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923" documentId="8_{5C9EB408-E780-43F0-83F3-C80F264836EA}" xr6:coauthVersionLast="47" xr6:coauthVersionMax="47" xr10:uidLastSave="{773810FE-96CD-4E42-A04A-0ECFBB86103E}"/>
  <bookViews>
    <workbookView xWindow="-120" yWindow="-120" windowWidth="29040" windowHeight="15720" tabRatio="618" firstSheet="3" activeTab="7" xr2:uid="{00000000-000D-0000-FFFF-FFFF00000000}"/>
  </bookViews>
  <sheets>
    <sheet name="README" sheetId="19" r:id="rId1"/>
    <sheet name="State Totals" sheetId="30" r:id="rId2"/>
    <sheet name="All Sectors CAPs" sheetId="21" r:id="rId3"/>
    <sheet name="All Sectors HAPs" sheetId="42" r:id="rId4"/>
    <sheet name="Model Species 12" sheetId="20" r:id="rId5"/>
    <sheet name="Model Species 36" sheetId="60" r:id="rId6"/>
    <sheet name="afdust" sheetId="1" r:id="rId7"/>
    <sheet name="fertilizer" sheetId="49" r:id="rId8"/>
    <sheet name="livestock" sheetId="44" r:id="rId9"/>
    <sheet name="beis" sheetId="41" r:id="rId10"/>
    <sheet name="total ag" sheetId="50" r:id="rId11"/>
    <sheet name="cmv_c1c2" sheetId="4" r:id="rId12"/>
    <sheet name="cmv_c1c2 36" sheetId="57" r:id="rId13"/>
    <sheet name="cmv_c3" sheetId="43" r:id="rId14"/>
    <sheet name="cmv_c3 36" sheetId="58" r:id="rId15"/>
    <sheet name="rail" sheetId="3" r:id="rId16"/>
    <sheet name="nonpt" sheetId="34" r:id="rId17"/>
    <sheet name="nonroad" sheetId="5" r:id="rId18"/>
    <sheet name="np_solvents" sheetId="47" r:id="rId19"/>
    <sheet name="openburn" sheetId="54" r:id="rId20"/>
    <sheet name="onroad all" sheetId="14" r:id="rId21"/>
    <sheet name="np_oilgas" sheetId="27" r:id="rId22"/>
    <sheet name="rwc" sheetId="13" r:id="rId23"/>
    <sheet name="airports" sheetId="46" r:id="rId24"/>
    <sheet name="ptagfire" sheetId="32" r:id="rId25"/>
    <sheet name="ptfire-rx" sheetId="10" r:id="rId26"/>
    <sheet name="ptfire-wild" sheetId="48" r:id="rId27"/>
    <sheet name="ptfire_nonconus" sheetId="53" r:id="rId28"/>
    <sheet name="ptfire_othna" sheetId="40" r:id="rId29"/>
    <sheet name="ptfire_othna 36" sheetId="67" r:id="rId30"/>
    <sheet name="ptegu" sheetId="11" r:id="rId31"/>
    <sheet name="ptnonipm" sheetId="33" r:id="rId32"/>
    <sheet name="ptnonipm_hr" sheetId="55" r:id="rId33"/>
    <sheet name="pt_oilgas" sheetId="25" r:id="rId34"/>
    <sheet name="canmex_area" sheetId="6" r:id="rId35"/>
    <sheet name="canmex_area 36" sheetId="61" r:id="rId36"/>
    <sheet name="canada_onroad" sheetId="7" r:id="rId37"/>
    <sheet name="canada_onroad 36" sheetId="63" r:id="rId38"/>
    <sheet name="mexico_onroad" sheetId="36" r:id="rId39"/>
    <sheet name="canmex_point" sheetId="8" r:id="rId40"/>
    <sheet name="canmex_point 36" sheetId="59" r:id="rId41"/>
    <sheet name="canmex_ag" sheetId="52" r:id="rId42"/>
    <sheet name="canmex_ag 36" sheetId="62" r:id="rId43"/>
    <sheet name="canada_og2D" sheetId="51" r:id="rId44"/>
    <sheet name="canada_og2D 36" sheetId="64" r:id="rId45"/>
    <sheet name="canada_afdust" sheetId="35" r:id="rId46"/>
    <sheet name="canada_afdust 36" sheetId="65" r:id="rId47"/>
    <sheet name="canada_ptdust" sheetId="45" r:id="rId48"/>
    <sheet name="canada_ptdust 36" sheetId="66" r:id="rId49"/>
  </sheets>
  <definedNames>
    <definedName name="_2011ea_v6_11f_12US2_cbo5_soa_ag_state" localSheetId="7">fertilizer!#REF!</definedName>
    <definedName name="_2011ea_v6_11f_12US2_cbo5_soa_ag_state_1" localSheetId="7">fertilizer!#REF!</definedName>
    <definedName name="_xlnm._FilterDatabase" localSheetId="1" hidden="1">'State Totals'!$A$2:$S$51</definedName>
    <definedName name="annual_2011_draft_ptfire_12US2_cbo5_soa" localSheetId="27">ptfire_nonconus!$AG$2:$CZ$49</definedName>
    <definedName name="annual_2011_draft_ptfire_12US2_cbo5_soa" localSheetId="25">'ptfire-rx'!$AH$2:$DB$51</definedName>
    <definedName name="annual_2011_draft_ptfire_12US2_cbo5_soa" localSheetId="26">'ptfire-wild'!$AF$2:$CX$51</definedName>
    <definedName name="annual_2011ea_v6_11f_afdust_12US2_cmaq_cb05_soa_state" localSheetId="6">afdust!$F$2:$AA$56</definedName>
    <definedName name="annual_2011ea_v6_11f_afdust_12US2_cmaq_cb05_soa_state" localSheetId="45">canada_afdust!$E$2:$Z$15</definedName>
    <definedName name="annual_2011ea_v6_11f_afdust_12US2_cmaq_cb05_soa_state" localSheetId="46">'canada_afdust 36'!#REF!</definedName>
    <definedName name="annual_2011ea_v6_11f_afdust_12US2_cmaq_cb05_soa_state" localSheetId="47">canada_ptdust!#REF!</definedName>
    <definedName name="annual_2011ea_v6_11f_afdust_12US2_cmaq_cb05_soa_state" localSheetId="48">'canada_ptdust 36'!#REF!</definedName>
    <definedName name="annual_2011ea_v6_11f_afdust_12US2_cmaq_cb05_soa_state_1" localSheetId="6">afdust!$F$2:$AA$56</definedName>
    <definedName name="annual_2011ea_v6_11f_afdust_12US2_cmaq_cb05_soa_state_2" localSheetId="6">afdust!$F$2:$AA$56</definedName>
    <definedName name="annual_2011ea_v6_11f_afdust_12US2_cmaq_cb05_soa_state_3" localSheetId="6">afdust!$F$2:$AA$56</definedName>
    <definedName name="annual_2011ea_v6_11f_afdust_12US2_cmaq_cb05_soa_state_5" localSheetId="45">canada_afdust!$E$2:$Z$15</definedName>
    <definedName name="annual_2011ea_v6_11f_c1c2rail_12US2_cbo5_soa_state" localSheetId="7">fertilizer!$E$2:$G$54</definedName>
    <definedName name="annual_2011ea_v6_11f_c1c2rail_12US2_cbo5_soa_state" localSheetId="15">rail!$AH$2:$CP$54</definedName>
    <definedName name="annual_2011ea_v6_11f_c1c2rail_12US2_cbo5_soa_state_5" localSheetId="7">fertilizer!$E$2:$G$54</definedName>
    <definedName name="annual_2011ea_v6_11f_c3marine_12US2_cbo5_soa_state" localSheetId="11">cmv_c1c2!$J$2:$BU$56</definedName>
    <definedName name="annual_2011ea_v6_11f_c3marine_12US2_cbo5_soa_state" localSheetId="12">'cmv_c1c2 36'!$J$2:$BU$56</definedName>
    <definedName name="annual_2011ea_v6_11f_c3marine_12US2_cbo5_soa_state" localSheetId="13">cmv_c3!$J$2:$BU$56</definedName>
    <definedName name="annual_2011ea_v6_11f_c3marine_12US2_cbo5_soa_state" localSheetId="14">'cmv_c3 36'!$J$2:$BU$56</definedName>
    <definedName name="annual_2011ea_v6_11f_c3marine_12US2_cbo5_soa_state_1" localSheetId="13">cmv_c3!$J$2:$BU$56</definedName>
    <definedName name="annual_2011ea_v6_11f_c3marine_12US2_cbo5_soa_state_1" localSheetId="14">'cmv_c3 36'!$J$2:$BU$56</definedName>
    <definedName name="annual_2011ea_v6_11f_nonpt_12US2_cbo5_soa_state" localSheetId="24">ptagfire!$S$2:$BL$53</definedName>
    <definedName name="annual_2011ea_v6_11f_nonroad_12US2_cbo5_soa_state" localSheetId="17">nonroad!$AH$2:$CM$58</definedName>
    <definedName name="annual_2011ea_v6_11f_othar_12US2_cmaq_cb05_soa_state" localSheetId="34">canmex_area!$J$2:$BZ$47</definedName>
    <definedName name="annual_2011ea_v6_11f_othar_12US2_cmaq_cb05_soa_state" localSheetId="35">'canmex_area 36'!$J$2:$BZ$47</definedName>
    <definedName name="annual_2011ea_v6_11f_othar_12US2_cmaq_cb05_soa_state" localSheetId="28">ptfire_othna!$AF$2:$CS$46</definedName>
    <definedName name="annual_2011ea_v6_11f_othar_12US2_cmaq_cb05_soa_state" localSheetId="29">'ptfire_othna 36'!$AF$2:$CS$46</definedName>
    <definedName name="annual_2011ea_v6_11f_othar_12US2_cmaq_cb05_soa_state_1" localSheetId="34">canmex_area!$J$2:$BZ$47</definedName>
    <definedName name="annual_2011ea_v6_11f_othar_12US2_cmaq_cb05_soa_state_1" localSheetId="35">'canmex_area 36'!$J$2:$BZ$47</definedName>
    <definedName name="annual_2011ea_v6_11f_othar_12US2_cmaq_cb05_soa_state_1" localSheetId="28">ptfire_othna!$AF$2:$CS$46</definedName>
    <definedName name="annual_2011ea_v6_11f_othar_12US2_cmaq_cb05_soa_state_1" localSheetId="29">'ptfire_othna 36'!$AF$2:$CS$46</definedName>
    <definedName name="annual_2011ea_v6_11f_othon_12US2_cmaq_cb05_soa_state" localSheetId="36">canada_onroad!$J$2:$BY$47</definedName>
    <definedName name="annual_2011ea_v6_11f_othon_12US2_cmaq_cb05_soa_state" localSheetId="37">'canada_onroad 36'!$J$2:$BW$47</definedName>
    <definedName name="annual_2011ea_v6_11f_othon_12US2_cmaq_cb05_soa_state" localSheetId="38">mexico_onroad!$AE$2:$DB$34</definedName>
    <definedName name="annual_2011ea_v6_11f_othon_12US2_cmaq_cb05_soa_state_1" localSheetId="36">canada_onroad!$J$2:$BY$47</definedName>
    <definedName name="annual_2011ea_v6_11f_othpt_12US2_cmaq_cb05_soa_state" localSheetId="43">canada_og2D!$L$2:$AY$8</definedName>
    <definedName name="annual_2011ea_v6_11f_othpt_12US2_cmaq_cb05_soa_state" localSheetId="44">'canada_og2D 36'!$L$2:$AY$8</definedName>
    <definedName name="annual_2011ea_v6_11f_othpt_12US2_cmaq_cb05_soa_state" localSheetId="41">canmex_ag!$J$2:$BR$12</definedName>
    <definedName name="annual_2011ea_v6_11f_othpt_12US2_cmaq_cb05_soa_state" localSheetId="42">'canmex_ag 36'!$J$2:$BR$12</definedName>
    <definedName name="annual_2011ea_v6_11f_othpt_12US2_cmaq_cb05_soa_state" localSheetId="39">canmex_point!$M$2:$CB$47</definedName>
    <definedName name="annual_2011ea_v6_11f_othpt_12US2_cmaq_cb05_soa_state" localSheetId="40">'canmex_point 36'!$M$2:$CB$47</definedName>
    <definedName name="annual_2011ea_v6_11f_othpt_12US2_cmaq_cb05_soa_state_1" localSheetId="39">canmex_point!$M$2:$CB$47</definedName>
    <definedName name="annual_2011ea_v6_11f_othpt_12US2_cmaq_cb05_soa_state_1" localSheetId="40">'canmex_point 36'!$M$2:$CB$47</definedName>
    <definedName name="annual_2011ea_v6_11f_othpt_12US2_cmaq_cb05_soa_state_5" localSheetId="43">canada_og2D!$L$2:$AY$8</definedName>
    <definedName name="annual_2011ea_v6_11f_ptipm_12US2_cbo5_soa_state" localSheetId="23">airports!$AF$2:$CB$54</definedName>
    <definedName name="annual_2011ea_v6_11f_ptipm_12US2_cbo5_soa_state" localSheetId="8">livestock!$P$2:$AW$54</definedName>
    <definedName name="annual_2011ea_v6_11f_ptipm_12US2_cbo5_soa_state" localSheetId="16">nonpt!$BD$2:$EA$54</definedName>
    <definedName name="annual_2011ea_v6_11f_ptipm_12US2_cbo5_soa_state" localSheetId="18">np_solvents!$AB$2:$BZ$54</definedName>
    <definedName name="annual_2011ea_v6_11f_ptipm_12US2_cbo5_soa_state" localSheetId="19">openburn!$AN$2:$CT$54</definedName>
    <definedName name="annual_2011ea_v6_11f_ptipm_12US2_cbo5_soa_state" localSheetId="30">ptegu!$BG$2:$EC$54</definedName>
    <definedName name="annual_2011ea_v6_11f_ptipm_12US2_cbo5_soa_state" localSheetId="31">ptnonipm!$BQ$2:$EX$54</definedName>
    <definedName name="annual_2011ea_v6_11f_ptipm_12US2_cbo5_soa_state" localSheetId="32">ptnonipm_hr!$AW$2:$DL$54</definedName>
    <definedName name="annual_2011ea_v6_11f_ptipm_12US2_cbo5_soa_state_1" localSheetId="30">ptegu!$BG$2:$EC$54</definedName>
    <definedName name="annual_2011ea_v6_11f_ptnonipm_12US2_cbo5_soa_state" localSheetId="33">pt_oilgas!$BF$2:$EA$54</definedName>
    <definedName name="annual_2011ea_v6_11f_rwc_12US2_cbo5_soa_state" localSheetId="22">rwc!$AE$2:$CQ$54</definedName>
    <definedName name="beis" localSheetId="3">#REF!</definedName>
    <definedName name="beis" localSheetId="13">#REF!</definedName>
    <definedName name="beis" localSheetId="14">#REF!</definedName>
    <definedName name="beis" localSheetId="7">#REF!</definedName>
    <definedName name="beis" localSheetId="8">#REF!</definedName>
    <definedName name="beis" localSheetId="10">#REF!</definedName>
    <definedName name="bei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8" i="60" l="1"/>
  <c r="AE28" i="60"/>
  <c r="S28" i="60"/>
  <c r="P28" i="60"/>
  <c r="M28" i="60"/>
  <c r="C28" i="60"/>
  <c r="B28" i="60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AE61" i="44"/>
  <c r="AF61" i="44"/>
  <c r="AG61" i="44"/>
  <c r="AH61" i="44"/>
  <c r="AI61" i="44"/>
  <c r="AJ61" i="44"/>
  <c r="AK61" i="44"/>
  <c r="AL61" i="44"/>
  <c r="AM61" i="44"/>
  <c r="AN61" i="44"/>
  <c r="AO61" i="44"/>
  <c r="AP61" i="44"/>
  <c r="AQ61" i="44"/>
  <c r="AR61" i="44"/>
  <c r="AS61" i="44"/>
  <c r="AT61" i="44"/>
  <c r="AU61" i="44"/>
  <c r="AV61" i="44"/>
  <c r="AW61" i="44"/>
  <c r="AX61" i="44"/>
  <c r="AY61" i="44"/>
  <c r="AZ61" i="44"/>
  <c r="BA61" i="44"/>
  <c r="BB61" i="44"/>
  <c r="BC61" i="44"/>
  <c r="BD61" i="44"/>
  <c r="BE61" i="44"/>
  <c r="BF61" i="44"/>
  <c r="BG61" i="44"/>
  <c r="BH61" i="44"/>
  <c r="BI61" i="44"/>
  <c r="Q61" i="44"/>
  <c r="R62" i="44"/>
  <c r="S62" i="44"/>
  <c r="T62" i="44"/>
  <c r="U62" i="44"/>
  <c r="V62" i="44"/>
  <c r="W62" i="44"/>
  <c r="X62" i="44"/>
  <c r="Y62" i="44"/>
  <c r="Z62" i="44"/>
  <c r="AA62" i="44"/>
  <c r="AB62" i="44"/>
  <c r="AC62" i="44"/>
  <c r="AD62" i="44"/>
  <c r="AE62" i="44"/>
  <c r="AF62" i="44"/>
  <c r="AG62" i="44"/>
  <c r="AH62" i="44"/>
  <c r="AI62" i="44"/>
  <c r="AJ62" i="44"/>
  <c r="AK62" i="44"/>
  <c r="AL62" i="44"/>
  <c r="AM62" i="44"/>
  <c r="AN62" i="44"/>
  <c r="AO62" i="44"/>
  <c r="AP62" i="44"/>
  <c r="AQ62" i="44"/>
  <c r="AR62" i="44"/>
  <c r="AS62" i="44"/>
  <c r="AT62" i="44"/>
  <c r="AU62" i="44"/>
  <c r="AV62" i="44"/>
  <c r="AW62" i="44"/>
  <c r="AX62" i="44"/>
  <c r="AY62" i="44"/>
  <c r="AZ62" i="44"/>
  <c r="BA62" i="44"/>
  <c r="BB62" i="44"/>
  <c r="BC62" i="44"/>
  <c r="BD62" i="44"/>
  <c r="BE62" i="44"/>
  <c r="BF62" i="44"/>
  <c r="BG62" i="44"/>
  <c r="BH62" i="44"/>
  <c r="BI62" i="44"/>
  <c r="AF19" i="20"/>
  <c r="AE19" i="20"/>
  <c r="AC19" i="20"/>
  <c r="AB19" i="20"/>
  <c r="AA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K19" i="20"/>
  <c r="J19" i="20"/>
  <c r="I19" i="20"/>
  <c r="F19" i="20"/>
  <c r="E19" i="20"/>
  <c r="D19" i="20"/>
  <c r="C19" i="20"/>
  <c r="B19" i="20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CQ61" i="14"/>
  <c r="CR61" i="14"/>
  <c r="CS61" i="14"/>
  <c r="CT61" i="14"/>
  <c r="CU61" i="14"/>
  <c r="CV61" i="14"/>
  <c r="CW61" i="14"/>
  <c r="CX61" i="14"/>
  <c r="CY61" i="14"/>
  <c r="CZ61" i="14"/>
  <c r="DA61" i="14"/>
  <c r="DB61" i="14"/>
  <c r="DC61" i="14"/>
  <c r="DD61" i="14"/>
  <c r="DE61" i="14"/>
  <c r="DF61" i="14"/>
  <c r="DG61" i="14"/>
  <c r="DH61" i="14"/>
  <c r="DI61" i="14"/>
  <c r="DJ61" i="14"/>
  <c r="DK61" i="14"/>
  <c r="DL61" i="14"/>
  <c r="DM61" i="14"/>
  <c r="DN61" i="14"/>
  <c r="DO61" i="14"/>
  <c r="DP61" i="14"/>
  <c r="DQ61" i="14"/>
  <c r="DR61" i="14"/>
  <c r="DS61" i="14"/>
  <c r="DT61" i="14"/>
  <c r="DU61" i="14"/>
  <c r="DV61" i="14"/>
  <c r="DW61" i="14"/>
  <c r="DX61" i="14"/>
  <c r="DY61" i="14"/>
  <c r="DZ61" i="14"/>
  <c r="EA61" i="14"/>
  <c r="EB61" i="14"/>
  <c r="EC61" i="14"/>
  <c r="ED61" i="14"/>
  <c r="EE61" i="14"/>
  <c r="EF61" i="14"/>
  <c r="EG61" i="14"/>
  <c r="EH61" i="14"/>
  <c r="EI61" i="14"/>
  <c r="EJ61" i="14"/>
  <c r="EK61" i="14"/>
  <c r="EL61" i="14"/>
  <c r="EM61" i="14"/>
  <c r="EN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Q62" i="14"/>
  <c r="CR62" i="14"/>
  <c r="CS62" i="14"/>
  <c r="CT62" i="14"/>
  <c r="CU62" i="14"/>
  <c r="CV62" i="14"/>
  <c r="CW62" i="14"/>
  <c r="CX62" i="14"/>
  <c r="CY62" i="14"/>
  <c r="CZ62" i="14"/>
  <c r="DA62" i="14"/>
  <c r="DB62" i="14"/>
  <c r="DC62" i="14"/>
  <c r="DD62" i="14"/>
  <c r="DE62" i="14"/>
  <c r="DF62" i="14"/>
  <c r="DG62" i="14"/>
  <c r="DH62" i="14"/>
  <c r="DI62" i="14"/>
  <c r="DJ62" i="14"/>
  <c r="DK62" i="14"/>
  <c r="DL62" i="14"/>
  <c r="DM62" i="14"/>
  <c r="DN62" i="14"/>
  <c r="DO62" i="14"/>
  <c r="DP62" i="14"/>
  <c r="DQ62" i="14"/>
  <c r="DR62" i="14"/>
  <c r="DS62" i="14"/>
  <c r="DT62" i="14"/>
  <c r="DU62" i="14"/>
  <c r="DV62" i="14"/>
  <c r="DW62" i="14"/>
  <c r="DX62" i="14"/>
  <c r="DY62" i="14"/>
  <c r="DZ62" i="14"/>
  <c r="EA62" i="14"/>
  <c r="EB62" i="14"/>
  <c r="EC62" i="14"/>
  <c r="ED62" i="14"/>
  <c r="EE62" i="14"/>
  <c r="EF62" i="14"/>
  <c r="EG62" i="14"/>
  <c r="EH62" i="14"/>
  <c r="EI62" i="14"/>
  <c r="EJ62" i="14"/>
  <c r="EK62" i="14"/>
  <c r="EL62" i="14"/>
  <c r="EM62" i="14"/>
  <c r="EN62" i="14"/>
  <c r="B62" i="14"/>
  <c r="B61" i="14"/>
  <c r="EN57" i="14"/>
  <c r="EM57" i="14"/>
  <c r="EL57" i="14"/>
  <c r="EN55" i="14"/>
  <c r="EM55" i="14"/>
  <c r="EL55" i="14"/>
  <c r="AF20" i="60"/>
  <c r="AE20" i="60"/>
  <c r="AD20" i="60"/>
  <c r="AC20" i="60"/>
  <c r="AB20" i="60"/>
  <c r="AA20" i="60"/>
  <c r="Y20" i="60"/>
  <c r="X20" i="60"/>
  <c r="V20" i="60"/>
  <c r="U20" i="60"/>
  <c r="T20" i="60"/>
  <c r="S20" i="60"/>
  <c r="R20" i="60"/>
  <c r="Q20" i="60"/>
  <c r="P20" i="60"/>
  <c r="O20" i="60"/>
  <c r="N20" i="60"/>
  <c r="M20" i="60"/>
  <c r="K20" i="60"/>
  <c r="J20" i="60"/>
  <c r="I20" i="60"/>
  <c r="F20" i="60"/>
  <c r="E20" i="60"/>
  <c r="D20" i="60"/>
  <c r="C20" i="60"/>
  <c r="B20" i="60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O61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K62" i="5"/>
  <c r="DL62" i="5"/>
  <c r="DM62" i="5"/>
  <c r="DN62" i="5"/>
  <c r="DO62" i="5"/>
  <c r="EW57" i="5"/>
  <c r="EV57" i="5"/>
  <c r="EU57" i="5"/>
  <c r="ET57" i="5"/>
  <c r="ES57" i="5"/>
  <c r="ER57" i="5"/>
  <c r="EQ57" i="5"/>
  <c r="EP57" i="5"/>
  <c r="EO57" i="5"/>
  <c r="EN57" i="5"/>
  <c r="EM57" i="5"/>
  <c r="EL57" i="5"/>
  <c r="EK57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T57" i="5"/>
  <c r="DS57" i="5"/>
  <c r="DR57" i="5"/>
  <c r="DQ57" i="5"/>
  <c r="DR55" i="5"/>
  <c r="AF18" i="60" l="1"/>
  <c r="AE18" i="60"/>
  <c r="S18" i="60"/>
  <c r="M18" i="60"/>
  <c r="K18" i="60"/>
  <c r="C18" i="60"/>
  <c r="B18" i="60"/>
  <c r="AD61" i="47"/>
  <c r="AE61" i="47"/>
  <c r="AF61" i="47"/>
  <c r="AG61" i="47"/>
  <c r="AH61" i="47"/>
  <c r="AI61" i="47"/>
  <c r="AJ61" i="47"/>
  <c r="AK61" i="47"/>
  <c r="AL61" i="47"/>
  <c r="AM61" i="47"/>
  <c r="AN61" i="47"/>
  <c r="AO61" i="47"/>
  <c r="AP61" i="47"/>
  <c r="AQ61" i="47"/>
  <c r="AR61" i="47"/>
  <c r="AS61" i="47"/>
  <c r="AT61" i="47"/>
  <c r="AU61" i="47"/>
  <c r="AV61" i="47"/>
  <c r="AW61" i="47"/>
  <c r="AX61" i="47"/>
  <c r="AY61" i="47"/>
  <c r="AZ61" i="47"/>
  <c r="BA61" i="47"/>
  <c r="BB61" i="47"/>
  <c r="BC61" i="47"/>
  <c r="BD61" i="47"/>
  <c r="BE61" i="47"/>
  <c r="BF61" i="47"/>
  <c r="BG61" i="47"/>
  <c r="BH61" i="47"/>
  <c r="BI61" i="47"/>
  <c r="BJ61" i="47"/>
  <c r="BK61" i="47"/>
  <c r="BL61" i="47"/>
  <c r="BM61" i="47"/>
  <c r="BN61" i="47"/>
  <c r="BO61" i="47"/>
  <c r="BP61" i="47"/>
  <c r="BQ61" i="47"/>
  <c r="BR61" i="47"/>
  <c r="BS61" i="47"/>
  <c r="BT61" i="47"/>
  <c r="BU61" i="47"/>
  <c r="BV61" i="47"/>
  <c r="BW61" i="47"/>
  <c r="BX61" i="47"/>
  <c r="BY61" i="47"/>
  <c r="BZ61" i="47"/>
  <c r="AD62" i="47"/>
  <c r="AE62" i="47"/>
  <c r="AF62" i="47"/>
  <c r="AG62" i="47"/>
  <c r="AH62" i="47"/>
  <c r="AI62" i="47"/>
  <c r="AJ62" i="47"/>
  <c r="AK62" i="47"/>
  <c r="AL62" i="47"/>
  <c r="AM62" i="47"/>
  <c r="AN62" i="47"/>
  <c r="AO62" i="47"/>
  <c r="AP62" i="47"/>
  <c r="AQ62" i="47"/>
  <c r="AR62" i="47"/>
  <c r="AS62" i="47"/>
  <c r="AT62" i="47"/>
  <c r="AU62" i="47"/>
  <c r="AV62" i="47"/>
  <c r="AW62" i="47"/>
  <c r="AX62" i="47"/>
  <c r="AY62" i="47"/>
  <c r="AZ62" i="47"/>
  <c r="BA62" i="47"/>
  <c r="BB62" i="47"/>
  <c r="BC62" i="47"/>
  <c r="BD62" i="47"/>
  <c r="BE62" i="47"/>
  <c r="BF62" i="47"/>
  <c r="BG62" i="47"/>
  <c r="BH62" i="47"/>
  <c r="BI62" i="47"/>
  <c r="BJ62" i="47"/>
  <c r="BK62" i="47"/>
  <c r="BL62" i="47"/>
  <c r="BM62" i="47"/>
  <c r="BN62" i="47"/>
  <c r="BO62" i="47"/>
  <c r="BP62" i="47"/>
  <c r="BQ62" i="47"/>
  <c r="BR62" i="47"/>
  <c r="BS62" i="47"/>
  <c r="BT62" i="47"/>
  <c r="BU62" i="47"/>
  <c r="BV62" i="47"/>
  <c r="BW62" i="47"/>
  <c r="BX62" i="47"/>
  <c r="BY62" i="47"/>
  <c r="BZ62" i="47"/>
  <c r="AF14" i="60"/>
  <c r="AE14" i="60"/>
  <c r="AD14" i="60"/>
  <c r="AC14" i="60"/>
  <c r="AB14" i="60"/>
  <c r="AA14" i="60"/>
  <c r="Y14" i="60"/>
  <c r="X14" i="60"/>
  <c r="W14" i="60"/>
  <c r="V14" i="60"/>
  <c r="U14" i="60"/>
  <c r="T14" i="60"/>
  <c r="S14" i="60"/>
  <c r="R14" i="60"/>
  <c r="Q14" i="60"/>
  <c r="P14" i="60"/>
  <c r="O14" i="60"/>
  <c r="N14" i="60"/>
  <c r="M14" i="60"/>
  <c r="L14" i="60"/>
  <c r="K14" i="60"/>
  <c r="I14" i="60"/>
  <c r="F14" i="60"/>
  <c r="E14" i="60"/>
  <c r="D14" i="60"/>
  <c r="C14" i="60"/>
  <c r="B14" i="60"/>
  <c r="DN61" i="67"/>
  <c r="DM61" i="67"/>
  <c r="DL61" i="67"/>
  <c r="DK61" i="67"/>
  <c r="DJ61" i="67"/>
  <c r="DI61" i="67"/>
  <c r="DH61" i="67"/>
  <c r="DG61" i="67"/>
  <c r="DF61" i="67"/>
  <c r="DE61" i="67"/>
  <c r="DD61" i="67"/>
  <c r="DC61" i="67"/>
  <c r="DB61" i="67"/>
  <c r="DA61" i="67"/>
  <c r="CZ61" i="67"/>
  <c r="CY61" i="67"/>
  <c r="CX61" i="67"/>
  <c r="CW61" i="67"/>
  <c r="CV61" i="67"/>
  <c r="CU61" i="67"/>
  <c r="CT61" i="67"/>
  <c r="CS61" i="67"/>
  <c r="CR61" i="67"/>
  <c r="CQ61" i="67"/>
  <c r="CP61" i="67"/>
  <c r="CO61" i="67"/>
  <c r="CN61" i="67"/>
  <c r="CM61" i="67"/>
  <c r="CL61" i="67"/>
  <c r="CK61" i="67"/>
  <c r="CJ61" i="67"/>
  <c r="CI61" i="67"/>
  <c r="CH61" i="67"/>
  <c r="CG61" i="67"/>
  <c r="CF61" i="67"/>
  <c r="CE61" i="67"/>
  <c r="CD61" i="67"/>
  <c r="CC61" i="67"/>
  <c r="CB61" i="67"/>
  <c r="CA61" i="67"/>
  <c r="BZ61" i="67"/>
  <c r="BY61" i="67"/>
  <c r="BX61" i="67"/>
  <c r="BW61" i="67"/>
  <c r="BV61" i="67"/>
  <c r="BU61" i="67"/>
  <c r="BT61" i="67"/>
  <c r="BS61" i="67"/>
  <c r="BR61" i="67"/>
  <c r="BQ61" i="67"/>
  <c r="BP61" i="67"/>
  <c r="BO61" i="67"/>
  <c r="BN61" i="67"/>
  <c r="BM61" i="67"/>
  <c r="BL61" i="67"/>
  <c r="BK61" i="67"/>
  <c r="BJ61" i="67"/>
  <c r="BI61" i="67"/>
  <c r="BH61" i="67"/>
  <c r="BG61" i="67"/>
  <c r="BF61" i="67"/>
  <c r="BE61" i="67"/>
  <c r="BD61" i="67"/>
  <c r="BC61" i="67"/>
  <c r="BB61" i="67"/>
  <c r="BA61" i="67"/>
  <c r="AZ61" i="67"/>
  <c r="AY61" i="67"/>
  <c r="AX61" i="67"/>
  <c r="AW61" i="67"/>
  <c r="AV61" i="67"/>
  <c r="AU61" i="67"/>
  <c r="AT61" i="67"/>
  <c r="AS61" i="67"/>
  <c r="AR61" i="67"/>
  <c r="AQ61" i="67"/>
  <c r="AP61" i="67"/>
  <c r="AO61" i="67"/>
  <c r="AN61" i="67"/>
  <c r="AM61" i="67"/>
  <c r="AL61" i="67"/>
  <c r="AK61" i="67"/>
  <c r="AJ61" i="67"/>
  <c r="AI61" i="67"/>
  <c r="AH61" i="67"/>
  <c r="AG61" i="67"/>
  <c r="AF61" i="67"/>
  <c r="AD61" i="67"/>
  <c r="AC61" i="67"/>
  <c r="AB61" i="67"/>
  <c r="AA61" i="67"/>
  <c r="Z61" i="67"/>
  <c r="Y61" i="67"/>
  <c r="X61" i="67"/>
  <c r="W61" i="67"/>
  <c r="V61" i="67"/>
  <c r="U61" i="67"/>
  <c r="T61" i="67"/>
  <c r="S61" i="67"/>
  <c r="R61" i="67"/>
  <c r="Q61" i="67"/>
  <c r="P61" i="67"/>
  <c r="O61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B61" i="67"/>
  <c r="DN60" i="67"/>
  <c r="DM60" i="67"/>
  <c r="DL60" i="67"/>
  <c r="DK60" i="67"/>
  <c r="DJ60" i="67"/>
  <c r="DI60" i="67"/>
  <c r="DH60" i="67"/>
  <c r="DG60" i="67"/>
  <c r="DF60" i="67"/>
  <c r="DE60" i="67"/>
  <c r="DD60" i="67"/>
  <c r="DC60" i="67"/>
  <c r="DB60" i="67"/>
  <c r="DA60" i="67"/>
  <c r="CZ60" i="67"/>
  <c r="CY60" i="67"/>
  <c r="CX60" i="67"/>
  <c r="CW60" i="67"/>
  <c r="CV60" i="67"/>
  <c r="CU60" i="67"/>
  <c r="CT60" i="67"/>
  <c r="CS60" i="67"/>
  <c r="CR60" i="67"/>
  <c r="CQ60" i="67"/>
  <c r="CP60" i="67"/>
  <c r="CO60" i="67"/>
  <c r="CN60" i="67"/>
  <c r="CM60" i="67"/>
  <c r="CL60" i="67"/>
  <c r="CK60" i="67"/>
  <c r="CJ60" i="67"/>
  <c r="CI60" i="67"/>
  <c r="CH60" i="67"/>
  <c r="CG60" i="67"/>
  <c r="CF60" i="67"/>
  <c r="CE60" i="67"/>
  <c r="CD60" i="67"/>
  <c r="CC60" i="67"/>
  <c r="CB60" i="67"/>
  <c r="CA60" i="67"/>
  <c r="BZ60" i="67"/>
  <c r="BY60" i="67"/>
  <c r="BX60" i="67"/>
  <c r="BW60" i="67"/>
  <c r="BV60" i="67"/>
  <c r="BU60" i="67"/>
  <c r="BT60" i="67"/>
  <c r="BS60" i="67"/>
  <c r="BR60" i="67"/>
  <c r="BQ60" i="67"/>
  <c r="BP60" i="67"/>
  <c r="BO60" i="67"/>
  <c r="BN60" i="67"/>
  <c r="BM60" i="67"/>
  <c r="BL60" i="67"/>
  <c r="BK60" i="67"/>
  <c r="BJ60" i="67"/>
  <c r="BI60" i="67"/>
  <c r="BH60" i="67"/>
  <c r="BG60" i="67"/>
  <c r="BF60" i="67"/>
  <c r="BE60" i="67"/>
  <c r="BD60" i="67"/>
  <c r="BC60" i="67"/>
  <c r="BB60" i="67"/>
  <c r="BA60" i="67"/>
  <c r="AZ60" i="67"/>
  <c r="AY60" i="67"/>
  <c r="AX60" i="67"/>
  <c r="AW60" i="67"/>
  <c r="AV60" i="67"/>
  <c r="AU60" i="67"/>
  <c r="AT60" i="67"/>
  <c r="AS60" i="67"/>
  <c r="AR60" i="67"/>
  <c r="AQ60" i="67"/>
  <c r="AP60" i="67"/>
  <c r="AO60" i="67"/>
  <c r="AN60" i="67"/>
  <c r="AM60" i="67"/>
  <c r="AL60" i="67"/>
  <c r="AK60" i="67"/>
  <c r="AJ60" i="67"/>
  <c r="AI60" i="67"/>
  <c r="AH60" i="67"/>
  <c r="AG60" i="67"/>
  <c r="AD60" i="67"/>
  <c r="AC60" i="67"/>
  <c r="AB60" i="67"/>
  <c r="AA60" i="67"/>
  <c r="Z60" i="67"/>
  <c r="Y60" i="67"/>
  <c r="X60" i="67"/>
  <c r="W60" i="67"/>
  <c r="V60" i="67"/>
  <c r="U60" i="67"/>
  <c r="T60" i="67"/>
  <c r="S60" i="67"/>
  <c r="R60" i="67"/>
  <c r="Q60" i="67"/>
  <c r="P60" i="67"/>
  <c r="O60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B60" i="67"/>
  <c r="DN59" i="67"/>
  <c r="DM59" i="67"/>
  <c r="DL59" i="67"/>
  <c r="DK59" i="67"/>
  <c r="DJ59" i="67"/>
  <c r="DI59" i="67"/>
  <c r="DH59" i="67"/>
  <c r="DG59" i="67"/>
  <c r="DF59" i="67"/>
  <c r="DE59" i="67"/>
  <c r="DD59" i="67"/>
  <c r="DC59" i="67"/>
  <c r="DB59" i="67"/>
  <c r="DA59" i="67"/>
  <c r="CZ59" i="67"/>
  <c r="CY59" i="67"/>
  <c r="CX59" i="67"/>
  <c r="CW59" i="67"/>
  <c r="CV59" i="67"/>
  <c r="CU59" i="67"/>
  <c r="CT59" i="67"/>
  <c r="CS59" i="67"/>
  <c r="CR59" i="67"/>
  <c r="CQ59" i="67"/>
  <c r="CP59" i="67"/>
  <c r="CO59" i="67"/>
  <c r="CN59" i="67"/>
  <c r="CM59" i="67"/>
  <c r="CL59" i="67"/>
  <c r="CK59" i="67"/>
  <c r="CJ59" i="67"/>
  <c r="CI59" i="67"/>
  <c r="CH59" i="67"/>
  <c r="CG59" i="67"/>
  <c r="CF59" i="67"/>
  <c r="CE59" i="67"/>
  <c r="CD59" i="67"/>
  <c r="CC59" i="67"/>
  <c r="CB59" i="67"/>
  <c r="CA59" i="67"/>
  <c r="BZ59" i="67"/>
  <c r="BY59" i="67"/>
  <c r="BX59" i="67"/>
  <c r="BW59" i="67"/>
  <c r="BV59" i="67"/>
  <c r="BU59" i="67"/>
  <c r="BT59" i="67"/>
  <c r="BS59" i="67"/>
  <c r="BR59" i="67"/>
  <c r="BQ59" i="67"/>
  <c r="BP59" i="67"/>
  <c r="BO59" i="67"/>
  <c r="BN59" i="67"/>
  <c r="BM59" i="67"/>
  <c r="BL59" i="67"/>
  <c r="BK59" i="67"/>
  <c r="BJ59" i="67"/>
  <c r="BI59" i="67"/>
  <c r="BH59" i="67"/>
  <c r="BG59" i="67"/>
  <c r="BF59" i="67"/>
  <c r="BE59" i="67"/>
  <c r="BD59" i="67"/>
  <c r="BC59" i="67"/>
  <c r="BB59" i="67"/>
  <c r="BA59" i="67"/>
  <c r="AZ59" i="67"/>
  <c r="AY59" i="67"/>
  <c r="AX59" i="67"/>
  <c r="AW59" i="67"/>
  <c r="AV59" i="67"/>
  <c r="AU59" i="67"/>
  <c r="AT59" i="67"/>
  <c r="AS59" i="67"/>
  <c r="AR59" i="67"/>
  <c r="AQ59" i="67"/>
  <c r="AP59" i="67"/>
  <c r="AO59" i="67"/>
  <c r="AN59" i="67"/>
  <c r="AM59" i="67"/>
  <c r="AL59" i="67"/>
  <c r="AK59" i="67"/>
  <c r="AJ59" i="67"/>
  <c r="AI59" i="67"/>
  <c r="AH59" i="67"/>
  <c r="AG59" i="67"/>
  <c r="AD59" i="67"/>
  <c r="AC59" i="67"/>
  <c r="AB59" i="67"/>
  <c r="AA59" i="67"/>
  <c r="Z59" i="67"/>
  <c r="Y59" i="67"/>
  <c r="X59" i="67"/>
  <c r="W59" i="67"/>
  <c r="V59" i="67"/>
  <c r="U59" i="67"/>
  <c r="T59" i="67"/>
  <c r="S59" i="67"/>
  <c r="R59" i="67"/>
  <c r="Q59" i="67"/>
  <c r="P59" i="67"/>
  <c r="O59" i="67"/>
  <c r="N59" i="67"/>
  <c r="M59" i="67"/>
  <c r="L59" i="67"/>
  <c r="K59" i="67"/>
  <c r="J59" i="67"/>
  <c r="I59" i="67"/>
  <c r="H59" i="67"/>
  <c r="G59" i="67"/>
  <c r="F59" i="67"/>
  <c r="E59" i="67"/>
  <c r="D59" i="67"/>
  <c r="C59" i="67"/>
  <c r="B59" i="67"/>
  <c r="DN58" i="67"/>
  <c r="DM58" i="67"/>
  <c r="DL58" i="67"/>
  <c r="DK58" i="67"/>
  <c r="DJ58" i="67"/>
  <c r="DI58" i="67"/>
  <c r="DH58" i="67"/>
  <c r="DG58" i="67"/>
  <c r="DF58" i="67"/>
  <c r="DE58" i="67"/>
  <c r="DD58" i="67"/>
  <c r="DC58" i="67"/>
  <c r="DB58" i="67"/>
  <c r="DA58" i="67"/>
  <c r="CZ58" i="67"/>
  <c r="CY58" i="67"/>
  <c r="CX58" i="67"/>
  <c r="CW58" i="67"/>
  <c r="CV58" i="67"/>
  <c r="CU58" i="67"/>
  <c r="CT58" i="67"/>
  <c r="CS58" i="67"/>
  <c r="CR58" i="67"/>
  <c r="CQ58" i="67"/>
  <c r="CP58" i="67"/>
  <c r="CO58" i="67"/>
  <c r="CN58" i="67"/>
  <c r="CM58" i="67"/>
  <c r="CL58" i="67"/>
  <c r="CK58" i="67"/>
  <c r="CJ58" i="67"/>
  <c r="CI58" i="67"/>
  <c r="CH58" i="67"/>
  <c r="CG58" i="67"/>
  <c r="CF58" i="67"/>
  <c r="CE58" i="67"/>
  <c r="CD58" i="67"/>
  <c r="CC58" i="67"/>
  <c r="CB58" i="67"/>
  <c r="CA58" i="67"/>
  <c r="BZ58" i="67"/>
  <c r="BY58" i="67"/>
  <c r="BX58" i="67"/>
  <c r="BW58" i="67"/>
  <c r="BV58" i="67"/>
  <c r="BU58" i="67"/>
  <c r="BT58" i="67"/>
  <c r="BS58" i="67"/>
  <c r="BR58" i="67"/>
  <c r="BQ58" i="67"/>
  <c r="BP58" i="67"/>
  <c r="BO58" i="67"/>
  <c r="BN58" i="67"/>
  <c r="BM58" i="67"/>
  <c r="BL58" i="67"/>
  <c r="BK58" i="67"/>
  <c r="BJ58" i="67"/>
  <c r="BI58" i="67"/>
  <c r="BH58" i="67"/>
  <c r="BG58" i="67"/>
  <c r="BF58" i="67"/>
  <c r="BE58" i="67"/>
  <c r="BD58" i="67"/>
  <c r="BC58" i="67"/>
  <c r="BB58" i="67"/>
  <c r="BA58" i="67"/>
  <c r="AZ58" i="67"/>
  <c r="AY58" i="67"/>
  <c r="AX58" i="67"/>
  <c r="AW58" i="67"/>
  <c r="AV58" i="67"/>
  <c r="AU58" i="67"/>
  <c r="AT58" i="67"/>
  <c r="AS58" i="67"/>
  <c r="AR58" i="67"/>
  <c r="AQ58" i="67"/>
  <c r="AP58" i="67"/>
  <c r="AO58" i="67"/>
  <c r="AN58" i="67"/>
  <c r="AM58" i="67"/>
  <c r="AL58" i="67"/>
  <c r="AK58" i="67"/>
  <c r="AJ58" i="67"/>
  <c r="AI58" i="67"/>
  <c r="AH58" i="67"/>
  <c r="AG58" i="67"/>
  <c r="AD58" i="67"/>
  <c r="AC58" i="67"/>
  <c r="AB58" i="67"/>
  <c r="AA58" i="67"/>
  <c r="Z58" i="67"/>
  <c r="Y58" i="67"/>
  <c r="X58" i="67"/>
  <c r="W58" i="67"/>
  <c r="V58" i="67"/>
  <c r="U58" i="67"/>
  <c r="T58" i="67"/>
  <c r="S58" i="67"/>
  <c r="R58" i="67"/>
  <c r="Q58" i="67"/>
  <c r="P58" i="67"/>
  <c r="O58" i="67"/>
  <c r="N58" i="67"/>
  <c r="M58" i="67"/>
  <c r="L58" i="67"/>
  <c r="K58" i="67"/>
  <c r="J58" i="67"/>
  <c r="I58" i="67"/>
  <c r="H58" i="67"/>
  <c r="G58" i="67"/>
  <c r="F58" i="67"/>
  <c r="E58" i="67"/>
  <c r="D58" i="67"/>
  <c r="C58" i="67"/>
  <c r="B58" i="67"/>
  <c r="DW56" i="67"/>
  <c r="DV56" i="67"/>
  <c r="DU56" i="67"/>
  <c r="DT56" i="67"/>
  <c r="DS56" i="67"/>
  <c r="DR56" i="67"/>
  <c r="DQ56" i="67"/>
  <c r="ES55" i="67"/>
  <c r="ER55" i="67"/>
  <c r="EQ55" i="67"/>
  <c r="EP55" i="67"/>
  <c r="EO55" i="67"/>
  <c r="EN55" i="67"/>
  <c r="EM55" i="67"/>
  <c r="EL55" i="67"/>
  <c r="EK55" i="67"/>
  <c r="EJ55" i="67"/>
  <c r="EI55" i="67"/>
  <c r="EH55" i="67"/>
  <c r="EG55" i="67"/>
  <c r="EF55" i="67"/>
  <c r="EE55" i="67"/>
  <c r="ED55" i="67"/>
  <c r="EC55" i="67"/>
  <c r="EB55" i="67"/>
  <c r="EA55" i="67"/>
  <c r="DZ55" i="67"/>
  <c r="DY55" i="67"/>
  <c r="DX55" i="67"/>
  <c r="DW55" i="67"/>
  <c r="DV55" i="67"/>
  <c r="DU55" i="67"/>
  <c r="DT55" i="67"/>
  <c r="DS55" i="67"/>
  <c r="DR55" i="67"/>
  <c r="DQ55" i="67"/>
  <c r="DP55" i="67"/>
  <c r="ES54" i="67"/>
  <c r="ER54" i="67"/>
  <c r="EQ54" i="67"/>
  <c r="EP54" i="67"/>
  <c r="EO54" i="67"/>
  <c r="EN54" i="67"/>
  <c r="EM54" i="67"/>
  <c r="EL54" i="67"/>
  <c r="EK54" i="67"/>
  <c r="EJ54" i="67"/>
  <c r="EI54" i="67"/>
  <c r="EH54" i="67"/>
  <c r="EG54" i="67"/>
  <c r="EF54" i="67"/>
  <c r="EE54" i="67"/>
  <c r="ED54" i="67"/>
  <c r="EC54" i="67"/>
  <c r="EB54" i="67"/>
  <c r="EA54" i="67"/>
  <c r="DZ54" i="67"/>
  <c r="DY54" i="67"/>
  <c r="DX54" i="67"/>
  <c r="DW54" i="67"/>
  <c r="DV54" i="67"/>
  <c r="DU54" i="67"/>
  <c r="DT54" i="67"/>
  <c r="DS54" i="67"/>
  <c r="DR54" i="67"/>
  <c r="DQ54" i="67"/>
  <c r="DP54" i="67"/>
  <c r="ES53" i="67"/>
  <c r="ER53" i="67"/>
  <c r="EQ53" i="67"/>
  <c r="EP53" i="67"/>
  <c r="EO53" i="67"/>
  <c r="EN53" i="67"/>
  <c r="EM53" i="67"/>
  <c r="EL53" i="67"/>
  <c r="EK53" i="67"/>
  <c r="EJ53" i="67"/>
  <c r="EI53" i="67"/>
  <c r="EH53" i="67"/>
  <c r="EG53" i="67"/>
  <c r="EF53" i="67"/>
  <c r="EE53" i="67"/>
  <c r="ED53" i="67"/>
  <c r="EC53" i="67"/>
  <c r="EB53" i="67"/>
  <c r="EA53" i="67"/>
  <c r="DZ53" i="67"/>
  <c r="DY53" i="67"/>
  <c r="DX53" i="67"/>
  <c r="ES52" i="67"/>
  <c r="ER52" i="67"/>
  <c r="EQ52" i="67"/>
  <c r="EP52" i="67"/>
  <c r="EO52" i="67"/>
  <c r="EN52" i="67"/>
  <c r="EM52" i="67"/>
  <c r="EL52" i="67"/>
  <c r="EK52" i="67"/>
  <c r="EJ52" i="67"/>
  <c r="EI52" i="67"/>
  <c r="EH52" i="67"/>
  <c r="EG52" i="67"/>
  <c r="EF52" i="67"/>
  <c r="EE52" i="67"/>
  <c r="ED52" i="67"/>
  <c r="EC52" i="67"/>
  <c r="EB52" i="67"/>
  <c r="EA52" i="67"/>
  <c r="DZ52" i="67"/>
  <c r="DY52" i="67"/>
  <c r="DX52" i="67"/>
  <c r="DW52" i="67"/>
  <c r="DV52" i="67"/>
  <c r="DU52" i="67"/>
  <c r="DT52" i="67"/>
  <c r="DS52" i="67"/>
  <c r="DR52" i="67"/>
  <c r="DQ52" i="67"/>
  <c r="DP52" i="67"/>
  <c r="ES51" i="67"/>
  <c r="ER51" i="67"/>
  <c r="EQ51" i="67"/>
  <c r="EP51" i="67"/>
  <c r="EO51" i="67"/>
  <c r="EN51" i="67"/>
  <c r="EM51" i="67"/>
  <c r="EL51" i="67"/>
  <c r="EK51" i="67"/>
  <c r="EJ51" i="67"/>
  <c r="EI51" i="67"/>
  <c r="EH51" i="67"/>
  <c r="EG51" i="67"/>
  <c r="EF51" i="67"/>
  <c r="EE51" i="67"/>
  <c r="ED51" i="67"/>
  <c r="EC51" i="67"/>
  <c r="EB51" i="67"/>
  <c r="EA51" i="67"/>
  <c r="DZ51" i="67"/>
  <c r="DY51" i="67"/>
  <c r="DX51" i="67"/>
  <c r="DW51" i="67"/>
  <c r="DV51" i="67"/>
  <c r="DU51" i="67"/>
  <c r="DT51" i="67"/>
  <c r="DS51" i="67"/>
  <c r="DR51" i="67"/>
  <c r="DQ51" i="67"/>
  <c r="DP51" i="67"/>
  <c r="ES50" i="67"/>
  <c r="ER50" i="67"/>
  <c r="EQ50" i="67"/>
  <c r="EP50" i="67"/>
  <c r="EO50" i="67"/>
  <c r="EN50" i="67"/>
  <c r="EM50" i="67"/>
  <c r="EL50" i="67"/>
  <c r="EK50" i="67"/>
  <c r="EJ50" i="67"/>
  <c r="EI50" i="67"/>
  <c r="EH50" i="67"/>
  <c r="EG50" i="67"/>
  <c r="EF50" i="67"/>
  <c r="EE50" i="67"/>
  <c r="ED50" i="67"/>
  <c r="EC50" i="67"/>
  <c r="EB50" i="67"/>
  <c r="EA50" i="67"/>
  <c r="DZ50" i="67"/>
  <c r="DY50" i="67"/>
  <c r="DX50" i="67"/>
  <c r="DW50" i="67"/>
  <c r="DV50" i="67"/>
  <c r="DU50" i="67"/>
  <c r="DT50" i="67"/>
  <c r="DS50" i="67"/>
  <c r="DR50" i="67"/>
  <c r="DQ50" i="67"/>
  <c r="DP50" i="67"/>
  <c r="ES49" i="67"/>
  <c r="ER49" i="67"/>
  <c r="EQ49" i="67"/>
  <c r="EP49" i="67"/>
  <c r="EO49" i="67"/>
  <c r="EN49" i="67"/>
  <c r="EM49" i="67"/>
  <c r="EL49" i="67"/>
  <c r="EK49" i="67"/>
  <c r="EJ49" i="67"/>
  <c r="EI49" i="67"/>
  <c r="EH49" i="67"/>
  <c r="EG49" i="67"/>
  <c r="EF49" i="67"/>
  <c r="EE49" i="67"/>
  <c r="ED49" i="67"/>
  <c r="EC49" i="67"/>
  <c r="EB49" i="67"/>
  <c r="EA49" i="67"/>
  <c r="DZ49" i="67"/>
  <c r="DY49" i="67"/>
  <c r="DX49" i="67"/>
  <c r="DW49" i="67"/>
  <c r="DV49" i="67"/>
  <c r="DU49" i="67"/>
  <c r="DT49" i="67"/>
  <c r="DS49" i="67"/>
  <c r="DR49" i="67"/>
  <c r="DQ49" i="67"/>
  <c r="DP49" i="67"/>
  <c r="ES48" i="67"/>
  <c r="ER48" i="67"/>
  <c r="EQ48" i="67"/>
  <c r="EP48" i="67"/>
  <c r="EO48" i="67"/>
  <c r="EN48" i="67"/>
  <c r="EM48" i="67"/>
  <c r="EL48" i="67"/>
  <c r="EK48" i="67"/>
  <c r="EJ48" i="67"/>
  <c r="EI48" i="67"/>
  <c r="EH48" i="67"/>
  <c r="EG48" i="67"/>
  <c r="EF48" i="67"/>
  <c r="EE48" i="67"/>
  <c r="ED48" i="67"/>
  <c r="EC48" i="67"/>
  <c r="EB48" i="67"/>
  <c r="EA48" i="67"/>
  <c r="DZ48" i="67"/>
  <c r="DY48" i="67"/>
  <c r="DX48" i="67"/>
  <c r="DW48" i="67"/>
  <c r="DV48" i="67"/>
  <c r="DU48" i="67"/>
  <c r="DT48" i="67"/>
  <c r="DS48" i="67"/>
  <c r="DR48" i="67"/>
  <c r="DQ48" i="67"/>
  <c r="DP48" i="67"/>
  <c r="ES47" i="67"/>
  <c r="ER47" i="67"/>
  <c r="EQ47" i="67"/>
  <c r="EP47" i="67"/>
  <c r="EO47" i="67"/>
  <c r="EN47" i="67"/>
  <c r="EM47" i="67"/>
  <c r="EL47" i="67"/>
  <c r="EK47" i="67"/>
  <c r="EJ47" i="67"/>
  <c r="EI47" i="67"/>
  <c r="EH47" i="67"/>
  <c r="EG47" i="67"/>
  <c r="EF47" i="67"/>
  <c r="EE47" i="67"/>
  <c r="ED47" i="67"/>
  <c r="EC47" i="67"/>
  <c r="EB47" i="67"/>
  <c r="EA47" i="67"/>
  <c r="DZ47" i="67"/>
  <c r="DY47" i="67"/>
  <c r="DX47" i="67"/>
  <c r="DW47" i="67"/>
  <c r="DV47" i="67"/>
  <c r="DU47" i="67"/>
  <c r="DT47" i="67"/>
  <c r="DS47" i="67"/>
  <c r="DR47" i="67"/>
  <c r="DQ47" i="67"/>
  <c r="DP47" i="67"/>
  <c r="ES46" i="67"/>
  <c r="ER46" i="67"/>
  <c r="EQ46" i="67"/>
  <c r="EP46" i="67"/>
  <c r="EO46" i="67"/>
  <c r="EN46" i="67"/>
  <c r="EM46" i="67"/>
  <c r="EL46" i="67"/>
  <c r="EK46" i="67"/>
  <c r="EJ46" i="67"/>
  <c r="EI46" i="67"/>
  <c r="EH46" i="67"/>
  <c r="EG46" i="67"/>
  <c r="EF46" i="67"/>
  <c r="EE46" i="67"/>
  <c r="ED46" i="67"/>
  <c r="EC46" i="67"/>
  <c r="EB46" i="67"/>
  <c r="EA46" i="67"/>
  <c r="DZ46" i="67"/>
  <c r="DY46" i="67"/>
  <c r="DX46" i="67"/>
  <c r="DW46" i="67"/>
  <c r="DV46" i="67"/>
  <c r="DU46" i="67"/>
  <c r="DT46" i="67"/>
  <c r="DS46" i="67"/>
  <c r="DR46" i="67"/>
  <c r="DQ46" i="67"/>
  <c r="DP46" i="67"/>
  <c r="ES45" i="67"/>
  <c r="ER45" i="67"/>
  <c r="EQ45" i="67"/>
  <c r="EP45" i="67"/>
  <c r="EO45" i="67"/>
  <c r="EN45" i="67"/>
  <c r="EM45" i="67"/>
  <c r="EL45" i="67"/>
  <c r="EK45" i="67"/>
  <c r="EJ45" i="67"/>
  <c r="EI45" i="67"/>
  <c r="EH45" i="67"/>
  <c r="EG45" i="67"/>
  <c r="EF45" i="67"/>
  <c r="EE45" i="67"/>
  <c r="ED45" i="67"/>
  <c r="EC45" i="67"/>
  <c r="EB45" i="67"/>
  <c r="EA45" i="67"/>
  <c r="DZ45" i="67"/>
  <c r="DY45" i="67"/>
  <c r="DX45" i="67"/>
  <c r="DW45" i="67"/>
  <c r="DV45" i="67"/>
  <c r="DU45" i="67"/>
  <c r="DT45" i="67"/>
  <c r="DS45" i="67"/>
  <c r="DR45" i="67"/>
  <c r="DQ45" i="67"/>
  <c r="DP45" i="67"/>
  <c r="ES44" i="67"/>
  <c r="ER44" i="67"/>
  <c r="EQ44" i="67"/>
  <c r="EP44" i="67"/>
  <c r="EO44" i="67"/>
  <c r="EN44" i="67"/>
  <c r="EM44" i="67"/>
  <c r="EL44" i="67"/>
  <c r="EK44" i="67"/>
  <c r="EJ44" i="67"/>
  <c r="EI44" i="67"/>
  <c r="EH44" i="67"/>
  <c r="EG44" i="67"/>
  <c r="EF44" i="67"/>
  <c r="EE44" i="67"/>
  <c r="ED44" i="67"/>
  <c r="EC44" i="67"/>
  <c r="EB44" i="67"/>
  <c r="EA44" i="67"/>
  <c r="DZ44" i="67"/>
  <c r="DY44" i="67"/>
  <c r="DX44" i="67"/>
  <c r="DW44" i="67"/>
  <c r="DV44" i="67"/>
  <c r="DU44" i="67"/>
  <c r="DT44" i="67"/>
  <c r="DS44" i="67"/>
  <c r="DR44" i="67"/>
  <c r="DQ44" i="67"/>
  <c r="DP44" i="67"/>
  <c r="ES43" i="67"/>
  <c r="ER43" i="67"/>
  <c r="EQ43" i="67"/>
  <c r="EP43" i="67"/>
  <c r="EO43" i="67"/>
  <c r="EN43" i="67"/>
  <c r="EM43" i="67"/>
  <c r="EL43" i="67"/>
  <c r="EK43" i="67"/>
  <c r="EJ43" i="67"/>
  <c r="EI43" i="67"/>
  <c r="EH43" i="67"/>
  <c r="EG43" i="67"/>
  <c r="EF43" i="67"/>
  <c r="EE43" i="67"/>
  <c r="ED43" i="67"/>
  <c r="EC43" i="67"/>
  <c r="EB43" i="67"/>
  <c r="EA43" i="67"/>
  <c r="DZ43" i="67"/>
  <c r="DY43" i="67"/>
  <c r="DX43" i="67"/>
  <c r="DW43" i="67"/>
  <c r="DV43" i="67"/>
  <c r="DU43" i="67"/>
  <c r="DT43" i="67"/>
  <c r="DS43" i="67"/>
  <c r="DR43" i="67"/>
  <c r="DQ43" i="67"/>
  <c r="DP43" i="67"/>
  <c r="ES42" i="67"/>
  <c r="ER42" i="67"/>
  <c r="EQ42" i="67"/>
  <c r="EP42" i="67"/>
  <c r="EO42" i="67"/>
  <c r="EN42" i="67"/>
  <c r="EM42" i="67"/>
  <c r="EL42" i="67"/>
  <c r="EK42" i="67"/>
  <c r="EJ42" i="67"/>
  <c r="EI42" i="67"/>
  <c r="EH42" i="67"/>
  <c r="EG42" i="67"/>
  <c r="EF42" i="67"/>
  <c r="EE42" i="67"/>
  <c r="ED42" i="67"/>
  <c r="EC42" i="67"/>
  <c r="EB42" i="67"/>
  <c r="EA42" i="67"/>
  <c r="DZ42" i="67"/>
  <c r="DY42" i="67"/>
  <c r="DX42" i="67"/>
  <c r="DW42" i="67"/>
  <c r="DV42" i="67"/>
  <c r="DU42" i="67"/>
  <c r="DT42" i="67"/>
  <c r="DS42" i="67"/>
  <c r="DR42" i="67"/>
  <c r="DQ42" i="67"/>
  <c r="DP42" i="67"/>
  <c r="ES41" i="67"/>
  <c r="ER41" i="67"/>
  <c r="EQ41" i="67"/>
  <c r="EP41" i="67"/>
  <c r="EO41" i="67"/>
  <c r="EN41" i="67"/>
  <c r="EM41" i="67"/>
  <c r="EL41" i="67"/>
  <c r="EK41" i="67"/>
  <c r="EJ41" i="67"/>
  <c r="EI41" i="67"/>
  <c r="EH41" i="67"/>
  <c r="EG41" i="67"/>
  <c r="EF41" i="67"/>
  <c r="EE41" i="67"/>
  <c r="ED41" i="67"/>
  <c r="EC41" i="67"/>
  <c r="EB41" i="67"/>
  <c r="EA41" i="67"/>
  <c r="DZ41" i="67"/>
  <c r="DY41" i="67"/>
  <c r="DX41" i="67"/>
  <c r="DW41" i="67"/>
  <c r="DV41" i="67"/>
  <c r="DU41" i="67"/>
  <c r="DT41" i="67"/>
  <c r="DS41" i="67"/>
  <c r="DR41" i="67"/>
  <c r="DQ41" i="67"/>
  <c r="DP41" i="67"/>
  <c r="ES40" i="67"/>
  <c r="ER40" i="67"/>
  <c r="EQ40" i="67"/>
  <c r="EP40" i="67"/>
  <c r="EO40" i="67"/>
  <c r="EN40" i="67"/>
  <c r="EM40" i="67"/>
  <c r="EL40" i="67"/>
  <c r="EK40" i="67"/>
  <c r="EJ40" i="67"/>
  <c r="EI40" i="67"/>
  <c r="EH40" i="67"/>
  <c r="EG40" i="67"/>
  <c r="EF40" i="67"/>
  <c r="EE40" i="67"/>
  <c r="ED40" i="67"/>
  <c r="EC40" i="67"/>
  <c r="EB40" i="67"/>
  <c r="EA40" i="67"/>
  <c r="DZ40" i="67"/>
  <c r="DY40" i="67"/>
  <c r="DX40" i="67"/>
  <c r="DW40" i="67"/>
  <c r="DV40" i="67"/>
  <c r="DU40" i="67"/>
  <c r="DT40" i="67"/>
  <c r="DS40" i="67"/>
  <c r="DR40" i="67"/>
  <c r="DQ40" i="67"/>
  <c r="DP40" i="67"/>
  <c r="ES39" i="67"/>
  <c r="ER39" i="67"/>
  <c r="EQ39" i="67"/>
  <c r="EP39" i="67"/>
  <c r="EO39" i="67"/>
  <c r="EN39" i="67"/>
  <c r="EM39" i="67"/>
  <c r="EL39" i="67"/>
  <c r="EK39" i="67"/>
  <c r="EJ39" i="67"/>
  <c r="EI39" i="67"/>
  <c r="EH39" i="67"/>
  <c r="EG39" i="67"/>
  <c r="EF39" i="67"/>
  <c r="EE39" i="67"/>
  <c r="ED39" i="67"/>
  <c r="EC39" i="67"/>
  <c r="EB39" i="67"/>
  <c r="EA39" i="67"/>
  <c r="DZ39" i="67"/>
  <c r="DY39" i="67"/>
  <c r="DX39" i="67"/>
  <c r="DW39" i="67"/>
  <c r="DV39" i="67"/>
  <c r="DU39" i="67"/>
  <c r="DT39" i="67"/>
  <c r="DS39" i="67"/>
  <c r="DR39" i="67"/>
  <c r="DQ39" i="67"/>
  <c r="DP39" i="67"/>
  <c r="ES38" i="67"/>
  <c r="ER38" i="67"/>
  <c r="EQ38" i="67"/>
  <c r="EP38" i="67"/>
  <c r="EO38" i="67"/>
  <c r="EN38" i="67"/>
  <c r="EM38" i="67"/>
  <c r="EL38" i="67"/>
  <c r="EK38" i="67"/>
  <c r="EJ38" i="67"/>
  <c r="EI38" i="67"/>
  <c r="EH38" i="67"/>
  <c r="EG38" i="67"/>
  <c r="EF38" i="67"/>
  <c r="EE38" i="67"/>
  <c r="ED38" i="67"/>
  <c r="EC38" i="67"/>
  <c r="EB38" i="67"/>
  <c r="EA38" i="67"/>
  <c r="DZ38" i="67"/>
  <c r="DY38" i="67"/>
  <c r="DX38" i="67"/>
  <c r="DW38" i="67"/>
  <c r="DV38" i="67"/>
  <c r="DU38" i="67"/>
  <c r="DT38" i="67"/>
  <c r="DS38" i="67"/>
  <c r="DR38" i="67"/>
  <c r="DQ38" i="67"/>
  <c r="DP38" i="67"/>
  <c r="ES37" i="67"/>
  <c r="ER37" i="67"/>
  <c r="EQ37" i="67"/>
  <c r="EP37" i="67"/>
  <c r="EO37" i="67"/>
  <c r="EN37" i="67"/>
  <c r="EM37" i="67"/>
  <c r="EL37" i="67"/>
  <c r="EK37" i="67"/>
  <c r="EJ37" i="67"/>
  <c r="EI37" i="67"/>
  <c r="EH37" i="67"/>
  <c r="EG37" i="67"/>
  <c r="EF37" i="67"/>
  <c r="EE37" i="67"/>
  <c r="ED37" i="67"/>
  <c r="EC37" i="67"/>
  <c r="EB37" i="67"/>
  <c r="EA37" i="67"/>
  <c r="DZ37" i="67"/>
  <c r="DY37" i="67"/>
  <c r="DX37" i="67"/>
  <c r="DW37" i="67"/>
  <c r="DV37" i="67"/>
  <c r="DU37" i="67"/>
  <c r="DT37" i="67"/>
  <c r="DS37" i="67"/>
  <c r="DR37" i="67"/>
  <c r="DQ37" i="67"/>
  <c r="DP37" i="67"/>
  <c r="ES36" i="67"/>
  <c r="ER36" i="67"/>
  <c r="EQ36" i="67"/>
  <c r="EP36" i="67"/>
  <c r="EO36" i="67"/>
  <c r="EN36" i="67"/>
  <c r="EM36" i="67"/>
  <c r="EL36" i="67"/>
  <c r="EK36" i="67"/>
  <c r="EJ36" i="67"/>
  <c r="EI36" i="67"/>
  <c r="EH36" i="67"/>
  <c r="EG36" i="67"/>
  <c r="EF36" i="67"/>
  <c r="EE36" i="67"/>
  <c r="ED36" i="67"/>
  <c r="EC36" i="67"/>
  <c r="EB36" i="67"/>
  <c r="EA36" i="67"/>
  <c r="DZ36" i="67"/>
  <c r="DY36" i="67"/>
  <c r="DX36" i="67"/>
  <c r="DW36" i="67"/>
  <c r="DV36" i="67"/>
  <c r="DU36" i="67"/>
  <c r="DT36" i="67"/>
  <c r="DS36" i="67"/>
  <c r="DR36" i="67"/>
  <c r="DQ36" i="67"/>
  <c r="DP36" i="67"/>
  <c r="ES35" i="67"/>
  <c r="ER35" i="67"/>
  <c r="EQ35" i="67"/>
  <c r="EP35" i="67"/>
  <c r="EO35" i="67"/>
  <c r="EN35" i="67"/>
  <c r="EM35" i="67"/>
  <c r="EL35" i="67"/>
  <c r="EK35" i="67"/>
  <c r="EJ35" i="67"/>
  <c r="EI35" i="67"/>
  <c r="EH35" i="67"/>
  <c r="EG35" i="67"/>
  <c r="EF35" i="67"/>
  <c r="EE35" i="67"/>
  <c r="ED35" i="67"/>
  <c r="EC35" i="67"/>
  <c r="EB35" i="67"/>
  <c r="EA35" i="67"/>
  <c r="DZ35" i="67"/>
  <c r="DY35" i="67"/>
  <c r="DX35" i="67"/>
  <c r="DW35" i="67"/>
  <c r="DV35" i="67"/>
  <c r="DU35" i="67"/>
  <c r="DT35" i="67"/>
  <c r="DS35" i="67"/>
  <c r="DR35" i="67"/>
  <c r="DQ35" i="67"/>
  <c r="DP35" i="67"/>
  <c r="ES34" i="67"/>
  <c r="ER34" i="67"/>
  <c r="EQ34" i="67"/>
  <c r="EP34" i="67"/>
  <c r="EO34" i="67"/>
  <c r="EN34" i="67"/>
  <c r="EM34" i="67"/>
  <c r="EL34" i="67"/>
  <c r="EK34" i="67"/>
  <c r="EJ34" i="67"/>
  <c r="EI34" i="67"/>
  <c r="EH34" i="67"/>
  <c r="EG34" i="67"/>
  <c r="EF34" i="67"/>
  <c r="EE34" i="67"/>
  <c r="ED34" i="67"/>
  <c r="EC34" i="67"/>
  <c r="EB34" i="67"/>
  <c r="EA34" i="67"/>
  <c r="DZ34" i="67"/>
  <c r="DY34" i="67"/>
  <c r="DX34" i="67"/>
  <c r="DW34" i="67"/>
  <c r="DV34" i="67"/>
  <c r="DU34" i="67"/>
  <c r="DT34" i="67"/>
  <c r="DS34" i="67"/>
  <c r="DR34" i="67"/>
  <c r="DQ34" i="67"/>
  <c r="DP34" i="67"/>
  <c r="ES33" i="67"/>
  <c r="ER33" i="67"/>
  <c r="EQ33" i="67"/>
  <c r="EP33" i="67"/>
  <c r="EO33" i="67"/>
  <c r="EN33" i="67"/>
  <c r="EM33" i="67"/>
  <c r="EL33" i="67"/>
  <c r="EK33" i="67"/>
  <c r="EJ33" i="67"/>
  <c r="EI33" i="67"/>
  <c r="EH33" i="67"/>
  <c r="EG33" i="67"/>
  <c r="EF33" i="67"/>
  <c r="EE33" i="67"/>
  <c r="ED33" i="67"/>
  <c r="EC33" i="67"/>
  <c r="EB33" i="67"/>
  <c r="EA33" i="67"/>
  <c r="DZ33" i="67"/>
  <c r="DY33" i="67"/>
  <c r="DX33" i="67"/>
  <c r="DW33" i="67"/>
  <c r="DV33" i="67"/>
  <c r="DU33" i="67"/>
  <c r="DT33" i="67"/>
  <c r="DS33" i="67"/>
  <c r="DR33" i="67"/>
  <c r="DQ33" i="67"/>
  <c r="DP33" i="67"/>
  <c r="ES32" i="67"/>
  <c r="ER32" i="67"/>
  <c r="EQ32" i="67"/>
  <c r="EP32" i="67"/>
  <c r="EO32" i="67"/>
  <c r="EN32" i="67"/>
  <c r="EM32" i="67"/>
  <c r="EL32" i="67"/>
  <c r="EK32" i="67"/>
  <c r="EJ32" i="67"/>
  <c r="EI32" i="67"/>
  <c r="EH32" i="67"/>
  <c r="EG32" i="67"/>
  <c r="EF32" i="67"/>
  <c r="EE32" i="67"/>
  <c r="ED32" i="67"/>
  <c r="EC32" i="67"/>
  <c r="EB32" i="67"/>
  <c r="EA32" i="67"/>
  <c r="DZ32" i="67"/>
  <c r="DY32" i="67"/>
  <c r="DX32" i="67"/>
  <c r="DW32" i="67"/>
  <c r="DV32" i="67"/>
  <c r="DU32" i="67"/>
  <c r="DT32" i="67"/>
  <c r="DS32" i="67"/>
  <c r="DR32" i="67"/>
  <c r="DQ32" i="67"/>
  <c r="DP32" i="67"/>
  <c r="ES31" i="67"/>
  <c r="ER31" i="67"/>
  <c r="EQ31" i="67"/>
  <c r="EP31" i="67"/>
  <c r="EO31" i="67"/>
  <c r="EN31" i="67"/>
  <c r="EM31" i="67"/>
  <c r="EL31" i="67"/>
  <c r="EK31" i="67"/>
  <c r="EJ31" i="67"/>
  <c r="EI31" i="67"/>
  <c r="EH31" i="67"/>
  <c r="EG31" i="67"/>
  <c r="EF31" i="67"/>
  <c r="EE31" i="67"/>
  <c r="ED31" i="67"/>
  <c r="EC31" i="67"/>
  <c r="EB31" i="67"/>
  <c r="EA31" i="67"/>
  <c r="DZ31" i="67"/>
  <c r="DY31" i="67"/>
  <c r="DX31" i="67"/>
  <c r="DW31" i="67"/>
  <c r="DV31" i="67"/>
  <c r="DU31" i="67"/>
  <c r="DT31" i="67"/>
  <c r="DS31" i="67"/>
  <c r="DR31" i="67"/>
  <c r="DQ31" i="67"/>
  <c r="DP31" i="67"/>
  <c r="ES30" i="67"/>
  <c r="ER30" i="67"/>
  <c r="EQ30" i="67"/>
  <c r="EP30" i="67"/>
  <c r="EO30" i="67"/>
  <c r="EN30" i="67"/>
  <c r="EM30" i="67"/>
  <c r="EL30" i="67"/>
  <c r="EK30" i="67"/>
  <c r="EJ30" i="67"/>
  <c r="EI30" i="67"/>
  <c r="EH30" i="67"/>
  <c r="EG30" i="67"/>
  <c r="EF30" i="67"/>
  <c r="EE30" i="67"/>
  <c r="ED30" i="67"/>
  <c r="EC30" i="67"/>
  <c r="EB30" i="67"/>
  <c r="EA30" i="67"/>
  <c r="DZ30" i="67"/>
  <c r="DY30" i="67"/>
  <c r="DX30" i="67"/>
  <c r="DW30" i="67"/>
  <c r="DV30" i="67"/>
  <c r="DU30" i="67"/>
  <c r="DT30" i="67"/>
  <c r="DS30" i="67"/>
  <c r="DR30" i="67"/>
  <c r="DQ30" i="67"/>
  <c r="DP30" i="67"/>
  <c r="ES29" i="67"/>
  <c r="ER29" i="67"/>
  <c r="EQ29" i="67"/>
  <c r="EP29" i="67"/>
  <c r="EO29" i="67"/>
  <c r="EN29" i="67"/>
  <c r="EM29" i="67"/>
  <c r="EL29" i="67"/>
  <c r="EK29" i="67"/>
  <c r="EJ29" i="67"/>
  <c r="EI29" i="67"/>
  <c r="EH29" i="67"/>
  <c r="EG29" i="67"/>
  <c r="EF29" i="67"/>
  <c r="EE29" i="67"/>
  <c r="ED29" i="67"/>
  <c r="EC29" i="67"/>
  <c r="EB29" i="67"/>
  <c r="EA29" i="67"/>
  <c r="DZ29" i="67"/>
  <c r="DY29" i="67"/>
  <c r="DX29" i="67"/>
  <c r="DW29" i="67"/>
  <c r="DV29" i="67"/>
  <c r="DU29" i="67"/>
  <c r="DT29" i="67"/>
  <c r="DS29" i="67"/>
  <c r="DR29" i="67"/>
  <c r="DQ29" i="67"/>
  <c r="DP29" i="67"/>
  <c r="ES28" i="67"/>
  <c r="ER28" i="67"/>
  <c r="EQ28" i="67"/>
  <c r="EP28" i="67"/>
  <c r="EO28" i="67"/>
  <c r="EN28" i="67"/>
  <c r="EM28" i="67"/>
  <c r="EL28" i="67"/>
  <c r="EK28" i="67"/>
  <c r="EJ28" i="67"/>
  <c r="EI28" i="67"/>
  <c r="EH28" i="67"/>
  <c r="EG28" i="67"/>
  <c r="EF28" i="67"/>
  <c r="EE28" i="67"/>
  <c r="ED28" i="67"/>
  <c r="EC28" i="67"/>
  <c r="EB28" i="67"/>
  <c r="EA28" i="67"/>
  <c r="DZ28" i="67"/>
  <c r="DY28" i="67"/>
  <c r="DX28" i="67"/>
  <c r="DW28" i="67"/>
  <c r="DV28" i="67"/>
  <c r="DU28" i="67"/>
  <c r="DT28" i="67"/>
  <c r="DS28" i="67"/>
  <c r="DR28" i="67"/>
  <c r="DQ28" i="67"/>
  <c r="DP28" i="67"/>
  <c r="ES27" i="67"/>
  <c r="ER27" i="67"/>
  <c r="EQ27" i="67"/>
  <c r="EP27" i="67"/>
  <c r="EO27" i="67"/>
  <c r="EN27" i="67"/>
  <c r="EM27" i="67"/>
  <c r="EL27" i="67"/>
  <c r="EK27" i="67"/>
  <c r="EJ27" i="67"/>
  <c r="EI27" i="67"/>
  <c r="EH27" i="67"/>
  <c r="EG27" i="67"/>
  <c r="EF27" i="67"/>
  <c r="EE27" i="67"/>
  <c r="ED27" i="67"/>
  <c r="EC27" i="67"/>
  <c r="EB27" i="67"/>
  <c r="EA27" i="67"/>
  <c r="DZ27" i="67"/>
  <c r="DY27" i="67"/>
  <c r="DX27" i="67"/>
  <c r="DW27" i="67"/>
  <c r="DV27" i="67"/>
  <c r="DU27" i="67"/>
  <c r="DT27" i="67"/>
  <c r="DS27" i="67"/>
  <c r="DR27" i="67"/>
  <c r="DQ27" i="67"/>
  <c r="DP27" i="67"/>
  <c r="ES26" i="67"/>
  <c r="ER26" i="67"/>
  <c r="EQ26" i="67"/>
  <c r="EP26" i="67"/>
  <c r="EO26" i="67"/>
  <c r="EN26" i="67"/>
  <c r="EM26" i="67"/>
  <c r="EL26" i="67"/>
  <c r="EK26" i="67"/>
  <c r="EJ26" i="67"/>
  <c r="EI26" i="67"/>
  <c r="EH26" i="67"/>
  <c r="EG26" i="67"/>
  <c r="EF26" i="67"/>
  <c r="EE26" i="67"/>
  <c r="ED26" i="67"/>
  <c r="EC26" i="67"/>
  <c r="EB26" i="67"/>
  <c r="EA26" i="67"/>
  <c r="DZ26" i="67"/>
  <c r="DY26" i="67"/>
  <c r="DX26" i="67"/>
  <c r="DW26" i="67"/>
  <c r="DV26" i="67"/>
  <c r="DU26" i="67"/>
  <c r="DT26" i="67"/>
  <c r="DS26" i="67"/>
  <c r="DR26" i="67"/>
  <c r="DQ26" i="67"/>
  <c r="DP26" i="67"/>
  <c r="ES25" i="67"/>
  <c r="ER25" i="67"/>
  <c r="EQ25" i="67"/>
  <c r="EP25" i="67"/>
  <c r="EO25" i="67"/>
  <c r="EN25" i="67"/>
  <c r="EM25" i="67"/>
  <c r="EL25" i="67"/>
  <c r="EK25" i="67"/>
  <c r="EJ25" i="67"/>
  <c r="EI25" i="67"/>
  <c r="EH25" i="67"/>
  <c r="EG25" i="67"/>
  <c r="EF25" i="67"/>
  <c r="EE25" i="67"/>
  <c r="ED25" i="67"/>
  <c r="EC25" i="67"/>
  <c r="EB25" i="67"/>
  <c r="EA25" i="67"/>
  <c r="DZ25" i="67"/>
  <c r="DY25" i="67"/>
  <c r="DX25" i="67"/>
  <c r="DW25" i="67"/>
  <c r="DV25" i="67"/>
  <c r="DU25" i="67"/>
  <c r="DT25" i="67"/>
  <c r="DS25" i="67"/>
  <c r="DR25" i="67"/>
  <c r="DQ25" i="67"/>
  <c r="DP25" i="67"/>
  <c r="ES24" i="67"/>
  <c r="ER24" i="67"/>
  <c r="EQ24" i="67"/>
  <c r="EP24" i="67"/>
  <c r="EO24" i="67"/>
  <c r="EN24" i="67"/>
  <c r="EM24" i="67"/>
  <c r="EL24" i="67"/>
  <c r="EK24" i="67"/>
  <c r="EJ24" i="67"/>
  <c r="EI24" i="67"/>
  <c r="EH24" i="67"/>
  <c r="EG24" i="67"/>
  <c r="EF24" i="67"/>
  <c r="EE24" i="67"/>
  <c r="ED24" i="67"/>
  <c r="EC24" i="67"/>
  <c r="EB24" i="67"/>
  <c r="EA24" i="67"/>
  <c r="DZ24" i="67"/>
  <c r="DY24" i="67"/>
  <c r="DX24" i="67"/>
  <c r="DW24" i="67"/>
  <c r="DV24" i="67"/>
  <c r="DU24" i="67"/>
  <c r="DT24" i="67"/>
  <c r="DS24" i="67"/>
  <c r="DR24" i="67"/>
  <c r="DQ24" i="67"/>
  <c r="DP24" i="67"/>
  <c r="ES23" i="67"/>
  <c r="ER23" i="67"/>
  <c r="EQ23" i="67"/>
  <c r="EP23" i="67"/>
  <c r="EO23" i="67"/>
  <c r="EN23" i="67"/>
  <c r="EM23" i="67"/>
  <c r="EL23" i="67"/>
  <c r="EK23" i="67"/>
  <c r="EJ23" i="67"/>
  <c r="EI23" i="67"/>
  <c r="EH23" i="67"/>
  <c r="EG23" i="67"/>
  <c r="EF23" i="67"/>
  <c r="EE23" i="67"/>
  <c r="ED23" i="67"/>
  <c r="EC23" i="67"/>
  <c r="EB23" i="67"/>
  <c r="EA23" i="67"/>
  <c r="DZ23" i="67"/>
  <c r="DY23" i="67"/>
  <c r="DX23" i="67"/>
  <c r="DW23" i="67"/>
  <c r="DV23" i="67"/>
  <c r="DU23" i="67"/>
  <c r="DT23" i="67"/>
  <c r="DS23" i="67"/>
  <c r="DR23" i="67"/>
  <c r="DQ23" i="67"/>
  <c r="DP23" i="67"/>
  <c r="ES22" i="67"/>
  <c r="ER22" i="67"/>
  <c r="EQ22" i="67"/>
  <c r="EP22" i="67"/>
  <c r="EO22" i="67"/>
  <c r="EN22" i="67"/>
  <c r="EM22" i="67"/>
  <c r="EL22" i="67"/>
  <c r="EK22" i="67"/>
  <c r="EJ22" i="67"/>
  <c r="EI22" i="67"/>
  <c r="EH22" i="67"/>
  <c r="EG22" i="67"/>
  <c r="EF22" i="67"/>
  <c r="EE22" i="67"/>
  <c r="ED22" i="67"/>
  <c r="EC22" i="67"/>
  <c r="EB22" i="67"/>
  <c r="EA22" i="67"/>
  <c r="DZ22" i="67"/>
  <c r="DY22" i="67"/>
  <c r="DX22" i="67"/>
  <c r="DW22" i="67"/>
  <c r="DV22" i="67"/>
  <c r="DU22" i="67"/>
  <c r="DT22" i="67"/>
  <c r="DS22" i="67"/>
  <c r="DR22" i="67"/>
  <c r="DQ22" i="67"/>
  <c r="DP22" i="67"/>
  <c r="ES21" i="67"/>
  <c r="ER21" i="67"/>
  <c r="EQ21" i="67"/>
  <c r="EP21" i="67"/>
  <c r="EO21" i="67"/>
  <c r="EN21" i="67"/>
  <c r="EM21" i="67"/>
  <c r="EL21" i="67"/>
  <c r="EK21" i="67"/>
  <c r="EJ21" i="67"/>
  <c r="EI21" i="67"/>
  <c r="EH21" i="67"/>
  <c r="EG21" i="67"/>
  <c r="EF21" i="67"/>
  <c r="EE21" i="67"/>
  <c r="ED21" i="67"/>
  <c r="EC21" i="67"/>
  <c r="EB21" i="67"/>
  <c r="EA21" i="67"/>
  <c r="DZ21" i="67"/>
  <c r="DY21" i="67"/>
  <c r="DX21" i="67"/>
  <c r="DW21" i="67"/>
  <c r="DV21" i="67"/>
  <c r="DU21" i="67"/>
  <c r="DT21" i="67"/>
  <c r="DS21" i="67"/>
  <c r="DR21" i="67"/>
  <c r="DQ21" i="67"/>
  <c r="DP21" i="67"/>
  <c r="ES20" i="67"/>
  <c r="ER20" i="67"/>
  <c r="EQ20" i="67"/>
  <c r="EP20" i="67"/>
  <c r="EO20" i="67"/>
  <c r="EN20" i="67"/>
  <c r="EM20" i="67"/>
  <c r="EL20" i="67"/>
  <c r="EK20" i="67"/>
  <c r="EJ20" i="67"/>
  <c r="EI20" i="67"/>
  <c r="EH20" i="67"/>
  <c r="EG20" i="67"/>
  <c r="EF20" i="67"/>
  <c r="EE20" i="67"/>
  <c r="ED20" i="67"/>
  <c r="EC20" i="67"/>
  <c r="EB20" i="67"/>
  <c r="EA20" i="67"/>
  <c r="DZ20" i="67"/>
  <c r="DY20" i="67"/>
  <c r="DX20" i="67"/>
  <c r="DW20" i="67"/>
  <c r="DV20" i="67"/>
  <c r="DU20" i="67"/>
  <c r="DT20" i="67"/>
  <c r="DS20" i="67"/>
  <c r="DR20" i="67"/>
  <c r="DQ20" i="67"/>
  <c r="DP20" i="67"/>
  <c r="ES19" i="67"/>
  <c r="ER19" i="67"/>
  <c r="EQ19" i="67"/>
  <c r="EP19" i="67"/>
  <c r="EO19" i="67"/>
  <c r="EN19" i="67"/>
  <c r="EM19" i="67"/>
  <c r="EL19" i="67"/>
  <c r="EK19" i="67"/>
  <c r="EJ19" i="67"/>
  <c r="EI19" i="67"/>
  <c r="EH19" i="67"/>
  <c r="EG19" i="67"/>
  <c r="EF19" i="67"/>
  <c r="EE19" i="67"/>
  <c r="ED19" i="67"/>
  <c r="EC19" i="67"/>
  <c r="EB19" i="67"/>
  <c r="EA19" i="67"/>
  <c r="DZ19" i="67"/>
  <c r="DY19" i="67"/>
  <c r="DX19" i="67"/>
  <c r="DW19" i="67"/>
  <c r="DV19" i="67"/>
  <c r="DU19" i="67"/>
  <c r="DT19" i="67"/>
  <c r="DS19" i="67"/>
  <c r="DR19" i="67"/>
  <c r="DQ19" i="67"/>
  <c r="DP19" i="67"/>
  <c r="ES18" i="67"/>
  <c r="ER18" i="67"/>
  <c r="EQ18" i="67"/>
  <c r="EP18" i="67"/>
  <c r="EO18" i="67"/>
  <c r="EN18" i="67"/>
  <c r="EM18" i="67"/>
  <c r="EL18" i="67"/>
  <c r="EK18" i="67"/>
  <c r="EJ18" i="67"/>
  <c r="EI18" i="67"/>
  <c r="EH18" i="67"/>
  <c r="EG18" i="67"/>
  <c r="EF18" i="67"/>
  <c r="EE18" i="67"/>
  <c r="ED18" i="67"/>
  <c r="EC18" i="67"/>
  <c r="EB18" i="67"/>
  <c r="EA18" i="67"/>
  <c r="DZ18" i="67"/>
  <c r="DY18" i="67"/>
  <c r="DX18" i="67"/>
  <c r="DW18" i="67"/>
  <c r="DV18" i="67"/>
  <c r="DU18" i="67"/>
  <c r="DT18" i="67"/>
  <c r="DS18" i="67"/>
  <c r="DR18" i="67"/>
  <c r="DQ18" i="67"/>
  <c r="DP18" i="67"/>
  <c r="ES17" i="67"/>
  <c r="ER17" i="67"/>
  <c r="EQ17" i="67"/>
  <c r="EP17" i="67"/>
  <c r="EO17" i="67"/>
  <c r="EN17" i="67"/>
  <c r="EM17" i="67"/>
  <c r="EL17" i="67"/>
  <c r="EK17" i="67"/>
  <c r="EJ17" i="67"/>
  <c r="EI17" i="67"/>
  <c r="EH17" i="67"/>
  <c r="EG17" i="67"/>
  <c r="EF17" i="67"/>
  <c r="EE17" i="67"/>
  <c r="ED17" i="67"/>
  <c r="EC17" i="67"/>
  <c r="EB17" i="67"/>
  <c r="EA17" i="67"/>
  <c r="DZ17" i="67"/>
  <c r="DY17" i="67"/>
  <c r="DX17" i="67"/>
  <c r="DW17" i="67"/>
  <c r="DV17" i="67"/>
  <c r="DU17" i="67"/>
  <c r="DT17" i="67"/>
  <c r="DS17" i="67"/>
  <c r="DR17" i="67"/>
  <c r="DQ17" i="67"/>
  <c r="DP17" i="67"/>
  <c r="ES16" i="67"/>
  <c r="ER16" i="67"/>
  <c r="EQ16" i="67"/>
  <c r="EP16" i="67"/>
  <c r="EO16" i="67"/>
  <c r="EN16" i="67"/>
  <c r="EM16" i="67"/>
  <c r="EL16" i="67"/>
  <c r="EK16" i="67"/>
  <c r="EJ16" i="67"/>
  <c r="EI16" i="67"/>
  <c r="EH16" i="67"/>
  <c r="EG16" i="67"/>
  <c r="EF16" i="67"/>
  <c r="EE16" i="67"/>
  <c r="ED16" i="67"/>
  <c r="EC16" i="67"/>
  <c r="EB16" i="67"/>
  <c r="EA16" i="67"/>
  <c r="DZ16" i="67"/>
  <c r="DY16" i="67"/>
  <c r="DX16" i="67"/>
  <c r="DW16" i="67"/>
  <c r="DV16" i="67"/>
  <c r="DU16" i="67"/>
  <c r="DT16" i="67"/>
  <c r="DS16" i="67"/>
  <c r="DR16" i="67"/>
  <c r="DQ16" i="67"/>
  <c r="DP16" i="67"/>
  <c r="ES15" i="67"/>
  <c r="ER15" i="67"/>
  <c r="EQ15" i="67"/>
  <c r="EP15" i="67"/>
  <c r="EO15" i="67"/>
  <c r="EN15" i="67"/>
  <c r="EM15" i="67"/>
  <c r="EL15" i="67"/>
  <c r="EK15" i="67"/>
  <c r="EJ15" i="67"/>
  <c r="EI15" i="67"/>
  <c r="EH15" i="67"/>
  <c r="EG15" i="67"/>
  <c r="EF15" i="67"/>
  <c r="EE15" i="67"/>
  <c r="ED15" i="67"/>
  <c r="EC15" i="67"/>
  <c r="EB15" i="67"/>
  <c r="EA15" i="67"/>
  <c r="DZ15" i="67"/>
  <c r="DY15" i="67"/>
  <c r="DX15" i="67"/>
  <c r="DW15" i="67"/>
  <c r="DV15" i="67"/>
  <c r="DU15" i="67"/>
  <c r="DT15" i="67"/>
  <c r="DS15" i="67"/>
  <c r="DR15" i="67"/>
  <c r="DQ15" i="67"/>
  <c r="DP15" i="67"/>
  <c r="ES14" i="67"/>
  <c r="ER14" i="67"/>
  <c r="EQ14" i="67"/>
  <c r="EP14" i="67"/>
  <c r="EO14" i="67"/>
  <c r="EN14" i="67"/>
  <c r="EM14" i="67"/>
  <c r="EL14" i="67"/>
  <c r="EK14" i="67"/>
  <c r="EJ14" i="67"/>
  <c r="EI14" i="67"/>
  <c r="EH14" i="67"/>
  <c r="EG14" i="67"/>
  <c r="EF14" i="67"/>
  <c r="EE14" i="67"/>
  <c r="ED14" i="67"/>
  <c r="EC14" i="67"/>
  <c r="EB14" i="67"/>
  <c r="EA14" i="67"/>
  <c r="DZ14" i="67"/>
  <c r="DY14" i="67"/>
  <c r="DX14" i="67"/>
  <c r="DW14" i="67"/>
  <c r="DV14" i="67"/>
  <c r="DU14" i="67"/>
  <c r="DT14" i="67"/>
  <c r="DS14" i="67"/>
  <c r="DR14" i="67"/>
  <c r="DQ14" i="67"/>
  <c r="DP14" i="67"/>
  <c r="ES13" i="67"/>
  <c r="ER13" i="67"/>
  <c r="EQ13" i="67"/>
  <c r="EP13" i="67"/>
  <c r="EO13" i="67"/>
  <c r="EN13" i="67"/>
  <c r="EM13" i="67"/>
  <c r="EL13" i="67"/>
  <c r="EK13" i="67"/>
  <c r="EJ13" i="67"/>
  <c r="EI13" i="67"/>
  <c r="EH13" i="67"/>
  <c r="EG13" i="67"/>
  <c r="EF13" i="67"/>
  <c r="EE13" i="67"/>
  <c r="ED13" i="67"/>
  <c r="EC13" i="67"/>
  <c r="EB13" i="67"/>
  <c r="EA13" i="67"/>
  <c r="DZ13" i="67"/>
  <c r="DY13" i="67"/>
  <c r="DX13" i="67"/>
  <c r="DW13" i="67"/>
  <c r="DV13" i="67"/>
  <c r="DU13" i="67"/>
  <c r="DT13" i="67"/>
  <c r="DS13" i="67"/>
  <c r="DR13" i="67"/>
  <c r="DQ13" i="67"/>
  <c r="DP13" i="67"/>
  <c r="ES12" i="67"/>
  <c r="ER12" i="67"/>
  <c r="EQ12" i="67"/>
  <c r="EP12" i="67"/>
  <c r="EO12" i="67"/>
  <c r="EN12" i="67"/>
  <c r="EM12" i="67"/>
  <c r="EL12" i="67"/>
  <c r="EK12" i="67"/>
  <c r="EJ12" i="67"/>
  <c r="EI12" i="67"/>
  <c r="EH12" i="67"/>
  <c r="EG12" i="67"/>
  <c r="EF12" i="67"/>
  <c r="EE12" i="67"/>
  <c r="ED12" i="67"/>
  <c r="EC12" i="67"/>
  <c r="EB12" i="67"/>
  <c r="EA12" i="67"/>
  <c r="DZ12" i="67"/>
  <c r="DY12" i="67"/>
  <c r="DX12" i="67"/>
  <c r="DW12" i="67"/>
  <c r="DV12" i="67"/>
  <c r="DU12" i="67"/>
  <c r="DT12" i="67"/>
  <c r="DS12" i="67"/>
  <c r="DR12" i="67"/>
  <c r="DQ12" i="67"/>
  <c r="DP12" i="67"/>
  <c r="ES11" i="67"/>
  <c r="ER11" i="67"/>
  <c r="EQ11" i="67"/>
  <c r="EP11" i="67"/>
  <c r="EO11" i="67"/>
  <c r="EN11" i="67"/>
  <c r="EM11" i="67"/>
  <c r="EL11" i="67"/>
  <c r="EK11" i="67"/>
  <c r="EJ11" i="67"/>
  <c r="EI11" i="67"/>
  <c r="EH11" i="67"/>
  <c r="EG11" i="67"/>
  <c r="EF11" i="67"/>
  <c r="EE11" i="67"/>
  <c r="ED11" i="67"/>
  <c r="EC11" i="67"/>
  <c r="EB11" i="67"/>
  <c r="EA11" i="67"/>
  <c r="DZ11" i="67"/>
  <c r="DY11" i="67"/>
  <c r="DX11" i="67"/>
  <c r="DW11" i="67"/>
  <c r="DV11" i="67"/>
  <c r="DU11" i="67"/>
  <c r="DT11" i="67"/>
  <c r="DS11" i="67"/>
  <c r="DR11" i="67"/>
  <c r="DQ11" i="67"/>
  <c r="DP11" i="67"/>
  <c r="ES10" i="67"/>
  <c r="ER10" i="67"/>
  <c r="EQ10" i="67"/>
  <c r="EP10" i="67"/>
  <c r="EO10" i="67"/>
  <c r="EN10" i="67"/>
  <c r="EM10" i="67"/>
  <c r="EL10" i="67"/>
  <c r="EK10" i="67"/>
  <c r="EJ10" i="67"/>
  <c r="EI10" i="67"/>
  <c r="EH10" i="67"/>
  <c r="EG10" i="67"/>
  <c r="EF10" i="67"/>
  <c r="EE10" i="67"/>
  <c r="ED10" i="67"/>
  <c r="EC10" i="67"/>
  <c r="EB10" i="67"/>
  <c r="EA10" i="67"/>
  <c r="DZ10" i="67"/>
  <c r="DY10" i="67"/>
  <c r="DX10" i="67"/>
  <c r="DW10" i="67"/>
  <c r="DV10" i="67"/>
  <c r="DU10" i="67"/>
  <c r="DT10" i="67"/>
  <c r="DS10" i="67"/>
  <c r="DR10" i="67"/>
  <c r="DQ10" i="67"/>
  <c r="DP10" i="67"/>
  <c r="ES9" i="67"/>
  <c r="ER9" i="67"/>
  <c r="EQ9" i="67"/>
  <c r="EP9" i="67"/>
  <c r="EO9" i="67"/>
  <c r="EN9" i="67"/>
  <c r="EM9" i="67"/>
  <c r="EL9" i="67"/>
  <c r="EK9" i="67"/>
  <c r="EJ9" i="67"/>
  <c r="EI9" i="67"/>
  <c r="EH9" i="67"/>
  <c r="EG9" i="67"/>
  <c r="EF9" i="67"/>
  <c r="EE9" i="67"/>
  <c r="ED9" i="67"/>
  <c r="EC9" i="67"/>
  <c r="EB9" i="67"/>
  <c r="EA9" i="67"/>
  <c r="DZ9" i="67"/>
  <c r="DY9" i="67"/>
  <c r="DX9" i="67"/>
  <c r="DW9" i="67"/>
  <c r="DV9" i="67"/>
  <c r="DU9" i="67"/>
  <c r="DT9" i="67"/>
  <c r="DS9" i="67"/>
  <c r="DR9" i="67"/>
  <c r="DQ9" i="67"/>
  <c r="DP9" i="67"/>
  <c r="ES8" i="67"/>
  <c r="ER8" i="67"/>
  <c r="EQ8" i="67"/>
  <c r="EP8" i="67"/>
  <c r="EO8" i="67"/>
  <c r="EN8" i="67"/>
  <c r="EM8" i="67"/>
  <c r="EL8" i="67"/>
  <c r="EK8" i="67"/>
  <c r="EJ8" i="67"/>
  <c r="EI8" i="67"/>
  <c r="EH8" i="67"/>
  <c r="EG8" i="67"/>
  <c r="EF8" i="67"/>
  <c r="EE8" i="67"/>
  <c r="ED8" i="67"/>
  <c r="EC8" i="67"/>
  <c r="EB8" i="67"/>
  <c r="EA8" i="67"/>
  <c r="DZ8" i="67"/>
  <c r="DY8" i="67"/>
  <c r="DX8" i="67"/>
  <c r="DW8" i="67"/>
  <c r="DV8" i="67"/>
  <c r="DU8" i="67"/>
  <c r="DT8" i="67"/>
  <c r="DS8" i="67"/>
  <c r="DR8" i="67"/>
  <c r="DQ8" i="67"/>
  <c r="DP8" i="67"/>
  <c r="ES7" i="67"/>
  <c r="ER7" i="67"/>
  <c r="EQ7" i="67"/>
  <c r="EP7" i="67"/>
  <c r="EO7" i="67"/>
  <c r="EN7" i="67"/>
  <c r="EM7" i="67"/>
  <c r="EL7" i="67"/>
  <c r="EK7" i="67"/>
  <c r="EJ7" i="67"/>
  <c r="EI7" i="67"/>
  <c r="EH7" i="67"/>
  <c r="EG7" i="67"/>
  <c r="EF7" i="67"/>
  <c r="EE7" i="67"/>
  <c r="ED7" i="67"/>
  <c r="EC7" i="67"/>
  <c r="EB7" i="67"/>
  <c r="EA7" i="67"/>
  <c r="DZ7" i="67"/>
  <c r="DY7" i="67"/>
  <c r="DX7" i="67"/>
  <c r="DW7" i="67"/>
  <c r="DV7" i="67"/>
  <c r="DU7" i="67"/>
  <c r="DT7" i="67"/>
  <c r="DS7" i="67"/>
  <c r="DR7" i="67"/>
  <c r="DQ7" i="67"/>
  <c r="DP7" i="67"/>
  <c r="ES6" i="67"/>
  <c r="ER6" i="67"/>
  <c r="EQ6" i="67"/>
  <c r="EP6" i="67"/>
  <c r="EO6" i="67"/>
  <c r="EN6" i="67"/>
  <c r="EM6" i="67"/>
  <c r="EL6" i="67"/>
  <c r="EK6" i="67"/>
  <c r="EJ6" i="67"/>
  <c r="EI6" i="67"/>
  <c r="EH6" i="67"/>
  <c r="EG6" i="67"/>
  <c r="EF6" i="67"/>
  <c r="EE6" i="67"/>
  <c r="ED6" i="67"/>
  <c r="EC6" i="67"/>
  <c r="EB6" i="67"/>
  <c r="EA6" i="67"/>
  <c r="DZ6" i="67"/>
  <c r="DY6" i="67"/>
  <c r="DX6" i="67"/>
  <c r="DW6" i="67"/>
  <c r="DV6" i="67"/>
  <c r="DU6" i="67"/>
  <c r="DT6" i="67"/>
  <c r="DS6" i="67"/>
  <c r="DR6" i="67"/>
  <c r="DQ6" i="67"/>
  <c r="DP6" i="67"/>
  <c r="ES5" i="67"/>
  <c r="ER5" i="67"/>
  <c r="EQ5" i="67"/>
  <c r="EP5" i="67"/>
  <c r="EO5" i="67"/>
  <c r="EN5" i="67"/>
  <c r="EM5" i="67"/>
  <c r="EL5" i="67"/>
  <c r="EK5" i="67"/>
  <c r="EJ5" i="67"/>
  <c r="EI5" i="67"/>
  <c r="EH5" i="67"/>
  <c r="EG5" i="67"/>
  <c r="EF5" i="67"/>
  <c r="EE5" i="67"/>
  <c r="ED5" i="67"/>
  <c r="EC5" i="67"/>
  <c r="EB5" i="67"/>
  <c r="EA5" i="67"/>
  <c r="DZ5" i="67"/>
  <c r="DY5" i="67"/>
  <c r="DX5" i="67"/>
  <c r="DW5" i="67"/>
  <c r="DV5" i="67"/>
  <c r="DU5" i="67"/>
  <c r="DT5" i="67"/>
  <c r="DS5" i="67"/>
  <c r="DR5" i="67"/>
  <c r="DQ5" i="67"/>
  <c r="DP5" i="67"/>
  <c r="ES4" i="67"/>
  <c r="ER4" i="67"/>
  <c r="EQ4" i="67"/>
  <c r="EP4" i="67"/>
  <c r="EO4" i="67"/>
  <c r="EN4" i="67"/>
  <c r="EM4" i="67"/>
  <c r="EL4" i="67"/>
  <c r="EK4" i="67"/>
  <c r="EJ4" i="67"/>
  <c r="EI4" i="67"/>
  <c r="EH4" i="67"/>
  <c r="EG4" i="67"/>
  <c r="EF4" i="67"/>
  <c r="EE4" i="67"/>
  <c r="ED4" i="67"/>
  <c r="EC4" i="67"/>
  <c r="EB4" i="67"/>
  <c r="EA4" i="67"/>
  <c r="DZ4" i="67"/>
  <c r="DY4" i="67"/>
  <c r="DX4" i="67"/>
  <c r="DW4" i="67"/>
  <c r="DV4" i="67"/>
  <c r="DU4" i="67"/>
  <c r="DT4" i="67"/>
  <c r="DS4" i="67"/>
  <c r="DR4" i="67"/>
  <c r="DQ4" i="67"/>
  <c r="DP4" i="67"/>
  <c r="ES3" i="67"/>
  <c r="ER3" i="67"/>
  <c r="EQ3" i="67"/>
  <c r="EP3" i="67"/>
  <c r="EO3" i="67"/>
  <c r="EN3" i="67"/>
  <c r="EM3" i="67"/>
  <c r="EL3" i="67"/>
  <c r="EK3" i="67"/>
  <c r="EJ3" i="67"/>
  <c r="EI3" i="67"/>
  <c r="EH3" i="67"/>
  <c r="EG3" i="67"/>
  <c r="EF3" i="67"/>
  <c r="EE3" i="67"/>
  <c r="ED3" i="67"/>
  <c r="EC3" i="67"/>
  <c r="EB3" i="67"/>
  <c r="EA3" i="67"/>
  <c r="DZ3" i="67"/>
  <c r="DY3" i="67"/>
  <c r="DX3" i="67"/>
  <c r="DW3" i="67"/>
  <c r="DV3" i="67"/>
  <c r="DU3" i="67"/>
  <c r="DT3" i="67"/>
  <c r="DS3" i="67"/>
  <c r="DR3" i="67"/>
  <c r="DQ3" i="67"/>
  <c r="DP3" i="67"/>
  <c r="P27" i="60"/>
  <c r="K27" i="60"/>
  <c r="C27" i="60"/>
  <c r="B27" i="60"/>
  <c r="AB25" i="60"/>
  <c r="AA25" i="60"/>
  <c r="Y25" i="60"/>
  <c r="X25" i="60"/>
  <c r="W25" i="60"/>
  <c r="V25" i="60"/>
  <c r="U25" i="60"/>
  <c r="T25" i="60"/>
  <c r="AB24" i="60"/>
  <c r="AA24" i="60"/>
  <c r="Y24" i="60"/>
  <c r="X24" i="60"/>
  <c r="W24" i="60"/>
  <c r="V24" i="60"/>
  <c r="U24" i="60"/>
  <c r="T24" i="60"/>
  <c r="AD22" i="60"/>
  <c r="AC22" i="60"/>
  <c r="AB22" i="60"/>
  <c r="AA22" i="60"/>
  <c r="Y22" i="60"/>
  <c r="X22" i="60"/>
  <c r="W22" i="60"/>
  <c r="V22" i="60"/>
  <c r="U22" i="60"/>
  <c r="T22" i="60"/>
  <c r="R22" i="60"/>
  <c r="Q22" i="60"/>
  <c r="P22" i="60"/>
  <c r="O22" i="60"/>
  <c r="K22" i="60"/>
  <c r="I22" i="60"/>
  <c r="C22" i="60"/>
  <c r="B22" i="60"/>
  <c r="AY17" i="66"/>
  <c r="AX17" i="66"/>
  <c r="AW17" i="66"/>
  <c r="AV17" i="66"/>
  <c r="AU17" i="66"/>
  <c r="AT17" i="66"/>
  <c r="AS17" i="66"/>
  <c r="AR17" i="66"/>
  <c r="AQ17" i="66"/>
  <c r="AP17" i="66"/>
  <c r="AO17" i="66"/>
  <c r="AN17" i="66"/>
  <c r="AM17" i="66"/>
  <c r="AL17" i="66"/>
  <c r="AK17" i="66"/>
  <c r="AJ17" i="66"/>
  <c r="AI17" i="66"/>
  <c r="AH17" i="66"/>
  <c r="AG17" i="66"/>
  <c r="Z17" i="66"/>
  <c r="Y17" i="66"/>
  <c r="X17" i="66"/>
  <c r="W17" i="66"/>
  <c r="V17" i="66"/>
  <c r="U17" i="66"/>
  <c r="T17" i="66"/>
  <c r="S17" i="66"/>
  <c r="R17" i="66"/>
  <c r="Q17" i="66"/>
  <c r="P17" i="66"/>
  <c r="O17" i="66"/>
  <c r="N17" i="66"/>
  <c r="M17" i="66"/>
  <c r="L17" i="66"/>
  <c r="K17" i="66"/>
  <c r="J17" i="66"/>
  <c r="I17" i="66"/>
  <c r="H17" i="66"/>
  <c r="G17" i="66"/>
  <c r="F17" i="66"/>
  <c r="C17" i="66"/>
  <c r="B17" i="66"/>
  <c r="BA14" i="66"/>
  <c r="BD14" i="66" s="1"/>
  <c r="AZ14" i="66"/>
  <c r="BC14" i="66" s="1"/>
  <c r="AC14" i="66"/>
  <c r="AB14" i="66"/>
  <c r="BD13" i="66"/>
  <c r="BC13" i="66"/>
  <c r="BA13" i="66"/>
  <c r="AZ13" i="66"/>
  <c r="AC13" i="66"/>
  <c r="AB13" i="66"/>
  <c r="BA12" i="66"/>
  <c r="BD12" i="66" s="1"/>
  <c r="AZ12" i="66"/>
  <c r="BC12" i="66" s="1"/>
  <c r="AC12" i="66"/>
  <c r="AB12" i="66"/>
  <c r="BD11" i="66"/>
  <c r="BC11" i="66"/>
  <c r="BA11" i="66"/>
  <c r="AZ11" i="66"/>
  <c r="AC11" i="66"/>
  <c r="AB11" i="66"/>
  <c r="BA10" i="66"/>
  <c r="BD10" i="66" s="1"/>
  <c r="AZ10" i="66"/>
  <c r="BC10" i="66" s="1"/>
  <c r="AC10" i="66"/>
  <c r="AB10" i="66"/>
  <c r="BD9" i="66"/>
  <c r="BC9" i="66"/>
  <c r="BA9" i="66"/>
  <c r="AZ9" i="66"/>
  <c r="AC9" i="66"/>
  <c r="AB9" i="66"/>
  <c r="BA8" i="66"/>
  <c r="BD8" i="66" s="1"/>
  <c r="AZ8" i="66"/>
  <c r="BC8" i="66" s="1"/>
  <c r="AC8" i="66"/>
  <c r="AB8" i="66"/>
  <c r="BD7" i="66"/>
  <c r="BC7" i="66"/>
  <c r="BA7" i="66"/>
  <c r="AZ7" i="66"/>
  <c r="AC7" i="66"/>
  <c r="AB7" i="66"/>
  <c r="BA6" i="66"/>
  <c r="BD6" i="66" s="1"/>
  <c r="AZ6" i="66"/>
  <c r="BC6" i="66" s="1"/>
  <c r="AC6" i="66"/>
  <c r="AB6" i="66"/>
  <c r="BD5" i="66"/>
  <c r="BC5" i="66"/>
  <c r="BA5" i="66"/>
  <c r="AZ5" i="66"/>
  <c r="AC5" i="66"/>
  <c r="AB5" i="66"/>
  <c r="BA4" i="66"/>
  <c r="BD4" i="66" s="1"/>
  <c r="AZ4" i="66"/>
  <c r="BC4" i="66" s="1"/>
  <c r="AC4" i="66"/>
  <c r="AB4" i="66"/>
  <c r="BD3" i="66"/>
  <c r="BC3" i="66"/>
  <c r="BA3" i="66"/>
  <c r="BA17" i="66" s="1"/>
  <c r="AZ3" i="66"/>
  <c r="AZ17" i="66" s="1"/>
  <c r="AC3" i="66"/>
  <c r="AB3" i="66"/>
  <c r="AY18" i="65"/>
  <c r="AX18" i="65"/>
  <c r="AW18" i="65"/>
  <c r="AV18" i="65"/>
  <c r="AU18" i="65"/>
  <c r="AT18" i="65"/>
  <c r="AS18" i="65"/>
  <c r="AR18" i="65"/>
  <c r="AQ18" i="65"/>
  <c r="AP18" i="65"/>
  <c r="AO18" i="65"/>
  <c r="AN18" i="65"/>
  <c r="AM18" i="65"/>
  <c r="AL18" i="65"/>
  <c r="AK18" i="65"/>
  <c r="AJ18" i="65"/>
  <c r="AI18" i="65"/>
  <c r="AH18" i="65"/>
  <c r="AG18" i="65"/>
  <c r="Z18" i="65"/>
  <c r="Y18" i="65"/>
  <c r="X18" i="65"/>
  <c r="W18" i="65"/>
  <c r="V18" i="65"/>
  <c r="U18" i="65"/>
  <c r="T18" i="65"/>
  <c r="S18" i="65"/>
  <c r="R18" i="65"/>
  <c r="Q18" i="65"/>
  <c r="P18" i="65"/>
  <c r="O18" i="65"/>
  <c r="N18" i="65"/>
  <c r="M18" i="65"/>
  <c r="L18" i="65"/>
  <c r="K18" i="65"/>
  <c r="J18" i="65"/>
  <c r="I18" i="65"/>
  <c r="H18" i="65"/>
  <c r="G18" i="65"/>
  <c r="F18" i="65"/>
  <c r="C18" i="65"/>
  <c r="B18" i="65"/>
  <c r="BA15" i="65"/>
  <c r="BD15" i="65" s="1"/>
  <c r="AZ15" i="65"/>
  <c r="BC15" i="65" s="1"/>
  <c r="AC15" i="65"/>
  <c r="AB15" i="65"/>
  <c r="BD14" i="65"/>
  <c r="BC14" i="65"/>
  <c r="BA14" i="65"/>
  <c r="AZ14" i="65"/>
  <c r="AC14" i="65"/>
  <c r="AB14" i="65"/>
  <c r="BA13" i="65"/>
  <c r="BD13" i="65" s="1"/>
  <c r="AZ13" i="65"/>
  <c r="BC13" i="65" s="1"/>
  <c r="AC13" i="65"/>
  <c r="AB13" i="65"/>
  <c r="BD12" i="65"/>
  <c r="BC12" i="65"/>
  <c r="BA12" i="65"/>
  <c r="AZ12" i="65"/>
  <c r="AC12" i="65"/>
  <c r="AB12" i="65"/>
  <c r="BA11" i="65"/>
  <c r="BD11" i="65" s="1"/>
  <c r="AZ11" i="65"/>
  <c r="BC11" i="65" s="1"/>
  <c r="AC11" i="65"/>
  <c r="AB11" i="65"/>
  <c r="BD10" i="65"/>
  <c r="BC10" i="65"/>
  <c r="BA10" i="65"/>
  <c r="AZ10" i="65"/>
  <c r="AC10" i="65"/>
  <c r="AB10" i="65"/>
  <c r="BA9" i="65"/>
  <c r="BD9" i="65" s="1"/>
  <c r="AZ9" i="65"/>
  <c r="BC9" i="65" s="1"/>
  <c r="AC9" i="65"/>
  <c r="AB9" i="65"/>
  <c r="BD8" i="65"/>
  <c r="BC8" i="65"/>
  <c r="BA8" i="65"/>
  <c r="AZ8" i="65"/>
  <c r="AC8" i="65"/>
  <c r="AB8" i="65"/>
  <c r="BA7" i="65"/>
  <c r="BD7" i="65" s="1"/>
  <c r="AZ7" i="65"/>
  <c r="BC7" i="65" s="1"/>
  <c r="AC7" i="65"/>
  <c r="AB7" i="65"/>
  <c r="BD6" i="65"/>
  <c r="BC6" i="65"/>
  <c r="BA6" i="65"/>
  <c r="AZ6" i="65"/>
  <c r="AC6" i="65"/>
  <c r="AB6" i="65"/>
  <c r="BA5" i="65"/>
  <c r="BD5" i="65" s="1"/>
  <c r="AZ5" i="65"/>
  <c r="BC5" i="65" s="1"/>
  <c r="AC5" i="65"/>
  <c r="AB5" i="65"/>
  <c r="BD4" i="65"/>
  <c r="BC4" i="65"/>
  <c r="BA4" i="65"/>
  <c r="AZ4" i="65"/>
  <c r="AC4" i="65"/>
  <c r="AB4" i="65"/>
  <c r="BA3" i="65"/>
  <c r="BA18" i="65" s="1"/>
  <c r="AZ3" i="65"/>
  <c r="AZ18" i="65" s="1"/>
  <c r="AC3" i="65"/>
  <c r="AB3" i="65"/>
  <c r="BG11" i="64"/>
  <c r="BD11" i="64"/>
  <c r="BC11" i="64"/>
  <c r="AY11" i="64"/>
  <c r="AX11" i="64"/>
  <c r="BH11" i="64" s="1"/>
  <c r="AW11" i="64"/>
  <c r="AV11" i="64"/>
  <c r="AU11" i="64"/>
  <c r="AT11" i="64"/>
  <c r="AS11" i="64"/>
  <c r="AR11" i="64"/>
  <c r="AP11" i="64"/>
  <c r="AO11" i="64"/>
  <c r="AN11" i="64"/>
  <c r="AM11" i="64"/>
  <c r="AL11" i="64"/>
  <c r="AK11" i="64"/>
  <c r="AI11" i="64"/>
  <c r="AH11" i="64"/>
  <c r="AE11" i="64"/>
  <c r="AD11" i="64"/>
  <c r="AA11" i="64"/>
  <c r="Z11" i="64"/>
  <c r="X11" i="64"/>
  <c r="W11" i="64"/>
  <c r="V11" i="64"/>
  <c r="U11" i="64"/>
  <c r="T11" i="64"/>
  <c r="S11" i="64"/>
  <c r="Q11" i="64"/>
  <c r="P11" i="64"/>
  <c r="O11" i="64"/>
  <c r="N11" i="64"/>
  <c r="M11" i="64"/>
  <c r="H11" i="64"/>
  <c r="G11" i="64"/>
  <c r="F11" i="64"/>
  <c r="BF11" i="64" s="1"/>
  <c r="E11" i="64"/>
  <c r="BE11" i="64" s="1"/>
  <c r="D11" i="64"/>
  <c r="C11" i="64"/>
  <c r="B11" i="64"/>
  <c r="BB11" i="64" s="1"/>
  <c r="BE10" i="64"/>
  <c r="BD10" i="64"/>
  <c r="AY10" i="64"/>
  <c r="AX10" i="64"/>
  <c r="BH10" i="64" s="1"/>
  <c r="AW10" i="64"/>
  <c r="AV10" i="64"/>
  <c r="AU10" i="64"/>
  <c r="AT10" i="64"/>
  <c r="AS10" i="64"/>
  <c r="AR10" i="64"/>
  <c r="AP10" i="64"/>
  <c r="AO10" i="64"/>
  <c r="AN10" i="64"/>
  <c r="AM10" i="64"/>
  <c r="AL10" i="64"/>
  <c r="AK10" i="64"/>
  <c r="AI10" i="64"/>
  <c r="AH10" i="64"/>
  <c r="AE10" i="64"/>
  <c r="AD10" i="64"/>
  <c r="AA10" i="64"/>
  <c r="Z10" i="64"/>
  <c r="X10" i="64"/>
  <c r="W10" i="64"/>
  <c r="V10" i="64"/>
  <c r="U10" i="64"/>
  <c r="T10" i="64"/>
  <c r="S10" i="64"/>
  <c r="Q10" i="64"/>
  <c r="P10" i="64"/>
  <c r="O10" i="64"/>
  <c r="N10" i="64"/>
  <c r="M10" i="64"/>
  <c r="H10" i="64"/>
  <c r="G10" i="64"/>
  <c r="BG10" i="64" s="1"/>
  <c r="F10" i="64"/>
  <c r="BF10" i="64" s="1"/>
  <c r="E10" i="64"/>
  <c r="D10" i="64"/>
  <c r="C10" i="64"/>
  <c r="BC10" i="64" s="1"/>
  <c r="B10" i="64"/>
  <c r="BB10" i="64" s="1"/>
  <c r="BG9" i="64"/>
  <c r="BF9" i="64"/>
  <c r="BE9" i="64"/>
  <c r="BD9" i="64"/>
  <c r="BC9" i="64"/>
  <c r="BB9" i="64"/>
  <c r="BH8" i="64"/>
  <c r="BG8" i="64"/>
  <c r="BF8" i="64"/>
  <c r="BE8" i="64"/>
  <c r="BD8" i="64"/>
  <c r="BC8" i="64"/>
  <c r="BB8" i="64"/>
  <c r="BA8" i="64"/>
  <c r="BH7" i="64"/>
  <c r="BG7" i="64"/>
  <c r="BF7" i="64"/>
  <c r="BE7" i="64"/>
  <c r="BD7" i="64"/>
  <c r="BC7" i="64"/>
  <c r="BB7" i="64"/>
  <c r="BA7" i="64"/>
  <c r="BH6" i="64"/>
  <c r="BG6" i="64"/>
  <c r="BF6" i="64"/>
  <c r="BE6" i="64"/>
  <c r="BD6" i="64"/>
  <c r="BC6" i="64"/>
  <c r="BB6" i="64"/>
  <c r="BA6" i="64"/>
  <c r="BH5" i="64"/>
  <c r="BG5" i="64"/>
  <c r="BF5" i="64"/>
  <c r="BE5" i="64"/>
  <c r="BD5" i="64"/>
  <c r="BC5" i="64"/>
  <c r="BB5" i="64"/>
  <c r="BA5" i="64"/>
  <c r="BH4" i="64"/>
  <c r="BG4" i="64"/>
  <c r="BF4" i="64"/>
  <c r="BE4" i="64"/>
  <c r="BD4" i="64"/>
  <c r="BC4" i="64"/>
  <c r="BB4" i="64"/>
  <c r="BA4" i="64"/>
  <c r="BH3" i="64"/>
  <c r="BG3" i="64"/>
  <c r="BF3" i="64"/>
  <c r="BE3" i="64"/>
  <c r="BD3" i="64"/>
  <c r="BC3" i="64"/>
  <c r="BB3" i="64"/>
  <c r="BA3" i="64"/>
  <c r="CP51" i="63"/>
  <c r="CO51" i="63"/>
  <c r="CN51" i="63"/>
  <c r="CM51" i="63"/>
  <c r="CL51" i="63"/>
  <c r="CK51" i="63"/>
  <c r="CI51" i="63"/>
  <c r="CH51" i="63"/>
  <c r="CG51" i="63"/>
  <c r="CE51" i="63"/>
  <c r="CD51" i="63"/>
  <c r="BY51" i="63"/>
  <c r="BX51" i="63"/>
  <c r="BW51" i="63"/>
  <c r="BV51" i="63"/>
  <c r="BU51" i="63"/>
  <c r="BT51" i="63"/>
  <c r="BS51" i="63"/>
  <c r="BR51" i="63"/>
  <c r="BQ51" i="63"/>
  <c r="BP51" i="63"/>
  <c r="BO51" i="63"/>
  <c r="BN51" i="63"/>
  <c r="BM51" i="63"/>
  <c r="BL51" i="63"/>
  <c r="BK51" i="63"/>
  <c r="BJ51" i="63"/>
  <c r="BI51" i="63"/>
  <c r="BH51" i="63"/>
  <c r="BG51" i="63"/>
  <c r="BF51" i="63"/>
  <c r="BE51" i="63"/>
  <c r="BD51" i="63"/>
  <c r="BC51" i="63"/>
  <c r="BB51" i="63"/>
  <c r="BA51" i="63"/>
  <c r="AZ51" i="63"/>
  <c r="AY51" i="63"/>
  <c r="AX51" i="63"/>
  <c r="AW51" i="63"/>
  <c r="AV51" i="63"/>
  <c r="AU51" i="63"/>
  <c r="AS51" i="63"/>
  <c r="AR51" i="63"/>
  <c r="AQ51" i="63"/>
  <c r="AP51" i="63"/>
  <c r="AO51" i="63"/>
  <c r="AN51" i="63"/>
  <c r="AM51" i="63"/>
  <c r="AL51" i="63"/>
  <c r="AK51" i="63"/>
  <c r="AI51" i="63"/>
  <c r="AH51" i="63"/>
  <c r="AG51" i="63"/>
  <c r="AE51" i="63"/>
  <c r="AD51" i="63"/>
  <c r="AC51" i="63"/>
  <c r="Z51" i="63"/>
  <c r="Y51" i="63"/>
  <c r="W51" i="63"/>
  <c r="V51" i="63"/>
  <c r="U51" i="63"/>
  <c r="T51" i="63"/>
  <c r="S51" i="63"/>
  <c r="R51" i="63"/>
  <c r="Q51" i="63"/>
  <c r="O51" i="63"/>
  <c r="N51" i="63"/>
  <c r="M51" i="63"/>
  <c r="L51" i="63"/>
  <c r="K51" i="63"/>
  <c r="H51" i="63"/>
  <c r="CJ51" i="63" s="1"/>
  <c r="G51" i="63"/>
  <c r="F51" i="63"/>
  <c r="E51" i="63"/>
  <c r="D51" i="63"/>
  <c r="CF51" i="63" s="1"/>
  <c r="C51" i="63"/>
  <c r="B51" i="63"/>
  <c r="CP50" i="63"/>
  <c r="CO50" i="63"/>
  <c r="CN50" i="63"/>
  <c r="CM50" i="63"/>
  <c r="CL50" i="63"/>
  <c r="CK50" i="63"/>
  <c r="CH50" i="63"/>
  <c r="CG50" i="63"/>
  <c r="CD50" i="63"/>
  <c r="BY50" i="63"/>
  <c r="BX50" i="63"/>
  <c r="BW50" i="63"/>
  <c r="BV50" i="63"/>
  <c r="BU50" i="63"/>
  <c r="BT50" i="63"/>
  <c r="BS50" i="63"/>
  <c r="BR50" i="63"/>
  <c r="CI50" i="63" s="1"/>
  <c r="BQ50" i="63"/>
  <c r="BP50" i="63"/>
  <c r="BO50" i="63"/>
  <c r="BN50" i="63"/>
  <c r="BM50" i="63"/>
  <c r="BL50" i="63"/>
  <c r="BK50" i="63"/>
  <c r="BJ50" i="63"/>
  <c r="BI50" i="63"/>
  <c r="BH50" i="63"/>
  <c r="BG50" i="63"/>
  <c r="BF50" i="63"/>
  <c r="BE50" i="63"/>
  <c r="BD50" i="63"/>
  <c r="BC50" i="63"/>
  <c r="BB50" i="63"/>
  <c r="BA50" i="63"/>
  <c r="AZ50" i="63"/>
  <c r="AY50" i="63"/>
  <c r="AX50" i="63"/>
  <c r="AW50" i="63"/>
  <c r="AV50" i="63"/>
  <c r="AU50" i="63"/>
  <c r="AS50" i="63"/>
  <c r="AR50" i="63"/>
  <c r="AQ50" i="63"/>
  <c r="AP50" i="63"/>
  <c r="AO50" i="63"/>
  <c r="AN50" i="63"/>
  <c r="AM50" i="63"/>
  <c r="AL50" i="63"/>
  <c r="CE50" i="63" s="1"/>
  <c r="AK50" i="63"/>
  <c r="AI50" i="63"/>
  <c r="AH50" i="63"/>
  <c r="AG50" i="63"/>
  <c r="AE50" i="63"/>
  <c r="AD50" i="63"/>
  <c r="AC50" i="63"/>
  <c r="Z50" i="63"/>
  <c r="Y50" i="63"/>
  <c r="W50" i="63"/>
  <c r="V50" i="63"/>
  <c r="U50" i="63"/>
  <c r="T50" i="63"/>
  <c r="S50" i="63"/>
  <c r="R50" i="63"/>
  <c r="Q50" i="63"/>
  <c r="O50" i="63"/>
  <c r="N50" i="63"/>
  <c r="M50" i="63"/>
  <c r="L50" i="63"/>
  <c r="K50" i="63"/>
  <c r="H50" i="63"/>
  <c r="CJ50" i="63" s="1"/>
  <c r="G50" i="63"/>
  <c r="F50" i="63"/>
  <c r="E50" i="63"/>
  <c r="D50" i="63"/>
  <c r="CF50" i="63" s="1"/>
  <c r="C50" i="63"/>
  <c r="B50" i="63"/>
  <c r="CP49" i="63"/>
  <c r="CO49" i="63"/>
  <c r="CN49" i="63"/>
  <c r="CM49" i="63"/>
  <c r="CL49" i="63"/>
  <c r="CK49" i="63"/>
  <c r="CH49" i="63"/>
  <c r="CG49" i="63"/>
  <c r="CD49" i="63"/>
  <c r="BY49" i="63"/>
  <c r="BX49" i="63"/>
  <c r="BW49" i="63"/>
  <c r="BV49" i="63"/>
  <c r="BU49" i="63"/>
  <c r="BT49" i="63"/>
  <c r="BS49" i="63"/>
  <c r="BR49" i="63"/>
  <c r="CI49" i="63" s="1"/>
  <c r="BQ49" i="63"/>
  <c r="BP49" i="63"/>
  <c r="BO49" i="63"/>
  <c r="BN49" i="63"/>
  <c r="BM49" i="63"/>
  <c r="BL49" i="63"/>
  <c r="BK49" i="63"/>
  <c r="BJ49" i="63"/>
  <c r="BI49" i="63"/>
  <c r="BH49" i="63"/>
  <c r="BG49" i="63"/>
  <c r="BF49" i="63"/>
  <c r="BE49" i="63"/>
  <c r="BD49" i="63"/>
  <c r="BC49" i="63"/>
  <c r="BB49" i="63"/>
  <c r="BA49" i="63"/>
  <c r="AZ49" i="63"/>
  <c r="AY49" i="63"/>
  <c r="AX49" i="63"/>
  <c r="AW49" i="63"/>
  <c r="AV49" i="63"/>
  <c r="AU49" i="63"/>
  <c r="AS49" i="63"/>
  <c r="AR49" i="63"/>
  <c r="AQ49" i="63"/>
  <c r="AP49" i="63"/>
  <c r="AO49" i="63"/>
  <c r="AN49" i="63"/>
  <c r="AM49" i="63"/>
  <c r="AL49" i="63"/>
  <c r="CE49" i="63" s="1"/>
  <c r="AK49" i="63"/>
  <c r="AI49" i="63"/>
  <c r="AH49" i="63"/>
  <c r="AG49" i="63"/>
  <c r="AE49" i="63"/>
  <c r="AD49" i="63"/>
  <c r="AC49" i="63"/>
  <c r="Z49" i="63"/>
  <c r="Y49" i="63"/>
  <c r="W49" i="63"/>
  <c r="V49" i="63"/>
  <c r="U49" i="63"/>
  <c r="T49" i="63"/>
  <c r="S49" i="63"/>
  <c r="R49" i="63"/>
  <c r="Q49" i="63"/>
  <c r="O49" i="63"/>
  <c r="N49" i="63"/>
  <c r="M49" i="63"/>
  <c r="L49" i="63"/>
  <c r="K49" i="63"/>
  <c r="H49" i="63"/>
  <c r="CJ49" i="63" s="1"/>
  <c r="G49" i="63"/>
  <c r="F49" i="63"/>
  <c r="E49" i="63"/>
  <c r="D49" i="63"/>
  <c r="CF49" i="63" s="1"/>
  <c r="C49" i="63"/>
  <c r="B49" i="63"/>
  <c r="CJ48" i="63"/>
  <c r="CI48" i="63"/>
  <c r="CH48" i="63"/>
  <c r="CG48" i="63"/>
  <c r="CF48" i="63"/>
  <c r="CE48" i="63"/>
  <c r="CJ15" i="63"/>
  <c r="CI15" i="63"/>
  <c r="CH15" i="63"/>
  <c r="CG15" i="63"/>
  <c r="CF15" i="63"/>
  <c r="CE15" i="63"/>
  <c r="CD15" i="63"/>
  <c r="CC15" i="63"/>
  <c r="CJ14" i="63"/>
  <c r="CI14" i="63"/>
  <c r="CH14" i="63"/>
  <c r="CG14" i="63"/>
  <c r="CF14" i="63"/>
  <c r="CE14" i="63"/>
  <c r="CD14" i="63"/>
  <c r="CC14" i="63"/>
  <c r="CJ13" i="63"/>
  <c r="CI13" i="63"/>
  <c r="CH13" i="63"/>
  <c r="CG13" i="63"/>
  <c r="CF13" i="63"/>
  <c r="CE13" i="63"/>
  <c r="CD13" i="63"/>
  <c r="CC13" i="63"/>
  <c r="CJ12" i="63"/>
  <c r="CI12" i="63"/>
  <c r="CH12" i="63"/>
  <c r="CG12" i="63"/>
  <c r="CF12" i="63"/>
  <c r="CE12" i="63"/>
  <c r="CD12" i="63"/>
  <c r="CC12" i="63"/>
  <c r="CJ11" i="63"/>
  <c r="CI11" i="63"/>
  <c r="CH11" i="63"/>
  <c r="CG11" i="63"/>
  <c r="CF11" i="63"/>
  <c r="CE11" i="63"/>
  <c r="CD11" i="63"/>
  <c r="CC11" i="63"/>
  <c r="CJ10" i="63"/>
  <c r="CI10" i="63"/>
  <c r="CH10" i="63"/>
  <c r="CG10" i="63"/>
  <c r="CF10" i="63"/>
  <c r="CE10" i="63"/>
  <c r="CD10" i="63"/>
  <c r="CC10" i="63"/>
  <c r="CJ9" i="63"/>
  <c r="CI9" i="63"/>
  <c r="CH9" i="63"/>
  <c r="CG9" i="63"/>
  <c r="CF9" i="63"/>
  <c r="CE9" i="63"/>
  <c r="CD9" i="63"/>
  <c r="CC9" i="63"/>
  <c r="CJ8" i="63"/>
  <c r="CI8" i="63"/>
  <c r="CH8" i="63"/>
  <c r="CG8" i="63"/>
  <c r="CF8" i="63"/>
  <c r="CE8" i="63"/>
  <c r="CD8" i="63"/>
  <c r="CC8" i="63"/>
  <c r="CJ7" i="63"/>
  <c r="CI7" i="63"/>
  <c r="CH7" i="63"/>
  <c r="CG7" i="63"/>
  <c r="CF7" i="63"/>
  <c r="CE7" i="63"/>
  <c r="CD7" i="63"/>
  <c r="CC7" i="63"/>
  <c r="CJ6" i="63"/>
  <c r="CI6" i="63"/>
  <c r="CH6" i="63"/>
  <c r="CG6" i="63"/>
  <c r="CF6" i="63"/>
  <c r="CE6" i="63"/>
  <c r="CD6" i="63"/>
  <c r="CC6" i="63"/>
  <c r="CJ5" i="63"/>
  <c r="CI5" i="63"/>
  <c r="CH5" i="63"/>
  <c r="CG5" i="63"/>
  <c r="CF5" i="63"/>
  <c r="CE5" i="63"/>
  <c r="CD5" i="63"/>
  <c r="CC5" i="63"/>
  <c r="CJ4" i="63"/>
  <c r="CI4" i="63"/>
  <c r="CH4" i="63"/>
  <c r="CG4" i="63"/>
  <c r="CF4" i="63"/>
  <c r="CE4" i="63"/>
  <c r="CD4" i="63"/>
  <c r="CC4" i="63"/>
  <c r="CJ3" i="63"/>
  <c r="CI3" i="63"/>
  <c r="CH3" i="63"/>
  <c r="CG3" i="63"/>
  <c r="CF3" i="63"/>
  <c r="CE3" i="63"/>
  <c r="CD3" i="63"/>
  <c r="CC3" i="63"/>
  <c r="AB26" i="60"/>
  <c r="AA26" i="60"/>
  <c r="Y26" i="60"/>
  <c r="X26" i="60"/>
  <c r="W26" i="60"/>
  <c r="V26" i="60"/>
  <c r="U26" i="60"/>
  <c r="T26" i="60"/>
  <c r="P26" i="60"/>
  <c r="K26" i="60"/>
  <c r="C26" i="60"/>
  <c r="B26" i="60"/>
  <c r="AD21" i="60"/>
  <c r="AC21" i="60"/>
  <c r="AB21" i="60"/>
  <c r="AA21" i="60"/>
  <c r="Y21" i="60"/>
  <c r="X21" i="60"/>
  <c r="W21" i="60"/>
  <c r="V21" i="60"/>
  <c r="U21" i="60"/>
  <c r="T21" i="60"/>
  <c r="R21" i="60"/>
  <c r="Q21" i="60"/>
  <c r="P21" i="60"/>
  <c r="O21" i="60"/>
  <c r="K21" i="60"/>
  <c r="I21" i="60"/>
  <c r="C21" i="60"/>
  <c r="B21" i="60"/>
  <c r="BC3" i="65" l="1"/>
  <c r="BD3" i="65"/>
  <c r="BX60" i="62" l="1"/>
  <c r="BW60" i="62"/>
  <c r="BV60" i="62"/>
  <c r="BU60" i="62"/>
  <c r="BT60" i="62"/>
  <c r="BX59" i="62"/>
  <c r="BW59" i="62"/>
  <c r="BV59" i="62"/>
  <c r="BU59" i="62"/>
  <c r="BT59" i="62"/>
  <c r="BX58" i="62"/>
  <c r="BW58" i="62"/>
  <c r="BV58" i="62"/>
  <c r="BU58" i="62"/>
  <c r="BT58" i="62"/>
  <c r="BX57" i="62"/>
  <c r="BW57" i="62"/>
  <c r="BV57" i="62"/>
  <c r="BU57" i="62"/>
  <c r="BT57" i="62"/>
  <c r="BX56" i="62"/>
  <c r="BW56" i="62"/>
  <c r="BV56" i="62"/>
  <c r="BU56" i="62"/>
  <c r="BT56" i="62"/>
  <c r="BX55" i="62"/>
  <c r="BW55" i="62"/>
  <c r="BV55" i="62"/>
  <c r="BU55" i="62"/>
  <c r="BT55" i="62"/>
  <c r="BX54" i="62"/>
  <c r="BW54" i="62"/>
  <c r="BV54" i="62"/>
  <c r="BU54" i="62"/>
  <c r="BT54" i="62"/>
  <c r="BX53" i="62"/>
  <c r="BW53" i="62"/>
  <c r="BV53" i="62"/>
  <c r="BU53" i="62"/>
  <c r="BT53" i="62"/>
  <c r="BX52" i="62"/>
  <c r="BW52" i="62"/>
  <c r="BV52" i="62"/>
  <c r="BU52" i="62"/>
  <c r="BT52" i="62"/>
  <c r="BX51" i="62"/>
  <c r="BW51" i="62"/>
  <c r="BV51" i="62"/>
  <c r="BU51" i="62"/>
  <c r="BT51" i="62"/>
  <c r="BR48" i="62"/>
  <c r="BQ48" i="62"/>
  <c r="BP48" i="62"/>
  <c r="BO48" i="62"/>
  <c r="BN48" i="62"/>
  <c r="BM48" i="62"/>
  <c r="BL48" i="62"/>
  <c r="BK48" i="62"/>
  <c r="BJ48" i="62"/>
  <c r="BI48" i="62"/>
  <c r="BH48" i="62"/>
  <c r="BG48" i="62"/>
  <c r="BF48" i="62"/>
  <c r="BE48" i="62"/>
  <c r="BD48" i="62"/>
  <c r="BC48" i="62"/>
  <c r="BB48" i="62"/>
  <c r="BA48" i="62"/>
  <c r="AZ48" i="62"/>
  <c r="AY48" i="62"/>
  <c r="AX48" i="62"/>
  <c r="AW48" i="62"/>
  <c r="AV48" i="62"/>
  <c r="AU48" i="62"/>
  <c r="AT48" i="62"/>
  <c r="AS48" i="62"/>
  <c r="AR48" i="62"/>
  <c r="AQ48" i="62"/>
  <c r="AP48" i="62"/>
  <c r="AO48" i="62"/>
  <c r="AN48" i="62"/>
  <c r="AM48" i="62"/>
  <c r="AL48" i="62"/>
  <c r="AK48" i="62"/>
  <c r="AJ48" i="62"/>
  <c r="AI48" i="62"/>
  <c r="AH48" i="62"/>
  <c r="AG48" i="62"/>
  <c r="AF48" i="62"/>
  <c r="AE48" i="62"/>
  <c r="AD48" i="62"/>
  <c r="AC48" i="62"/>
  <c r="AB48" i="62"/>
  <c r="AA48" i="62"/>
  <c r="Z48" i="62"/>
  <c r="Y48" i="62"/>
  <c r="X48" i="62"/>
  <c r="W48" i="62"/>
  <c r="V48" i="62"/>
  <c r="U48" i="62"/>
  <c r="T48" i="62"/>
  <c r="S48" i="62"/>
  <c r="R48" i="62"/>
  <c r="Q48" i="62"/>
  <c r="P48" i="62"/>
  <c r="O48" i="62"/>
  <c r="N48" i="62"/>
  <c r="M48" i="62"/>
  <c r="L48" i="62"/>
  <c r="K48" i="62"/>
  <c r="H48" i="62"/>
  <c r="G48" i="62"/>
  <c r="F48" i="62"/>
  <c r="E48" i="62"/>
  <c r="D48" i="62"/>
  <c r="C48" i="62"/>
  <c r="B48" i="62"/>
  <c r="BR47" i="62"/>
  <c r="BQ47" i="62"/>
  <c r="BP47" i="62"/>
  <c r="BO47" i="62"/>
  <c r="BN47" i="62"/>
  <c r="BM47" i="62"/>
  <c r="BL47" i="62"/>
  <c r="BK47" i="62"/>
  <c r="BJ47" i="62"/>
  <c r="BI47" i="62"/>
  <c r="BH47" i="62"/>
  <c r="BG47" i="62"/>
  <c r="BF47" i="62"/>
  <c r="BE47" i="62"/>
  <c r="BD47" i="62"/>
  <c r="BC47" i="62"/>
  <c r="BB47" i="62"/>
  <c r="BA47" i="62"/>
  <c r="AZ47" i="62"/>
  <c r="AY47" i="62"/>
  <c r="AX47" i="62"/>
  <c r="AW47" i="62"/>
  <c r="AV47" i="62"/>
  <c r="AU47" i="62"/>
  <c r="AT47" i="62"/>
  <c r="AS47" i="62"/>
  <c r="AR47" i="62"/>
  <c r="AQ47" i="62"/>
  <c r="AP47" i="62"/>
  <c r="AO47" i="62"/>
  <c r="AN47" i="62"/>
  <c r="AM47" i="62"/>
  <c r="AL47" i="62"/>
  <c r="AK47" i="62"/>
  <c r="AJ47" i="62"/>
  <c r="AI47" i="62"/>
  <c r="AH47" i="62"/>
  <c r="AG47" i="62"/>
  <c r="AF47" i="62"/>
  <c r="AE47" i="62"/>
  <c r="AD47" i="62"/>
  <c r="AC47" i="62"/>
  <c r="AB47" i="62"/>
  <c r="AA47" i="62"/>
  <c r="Z47" i="62"/>
  <c r="Y47" i="62"/>
  <c r="X47" i="62"/>
  <c r="W47" i="62"/>
  <c r="V47" i="62"/>
  <c r="U47" i="62"/>
  <c r="T47" i="62"/>
  <c r="S47" i="62"/>
  <c r="R47" i="62"/>
  <c r="Q47" i="62"/>
  <c r="P47" i="62"/>
  <c r="O47" i="62"/>
  <c r="N47" i="62"/>
  <c r="M47" i="62"/>
  <c r="L47" i="62"/>
  <c r="K47" i="62"/>
  <c r="H47" i="62"/>
  <c r="G47" i="62"/>
  <c r="F47" i="62"/>
  <c r="E47" i="62"/>
  <c r="D47" i="62"/>
  <c r="C47" i="62"/>
  <c r="B47" i="62"/>
  <c r="BR46" i="62"/>
  <c r="BQ46" i="62"/>
  <c r="BP46" i="62"/>
  <c r="BO46" i="62"/>
  <c r="BN46" i="62"/>
  <c r="BM46" i="62"/>
  <c r="BL46" i="62"/>
  <c r="BK46" i="62"/>
  <c r="BJ46" i="62"/>
  <c r="BI46" i="62"/>
  <c r="BH46" i="62"/>
  <c r="BG46" i="62"/>
  <c r="BF46" i="62"/>
  <c r="BE46" i="62"/>
  <c r="BD46" i="62"/>
  <c r="BC46" i="62"/>
  <c r="BB46" i="62"/>
  <c r="BA46" i="62"/>
  <c r="AZ46" i="62"/>
  <c r="AY46" i="62"/>
  <c r="AX46" i="62"/>
  <c r="AW46" i="62"/>
  <c r="AV46" i="62"/>
  <c r="AU46" i="62"/>
  <c r="AT46" i="62"/>
  <c r="AS46" i="62"/>
  <c r="AR46" i="62"/>
  <c r="AQ46" i="62"/>
  <c r="AP46" i="62"/>
  <c r="AO46" i="62"/>
  <c r="AN46" i="62"/>
  <c r="AM46" i="62"/>
  <c r="AL46" i="62"/>
  <c r="AK46" i="62"/>
  <c r="AJ46" i="62"/>
  <c r="AI46" i="62"/>
  <c r="AH46" i="62"/>
  <c r="AG46" i="62"/>
  <c r="AF46" i="62"/>
  <c r="AE46" i="62"/>
  <c r="AD46" i="62"/>
  <c r="AC46" i="62"/>
  <c r="AB46" i="62"/>
  <c r="AA46" i="62"/>
  <c r="Z46" i="62"/>
  <c r="Y46" i="62"/>
  <c r="X46" i="62"/>
  <c r="W46" i="62"/>
  <c r="V46" i="62"/>
  <c r="U46" i="62"/>
  <c r="T46" i="62"/>
  <c r="S46" i="62"/>
  <c r="R46" i="62"/>
  <c r="Q46" i="62"/>
  <c r="P46" i="62"/>
  <c r="O46" i="62"/>
  <c r="N46" i="62"/>
  <c r="M46" i="62"/>
  <c r="L46" i="62"/>
  <c r="K46" i="62"/>
  <c r="H46" i="62"/>
  <c r="G46" i="62"/>
  <c r="F46" i="62"/>
  <c r="E46" i="62"/>
  <c r="D46" i="62"/>
  <c r="C46" i="62"/>
  <c r="B46" i="62"/>
  <c r="BX44" i="62"/>
  <c r="BW44" i="62"/>
  <c r="BV44" i="62"/>
  <c r="BU44" i="62"/>
  <c r="BT44" i="62"/>
  <c r="BX43" i="62"/>
  <c r="BW43" i="62"/>
  <c r="BV43" i="62"/>
  <c r="BU43" i="62"/>
  <c r="BT43" i="62"/>
  <c r="BX42" i="62"/>
  <c r="BW42" i="62"/>
  <c r="BV42" i="62"/>
  <c r="BU42" i="62"/>
  <c r="BT42" i="62"/>
  <c r="BX41" i="62"/>
  <c r="BW41" i="62"/>
  <c r="BV41" i="62"/>
  <c r="BU41" i="62"/>
  <c r="BT41" i="62"/>
  <c r="BX40" i="62"/>
  <c r="BW40" i="62"/>
  <c r="BV40" i="62"/>
  <c r="BU40" i="62"/>
  <c r="BT40" i="62"/>
  <c r="BX39" i="62"/>
  <c r="BW39" i="62"/>
  <c r="BV39" i="62"/>
  <c r="BU39" i="62"/>
  <c r="BT39" i="62"/>
  <c r="BX38" i="62"/>
  <c r="BW38" i="62"/>
  <c r="BV38" i="62"/>
  <c r="BU38" i="62"/>
  <c r="BT38" i="62"/>
  <c r="BX37" i="62"/>
  <c r="BW37" i="62"/>
  <c r="BV37" i="62"/>
  <c r="BU37" i="62"/>
  <c r="BT37" i="62"/>
  <c r="BX36" i="62"/>
  <c r="BW36" i="62"/>
  <c r="BV36" i="62"/>
  <c r="BU36" i="62"/>
  <c r="BT36" i="62"/>
  <c r="BX35" i="62"/>
  <c r="BW35" i="62"/>
  <c r="BV35" i="62"/>
  <c r="BU35" i="62"/>
  <c r="BT35" i="62"/>
  <c r="BX34" i="62"/>
  <c r="BW34" i="62"/>
  <c r="BV34" i="62"/>
  <c r="BU34" i="62"/>
  <c r="BT34" i="62"/>
  <c r="BX33" i="62"/>
  <c r="BW33" i="62"/>
  <c r="BV33" i="62"/>
  <c r="BU33" i="62"/>
  <c r="BT33" i="62"/>
  <c r="BX32" i="62"/>
  <c r="BW32" i="62"/>
  <c r="BV32" i="62"/>
  <c r="BU32" i="62"/>
  <c r="BT32" i="62"/>
  <c r="BX31" i="62"/>
  <c r="BW31" i="62"/>
  <c r="BV31" i="62"/>
  <c r="BU31" i="62"/>
  <c r="BT31" i="62"/>
  <c r="BX30" i="62"/>
  <c r="BW30" i="62"/>
  <c r="BV30" i="62"/>
  <c r="BU30" i="62"/>
  <c r="BT30" i="62"/>
  <c r="BX29" i="62"/>
  <c r="BW29" i="62"/>
  <c r="BV29" i="62"/>
  <c r="BU29" i="62"/>
  <c r="BT29" i="62"/>
  <c r="BX28" i="62"/>
  <c r="BW28" i="62"/>
  <c r="BV28" i="62"/>
  <c r="BU28" i="62"/>
  <c r="BT28" i="62"/>
  <c r="BX27" i="62"/>
  <c r="BW27" i="62"/>
  <c r="BV27" i="62"/>
  <c r="BU27" i="62"/>
  <c r="BT27" i="62"/>
  <c r="BX26" i="62"/>
  <c r="BW26" i="62"/>
  <c r="BV26" i="62"/>
  <c r="BU26" i="62"/>
  <c r="BT26" i="62"/>
  <c r="BX25" i="62"/>
  <c r="BW25" i="62"/>
  <c r="BV25" i="62"/>
  <c r="BU25" i="62"/>
  <c r="BT25" i="62"/>
  <c r="BX24" i="62"/>
  <c r="BW24" i="62"/>
  <c r="BV24" i="62"/>
  <c r="BU24" i="62"/>
  <c r="BT24" i="62"/>
  <c r="BX23" i="62"/>
  <c r="BW23" i="62"/>
  <c r="BV23" i="62"/>
  <c r="BU23" i="62"/>
  <c r="BT23" i="62"/>
  <c r="BX22" i="62"/>
  <c r="BW22" i="62"/>
  <c r="BV22" i="62"/>
  <c r="BU22" i="62"/>
  <c r="BT22" i="62"/>
  <c r="BX21" i="62"/>
  <c r="BW21" i="62"/>
  <c r="BV21" i="62"/>
  <c r="BU21" i="62"/>
  <c r="BT21" i="62"/>
  <c r="BX20" i="62"/>
  <c r="BW20" i="62"/>
  <c r="BV20" i="62"/>
  <c r="BU20" i="62"/>
  <c r="BT20" i="62"/>
  <c r="BX19" i="62"/>
  <c r="BW19" i="62"/>
  <c r="BV19" i="62"/>
  <c r="BU19" i="62"/>
  <c r="BT19" i="62"/>
  <c r="BX18" i="62"/>
  <c r="BW18" i="62"/>
  <c r="BV18" i="62"/>
  <c r="BU18" i="62"/>
  <c r="BT18" i="62"/>
  <c r="BX17" i="62"/>
  <c r="BW17" i="62"/>
  <c r="BV17" i="62"/>
  <c r="BU17" i="62"/>
  <c r="BT17" i="62"/>
  <c r="BX16" i="62"/>
  <c r="BW16" i="62"/>
  <c r="BV16" i="62"/>
  <c r="BU16" i="62"/>
  <c r="BT16" i="62"/>
  <c r="BX15" i="62"/>
  <c r="BW15" i="62"/>
  <c r="BV15" i="62"/>
  <c r="BU15" i="62"/>
  <c r="BT15" i="62"/>
  <c r="BX14" i="62"/>
  <c r="BW14" i="62"/>
  <c r="BV14" i="62"/>
  <c r="BU14" i="62"/>
  <c r="BT14" i="62"/>
  <c r="BX13" i="62"/>
  <c r="BW13" i="62"/>
  <c r="BV13" i="62"/>
  <c r="BU13" i="62"/>
  <c r="BT13" i="62"/>
  <c r="BX12" i="62"/>
  <c r="BW12" i="62"/>
  <c r="BV12" i="62"/>
  <c r="BU12" i="62"/>
  <c r="BT12" i="62"/>
  <c r="BX11" i="62"/>
  <c r="BW11" i="62"/>
  <c r="BV11" i="62"/>
  <c r="BU11" i="62"/>
  <c r="BT11" i="62"/>
  <c r="BX10" i="62"/>
  <c r="BW10" i="62"/>
  <c r="BV10" i="62"/>
  <c r="BU10" i="62"/>
  <c r="BT10" i="62"/>
  <c r="BX9" i="62"/>
  <c r="BW9" i="62"/>
  <c r="BV9" i="62"/>
  <c r="BU9" i="62"/>
  <c r="BT9" i="62"/>
  <c r="BX8" i="62"/>
  <c r="BW8" i="62"/>
  <c r="BV8" i="62"/>
  <c r="BU8" i="62"/>
  <c r="BT8" i="62"/>
  <c r="BX7" i="62"/>
  <c r="BW7" i="62"/>
  <c r="BV7" i="62"/>
  <c r="BU7" i="62"/>
  <c r="BT7" i="62"/>
  <c r="BX6" i="62"/>
  <c r="BW6" i="62"/>
  <c r="BV6" i="62"/>
  <c r="BU6" i="62"/>
  <c r="BT6" i="62"/>
  <c r="BX5" i="62"/>
  <c r="BW5" i="62"/>
  <c r="BV5" i="62"/>
  <c r="BU5" i="62"/>
  <c r="BT5" i="62"/>
  <c r="BX4" i="62"/>
  <c r="BW4" i="62"/>
  <c r="BV4" i="62"/>
  <c r="BU4" i="62"/>
  <c r="BT4" i="62"/>
  <c r="BX3" i="62"/>
  <c r="BW3" i="62"/>
  <c r="BV3" i="62"/>
  <c r="BU3" i="62"/>
  <c r="BT3" i="62"/>
  <c r="CJ66" i="61"/>
  <c r="CI66" i="61"/>
  <c r="CH66" i="61"/>
  <c r="CG66" i="61"/>
  <c r="CF66" i="61"/>
  <c r="CE66" i="61"/>
  <c r="CD66" i="61"/>
  <c r="CC66" i="61"/>
  <c r="CB66" i="61"/>
  <c r="CJ65" i="61"/>
  <c r="CI65" i="61"/>
  <c r="CH65" i="61"/>
  <c r="CG65" i="61"/>
  <c r="CF65" i="61"/>
  <c r="CE65" i="61"/>
  <c r="CD65" i="61"/>
  <c r="CC65" i="61"/>
  <c r="CB65" i="61"/>
  <c r="CJ64" i="61"/>
  <c r="CI64" i="61"/>
  <c r="CH64" i="61"/>
  <c r="CG64" i="61"/>
  <c r="CF64" i="61"/>
  <c r="CE64" i="61"/>
  <c r="CD64" i="61"/>
  <c r="CC64" i="61"/>
  <c r="CB64" i="61"/>
  <c r="CJ63" i="61"/>
  <c r="CI63" i="61"/>
  <c r="CH63" i="61"/>
  <c r="CG63" i="61"/>
  <c r="CF63" i="61"/>
  <c r="CE63" i="61"/>
  <c r="CD63" i="61"/>
  <c r="CC63" i="61"/>
  <c r="CB63" i="61"/>
  <c r="CJ62" i="61"/>
  <c r="CI62" i="61"/>
  <c r="CH62" i="61"/>
  <c r="CG62" i="61"/>
  <c r="CF62" i="61"/>
  <c r="CE62" i="61"/>
  <c r="CD62" i="61"/>
  <c r="CC62" i="61"/>
  <c r="CB62" i="61"/>
  <c r="CJ61" i="61"/>
  <c r="CI61" i="61"/>
  <c r="CH61" i="61"/>
  <c r="CG61" i="61"/>
  <c r="CF61" i="61"/>
  <c r="CE61" i="61"/>
  <c r="CD61" i="61"/>
  <c r="CC61" i="61"/>
  <c r="CB61" i="61"/>
  <c r="CJ60" i="61"/>
  <c r="CI60" i="61"/>
  <c r="CH60" i="61"/>
  <c r="CG60" i="61"/>
  <c r="CF60" i="61"/>
  <c r="CE60" i="61"/>
  <c r="CD60" i="61"/>
  <c r="CC60" i="61"/>
  <c r="CB60" i="61"/>
  <c r="CJ59" i="61"/>
  <c r="CI59" i="61"/>
  <c r="CH59" i="61"/>
  <c r="CG59" i="61"/>
  <c r="CF59" i="61"/>
  <c r="CE59" i="61"/>
  <c r="CD59" i="61"/>
  <c r="CC59" i="61"/>
  <c r="CB59" i="61"/>
  <c r="CJ58" i="61"/>
  <c r="CI58" i="61"/>
  <c r="CH58" i="61"/>
  <c r="CG58" i="61"/>
  <c r="CF58" i="61"/>
  <c r="CE58" i="61"/>
  <c r="CD58" i="61"/>
  <c r="CC58" i="61"/>
  <c r="CB58" i="61"/>
  <c r="CJ57" i="61"/>
  <c r="CI57" i="61"/>
  <c r="CH57" i="61"/>
  <c r="CG57" i="61"/>
  <c r="CF57" i="61"/>
  <c r="CE57" i="61"/>
  <c r="CD57" i="61"/>
  <c r="CC57" i="61"/>
  <c r="CB57" i="61"/>
  <c r="CJ56" i="61"/>
  <c r="CI56" i="61"/>
  <c r="CH56" i="61"/>
  <c r="CG56" i="61"/>
  <c r="CF56" i="61"/>
  <c r="CE56" i="61"/>
  <c r="CD56" i="61"/>
  <c r="CC56" i="61"/>
  <c r="CB56" i="61"/>
  <c r="CJ55" i="61"/>
  <c r="CI55" i="61"/>
  <c r="CH55" i="61"/>
  <c r="CG55" i="61"/>
  <c r="CF55" i="61"/>
  <c r="CE55" i="61"/>
  <c r="CD55" i="61"/>
  <c r="CC55" i="61"/>
  <c r="CB55" i="61"/>
  <c r="CJ54" i="61"/>
  <c r="CI54" i="61"/>
  <c r="CH54" i="61"/>
  <c r="CG54" i="61"/>
  <c r="CF54" i="61"/>
  <c r="CE54" i="61"/>
  <c r="CD54" i="61"/>
  <c r="CC54" i="61"/>
  <c r="CB54" i="61"/>
  <c r="BZ51" i="61"/>
  <c r="BY51" i="61"/>
  <c r="CJ51" i="61" s="1"/>
  <c r="BX51" i="61"/>
  <c r="BW51" i="61"/>
  <c r="BV51" i="61"/>
  <c r="BU51" i="61"/>
  <c r="BT51" i="61"/>
  <c r="BS51" i="61"/>
  <c r="CI51" i="61" s="1"/>
  <c r="BR51" i="61"/>
  <c r="BQ51" i="61"/>
  <c r="BP51" i="61"/>
  <c r="BO51" i="61"/>
  <c r="BN51" i="61"/>
  <c r="BM51" i="61"/>
  <c r="BL51" i="61"/>
  <c r="BK51" i="61"/>
  <c r="BJ51" i="61"/>
  <c r="BI51" i="61"/>
  <c r="BH51" i="61"/>
  <c r="BG51" i="61"/>
  <c r="BF51" i="61"/>
  <c r="BE51" i="61"/>
  <c r="CH51" i="61" s="1"/>
  <c r="BD51" i="61"/>
  <c r="BC51" i="61"/>
  <c r="BB51" i="61"/>
  <c r="BA51" i="61"/>
  <c r="AZ51" i="61"/>
  <c r="AY51" i="61"/>
  <c r="AX51" i="61"/>
  <c r="AW51" i="61"/>
  <c r="AV51" i="61"/>
  <c r="AT51" i="61"/>
  <c r="AS51" i="61"/>
  <c r="AR51" i="61"/>
  <c r="CF51" i="61" s="1"/>
  <c r="AQ51" i="61"/>
  <c r="AP51" i="61"/>
  <c r="AO51" i="61"/>
  <c r="AN51" i="61"/>
  <c r="AM51" i="61"/>
  <c r="CE51" i="61" s="1"/>
  <c r="AL51" i="61"/>
  <c r="AJ51" i="61"/>
  <c r="AI51" i="61"/>
  <c r="AH51" i="61"/>
  <c r="AF51" i="61"/>
  <c r="AE51" i="61"/>
  <c r="AD51" i="61"/>
  <c r="AA51" i="61"/>
  <c r="Z51" i="61"/>
  <c r="Y51" i="61"/>
  <c r="X51" i="61"/>
  <c r="W51" i="61"/>
  <c r="U51" i="61"/>
  <c r="T51" i="61"/>
  <c r="S51" i="61"/>
  <c r="CD51" i="61" s="1"/>
  <c r="R51" i="61"/>
  <c r="Q51" i="61"/>
  <c r="P51" i="61"/>
  <c r="O51" i="61"/>
  <c r="N51" i="61"/>
  <c r="M51" i="61"/>
  <c r="L51" i="61"/>
  <c r="K51" i="61"/>
  <c r="H51" i="61"/>
  <c r="G51" i="61"/>
  <c r="F51" i="61"/>
  <c r="E51" i="61"/>
  <c r="CG51" i="61" s="1"/>
  <c r="D51" i="61"/>
  <c r="C51" i="61"/>
  <c r="B51" i="61"/>
  <c r="BZ50" i="61"/>
  <c r="BY50" i="61"/>
  <c r="CJ50" i="61" s="1"/>
  <c r="BX50" i="61"/>
  <c r="BW50" i="61"/>
  <c r="BV50" i="61"/>
  <c r="BU50" i="61"/>
  <c r="BT50" i="61"/>
  <c r="BS50" i="61"/>
  <c r="CI50" i="61" s="1"/>
  <c r="BR50" i="61"/>
  <c r="BQ50" i="61"/>
  <c r="BP50" i="61"/>
  <c r="BO50" i="61"/>
  <c r="BN50" i="61"/>
  <c r="BM50" i="61"/>
  <c r="BL50" i="61"/>
  <c r="BK50" i="61"/>
  <c r="BJ50" i="61"/>
  <c r="BI50" i="61"/>
  <c r="BH50" i="61"/>
  <c r="BG50" i="61"/>
  <c r="BF50" i="61"/>
  <c r="BE50" i="61"/>
  <c r="CH50" i="61" s="1"/>
  <c r="BD50" i="61"/>
  <c r="CG50" i="61" s="1"/>
  <c r="BC50" i="61"/>
  <c r="BB50" i="61"/>
  <c r="BA50" i="61"/>
  <c r="AZ50" i="61"/>
  <c r="AY50" i="61"/>
  <c r="AX50" i="61"/>
  <c r="AW50" i="61"/>
  <c r="AV50" i="61"/>
  <c r="AT50" i="61"/>
  <c r="AS50" i="61"/>
  <c r="AR50" i="61"/>
  <c r="CF50" i="61" s="1"/>
  <c r="AQ50" i="61"/>
  <c r="AP50" i="61"/>
  <c r="AO50" i="61"/>
  <c r="AN50" i="61"/>
  <c r="AM50" i="61"/>
  <c r="CE50" i="61" s="1"/>
  <c r="AL50" i="61"/>
  <c r="AJ50" i="61"/>
  <c r="AI50" i="61"/>
  <c r="AH50" i="61"/>
  <c r="AF50" i="61"/>
  <c r="AE50" i="61"/>
  <c r="AD50" i="61"/>
  <c r="AA50" i="61"/>
  <c r="Z50" i="61"/>
  <c r="Y50" i="61"/>
  <c r="X50" i="61"/>
  <c r="W50" i="61"/>
  <c r="U50" i="61"/>
  <c r="T50" i="61"/>
  <c r="S50" i="61"/>
  <c r="CD50" i="61" s="1"/>
  <c r="R50" i="61"/>
  <c r="Q50" i="61"/>
  <c r="P50" i="61"/>
  <c r="O50" i="61"/>
  <c r="N50" i="61"/>
  <c r="M50" i="61"/>
  <c r="L50" i="61"/>
  <c r="K50" i="61"/>
  <c r="H50" i="61"/>
  <c r="G50" i="61"/>
  <c r="F50" i="61"/>
  <c r="E50" i="61"/>
  <c r="D50" i="61"/>
  <c r="C50" i="61"/>
  <c r="B50" i="61"/>
  <c r="BZ49" i="61"/>
  <c r="BY49" i="61"/>
  <c r="CJ49" i="61" s="1"/>
  <c r="BX49" i="61"/>
  <c r="BW49" i="61"/>
  <c r="BV49" i="61"/>
  <c r="BU49" i="61"/>
  <c r="BT49" i="61"/>
  <c r="BS49" i="61"/>
  <c r="CI49" i="61" s="1"/>
  <c r="BR49" i="61"/>
  <c r="BQ49" i="61"/>
  <c r="BP49" i="61"/>
  <c r="BO49" i="61"/>
  <c r="BN49" i="61"/>
  <c r="BM49" i="61"/>
  <c r="BL49" i="61"/>
  <c r="BK49" i="61"/>
  <c r="BJ49" i="61"/>
  <c r="BI49" i="61"/>
  <c r="BH49" i="61"/>
  <c r="BG49" i="61"/>
  <c r="BF49" i="61"/>
  <c r="BE49" i="61"/>
  <c r="CH49" i="61" s="1"/>
  <c r="BD49" i="61"/>
  <c r="CG49" i="61" s="1"/>
  <c r="BC49" i="61"/>
  <c r="BB49" i="61"/>
  <c r="BA49" i="61"/>
  <c r="AZ49" i="61"/>
  <c r="AY49" i="61"/>
  <c r="AX49" i="61"/>
  <c r="AW49" i="61"/>
  <c r="AV49" i="61"/>
  <c r="AT49" i="61"/>
  <c r="AS49" i="61"/>
  <c r="AR49" i="61"/>
  <c r="CF49" i="61" s="1"/>
  <c r="AQ49" i="61"/>
  <c r="AP49" i="61"/>
  <c r="AO49" i="61"/>
  <c r="AN49" i="61"/>
  <c r="AM49" i="61"/>
  <c r="CE49" i="61" s="1"/>
  <c r="AL49" i="61"/>
  <c r="AJ49" i="61"/>
  <c r="AI49" i="61"/>
  <c r="AH49" i="61"/>
  <c r="AF49" i="61"/>
  <c r="AE49" i="61"/>
  <c r="AD49" i="61"/>
  <c r="AA49" i="61"/>
  <c r="Z49" i="61"/>
  <c r="Y49" i="61"/>
  <c r="X49" i="61"/>
  <c r="W49" i="61"/>
  <c r="U49" i="61"/>
  <c r="T49" i="61"/>
  <c r="S49" i="61"/>
  <c r="CD49" i="61" s="1"/>
  <c r="R49" i="61"/>
  <c r="Q49" i="61"/>
  <c r="P49" i="61"/>
  <c r="O49" i="61"/>
  <c r="N49" i="61"/>
  <c r="M49" i="61"/>
  <c r="L49" i="61"/>
  <c r="K49" i="61"/>
  <c r="H49" i="61"/>
  <c r="G49" i="61"/>
  <c r="F49" i="61"/>
  <c r="E49" i="61"/>
  <c r="D49" i="61"/>
  <c r="C49" i="61"/>
  <c r="B49" i="61"/>
  <c r="CJ47" i="61"/>
  <c r="CI47" i="61"/>
  <c r="CH47" i="61"/>
  <c r="CG47" i="61"/>
  <c r="CF47" i="61"/>
  <c r="CE47" i="61"/>
  <c r="CD47" i="61"/>
  <c r="CC47" i="61"/>
  <c r="CB47" i="61"/>
  <c r="CJ46" i="61"/>
  <c r="CI46" i="61"/>
  <c r="CH46" i="61"/>
  <c r="CG46" i="61"/>
  <c r="CF46" i="61"/>
  <c r="CE46" i="61"/>
  <c r="CD46" i="61"/>
  <c r="CC46" i="61"/>
  <c r="CB46" i="61"/>
  <c r="CJ45" i="61"/>
  <c r="CI45" i="61"/>
  <c r="CH45" i="61"/>
  <c r="CG45" i="61"/>
  <c r="CF45" i="61"/>
  <c r="CE45" i="61"/>
  <c r="CD45" i="61"/>
  <c r="CC45" i="61"/>
  <c r="CB45" i="61"/>
  <c r="CJ44" i="61"/>
  <c r="CI44" i="61"/>
  <c r="CH44" i="61"/>
  <c r="CG44" i="61"/>
  <c r="CF44" i="61"/>
  <c r="CE44" i="61"/>
  <c r="CD44" i="61"/>
  <c r="CC44" i="61"/>
  <c r="CB44" i="61"/>
  <c r="CJ43" i="61"/>
  <c r="CI43" i="61"/>
  <c r="CH43" i="61"/>
  <c r="CG43" i="61"/>
  <c r="CF43" i="61"/>
  <c r="CE43" i="61"/>
  <c r="CD43" i="61"/>
  <c r="CC43" i="61"/>
  <c r="CB43" i="61"/>
  <c r="CJ42" i="61"/>
  <c r="CI42" i="61"/>
  <c r="CH42" i="61"/>
  <c r="CG42" i="61"/>
  <c r="CF42" i="61"/>
  <c r="CE42" i="61"/>
  <c r="CD42" i="61"/>
  <c r="CC42" i="61"/>
  <c r="CB42" i="61"/>
  <c r="CJ41" i="61"/>
  <c r="CI41" i="61"/>
  <c r="CH41" i="61"/>
  <c r="CG41" i="61"/>
  <c r="CF41" i="61"/>
  <c r="CE41" i="61"/>
  <c r="CD41" i="61"/>
  <c r="CC41" i="61"/>
  <c r="CB41" i="61"/>
  <c r="CJ40" i="61"/>
  <c r="CI40" i="61"/>
  <c r="CH40" i="61"/>
  <c r="CG40" i="61"/>
  <c r="CF40" i="61"/>
  <c r="CE40" i="61"/>
  <c r="CD40" i="61"/>
  <c r="CC40" i="61"/>
  <c r="CB40" i="61"/>
  <c r="CJ39" i="61"/>
  <c r="CI39" i="61"/>
  <c r="CH39" i="61"/>
  <c r="CG39" i="61"/>
  <c r="CF39" i="61"/>
  <c r="CE39" i="61"/>
  <c r="CD39" i="61"/>
  <c r="CC39" i="61"/>
  <c r="CB39" i="61"/>
  <c r="CJ38" i="61"/>
  <c r="CI38" i="61"/>
  <c r="CH38" i="61"/>
  <c r="CG38" i="61"/>
  <c r="CF38" i="61"/>
  <c r="CE38" i="61"/>
  <c r="CD38" i="61"/>
  <c r="CC38" i="61"/>
  <c r="CB38" i="61"/>
  <c r="CJ37" i="61"/>
  <c r="CI37" i="61"/>
  <c r="CH37" i="61"/>
  <c r="CG37" i="61"/>
  <c r="CF37" i="61"/>
  <c r="CE37" i="61"/>
  <c r="CD37" i="61"/>
  <c r="CC37" i="61"/>
  <c r="CB37" i="61"/>
  <c r="CJ36" i="61"/>
  <c r="CI36" i="61"/>
  <c r="CH36" i="61"/>
  <c r="CG36" i="61"/>
  <c r="CF36" i="61"/>
  <c r="CE36" i="61"/>
  <c r="CD36" i="61"/>
  <c r="CC36" i="61"/>
  <c r="CB36" i="61"/>
  <c r="CJ35" i="61"/>
  <c r="CI35" i="61"/>
  <c r="CH35" i="61"/>
  <c r="CG35" i="61"/>
  <c r="CF35" i="61"/>
  <c r="CE35" i="61"/>
  <c r="CD35" i="61"/>
  <c r="CC35" i="61"/>
  <c r="CB35" i="61"/>
  <c r="CJ34" i="61"/>
  <c r="CI34" i="61"/>
  <c r="CH34" i="61"/>
  <c r="CG34" i="61"/>
  <c r="CF34" i="61"/>
  <c r="CE34" i="61"/>
  <c r="CD34" i="61"/>
  <c r="CC34" i="61"/>
  <c r="CB34" i="61"/>
  <c r="CJ33" i="61"/>
  <c r="CI33" i="61"/>
  <c r="CH33" i="61"/>
  <c r="CG33" i="61"/>
  <c r="CF33" i="61"/>
  <c r="CE33" i="61"/>
  <c r="CD33" i="61"/>
  <c r="CC33" i="61"/>
  <c r="CB33" i="61"/>
  <c r="CJ32" i="61"/>
  <c r="CI32" i="61"/>
  <c r="CH32" i="61"/>
  <c r="CG32" i="61"/>
  <c r="CF32" i="61"/>
  <c r="CE32" i="61"/>
  <c r="CD32" i="61"/>
  <c r="CC32" i="61"/>
  <c r="CB32" i="61"/>
  <c r="CJ31" i="61"/>
  <c r="CI31" i="61"/>
  <c r="CH31" i="61"/>
  <c r="CG31" i="61"/>
  <c r="CF31" i="61"/>
  <c r="CE31" i="61"/>
  <c r="CD31" i="61"/>
  <c r="CC31" i="61"/>
  <c r="CB31" i="61"/>
  <c r="CJ30" i="61"/>
  <c r="CI30" i="61"/>
  <c r="CH30" i="61"/>
  <c r="CG30" i="61"/>
  <c r="CF30" i="61"/>
  <c r="CE30" i="61"/>
  <c r="CD30" i="61"/>
  <c r="CC30" i="61"/>
  <c r="CB30" i="61"/>
  <c r="CJ29" i="61"/>
  <c r="CI29" i="61"/>
  <c r="CH29" i="61"/>
  <c r="CG29" i="61"/>
  <c r="CF29" i="61"/>
  <c r="CE29" i="61"/>
  <c r="CD29" i="61"/>
  <c r="CC29" i="61"/>
  <c r="CB29" i="61"/>
  <c r="CJ28" i="61"/>
  <c r="CI28" i="61"/>
  <c r="CH28" i="61"/>
  <c r="CG28" i="61"/>
  <c r="CF28" i="61"/>
  <c r="CE28" i="61"/>
  <c r="CD28" i="61"/>
  <c r="CC28" i="61"/>
  <c r="CB28" i="61"/>
  <c r="CJ27" i="61"/>
  <c r="CI27" i="61"/>
  <c r="CH27" i="61"/>
  <c r="CG27" i="61"/>
  <c r="CF27" i="61"/>
  <c r="CE27" i="61"/>
  <c r="CD27" i="61"/>
  <c r="CC27" i="61"/>
  <c r="CB27" i="61"/>
  <c r="CJ26" i="61"/>
  <c r="CI26" i="61"/>
  <c r="CH26" i="61"/>
  <c r="CG26" i="61"/>
  <c r="CF26" i="61"/>
  <c r="CE26" i="61"/>
  <c r="CD26" i="61"/>
  <c r="CC26" i="61"/>
  <c r="CB26" i="61"/>
  <c r="CJ25" i="61"/>
  <c r="CI25" i="61"/>
  <c r="CH25" i="61"/>
  <c r="CG25" i="61"/>
  <c r="CF25" i="61"/>
  <c r="CE25" i="61"/>
  <c r="CD25" i="61"/>
  <c r="CC25" i="61"/>
  <c r="CB25" i="61"/>
  <c r="CJ24" i="61"/>
  <c r="CI24" i="61"/>
  <c r="CH24" i="61"/>
  <c r="CG24" i="61"/>
  <c r="CF24" i="61"/>
  <c r="CE24" i="61"/>
  <c r="CD24" i="61"/>
  <c r="CC24" i="61"/>
  <c r="CB24" i="61"/>
  <c r="CJ23" i="61"/>
  <c r="CI23" i="61"/>
  <c r="CH23" i="61"/>
  <c r="CG23" i="61"/>
  <c r="CF23" i="61"/>
  <c r="CE23" i="61"/>
  <c r="CD23" i="61"/>
  <c r="CC23" i="61"/>
  <c r="CB23" i="61"/>
  <c r="CJ22" i="61"/>
  <c r="CI22" i="61"/>
  <c r="CH22" i="61"/>
  <c r="CG22" i="61"/>
  <c r="CF22" i="61"/>
  <c r="CE22" i="61"/>
  <c r="CD22" i="61"/>
  <c r="CC22" i="61"/>
  <c r="CB22" i="61"/>
  <c r="CJ21" i="61"/>
  <c r="CI21" i="61"/>
  <c r="CH21" i="61"/>
  <c r="CG21" i="61"/>
  <c r="CF21" i="61"/>
  <c r="CE21" i="61"/>
  <c r="CD21" i="61"/>
  <c r="CC21" i="61"/>
  <c r="CB21" i="61"/>
  <c r="CJ20" i="61"/>
  <c r="CI20" i="61"/>
  <c r="CH20" i="61"/>
  <c r="CG20" i="61"/>
  <c r="CF20" i="61"/>
  <c r="CE20" i="61"/>
  <c r="CD20" i="61"/>
  <c r="CC20" i="61"/>
  <c r="CB20" i="61"/>
  <c r="CJ19" i="61"/>
  <c r="CI19" i="61"/>
  <c r="CH19" i="61"/>
  <c r="CG19" i="61"/>
  <c r="CF19" i="61"/>
  <c r="CE19" i="61"/>
  <c r="CD19" i="61"/>
  <c r="CC19" i="61"/>
  <c r="CB19" i="61"/>
  <c r="CJ18" i="61"/>
  <c r="CI18" i="61"/>
  <c r="CH18" i="61"/>
  <c r="CG18" i="61"/>
  <c r="CF18" i="61"/>
  <c r="CE18" i="61"/>
  <c r="CD18" i="61"/>
  <c r="CC18" i="61"/>
  <c r="CB18" i="61"/>
  <c r="CJ17" i="61"/>
  <c r="CI17" i="61"/>
  <c r="CH17" i="61"/>
  <c r="CG17" i="61"/>
  <c r="CF17" i="61"/>
  <c r="CE17" i="61"/>
  <c r="CD17" i="61"/>
  <c r="CC17" i="61"/>
  <c r="CB17" i="61"/>
  <c r="CJ16" i="61"/>
  <c r="CI16" i="61"/>
  <c r="CH16" i="61"/>
  <c r="CG16" i="61"/>
  <c r="CF16" i="61"/>
  <c r="CE16" i="61"/>
  <c r="CD16" i="61"/>
  <c r="CC16" i="61"/>
  <c r="CB16" i="61"/>
  <c r="CJ15" i="61"/>
  <c r="CI15" i="61"/>
  <c r="CH15" i="61"/>
  <c r="CG15" i="61"/>
  <c r="CF15" i="61"/>
  <c r="CE15" i="61"/>
  <c r="CD15" i="61"/>
  <c r="CC15" i="61"/>
  <c r="CB15" i="61"/>
  <c r="CJ14" i="61"/>
  <c r="CI14" i="61"/>
  <c r="CH14" i="61"/>
  <c r="CG14" i="61"/>
  <c r="CF14" i="61"/>
  <c r="CE14" i="61"/>
  <c r="CD14" i="61"/>
  <c r="CC14" i="61"/>
  <c r="CB14" i="61"/>
  <c r="CJ13" i="61"/>
  <c r="CI13" i="61"/>
  <c r="CH13" i="61"/>
  <c r="CG13" i="61"/>
  <c r="CF13" i="61"/>
  <c r="CE13" i="61"/>
  <c r="CD13" i="61"/>
  <c r="CC13" i="61"/>
  <c r="CB13" i="61"/>
  <c r="CJ12" i="61"/>
  <c r="CI12" i="61"/>
  <c r="CH12" i="61"/>
  <c r="CG12" i="61"/>
  <c r="CF12" i="61"/>
  <c r="CE12" i="61"/>
  <c r="CD12" i="61"/>
  <c r="CC12" i="61"/>
  <c r="CB12" i="61"/>
  <c r="CJ11" i="61"/>
  <c r="CI11" i="61"/>
  <c r="CH11" i="61"/>
  <c r="CG11" i="61"/>
  <c r="CF11" i="61"/>
  <c r="CE11" i="61"/>
  <c r="CD11" i="61"/>
  <c r="CC11" i="61"/>
  <c r="CB11" i="61"/>
  <c r="CJ10" i="61"/>
  <c r="CI10" i="61"/>
  <c r="CH10" i="61"/>
  <c r="CG10" i="61"/>
  <c r="CF10" i="61"/>
  <c r="CE10" i="61"/>
  <c r="CD10" i="61"/>
  <c r="CC10" i="61"/>
  <c r="CB10" i="61"/>
  <c r="CJ9" i="61"/>
  <c r="CI9" i="61"/>
  <c r="CH9" i="61"/>
  <c r="CG9" i="61"/>
  <c r="CF9" i="61"/>
  <c r="CE9" i="61"/>
  <c r="CD9" i="61"/>
  <c r="CC9" i="61"/>
  <c r="CB9" i="61"/>
  <c r="CJ8" i="61"/>
  <c r="CI8" i="61"/>
  <c r="CH8" i="61"/>
  <c r="CG8" i="61"/>
  <c r="CF8" i="61"/>
  <c r="CE8" i="61"/>
  <c r="CD8" i="61"/>
  <c r="CC8" i="61"/>
  <c r="CB8" i="61"/>
  <c r="CJ7" i="61"/>
  <c r="CI7" i="61"/>
  <c r="CH7" i="61"/>
  <c r="CG7" i="61"/>
  <c r="CF7" i="61"/>
  <c r="CE7" i="61"/>
  <c r="CD7" i="61"/>
  <c r="CC7" i="61"/>
  <c r="CB7" i="61"/>
  <c r="CJ6" i="61"/>
  <c r="CI6" i="61"/>
  <c r="CH6" i="61"/>
  <c r="CG6" i="61"/>
  <c r="CF6" i="61"/>
  <c r="CE6" i="61"/>
  <c r="CD6" i="61"/>
  <c r="CC6" i="61"/>
  <c r="CB6" i="61"/>
  <c r="CJ5" i="61"/>
  <c r="CI5" i="61"/>
  <c r="CH5" i="61"/>
  <c r="CG5" i="61"/>
  <c r="CF5" i="61"/>
  <c r="CE5" i="61"/>
  <c r="CD5" i="61"/>
  <c r="CC5" i="61"/>
  <c r="CB5" i="61"/>
  <c r="CJ4" i="61"/>
  <c r="CI4" i="61"/>
  <c r="CH4" i="61"/>
  <c r="CG4" i="61"/>
  <c r="CF4" i="61"/>
  <c r="CE4" i="61"/>
  <c r="CD4" i="61"/>
  <c r="CC4" i="61"/>
  <c r="CB4" i="61"/>
  <c r="CJ3" i="61"/>
  <c r="CI3" i="61"/>
  <c r="CH3" i="61"/>
  <c r="CG3" i="61"/>
  <c r="CF3" i="61"/>
  <c r="CE3" i="61"/>
  <c r="CD3" i="61"/>
  <c r="CC3" i="61"/>
  <c r="CB3" i="61"/>
  <c r="EO57" i="57"/>
  <c r="EN57" i="57"/>
  <c r="EM57" i="57"/>
  <c r="EL57" i="57"/>
  <c r="EK57" i="57"/>
  <c r="EJ57" i="57"/>
  <c r="EI57" i="57"/>
  <c r="EH57" i="57"/>
  <c r="EG57" i="57"/>
  <c r="EF57" i="57"/>
  <c r="EE57" i="57"/>
  <c r="ED57" i="57"/>
  <c r="EC57" i="57"/>
  <c r="EB57" i="57"/>
  <c r="EA57" i="57"/>
  <c r="DZ57" i="57"/>
  <c r="DY57" i="57"/>
  <c r="DX57" i="57"/>
  <c r="DW57" i="57"/>
  <c r="DV57" i="57"/>
  <c r="DU57" i="57"/>
  <c r="DT57" i="57"/>
  <c r="DS57" i="57"/>
  <c r="DR57" i="57"/>
  <c r="DQ57" i="57"/>
  <c r="DP57" i="57"/>
  <c r="DO57" i="57"/>
  <c r="DN57" i="57"/>
  <c r="DM57" i="57"/>
  <c r="DL57" i="57"/>
  <c r="DJ57" i="57"/>
  <c r="DI57" i="57"/>
  <c r="DH57" i="57"/>
  <c r="DG57" i="57"/>
  <c r="EO55" i="57"/>
  <c r="EN55" i="57"/>
  <c r="EM55" i="57"/>
  <c r="EL55" i="57"/>
  <c r="EK55" i="57"/>
  <c r="EJ55" i="57"/>
  <c r="EI55" i="57"/>
  <c r="EH55" i="57"/>
  <c r="EG55" i="57"/>
  <c r="EF55" i="57"/>
  <c r="EE55" i="57"/>
  <c r="ED55" i="57"/>
  <c r="EC55" i="57"/>
  <c r="EB55" i="57"/>
  <c r="EA55" i="57"/>
  <c r="DZ55" i="57"/>
  <c r="DY55" i="57"/>
  <c r="DX55" i="57"/>
  <c r="DW55" i="57"/>
  <c r="DV55" i="57"/>
  <c r="DU55" i="57"/>
  <c r="DT55" i="57"/>
  <c r="DS55" i="57"/>
  <c r="DR55" i="57"/>
  <c r="DQ55" i="57"/>
  <c r="DP55" i="57"/>
  <c r="DO55" i="57"/>
  <c r="DN55" i="57"/>
  <c r="DM55" i="57"/>
  <c r="DL55" i="57"/>
  <c r="DJ55" i="57"/>
  <c r="DI55" i="57"/>
  <c r="DH55" i="57"/>
  <c r="DG55" i="57"/>
  <c r="DG81" i="57"/>
  <c r="DH81" i="57"/>
  <c r="DI81" i="57"/>
  <c r="DJ81" i="57"/>
  <c r="DL81" i="57"/>
  <c r="DM81" i="57"/>
  <c r="DN81" i="57"/>
  <c r="DO81" i="57"/>
  <c r="DP81" i="57"/>
  <c r="DQ81" i="57"/>
  <c r="DR81" i="57"/>
  <c r="DS81" i="57"/>
  <c r="DT81" i="57"/>
  <c r="DU81" i="57"/>
  <c r="DV81" i="57"/>
  <c r="DW81" i="57"/>
  <c r="DX81" i="57"/>
  <c r="DY81" i="57"/>
  <c r="DZ81" i="57"/>
  <c r="EA81" i="57"/>
  <c r="EB81" i="57"/>
  <c r="EC81" i="57"/>
  <c r="ED81" i="57"/>
  <c r="EE81" i="57"/>
  <c r="EF81" i="57"/>
  <c r="EG81" i="57"/>
  <c r="EH81" i="57"/>
  <c r="EI81" i="57"/>
  <c r="EJ81" i="57"/>
  <c r="EK81" i="57"/>
  <c r="EL81" i="57"/>
  <c r="EM81" i="57"/>
  <c r="EN81" i="57"/>
  <c r="EO81" i="57"/>
  <c r="DG82" i="57"/>
  <c r="DH82" i="57"/>
  <c r="DI82" i="57"/>
  <c r="DJ82" i="57"/>
  <c r="DL82" i="57"/>
  <c r="DM82" i="57"/>
  <c r="DN82" i="57"/>
  <c r="DO82" i="57"/>
  <c r="DP82" i="57"/>
  <c r="DQ82" i="57"/>
  <c r="DR82" i="57"/>
  <c r="DS82" i="57"/>
  <c r="DT82" i="57"/>
  <c r="DU82" i="57"/>
  <c r="DV82" i="57"/>
  <c r="DW82" i="57"/>
  <c r="DX82" i="57"/>
  <c r="DY82" i="57"/>
  <c r="DZ82" i="57"/>
  <c r="EA82" i="57"/>
  <c r="EB82" i="57"/>
  <c r="EC82" i="57"/>
  <c r="ED82" i="57"/>
  <c r="EE82" i="57"/>
  <c r="EF82" i="57"/>
  <c r="EG82" i="57"/>
  <c r="EH82" i="57"/>
  <c r="EI82" i="57"/>
  <c r="EJ82" i="57"/>
  <c r="EK82" i="57"/>
  <c r="EL82" i="57"/>
  <c r="EM82" i="57"/>
  <c r="EN82" i="57"/>
  <c r="EO82" i="57"/>
  <c r="DG83" i="57"/>
  <c r="DH83" i="57"/>
  <c r="DI83" i="57"/>
  <c r="DJ83" i="57"/>
  <c r="DL83" i="57"/>
  <c r="DM83" i="57"/>
  <c r="DN83" i="57"/>
  <c r="DO83" i="57"/>
  <c r="DP83" i="57"/>
  <c r="DQ83" i="57"/>
  <c r="DR83" i="57"/>
  <c r="DS83" i="57"/>
  <c r="DT83" i="57"/>
  <c r="DU83" i="57"/>
  <c r="DV83" i="57"/>
  <c r="DW83" i="57"/>
  <c r="DX83" i="57"/>
  <c r="DY83" i="57"/>
  <c r="DZ83" i="57"/>
  <c r="EA83" i="57"/>
  <c r="EB83" i="57"/>
  <c r="EC83" i="57"/>
  <c r="ED83" i="57"/>
  <c r="EE83" i="57"/>
  <c r="EF83" i="57"/>
  <c r="EG83" i="57"/>
  <c r="EH83" i="57"/>
  <c r="EI83" i="57"/>
  <c r="EJ83" i="57"/>
  <c r="EK83" i="57"/>
  <c r="EL83" i="57"/>
  <c r="EM83" i="57"/>
  <c r="EN83" i="57"/>
  <c r="EO83" i="57"/>
  <c r="DG84" i="57"/>
  <c r="DH84" i="57"/>
  <c r="DI84" i="57"/>
  <c r="DJ84" i="57"/>
  <c r="DL84" i="57"/>
  <c r="DM84" i="57"/>
  <c r="DN84" i="57"/>
  <c r="DO84" i="57"/>
  <c r="DP84" i="57"/>
  <c r="DQ84" i="57"/>
  <c r="DR84" i="57"/>
  <c r="DS84" i="57"/>
  <c r="DT84" i="57"/>
  <c r="DU84" i="57"/>
  <c r="DV84" i="57"/>
  <c r="DW84" i="57"/>
  <c r="DX84" i="57"/>
  <c r="DY84" i="57"/>
  <c r="DZ84" i="57"/>
  <c r="EA84" i="57"/>
  <c r="EB84" i="57"/>
  <c r="EC84" i="57"/>
  <c r="ED84" i="57"/>
  <c r="EE84" i="57"/>
  <c r="EF84" i="57"/>
  <c r="EG84" i="57"/>
  <c r="EH84" i="57"/>
  <c r="EI84" i="57"/>
  <c r="EJ84" i="57"/>
  <c r="EK84" i="57"/>
  <c r="EL84" i="57"/>
  <c r="EM84" i="57"/>
  <c r="EN84" i="57"/>
  <c r="EO84" i="57"/>
  <c r="DG85" i="57"/>
  <c r="DH85" i="57"/>
  <c r="DI85" i="57"/>
  <c r="DJ85" i="57"/>
  <c r="DL85" i="57"/>
  <c r="DM85" i="57"/>
  <c r="DN85" i="57"/>
  <c r="DO85" i="57"/>
  <c r="DP85" i="57"/>
  <c r="DQ85" i="57"/>
  <c r="DR85" i="57"/>
  <c r="DS85" i="57"/>
  <c r="DT85" i="57"/>
  <c r="DU85" i="57"/>
  <c r="DV85" i="57"/>
  <c r="DW85" i="57"/>
  <c r="DX85" i="57"/>
  <c r="DY85" i="57"/>
  <c r="DZ85" i="57"/>
  <c r="EA85" i="57"/>
  <c r="EB85" i="57"/>
  <c r="EC85" i="57"/>
  <c r="ED85" i="57"/>
  <c r="EE85" i="57"/>
  <c r="EF85" i="57"/>
  <c r="EG85" i="57"/>
  <c r="EH85" i="57"/>
  <c r="EI85" i="57"/>
  <c r="EJ85" i="57"/>
  <c r="EK85" i="57"/>
  <c r="EL85" i="57"/>
  <c r="EM85" i="57"/>
  <c r="EN85" i="57"/>
  <c r="EO85" i="57"/>
  <c r="DG86" i="57"/>
  <c r="DH86" i="57"/>
  <c r="DI86" i="57"/>
  <c r="DJ86" i="57"/>
  <c r="DL86" i="57"/>
  <c r="DM86" i="57"/>
  <c r="DN86" i="57"/>
  <c r="DO86" i="57"/>
  <c r="DP86" i="57"/>
  <c r="DQ86" i="57"/>
  <c r="DR86" i="57"/>
  <c r="DS86" i="57"/>
  <c r="DT86" i="57"/>
  <c r="DU86" i="57"/>
  <c r="DV86" i="57"/>
  <c r="DW86" i="57"/>
  <c r="DX86" i="57"/>
  <c r="DY86" i="57"/>
  <c r="DZ86" i="57"/>
  <c r="EA86" i="57"/>
  <c r="EB86" i="57"/>
  <c r="EC86" i="57"/>
  <c r="ED86" i="57"/>
  <c r="EE86" i="57"/>
  <c r="EF86" i="57"/>
  <c r="EG86" i="57"/>
  <c r="EH86" i="57"/>
  <c r="EI86" i="57"/>
  <c r="EJ86" i="57"/>
  <c r="EK86" i="57"/>
  <c r="EL86" i="57"/>
  <c r="EM86" i="57"/>
  <c r="EN86" i="57"/>
  <c r="EO86" i="57"/>
  <c r="DG87" i="57"/>
  <c r="DH87" i="57"/>
  <c r="DI87" i="57"/>
  <c r="DJ87" i="57"/>
  <c r="DL87" i="57"/>
  <c r="DM87" i="57"/>
  <c r="DN87" i="57"/>
  <c r="DO87" i="57"/>
  <c r="DP87" i="57"/>
  <c r="DQ87" i="57"/>
  <c r="DR87" i="57"/>
  <c r="DS87" i="57"/>
  <c r="DT87" i="57"/>
  <c r="DU87" i="57"/>
  <c r="DV87" i="57"/>
  <c r="DW87" i="57"/>
  <c r="DX87" i="57"/>
  <c r="DY87" i="57"/>
  <c r="DZ87" i="57"/>
  <c r="EA87" i="57"/>
  <c r="EB87" i="57"/>
  <c r="EC87" i="57"/>
  <c r="ED87" i="57"/>
  <c r="EE87" i="57"/>
  <c r="EF87" i="57"/>
  <c r="EG87" i="57"/>
  <c r="EH87" i="57"/>
  <c r="EI87" i="57"/>
  <c r="EJ87" i="57"/>
  <c r="EK87" i="57"/>
  <c r="EL87" i="57"/>
  <c r="EM87" i="57"/>
  <c r="EN87" i="57"/>
  <c r="EO87" i="57"/>
  <c r="DG88" i="57"/>
  <c r="DH88" i="57"/>
  <c r="DI88" i="57"/>
  <c r="DJ88" i="57"/>
  <c r="DL88" i="57"/>
  <c r="DM88" i="57"/>
  <c r="DN88" i="57"/>
  <c r="DO88" i="57"/>
  <c r="DP88" i="57"/>
  <c r="DQ88" i="57"/>
  <c r="DR88" i="57"/>
  <c r="DS88" i="57"/>
  <c r="DT88" i="57"/>
  <c r="DU88" i="57"/>
  <c r="DV88" i="57"/>
  <c r="DW88" i="57"/>
  <c r="DX88" i="57"/>
  <c r="DY88" i="57"/>
  <c r="DZ88" i="57"/>
  <c r="EA88" i="57"/>
  <c r="EB88" i="57"/>
  <c r="EC88" i="57"/>
  <c r="ED88" i="57"/>
  <c r="EE88" i="57"/>
  <c r="EF88" i="57"/>
  <c r="EG88" i="57"/>
  <c r="EH88" i="57"/>
  <c r="EI88" i="57"/>
  <c r="EJ88" i="57"/>
  <c r="EK88" i="57"/>
  <c r="EL88" i="57"/>
  <c r="EM88" i="57"/>
  <c r="EN88" i="57"/>
  <c r="EO88" i="57"/>
  <c r="DG89" i="57"/>
  <c r="DH89" i="57"/>
  <c r="DI89" i="57"/>
  <c r="DJ89" i="57"/>
  <c r="DL89" i="57"/>
  <c r="DM89" i="57"/>
  <c r="DN89" i="57"/>
  <c r="DO89" i="57"/>
  <c r="DP89" i="57"/>
  <c r="DQ89" i="57"/>
  <c r="DR89" i="57"/>
  <c r="DS89" i="57"/>
  <c r="DT89" i="57"/>
  <c r="DU89" i="57"/>
  <c r="DV89" i="57"/>
  <c r="DW89" i="57"/>
  <c r="DX89" i="57"/>
  <c r="DY89" i="57"/>
  <c r="DZ89" i="57"/>
  <c r="EA89" i="57"/>
  <c r="EB89" i="57"/>
  <c r="EC89" i="57"/>
  <c r="ED89" i="57"/>
  <c r="EE89" i="57"/>
  <c r="EF89" i="57"/>
  <c r="EG89" i="57"/>
  <c r="EH89" i="57"/>
  <c r="EI89" i="57"/>
  <c r="EJ89" i="57"/>
  <c r="EK89" i="57"/>
  <c r="EL89" i="57"/>
  <c r="EM89" i="57"/>
  <c r="EN89" i="57"/>
  <c r="EO89" i="57"/>
  <c r="DG90" i="57"/>
  <c r="DH90" i="57"/>
  <c r="DI90" i="57"/>
  <c r="DJ90" i="57"/>
  <c r="DL90" i="57"/>
  <c r="DM90" i="57"/>
  <c r="DN90" i="57"/>
  <c r="DO90" i="57"/>
  <c r="DP90" i="57"/>
  <c r="DQ90" i="57"/>
  <c r="DR90" i="57"/>
  <c r="DS90" i="57"/>
  <c r="DT90" i="57"/>
  <c r="DU90" i="57"/>
  <c r="DV90" i="57"/>
  <c r="DW90" i="57"/>
  <c r="DX90" i="57"/>
  <c r="DY90" i="57"/>
  <c r="DZ90" i="57"/>
  <c r="EA90" i="57"/>
  <c r="EB90" i="57"/>
  <c r="EC90" i="57"/>
  <c r="ED90" i="57"/>
  <c r="EE90" i="57"/>
  <c r="EF90" i="57"/>
  <c r="EG90" i="57"/>
  <c r="EH90" i="57"/>
  <c r="EI90" i="57"/>
  <c r="EJ90" i="57"/>
  <c r="EK90" i="57"/>
  <c r="EL90" i="57"/>
  <c r="EM90" i="57"/>
  <c r="EN90" i="57"/>
  <c r="EO90" i="57"/>
  <c r="DG91" i="57"/>
  <c r="DH91" i="57"/>
  <c r="DI91" i="57"/>
  <c r="DJ91" i="57"/>
  <c r="DL91" i="57"/>
  <c r="DM91" i="57"/>
  <c r="DN91" i="57"/>
  <c r="DO91" i="57"/>
  <c r="DP91" i="57"/>
  <c r="DQ91" i="57"/>
  <c r="DR91" i="57"/>
  <c r="DS91" i="57"/>
  <c r="DT91" i="57"/>
  <c r="DU91" i="57"/>
  <c r="DV91" i="57"/>
  <c r="DW91" i="57"/>
  <c r="DX91" i="57"/>
  <c r="DY91" i="57"/>
  <c r="DZ91" i="57"/>
  <c r="EA91" i="57"/>
  <c r="EB91" i="57"/>
  <c r="EC91" i="57"/>
  <c r="ED91" i="57"/>
  <c r="EE91" i="57"/>
  <c r="EF91" i="57"/>
  <c r="EG91" i="57"/>
  <c r="EH91" i="57"/>
  <c r="EI91" i="57"/>
  <c r="EJ91" i="57"/>
  <c r="EK91" i="57"/>
  <c r="EL91" i="57"/>
  <c r="EM91" i="57"/>
  <c r="EN91" i="57"/>
  <c r="EO91" i="57"/>
  <c r="DG92" i="57"/>
  <c r="DH92" i="57"/>
  <c r="DI92" i="57"/>
  <c r="DJ92" i="57"/>
  <c r="DL92" i="57"/>
  <c r="DM92" i="57"/>
  <c r="DN92" i="57"/>
  <c r="DO92" i="57"/>
  <c r="DP92" i="57"/>
  <c r="DQ92" i="57"/>
  <c r="DR92" i="57"/>
  <c r="DS92" i="57"/>
  <c r="DT92" i="57"/>
  <c r="DU92" i="57"/>
  <c r="DV92" i="57"/>
  <c r="DW92" i="57"/>
  <c r="DX92" i="57"/>
  <c r="DY92" i="57"/>
  <c r="DZ92" i="57"/>
  <c r="EA92" i="57"/>
  <c r="EB92" i="57"/>
  <c r="EC92" i="57"/>
  <c r="ED92" i="57"/>
  <c r="EE92" i="57"/>
  <c r="EF92" i="57"/>
  <c r="EG92" i="57"/>
  <c r="EH92" i="57"/>
  <c r="EI92" i="57"/>
  <c r="EJ92" i="57"/>
  <c r="EK92" i="57"/>
  <c r="EL92" i="57"/>
  <c r="EM92" i="57"/>
  <c r="EN92" i="57"/>
  <c r="EO92" i="57"/>
  <c r="DG93" i="57"/>
  <c r="DH93" i="57"/>
  <c r="DI93" i="57"/>
  <c r="DJ93" i="57"/>
  <c r="DL93" i="57"/>
  <c r="DM93" i="57"/>
  <c r="DN93" i="57"/>
  <c r="DO93" i="57"/>
  <c r="DP93" i="57"/>
  <c r="DQ93" i="57"/>
  <c r="DR93" i="57"/>
  <c r="DS93" i="57"/>
  <c r="DT93" i="57"/>
  <c r="DU93" i="57"/>
  <c r="DV93" i="57"/>
  <c r="DW93" i="57"/>
  <c r="DX93" i="57"/>
  <c r="DY93" i="57"/>
  <c r="DZ93" i="57"/>
  <c r="EA93" i="57"/>
  <c r="EB93" i="57"/>
  <c r="EC93" i="57"/>
  <c r="ED93" i="57"/>
  <c r="EE93" i="57"/>
  <c r="EF93" i="57"/>
  <c r="EG93" i="57"/>
  <c r="EH93" i="57"/>
  <c r="EI93" i="57"/>
  <c r="EJ93" i="57"/>
  <c r="EK93" i="57"/>
  <c r="EL93" i="57"/>
  <c r="EM93" i="57"/>
  <c r="EN93" i="57"/>
  <c r="EO93" i="57"/>
  <c r="DJ67" i="58"/>
  <c r="DL67" i="58"/>
  <c r="DM67" i="58"/>
  <c r="DN67" i="58"/>
  <c r="DO67" i="58"/>
  <c r="DP67" i="58"/>
  <c r="DQ67" i="58"/>
  <c r="DR67" i="58"/>
  <c r="DS67" i="58"/>
  <c r="DT67" i="58"/>
  <c r="DU67" i="58"/>
  <c r="DV67" i="58"/>
  <c r="DW67" i="58"/>
  <c r="DX67" i="58"/>
  <c r="DY67" i="58"/>
  <c r="DZ67" i="58"/>
  <c r="EA67" i="58"/>
  <c r="EB67" i="58"/>
  <c r="EC67" i="58"/>
  <c r="ED67" i="58"/>
  <c r="EE67" i="58"/>
  <c r="EF67" i="58"/>
  <c r="EG67" i="58"/>
  <c r="EH67" i="58"/>
  <c r="EI67" i="58"/>
  <c r="EJ67" i="58"/>
  <c r="EK67" i="58"/>
  <c r="EL67" i="58"/>
  <c r="EM67" i="58"/>
  <c r="EN67" i="58"/>
  <c r="EO67" i="58"/>
  <c r="DJ68" i="58"/>
  <c r="DL68" i="58"/>
  <c r="DM68" i="58"/>
  <c r="DN68" i="58"/>
  <c r="DO68" i="58"/>
  <c r="DP68" i="58"/>
  <c r="DQ68" i="58"/>
  <c r="DR68" i="58"/>
  <c r="DS68" i="58"/>
  <c r="DT68" i="58"/>
  <c r="DU68" i="58"/>
  <c r="DV68" i="58"/>
  <c r="DW68" i="58"/>
  <c r="DX68" i="58"/>
  <c r="DY68" i="58"/>
  <c r="DZ68" i="58"/>
  <c r="EA68" i="58"/>
  <c r="EB68" i="58"/>
  <c r="EC68" i="58"/>
  <c r="ED68" i="58"/>
  <c r="EE68" i="58"/>
  <c r="EF68" i="58"/>
  <c r="EG68" i="58"/>
  <c r="EH68" i="58"/>
  <c r="EI68" i="58"/>
  <c r="EJ68" i="58"/>
  <c r="EK68" i="58"/>
  <c r="EL68" i="58"/>
  <c r="EM68" i="58"/>
  <c r="EN68" i="58"/>
  <c r="EO68" i="58"/>
  <c r="DJ69" i="58"/>
  <c r="DL69" i="58"/>
  <c r="DM69" i="58"/>
  <c r="DN69" i="58"/>
  <c r="DO69" i="58"/>
  <c r="DP69" i="58"/>
  <c r="DQ69" i="58"/>
  <c r="DR69" i="58"/>
  <c r="DS69" i="58"/>
  <c r="DT69" i="58"/>
  <c r="DU69" i="58"/>
  <c r="DV69" i="58"/>
  <c r="DW69" i="58"/>
  <c r="DX69" i="58"/>
  <c r="DY69" i="58"/>
  <c r="DZ69" i="58"/>
  <c r="EA69" i="58"/>
  <c r="EB69" i="58"/>
  <c r="EC69" i="58"/>
  <c r="ED69" i="58"/>
  <c r="EE69" i="58"/>
  <c r="EF69" i="58"/>
  <c r="EG69" i="58"/>
  <c r="EH69" i="58"/>
  <c r="EI69" i="58"/>
  <c r="EJ69" i="58"/>
  <c r="EK69" i="58"/>
  <c r="EL69" i="58"/>
  <c r="EM69" i="58"/>
  <c r="EN69" i="58"/>
  <c r="EO69" i="58"/>
  <c r="DJ70" i="58"/>
  <c r="DL70" i="58"/>
  <c r="DM70" i="58"/>
  <c r="DN70" i="58"/>
  <c r="DO70" i="58"/>
  <c r="DP70" i="58"/>
  <c r="DQ70" i="58"/>
  <c r="DR70" i="58"/>
  <c r="DS70" i="58"/>
  <c r="DT70" i="58"/>
  <c r="DU70" i="58"/>
  <c r="DV70" i="58"/>
  <c r="DW70" i="58"/>
  <c r="DX70" i="58"/>
  <c r="DY70" i="58"/>
  <c r="DZ70" i="58"/>
  <c r="EA70" i="58"/>
  <c r="EB70" i="58"/>
  <c r="EC70" i="58"/>
  <c r="ED70" i="58"/>
  <c r="EE70" i="58"/>
  <c r="EF70" i="58"/>
  <c r="EG70" i="58"/>
  <c r="EH70" i="58"/>
  <c r="EI70" i="58"/>
  <c r="EJ70" i="58"/>
  <c r="EK70" i="58"/>
  <c r="EL70" i="58"/>
  <c r="EM70" i="58"/>
  <c r="EN70" i="58"/>
  <c r="EO70" i="58"/>
  <c r="DJ71" i="58"/>
  <c r="DL71" i="58"/>
  <c r="DM71" i="58"/>
  <c r="DN71" i="58"/>
  <c r="DO71" i="58"/>
  <c r="DP71" i="58"/>
  <c r="DQ71" i="58"/>
  <c r="DR71" i="58"/>
  <c r="DS71" i="58"/>
  <c r="DT71" i="58"/>
  <c r="DU71" i="58"/>
  <c r="DV71" i="58"/>
  <c r="DW71" i="58"/>
  <c r="DX71" i="58"/>
  <c r="DY71" i="58"/>
  <c r="DZ71" i="58"/>
  <c r="EA71" i="58"/>
  <c r="EB71" i="58"/>
  <c r="EC71" i="58"/>
  <c r="ED71" i="58"/>
  <c r="EE71" i="58"/>
  <c r="EF71" i="58"/>
  <c r="EG71" i="58"/>
  <c r="EH71" i="58"/>
  <c r="EI71" i="58"/>
  <c r="EJ71" i="58"/>
  <c r="EK71" i="58"/>
  <c r="EL71" i="58"/>
  <c r="EM71" i="58"/>
  <c r="EN71" i="58"/>
  <c r="EO71" i="58"/>
  <c r="DJ72" i="58"/>
  <c r="DL72" i="58"/>
  <c r="DM72" i="58"/>
  <c r="DN72" i="58"/>
  <c r="DO72" i="58"/>
  <c r="DP72" i="58"/>
  <c r="DQ72" i="58"/>
  <c r="DR72" i="58"/>
  <c r="DS72" i="58"/>
  <c r="DT72" i="58"/>
  <c r="DU72" i="58"/>
  <c r="DV72" i="58"/>
  <c r="DW72" i="58"/>
  <c r="DX72" i="58"/>
  <c r="DY72" i="58"/>
  <c r="DZ72" i="58"/>
  <c r="EA72" i="58"/>
  <c r="EB72" i="58"/>
  <c r="EC72" i="58"/>
  <c r="ED72" i="58"/>
  <c r="EE72" i="58"/>
  <c r="EF72" i="58"/>
  <c r="EG72" i="58"/>
  <c r="EH72" i="58"/>
  <c r="EI72" i="58"/>
  <c r="EJ72" i="58"/>
  <c r="EK72" i="58"/>
  <c r="EL72" i="58"/>
  <c r="EM72" i="58"/>
  <c r="EN72" i="58"/>
  <c r="EO72" i="58"/>
  <c r="DJ73" i="58"/>
  <c r="DL73" i="58"/>
  <c r="DM73" i="58"/>
  <c r="DN73" i="58"/>
  <c r="DO73" i="58"/>
  <c r="DP73" i="58"/>
  <c r="DQ73" i="58"/>
  <c r="DR73" i="58"/>
  <c r="DS73" i="58"/>
  <c r="DT73" i="58"/>
  <c r="DU73" i="58"/>
  <c r="DV73" i="58"/>
  <c r="DW73" i="58"/>
  <c r="DX73" i="58"/>
  <c r="DY73" i="58"/>
  <c r="DZ73" i="58"/>
  <c r="EA73" i="58"/>
  <c r="EB73" i="58"/>
  <c r="EC73" i="58"/>
  <c r="ED73" i="58"/>
  <c r="EE73" i="58"/>
  <c r="EF73" i="58"/>
  <c r="EG73" i="58"/>
  <c r="EH73" i="58"/>
  <c r="EI73" i="58"/>
  <c r="EJ73" i="58"/>
  <c r="EK73" i="58"/>
  <c r="EL73" i="58"/>
  <c r="EM73" i="58"/>
  <c r="EN73" i="58"/>
  <c r="EO73" i="58"/>
  <c r="DJ74" i="58"/>
  <c r="DL74" i="58"/>
  <c r="DM74" i="58"/>
  <c r="DN74" i="58"/>
  <c r="DO74" i="58"/>
  <c r="DP74" i="58"/>
  <c r="DQ74" i="58"/>
  <c r="DR74" i="58"/>
  <c r="DS74" i="58"/>
  <c r="DT74" i="58"/>
  <c r="DU74" i="58"/>
  <c r="DV74" i="58"/>
  <c r="DW74" i="58"/>
  <c r="DX74" i="58"/>
  <c r="DY74" i="58"/>
  <c r="DZ74" i="58"/>
  <c r="EA74" i="58"/>
  <c r="EB74" i="58"/>
  <c r="EC74" i="58"/>
  <c r="ED74" i="58"/>
  <c r="EE74" i="58"/>
  <c r="EF74" i="58"/>
  <c r="EG74" i="58"/>
  <c r="EH74" i="58"/>
  <c r="EI74" i="58"/>
  <c r="EJ74" i="58"/>
  <c r="EK74" i="58"/>
  <c r="EL74" i="58"/>
  <c r="EM74" i="58"/>
  <c r="EN74" i="58"/>
  <c r="EO74" i="58"/>
  <c r="DJ75" i="58"/>
  <c r="DL75" i="58"/>
  <c r="DM75" i="58"/>
  <c r="DN75" i="58"/>
  <c r="DO75" i="58"/>
  <c r="DP75" i="58"/>
  <c r="DQ75" i="58"/>
  <c r="DR75" i="58"/>
  <c r="DS75" i="58"/>
  <c r="DT75" i="58"/>
  <c r="DU75" i="58"/>
  <c r="DV75" i="58"/>
  <c r="DW75" i="58"/>
  <c r="DX75" i="58"/>
  <c r="DY75" i="58"/>
  <c r="DZ75" i="58"/>
  <c r="EA75" i="58"/>
  <c r="EB75" i="58"/>
  <c r="EC75" i="58"/>
  <c r="ED75" i="58"/>
  <c r="EE75" i="58"/>
  <c r="EF75" i="58"/>
  <c r="EG75" i="58"/>
  <c r="EH75" i="58"/>
  <c r="EI75" i="58"/>
  <c r="EJ75" i="58"/>
  <c r="EK75" i="58"/>
  <c r="EL75" i="58"/>
  <c r="EM75" i="58"/>
  <c r="EN75" i="58"/>
  <c r="EO75" i="58"/>
  <c r="DJ76" i="58"/>
  <c r="DL76" i="58"/>
  <c r="DM76" i="58"/>
  <c r="DN76" i="58"/>
  <c r="DO76" i="58"/>
  <c r="DP76" i="58"/>
  <c r="DQ76" i="58"/>
  <c r="DR76" i="58"/>
  <c r="DS76" i="58"/>
  <c r="DT76" i="58"/>
  <c r="DU76" i="58"/>
  <c r="DV76" i="58"/>
  <c r="DW76" i="58"/>
  <c r="DX76" i="58"/>
  <c r="DY76" i="58"/>
  <c r="DZ76" i="58"/>
  <c r="EA76" i="58"/>
  <c r="EB76" i="58"/>
  <c r="EC76" i="58"/>
  <c r="ED76" i="58"/>
  <c r="EE76" i="58"/>
  <c r="EF76" i="58"/>
  <c r="EG76" i="58"/>
  <c r="EH76" i="58"/>
  <c r="EI76" i="58"/>
  <c r="EJ76" i="58"/>
  <c r="EK76" i="58"/>
  <c r="EL76" i="58"/>
  <c r="EM76" i="58"/>
  <c r="EN76" i="58"/>
  <c r="EO76" i="58"/>
  <c r="DJ77" i="58"/>
  <c r="DL77" i="58"/>
  <c r="DM77" i="58"/>
  <c r="DN77" i="58"/>
  <c r="DO77" i="58"/>
  <c r="DP77" i="58"/>
  <c r="DQ77" i="58"/>
  <c r="DR77" i="58"/>
  <c r="DS77" i="58"/>
  <c r="DT77" i="58"/>
  <c r="DU77" i="58"/>
  <c r="DV77" i="58"/>
  <c r="DW77" i="58"/>
  <c r="DX77" i="58"/>
  <c r="DY77" i="58"/>
  <c r="DZ77" i="58"/>
  <c r="EA77" i="58"/>
  <c r="EB77" i="58"/>
  <c r="EC77" i="58"/>
  <c r="ED77" i="58"/>
  <c r="EE77" i="58"/>
  <c r="EF77" i="58"/>
  <c r="EG77" i="58"/>
  <c r="EH77" i="58"/>
  <c r="EI77" i="58"/>
  <c r="EJ77" i="58"/>
  <c r="EK77" i="58"/>
  <c r="EL77" i="58"/>
  <c r="EM77" i="58"/>
  <c r="EN77" i="58"/>
  <c r="EO77" i="58"/>
  <c r="DJ78" i="58"/>
  <c r="DL78" i="58"/>
  <c r="DM78" i="58"/>
  <c r="DN78" i="58"/>
  <c r="DO78" i="58"/>
  <c r="DP78" i="58"/>
  <c r="DQ78" i="58"/>
  <c r="DR78" i="58"/>
  <c r="DS78" i="58"/>
  <c r="DT78" i="58"/>
  <c r="DU78" i="58"/>
  <c r="DV78" i="58"/>
  <c r="DW78" i="58"/>
  <c r="DX78" i="58"/>
  <c r="DY78" i="58"/>
  <c r="DZ78" i="58"/>
  <c r="EA78" i="58"/>
  <c r="EB78" i="58"/>
  <c r="EC78" i="58"/>
  <c r="ED78" i="58"/>
  <c r="EE78" i="58"/>
  <c r="EF78" i="58"/>
  <c r="EG78" i="58"/>
  <c r="EH78" i="58"/>
  <c r="EI78" i="58"/>
  <c r="EJ78" i="58"/>
  <c r="EK78" i="58"/>
  <c r="EL78" i="58"/>
  <c r="EM78" i="58"/>
  <c r="EN78" i="58"/>
  <c r="EO78" i="58"/>
  <c r="DJ79" i="58"/>
  <c r="DL79" i="58"/>
  <c r="DM79" i="58"/>
  <c r="DN79" i="58"/>
  <c r="DO79" i="58"/>
  <c r="DP79" i="58"/>
  <c r="DQ79" i="58"/>
  <c r="DR79" i="58"/>
  <c r="DS79" i="58"/>
  <c r="DT79" i="58"/>
  <c r="DU79" i="58"/>
  <c r="DV79" i="58"/>
  <c r="DW79" i="58"/>
  <c r="DX79" i="58"/>
  <c r="DY79" i="58"/>
  <c r="DZ79" i="58"/>
  <c r="EA79" i="58"/>
  <c r="EB79" i="58"/>
  <c r="EC79" i="58"/>
  <c r="ED79" i="58"/>
  <c r="EE79" i="58"/>
  <c r="EF79" i="58"/>
  <c r="EG79" i="58"/>
  <c r="EH79" i="58"/>
  <c r="EI79" i="58"/>
  <c r="EJ79" i="58"/>
  <c r="EK79" i="58"/>
  <c r="EL79" i="58"/>
  <c r="EM79" i="58"/>
  <c r="EN79" i="58"/>
  <c r="EO79" i="58"/>
  <c r="DJ80" i="58"/>
  <c r="DL80" i="58"/>
  <c r="DM80" i="58"/>
  <c r="DN80" i="58"/>
  <c r="DO80" i="58"/>
  <c r="DP80" i="58"/>
  <c r="DQ80" i="58"/>
  <c r="DR80" i="58"/>
  <c r="DS80" i="58"/>
  <c r="DT80" i="58"/>
  <c r="DU80" i="58"/>
  <c r="DV80" i="58"/>
  <c r="DW80" i="58"/>
  <c r="DX80" i="58"/>
  <c r="DY80" i="58"/>
  <c r="DZ80" i="58"/>
  <c r="EA80" i="58"/>
  <c r="EB80" i="58"/>
  <c r="EC80" i="58"/>
  <c r="ED80" i="58"/>
  <c r="EE80" i="58"/>
  <c r="EF80" i="58"/>
  <c r="EG80" i="58"/>
  <c r="EH80" i="58"/>
  <c r="EI80" i="58"/>
  <c r="EJ80" i="58"/>
  <c r="EK80" i="58"/>
  <c r="EL80" i="58"/>
  <c r="EM80" i="58"/>
  <c r="EN80" i="58"/>
  <c r="EO80" i="58"/>
  <c r="DJ81" i="58"/>
  <c r="DL81" i="58"/>
  <c r="DM81" i="58"/>
  <c r="DN81" i="58"/>
  <c r="DO81" i="58"/>
  <c r="DP81" i="58"/>
  <c r="DQ81" i="58"/>
  <c r="DR81" i="58"/>
  <c r="DS81" i="58"/>
  <c r="DT81" i="58"/>
  <c r="DU81" i="58"/>
  <c r="DV81" i="58"/>
  <c r="DW81" i="58"/>
  <c r="DX81" i="58"/>
  <c r="DY81" i="58"/>
  <c r="DZ81" i="58"/>
  <c r="EA81" i="58"/>
  <c r="EB81" i="58"/>
  <c r="EC81" i="58"/>
  <c r="ED81" i="58"/>
  <c r="EE81" i="58"/>
  <c r="EF81" i="58"/>
  <c r="EG81" i="58"/>
  <c r="EH81" i="58"/>
  <c r="EI81" i="58"/>
  <c r="EJ81" i="58"/>
  <c r="EK81" i="58"/>
  <c r="EL81" i="58"/>
  <c r="EM81" i="58"/>
  <c r="EN81" i="58"/>
  <c r="EO81" i="58"/>
  <c r="DJ82" i="58"/>
  <c r="DL82" i="58"/>
  <c r="DM82" i="58"/>
  <c r="DN82" i="58"/>
  <c r="DO82" i="58"/>
  <c r="DP82" i="58"/>
  <c r="DQ82" i="58"/>
  <c r="DR82" i="58"/>
  <c r="DS82" i="58"/>
  <c r="DT82" i="58"/>
  <c r="DU82" i="58"/>
  <c r="DV82" i="58"/>
  <c r="DW82" i="58"/>
  <c r="DX82" i="58"/>
  <c r="DY82" i="58"/>
  <c r="DZ82" i="58"/>
  <c r="EA82" i="58"/>
  <c r="EB82" i="58"/>
  <c r="EC82" i="58"/>
  <c r="ED82" i="58"/>
  <c r="EE82" i="58"/>
  <c r="EF82" i="58"/>
  <c r="EG82" i="58"/>
  <c r="EH82" i="58"/>
  <c r="EI82" i="58"/>
  <c r="EJ82" i="58"/>
  <c r="EK82" i="58"/>
  <c r="EL82" i="58"/>
  <c r="EM82" i="58"/>
  <c r="EN82" i="58"/>
  <c r="EO82" i="58"/>
  <c r="DJ83" i="58"/>
  <c r="DL83" i="58"/>
  <c r="DM83" i="58"/>
  <c r="DN83" i="58"/>
  <c r="DO83" i="58"/>
  <c r="DP83" i="58"/>
  <c r="DQ83" i="58"/>
  <c r="DR83" i="58"/>
  <c r="DS83" i="58"/>
  <c r="DT83" i="58"/>
  <c r="DU83" i="58"/>
  <c r="DV83" i="58"/>
  <c r="DW83" i="58"/>
  <c r="DX83" i="58"/>
  <c r="DY83" i="58"/>
  <c r="DZ83" i="58"/>
  <c r="EA83" i="58"/>
  <c r="EB83" i="58"/>
  <c r="EC83" i="58"/>
  <c r="ED83" i="58"/>
  <c r="EE83" i="58"/>
  <c r="EF83" i="58"/>
  <c r="EG83" i="58"/>
  <c r="EH83" i="58"/>
  <c r="EI83" i="58"/>
  <c r="EJ83" i="58"/>
  <c r="EK83" i="58"/>
  <c r="EL83" i="58"/>
  <c r="EM83" i="58"/>
  <c r="EN83" i="58"/>
  <c r="EO83" i="58"/>
  <c r="DJ84" i="58"/>
  <c r="DL84" i="58"/>
  <c r="DM84" i="58"/>
  <c r="DN84" i="58"/>
  <c r="DO84" i="58"/>
  <c r="DP84" i="58"/>
  <c r="DQ84" i="58"/>
  <c r="DR84" i="58"/>
  <c r="DS84" i="58"/>
  <c r="DT84" i="58"/>
  <c r="DU84" i="58"/>
  <c r="DV84" i="58"/>
  <c r="DW84" i="58"/>
  <c r="DX84" i="58"/>
  <c r="DY84" i="58"/>
  <c r="DZ84" i="58"/>
  <c r="EA84" i="58"/>
  <c r="EB84" i="58"/>
  <c r="EC84" i="58"/>
  <c r="ED84" i="58"/>
  <c r="EE84" i="58"/>
  <c r="EF84" i="58"/>
  <c r="EG84" i="58"/>
  <c r="EH84" i="58"/>
  <c r="EI84" i="58"/>
  <c r="EJ84" i="58"/>
  <c r="EK84" i="58"/>
  <c r="EL84" i="58"/>
  <c r="EM84" i="58"/>
  <c r="EN84" i="58"/>
  <c r="EO84" i="58"/>
  <c r="DJ85" i="58"/>
  <c r="DL85" i="58"/>
  <c r="DM85" i="58"/>
  <c r="DN85" i="58"/>
  <c r="DO85" i="58"/>
  <c r="DP85" i="58"/>
  <c r="DQ85" i="58"/>
  <c r="DR85" i="58"/>
  <c r="DS85" i="58"/>
  <c r="DT85" i="58"/>
  <c r="DU85" i="58"/>
  <c r="DV85" i="58"/>
  <c r="DW85" i="58"/>
  <c r="DX85" i="58"/>
  <c r="DY85" i="58"/>
  <c r="DZ85" i="58"/>
  <c r="EA85" i="58"/>
  <c r="EB85" i="58"/>
  <c r="EC85" i="58"/>
  <c r="ED85" i="58"/>
  <c r="EE85" i="58"/>
  <c r="EF85" i="58"/>
  <c r="EG85" i="58"/>
  <c r="EH85" i="58"/>
  <c r="EI85" i="58"/>
  <c r="EJ85" i="58"/>
  <c r="EK85" i="58"/>
  <c r="EL85" i="58"/>
  <c r="EM85" i="58"/>
  <c r="EN85" i="58"/>
  <c r="EO85" i="58"/>
  <c r="DJ86" i="58"/>
  <c r="DL86" i="58"/>
  <c r="DM86" i="58"/>
  <c r="DN86" i="58"/>
  <c r="DO86" i="58"/>
  <c r="DP86" i="58"/>
  <c r="DQ86" i="58"/>
  <c r="DR86" i="58"/>
  <c r="DS86" i="58"/>
  <c r="DT86" i="58"/>
  <c r="DU86" i="58"/>
  <c r="DV86" i="58"/>
  <c r="DW86" i="58"/>
  <c r="DX86" i="58"/>
  <c r="DY86" i="58"/>
  <c r="DZ86" i="58"/>
  <c r="EA86" i="58"/>
  <c r="EB86" i="58"/>
  <c r="EC86" i="58"/>
  <c r="ED86" i="58"/>
  <c r="EE86" i="58"/>
  <c r="EF86" i="58"/>
  <c r="EG86" i="58"/>
  <c r="EH86" i="58"/>
  <c r="EI86" i="58"/>
  <c r="EJ86" i="58"/>
  <c r="EK86" i="58"/>
  <c r="EL86" i="58"/>
  <c r="EM86" i="58"/>
  <c r="EN86" i="58"/>
  <c r="EO86" i="58"/>
  <c r="DJ87" i="58"/>
  <c r="DL87" i="58"/>
  <c r="DM87" i="58"/>
  <c r="DN87" i="58"/>
  <c r="DO87" i="58"/>
  <c r="DP87" i="58"/>
  <c r="DQ87" i="58"/>
  <c r="DR87" i="58"/>
  <c r="DS87" i="58"/>
  <c r="DT87" i="58"/>
  <c r="DU87" i="58"/>
  <c r="DV87" i="58"/>
  <c r="DW87" i="58"/>
  <c r="DX87" i="58"/>
  <c r="DY87" i="58"/>
  <c r="DZ87" i="58"/>
  <c r="EA87" i="58"/>
  <c r="EB87" i="58"/>
  <c r="EC87" i="58"/>
  <c r="ED87" i="58"/>
  <c r="EE87" i="58"/>
  <c r="EF87" i="58"/>
  <c r="EG87" i="58"/>
  <c r="EH87" i="58"/>
  <c r="EI87" i="58"/>
  <c r="EJ87" i="58"/>
  <c r="EK87" i="58"/>
  <c r="EL87" i="58"/>
  <c r="EM87" i="58"/>
  <c r="EN87" i="58"/>
  <c r="EO87" i="58"/>
  <c r="DJ88" i="58"/>
  <c r="DL88" i="58"/>
  <c r="DM88" i="58"/>
  <c r="DN88" i="58"/>
  <c r="DO88" i="58"/>
  <c r="DP88" i="58"/>
  <c r="DQ88" i="58"/>
  <c r="DR88" i="58"/>
  <c r="DS88" i="58"/>
  <c r="DT88" i="58"/>
  <c r="DU88" i="58"/>
  <c r="DV88" i="58"/>
  <c r="DW88" i="58"/>
  <c r="DX88" i="58"/>
  <c r="DY88" i="58"/>
  <c r="DZ88" i="58"/>
  <c r="EA88" i="58"/>
  <c r="EB88" i="58"/>
  <c r="EC88" i="58"/>
  <c r="ED88" i="58"/>
  <c r="EE88" i="58"/>
  <c r="EF88" i="58"/>
  <c r="EG88" i="58"/>
  <c r="EH88" i="58"/>
  <c r="EI88" i="58"/>
  <c r="EJ88" i="58"/>
  <c r="EK88" i="58"/>
  <c r="EL88" i="58"/>
  <c r="EM88" i="58"/>
  <c r="EN88" i="58"/>
  <c r="EO88" i="58"/>
  <c r="DJ89" i="58"/>
  <c r="DL89" i="58"/>
  <c r="DM89" i="58"/>
  <c r="DN89" i="58"/>
  <c r="DO89" i="58"/>
  <c r="DP89" i="58"/>
  <c r="DQ89" i="58"/>
  <c r="DR89" i="58"/>
  <c r="DS89" i="58"/>
  <c r="DT89" i="58"/>
  <c r="DU89" i="58"/>
  <c r="DV89" i="58"/>
  <c r="DW89" i="58"/>
  <c r="DX89" i="58"/>
  <c r="DY89" i="58"/>
  <c r="DZ89" i="58"/>
  <c r="EA89" i="58"/>
  <c r="EB89" i="58"/>
  <c r="EC89" i="58"/>
  <c r="ED89" i="58"/>
  <c r="EE89" i="58"/>
  <c r="EF89" i="58"/>
  <c r="EG89" i="58"/>
  <c r="EH89" i="58"/>
  <c r="EI89" i="58"/>
  <c r="EJ89" i="58"/>
  <c r="EK89" i="58"/>
  <c r="EL89" i="58"/>
  <c r="EM89" i="58"/>
  <c r="EN89" i="58"/>
  <c r="EO89" i="58"/>
  <c r="DJ90" i="58"/>
  <c r="DL90" i="58"/>
  <c r="DM90" i="58"/>
  <c r="DN90" i="58"/>
  <c r="DO90" i="58"/>
  <c r="DP90" i="58"/>
  <c r="DQ90" i="58"/>
  <c r="DR90" i="58"/>
  <c r="DS90" i="58"/>
  <c r="DT90" i="58"/>
  <c r="DU90" i="58"/>
  <c r="DV90" i="58"/>
  <c r="DW90" i="58"/>
  <c r="DX90" i="58"/>
  <c r="DY90" i="58"/>
  <c r="DZ90" i="58"/>
  <c r="EA90" i="58"/>
  <c r="EB90" i="58"/>
  <c r="EC90" i="58"/>
  <c r="ED90" i="58"/>
  <c r="EE90" i="58"/>
  <c r="EF90" i="58"/>
  <c r="EG90" i="58"/>
  <c r="EH90" i="58"/>
  <c r="EI90" i="58"/>
  <c r="EJ90" i="58"/>
  <c r="EK90" i="58"/>
  <c r="EL90" i="58"/>
  <c r="EM90" i="58"/>
  <c r="EN90" i="58"/>
  <c r="EO90" i="58"/>
  <c r="DJ91" i="58"/>
  <c r="DL91" i="58"/>
  <c r="DM91" i="58"/>
  <c r="DN91" i="58"/>
  <c r="DO91" i="58"/>
  <c r="DP91" i="58"/>
  <c r="DQ91" i="58"/>
  <c r="DR91" i="58"/>
  <c r="DS91" i="58"/>
  <c r="DT91" i="58"/>
  <c r="DU91" i="58"/>
  <c r="DV91" i="58"/>
  <c r="DW91" i="58"/>
  <c r="DX91" i="58"/>
  <c r="DY91" i="58"/>
  <c r="DZ91" i="58"/>
  <c r="EA91" i="58"/>
  <c r="EB91" i="58"/>
  <c r="EC91" i="58"/>
  <c r="ED91" i="58"/>
  <c r="EE91" i="58"/>
  <c r="EF91" i="58"/>
  <c r="EG91" i="58"/>
  <c r="EH91" i="58"/>
  <c r="EI91" i="58"/>
  <c r="EJ91" i="58"/>
  <c r="EK91" i="58"/>
  <c r="EL91" i="58"/>
  <c r="EM91" i="58"/>
  <c r="EN91" i="58"/>
  <c r="EO91" i="58"/>
  <c r="DJ92" i="58"/>
  <c r="DL92" i="58"/>
  <c r="DM92" i="58"/>
  <c r="DN92" i="58"/>
  <c r="DO92" i="58"/>
  <c r="DP92" i="58"/>
  <c r="DQ92" i="58"/>
  <c r="DR92" i="58"/>
  <c r="DS92" i="58"/>
  <c r="DT92" i="58"/>
  <c r="DU92" i="58"/>
  <c r="DV92" i="58"/>
  <c r="DW92" i="58"/>
  <c r="DX92" i="58"/>
  <c r="DY92" i="58"/>
  <c r="DZ92" i="58"/>
  <c r="EA92" i="58"/>
  <c r="EB92" i="58"/>
  <c r="EC92" i="58"/>
  <c r="ED92" i="58"/>
  <c r="EE92" i="58"/>
  <c r="EF92" i="58"/>
  <c r="EG92" i="58"/>
  <c r="EH92" i="58"/>
  <c r="EI92" i="58"/>
  <c r="EJ92" i="58"/>
  <c r="EK92" i="58"/>
  <c r="EL92" i="58"/>
  <c r="EM92" i="58"/>
  <c r="EN92" i="58"/>
  <c r="EO92" i="58"/>
  <c r="DJ93" i="58"/>
  <c r="DL93" i="58"/>
  <c r="DM93" i="58"/>
  <c r="DN93" i="58"/>
  <c r="DO93" i="58"/>
  <c r="DP93" i="58"/>
  <c r="DQ93" i="58"/>
  <c r="DR93" i="58"/>
  <c r="DS93" i="58"/>
  <c r="DT93" i="58"/>
  <c r="DU93" i="58"/>
  <c r="DV93" i="58"/>
  <c r="DW93" i="58"/>
  <c r="DX93" i="58"/>
  <c r="DY93" i="58"/>
  <c r="DZ93" i="58"/>
  <c r="EA93" i="58"/>
  <c r="EB93" i="58"/>
  <c r="EC93" i="58"/>
  <c r="ED93" i="58"/>
  <c r="EE93" i="58"/>
  <c r="EF93" i="58"/>
  <c r="EG93" i="58"/>
  <c r="EH93" i="58"/>
  <c r="EI93" i="58"/>
  <c r="EJ93" i="58"/>
  <c r="EK93" i="58"/>
  <c r="EL93" i="58"/>
  <c r="EM93" i="58"/>
  <c r="EN93" i="58"/>
  <c r="EO93" i="58"/>
  <c r="EO66" i="58"/>
  <c r="EN66" i="58"/>
  <c r="EM66" i="58"/>
  <c r="EL66" i="58"/>
  <c r="EK66" i="58"/>
  <c r="EJ66" i="58"/>
  <c r="EI66" i="58"/>
  <c r="EH66" i="58"/>
  <c r="EG66" i="58"/>
  <c r="EF66" i="58"/>
  <c r="EE66" i="58"/>
  <c r="ED66" i="58"/>
  <c r="EC66" i="58"/>
  <c r="EB66" i="58"/>
  <c r="EA66" i="58"/>
  <c r="DZ66" i="58"/>
  <c r="DY66" i="58"/>
  <c r="DX66" i="58"/>
  <c r="DW66" i="58"/>
  <c r="DV66" i="58"/>
  <c r="DU66" i="58"/>
  <c r="DT66" i="58"/>
  <c r="DS66" i="58"/>
  <c r="DR66" i="58"/>
  <c r="DQ66" i="58"/>
  <c r="DP66" i="58"/>
  <c r="DO66" i="58"/>
  <c r="DN66" i="58"/>
  <c r="DM66" i="58"/>
  <c r="DL66" i="58"/>
  <c r="DJ66" i="58"/>
  <c r="DG67" i="58"/>
  <c r="DH67" i="58"/>
  <c r="DI67" i="58"/>
  <c r="DG68" i="58"/>
  <c r="DH68" i="58"/>
  <c r="DI68" i="58"/>
  <c r="DG69" i="58"/>
  <c r="DH69" i="58"/>
  <c r="DI69" i="58"/>
  <c r="DG70" i="58"/>
  <c r="DH70" i="58"/>
  <c r="DI70" i="58"/>
  <c r="DG71" i="58"/>
  <c r="DH71" i="58"/>
  <c r="DI71" i="58"/>
  <c r="DG72" i="58"/>
  <c r="DH72" i="58"/>
  <c r="DI72" i="58"/>
  <c r="DG73" i="58"/>
  <c r="DH73" i="58"/>
  <c r="DI73" i="58"/>
  <c r="DG74" i="58"/>
  <c r="DH74" i="58"/>
  <c r="DI74" i="58"/>
  <c r="DG75" i="58"/>
  <c r="DH75" i="58"/>
  <c r="DI75" i="58"/>
  <c r="DG76" i="58"/>
  <c r="DH76" i="58"/>
  <c r="DI76" i="58"/>
  <c r="DG77" i="58"/>
  <c r="DH77" i="58"/>
  <c r="DI77" i="58"/>
  <c r="DG78" i="58"/>
  <c r="DH78" i="58"/>
  <c r="DI78" i="58"/>
  <c r="DG79" i="58"/>
  <c r="DH79" i="58"/>
  <c r="DI79" i="58"/>
  <c r="DG80" i="58"/>
  <c r="DH80" i="58"/>
  <c r="DI80" i="58"/>
  <c r="DG81" i="58"/>
  <c r="DH81" i="58"/>
  <c r="DI81" i="58"/>
  <c r="DG82" i="58"/>
  <c r="DH82" i="58"/>
  <c r="DI82" i="58"/>
  <c r="DG83" i="58"/>
  <c r="DH83" i="58"/>
  <c r="DI83" i="58"/>
  <c r="DG84" i="58"/>
  <c r="DH84" i="58"/>
  <c r="DI84" i="58"/>
  <c r="DG85" i="58"/>
  <c r="DH85" i="58"/>
  <c r="DI85" i="58"/>
  <c r="DG86" i="58"/>
  <c r="DH86" i="58"/>
  <c r="DI86" i="58"/>
  <c r="DG87" i="58"/>
  <c r="DH87" i="58"/>
  <c r="DI87" i="58"/>
  <c r="DG88" i="58"/>
  <c r="DH88" i="58"/>
  <c r="DI88" i="58"/>
  <c r="DG89" i="58"/>
  <c r="DH89" i="58"/>
  <c r="DI89" i="58"/>
  <c r="DG90" i="58"/>
  <c r="DH90" i="58"/>
  <c r="DI90" i="58"/>
  <c r="DG91" i="58"/>
  <c r="DH91" i="58"/>
  <c r="DI91" i="58"/>
  <c r="DG92" i="58"/>
  <c r="DH92" i="58"/>
  <c r="DI92" i="58"/>
  <c r="DG93" i="58"/>
  <c r="DH93" i="58"/>
  <c r="DI93" i="58"/>
  <c r="AF8" i="60"/>
  <c r="AE8" i="60"/>
  <c r="AD8" i="60"/>
  <c r="AC8" i="60"/>
  <c r="AB8" i="60"/>
  <c r="AA8" i="60"/>
  <c r="Y8" i="60"/>
  <c r="X8" i="60"/>
  <c r="W8" i="60"/>
  <c r="V8" i="60"/>
  <c r="U8" i="60"/>
  <c r="T8" i="60"/>
  <c r="S8" i="60"/>
  <c r="R8" i="60"/>
  <c r="Q8" i="60"/>
  <c r="O8" i="60"/>
  <c r="M8" i="60"/>
  <c r="K8" i="60"/>
  <c r="J8" i="60"/>
  <c r="I8" i="60"/>
  <c r="E8" i="60"/>
  <c r="D8" i="60"/>
  <c r="C8" i="60"/>
  <c r="B8" i="60"/>
  <c r="AA47" i="60"/>
  <c r="Z47" i="60"/>
  <c r="S47" i="60"/>
  <c r="O47" i="60"/>
  <c r="N47" i="60"/>
  <c r="L47" i="60"/>
  <c r="J47" i="60"/>
  <c r="H47" i="60"/>
  <c r="G47" i="60"/>
  <c r="F47" i="60"/>
  <c r="D47" i="60"/>
  <c r="Z46" i="60"/>
  <c r="V46" i="60"/>
  <c r="N46" i="60"/>
  <c r="L46" i="60"/>
  <c r="J46" i="60"/>
  <c r="H46" i="60"/>
  <c r="G46" i="60"/>
  <c r="F46" i="60"/>
  <c r="B46" i="60"/>
  <c r="Z45" i="60"/>
  <c r="N45" i="60"/>
  <c r="L45" i="60"/>
  <c r="J45" i="60"/>
  <c r="H45" i="60"/>
  <c r="G45" i="60"/>
  <c r="F45" i="60"/>
  <c r="AF44" i="60"/>
  <c r="AE44" i="60"/>
  <c r="Z44" i="60"/>
  <c r="T44" i="60"/>
  <c r="S44" i="60"/>
  <c r="N44" i="60"/>
  <c r="M44" i="60"/>
  <c r="L44" i="60"/>
  <c r="J44" i="60"/>
  <c r="H44" i="60"/>
  <c r="G44" i="60"/>
  <c r="F44" i="60"/>
  <c r="E44" i="60"/>
  <c r="D44" i="60"/>
  <c r="AE43" i="60"/>
  <c r="O43" i="60"/>
  <c r="J43" i="60"/>
  <c r="C43" i="60"/>
  <c r="R42" i="60"/>
  <c r="Q41" i="60"/>
  <c r="J41" i="60"/>
  <c r="E41" i="60"/>
  <c r="Z40" i="60"/>
  <c r="L40" i="60"/>
  <c r="H40" i="60"/>
  <c r="H49" i="60" s="1"/>
  <c r="G40" i="60"/>
  <c r="AE39" i="60"/>
  <c r="Z39" i="60"/>
  <c r="Y39" i="60"/>
  <c r="R39" i="60"/>
  <c r="M39" i="60"/>
  <c r="L39" i="60"/>
  <c r="I39" i="60"/>
  <c r="H39" i="60"/>
  <c r="G39" i="60"/>
  <c r="E39" i="60"/>
  <c r="AF32" i="60"/>
  <c r="AF40" i="60" s="1"/>
  <c r="AE32" i="60"/>
  <c r="AE40" i="60" s="1"/>
  <c r="AD32" i="60"/>
  <c r="AD40" i="60" s="1"/>
  <c r="AC32" i="60"/>
  <c r="AC40" i="60" s="1"/>
  <c r="AB32" i="60"/>
  <c r="AB40" i="60" s="1"/>
  <c r="AA32" i="60"/>
  <c r="AA40" i="60" s="1"/>
  <c r="Y32" i="60"/>
  <c r="Y40" i="60" s="1"/>
  <c r="X32" i="60"/>
  <c r="X40" i="60" s="1"/>
  <c r="W32" i="60"/>
  <c r="W40" i="60" s="1"/>
  <c r="V32" i="60"/>
  <c r="V40" i="60" s="1"/>
  <c r="U32" i="60"/>
  <c r="U40" i="60" s="1"/>
  <c r="T32" i="60"/>
  <c r="T40" i="60" s="1"/>
  <c r="S32" i="60"/>
  <c r="S40" i="60" s="1"/>
  <c r="R32" i="60"/>
  <c r="R40" i="60" s="1"/>
  <c r="Q32" i="60"/>
  <c r="Q40" i="60" s="1"/>
  <c r="P32" i="60"/>
  <c r="P40" i="60" s="1"/>
  <c r="O32" i="60"/>
  <c r="O40" i="60" s="1"/>
  <c r="N32" i="60"/>
  <c r="N40" i="60" s="1"/>
  <c r="M32" i="60"/>
  <c r="M40" i="60" s="1"/>
  <c r="K32" i="60"/>
  <c r="K40" i="60" s="1"/>
  <c r="J32" i="60"/>
  <c r="J40" i="60" s="1"/>
  <c r="I32" i="60"/>
  <c r="I40" i="60" s="1"/>
  <c r="F32" i="60"/>
  <c r="F40" i="60" s="1"/>
  <c r="E32" i="60"/>
  <c r="E40" i="60" s="1"/>
  <c r="D32" i="60"/>
  <c r="D40" i="60" s="1"/>
  <c r="C32" i="60"/>
  <c r="C40" i="60" s="1"/>
  <c r="B32" i="60"/>
  <c r="B40" i="60" s="1"/>
  <c r="AF31" i="60"/>
  <c r="AF39" i="60" s="1"/>
  <c r="AE31" i="60"/>
  <c r="AD31" i="60"/>
  <c r="AD39" i="60" s="1"/>
  <c r="AC31" i="60"/>
  <c r="AC39" i="60" s="1"/>
  <c r="AB31" i="60"/>
  <c r="AB39" i="60" s="1"/>
  <c r="AA31" i="60"/>
  <c r="AA39" i="60" s="1"/>
  <c r="Y31" i="60"/>
  <c r="X31" i="60"/>
  <c r="X39" i="60" s="1"/>
  <c r="W31" i="60"/>
  <c r="W39" i="60" s="1"/>
  <c r="V31" i="60"/>
  <c r="V39" i="60" s="1"/>
  <c r="U31" i="60"/>
  <c r="U39" i="60" s="1"/>
  <c r="T31" i="60"/>
  <c r="T39" i="60" s="1"/>
  <c r="S31" i="60"/>
  <c r="S39" i="60" s="1"/>
  <c r="R31" i="60"/>
  <c r="Q31" i="60"/>
  <c r="Q39" i="60" s="1"/>
  <c r="P31" i="60"/>
  <c r="P39" i="60" s="1"/>
  <c r="O31" i="60"/>
  <c r="O39" i="60" s="1"/>
  <c r="N31" i="60"/>
  <c r="N39" i="60" s="1"/>
  <c r="M31" i="60"/>
  <c r="K31" i="60"/>
  <c r="K39" i="60" s="1"/>
  <c r="J31" i="60"/>
  <c r="J39" i="60" s="1"/>
  <c r="I31" i="60"/>
  <c r="F31" i="60"/>
  <c r="F39" i="60" s="1"/>
  <c r="E31" i="60"/>
  <c r="D31" i="60"/>
  <c r="D39" i="60" s="1"/>
  <c r="C31" i="60"/>
  <c r="C39" i="60" s="1"/>
  <c r="B31" i="60"/>
  <c r="B39" i="60" s="1"/>
  <c r="AF29" i="60"/>
  <c r="AE29" i="60"/>
  <c r="AD29" i="60"/>
  <c r="AC29" i="60"/>
  <c r="AB29" i="60"/>
  <c r="AA29" i="60"/>
  <c r="Y29" i="60"/>
  <c r="X29" i="60"/>
  <c r="W29" i="60"/>
  <c r="V29" i="60"/>
  <c r="U29" i="60"/>
  <c r="T29" i="60"/>
  <c r="S29" i="60"/>
  <c r="R29" i="60"/>
  <c r="Q29" i="60"/>
  <c r="P29" i="60"/>
  <c r="O29" i="60"/>
  <c r="N29" i="60"/>
  <c r="M29" i="60"/>
  <c r="K29" i="60"/>
  <c r="J29" i="60"/>
  <c r="I29" i="60"/>
  <c r="F29" i="60"/>
  <c r="E29" i="60"/>
  <c r="D29" i="60"/>
  <c r="C29" i="60"/>
  <c r="B29" i="60"/>
  <c r="AF23" i="60"/>
  <c r="AE23" i="60"/>
  <c r="AD23" i="60"/>
  <c r="AC23" i="60"/>
  <c r="AB23" i="60"/>
  <c r="AA23" i="60"/>
  <c r="Y23" i="60"/>
  <c r="X23" i="60"/>
  <c r="W23" i="60"/>
  <c r="V23" i="60"/>
  <c r="U23" i="60"/>
  <c r="T23" i="60"/>
  <c r="S23" i="60"/>
  <c r="R23" i="60"/>
  <c r="Q23" i="60"/>
  <c r="P23" i="60"/>
  <c r="O23" i="60"/>
  <c r="N23" i="60"/>
  <c r="M23" i="60"/>
  <c r="K23" i="60"/>
  <c r="I23" i="60"/>
  <c r="F23" i="60"/>
  <c r="E23" i="60"/>
  <c r="D23" i="60"/>
  <c r="C23" i="60"/>
  <c r="B23" i="60"/>
  <c r="AF17" i="60"/>
  <c r="AE17" i="60"/>
  <c r="AD17" i="60"/>
  <c r="AC17" i="60"/>
  <c r="AB17" i="60"/>
  <c r="AA17" i="60"/>
  <c r="Y17" i="60"/>
  <c r="X17" i="60"/>
  <c r="W17" i="60"/>
  <c r="V17" i="60"/>
  <c r="U17" i="60"/>
  <c r="T17" i="60"/>
  <c r="S17" i="60"/>
  <c r="R17" i="60"/>
  <c r="Q17" i="60"/>
  <c r="P17" i="60"/>
  <c r="O17" i="60"/>
  <c r="N17" i="60"/>
  <c r="K17" i="60"/>
  <c r="I17" i="60"/>
  <c r="E17" i="60"/>
  <c r="D17" i="60"/>
  <c r="C17" i="60"/>
  <c r="B17" i="60"/>
  <c r="AF16" i="60"/>
  <c r="AE16" i="60"/>
  <c r="AD16" i="60"/>
  <c r="AC16" i="60"/>
  <c r="AB16" i="60"/>
  <c r="AA16" i="60"/>
  <c r="Z16" i="60"/>
  <c r="Y16" i="60"/>
  <c r="X16" i="60"/>
  <c r="W16" i="60"/>
  <c r="V16" i="60"/>
  <c r="U16" i="60"/>
  <c r="T16" i="60"/>
  <c r="S16" i="60"/>
  <c r="R16" i="60"/>
  <c r="Q16" i="60"/>
  <c r="P16" i="60"/>
  <c r="O16" i="60"/>
  <c r="N16" i="60"/>
  <c r="M16" i="60"/>
  <c r="K16" i="60"/>
  <c r="I16" i="60"/>
  <c r="G16" i="60"/>
  <c r="F16" i="60"/>
  <c r="E16" i="60"/>
  <c r="C16" i="60"/>
  <c r="B16" i="60"/>
  <c r="AF15" i="60"/>
  <c r="AF47" i="60" s="1"/>
  <c r="AE15" i="60"/>
  <c r="AE47" i="60" s="1"/>
  <c r="AD15" i="60"/>
  <c r="AD47" i="60" s="1"/>
  <c r="AC15" i="60"/>
  <c r="AC47" i="60" s="1"/>
  <c r="AB15" i="60"/>
  <c r="AB47" i="60" s="1"/>
  <c r="AA15" i="60"/>
  <c r="Y15" i="60"/>
  <c r="Y47" i="60" s="1"/>
  <c r="X15" i="60"/>
  <c r="X47" i="60" s="1"/>
  <c r="W15" i="60"/>
  <c r="W47" i="60" s="1"/>
  <c r="V15" i="60"/>
  <c r="V47" i="60" s="1"/>
  <c r="U15" i="60"/>
  <c r="U47" i="60" s="1"/>
  <c r="T15" i="60"/>
  <c r="T47" i="60" s="1"/>
  <c r="R15" i="60"/>
  <c r="R47" i="60" s="1"/>
  <c r="Q15" i="60"/>
  <c r="Q47" i="60" s="1"/>
  <c r="P15" i="60"/>
  <c r="P47" i="60" s="1"/>
  <c r="O15" i="60"/>
  <c r="M15" i="60"/>
  <c r="M47" i="60" s="1"/>
  <c r="K15" i="60"/>
  <c r="K47" i="60" s="1"/>
  <c r="I15" i="60"/>
  <c r="I47" i="60" s="1"/>
  <c r="E15" i="60"/>
  <c r="E47" i="60" s="1"/>
  <c r="C15" i="60"/>
  <c r="C47" i="60" s="1"/>
  <c r="B15" i="60"/>
  <c r="B47" i="60" s="1"/>
  <c r="AF13" i="60"/>
  <c r="AE13" i="60"/>
  <c r="AD13" i="60"/>
  <c r="AC13" i="60"/>
  <c r="AB13" i="60"/>
  <c r="AA13" i="60"/>
  <c r="Z13" i="60"/>
  <c r="Y13" i="60"/>
  <c r="X13" i="60"/>
  <c r="W13" i="60"/>
  <c r="V13" i="60"/>
  <c r="U13" i="60"/>
  <c r="T13" i="60"/>
  <c r="S13" i="60"/>
  <c r="R13" i="60"/>
  <c r="Q13" i="60"/>
  <c r="P13" i="60"/>
  <c r="O13" i="60"/>
  <c r="N13" i="60"/>
  <c r="M13" i="60"/>
  <c r="L13" i="60"/>
  <c r="K13" i="60"/>
  <c r="I13" i="60"/>
  <c r="H13" i="60"/>
  <c r="F13" i="60"/>
  <c r="E13" i="60"/>
  <c r="D13" i="60"/>
  <c r="C13" i="60"/>
  <c r="B13" i="60"/>
  <c r="AF12" i="60"/>
  <c r="AF46" i="60" s="1"/>
  <c r="AE12" i="60"/>
  <c r="AE46" i="60" s="1"/>
  <c r="AD12" i="60"/>
  <c r="AD46" i="60" s="1"/>
  <c r="AC12" i="60"/>
  <c r="AC46" i="60" s="1"/>
  <c r="AB12" i="60"/>
  <c r="AB46" i="60" s="1"/>
  <c r="AA12" i="60"/>
  <c r="AA46" i="60" s="1"/>
  <c r="Y12" i="60"/>
  <c r="Y46" i="60" s="1"/>
  <c r="X12" i="60"/>
  <c r="X46" i="60" s="1"/>
  <c r="W12" i="60"/>
  <c r="W46" i="60" s="1"/>
  <c r="V12" i="60"/>
  <c r="U12" i="60"/>
  <c r="U46" i="60" s="1"/>
  <c r="T12" i="60"/>
  <c r="T46" i="60" s="1"/>
  <c r="S12" i="60"/>
  <c r="S46" i="60" s="1"/>
  <c r="R12" i="60"/>
  <c r="R46" i="60" s="1"/>
  <c r="Q12" i="60"/>
  <c r="Q46" i="60" s="1"/>
  <c r="P12" i="60"/>
  <c r="P46" i="60" s="1"/>
  <c r="O12" i="60"/>
  <c r="O46" i="60" s="1"/>
  <c r="M12" i="60"/>
  <c r="M46" i="60" s="1"/>
  <c r="K12" i="60"/>
  <c r="K46" i="60" s="1"/>
  <c r="I12" i="60"/>
  <c r="I46" i="60" s="1"/>
  <c r="E12" i="60"/>
  <c r="E46" i="60" s="1"/>
  <c r="D12" i="60"/>
  <c r="D46" i="60" s="1"/>
  <c r="C12" i="60"/>
  <c r="C46" i="60" s="1"/>
  <c r="B12" i="60"/>
  <c r="AF11" i="60"/>
  <c r="AE11" i="60"/>
  <c r="AD11" i="60"/>
  <c r="AC11" i="60"/>
  <c r="AB11" i="60"/>
  <c r="AA11" i="60"/>
  <c r="Y11" i="60"/>
  <c r="X11" i="60"/>
  <c r="W11" i="60"/>
  <c r="V11" i="60"/>
  <c r="U11" i="60"/>
  <c r="T11" i="60"/>
  <c r="S11" i="60"/>
  <c r="R11" i="60"/>
  <c r="Q11" i="60"/>
  <c r="P11" i="60"/>
  <c r="O11" i="60"/>
  <c r="M11" i="60"/>
  <c r="K11" i="60"/>
  <c r="I11" i="60"/>
  <c r="E11" i="60"/>
  <c r="D11" i="60"/>
  <c r="C11" i="60"/>
  <c r="B11" i="60"/>
  <c r="AD9" i="60"/>
  <c r="AD44" i="60" s="1"/>
  <c r="AC9" i="60"/>
  <c r="AC44" i="60" s="1"/>
  <c r="AB9" i="60"/>
  <c r="AB44" i="60" s="1"/>
  <c r="AA9" i="60"/>
  <c r="AA44" i="60" s="1"/>
  <c r="Y9" i="60"/>
  <c r="Y44" i="60" s="1"/>
  <c r="X9" i="60"/>
  <c r="X44" i="60" s="1"/>
  <c r="W9" i="60"/>
  <c r="W44" i="60" s="1"/>
  <c r="V9" i="60"/>
  <c r="V44" i="60" s="1"/>
  <c r="U9" i="60"/>
  <c r="U44" i="60" s="1"/>
  <c r="T9" i="60"/>
  <c r="R9" i="60"/>
  <c r="R44" i="60" s="1"/>
  <c r="Q9" i="60"/>
  <c r="Q44" i="60" s="1"/>
  <c r="P9" i="60"/>
  <c r="P44" i="60" s="1"/>
  <c r="O9" i="60"/>
  <c r="O44" i="60" s="1"/>
  <c r="K9" i="60"/>
  <c r="K44" i="60" s="1"/>
  <c r="I9" i="60"/>
  <c r="I44" i="60" s="1"/>
  <c r="C9" i="60"/>
  <c r="C44" i="60" s="1"/>
  <c r="B9" i="60"/>
  <c r="B44" i="60" s="1"/>
  <c r="AF7" i="60"/>
  <c r="AF43" i="60" s="1"/>
  <c r="AE7" i="60"/>
  <c r="AD7" i="60"/>
  <c r="AD43" i="60" s="1"/>
  <c r="AC7" i="60"/>
  <c r="AC43" i="60" s="1"/>
  <c r="AB7" i="60"/>
  <c r="AB43" i="60" s="1"/>
  <c r="AA7" i="60"/>
  <c r="AA43" i="60" s="1"/>
  <c r="Z7" i="60"/>
  <c r="Z43" i="60" s="1"/>
  <c r="Y7" i="60"/>
  <c r="Y43" i="60" s="1"/>
  <c r="X7" i="60"/>
  <c r="X43" i="60" s="1"/>
  <c r="W7" i="60"/>
  <c r="W43" i="60" s="1"/>
  <c r="V7" i="60"/>
  <c r="V43" i="60" s="1"/>
  <c r="U7" i="60"/>
  <c r="U43" i="60" s="1"/>
  <c r="T7" i="60"/>
  <c r="T43" i="60" s="1"/>
  <c r="S7" i="60"/>
  <c r="S43" i="60" s="1"/>
  <c r="R7" i="60"/>
  <c r="R43" i="60" s="1"/>
  <c r="Q7" i="60"/>
  <c r="Q43" i="60" s="1"/>
  <c r="P7" i="60"/>
  <c r="P43" i="60" s="1"/>
  <c r="O7" i="60"/>
  <c r="N7" i="60"/>
  <c r="N43" i="60" s="1"/>
  <c r="M7" i="60"/>
  <c r="M43" i="60" s="1"/>
  <c r="L7" i="60"/>
  <c r="L43" i="60" s="1"/>
  <c r="K7" i="60"/>
  <c r="K43" i="60" s="1"/>
  <c r="I7" i="60"/>
  <c r="I43" i="60" s="1"/>
  <c r="H7" i="60"/>
  <c r="H43" i="60" s="1"/>
  <c r="G7" i="60"/>
  <c r="G43" i="60" s="1"/>
  <c r="F7" i="60"/>
  <c r="F43" i="60" s="1"/>
  <c r="E7" i="60"/>
  <c r="E43" i="60" s="1"/>
  <c r="D7" i="60"/>
  <c r="D43" i="60" s="1"/>
  <c r="C7" i="60"/>
  <c r="B7" i="60"/>
  <c r="B43" i="60" s="1"/>
  <c r="AF6" i="60"/>
  <c r="AE6" i="60"/>
  <c r="AD6" i="60"/>
  <c r="AC6" i="60"/>
  <c r="AB6" i="60"/>
  <c r="AA6" i="60"/>
  <c r="Z6" i="60"/>
  <c r="Y6" i="60"/>
  <c r="X6" i="60"/>
  <c r="W6" i="60"/>
  <c r="V6" i="60"/>
  <c r="U6" i="60"/>
  <c r="T6" i="60"/>
  <c r="S6" i="60"/>
  <c r="R6" i="60"/>
  <c r="Q6" i="60"/>
  <c r="P6" i="60"/>
  <c r="O6" i="60"/>
  <c r="N6" i="60"/>
  <c r="M6" i="60"/>
  <c r="L6" i="60"/>
  <c r="K6" i="60"/>
  <c r="I6" i="60"/>
  <c r="H6" i="60"/>
  <c r="G6" i="60"/>
  <c r="F6" i="60"/>
  <c r="D6" i="60"/>
  <c r="C6" i="60"/>
  <c r="B6" i="60"/>
  <c r="B42" i="60" s="1"/>
  <c r="AF5" i="60"/>
  <c r="AE5" i="60"/>
  <c r="AE42" i="60" s="1"/>
  <c r="AD5" i="60"/>
  <c r="AD42" i="60" s="1"/>
  <c r="AC5" i="60"/>
  <c r="AC42" i="60" s="1"/>
  <c r="AB5" i="60"/>
  <c r="AA5" i="60"/>
  <c r="AA42" i="60" s="1"/>
  <c r="Z5" i="60"/>
  <c r="Z42" i="60" s="1"/>
  <c r="Y5" i="60"/>
  <c r="Y42" i="60" s="1"/>
  <c r="X5" i="60"/>
  <c r="W5" i="60"/>
  <c r="W42" i="60" s="1"/>
  <c r="V5" i="60"/>
  <c r="V42" i="60" s="1"/>
  <c r="U5" i="60"/>
  <c r="U42" i="60" s="1"/>
  <c r="T5" i="60"/>
  <c r="S5" i="60"/>
  <c r="S42" i="60" s="1"/>
  <c r="R5" i="60"/>
  <c r="Q5" i="60"/>
  <c r="Q42" i="60" s="1"/>
  <c r="P5" i="60"/>
  <c r="O5" i="60"/>
  <c r="O42" i="60" s="1"/>
  <c r="N5" i="60"/>
  <c r="N42" i="60" s="1"/>
  <c r="M5" i="60"/>
  <c r="M42" i="60" s="1"/>
  <c r="L5" i="60"/>
  <c r="K5" i="60"/>
  <c r="K42" i="60" s="1"/>
  <c r="J5" i="60"/>
  <c r="J42" i="60" s="1"/>
  <c r="I5" i="60"/>
  <c r="I42" i="60" s="1"/>
  <c r="H5" i="60"/>
  <c r="H42" i="60" s="1"/>
  <c r="G5" i="60"/>
  <c r="F5" i="60"/>
  <c r="F42" i="60" s="1"/>
  <c r="E5" i="60"/>
  <c r="E42" i="60" s="1"/>
  <c r="D5" i="60"/>
  <c r="D42" i="60" s="1"/>
  <c r="C5" i="60"/>
  <c r="C42" i="60" s="1"/>
  <c r="B5" i="60"/>
  <c r="AF4" i="60"/>
  <c r="AF41" i="60" s="1"/>
  <c r="AE4" i="60"/>
  <c r="AD4" i="60"/>
  <c r="AD41" i="60" s="1"/>
  <c r="AC4" i="60"/>
  <c r="AC41" i="60" s="1"/>
  <c r="AB4" i="60"/>
  <c r="AB41" i="60" s="1"/>
  <c r="AA4" i="60"/>
  <c r="Z4" i="60"/>
  <c r="Z41" i="60" s="1"/>
  <c r="Y4" i="60"/>
  <c r="Y41" i="60" s="1"/>
  <c r="X4" i="60"/>
  <c r="X41" i="60" s="1"/>
  <c r="W4" i="60"/>
  <c r="V4" i="60"/>
  <c r="V41" i="60" s="1"/>
  <c r="U4" i="60"/>
  <c r="U41" i="60" s="1"/>
  <c r="T4" i="60"/>
  <c r="T41" i="60" s="1"/>
  <c r="S4" i="60"/>
  <c r="R4" i="60"/>
  <c r="R41" i="60" s="1"/>
  <c r="Q4" i="60"/>
  <c r="P4" i="60"/>
  <c r="P41" i="60" s="1"/>
  <c r="O4" i="60"/>
  <c r="N4" i="60"/>
  <c r="N41" i="60" s="1"/>
  <c r="M4" i="60"/>
  <c r="M41" i="60" s="1"/>
  <c r="L4" i="60"/>
  <c r="L41" i="60" s="1"/>
  <c r="K4" i="60"/>
  <c r="K41" i="60" s="1"/>
  <c r="I4" i="60"/>
  <c r="H4" i="60"/>
  <c r="H41" i="60" s="1"/>
  <c r="G4" i="60"/>
  <c r="G41" i="60" s="1"/>
  <c r="F4" i="60"/>
  <c r="F41" i="60" s="1"/>
  <c r="E4" i="60"/>
  <c r="D4" i="60"/>
  <c r="D41" i="60" s="1"/>
  <c r="C4" i="60"/>
  <c r="C41" i="60" s="1"/>
  <c r="B4" i="60"/>
  <c r="B41" i="60" s="1"/>
  <c r="AH61" i="46"/>
  <c r="AI61" i="46"/>
  <c r="AJ61" i="46"/>
  <c r="AK61" i="46"/>
  <c r="AL61" i="46"/>
  <c r="AM61" i="46"/>
  <c r="AN61" i="46"/>
  <c r="AO61" i="46"/>
  <c r="AP61" i="46"/>
  <c r="AQ61" i="46"/>
  <c r="AR61" i="46"/>
  <c r="AS61" i="46"/>
  <c r="AT61" i="46"/>
  <c r="AU61" i="46"/>
  <c r="AV61" i="46"/>
  <c r="AW61" i="46"/>
  <c r="AX61" i="46"/>
  <c r="AY61" i="46"/>
  <c r="AZ61" i="46"/>
  <c r="BA61" i="46"/>
  <c r="BB61" i="46"/>
  <c r="BC61" i="46"/>
  <c r="BD61" i="46"/>
  <c r="BE61" i="46"/>
  <c r="BF61" i="46"/>
  <c r="BG61" i="46"/>
  <c r="BH61" i="46"/>
  <c r="BI61" i="46"/>
  <c r="BJ61" i="46"/>
  <c r="BK61" i="46"/>
  <c r="BL61" i="46"/>
  <c r="BM61" i="46"/>
  <c r="BN61" i="46"/>
  <c r="BO61" i="46"/>
  <c r="BP61" i="46"/>
  <c r="BQ61" i="46"/>
  <c r="BR61" i="46"/>
  <c r="BS61" i="46"/>
  <c r="BT61" i="46"/>
  <c r="BU61" i="46"/>
  <c r="BV61" i="46"/>
  <c r="BW61" i="46"/>
  <c r="BX61" i="46"/>
  <c r="BY61" i="46"/>
  <c r="BZ61" i="46"/>
  <c r="CA61" i="46"/>
  <c r="CB61" i="46"/>
  <c r="CC61" i="46"/>
  <c r="CD61" i="46"/>
  <c r="CE61" i="46"/>
  <c r="CF61" i="46"/>
  <c r="CG61" i="46"/>
  <c r="CH61" i="46"/>
  <c r="CI61" i="46"/>
  <c r="CJ61" i="46"/>
  <c r="CK61" i="46"/>
  <c r="CL61" i="46"/>
  <c r="CM61" i="46"/>
  <c r="CN61" i="46"/>
  <c r="CO61" i="46"/>
  <c r="CP61" i="46"/>
  <c r="CQ61" i="46"/>
  <c r="CR61" i="46"/>
  <c r="CS61" i="46"/>
  <c r="CT61" i="46"/>
  <c r="CU61" i="46"/>
  <c r="CV61" i="46"/>
  <c r="CW61" i="46"/>
  <c r="CX61" i="46"/>
  <c r="CY61" i="46"/>
  <c r="CZ61" i="46"/>
  <c r="DA61" i="46"/>
  <c r="DB61" i="46"/>
  <c r="DC61" i="46"/>
  <c r="DD61" i="46"/>
  <c r="DE61" i="46"/>
  <c r="DF61" i="46"/>
  <c r="DG61" i="46"/>
  <c r="DH61" i="46"/>
  <c r="DI61" i="46"/>
  <c r="DJ61" i="46"/>
  <c r="DK61" i="46"/>
  <c r="DL61" i="46"/>
  <c r="DM61" i="46"/>
  <c r="DN61" i="46"/>
  <c r="DO61" i="46"/>
  <c r="DP61" i="46"/>
  <c r="DQ61" i="46"/>
  <c r="AH62" i="46"/>
  <c r="AI62" i="46"/>
  <c r="AJ62" i="46"/>
  <c r="AK62" i="46"/>
  <c r="AL62" i="46"/>
  <c r="AM62" i="46"/>
  <c r="AN62" i="46"/>
  <c r="AO62" i="46"/>
  <c r="AP62" i="46"/>
  <c r="AQ62" i="46"/>
  <c r="AR62" i="46"/>
  <c r="AS62" i="46"/>
  <c r="AT62" i="46"/>
  <c r="AU62" i="46"/>
  <c r="AV62" i="46"/>
  <c r="AW62" i="46"/>
  <c r="AX62" i="46"/>
  <c r="AY62" i="46"/>
  <c r="AZ62" i="46"/>
  <c r="BA62" i="46"/>
  <c r="BB62" i="46"/>
  <c r="BC62" i="46"/>
  <c r="BD62" i="46"/>
  <c r="BE62" i="46"/>
  <c r="BF62" i="46"/>
  <c r="BG62" i="46"/>
  <c r="BH62" i="46"/>
  <c r="BI62" i="46"/>
  <c r="BJ62" i="46"/>
  <c r="BK62" i="46"/>
  <c r="BL62" i="46"/>
  <c r="BM62" i="46"/>
  <c r="BN62" i="46"/>
  <c r="BO62" i="46"/>
  <c r="BP62" i="46"/>
  <c r="BQ62" i="46"/>
  <c r="BR62" i="46"/>
  <c r="BS62" i="46"/>
  <c r="BT62" i="46"/>
  <c r="BU62" i="46"/>
  <c r="BV62" i="46"/>
  <c r="BW62" i="46"/>
  <c r="BX62" i="46"/>
  <c r="BY62" i="46"/>
  <c r="BZ62" i="46"/>
  <c r="CA62" i="46"/>
  <c r="CB62" i="46"/>
  <c r="CC62" i="46"/>
  <c r="CD62" i="46"/>
  <c r="CE62" i="46"/>
  <c r="CF62" i="46"/>
  <c r="CG62" i="46"/>
  <c r="CH62" i="46"/>
  <c r="CI62" i="46"/>
  <c r="CJ62" i="46"/>
  <c r="CK62" i="46"/>
  <c r="CL62" i="46"/>
  <c r="CM62" i="46"/>
  <c r="CN62" i="46"/>
  <c r="CO62" i="46"/>
  <c r="CP62" i="46"/>
  <c r="CQ62" i="46"/>
  <c r="CR62" i="46"/>
  <c r="CS62" i="46"/>
  <c r="CT62" i="46"/>
  <c r="CU62" i="46"/>
  <c r="CV62" i="46"/>
  <c r="CW62" i="46"/>
  <c r="CX62" i="46"/>
  <c r="CY62" i="46"/>
  <c r="CZ62" i="46"/>
  <c r="DA62" i="46"/>
  <c r="DB62" i="46"/>
  <c r="DC62" i="46"/>
  <c r="DD62" i="46"/>
  <c r="DE62" i="46"/>
  <c r="DF62" i="46"/>
  <c r="DG62" i="46"/>
  <c r="DH62" i="46"/>
  <c r="DI62" i="46"/>
  <c r="DJ62" i="46"/>
  <c r="DK62" i="46"/>
  <c r="DL62" i="46"/>
  <c r="DM62" i="46"/>
  <c r="DN62" i="46"/>
  <c r="DO62" i="46"/>
  <c r="DP62" i="46"/>
  <c r="DQ62" i="46"/>
  <c r="AG61" i="46"/>
  <c r="F49" i="60" l="1"/>
  <c r="J49" i="60"/>
  <c r="G37" i="60"/>
  <c r="Z37" i="60"/>
  <c r="Z49" i="60"/>
  <c r="I41" i="60"/>
  <c r="N49" i="60"/>
  <c r="G42" i="60"/>
  <c r="H37" i="60"/>
  <c r="H53" i="60" s="1"/>
  <c r="L37" i="60"/>
  <c r="G49" i="60"/>
  <c r="O41" i="60"/>
  <c r="S41" i="60"/>
  <c r="W41" i="60"/>
  <c r="AA41" i="60"/>
  <c r="AE41" i="60"/>
  <c r="L42" i="60"/>
  <c r="P42" i="60"/>
  <c r="T42" i="60"/>
  <c r="X42" i="60"/>
  <c r="AB42" i="60"/>
  <c r="AF42" i="60"/>
  <c r="L49" i="60"/>
  <c r="L53" i="60" l="1"/>
  <c r="L51" i="60"/>
  <c r="H51" i="60"/>
  <c r="G51" i="60"/>
  <c r="G53" i="60"/>
  <c r="Z51" i="60"/>
  <c r="Z53" i="60"/>
  <c r="CB51" i="59" l="1"/>
  <c r="CA51" i="59"/>
  <c r="BZ51" i="59"/>
  <c r="BY51" i="59"/>
  <c r="BX51" i="59"/>
  <c r="BW51" i="59"/>
  <c r="BV51" i="59"/>
  <c r="BU51" i="59"/>
  <c r="CK51" i="59" s="1"/>
  <c r="BT51" i="59"/>
  <c r="BS51" i="59"/>
  <c r="BR51" i="59"/>
  <c r="BQ51" i="59"/>
  <c r="BP51" i="59"/>
  <c r="BO51" i="59"/>
  <c r="BN51" i="59"/>
  <c r="BM51" i="59"/>
  <c r="BL51" i="59"/>
  <c r="BK51" i="59"/>
  <c r="BJ51" i="59"/>
  <c r="BI51" i="59"/>
  <c r="BH51" i="59"/>
  <c r="BG51" i="59"/>
  <c r="BF51" i="59"/>
  <c r="BE51" i="59"/>
  <c r="BD51" i="59"/>
  <c r="BC51" i="59"/>
  <c r="BB51" i="59"/>
  <c r="BA51" i="59"/>
  <c r="AZ51" i="59"/>
  <c r="AY51" i="59"/>
  <c r="AX51" i="59"/>
  <c r="AV51" i="59"/>
  <c r="AU51" i="59"/>
  <c r="AT51" i="59"/>
  <c r="AS51" i="59"/>
  <c r="AR51" i="59"/>
  <c r="AQ51" i="59"/>
  <c r="AP51" i="59"/>
  <c r="AO51" i="59"/>
  <c r="CG51" i="59" s="1"/>
  <c r="AN51" i="59"/>
  <c r="AL51" i="59"/>
  <c r="AK51" i="59"/>
  <c r="AJ51" i="59"/>
  <c r="AH51" i="59"/>
  <c r="AG51" i="59"/>
  <c r="AF51" i="59"/>
  <c r="AC51" i="59"/>
  <c r="AB51" i="59"/>
  <c r="AA51" i="59"/>
  <c r="Z51" i="59"/>
  <c r="Y51" i="59"/>
  <c r="X51" i="59"/>
  <c r="W51" i="59"/>
  <c r="V51" i="59"/>
  <c r="U51" i="59"/>
  <c r="T51" i="59"/>
  <c r="S51" i="59"/>
  <c r="R51" i="59"/>
  <c r="Q51" i="59"/>
  <c r="P51" i="59"/>
  <c r="O51" i="59"/>
  <c r="N51" i="59"/>
  <c r="H51" i="59"/>
  <c r="CL51" i="59" s="1"/>
  <c r="G51" i="59"/>
  <c r="F51" i="59"/>
  <c r="E51" i="59"/>
  <c r="D51" i="59"/>
  <c r="CH51" i="59" s="1"/>
  <c r="C51" i="59"/>
  <c r="B51" i="59"/>
  <c r="CB50" i="59"/>
  <c r="CA50" i="59"/>
  <c r="BZ50" i="59"/>
  <c r="BY50" i="59"/>
  <c r="BX50" i="59"/>
  <c r="BW50" i="59"/>
  <c r="BV50" i="59"/>
  <c r="BU50" i="59"/>
  <c r="CK50" i="59" s="1"/>
  <c r="BT50" i="59"/>
  <c r="BS50" i="59"/>
  <c r="BR50" i="59"/>
  <c r="BQ50" i="59"/>
  <c r="BP50" i="59"/>
  <c r="BO50" i="59"/>
  <c r="BN50" i="59"/>
  <c r="BM50" i="59"/>
  <c r="BL50" i="59"/>
  <c r="BK50" i="59"/>
  <c r="BJ50" i="59"/>
  <c r="BI50" i="59"/>
  <c r="BH50" i="59"/>
  <c r="BG50" i="59"/>
  <c r="BF50" i="59"/>
  <c r="BE50" i="59"/>
  <c r="BD50" i="59"/>
  <c r="BC50" i="59"/>
  <c r="BB50" i="59"/>
  <c r="BA50" i="59"/>
  <c r="AZ50" i="59"/>
  <c r="AY50" i="59"/>
  <c r="AX50" i="59"/>
  <c r="AV50" i="59"/>
  <c r="AU50" i="59"/>
  <c r="AT50" i="59"/>
  <c r="AS50" i="59"/>
  <c r="AR50" i="59"/>
  <c r="AQ50" i="59"/>
  <c r="AP50" i="59"/>
  <c r="AO50" i="59"/>
  <c r="CG50" i="59" s="1"/>
  <c r="AN50" i="59"/>
  <c r="AL50" i="59"/>
  <c r="AK50" i="59"/>
  <c r="AJ50" i="59"/>
  <c r="AH50" i="59"/>
  <c r="AG50" i="59"/>
  <c r="AF50" i="59"/>
  <c r="AC50" i="59"/>
  <c r="AB50" i="59"/>
  <c r="AA50" i="59"/>
  <c r="Z50" i="59"/>
  <c r="Y50" i="59"/>
  <c r="X50" i="59"/>
  <c r="W50" i="59"/>
  <c r="V50" i="59"/>
  <c r="U50" i="59"/>
  <c r="T50" i="59"/>
  <c r="S50" i="59"/>
  <c r="R50" i="59"/>
  <c r="Q50" i="59"/>
  <c r="P50" i="59"/>
  <c r="O50" i="59"/>
  <c r="N50" i="59"/>
  <c r="H50" i="59"/>
  <c r="CL50" i="59" s="1"/>
  <c r="G50" i="59"/>
  <c r="F50" i="59"/>
  <c r="E50" i="59"/>
  <c r="D50" i="59"/>
  <c r="CH50" i="59" s="1"/>
  <c r="C50" i="59"/>
  <c r="B50" i="59"/>
  <c r="CB49" i="59"/>
  <c r="CA49" i="59"/>
  <c r="BZ49" i="59"/>
  <c r="BY49" i="59"/>
  <c r="BX49" i="59"/>
  <c r="BW49" i="59"/>
  <c r="BV49" i="59"/>
  <c r="BU49" i="59"/>
  <c r="CK49" i="59" s="1"/>
  <c r="BT49" i="59"/>
  <c r="BS49" i="59"/>
  <c r="BR49" i="59"/>
  <c r="BQ49" i="59"/>
  <c r="BP49" i="59"/>
  <c r="BO49" i="59"/>
  <c r="BN49" i="59"/>
  <c r="BM49" i="59"/>
  <c r="BL49" i="59"/>
  <c r="BK49" i="59"/>
  <c r="BJ49" i="59"/>
  <c r="BI49" i="59"/>
  <c r="BH49" i="59"/>
  <c r="BG49" i="59"/>
  <c r="BF49" i="59"/>
  <c r="BE49" i="59"/>
  <c r="BD49" i="59"/>
  <c r="BC49" i="59"/>
  <c r="BB49" i="59"/>
  <c r="BA49" i="59"/>
  <c r="AZ49" i="59"/>
  <c r="AY49" i="59"/>
  <c r="AX49" i="59"/>
  <c r="AV49" i="59"/>
  <c r="AU49" i="59"/>
  <c r="AT49" i="59"/>
  <c r="AS49" i="59"/>
  <c r="AR49" i="59"/>
  <c r="AQ49" i="59"/>
  <c r="AP49" i="59"/>
  <c r="AO49" i="59"/>
  <c r="CG49" i="59" s="1"/>
  <c r="AN49" i="59"/>
  <c r="AL49" i="59"/>
  <c r="AK49" i="59"/>
  <c r="AJ49" i="59"/>
  <c r="AH49" i="59"/>
  <c r="AG49" i="59"/>
  <c r="AF49" i="59"/>
  <c r="AC49" i="59"/>
  <c r="AB49" i="59"/>
  <c r="AA49" i="59"/>
  <c r="Z49" i="59"/>
  <c r="Y49" i="59"/>
  <c r="X49" i="59"/>
  <c r="W49" i="59"/>
  <c r="V49" i="59"/>
  <c r="U49" i="59"/>
  <c r="T49" i="59"/>
  <c r="S49" i="59"/>
  <c r="R49" i="59"/>
  <c r="Q49" i="59"/>
  <c r="P49" i="59"/>
  <c r="O49" i="59"/>
  <c r="N49" i="59"/>
  <c r="H49" i="59"/>
  <c r="G49" i="59"/>
  <c r="F49" i="59"/>
  <c r="E49" i="59"/>
  <c r="D49" i="59"/>
  <c r="C49" i="59"/>
  <c r="B49" i="59"/>
  <c r="CL48" i="59"/>
  <c r="CK48" i="59"/>
  <c r="CJ48" i="59"/>
  <c r="CI48" i="59"/>
  <c r="CH48" i="59"/>
  <c r="CG48" i="59"/>
  <c r="CF48" i="59"/>
  <c r="CL47" i="59"/>
  <c r="CK47" i="59"/>
  <c r="CJ47" i="59"/>
  <c r="CI47" i="59"/>
  <c r="CH47" i="59"/>
  <c r="CG47" i="59"/>
  <c r="CF47" i="59"/>
  <c r="CE47" i="59"/>
  <c r="CD47" i="59"/>
  <c r="CL46" i="59"/>
  <c r="CK46" i="59"/>
  <c r="CJ46" i="59"/>
  <c r="CI46" i="59"/>
  <c r="CH46" i="59"/>
  <c r="CG46" i="59"/>
  <c r="CF46" i="59"/>
  <c r="CE46" i="59"/>
  <c r="CD46" i="59"/>
  <c r="CL45" i="59"/>
  <c r="CK45" i="59"/>
  <c r="CJ45" i="59"/>
  <c r="CI45" i="59"/>
  <c r="CH45" i="59"/>
  <c r="CG45" i="59"/>
  <c r="CF45" i="59"/>
  <c r="CE45" i="59"/>
  <c r="CD45" i="59"/>
  <c r="CL44" i="59"/>
  <c r="CK44" i="59"/>
  <c r="CJ44" i="59"/>
  <c r="CI44" i="59"/>
  <c r="CH44" i="59"/>
  <c r="CG44" i="59"/>
  <c r="CF44" i="59"/>
  <c r="CE44" i="59"/>
  <c r="CD44" i="59"/>
  <c r="CL43" i="59"/>
  <c r="CK43" i="59"/>
  <c r="CJ43" i="59"/>
  <c r="CI43" i="59"/>
  <c r="CH43" i="59"/>
  <c r="CG43" i="59"/>
  <c r="CF43" i="59"/>
  <c r="CE43" i="59"/>
  <c r="CD43" i="59"/>
  <c r="CL42" i="59"/>
  <c r="CK42" i="59"/>
  <c r="CJ42" i="59"/>
  <c r="CI42" i="59"/>
  <c r="CH42" i="59"/>
  <c r="CG42" i="59"/>
  <c r="CF42" i="59"/>
  <c r="CE42" i="59"/>
  <c r="CD42" i="59"/>
  <c r="CL41" i="59"/>
  <c r="CK41" i="59"/>
  <c r="CJ41" i="59"/>
  <c r="CI41" i="59"/>
  <c r="CH41" i="59"/>
  <c r="CG41" i="59"/>
  <c r="CF41" i="59"/>
  <c r="CE41" i="59"/>
  <c r="CD41" i="59"/>
  <c r="CL40" i="59"/>
  <c r="CK40" i="59"/>
  <c r="CJ40" i="59"/>
  <c r="CI40" i="59"/>
  <c r="CH40" i="59"/>
  <c r="CG40" i="59"/>
  <c r="CF40" i="59"/>
  <c r="CE40" i="59"/>
  <c r="CD40" i="59"/>
  <c r="CL39" i="59"/>
  <c r="CK39" i="59"/>
  <c r="CJ39" i="59"/>
  <c r="CI39" i="59"/>
  <c r="CH39" i="59"/>
  <c r="CG39" i="59"/>
  <c r="CF39" i="59"/>
  <c r="CE39" i="59"/>
  <c r="CD39" i="59"/>
  <c r="CL38" i="59"/>
  <c r="CK38" i="59"/>
  <c r="CJ38" i="59"/>
  <c r="CI38" i="59"/>
  <c r="CH38" i="59"/>
  <c r="CG38" i="59"/>
  <c r="CF38" i="59"/>
  <c r="CE38" i="59"/>
  <c r="CD38" i="59"/>
  <c r="CL37" i="59"/>
  <c r="CK37" i="59"/>
  <c r="CJ37" i="59"/>
  <c r="CI37" i="59"/>
  <c r="CH37" i="59"/>
  <c r="CG37" i="59"/>
  <c r="CF37" i="59"/>
  <c r="CE37" i="59"/>
  <c r="CD37" i="59"/>
  <c r="CL36" i="59"/>
  <c r="CK36" i="59"/>
  <c r="CJ36" i="59"/>
  <c r="CI36" i="59"/>
  <c r="CH36" i="59"/>
  <c r="CG36" i="59"/>
  <c r="CF36" i="59"/>
  <c r="CE36" i="59"/>
  <c r="CD36" i="59"/>
  <c r="CL35" i="59"/>
  <c r="CK35" i="59"/>
  <c r="CJ35" i="59"/>
  <c r="CI35" i="59"/>
  <c r="CH35" i="59"/>
  <c r="CG35" i="59"/>
  <c r="CF35" i="59"/>
  <c r="CE35" i="59"/>
  <c r="CD35" i="59"/>
  <c r="CL34" i="59"/>
  <c r="CK34" i="59"/>
  <c r="CJ34" i="59"/>
  <c r="CI34" i="59"/>
  <c r="CH34" i="59"/>
  <c r="CG34" i="59"/>
  <c r="CF34" i="59"/>
  <c r="CE34" i="59"/>
  <c r="CD34" i="59"/>
  <c r="CL33" i="59"/>
  <c r="CK33" i="59"/>
  <c r="CJ33" i="59"/>
  <c r="CI33" i="59"/>
  <c r="CH33" i="59"/>
  <c r="CG33" i="59"/>
  <c r="CF33" i="59"/>
  <c r="CE33" i="59"/>
  <c r="CD33" i="59"/>
  <c r="CL32" i="59"/>
  <c r="CK32" i="59"/>
  <c r="CJ32" i="59"/>
  <c r="CI32" i="59"/>
  <c r="CH32" i="59"/>
  <c r="CG32" i="59"/>
  <c r="CF32" i="59"/>
  <c r="CE32" i="59"/>
  <c r="CD32" i="59"/>
  <c r="CL31" i="59"/>
  <c r="CK31" i="59"/>
  <c r="CJ31" i="59"/>
  <c r="CI31" i="59"/>
  <c r="CH31" i="59"/>
  <c r="CG31" i="59"/>
  <c r="CF31" i="59"/>
  <c r="CE31" i="59"/>
  <c r="CD31" i="59"/>
  <c r="CL30" i="59"/>
  <c r="CK30" i="59"/>
  <c r="CJ30" i="59"/>
  <c r="CI30" i="59"/>
  <c r="CH30" i="59"/>
  <c r="CG30" i="59"/>
  <c r="CF30" i="59"/>
  <c r="CE30" i="59"/>
  <c r="CD30" i="59"/>
  <c r="CL29" i="59"/>
  <c r="CK29" i="59"/>
  <c r="CJ29" i="59"/>
  <c r="CI29" i="59"/>
  <c r="CH29" i="59"/>
  <c r="CG29" i="59"/>
  <c r="CF29" i="59"/>
  <c r="CE29" i="59"/>
  <c r="CD29" i="59"/>
  <c r="CL28" i="59"/>
  <c r="CK28" i="59"/>
  <c r="CJ28" i="59"/>
  <c r="CI28" i="59"/>
  <c r="CH28" i="59"/>
  <c r="CG28" i="59"/>
  <c r="CF28" i="59"/>
  <c r="CE28" i="59"/>
  <c r="CD28" i="59"/>
  <c r="CL27" i="59"/>
  <c r="CK27" i="59"/>
  <c r="CJ27" i="59"/>
  <c r="CI27" i="59"/>
  <c r="CH27" i="59"/>
  <c r="CG27" i="59"/>
  <c r="CF27" i="59"/>
  <c r="CE27" i="59"/>
  <c r="CD27" i="59"/>
  <c r="CL26" i="59"/>
  <c r="CK26" i="59"/>
  <c r="CJ26" i="59"/>
  <c r="CI26" i="59"/>
  <c r="CH26" i="59"/>
  <c r="CG26" i="59"/>
  <c r="CF26" i="59"/>
  <c r="CE26" i="59"/>
  <c r="CD26" i="59"/>
  <c r="CL25" i="59"/>
  <c r="CK25" i="59"/>
  <c r="CJ25" i="59"/>
  <c r="CI25" i="59"/>
  <c r="CH25" i="59"/>
  <c r="CG25" i="59"/>
  <c r="CF25" i="59"/>
  <c r="CE25" i="59"/>
  <c r="CD25" i="59"/>
  <c r="CL24" i="59"/>
  <c r="CK24" i="59"/>
  <c r="CJ24" i="59"/>
  <c r="CI24" i="59"/>
  <c r="CH24" i="59"/>
  <c r="CG24" i="59"/>
  <c r="CF24" i="59"/>
  <c r="CE24" i="59"/>
  <c r="CD24" i="59"/>
  <c r="CL23" i="59"/>
  <c r="CK23" i="59"/>
  <c r="CJ23" i="59"/>
  <c r="CI23" i="59"/>
  <c r="CH23" i="59"/>
  <c r="CG23" i="59"/>
  <c r="CF23" i="59"/>
  <c r="CE23" i="59"/>
  <c r="CD23" i="59"/>
  <c r="CL22" i="59"/>
  <c r="CK22" i="59"/>
  <c r="CJ22" i="59"/>
  <c r="CI22" i="59"/>
  <c r="CH22" i="59"/>
  <c r="CG22" i="59"/>
  <c r="CF22" i="59"/>
  <c r="CE22" i="59"/>
  <c r="CD22" i="59"/>
  <c r="CL21" i="59"/>
  <c r="CK21" i="59"/>
  <c r="CJ21" i="59"/>
  <c r="CI21" i="59"/>
  <c r="CH21" i="59"/>
  <c r="CG21" i="59"/>
  <c r="CF21" i="59"/>
  <c r="CE21" i="59"/>
  <c r="CD21" i="59"/>
  <c r="CL20" i="59"/>
  <c r="CK20" i="59"/>
  <c r="CJ20" i="59"/>
  <c r="CI20" i="59"/>
  <c r="CH20" i="59"/>
  <c r="CG20" i="59"/>
  <c r="CF20" i="59"/>
  <c r="CE20" i="59"/>
  <c r="CD20" i="59"/>
  <c r="CL19" i="59"/>
  <c r="CK19" i="59"/>
  <c r="CJ19" i="59"/>
  <c r="CI19" i="59"/>
  <c r="CH19" i="59"/>
  <c r="CG19" i="59"/>
  <c r="CF19" i="59"/>
  <c r="CE19" i="59"/>
  <c r="CD19" i="59"/>
  <c r="CL18" i="59"/>
  <c r="CK18" i="59"/>
  <c r="CJ18" i="59"/>
  <c r="CI18" i="59"/>
  <c r="CH18" i="59"/>
  <c r="CG18" i="59"/>
  <c r="CF18" i="59"/>
  <c r="CE18" i="59"/>
  <c r="CD18" i="59"/>
  <c r="CL17" i="59"/>
  <c r="CK17" i="59"/>
  <c r="CJ17" i="59"/>
  <c r="CI17" i="59"/>
  <c r="CH17" i="59"/>
  <c r="CG17" i="59"/>
  <c r="CF17" i="59"/>
  <c r="CE17" i="59"/>
  <c r="CD17" i="59"/>
  <c r="CL16" i="59"/>
  <c r="CK16" i="59"/>
  <c r="CJ16" i="59"/>
  <c r="CI16" i="59"/>
  <c r="CH16" i="59"/>
  <c r="CG16" i="59"/>
  <c r="CF16" i="59"/>
  <c r="CE16" i="59"/>
  <c r="CD16" i="59"/>
  <c r="CM15" i="59"/>
  <c r="CL15" i="59"/>
  <c r="CK15" i="59"/>
  <c r="CJ15" i="59"/>
  <c r="CI15" i="59"/>
  <c r="CH15" i="59"/>
  <c r="CG15" i="59"/>
  <c r="CF15" i="59"/>
  <c r="CE15" i="59"/>
  <c r="CD15" i="59"/>
  <c r="CM14" i="59"/>
  <c r="CL14" i="59"/>
  <c r="CK14" i="59"/>
  <c r="CJ14" i="59"/>
  <c r="CI14" i="59"/>
  <c r="CH14" i="59"/>
  <c r="CG14" i="59"/>
  <c r="CF14" i="59"/>
  <c r="CE14" i="59"/>
  <c r="CD14" i="59"/>
  <c r="CM13" i="59"/>
  <c r="CL13" i="59"/>
  <c r="CK13" i="59"/>
  <c r="CJ13" i="59"/>
  <c r="CI13" i="59"/>
  <c r="CH13" i="59"/>
  <c r="CG13" i="59"/>
  <c r="CF13" i="59"/>
  <c r="CE13" i="59"/>
  <c r="CD13" i="59"/>
  <c r="CM12" i="59"/>
  <c r="CL12" i="59"/>
  <c r="CK12" i="59"/>
  <c r="CJ12" i="59"/>
  <c r="CI12" i="59"/>
  <c r="CH12" i="59"/>
  <c r="CG12" i="59"/>
  <c r="CF12" i="59"/>
  <c r="CE12" i="59"/>
  <c r="CD12" i="59"/>
  <c r="CM11" i="59"/>
  <c r="CL11" i="59"/>
  <c r="CK11" i="59"/>
  <c r="CJ11" i="59"/>
  <c r="CI11" i="59"/>
  <c r="CH11" i="59"/>
  <c r="CG11" i="59"/>
  <c r="CF11" i="59"/>
  <c r="CE11" i="59"/>
  <c r="CD11" i="59"/>
  <c r="CM10" i="59"/>
  <c r="CL10" i="59"/>
  <c r="CK10" i="59"/>
  <c r="CJ10" i="59"/>
  <c r="CI10" i="59"/>
  <c r="CH10" i="59"/>
  <c r="CG10" i="59"/>
  <c r="CF10" i="59"/>
  <c r="CE10" i="59"/>
  <c r="CD10" i="59"/>
  <c r="CM9" i="59"/>
  <c r="CL9" i="59"/>
  <c r="CK9" i="59"/>
  <c r="CJ9" i="59"/>
  <c r="CI9" i="59"/>
  <c r="CH9" i="59"/>
  <c r="CG9" i="59"/>
  <c r="CF9" i="59"/>
  <c r="CE9" i="59"/>
  <c r="CD9" i="59"/>
  <c r="CM8" i="59"/>
  <c r="CL8" i="59"/>
  <c r="CK8" i="59"/>
  <c r="CJ8" i="59"/>
  <c r="CI8" i="59"/>
  <c r="CH8" i="59"/>
  <c r="CG8" i="59"/>
  <c r="CF8" i="59"/>
  <c r="CE8" i="59"/>
  <c r="CD8" i="59"/>
  <c r="CM7" i="59"/>
  <c r="CL7" i="59"/>
  <c r="CK7" i="59"/>
  <c r="CJ7" i="59"/>
  <c r="CI7" i="59"/>
  <c r="CH7" i="59"/>
  <c r="CG7" i="59"/>
  <c r="CF7" i="59"/>
  <c r="CE7" i="59"/>
  <c r="CD7" i="59"/>
  <c r="CM6" i="59"/>
  <c r="CL6" i="59"/>
  <c r="CK6" i="59"/>
  <c r="CJ6" i="59"/>
  <c r="CI6" i="59"/>
  <c r="CH6" i="59"/>
  <c r="CG6" i="59"/>
  <c r="CF6" i="59"/>
  <c r="CE6" i="59"/>
  <c r="CD6" i="59"/>
  <c r="CM5" i="59"/>
  <c r="CL5" i="59"/>
  <c r="CK5" i="59"/>
  <c r="CJ5" i="59"/>
  <c r="CI5" i="59"/>
  <c r="CH5" i="59"/>
  <c r="CG5" i="59"/>
  <c r="CF5" i="59"/>
  <c r="CE5" i="59"/>
  <c r="CD5" i="59"/>
  <c r="CM4" i="59"/>
  <c r="CL4" i="59"/>
  <c r="CK4" i="59"/>
  <c r="CJ4" i="59"/>
  <c r="CI4" i="59"/>
  <c r="CH4" i="59"/>
  <c r="CG4" i="59"/>
  <c r="CF4" i="59"/>
  <c r="CE4" i="59"/>
  <c r="CD4" i="59"/>
  <c r="CM3" i="59"/>
  <c r="CL3" i="59"/>
  <c r="CK3" i="59"/>
  <c r="CJ3" i="59"/>
  <c r="CI3" i="59"/>
  <c r="CH3" i="59"/>
  <c r="CG3" i="59"/>
  <c r="CF3" i="59"/>
  <c r="CE3" i="59"/>
  <c r="CD3" i="59"/>
  <c r="L61" i="58"/>
  <c r="M61" i="58"/>
  <c r="N61" i="58"/>
  <c r="O61" i="58"/>
  <c r="P61" i="58"/>
  <c r="Q61" i="58"/>
  <c r="R61" i="58"/>
  <c r="S61" i="58"/>
  <c r="T61" i="58"/>
  <c r="U61" i="58"/>
  <c r="V61" i="58"/>
  <c r="W61" i="58"/>
  <c r="X61" i="58"/>
  <c r="Y61" i="58"/>
  <c r="Z61" i="58"/>
  <c r="AA61" i="58"/>
  <c r="AB61" i="58"/>
  <c r="AC61" i="58"/>
  <c r="AD61" i="58"/>
  <c r="AE61" i="58"/>
  <c r="AF61" i="58"/>
  <c r="AG61" i="58"/>
  <c r="AH61" i="58"/>
  <c r="AI61" i="58"/>
  <c r="AJ61" i="58"/>
  <c r="AK61" i="58"/>
  <c r="AL61" i="58"/>
  <c r="AM61" i="58"/>
  <c r="AN61" i="58"/>
  <c r="AO61" i="58"/>
  <c r="AP61" i="58"/>
  <c r="AQ61" i="58"/>
  <c r="AR61" i="58"/>
  <c r="AS61" i="58"/>
  <c r="AT61" i="58"/>
  <c r="AU61" i="58"/>
  <c r="AV61" i="58"/>
  <c r="AW61" i="58"/>
  <c r="AX61" i="58"/>
  <c r="AY61" i="58"/>
  <c r="AZ61" i="58"/>
  <c r="BA61" i="58"/>
  <c r="BB61" i="58"/>
  <c r="BC61" i="58"/>
  <c r="BD61" i="58"/>
  <c r="BE61" i="58"/>
  <c r="BF61" i="58"/>
  <c r="BG61" i="58"/>
  <c r="BH61" i="58"/>
  <c r="BI61" i="58"/>
  <c r="BJ61" i="58"/>
  <c r="BK61" i="58"/>
  <c r="BL61" i="58"/>
  <c r="BM61" i="58"/>
  <c r="BN61" i="58"/>
  <c r="BO61" i="58"/>
  <c r="BP61" i="58"/>
  <c r="BQ61" i="58"/>
  <c r="BR61" i="58"/>
  <c r="BS61" i="58"/>
  <c r="BT61" i="58"/>
  <c r="BU61" i="58"/>
  <c r="BV61" i="58"/>
  <c r="BW61" i="58"/>
  <c r="BX61" i="58"/>
  <c r="BY61" i="58"/>
  <c r="BZ61" i="58"/>
  <c r="CA61" i="58"/>
  <c r="CB61" i="58"/>
  <c r="CC61" i="58"/>
  <c r="CD61" i="58"/>
  <c r="CE61" i="58"/>
  <c r="CF61" i="58"/>
  <c r="CG61" i="58"/>
  <c r="CH61" i="58"/>
  <c r="CI61" i="58"/>
  <c r="CJ61" i="58"/>
  <c r="CK61" i="58"/>
  <c r="CL61" i="58"/>
  <c r="CM61" i="58"/>
  <c r="CN61" i="58"/>
  <c r="CO61" i="58"/>
  <c r="CP61" i="58"/>
  <c r="CQ61" i="58"/>
  <c r="CR61" i="58"/>
  <c r="CS61" i="58"/>
  <c r="CT61" i="58"/>
  <c r="CU61" i="58"/>
  <c r="CV61" i="58"/>
  <c r="CW61" i="58"/>
  <c r="CX61" i="58"/>
  <c r="CY61" i="58"/>
  <c r="CZ61" i="58"/>
  <c r="DA61" i="58"/>
  <c r="DB61" i="58"/>
  <c r="DC61" i="58"/>
  <c r="DD61" i="58"/>
  <c r="DE61" i="58"/>
  <c r="L62" i="58"/>
  <c r="M62" i="58"/>
  <c r="N62" i="58"/>
  <c r="O62" i="58"/>
  <c r="P62" i="58"/>
  <c r="Q62" i="58"/>
  <c r="R62" i="58"/>
  <c r="S62" i="58"/>
  <c r="T62" i="58"/>
  <c r="U62" i="58"/>
  <c r="V62" i="58"/>
  <c r="W62" i="58"/>
  <c r="X62" i="58"/>
  <c r="Y62" i="58"/>
  <c r="Z62" i="58"/>
  <c r="AA62" i="58"/>
  <c r="AB62" i="58"/>
  <c r="AC62" i="58"/>
  <c r="AD62" i="58"/>
  <c r="AE62" i="58"/>
  <c r="AF62" i="58"/>
  <c r="AG62" i="58"/>
  <c r="AH62" i="58"/>
  <c r="AI62" i="58"/>
  <c r="AJ62" i="58"/>
  <c r="AK62" i="58"/>
  <c r="AL62" i="58"/>
  <c r="AM62" i="58"/>
  <c r="AN62" i="58"/>
  <c r="AO62" i="58"/>
  <c r="AP62" i="58"/>
  <c r="AQ62" i="58"/>
  <c r="AR62" i="58"/>
  <c r="AS62" i="58"/>
  <c r="AT62" i="58"/>
  <c r="AU62" i="58"/>
  <c r="AV62" i="58"/>
  <c r="AW62" i="58"/>
  <c r="AX62" i="58"/>
  <c r="AY62" i="58"/>
  <c r="AZ62" i="58"/>
  <c r="BA62" i="58"/>
  <c r="BB62" i="58"/>
  <c r="BC62" i="58"/>
  <c r="BD62" i="58"/>
  <c r="BE62" i="58"/>
  <c r="BF62" i="58"/>
  <c r="BG62" i="58"/>
  <c r="BH62" i="58"/>
  <c r="BI62" i="58"/>
  <c r="BJ62" i="58"/>
  <c r="BK62" i="58"/>
  <c r="BL62" i="58"/>
  <c r="BM62" i="58"/>
  <c r="BN62" i="58"/>
  <c r="BO62" i="58"/>
  <c r="BP62" i="58"/>
  <c r="BQ62" i="58"/>
  <c r="BR62" i="58"/>
  <c r="BS62" i="58"/>
  <c r="BT62" i="58"/>
  <c r="BU62" i="58"/>
  <c r="BV62" i="58"/>
  <c r="BW62" i="58"/>
  <c r="BX62" i="58"/>
  <c r="BY62" i="58"/>
  <c r="BZ62" i="58"/>
  <c r="CA62" i="58"/>
  <c r="CB62" i="58"/>
  <c r="CC62" i="58"/>
  <c r="CD62" i="58"/>
  <c r="CE62" i="58"/>
  <c r="CF62" i="58"/>
  <c r="CG62" i="58"/>
  <c r="CH62" i="58"/>
  <c r="CI62" i="58"/>
  <c r="CJ62" i="58"/>
  <c r="CK62" i="58"/>
  <c r="CL62" i="58"/>
  <c r="CM62" i="58"/>
  <c r="CN62" i="58"/>
  <c r="CO62" i="58"/>
  <c r="CP62" i="58"/>
  <c r="CQ62" i="58"/>
  <c r="CR62" i="58"/>
  <c r="CS62" i="58"/>
  <c r="CT62" i="58"/>
  <c r="CU62" i="58"/>
  <c r="CV62" i="58"/>
  <c r="CW62" i="58"/>
  <c r="CX62" i="58"/>
  <c r="CY62" i="58"/>
  <c r="CZ62" i="58"/>
  <c r="DA62" i="58"/>
  <c r="DB62" i="58"/>
  <c r="DC62" i="58"/>
  <c r="DD62" i="58"/>
  <c r="DE62" i="58"/>
  <c r="L63" i="58"/>
  <c r="M63" i="58"/>
  <c r="N63" i="58"/>
  <c r="O63" i="58"/>
  <c r="P63" i="58"/>
  <c r="Q63" i="58"/>
  <c r="R63" i="58"/>
  <c r="S63" i="58"/>
  <c r="T63" i="58"/>
  <c r="U63" i="58"/>
  <c r="V63" i="58"/>
  <c r="W63" i="58"/>
  <c r="X63" i="58"/>
  <c r="Y63" i="58"/>
  <c r="Z63" i="58"/>
  <c r="AA63" i="58"/>
  <c r="AB63" i="58"/>
  <c r="AC63" i="58"/>
  <c r="AD63" i="58"/>
  <c r="AE63" i="58"/>
  <c r="AF63" i="58"/>
  <c r="AG63" i="58"/>
  <c r="AH63" i="58"/>
  <c r="AI63" i="58"/>
  <c r="AJ63" i="58"/>
  <c r="AK63" i="58"/>
  <c r="AL63" i="58"/>
  <c r="AM63" i="58"/>
  <c r="AN63" i="58"/>
  <c r="AO63" i="58"/>
  <c r="AP63" i="58"/>
  <c r="AQ63" i="58"/>
  <c r="AR63" i="58"/>
  <c r="AS63" i="58"/>
  <c r="AT63" i="58"/>
  <c r="AU63" i="58"/>
  <c r="AV63" i="58"/>
  <c r="AW63" i="58"/>
  <c r="AX63" i="58"/>
  <c r="AY63" i="58"/>
  <c r="AZ63" i="58"/>
  <c r="BA63" i="58"/>
  <c r="BB63" i="58"/>
  <c r="BC63" i="58"/>
  <c r="BD63" i="58"/>
  <c r="BE63" i="58"/>
  <c r="BF63" i="58"/>
  <c r="BG63" i="58"/>
  <c r="BH63" i="58"/>
  <c r="BI63" i="58"/>
  <c r="BJ63" i="58"/>
  <c r="BK63" i="58"/>
  <c r="BL63" i="58"/>
  <c r="BM63" i="58"/>
  <c r="BN63" i="58"/>
  <c r="BO63" i="58"/>
  <c r="BP63" i="58"/>
  <c r="BQ63" i="58"/>
  <c r="BR63" i="58"/>
  <c r="BS63" i="58"/>
  <c r="BT63" i="58"/>
  <c r="BU63" i="58"/>
  <c r="BV63" i="58"/>
  <c r="BW63" i="58"/>
  <c r="BX63" i="58"/>
  <c r="BY63" i="58"/>
  <c r="BZ63" i="58"/>
  <c r="CA63" i="58"/>
  <c r="CB63" i="58"/>
  <c r="CC63" i="58"/>
  <c r="CD63" i="58"/>
  <c r="CE63" i="58"/>
  <c r="CF63" i="58"/>
  <c r="CG63" i="58"/>
  <c r="CH63" i="58"/>
  <c r="CI63" i="58"/>
  <c r="CJ63" i="58"/>
  <c r="CK63" i="58"/>
  <c r="CL63" i="58"/>
  <c r="CM63" i="58"/>
  <c r="CN63" i="58"/>
  <c r="CO63" i="58"/>
  <c r="CP63" i="58"/>
  <c r="CQ63" i="58"/>
  <c r="CR63" i="58"/>
  <c r="CS63" i="58"/>
  <c r="CT63" i="58"/>
  <c r="CU63" i="58"/>
  <c r="CV63" i="58"/>
  <c r="CW63" i="58"/>
  <c r="CX63" i="58"/>
  <c r="CY63" i="58"/>
  <c r="CZ63" i="58"/>
  <c r="DA63" i="58"/>
  <c r="DB63" i="58"/>
  <c r="DC63" i="58"/>
  <c r="DD63" i="58"/>
  <c r="DE63" i="58"/>
  <c r="L64" i="58"/>
  <c r="M64" i="58"/>
  <c r="N64" i="58"/>
  <c r="O64" i="58"/>
  <c r="P64" i="58"/>
  <c r="Q64" i="58"/>
  <c r="R64" i="58"/>
  <c r="S64" i="58"/>
  <c r="T64" i="58"/>
  <c r="U64" i="58"/>
  <c r="V64" i="58"/>
  <c r="W64" i="58"/>
  <c r="X64" i="58"/>
  <c r="Y64" i="58"/>
  <c r="Z64" i="58"/>
  <c r="AA64" i="58"/>
  <c r="AB64" i="58"/>
  <c r="AC64" i="58"/>
  <c r="AD64" i="58"/>
  <c r="AE64" i="58"/>
  <c r="AF64" i="58"/>
  <c r="AG64" i="58"/>
  <c r="AH64" i="58"/>
  <c r="AI64" i="58"/>
  <c r="AJ64" i="58"/>
  <c r="AK64" i="58"/>
  <c r="AL64" i="58"/>
  <c r="AM64" i="58"/>
  <c r="AN64" i="58"/>
  <c r="AO64" i="58"/>
  <c r="AP64" i="58"/>
  <c r="AQ64" i="58"/>
  <c r="AR64" i="58"/>
  <c r="AS64" i="58"/>
  <c r="AT64" i="58"/>
  <c r="AU64" i="58"/>
  <c r="AV64" i="58"/>
  <c r="AW64" i="58"/>
  <c r="AX64" i="58"/>
  <c r="AY64" i="58"/>
  <c r="AZ64" i="58"/>
  <c r="BA64" i="58"/>
  <c r="BB64" i="58"/>
  <c r="BC64" i="58"/>
  <c r="BD64" i="58"/>
  <c r="BE64" i="58"/>
  <c r="BF64" i="58"/>
  <c r="BG64" i="58"/>
  <c r="BH64" i="58"/>
  <c r="BI64" i="58"/>
  <c r="BJ64" i="58"/>
  <c r="BK64" i="58"/>
  <c r="BL64" i="58"/>
  <c r="BM64" i="58"/>
  <c r="BN64" i="58"/>
  <c r="BO64" i="58"/>
  <c r="BP64" i="58"/>
  <c r="BQ64" i="58"/>
  <c r="BR64" i="58"/>
  <c r="BS64" i="58"/>
  <c r="BT64" i="58"/>
  <c r="BU64" i="58"/>
  <c r="BV64" i="58"/>
  <c r="BW64" i="58"/>
  <c r="BX64" i="58"/>
  <c r="BY64" i="58"/>
  <c r="BZ64" i="58"/>
  <c r="CA64" i="58"/>
  <c r="CB64" i="58"/>
  <c r="CC64" i="58"/>
  <c r="CD64" i="58"/>
  <c r="CE64" i="58"/>
  <c r="CF64" i="58"/>
  <c r="CG64" i="58"/>
  <c r="CH64" i="58"/>
  <c r="CI64" i="58"/>
  <c r="CJ64" i="58"/>
  <c r="CK64" i="58"/>
  <c r="CL64" i="58"/>
  <c r="CM64" i="58"/>
  <c r="CN64" i="58"/>
  <c r="CO64" i="58"/>
  <c r="CP64" i="58"/>
  <c r="CQ64" i="58"/>
  <c r="CR64" i="58"/>
  <c r="CS64" i="58"/>
  <c r="CT64" i="58"/>
  <c r="CU64" i="58"/>
  <c r="CV64" i="58"/>
  <c r="CW64" i="58"/>
  <c r="CX64" i="58"/>
  <c r="CY64" i="58"/>
  <c r="CZ64" i="58"/>
  <c r="DA64" i="58"/>
  <c r="DB64" i="58"/>
  <c r="DC64" i="58"/>
  <c r="DD64" i="58"/>
  <c r="DE64" i="58"/>
  <c r="K64" i="58"/>
  <c r="K63" i="58"/>
  <c r="K62" i="58"/>
  <c r="K61" i="58"/>
  <c r="H64" i="58"/>
  <c r="G64" i="58"/>
  <c r="F64" i="58"/>
  <c r="E64" i="58"/>
  <c r="D64" i="58"/>
  <c r="C64" i="58"/>
  <c r="B64" i="58"/>
  <c r="H63" i="58"/>
  <c r="G63" i="58"/>
  <c r="F63" i="58"/>
  <c r="E63" i="58"/>
  <c r="D63" i="58"/>
  <c r="C63" i="58"/>
  <c r="B63" i="58"/>
  <c r="H62" i="58"/>
  <c r="G62" i="58"/>
  <c r="F62" i="58"/>
  <c r="E62" i="58"/>
  <c r="D62" i="58"/>
  <c r="C62" i="58"/>
  <c r="B62" i="58"/>
  <c r="H61" i="58"/>
  <c r="G61" i="58"/>
  <c r="F61" i="58"/>
  <c r="E61" i="58"/>
  <c r="D61" i="58"/>
  <c r="C61" i="58"/>
  <c r="B61" i="58"/>
  <c r="L61" i="57"/>
  <c r="M61" i="57"/>
  <c r="N61" i="57"/>
  <c r="O61" i="57"/>
  <c r="P61" i="57"/>
  <c r="Q61" i="57"/>
  <c r="R61" i="57"/>
  <c r="S61" i="57"/>
  <c r="T61" i="57"/>
  <c r="U61" i="57"/>
  <c r="V61" i="57"/>
  <c r="W61" i="57"/>
  <c r="X61" i="57"/>
  <c r="Y61" i="57"/>
  <c r="Z61" i="57"/>
  <c r="AA61" i="57"/>
  <c r="AB61" i="57"/>
  <c r="AC61" i="57"/>
  <c r="AD61" i="57"/>
  <c r="AE61" i="57"/>
  <c r="AF61" i="57"/>
  <c r="AG61" i="57"/>
  <c r="AH61" i="57"/>
  <c r="AI61" i="57"/>
  <c r="AJ61" i="57"/>
  <c r="AK61" i="57"/>
  <c r="AL61" i="57"/>
  <c r="AM61" i="57"/>
  <c r="AN61" i="57"/>
  <c r="AO61" i="57"/>
  <c r="AP61" i="57"/>
  <c r="AQ61" i="57"/>
  <c r="AR61" i="57"/>
  <c r="AS61" i="57"/>
  <c r="AT61" i="57"/>
  <c r="AU61" i="57"/>
  <c r="AV61" i="57"/>
  <c r="AW61" i="57"/>
  <c r="AX61" i="57"/>
  <c r="AY61" i="57"/>
  <c r="AZ61" i="57"/>
  <c r="BA61" i="57"/>
  <c r="BB61" i="57"/>
  <c r="BC61" i="57"/>
  <c r="BD61" i="57"/>
  <c r="BE61" i="57"/>
  <c r="BF61" i="57"/>
  <c r="BG61" i="57"/>
  <c r="BH61" i="57"/>
  <c r="BI61" i="57"/>
  <c r="BJ61" i="57"/>
  <c r="BK61" i="57"/>
  <c r="BL61" i="57"/>
  <c r="BM61" i="57"/>
  <c r="BN61" i="57"/>
  <c r="BO61" i="57"/>
  <c r="BP61" i="57"/>
  <c r="BQ61" i="57"/>
  <c r="BR61" i="57"/>
  <c r="BS61" i="57"/>
  <c r="BT61" i="57"/>
  <c r="BU61" i="57"/>
  <c r="BV61" i="57"/>
  <c r="BW61" i="57"/>
  <c r="BX61" i="57"/>
  <c r="BY61" i="57"/>
  <c r="BZ61" i="57"/>
  <c r="CA61" i="57"/>
  <c r="CB61" i="57"/>
  <c r="CC61" i="57"/>
  <c r="CD61" i="57"/>
  <c r="CE61" i="57"/>
  <c r="CF61" i="57"/>
  <c r="CG61" i="57"/>
  <c r="CH61" i="57"/>
  <c r="CI61" i="57"/>
  <c r="CJ61" i="57"/>
  <c r="CK61" i="57"/>
  <c r="CL61" i="57"/>
  <c r="CM61" i="57"/>
  <c r="CN61" i="57"/>
  <c r="CO61" i="57"/>
  <c r="CP61" i="57"/>
  <c r="CQ61" i="57"/>
  <c r="CR61" i="57"/>
  <c r="CS61" i="57"/>
  <c r="CT61" i="57"/>
  <c r="CU61" i="57"/>
  <c r="CV61" i="57"/>
  <c r="CW61" i="57"/>
  <c r="CX61" i="57"/>
  <c r="CY61" i="57"/>
  <c r="CZ61" i="57"/>
  <c r="DA61" i="57"/>
  <c r="DB61" i="57"/>
  <c r="DC61" i="57"/>
  <c r="DD61" i="57"/>
  <c r="DE61" i="57"/>
  <c r="L62" i="57"/>
  <c r="M62" i="57"/>
  <c r="N62" i="57"/>
  <c r="O62" i="57"/>
  <c r="P62" i="57"/>
  <c r="Q62" i="57"/>
  <c r="R62" i="57"/>
  <c r="S62" i="57"/>
  <c r="T62" i="57"/>
  <c r="U62" i="57"/>
  <c r="V62" i="57"/>
  <c r="W62" i="57"/>
  <c r="X62" i="57"/>
  <c r="Y62" i="57"/>
  <c r="Z62" i="57"/>
  <c r="AA62" i="57"/>
  <c r="AB62" i="57"/>
  <c r="AC62" i="57"/>
  <c r="AD62" i="57"/>
  <c r="AE62" i="57"/>
  <c r="AF62" i="57"/>
  <c r="AG62" i="57"/>
  <c r="AH62" i="57"/>
  <c r="AI62" i="57"/>
  <c r="AJ62" i="57"/>
  <c r="AK62" i="57"/>
  <c r="AL62" i="57"/>
  <c r="AM62" i="57"/>
  <c r="AN62" i="57"/>
  <c r="AO62" i="57"/>
  <c r="AP62" i="57"/>
  <c r="AQ62" i="57"/>
  <c r="AR62" i="57"/>
  <c r="AS62" i="57"/>
  <c r="AT62" i="57"/>
  <c r="AU62" i="57"/>
  <c r="AV62" i="57"/>
  <c r="AW62" i="57"/>
  <c r="AX62" i="57"/>
  <c r="AY62" i="57"/>
  <c r="AZ62" i="57"/>
  <c r="BA62" i="57"/>
  <c r="BB62" i="57"/>
  <c r="BC62" i="57"/>
  <c r="BD62" i="57"/>
  <c r="BE62" i="57"/>
  <c r="BF62" i="57"/>
  <c r="BG62" i="57"/>
  <c r="BH62" i="57"/>
  <c r="BI62" i="57"/>
  <c r="BJ62" i="57"/>
  <c r="BK62" i="57"/>
  <c r="BL62" i="57"/>
  <c r="BM62" i="57"/>
  <c r="BN62" i="57"/>
  <c r="BO62" i="57"/>
  <c r="BP62" i="57"/>
  <c r="BQ62" i="57"/>
  <c r="BR62" i="57"/>
  <c r="BS62" i="57"/>
  <c r="BT62" i="57"/>
  <c r="BU62" i="57"/>
  <c r="BV62" i="57"/>
  <c r="BW62" i="57"/>
  <c r="BX62" i="57"/>
  <c r="BY62" i="57"/>
  <c r="BZ62" i="57"/>
  <c r="CA62" i="57"/>
  <c r="CB62" i="57"/>
  <c r="CC62" i="57"/>
  <c r="CD62" i="57"/>
  <c r="CE62" i="57"/>
  <c r="CF62" i="57"/>
  <c r="CG62" i="57"/>
  <c r="CH62" i="57"/>
  <c r="CI62" i="57"/>
  <c r="CJ62" i="57"/>
  <c r="CK62" i="57"/>
  <c r="CL62" i="57"/>
  <c r="CM62" i="57"/>
  <c r="CN62" i="57"/>
  <c r="CO62" i="57"/>
  <c r="CP62" i="57"/>
  <c r="CQ62" i="57"/>
  <c r="CR62" i="57"/>
  <c r="CS62" i="57"/>
  <c r="CT62" i="57"/>
  <c r="CU62" i="57"/>
  <c r="CV62" i="57"/>
  <c r="CW62" i="57"/>
  <c r="CX62" i="57"/>
  <c r="CY62" i="57"/>
  <c r="CZ62" i="57"/>
  <c r="DA62" i="57"/>
  <c r="DB62" i="57"/>
  <c r="DC62" i="57"/>
  <c r="DD62" i="57"/>
  <c r="DE62" i="57"/>
  <c r="L63" i="57"/>
  <c r="M63" i="57"/>
  <c r="N63" i="57"/>
  <c r="O63" i="57"/>
  <c r="P63" i="57"/>
  <c r="Q63" i="57"/>
  <c r="R63" i="57"/>
  <c r="S63" i="57"/>
  <c r="T63" i="57"/>
  <c r="U63" i="57"/>
  <c r="V63" i="57"/>
  <c r="W63" i="57"/>
  <c r="X63" i="57"/>
  <c r="Y63" i="57"/>
  <c r="Z63" i="57"/>
  <c r="AA63" i="57"/>
  <c r="AB63" i="57"/>
  <c r="AC63" i="57"/>
  <c r="AD63" i="57"/>
  <c r="AE63" i="57"/>
  <c r="AF63" i="57"/>
  <c r="AG63" i="57"/>
  <c r="AH63" i="57"/>
  <c r="AI63" i="57"/>
  <c r="AJ63" i="57"/>
  <c r="AK63" i="57"/>
  <c r="AL63" i="57"/>
  <c r="AM63" i="57"/>
  <c r="AN63" i="57"/>
  <c r="AO63" i="57"/>
  <c r="AP63" i="57"/>
  <c r="AQ63" i="57"/>
  <c r="AR63" i="57"/>
  <c r="AS63" i="57"/>
  <c r="AT63" i="57"/>
  <c r="AU63" i="57"/>
  <c r="AV63" i="57"/>
  <c r="AW63" i="57"/>
  <c r="AX63" i="57"/>
  <c r="AY63" i="57"/>
  <c r="AZ63" i="57"/>
  <c r="BA63" i="57"/>
  <c r="BB63" i="57"/>
  <c r="BC63" i="57"/>
  <c r="BD63" i="57"/>
  <c r="BE63" i="57"/>
  <c r="BF63" i="57"/>
  <c r="BG63" i="57"/>
  <c r="BH63" i="57"/>
  <c r="BI63" i="57"/>
  <c r="BJ63" i="57"/>
  <c r="BK63" i="57"/>
  <c r="BL63" i="57"/>
  <c r="BM63" i="57"/>
  <c r="BN63" i="57"/>
  <c r="BO63" i="57"/>
  <c r="BP63" i="57"/>
  <c r="BQ63" i="57"/>
  <c r="BR63" i="57"/>
  <c r="BS63" i="57"/>
  <c r="BT63" i="57"/>
  <c r="BU63" i="57"/>
  <c r="BV63" i="57"/>
  <c r="BW63" i="57"/>
  <c r="BX63" i="57"/>
  <c r="BY63" i="57"/>
  <c r="BZ63" i="57"/>
  <c r="CA63" i="57"/>
  <c r="CB63" i="57"/>
  <c r="CC63" i="57"/>
  <c r="CD63" i="57"/>
  <c r="CE63" i="57"/>
  <c r="CF63" i="57"/>
  <c r="CG63" i="57"/>
  <c r="CH63" i="57"/>
  <c r="CI63" i="57"/>
  <c r="CJ63" i="57"/>
  <c r="CK63" i="57"/>
  <c r="CL63" i="57"/>
  <c r="CM63" i="57"/>
  <c r="CN63" i="57"/>
  <c r="CO63" i="57"/>
  <c r="CP63" i="57"/>
  <c r="CQ63" i="57"/>
  <c r="CR63" i="57"/>
  <c r="CS63" i="57"/>
  <c r="CT63" i="57"/>
  <c r="CU63" i="57"/>
  <c r="CV63" i="57"/>
  <c r="CW63" i="57"/>
  <c r="CX63" i="57"/>
  <c r="CY63" i="57"/>
  <c r="CZ63" i="57"/>
  <c r="DA63" i="57"/>
  <c r="DB63" i="57"/>
  <c r="DC63" i="57"/>
  <c r="DD63" i="57"/>
  <c r="DE63" i="57"/>
  <c r="L64" i="57"/>
  <c r="M64" i="57"/>
  <c r="N64" i="57"/>
  <c r="O64" i="57"/>
  <c r="P64" i="57"/>
  <c r="Q64" i="57"/>
  <c r="R64" i="57"/>
  <c r="S64" i="57"/>
  <c r="T64" i="57"/>
  <c r="U64" i="57"/>
  <c r="V64" i="57"/>
  <c r="W64" i="57"/>
  <c r="X64" i="57"/>
  <c r="Y64" i="57"/>
  <c r="Z64" i="57"/>
  <c r="AA64" i="57"/>
  <c r="AB64" i="57"/>
  <c r="AC64" i="57"/>
  <c r="AD64" i="57"/>
  <c r="AE64" i="57"/>
  <c r="AF64" i="57"/>
  <c r="AG64" i="57"/>
  <c r="AH64" i="57"/>
  <c r="AI64" i="57"/>
  <c r="AJ64" i="57"/>
  <c r="AK64" i="57"/>
  <c r="AL64" i="57"/>
  <c r="AM64" i="57"/>
  <c r="AN64" i="57"/>
  <c r="AO64" i="57"/>
  <c r="AP64" i="57"/>
  <c r="AQ64" i="57"/>
  <c r="AR64" i="57"/>
  <c r="AS64" i="57"/>
  <c r="AT64" i="57"/>
  <c r="AU64" i="57"/>
  <c r="AV64" i="57"/>
  <c r="AW64" i="57"/>
  <c r="AX64" i="57"/>
  <c r="AY64" i="57"/>
  <c r="AZ64" i="57"/>
  <c r="BA64" i="57"/>
  <c r="BB64" i="57"/>
  <c r="BC64" i="57"/>
  <c r="BD64" i="57"/>
  <c r="BE64" i="57"/>
  <c r="BF64" i="57"/>
  <c r="BG64" i="57"/>
  <c r="BH64" i="57"/>
  <c r="BI64" i="57"/>
  <c r="BJ64" i="57"/>
  <c r="BK64" i="57"/>
  <c r="BL64" i="57"/>
  <c r="BM64" i="57"/>
  <c r="BN64" i="57"/>
  <c r="BO64" i="57"/>
  <c r="BP64" i="57"/>
  <c r="BQ64" i="57"/>
  <c r="BR64" i="57"/>
  <c r="BS64" i="57"/>
  <c r="BT64" i="57"/>
  <c r="BU64" i="57"/>
  <c r="BV64" i="57"/>
  <c r="BW64" i="57"/>
  <c r="BX64" i="57"/>
  <c r="BY64" i="57"/>
  <c r="BZ64" i="57"/>
  <c r="CA64" i="57"/>
  <c r="CB64" i="57"/>
  <c r="CC64" i="57"/>
  <c r="CD64" i="57"/>
  <c r="CE64" i="57"/>
  <c r="CF64" i="57"/>
  <c r="CG64" i="57"/>
  <c r="CH64" i="57"/>
  <c r="CI64" i="57"/>
  <c r="CJ64" i="57"/>
  <c r="CK64" i="57"/>
  <c r="CL64" i="57"/>
  <c r="CM64" i="57"/>
  <c r="CN64" i="57"/>
  <c r="CO64" i="57"/>
  <c r="CP64" i="57"/>
  <c r="CQ64" i="57"/>
  <c r="CR64" i="57"/>
  <c r="CS64" i="57"/>
  <c r="CT64" i="57"/>
  <c r="CU64" i="57"/>
  <c r="CV64" i="57"/>
  <c r="CW64" i="57"/>
  <c r="CX64" i="57"/>
  <c r="CY64" i="57"/>
  <c r="CZ64" i="57"/>
  <c r="DA64" i="57"/>
  <c r="DB64" i="57"/>
  <c r="DC64" i="57"/>
  <c r="DD64" i="57"/>
  <c r="DE64" i="57"/>
  <c r="L65" i="57"/>
  <c r="M65" i="57"/>
  <c r="N65" i="57"/>
  <c r="O65" i="57"/>
  <c r="P65" i="57"/>
  <c r="Q65" i="57"/>
  <c r="R65" i="57"/>
  <c r="S65" i="57"/>
  <c r="T65" i="57"/>
  <c r="U65" i="57"/>
  <c r="V65" i="57"/>
  <c r="W65" i="57"/>
  <c r="X65" i="57"/>
  <c r="Y65" i="57"/>
  <c r="Z65" i="57"/>
  <c r="AA65" i="57"/>
  <c r="AB65" i="57"/>
  <c r="AC65" i="57"/>
  <c r="AD65" i="57"/>
  <c r="AE65" i="57"/>
  <c r="AF65" i="57"/>
  <c r="AG65" i="57"/>
  <c r="AH65" i="57"/>
  <c r="AI65" i="57"/>
  <c r="AJ65" i="57"/>
  <c r="AK65" i="57"/>
  <c r="AL65" i="57"/>
  <c r="AM65" i="57"/>
  <c r="AN65" i="57"/>
  <c r="AO65" i="57"/>
  <c r="AP65" i="57"/>
  <c r="AQ65" i="57"/>
  <c r="AR65" i="57"/>
  <c r="AS65" i="57"/>
  <c r="AT65" i="57"/>
  <c r="AU65" i="57"/>
  <c r="AV65" i="57"/>
  <c r="AW65" i="57"/>
  <c r="AX65" i="57"/>
  <c r="AY65" i="57"/>
  <c r="AZ65" i="57"/>
  <c r="BA65" i="57"/>
  <c r="BB65" i="57"/>
  <c r="BC65" i="57"/>
  <c r="BD65" i="57"/>
  <c r="BE65" i="57"/>
  <c r="BF65" i="57"/>
  <c r="BG65" i="57"/>
  <c r="BH65" i="57"/>
  <c r="BI65" i="57"/>
  <c r="BJ65" i="57"/>
  <c r="BK65" i="57"/>
  <c r="BL65" i="57"/>
  <c r="BM65" i="57"/>
  <c r="BN65" i="57"/>
  <c r="BO65" i="57"/>
  <c r="BP65" i="57"/>
  <c r="BQ65" i="57"/>
  <c r="BR65" i="57"/>
  <c r="BS65" i="57"/>
  <c r="BT65" i="57"/>
  <c r="BU65" i="57"/>
  <c r="BV65" i="57"/>
  <c r="BW65" i="57"/>
  <c r="BX65" i="57"/>
  <c r="BY65" i="57"/>
  <c r="BZ65" i="57"/>
  <c r="CA65" i="57"/>
  <c r="CB65" i="57"/>
  <c r="CC65" i="57"/>
  <c r="CD65" i="57"/>
  <c r="CE65" i="57"/>
  <c r="CF65" i="57"/>
  <c r="CG65" i="57"/>
  <c r="CH65" i="57"/>
  <c r="CI65" i="57"/>
  <c r="CJ65" i="57"/>
  <c r="CK65" i="57"/>
  <c r="CL65" i="57"/>
  <c r="CM65" i="57"/>
  <c r="CN65" i="57"/>
  <c r="CO65" i="57"/>
  <c r="CP65" i="57"/>
  <c r="CQ65" i="57"/>
  <c r="CR65" i="57"/>
  <c r="CS65" i="57"/>
  <c r="CT65" i="57"/>
  <c r="CU65" i="57"/>
  <c r="CV65" i="57"/>
  <c r="CW65" i="57"/>
  <c r="CX65" i="57"/>
  <c r="CY65" i="57"/>
  <c r="CZ65" i="57"/>
  <c r="DA65" i="57"/>
  <c r="DB65" i="57"/>
  <c r="DC65" i="57"/>
  <c r="DD65" i="57"/>
  <c r="DE65" i="57"/>
  <c r="K65" i="57"/>
  <c r="K64" i="57"/>
  <c r="K63" i="57"/>
  <c r="K62" i="57"/>
  <c r="K61" i="57"/>
  <c r="H65" i="57"/>
  <c r="G65" i="57"/>
  <c r="F65" i="57"/>
  <c r="E65" i="57"/>
  <c r="D65" i="57"/>
  <c r="C65" i="57"/>
  <c r="B65" i="57"/>
  <c r="H64" i="57"/>
  <c r="G64" i="57"/>
  <c r="F64" i="57"/>
  <c r="E64" i="57"/>
  <c r="D64" i="57"/>
  <c r="C64" i="57"/>
  <c r="B64" i="57"/>
  <c r="H63" i="57"/>
  <c r="G63" i="57"/>
  <c r="F63" i="57"/>
  <c r="E63" i="57"/>
  <c r="D63" i="57"/>
  <c r="C63" i="57"/>
  <c r="B63" i="57"/>
  <c r="H62" i="57"/>
  <c r="G62" i="57"/>
  <c r="F62" i="57"/>
  <c r="E62" i="57"/>
  <c r="D62" i="57"/>
  <c r="C62" i="57"/>
  <c r="B62" i="57"/>
  <c r="H61" i="57"/>
  <c r="G61" i="57"/>
  <c r="F61" i="57"/>
  <c r="E61" i="57"/>
  <c r="D61" i="57"/>
  <c r="C61" i="57"/>
  <c r="B61" i="57"/>
  <c r="DI66" i="58"/>
  <c r="DH66" i="58"/>
  <c r="DG66" i="58"/>
  <c r="EO60" i="58"/>
  <c r="EN60" i="58"/>
  <c r="EM60" i="58"/>
  <c r="EL60" i="58"/>
  <c r="EK60" i="58"/>
  <c r="EJ60" i="58"/>
  <c r="EI60" i="58"/>
  <c r="EH60" i="58"/>
  <c r="EG60" i="58"/>
  <c r="EF60" i="58"/>
  <c r="EE60" i="58"/>
  <c r="ED60" i="58"/>
  <c r="EC60" i="58"/>
  <c r="EB60" i="58"/>
  <c r="EA60" i="58"/>
  <c r="DZ60" i="58"/>
  <c r="DY60" i="58"/>
  <c r="DX60" i="58"/>
  <c r="DW60" i="58"/>
  <c r="DV60" i="58"/>
  <c r="DU60" i="58"/>
  <c r="DT60" i="58"/>
  <c r="DS60" i="58"/>
  <c r="DR60" i="58"/>
  <c r="DQ60" i="58"/>
  <c r="DP60" i="58"/>
  <c r="DO60" i="58"/>
  <c r="DN60" i="58"/>
  <c r="DM60" i="58"/>
  <c r="DL60" i="58"/>
  <c r="DJ60" i="58"/>
  <c r="DI60" i="58"/>
  <c r="DH60" i="58"/>
  <c r="DG60" i="58"/>
  <c r="EO59" i="58"/>
  <c r="EN59" i="58"/>
  <c r="EM59" i="58"/>
  <c r="EL59" i="58"/>
  <c r="EK59" i="58"/>
  <c r="EJ59" i="58"/>
  <c r="EI59" i="58"/>
  <c r="EH59" i="58"/>
  <c r="EG59" i="58"/>
  <c r="EF59" i="58"/>
  <c r="EE59" i="58"/>
  <c r="ED59" i="58"/>
  <c r="EC59" i="58"/>
  <c r="EB59" i="58"/>
  <c r="EA59" i="58"/>
  <c r="DZ59" i="58"/>
  <c r="DY59" i="58"/>
  <c r="DX59" i="58"/>
  <c r="DW59" i="58"/>
  <c r="DV59" i="58"/>
  <c r="DU59" i="58"/>
  <c r="DT59" i="58"/>
  <c r="DS59" i="58"/>
  <c r="DR59" i="58"/>
  <c r="DQ59" i="58"/>
  <c r="DP59" i="58"/>
  <c r="DO59" i="58"/>
  <c r="DN59" i="58"/>
  <c r="DM59" i="58"/>
  <c r="DL59" i="58"/>
  <c r="DJ59" i="58"/>
  <c r="DI59" i="58"/>
  <c r="DH59" i="58"/>
  <c r="DG59" i="58"/>
  <c r="EO51" i="58"/>
  <c r="EN51" i="58"/>
  <c r="EM51" i="58"/>
  <c r="EL51" i="58"/>
  <c r="EK51" i="58"/>
  <c r="EJ51" i="58"/>
  <c r="EI51" i="58"/>
  <c r="EH51" i="58"/>
  <c r="EG51" i="58"/>
  <c r="EF51" i="58"/>
  <c r="EE51" i="58"/>
  <c r="ED51" i="58"/>
  <c r="EC51" i="58"/>
  <c r="EB51" i="58"/>
  <c r="EA51" i="58"/>
  <c r="DZ51" i="58"/>
  <c r="DY51" i="58"/>
  <c r="DX51" i="58"/>
  <c r="DW51" i="58"/>
  <c r="DV51" i="58"/>
  <c r="DU51" i="58"/>
  <c r="DT51" i="58"/>
  <c r="DS51" i="58"/>
  <c r="DR51" i="58"/>
  <c r="DQ51" i="58"/>
  <c r="DP51" i="58"/>
  <c r="DO51" i="58"/>
  <c r="DN51" i="58"/>
  <c r="DM51" i="58"/>
  <c r="DL51" i="58"/>
  <c r="DJ51" i="58"/>
  <c r="DI51" i="58"/>
  <c r="DH51" i="58"/>
  <c r="DG51" i="58"/>
  <c r="EO50" i="58"/>
  <c r="EN50" i="58"/>
  <c r="EM50" i="58"/>
  <c r="EL50" i="58"/>
  <c r="EK50" i="58"/>
  <c r="EJ50" i="58"/>
  <c r="EI50" i="58"/>
  <c r="EH50" i="58"/>
  <c r="EG50" i="58"/>
  <c r="EF50" i="58"/>
  <c r="EE50" i="58"/>
  <c r="ED50" i="58"/>
  <c r="EC50" i="58"/>
  <c r="EB50" i="58"/>
  <c r="EA50" i="58"/>
  <c r="DZ50" i="58"/>
  <c r="DY50" i="58"/>
  <c r="DX50" i="58"/>
  <c r="DW50" i="58"/>
  <c r="DV50" i="58"/>
  <c r="DU50" i="58"/>
  <c r="DT50" i="58"/>
  <c r="DS50" i="58"/>
  <c r="DR50" i="58"/>
  <c r="DQ50" i="58"/>
  <c r="DP50" i="58"/>
  <c r="DO50" i="58"/>
  <c r="DN50" i="58"/>
  <c r="DM50" i="58"/>
  <c r="DL50" i="58"/>
  <c r="DJ50" i="58"/>
  <c r="DI50" i="58"/>
  <c r="DH50" i="58"/>
  <c r="DG50" i="58"/>
  <c r="EO49" i="58"/>
  <c r="EN49" i="58"/>
  <c r="EM49" i="58"/>
  <c r="EL49" i="58"/>
  <c r="EK49" i="58"/>
  <c r="EJ49" i="58"/>
  <c r="EI49" i="58"/>
  <c r="EH49" i="58"/>
  <c r="EG49" i="58"/>
  <c r="EF49" i="58"/>
  <c r="EE49" i="58"/>
  <c r="ED49" i="58"/>
  <c r="EC49" i="58"/>
  <c r="EB49" i="58"/>
  <c r="EA49" i="58"/>
  <c r="DZ49" i="58"/>
  <c r="DY49" i="58"/>
  <c r="DX49" i="58"/>
  <c r="DW49" i="58"/>
  <c r="DV49" i="58"/>
  <c r="DU49" i="58"/>
  <c r="DT49" i="58"/>
  <c r="DS49" i="58"/>
  <c r="DR49" i="58"/>
  <c r="DQ49" i="58"/>
  <c r="DP49" i="58"/>
  <c r="DO49" i="58"/>
  <c r="DN49" i="58"/>
  <c r="DM49" i="58"/>
  <c r="DL49" i="58"/>
  <c r="DJ49" i="58"/>
  <c r="DI49" i="58"/>
  <c r="DH49" i="58"/>
  <c r="DG49" i="58"/>
  <c r="EO48" i="58"/>
  <c r="EN48" i="58"/>
  <c r="EM48" i="58"/>
  <c r="EL48" i="58"/>
  <c r="EK48" i="58"/>
  <c r="EJ48" i="58"/>
  <c r="EI48" i="58"/>
  <c r="EH48" i="58"/>
  <c r="EG48" i="58"/>
  <c r="EF48" i="58"/>
  <c r="EE48" i="58"/>
  <c r="ED48" i="58"/>
  <c r="EC48" i="58"/>
  <c r="EB48" i="58"/>
  <c r="EA48" i="58"/>
  <c r="DZ48" i="58"/>
  <c r="DY48" i="58"/>
  <c r="DX48" i="58"/>
  <c r="DW48" i="58"/>
  <c r="DV48" i="58"/>
  <c r="DU48" i="58"/>
  <c r="DT48" i="58"/>
  <c r="DS48" i="58"/>
  <c r="DR48" i="58"/>
  <c r="DQ48" i="58"/>
  <c r="DP48" i="58"/>
  <c r="DO48" i="58"/>
  <c r="DN48" i="58"/>
  <c r="DM48" i="58"/>
  <c r="DL48" i="58"/>
  <c r="DJ48" i="58"/>
  <c r="DI48" i="58"/>
  <c r="DH48" i="58"/>
  <c r="DG48" i="58"/>
  <c r="EO47" i="58"/>
  <c r="EN47" i="58"/>
  <c r="EM47" i="58"/>
  <c r="EL47" i="58"/>
  <c r="EK47" i="58"/>
  <c r="EJ47" i="58"/>
  <c r="EI47" i="58"/>
  <c r="EH47" i="58"/>
  <c r="EG47" i="58"/>
  <c r="EF47" i="58"/>
  <c r="EE47" i="58"/>
  <c r="ED47" i="58"/>
  <c r="EC47" i="58"/>
  <c r="EB47" i="58"/>
  <c r="EA47" i="58"/>
  <c r="DZ47" i="58"/>
  <c r="DY47" i="58"/>
  <c r="DX47" i="58"/>
  <c r="DW47" i="58"/>
  <c r="DV47" i="58"/>
  <c r="DU47" i="58"/>
  <c r="DT47" i="58"/>
  <c r="DS47" i="58"/>
  <c r="DR47" i="58"/>
  <c r="DQ47" i="58"/>
  <c r="DP47" i="58"/>
  <c r="DO47" i="58"/>
  <c r="DN47" i="58"/>
  <c r="DM47" i="58"/>
  <c r="DL47" i="58"/>
  <c r="DJ47" i="58"/>
  <c r="DI47" i="58"/>
  <c r="DH47" i="58"/>
  <c r="DG47" i="58"/>
  <c r="EO46" i="58"/>
  <c r="EN46" i="58"/>
  <c r="EM46" i="58"/>
  <c r="EL46" i="58"/>
  <c r="EK46" i="58"/>
  <c r="EJ46" i="58"/>
  <c r="EI46" i="58"/>
  <c r="EH46" i="58"/>
  <c r="EG46" i="58"/>
  <c r="EF46" i="58"/>
  <c r="EE46" i="58"/>
  <c r="ED46" i="58"/>
  <c r="EC46" i="58"/>
  <c r="EB46" i="58"/>
  <c r="EA46" i="58"/>
  <c r="DZ46" i="58"/>
  <c r="DY46" i="58"/>
  <c r="DX46" i="58"/>
  <c r="DW46" i="58"/>
  <c r="DV46" i="58"/>
  <c r="DU46" i="58"/>
  <c r="DT46" i="58"/>
  <c r="DS46" i="58"/>
  <c r="DR46" i="58"/>
  <c r="DQ46" i="58"/>
  <c r="DP46" i="58"/>
  <c r="DO46" i="58"/>
  <c r="DN46" i="58"/>
  <c r="DM46" i="58"/>
  <c r="DL46" i="58"/>
  <c r="DJ46" i="58"/>
  <c r="DI46" i="58"/>
  <c r="DH46" i="58"/>
  <c r="DG46" i="58"/>
  <c r="EO45" i="58"/>
  <c r="EN45" i="58"/>
  <c r="EM45" i="58"/>
  <c r="EL45" i="58"/>
  <c r="EK45" i="58"/>
  <c r="EJ45" i="58"/>
  <c r="EI45" i="58"/>
  <c r="EH45" i="58"/>
  <c r="EG45" i="58"/>
  <c r="EF45" i="58"/>
  <c r="EE45" i="58"/>
  <c r="ED45" i="58"/>
  <c r="EC45" i="58"/>
  <c r="EB45" i="58"/>
  <c r="EA45" i="58"/>
  <c r="DZ45" i="58"/>
  <c r="DY45" i="58"/>
  <c r="DX45" i="58"/>
  <c r="DW45" i="58"/>
  <c r="DV45" i="58"/>
  <c r="DU45" i="58"/>
  <c r="DT45" i="58"/>
  <c r="DS45" i="58"/>
  <c r="DR45" i="58"/>
  <c r="DQ45" i="58"/>
  <c r="DP45" i="58"/>
  <c r="DO45" i="58"/>
  <c r="DN45" i="58"/>
  <c r="DM45" i="58"/>
  <c r="DL45" i="58"/>
  <c r="DJ45" i="58"/>
  <c r="DI45" i="58"/>
  <c r="DH45" i="58"/>
  <c r="DG45" i="58"/>
  <c r="EO44" i="58"/>
  <c r="EN44" i="58"/>
  <c r="EM44" i="58"/>
  <c r="EL44" i="58"/>
  <c r="EK44" i="58"/>
  <c r="EJ44" i="58"/>
  <c r="EI44" i="58"/>
  <c r="EH44" i="58"/>
  <c r="EG44" i="58"/>
  <c r="EF44" i="58"/>
  <c r="EE44" i="58"/>
  <c r="ED44" i="58"/>
  <c r="EC44" i="58"/>
  <c r="EB44" i="58"/>
  <c r="EA44" i="58"/>
  <c r="DZ44" i="58"/>
  <c r="DY44" i="58"/>
  <c r="DX44" i="58"/>
  <c r="DW44" i="58"/>
  <c r="DV44" i="58"/>
  <c r="DU44" i="58"/>
  <c r="DT44" i="58"/>
  <c r="DS44" i="58"/>
  <c r="DR44" i="58"/>
  <c r="DQ44" i="58"/>
  <c r="DP44" i="58"/>
  <c r="DO44" i="58"/>
  <c r="DN44" i="58"/>
  <c r="DM44" i="58"/>
  <c r="DL44" i="58"/>
  <c r="DJ44" i="58"/>
  <c r="DI44" i="58"/>
  <c r="DH44" i="58"/>
  <c r="DG44" i="58"/>
  <c r="EO43" i="58"/>
  <c r="EN43" i="58"/>
  <c r="EM43" i="58"/>
  <c r="EL43" i="58"/>
  <c r="EK43" i="58"/>
  <c r="EJ43" i="58"/>
  <c r="EI43" i="58"/>
  <c r="EH43" i="58"/>
  <c r="EG43" i="58"/>
  <c r="EF43" i="58"/>
  <c r="EE43" i="58"/>
  <c r="ED43" i="58"/>
  <c r="EC43" i="58"/>
  <c r="EB43" i="58"/>
  <c r="EA43" i="58"/>
  <c r="DZ43" i="58"/>
  <c r="DY43" i="58"/>
  <c r="DX43" i="58"/>
  <c r="DW43" i="58"/>
  <c r="DV43" i="58"/>
  <c r="DU43" i="58"/>
  <c r="DT43" i="58"/>
  <c r="DS43" i="58"/>
  <c r="DR43" i="58"/>
  <c r="DQ43" i="58"/>
  <c r="DP43" i="58"/>
  <c r="DO43" i="58"/>
  <c r="DN43" i="58"/>
  <c r="DM43" i="58"/>
  <c r="DL43" i="58"/>
  <c r="DJ43" i="58"/>
  <c r="DI43" i="58"/>
  <c r="DH43" i="58"/>
  <c r="DG43" i="58"/>
  <c r="EO42" i="58"/>
  <c r="EN42" i="58"/>
  <c r="EM42" i="58"/>
  <c r="EL42" i="58"/>
  <c r="EK42" i="58"/>
  <c r="EJ42" i="58"/>
  <c r="EI42" i="58"/>
  <c r="EH42" i="58"/>
  <c r="EG42" i="58"/>
  <c r="EF42" i="58"/>
  <c r="EE42" i="58"/>
  <c r="ED42" i="58"/>
  <c r="EC42" i="58"/>
  <c r="EB42" i="58"/>
  <c r="EA42" i="58"/>
  <c r="DZ42" i="58"/>
  <c r="DY42" i="58"/>
  <c r="DX42" i="58"/>
  <c r="DW42" i="58"/>
  <c r="DV42" i="58"/>
  <c r="DU42" i="58"/>
  <c r="DT42" i="58"/>
  <c r="DS42" i="58"/>
  <c r="DR42" i="58"/>
  <c r="DQ42" i="58"/>
  <c r="DP42" i="58"/>
  <c r="DO42" i="58"/>
  <c r="DN42" i="58"/>
  <c r="DM42" i="58"/>
  <c r="DL42" i="58"/>
  <c r="DJ42" i="58"/>
  <c r="DI42" i="58"/>
  <c r="DH42" i="58"/>
  <c r="DG42" i="58"/>
  <c r="EO41" i="58"/>
  <c r="EN41" i="58"/>
  <c r="EM41" i="58"/>
  <c r="EL41" i="58"/>
  <c r="EK41" i="58"/>
  <c r="EJ41" i="58"/>
  <c r="EI41" i="58"/>
  <c r="EH41" i="58"/>
  <c r="EG41" i="58"/>
  <c r="EF41" i="58"/>
  <c r="EE41" i="58"/>
  <c r="ED41" i="58"/>
  <c r="EC41" i="58"/>
  <c r="EB41" i="58"/>
  <c r="EA41" i="58"/>
  <c r="DZ41" i="58"/>
  <c r="DY41" i="58"/>
  <c r="DX41" i="58"/>
  <c r="DW41" i="58"/>
  <c r="DV41" i="58"/>
  <c r="DU41" i="58"/>
  <c r="DT41" i="58"/>
  <c r="DS41" i="58"/>
  <c r="DR41" i="58"/>
  <c r="DQ41" i="58"/>
  <c r="DP41" i="58"/>
  <c r="DO41" i="58"/>
  <c r="DN41" i="58"/>
  <c r="DM41" i="58"/>
  <c r="DL41" i="58"/>
  <c r="DJ41" i="58"/>
  <c r="DI41" i="58"/>
  <c r="DH41" i="58"/>
  <c r="DG41" i="58"/>
  <c r="EO40" i="58"/>
  <c r="EN40" i="58"/>
  <c r="EM40" i="58"/>
  <c r="EL40" i="58"/>
  <c r="EK40" i="58"/>
  <c r="EJ40" i="58"/>
  <c r="EI40" i="58"/>
  <c r="EH40" i="58"/>
  <c r="EG40" i="58"/>
  <c r="EF40" i="58"/>
  <c r="EE40" i="58"/>
  <c r="ED40" i="58"/>
  <c r="EC40" i="58"/>
  <c r="EB40" i="58"/>
  <c r="EA40" i="58"/>
  <c r="DZ40" i="58"/>
  <c r="DY40" i="58"/>
  <c r="DX40" i="58"/>
  <c r="DW40" i="58"/>
  <c r="DV40" i="58"/>
  <c r="DU40" i="58"/>
  <c r="DT40" i="58"/>
  <c r="DS40" i="58"/>
  <c r="DR40" i="58"/>
  <c r="DQ40" i="58"/>
  <c r="DP40" i="58"/>
  <c r="DO40" i="58"/>
  <c r="DN40" i="58"/>
  <c r="DM40" i="58"/>
  <c r="DL40" i="58"/>
  <c r="DJ40" i="58"/>
  <c r="DI40" i="58"/>
  <c r="DH40" i="58"/>
  <c r="DG40" i="58"/>
  <c r="EO39" i="58"/>
  <c r="EN39" i="58"/>
  <c r="EM39" i="58"/>
  <c r="EL39" i="58"/>
  <c r="EK39" i="58"/>
  <c r="EJ39" i="58"/>
  <c r="EI39" i="58"/>
  <c r="EH39" i="58"/>
  <c r="EG39" i="58"/>
  <c r="EF39" i="58"/>
  <c r="EE39" i="58"/>
  <c r="ED39" i="58"/>
  <c r="EC39" i="58"/>
  <c r="EB39" i="58"/>
  <c r="EA39" i="58"/>
  <c r="DZ39" i="58"/>
  <c r="DY39" i="58"/>
  <c r="DX39" i="58"/>
  <c r="DW39" i="58"/>
  <c r="DV39" i="58"/>
  <c r="DU39" i="58"/>
  <c r="DT39" i="58"/>
  <c r="DS39" i="58"/>
  <c r="DR39" i="58"/>
  <c r="DQ39" i="58"/>
  <c r="DP39" i="58"/>
  <c r="DO39" i="58"/>
  <c r="DN39" i="58"/>
  <c r="DM39" i="58"/>
  <c r="DL39" i="58"/>
  <c r="DJ39" i="58"/>
  <c r="DI39" i="58"/>
  <c r="DH39" i="58"/>
  <c r="DG39" i="58"/>
  <c r="EO38" i="58"/>
  <c r="EN38" i="58"/>
  <c r="EM38" i="58"/>
  <c r="EL38" i="58"/>
  <c r="EK38" i="58"/>
  <c r="EJ38" i="58"/>
  <c r="EI38" i="58"/>
  <c r="EH38" i="58"/>
  <c r="EG38" i="58"/>
  <c r="EF38" i="58"/>
  <c r="EE38" i="58"/>
  <c r="ED38" i="58"/>
  <c r="EC38" i="58"/>
  <c r="EB38" i="58"/>
  <c r="EA38" i="58"/>
  <c r="DZ38" i="58"/>
  <c r="DY38" i="58"/>
  <c r="DX38" i="58"/>
  <c r="DW38" i="58"/>
  <c r="DV38" i="58"/>
  <c r="DU38" i="58"/>
  <c r="DT38" i="58"/>
  <c r="DS38" i="58"/>
  <c r="DR38" i="58"/>
  <c r="DQ38" i="58"/>
  <c r="DP38" i="58"/>
  <c r="DO38" i="58"/>
  <c r="DN38" i="58"/>
  <c r="DM38" i="58"/>
  <c r="DL38" i="58"/>
  <c r="DJ38" i="58"/>
  <c r="DI38" i="58"/>
  <c r="DH38" i="58"/>
  <c r="DG38" i="58"/>
  <c r="EO37" i="58"/>
  <c r="EN37" i="58"/>
  <c r="EM37" i="58"/>
  <c r="EL37" i="58"/>
  <c r="EK37" i="58"/>
  <c r="EJ37" i="58"/>
  <c r="EI37" i="58"/>
  <c r="EH37" i="58"/>
  <c r="EG37" i="58"/>
  <c r="EF37" i="58"/>
  <c r="EE37" i="58"/>
  <c r="ED37" i="58"/>
  <c r="EC37" i="58"/>
  <c r="EB37" i="58"/>
  <c r="EA37" i="58"/>
  <c r="DZ37" i="58"/>
  <c r="DY37" i="58"/>
  <c r="DX37" i="58"/>
  <c r="DW37" i="58"/>
  <c r="DV37" i="58"/>
  <c r="DU37" i="58"/>
  <c r="DT37" i="58"/>
  <c r="DS37" i="58"/>
  <c r="DR37" i="58"/>
  <c r="DQ37" i="58"/>
  <c r="DP37" i="58"/>
  <c r="DO37" i="58"/>
  <c r="DN37" i="58"/>
  <c r="DM37" i="58"/>
  <c r="DL37" i="58"/>
  <c r="DJ37" i="58"/>
  <c r="DI37" i="58"/>
  <c r="DH37" i="58"/>
  <c r="DG37" i="58"/>
  <c r="EO36" i="58"/>
  <c r="EN36" i="58"/>
  <c r="EM36" i="58"/>
  <c r="EL36" i="58"/>
  <c r="EK36" i="58"/>
  <c r="EJ36" i="58"/>
  <c r="EI36" i="58"/>
  <c r="EH36" i="58"/>
  <c r="EG36" i="58"/>
  <c r="EF36" i="58"/>
  <c r="EE36" i="58"/>
  <c r="ED36" i="58"/>
  <c r="EC36" i="58"/>
  <c r="EB36" i="58"/>
  <c r="EA36" i="58"/>
  <c r="DZ36" i="58"/>
  <c r="DY36" i="58"/>
  <c r="DX36" i="58"/>
  <c r="DW36" i="58"/>
  <c r="DV36" i="58"/>
  <c r="DU36" i="58"/>
  <c r="DT36" i="58"/>
  <c r="DS36" i="58"/>
  <c r="DR36" i="58"/>
  <c r="DQ36" i="58"/>
  <c r="DP36" i="58"/>
  <c r="DO36" i="58"/>
  <c r="DN36" i="58"/>
  <c r="DM36" i="58"/>
  <c r="DL36" i="58"/>
  <c r="DJ36" i="58"/>
  <c r="DI36" i="58"/>
  <c r="DH36" i="58"/>
  <c r="DG36" i="58"/>
  <c r="EO35" i="58"/>
  <c r="EN35" i="58"/>
  <c r="EM35" i="58"/>
  <c r="EL35" i="58"/>
  <c r="EK35" i="58"/>
  <c r="EJ35" i="58"/>
  <c r="EI35" i="58"/>
  <c r="EH35" i="58"/>
  <c r="EG35" i="58"/>
  <c r="EF35" i="58"/>
  <c r="EE35" i="58"/>
  <c r="ED35" i="58"/>
  <c r="EC35" i="58"/>
  <c r="EB35" i="58"/>
  <c r="EA35" i="58"/>
  <c r="DZ35" i="58"/>
  <c r="DY35" i="58"/>
  <c r="DX35" i="58"/>
  <c r="DW35" i="58"/>
  <c r="DV35" i="58"/>
  <c r="DU35" i="58"/>
  <c r="DT35" i="58"/>
  <c r="DS35" i="58"/>
  <c r="DR35" i="58"/>
  <c r="DQ35" i="58"/>
  <c r="DP35" i="58"/>
  <c r="DO35" i="58"/>
  <c r="DN35" i="58"/>
  <c r="DM35" i="58"/>
  <c r="DL35" i="58"/>
  <c r="DJ35" i="58"/>
  <c r="DI35" i="58"/>
  <c r="DH35" i="58"/>
  <c r="DG35" i="58"/>
  <c r="EO34" i="58"/>
  <c r="EN34" i="58"/>
  <c r="EM34" i="58"/>
  <c r="EL34" i="58"/>
  <c r="EK34" i="58"/>
  <c r="EJ34" i="58"/>
  <c r="EI34" i="58"/>
  <c r="EH34" i="58"/>
  <c r="EG34" i="58"/>
  <c r="EF34" i="58"/>
  <c r="EE34" i="58"/>
  <c r="ED34" i="58"/>
  <c r="EC34" i="58"/>
  <c r="EB34" i="58"/>
  <c r="EA34" i="58"/>
  <c r="DZ34" i="58"/>
  <c r="DY34" i="58"/>
  <c r="DX34" i="58"/>
  <c r="DW34" i="58"/>
  <c r="DV34" i="58"/>
  <c r="DU34" i="58"/>
  <c r="DT34" i="58"/>
  <c r="DS34" i="58"/>
  <c r="DR34" i="58"/>
  <c r="DQ34" i="58"/>
  <c r="DP34" i="58"/>
  <c r="DO34" i="58"/>
  <c r="DN34" i="58"/>
  <c r="DM34" i="58"/>
  <c r="DL34" i="58"/>
  <c r="DJ34" i="58"/>
  <c r="DI34" i="58"/>
  <c r="DH34" i="58"/>
  <c r="DG34" i="58"/>
  <c r="EO33" i="58"/>
  <c r="EN33" i="58"/>
  <c r="EM33" i="58"/>
  <c r="EL33" i="58"/>
  <c r="EK33" i="58"/>
  <c r="EJ33" i="58"/>
  <c r="EI33" i="58"/>
  <c r="EH33" i="58"/>
  <c r="EG33" i="58"/>
  <c r="EF33" i="58"/>
  <c r="EE33" i="58"/>
  <c r="ED33" i="58"/>
  <c r="EC33" i="58"/>
  <c r="EB33" i="58"/>
  <c r="EA33" i="58"/>
  <c r="DZ33" i="58"/>
  <c r="DY33" i="58"/>
  <c r="DX33" i="58"/>
  <c r="DW33" i="58"/>
  <c r="DV33" i="58"/>
  <c r="DU33" i="58"/>
  <c r="DT33" i="58"/>
  <c r="DS33" i="58"/>
  <c r="DR33" i="58"/>
  <c r="DQ33" i="58"/>
  <c r="DP33" i="58"/>
  <c r="DO33" i="58"/>
  <c r="DN33" i="58"/>
  <c r="DM33" i="58"/>
  <c r="DL33" i="58"/>
  <c r="DJ33" i="58"/>
  <c r="DI33" i="58"/>
  <c r="DH33" i="58"/>
  <c r="DG33" i="58"/>
  <c r="EO32" i="58"/>
  <c r="EN32" i="58"/>
  <c r="EM32" i="58"/>
  <c r="EL32" i="58"/>
  <c r="EK32" i="58"/>
  <c r="EJ32" i="58"/>
  <c r="EI32" i="58"/>
  <c r="EH32" i="58"/>
  <c r="EG32" i="58"/>
  <c r="EF32" i="58"/>
  <c r="EE32" i="58"/>
  <c r="ED32" i="58"/>
  <c r="EC32" i="58"/>
  <c r="EB32" i="58"/>
  <c r="EA32" i="58"/>
  <c r="DZ32" i="58"/>
  <c r="DY32" i="58"/>
  <c r="DX32" i="58"/>
  <c r="DW32" i="58"/>
  <c r="DV32" i="58"/>
  <c r="DU32" i="58"/>
  <c r="DT32" i="58"/>
  <c r="DS32" i="58"/>
  <c r="DR32" i="58"/>
  <c r="DQ32" i="58"/>
  <c r="DP32" i="58"/>
  <c r="DO32" i="58"/>
  <c r="DN32" i="58"/>
  <c r="DM32" i="58"/>
  <c r="DL32" i="58"/>
  <c r="DJ32" i="58"/>
  <c r="DI32" i="58"/>
  <c r="DH32" i="58"/>
  <c r="DG32" i="58"/>
  <c r="EO31" i="58"/>
  <c r="EN31" i="58"/>
  <c r="EM31" i="58"/>
  <c r="EL31" i="58"/>
  <c r="EK31" i="58"/>
  <c r="EJ31" i="58"/>
  <c r="EI31" i="58"/>
  <c r="EH31" i="58"/>
  <c r="EG31" i="58"/>
  <c r="EF31" i="58"/>
  <c r="EE31" i="58"/>
  <c r="ED31" i="58"/>
  <c r="EC31" i="58"/>
  <c r="EB31" i="58"/>
  <c r="EA31" i="58"/>
  <c r="DZ31" i="58"/>
  <c r="DY31" i="58"/>
  <c r="DX31" i="58"/>
  <c r="DW31" i="58"/>
  <c r="DV31" i="58"/>
  <c r="DU31" i="58"/>
  <c r="DT31" i="58"/>
  <c r="DS31" i="58"/>
  <c r="DR31" i="58"/>
  <c r="DQ31" i="58"/>
  <c r="DP31" i="58"/>
  <c r="DO31" i="58"/>
  <c r="DN31" i="58"/>
  <c r="DM31" i="58"/>
  <c r="DL31" i="58"/>
  <c r="DJ31" i="58"/>
  <c r="DI31" i="58"/>
  <c r="DH31" i="58"/>
  <c r="DG31" i="58"/>
  <c r="EO30" i="58"/>
  <c r="EN30" i="58"/>
  <c r="EM30" i="58"/>
  <c r="EL30" i="58"/>
  <c r="EK30" i="58"/>
  <c r="EJ30" i="58"/>
  <c r="EI30" i="58"/>
  <c r="EH30" i="58"/>
  <c r="EG30" i="58"/>
  <c r="EF30" i="58"/>
  <c r="EE30" i="58"/>
  <c r="ED30" i="58"/>
  <c r="EC30" i="58"/>
  <c r="EB30" i="58"/>
  <c r="EA30" i="58"/>
  <c r="DZ30" i="58"/>
  <c r="DY30" i="58"/>
  <c r="DX30" i="58"/>
  <c r="DW30" i="58"/>
  <c r="DV30" i="58"/>
  <c r="DU30" i="58"/>
  <c r="DT30" i="58"/>
  <c r="DS30" i="58"/>
  <c r="DR30" i="58"/>
  <c r="DQ30" i="58"/>
  <c r="DP30" i="58"/>
  <c r="DO30" i="58"/>
  <c r="DN30" i="58"/>
  <c r="DM30" i="58"/>
  <c r="DL30" i="58"/>
  <c r="DJ30" i="58"/>
  <c r="DI30" i="58"/>
  <c r="DH30" i="58"/>
  <c r="DG30" i="58"/>
  <c r="EO29" i="58"/>
  <c r="EN29" i="58"/>
  <c r="EM29" i="58"/>
  <c r="EL29" i="58"/>
  <c r="EK29" i="58"/>
  <c r="EJ29" i="58"/>
  <c r="EI29" i="58"/>
  <c r="EH29" i="58"/>
  <c r="EG29" i="58"/>
  <c r="EF29" i="58"/>
  <c r="EE29" i="58"/>
  <c r="ED29" i="58"/>
  <c r="EC29" i="58"/>
  <c r="EB29" i="58"/>
  <c r="EA29" i="58"/>
  <c r="DZ29" i="58"/>
  <c r="DY29" i="58"/>
  <c r="DX29" i="58"/>
  <c r="DW29" i="58"/>
  <c r="DV29" i="58"/>
  <c r="DU29" i="58"/>
  <c r="DT29" i="58"/>
  <c r="DS29" i="58"/>
  <c r="DR29" i="58"/>
  <c r="DQ29" i="58"/>
  <c r="DP29" i="58"/>
  <c r="DO29" i="58"/>
  <c r="DN29" i="58"/>
  <c r="DM29" i="58"/>
  <c r="DL29" i="58"/>
  <c r="DJ29" i="58"/>
  <c r="DI29" i="58"/>
  <c r="DH29" i="58"/>
  <c r="DG29" i="58"/>
  <c r="EO28" i="58"/>
  <c r="EN28" i="58"/>
  <c r="EM28" i="58"/>
  <c r="EL28" i="58"/>
  <c r="EK28" i="58"/>
  <c r="EJ28" i="58"/>
  <c r="EI28" i="58"/>
  <c r="EH28" i="58"/>
  <c r="EG28" i="58"/>
  <c r="EF28" i="58"/>
  <c r="EE28" i="58"/>
  <c r="ED28" i="58"/>
  <c r="EC28" i="58"/>
  <c r="EB28" i="58"/>
  <c r="EA28" i="58"/>
  <c r="DZ28" i="58"/>
  <c r="DY28" i="58"/>
  <c r="DX28" i="58"/>
  <c r="DW28" i="58"/>
  <c r="DV28" i="58"/>
  <c r="DU28" i="58"/>
  <c r="DT28" i="58"/>
  <c r="DS28" i="58"/>
  <c r="DR28" i="58"/>
  <c r="DQ28" i="58"/>
  <c r="DP28" i="58"/>
  <c r="DO28" i="58"/>
  <c r="DN28" i="58"/>
  <c r="DM28" i="58"/>
  <c r="DL28" i="58"/>
  <c r="DJ28" i="58"/>
  <c r="DI28" i="58"/>
  <c r="DH28" i="58"/>
  <c r="DG28" i="58"/>
  <c r="EO27" i="58"/>
  <c r="EN27" i="58"/>
  <c r="EM27" i="58"/>
  <c r="EL27" i="58"/>
  <c r="EK27" i="58"/>
  <c r="EJ27" i="58"/>
  <c r="EI27" i="58"/>
  <c r="EH27" i="58"/>
  <c r="EG27" i="58"/>
  <c r="EF27" i="58"/>
  <c r="EE27" i="58"/>
  <c r="ED27" i="58"/>
  <c r="EC27" i="58"/>
  <c r="EB27" i="58"/>
  <c r="EA27" i="58"/>
  <c r="DZ27" i="58"/>
  <c r="DY27" i="58"/>
  <c r="DX27" i="58"/>
  <c r="DW27" i="58"/>
  <c r="DV27" i="58"/>
  <c r="DU27" i="58"/>
  <c r="DT27" i="58"/>
  <c r="DS27" i="58"/>
  <c r="DR27" i="58"/>
  <c r="DQ27" i="58"/>
  <c r="DP27" i="58"/>
  <c r="DO27" i="58"/>
  <c r="DN27" i="58"/>
  <c r="DM27" i="58"/>
  <c r="DL27" i="58"/>
  <c r="DJ27" i="58"/>
  <c r="DI27" i="58"/>
  <c r="DH27" i="58"/>
  <c r="DG27" i="58"/>
  <c r="EO26" i="58"/>
  <c r="EN26" i="58"/>
  <c r="EM26" i="58"/>
  <c r="EL26" i="58"/>
  <c r="EK26" i="58"/>
  <c r="EJ26" i="58"/>
  <c r="EI26" i="58"/>
  <c r="EH26" i="58"/>
  <c r="EG26" i="58"/>
  <c r="EF26" i="58"/>
  <c r="EE26" i="58"/>
  <c r="ED26" i="58"/>
  <c r="EC26" i="58"/>
  <c r="EB26" i="58"/>
  <c r="EA26" i="58"/>
  <c r="DZ26" i="58"/>
  <c r="DY26" i="58"/>
  <c r="DX26" i="58"/>
  <c r="DW26" i="58"/>
  <c r="DV26" i="58"/>
  <c r="DU26" i="58"/>
  <c r="DT26" i="58"/>
  <c r="DS26" i="58"/>
  <c r="DR26" i="58"/>
  <c r="DQ26" i="58"/>
  <c r="DP26" i="58"/>
  <c r="DO26" i="58"/>
  <c r="DN26" i="58"/>
  <c r="DM26" i="58"/>
  <c r="DL26" i="58"/>
  <c r="DJ26" i="58"/>
  <c r="DI26" i="58"/>
  <c r="DH26" i="58"/>
  <c r="DG26" i="58"/>
  <c r="EO25" i="58"/>
  <c r="EN25" i="58"/>
  <c r="EM25" i="58"/>
  <c r="EL25" i="58"/>
  <c r="EK25" i="58"/>
  <c r="EJ25" i="58"/>
  <c r="EI25" i="58"/>
  <c r="EH25" i="58"/>
  <c r="EG25" i="58"/>
  <c r="EF25" i="58"/>
  <c r="EE25" i="58"/>
  <c r="ED25" i="58"/>
  <c r="EC25" i="58"/>
  <c r="EB25" i="58"/>
  <c r="EA25" i="58"/>
  <c r="DZ25" i="58"/>
  <c r="DY25" i="58"/>
  <c r="DX25" i="58"/>
  <c r="DW25" i="58"/>
  <c r="DV25" i="58"/>
  <c r="DU25" i="58"/>
  <c r="DT25" i="58"/>
  <c r="DS25" i="58"/>
  <c r="DR25" i="58"/>
  <c r="DQ25" i="58"/>
  <c r="DP25" i="58"/>
  <c r="DO25" i="58"/>
  <c r="DN25" i="58"/>
  <c r="DM25" i="58"/>
  <c r="DL25" i="58"/>
  <c r="DJ25" i="58"/>
  <c r="DI25" i="58"/>
  <c r="DH25" i="58"/>
  <c r="DG25" i="58"/>
  <c r="EO24" i="58"/>
  <c r="EN24" i="58"/>
  <c r="EM24" i="58"/>
  <c r="EL24" i="58"/>
  <c r="EK24" i="58"/>
  <c r="EJ24" i="58"/>
  <c r="EI24" i="58"/>
  <c r="EH24" i="58"/>
  <c r="EG24" i="58"/>
  <c r="EF24" i="58"/>
  <c r="EE24" i="58"/>
  <c r="ED24" i="58"/>
  <c r="EC24" i="58"/>
  <c r="EB24" i="58"/>
  <c r="EA24" i="58"/>
  <c r="DZ24" i="58"/>
  <c r="DY24" i="58"/>
  <c r="DX24" i="58"/>
  <c r="DW24" i="58"/>
  <c r="DV24" i="58"/>
  <c r="DU24" i="58"/>
  <c r="DT24" i="58"/>
  <c r="DS24" i="58"/>
  <c r="DR24" i="58"/>
  <c r="DQ24" i="58"/>
  <c r="DP24" i="58"/>
  <c r="DO24" i="58"/>
  <c r="DN24" i="58"/>
  <c r="DM24" i="58"/>
  <c r="DL24" i="58"/>
  <c r="DJ24" i="58"/>
  <c r="DI24" i="58"/>
  <c r="DH24" i="58"/>
  <c r="DG24" i="58"/>
  <c r="EO23" i="58"/>
  <c r="EN23" i="58"/>
  <c r="EM23" i="58"/>
  <c r="EL23" i="58"/>
  <c r="EK23" i="58"/>
  <c r="EJ23" i="58"/>
  <c r="EI23" i="58"/>
  <c r="EH23" i="58"/>
  <c r="EG23" i="58"/>
  <c r="EF23" i="58"/>
  <c r="EE23" i="58"/>
  <c r="ED23" i="58"/>
  <c r="EC23" i="58"/>
  <c r="EB23" i="58"/>
  <c r="EA23" i="58"/>
  <c r="DZ23" i="58"/>
  <c r="DY23" i="58"/>
  <c r="DX23" i="58"/>
  <c r="DW23" i="58"/>
  <c r="DV23" i="58"/>
  <c r="DU23" i="58"/>
  <c r="DT23" i="58"/>
  <c r="DS23" i="58"/>
  <c r="DR23" i="58"/>
  <c r="DQ23" i="58"/>
  <c r="DP23" i="58"/>
  <c r="DO23" i="58"/>
  <c r="DN23" i="58"/>
  <c r="DM23" i="58"/>
  <c r="DL23" i="58"/>
  <c r="DJ23" i="58"/>
  <c r="DI23" i="58"/>
  <c r="DH23" i="58"/>
  <c r="DG23" i="58"/>
  <c r="EO22" i="58"/>
  <c r="EN22" i="58"/>
  <c r="EM22" i="58"/>
  <c r="EL22" i="58"/>
  <c r="EK22" i="58"/>
  <c r="EJ22" i="58"/>
  <c r="EI22" i="58"/>
  <c r="EH22" i="58"/>
  <c r="EG22" i="58"/>
  <c r="EF22" i="58"/>
  <c r="EE22" i="58"/>
  <c r="ED22" i="58"/>
  <c r="EC22" i="58"/>
  <c r="EB22" i="58"/>
  <c r="EA22" i="58"/>
  <c r="DZ22" i="58"/>
  <c r="DY22" i="58"/>
  <c r="DX22" i="58"/>
  <c r="DW22" i="58"/>
  <c r="DV22" i="58"/>
  <c r="DU22" i="58"/>
  <c r="DT22" i="58"/>
  <c r="DS22" i="58"/>
  <c r="DR22" i="58"/>
  <c r="DQ22" i="58"/>
  <c r="DP22" i="58"/>
  <c r="DO22" i="58"/>
  <c r="DN22" i="58"/>
  <c r="DM22" i="58"/>
  <c r="DL22" i="58"/>
  <c r="DJ22" i="58"/>
  <c r="DI22" i="58"/>
  <c r="DH22" i="58"/>
  <c r="DG22" i="58"/>
  <c r="EO21" i="58"/>
  <c r="EN21" i="58"/>
  <c r="EM21" i="58"/>
  <c r="EL21" i="58"/>
  <c r="EK21" i="58"/>
  <c r="EJ21" i="58"/>
  <c r="EI21" i="58"/>
  <c r="EH21" i="58"/>
  <c r="EG21" i="58"/>
  <c r="EF21" i="58"/>
  <c r="EE21" i="58"/>
  <c r="ED21" i="58"/>
  <c r="EC21" i="58"/>
  <c r="EB21" i="58"/>
  <c r="EA21" i="58"/>
  <c r="DZ21" i="58"/>
  <c r="DY21" i="58"/>
  <c r="DX21" i="58"/>
  <c r="DW21" i="58"/>
  <c r="DV21" i="58"/>
  <c r="DU21" i="58"/>
  <c r="DT21" i="58"/>
  <c r="DS21" i="58"/>
  <c r="DR21" i="58"/>
  <c r="DQ21" i="58"/>
  <c r="DP21" i="58"/>
  <c r="DO21" i="58"/>
  <c r="DN21" i="58"/>
  <c r="DM21" i="58"/>
  <c r="DL21" i="58"/>
  <c r="DJ21" i="58"/>
  <c r="DI21" i="58"/>
  <c r="DH21" i="58"/>
  <c r="DG21" i="58"/>
  <c r="EO20" i="58"/>
  <c r="EN20" i="58"/>
  <c r="EM20" i="58"/>
  <c r="EL20" i="58"/>
  <c r="EK20" i="58"/>
  <c r="EJ20" i="58"/>
  <c r="EI20" i="58"/>
  <c r="EH20" i="58"/>
  <c r="EG20" i="58"/>
  <c r="EF20" i="58"/>
  <c r="EE20" i="58"/>
  <c r="ED20" i="58"/>
  <c r="EC20" i="58"/>
  <c r="EB20" i="58"/>
  <c r="EA20" i="58"/>
  <c r="DZ20" i="58"/>
  <c r="DY20" i="58"/>
  <c r="DX20" i="58"/>
  <c r="DW20" i="58"/>
  <c r="DV20" i="58"/>
  <c r="DU20" i="58"/>
  <c r="DT20" i="58"/>
  <c r="DS20" i="58"/>
  <c r="DR20" i="58"/>
  <c r="DQ20" i="58"/>
  <c r="DP20" i="58"/>
  <c r="DO20" i="58"/>
  <c r="DN20" i="58"/>
  <c r="DM20" i="58"/>
  <c r="DL20" i="58"/>
  <c r="DJ20" i="58"/>
  <c r="DI20" i="58"/>
  <c r="DH20" i="58"/>
  <c r="DG20" i="58"/>
  <c r="EO19" i="58"/>
  <c r="EN19" i="58"/>
  <c r="EM19" i="58"/>
  <c r="EL19" i="58"/>
  <c r="EK19" i="58"/>
  <c r="EJ19" i="58"/>
  <c r="EI19" i="58"/>
  <c r="EH19" i="58"/>
  <c r="EG19" i="58"/>
  <c r="EF19" i="58"/>
  <c r="EE19" i="58"/>
  <c r="ED19" i="58"/>
  <c r="EC19" i="58"/>
  <c r="EB19" i="58"/>
  <c r="EA19" i="58"/>
  <c r="DZ19" i="58"/>
  <c r="DY19" i="58"/>
  <c r="DX19" i="58"/>
  <c r="DW19" i="58"/>
  <c r="DV19" i="58"/>
  <c r="DU19" i="58"/>
  <c r="DT19" i="58"/>
  <c r="DS19" i="58"/>
  <c r="DR19" i="58"/>
  <c r="DQ19" i="58"/>
  <c r="DP19" i="58"/>
  <c r="DO19" i="58"/>
  <c r="DN19" i="58"/>
  <c r="DM19" i="58"/>
  <c r="DL19" i="58"/>
  <c r="DJ19" i="58"/>
  <c r="DI19" i="58"/>
  <c r="DH19" i="58"/>
  <c r="DG19" i="58"/>
  <c r="EO18" i="58"/>
  <c r="EN18" i="58"/>
  <c r="EM18" i="58"/>
  <c r="EL18" i="58"/>
  <c r="EK18" i="58"/>
  <c r="EJ18" i="58"/>
  <c r="EI18" i="58"/>
  <c r="EH18" i="58"/>
  <c r="EG18" i="58"/>
  <c r="EF18" i="58"/>
  <c r="EE18" i="58"/>
  <c r="ED18" i="58"/>
  <c r="EC18" i="58"/>
  <c r="EB18" i="58"/>
  <c r="EA18" i="58"/>
  <c r="DZ18" i="58"/>
  <c r="DY18" i="58"/>
  <c r="DX18" i="58"/>
  <c r="DW18" i="58"/>
  <c r="DV18" i="58"/>
  <c r="DU18" i="58"/>
  <c r="DT18" i="58"/>
  <c r="DS18" i="58"/>
  <c r="DR18" i="58"/>
  <c r="DQ18" i="58"/>
  <c r="DP18" i="58"/>
  <c r="DO18" i="58"/>
  <c r="DN18" i="58"/>
  <c r="DM18" i="58"/>
  <c r="DL18" i="58"/>
  <c r="DJ18" i="58"/>
  <c r="DI18" i="58"/>
  <c r="DH18" i="58"/>
  <c r="DG18" i="58"/>
  <c r="EO17" i="58"/>
  <c r="EN17" i="58"/>
  <c r="EM17" i="58"/>
  <c r="EL17" i="58"/>
  <c r="EK17" i="58"/>
  <c r="EJ17" i="58"/>
  <c r="EI17" i="58"/>
  <c r="EH17" i="58"/>
  <c r="EG17" i="58"/>
  <c r="EF17" i="58"/>
  <c r="EE17" i="58"/>
  <c r="ED17" i="58"/>
  <c r="EC17" i="58"/>
  <c r="EB17" i="58"/>
  <c r="EA17" i="58"/>
  <c r="DZ17" i="58"/>
  <c r="DY17" i="58"/>
  <c r="DX17" i="58"/>
  <c r="DW17" i="58"/>
  <c r="DV17" i="58"/>
  <c r="DU17" i="58"/>
  <c r="DT17" i="58"/>
  <c r="DS17" i="58"/>
  <c r="DR17" i="58"/>
  <c r="DQ17" i="58"/>
  <c r="DP17" i="58"/>
  <c r="DO17" i="58"/>
  <c r="DN17" i="58"/>
  <c r="DM17" i="58"/>
  <c r="DL17" i="58"/>
  <c r="DJ17" i="58"/>
  <c r="DI17" i="58"/>
  <c r="DH17" i="58"/>
  <c r="DG17" i="58"/>
  <c r="EO16" i="58"/>
  <c r="EN16" i="58"/>
  <c r="EM16" i="58"/>
  <c r="EL16" i="58"/>
  <c r="EK16" i="58"/>
  <c r="EJ16" i="58"/>
  <c r="EI16" i="58"/>
  <c r="EH16" i="58"/>
  <c r="EG16" i="58"/>
  <c r="EF16" i="58"/>
  <c r="EE16" i="58"/>
  <c r="ED16" i="58"/>
  <c r="EC16" i="58"/>
  <c r="EB16" i="58"/>
  <c r="EA16" i="58"/>
  <c r="DZ16" i="58"/>
  <c r="DY16" i="58"/>
  <c r="DX16" i="58"/>
  <c r="DW16" i="58"/>
  <c r="DV16" i="58"/>
  <c r="DU16" i="58"/>
  <c r="DT16" i="58"/>
  <c r="DS16" i="58"/>
  <c r="DR16" i="58"/>
  <c r="DQ16" i="58"/>
  <c r="DP16" i="58"/>
  <c r="DO16" i="58"/>
  <c r="DN16" i="58"/>
  <c r="DM16" i="58"/>
  <c r="DL16" i="58"/>
  <c r="DJ16" i="58"/>
  <c r="DI16" i="58"/>
  <c r="DH16" i="58"/>
  <c r="DG16" i="58"/>
  <c r="EO15" i="58"/>
  <c r="EN15" i="58"/>
  <c r="EM15" i="58"/>
  <c r="EL15" i="58"/>
  <c r="EK15" i="58"/>
  <c r="EJ15" i="58"/>
  <c r="EI15" i="58"/>
  <c r="EH15" i="58"/>
  <c r="EG15" i="58"/>
  <c r="EF15" i="58"/>
  <c r="EE15" i="58"/>
  <c r="ED15" i="58"/>
  <c r="EC15" i="58"/>
  <c r="EB15" i="58"/>
  <c r="EA15" i="58"/>
  <c r="DZ15" i="58"/>
  <c r="DY15" i="58"/>
  <c r="DX15" i="58"/>
  <c r="DW15" i="58"/>
  <c r="DV15" i="58"/>
  <c r="DU15" i="58"/>
  <c r="DT15" i="58"/>
  <c r="DS15" i="58"/>
  <c r="DR15" i="58"/>
  <c r="DQ15" i="58"/>
  <c r="DP15" i="58"/>
  <c r="DO15" i="58"/>
  <c r="DN15" i="58"/>
  <c r="DM15" i="58"/>
  <c r="DL15" i="58"/>
  <c r="DJ15" i="58"/>
  <c r="DI15" i="58"/>
  <c r="DH15" i="58"/>
  <c r="DG15" i="58"/>
  <c r="EO14" i="58"/>
  <c r="EN14" i="58"/>
  <c r="EM14" i="58"/>
  <c r="EL14" i="58"/>
  <c r="EK14" i="58"/>
  <c r="EJ14" i="58"/>
  <c r="EI14" i="58"/>
  <c r="EH14" i="58"/>
  <c r="EG14" i="58"/>
  <c r="EF14" i="58"/>
  <c r="EE14" i="58"/>
  <c r="ED14" i="58"/>
  <c r="EC14" i="58"/>
  <c r="EB14" i="58"/>
  <c r="EA14" i="58"/>
  <c r="DZ14" i="58"/>
  <c r="DY14" i="58"/>
  <c r="DX14" i="58"/>
  <c r="DW14" i="58"/>
  <c r="DV14" i="58"/>
  <c r="DU14" i="58"/>
  <c r="DT14" i="58"/>
  <c r="DS14" i="58"/>
  <c r="DR14" i="58"/>
  <c r="DQ14" i="58"/>
  <c r="DP14" i="58"/>
  <c r="DO14" i="58"/>
  <c r="DN14" i="58"/>
  <c r="DM14" i="58"/>
  <c r="DL14" i="58"/>
  <c r="DJ14" i="58"/>
  <c r="DI14" i="58"/>
  <c r="DH14" i="58"/>
  <c r="DG14" i="58"/>
  <c r="EO13" i="58"/>
  <c r="EN13" i="58"/>
  <c r="EM13" i="58"/>
  <c r="EL13" i="58"/>
  <c r="EK13" i="58"/>
  <c r="EJ13" i="58"/>
  <c r="EI13" i="58"/>
  <c r="EH13" i="58"/>
  <c r="EG13" i="58"/>
  <c r="EF13" i="58"/>
  <c r="EE13" i="58"/>
  <c r="ED13" i="58"/>
  <c r="EC13" i="58"/>
  <c r="EB13" i="58"/>
  <c r="EA13" i="58"/>
  <c r="DZ13" i="58"/>
  <c r="DY13" i="58"/>
  <c r="DX13" i="58"/>
  <c r="DW13" i="58"/>
  <c r="DV13" i="58"/>
  <c r="DU13" i="58"/>
  <c r="DT13" i="58"/>
  <c r="DS13" i="58"/>
  <c r="DR13" i="58"/>
  <c r="DQ13" i="58"/>
  <c r="DP13" i="58"/>
  <c r="DO13" i="58"/>
  <c r="DN13" i="58"/>
  <c r="DM13" i="58"/>
  <c r="DL13" i="58"/>
  <c r="DJ13" i="58"/>
  <c r="DI13" i="58"/>
  <c r="DH13" i="58"/>
  <c r="DG13" i="58"/>
  <c r="EO12" i="58"/>
  <c r="EN12" i="58"/>
  <c r="EM12" i="58"/>
  <c r="EL12" i="58"/>
  <c r="EK12" i="58"/>
  <c r="EJ12" i="58"/>
  <c r="EI12" i="58"/>
  <c r="EH12" i="58"/>
  <c r="EG12" i="58"/>
  <c r="EF12" i="58"/>
  <c r="EE12" i="58"/>
  <c r="ED12" i="58"/>
  <c r="EC12" i="58"/>
  <c r="EB12" i="58"/>
  <c r="EA12" i="58"/>
  <c r="DZ12" i="58"/>
  <c r="DY12" i="58"/>
  <c r="DX12" i="58"/>
  <c r="DW12" i="58"/>
  <c r="DV12" i="58"/>
  <c r="DU12" i="58"/>
  <c r="DT12" i="58"/>
  <c r="DS12" i="58"/>
  <c r="DR12" i="58"/>
  <c r="DQ12" i="58"/>
  <c r="DP12" i="58"/>
  <c r="DO12" i="58"/>
  <c r="DN12" i="58"/>
  <c r="DM12" i="58"/>
  <c r="DL12" i="58"/>
  <c r="DJ12" i="58"/>
  <c r="DI12" i="58"/>
  <c r="DH12" i="58"/>
  <c r="DG12" i="58"/>
  <c r="EO11" i="58"/>
  <c r="EN11" i="58"/>
  <c r="EM11" i="58"/>
  <c r="EL11" i="58"/>
  <c r="EK11" i="58"/>
  <c r="EJ11" i="58"/>
  <c r="EI11" i="58"/>
  <c r="EH11" i="58"/>
  <c r="EG11" i="58"/>
  <c r="EF11" i="58"/>
  <c r="EE11" i="58"/>
  <c r="ED11" i="58"/>
  <c r="EC11" i="58"/>
  <c r="EB11" i="58"/>
  <c r="EA11" i="58"/>
  <c r="DZ11" i="58"/>
  <c r="DY11" i="58"/>
  <c r="DX11" i="58"/>
  <c r="DW11" i="58"/>
  <c r="DV11" i="58"/>
  <c r="DU11" i="58"/>
  <c r="DT11" i="58"/>
  <c r="DS11" i="58"/>
  <c r="DR11" i="58"/>
  <c r="DQ11" i="58"/>
  <c r="DP11" i="58"/>
  <c r="DO11" i="58"/>
  <c r="DN11" i="58"/>
  <c r="DM11" i="58"/>
  <c r="DL11" i="58"/>
  <c r="DJ11" i="58"/>
  <c r="DI11" i="58"/>
  <c r="DH11" i="58"/>
  <c r="DG11" i="58"/>
  <c r="EO10" i="58"/>
  <c r="EN10" i="58"/>
  <c r="EM10" i="58"/>
  <c r="EL10" i="58"/>
  <c r="EK10" i="58"/>
  <c r="EJ10" i="58"/>
  <c r="EI10" i="58"/>
  <c r="EH10" i="58"/>
  <c r="EG10" i="58"/>
  <c r="EF10" i="58"/>
  <c r="EE10" i="58"/>
  <c r="ED10" i="58"/>
  <c r="EC10" i="58"/>
  <c r="EB10" i="58"/>
  <c r="EA10" i="58"/>
  <c r="DZ10" i="58"/>
  <c r="DY10" i="58"/>
  <c r="DX10" i="58"/>
  <c r="DW10" i="58"/>
  <c r="DV10" i="58"/>
  <c r="DU10" i="58"/>
  <c r="DT10" i="58"/>
  <c r="DS10" i="58"/>
  <c r="DR10" i="58"/>
  <c r="DQ10" i="58"/>
  <c r="DP10" i="58"/>
  <c r="DO10" i="58"/>
  <c r="DN10" i="58"/>
  <c r="DM10" i="58"/>
  <c r="DL10" i="58"/>
  <c r="DJ10" i="58"/>
  <c r="DI10" i="58"/>
  <c r="DH10" i="58"/>
  <c r="DG10" i="58"/>
  <c r="EO9" i="58"/>
  <c r="EN9" i="58"/>
  <c r="EM9" i="58"/>
  <c r="EL9" i="58"/>
  <c r="EK9" i="58"/>
  <c r="EJ9" i="58"/>
  <c r="EI9" i="58"/>
  <c r="EH9" i="58"/>
  <c r="EG9" i="58"/>
  <c r="EF9" i="58"/>
  <c r="EE9" i="58"/>
  <c r="ED9" i="58"/>
  <c r="EC9" i="58"/>
  <c r="EB9" i="58"/>
  <c r="EA9" i="58"/>
  <c r="DZ9" i="58"/>
  <c r="DY9" i="58"/>
  <c r="DX9" i="58"/>
  <c r="DW9" i="58"/>
  <c r="DV9" i="58"/>
  <c r="DU9" i="58"/>
  <c r="DT9" i="58"/>
  <c r="DS9" i="58"/>
  <c r="DR9" i="58"/>
  <c r="DQ9" i="58"/>
  <c r="DP9" i="58"/>
  <c r="DO9" i="58"/>
  <c r="DN9" i="58"/>
  <c r="DM9" i="58"/>
  <c r="DL9" i="58"/>
  <c r="DJ9" i="58"/>
  <c r="DI9" i="58"/>
  <c r="DH9" i="58"/>
  <c r="DG9" i="58"/>
  <c r="EO8" i="58"/>
  <c r="EN8" i="58"/>
  <c r="EM8" i="58"/>
  <c r="EL8" i="58"/>
  <c r="EK8" i="58"/>
  <c r="EJ8" i="58"/>
  <c r="EI8" i="58"/>
  <c r="EH8" i="58"/>
  <c r="EG8" i="58"/>
  <c r="EF8" i="58"/>
  <c r="EE8" i="58"/>
  <c r="ED8" i="58"/>
  <c r="EC8" i="58"/>
  <c r="EB8" i="58"/>
  <c r="EA8" i="58"/>
  <c r="DZ8" i="58"/>
  <c r="DY8" i="58"/>
  <c r="DX8" i="58"/>
  <c r="DW8" i="58"/>
  <c r="DV8" i="58"/>
  <c r="DU8" i="58"/>
  <c r="DT8" i="58"/>
  <c r="DS8" i="58"/>
  <c r="DR8" i="58"/>
  <c r="DQ8" i="58"/>
  <c r="DP8" i="58"/>
  <c r="DO8" i="58"/>
  <c r="DN8" i="58"/>
  <c r="DM8" i="58"/>
  <c r="DL8" i="58"/>
  <c r="DJ8" i="58"/>
  <c r="DI8" i="58"/>
  <c r="DH8" i="58"/>
  <c r="DG8" i="58"/>
  <c r="EO7" i="58"/>
  <c r="EN7" i="58"/>
  <c r="EM7" i="58"/>
  <c r="EL7" i="58"/>
  <c r="EK7" i="58"/>
  <c r="EJ7" i="58"/>
  <c r="EI7" i="58"/>
  <c r="EH7" i="58"/>
  <c r="EG7" i="58"/>
  <c r="EF7" i="58"/>
  <c r="EE7" i="58"/>
  <c r="ED7" i="58"/>
  <c r="EC7" i="58"/>
  <c r="EB7" i="58"/>
  <c r="EA7" i="58"/>
  <c r="DZ7" i="58"/>
  <c r="DY7" i="58"/>
  <c r="DX7" i="58"/>
  <c r="DW7" i="58"/>
  <c r="DV7" i="58"/>
  <c r="DU7" i="58"/>
  <c r="DT7" i="58"/>
  <c r="DS7" i="58"/>
  <c r="DR7" i="58"/>
  <c r="DQ7" i="58"/>
  <c r="DP7" i="58"/>
  <c r="DO7" i="58"/>
  <c r="DN7" i="58"/>
  <c r="DM7" i="58"/>
  <c r="DL7" i="58"/>
  <c r="DJ7" i="58"/>
  <c r="DI7" i="58"/>
  <c r="DH7" i="58"/>
  <c r="DG7" i="58"/>
  <c r="EO6" i="58"/>
  <c r="EN6" i="58"/>
  <c r="EM6" i="58"/>
  <c r="EL6" i="58"/>
  <c r="EK6" i="58"/>
  <c r="EJ6" i="58"/>
  <c r="EI6" i="58"/>
  <c r="EH6" i="58"/>
  <c r="EG6" i="58"/>
  <c r="EF6" i="58"/>
  <c r="EE6" i="58"/>
  <c r="ED6" i="58"/>
  <c r="EC6" i="58"/>
  <c r="EB6" i="58"/>
  <c r="EA6" i="58"/>
  <c r="DZ6" i="58"/>
  <c r="DY6" i="58"/>
  <c r="DX6" i="58"/>
  <c r="DW6" i="58"/>
  <c r="DV6" i="58"/>
  <c r="DU6" i="58"/>
  <c r="DT6" i="58"/>
  <c r="DS6" i="58"/>
  <c r="DR6" i="58"/>
  <c r="DQ6" i="58"/>
  <c r="DP6" i="58"/>
  <c r="DO6" i="58"/>
  <c r="DN6" i="58"/>
  <c r="DM6" i="58"/>
  <c r="DL6" i="58"/>
  <c r="DJ6" i="58"/>
  <c r="DI6" i="58"/>
  <c r="DH6" i="58"/>
  <c r="DG6" i="58"/>
  <c r="EO5" i="58"/>
  <c r="EN5" i="58"/>
  <c r="EM5" i="58"/>
  <c r="EL5" i="58"/>
  <c r="EK5" i="58"/>
  <c r="EJ5" i="58"/>
  <c r="EI5" i="58"/>
  <c r="EH5" i="58"/>
  <c r="EG5" i="58"/>
  <c r="EF5" i="58"/>
  <c r="EE5" i="58"/>
  <c r="ED5" i="58"/>
  <c r="EC5" i="58"/>
  <c r="EB5" i="58"/>
  <c r="EA5" i="58"/>
  <c r="DZ5" i="58"/>
  <c r="DY5" i="58"/>
  <c r="DX5" i="58"/>
  <c r="DW5" i="58"/>
  <c r="DV5" i="58"/>
  <c r="DU5" i="58"/>
  <c r="DT5" i="58"/>
  <c r="DS5" i="58"/>
  <c r="DR5" i="58"/>
  <c r="DQ5" i="58"/>
  <c r="DP5" i="58"/>
  <c r="DO5" i="58"/>
  <c r="DN5" i="58"/>
  <c r="DM5" i="58"/>
  <c r="DL5" i="58"/>
  <c r="DJ5" i="58"/>
  <c r="DI5" i="58"/>
  <c r="DH5" i="58"/>
  <c r="DG5" i="58"/>
  <c r="EO4" i="58"/>
  <c r="EN4" i="58"/>
  <c r="EM4" i="58"/>
  <c r="EL4" i="58"/>
  <c r="EK4" i="58"/>
  <c r="EJ4" i="58"/>
  <c r="EI4" i="58"/>
  <c r="EH4" i="58"/>
  <c r="EG4" i="58"/>
  <c r="EF4" i="58"/>
  <c r="EE4" i="58"/>
  <c r="ED4" i="58"/>
  <c r="EC4" i="58"/>
  <c r="EB4" i="58"/>
  <c r="EA4" i="58"/>
  <c r="DZ4" i="58"/>
  <c r="DY4" i="58"/>
  <c r="DX4" i="58"/>
  <c r="DW4" i="58"/>
  <c r="DV4" i="58"/>
  <c r="DU4" i="58"/>
  <c r="DT4" i="58"/>
  <c r="DS4" i="58"/>
  <c r="DR4" i="58"/>
  <c r="DQ4" i="58"/>
  <c r="DP4" i="58"/>
  <c r="DO4" i="58"/>
  <c r="DN4" i="58"/>
  <c r="DM4" i="58"/>
  <c r="DL4" i="58"/>
  <c r="DJ4" i="58"/>
  <c r="DI4" i="58"/>
  <c r="DH4" i="58"/>
  <c r="DG4" i="58"/>
  <c r="EO3" i="58"/>
  <c r="EN3" i="58"/>
  <c r="EM3" i="58"/>
  <c r="EL3" i="58"/>
  <c r="EK3" i="58"/>
  <c r="EJ3" i="58"/>
  <c r="EI3" i="58"/>
  <c r="EH3" i="58"/>
  <c r="EG3" i="58"/>
  <c r="EF3" i="58"/>
  <c r="EE3" i="58"/>
  <c r="ED3" i="58"/>
  <c r="EC3" i="58"/>
  <c r="EB3" i="58"/>
  <c r="EA3" i="58"/>
  <c r="DZ3" i="58"/>
  <c r="DY3" i="58"/>
  <c r="DX3" i="58"/>
  <c r="DW3" i="58"/>
  <c r="DV3" i="58"/>
  <c r="DU3" i="58"/>
  <c r="DT3" i="58"/>
  <c r="DS3" i="58"/>
  <c r="DR3" i="58"/>
  <c r="DQ3" i="58"/>
  <c r="DP3" i="58"/>
  <c r="DO3" i="58"/>
  <c r="DN3" i="58"/>
  <c r="DM3" i="58"/>
  <c r="DL3" i="58"/>
  <c r="DJ3" i="58"/>
  <c r="DI3" i="58"/>
  <c r="DH3" i="58"/>
  <c r="DG3" i="58"/>
  <c r="EO80" i="57"/>
  <c r="EN80" i="57"/>
  <c r="EM80" i="57"/>
  <c r="EL80" i="57"/>
  <c r="EK80" i="57"/>
  <c r="EJ80" i="57"/>
  <c r="EI80" i="57"/>
  <c r="EH80" i="57"/>
  <c r="EG80" i="57"/>
  <c r="EF80" i="57"/>
  <c r="EE80" i="57"/>
  <c r="ED80" i="57"/>
  <c r="EC80" i="57"/>
  <c r="EB80" i="57"/>
  <c r="EA80" i="57"/>
  <c r="DZ80" i="57"/>
  <c r="DY80" i="57"/>
  <c r="DX80" i="57"/>
  <c r="DW80" i="57"/>
  <c r="DV80" i="57"/>
  <c r="DU80" i="57"/>
  <c r="DT80" i="57"/>
  <c r="DS80" i="57"/>
  <c r="DR80" i="57"/>
  <c r="DQ80" i="57"/>
  <c r="DP80" i="57"/>
  <c r="DO80" i="57"/>
  <c r="DN80" i="57"/>
  <c r="DM80" i="57"/>
  <c r="DL80" i="57"/>
  <c r="DJ80" i="57"/>
  <c r="DI80" i="57"/>
  <c r="DH80" i="57"/>
  <c r="DG80" i="57"/>
  <c r="EO79" i="57"/>
  <c r="EN79" i="57"/>
  <c r="EM79" i="57"/>
  <c r="EL79" i="57"/>
  <c r="EK79" i="57"/>
  <c r="EJ79" i="57"/>
  <c r="EI79" i="57"/>
  <c r="EH79" i="57"/>
  <c r="EG79" i="57"/>
  <c r="EF79" i="57"/>
  <c r="EE79" i="57"/>
  <c r="ED79" i="57"/>
  <c r="EC79" i="57"/>
  <c r="EB79" i="57"/>
  <c r="EA79" i="57"/>
  <c r="DZ79" i="57"/>
  <c r="DY79" i="57"/>
  <c r="DX79" i="57"/>
  <c r="DW79" i="57"/>
  <c r="DV79" i="57"/>
  <c r="DU79" i="57"/>
  <c r="DT79" i="57"/>
  <c r="DS79" i="57"/>
  <c r="DR79" i="57"/>
  <c r="DQ79" i="57"/>
  <c r="DP79" i="57"/>
  <c r="DO79" i="57"/>
  <c r="DN79" i="57"/>
  <c r="DM79" i="57"/>
  <c r="DL79" i="57"/>
  <c r="DJ79" i="57"/>
  <c r="DI79" i="57"/>
  <c r="DH79" i="57"/>
  <c r="DG79" i="57"/>
  <c r="EO78" i="57"/>
  <c r="EN78" i="57"/>
  <c r="EM78" i="57"/>
  <c r="EL78" i="57"/>
  <c r="EK78" i="57"/>
  <c r="EJ78" i="57"/>
  <c r="EI78" i="57"/>
  <c r="EH78" i="57"/>
  <c r="EG78" i="57"/>
  <c r="EF78" i="57"/>
  <c r="EE78" i="57"/>
  <c r="ED78" i="57"/>
  <c r="EC78" i="57"/>
  <c r="EB78" i="57"/>
  <c r="EA78" i="57"/>
  <c r="DZ78" i="57"/>
  <c r="DY78" i="57"/>
  <c r="DX78" i="57"/>
  <c r="DW78" i="57"/>
  <c r="DV78" i="57"/>
  <c r="DU78" i="57"/>
  <c r="DT78" i="57"/>
  <c r="DS78" i="57"/>
  <c r="DR78" i="57"/>
  <c r="DQ78" i="57"/>
  <c r="DP78" i="57"/>
  <c r="DO78" i="57"/>
  <c r="DN78" i="57"/>
  <c r="DM78" i="57"/>
  <c r="DL78" i="57"/>
  <c r="DJ78" i="57"/>
  <c r="DI78" i="57"/>
  <c r="DH78" i="57"/>
  <c r="DG78" i="57"/>
  <c r="EO77" i="57"/>
  <c r="EN77" i="57"/>
  <c r="EM77" i="57"/>
  <c r="EL77" i="57"/>
  <c r="EK77" i="57"/>
  <c r="EJ77" i="57"/>
  <c r="EI77" i="57"/>
  <c r="EH77" i="57"/>
  <c r="EG77" i="57"/>
  <c r="EF77" i="57"/>
  <c r="EE77" i="57"/>
  <c r="ED77" i="57"/>
  <c r="EC77" i="57"/>
  <c r="EB77" i="57"/>
  <c r="EA77" i="57"/>
  <c r="DZ77" i="57"/>
  <c r="DY77" i="57"/>
  <c r="DX77" i="57"/>
  <c r="DW77" i="57"/>
  <c r="DV77" i="57"/>
  <c r="DU77" i="57"/>
  <c r="DT77" i="57"/>
  <c r="DS77" i="57"/>
  <c r="DR77" i="57"/>
  <c r="DQ77" i="57"/>
  <c r="DP77" i="57"/>
  <c r="DO77" i="57"/>
  <c r="DN77" i="57"/>
  <c r="DM77" i="57"/>
  <c r="DL77" i="57"/>
  <c r="DJ77" i="57"/>
  <c r="DI77" i="57"/>
  <c r="DH77" i="57"/>
  <c r="DG77" i="57"/>
  <c r="EO76" i="57"/>
  <c r="EN76" i="57"/>
  <c r="EM76" i="57"/>
  <c r="EL76" i="57"/>
  <c r="EK76" i="57"/>
  <c r="EJ76" i="57"/>
  <c r="EI76" i="57"/>
  <c r="EH76" i="57"/>
  <c r="EG76" i="57"/>
  <c r="EF76" i="57"/>
  <c r="EE76" i="57"/>
  <c r="ED76" i="57"/>
  <c r="EC76" i="57"/>
  <c r="EB76" i="57"/>
  <c r="EA76" i="57"/>
  <c r="DZ76" i="57"/>
  <c r="DY76" i="57"/>
  <c r="DX76" i="57"/>
  <c r="DW76" i="57"/>
  <c r="DV76" i="57"/>
  <c r="DU76" i="57"/>
  <c r="DT76" i="57"/>
  <c r="DS76" i="57"/>
  <c r="DR76" i="57"/>
  <c r="DQ76" i="57"/>
  <c r="DP76" i="57"/>
  <c r="DO76" i="57"/>
  <c r="DN76" i="57"/>
  <c r="DM76" i="57"/>
  <c r="DL76" i="57"/>
  <c r="DJ76" i="57"/>
  <c r="DI76" i="57"/>
  <c r="DH76" i="57"/>
  <c r="DG76" i="57"/>
  <c r="EO75" i="57"/>
  <c r="EN75" i="57"/>
  <c r="EM75" i="57"/>
  <c r="EL75" i="57"/>
  <c r="EK75" i="57"/>
  <c r="EJ75" i="57"/>
  <c r="EI75" i="57"/>
  <c r="EH75" i="57"/>
  <c r="EG75" i="57"/>
  <c r="EF75" i="57"/>
  <c r="EE75" i="57"/>
  <c r="ED75" i="57"/>
  <c r="EC75" i="57"/>
  <c r="EB75" i="57"/>
  <c r="EA75" i="57"/>
  <c r="DZ75" i="57"/>
  <c r="DY75" i="57"/>
  <c r="DX75" i="57"/>
  <c r="DW75" i="57"/>
  <c r="DV75" i="57"/>
  <c r="DU75" i="57"/>
  <c r="DT75" i="57"/>
  <c r="DS75" i="57"/>
  <c r="DR75" i="57"/>
  <c r="DQ75" i="57"/>
  <c r="DP75" i="57"/>
  <c r="DO75" i="57"/>
  <c r="DN75" i="57"/>
  <c r="DM75" i="57"/>
  <c r="DL75" i="57"/>
  <c r="DJ75" i="57"/>
  <c r="DI75" i="57"/>
  <c r="DH75" i="57"/>
  <c r="DG75" i="57"/>
  <c r="EO74" i="57"/>
  <c r="EN74" i="57"/>
  <c r="EM74" i="57"/>
  <c r="EL74" i="57"/>
  <c r="EK74" i="57"/>
  <c r="EJ74" i="57"/>
  <c r="EI74" i="57"/>
  <c r="EH74" i="57"/>
  <c r="EG74" i="57"/>
  <c r="EF74" i="57"/>
  <c r="EE74" i="57"/>
  <c r="ED74" i="57"/>
  <c r="EC74" i="57"/>
  <c r="EB74" i="57"/>
  <c r="EA74" i="57"/>
  <c r="DZ74" i="57"/>
  <c r="DY74" i="57"/>
  <c r="DX74" i="57"/>
  <c r="DW74" i="57"/>
  <c r="DV74" i="57"/>
  <c r="DU74" i="57"/>
  <c r="DT74" i="57"/>
  <c r="DS74" i="57"/>
  <c r="DR74" i="57"/>
  <c r="DQ74" i="57"/>
  <c r="DP74" i="57"/>
  <c r="DO74" i="57"/>
  <c r="DN74" i="57"/>
  <c r="DM74" i="57"/>
  <c r="DL74" i="57"/>
  <c r="DJ74" i="57"/>
  <c r="DI74" i="57"/>
  <c r="DH74" i="57"/>
  <c r="DG74" i="57"/>
  <c r="EO73" i="57"/>
  <c r="EN73" i="57"/>
  <c r="EM73" i="57"/>
  <c r="EL73" i="57"/>
  <c r="EK73" i="57"/>
  <c r="EJ73" i="57"/>
  <c r="EI73" i="57"/>
  <c r="EH73" i="57"/>
  <c r="EG73" i="57"/>
  <c r="EF73" i="57"/>
  <c r="EE73" i="57"/>
  <c r="ED73" i="57"/>
  <c r="EC73" i="57"/>
  <c r="EB73" i="57"/>
  <c r="EA73" i="57"/>
  <c r="DZ73" i="57"/>
  <c r="DY73" i="57"/>
  <c r="DX73" i="57"/>
  <c r="DW73" i="57"/>
  <c r="DV73" i="57"/>
  <c r="DU73" i="57"/>
  <c r="DT73" i="57"/>
  <c r="DS73" i="57"/>
  <c r="DR73" i="57"/>
  <c r="DQ73" i="57"/>
  <c r="DP73" i="57"/>
  <c r="DO73" i="57"/>
  <c r="DN73" i="57"/>
  <c r="DM73" i="57"/>
  <c r="DL73" i="57"/>
  <c r="DJ73" i="57"/>
  <c r="DI73" i="57"/>
  <c r="DH73" i="57"/>
  <c r="DG73" i="57"/>
  <c r="EO72" i="57"/>
  <c r="EN72" i="57"/>
  <c r="EM72" i="57"/>
  <c r="EL72" i="57"/>
  <c r="EK72" i="57"/>
  <c r="EJ72" i="57"/>
  <c r="EI72" i="57"/>
  <c r="EH72" i="57"/>
  <c r="EG72" i="57"/>
  <c r="EF72" i="57"/>
  <c r="EE72" i="57"/>
  <c r="ED72" i="57"/>
  <c r="EC72" i="57"/>
  <c r="EB72" i="57"/>
  <c r="EA72" i="57"/>
  <c r="DZ72" i="57"/>
  <c r="DY72" i="57"/>
  <c r="DX72" i="57"/>
  <c r="DW72" i="57"/>
  <c r="DV72" i="57"/>
  <c r="DU72" i="57"/>
  <c r="DT72" i="57"/>
  <c r="DS72" i="57"/>
  <c r="DR72" i="57"/>
  <c r="DQ72" i="57"/>
  <c r="DP72" i="57"/>
  <c r="DO72" i="57"/>
  <c r="DN72" i="57"/>
  <c r="DM72" i="57"/>
  <c r="DL72" i="57"/>
  <c r="DJ72" i="57"/>
  <c r="DI72" i="57"/>
  <c r="DH72" i="57"/>
  <c r="DG72" i="57"/>
  <c r="EO71" i="57"/>
  <c r="EN71" i="57"/>
  <c r="EM71" i="57"/>
  <c r="EL71" i="57"/>
  <c r="EK71" i="57"/>
  <c r="EJ71" i="57"/>
  <c r="EI71" i="57"/>
  <c r="EH71" i="57"/>
  <c r="EG71" i="57"/>
  <c r="EF71" i="57"/>
  <c r="EE71" i="57"/>
  <c r="ED71" i="57"/>
  <c r="EC71" i="57"/>
  <c r="EB71" i="57"/>
  <c r="EA71" i="57"/>
  <c r="DZ71" i="57"/>
  <c r="DY71" i="57"/>
  <c r="DX71" i="57"/>
  <c r="DW71" i="57"/>
  <c r="DV71" i="57"/>
  <c r="DU71" i="57"/>
  <c r="DT71" i="57"/>
  <c r="DS71" i="57"/>
  <c r="DR71" i="57"/>
  <c r="DQ71" i="57"/>
  <c r="DP71" i="57"/>
  <c r="DO71" i="57"/>
  <c r="DN71" i="57"/>
  <c r="DM71" i="57"/>
  <c r="DL71" i="57"/>
  <c r="DJ71" i="57"/>
  <c r="DI71" i="57"/>
  <c r="DH71" i="57"/>
  <c r="DG71" i="57"/>
  <c r="EO70" i="57"/>
  <c r="EN70" i="57"/>
  <c r="EM70" i="57"/>
  <c r="EL70" i="57"/>
  <c r="EK70" i="57"/>
  <c r="EJ70" i="57"/>
  <c r="EI70" i="57"/>
  <c r="EH70" i="57"/>
  <c r="EG70" i="57"/>
  <c r="EF70" i="57"/>
  <c r="EE70" i="57"/>
  <c r="ED70" i="57"/>
  <c r="EC70" i="57"/>
  <c r="EB70" i="57"/>
  <c r="EA70" i="57"/>
  <c r="DZ70" i="57"/>
  <c r="DY70" i="57"/>
  <c r="DX70" i="57"/>
  <c r="DW70" i="57"/>
  <c r="DV70" i="57"/>
  <c r="DU70" i="57"/>
  <c r="DT70" i="57"/>
  <c r="DS70" i="57"/>
  <c r="DR70" i="57"/>
  <c r="DQ70" i="57"/>
  <c r="DP70" i="57"/>
  <c r="DO70" i="57"/>
  <c r="DN70" i="57"/>
  <c r="DM70" i="57"/>
  <c r="DL70" i="57"/>
  <c r="DJ70" i="57"/>
  <c r="DI70" i="57"/>
  <c r="DH70" i="57"/>
  <c r="DG70" i="57"/>
  <c r="EO69" i="57"/>
  <c r="EN69" i="57"/>
  <c r="EM69" i="57"/>
  <c r="EL69" i="57"/>
  <c r="EK69" i="57"/>
  <c r="EJ69" i="57"/>
  <c r="EI69" i="57"/>
  <c r="EH69" i="57"/>
  <c r="EG69" i="57"/>
  <c r="EF69" i="57"/>
  <c r="EE69" i="57"/>
  <c r="ED69" i="57"/>
  <c r="EC69" i="57"/>
  <c r="EB69" i="57"/>
  <c r="EA69" i="57"/>
  <c r="DZ69" i="57"/>
  <c r="DY69" i="57"/>
  <c r="DX69" i="57"/>
  <c r="DW69" i="57"/>
  <c r="DV69" i="57"/>
  <c r="DU69" i="57"/>
  <c r="DT69" i="57"/>
  <c r="DS69" i="57"/>
  <c r="DR69" i="57"/>
  <c r="DQ69" i="57"/>
  <c r="DP69" i="57"/>
  <c r="DO69" i="57"/>
  <c r="DN69" i="57"/>
  <c r="DM69" i="57"/>
  <c r="DL69" i="57"/>
  <c r="DJ69" i="57"/>
  <c r="DI69" i="57"/>
  <c r="DH69" i="57"/>
  <c r="DG69" i="57"/>
  <c r="EO68" i="57"/>
  <c r="EN68" i="57"/>
  <c r="EM68" i="57"/>
  <c r="EL68" i="57"/>
  <c r="EK68" i="57"/>
  <c r="EJ68" i="57"/>
  <c r="EI68" i="57"/>
  <c r="EH68" i="57"/>
  <c r="EG68" i="57"/>
  <c r="EF68" i="57"/>
  <c r="EE68" i="57"/>
  <c r="ED68" i="57"/>
  <c r="EC68" i="57"/>
  <c r="EB68" i="57"/>
  <c r="EA68" i="57"/>
  <c r="DZ68" i="57"/>
  <c r="DY68" i="57"/>
  <c r="DX68" i="57"/>
  <c r="DW68" i="57"/>
  <c r="DV68" i="57"/>
  <c r="DU68" i="57"/>
  <c r="DT68" i="57"/>
  <c r="DS68" i="57"/>
  <c r="DR68" i="57"/>
  <c r="DQ68" i="57"/>
  <c r="DP68" i="57"/>
  <c r="DO68" i="57"/>
  <c r="DN68" i="57"/>
  <c r="DM68" i="57"/>
  <c r="DL68" i="57"/>
  <c r="DJ68" i="57"/>
  <c r="DI68" i="57"/>
  <c r="DH68" i="57"/>
  <c r="DG68" i="57"/>
  <c r="EO67" i="57"/>
  <c r="EN67" i="57"/>
  <c r="EM67" i="57"/>
  <c r="EL67" i="57"/>
  <c r="EK67" i="57"/>
  <c r="EJ67" i="57"/>
  <c r="EI67" i="57"/>
  <c r="EH67" i="57"/>
  <c r="EG67" i="57"/>
  <c r="EF67" i="57"/>
  <c r="EE67" i="57"/>
  <c r="ED67" i="57"/>
  <c r="EC67" i="57"/>
  <c r="EB67" i="57"/>
  <c r="EA67" i="57"/>
  <c r="DZ67" i="57"/>
  <c r="DY67" i="57"/>
  <c r="DX67" i="57"/>
  <c r="DW67" i="57"/>
  <c r="DV67" i="57"/>
  <c r="DU67" i="57"/>
  <c r="DT67" i="57"/>
  <c r="DS67" i="57"/>
  <c r="DR67" i="57"/>
  <c r="DQ67" i="57"/>
  <c r="DP67" i="57"/>
  <c r="DO67" i="57"/>
  <c r="DN67" i="57"/>
  <c r="DM67" i="57"/>
  <c r="DL67" i="57"/>
  <c r="DJ67" i="57"/>
  <c r="DI67" i="57"/>
  <c r="DH67" i="57"/>
  <c r="DG67" i="57"/>
  <c r="EO60" i="57"/>
  <c r="EN60" i="57"/>
  <c r="EM60" i="57"/>
  <c r="EL60" i="57"/>
  <c r="EK60" i="57"/>
  <c r="EJ60" i="57"/>
  <c r="EI60" i="57"/>
  <c r="EH60" i="57"/>
  <c r="EG60" i="57"/>
  <c r="EF60" i="57"/>
  <c r="EE60" i="57"/>
  <c r="ED60" i="57"/>
  <c r="EC60" i="57"/>
  <c r="EB60" i="57"/>
  <c r="EA60" i="57"/>
  <c r="DZ60" i="57"/>
  <c r="DY60" i="57"/>
  <c r="DX60" i="57"/>
  <c r="DW60" i="57"/>
  <c r="DV60" i="57"/>
  <c r="DU60" i="57"/>
  <c r="DT60" i="57"/>
  <c r="DS60" i="57"/>
  <c r="DR60" i="57"/>
  <c r="DQ60" i="57"/>
  <c r="DP60" i="57"/>
  <c r="DO60" i="57"/>
  <c r="DN60" i="57"/>
  <c r="DM60" i="57"/>
  <c r="DL60" i="57"/>
  <c r="DJ60" i="57"/>
  <c r="DI60" i="57"/>
  <c r="DH60" i="57"/>
  <c r="DG60" i="57"/>
  <c r="EO59" i="57"/>
  <c r="EN59" i="57"/>
  <c r="EM59" i="57"/>
  <c r="EL59" i="57"/>
  <c r="EK59" i="57"/>
  <c r="EJ59" i="57"/>
  <c r="EI59" i="57"/>
  <c r="EH59" i="57"/>
  <c r="EG59" i="57"/>
  <c r="EF59" i="57"/>
  <c r="EE59" i="57"/>
  <c r="ED59" i="57"/>
  <c r="EC59" i="57"/>
  <c r="EB59" i="57"/>
  <c r="EA59" i="57"/>
  <c r="DZ59" i="57"/>
  <c r="DY59" i="57"/>
  <c r="DX59" i="57"/>
  <c r="DW59" i="57"/>
  <c r="DV59" i="57"/>
  <c r="DU59" i="57"/>
  <c r="DT59" i="57"/>
  <c r="DS59" i="57"/>
  <c r="DR59" i="57"/>
  <c r="DQ59" i="57"/>
  <c r="DP59" i="57"/>
  <c r="DO59" i="57"/>
  <c r="DN59" i="57"/>
  <c r="DM59" i="57"/>
  <c r="DL59" i="57"/>
  <c r="DJ59" i="57"/>
  <c r="DI59" i="57"/>
  <c r="DH59" i="57"/>
  <c r="DG59" i="57"/>
  <c r="EO51" i="57"/>
  <c r="EN51" i="57"/>
  <c r="EM51" i="57"/>
  <c r="EL51" i="57"/>
  <c r="EK51" i="57"/>
  <c r="EJ51" i="57"/>
  <c r="EI51" i="57"/>
  <c r="EH51" i="57"/>
  <c r="EG51" i="57"/>
  <c r="EF51" i="57"/>
  <c r="EE51" i="57"/>
  <c r="ED51" i="57"/>
  <c r="EC51" i="57"/>
  <c r="EB51" i="57"/>
  <c r="EA51" i="57"/>
  <c r="DZ51" i="57"/>
  <c r="DY51" i="57"/>
  <c r="DX51" i="57"/>
  <c r="DW51" i="57"/>
  <c r="DV51" i="57"/>
  <c r="DU51" i="57"/>
  <c r="DT51" i="57"/>
  <c r="DS51" i="57"/>
  <c r="DR51" i="57"/>
  <c r="DQ51" i="57"/>
  <c r="DP51" i="57"/>
  <c r="DO51" i="57"/>
  <c r="DN51" i="57"/>
  <c r="DM51" i="57"/>
  <c r="DL51" i="57"/>
  <c r="DJ51" i="57"/>
  <c r="DI51" i="57"/>
  <c r="DH51" i="57"/>
  <c r="DG51" i="57"/>
  <c r="EO50" i="57"/>
  <c r="EN50" i="57"/>
  <c r="EM50" i="57"/>
  <c r="EL50" i="57"/>
  <c r="EK50" i="57"/>
  <c r="EJ50" i="57"/>
  <c r="EI50" i="57"/>
  <c r="EH50" i="57"/>
  <c r="EG50" i="57"/>
  <c r="EF50" i="57"/>
  <c r="EE50" i="57"/>
  <c r="ED50" i="57"/>
  <c r="EC50" i="57"/>
  <c r="EB50" i="57"/>
  <c r="EA50" i="57"/>
  <c r="DZ50" i="57"/>
  <c r="DY50" i="57"/>
  <c r="DX50" i="57"/>
  <c r="DW50" i="57"/>
  <c r="DV50" i="57"/>
  <c r="DU50" i="57"/>
  <c r="DT50" i="57"/>
  <c r="DS50" i="57"/>
  <c r="DR50" i="57"/>
  <c r="DQ50" i="57"/>
  <c r="DP50" i="57"/>
  <c r="DO50" i="57"/>
  <c r="DN50" i="57"/>
  <c r="DM50" i="57"/>
  <c r="DL50" i="57"/>
  <c r="DJ50" i="57"/>
  <c r="DI50" i="57"/>
  <c r="DH50" i="57"/>
  <c r="DG50" i="57"/>
  <c r="EO49" i="57"/>
  <c r="EN49" i="57"/>
  <c r="EM49" i="57"/>
  <c r="EL49" i="57"/>
  <c r="EK49" i="57"/>
  <c r="EJ49" i="57"/>
  <c r="EI49" i="57"/>
  <c r="EH49" i="57"/>
  <c r="EG49" i="57"/>
  <c r="EF49" i="57"/>
  <c r="EE49" i="57"/>
  <c r="ED49" i="57"/>
  <c r="EC49" i="57"/>
  <c r="EB49" i="57"/>
  <c r="EA49" i="57"/>
  <c r="DZ49" i="57"/>
  <c r="DY49" i="57"/>
  <c r="DX49" i="57"/>
  <c r="DW49" i="57"/>
  <c r="DV49" i="57"/>
  <c r="DU49" i="57"/>
  <c r="DT49" i="57"/>
  <c r="DS49" i="57"/>
  <c r="DR49" i="57"/>
  <c r="DQ49" i="57"/>
  <c r="DP49" i="57"/>
  <c r="DO49" i="57"/>
  <c r="DN49" i="57"/>
  <c r="DM49" i="57"/>
  <c r="DL49" i="57"/>
  <c r="DJ49" i="57"/>
  <c r="DI49" i="57"/>
  <c r="DH49" i="57"/>
  <c r="DG49" i="57"/>
  <c r="EO48" i="57"/>
  <c r="EN48" i="57"/>
  <c r="EM48" i="57"/>
  <c r="EL48" i="57"/>
  <c r="EK48" i="57"/>
  <c r="EJ48" i="57"/>
  <c r="EI48" i="57"/>
  <c r="EH48" i="57"/>
  <c r="EG48" i="57"/>
  <c r="EF48" i="57"/>
  <c r="EE48" i="57"/>
  <c r="ED48" i="57"/>
  <c r="EC48" i="57"/>
  <c r="EB48" i="57"/>
  <c r="EA48" i="57"/>
  <c r="DZ48" i="57"/>
  <c r="DY48" i="57"/>
  <c r="DX48" i="57"/>
  <c r="DW48" i="57"/>
  <c r="DV48" i="57"/>
  <c r="DU48" i="57"/>
  <c r="DT48" i="57"/>
  <c r="DS48" i="57"/>
  <c r="DR48" i="57"/>
  <c r="DQ48" i="57"/>
  <c r="DP48" i="57"/>
  <c r="DO48" i="57"/>
  <c r="DN48" i="57"/>
  <c r="DM48" i="57"/>
  <c r="DL48" i="57"/>
  <c r="DJ48" i="57"/>
  <c r="DI48" i="57"/>
  <c r="DH48" i="57"/>
  <c r="DG48" i="57"/>
  <c r="EO47" i="57"/>
  <c r="EN47" i="57"/>
  <c r="EM47" i="57"/>
  <c r="EL47" i="57"/>
  <c r="EK47" i="57"/>
  <c r="EJ47" i="57"/>
  <c r="EI47" i="57"/>
  <c r="EH47" i="57"/>
  <c r="EG47" i="57"/>
  <c r="EF47" i="57"/>
  <c r="EE47" i="57"/>
  <c r="ED47" i="57"/>
  <c r="EC47" i="57"/>
  <c r="EB47" i="57"/>
  <c r="EA47" i="57"/>
  <c r="DZ47" i="57"/>
  <c r="DY47" i="57"/>
  <c r="DX47" i="57"/>
  <c r="DW47" i="57"/>
  <c r="DV47" i="57"/>
  <c r="DU47" i="57"/>
  <c r="DT47" i="57"/>
  <c r="DS47" i="57"/>
  <c r="DR47" i="57"/>
  <c r="DQ47" i="57"/>
  <c r="DP47" i="57"/>
  <c r="DO47" i="57"/>
  <c r="DN47" i="57"/>
  <c r="DM47" i="57"/>
  <c r="DL47" i="57"/>
  <c r="DJ47" i="57"/>
  <c r="DI47" i="57"/>
  <c r="DH47" i="57"/>
  <c r="DG47" i="57"/>
  <c r="EO46" i="57"/>
  <c r="EN46" i="57"/>
  <c r="EM46" i="57"/>
  <c r="EL46" i="57"/>
  <c r="EK46" i="57"/>
  <c r="EJ46" i="57"/>
  <c r="EI46" i="57"/>
  <c r="EH46" i="57"/>
  <c r="EG46" i="57"/>
  <c r="EF46" i="57"/>
  <c r="EE46" i="57"/>
  <c r="ED46" i="57"/>
  <c r="EC46" i="57"/>
  <c r="EB46" i="57"/>
  <c r="EA46" i="57"/>
  <c r="DZ46" i="57"/>
  <c r="DY46" i="57"/>
  <c r="DX46" i="57"/>
  <c r="DW46" i="57"/>
  <c r="DV46" i="57"/>
  <c r="DU46" i="57"/>
  <c r="DT46" i="57"/>
  <c r="DS46" i="57"/>
  <c r="DR46" i="57"/>
  <c r="DQ46" i="57"/>
  <c r="DP46" i="57"/>
  <c r="DO46" i="57"/>
  <c r="DN46" i="57"/>
  <c r="DM46" i="57"/>
  <c r="DL46" i="57"/>
  <c r="DJ46" i="57"/>
  <c r="DI46" i="57"/>
  <c r="DH46" i="57"/>
  <c r="DG46" i="57"/>
  <c r="EO45" i="57"/>
  <c r="EN45" i="57"/>
  <c r="EM45" i="57"/>
  <c r="EL45" i="57"/>
  <c r="EK45" i="57"/>
  <c r="EJ45" i="57"/>
  <c r="EI45" i="57"/>
  <c r="EH45" i="57"/>
  <c r="EG45" i="57"/>
  <c r="EF45" i="57"/>
  <c r="EE45" i="57"/>
  <c r="ED45" i="57"/>
  <c r="EC45" i="57"/>
  <c r="EB45" i="57"/>
  <c r="EA45" i="57"/>
  <c r="DZ45" i="57"/>
  <c r="DY45" i="57"/>
  <c r="DX45" i="57"/>
  <c r="DW45" i="57"/>
  <c r="DV45" i="57"/>
  <c r="DU45" i="57"/>
  <c r="DT45" i="57"/>
  <c r="DS45" i="57"/>
  <c r="DR45" i="57"/>
  <c r="DQ45" i="57"/>
  <c r="DP45" i="57"/>
  <c r="DO45" i="57"/>
  <c r="DN45" i="57"/>
  <c r="DM45" i="57"/>
  <c r="DL45" i="57"/>
  <c r="DJ45" i="57"/>
  <c r="DI45" i="57"/>
  <c r="DH45" i="57"/>
  <c r="DG45" i="57"/>
  <c r="EO44" i="57"/>
  <c r="EN44" i="57"/>
  <c r="EM44" i="57"/>
  <c r="EL44" i="57"/>
  <c r="EK44" i="57"/>
  <c r="EJ44" i="57"/>
  <c r="EI44" i="57"/>
  <c r="EH44" i="57"/>
  <c r="EG44" i="57"/>
  <c r="EF44" i="57"/>
  <c r="EE44" i="57"/>
  <c r="ED44" i="57"/>
  <c r="EC44" i="57"/>
  <c r="EB44" i="57"/>
  <c r="EA44" i="57"/>
  <c r="DZ44" i="57"/>
  <c r="DY44" i="57"/>
  <c r="DX44" i="57"/>
  <c r="DW44" i="57"/>
  <c r="DV44" i="57"/>
  <c r="DU44" i="57"/>
  <c r="DT44" i="57"/>
  <c r="DS44" i="57"/>
  <c r="DR44" i="57"/>
  <c r="DQ44" i="57"/>
  <c r="DP44" i="57"/>
  <c r="DO44" i="57"/>
  <c r="DN44" i="57"/>
  <c r="DM44" i="57"/>
  <c r="DL44" i="57"/>
  <c r="DJ44" i="57"/>
  <c r="DI44" i="57"/>
  <c r="DH44" i="57"/>
  <c r="DG44" i="57"/>
  <c r="EO43" i="57"/>
  <c r="EN43" i="57"/>
  <c r="EM43" i="57"/>
  <c r="EL43" i="57"/>
  <c r="EK43" i="57"/>
  <c r="EJ43" i="57"/>
  <c r="EI43" i="57"/>
  <c r="EH43" i="57"/>
  <c r="EG43" i="57"/>
  <c r="EF43" i="57"/>
  <c r="EE43" i="57"/>
  <c r="ED43" i="57"/>
  <c r="EC43" i="57"/>
  <c r="EB43" i="57"/>
  <c r="EA43" i="57"/>
  <c r="DZ43" i="57"/>
  <c r="DY43" i="57"/>
  <c r="DX43" i="57"/>
  <c r="DW43" i="57"/>
  <c r="DV43" i="57"/>
  <c r="DU43" i="57"/>
  <c r="DT43" i="57"/>
  <c r="DS43" i="57"/>
  <c r="DR43" i="57"/>
  <c r="DQ43" i="57"/>
  <c r="DP43" i="57"/>
  <c r="DO43" i="57"/>
  <c r="DN43" i="57"/>
  <c r="DM43" i="57"/>
  <c r="DL43" i="57"/>
  <c r="DJ43" i="57"/>
  <c r="DI43" i="57"/>
  <c r="DH43" i="57"/>
  <c r="DG43" i="57"/>
  <c r="EO42" i="57"/>
  <c r="EN42" i="57"/>
  <c r="EM42" i="57"/>
  <c r="EL42" i="57"/>
  <c r="EK42" i="57"/>
  <c r="EJ42" i="57"/>
  <c r="EI42" i="57"/>
  <c r="EH42" i="57"/>
  <c r="EG42" i="57"/>
  <c r="EF42" i="57"/>
  <c r="EE42" i="57"/>
  <c r="ED42" i="57"/>
  <c r="EC42" i="57"/>
  <c r="EB42" i="57"/>
  <c r="EA42" i="57"/>
  <c r="DZ42" i="57"/>
  <c r="DY42" i="57"/>
  <c r="DX42" i="57"/>
  <c r="DW42" i="57"/>
  <c r="DV42" i="57"/>
  <c r="DU42" i="57"/>
  <c r="DT42" i="57"/>
  <c r="DS42" i="57"/>
  <c r="DR42" i="57"/>
  <c r="DQ42" i="57"/>
  <c r="DP42" i="57"/>
  <c r="DO42" i="57"/>
  <c r="DN42" i="57"/>
  <c r="DM42" i="57"/>
  <c r="DL42" i="57"/>
  <c r="DJ42" i="57"/>
  <c r="DI42" i="57"/>
  <c r="DH42" i="57"/>
  <c r="DG42" i="57"/>
  <c r="EO41" i="57"/>
  <c r="EN41" i="57"/>
  <c r="EM41" i="57"/>
  <c r="EL41" i="57"/>
  <c r="EK41" i="57"/>
  <c r="EJ41" i="57"/>
  <c r="EI41" i="57"/>
  <c r="EH41" i="57"/>
  <c r="EG41" i="57"/>
  <c r="EF41" i="57"/>
  <c r="EE41" i="57"/>
  <c r="ED41" i="57"/>
  <c r="EC41" i="57"/>
  <c r="EB41" i="57"/>
  <c r="EA41" i="57"/>
  <c r="DZ41" i="57"/>
  <c r="DY41" i="57"/>
  <c r="DX41" i="57"/>
  <c r="DW41" i="57"/>
  <c r="DV41" i="57"/>
  <c r="DU41" i="57"/>
  <c r="DT41" i="57"/>
  <c r="DS41" i="57"/>
  <c r="DR41" i="57"/>
  <c r="DQ41" i="57"/>
  <c r="DP41" i="57"/>
  <c r="DO41" i="57"/>
  <c r="DN41" i="57"/>
  <c r="DM41" i="57"/>
  <c r="DL41" i="57"/>
  <c r="DJ41" i="57"/>
  <c r="DI41" i="57"/>
  <c r="DH41" i="57"/>
  <c r="DG41" i="57"/>
  <c r="EO40" i="57"/>
  <c r="EN40" i="57"/>
  <c r="EM40" i="57"/>
  <c r="EL40" i="57"/>
  <c r="EK40" i="57"/>
  <c r="EJ40" i="57"/>
  <c r="EI40" i="57"/>
  <c r="EH40" i="57"/>
  <c r="EG40" i="57"/>
  <c r="EF40" i="57"/>
  <c r="EE40" i="57"/>
  <c r="ED40" i="57"/>
  <c r="EC40" i="57"/>
  <c r="EB40" i="57"/>
  <c r="EA40" i="57"/>
  <c r="DZ40" i="57"/>
  <c r="DY40" i="57"/>
  <c r="DX40" i="57"/>
  <c r="DW40" i="57"/>
  <c r="DV40" i="57"/>
  <c r="DU40" i="57"/>
  <c r="DT40" i="57"/>
  <c r="DS40" i="57"/>
  <c r="DR40" i="57"/>
  <c r="DQ40" i="57"/>
  <c r="DP40" i="57"/>
  <c r="DO40" i="57"/>
  <c r="DN40" i="57"/>
  <c r="DM40" i="57"/>
  <c r="DL40" i="57"/>
  <c r="DJ40" i="57"/>
  <c r="DI40" i="57"/>
  <c r="DH40" i="57"/>
  <c r="DG40" i="57"/>
  <c r="EO39" i="57"/>
  <c r="EN39" i="57"/>
  <c r="EM39" i="57"/>
  <c r="EL39" i="57"/>
  <c r="EK39" i="57"/>
  <c r="EJ39" i="57"/>
  <c r="EI39" i="57"/>
  <c r="EH39" i="57"/>
  <c r="EG39" i="57"/>
  <c r="EF39" i="57"/>
  <c r="EE39" i="57"/>
  <c r="ED39" i="57"/>
  <c r="EC39" i="57"/>
  <c r="EB39" i="57"/>
  <c r="EA39" i="57"/>
  <c r="DZ39" i="57"/>
  <c r="DY39" i="57"/>
  <c r="DX39" i="57"/>
  <c r="DW39" i="57"/>
  <c r="DV39" i="57"/>
  <c r="DU39" i="57"/>
  <c r="DT39" i="57"/>
  <c r="DS39" i="57"/>
  <c r="DR39" i="57"/>
  <c r="DQ39" i="57"/>
  <c r="DP39" i="57"/>
  <c r="DO39" i="57"/>
  <c r="DN39" i="57"/>
  <c r="DM39" i="57"/>
  <c r="DL39" i="57"/>
  <c r="DJ39" i="57"/>
  <c r="DI39" i="57"/>
  <c r="DH39" i="57"/>
  <c r="DG39" i="57"/>
  <c r="EO38" i="57"/>
  <c r="EN38" i="57"/>
  <c r="EM38" i="57"/>
  <c r="EL38" i="57"/>
  <c r="EK38" i="57"/>
  <c r="EJ38" i="57"/>
  <c r="EI38" i="57"/>
  <c r="EH38" i="57"/>
  <c r="EG38" i="57"/>
  <c r="EF38" i="57"/>
  <c r="EE38" i="57"/>
  <c r="ED38" i="57"/>
  <c r="EC38" i="57"/>
  <c r="EB38" i="57"/>
  <c r="EA38" i="57"/>
  <c r="DZ38" i="57"/>
  <c r="DY38" i="57"/>
  <c r="DX38" i="57"/>
  <c r="DW38" i="57"/>
  <c r="DV38" i="57"/>
  <c r="DU38" i="57"/>
  <c r="DT38" i="57"/>
  <c r="DS38" i="57"/>
  <c r="DR38" i="57"/>
  <c r="DQ38" i="57"/>
  <c r="DP38" i="57"/>
  <c r="DO38" i="57"/>
  <c r="DN38" i="57"/>
  <c r="DM38" i="57"/>
  <c r="DL38" i="57"/>
  <c r="DJ38" i="57"/>
  <c r="DI38" i="57"/>
  <c r="DH38" i="57"/>
  <c r="DG38" i="57"/>
  <c r="EO37" i="57"/>
  <c r="EN37" i="57"/>
  <c r="EM37" i="57"/>
  <c r="EL37" i="57"/>
  <c r="EK37" i="57"/>
  <c r="EJ37" i="57"/>
  <c r="EI37" i="57"/>
  <c r="EH37" i="57"/>
  <c r="EG37" i="57"/>
  <c r="EF37" i="57"/>
  <c r="EE37" i="57"/>
  <c r="ED37" i="57"/>
  <c r="EC37" i="57"/>
  <c r="EB37" i="57"/>
  <c r="EA37" i="57"/>
  <c r="DZ37" i="57"/>
  <c r="DY37" i="57"/>
  <c r="DX37" i="57"/>
  <c r="DW37" i="57"/>
  <c r="DV37" i="57"/>
  <c r="DU37" i="57"/>
  <c r="DT37" i="57"/>
  <c r="DS37" i="57"/>
  <c r="DR37" i="57"/>
  <c r="DQ37" i="57"/>
  <c r="DP37" i="57"/>
  <c r="DO37" i="57"/>
  <c r="DN37" i="57"/>
  <c r="DM37" i="57"/>
  <c r="DL37" i="57"/>
  <c r="DJ37" i="57"/>
  <c r="DI37" i="57"/>
  <c r="DH37" i="57"/>
  <c r="DG37" i="57"/>
  <c r="EO36" i="57"/>
  <c r="EN36" i="57"/>
  <c r="EM36" i="57"/>
  <c r="EL36" i="57"/>
  <c r="EK36" i="57"/>
  <c r="EJ36" i="57"/>
  <c r="EI36" i="57"/>
  <c r="EH36" i="57"/>
  <c r="EG36" i="57"/>
  <c r="EF36" i="57"/>
  <c r="EE36" i="57"/>
  <c r="ED36" i="57"/>
  <c r="EC36" i="57"/>
  <c r="EB36" i="57"/>
  <c r="EA36" i="57"/>
  <c r="DZ36" i="57"/>
  <c r="DY36" i="57"/>
  <c r="DX36" i="57"/>
  <c r="DW36" i="57"/>
  <c r="DV36" i="57"/>
  <c r="DU36" i="57"/>
  <c r="DT36" i="57"/>
  <c r="DS36" i="57"/>
  <c r="DR36" i="57"/>
  <c r="DQ36" i="57"/>
  <c r="DP36" i="57"/>
  <c r="DO36" i="57"/>
  <c r="DN36" i="57"/>
  <c r="DM36" i="57"/>
  <c r="DL36" i="57"/>
  <c r="DJ36" i="57"/>
  <c r="DI36" i="57"/>
  <c r="DH36" i="57"/>
  <c r="DG36" i="57"/>
  <c r="EO35" i="57"/>
  <c r="EN35" i="57"/>
  <c r="EM35" i="57"/>
  <c r="EL35" i="57"/>
  <c r="EK35" i="57"/>
  <c r="EJ35" i="57"/>
  <c r="EI35" i="57"/>
  <c r="EH35" i="57"/>
  <c r="EG35" i="57"/>
  <c r="EF35" i="57"/>
  <c r="EE35" i="57"/>
  <c r="ED35" i="57"/>
  <c r="EC35" i="57"/>
  <c r="EB35" i="57"/>
  <c r="EA35" i="57"/>
  <c r="DZ35" i="57"/>
  <c r="DY35" i="57"/>
  <c r="DX35" i="57"/>
  <c r="DW35" i="57"/>
  <c r="DV35" i="57"/>
  <c r="DU35" i="57"/>
  <c r="DT35" i="57"/>
  <c r="DS35" i="57"/>
  <c r="DR35" i="57"/>
  <c r="DQ35" i="57"/>
  <c r="DP35" i="57"/>
  <c r="DO35" i="57"/>
  <c r="DN35" i="57"/>
  <c r="DM35" i="57"/>
  <c r="DL35" i="57"/>
  <c r="DJ35" i="57"/>
  <c r="DI35" i="57"/>
  <c r="DH35" i="57"/>
  <c r="DG35" i="57"/>
  <c r="EO34" i="57"/>
  <c r="EN34" i="57"/>
  <c r="EM34" i="57"/>
  <c r="EL34" i="57"/>
  <c r="EK34" i="57"/>
  <c r="EJ34" i="57"/>
  <c r="EI34" i="57"/>
  <c r="EH34" i="57"/>
  <c r="EG34" i="57"/>
  <c r="EF34" i="57"/>
  <c r="EE34" i="57"/>
  <c r="ED34" i="57"/>
  <c r="EC34" i="57"/>
  <c r="EB34" i="57"/>
  <c r="EA34" i="57"/>
  <c r="DZ34" i="57"/>
  <c r="DY34" i="57"/>
  <c r="DX34" i="57"/>
  <c r="DW34" i="57"/>
  <c r="DV34" i="57"/>
  <c r="DU34" i="57"/>
  <c r="DT34" i="57"/>
  <c r="DS34" i="57"/>
  <c r="DR34" i="57"/>
  <c r="DQ34" i="57"/>
  <c r="DP34" i="57"/>
  <c r="DO34" i="57"/>
  <c r="DN34" i="57"/>
  <c r="DM34" i="57"/>
  <c r="DL34" i="57"/>
  <c r="DJ34" i="57"/>
  <c r="DI34" i="57"/>
  <c r="DH34" i="57"/>
  <c r="DG34" i="57"/>
  <c r="EO33" i="57"/>
  <c r="EN33" i="57"/>
  <c r="EM33" i="57"/>
  <c r="EL33" i="57"/>
  <c r="EK33" i="57"/>
  <c r="EJ33" i="57"/>
  <c r="EI33" i="57"/>
  <c r="EH33" i="57"/>
  <c r="EG33" i="57"/>
  <c r="EF33" i="57"/>
  <c r="EE33" i="57"/>
  <c r="ED33" i="57"/>
  <c r="EC33" i="57"/>
  <c r="EB33" i="57"/>
  <c r="EA33" i="57"/>
  <c r="DZ33" i="57"/>
  <c r="DY33" i="57"/>
  <c r="DX33" i="57"/>
  <c r="DW33" i="57"/>
  <c r="DV33" i="57"/>
  <c r="DU33" i="57"/>
  <c r="DT33" i="57"/>
  <c r="DS33" i="57"/>
  <c r="DR33" i="57"/>
  <c r="DQ33" i="57"/>
  <c r="DP33" i="57"/>
  <c r="DO33" i="57"/>
  <c r="DN33" i="57"/>
  <c r="DM33" i="57"/>
  <c r="DL33" i="57"/>
  <c r="DJ33" i="57"/>
  <c r="DI33" i="57"/>
  <c r="DH33" i="57"/>
  <c r="DG33" i="57"/>
  <c r="EO32" i="57"/>
  <c r="EN32" i="57"/>
  <c r="EM32" i="57"/>
  <c r="EL32" i="57"/>
  <c r="EK32" i="57"/>
  <c r="EJ32" i="57"/>
  <c r="EI32" i="57"/>
  <c r="EH32" i="57"/>
  <c r="EG32" i="57"/>
  <c r="EF32" i="57"/>
  <c r="EE32" i="57"/>
  <c r="ED32" i="57"/>
  <c r="EC32" i="57"/>
  <c r="EB32" i="57"/>
  <c r="EA32" i="57"/>
  <c r="DZ32" i="57"/>
  <c r="DY32" i="57"/>
  <c r="DX32" i="57"/>
  <c r="DW32" i="57"/>
  <c r="DV32" i="57"/>
  <c r="DU32" i="57"/>
  <c r="DT32" i="57"/>
  <c r="DS32" i="57"/>
  <c r="DR32" i="57"/>
  <c r="DQ32" i="57"/>
  <c r="DP32" i="57"/>
  <c r="DO32" i="57"/>
  <c r="DN32" i="57"/>
  <c r="DM32" i="57"/>
  <c r="DL32" i="57"/>
  <c r="DJ32" i="57"/>
  <c r="DI32" i="57"/>
  <c r="DH32" i="57"/>
  <c r="DG32" i="57"/>
  <c r="EO31" i="57"/>
  <c r="EN31" i="57"/>
  <c r="EM31" i="57"/>
  <c r="EL31" i="57"/>
  <c r="EK31" i="57"/>
  <c r="EJ31" i="57"/>
  <c r="EI31" i="57"/>
  <c r="EH31" i="57"/>
  <c r="EG31" i="57"/>
  <c r="EF31" i="57"/>
  <c r="EE31" i="57"/>
  <c r="ED31" i="57"/>
  <c r="EC31" i="57"/>
  <c r="EB31" i="57"/>
  <c r="EA31" i="57"/>
  <c r="DZ31" i="57"/>
  <c r="DY31" i="57"/>
  <c r="DX31" i="57"/>
  <c r="DW31" i="57"/>
  <c r="DV31" i="57"/>
  <c r="DU31" i="57"/>
  <c r="DT31" i="57"/>
  <c r="DS31" i="57"/>
  <c r="DR31" i="57"/>
  <c r="DQ31" i="57"/>
  <c r="DP31" i="57"/>
  <c r="DO31" i="57"/>
  <c r="DN31" i="57"/>
  <c r="DM31" i="57"/>
  <c r="DL31" i="57"/>
  <c r="DJ31" i="57"/>
  <c r="DI31" i="57"/>
  <c r="DH31" i="57"/>
  <c r="DG31" i="57"/>
  <c r="EO30" i="57"/>
  <c r="EN30" i="57"/>
  <c r="EM30" i="57"/>
  <c r="EL30" i="57"/>
  <c r="EK30" i="57"/>
  <c r="EJ30" i="57"/>
  <c r="EI30" i="57"/>
  <c r="EH30" i="57"/>
  <c r="EG30" i="57"/>
  <c r="EF30" i="57"/>
  <c r="EE30" i="57"/>
  <c r="ED30" i="57"/>
  <c r="EC30" i="57"/>
  <c r="EB30" i="57"/>
  <c r="EA30" i="57"/>
  <c r="DZ30" i="57"/>
  <c r="DY30" i="57"/>
  <c r="DX30" i="57"/>
  <c r="DW30" i="57"/>
  <c r="DV30" i="57"/>
  <c r="DU30" i="57"/>
  <c r="DT30" i="57"/>
  <c r="DS30" i="57"/>
  <c r="DR30" i="57"/>
  <c r="DQ30" i="57"/>
  <c r="DP30" i="57"/>
  <c r="DO30" i="57"/>
  <c r="DN30" i="57"/>
  <c r="DM30" i="57"/>
  <c r="DL30" i="57"/>
  <c r="DJ30" i="57"/>
  <c r="DI30" i="57"/>
  <c r="DH30" i="57"/>
  <c r="DG30" i="57"/>
  <c r="EO29" i="57"/>
  <c r="EN29" i="57"/>
  <c r="EM29" i="57"/>
  <c r="EL29" i="57"/>
  <c r="EK29" i="57"/>
  <c r="EJ29" i="57"/>
  <c r="EI29" i="57"/>
  <c r="EH29" i="57"/>
  <c r="EG29" i="57"/>
  <c r="EF29" i="57"/>
  <c r="EE29" i="57"/>
  <c r="ED29" i="57"/>
  <c r="EC29" i="57"/>
  <c r="EB29" i="57"/>
  <c r="EA29" i="57"/>
  <c r="DZ29" i="57"/>
  <c r="DY29" i="57"/>
  <c r="DX29" i="57"/>
  <c r="DW29" i="57"/>
  <c r="DV29" i="57"/>
  <c r="DU29" i="57"/>
  <c r="DT29" i="57"/>
  <c r="DS29" i="57"/>
  <c r="DR29" i="57"/>
  <c r="DQ29" i="57"/>
  <c r="DP29" i="57"/>
  <c r="DO29" i="57"/>
  <c r="DN29" i="57"/>
  <c r="DM29" i="57"/>
  <c r="DL29" i="57"/>
  <c r="DJ29" i="57"/>
  <c r="DI29" i="57"/>
  <c r="DH29" i="57"/>
  <c r="DG29" i="57"/>
  <c r="EO28" i="57"/>
  <c r="EN28" i="57"/>
  <c r="EM28" i="57"/>
  <c r="EL28" i="57"/>
  <c r="EK28" i="57"/>
  <c r="EJ28" i="57"/>
  <c r="EI28" i="57"/>
  <c r="EH28" i="57"/>
  <c r="EG28" i="57"/>
  <c r="EF28" i="57"/>
  <c r="EE28" i="57"/>
  <c r="ED28" i="57"/>
  <c r="EC28" i="57"/>
  <c r="EB28" i="57"/>
  <c r="EA28" i="57"/>
  <c r="DZ28" i="57"/>
  <c r="DY28" i="57"/>
  <c r="DX28" i="57"/>
  <c r="DW28" i="57"/>
  <c r="DV28" i="57"/>
  <c r="DU28" i="57"/>
  <c r="DT28" i="57"/>
  <c r="DS28" i="57"/>
  <c r="DR28" i="57"/>
  <c r="DQ28" i="57"/>
  <c r="DP28" i="57"/>
  <c r="DO28" i="57"/>
  <c r="DN28" i="57"/>
  <c r="DM28" i="57"/>
  <c r="DL28" i="57"/>
  <c r="DJ28" i="57"/>
  <c r="DI28" i="57"/>
  <c r="DH28" i="57"/>
  <c r="DG28" i="57"/>
  <c r="EO27" i="57"/>
  <c r="EN27" i="57"/>
  <c r="EM27" i="57"/>
  <c r="EL27" i="57"/>
  <c r="EK27" i="57"/>
  <c r="EJ27" i="57"/>
  <c r="EI27" i="57"/>
  <c r="EH27" i="57"/>
  <c r="EG27" i="57"/>
  <c r="EF27" i="57"/>
  <c r="EE27" i="57"/>
  <c r="ED27" i="57"/>
  <c r="EC27" i="57"/>
  <c r="EB27" i="57"/>
  <c r="EA27" i="57"/>
  <c r="DZ27" i="57"/>
  <c r="DY27" i="57"/>
  <c r="DX27" i="57"/>
  <c r="DW27" i="57"/>
  <c r="DV27" i="57"/>
  <c r="DU27" i="57"/>
  <c r="DT27" i="57"/>
  <c r="DS27" i="57"/>
  <c r="DR27" i="57"/>
  <c r="DQ27" i="57"/>
  <c r="DP27" i="57"/>
  <c r="DO27" i="57"/>
  <c r="DN27" i="57"/>
  <c r="DM27" i="57"/>
  <c r="DL27" i="57"/>
  <c r="DJ27" i="57"/>
  <c r="DI27" i="57"/>
  <c r="DH27" i="57"/>
  <c r="DG27" i="57"/>
  <c r="EO26" i="57"/>
  <c r="EN26" i="57"/>
  <c r="EM26" i="57"/>
  <c r="EL26" i="57"/>
  <c r="EK26" i="57"/>
  <c r="EJ26" i="57"/>
  <c r="EI26" i="57"/>
  <c r="EH26" i="57"/>
  <c r="EG26" i="57"/>
  <c r="EF26" i="57"/>
  <c r="EE26" i="57"/>
  <c r="ED26" i="57"/>
  <c r="EC26" i="57"/>
  <c r="EB26" i="57"/>
  <c r="EA26" i="57"/>
  <c r="DZ26" i="57"/>
  <c r="DY26" i="57"/>
  <c r="DX26" i="57"/>
  <c r="DW26" i="57"/>
  <c r="DV26" i="57"/>
  <c r="DU26" i="57"/>
  <c r="DT26" i="57"/>
  <c r="DS26" i="57"/>
  <c r="DR26" i="57"/>
  <c r="DQ26" i="57"/>
  <c r="DP26" i="57"/>
  <c r="DO26" i="57"/>
  <c r="DN26" i="57"/>
  <c r="DM26" i="57"/>
  <c r="DL26" i="57"/>
  <c r="DJ26" i="57"/>
  <c r="DI26" i="57"/>
  <c r="DH26" i="57"/>
  <c r="DG26" i="57"/>
  <c r="EO25" i="57"/>
  <c r="EN25" i="57"/>
  <c r="EM25" i="57"/>
  <c r="EL25" i="57"/>
  <c r="EK25" i="57"/>
  <c r="EJ25" i="57"/>
  <c r="EI25" i="57"/>
  <c r="EH25" i="57"/>
  <c r="EG25" i="57"/>
  <c r="EF25" i="57"/>
  <c r="EE25" i="57"/>
  <c r="ED25" i="57"/>
  <c r="EC25" i="57"/>
  <c r="EB25" i="57"/>
  <c r="EA25" i="57"/>
  <c r="DZ25" i="57"/>
  <c r="DY25" i="57"/>
  <c r="DX25" i="57"/>
  <c r="DW25" i="57"/>
  <c r="DV25" i="57"/>
  <c r="DU25" i="57"/>
  <c r="DT25" i="57"/>
  <c r="DS25" i="57"/>
  <c r="DR25" i="57"/>
  <c r="DQ25" i="57"/>
  <c r="DP25" i="57"/>
  <c r="DO25" i="57"/>
  <c r="DN25" i="57"/>
  <c r="DM25" i="57"/>
  <c r="DL25" i="57"/>
  <c r="DJ25" i="57"/>
  <c r="DI25" i="57"/>
  <c r="DH25" i="57"/>
  <c r="DG25" i="57"/>
  <c r="EO24" i="57"/>
  <c r="EN24" i="57"/>
  <c r="EM24" i="57"/>
  <c r="EL24" i="57"/>
  <c r="EK24" i="57"/>
  <c r="EJ24" i="57"/>
  <c r="EI24" i="57"/>
  <c r="EH24" i="57"/>
  <c r="EG24" i="57"/>
  <c r="EF24" i="57"/>
  <c r="EE24" i="57"/>
  <c r="ED24" i="57"/>
  <c r="EC24" i="57"/>
  <c r="EB24" i="57"/>
  <c r="EA24" i="57"/>
  <c r="DZ24" i="57"/>
  <c r="DY24" i="57"/>
  <c r="DX24" i="57"/>
  <c r="DW24" i="57"/>
  <c r="DV24" i="57"/>
  <c r="DU24" i="57"/>
  <c r="DT24" i="57"/>
  <c r="DS24" i="57"/>
  <c r="DR24" i="57"/>
  <c r="DQ24" i="57"/>
  <c r="DP24" i="57"/>
  <c r="DO24" i="57"/>
  <c r="DN24" i="57"/>
  <c r="DM24" i="57"/>
  <c r="DL24" i="57"/>
  <c r="DJ24" i="57"/>
  <c r="DI24" i="57"/>
  <c r="DH24" i="57"/>
  <c r="DG24" i="57"/>
  <c r="EO23" i="57"/>
  <c r="EN23" i="57"/>
  <c r="EM23" i="57"/>
  <c r="EL23" i="57"/>
  <c r="EK23" i="57"/>
  <c r="EJ23" i="57"/>
  <c r="EI23" i="57"/>
  <c r="EH23" i="57"/>
  <c r="EG23" i="57"/>
  <c r="EF23" i="57"/>
  <c r="EE23" i="57"/>
  <c r="ED23" i="57"/>
  <c r="EC23" i="57"/>
  <c r="EB23" i="57"/>
  <c r="EA23" i="57"/>
  <c r="DZ23" i="57"/>
  <c r="DY23" i="57"/>
  <c r="DX23" i="57"/>
  <c r="DW23" i="57"/>
  <c r="DV23" i="57"/>
  <c r="DU23" i="57"/>
  <c r="DT23" i="57"/>
  <c r="DS23" i="57"/>
  <c r="DR23" i="57"/>
  <c r="DQ23" i="57"/>
  <c r="DP23" i="57"/>
  <c r="DO23" i="57"/>
  <c r="DN23" i="57"/>
  <c r="DM23" i="57"/>
  <c r="DL23" i="57"/>
  <c r="DJ23" i="57"/>
  <c r="DI23" i="57"/>
  <c r="DH23" i="57"/>
  <c r="DG23" i="57"/>
  <c r="EO22" i="57"/>
  <c r="EN22" i="57"/>
  <c r="EM22" i="57"/>
  <c r="EL22" i="57"/>
  <c r="EK22" i="57"/>
  <c r="EJ22" i="57"/>
  <c r="EI22" i="57"/>
  <c r="EH22" i="57"/>
  <c r="EG22" i="57"/>
  <c r="EF22" i="57"/>
  <c r="EE22" i="57"/>
  <c r="ED22" i="57"/>
  <c r="EC22" i="57"/>
  <c r="EB22" i="57"/>
  <c r="EA22" i="57"/>
  <c r="DZ22" i="57"/>
  <c r="DY22" i="57"/>
  <c r="DX22" i="57"/>
  <c r="DW22" i="57"/>
  <c r="DV22" i="57"/>
  <c r="DU22" i="57"/>
  <c r="DT22" i="57"/>
  <c r="DS22" i="57"/>
  <c r="DR22" i="57"/>
  <c r="DQ22" i="57"/>
  <c r="DP22" i="57"/>
  <c r="DO22" i="57"/>
  <c r="DN22" i="57"/>
  <c r="DM22" i="57"/>
  <c r="DL22" i="57"/>
  <c r="DJ22" i="57"/>
  <c r="DI22" i="57"/>
  <c r="DH22" i="57"/>
  <c r="DG22" i="57"/>
  <c r="EO21" i="57"/>
  <c r="EN21" i="57"/>
  <c r="EM21" i="57"/>
  <c r="EL21" i="57"/>
  <c r="EK21" i="57"/>
  <c r="EJ21" i="57"/>
  <c r="EI21" i="57"/>
  <c r="EH21" i="57"/>
  <c r="EG21" i="57"/>
  <c r="EF21" i="57"/>
  <c r="EE21" i="57"/>
  <c r="ED21" i="57"/>
  <c r="EC21" i="57"/>
  <c r="EB21" i="57"/>
  <c r="EA21" i="57"/>
  <c r="DZ21" i="57"/>
  <c r="DY21" i="57"/>
  <c r="DX21" i="57"/>
  <c r="DW21" i="57"/>
  <c r="DV21" i="57"/>
  <c r="DU21" i="57"/>
  <c r="DT21" i="57"/>
  <c r="DS21" i="57"/>
  <c r="DR21" i="57"/>
  <c r="DQ21" i="57"/>
  <c r="DP21" i="57"/>
  <c r="DO21" i="57"/>
  <c r="DN21" i="57"/>
  <c r="DM21" i="57"/>
  <c r="DL21" i="57"/>
  <c r="DJ21" i="57"/>
  <c r="DI21" i="57"/>
  <c r="DH21" i="57"/>
  <c r="DG21" i="57"/>
  <c r="EO20" i="57"/>
  <c r="EN20" i="57"/>
  <c r="EM20" i="57"/>
  <c r="EL20" i="57"/>
  <c r="EK20" i="57"/>
  <c r="EJ20" i="57"/>
  <c r="EI20" i="57"/>
  <c r="EH20" i="57"/>
  <c r="EG20" i="57"/>
  <c r="EF20" i="57"/>
  <c r="EE20" i="57"/>
  <c r="ED20" i="57"/>
  <c r="EC20" i="57"/>
  <c r="EB20" i="57"/>
  <c r="EA20" i="57"/>
  <c r="DZ20" i="57"/>
  <c r="DY20" i="57"/>
  <c r="DX20" i="57"/>
  <c r="DW20" i="57"/>
  <c r="DV20" i="57"/>
  <c r="DU20" i="57"/>
  <c r="DT20" i="57"/>
  <c r="DS20" i="57"/>
  <c r="DR20" i="57"/>
  <c r="DQ20" i="57"/>
  <c r="DP20" i="57"/>
  <c r="DO20" i="57"/>
  <c r="DN20" i="57"/>
  <c r="DM20" i="57"/>
  <c r="DL20" i="57"/>
  <c r="DJ20" i="57"/>
  <c r="DI20" i="57"/>
  <c r="DH20" i="57"/>
  <c r="DG20" i="57"/>
  <c r="EO19" i="57"/>
  <c r="EN19" i="57"/>
  <c r="EM19" i="57"/>
  <c r="EL19" i="57"/>
  <c r="EK19" i="57"/>
  <c r="EJ19" i="57"/>
  <c r="EI19" i="57"/>
  <c r="EH19" i="57"/>
  <c r="EG19" i="57"/>
  <c r="EF19" i="57"/>
  <c r="EE19" i="57"/>
  <c r="ED19" i="57"/>
  <c r="EC19" i="57"/>
  <c r="EB19" i="57"/>
  <c r="EA19" i="57"/>
  <c r="DZ19" i="57"/>
  <c r="DY19" i="57"/>
  <c r="DX19" i="57"/>
  <c r="DW19" i="57"/>
  <c r="DV19" i="57"/>
  <c r="DU19" i="57"/>
  <c r="DT19" i="57"/>
  <c r="DS19" i="57"/>
  <c r="DR19" i="57"/>
  <c r="DQ19" i="57"/>
  <c r="DP19" i="57"/>
  <c r="DO19" i="57"/>
  <c r="DN19" i="57"/>
  <c r="DM19" i="57"/>
  <c r="DL19" i="57"/>
  <c r="DJ19" i="57"/>
  <c r="DI19" i="57"/>
  <c r="DH19" i="57"/>
  <c r="DG19" i="57"/>
  <c r="EO18" i="57"/>
  <c r="EN18" i="57"/>
  <c r="EM18" i="57"/>
  <c r="EL18" i="57"/>
  <c r="EK18" i="57"/>
  <c r="EJ18" i="57"/>
  <c r="EI18" i="57"/>
  <c r="EH18" i="57"/>
  <c r="EG18" i="57"/>
  <c r="EF18" i="57"/>
  <c r="EE18" i="57"/>
  <c r="ED18" i="57"/>
  <c r="EC18" i="57"/>
  <c r="EB18" i="57"/>
  <c r="EA18" i="57"/>
  <c r="DZ18" i="57"/>
  <c r="DY18" i="57"/>
  <c r="DX18" i="57"/>
  <c r="DW18" i="57"/>
  <c r="DV18" i="57"/>
  <c r="DU18" i="57"/>
  <c r="DT18" i="57"/>
  <c r="DS18" i="57"/>
  <c r="DR18" i="57"/>
  <c r="DQ18" i="57"/>
  <c r="DP18" i="57"/>
  <c r="DO18" i="57"/>
  <c r="DN18" i="57"/>
  <c r="DM18" i="57"/>
  <c r="DL18" i="57"/>
  <c r="DJ18" i="57"/>
  <c r="DI18" i="57"/>
  <c r="DH18" i="57"/>
  <c r="DG18" i="57"/>
  <c r="EO17" i="57"/>
  <c r="EN17" i="57"/>
  <c r="EM17" i="57"/>
  <c r="EL17" i="57"/>
  <c r="EK17" i="57"/>
  <c r="EJ17" i="57"/>
  <c r="EI17" i="57"/>
  <c r="EH17" i="57"/>
  <c r="EG17" i="57"/>
  <c r="EF17" i="57"/>
  <c r="EE17" i="57"/>
  <c r="ED17" i="57"/>
  <c r="EC17" i="57"/>
  <c r="EB17" i="57"/>
  <c r="EA17" i="57"/>
  <c r="DZ17" i="57"/>
  <c r="DY17" i="57"/>
  <c r="DX17" i="57"/>
  <c r="DW17" i="57"/>
  <c r="DV17" i="57"/>
  <c r="DU17" i="57"/>
  <c r="DT17" i="57"/>
  <c r="DS17" i="57"/>
  <c r="DR17" i="57"/>
  <c r="DQ17" i="57"/>
  <c r="DP17" i="57"/>
  <c r="DO17" i="57"/>
  <c r="DN17" i="57"/>
  <c r="DM17" i="57"/>
  <c r="DL17" i="57"/>
  <c r="DJ17" i="57"/>
  <c r="DI17" i="57"/>
  <c r="DH17" i="57"/>
  <c r="DG17" i="57"/>
  <c r="EO16" i="57"/>
  <c r="EN16" i="57"/>
  <c r="EM16" i="57"/>
  <c r="EL16" i="57"/>
  <c r="EK16" i="57"/>
  <c r="EJ16" i="57"/>
  <c r="EI16" i="57"/>
  <c r="EH16" i="57"/>
  <c r="EG16" i="57"/>
  <c r="EF16" i="57"/>
  <c r="EE16" i="57"/>
  <c r="ED16" i="57"/>
  <c r="EC16" i="57"/>
  <c r="EB16" i="57"/>
  <c r="EA16" i="57"/>
  <c r="DZ16" i="57"/>
  <c r="DY16" i="57"/>
  <c r="DX16" i="57"/>
  <c r="DW16" i="57"/>
  <c r="DV16" i="57"/>
  <c r="DU16" i="57"/>
  <c r="DT16" i="57"/>
  <c r="DS16" i="57"/>
  <c r="DR16" i="57"/>
  <c r="DQ16" i="57"/>
  <c r="DP16" i="57"/>
  <c r="DO16" i="57"/>
  <c r="DN16" i="57"/>
  <c r="DM16" i="57"/>
  <c r="DL16" i="57"/>
  <c r="DJ16" i="57"/>
  <c r="DI16" i="57"/>
  <c r="DH16" i="57"/>
  <c r="DG16" i="57"/>
  <c r="EO15" i="57"/>
  <c r="EN15" i="57"/>
  <c r="EM15" i="57"/>
  <c r="EL15" i="57"/>
  <c r="EK15" i="57"/>
  <c r="EJ15" i="57"/>
  <c r="EI15" i="57"/>
  <c r="EH15" i="57"/>
  <c r="EG15" i="57"/>
  <c r="EF15" i="57"/>
  <c r="EE15" i="57"/>
  <c r="ED15" i="57"/>
  <c r="EC15" i="57"/>
  <c r="EB15" i="57"/>
  <c r="EA15" i="57"/>
  <c r="DZ15" i="57"/>
  <c r="DY15" i="57"/>
  <c r="DX15" i="57"/>
  <c r="DW15" i="57"/>
  <c r="DV15" i="57"/>
  <c r="DU15" i="57"/>
  <c r="DT15" i="57"/>
  <c r="DS15" i="57"/>
  <c r="DR15" i="57"/>
  <c r="DQ15" i="57"/>
  <c r="DP15" i="57"/>
  <c r="DO15" i="57"/>
  <c r="DN15" i="57"/>
  <c r="DM15" i="57"/>
  <c r="DL15" i="57"/>
  <c r="DJ15" i="57"/>
  <c r="DI15" i="57"/>
  <c r="DH15" i="57"/>
  <c r="DG15" i="57"/>
  <c r="EO14" i="57"/>
  <c r="EN14" i="57"/>
  <c r="EM14" i="57"/>
  <c r="EL14" i="57"/>
  <c r="EK14" i="57"/>
  <c r="EJ14" i="57"/>
  <c r="EI14" i="57"/>
  <c r="EH14" i="57"/>
  <c r="EG14" i="57"/>
  <c r="EF14" i="57"/>
  <c r="EE14" i="57"/>
  <c r="ED14" i="57"/>
  <c r="EC14" i="57"/>
  <c r="EB14" i="57"/>
  <c r="EA14" i="57"/>
  <c r="DZ14" i="57"/>
  <c r="DY14" i="57"/>
  <c r="DX14" i="57"/>
  <c r="DW14" i="57"/>
  <c r="DV14" i="57"/>
  <c r="DU14" i="57"/>
  <c r="DT14" i="57"/>
  <c r="DS14" i="57"/>
  <c r="DR14" i="57"/>
  <c r="DQ14" i="57"/>
  <c r="DP14" i="57"/>
  <c r="DO14" i="57"/>
  <c r="DN14" i="57"/>
  <c r="DM14" i="57"/>
  <c r="DL14" i="57"/>
  <c r="DJ14" i="57"/>
  <c r="DI14" i="57"/>
  <c r="DH14" i="57"/>
  <c r="DG14" i="57"/>
  <c r="EO13" i="57"/>
  <c r="EN13" i="57"/>
  <c r="EM13" i="57"/>
  <c r="EL13" i="57"/>
  <c r="EK13" i="57"/>
  <c r="EJ13" i="57"/>
  <c r="EI13" i="57"/>
  <c r="EH13" i="57"/>
  <c r="EG13" i="57"/>
  <c r="EF13" i="57"/>
  <c r="EE13" i="57"/>
  <c r="ED13" i="57"/>
  <c r="EC13" i="57"/>
  <c r="EB13" i="57"/>
  <c r="EA13" i="57"/>
  <c r="DZ13" i="57"/>
  <c r="DY13" i="57"/>
  <c r="DX13" i="57"/>
  <c r="DW13" i="57"/>
  <c r="DV13" i="57"/>
  <c r="DU13" i="57"/>
  <c r="DT13" i="57"/>
  <c r="DS13" i="57"/>
  <c r="DR13" i="57"/>
  <c r="DQ13" i="57"/>
  <c r="DP13" i="57"/>
  <c r="DO13" i="57"/>
  <c r="DN13" i="57"/>
  <c r="DM13" i="57"/>
  <c r="DL13" i="57"/>
  <c r="DJ13" i="57"/>
  <c r="DI13" i="57"/>
  <c r="DH13" i="57"/>
  <c r="DG13" i="57"/>
  <c r="EO12" i="57"/>
  <c r="EN12" i="57"/>
  <c r="EM12" i="57"/>
  <c r="EL12" i="57"/>
  <c r="EK12" i="57"/>
  <c r="EJ12" i="57"/>
  <c r="EI12" i="57"/>
  <c r="EH12" i="57"/>
  <c r="EG12" i="57"/>
  <c r="EF12" i="57"/>
  <c r="EE12" i="57"/>
  <c r="ED12" i="57"/>
  <c r="EC12" i="57"/>
  <c r="EB12" i="57"/>
  <c r="EA12" i="57"/>
  <c r="DZ12" i="57"/>
  <c r="DY12" i="57"/>
  <c r="DX12" i="57"/>
  <c r="DW12" i="57"/>
  <c r="DV12" i="57"/>
  <c r="DU12" i="57"/>
  <c r="DT12" i="57"/>
  <c r="DS12" i="57"/>
  <c r="DR12" i="57"/>
  <c r="DQ12" i="57"/>
  <c r="DP12" i="57"/>
  <c r="DO12" i="57"/>
  <c r="DN12" i="57"/>
  <c r="DM12" i="57"/>
  <c r="DL12" i="57"/>
  <c r="DJ12" i="57"/>
  <c r="DI12" i="57"/>
  <c r="DH12" i="57"/>
  <c r="DG12" i="57"/>
  <c r="EO11" i="57"/>
  <c r="EN11" i="57"/>
  <c r="EM11" i="57"/>
  <c r="EL11" i="57"/>
  <c r="EK11" i="57"/>
  <c r="EJ11" i="57"/>
  <c r="EI11" i="57"/>
  <c r="EH11" i="57"/>
  <c r="EG11" i="57"/>
  <c r="EF11" i="57"/>
  <c r="EE11" i="57"/>
  <c r="ED11" i="57"/>
  <c r="EC11" i="57"/>
  <c r="EB11" i="57"/>
  <c r="EA11" i="57"/>
  <c r="DZ11" i="57"/>
  <c r="DY11" i="57"/>
  <c r="DX11" i="57"/>
  <c r="DW11" i="57"/>
  <c r="DV11" i="57"/>
  <c r="DU11" i="57"/>
  <c r="DT11" i="57"/>
  <c r="DS11" i="57"/>
  <c r="DR11" i="57"/>
  <c r="DQ11" i="57"/>
  <c r="DP11" i="57"/>
  <c r="DO11" i="57"/>
  <c r="DN11" i="57"/>
  <c r="DM11" i="57"/>
  <c r="DL11" i="57"/>
  <c r="DJ11" i="57"/>
  <c r="DI11" i="57"/>
  <c r="DH11" i="57"/>
  <c r="DG11" i="57"/>
  <c r="EO10" i="57"/>
  <c r="EN10" i="57"/>
  <c r="EM10" i="57"/>
  <c r="EL10" i="57"/>
  <c r="EK10" i="57"/>
  <c r="EJ10" i="57"/>
  <c r="EI10" i="57"/>
  <c r="EH10" i="57"/>
  <c r="EG10" i="57"/>
  <c r="EF10" i="57"/>
  <c r="EE10" i="57"/>
  <c r="ED10" i="57"/>
  <c r="EC10" i="57"/>
  <c r="EB10" i="57"/>
  <c r="EA10" i="57"/>
  <c r="DZ10" i="57"/>
  <c r="DY10" i="57"/>
  <c r="DX10" i="57"/>
  <c r="DW10" i="57"/>
  <c r="DV10" i="57"/>
  <c r="DU10" i="57"/>
  <c r="DT10" i="57"/>
  <c r="DS10" i="57"/>
  <c r="DR10" i="57"/>
  <c r="DQ10" i="57"/>
  <c r="DP10" i="57"/>
  <c r="DO10" i="57"/>
  <c r="DN10" i="57"/>
  <c r="DM10" i="57"/>
  <c r="DL10" i="57"/>
  <c r="DJ10" i="57"/>
  <c r="DI10" i="57"/>
  <c r="DH10" i="57"/>
  <c r="DG10" i="57"/>
  <c r="EO9" i="57"/>
  <c r="EN9" i="57"/>
  <c r="EM9" i="57"/>
  <c r="EL9" i="57"/>
  <c r="EK9" i="57"/>
  <c r="EJ9" i="57"/>
  <c r="EI9" i="57"/>
  <c r="EH9" i="57"/>
  <c r="EG9" i="57"/>
  <c r="EF9" i="57"/>
  <c r="EE9" i="57"/>
  <c r="ED9" i="57"/>
  <c r="EC9" i="57"/>
  <c r="EB9" i="57"/>
  <c r="EA9" i="57"/>
  <c r="DZ9" i="57"/>
  <c r="DY9" i="57"/>
  <c r="DX9" i="57"/>
  <c r="DW9" i="57"/>
  <c r="DV9" i="57"/>
  <c r="DU9" i="57"/>
  <c r="DT9" i="57"/>
  <c r="DS9" i="57"/>
  <c r="DR9" i="57"/>
  <c r="DQ9" i="57"/>
  <c r="DP9" i="57"/>
  <c r="DO9" i="57"/>
  <c r="DN9" i="57"/>
  <c r="DM9" i="57"/>
  <c r="DL9" i="57"/>
  <c r="DJ9" i="57"/>
  <c r="DI9" i="57"/>
  <c r="DH9" i="57"/>
  <c r="DG9" i="57"/>
  <c r="EO8" i="57"/>
  <c r="EN8" i="57"/>
  <c r="EM8" i="57"/>
  <c r="EL8" i="57"/>
  <c r="EK8" i="57"/>
  <c r="EJ8" i="57"/>
  <c r="EI8" i="57"/>
  <c r="EH8" i="57"/>
  <c r="EG8" i="57"/>
  <c r="EF8" i="57"/>
  <c r="EE8" i="57"/>
  <c r="ED8" i="57"/>
  <c r="EC8" i="57"/>
  <c r="EB8" i="57"/>
  <c r="EA8" i="57"/>
  <c r="DZ8" i="57"/>
  <c r="DY8" i="57"/>
  <c r="DX8" i="57"/>
  <c r="DW8" i="57"/>
  <c r="DV8" i="57"/>
  <c r="DU8" i="57"/>
  <c r="DT8" i="57"/>
  <c r="DS8" i="57"/>
  <c r="DR8" i="57"/>
  <c r="DQ8" i="57"/>
  <c r="DP8" i="57"/>
  <c r="DO8" i="57"/>
  <c r="DN8" i="57"/>
  <c r="DM8" i="57"/>
  <c r="DL8" i="57"/>
  <c r="DJ8" i="57"/>
  <c r="DI8" i="57"/>
  <c r="DH8" i="57"/>
  <c r="DG8" i="57"/>
  <c r="EO7" i="57"/>
  <c r="EN7" i="57"/>
  <c r="EM7" i="57"/>
  <c r="EL7" i="57"/>
  <c r="EK7" i="57"/>
  <c r="EJ7" i="57"/>
  <c r="EI7" i="57"/>
  <c r="EH7" i="57"/>
  <c r="EG7" i="57"/>
  <c r="EF7" i="57"/>
  <c r="EE7" i="57"/>
  <c r="ED7" i="57"/>
  <c r="EC7" i="57"/>
  <c r="EB7" i="57"/>
  <c r="EA7" i="57"/>
  <c r="DZ7" i="57"/>
  <c r="DY7" i="57"/>
  <c r="DX7" i="57"/>
  <c r="DW7" i="57"/>
  <c r="DV7" i="57"/>
  <c r="DU7" i="57"/>
  <c r="DT7" i="57"/>
  <c r="DS7" i="57"/>
  <c r="DR7" i="57"/>
  <c r="DQ7" i="57"/>
  <c r="DP7" i="57"/>
  <c r="DO7" i="57"/>
  <c r="DN7" i="57"/>
  <c r="DM7" i="57"/>
  <c r="DL7" i="57"/>
  <c r="DJ7" i="57"/>
  <c r="DI7" i="57"/>
  <c r="DH7" i="57"/>
  <c r="DG7" i="57"/>
  <c r="EO6" i="57"/>
  <c r="EN6" i="57"/>
  <c r="EM6" i="57"/>
  <c r="EL6" i="57"/>
  <c r="EK6" i="57"/>
  <c r="EJ6" i="57"/>
  <c r="EI6" i="57"/>
  <c r="EH6" i="57"/>
  <c r="EG6" i="57"/>
  <c r="EF6" i="57"/>
  <c r="EE6" i="57"/>
  <c r="ED6" i="57"/>
  <c r="EC6" i="57"/>
  <c r="EB6" i="57"/>
  <c r="EA6" i="57"/>
  <c r="DZ6" i="57"/>
  <c r="DY6" i="57"/>
  <c r="DX6" i="57"/>
  <c r="DW6" i="57"/>
  <c r="DV6" i="57"/>
  <c r="DU6" i="57"/>
  <c r="DT6" i="57"/>
  <c r="DS6" i="57"/>
  <c r="DR6" i="57"/>
  <c r="DQ6" i="57"/>
  <c r="DP6" i="57"/>
  <c r="DO6" i="57"/>
  <c r="DN6" i="57"/>
  <c r="DM6" i="57"/>
  <c r="DL6" i="57"/>
  <c r="DJ6" i="57"/>
  <c r="DI6" i="57"/>
  <c r="DH6" i="57"/>
  <c r="DG6" i="57"/>
  <c r="EO5" i="57"/>
  <c r="EN5" i="57"/>
  <c r="EM5" i="57"/>
  <c r="EL5" i="57"/>
  <c r="EK5" i="57"/>
  <c r="EJ5" i="57"/>
  <c r="EI5" i="57"/>
  <c r="EH5" i="57"/>
  <c r="EG5" i="57"/>
  <c r="EF5" i="57"/>
  <c r="EE5" i="57"/>
  <c r="ED5" i="57"/>
  <c r="EC5" i="57"/>
  <c r="EB5" i="57"/>
  <c r="EA5" i="57"/>
  <c r="DZ5" i="57"/>
  <c r="DY5" i="57"/>
  <c r="DX5" i="57"/>
  <c r="DW5" i="57"/>
  <c r="DV5" i="57"/>
  <c r="DU5" i="57"/>
  <c r="DT5" i="57"/>
  <c r="DS5" i="57"/>
  <c r="DR5" i="57"/>
  <c r="DQ5" i="57"/>
  <c r="DP5" i="57"/>
  <c r="DO5" i="57"/>
  <c r="DN5" i="57"/>
  <c r="DM5" i="57"/>
  <c r="DL5" i="57"/>
  <c r="DJ5" i="57"/>
  <c r="DI5" i="57"/>
  <c r="DH5" i="57"/>
  <c r="DG5" i="57"/>
  <c r="EO4" i="57"/>
  <c r="EN4" i="57"/>
  <c r="EM4" i="57"/>
  <c r="EL4" i="57"/>
  <c r="EK4" i="57"/>
  <c r="EJ4" i="57"/>
  <c r="EI4" i="57"/>
  <c r="EH4" i="57"/>
  <c r="EG4" i="57"/>
  <c r="EF4" i="57"/>
  <c r="EE4" i="57"/>
  <c r="ED4" i="57"/>
  <c r="EC4" i="57"/>
  <c r="EB4" i="57"/>
  <c r="EA4" i="57"/>
  <c r="DZ4" i="57"/>
  <c r="DY4" i="57"/>
  <c r="DX4" i="57"/>
  <c r="DW4" i="57"/>
  <c r="DV4" i="57"/>
  <c r="DU4" i="57"/>
  <c r="DT4" i="57"/>
  <c r="DS4" i="57"/>
  <c r="DR4" i="57"/>
  <c r="DQ4" i="57"/>
  <c r="DP4" i="57"/>
  <c r="DO4" i="57"/>
  <c r="DN4" i="57"/>
  <c r="DM4" i="57"/>
  <c r="DL4" i="57"/>
  <c r="DJ4" i="57"/>
  <c r="DI4" i="57"/>
  <c r="DH4" i="57"/>
  <c r="DG4" i="57"/>
  <c r="EO3" i="57"/>
  <c r="EN3" i="57"/>
  <c r="EM3" i="57"/>
  <c r="EL3" i="57"/>
  <c r="EK3" i="57"/>
  <c r="EJ3" i="57"/>
  <c r="EI3" i="57"/>
  <c r="EH3" i="57"/>
  <c r="EG3" i="57"/>
  <c r="EF3" i="57"/>
  <c r="EE3" i="57"/>
  <c r="ED3" i="57"/>
  <c r="EC3" i="57"/>
  <c r="EB3" i="57"/>
  <c r="EA3" i="57"/>
  <c r="DZ3" i="57"/>
  <c r="DY3" i="57"/>
  <c r="DX3" i="57"/>
  <c r="DW3" i="57"/>
  <c r="DV3" i="57"/>
  <c r="DU3" i="57"/>
  <c r="DT3" i="57"/>
  <c r="DS3" i="57"/>
  <c r="DR3" i="57"/>
  <c r="DQ3" i="57"/>
  <c r="DP3" i="57"/>
  <c r="DO3" i="57"/>
  <c r="DN3" i="57"/>
  <c r="DM3" i="57"/>
  <c r="DL3" i="57"/>
  <c r="DJ3" i="57"/>
  <c r="DI3" i="57"/>
  <c r="DH3" i="57"/>
  <c r="DG3" i="57"/>
  <c r="CI50" i="59" l="1"/>
  <c r="CF50" i="59"/>
  <c r="CJ50" i="59"/>
  <c r="CH49" i="59"/>
  <c r="CL49" i="59"/>
  <c r="CI51" i="59"/>
  <c r="CF49" i="59"/>
  <c r="CJ49" i="59"/>
  <c r="CF51" i="59"/>
  <c r="CJ51" i="59"/>
  <c r="CI49" i="59"/>
  <c r="B62" i="4" l="1"/>
  <c r="O23" i="42"/>
  <c r="N23" i="42"/>
  <c r="M23" i="42"/>
  <c r="L23" i="42"/>
  <c r="K23" i="42"/>
  <c r="G23" i="42"/>
  <c r="F23" i="42"/>
  <c r="E23" i="42"/>
  <c r="D23" i="42"/>
  <c r="C23" i="42"/>
  <c r="B23" i="42"/>
  <c r="O16" i="42"/>
  <c r="N16" i="42"/>
  <c r="M16" i="42"/>
  <c r="L16" i="42"/>
  <c r="K16" i="42"/>
  <c r="H16" i="42"/>
  <c r="G16" i="42"/>
  <c r="F16" i="42"/>
  <c r="E16" i="42"/>
  <c r="D16" i="42"/>
  <c r="B16" i="42"/>
  <c r="C16" i="42"/>
  <c r="C23" i="21" l="1"/>
  <c r="D23" i="21"/>
  <c r="E23" i="21"/>
  <c r="F23" i="21"/>
  <c r="G23" i="21"/>
  <c r="H23" i="21"/>
  <c r="B23" i="21"/>
  <c r="C16" i="21"/>
  <c r="D16" i="21"/>
  <c r="E16" i="21"/>
  <c r="F16" i="21"/>
  <c r="G16" i="21"/>
  <c r="H16" i="21"/>
  <c r="B16" i="21"/>
  <c r="HQ3" i="33"/>
  <c r="HQ4" i="33"/>
  <c r="HQ5" i="33"/>
  <c r="HQ6" i="33"/>
  <c r="HQ7" i="33"/>
  <c r="HQ8" i="33"/>
  <c r="HQ9" i="33"/>
  <c r="HQ10" i="33"/>
  <c r="HQ11" i="33"/>
  <c r="HQ12" i="33"/>
  <c r="HQ13" i="33"/>
  <c r="HQ14" i="33"/>
  <c r="HQ15" i="33"/>
  <c r="HQ16" i="33"/>
  <c r="HQ17" i="33"/>
  <c r="HQ18" i="33"/>
  <c r="HQ19" i="33"/>
  <c r="HQ20" i="33"/>
  <c r="HQ21" i="33"/>
  <c r="HQ22" i="33"/>
  <c r="HQ23" i="33"/>
  <c r="HQ24" i="33"/>
  <c r="HQ25" i="33"/>
  <c r="HQ26" i="33"/>
  <c r="HQ27" i="33"/>
  <c r="HQ28" i="33"/>
  <c r="HQ29" i="33"/>
  <c r="HQ30" i="33"/>
  <c r="HQ31" i="33"/>
  <c r="HQ32" i="33"/>
  <c r="HQ33" i="33"/>
  <c r="HQ34" i="33"/>
  <c r="HQ35" i="33"/>
  <c r="HQ36" i="33"/>
  <c r="HQ37" i="33"/>
  <c r="HQ38" i="33"/>
  <c r="HQ39" i="33"/>
  <c r="HQ40" i="33"/>
  <c r="HQ41" i="33"/>
  <c r="HQ42" i="33"/>
  <c r="HQ43" i="33"/>
  <c r="HQ44" i="33"/>
  <c r="HQ45" i="33"/>
  <c r="HQ46" i="33"/>
  <c r="HQ47" i="33"/>
  <c r="HQ48" i="33"/>
  <c r="HQ49" i="33"/>
  <c r="HQ50" i="33"/>
  <c r="HQ51" i="33"/>
  <c r="AF6" i="20" l="1"/>
  <c r="AE6" i="20"/>
  <c r="AD6" i="20"/>
  <c r="AB6" i="20"/>
  <c r="AC6" i="20"/>
  <c r="AA6" i="20"/>
  <c r="Z6" i="20"/>
  <c r="X6" i="20"/>
  <c r="Y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I6" i="20"/>
  <c r="H6" i="20"/>
  <c r="G6" i="20"/>
  <c r="F6" i="20"/>
  <c r="D6" i="20"/>
  <c r="C6" i="20"/>
  <c r="B6" i="20"/>
  <c r="FD62" i="55"/>
  <c r="FC62" i="55"/>
  <c r="FB62" i="55"/>
  <c r="FA62" i="55"/>
  <c r="EZ62" i="55"/>
  <c r="EY62" i="55"/>
  <c r="EX62" i="55"/>
  <c r="EW62" i="55"/>
  <c r="EV62" i="55"/>
  <c r="EU62" i="55"/>
  <c r="ET62" i="55"/>
  <c r="ES62" i="55"/>
  <c r="ER62" i="55"/>
  <c r="EQ62" i="55"/>
  <c r="EP62" i="55"/>
  <c r="EO62" i="55"/>
  <c r="EN62" i="55"/>
  <c r="EM62" i="55"/>
  <c r="EL62" i="55"/>
  <c r="EK62" i="55"/>
  <c r="EJ62" i="55"/>
  <c r="EI62" i="55"/>
  <c r="EH62" i="55"/>
  <c r="EG62" i="55"/>
  <c r="EF62" i="55"/>
  <c r="EE62" i="55"/>
  <c r="ED62" i="55"/>
  <c r="EC62" i="55"/>
  <c r="EB62" i="55"/>
  <c r="EA62" i="55"/>
  <c r="DZ62" i="55"/>
  <c r="DY62" i="55"/>
  <c r="DX62" i="55"/>
  <c r="DW62" i="55"/>
  <c r="DV62" i="55"/>
  <c r="DU62" i="55"/>
  <c r="DT62" i="55"/>
  <c r="DS62" i="55"/>
  <c r="DR62" i="55"/>
  <c r="DQ62" i="55"/>
  <c r="DP62" i="55"/>
  <c r="DO62" i="55"/>
  <c r="DN62" i="55"/>
  <c r="DL62" i="55"/>
  <c r="DK62" i="55"/>
  <c r="DJ62" i="55"/>
  <c r="DI62" i="55"/>
  <c r="DH62" i="55"/>
  <c r="DG62" i="55"/>
  <c r="DF62" i="55"/>
  <c r="DE62" i="55"/>
  <c r="DD62" i="55"/>
  <c r="DC62" i="55"/>
  <c r="DB62" i="55"/>
  <c r="CZ62" i="55"/>
  <c r="CY62" i="55"/>
  <c r="CX62" i="55"/>
  <c r="CW62" i="55"/>
  <c r="CV62" i="55"/>
  <c r="CU62" i="55"/>
  <c r="CT62" i="55"/>
  <c r="CS62" i="55"/>
  <c r="CQ62" i="55"/>
  <c r="CP62" i="55"/>
  <c r="CO62" i="55"/>
  <c r="CN62" i="55"/>
  <c r="CM62" i="55"/>
  <c r="CL62" i="55"/>
  <c r="CK62" i="55"/>
  <c r="CH62" i="55"/>
  <c r="CG62" i="55"/>
  <c r="CF62" i="55"/>
  <c r="CE62" i="55"/>
  <c r="CD62" i="55"/>
  <c r="CC62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G62" i="55"/>
  <c r="F62" i="55"/>
  <c r="E62" i="55"/>
  <c r="D62" i="55"/>
  <c r="C62" i="55"/>
  <c r="B62" i="55"/>
  <c r="FD61" i="55"/>
  <c r="FC61" i="55"/>
  <c r="FB61" i="55"/>
  <c r="FA61" i="55"/>
  <c r="EZ61" i="55"/>
  <c r="EY61" i="55"/>
  <c r="EX61" i="55"/>
  <c r="EW61" i="55"/>
  <c r="EV61" i="55"/>
  <c r="EU61" i="55"/>
  <c r="ET61" i="55"/>
  <c r="ES61" i="55"/>
  <c r="ER61" i="55"/>
  <c r="EQ61" i="55"/>
  <c r="EP61" i="55"/>
  <c r="EO61" i="55"/>
  <c r="EN61" i="55"/>
  <c r="EM61" i="55"/>
  <c r="EL61" i="55"/>
  <c r="EK61" i="55"/>
  <c r="EJ61" i="55"/>
  <c r="EI61" i="55"/>
  <c r="EH61" i="55"/>
  <c r="EG61" i="55"/>
  <c r="EF61" i="55"/>
  <c r="EE61" i="55"/>
  <c r="ED61" i="55"/>
  <c r="EC61" i="55"/>
  <c r="EB61" i="55"/>
  <c r="EA61" i="55"/>
  <c r="DZ61" i="55"/>
  <c r="DY61" i="55"/>
  <c r="DX61" i="55"/>
  <c r="DW61" i="55"/>
  <c r="DV61" i="55"/>
  <c r="DU61" i="55"/>
  <c r="DT61" i="55"/>
  <c r="DS61" i="55"/>
  <c r="DR61" i="55"/>
  <c r="DQ61" i="55"/>
  <c r="DP61" i="55"/>
  <c r="DO61" i="55"/>
  <c r="DN61" i="55"/>
  <c r="DL61" i="55"/>
  <c r="DK61" i="55"/>
  <c r="DJ61" i="55"/>
  <c r="DI61" i="55"/>
  <c r="DH61" i="55"/>
  <c r="DG61" i="55"/>
  <c r="DF61" i="55"/>
  <c r="DE61" i="55"/>
  <c r="DD61" i="55"/>
  <c r="DC61" i="55"/>
  <c r="DB61" i="55"/>
  <c r="CZ61" i="55"/>
  <c r="CY61" i="55"/>
  <c r="CX61" i="55"/>
  <c r="CW61" i="55"/>
  <c r="CV61" i="55"/>
  <c r="CU61" i="55"/>
  <c r="CT61" i="55"/>
  <c r="CS61" i="55"/>
  <c r="CQ61" i="55"/>
  <c r="CP61" i="55"/>
  <c r="CO61" i="55"/>
  <c r="CN61" i="55"/>
  <c r="CM61" i="55"/>
  <c r="CL61" i="55"/>
  <c r="CK61" i="55"/>
  <c r="CH61" i="55"/>
  <c r="CG61" i="55"/>
  <c r="CF61" i="55"/>
  <c r="CE61" i="55"/>
  <c r="CD61" i="55"/>
  <c r="CC61" i="55"/>
  <c r="CB61" i="55"/>
  <c r="CA61" i="55"/>
  <c r="BZ61" i="55"/>
  <c r="BY61" i="55"/>
  <c r="BX61" i="55"/>
  <c r="BW61" i="55"/>
  <c r="BV61" i="55"/>
  <c r="BU61" i="55"/>
  <c r="BT61" i="55"/>
  <c r="BS61" i="55"/>
  <c r="BR61" i="55"/>
  <c r="BQ61" i="55"/>
  <c r="BP61" i="55"/>
  <c r="BO61" i="55"/>
  <c r="BN61" i="55"/>
  <c r="BM61" i="55"/>
  <c r="BL61" i="55"/>
  <c r="BK61" i="55"/>
  <c r="BJ61" i="55"/>
  <c r="BI61" i="55"/>
  <c r="BH61" i="55"/>
  <c r="BG61" i="55"/>
  <c r="BF61" i="55"/>
  <c r="BE61" i="55"/>
  <c r="BD61" i="55"/>
  <c r="BC61" i="55"/>
  <c r="BB61" i="55"/>
  <c r="BA61" i="55"/>
  <c r="AZ61" i="55"/>
  <c r="AY61" i="55"/>
  <c r="AX61" i="55"/>
  <c r="AU61" i="55"/>
  <c r="AT61" i="55"/>
  <c r="AS61" i="55"/>
  <c r="AR61" i="55"/>
  <c r="AQ61" i="55"/>
  <c r="AP61" i="55"/>
  <c r="AO61" i="55"/>
  <c r="AN61" i="55"/>
  <c r="AM61" i="55"/>
  <c r="AL61" i="55"/>
  <c r="AK61" i="55"/>
  <c r="AJ61" i="55"/>
  <c r="AI61" i="55"/>
  <c r="AH61" i="55"/>
  <c r="AG61" i="55"/>
  <c r="AF61" i="55"/>
  <c r="AE61" i="55"/>
  <c r="AD61" i="55"/>
  <c r="AC61" i="55"/>
  <c r="AB61" i="55"/>
  <c r="AA61" i="55"/>
  <c r="Z61" i="55"/>
  <c r="Y61" i="55"/>
  <c r="X61" i="55"/>
  <c r="W61" i="55"/>
  <c r="V61" i="55"/>
  <c r="U61" i="55"/>
  <c r="T61" i="55"/>
  <c r="S61" i="55"/>
  <c r="R61" i="55"/>
  <c r="Q61" i="55"/>
  <c r="P61" i="55"/>
  <c r="O61" i="55"/>
  <c r="N61" i="55"/>
  <c r="M61" i="55"/>
  <c r="L61" i="55"/>
  <c r="K61" i="55"/>
  <c r="J61" i="55"/>
  <c r="I61" i="55"/>
  <c r="H61" i="55"/>
  <c r="G61" i="55"/>
  <c r="F61" i="55"/>
  <c r="E61" i="55"/>
  <c r="D61" i="55"/>
  <c r="C61" i="55"/>
  <c r="B61" i="55"/>
  <c r="HA59" i="55"/>
  <c r="GZ59" i="55"/>
  <c r="GY59" i="55"/>
  <c r="GX59" i="55"/>
  <c r="GW59" i="55"/>
  <c r="GV59" i="55"/>
  <c r="GU59" i="55"/>
  <c r="GT59" i="55"/>
  <c r="GS59" i="55"/>
  <c r="GR59" i="55"/>
  <c r="GQ59" i="55"/>
  <c r="GP59" i="55"/>
  <c r="GO59" i="55"/>
  <c r="GN59" i="55"/>
  <c r="GM59" i="55"/>
  <c r="GL59" i="55"/>
  <c r="GK59" i="55"/>
  <c r="GJ59" i="55"/>
  <c r="GI59" i="55"/>
  <c r="GH59" i="55"/>
  <c r="GG59" i="55"/>
  <c r="GF59" i="55"/>
  <c r="GE59" i="55"/>
  <c r="GD59" i="55"/>
  <c r="GC59" i="55"/>
  <c r="GB59" i="55"/>
  <c r="GA59" i="55"/>
  <c r="FZ59" i="55"/>
  <c r="FY59" i="55"/>
  <c r="FX59" i="55"/>
  <c r="FW59" i="55"/>
  <c r="FV59" i="55"/>
  <c r="FU59" i="55"/>
  <c r="FT59" i="55"/>
  <c r="FS59" i="55"/>
  <c r="FR59" i="55"/>
  <c r="FQ59" i="55"/>
  <c r="FP59" i="55"/>
  <c r="FO59" i="55"/>
  <c r="FN59" i="55"/>
  <c r="FM59" i="55"/>
  <c r="FL59" i="55"/>
  <c r="FK59" i="55"/>
  <c r="FJ59" i="55"/>
  <c r="FI59" i="55"/>
  <c r="FH59" i="55"/>
  <c r="FG59" i="55"/>
  <c r="HA58" i="55"/>
  <c r="GZ58" i="55"/>
  <c r="GY58" i="55"/>
  <c r="GX58" i="55"/>
  <c r="GW58" i="55"/>
  <c r="GV58" i="55"/>
  <c r="GU58" i="55"/>
  <c r="GT58" i="55"/>
  <c r="GS58" i="55"/>
  <c r="GR58" i="55"/>
  <c r="GQ58" i="55"/>
  <c r="GP58" i="55"/>
  <c r="GO58" i="55"/>
  <c r="GN58" i="55"/>
  <c r="GM58" i="55"/>
  <c r="GL58" i="55"/>
  <c r="GK58" i="55"/>
  <c r="GJ58" i="55"/>
  <c r="GI58" i="55"/>
  <c r="GH58" i="55"/>
  <c r="GG58" i="55"/>
  <c r="GF58" i="55"/>
  <c r="GE58" i="55"/>
  <c r="GD58" i="55"/>
  <c r="GC58" i="55"/>
  <c r="GB58" i="55"/>
  <c r="GA58" i="55"/>
  <c r="FZ58" i="55"/>
  <c r="FY58" i="55"/>
  <c r="FX58" i="55"/>
  <c r="FW58" i="55"/>
  <c r="FV58" i="55"/>
  <c r="FU58" i="55"/>
  <c r="FT58" i="55"/>
  <c r="FS58" i="55"/>
  <c r="FR58" i="55"/>
  <c r="FQ58" i="55"/>
  <c r="FP58" i="55"/>
  <c r="FO58" i="55"/>
  <c r="FN58" i="55"/>
  <c r="FM58" i="55"/>
  <c r="FL58" i="55"/>
  <c r="FK58" i="55"/>
  <c r="FJ58" i="55"/>
  <c r="FI58" i="55"/>
  <c r="FH58" i="55"/>
  <c r="FG58" i="55"/>
  <c r="HA57" i="55"/>
  <c r="GZ57" i="55"/>
  <c r="GY57" i="55"/>
  <c r="GX57" i="55"/>
  <c r="GW57" i="55"/>
  <c r="GV57" i="55"/>
  <c r="GU57" i="55"/>
  <c r="GT57" i="55"/>
  <c r="GS57" i="55"/>
  <c r="GR57" i="55"/>
  <c r="GQ57" i="55"/>
  <c r="GP57" i="55"/>
  <c r="GO57" i="55"/>
  <c r="GN57" i="55"/>
  <c r="GM57" i="55"/>
  <c r="GL57" i="55"/>
  <c r="GK57" i="55"/>
  <c r="GJ57" i="55"/>
  <c r="GI57" i="55"/>
  <c r="GH57" i="55"/>
  <c r="GG57" i="55"/>
  <c r="GF57" i="55"/>
  <c r="GE57" i="55"/>
  <c r="GD57" i="55"/>
  <c r="GC57" i="55"/>
  <c r="GB57" i="55"/>
  <c r="GA57" i="55"/>
  <c r="FZ57" i="55"/>
  <c r="FY57" i="55"/>
  <c r="FX57" i="55"/>
  <c r="FW57" i="55"/>
  <c r="FV57" i="55"/>
  <c r="FU57" i="55"/>
  <c r="FT57" i="55"/>
  <c r="FS57" i="55"/>
  <c r="FR57" i="55"/>
  <c r="FQ57" i="55"/>
  <c r="FP57" i="55"/>
  <c r="FO57" i="55"/>
  <c r="FN57" i="55"/>
  <c r="FM57" i="55"/>
  <c r="FL57" i="55"/>
  <c r="FK57" i="55"/>
  <c r="FJ57" i="55"/>
  <c r="FI57" i="55"/>
  <c r="FH57" i="55"/>
  <c r="FG57" i="55"/>
  <c r="HA56" i="55"/>
  <c r="GZ56" i="55"/>
  <c r="GY56" i="55"/>
  <c r="GX56" i="55"/>
  <c r="GW56" i="55"/>
  <c r="GV56" i="55"/>
  <c r="GU56" i="55"/>
  <c r="GT56" i="55"/>
  <c r="GS56" i="55"/>
  <c r="GR56" i="55"/>
  <c r="GQ56" i="55"/>
  <c r="GP56" i="55"/>
  <c r="GO56" i="55"/>
  <c r="GN56" i="55"/>
  <c r="GM56" i="55"/>
  <c r="GL56" i="55"/>
  <c r="GK56" i="55"/>
  <c r="GJ56" i="55"/>
  <c r="GI56" i="55"/>
  <c r="GH56" i="55"/>
  <c r="GG56" i="55"/>
  <c r="GF56" i="55"/>
  <c r="GE56" i="55"/>
  <c r="GD56" i="55"/>
  <c r="GC56" i="55"/>
  <c r="GB56" i="55"/>
  <c r="GA56" i="55"/>
  <c r="FZ56" i="55"/>
  <c r="FY56" i="55"/>
  <c r="FX56" i="55"/>
  <c r="FW56" i="55"/>
  <c r="FV56" i="55"/>
  <c r="FU56" i="55"/>
  <c r="FT56" i="55"/>
  <c r="FS56" i="55"/>
  <c r="FR56" i="55"/>
  <c r="FQ56" i="55"/>
  <c r="FP56" i="55"/>
  <c r="FO56" i="55"/>
  <c r="FN56" i="55"/>
  <c r="FM56" i="55"/>
  <c r="FL56" i="55"/>
  <c r="FK56" i="55"/>
  <c r="FJ56" i="55"/>
  <c r="FI56" i="55"/>
  <c r="FH56" i="55"/>
  <c r="FG56" i="55"/>
  <c r="HA55" i="55"/>
  <c r="GZ55" i="55"/>
  <c r="GY55" i="55"/>
  <c r="GX55" i="55"/>
  <c r="GW55" i="55"/>
  <c r="GV55" i="55"/>
  <c r="GU55" i="55"/>
  <c r="GT55" i="55"/>
  <c r="GS55" i="55"/>
  <c r="GR55" i="55"/>
  <c r="GQ55" i="55"/>
  <c r="GP55" i="55"/>
  <c r="GO55" i="55"/>
  <c r="GN55" i="55"/>
  <c r="GM55" i="55"/>
  <c r="GL55" i="55"/>
  <c r="GK55" i="55"/>
  <c r="GJ55" i="55"/>
  <c r="GI55" i="55"/>
  <c r="GH55" i="55"/>
  <c r="GG55" i="55"/>
  <c r="GF55" i="55"/>
  <c r="GE55" i="55"/>
  <c r="GD55" i="55"/>
  <c r="GC55" i="55"/>
  <c r="GB55" i="55"/>
  <c r="GA55" i="55"/>
  <c r="FZ55" i="55"/>
  <c r="FY55" i="55"/>
  <c r="FX55" i="55"/>
  <c r="FW55" i="55"/>
  <c r="FV55" i="55"/>
  <c r="FU55" i="55"/>
  <c r="FT55" i="55"/>
  <c r="FS55" i="55"/>
  <c r="FR55" i="55"/>
  <c r="FQ55" i="55"/>
  <c r="FP55" i="55"/>
  <c r="FO55" i="55"/>
  <c r="FN55" i="55"/>
  <c r="FM55" i="55"/>
  <c r="FL55" i="55"/>
  <c r="FK55" i="55"/>
  <c r="FJ55" i="55"/>
  <c r="FI55" i="55"/>
  <c r="FH55" i="55"/>
  <c r="FG55" i="55"/>
  <c r="HA54" i="55"/>
  <c r="GZ54" i="55"/>
  <c r="GY54" i="55"/>
  <c r="GX54" i="55"/>
  <c r="GW54" i="55"/>
  <c r="GV54" i="55"/>
  <c r="GU54" i="55"/>
  <c r="GT54" i="55"/>
  <c r="GS54" i="55"/>
  <c r="GR54" i="55"/>
  <c r="GQ54" i="55"/>
  <c r="GP54" i="55"/>
  <c r="GO54" i="55"/>
  <c r="GN54" i="55"/>
  <c r="GM54" i="55"/>
  <c r="GL54" i="55"/>
  <c r="GK54" i="55"/>
  <c r="GJ54" i="55"/>
  <c r="GI54" i="55"/>
  <c r="GH54" i="55"/>
  <c r="GG54" i="55"/>
  <c r="GF54" i="55"/>
  <c r="GE54" i="55"/>
  <c r="GD54" i="55"/>
  <c r="GC54" i="55"/>
  <c r="GB54" i="55"/>
  <c r="GA54" i="55"/>
  <c r="FZ54" i="55"/>
  <c r="FY54" i="55"/>
  <c r="FX54" i="55"/>
  <c r="FW54" i="55"/>
  <c r="FV54" i="55"/>
  <c r="FU54" i="55"/>
  <c r="FT54" i="55"/>
  <c r="FS54" i="55"/>
  <c r="FR54" i="55"/>
  <c r="FQ54" i="55"/>
  <c r="FP54" i="55"/>
  <c r="FO54" i="55"/>
  <c r="FN54" i="55"/>
  <c r="FM54" i="55"/>
  <c r="FL54" i="55"/>
  <c r="FK54" i="55"/>
  <c r="FJ54" i="55"/>
  <c r="FI54" i="55"/>
  <c r="FH54" i="55"/>
  <c r="FG54" i="55"/>
  <c r="HA51" i="55"/>
  <c r="GZ51" i="55"/>
  <c r="GY51" i="55"/>
  <c r="GX51" i="55"/>
  <c r="GW51" i="55"/>
  <c r="GV51" i="55"/>
  <c r="GU51" i="55"/>
  <c r="GT51" i="55"/>
  <c r="GS51" i="55"/>
  <c r="GR51" i="55"/>
  <c r="GQ51" i="55"/>
  <c r="GP51" i="55"/>
  <c r="GO51" i="55"/>
  <c r="GN51" i="55"/>
  <c r="GM51" i="55"/>
  <c r="GL51" i="55"/>
  <c r="GK51" i="55"/>
  <c r="GJ51" i="55"/>
  <c r="GI51" i="55"/>
  <c r="GH51" i="55"/>
  <c r="GG51" i="55"/>
  <c r="GF51" i="55"/>
  <c r="GE51" i="55"/>
  <c r="GD51" i="55"/>
  <c r="GC51" i="55"/>
  <c r="GB51" i="55"/>
  <c r="GA51" i="55"/>
  <c r="FZ51" i="55"/>
  <c r="FY51" i="55"/>
  <c r="FX51" i="55"/>
  <c r="FW51" i="55"/>
  <c r="FV51" i="55"/>
  <c r="FU51" i="55"/>
  <c r="FT51" i="55"/>
  <c r="FS51" i="55"/>
  <c r="FR51" i="55"/>
  <c r="FQ51" i="55"/>
  <c r="FP51" i="55"/>
  <c r="FO51" i="55"/>
  <c r="FN51" i="55"/>
  <c r="FM51" i="55"/>
  <c r="FL51" i="55"/>
  <c r="FK51" i="55"/>
  <c r="FJ51" i="55"/>
  <c r="FI51" i="55"/>
  <c r="FH51" i="55"/>
  <c r="FG51" i="55"/>
  <c r="FF51" i="55"/>
  <c r="HA50" i="55"/>
  <c r="GZ50" i="55"/>
  <c r="GY50" i="55"/>
  <c r="GX50" i="55"/>
  <c r="GW50" i="55"/>
  <c r="GV50" i="55"/>
  <c r="GU50" i="55"/>
  <c r="GT50" i="55"/>
  <c r="GS50" i="55"/>
  <c r="GR50" i="55"/>
  <c r="GQ50" i="55"/>
  <c r="GP50" i="55"/>
  <c r="GO50" i="55"/>
  <c r="GN50" i="55"/>
  <c r="GM50" i="55"/>
  <c r="GL50" i="55"/>
  <c r="GK50" i="55"/>
  <c r="GJ50" i="55"/>
  <c r="GI50" i="55"/>
  <c r="GH50" i="55"/>
  <c r="GG50" i="55"/>
  <c r="GF50" i="55"/>
  <c r="GE50" i="55"/>
  <c r="GD50" i="55"/>
  <c r="GC50" i="55"/>
  <c r="GB50" i="55"/>
  <c r="GA50" i="55"/>
  <c r="FZ50" i="55"/>
  <c r="FY50" i="55"/>
  <c r="FX50" i="55"/>
  <c r="FW50" i="55"/>
  <c r="FV50" i="55"/>
  <c r="FU50" i="55"/>
  <c r="FT50" i="55"/>
  <c r="FS50" i="55"/>
  <c r="FR50" i="55"/>
  <c r="FQ50" i="55"/>
  <c r="FP50" i="55"/>
  <c r="FO50" i="55"/>
  <c r="FN50" i="55"/>
  <c r="FM50" i="55"/>
  <c r="FL50" i="55"/>
  <c r="FK50" i="55"/>
  <c r="FJ50" i="55"/>
  <c r="FI50" i="55"/>
  <c r="FH50" i="55"/>
  <c r="FG50" i="55"/>
  <c r="FF50" i="55"/>
  <c r="HA49" i="55"/>
  <c r="GZ49" i="55"/>
  <c r="GY49" i="55"/>
  <c r="GX49" i="55"/>
  <c r="GW49" i="55"/>
  <c r="GV49" i="55"/>
  <c r="GU49" i="55"/>
  <c r="GT49" i="55"/>
  <c r="GS49" i="55"/>
  <c r="GR49" i="55"/>
  <c r="GQ49" i="55"/>
  <c r="GP49" i="55"/>
  <c r="GO49" i="55"/>
  <c r="GN49" i="55"/>
  <c r="GM49" i="55"/>
  <c r="GL49" i="55"/>
  <c r="GK49" i="55"/>
  <c r="GJ49" i="55"/>
  <c r="GI49" i="55"/>
  <c r="GH49" i="55"/>
  <c r="GG49" i="55"/>
  <c r="GF49" i="55"/>
  <c r="GE49" i="55"/>
  <c r="GD49" i="55"/>
  <c r="GC49" i="55"/>
  <c r="GB49" i="55"/>
  <c r="GA49" i="55"/>
  <c r="FZ49" i="55"/>
  <c r="FY49" i="55"/>
  <c r="FX49" i="55"/>
  <c r="FW49" i="55"/>
  <c r="FV49" i="55"/>
  <c r="FU49" i="55"/>
  <c r="FT49" i="55"/>
  <c r="FS49" i="55"/>
  <c r="FR49" i="55"/>
  <c r="FQ49" i="55"/>
  <c r="FP49" i="55"/>
  <c r="FO49" i="55"/>
  <c r="FN49" i="55"/>
  <c r="FM49" i="55"/>
  <c r="FL49" i="55"/>
  <c r="FK49" i="55"/>
  <c r="FJ49" i="55"/>
  <c r="FI49" i="55"/>
  <c r="FH49" i="55"/>
  <c r="FG49" i="55"/>
  <c r="FF49" i="55"/>
  <c r="HA48" i="55"/>
  <c r="GZ48" i="55"/>
  <c r="GY48" i="55"/>
  <c r="GX48" i="55"/>
  <c r="GW48" i="55"/>
  <c r="GV48" i="55"/>
  <c r="GU48" i="55"/>
  <c r="GT48" i="55"/>
  <c r="GS48" i="55"/>
  <c r="GR48" i="55"/>
  <c r="GQ48" i="55"/>
  <c r="GP48" i="55"/>
  <c r="GO48" i="55"/>
  <c r="GN48" i="55"/>
  <c r="GM48" i="55"/>
  <c r="GL48" i="55"/>
  <c r="GK48" i="55"/>
  <c r="GJ48" i="55"/>
  <c r="GI48" i="55"/>
  <c r="GH48" i="55"/>
  <c r="GG48" i="55"/>
  <c r="GF48" i="55"/>
  <c r="GE48" i="55"/>
  <c r="GD48" i="55"/>
  <c r="GC48" i="55"/>
  <c r="GB48" i="55"/>
  <c r="GA48" i="55"/>
  <c r="FZ48" i="55"/>
  <c r="FY48" i="55"/>
  <c r="FX48" i="55"/>
  <c r="FW48" i="55"/>
  <c r="FV48" i="55"/>
  <c r="FU48" i="55"/>
  <c r="FT48" i="55"/>
  <c r="FS48" i="55"/>
  <c r="FR48" i="55"/>
  <c r="FQ48" i="55"/>
  <c r="FP48" i="55"/>
  <c r="FO48" i="55"/>
  <c r="FN48" i="55"/>
  <c r="FM48" i="55"/>
  <c r="FL48" i="55"/>
  <c r="FK48" i="55"/>
  <c r="FJ48" i="55"/>
  <c r="FI48" i="55"/>
  <c r="FH48" i="55"/>
  <c r="FG48" i="55"/>
  <c r="FF48" i="55"/>
  <c r="HA47" i="55"/>
  <c r="GZ47" i="55"/>
  <c r="GY47" i="55"/>
  <c r="GX47" i="55"/>
  <c r="GW47" i="55"/>
  <c r="GV47" i="55"/>
  <c r="GU47" i="55"/>
  <c r="GT47" i="55"/>
  <c r="GS47" i="55"/>
  <c r="GR47" i="55"/>
  <c r="GQ47" i="55"/>
  <c r="GP47" i="55"/>
  <c r="GO47" i="55"/>
  <c r="GN47" i="55"/>
  <c r="GM47" i="55"/>
  <c r="GL47" i="55"/>
  <c r="GK47" i="55"/>
  <c r="GJ47" i="55"/>
  <c r="GI47" i="55"/>
  <c r="GH47" i="55"/>
  <c r="GG47" i="55"/>
  <c r="GF47" i="55"/>
  <c r="GE47" i="55"/>
  <c r="GD47" i="55"/>
  <c r="GC47" i="55"/>
  <c r="GB47" i="55"/>
  <c r="GA47" i="55"/>
  <c r="FZ47" i="55"/>
  <c r="FY47" i="55"/>
  <c r="FX47" i="55"/>
  <c r="FW47" i="55"/>
  <c r="FV47" i="55"/>
  <c r="FU47" i="55"/>
  <c r="FT47" i="55"/>
  <c r="FS47" i="55"/>
  <c r="FR47" i="55"/>
  <c r="FQ47" i="55"/>
  <c r="FP47" i="55"/>
  <c r="FO47" i="55"/>
  <c r="FN47" i="55"/>
  <c r="FM47" i="55"/>
  <c r="FL47" i="55"/>
  <c r="FK47" i="55"/>
  <c r="FJ47" i="55"/>
  <c r="FI47" i="55"/>
  <c r="FH47" i="55"/>
  <c r="FG47" i="55"/>
  <c r="FF47" i="55"/>
  <c r="HA46" i="55"/>
  <c r="GZ46" i="55"/>
  <c r="GY46" i="55"/>
  <c r="GX46" i="55"/>
  <c r="GW46" i="55"/>
  <c r="GV46" i="55"/>
  <c r="GU46" i="55"/>
  <c r="GT46" i="55"/>
  <c r="GS46" i="55"/>
  <c r="GR46" i="55"/>
  <c r="GQ46" i="55"/>
  <c r="GP46" i="55"/>
  <c r="GO46" i="55"/>
  <c r="GN46" i="55"/>
  <c r="GM46" i="55"/>
  <c r="GL46" i="55"/>
  <c r="GK46" i="55"/>
  <c r="GJ46" i="55"/>
  <c r="GI46" i="55"/>
  <c r="GH46" i="55"/>
  <c r="GG46" i="55"/>
  <c r="GF46" i="55"/>
  <c r="GE46" i="55"/>
  <c r="GD46" i="55"/>
  <c r="GC46" i="55"/>
  <c r="GB46" i="55"/>
  <c r="GA46" i="55"/>
  <c r="FZ46" i="55"/>
  <c r="FY46" i="55"/>
  <c r="FX46" i="55"/>
  <c r="FW46" i="55"/>
  <c r="FV46" i="55"/>
  <c r="FU46" i="55"/>
  <c r="FT46" i="55"/>
  <c r="FS46" i="55"/>
  <c r="FR46" i="55"/>
  <c r="FQ46" i="55"/>
  <c r="FP46" i="55"/>
  <c r="FO46" i="55"/>
  <c r="FN46" i="55"/>
  <c r="FM46" i="55"/>
  <c r="FL46" i="55"/>
  <c r="FK46" i="55"/>
  <c r="FJ46" i="55"/>
  <c r="FI46" i="55"/>
  <c r="FH46" i="55"/>
  <c r="FG46" i="55"/>
  <c r="FF46" i="55"/>
  <c r="HA45" i="55"/>
  <c r="GZ45" i="55"/>
  <c r="GY45" i="55"/>
  <c r="GX45" i="55"/>
  <c r="GW45" i="55"/>
  <c r="GV45" i="55"/>
  <c r="GU45" i="55"/>
  <c r="GT45" i="55"/>
  <c r="GS45" i="55"/>
  <c r="GR45" i="55"/>
  <c r="GQ45" i="55"/>
  <c r="GP45" i="55"/>
  <c r="GO45" i="55"/>
  <c r="GN45" i="55"/>
  <c r="GM45" i="55"/>
  <c r="GL45" i="55"/>
  <c r="GK45" i="55"/>
  <c r="GJ45" i="55"/>
  <c r="GI45" i="55"/>
  <c r="GH45" i="55"/>
  <c r="GG45" i="55"/>
  <c r="GF45" i="55"/>
  <c r="GE45" i="55"/>
  <c r="GD45" i="55"/>
  <c r="GC45" i="55"/>
  <c r="GB45" i="55"/>
  <c r="GA45" i="55"/>
  <c r="FZ45" i="55"/>
  <c r="FY45" i="55"/>
  <c r="FX45" i="55"/>
  <c r="FW45" i="55"/>
  <c r="FV45" i="55"/>
  <c r="FU45" i="55"/>
  <c r="FT45" i="55"/>
  <c r="FS45" i="55"/>
  <c r="FR45" i="55"/>
  <c r="FQ45" i="55"/>
  <c r="FP45" i="55"/>
  <c r="FO45" i="55"/>
  <c r="FN45" i="55"/>
  <c r="FM45" i="55"/>
  <c r="FL45" i="55"/>
  <c r="FK45" i="55"/>
  <c r="FJ45" i="55"/>
  <c r="FI45" i="55"/>
  <c r="FH45" i="55"/>
  <c r="FG45" i="55"/>
  <c r="FF45" i="55"/>
  <c r="HA44" i="55"/>
  <c r="GZ44" i="55"/>
  <c r="GY44" i="55"/>
  <c r="GX44" i="55"/>
  <c r="GW44" i="55"/>
  <c r="GV44" i="55"/>
  <c r="GU44" i="55"/>
  <c r="GT44" i="55"/>
  <c r="GS44" i="55"/>
  <c r="GR44" i="55"/>
  <c r="GQ44" i="55"/>
  <c r="GP44" i="55"/>
  <c r="GO44" i="55"/>
  <c r="GN44" i="55"/>
  <c r="GM44" i="55"/>
  <c r="GL44" i="55"/>
  <c r="GK44" i="55"/>
  <c r="GJ44" i="55"/>
  <c r="GI44" i="55"/>
  <c r="GH44" i="55"/>
  <c r="GG44" i="55"/>
  <c r="GF44" i="55"/>
  <c r="GE44" i="55"/>
  <c r="GD44" i="55"/>
  <c r="GC44" i="55"/>
  <c r="GB44" i="55"/>
  <c r="GA44" i="55"/>
  <c r="FZ44" i="55"/>
  <c r="FY44" i="55"/>
  <c r="FX44" i="55"/>
  <c r="FW44" i="55"/>
  <c r="FV44" i="55"/>
  <c r="FU44" i="55"/>
  <c r="FT44" i="55"/>
  <c r="FS44" i="55"/>
  <c r="FR44" i="55"/>
  <c r="FQ44" i="55"/>
  <c r="FP44" i="55"/>
  <c r="FO44" i="55"/>
  <c r="FN44" i="55"/>
  <c r="FM44" i="55"/>
  <c r="FL44" i="55"/>
  <c r="FK44" i="55"/>
  <c r="FJ44" i="55"/>
  <c r="FI44" i="55"/>
  <c r="FH44" i="55"/>
  <c r="FG44" i="55"/>
  <c r="FF44" i="55"/>
  <c r="HA43" i="55"/>
  <c r="GZ43" i="55"/>
  <c r="GY43" i="55"/>
  <c r="GX43" i="55"/>
  <c r="GW43" i="55"/>
  <c r="GV43" i="55"/>
  <c r="GU43" i="55"/>
  <c r="GT43" i="55"/>
  <c r="GS43" i="55"/>
  <c r="GR43" i="55"/>
  <c r="GQ43" i="55"/>
  <c r="GP43" i="55"/>
  <c r="GO43" i="55"/>
  <c r="GN43" i="55"/>
  <c r="GM43" i="55"/>
  <c r="GL43" i="55"/>
  <c r="GK43" i="55"/>
  <c r="GJ43" i="55"/>
  <c r="GI43" i="55"/>
  <c r="GH43" i="55"/>
  <c r="GG43" i="55"/>
  <c r="GF43" i="55"/>
  <c r="GE43" i="55"/>
  <c r="GD43" i="55"/>
  <c r="GC43" i="55"/>
  <c r="GB43" i="55"/>
  <c r="GA43" i="55"/>
  <c r="FZ43" i="55"/>
  <c r="FY43" i="55"/>
  <c r="FX43" i="55"/>
  <c r="FW43" i="55"/>
  <c r="FV43" i="55"/>
  <c r="FU43" i="55"/>
  <c r="FT43" i="55"/>
  <c r="FS43" i="55"/>
  <c r="FR43" i="55"/>
  <c r="FQ43" i="55"/>
  <c r="FP43" i="55"/>
  <c r="FO43" i="55"/>
  <c r="FN43" i="55"/>
  <c r="FM43" i="55"/>
  <c r="FL43" i="55"/>
  <c r="FK43" i="55"/>
  <c r="FJ43" i="55"/>
  <c r="FI43" i="55"/>
  <c r="FH43" i="55"/>
  <c r="FG43" i="55"/>
  <c r="FF43" i="55"/>
  <c r="HA42" i="55"/>
  <c r="GZ42" i="55"/>
  <c r="GY42" i="55"/>
  <c r="GX42" i="55"/>
  <c r="GW42" i="55"/>
  <c r="GV42" i="55"/>
  <c r="GU42" i="55"/>
  <c r="GT42" i="55"/>
  <c r="GS42" i="55"/>
  <c r="GR42" i="55"/>
  <c r="GQ42" i="55"/>
  <c r="GP42" i="55"/>
  <c r="GO42" i="55"/>
  <c r="GN42" i="55"/>
  <c r="GM42" i="55"/>
  <c r="GL42" i="55"/>
  <c r="GK42" i="55"/>
  <c r="GJ42" i="55"/>
  <c r="GI42" i="55"/>
  <c r="GH42" i="55"/>
  <c r="GG42" i="55"/>
  <c r="GF42" i="55"/>
  <c r="GE42" i="55"/>
  <c r="GD42" i="55"/>
  <c r="GC42" i="55"/>
  <c r="GB42" i="55"/>
  <c r="GA42" i="55"/>
  <c r="FZ42" i="55"/>
  <c r="FY42" i="55"/>
  <c r="FX42" i="55"/>
  <c r="FW42" i="55"/>
  <c r="FV42" i="55"/>
  <c r="FU42" i="55"/>
  <c r="FT42" i="55"/>
  <c r="FS42" i="55"/>
  <c r="FR42" i="55"/>
  <c r="FQ42" i="55"/>
  <c r="FP42" i="55"/>
  <c r="FO42" i="55"/>
  <c r="FN42" i="55"/>
  <c r="FM42" i="55"/>
  <c r="FL42" i="55"/>
  <c r="FK42" i="55"/>
  <c r="FJ42" i="55"/>
  <c r="FI42" i="55"/>
  <c r="FH42" i="55"/>
  <c r="FG42" i="55"/>
  <c r="FF42" i="55"/>
  <c r="HA41" i="55"/>
  <c r="GZ41" i="55"/>
  <c r="GY41" i="55"/>
  <c r="GX41" i="55"/>
  <c r="GW41" i="55"/>
  <c r="GV41" i="55"/>
  <c r="GU41" i="55"/>
  <c r="GT41" i="55"/>
  <c r="GS41" i="55"/>
  <c r="GR41" i="55"/>
  <c r="GQ41" i="55"/>
  <c r="GP41" i="55"/>
  <c r="GO41" i="55"/>
  <c r="GN41" i="55"/>
  <c r="GM41" i="55"/>
  <c r="GL41" i="55"/>
  <c r="GK41" i="55"/>
  <c r="GJ41" i="55"/>
  <c r="GI41" i="55"/>
  <c r="GH41" i="55"/>
  <c r="GG41" i="55"/>
  <c r="GF41" i="55"/>
  <c r="GE41" i="55"/>
  <c r="GD41" i="55"/>
  <c r="GC41" i="55"/>
  <c r="GB41" i="55"/>
  <c r="GA41" i="55"/>
  <c r="FZ41" i="55"/>
  <c r="FY41" i="55"/>
  <c r="FX41" i="55"/>
  <c r="FW41" i="55"/>
  <c r="FV41" i="55"/>
  <c r="FU41" i="55"/>
  <c r="FT41" i="55"/>
  <c r="FS41" i="55"/>
  <c r="FR41" i="55"/>
  <c r="FQ41" i="55"/>
  <c r="FP41" i="55"/>
  <c r="FO41" i="55"/>
  <c r="FN41" i="55"/>
  <c r="FM41" i="55"/>
  <c r="FL41" i="55"/>
  <c r="FK41" i="55"/>
  <c r="FJ41" i="55"/>
  <c r="FI41" i="55"/>
  <c r="FH41" i="55"/>
  <c r="FG41" i="55"/>
  <c r="FF41" i="55"/>
  <c r="HA40" i="55"/>
  <c r="GZ40" i="55"/>
  <c r="GY40" i="55"/>
  <c r="GX40" i="55"/>
  <c r="GW40" i="55"/>
  <c r="GV40" i="55"/>
  <c r="GU40" i="55"/>
  <c r="GT40" i="55"/>
  <c r="GS40" i="55"/>
  <c r="GR40" i="55"/>
  <c r="GQ40" i="55"/>
  <c r="GP40" i="55"/>
  <c r="GO40" i="55"/>
  <c r="GN40" i="55"/>
  <c r="GM40" i="55"/>
  <c r="GL40" i="55"/>
  <c r="GK40" i="55"/>
  <c r="GJ40" i="55"/>
  <c r="GI40" i="55"/>
  <c r="GH40" i="55"/>
  <c r="GG40" i="55"/>
  <c r="GF40" i="55"/>
  <c r="GE40" i="55"/>
  <c r="GD40" i="55"/>
  <c r="GC40" i="55"/>
  <c r="GB40" i="55"/>
  <c r="GA40" i="55"/>
  <c r="FZ40" i="55"/>
  <c r="FY40" i="55"/>
  <c r="FX40" i="55"/>
  <c r="FW40" i="55"/>
  <c r="FV40" i="55"/>
  <c r="FU40" i="55"/>
  <c r="FT40" i="55"/>
  <c r="FS40" i="55"/>
  <c r="FR40" i="55"/>
  <c r="FQ40" i="55"/>
  <c r="FP40" i="55"/>
  <c r="FO40" i="55"/>
  <c r="FN40" i="55"/>
  <c r="FM40" i="55"/>
  <c r="FL40" i="55"/>
  <c r="FK40" i="55"/>
  <c r="FJ40" i="55"/>
  <c r="FI40" i="55"/>
  <c r="FH40" i="55"/>
  <c r="FG40" i="55"/>
  <c r="FF40" i="55"/>
  <c r="HA39" i="55"/>
  <c r="GZ39" i="55"/>
  <c r="GY39" i="55"/>
  <c r="GX39" i="55"/>
  <c r="GW39" i="55"/>
  <c r="GV39" i="55"/>
  <c r="GU39" i="55"/>
  <c r="GT39" i="55"/>
  <c r="GS39" i="55"/>
  <c r="GR39" i="55"/>
  <c r="GQ39" i="55"/>
  <c r="GP39" i="55"/>
  <c r="GO39" i="55"/>
  <c r="GN39" i="55"/>
  <c r="GM39" i="55"/>
  <c r="GL39" i="55"/>
  <c r="GK39" i="55"/>
  <c r="GJ39" i="55"/>
  <c r="GI39" i="55"/>
  <c r="GH39" i="55"/>
  <c r="GG39" i="55"/>
  <c r="GF39" i="55"/>
  <c r="GE39" i="55"/>
  <c r="GD39" i="55"/>
  <c r="GC39" i="55"/>
  <c r="GB39" i="55"/>
  <c r="GA39" i="55"/>
  <c r="FZ39" i="55"/>
  <c r="FY39" i="55"/>
  <c r="FX39" i="55"/>
  <c r="FW39" i="55"/>
  <c r="FV39" i="55"/>
  <c r="FU39" i="55"/>
  <c r="FT39" i="55"/>
  <c r="FS39" i="55"/>
  <c r="FR39" i="55"/>
  <c r="FQ39" i="55"/>
  <c r="FP39" i="55"/>
  <c r="FO39" i="55"/>
  <c r="FN39" i="55"/>
  <c r="FM39" i="55"/>
  <c r="FL39" i="55"/>
  <c r="FK39" i="55"/>
  <c r="FJ39" i="55"/>
  <c r="FI39" i="55"/>
  <c r="FH39" i="55"/>
  <c r="FG39" i="55"/>
  <c r="FF39" i="55"/>
  <c r="HA38" i="55"/>
  <c r="GZ38" i="55"/>
  <c r="GY38" i="55"/>
  <c r="GX38" i="55"/>
  <c r="GW38" i="55"/>
  <c r="GV38" i="55"/>
  <c r="GU38" i="55"/>
  <c r="GT38" i="55"/>
  <c r="GS38" i="55"/>
  <c r="GR38" i="55"/>
  <c r="GQ38" i="55"/>
  <c r="GP38" i="55"/>
  <c r="GO38" i="55"/>
  <c r="GN38" i="55"/>
  <c r="GM38" i="55"/>
  <c r="GL38" i="55"/>
  <c r="GK38" i="55"/>
  <c r="GJ38" i="55"/>
  <c r="GI38" i="55"/>
  <c r="GH38" i="55"/>
  <c r="GG38" i="55"/>
  <c r="GF38" i="55"/>
  <c r="GE38" i="55"/>
  <c r="GD38" i="55"/>
  <c r="GC38" i="55"/>
  <c r="GB38" i="55"/>
  <c r="GA38" i="55"/>
  <c r="FZ38" i="55"/>
  <c r="FY38" i="55"/>
  <c r="FX38" i="55"/>
  <c r="FW38" i="55"/>
  <c r="FV38" i="55"/>
  <c r="FU38" i="55"/>
  <c r="FT38" i="55"/>
  <c r="FS38" i="55"/>
  <c r="FR38" i="55"/>
  <c r="FQ38" i="55"/>
  <c r="FP38" i="55"/>
  <c r="FO38" i="55"/>
  <c r="FN38" i="55"/>
  <c r="FM38" i="55"/>
  <c r="FL38" i="55"/>
  <c r="FK38" i="55"/>
  <c r="FJ38" i="55"/>
  <c r="FI38" i="55"/>
  <c r="FH38" i="55"/>
  <c r="FG38" i="55"/>
  <c r="FF38" i="55"/>
  <c r="HA37" i="55"/>
  <c r="GZ37" i="55"/>
  <c r="GY37" i="55"/>
  <c r="GX37" i="55"/>
  <c r="GW37" i="55"/>
  <c r="GV37" i="55"/>
  <c r="GU37" i="55"/>
  <c r="GT37" i="55"/>
  <c r="GS37" i="55"/>
  <c r="GR37" i="55"/>
  <c r="GQ37" i="55"/>
  <c r="GP37" i="55"/>
  <c r="GO37" i="55"/>
  <c r="GN37" i="55"/>
  <c r="GM37" i="55"/>
  <c r="GL37" i="55"/>
  <c r="GK37" i="55"/>
  <c r="GJ37" i="55"/>
  <c r="GI37" i="55"/>
  <c r="GH37" i="55"/>
  <c r="GG37" i="55"/>
  <c r="GF37" i="55"/>
  <c r="GE37" i="55"/>
  <c r="GD37" i="55"/>
  <c r="GC37" i="55"/>
  <c r="GB37" i="55"/>
  <c r="GA37" i="55"/>
  <c r="FZ37" i="55"/>
  <c r="FY37" i="55"/>
  <c r="FX37" i="55"/>
  <c r="FW37" i="55"/>
  <c r="FV37" i="55"/>
  <c r="FU37" i="55"/>
  <c r="FT37" i="55"/>
  <c r="FS37" i="55"/>
  <c r="FR37" i="55"/>
  <c r="FQ37" i="55"/>
  <c r="FP37" i="55"/>
  <c r="FO37" i="55"/>
  <c r="FN37" i="55"/>
  <c r="FM37" i="55"/>
  <c r="FL37" i="55"/>
  <c r="FK37" i="55"/>
  <c r="FJ37" i="55"/>
  <c r="FI37" i="55"/>
  <c r="FH37" i="55"/>
  <c r="FG37" i="55"/>
  <c r="FF37" i="55"/>
  <c r="HA36" i="55"/>
  <c r="GZ36" i="55"/>
  <c r="GY36" i="55"/>
  <c r="GX36" i="55"/>
  <c r="GW36" i="55"/>
  <c r="GV36" i="55"/>
  <c r="GU36" i="55"/>
  <c r="GT36" i="55"/>
  <c r="GS36" i="55"/>
  <c r="GR36" i="55"/>
  <c r="GQ36" i="55"/>
  <c r="GP36" i="55"/>
  <c r="GO36" i="55"/>
  <c r="GN36" i="55"/>
  <c r="GM36" i="55"/>
  <c r="GL36" i="55"/>
  <c r="GK36" i="55"/>
  <c r="GJ36" i="55"/>
  <c r="GI36" i="55"/>
  <c r="GH36" i="55"/>
  <c r="GG36" i="55"/>
  <c r="GF36" i="55"/>
  <c r="GE36" i="55"/>
  <c r="GD36" i="55"/>
  <c r="GC36" i="55"/>
  <c r="GB36" i="55"/>
  <c r="GA36" i="55"/>
  <c r="FZ36" i="55"/>
  <c r="FY36" i="55"/>
  <c r="FX36" i="55"/>
  <c r="FW36" i="55"/>
  <c r="FV36" i="55"/>
  <c r="FU36" i="55"/>
  <c r="FT36" i="55"/>
  <c r="FS36" i="55"/>
  <c r="FR36" i="55"/>
  <c r="FQ36" i="55"/>
  <c r="FP36" i="55"/>
  <c r="FO36" i="55"/>
  <c r="FN36" i="55"/>
  <c r="FM36" i="55"/>
  <c r="FL36" i="55"/>
  <c r="FK36" i="55"/>
  <c r="FJ36" i="55"/>
  <c r="FI36" i="55"/>
  <c r="FH36" i="55"/>
  <c r="FG36" i="55"/>
  <c r="FF36" i="55"/>
  <c r="HA35" i="55"/>
  <c r="GZ35" i="55"/>
  <c r="GY35" i="55"/>
  <c r="GX35" i="55"/>
  <c r="GW35" i="55"/>
  <c r="GV35" i="55"/>
  <c r="GU35" i="55"/>
  <c r="GT35" i="55"/>
  <c r="GS35" i="55"/>
  <c r="GR35" i="55"/>
  <c r="GQ35" i="55"/>
  <c r="GP35" i="55"/>
  <c r="GO35" i="55"/>
  <c r="GN35" i="55"/>
  <c r="GM35" i="55"/>
  <c r="GL35" i="55"/>
  <c r="GK35" i="55"/>
  <c r="GJ35" i="55"/>
  <c r="GI35" i="55"/>
  <c r="GH35" i="55"/>
  <c r="GG35" i="55"/>
  <c r="GF35" i="55"/>
  <c r="GE35" i="55"/>
  <c r="GD35" i="55"/>
  <c r="GC35" i="55"/>
  <c r="GB35" i="55"/>
  <c r="GA35" i="55"/>
  <c r="FZ35" i="55"/>
  <c r="FY35" i="55"/>
  <c r="FX35" i="55"/>
  <c r="FW35" i="55"/>
  <c r="FV35" i="55"/>
  <c r="FU35" i="55"/>
  <c r="FT35" i="55"/>
  <c r="FS35" i="55"/>
  <c r="FR35" i="55"/>
  <c r="FQ35" i="55"/>
  <c r="FP35" i="55"/>
  <c r="FO35" i="55"/>
  <c r="FN35" i="55"/>
  <c r="FM35" i="55"/>
  <c r="FL35" i="55"/>
  <c r="FK35" i="55"/>
  <c r="FJ35" i="55"/>
  <c r="FI35" i="55"/>
  <c r="FH35" i="55"/>
  <c r="FG35" i="55"/>
  <c r="FF35" i="55"/>
  <c r="HA34" i="55"/>
  <c r="GZ34" i="55"/>
  <c r="GY34" i="55"/>
  <c r="GX34" i="55"/>
  <c r="GW34" i="55"/>
  <c r="GV34" i="55"/>
  <c r="GU34" i="55"/>
  <c r="GT34" i="55"/>
  <c r="GS34" i="55"/>
  <c r="GR34" i="55"/>
  <c r="GQ34" i="55"/>
  <c r="GP34" i="55"/>
  <c r="GO34" i="55"/>
  <c r="GN34" i="55"/>
  <c r="GM34" i="55"/>
  <c r="GL34" i="55"/>
  <c r="GK34" i="55"/>
  <c r="GJ34" i="55"/>
  <c r="GI34" i="55"/>
  <c r="GH34" i="55"/>
  <c r="GG34" i="55"/>
  <c r="GF34" i="55"/>
  <c r="GE34" i="55"/>
  <c r="GD34" i="55"/>
  <c r="GC34" i="55"/>
  <c r="GB34" i="55"/>
  <c r="GA34" i="55"/>
  <c r="FZ34" i="55"/>
  <c r="FY34" i="55"/>
  <c r="FX34" i="55"/>
  <c r="FW34" i="55"/>
  <c r="FV34" i="55"/>
  <c r="FU34" i="55"/>
  <c r="FT34" i="55"/>
  <c r="FS34" i="55"/>
  <c r="FR34" i="55"/>
  <c r="FQ34" i="55"/>
  <c r="FP34" i="55"/>
  <c r="FO34" i="55"/>
  <c r="FN34" i="55"/>
  <c r="FM34" i="55"/>
  <c r="FL34" i="55"/>
  <c r="FK34" i="55"/>
  <c r="FJ34" i="55"/>
  <c r="FI34" i="55"/>
  <c r="FH34" i="55"/>
  <c r="FG34" i="55"/>
  <c r="FF34" i="55"/>
  <c r="HA33" i="55"/>
  <c r="GZ33" i="55"/>
  <c r="GY33" i="55"/>
  <c r="GX33" i="55"/>
  <c r="GW33" i="55"/>
  <c r="GV33" i="55"/>
  <c r="GU33" i="55"/>
  <c r="GT33" i="55"/>
  <c r="GS33" i="55"/>
  <c r="GR33" i="55"/>
  <c r="GQ33" i="55"/>
  <c r="GP33" i="55"/>
  <c r="GO33" i="55"/>
  <c r="GN33" i="55"/>
  <c r="GM33" i="55"/>
  <c r="GL33" i="55"/>
  <c r="GK33" i="55"/>
  <c r="GJ33" i="55"/>
  <c r="GI33" i="55"/>
  <c r="GH33" i="55"/>
  <c r="GG33" i="55"/>
  <c r="GF33" i="55"/>
  <c r="GE33" i="55"/>
  <c r="GD33" i="55"/>
  <c r="GC33" i="55"/>
  <c r="GB33" i="55"/>
  <c r="GA33" i="55"/>
  <c r="FZ33" i="55"/>
  <c r="FY33" i="55"/>
  <c r="FX33" i="55"/>
  <c r="FW33" i="55"/>
  <c r="FV33" i="55"/>
  <c r="FU33" i="55"/>
  <c r="FT33" i="55"/>
  <c r="FS33" i="55"/>
  <c r="FR33" i="55"/>
  <c r="FQ33" i="55"/>
  <c r="FP33" i="55"/>
  <c r="FO33" i="55"/>
  <c r="FN33" i="55"/>
  <c r="FM33" i="55"/>
  <c r="FL33" i="55"/>
  <c r="FK33" i="55"/>
  <c r="FJ33" i="55"/>
  <c r="FI33" i="55"/>
  <c r="FH33" i="55"/>
  <c r="FG33" i="55"/>
  <c r="FF33" i="55"/>
  <c r="HA32" i="55"/>
  <c r="GZ32" i="55"/>
  <c r="GY32" i="55"/>
  <c r="GX32" i="55"/>
  <c r="GW32" i="55"/>
  <c r="GV32" i="55"/>
  <c r="GU32" i="55"/>
  <c r="GT32" i="55"/>
  <c r="GS32" i="55"/>
  <c r="GR32" i="55"/>
  <c r="GQ32" i="55"/>
  <c r="GP32" i="55"/>
  <c r="GO32" i="55"/>
  <c r="GN32" i="55"/>
  <c r="GM32" i="55"/>
  <c r="GL32" i="55"/>
  <c r="GK32" i="55"/>
  <c r="GJ32" i="55"/>
  <c r="GI32" i="55"/>
  <c r="GH32" i="55"/>
  <c r="GG32" i="55"/>
  <c r="GF32" i="55"/>
  <c r="GE32" i="55"/>
  <c r="GD32" i="55"/>
  <c r="GC32" i="55"/>
  <c r="GB32" i="55"/>
  <c r="GA32" i="55"/>
  <c r="FZ32" i="55"/>
  <c r="FY32" i="55"/>
  <c r="FX32" i="55"/>
  <c r="FW32" i="55"/>
  <c r="FV32" i="55"/>
  <c r="FU32" i="55"/>
  <c r="FT32" i="55"/>
  <c r="FS32" i="55"/>
  <c r="FR32" i="55"/>
  <c r="FQ32" i="55"/>
  <c r="FP32" i="55"/>
  <c r="FO32" i="55"/>
  <c r="FN32" i="55"/>
  <c r="FM32" i="55"/>
  <c r="FL32" i="55"/>
  <c r="FK32" i="55"/>
  <c r="FJ32" i="55"/>
  <c r="FI32" i="55"/>
  <c r="FH32" i="55"/>
  <c r="FG32" i="55"/>
  <c r="FF32" i="55"/>
  <c r="HA31" i="55"/>
  <c r="GZ31" i="55"/>
  <c r="GY31" i="55"/>
  <c r="GX31" i="55"/>
  <c r="GW31" i="55"/>
  <c r="GV31" i="55"/>
  <c r="GU31" i="55"/>
  <c r="GT31" i="55"/>
  <c r="GS31" i="55"/>
  <c r="GR31" i="55"/>
  <c r="GQ31" i="55"/>
  <c r="GP31" i="55"/>
  <c r="GO31" i="55"/>
  <c r="GN31" i="55"/>
  <c r="GM31" i="55"/>
  <c r="GL31" i="55"/>
  <c r="GK31" i="55"/>
  <c r="GJ31" i="55"/>
  <c r="GI31" i="55"/>
  <c r="GH31" i="55"/>
  <c r="GG31" i="55"/>
  <c r="GF31" i="55"/>
  <c r="GE31" i="55"/>
  <c r="GD31" i="55"/>
  <c r="GC31" i="55"/>
  <c r="GB31" i="55"/>
  <c r="GA31" i="55"/>
  <c r="FZ31" i="55"/>
  <c r="FY31" i="55"/>
  <c r="FX31" i="55"/>
  <c r="FW31" i="55"/>
  <c r="FV31" i="55"/>
  <c r="FU31" i="55"/>
  <c r="FT31" i="55"/>
  <c r="FS31" i="55"/>
  <c r="FR31" i="55"/>
  <c r="FQ31" i="55"/>
  <c r="FP31" i="55"/>
  <c r="FO31" i="55"/>
  <c r="FN31" i="55"/>
  <c r="FM31" i="55"/>
  <c r="FL31" i="55"/>
  <c r="FK31" i="55"/>
  <c r="FJ31" i="55"/>
  <c r="FI31" i="55"/>
  <c r="FH31" i="55"/>
  <c r="FG31" i="55"/>
  <c r="FF31" i="55"/>
  <c r="HA30" i="55"/>
  <c r="GZ30" i="55"/>
  <c r="GY30" i="55"/>
  <c r="GX30" i="55"/>
  <c r="GW30" i="55"/>
  <c r="GV30" i="55"/>
  <c r="GU30" i="55"/>
  <c r="GT30" i="55"/>
  <c r="GS30" i="55"/>
  <c r="GR30" i="55"/>
  <c r="GQ30" i="55"/>
  <c r="GP30" i="55"/>
  <c r="GO30" i="55"/>
  <c r="GN30" i="55"/>
  <c r="GM30" i="55"/>
  <c r="GL30" i="55"/>
  <c r="GK30" i="55"/>
  <c r="GJ30" i="55"/>
  <c r="GI30" i="55"/>
  <c r="GH30" i="55"/>
  <c r="GG30" i="55"/>
  <c r="GF30" i="55"/>
  <c r="GE30" i="55"/>
  <c r="GD30" i="55"/>
  <c r="GC30" i="55"/>
  <c r="GB30" i="55"/>
  <c r="GA30" i="55"/>
  <c r="FZ30" i="55"/>
  <c r="FY30" i="55"/>
  <c r="FX30" i="55"/>
  <c r="FW30" i="55"/>
  <c r="FV30" i="55"/>
  <c r="FU30" i="55"/>
  <c r="FT30" i="55"/>
  <c r="FS30" i="55"/>
  <c r="FR30" i="55"/>
  <c r="FQ30" i="55"/>
  <c r="FP30" i="55"/>
  <c r="FO30" i="55"/>
  <c r="FN30" i="55"/>
  <c r="FM30" i="55"/>
  <c r="FL30" i="55"/>
  <c r="FK30" i="55"/>
  <c r="FJ30" i="55"/>
  <c r="FI30" i="55"/>
  <c r="FH30" i="55"/>
  <c r="FG30" i="55"/>
  <c r="FF30" i="55"/>
  <c r="HA29" i="55"/>
  <c r="GZ29" i="55"/>
  <c r="GY29" i="55"/>
  <c r="GX29" i="55"/>
  <c r="GW29" i="55"/>
  <c r="GV29" i="55"/>
  <c r="GU29" i="55"/>
  <c r="GT29" i="55"/>
  <c r="GS29" i="55"/>
  <c r="GR29" i="55"/>
  <c r="GQ29" i="55"/>
  <c r="GP29" i="55"/>
  <c r="GO29" i="55"/>
  <c r="GN29" i="55"/>
  <c r="GM29" i="55"/>
  <c r="GL29" i="55"/>
  <c r="GK29" i="55"/>
  <c r="GJ29" i="55"/>
  <c r="GI29" i="55"/>
  <c r="GH29" i="55"/>
  <c r="GG29" i="55"/>
  <c r="GF29" i="55"/>
  <c r="GE29" i="55"/>
  <c r="GD29" i="55"/>
  <c r="GC29" i="55"/>
  <c r="GB29" i="55"/>
  <c r="GA29" i="55"/>
  <c r="FZ29" i="55"/>
  <c r="FY29" i="55"/>
  <c r="FX29" i="55"/>
  <c r="FW29" i="55"/>
  <c r="FV29" i="55"/>
  <c r="FU29" i="55"/>
  <c r="FT29" i="55"/>
  <c r="FS29" i="55"/>
  <c r="FR29" i="55"/>
  <c r="FQ29" i="55"/>
  <c r="FP29" i="55"/>
  <c r="FO29" i="55"/>
  <c r="FN29" i="55"/>
  <c r="FM29" i="55"/>
  <c r="FL29" i="55"/>
  <c r="FK29" i="55"/>
  <c r="FJ29" i="55"/>
  <c r="FI29" i="55"/>
  <c r="FH29" i="55"/>
  <c r="FG29" i="55"/>
  <c r="FF29" i="55"/>
  <c r="HA28" i="55"/>
  <c r="GZ28" i="55"/>
  <c r="GY28" i="55"/>
  <c r="GX28" i="55"/>
  <c r="GW28" i="55"/>
  <c r="GV28" i="55"/>
  <c r="GU28" i="55"/>
  <c r="GT28" i="55"/>
  <c r="GS28" i="55"/>
  <c r="GR28" i="55"/>
  <c r="GQ28" i="55"/>
  <c r="GP28" i="55"/>
  <c r="GO28" i="55"/>
  <c r="GN28" i="55"/>
  <c r="GM28" i="55"/>
  <c r="GL28" i="55"/>
  <c r="GK28" i="55"/>
  <c r="GJ28" i="55"/>
  <c r="GI28" i="55"/>
  <c r="GH28" i="55"/>
  <c r="GG28" i="55"/>
  <c r="GF28" i="55"/>
  <c r="GE28" i="55"/>
  <c r="GD28" i="55"/>
  <c r="GC28" i="55"/>
  <c r="GB28" i="55"/>
  <c r="GA28" i="55"/>
  <c r="FZ28" i="55"/>
  <c r="FY28" i="55"/>
  <c r="FX28" i="55"/>
  <c r="FW28" i="55"/>
  <c r="FV28" i="55"/>
  <c r="FU28" i="55"/>
  <c r="FT28" i="55"/>
  <c r="FS28" i="55"/>
  <c r="FR28" i="55"/>
  <c r="FQ28" i="55"/>
  <c r="FP28" i="55"/>
  <c r="FO28" i="55"/>
  <c r="FN28" i="55"/>
  <c r="FM28" i="55"/>
  <c r="FL28" i="55"/>
  <c r="FK28" i="55"/>
  <c r="FJ28" i="55"/>
  <c r="FI28" i="55"/>
  <c r="FH28" i="55"/>
  <c r="FG28" i="55"/>
  <c r="FF28" i="55"/>
  <c r="HA27" i="55"/>
  <c r="GZ27" i="55"/>
  <c r="GY27" i="55"/>
  <c r="GX27" i="55"/>
  <c r="GW27" i="55"/>
  <c r="GV27" i="55"/>
  <c r="GU27" i="55"/>
  <c r="GT27" i="55"/>
  <c r="GS27" i="55"/>
  <c r="GR27" i="55"/>
  <c r="GQ27" i="55"/>
  <c r="GP27" i="55"/>
  <c r="GO27" i="55"/>
  <c r="GN27" i="55"/>
  <c r="GM27" i="55"/>
  <c r="GL27" i="55"/>
  <c r="GK27" i="55"/>
  <c r="GJ27" i="55"/>
  <c r="GI27" i="55"/>
  <c r="GH27" i="55"/>
  <c r="GG27" i="55"/>
  <c r="GF27" i="55"/>
  <c r="GE27" i="55"/>
  <c r="GD27" i="55"/>
  <c r="GC27" i="55"/>
  <c r="GB27" i="55"/>
  <c r="GA27" i="55"/>
  <c r="FZ27" i="55"/>
  <c r="FY27" i="55"/>
  <c r="FX27" i="55"/>
  <c r="FW27" i="55"/>
  <c r="FV27" i="55"/>
  <c r="FU27" i="55"/>
  <c r="FT27" i="55"/>
  <c r="FS27" i="55"/>
  <c r="FR27" i="55"/>
  <c r="FQ27" i="55"/>
  <c r="FP27" i="55"/>
  <c r="FO27" i="55"/>
  <c r="FN27" i="55"/>
  <c r="FM27" i="55"/>
  <c r="FL27" i="55"/>
  <c r="FK27" i="55"/>
  <c r="FJ27" i="55"/>
  <c r="FI27" i="55"/>
  <c r="FH27" i="55"/>
  <c r="FG27" i="55"/>
  <c r="FF27" i="55"/>
  <c r="HA26" i="55"/>
  <c r="GZ26" i="55"/>
  <c r="GY26" i="55"/>
  <c r="GX26" i="55"/>
  <c r="GW26" i="55"/>
  <c r="GV26" i="55"/>
  <c r="GU26" i="55"/>
  <c r="GT26" i="55"/>
  <c r="GS26" i="55"/>
  <c r="GR26" i="55"/>
  <c r="GQ26" i="55"/>
  <c r="GP26" i="55"/>
  <c r="GO26" i="55"/>
  <c r="GN26" i="55"/>
  <c r="GM26" i="55"/>
  <c r="GL26" i="55"/>
  <c r="GK26" i="55"/>
  <c r="GJ26" i="55"/>
  <c r="GI26" i="55"/>
  <c r="GH26" i="55"/>
  <c r="GG26" i="55"/>
  <c r="GF26" i="55"/>
  <c r="GE26" i="55"/>
  <c r="GD26" i="55"/>
  <c r="GC26" i="55"/>
  <c r="GB26" i="55"/>
  <c r="GA26" i="55"/>
  <c r="FZ26" i="55"/>
  <c r="FY26" i="55"/>
  <c r="FX26" i="55"/>
  <c r="FW26" i="55"/>
  <c r="FV26" i="55"/>
  <c r="FU26" i="55"/>
  <c r="FT26" i="55"/>
  <c r="FS26" i="55"/>
  <c r="FR26" i="55"/>
  <c r="FQ26" i="55"/>
  <c r="FP26" i="55"/>
  <c r="FO26" i="55"/>
  <c r="FN26" i="55"/>
  <c r="FM26" i="55"/>
  <c r="FL26" i="55"/>
  <c r="FK26" i="55"/>
  <c r="FJ26" i="55"/>
  <c r="FI26" i="55"/>
  <c r="FH26" i="55"/>
  <c r="FG26" i="55"/>
  <c r="FF26" i="55"/>
  <c r="HA25" i="55"/>
  <c r="GZ25" i="55"/>
  <c r="GY25" i="55"/>
  <c r="GX25" i="55"/>
  <c r="GW25" i="55"/>
  <c r="GV25" i="55"/>
  <c r="GU25" i="55"/>
  <c r="GT25" i="55"/>
  <c r="GS25" i="55"/>
  <c r="GR25" i="55"/>
  <c r="GQ25" i="55"/>
  <c r="GP25" i="55"/>
  <c r="GO25" i="55"/>
  <c r="GN25" i="55"/>
  <c r="GM25" i="55"/>
  <c r="GL25" i="55"/>
  <c r="GK25" i="55"/>
  <c r="GJ25" i="55"/>
  <c r="GI25" i="55"/>
  <c r="GH25" i="55"/>
  <c r="GG25" i="55"/>
  <c r="GF25" i="55"/>
  <c r="GE25" i="55"/>
  <c r="GD25" i="55"/>
  <c r="GC25" i="55"/>
  <c r="GB25" i="55"/>
  <c r="GA25" i="55"/>
  <c r="FZ25" i="55"/>
  <c r="FY25" i="55"/>
  <c r="FX25" i="55"/>
  <c r="FW25" i="55"/>
  <c r="FV25" i="55"/>
  <c r="FU25" i="55"/>
  <c r="FT25" i="55"/>
  <c r="FS25" i="55"/>
  <c r="FR25" i="55"/>
  <c r="FQ25" i="55"/>
  <c r="FP25" i="55"/>
  <c r="FO25" i="55"/>
  <c r="FN25" i="55"/>
  <c r="FM25" i="55"/>
  <c r="FL25" i="55"/>
  <c r="FK25" i="55"/>
  <c r="FJ25" i="55"/>
  <c r="FI25" i="55"/>
  <c r="FH25" i="55"/>
  <c r="FG25" i="55"/>
  <c r="FF25" i="55"/>
  <c r="HA24" i="55"/>
  <c r="GZ24" i="55"/>
  <c r="GY24" i="55"/>
  <c r="GX24" i="55"/>
  <c r="GW24" i="55"/>
  <c r="GV24" i="55"/>
  <c r="GU24" i="55"/>
  <c r="GT24" i="55"/>
  <c r="GS24" i="55"/>
  <c r="GR24" i="55"/>
  <c r="GQ24" i="55"/>
  <c r="GP24" i="55"/>
  <c r="GO24" i="55"/>
  <c r="GN24" i="55"/>
  <c r="GM24" i="55"/>
  <c r="GL24" i="55"/>
  <c r="GK24" i="55"/>
  <c r="GJ24" i="55"/>
  <c r="GI24" i="55"/>
  <c r="GH24" i="55"/>
  <c r="GG24" i="55"/>
  <c r="GF24" i="55"/>
  <c r="GE24" i="55"/>
  <c r="GD24" i="55"/>
  <c r="GC24" i="55"/>
  <c r="GB24" i="55"/>
  <c r="GA24" i="55"/>
  <c r="FZ24" i="55"/>
  <c r="FY24" i="55"/>
  <c r="FX24" i="55"/>
  <c r="FW24" i="55"/>
  <c r="FV24" i="55"/>
  <c r="FU24" i="55"/>
  <c r="FT24" i="55"/>
  <c r="FS24" i="55"/>
  <c r="FR24" i="55"/>
  <c r="FQ24" i="55"/>
  <c r="FP24" i="55"/>
  <c r="FO24" i="55"/>
  <c r="FN24" i="55"/>
  <c r="FM24" i="55"/>
  <c r="FL24" i="55"/>
  <c r="FK24" i="55"/>
  <c r="FJ24" i="55"/>
  <c r="FI24" i="55"/>
  <c r="FH24" i="55"/>
  <c r="FG24" i="55"/>
  <c r="FF24" i="55"/>
  <c r="HA23" i="55"/>
  <c r="GZ23" i="55"/>
  <c r="GY23" i="55"/>
  <c r="GX23" i="55"/>
  <c r="GW23" i="55"/>
  <c r="GV23" i="55"/>
  <c r="GU23" i="55"/>
  <c r="GT23" i="55"/>
  <c r="GS23" i="55"/>
  <c r="GR23" i="55"/>
  <c r="GQ23" i="55"/>
  <c r="GP23" i="55"/>
  <c r="GO23" i="55"/>
  <c r="GN23" i="55"/>
  <c r="GM23" i="55"/>
  <c r="GL23" i="55"/>
  <c r="GK23" i="55"/>
  <c r="GJ23" i="55"/>
  <c r="GI23" i="55"/>
  <c r="GH23" i="55"/>
  <c r="GG23" i="55"/>
  <c r="GF23" i="55"/>
  <c r="GE23" i="55"/>
  <c r="GD23" i="55"/>
  <c r="GC23" i="55"/>
  <c r="GB23" i="55"/>
  <c r="GA23" i="55"/>
  <c r="FZ23" i="55"/>
  <c r="FY23" i="55"/>
  <c r="FX23" i="55"/>
  <c r="FW23" i="55"/>
  <c r="FV23" i="55"/>
  <c r="FU23" i="55"/>
  <c r="FT23" i="55"/>
  <c r="FS23" i="55"/>
  <c r="FR23" i="55"/>
  <c r="FQ23" i="55"/>
  <c r="FP23" i="55"/>
  <c r="FO23" i="55"/>
  <c r="FN23" i="55"/>
  <c r="FM23" i="55"/>
  <c r="FL23" i="55"/>
  <c r="FK23" i="55"/>
  <c r="FJ23" i="55"/>
  <c r="FI23" i="55"/>
  <c r="FH23" i="55"/>
  <c r="FG23" i="55"/>
  <c r="FF23" i="55"/>
  <c r="HA22" i="55"/>
  <c r="GZ22" i="55"/>
  <c r="GY22" i="55"/>
  <c r="GX22" i="55"/>
  <c r="GW22" i="55"/>
  <c r="GV22" i="55"/>
  <c r="GU22" i="55"/>
  <c r="GT22" i="55"/>
  <c r="GS22" i="55"/>
  <c r="GR22" i="55"/>
  <c r="GQ22" i="55"/>
  <c r="GP22" i="55"/>
  <c r="GO22" i="55"/>
  <c r="GN22" i="55"/>
  <c r="GM22" i="55"/>
  <c r="GL22" i="55"/>
  <c r="GK22" i="55"/>
  <c r="GJ22" i="55"/>
  <c r="GI22" i="55"/>
  <c r="GH22" i="55"/>
  <c r="GG22" i="55"/>
  <c r="GF22" i="55"/>
  <c r="GE22" i="55"/>
  <c r="GD22" i="55"/>
  <c r="GC22" i="55"/>
  <c r="GB22" i="55"/>
  <c r="GA22" i="55"/>
  <c r="FZ22" i="55"/>
  <c r="FY22" i="55"/>
  <c r="FX22" i="55"/>
  <c r="FW22" i="55"/>
  <c r="FV22" i="55"/>
  <c r="FU22" i="55"/>
  <c r="FT22" i="55"/>
  <c r="FS22" i="55"/>
  <c r="FR22" i="55"/>
  <c r="FQ22" i="55"/>
  <c r="FP22" i="55"/>
  <c r="FO22" i="55"/>
  <c r="FN22" i="55"/>
  <c r="FM22" i="55"/>
  <c r="FL22" i="55"/>
  <c r="FK22" i="55"/>
  <c r="FJ22" i="55"/>
  <c r="FI22" i="55"/>
  <c r="FH22" i="55"/>
  <c r="FG22" i="55"/>
  <c r="FF22" i="55"/>
  <c r="HA21" i="55"/>
  <c r="GZ21" i="55"/>
  <c r="GY21" i="55"/>
  <c r="GX21" i="55"/>
  <c r="GW21" i="55"/>
  <c r="GV21" i="55"/>
  <c r="GU21" i="55"/>
  <c r="GT21" i="55"/>
  <c r="GS21" i="55"/>
  <c r="GR21" i="55"/>
  <c r="GQ21" i="55"/>
  <c r="GP21" i="55"/>
  <c r="GO21" i="55"/>
  <c r="GN21" i="55"/>
  <c r="GM21" i="55"/>
  <c r="GL21" i="55"/>
  <c r="GK21" i="55"/>
  <c r="GJ21" i="55"/>
  <c r="GI21" i="55"/>
  <c r="GH21" i="55"/>
  <c r="GG21" i="55"/>
  <c r="GF21" i="55"/>
  <c r="GE21" i="55"/>
  <c r="GD21" i="55"/>
  <c r="GC21" i="55"/>
  <c r="GB21" i="55"/>
  <c r="GA21" i="55"/>
  <c r="FZ21" i="55"/>
  <c r="FY21" i="55"/>
  <c r="FX21" i="55"/>
  <c r="FW21" i="55"/>
  <c r="FV21" i="55"/>
  <c r="FU21" i="55"/>
  <c r="FT21" i="55"/>
  <c r="FS21" i="55"/>
  <c r="FR21" i="55"/>
  <c r="FQ21" i="55"/>
  <c r="FP21" i="55"/>
  <c r="FO21" i="55"/>
  <c r="FN21" i="55"/>
  <c r="FM21" i="55"/>
  <c r="FL21" i="55"/>
  <c r="FK21" i="55"/>
  <c r="FJ21" i="55"/>
  <c r="FI21" i="55"/>
  <c r="FH21" i="55"/>
  <c r="FG21" i="55"/>
  <c r="FF21" i="55"/>
  <c r="HA20" i="55"/>
  <c r="GZ20" i="55"/>
  <c r="GY20" i="55"/>
  <c r="GX20" i="55"/>
  <c r="GW20" i="55"/>
  <c r="GV20" i="55"/>
  <c r="GU20" i="55"/>
  <c r="GT20" i="55"/>
  <c r="GS20" i="55"/>
  <c r="GR20" i="55"/>
  <c r="GQ20" i="55"/>
  <c r="GP20" i="55"/>
  <c r="GO20" i="55"/>
  <c r="GN20" i="55"/>
  <c r="GM20" i="55"/>
  <c r="GL20" i="55"/>
  <c r="GK20" i="55"/>
  <c r="GJ20" i="55"/>
  <c r="GI20" i="55"/>
  <c r="GH20" i="55"/>
  <c r="GG20" i="55"/>
  <c r="GF20" i="55"/>
  <c r="GE20" i="55"/>
  <c r="GD20" i="55"/>
  <c r="GC20" i="55"/>
  <c r="GB20" i="55"/>
  <c r="GA20" i="55"/>
  <c r="FZ20" i="55"/>
  <c r="FY20" i="55"/>
  <c r="FX20" i="55"/>
  <c r="FW20" i="55"/>
  <c r="FV20" i="55"/>
  <c r="FU20" i="55"/>
  <c r="FT20" i="55"/>
  <c r="FS20" i="55"/>
  <c r="FR20" i="55"/>
  <c r="FQ20" i="55"/>
  <c r="FP20" i="55"/>
  <c r="FO20" i="55"/>
  <c r="FN20" i="55"/>
  <c r="FM20" i="55"/>
  <c r="FL20" i="55"/>
  <c r="FK20" i="55"/>
  <c r="FJ20" i="55"/>
  <c r="FI20" i="55"/>
  <c r="FH20" i="55"/>
  <c r="FG20" i="55"/>
  <c r="FF20" i="55"/>
  <c r="HA19" i="55"/>
  <c r="GZ19" i="55"/>
  <c r="GY19" i="55"/>
  <c r="GX19" i="55"/>
  <c r="GW19" i="55"/>
  <c r="GV19" i="55"/>
  <c r="GU19" i="55"/>
  <c r="GT19" i="55"/>
  <c r="GS19" i="55"/>
  <c r="GR19" i="55"/>
  <c r="GQ19" i="55"/>
  <c r="GP19" i="55"/>
  <c r="GO19" i="55"/>
  <c r="GN19" i="55"/>
  <c r="GM19" i="55"/>
  <c r="GL19" i="55"/>
  <c r="GK19" i="55"/>
  <c r="GJ19" i="55"/>
  <c r="GI19" i="55"/>
  <c r="GH19" i="55"/>
  <c r="GG19" i="55"/>
  <c r="GF19" i="55"/>
  <c r="GE19" i="55"/>
  <c r="GD19" i="55"/>
  <c r="GC19" i="55"/>
  <c r="GB19" i="55"/>
  <c r="GA19" i="55"/>
  <c r="FZ19" i="55"/>
  <c r="FY19" i="55"/>
  <c r="FX19" i="55"/>
  <c r="FW19" i="55"/>
  <c r="FV19" i="55"/>
  <c r="FU19" i="55"/>
  <c r="FT19" i="55"/>
  <c r="FS19" i="55"/>
  <c r="FR19" i="55"/>
  <c r="FQ19" i="55"/>
  <c r="FP19" i="55"/>
  <c r="FO19" i="55"/>
  <c r="FN19" i="55"/>
  <c r="FM19" i="55"/>
  <c r="FL19" i="55"/>
  <c r="FK19" i="55"/>
  <c r="FJ19" i="55"/>
  <c r="FI19" i="55"/>
  <c r="FH19" i="55"/>
  <c r="FG19" i="55"/>
  <c r="FF19" i="55"/>
  <c r="HA18" i="55"/>
  <c r="GZ18" i="55"/>
  <c r="GY18" i="55"/>
  <c r="GX18" i="55"/>
  <c r="GW18" i="55"/>
  <c r="GV18" i="55"/>
  <c r="GU18" i="55"/>
  <c r="GT18" i="55"/>
  <c r="GS18" i="55"/>
  <c r="GR18" i="55"/>
  <c r="GQ18" i="55"/>
  <c r="GP18" i="55"/>
  <c r="GO18" i="55"/>
  <c r="GN18" i="55"/>
  <c r="GM18" i="55"/>
  <c r="GL18" i="55"/>
  <c r="GK18" i="55"/>
  <c r="GJ18" i="55"/>
  <c r="GI18" i="55"/>
  <c r="GH18" i="55"/>
  <c r="GG18" i="55"/>
  <c r="GF18" i="55"/>
  <c r="GE18" i="55"/>
  <c r="GD18" i="55"/>
  <c r="GC18" i="55"/>
  <c r="GB18" i="55"/>
  <c r="GA18" i="55"/>
  <c r="FZ18" i="55"/>
  <c r="FY18" i="55"/>
  <c r="FX18" i="55"/>
  <c r="FW18" i="55"/>
  <c r="FV18" i="55"/>
  <c r="FU18" i="55"/>
  <c r="FT18" i="55"/>
  <c r="FS18" i="55"/>
  <c r="FR18" i="55"/>
  <c r="FQ18" i="55"/>
  <c r="FP18" i="55"/>
  <c r="FO18" i="55"/>
  <c r="FN18" i="55"/>
  <c r="FM18" i="55"/>
  <c r="FL18" i="55"/>
  <c r="FK18" i="55"/>
  <c r="FJ18" i="55"/>
  <c r="FI18" i="55"/>
  <c r="FH18" i="55"/>
  <c r="FG18" i="55"/>
  <c r="FF18" i="55"/>
  <c r="HA17" i="55"/>
  <c r="GZ17" i="55"/>
  <c r="GY17" i="55"/>
  <c r="GX17" i="55"/>
  <c r="GW17" i="55"/>
  <c r="GV17" i="55"/>
  <c r="GU17" i="55"/>
  <c r="GT17" i="55"/>
  <c r="GS17" i="55"/>
  <c r="GR17" i="55"/>
  <c r="GQ17" i="55"/>
  <c r="GP17" i="55"/>
  <c r="GO17" i="55"/>
  <c r="GN17" i="55"/>
  <c r="GM17" i="55"/>
  <c r="GL17" i="55"/>
  <c r="GK17" i="55"/>
  <c r="GJ17" i="55"/>
  <c r="GI17" i="55"/>
  <c r="GH17" i="55"/>
  <c r="GG17" i="55"/>
  <c r="GF17" i="55"/>
  <c r="GE17" i="55"/>
  <c r="GD17" i="55"/>
  <c r="GC17" i="55"/>
  <c r="GB17" i="55"/>
  <c r="GA17" i="55"/>
  <c r="FZ17" i="55"/>
  <c r="FY17" i="55"/>
  <c r="FX17" i="55"/>
  <c r="FW17" i="55"/>
  <c r="FV17" i="55"/>
  <c r="FU17" i="55"/>
  <c r="FT17" i="55"/>
  <c r="FS17" i="55"/>
  <c r="FR17" i="55"/>
  <c r="FQ17" i="55"/>
  <c r="FP17" i="55"/>
  <c r="FO17" i="55"/>
  <c r="FN17" i="55"/>
  <c r="FM17" i="55"/>
  <c r="FL17" i="55"/>
  <c r="FK17" i="55"/>
  <c r="FJ17" i="55"/>
  <c r="FI17" i="55"/>
  <c r="FH17" i="55"/>
  <c r="FG17" i="55"/>
  <c r="FF17" i="55"/>
  <c r="HA16" i="55"/>
  <c r="GZ16" i="55"/>
  <c r="GY16" i="55"/>
  <c r="GX16" i="55"/>
  <c r="GW16" i="55"/>
  <c r="GV16" i="55"/>
  <c r="GU16" i="55"/>
  <c r="GT16" i="55"/>
  <c r="GS16" i="55"/>
  <c r="GR16" i="55"/>
  <c r="GQ16" i="55"/>
  <c r="GP16" i="55"/>
  <c r="GO16" i="55"/>
  <c r="GN16" i="55"/>
  <c r="GM16" i="55"/>
  <c r="GL16" i="55"/>
  <c r="GK16" i="55"/>
  <c r="GJ16" i="55"/>
  <c r="GI16" i="55"/>
  <c r="GH16" i="55"/>
  <c r="GG16" i="55"/>
  <c r="GF16" i="55"/>
  <c r="GE16" i="55"/>
  <c r="GD16" i="55"/>
  <c r="GC16" i="55"/>
  <c r="GB16" i="55"/>
  <c r="GA16" i="55"/>
  <c r="FZ16" i="55"/>
  <c r="FY16" i="55"/>
  <c r="FX16" i="55"/>
  <c r="FW16" i="55"/>
  <c r="FV16" i="55"/>
  <c r="FU16" i="55"/>
  <c r="FT16" i="55"/>
  <c r="FR16" i="55"/>
  <c r="FQ16" i="55"/>
  <c r="FP16" i="55"/>
  <c r="FO16" i="55"/>
  <c r="FN16" i="55"/>
  <c r="FM16" i="55"/>
  <c r="FL16" i="55"/>
  <c r="FK16" i="55"/>
  <c r="FJ16" i="55"/>
  <c r="FI16" i="55"/>
  <c r="FH16" i="55"/>
  <c r="FG16" i="55"/>
  <c r="FF16" i="55"/>
  <c r="HA15" i="55"/>
  <c r="GZ15" i="55"/>
  <c r="GY15" i="55"/>
  <c r="GX15" i="55"/>
  <c r="GW15" i="55"/>
  <c r="GV15" i="55"/>
  <c r="GU15" i="55"/>
  <c r="GT15" i="55"/>
  <c r="GS15" i="55"/>
  <c r="GR15" i="55"/>
  <c r="GQ15" i="55"/>
  <c r="GP15" i="55"/>
  <c r="GO15" i="55"/>
  <c r="GN15" i="55"/>
  <c r="GM15" i="55"/>
  <c r="GL15" i="55"/>
  <c r="GK15" i="55"/>
  <c r="GJ15" i="55"/>
  <c r="GI15" i="55"/>
  <c r="GH15" i="55"/>
  <c r="GG15" i="55"/>
  <c r="GF15" i="55"/>
  <c r="GE15" i="55"/>
  <c r="GD15" i="55"/>
  <c r="GC15" i="55"/>
  <c r="GB15" i="55"/>
  <c r="GA15" i="55"/>
  <c r="FZ15" i="55"/>
  <c r="FY15" i="55"/>
  <c r="FX15" i="55"/>
  <c r="FW15" i="55"/>
  <c r="FV15" i="55"/>
  <c r="FU15" i="55"/>
  <c r="FT15" i="55"/>
  <c r="FS15" i="55"/>
  <c r="FR15" i="55"/>
  <c r="FQ15" i="55"/>
  <c r="FP15" i="55"/>
  <c r="FO15" i="55"/>
  <c r="FN15" i="55"/>
  <c r="FM15" i="55"/>
  <c r="FL15" i="55"/>
  <c r="FK15" i="55"/>
  <c r="FJ15" i="55"/>
  <c r="FI15" i="55"/>
  <c r="FH15" i="55"/>
  <c r="FG15" i="55"/>
  <c r="FF15" i="55"/>
  <c r="HA14" i="55"/>
  <c r="GZ14" i="55"/>
  <c r="GY14" i="55"/>
  <c r="GX14" i="55"/>
  <c r="GW14" i="55"/>
  <c r="GV14" i="55"/>
  <c r="GU14" i="55"/>
  <c r="GT14" i="55"/>
  <c r="GS14" i="55"/>
  <c r="GR14" i="55"/>
  <c r="GQ14" i="55"/>
  <c r="GP14" i="55"/>
  <c r="GO14" i="55"/>
  <c r="GN14" i="55"/>
  <c r="GM14" i="55"/>
  <c r="GL14" i="55"/>
  <c r="GK14" i="55"/>
  <c r="GJ14" i="55"/>
  <c r="GI14" i="55"/>
  <c r="GH14" i="55"/>
  <c r="GG14" i="55"/>
  <c r="GF14" i="55"/>
  <c r="GE14" i="55"/>
  <c r="GD14" i="55"/>
  <c r="GC14" i="55"/>
  <c r="GB14" i="55"/>
  <c r="GA14" i="55"/>
  <c r="FZ14" i="55"/>
  <c r="FY14" i="55"/>
  <c r="FX14" i="55"/>
  <c r="FW14" i="55"/>
  <c r="FV14" i="55"/>
  <c r="FU14" i="55"/>
  <c r="FT14" i="55"/>
  <c r="FS14" i="55"/>
  <c r="FR14" i="55"/>
  <c r="FQ14" i="55"/>
  <c r="FP14" i="55"/>
  <c r="FO14" i="55"/>
  <c r="FN14" i="55"/>
  <c r="FM14" i="55"/>
  <c r="FL14" i="55"/>
  <c r="FK14" i="55"/>
  <c r="FJ14" i="55"/>
  <c r="FI14" i="55"/>
  <c r="FH14" i="55"/>
  <c r="FG14" i="55"/>
  <c r="FF14" i="55"/>
  <c r="HA13" i="55"/>
  <c r="GZ13" i="55"/>
  <c r="GY13" i="55"/>
  <c r="GX13" i="55"/>
  <c r="GW13" i="55"/>
  <c r="GV13" i="55"/>
  <c r="GU13" i="55"/>
  <c r="GT13" i="55"/>
  <c r="GS13" i="55"/>
  <c r="GR13" i="55"/>
  <c r="GQ13" i="55"/>
  <c r="GP13" i="55"/>
  <c r="GO13" i="55"/>
  <c r="GN13" i="55"/>
  <c r="GM13" i="55"/>
  <c r="GL13" i="55"/>
  <c r="GK13" i="55"/>
  <c r="GJ13" i="55"/>
  <c r="GI13" i="55"/>
  <c r="GH13" i="55"/>
  <c r="GG13" i="55"/>
  <c r="GF13" i="55"/>
  <c r="GE13" i="55"/>
  <c r="GD13" i="55"/>
  <c r="GC13" i="55"/>
  <c r="GB13" i="55"/>
  <c r="GA13" i="55"/>
  <c r="FZ13" i="55"/>
  <c r="FY13" i="55"/>
  <c r="FX13" i="55"/>
  <c r="FW13" i="55"/>
  <c r="FV13" i="55"/>
  <c r="FU13" i="55"/>
  <c r="FT13" i="55"/>
  <c r="FS13" i="55"/>
  <c r="FR13" i="55"/>
  <c r="FQ13" i="55"/>
  <c r="FP13" i="55"/>
  <c r="FO13" i="55"/>
  <c r="FN13" i="55"/>
  <c r="FM13" i="55"/>
  <c r="FL13" i="55"/>
  <c r="FK13" i="55"/>
  <c r="FJ13" i="55"/>
  <c r="FI13" i="55"/>
  <c r="FH13" i="55"/>
  <c r="FG13" i="55"/>
  <c r="FF13" i="55"/>
  <c r="HA12" i="55"/>
  <c r="GZ12" i="55"/>
  <c r="GY12" i="55"/>
  <c r="GX12" i="55"/>
  <c r="GW12" i="55"/>
  <c r="GV12" i="55"/>
  <c r="GU12" i="55"/>
  <c r="GT12" i="55"/>
  <c r="GS12" i="55"/>
  <c r="GR12" i="55"/>
  <c r="GQ12" i="55"/>
  <c r="GP12" i="55"/>
  <c r="GO12" i="55"/>
  <c r="GN12" i="55"/>
  <c r="GM12" i="55"/>
  <c r="GL12" i="55"/>
  <c r="GK12" i="55"/>
  <c r="GJ12" i="55"/>
  <c r="GI12" i="55"/>
  <c r="GH12" i="55"/>
  <c r="GG12" i="55"/>
  <c r="GF12" i="55"/>
  <c r="GE12" i="55"/>
  <c r="GD12" i="55"/>
  <c r="GC12" i="55"/>
  <c r="GB12" i="55"/>
  <c r="GA12" i="55"/>
  <c r="FZ12" i="55"/>
  <c r="FY12" i="55"/>
  <c r="FX12" i="55"/>
  <c r="FW12" i="55"/>
  <c r="FV12" i="55"/>
  <c r="FU12" i="55"/>
  <c r="FT12" i="55"/>
  <c r="FS12" i="55"/>
  <c r="FR12" i="55"/>
  <c r="FQ12" i="55"/>
  <c r="FP12" i="55"/>
  <c r="FO12" i="55"/>
  <c r="FN12" i="55"/>
  <c r="FM12" i="55"/>
  <c r="FL12" i="55"/>
  <c r="FK12" i="55"/>
  <c r="FJ12" i="55"/>
  <c r="FI12" i="55"/>
  <c r="FH12" i="55"/>
  <c r="FG12" i="55"/>
  <c r="FF12" i="55"/>
  <c r="HA11" i="55"/>
  <c r="GZ11" i="55"/>
  <c r="GY11" i="55"/>
  <c r="GX11" i="55"/>
  <c r="GW11" i="55"/>
  <c r="GV11" i="55"/>
  <c r="GU11" i="55"/>
  <c r="GT11" i="55"/>
  <c r="GS11" i="55"/>
  <c r="GR11" i="55"/>
  <c r="GQ11" i="55"/>
  <c r="GP11" i="55"/>
  <c r="GO11" i="55"/>
  <c r="GN11" i="55"/>
  <c r="GM11" i="55"/>
  <c r="GL11" i="55"/>
  <c r="GK11" i="55"/>
  <c r="GJ11" i="55"/>
  <c r="GI11" i="55"/>
  <c r="GH11" i="55"/>
  <c r="GG11" i="55"/>
  <c r="GF11" i="55"/>
  <c r="GE11" i="55"/>
  <c r="GD11" i="55"/>
  <c r="GC11" i="55"/>
  <c r="GB11" i="55"/>
  <c r="GA11" i="55"/>
  <c r="FZ11" i="55"/>
  <c r="FY11" i="55"/>
  <c r="FX11" i="55"/>
  <c r="FW11" i="55"/>
  <c r="FV11" i="55"/>
  <c r="FU11" i="55"/>
  <c r="FT11" i="55"/>
  <c r="FS11" i="55"/>
  <c r="FR11" i="55"/>
  <c r="FQ11" i="55"/>
  <c r="FP11" i="55"/>
  <c r="FO11" i="55"/>
  <c r="FN11" i="55"/>
  <c r="FM11" i="55"/>
  <c r="FL11" i="55"/>
  <c r="FK11" i="55"/>
  <c r="FJ11" i="55"/>
  <c r="FI11" i="55"/>
  <c r="FH11" i="55"/>
  <c r="FG11" i="55"/>
  <c r="FF11" i="55"/>
  <c r="HA10" i="55"/>
  <c r="GZ10" i="55"/>
  <c r="GY10" i="55"/>
  <c r="GX10" i="55"/>
  <c r="GW10" i="55"/>
  <c r="GV10" i="55"/>
  <c r="GU10" i="55"/>
  <c r="GT10" i="55"/>
  <c r="GS10" i="55"/>
  <c r="GR10" i="55"/>
  <c r="GQ10" i="55"/>
  <c r="GP10" i="55"/>
  <c r="GO10" i="55"/>
  <c r="GN10" i="55"/>
  <c r="GM10" i="55"/>
  <c r="GL10" i="55"/>
  <c r="GK10" i="55"/>
  <c r="GJ10" i="55"/>
  <c r="GI10" i="55"/>
  <c r="GH10" i="55"/>
  <c r="GG10" i="55"/>
  <c r="GF10" i="55"/>
  <c r="GE10" i="55"/>
  <c r="GD10" i="55"/>
  <c r="GC10" i="55"/>
  <c r="GB10" i="55"/>
  <c r="GA10" i="55"/>
  <c r="FZ10" i="55"/>
  <c r="FY10" i="55"/>
  <c r="FX10" i="55"/>
  <c r="FW10" i="55"/>
  <c r="FV10" i="55"/>
  <c r="FU10" i="55"/>
  <c r="FT10" i="55"/>
  <c r="FS10" i="55"/>
  <c r="FR10" i="55"/>
  <c r="FQ10" i="55"/>
  <c r="FP10" i="55"/>
  <c r="FO10" i="55"/>
  <c r="FN10" i="55"/>
  <c r="FM10" i="55"/>
  <c r="FL10" i="55"/>
  <c r="FK10" i="55"/>
  <c r="FJ10" i="55"/>
  <c r="FI10" i="55"/>
  <c r="FH10" i="55"/>
  <c r="FG10" i="55"/>
  <c r="FF10" i="55"/>
  <c r="HA9" i="55"/>
  <c r="GZ9" i="55"/>
  <c r="GY9" i="55"/>
  <c r="GX9" i="55"/>
  <c r="GW9" i="55"/>
  <c r="GV9" i="55"/>
  <c r="GU9" i="55"/>
  <c r="GT9" i="55"/>
  <c r="GS9" i="55"/>
  <c r="GR9" i="55"/>
  <c r="GQ9" i="55"/>
  <c r="GP9" i="55"/>
  <c r="GO9" i="55"/>
  <c r="GN9" i="55"/>
  <c r="GM9" i="55"/>
  <c r="GL9" i="55"/>
  <c r="GK9" i="55"/>
  <c r="GJ9" i="55"/>
  <c r="GI9" i="55"/>
  <c r="GH9" i="55"/>
  <c r="GG9" i="55"/>
  <c r="GF9" i="55"/>
  <c r="GE9" i="55"/>
  <c r="GD9" i="55"/>
  <c r="GC9" i="55"/>
  <c r="GB9" i="55"/>
  <c r="GA9" i="55"/>
  <c r="FZ9" i="55"/>
  <c r="FY9" i="55"/>
  <c r="FX9" i="55"/>
  <c r="FW9" i="55"/>
  <c r="FV9" i="55"/>
  <c r="FU9" i="55"/>
  <c r="FT9" i="55"/>
  <c r="FS9" i="55"/>
  <c r="FR9" i="55"/>
  <c r="FQ9" i="55"/>
  <c r="FP9" i="55"/>
  <c r="FO9" i="55"/>
  <c r="FN9" i="55"/>
  <c r="FM9" i="55"/>
  <c r="FL9" i="55"/>
  <c r="FK9" i="55"/>
  <c r="FJ9" i="55"/>
  <c r="FI9" i="55"/>
  <c r="FH9" i="55"/>
  <c r="FG9" i="55"/>
  <c r="FF9" i="55"/>
  <c r="HA8" i="55"/>
  <c r="GZ8" i="55"/>
  <c r="GY8" i="55"/>
  <c r="GX8" i="55"/>
  <c r="GW8" i="55"/>
  <c r="GV8" i="55"/>
  <c r="GU8" i="55"/>
  <c r="GT8" i="55"/>
  <c r="GS8" i="55"/>
  <c r="GR8" i="55"/>
  <c r="GQ8" i="55"/>
  <c r="GP8" i="55"/>
  <c r="GO8" i="55"/>
  <c r="GN8" i="55"/>
  <c r="GM8" i="55"/>
  <c r="GL8" i="55"/>
  <c r="GK8" i="55"/>
  <c r="GJ8" i="55"/>
  <c r="GI8" i="55"/>
  <c r="GH8" i="55"/>
  <c r="GG8" i="55"/>
  <c r="GF8" i="55"/>
  <c r="GE8" i="55"/>
  <c r="GD8" i="55"/>
  <c r="GC8" i="55"/>
  <c r="GB8" i="55"/>
  <c r="GA8" i="55"/>
  <c r="FZ8" i="55"/>
  <c r="FY8" i="55"/>
  <c r="FX8" i="55"/>
  <c r="FW8" i="55"/>
  <c r="FV8" i="55"/>
  <c r="FU8" i="55"/>
  <c r="FT8" i="55"/>
  <c r="FS8" i="55"/>
  <c r="FR8" i="55"/>
  <c r="FQ8" i="55"/>
  <c r="FP8" i="55"/>
  <c r="FO8" i="55"/>
  <c r="FN8" i="55"/>
  <c r="FM8" i="55"/>
  <c r="FL8" i="55"/>
  <c r="FK8" i="55"/>
  <c r="FJ8" i="55"/>
  <c r="FI8" i="55"/>
  <c r="FH8" i="55"/>
  <c r="FG8" i="55"/>
  <c r="FF8" i="55"/>
  <c r="HA7" i="55"/>
  <c r="GZ7" i="55"/>
  <c r="GY7" i="55"/>
  <c r="GX7" i="55"/>
  <c r="GW7" i="55"/>
  <c r="GV7" i="55"/>
  <c r="GU7" i="55"/>
  <c r="GT7" i="55"/>
  <c r="GS7" i="55"/>
  <c r="GR7" i="55"/>
  <c r="GQ7" i="55"/>
  <c r="GP7" i="55"/>
  <c r="GO7" i="55"/>
  <c r="GN7" i="55"/>
  <c r="GM7" i="55"/>
  <c r="GL7" i="55"/>
  <c r="GK7" i="55"/>
  <c r="GJ7" i="55"/>
  <c r="GI7" i="55"/>
  <c r="GH7" i="55"/>
  <c r="GG7" i="55"/>
  <c r="GF7" i="55"/>
  <c r="GE7" i="55"/>
  <c r="GD7" i="55"/>
  <c r="GC7" i="55"/>
  <c r="GB7" i="55"/>
  <c r="GA7" i="55"/>
  <c r="FZ7" i="55"/>
  <c r="FY7" i="55"/>
  <c r="FX7" i="55"/>
  <c r="FW7" i="55"/>
  <c r="FV7" i="55"/>
  <c r="FU7" i="55"/>
  <c r="FT7" i="55"/>
  <c r="FS7" i="55"/>
  <c r="FR7" i="55"/>
  <c r="FQ7" i="55"/>
  <c r="FP7" i="55"/>
  <c r="FO7" i="55"/>
  <c r="FN7" i="55"/>
  <c r="FM7" i="55"/>
  <c r="FL7" i="55"/>
  <c r="FK7" i="55"/>
  <c r="FJ7" i="55"/>
  <c r="FI7" i="55"/>
  <c r="FH7" i="55"/>
  <c r="FG7" i="55"/>
  <c r="FF7" i="55"/>
  <c r="HA6" i="55"/>
  <c r="GZ6" i="55"/>
  <c r="GY6" i="55"/>
  <c r="GX6" i="55"/>
  <c r="GW6" i="55"/>
  <c r="GV6" i="55"/>
  <c r="GU6" i="55"/>
  <c r="GT6" i="55"/>
  <c r="GS6" i="55"/>
  <c r="GR6" i="55"/>
  <c r="GQ6" i="55"/>
  <c r="GP6" i="55"/>
  <c r="GO6" i="55"/>
  <c r="GN6" i="55"/>
  <c r="GM6" i="55"/>
  <c r="GL6" i="55"/>
  <c r="GK6" i="55"/>
  <c r="GJ6" i="55"/>
  <c r="GI6" i="55"/>
  <c r="GH6" i="55"/>
  <c r="GG6" i="55"/>
  <c r="GF6" i="55"/>
  <c r="GE6" i="55"/>
  <c r="GD6" i="55"/>
  <c r="GC6" i="55"/>
  <c r="GB6" i="55"/>
  <c r="GA6" i="55"/>
  <c r="FZ6" i="55"/>
  <c r="FY6" i="55"/>
  <c r="FX6" i="55"/>
  <c r="FW6" i="55"/>
  <c r="FV6" i="55"/>
  <c r="FU6" i="55"/>
  <c r="FT6" i="55"/>
  <c r="FS6" i="55"/>
  <c r="FR6" i="55"/>
  <c r="FQ6" i="55"/>
  <c r="FP6" i="55"/>
  <c r="FO6" i="55"/>
  <c r="FN6" i="55"/>
  <c r="FM6" i="55"/>
  <c r="FL6" i="55"/>
  <c r="FK6" i="55"/>
  <c r="FJ6" i="55"/>
  <c r="FI6" i="55"/>
  <c r="FH6" i="55"/>
  <c r="FG6" i="55"/>
  <c r="FF6" i="55"/>
  <c r="HA5" i="55"/>
  <c r="GZ5" i="55"/>
  <c r="GY5" i="55"/>
  <c r="GX5" i="55"/>
  <c r="GW5" i="55"/>
  <c r="GV5" i="55"/>
  <c r="GU5" i="55"/>
  <c r="GT5" i="55"/>
  <c r="GS5" i="55"/>
  <c r="GR5" i="55"/>
  <c r="GQ5" i="55"/>
  <c r="GP5" i="55"/>
  <c r="GO5" i="55"/>
  <c r="GN5" i="55"/>
  <c r="GM5" i="55"/>
  <c r="GL5" i="55"/>
  <c r="GK5" i="55"/>
  <c r="GJ5" i="55"/>
  <c r="GI5" i="55"/>
  <c r="GH5" i="55"/>
  <c r="GG5" i="55"/>
  <c r="GF5" i="55"/>
  <c r="GE5" i="55"/>
  <c r="GD5" i="55"/>
  <c r="GC5" i="55"/>
  <c r="GB5" i="55"/>
  <c r="GA5" i="55"/>
  <c r="FZ5" i="55"/>
  <c r="FY5" i="55"/>
  <c r="FX5" i="55"/>
  <c r="FW5" i="55"/>
  <c r="FV5" i="55"/>
  <c r="FU5" i="55"/>
  <c r="FT5" i="55"/>
  <c r="FS5" i="55"/>
  <c r="FR5" i="55"/>
  <c r="FQ5" i="55"/>
  <c r="FP5" i="55"/>
  <c r="FO5" i="55"/>
  <c r="FN5" i="55"/>
  <c r="FM5" i="55"/>
  <c r="FL5" i="55"/>
  <c r="FK5" i="55"/>
  <c r="FJ5" i="55"/>
  <c r="FI5" i="55"/>
  <c r="FH5" i="55"/>
  <c r="FG5" i="55"/>
  <c r="FF5" i="55"/>
  <c r="HA4" i="55"/>
  <c r="GZ4" i="55"/>
  <c r="GY4" i="55"/>
  <c r="GX4" i="55"/>
  <c r="GW4" i="55"/>
  <c r="GV4" i="55"/>
  <c r="GU4" i="55"/>
  <c r="GT4" i="55"/>
  <c r="GS4" i="55"/>
  <c r="GR4" i="55"/>
  <c r="GQ4" i="55"/>
  <c r="GP4" i="55"/>
  <c r="GO4" i="55"/>
  <c r="GN4" i="55"/>
  <c r="GM4" i="55"/>
  <c r="GL4" i="55"/>
  <c r="GK4" i="55"/>
  <c r="GJ4" i="55"/>
  <c r="GI4" i="55"/>
  <c r="GH4" i="55"/>
  <c r="GG4" i="55"/>
  <c r="GF4" i="55"/>
  <c r="GE4" i="55"/>
  <c r="GD4" i="55"/>
  <c r="GC4" i="55"/>
  <c r="GB4" i="55"/>
  <c r="GA4" i="55"/>
  <c r="FZ4" i="55"/>
  <c r="FY4" i="55"/>
  <c r="FX4" i="55"/>
  <c r="FW4" i="55"/>
  <c r="FV4" i="55"/>
  <c r="FU4" i="55"/>
  <c r="FT4" i="55"/>
  <c r="FS4" i="55"/>
  <c r="FR4" i="55"/>
  <c r="FQ4" i="55"/>
  <c r="FP4" i="55"/>
  <c r="FO4" i="55"/>
  <c r="FN4" i="55"/>
  <c r="FM4" i="55"/>
  <c r="FL4" i="55"/>
  <c r="FK4" i="55"/>
  <c r="FJ4" i="55"/>
  <c r="FI4" i="55"/>
  <c r="FH4" i="55"/>
  <c r="FG4" i="55"/>
  <c r="FF4" i="55"/>
  <c r="HA3" i="55"/>
  <c r="GZ3" i="55"/>
  <c r="GY3" i="55"/>
  <c r="GX3" i="55"/>
  <c r="GW3" i="55"/>
  <c r="GV3" i="55"/>
  <c r="GU3" i="55"/>
  <c r="GT3" i="55"/>
  <c r="GS3" i="55"/>
  <c r="GR3" i="55"/>
  <c r="GQ3" i="55"/>
  <c r="GP3" i="55"/>
  <c r="GO3" i="55"/>
  <c r="GN3" i="55"/>
  <c r="GM3" i="55"/>
  <c r="GL3" i="55"/>
  <c r="GK3" i="55"/>
  <c r="GJ3" i="55"/>
  <c r="GI3" i="55"/>
  <c r="GH3" i="55"/>
  <c r="GG3" i="55"/>
  <c r="GF3" i="55"/>
  <c r="GE3" i="55"/>
  <c r="GD3" i="55"/>
  <c r="GC3" i="55"/>
  <c r="GB3" i="55"/>
  <c r="GA3" i="55"/>
  <c r="FZ3" i="55"/>
  <c r="FY3" i="55"/>
  <c r="FX3" i="55"/>
  <c r="FW3" i="55"/>
  <c r="FV3" i="55"/>
  <c r="FU3" i="55"/>
  <c r="FT3" i="55"/>
  <c r="FS3" i="55"/>
  <c r="FR3" i="55"/>
  <c r="FQ3" i="55"/>
  <c r="FP3" i="55"/>
  <c r="FO3" i="55"/>
  <c r="FN3" i="55"/>
  <c r="FM3" i="55"/>
  <c r="FL3" i="55"/>
  <c r="FK3" i="55"/>
  <c r="FJ3" i="55"/>
  <c r="FI3" i="55"/>
  <c r="FH3" i="55"/>
  <c r="FG3" i="55"/>
  <c r="FF3" i="55"/>
  <c r="S23" i="20" l="1"/>
  <c r="AG36" i="36"/>
  <c r="AH36" i="36"/>
  <c r="AI36" i="36"/>
  <c r="AJ36" i="36"/>
  <c r="AK36" i="36"/>
  <c r="AL36" i="36"/>
  <c r="AM36" i="36"/>
  <c r="AN36" i="36"/>
  <c r="D23" i="20" s="1"/>
  <c r="AO36" i="36"/>
  <c r="AP36" i="36"/>
  <c r="AQ36" i="36"/>
  <c r="F23" i="20" s="1"/>
  <c r="AR36" i="36"/>
  <c r="AS36" i="36"/>
  <c r="AT36" i="36"/>
  <c r="AU36" i="36"/>
  <c r="AV36" i="36"/>
  <c r="AW36" i="36"/>
  <c r="AX36" i="36"/>
  <c r="AY36" i="36"/>
  <c r="AZ36" i="36"/>
  <c r="BA36" i="36"/>
  <c r="BB36" i="36"/>
  <c r="BC36" i="36"/>
  <c r="N23" i="20" s="1"/>
  <c r="BD36" i="36"/>
  <c r="BE36" i="36"/>
  <c r="BF36" i="36"/>
  <c r="BG36" i="36"/>
  <c r="BH36" i="36"/>
  <c r="BI36" i="36"/>
  <c r="BJ36" i="36"/>
  <c r="BK36" i="36"/>
  <c r="BL36" i="36"/>
  <c r="BM36" i="36"/>
  <c r="BN36" i="36"/>
  <c r="BO36" i="36"/>
  <c r="BP36" i="36"/>
  <c r="BQ36" i="36"/>
  <c r="BR36" i="36"/>
  <c r="BS36" i="36"/>
  <c r="BT36" i="36"/>
  <c r="BU36" i="36"/>
  <c r="BV36" i="36"/>
  <c r="BW36" i="36"/>
  <c r="BX36" i="36"/>
  <c r="BY36" i="36"/>
  <c r="BZ36" i="36"/>
  <c r="CA36" i="36"/>
  <c r="CB36" i="36"/>
  <c r="CC36" i="36"/>
  <c r="CD36" i="36"/>
  <c r="CE36" i="36"/>
  <c r="CF36" i="36"/>
  <c r="CG36" i="36"/>
  <c r="CH36" i="36"/>
  <c r="CI36" i="36"/>
  <c r="CJ36" i="36"/>
  <c r="CK36" i="36"/>
  <c r="CL36" i="36"/>
  <c r="CM36" i="36"/>
  <c r="CN36" i="36"/>
  <c r="CO36" i="36"/>
  <c r="CP36" i="36"/>
  <c r="CQ36" i="36"/>
  <c r="CR36" i="36"/>
  <c r="CS36" i="36"/>
  <c r="CT36" i="36"/>
  <c r="CU36" i="36"/>
  <c r="CV36" i="36"/>
  <c r="CW36" i="36"/>
  <c r="CX36" i="36"/>
  <c r="CY36" i="36"/>
  <c r="CZ36" i="36"/>
  <c r="DA36" i="36"/>
  <c r="DB36" i="36"/>
  <c r="DC36" i="36"/>
  <c r="DD36" i="36"/>
  <c r="DE36" i="36"/>
  <c r="AG38" i="36"/>
  <c r="AH38" i="36"/>
  <c r="AI38" i="36"/>
  <c r="AJ38" i="36"/>
  <c r="AK38" i="36"/>
  <c r="L44" i="42" s="1"/>
  <c r="AL38" i="36"/>
  <c r="AM38" i="36"/>
  <c r="AN38" i="36"/>
  <c r="AO38" i="36"/>
  <c r="AP38" i="36"/>
  <c r="AQ38" i="36"/>
  <c r="K44" i="42" s="1"/>
  <c r="AR38" i="36"/>
  <c r="AS38" i="36"/>
  <c r="AT38" i="36"/>
  <c r="AU38" i="36"/>
  <c r="AV38" i="36"/>
  <c r="AW38" i="36"/>
  <c r="AX38" i="36"/>
  <c r="AY38" i="36"/>
  <c r="AZ38" i="36"/>
  <c r="BA38" i="36"/>
  <c r="BB38" i="36"/>
  <c r="BC38" i="36"/>
  <c r="BD38" i="36"/>
  <c r="BE38" i="36"/>
  <c r="BF38" i="36"/>
  <c r="BG38" i="36"/>
  <c r="BH38" i="36"/>
  <c r="BI38" i="36"/>
  <c r="BJ38" i="36"/>
  <c r="BK38" i="36"/>
  <c r="BL38" i="36"/>
  <c r="N44" i="42" s="1"/>
  <c r="BM38" i="36"/>
  <c r="BN38" i="36"/>
  <c r="BO38" i="36"/>
  <c r="BP38" i="36"/>
  <c r="BQ38" i="36"/>
  <c r="BR38" i="36"/>
  <c r="BS38" i="36"/>
  <c r="BT38" i="36"/>
  <c r="BU38" i="36"/>
  <c r="BV38" i="36"/>
  <c r="BW38" i="36"/>
  <c r="BX38" i="36"/>
  <c r="BY38" i="36"/>
  <c r="BZ38" i="36"/>
  <c r="CA38" i="36"/>
  <c r="CB38" i="36"/>
  <c r="CC38" i="36"/>
  <c r="CD38" i="36"/>
  <c r="CE38" i="36"/>
  <c r="CF38" i="36"/>
  <c r="CG38" i="36"/>
  <c r="CH38" i="36"/>
  <c r="CI38" i="36"/>
  <c r="CJ38" i="36"/>
  <c r="CK38" i="36"/>
  <c r="CL38" i="36"/>
  <c r="CM38" i="36"/>
  <c r="CN38" i="36"/>
  <c r="CO38" i="36"/>
  <c r="CP38" i="36"/>
  <c r="CQ38" i="36"/>
  <c r="CR38" i="36"/>
  <c r="CS38" i="36"/>
  <c r="CT38" i="36"/>
  <c r="CU38" i="36"/>
  <c r="CV38" i="36"/>
  <c r="CW38" i="36"/>
  <c r="CX38" i="36"/>
  <c r="CY38" i="36"/>
  <c r="CZ38" i="36"/>
  <c r="DA38" i="36"/>
  <c r="DB38" i="36"/>
  <c r="DC38" i="36"/>
  <c r="DD38" i="36"/>
  <c r="DE38" i="36"/>
  <c r="EB4" i="36"/>
  <c r="EC4" i="36"/>
  <c r="ED4" i="36"/>
  <c r="EE4" i="36"/>
  <c r="EF4" i="36"/>
  <c r="EG4" i="36"/>
  <c r="EH4" i="36"/>
  <c r="EI4" i="36"/>
  <c r="EJ4" i="36"/>
  <c r="EK4" i="36"/>
  <c r="EB5" i="36"/>
  <c r="EC5" i="36"/>
  <c r="ED5" i="36"/>
  <c r="EE5" i="36"/>
  <c r="EF5" i="36"/>
  <c r="EG5" i="36"/>
  <c r="EH5" i="36"/>
  <c r="EI5" i="36"/>
  <c r="EJ5" i="36"/>
  <c r="EK5" i="36"/>
  <c r="EB6" i="36"/>
  <c r="EC6" i="36"/>
  <c r="ED6" i="36"/>
  <c r="EE6" i="36"/>
  <c r="EF6" i="36"/>
  <c r="EG6" i="36"/>
  <c r="EH6" i="36"/>
  <c r="EI6" i="36"/>
  <c r="EJ6" i="36"/>
  <c r="EK6" i="36"/>
  <c r="EB7" i="36"/>
  <c r="EC7" i="36"/>
  <c r="ED7" i="36"/>
  <c r="EE7" i="36"/>
  <c r="EF7" i="36"/>
  <c r="EG7" i="36"/>
  <c r="EH7" i="36"/>
  <c r="EI7" i="36"/>
  <c r="EJ7" i="36"/>
  <c r="EK7" i="36"/>
  <c r="EB8" i="36"/>
  <c r="EC8" i="36"/>
  <c r="ED8" i="36"/>
  <c r="EE8" i="36"/>
  <c r="EF8" i="36"/>
  <c r="EG8" i="36"/>
  <c r="EH8" i="36"/>
  <c r="EI8" i="36"/>
  <c r="EJ8" i="36"/>
  <c r="EK8" i="36"/>
  <c r="EB9" i="36"/>
  <c r="EC9" i="36"/>
  <c r="ED9" i="36"/>
  <c r="EE9" i="36"/>
  <c r="EF9" i="36"/>
  <c r="EG9" i="36"/>
  <c r="EH9" i="36"/>
  <c r="EI9" i="36"/>
  <c r="EJ9" i="36"/>
  <c r="EK9" i="36"/>
  <c r="EB10" i="36"/>
  <c r="EC10" i="36"/>
  <c r="ED10" i="36"/>
  <c r="EE10" i="36"/>
  <c r="EF10" i="36"/>
  <c r="EG10" i="36"/>
  <c r="EH10" i="36"/>
  <c r="EI10" i="36"/>
  <c r="EJ10" i="36"/>
  <c r="EK10" i="36"/>
  <c r="EB11" i="36"/>
  <c r="EC11" i="36"/>
  <c r="ED11" i="36"/>
  <c r="EE11" i="36"/>
  <c r="EF11" i="36"/>
  <c r="EG11" i="36"/>
  <c r="EH11" i="36"/>
  <c r="EI11" i="36"/>
  <c r="EJ11" i="36"/>
  <c r="EK11" i="36"/>
  <c r="EB12" i="36"/>
  <c r="EC12" i="36"/>
  <c r="ED12" i="36"/>
  <c r="EE12" i="36"/>
  <c r="EF12" i="36"/>
  <c r="EG12" i="36"/>
  <c r="EH12" i="36"/>
  <c r="EI12" i="36"/>
  <c r="EJ12" i="36"/>
  <c r="EK12" i="36"/>
  <c r="EB13" i="36"/>
  <c r="EC13" i="36"/>
  <c r="ED13" i="36"/>
  <c r="EE13" i="36"/>
  <c r="EF13" i="36"/>
  <c r="EG13" i="36"/>
  <c r="EH13" i="36"/>
  <c r="EI13" i="36"/>
  <c r="EJ13" i="36"/>
  <c r="EK13" i="36"/>
  <c r="EB14" i="36"/>
  <c r="EC14" i="36"/>
  <c r="ED14" i="36"/>
  <c r="EE14" i="36"/>
  <c r="EF14" i="36"/>
  <c r="EG14" i="36"/>
  <c r="EH14" i="36"/>
  <c r="EI14" i="36"/>
  <c r="EJ14" i="36"/>
  <c r="EK14" i="36"/>
  <c r="EB15" i="36"/>
  <c r="EC15" i="36"/>
  <c r="ED15" i="36"/>
  <c r="EE15" i="36"/>
  <c r="EF15" i="36"/>
  <c r="EG15" i="36"/>
  <c r="EH15" i="36"/>
  <c r="EI15" i="36"/>
  <c r="EJ15" i="36"/>
  <c r="EK15" i="36"/>
  <c r="EB16" i="36"/>
  <c r="EC16" i="36"/>
  <c r="ED16" i="36"/>
  <c r="EE16" i="36"/>
  <c r="EF16" i="36"/>
  <c r="EG16" i="36"/>
  <c r="EH16" i="36"/>
  <c r="EI16" i="36"/>
  <c r="EJ16" i="36"/>
  <c r="EK16" i="36"/>
  <c r="EB17" i="36"/>
  <c r="EC17" i="36"/>
  <c r="ED17" i="36"/>
  <c r="EE17" i="36"/>
  <c r="EF17" i="36"/>
  <c r="EG17" i="36"/>
  <c r="EH17" i="36"/>
  <c r="EI17" i="36"/>
  <c r="EJ17" i="36"/>
  <c r="EK17" i="36"/>
  <c r="EB18" i="36"/>
  <c r="EC18" i="36"/>
  <c r="ED18" i="36"/>
  <c r="EE18" i="36"/>
  <c r="EF18" i="36"/>
  <c r="EG18" i="36"/>
  <c r="EH18" i="36"/>
  <c r="EI18" i="36"/>
  <c r="EJ18" i="36"/>
  <c r="EK18" i="36"/>
  <c r="EB19" i="36"/>
  <c r="EC19" i="36"/>
  <c r="ED19" i="36"/>
  <c r="EE19" i="36"/>
  <c r="EF19" i="36"/>
  <c r="EG19" i="36"/>
  <c r="EH19" i="36"/>
  <c r="EI19" i="36"/>
  <c r="EJ19" i="36"/>
  <c r="EK19" i="36"/>
  <c r="EB20" i="36"/>
  <c r="EC20" i="36"/>
  <c r="ED20" i="36"/>
  <c r="EE20" i="36"/>
  <c r="EF20" i="36"/>
  <c r="EG20" i="36"/>
  <c r="EH20" i="36"/>
  <c r="EI20" i="36"/>
  <c r="EJ20" i="36"/>
  <c r="EK20" i="36"/>
  <c r="EB21" i="36"/>
  <c r="EC21" i="36"/>
  <c r="ED21" i="36"/>
  <c r="EE21" i="36"/>
  <c r="EF21" i="36"/>
  <c r="EG21" i="36"/>
  <c r="EH21" i="36"/>
  <c r="EI21" i="36"/>
  <c r="EJ21" i="36"/>
  <c r="EK21" i="36"/>
  <c r="EB22" i="36"/>
  <c r="EC22" i="36"/>
  <c r="ED22" i="36"/>
  <c r="EE22" i="36"/>
  <c r="EF22" i="36"/>
  <c r="EG22" i="36"/>
  <c r="EH22" i="36"/>
  <c r="EI22" i="36"/>
  <c r="EJ22" i="36"/>
  <c r="EK22" i="36"/>
  <c r="EB23" i="36"/>
  <c r="EC23" i="36"/>
  <c r="ED23" i="36"/>
  <c r="EE23" i="36"/>
  <c r="EF23" i="36"/>
  <c r="EG23" i="36"/>
  <c r="EH23" i="36"/>
  <c r="EI23" i="36"/>
  <c r="EJ23" i="36"/>
  <c r="EK23" i="36"/>
  <c r="EB24" i="36"/>
  <c r="EC24" i="36"/>
  <c r="ED24" i="36"/>
  <c r="EE24" i="36"/>
  <c r="EF24" i="36"/>
  <c r="EG24" i="36"/>
  <c r="EH24" i="36"/>
  <c r="EI24" i="36"/>
  <c r="EJ24" i="36"/>
  <c r="EK24" i="36"/>
  <c r="EB25" i="36"/>
  <c r="EC25" i="36"/>
  <c r="ED25" i="36"/>
  <c r="EE25" i="36"/>
  <c r="EF25" i="36"/>
  <c r="EG25" i="36"/>
  <c r="EH25" i="36"/>
  <c r="EI25" i="36"/>
  <c r="EJ25" i="36"/>
  <c r="EK25" i="36"/>
  <c r="EB26" i="36"/>
  <c r="EC26" i="36"/>
  <c r="ED26" i="36"/>
  <c r="EE26" i="36"/>
  <c r="EF26" i="36"/>
  <c r="EG26" i="36"/>
  <c r="EH26" i="36"/>
  <c r="EI26" i="36"/>
  <c r="EJ26" i="36"/>
  <c r="EK26" i="36"/>
  <c r="EB27" i="36"/>
  <c r="EC27" i="36"/>
  <c r="ED27" i="36"/>
  <c r="EE27" i="36"/>
  <c r="EF27" i="36"/>
  <c r="EG27" i="36"/>
  <c r="EH27" i="36"/>
  <c r="EI27" i="36"/>
  <c r="EJ27" i="36"/>
  <c r="EK27" i="36"/>
  <c r="EB28" i="36"/>
  <c r="EC28" i="36"/>
  <c r="ED28" i="36"/>
  <c r="EE28" i="36"/>
  <c r="EF28" i="36"/>
  <c r="EG28" i="36"/>
  <c r="EH28" i="36"/>
  <c r="EI28" i="36"/>
  <c r="EJ28" i="36"/>
  <c r="EK28" i="36"/>
  <c r="EB29" i="36"/>
  <c r="EC29" i="36"/>
  <c r="ED29" i="36"/>
  <c r="EE29" i="36"/>
  <c r="EF29" i="36"/>
  <c r="EG29" i="36"/>
  <c r="EH29" i="36"/>
  <c r="EI29" i="36"/>
  <c r="EJ29" i="36"/>
  <c r="EK29" i="36"/>
  <c r="EB30" i="36"/>
  <c r="EC30" i="36"/>
  <c r="ED30" i="36"/>
  <c r="EE30" i="36"/>
  <c r="EF30" i="36"/>
  <c r="EG30" i="36"/>
  <c r="EH30" i="36"/>
  <c r="EI30" i="36"/>
  <c r="EJ30" i="36"/>
  <c r="EK30" i="36"/>
  <c r="EB31" i="36"/>
  <c r="EC31" i="36"/>
  <c r="ED31" i="36"/>
  <c r="EE31" i="36"/>
  <c r="EF31" i="36"/>
  <c r="EG31" i="36"/>
  <c r="EH31" i="36"/>
  <c r="EI31" i="36"/>
  <c r="EJ31" i="36"/>
  <c r="EK31" i="36"/>
  <c r="EB32" i="36"/>
  <c r="EC32" i="36"/>
  <c r="ED32" i="36"/>
  <c r="EE32" i="36"/>
  <c r="EF32" i="36"/>
  <c r="EG32" i="36"/>
  <c r="EH32" i="36"/>
  <c r="EI32" i="36"/>
  <c r="EJ32" i="36"/>
  <c r="EK32" i="36"/>
  <c r="EB33" i="36"/>
  <c r="EC33" i="36"/>
  <c r="ED33" i="36"/>
  <c r="EE33" i="36"/>
  <c r="EF33" i="36"/>
  <c r="EG33" i="36"/>
  <c r="EH33" i="36"/>
  <c r="EI33" i="36"/>
  <c r="EJ33" i="36"/>
  <c r="EK33" i="36"/>
  <c r="EB34" i="36"/>
  <c r="EC34" i="36"/>
  <c r="ED34" i="36"/>
  <c r="EE34" i="36"/>
  <c r="EF34" i="36"/>
  <c r="EG34" i="36"/>
  <c r="EH34" i="36"/>
  <c r="EI34" i="36"/>
  <c r="EJ34" i="36"/>
  <c r="EK34" i="36"/>
  <c r="EK3" i="36"/>
  <c r="EG3" i="36"/>
  <c r="EH3" i="36"/>
  <c r="EI3" i="36"/>
  <c r="EJ3" i="36"/>
  <c r="EF3" i="36"/>
  <c r="EE3" i="36"/>
  <c r="ED3" i="36"/>
  <c r="EC3" i="36"/>
  <c r="EB3" i="36"/>
  <c r="T36" i="36"/>
  <c r="U36" i="36"/>
  <c r="V36" i="36"/>
  <c r="W36" i="36"/>
  <c r="X36" i="36"/>
  <c r="Y36" i="36"/>
  <c r="Z36" i="36"/>
  <c r="AA36" i="36"/>
  <c r="AB36" i="36"/>
  <c r="AC36" i="36"/>
  <c r="T38" i="36"/>
  <c r="U38" i="36"/>
  <c r="V38" i="36"/>
  <c r="W38" i="36"/>
  <c r="X38" i="36"/>
  <c r="Y38" i="36"/>
  <c r="Z38" i="36"/>
  <c r="AA38" i="36"/>
  <c r="AB38" i="36"/>
  <c r="AC38" i="36"/>
  <c r="DX49" i="40" l="1"/>
  <c r="DY49" i="40"/>
  <c r="DZ49" i="40"/>
  <c r="EA49" i="40"/>
  <c r="EB49" i="40"/>
  <c r="EC49" i="40"/>
  <c r="ED49" i="40"/>
  <c r="EE49" i="40"/>
  <c r="EF49" i="40"/>
  <c r="EG49" i="40"/>
  <c r="EH49" i="40"/>
  <c r="EI49" i="40"/>
  <c r="EJ49" i="40"/>
  <c r="EK49" i="40"/>
  <c r="EL49" i="40"/>
  <c r="EM49" i="40"/>
  <c r="EN49" i="40"/>
  <c r="EO49" i="40"/>
  <c r="EP49" i="40"/>
  <c r="EQ49" i="40"/>
  <c r="ER49" i="40"/>
  <c r="ES49" i="40"/>
  <c r="DX50" i="40"/>
  <c r="DY50" i="40"/>
  <c r="DZ50" i="40"/>
  <c r="EA50" i="40"/>
  <c r="EB50" i="40"/>
  <c r="EC50" i="40"/>
  <c r="ED50" i="40"/>
  <c r="EE50" i="40"/>
  <c r="EF50" i="40"/>
  <c r="EG50" i="40"/>
  <c r="EH50" i="40"/>
  <c r="EI50" i="40"/>
  <c r="EJ50" i="40"/>
  <c r="EK50" i="40"/>
  <c r="EL50" i="40"/>
  <c r="EM50" i="40"/>
  <c r="EN50" i="40"/>
  <c r="EO50" i="40"/>
  <c r="EP50" i="40"/>
  <c r="EQ50" i="40"/>
  <c r="ER50" i="40"/>
  <c r="ES50" i="40"/>
  <c r="DX51" i="40"/>
  <c r="DY51" i="40"/>
  <c r="DZ51" i="40"/>
  <c r="EA51" i="40"/>
  <c r="EB51" i="40"/>
  <c r="EC51" i="40"/>
  <c r="ED51" i="40"/>
  <c r="EE51" i="40"/>
  <c r="EF51" i="40"/>
  <c r="EG51" i="40"/>
  <c r="EH51" i="40"/>
  <c r="EI51" i="40"/>
  <c r="EJ51" i="40"/>
  <c r="EK51" i="40"/>
  <c r="EL51" i="40"/>
  <c r="EM51" i="40"/>
  <c r="EN51" i="40"/>
  <c r="EO51" i="40"/>
  <c r="EP51" i="40"/>
  <c r="EQ51" i="40"/>
  <c r="ER51" i="40"/>
  <c r="ES51" i="40"/>
  <c r="DX52" i="40"/>
  <c r="DY52" i="40"/>
  <c r="DZ52" i="40"/>
  <c r="EA52" i="40"/>
  <c r="EB52" i="40"/>
  <c r="EC52" i="40"/>
  <c r="ED52" i="40"/>
  <c r="EE52" i="40"/>
  <c r="EF52" i="40"/>
  <c r="EG52" i="40"/>
  <c r="EH52" i="40"/>
  <c r="EI52" i="40"/>
  <c r="EJ52" i="40"/>
  <c r="EK52" i="40"/>
  <c r="EL52" i="40"/>
  <c r="EM52" i="40"/>
  <c r="EN52" i="40"/>
  <c r="EO52" i="40"/>
  <c r="EP52" i="40"/>
  <c r="EQ52" i="40"/>
  <c r="ER52" i="40"/>
  <c r="ES52" i="40"/>
  <c r="DX53" i="40"/>
  <c r="DY53" i="40"/>
  <c r="DZ53" i="40"/>
  <c r="EA53" i="40"/>
  <c r="EB53" i="40"/>
  <c r="EC53" i="40"/>
  <c r="ED53" i="40"/>
  <c r="EE53" i="40"/>
  <c r="EF53" i="40"/>
  <c r="EG53" i="40"/>
  <c r="EH53" i="40"/>
  <c r="EI53" i="40"/>
  <c r="EJ53" i="40"/>
  <c r="EK53" i="40"/>
  <c r="EL53" i="40"/>
  <c r="EM53" i="40"/>
  <c r="EN53" i="40"/>
  <c r="EO53" i="40"/>
  <c r="EP53" i="40"/>
  <c r="EQ53" i="40"/>
  <c r="ER53" i="40"/>
  <c r="ES53" i="40"/>
  <c r="DX54" i="40"/>
  <c r="DY54" i="40"/>
  <c r="DZ54" i="40"/>
  <c r="EA54" i="40"/>
  <c r="EB54" i="40"/>
  <c r="EC54" i="40"/>
  <c r="ED54" i="40"/>
  <c r="EE54" i="40"/>
  <c r="EF54" i="40"/>
  <c r="EG54" i="40"/>
  <c r="EH54" i="40"/>
  <c r="EI54" i="40"/>
  <c r="EJ54" i="40"/>
  <c r="EK54" i="40"/>
  <c r="EL54" i="40"/>
  <c r="EM54" i="40"/>
  <c r="EN54" i="40"/>
  <c r="EO54" i="40"/>
  <c r="EP54" i="40"/>
  <c r="EQ54" i="40"/>
  <c r="ER54" i="40"/>
  <c r="ES54" i="40"/>
  <c r="DX55" i="40"/>
  <c r="DY55" i="40"/>
  <c r="DZ55" i="40"/>
  <c r="EA55" i="40"/>
  <c r="EB55" i="40"/>
  <c r="EC55" i="40"/>
  <c r="ED55" i="40"/>
  <c r="EE55" i="40"/>
  <c r="EF55" i="40"/>
  <c r="EG55" i="40"/>
  <c r="EH55" i="40"/>
  <c r="EI55" i="40"/>
  <c r="EJ55" i="40"/>
  <c r="EK55" i="40"/>
  <c r="EL55" i="40"/>
  <c r="EM55" i="40"/>
  <c r="EN55" i="40"/>
  <c r="EO55" i="40"/>
  <c r="EP55" i="40"/>
  <c r="EQ55" i="40"/>
  <c r="ER55" i="40"/>
  <c r="ES55" i="40"/>
  <c r="EV58" i="13"/>
  <c r="EU58" i="13"/>
  <c r="EV57" i="13"/>
  <c r="EU57" i="13"/>
  <c r="EV56" i="13"/>
  <c r="EU56" i="13"/>
  <c r="EV55" i="13"/>
  <c r="EU55" i="13"/>
  <c r="EV54" i="13"/>
  <c r="EU54" i="13"/>
  <c r="EU4" i="13"/>
  <c r="EV4" i="13"/>
  <c r="EU5" i="13"/>
  <c r="EV5" i="13"/>
  <c r="EU6" i="13"/>
  <c r="EV6" i="13"/>
  <c r="EU7" i="13"/>
  <c r="EV7" i="13"/>
  <c r="EU8" i="13"/>
  <c r="EV8" i="13"/>
  <c r="EU9" i="13"/>
  <c r="EV9" i="13"/>
  <c r="EU10" i="13"/>
  <c r="EV10" i="13"/>
  <c r="EU11" i="13"/>
  <c r="EV11" i="13"/>
  <c r="EU12" i="13"/>
  <c r="EV12" i="13"/>
  <c r="EU13" i="13"/>
  <c r="EV13" i="13"/>
  <c r="EU14" i="13"/>
  <c r="EV14" i="13"/>
  <c r="EU15" i="13"/>
  <c r="EV15" i="13"/>
  <c r="EU16" i="13"/>
  <c r="EV16" i="13"/>
  <c r="EU17" i="13"/>
  <c r="EV17" i="13"/>
  <c r="EU18" i="13"/>
  <c r="EV18" i="13"/>
  <c r="EU19" i="13"/>
  <c r="EV19" i="13"/>
  <c r="EU20" i="13"/>
  <c r="EV20" i="13"/>
  <c r="EU21" i="13"/>
  <c r="EV21" i="13"/>
  <c r="EU22" i="13"/>
  <c r="EV22" i="13"/>
  <c r="EU23" i="13"/>
  <c r="EV23" i="13"/>
  <c r="EU24" i="13"/>
  <c r="EV24" i="13"/>
  <c r="EU25" i="13"/>
  <c r="EV25" i="13"/>
  <c r="EU26" i="13"/>
  <c r="EV26" i="13"/>
  <c r="EU27" i="13"/>
  <c r="EV27" i="13"/>
  <c r="EU28" i="13"/>
  <c r="EV28" i="13"/>
  <c r="EU29" i="13"/>
  <c r="EV29" i="13"/>
  <c r="EU30" i="13"/>
  <c r="EV30" i="13"/>
  <c r="EU31" i="13"/>
  <c r="EV31" i="13"/>
  <c r="EU32" i="13"/>
  <c r="EV32" i="13"/>
  <c r="EU33" i="13"/>
  <c r="EV33" i="13"/>
  <c r="EU34" i="13"/>
  <c r="EV34" i="13"/>
  <c r="EU35" i="13"/>
  <c r="EV35" i="13"/>
  <c r="EU36" i="13"/>
  <c r="EV36" i="13"/>
  <c r="EU37" i="13"/>
  <c r="EV37" i="13"/>
  <c r="EU38" i="13"/>
  <c r="EV38" i="13"/>
  <c r="EU39" i="13"/>
  <c r="EV39" i="13"/>
  <c r="EU40" i="13"/>
  <c r="EV40" i="13"/>
  <c r="EU41" i="13"/>
  <c r="EV41" i="13"/>
  <c r="EU42" i="13"/>
  <c r="EV42" i="13"/>
  <c r="EU43" i="13"/>
  <c r="EV43" i="13"/>
  <c r="EU44" i="13"/>
  <c r="EV44" i="13"/>
  <c r="EU45" i="13"/>
  <c r="EV45" i="13"/>
  <c r="EU46" i="13"/>
  <c r="EV46" i="13"/>
  <c r="EU47" i="13"/>
  <c r="EV47" i="13"/>
  <c r="EU48" i="13"/>
  <c r="EV48" i="13"/>
  <c r="EU49" i="13"/>
  <c r="EV49" i="13"/>
  <c r="EU50" i="13"/>
  <c r="EV50" i="13"/>
  <c r="EU51" i="13"/>
  <c r="EV51" i="13"/>
  <c r="EV3" i="13"/>
  <c r="EU3" i="13"/>
  <c r="EJ78" i="43" l="1"/>
  <c r="EJ77" i="43"/>
  <c r="EJ76" i="43"/>
  <c r="EJ75" i="43"/>
  <c r="EJ74" i="43"/>
  <c r="EJ73" i="43"/>
  <c r="EJ72" i="43"/>
  <c r="EJ71" i="43"/>
  <c r="EJ70" i="43"/>
  <c r="EJ69" i="43"/>
  <c r="EJ68" i="43"/>
  <c r="EJ67" i="43"/>
  <c r="EJ66" i="43"/>
  <c r="EJ60" i="43"/>
  <c r="EJ59" i="43"/>
  <c r="EJ4" i="43"/>
  <c r="EJ5" i="43"/>
  <c r="EJ6" i="43"/>
  <c r="EJ7" i="43"/>
  <c r="EJ8" i="43"/>
  <c r="EJ9" i="43"/>
  <c r="EJ10" i="43"/>
  <c r="EJ11" i="43"/>
  <c r="EJ12" i="43"/>
  <c r="EJ13" i="43"/>
  <c r="EJ14" i="43"/>
  <c r="EJ15" i="43"/>
  <c r="EJ16" i="43"/>
  <c r="EJ17" i="43"/>
  <c r="EJ18" i="43"/>
  <c r="EJ19" i="43"/>
  <c r="EJ20" i="43"/>
  <c r="EJ21" i="43"/>
  <c r="EJ22" i="43"/>
  <c r="EJ23" i="43"/>
  <c r="EJ24" i="43"/>
  <c r="EJ25" i="43"/>
  <c r="EJ26" i="43"/>
  <c r="EJ27" i="43"/>
  <c r="EJ28" i="43"/>
  <c r="EJ29" i="43"/>
  <c r="EJ30" i="43"/>
  <c r="EJ31" i="43"/>
  <c r="EJ32" i="43"/>
  <c r="EJ33" i="43"/>
  <c r="EJ34" i="43"/>
  <c r="EJ35" i="43"/>
  <c r="EJ36" i="43"/>
  <c r="EJ37" i="43"/>
  <c r="EJ38" i="43"/>
  <c r="EJ39" i="43"/>
  <c r="EJ40" i="43"/>
  <c r="EJ41" i="43"/>
  <c r="EJ42" i="43"/>
  <c r="EJ43" i="43"/>
  <c r="EJ44" i="43"/>
  <c r="EJ45" i="43"/>
  <c r="EJ46" i="43"/>
  <c r="EJ47" i="43"/>
  <c r="EJ48" i="43"/>
  <c r="EJ49" i="43"/>
  <c r="EJ50" i="43"/>
  <c r="EJ51" i="43"/>
  <c r="EJ3" i="43"/>
  <c r="DG79" i="4"/>
  <c r="DH79" i="4"/>
  <c r="DI79" i="4"/>
  <c r="DJ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DG80" i="4"/>
  <c r="DH80" i="4"/>
  <c r="DI80" i="4"/>
  <c r="DJ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J78" i="4"/>
  <c r="EJ77" i="4"/>
  <c r="EJ76" i="4"/>
  <c r="EJ75" i="4"/>
  <c r="EJ74" i="4"/>
  <c r="EJ73" i="4"/>
  <c r="EJ72" i="4"/>
  <c r="EJ71" i="4"/>
  <c r="EJ70" i="4"/>
  <c r="EJ69" i="4"/>
  <c r="EJ68" i="4"/>
  <c r="EJ67" i="4"/>
  <c r="EJ60" i="4"/>
  <c r="EJ59" i="4"/>
  <c r="EJ4" i="4"/>
  <c r="EJ5" i="4"/>
  <c r="EJ6" i="4"/>
  <c r="EJ7" i="4"/>
  <c r="EJ8" i="4"/>
  <c r="EJ9" i="4"/>
  <c r="EJ10" i="4"/>
  <c r="EJ11" i="4"/>
  <c r="EJ12" i="4"/>
  <c r="EJ13" i="4"/>
  <c r="EJ14" i="4"/>
  <c r="EJ15" i="4"/>
  <c r="EJ16" i="4"/>
  <c r="EJ17" i="4"/>
  <c r="EJ18" i="4"/>
  <c r="EJ19" i="4"/>
  <c r="EJ20" i="4"/>
  <c r="EJ21" i="4"/>
  <c r="EJ22" i="4"/>
  <c r="EJ23" i="4"/>
  <c r="EJ24" i="4"/>
  <c r="EJ25" i="4"/>
  <c r="EJ26" i="4"/>
  <c r="EJ27" i="4"/>
  <c r="EJ28" i="4"/>
  <c r="EJ29" i="4"/>
  <c r="EJ30" i="4"/>
  <c r="EJ31" i="4"/>
  <c r="EJ32" i="4"/>
  <c r="EJ33" i="4"/>
  <c r="EJ34" i="4"/>
  <c r="EJ35" i="4"/>
  <c r="EJ36" i="4"/>
  <c r="EJ37" i="4"/>
  <c r="EJ38" i="4"/>
  <c r="EJ39" i="4"/>
  <c r="EJ40" i="4"/>
  <c r="EJ41" i="4"/>
  <c r="EJ42" i="4"/>
  <c r="EJ43" i="4"/>
  <c r="EJ44" i="4"/>
  <c r="EJ45" i="4"/>
  <c r="EJ46" i="4"/>
  <c r="EJ47" i="4"/>
  <c r="EJ48" i="4"/>
  <c r="EJ49" i="4"/>
  <c r="EJ50" i="4"/>
  <c r="EJ51" i="4"/>
  <c r="EJ3" i="4"/>
  <c r="EO78" i="43"/>
  <c r="EN78" i="43"/>
  <c r="EM78" i="43"/>
  <c r="EL78" i="43"/>
  <c r="EK78" i="43"/>
  <c r="EI78" i="43"/>
  <c r="EH78" i="43"/>
  <c r="EG78" i="43"/>
  <c r="EF78" i="43"/>
  <c r="EE78" i="43"/>
  <c r="ED78" i="43"/>
  <c r="EC78" i="43"/>
  <c r="EB78" i="43"/>
  <c r="EA78" i="43"/>
  <c r="DZ78" i="43"/>
  <c r="DY78" i="43"/>
  <c r="DX78" i="43"/>
  <c r="DW78" i="43"/>
  <c r="DV78" i="43"/>
  <c r="DU78" i="43"/>
  <c r="DT78" i="43"/>
  <c r="DS78" i="43"/>
  <c r="DR78" i="43"/>
  <c r="DQ78" i="43"/>
  <c r="DP78" i="43"/>
  <c r="DO78" i="43"/>
  <c r="DN78" i="43"/>
  <c r="DM78" i="43"/>
  <c r="DL78" i="43"/>
  <c r="EO77" i="43"/>
  <c r="EN77" i="43"/>
  <c r="EM77" i="43"/>
  <c r="EL77" i="43"/>
  <c r="EK77" i="43"/>
  <c r="EI77" i="43"/>
  <c r="EH77" i="43"/>
  <c r="EG77" i="43"/>
  <c r="EF77" i="43"/>
  <c r="EE77" i="43"/>
  <c r="ED77" i="43"/>
  <c r="EC77" i="43"/>
  <c r="EB77" i="43"/>
  <c r="EA77" i="43"/>
  <c r="DZ77" i="43"/>
  <c r="DY77" i="43"/>
  <c r="DX77" i="43"/>
  <c r="DW77" i="43"/>
  <c r="DV77" i="43"/>
  <c r="DU77" i="43"/>
  <c r="DT77" i="43"/>
  <c r="DS77" i="43"/>
  <c r="DR77" i="43"/>
  <c r="DQ77" i="43"/>
  <c r="DP77" i="43"/>
  <c r="DO77" i="43"/>
  <c r="DN77" i="43"/>
  <c r="DM77" i="43"/>
  <c r="DL77" i="43"/>
  <c r="EO76" i="43"/>
  <c r="EN76" i="43"/>
  <c r="EM76" i="43"/>
  <c r="EL76" i="43"/>
  <c r="EK76" i="43"/>
  <c r="EI76" i="43"/>
  <c r="EH76" i="43"/>
  <c r="EG76" i="43"/>
  <c r="EF76" i="43"/>
  <c r="EE76" i="43"/>
  <c r="ED76" i="43"/>
  <c r="EC76" i="43"/>
  <c r="EB76" i="43"/>
  <c r="EA76" i="43"/>
  <c r="DZ76" i="43"/>
  <c r="DY76" i="43"/>
  <c r="DX76" i="43"/>
  <c r="DW76" i="43"/>
  <c r="DV76" i="43"/>
  <c r="DU76" i="43"/>
  <c r="DT76" i="43"/>
  <c r="DS76" i="43"/>
  <c r="DR76" i="43"/>
  <c r="DQ76" i="43"/>
  <c r="DP76" i="43"/>
  <c r="DO76" i="43"/>
  <c r="DN76" i="43"/>
  <c r="DM76" i="43"/>
  <c r="DL76" i="43"/>
  <c r="EO75" i="43"/>
  <c r="EN75" i="43"/>
  <c r="EM75" i="43"/>
  <c r="EL75" i="43"/>
  <c r="EK75" i="43"/>
  <c r="EI75" i="43"/>
  <c r="EH75" i="43"/>
  <c r="EG75" i="43"/>
  <c r="EF75" i="43"/>
  <c r="EE75" i="43"/>
  <c r="ED75" i="43"/>
  <c r="EC75" i="43"/>
  <c r="EB75" i="43"/>
  <c r="EA75" i="43"/>
  <c r="DZ75" i="43"/>
  <c r="DY75" i="43"/>
  <c r="DX75" i="43"/>
  <c r="DW75" i="43"/>
  <c r="DV75" i="43"/>
  <c r="DU75" i="43"/>
  <c r="DT75" i="43"/>
  <c r="DS75" i="43"/>
  <c r="DR75" i="43"/>
  <c r="DQ75" i="43"/>
  <c r="DP75" i="43"/>
  <c r="DO75" i="43"/>
  <c r="DN75" i="43"/>
  <c r="DM75" i="43"/>
  <c r="DL75" i="43"/>
  <c r="EO74" i="43"/>
  <c r="EN74" i="43"/>
  <c r="EM74" i="43"/>
  <c r="EL74" i="43"/>
  <c r="EK74" i="43"/>
  <c r="EI74" i="43"/>
  <c r="EH74" i="43"/>
  <c r="EG74" i="43"/>
  <c r="EF74" i="43"/>
  <c r="EE74" i="43"/>
  <c r="ED74" i="43"/>
  <c r="EC74" i="43"/>
  <c r="EB74" i="43"/>
  <c r="EA74" i="43"/>
  <c r="DZ74" i="43"/>
  <c r="DY74" i="43"/>
  <c r="DX74" i="43"/>
  <c r="DW74" i="43"/>
  <c r="DV74" i="43"/>
  <c r="DU74" i="43"/>
  <c r="DT74" i="43"/>
  <c r="DS74" i="43"/>
  <c r="DR74" i="43"/>
  <c r="DQ74" i="43"/>
  <c r="DP74" i="43"/>
  <c r="DO74" i="43"/>
  <c r="DN74" i="43"/>
  <c r="DM74" i="43"/>
  <c r="DL74" i="43"/>
  <c r="EO73" i="43"/>
  <c r="EN73" i="43"/>
  <c r="EM73" i="43"/>
  <c r="EL73" i="43"/>
  <c r="EK73" i="43"/>
  <c r="EI73" i="43"/>
  <c r="EH73" i="43"/>
  <c r="EG73" i="43"/>
  <c r="EF73" i="43"/>
  <c r="EE73" i="43"/>
  <c r="ED73" i="43"/>
  <c r="EC73" i="43"/>
  <c r="EB73" i="43"/>
  <c r="EA73" i="43"/>
  <c r="DZ73" i="43"/>
  <c r="DY73" i="43"/>
  <c r="DX73" i="43"/>
  <c r="DW73" i="43"/>
  <c r="DV73" i="43"/>
  <c r="DU73" i="43"/>
  <c r="DT73" i="43"/>
  <c r="DS73" i="43"/>
  <c r="DR73" i="43"/>
  <c r="DQ73" i="43"/>
  <c r="DP73" i="43"/>
  <c r="DO73" i="43"/>
  <c r="DN73" i="43"/>
  <c r="DM73" i="43"/>
  <c r="DL73" i="43"/>
  <c r="EO72" i="43"/>
  <c r="EN72" i="43"/>
  <c r="EM72" i="43"/>
  <c r="EL72" i="43"/>
  <c r="EK72" i="43"/>
  <c r="EI72" i="43"/>
  <c r="EH72" i="43"/>
  <c r="EG72" i="43"/>
  <c r="EF72" i="43"/>
  <c r="EE72" i="43"/>
  <c r="ED72" i="43"/>
  <c r="EC72" i="43"/>
  <c r="EB72" i="43"/>
  <c r="EA72" i="43"/>
  <c r="DZ72" i="43"/>
  <c r="DY72" i="43"/>
  <c r="DX72" i="43"/>
  <c r="DW72" i="43"/>
  <c r="DV72" i="43"/>
  <c r="DU72" i="43"/>
  <c r="DT72" i="43"/>
  <c r="DS72" i="43"/>
  <c r="DR72" i="43"/>
  <c r="DQ72" i="43"/>
  <c r="DP72" i="43"/>
  <c r="DO72" i="43"/>
  <c r="DN72" i="43"/>
  <c r="DM72" i="43"/>
  <c r="DL72" i="43"/>
  <c r="EO71" i="43"/>
  <c r="EN71" i="43"/>
  <c r="EM71" i="43"/>
  <c r="EL71" i="43"/>
  <c r="EK71" i="43"/>
  <c r="EI71" i="43"/>
  <c r="EH71" i="43"/>
  <c r="EG71" i="43"/>
  <c r="EF71" i="43"/>
  <c r="EE71" i="43"/>
  <c r="ED71" i="43"/>
  <c r="EC71" i="43"/>
  <c r="EB71" i="43"/>
  <c r="EA71" i="43"/>
  <c r="DZ71" i="43"/>
  <c r="DY71" i="43"/>
  <c r="DX71" i="43"/>
  <c r="DW71" i="43"/>
  <c r="DV71" i="43"/>
  <c r="DU71" i="43"/>
  <c r="DT71" i="43"/>
  <c r="DS71" i="43"/>
  <c r="DR71" i="43"/>
  <c r="DQ71" i="43"/>
  <c r="DP71" i="43"/>
  <c r="DO71" i="43"/>
  <c r="DN71" i="43"/>
  <c r="DM71" i="43"/>
  <c r="DL71" i="43"/>
  <c r="EO70" i="43"/>
  <c r="EN70" i="43"/>
  <c r="EM70" i="43"/>
  <c r="EL70" i="43"/>
  <c r="EK70" i="43"/>
  <c r="EI70" i="43"/>
  <c r="EH70" i="43"/>
  <c r="EG70" i="43"/>
  <c r="EF70" i="43"/>
  <c r="EE70" i="43"/>
  <c r="ED70" i="43"/>
  <c r="EC70" i="43"/>
  <c r="EB70" i="43"/>
  <c r="EA70" i="43"/>
  <c r="DZ70" i="43"/>
  <c r="DY70" i="43"/>
  <c r="DX70" i="43"/>
  <c r="DW70" i="43"/>
  <c r="DV70" i="43"/>
  <c r="DU70" i="43"/>
  <c r="DT70" i="43"/>
  <c r="DS70" i="43"/>
  <c r="DR70" i="43"/>
  <c r="DQ70" i="43"/>
  <c r="DP70" i="43"/>
  <c r="DO70" i="43"/>
  <c r="DN70" i="43"/>
  <c r="DM70" i="43"/>
  <c r="DL70" i="43"/>
  <c r="EO69" i="43"/>
  <c r="EN69" i="43"/>
  <c r="EM69" i="43"/>
  <c r="EL69" i="43"/>
  <c r="EK69" i="43"/>
  <c r="EI69" i="43"/>
  <c r="EH69" i="43"/>
  <c r="EG69" i="43"/>
  <c r="EF69" i="43"/>
  <c r="EE69" i="43"/>
  <c r="ED69" i="43"/>
  <c r="EC69" i="43"/>
  <c r="EB69" i="43"/>
  <c r="EA69" i="43"/>
  <c r="DZ69" i="43"/>
  <c r="DY69" i="43"/>
  <c r="DX69" i="43"/>
  <c r="DW69" i="43"/>
  <c r="DV69" i="43"/>
  <c r="DU69" i="43"/>
  <c r="DT69" i="43"/>
  <c r="DS69" i="43"/>
  <c r="DR69" i="43"/>
  <c r="DQ69" i="43"/>
  <c r="DP69" i="43"/>
  <c r="DO69" i="43"/>
  <c r="DN69" i="43"/>
  <c r="DM69" i="43"/>
  <c r="DL69" i="43"/>
  <c r="EO68" i="43"/>
  <c r="EN68" i="43"/>
  <c r="EM68" i="43"/>
  <c r="EL68" i="43"/>
  <c r="EK68" i="43"/>
  <c r="EI68" i="43"/>
  <c r="EH68" i="43"/>
  <c r="EG68" i="43"/>
  <c r="EF68" i="43"/>
  <c r="EE68" i="43"/>
  <c r="ED68" i="43"/>
  <c r="EC68" i="43"/>
  <c r="EB68" i="43"/>
  <c r="EA68" i="43"/>
  <c r="DZ68" i="43"/>
  <c r="DY68" i="43"/>
  <c r="DX68" i="43"/>
  <c r="DW68" i="43"/>
  <c r="DV68" i="43"/>
  <c r="DU68" i="43"/>
  <c r="DT68" i="43"/>
  <c r="DS68" i="43"/>
  <c r="DR68" i="43"/>
  <c r="DQ68" i="43"/>
  <c r="DP68" i="43"/>
  <c r="DO68" i="43"/>
  <c r="DN68" i="43"/>
  <c r="DM68" i="43"/>
  <c r="DL68" i="43"/>
  <c r="EO67" i="43"/>
  <c r="EN67" i="43"/>
  <c r="EM67" i="43"/>
  <c r="EL67" i="43"/>
  <c r="EK67" i="43"/>
  <c r="EI67" i="43"/>
  <c r="EH67" i="43"/>
  <c r="EG67" i="43"/>
  <c r="EF67" i="43"/>
  <c r="EE67" i="43"/>
  <c r="ED67" i="43"/>
  <c r="EC67" i="43"/>
  <c r="EB67" i="43"/>
  <c r="EA67" i="43"/>
  <c r="DZ67" i="43"/>
  <c r="DY67" i="43"/>
  <c r="DX67" i="43"/>
  <c r="DW67" i="43"/>
  <c r="DV67" i="43"/>
  <c r="DU67" i="43"/>
  <c r="DT67" i="43"/>
  <c r="DS67" i="43"/>
  <c r="DR67" i="43"/>
  <c r="DQ67" i="43"/>
  <c r="DP67" i="43"/>
  <c r="DO67" i="43"/>
  <c r="DN67" i="43"/>
  <c r="DM67" i="43"/>
  <c r="DL67" i="43"/>
  <c r="EO66" i="43"/>
  <c r="EN66" i="43"/>
  <c r="EM66" i="43"/>
  <c r="EL66" i="43"/>
  <c r="EK66" i="43"/>
  <c r="EI66" i="43"/>
  <c r="EH66" i="43"/>
  <c r="EG66" i="43"/>
  <c r="EF66" i="43"/>
  <c r="EE66" i="43"/>
  <c r="ED66" i="43"/>
  <c r="EC66" i="43"/>
  <c r="EB66" i="43"/>
  <c r="EA66" i="43"/>
  <c r="DZ66" i="43"/>
  <c r="DY66" i="43"/>
  <c r="DX66" i="43"/>
  <c r="DW66" i="43"/>
  <c r="DV66" i="43"/>
  <c r="DU66" i="43"/>
  <c r="DT66" i="43"/>
  <c r="DS66" i="43"/>
  <c r="DR66" i="43"/>
  <c r="DQ66" i="43"/>
  <c r="DP66" i="43"/>
  <c r="DO66" i="43"/>
  <c r="DN66" i="43"/>
  <c r="DM66" i="43"/>
  <c r="DL66" i="43"/>
  <c r="EO60" i="43"/>
  <c r="EN60" i="43"/>
  <c r="EM60" i="43"/>
  <c r="EL60" i="43"/>
  <c r="EK60" i="43"/>
  <c r="EI60" i="43"/>
  <c r="EH60" i="43"/>
  <c r="EG60" i="43"/>
  <c r="EF60" i="43"/>
  <c r="EE60" i="43"/>
  <c r="ED60" i="43"/>
  <c r="EC60" i="43"/>
  <c r="EB60" i="43"/>
  <c r="EA60" i="43"/>
  <c r="DZ60" i="43"/>
  <c r="DY60" i="43"/>
  <c r="DX60" i="43"/>
  <c r="DW60" i="43"/>
  <c r="DV60" i="43"/>
  <c r="DU60" i="43"/>
  <c r="DT60" i="43"/>
  <c r="DS60" i="43"/>
  <c r="DR60" i="43"/>
  <c r="DQ60" i="43"/>
  <c r="DP60" i="43"/>
  <c r="DO60" i="43"/>
  <c r="DN60" i="43"/>
  <c r="DM60" i="43"/>
  <c r="DL60" i="43"/>
  <c r="EO59" i="43"/>
  <c r="EN59" i="43"/>
  <c r="EM59" i="43"/>
  <c r="EL59" i="43"/>
  <c r="EK59" i="43"/>
  <c r="EI59" i="43"/>
  <c r="EH59" i="43"/>
  <c r="EG59" i="43"/>
  <c r="EF59" i="43"/>
  <c r="EE59" i="43"/>
  <c r="ED59" i="43"/>
  <c r="EC59" i="43"/>
  <c r="EB59" i="43"/>
  <c r="EA59" i="43"/>
  <c r="DZ59" i="43"/>
  <c r="DY59" i="43"/>
  <c r="DX59" i="43"/>
  <c r="DW59" i="43"/>
  <c r="DV59" i="43"/>
  <c r="DU59" i="43"/>
  <c r="DT59" i="43"/>
  <c r="DS59" i="43"/>
  <c r="DR59" i="43"/>
  <c r="DQ59" i="43"/>
  <c r="DP59" i="43"/>
  <c r="DO59" i="43"/>
  <c r="DN59" i="43"/>
  <c r="DM59" i="43"/>
  <c r="DL59" i="43"/>
  <c r="DJ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K4" i="43"/>
  <c r="EL4" i="43"/>
  <c r="EM4" i="43"/>
  <c r="EN4" i="43"/>
  <c r="EO4" i="43"/>
  <c r="DJ5" i="43"/>
  <c r="DL5" i="43"/>
  <c r="DM5" i="43"/>
  <c r="DN5" i="43"/>
  <c r="DO5" i="43"/>
  <c r="DP5" i="43"/>
  <c r="DQ5" i="43"/>
  <c r="DR5" i="43"/>
  <c r="DS5" i="43"/>
  <c r="DT5" i="43"/>
  <c r="DU5" i="43"/>
  <c r="DV5" i="43"/>
  <c r="DW5" i="43"/>
  <c r="DX5" i="43"/>
  <c r="DY5" i="43"/>
  <c r="DZ5" i="43"/>
  <c r="EA5" i="43"/>
  <c r="EB5" i="43"/>
  <c r="EC5" i="43"/>
  <c r="ED5" i="43"/>
  <c r="EE5" i="43"/>
  <c r="EF5" i="43"/>
  <c r="EG5" i="43"/>
  <c r="EH5" i="43"/>
  <c r="EI5" i="43"/>
  <c r="EK5" i="43"/>
  <c r="EL5" i="43"/>
  <c r="EM5" i="43"/>
  <c r="EN5" i="43"/>
  <c r="EO5" i="43"/>
  <c r="DJ6" i="43"/>
  <c r="DL6" i="43"/>
  <c r="DM6" i="43"/>
  <c r="DN6" i="43"/>
  <c r="DO6" i="43"/>
  <c r="DP6" i="43"/>
  <c r="DQ6" i="43"/>
  <c r="DR6" i="43"/>
  <c r="DS6" i="43"/>
  <c r="DT6" i="43"/>
  <c r="DU6" i="43"/>
  <c r="DV6" i="43"/>
  <c r="DW6" i="43"/>
  <c r="DX6" i="43"/>
  <c r="DY6" i="43"/>
  <c r="DZ6" i="43"/>
  <c r="EA6" i="43"/>
  <c r="EB6" i="43"/>
  <c r="EC6" i="43"/>
  <c r="ED6" i="43"/>
  <c r="EE6" i="43"/>
  <c r="EF6" i="43"/>
  <c r="EG6" i="43"/>
  <c r="EH6" i="43"/>
  <c r="EI6" i="43"/>
  <c r="EK6" i="43"/>
  <c r="EL6" i="43"/>
  <c r="EM6" i="43"/>
  <c r="EN6" i="43"/>
  <c r="EO6" i="43"/>
  <c r="DJ7" i="43"/>
  <c r="DL7" i="43"/>
  <c r="DM7" i="43"/>
  <c r="DN7" i="43"/>
  <c r="DO7" i="43"/>
  <c r="DP7" i="43"/>
  <c r="DQ7" i="43"/>
  <c r="DR7" i="43"/>
  <c r="DS7" i="43"/>
  <c r="DT7" i="43"/>
  <c r="DU7" i="43"/>
  <c r="DV7" i="43"/>
  <c r="DW7" i="43"/>
  <c r="DX7" i="43"/>
  <c r="DY7" i="43"/>
  <c r="DZ7" i="43"/>
  <c r="EA7" i="43"/>
  <c r="EB7" i="43"/>
  <c r="EC7" i="43"/>
  <c r="ED7" i="43"/>
  <c r="EE7" i="43"/>
  <c r="EF7" i="43"/>
  <c r="EG7" i="43"/>
  <c r="EH7" i="43"/>
  <c r="EI7" i="43"/>
  <c r="EK7" i="43"/>
  <c r="EL7" i="43"/>
  <c r="EM7" i="43"/>
  <c r="EN7" i="43"/>
  <c r="EO7" i="43"/>
  <c r="DJ8" i="43"/>
  <c r="DL8" i="43"/>
  <c r="DM8" i="43"/>
  <c r="DN8" i="43"/>
  <c r="DO8" i="43"/>
  <c r="DP8" i="43"/>
  <c r="DQ8" i="43"/>
  <c r="DR8" i="43"/>
  <c r="DS8" i="43"/>
  <c r="DT8" i="43"/>
  <c r="DU8" i="43"/>
  <c r="DV8" i="43"/>
  <c r="DW8" i="43"/>
  <c r="DX8" i="43"/>
  <c r="DY8" i="43"/>
  <c r="DZ8" i="43"/>
  <c r="EA8" i="43"/>
  <c r="EB8" i="43"/>
  <c r="EC8" i="43"/>
  <c r="ED8" i="43"/>
  <c r="EE8" i="43"/>
  <c r="EF8" i="43"/>
  <c r="EG8" i="43"/>
  <c r="EH8" i="43"/>
  <c r="EI8" i="43"/>
  <c r="EK8" i="43"/>
  <c r="EL8" i="43"/>
  <c r="EM8" i="43"/>
  <c r="EN8" i="43"/>
  <c r="EO8" i="43"/>
  <c r="DJ9" i="43"/>
  <c r="DL9" i="43"/>
  <c r="DM9" i="43"/>
  <c r="DN9" i="43"/>
  <c r="DO9" i="43"/>
  <c r="DP9" i="43"/>
  <c r="DQ9" i="43"/>
  <c r="DR9" i="43"/>
  <c r="DS9" i="43"/>
  <c r="DT9" i="43"/>
  <c r="DU9" i="43"/>
  <c r="DV9" i="43"/>
  <c r="DW9" i="43"/>
  <c r="DX9" i="43"/>
  <c r="DY9" i="43"/>
  <c r="DZ9" i="43"/>
  <c r="EA9" i="43"/>
  <c r="EB9" i="43"/>
  <c r="EC9" i="43"/>
  <c r="ED9" i="43"/>
  <c r="EE9" i="43"/>
  <c r="EF9" i="43"/>
  <c r="EG9" i="43"/>
  <c r="EH9" i="43"/>
  <c r="EI9" i="43"/>
  <c r="EK9" i="43"/>
  <c r="EL9" i="43"/>
  <c r="EM9" i="43"/>
  <c r="EN9" i="43"/>
  <c r="EO9" i="43"/>
  <c r="DJ10" i="43"/>
  <c r="DL10" i="43"/>
  <c r="DM10" i="43"/>
  <c r="DN10" i="43"/>
  <c r="DO10" i="43"/>
  <c r="DP10" i="43"/>
  <c r="DQ10" i="43"/>
  <c r="DR10" i="43"/>
  <c r="DS10" i="43"/>
  <c r="DT10" i="43"/>
  <c r="DU10" i="43"/>
  <c r="DV10" i="43"/>
  <c r="DW10" i="43"/>
  <c r="DX10" i="43"/>
  <c r="DY10" i="43"/>
  <c r="DZ10" i="43"/>
  <c r="EA10" i="43"/>
  <c r="EB10" i="43"/>
  <c r="EC10" i="43"/>
  <c r="ED10" i="43"/>
  <c r="EE10" i="43"/>
  <c r="EF10" i="43"/>
  <c r="EG10" i="43"/>
  <c r="EH10" i="43"/>
  <c r="EI10" i="43"/>
  <c r="EK10" i="43"/>
  <c r="EL10" i="43"/>
  <c r="EM10" i="43"/>
  <c r="EN10" i="43"/>
  <c r="EO10" i="43"/>
  <c r="DJ11" i="43"/>
  <c r="DL11" i="43"/>
  <c r="DM11" i="43"/>
  <c r="DN11" i="43"/>
  <c r="DO11" i="43"/>
  <c r="DP11" i="43"/>
  <c r="DQ11" i="43"/>
  <c r="DR11" i="43"/>
  <c r="DS11" i="43"/>
  <c r="DT11" i="43"/>
  <c r="DU11" i="43"/>
  <c r="DV11" i="43"/>
  <c r="DW11" i="43"/>
  <c r="DX11" i="43"/>
  <c r="DY11" i="43"/>
  <c r="DZ11" i="43"/>
  <c r="EA11" i="43"/>
  <c r="EB11" i="43"/>
  <c r="EC11" i="43"/>
  <c r="ED11" i="43"/>
  <c r="EE11" i="43"/>
  <c r="EF11" i="43"/>
  <c r="EG11" i="43"/>
  <c r="EH11" i="43"/>
  <c r="EI11" i="43"/>
  <c r="EK11" i="43"/>
  <c r="EL11" i="43"/>
  <c r="EM11" i="43"/>
  <c r="EN11" i="43"/>
  <c r="EO11" i="43"/>
  <c r="DJ12" i="43"/>
  <c r="DL12" i="43"/>
  <c r="DM12" i="43"/>
  <c r="DN12" i="43"/>
  <c r="DO12" i="43"/>
  <c r="DP12" i="43"/>
  <c r="DQ12" i="43"/>
  <c r="DR12" i="43"/>
  <c r="DS12" i="43"/>
  <c r="DT12" i="43"/>
  <c r="DU12" i="43"/>
  <c r="DV12" i="43"/>
  <c r="DW12" i="43"/>
  <c r="DX12" i="43"/>
  <c r="DY12" i="43"/>
  <c r="DZ12" i="43"/>
  <c r="EA12" i="43"/>
  <c r="EB12" i="43"/>
  <c r="EC12" i="43"/>
  <c r="ED12" i="43"/>
  <c r="EE12" i="43"/>
  <c r="EF12" i="43"/>
  <c r="EG12" i="43"/>
  <c r="EH12" i="43"/>
  <c r="EI12" i="43"/>
  <c r="EK12" i="43"/>
  <c r="EL12" i="43"/>
  <c r="EM12" i="43"/>
  <c r="EN12" i="43"/>
  <c r="EO12" i="43"/>
  <c r="DJ13" i="43"/>
  <c r="DL13" i="43"/>
  <c r="DM13" i="43"/>
  <c r="DN13" i="43"/>
  <c r="DO13" i="43"/>
  <c r="DP13" i="43"/>
  <c r="DQ13" i="43"/>
  <c r="DR13" i="43"/>
  <c r="DS13" i="43"/>
  <c r="DT13" i="43"/>
  <c r="DU13" i="43"/>
  <c r="DV13" i="43"/>
  <c r="DW13" i="43"/>
  <c r="DX13" i="43"/>
  <c r="DY13" i="43"/>
  <c r="DZ13" i="43"/>
  <c r="EA13" i="43"/>
  <c r="EB13" i="43"/>
  <c r="EC13" i="43"/>
  <c r="ED13" i="43"/>
  <c r="EE13" i="43"/>
  <c r="EF13" i="43"/>
  <c r="EG13" i="43"/>
  <c r="EH13" i="43"/>
  <c r="EI13" i="43"/>
  <c r="EK13" i="43"/>
  <c r="EL13" i="43"/>
  <c r="EM13" i="43"/>
  <c r="EN13" i="43"/>
  <c r="EO13" i="43"/>
  <c r="DJ14" i="43"/>
  <c r="DL14" i="43"/>
  <c r="DM14" i="43"/>
  <c r="DN14" i="43"/>
  <c r="DO14" i="43"/>
  <c r="DP14" i="43"/>
  <c r="DQ14" i="43"/>
  <c r="DR14" i="43"/>
  <c r="DS14" i="43"/>
  <c r="DT14" i="43"/>
  <c r="DU14" i="43"/>
  <c r="DV14" i="43"/>
  <c r="DW14" i="43"/>
  <c r="DX14" i="43"/>
  <c r="DY14" i="43"/>
  <c r="DZ14" i="43"/>
  <c r="EA14" i="43"/>
  <c r="EB14" i="43"/>
  <c r="EC14" i="43"/>
  <c r="ED14" i="43"/>
  <c r="EE14" i="43"/>
  <c r="EF14" i="43"/>
  <c r="EG14" i="43"/>
  <c r="EH14" i="43"/>
  <c r="EI14" i="43"/>
  <c r="EK14" i="43"/>
  <c r="EL14" i="43"/>
  <c r="EM14" i="43"/>
  <c r="EN14" i="43"/>
  <c r="EO14" i="43"/>
  <c r="DJ15" i="43"/>
  <c r="DL15" i="43"/>
  <c r="DM15" i="43"/>
  <c r="DN15" i="43"/>
  <c r="DO15" i="43"/>
  <c r="DP15" i="43"/>
  <c r="DQ15" i="43"/>
  <c r="DR15" i="43"/>
  <c r="DS15" i="43"/>
  <c r="DT15" i="43"/>
  <c r="DU15" i="43"/>
  <c r="DV15" i="43"/>
  <c r="DW15" i="43"/>
  <c r="DX15" i="43"/>
  <c r="DY15" i="43"/>
  <c r="DZ15" i="43"/>
  <c r="EA15" i="43"/>
  <c r="EB15" i="43"/>
  <c r="EC15" i="43"/>
  <c r="ED15" i="43"/>
  <c r="EE15" i="43"/>
  <c r="EF15" i="43"/>
  <c r="EG15" i="43"/>
  <c r="EH15" i="43"/>
  <c r="EI15" i="43"/>
  <c r="EK15" i="43"/>
  <c r="EL15" i="43"/>
  <c r="EM15" i="43"/>
  <c r="EN15" i="43"/>
  <c r="EO15" i="43"/>
  <c r="DJ16" i="43"/>
  <c r="DL16" i="43"/>
  <c r="DM16" i="43"/>
  <c r="DN16" i="43"/>
  <c r="DO16" i="43"/>
  <c r="DP16" i="43"/>
  <c r="DQ16" i="43"/>
  <c r="DR16" i="43"/>
  <c r="DS16" i="43"/>
  <c r="DT16" i="43"/>
  <c r="DU16" i="43"/>
  <c r="DV16" i="43"/>
  <c r="DW16" i="43"/>
  <c r="DX16" i="43"/>
  <c r="DY16" i="43"/>
  <c r="DZ16" i="43"/>
  <c r="EA16" i="43"/>
  <c r="EB16" i="43"/>
  <c r="EC16" i="43"/>
  <c r="ED16" i="43"/>
  <c r="EE16" i="43"/>
  <c r="EF16" i="43"/>
  <c r="EG16" i="43"/>
  <c r="EH16" i="43"/>
  <c r="EI16" i="43"/>
  <c r="EK16" i="43"/>
  <c r="EL16" i="43"/>
  <c r="EM16" i="43"/>
  <c r="EN16" i="43"/>
  <c r="EO16" i="43"/>
  <c r="DJ17" i="43"/>
  <c r="DL17" i="43"/>
  <c r="DM17" i="43"/>
  <c r="DN17" i="43"/>
  <c r="DO17" i="43"/>
  <c r="DP17" i="43"/>
  <c r="DQ17" i="43"/>
  <c r="DR17" i="43"/>
  <c r="DS17" i="43"/>
  <c r="DT17" i="43"/>
  <c r="DU17" i="43"/>
  <c r="DV17" i="43"/>
  <c r="DW17" i="43"/>
  <c r="DX17" i="43"/>
  <c r="DY17" i="43"/>
  <c r="DZ17" i="43"/>
  <c r="EA17" i="43"/>
  <c r="EB17" i="43"/>
  <c r="EC17" i="43"/>
  <c r="ED17" i="43"/>
  <c r="EE17" i="43"/>
  <c r="EF17" i="43"/>
  <c r="EG17" i="43"/>
  <c r="EH17" i="43"/>
  <c r="EI17" i="43"/>
  <c r="EK17" i="43"/>
  <c r="EL17" i="43"/>
  <c r="EM17" i="43"/>
  <c r="EN17" i="43"/>
  <c r="EO17" i="43"/>
  <c r="DJ18" i="43"/>
  <c r="DL18" i="43"/>
  <c r="DM18" i="43"/>
  <c r="DN18" i="43"/>
  <c r="DO18" i="43"/>
  <c r="DP18" i="43"/>
  <c r="DQ18" i="43"/>
  <c r="DR18" i="43"/>
  <c r="DS18" i="43"/>
  <c r="DT18" i="43"/>
  <c r="DU18" i="43"/>
  <c r="DV18" i="43"/>
  <c r="DW18" i="43"/>
  <c r="DX18" i="43"/>
  <c r="DY18" i="43"/>
  <c r="DZ18" i="43"/>
  <c r="EA18" i="43"/>
  <c r="EB18" i="43"/>
  <c r="EC18" i="43"/>
  <c r="ED18" i="43"/>
  <c r="EE18" i="43"/>
  <c r="EF18" i="43"/>
  <c r="EG18" i="43"/>
  <c r="EH18" i="43"/>
  <c r="EI18" i="43"/>
  <c r="EK18" i="43"/>
  <c r="EL18" i="43"/>
  <c r="EM18" i="43"/>
  <c r="EN18" i="43"/>
  <c r="EO18" i="43"/>
  <c r="DJ19" i="43"/>
  <c r="DL19" i="43"/>
  <c r="DM19" i="43"/>
  <c r="DN19" i="43"/>
  <c r="DO19" i="43"/>
  <c r="DP19" i="43"/>
  <c r="DQ19" i="43"/>
  <c r="DR19" i="43"/>
  <c r="DS19" i="43"/>
  <c r="DT19" i="43"/>
  <c r="DU19" i="43"/>
  <c r="DV19" i="43"/>
  <c r="DW19" i="43"/>
  <c r="DX19" i="43"/>
  <c r="DY19" i="43"/>
  <c r="DZ19" i="43"/>
  <c r="EA19" i="43"/>
  <c r="EB19" i="43"/>
  <c r="EC19" i="43"/>
  <c r="ED19" i="43"/>
  <c r="EE19" i="43"/>
  <c r="EF19" i="43"/>
  <c r="EG19" i="43"/>
  <c r="EH19" i="43"/>
  <c r="EI19" i="43"/>
  <c r="EK19" i="43"/>
  <c r="EL19" i="43"/>
  <c r="EM19" i="43"/>
  <c r="EN19" i="43"/>
  <c r="EO19" i="43"/>
  <c r="DJ20" i="43"/>
  <c r="DL20" i="43"/>
  <c r="DM20" i="43"/>
  <c r="DN20" i="43"/>
  <c r="DO20" i="43"/>
  <c r="DP20" i="43"/>
  <c r="DQ20" i="43"/>
  <c r="DR20" i="43"/>
  <c r="DS20" i="43"/>
  <c r="DT20" i="43"/>
  <c r="DU20" i="43"/>
  <c r="DV20" i="43"/>
  <c r="DW20" i="43"/>
  <c r="DX20" i="43"/>
  <c r="DY20" i="43"/>
  <c r="DZ20" i="43"/>
  <c r="EA20" i="43"/>
  <c r="EB20" i="43"/>
  <c r="EC20" i="43"/>
  <c r="ED20" i="43"/>
  <c r="EE20" i="43"/>
  <c r="EF20" i="43"/>
  <c r="EG20" i="43"/>
  <c r="EH20" i="43"/>
  <c r="EI20" i="43"/>
  <c r="EK20" i="43"/>
  <c r="EL20" i="43"/>
  <c r="EM20" i="43"/>
  <c r="EN20" i="43"/>
  <c r="EO20" i="43"/>
  <c r="DJ21" i="43"/>
  <c r="DL21" i="43"/>
  <c r="DM21" i="43"/>
  <c r="DN21" i="43"/>
  <c r="DO21" i="43"/>
  <c r="DP21" i="43"/>
  <c r="DQ21" i="43"/>
  <c r="DR21" i="43"/>
  <c r="DS21" i="43"/>
  <c r="DT21" i="43"/>
  <c r="DU21" i="43"/>
  <c r="DV21" i="43"/>
  <c r="DW21" i="43"/>
  <c r="DX21" i="43"/>
  <c r="DY21" i="43"/>
  <c r="DZ21" i="43"/>
  <c r="EA21" i="43"/>
  <c r="EB21" i="43"/>
  <c r="EC21" i="43"/>
  <c r="ED21" i="43"/>
  <c r="EE21" i="43"/>
  <c r="EF21" i="43"/>
  <c r="EG21" i="43"/>
  <c r="EH21" i="43"/>
  <c r="EI21" i="43"/>
  <c r="EK21" i="43"/>
  <c r="EL21" i="43"/>
  <c r="EM21" i="43"/>
  <c r="EN21" i="43"/>
  <c r="EO21" i="43"/>
  <c r="DJ22" i="43"/>
  <c r="DL22" i="43"/>
  <c r="DM22" i="43"/>
  <c r="DN22" i="43"/>
  <c r="DO22" i="43"/>
  <c r="DP22" i="43"/>
  <c r="DQ22" i="43"/>
  <c r="DR22" i="43"/>
  <c r="DS22" i="43"/>
  <c r="DT22" i="43"/>
  <c r="DU22" i="43"/>
  <c r="DV22" i="43"/>
  <c r="DW22" i="43"/>
  <c r="DX22" i="43"/>
  <c r="DY22" i="43"/>
  <c r="DZ22" i="43"/>
  <c r="EA22" i="43"/>
  <c r="EB22" i="43"/>
  <c r="EC22" i="43"/>
  <c r="ED22" i="43"/>
  <c r="EE22" i="43"/>
  <c r="EF22" i="43"/>
  <c r="EG22" i="43"/>
  <c r="EH22" i="43"/>
  <c r="EI22" i="43"/>
  <c r="EK22" i="43"/>
  <c r="EL22" i="43"/>
  <c r="EM22" i="43"/>
  <c r="EN22" i="43"/>
  <c r="EO22" i="43"/>
  <c r="DJ23" i="43"/>
  <c r="DL23" i="43"/>
  <c r="DM23" i="43"/>
  <c r="DN23" i="43"/>
  <c r="DO23" i="43"/>
  <c r="DP23" i="43"/>
  <c r="DQ23" i="43"/>
  <c r="DR23" i="43"/>
  <c r="DS23" i="43"/>
  <c r="DT23" i="43"/>
  <c r="DU23" i="43"/>
  <c r="DV23" i="43"/>
  <c r="DW23" i="43"/>
  <c r="DX23" i="43"/>
  <c r="DY23" i="43"/>
  <c r="DZ23" i="43"/>
  <c r="EA23" i="43"/>
  <c r="EB23" i="43"/>
  <c r="EC23" i="43"/>
  <c r="ED23" i="43"/>
  <c r="EE23" i="43"/>
  <c r="EF23" i="43"/>
  <c r="EG23" i="43"/>
  <c r="EH23" i="43"/>
  <c r="EI23" i="43"/>
  <c r="EK23" i="43"/>
  <c r="EL23" i="43"/>
  <c r="EM23" i="43"/>
  <c r="EN23" i="43"/>
  <c r="EO23" i="43"/>
  <c r="DJ24" i="43"/>
  <c r="DL24" i="43"/>
  <c r="DM24" i="43"/>
  <c r="DN24" i="43"/>
  <c r="DO24" i="43"/>
  <c r="DP24" i="43"/>
  <c r="DQ24" i="43"/>
  <c r="DR24" i="43"/>
  <c r="DS24" i="43"/>
  <c r="DT24" i="43"/>
  <c r="DU24" i="43"/>
  <c r="DV24" i="43"/>
  <c r="DW24" i="43"/>
  <c r="DX24" i="43"/>
  <c r="DY24" i="43"/>
  <c r="DZ24" i="43"/>
  <c r="EA24" i="43"/>
  <c r="EB24" i="43"/>
  <c r="EC24" i="43"/>
  <c r="ED24" i="43"/>
  <c r="EE24" i="43"/>
  <c r="EF24" i="43"/>
  <c r="EG24" i="43"/>
  <c r="EH24" i="43"/>
  <c r="EI24" i="43"/>
  <c r="EK24" i="43"/>
  <c r="EL24" i="43"/>
  <c r="EM24" i="43"/>
  <c r="EN24" i="43"/>
  <c r="EO24" i="43"/>
  <c r="DJ25" i="43"/>
  <c r="DL25" i="43"/>
  <c r="DM25" i="43"/>
  <c r="DN25" i="43"/>
  <c r="DO25" i="43"/>
  <c r="DP25" i="43"/>
  <c r="DQ25" i="43"/>
  <c r="DR25" i="43"/>
  <c r="DS25" i="43"/>
  <c r="DT25" i="43"/>
  <c r="DU25" i="43"/>
  <c r="DV25" i="43"/>
  <c r="DW25" i="43"/>
  <c r="DX25" i="43"/>
  <c r="DY25" i="43"/>
  <c r="DZ25" i="43"/>
  <c r="EA25" i="43"/>
  <c r="EB25" i="43"/>
  <c r="EC25" i="43"/>
  <c r="ED25" i="43"/>
  <c r="EE25" i="43"/>
  <c r="EF25" i="43"/>
  <c r="EG25" i="43"/>
  <c r="EH25" i="43"/>
  <c r="EI25" i="43"/>
  <c r="EK25" i="43"/>
  <c r="EL25" i="43"/>
  <c r="EM25" i="43"/>
  <c r="EN25" i="43"/>
  <c r="EO25" i="43"/>
  <c r="DJ26" i="43"/>
  <c r="DL26" i="43"/>
  <c r="DM26" i="43"/>
  <c r="DN26" i="43"/>
  <c r="DO26" i="43"/>
  <c r="DP26" i="43"/>
  <c r="DQ26" i="43"/>
  <c r="DR26" i="43"/>
  <c r="DS26" i="43"/>
  <c r="DT26" i="43"/>
  <c r="DU26" i="43"/>
  <c r="DV26" i="43"/>
  <c r="DW26" i="43"/>
  <c r="DX26" i="43"/>
  <c r="DY26" i="43"/>
  <c r="DZ26" i="43"/>
  <c r="EA26" i="43"/>
  <c r="EB26" i="43"/>
  <c r="EC26" i="43"/>
  <c r="ED26" i="43"/>
  <c r="EE26" i="43"/>
  <c r="EF26" i="43"/>
  <c r="EG26" i="43"/>
  <c r="EH26" i="43"/>
  <c r="EI26" i="43"/>
  <c r="EK26" i="43"/>
  <c r="EL26" i="43"/>
  <c r="EM26" i="43"/>
  <c r="EN26" i="43"/>
  <c r="EO26" i="43"/>
  <c r="DJ27" i="43"/>
  <c r="DL27" i="43"/>
  <c r="DM27" i="43"/>
  <c r="DN27" i="43"/>
  <c r="DO27" i="43"/>
  <c r="DP27" i="43"/>
  <c r="DQ27" i="43"/>
  <c r="DR27" i="43"/>
  <c r="DS27" i="43"/>
  <c r="DT27" i="43"/>
  <c r="DU27" i="43"/>
  <c r="DV27" i="43"/>
  <c r="DW27" i="43"/>
  <c r="DX27" i="43"/>
  <c r="DY27" i="43"/>
  <c r="DZ27" i="43"/>
  <c r="EA27" i="43"/>
  <c r="EB27" i="43"/>
  <c r="EC27" i="43"/>
  <c r="ED27" i="43"/>
  <c r="EE27" i="43"/>
  <c r="EF27" i="43"/>
  <c r="EG27" i="43"/>
  <c r="EH27" i="43"/>
  <c r="EI27" i="43"/>
  <c r="EK27" i="43"/>
  <c r="EL27" i="43"/>
  <c r="EM27" i="43"/>
  <c r="EN27" i="43"/>
  <c r="EO27" i="43"/>
  <c r="DJ28" i="43"/>
  <c r="DL28" i="43"/>
  <c r="DM28" i="43"/>
  <c r="DN28" i="43"/>
  <c r="DO28" i="43"/>
  <c r="DP28" i="43"/>
  <c r="DQ28" i="43"/>
  <c r="DR28" i="43"/>
  <c r="DS28" i="43"/>
  <c r="DT28" i="43"/>
  <c r="DU28" i="43"/>
  <c r="DV28" i="43"/>
  <c r="DW28" i="43"/>
  <c r="DX28" i="43"/>
  <c r="DY28" i="43"/>
  <c r="DZ28" i="43"/>
  <c r="EA28" i="43"/>
  <c r="EB28" i="43"/>
  <c r="EC28" i="43"/>
  <c r="ED28" i="43"/>
  <c r="EE28" i="43"/>
  <c r="EF28" i="43"/>
  <c r="EG28" i="43"/>
  <c r="EH28" i="43"/>
  <c r="EI28" i="43"/>
  <c r="EK28" i="43"/>
  <c r="EL28" i="43"/>
  <c r="EM28" i="43"/>
  <c r="EN28" i="43"/>
  <c r="EO28" i="43"/>
  <c r="DJ29" i="43"/>
  <c r="DL29" i="43"/>
  <c r="DM29" i="43"/>
  <c r="DN29" i="43"/>
  <c r="DO29" i="43"/>
  <c r="DP29" i="43"/>
  <c r="DQ29" i="43"/>
  <c r="DR29" i="43"/>
  <c r="DS29" i="43"/>
  <c r="DT29" i="43"/>
  <c r="DU29" i="43"/>
  <c r="DV29" i="43"/>
  <c r="DW29" i="43"/>
  <c r="DX29" i="43"/>
  <c r="DY29" i="43"/>
  <c r="DZ29" i="43"/>
  <c r="EA29" i="43"/>
  <c r="EB29" i="43"/>
  <c r="EC29" i="43"/>
  <c r="ED29" i="43"/>
  <c r="EE29" i="43"/>
  <c r="EF29" i="43"/>
  <c r="EG29" i="43"/>
  <c r="EH29" i="43"/>
  <c r="EI29" i="43"/>
  <c r="EK29" i="43"/>
  <c r="EL29" i="43"/>
  <c r="EM29" i="43"/>
  <c r="EN29" i="43"/>
  <c r="EO29" i="43"/>
  <c r="DJ30" i="43"/>
  <c r="DL30" i="43"/>
  <c r="DM30" i="43"/>
  <c r="DN30" i="43"/>
  <c r="DO30" i="43"/>
  <c r="DP30" i="43"/>
  <c r="DQ30" i="43"/>
  <c r="DR30" i="43"/>
  <c r="DS30" i="43"/>
  <c r="DT30" i="43"/>
  <c r="DU30" i="43"/>
  <c r="DV30" i="43"/>
  <c r="DW30" i="43"/>
  <c r="DX30" i="43"/>
  <c r="DY30" i="43"/>
  <c r="DZ30" i="43"/>
  <c r="EA30" i="43"/>
  <c r="EB30" i="43"/>
  <c r="EC30" i="43"/>
  <c r="ED30" i="43"/>
  <c r="EE30" i="43"/>
  <c r="EF30" i="43"/>
  <c r="EG30" i="43"/>
  <c r="EH30" i="43"/>
  <c r="EI30" i="43"/>
  <c r="EK30" i="43"/>
  <c r="EL30" i="43"/>
  <c r="EM30" i="43"/>
  <c r="EN30" i="43"/>
  <c r="EO30" i="43"/>
  <c r="DJ31" i="43"/>
  <c r="DL31" i="43"/>
  <c r="DM31" i="43"/>
  <c r="DN31" i="43"/>
  <c r="DO31" i="43"/>
  <c r="DP31" i="43"/>
  <c r="DQ31" i="43"/>
  <c r="DR31" i="43"/>
  <c r="DS31" i="43"/>
  <c r="DT31" i="43"/>
  <c r="DU31" i="43"/>
  <c r="DV31" i="43"/>
  <c r="DW31" i="43"/>
  <c r="DX31" i="43"/>
  <c r="DY31" i="43"/>
  <c r="DZ31" i="43"/>
  <c r="EA31" i="43"/>
  <c r="EB31" i="43"/>
  <c r="EC31" i="43"/>
  <c r="ED31" i="43"/>
  <c r="EE31" i="43"/>
  <c r="EF31" i="43"/>
  <c r="EG31" i="43"/>
  <c r="EH31" i="43"/>
  <c r="EI31" i="43"/>
  <c r="EK31" i="43"/>
  <c r="EL31" i="43"/>
  <c r="EM31" i="43"/>
  <c r="EN31" i="43"/>
  <c r="EO31" i="43"/>
  <c r="DJ32" i="43"/>
  <c r="DL32" i="43"/>
  <c r="DM32" i="43"/>
  <c r="DN32" i="43"/>
  <c r="DO32" i="43"/>
  <c r="DP32" i="43"/>
  <c r="DQ32" i="43"/>
  <c r="DR32" i="43"/>
  <c r="DS32" i="43"/>
  <c r="DT32" i="43"/>
  <c r="DU32" i="43"/>
  <c r="DV32" i="43"/>
  <c r="DW32" i="43"/>
  <c r="DX32" i="43"/>
  <c r="DY32" i="43"/>
  <c r="DZ32" i="43"/>
  <c r="EA32" i="43"/>
  <c r="EB32" i="43"/>
  <c r="EC32" i="43"/>
  <c r="ED32" i="43"/>
  <c r="EE32" i="43"/>
  <c r="EF32" i="43"/>
  <c r="EG32" i="43"/>
  <c r="EH32" i="43"/>
  <c r="EI32" i="43"/>
  <c r="EK32" i="43"/>
  <c r="EL32" i="43"/>
  <c r="EM32" i="43"/>
  <c r="EN32" i="43"/>
  <c r="EO32" i="43"/>
  <c r="DJ33" i="43"/>
  <c r="DL33" i="43"/>
  <c r="DM33" i="43"/>
  <c r="DN33" i="43"/>
  <c r="DO33" i="43"/>
  <c r="DP33" i="43"/>
  <c r="DQ33" i="43"/>
  <c r="DR33" i="43"/>
  <c r="DS33" i="43"/>
  <c r="DT33" i="43"/>
  <c r="DU33" i="43"/>
  <c r="DV33" i="43"/>
  <c r="DW33" i="43"/>
  <c r="DX33" i="43"/>
  <c r="DY33" i="43"/>
  <c r="DZ33" i="43"/>
  <c r="EA33" i="43"/>
  <c r="EB33" i="43"/>
  <c r="EC33" i="43"/>
  <c r="ED33" i="43"/>
  <c r="EE33" i="43"/>
  <c r="EF33" i="43"/>
  <c r="EG33" i="43"/>
  <c r="EH33" i="43"/>
  <c r="EI33" i="43"/>
  <c r="EK33" i="43"/>
  <c r="EL33" i="43"/>
  <c r="EM33" i="43"/>
  <c r="EN33" i="43"/>
  <c r="EO33" i="43"/>
  <c r="DJ34" i="43"/>
  <c r="DL34" i="43"/>
  <c r="DM34" i="43"/>
  <c r="DN34" i="43"/>
  <c r="DO34" i="43"/>
  <c r="DP34" i="43"/>
  <c r="DQ34" i="43"/>
  <c r="DR34" i="43"/>
  <c r="DS34" i="43"/>
  <c r="DT34" i="43"/>
  <c r="DU34" i="43"/>
  <c r="DV34" i="43"/>
  <c r="DW34" i="43"/>
  <c r="DX34" i="43"/>
  <c r="DY34" i="43"/>
  <c r="DZ34" i="43"/>
  <c r="EA34" i="43"/>
  <c r="EB34" i="43"/>
  <c r="EC34" i="43"/>
  <c r="ED34" i="43"/>
  <c r="EE34" i="43"/>
  <c r="EF34" i="43"/>
  <c r="EG34" i="43"/>
  <c r="EH34" i="43"/>
  <c r="EI34" i="43"/>
  <c r="EK34" i="43"/>
  <c r="EL34" i="43"/>
  <c r="EM34" i="43"/>
  <c r="EN34" i="43"/>
  <c r="EO34" i="43"/>
  <c r="DJ35" i="43"/>
  <c r="DL35" i="43"/>
  <c r="DM35" i="43"/>
  <c r="DN35" i="43"/>
  <c r="DO35" i="43"/>
  <c r="DP35" i="43"/>
  <c r="DQ35" i="43"/>
  <c r="DR35" i="43"/>
  <c r="DS35" i="43"/>
  <c r="DT35" i="43"/>
  <c r="DU35" i="43"/>
  <c r="DV35" i="43"/>
  <c r="DW35" i="43"/>
  <c r="DX35" i="43"/>
  <c r="DY35" i="43"/>
  <c r="DZ35" i="43"/>
  <c r="EA35" i="43"/>
  <c r="EB35" i="43"/>
  <c r="EC35" i="43"/>
  <c r="ED35" i="43"/>
  <c r="EE35" i="43"/>
  <c r="EF35" i="43"/>
  <c r="EG35" i="43"/>
  <c r="EH35" i="43"/>
  <c r="EI35" i="43"/>
  <c r="EK35" i="43"/>
  <c r="EL35" i="43"/>
  <c r="EM35" i="43"/>
  <c r="EN35" i="43"/>
  <c r="EO35" i="43"/>
  <c r="DJ36" i="43"/>
  <c r="DL36" i="43"/>
  <c r="DM36" i="43"/>
  <c r="DN36" i="43"/>
  <c r="DO36" i="43"/>
  <c r="DP36" i="43"/>
  <c r="DQ36" i="43"/>
  <c r="DR36" i="43"/>
  <c r="DS36" i="43"/>
  <c r="DT36" i="43"/>
  <c r="DU36" i="43"/>
  <c r="DV36" i="43"/>
  <c r="DW36" i="43"/>
  <c r="DX36" i="43"/>
  <c r="DY36" i="43"/>
  <c r="DZ36" i="43"/>
  <c r="EA36" i="43"/>
  <c r="EB36" i="43"/>
  <c r="EC36" i="43"/>
  <c r="ED36" i="43"/>
  <c r="EE36" i="43"/>
  <c r="EF36" i="43"/>
  <c r="EG36" i="43"/>
  <c r="EH36" i="43"/>
  <c r="EI36" i="43"/>
  <c r="EK36" i="43"/>
  <c r="EL36" i="43"/>
  <c r="EM36" i="43"/>
  <c r="EN36" i="43"/>
  <c r="EO36" i="43"/>
  <c r="DJ37" i="43"/>
  <c r="DL37" i="43"/>
  <c r="DM37" i="43"/>
  <c r="DN37" i="43"/>
  <c r="DO37" i="43"/>
  <c r="DP37" i="43"/>
  <c r="DQ37" i="43"/>
  <c r="DR37" i="43"/>
  <c r="DS37" i="43"/>
  <c r="DT37" i="43"/>
  <c r="DU37" i="43"/>
  <c r="DV37" i="43"/>
  <c r="DW37" i="43"/>
  <c r="DX37" i="43"/>
  <c r="DY37" i="43"/>
  <c r="DZ37" i="43"/>
  <c r="EA37" i="43"/>
  <c r="EB37" i="43"/>
  <c r="EC37" i="43"/>
  <c r="ED37" i="43"/>
  <c r="EE37" i="43"/>
  <c r="EF37" i="43"/>
  <c r="EG37" i="43"/>
  <c r="EH37" i="43"/>
  <c r="EI37" i="43"/>
  <c r="EK37" i="43"/>
  <c r="EL37" i="43"/>
  <c r="EM37" i="43"/>
  <c r="EN37" i="43"/>
  <c r="EO37" i="43"/>
  <c r="DJ38" i="43"/>
  <c r="DL38" i="43"/>
  <c r="DM38" i="43"/>
  <c r="DN38" i="43"/>
  <c r="DO38" i="43"/>
  <c r="DP38" i="43"/>
  <c r="DQ38" i="43"/>
  <c r="DR38" i="43"/>
  <c r="DS38" i="43"/>
  <c r="DT38" i="43"/>
  <c r="DU38" i="43"/>
  <c r="DV38" i="43"/>
  <c r="DW38" i="43"/>
  <c r="DX38" i="43"/>
  <c r="DY38" i="43"/>
  <c r="DZ38" i="43"/>
  <c r="EA38" i="43"/>
  <c r="EB38" i="43"/>
  <c r="EC38" i="43"/>
  <c r="ED38" i="43"/>
  <c r="EE38" i="43"/>
  <c r="EF38" i="43"/>
  <c r="EG38" i="43"/>
  <c r="EH38" i="43"/>
  <c r="EI38" i="43"/>
  <c r="EK38" i="43"/>
  <c r="EL38" i="43"/>
  <c r="EM38" i="43"/>
  <c r="EN38" i="43"/>
  <c r="EO38" i="43"/>
  <c r="DJ39" i="43"/>
  <c r="DL39" i="43"/>
  <c r="DM39" i="43"/>
  <c r="DN39" i="43"/>
  <c r="DO39" i="43"/>
  <c r="DP39" i="43"/>
  <c r="DQ39" i="43"/>
  <c r="DR39" i="43"/>
  <c r="DS39" i="43"/>
  <c r="DT39" i="43"/>
  <c r="DU39" i="43"/>
  <c r="DV39" i="43"/>
  <c r="DW39" i="43"/>
  <c r="DX39" i="43"/>
  <c r="DY39" i="43"/>
  <c r="DZ39" i="43"/>
  <c r="EA39" i="43"/>
  <c r="EB39" i="43"/>
  <c r="EC39" i="43"/>
  <c r="ED39" i="43"/>
  <c r="EE39" i="43"/>
  <c r="EF39" i="43"/>
  <c r="EG39" i="43"/>
  <c r="EH39" i="43"/>
  <c r="EI39" i="43"/>
  <c r="EK39" i="43"/>
  <c r="EL39" i="43"/>
  <c r="EM39" i="43"/>
  <c r="EN39" i="43"/>
  <c r="EO39" i="43"/>
  <c r="DJ40" i="43"/>
  <c r="DL40" i="43"/>
  <c r="DM40" i="43"/>
  <c r="DN40" i="43"/>
  <c r="DO40" i="43"/>
  <c r="DP40" i="43"/>
  <c r="DQ40" i="43"/>
  <c r="DR40" i="43"/>
  <c r="DS40" i="43"/>
  <c r="DT40" i="43"/>
  <c r="DU40" i="43"/>
  <c r="DV40" i="43"/>
  <c r="DW40" i="43"/>
  <c r="DX40" i="43"/>
  <c r="DY40" i="43"/>
  <c r="DZ40" i="43"/>
  <c r="EA40" i="43"/>
  <c r="EB40" i="43"/>
  <c r="EC40" i="43"/>
  <c r="ED40" i="43"/>
  <c r="EE40" i="43"/>
  <c r="EF40" i="43"/>
  <c r="EG40" i="43"/>
  <c r="EH40" i="43"/>
  <c r="EI40" i="43"/>
  <c r="EK40" i="43"/>
  <c r="EL40" i="43"/>
  <c r="EM40" i="43"/>
  <c r="EN40" i="43"/>
  <c r="EO40" i="43"/>
  <c r="DJ41" i="43"/>
  <c r="DL41" i="43"/>
  <c r="DM41" i="43"/>
  <c r="DN41" i="43"/>
  <c r="DO41" i="43"/>
  <c r="DP41" i="43"/>
  <c r="DQ41" i="43"/>
  <c r="DR41" i="43"/>
  <c r="DS41" i="43"/>
  <c r="DT41" i="43"/>
  <c r="DU41" i="43"/>
  <c r="DV41" i="43"/>
  <c r="DW41" i="43"/>
  <c r="DX41" i="43"/>
  <c r="DY41" i="43"/>
  <c r="DZ41" i="43"/>
  <c r="EA41" i="43"/>
  <c r="EB41" i="43"/>
  <c r="EC41" i="43"/>
  <c r="ED41" i="43"/>
  <c r="EE41" i="43"/>
  <c r="EF41" i="43"/>
  <c r="EG41" i="43"/>
  <c r="EH41" i="43"/>
  <c r="EI41" i="43"/>
  <c r="EK41" i="43"/>
  <c r="EL41" i="43"/>
  <c r="EM41" i="43"/>
  <c r="EN41" i="43"/>
  <c r="EO41" i="43"/>
  <c r="DJ42" i="43"/>
  <c r="DL42" i="43"/>
  <c r="DM42" i="43"/>
  <c r="DN42" i="43"/>
  <c r="DO42" i="43"/>
  <c r="DP42" i="43"/>
  <c r="DQ42" i="43"/>
  <c r="DR42" i="43"/>
  <c r="DS42" i="43"/>
  <c r="DT42" i="43"/>
  <c r="DU42" i="43"/>
  <c r="DV42" i="43"/>
  <c r="DW42" i="43"/>
  <c r="DX42" i="43"/>
  <c r="DY42" i="43"/>
  <c r="DZ42" i="43"/>
  <c r="EA42" i="43"/>
  <c r="EB42" i="43"/>
  <c r="EC42" i="43"/>
  <c r="ED42" i="43"/>
  <c r="EE42" i="43"/>
  <c r="EF42" i="43"/>
  <c r="EG42" i="43"/>
  <c r="EH42" i="43"/>
  <c r="EI42" i="43"/>
  <c r="EK42" i="43"/>
  <c r="EL42" i="43"/>
  <c r="EM42" i="43"/>
  <c r="EN42" i="43"/>
  <c r="EO42" i="43"/>
  <c r="DJ43" i="43"/>
  <c r="DL43" i="43"/>
  <c r="DM43" i="43"/>
  <c r="DN43" i="43"/>
  <c r="DO43" i="43"/>
  <c r="DP43" i="43"/>
  <c r="DQ43" i="43"/>
  <c r="DR43" i="43"/>
  <c r="DS43" i="43"/>
  <c r="DT43" i="43"/>
  <c r="DU43" i="43"/>
  <c r="DV43" i="43"/>
  <c r="DW43" i="43"/>
  <c r="DX43" i="43"/>
  <c r="DY43" i="43"/>
  <c r="DZ43" i="43"/>
  <c r="EA43" i="43"/>
  <c r="EB43" i="43"/>
  <c r="EC43" i="43"/>
  <c r="ED43" i="43"/>
  <c r="EE43" i="43"/>
  <c r="EF43" i="43"/>
  <c r="EG43" i="43"/>
  <c r="EH43" i="43"/>
  <c r="EI43" i="43"/>
  <c r="EK43" i="43"/>
  <c r="EL43" i="43"/>
  <c r="EM43" i="43"/>
  <c r="EN43" i="43"/>
  <c r="EO43" i="43"/>
  <c r="DJ44" i="43"/>
  <c r="DL44" i="43"/>
  <c r="DM44" i="43"/>
  <c r="DN44" i="43"/>
  <c r="DO44" i="43"/>
  <c r="DP44" i="43"/>
  <c r="DQ44" i="43"/>
  <c r="DR44" i="43"/>
  <c r="DS44" i="43"/>
  <c r="DT44" i="43"/>
  <c r="DU44" i="43"/>
  <c r="DV44" i="43"/>
  <c r="DW44" i="43"/>
  <c r="DX44" i="43"/>
  <c r="DY44" i="43"/>
  <c r="DZ44" i="43"/>
  <c r="EA44" i="43"/>
  <c r="EB44" i="43"/>
  <c r="EC44" i="43"/>
  <c r="ED44" i="43"/>
  <c r="EE44" i="43"/>
  <c r="EF44" i="43"/>
  <c r="EG44" i="43"/>
  <c r="EH44" i="43"/>
  <c r="EI44" i="43"/>
  <c r="EK44" i="43"/>
  <c r="EL44" i="43"/>
  <c r="EM44" i="43"/>
  <c r="EN44" i="43"/>
  <c r="EO44" i="43"/>
  <c r="DJ45" i="43"/>
  <c r="DL45" i="43"/>
  <c r="DM45" i="43"/>
  <c r="DN45" i="43"/>
  <c r="DO45" i="43"/>
  <c r="DP45" i="43"/>
  <c r="DQ45" i="43"/>
  <c r="DR45" i="43"/>
  <c r="DS45" i="43"/>
  <c r="DT45" i="43"/>
  <c r="DU45" i="43"/>
  <c r="DV45" i="43"/>
  <c r="DW45" i="43"/>
  <c r="DX45" i="43"/>
  <c r="DY45" i="43"/>
  <c r="DZ45" i="43"/>
  <c r="EA45" i="43"/>
  <c r="EB45" i="43"/>
  <c r="EC45" i="43"/>
  <c r="ED45" i="43"/>
  <c r="EE45" i="43"/>
  <c r="EF45" i="43"/>
  <c r="EG45" i="43"/>
  <c r="EH45" i="43"/>
  <c r="EI45" i="43"/>
  <c r="EK45" i="43"/>
  <c r="EL45" i="43"/>
  <c r="EM45" i="43"/>
  <c r="EN45" i="43"/>
  <c r="EO45" i="43"/>
  <c r="DJ46" i="43"/>
  <c r="DL46" i="43"/>
  <c r="DM46" i="43"/>
  <c r="DN46" i="43"/>
  <c r="DO46" i="43"/>
  <c r="DP46" i="43"/>
  <c r="DQ46" i="43"/>
  <c r="DR46" i="43"/>
  <c r="DS46" i="43"/>
  <c r="DT46" i="43"/>
  <c r="DU46" i="43"/>
  <c r="DV46" i="43"/>
  <c r="DW46" i="43"/>
  <c r="DX46" i="43"/>
  <c r="DY46" i="43"/>
  <c r="DZ46" i="43"/>
  <c r="EA46" i="43"/>
  <c r="EB46" i="43"/>
  <c r="EC46" i="43"/>
  <c r="ED46" i="43"/>
  <c r="EE46" i="43"/>
  <c r="EF46" i="43"/>
  <c r="EG46" i="43"/>
  <c r="EH46" i="43"/>
  <c r="EI46" i="43"/>
  <c r="EK46" i="43"/>
  <c r="EL46" i="43"/>
  <c r="EM46" i="43"/>
  <c r="EN46" i="43"/>
  <c r="EO46" i="43"/>
  <c r="DJ47" i="43"/>
  <c r="DL47" i="43"/>
  <c r="DM47" i="43"/>
  <c r="DN47" i="43"/>
  <c r="DO47" i="43"/>
  <c r="DP47" i="43"/>
  <c r="DQ47" i="43"/>
  <c r="DR47" i="43"/>
  <c r="DS47" i="43"/>
  <c r="DT47" i="43"/>
  <c r="DU47" i="43"/>
  <c r="DV47" i="43"/>
  <c r="DW47" i="43"/>
  <c r="DX47" i="43"/>
  <c r="DY47" i="43"/>
  <c r="DZ47" i="43"/>
  <c r="EA47" i="43"/>
  <c r="EB47" i="43"/>
  <c r="EC47" i="43"/>
  <c r="ED47" i="43"/>
  <c r="EE47" i="43"/>
  <c r="EF47" i="43"/>
  <c r="EG47" i="43"/>
  <c r="EH47" i="43"/>
  <c r="EI47" i="43"/>
  <c r="EK47" i="43"/>
  <c r="EL47" i="43"/>
  <c r="EM47" i="43"/>
  <c r="EN47" i="43"/>
  <c r="EO47" i="43"/>
  <c r="DJ48" i="43"/>
  <c r="DL48" i="43"/>
  <c r="DM48" i="43"/>
  <c r="DN48" i="43"/>
  <c r="DO48" i="43"/>
  <c r="DP48" i="43"/>
  <c r="DQ48" i="43"/>
  <c r="DR48" i="43"/>
  <c r="DS48" i="43"/>
  <c r="DT48" i="43"/>
  <c r="DU48" i="43"/>
  <c r="DV48" i="43"/>
  <c r="DW48" i="43"/>
  <c r="DX48" i="43"/>
  <c r="DY48" i="43"/>
  <c r="DZ48" i="43"/>
  <c r="EA48" i="43"/>
  <c r="EB48" i="43"/>
  <c r="EC48" i="43"/>
  <c r="ED48" i="43"/>
  <c r="EE48" i="43"/>
  <c r="EF48" i="43"/>
  <c r="EG48" i="43"/>
  <c r="EH48" i="43"/>
  <c r="EI48" i="43"/>
  <c r="EK48" i="43"/>
  <c r="EL48" i="43"/>
  <c r="EM48" i="43"/>
  <c r="EN48" i="43"/>
  <c r="EO48" i="43"/>
  <c r="DJ49" i="43"/>
  <c r="DL49" i="43"/>
  <c r="DM49" i="43"/>
  <c r="DN49" i="43"/>
  <c r="DO49" i="43"/>
  <c r="DP49" i="43"/>
  <c r="DQ49" i="43"/>
  <c r="DR49" i="43"/>
  <c r="DS49" i="43"/>
  <c r="DT49" i="43"/>
  <c r="DU49" i="43"/>
  <c r="DV49" i="43"/>
  <c r="DW49" i="43"/>
  <c r="DX49" i="43"/>
  <c r="DY49" i="43"/>
  <c r="DZ49" i="43"/>
  <c r="EA49" i="43"/>
  <c r="EB49" i="43"/>
  <c r="EC49" i="43"/>
  <c r="ED49" i="43"/>
  <c r="EE49" i="43"/>
  <c r="EF49" i="43"/>
  <c r="EG49" i="43"/>
  <c r="EH49" i="43"/>
  <c r="EI49" i="43"/>
  <c r="EK49" i="43"/>
  <c r="EL49" i="43"/>
  <c r="EM49" i="43"/>
  <c r="EN49" i="43"/>
  <c r="EO49" i="43"/>
  <c r="DJ50" i="43"/>
  <c r="DL50" i="43"/>
  <c r="DM50" i="43"/>
  <c r="DN50" i="43"/>
  <c r="DO50" i="43"/>
  <c r="DP50" i="43"/>
  <c r="DQ50" i="43"/>
  <c r="DR50" i="43"/>
  <c r="DS50" i="43"/>
  <c r="DT50" i="43"/>
  <c r="DU50" i="43"/>
  <c r="DV50" i="43"/>
  <c r="DW50" i="43"/>
  <c r="DX50" i="43"/>
  <c r="DY50" i="43"/>
  <c r="DZ50" i="43"/>
  <c r="EA50" i="43"/>
  <c r="EB50" i="43"/>
  <c r="EC50" i="43"/>
  <c r="ED50" i="43"/>
  <c r="EE50" i="43"/>
  <c r="EF50" i="43"/>
  <c r="EG50" i="43"/>
  <c r="EH50" i="43"/>
  <c r="EI50" i="43"/>
  <c r="EK50" i="43"/>
  <c r="EL50" i="43"/>
  <c r="EM50" i="43"/>
  <c r="EN50" i="43"/>
  <c r="EO50" i="43"/>
  <c r="DJ51" i="43"/>
  <c r="DL51" i="43"/>
  <c r="DM51" i="43"/>
  <c r="DN51" i="43"/>
  <c r="DO51" i="43"/>
  <c r="DP51" i="43"/>
  <c r="DQ51" i="43"/>
  <c r="DR51" i="43"/>
  <c r="DS51" i="43"/>
  <c r="DT51" i="43"/>
  <c r="DU51" i="43"/>
  <c r="DV51" i="43"/>
  <c r="DW51" i="43"/>
  <c r="DX51" i="43"/>
  <c r="DY51" i="43"/>
  <c r="DZ51" i="43"/>
  <c r="EA51" i="43"/>
  <c r="EB51" i="43"/>
  <c r="EC51" i="43"/>
  <c r="ED51" i="43"/>
  <c r="EE51" i="43"/>
  <c r="EF51" i="43"/>
  <c r="EG51" i="43"/>
  <c r="EH51" i="43"/>
  <c r="EI51" i="43"/>
  <c r="EK51" i="43"/>
  <c r="EL51" i="43"/>
  <c r="EM51" i="43"/>
  <c r="EN51" i="43"/>
  <c r="EO51" i="43"/>
  <c r="EO3" i="43"/>
  <c r="EN3" i="43"/>
  <c r="EM3" i="43"/>
  <c r="EL3" i="43"/>
  <c r="EK3" i="43"/>
  <c r="EI3" i="43"/>
  <c r="EH3" i="43"/>
  <c r="EG3" i="43"/>
  <c r="EF3" i="43"/>
  <c r="EE3" i="43"/>
  <c r="ED3" i="43"/>
  <c r="EC3" i="43"/>
  <c r="EB3" i="43"/>
  <c r="EA3" i="43"/>
  <c r="DZ3" i="43"/>
  <c r="DY3" i="43"/>
  <c r="DX3" i="43"/>
  <c r="DW3" i="43"/>
  <c r="DV3" i="43"/>
  <c r="DU3" i="43"/>
  <c r="DT3" i="43"/>
  <c r="DS3" i="43"/>
  <c r="DR3" i="43"/>
  <c r="DQ3" i="43"/>
  <c r="DP3" i="43"/>
  <c r="DO3" i="43"/>
  <c r="DN3" i="43"/>
  <c r="DM3" i="43"/>
  <c r="DL3" i="43"/>
  <c r="DJ3" i="43"/>
  <c r="EO78" i="4"/>
  <c r="EN78" i="4"/>
  <c r="EM78" i="4"/>
  <c r="EL78" i="4"/>
  <c r="EK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EO77" i="4"/>
  <c r="EN77" i="4"/>
  <c r="EM77" i="4"/>
  <c r="EL77" i="4"/>
  <c r="EK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EO76" i="4"/>
  <c r="EN76" i="4"/>
  <c r="EM76" i="4"/>
  <c r="EL76" i="4"/>
  <c r="EK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EO75" i="4"/>
  <c r="EN75" i="4"/>
  <c r="EM75" i="4"/>
  <c r="EL75" i="4"/>
  <c r="EK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EO74" i="4"/>
  <c r="EN74" i="4"/>
  <c r="EM74" i="4"/>
  <c r="EL74" i="4"/>
  <c r="EK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EO73" i="4"/>
  <c r="EN73" i="4"/>
  <c r="EM73" i="4"/>
  <c r="EL73" i="4"/>
  <c r="EK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EO72" i="4"/>
  <c r="EN72" i="4"/>
  <c r="EM72" i="4"/>
  <c r="EL72" i="4"/>
  <c r="EK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EO71" i="4"/>
  <c r="EN71" i="4"/>
  <c r="EM71" i="4"/>
  <c r="EL71" i="4"/>
  <c r="EK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EO70" i="4"/>
  <c r="EN70" i="4"/>
  <c r="EM70" i="4"/>
  <c r="EL70" i="4"/>
  <c r="EK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EO69" i="4"/>
  <c r="EN69" i="4"/>
  <c r="EM69" i="4"/>
  <c r="EL69" i="4"/>
  <c r="EK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EO68" i="4"/>
  <c r="EN68" i="4"/>
  <c r="EM68" i="4"/>
  <c r="EL68" i="4"/>
  <c r="EK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EO67" i="4"/>
  <c r="EN67" i="4"/>
  <c r="EM67" i="4"/>
  <c r="EL67" i="4"/>
  <c r="EK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EO60" i="4"/>
  <c r="EN60" i="4"/>
  <c r="EM60" i="4"/>
  <c r="EL60" i="4"/>
  <c r="EK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EO59" i="4"/>
  <c r="EN59" i="4"/>
  <c r="EM59" i="4"/>
  <c r="EL59" i="4"/>
  <c r="EK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J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K4" i="4"/>
  <c r="EL4" i="4"/>
  <c r="EM4" i="4"/>
  <c r="EN4" i="4"/>
  <c r="EO4" i="4"/>
  <c r="DJ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K5" i="4"/>
  <c r="EL5" i="4"/>
  <c r="EM5" i="4"/>
  <c r="EN5" i="4"/>
  <c r="EO5" i="4"/>
  <c r="DJ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K6" i="4"/>
  <c r="EL6" i="4"/>
  <c r="EM6" i="4"/>
  <c r="EN6" i="4"/>
  <c r="EO6" i="4"/>
  <c r="DJ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K7" i="4"/>
  <c r="EL7" i="4"/>
  <c r="EM7" i="4"/>
  <c r="EN7" i="4"/>
  <c r="EO7" i="4"/>
  <c r="DJ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K8" i="4"/>
  <c r="EL8" i="4"/>
  <c r="EM8" i="4"/>
  <c r="EN8" i="4"/>
  <c r="EO8" i="4"/>
  <c r="DJ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K9" i="4"/>
  <c r="EL9" i="4"/>
  <c r="EM9" i="4"/>
  <c r="EN9" i="4"/>
  <c r="EO9" i="4"/>
  <c r="DJ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K10" i="4"/>
  <c r="EL10" i="4"/>
  <c r="EM10" i="4"/>
  <c r="EN10" i="4"/>
  <c r="EO10" i="4"/>
  <c r="DJ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K11" i="4"/>
  <c r="EL11" i="4"/>
  <c r="EM11" i="4"/>
  <c r="EN11" i="4"/>
  <c r="EO11" i="4"/>
  <c r="DJ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K12" i="4"/>
  <c r="EL12" i="4"/>
  <c r="EM12" i="4"/>
  <c r="EN12" i="4"/>
  <c r="EO12" i="4"/>
  <c r="DJ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K13" i="4"/>
  <c r="EL13" i="4"/>
  <c r="EM13" i="4"/>
  <c r="EN13" i="4"/>
  <c r="EO13" i="4"/>
  <c r="DJ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K14" i="4"/>
  <c r="EL14" i="4"/>
  <c r="EM14" i="4"/>
  <c r="EN14" i="4"/>
  <c r="EO14" i="4"/>
  <c r="DJ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K15" i="4"/>
  <c r="EL15" i="4"/>
  <c r="EM15" i="4"/>
  <c r="EN15" i="4"/>
  <c r="EO15" i="4"/>
  <c r="DJ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K16" i="4"/>
  <c r="EL16" i="4"/>
  <c r="EM16" i="4"/>
  <c r="EN16" i="4"/>
  <c r="EO16" i="4"/>
  <c r="DJ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K17" i="4"/>
  <c r="EL17" i="4"/>
  <c r="EM17" i="4"/>
  <c r="EN17" i="4"/>
  <c r="EO17" i="4"/>
  <c r="DJ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K18" i="4"/>
  <c r="EL18" i="4"/>
  <c r="EM18" i="4"/>
  <c r="EN18" i="4"/>
  <c r="EO18" i="4"/>
  <c r="DJ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K19" i="4"/>
  <c r="EL19" i="4"/>
  <c r="EM19" i="4"/>
  <c r="EN19" i="4"/>
  <c r="EO19" i="4"/>
  <c r="DJ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K20" i="4"/>
  <c r="EL20" i="4"/>
  <c r="EM20" i="4"/>
  <c r="EN20" i="4"/>
  <c r="EO20" i="4"/>
  <c r="DJ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K21" i="4"/>
  <c r="EL21" i="4"/>
  <c r="EM21" i="4"/>
  <c r="EN21" i="4"/>
  <c r="EO21" i="4"/>
  <c r="DJ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K22" i="4"/>
  <c r="EL22" i="4"/>
  <c r="EM22" i="4"/>
  <c r="EN22" i="4"/>
  <c r="EO22" i="4"/>
  <c r="DJ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K23" i="4"/>
  <c r="EL23" i="4"/>
  <c r="EM23" i="4"/>
  <c r="EN23" i="4"/>
  <c r="EO23" i="4"/>
  <c r="DJ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K24" i="4"/>
  <c r="EL24" i="4"/>
  <c r="EM24" i="4"/>
  <c r="EN24" i="4"/>
  <c r="EO24" i="4"/>
  <c r="DJ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K25" i="4"/>
  <c r="EL25" i="4"/>
  <c r="EM25" i="4"/>
  <c r="EN25" i="4"/>
  <c r="EO25" i="4"/>
  <c r="DJ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K26" i="4"/>
  <c r="EL26" i="4"/>
  <c r="EM26" i="4"/>
  <c r="EN26" i="4"/>
  <c r="EO26" i="4"/>
  <c r="DJ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K27" i="4"/>
  <c r="EL27" i="4"/>
  <c r="EM27" i="4"/>
  <c r="EN27" i="4"/>
  <c r="EO27" i="4"/>
  <c r="DJ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K28" i="4"/>
  <c r="EL28" i="4"/>
  <c r="EM28" i="4"/>
  <c r="EN28" i="4"/>
  <c r="EO28" i="4"/>
  <c r="DJ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K29" i="4"/>
  <c r="EL29" i="4"/>
  <c r="EM29" i="4"/>
  <c r="EN29" i="4"/>
  <c r="EO29" i="4"/>
  <c r="DJ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K30" i="4"/>
  <c r="EL30" i="4"/>
  <c r="EM30" i="4"/>
  <c r="EN30" i="4"/>
  <c r="EO30" i="4"/>
  <c r="DJ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K31" i="4"/>
  <c r="EL31" i="4"/>
  <c r="EM31" i="4"/>
  <c r="EN31" i="4"/>
  <c r="EO31" i="4"/>
  <c r="DJ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K32" i="4"/>
  <c r="EL32" i="4"/>
  <c r="EM32" i="4"/>
  <c r="EN32" i="4"/>
  <c r="EO32" i="4"/>
  <c r="DJ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K33" i="4"/>
  <c r="EL33" i="4"/>
  <c r="EM33" i="4"/>
  <c r="EN33" i="4"/>
  <c r="EO33" i="4"/>
  <c r="DJ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K34" i="4"/>
  <c r="EL34" i="4"/>
  <c r="EM34" i="4"/>
  <c r="EN34" i="4"/>
  <c r="EO34" i="4"/>
  <c r="DJ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K35" i="4"/>
  <c r="EL35" i="4"/>
  <c r="EM35" i="4"/>
  <c r="EN35" i="4"/>
  <c r="EO35" i="4"/>
  <c r="DJ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K36" i="4"/>
  <c r="EL36" i="4"/>
  <c r="EM36" i="4"/>
  <c r="EN36" i="4"/>
  <c r="EO36" i="4"/>
  <c r="DJ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K37" i="4"/>
  <c r="EL37" i="4"/>
  <c r="EM37" i="4"/>
  <c r="EN37" i="4"/>
  <c r="EO37" i="4"/>
  <c r="DJ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K38" i="4"/>
  <c r="EL38" i="4"/>
  <c r="EM38" i="4"/>
  <c r="EN38" i="4"/>
  <c r="EO38" i="4"/>
  <c r="DJ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K39" i="4"/>
  <c r="EL39" i="4"/>
  <c r="EM39" i="4"/>
  <c r="EN39" i="4"/>
  <c r="EO39" i="4"/>
  <c r="DJ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K40" i="4"/>
  <c r="EL40" i="4"/>
  <c r="EM40" i="4"/>
  <c r="EN40" i="4"/>
  <c r="EO40" i="4"/>
  <c r="DJ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K41" i="4"/>
  <c r="EL41" i="4"/>
  <c r="EM41" i="4"/>
  <c r="EN41" i="4"/>
  <c r="EO41" i="4"/>
  <c r="DJ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K42" i="4"/>
  <c r="EL42" i="4"/>
  <c r="EM42" i="4"/>
  <c r="EN42" i="4"/>
  <c r="EO42" i="4"/>
  <c r="DJ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K43" i="4"/>
  <c r="EL43" i="4"/>
  <c r="EM43" i="4"/>
  <c r="EN43" i="4"/>
  <c r="EO43" i="4"/>
  <c r="DJ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K44" i="4"/>
  <c r="EL44" i="4"/>
  <c r="EM44" i="4"/>
  <c r="EN44" i="4"/>
  <c r="EO44" i="4"/>
  <c r="DJ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K45" i="4"/>
  <c r="EL45" i="4"/>
  <c r="EM45" i="4"/>
  <c r="EN45" i="4"/>
  <c r="EO45" i="4"/>
  <c r="DJ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K46" i="4"/>
  <c r="EL46" i="4"/>
  <c r="EM46" i="4"/>
  <c r="EN46" i="4"/>
  <c r="EO46" i="4"/>
  <c r="DJ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K47" i="4"/>
  <c r="EL47" i="4"/>
  <c r="EM47" i="4"/>
  <c r="EN47" i="4"/>
  <c r="EO47" i="4"/>
  <c r="DJ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K48" i="4"/>
  <c r="EL48" i="4"/>
  <c r="EM48" i="4"/>
  <c r="EN48" i="4"/>
  <c r="EO48" i="4"/>
  <c r="DJ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K49" i="4"/>
  <c r="EL49" i="4"/>
  <c r="EM49" i="4"/>
  <c r="EN49" i="4"/>
  <c r="EO49" i="4"/>
  <c r="DJ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K50" i="4"/>
  <c r="EL50" i="4"/>
  <c r="EM50" i="4"/>
  <c r="EN50" i="4"/>
  <c r="EO50" i="4"/>
  <c r="DJ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K51" i="4"/>
  <c r="EL51" i="4"/>
  <c r="EM51" i="4"/>
  <c r="EN51" i="4"/>
  <c r="EO51" i="4"/>
  <c r="EM3" i="4"/>
  <c r="EL3" i="4"/>
  <c r="EK3" i="4"/>
  <c r="EI3" i="4"/>
  <c r="EH3" i="4"/>
  <c r="EG3" i="4"/>
  <c r="EE3" i="4"/>
  <c r="DZ3" i="4"/>
  <c r="DY3" i="4"/>
  <c r="DV3" i="4"/>
  <c r="DT3" i="4"/>
  <c r="DS3" i="4"/>
  <c r="DR3" i="4"/>
  <c r="DQ3" i="4"/>
  <c r="AE14" i="20" l="1"/>
  <c r="AC14" i="20"/>
  <c r="AA14" i="20"/>
  <c r="V14" i="20"/>
  <c r="S14" i="20"/>
  <c r="R14" i="20"/>
  <c r="O14" i="20"/>
  <c r="N14" i="20"/>
  <c r="I14" i="20"/>
  <c r="D14" i="20"/>
  <c r="C14" i="20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U63" i="54"/>
  <c r="T63" i="54"/>
  <c r="S63" i="54"/>
  <c r="R63" i="54"/>
  <c r="Q63" i="54"/>
  <c r="P63" i="54"/>
  <c r="O63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B63" i="54"/>
  <c r="EI62" i="54"/>
  <c r="EH62" i="54"/>
  <c r="AF14" i="20" s="1"/>
  <c r="EG62" i="54"/>
  <c r="EF62" i="54"/>
  <c r="EE62" i="54"/>
  <c r="ED62" i="54"/>
  <c r="EC62" i="54"/>
  <c r="EB62" i="54"/>
  <c r="AD14" i="20" s="1"/>
  <c r="EA62" i="54"/>
  <c r="DZ62" i="54"/>
  <c r="DY62" i="54"/>
  <c r="DX62" i="54"/>
  <c r="AB14" i="20" s="1"/>
  <c r="DW62" i="54"/>
  <c r="DV62" i="54"/>
  <c r="DU62" i="54"/>
  <c r="DT62" i="54"/>
  <c r="Y14" i="20" s="1"/>
  <c r="DS62" i="54"/>
  <c r="X14" i="20" s="1"/>
  <c r="DR62" i="54"/>
  <c r="W14" i="20" s="1"/>
  <c r="DQ62" i="54"/>
  <c r="DP62" i="54"/>
  <c r="DO62" i="54"/>
  <c r="DN62" i="54"/>
  <c r="DM62" i="54"/>
  <c r="DL62" i="54"/>
  <c r="DK62" i="54"/>
  <c r="DJ62" i="54"/>
  <c r="DI62" i="54"/>
  <c r="DH62" i="54"/>
  <c r="DG62" i="54"/>
  <c r="DF62" i="54"/>
  <c r="DE62" i="54"/>
  <c r="U14" i="20" s="1"/>
  <c r="DD62" i="54"/>
  <c r="T14" i="20" s="1"/>
  <c r="DC62" i="54"/>
  <c r="DB62" i="54"/>
  <c r="DA62" i="54"/>
  <c r="CZ62" i="54"/>
  <c r="CY62" i="54"/>
  <c r="CX62" i="54"/>
  <c r="CW62" i="54"/>
  <c r="CV62" i="54"/>
  <c r="CU62" i="54"/>
  <c r="CT62" i="54"/>
  <c r="CS62" i="54"/>
  <c r="CR62" i="54"/>
  <c r="CQ62" i="54"/>
  <c r="CP62" i="54"/>
  <c r="Q14" i="20" s="1"/>
  <c r="CO62" i="54"/>
  <c r="CN62" i="54"/>
  <c r="CM62" i="54"/>
  <c r="CL62" i="54"/>
  <c r="CK62" i="54"/>
  <c r="P14" i="20" s="1"/>
  <c r="CJ62" i="54"/>
  <c r="CI62" i="54"/>
  <c r="CH62" i="54"/>
  <c r="CG62" i="54"/>
  <c r="CF62" i="54"/>
  <c r="CE62" i="54"/>
  <c r="CD62" i="54"/>
  <c r="CC62" i="54"/>
  <c r="CB62" i="54"/>
  <c r="CA62" i="54"/>
  <c r="BZ62" i="54"/>
  <c r="BY62" i="54"/>
  <c r="BX62" i="54"/>
  <c r="BW62" i="54"/>
  <c r="BV62" i="54"/>
  <c r="M14" i="20" s="1"/>
  <c r="BU62" i="54"/>
  <c r="L14" i="20" s="1"/>
  <c r="BT62" i="54"/>
  <c r="BS62" i="54"/>
  <c r="BR62" i="54"/>
  <c r="K14" i="20" s="1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F14" i="20" s="1"/>
  <c r="BE62" i="54"/>
  <c r="BD62" i="54"/>
  <c r="BC62" i="54"/>
  <c r="BB62" i="54"/>
  <c r="BA62" i="54"/>
  <c r="E14" i="20" s="1"/>
  <c r="AZ62" i="54"/>
  <c r="AY62" i="54"/>
  <c r="AX62" i="54"/>
  <c r="AW62" i="54"/>
  <c r="AV62" i="54"/>
  <c r="AU62" i="54"/>
  <c r="B14" i="20" s="1"/>
  <c r="AT62" i="54"/>
  <c r="AS62" i="54"/>
  <c r="AR62" i="54"/>
  <c r="AQ62" i="54"/>
  <c r="AP62" i="54"/>
  <c r="AO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B62" i="54"/>
  <c r="EI61" i="54"/>
  <c r="EH61" i="54"/>
  <c r="EG61" i="54"/>
  <c r="EF61" i="54"/>
  <c r="EE61" i="54"/>
  <c r="ED61" i="54"/>
  <c r="EC61" i="54"/>
  <c r="EB61" i="54"/>
  <c r="EA61" i="54"/>
  <c r="DZ61" i="54"/>
  <c r="DY61" i="54"/>
  <c r="DX61" i="54"/>
  <c r="DW61" i="54"/>
  <c r="DV61" i="54"/>
  <c r="DU61" i="54"/>
  <c r="DT61" i="54"/>
  <c r="DS61" i="54"/>
  <c r="DR61" i="54"/>
  <c r="DQ61" i="54"/>
  <c r="DP61" i="54"/>
  <c r="DO61" i="54"/>
  <c r="DN61" i="54"/>
  <c r="DM61" i="54"/>
  <c r="DL61" i="54"/>
  <c r="DK61" i="54"/>
  <c r="DJ61" i="54"/>
  <c r="DI61" i="54"/>
  <c r="DH61" i="54"/>
  <c r="DG61" i="54"/>
  <c r="DF61" i="54"/>
  <c r="DE61" i="54"/>
  <c r="DD61" i="54"/>
  <c r="DC61" i="54"/>
  <c r="DB61" i="54"/>
  <c r="DA61" i="54"/>
  <c r="CZ61" i="54"/>
  <c r="CY61" i="54"/>
  <c r="CX61" i="54"/>
  <c r="CW61" i="54"/>
  <c r="CV61" i="54"/>
  <c r="CU61" i="54"/>
  <c r="CT61" i="54"/>
  <c r="CS61" i="54"/>
  <c r="CR61" i="54"/>
  <c r="CQ61" i="54"/>
  <c r="CP61" i="54"/>
  <c r="CO61" i="54"/>
  <c r="CN61" i="54"/>
  <c r="CM61" i="54"/>
  <c r="CL61" i="54"/>
  <c r="CK61" i="54"/>
  <c r="CJ61" i="54"/>
  <c r="CI61" i="54"/>
  <c r="CH61" i="54"/>
  <c r="CG61" i="54"/>
  <c r="CF61" i="54"/>
  <c r="CE61" i="54"/>
  <c r="CD61" i="54"/>
  <c r="CC61" i="54"/>
  <c r="CB61" i="54"/>
  <c r="CA61" i="54"/>
  <c r="BZ61" i="54"/>
  <c r="BY61" i="54"/>
  <c r="BX61" i="54"/>
  <c r="BW61" i="54"/>
  <c r="BV61" i="54"/>
  <c r="BU61" i="54"/>
  <c r="BT61" i="54"/>
  <c r="BS61" i="54"/>
  <c r="BR61" i="54"/>
  <c r="BQ61" i="54"/>
  <c r="BP61" i="54"/>
  <c r="BO61" i="54"/>
  <c r="BN61" i="54"/>
  <c r="BM61" i="54"/>
  <c r="BL61" i="54"/>
  <c r="BK61" i="54"/>
  <c r="BJ61" i="54"/>
  <c r="BI61" i="54"/>
  <c r="BH61" i="54"/>
  <c r="BG61" i="54"/>
  <c r="BF61" i="54"/>
  <c r="BE61" i="54"/>
  <c r="BD61" i="54"/>
  <c r="BC61" i="54"/>
  <c r="BB61" i="54"/>
  <c r="BA61" i="54"/>
  <c r="AZ61" i="54"/>
  <c r="AY61" i="54"/>
  <c r="AX61" i="54"/>
  <c r="AW61" i="54"/>
  <c r="AV61" i="54"/>
  <c r="AU61" i="54"/>
  <c r="AT61" i="54"/>
  <c r="AS61" i="54"/>
  <c r="AR61" i="54"/>
  <c r="AQ61" i="54"/>
  <c r="AP61" i="54"/>
  <c r="AO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U61" i="54"/>
  <c r="T61" i="54"/>
  <c r="S61" i="54"/>
  <c r="R61" i="54"/>
  <c r="Q61" i="54"/>
  <c r="P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B61" i="54"/>
  <c r="FW59" i="54"/>
  <c r="FV59" i="54"/>
  <c r="FU59" i="54"/>
  <c r="FT59" i="54"/>
  <c r="FS59" i="54"/>
  <c r="FR59" i="54"/>
  <c r="FQ59" i="54"/>
  <c r="FP59" i="54"/>
  <c r="FO59" i="54"/>
  <c r="FN59" i="54"/>
  <c r="FM59" i="54"/>
  <c r="FL59" i="54"/>
  <c r="FK59" i="54"/>
  <c r="FJ59" i="54"/>
  <c r="FI59" i="54"/>
  <c r="FH59" i="54"/>
  <c r="FG59" i="54"/>
  <c r="FF59" i="54"/>
  <c r="FE59" i="54"/>
  <c r="FD59" i="54"/>
  <c r="FC59" i="54"/>
  <c r="FB59" i="54"/>
  <c r="FA59" i="54"/>
  <c r="EZ59" i="54"/>
  <c r="EY59" i="54"/>
  <c r="EX59" i="54"/>
  <c r="EW59" i="54"/>
  <c r="EV59" i="54"/>
  <c r="EU59" i="54"/>
  <c r="ET59" i="54"/>
  <c r="ES59" i="54"/>
  <c r="ER59" i="54"/>
  <c r="EQ59" i="54"/>
  <c r="EP59" i="54"/>
  <c r="EO59" i="54"/>
  <c r="EN59" i="54"/>
  <c r="EM59" i="54"/>
  <c r="EL59" i="54"/>
  <c r="EK59" i="54"/>
  <c r="FW58" i="54"/>
  <c r="FV58" i="54"/>
  <c r="FU58" i="54"/>
  <c r="FT58" i="54"/>
  <c r="FS58" i="54"/>
  <c r="FR58" i="54"/>
  <c r="FQ58" i="54"/>
  <c r="FP58" i="54"/>
  <c r="FO58" i="54"/>
  <c r="FN58" i="54"/>
  <c r="FM58" i="54"/>
  <c r="FL58" i="54"/>
  <c r="FK58" i="54"/>
  <c r="FJ58" i="54"/>
  <c r="FI58" i="54"/>
  <c r="FH58" i="54"/>
  <c r="FG58" i="54"/>
  <c r="FF58" i="54"/>
  <c r="FE58" i="54"/>
  <c r="FD58" i="54"/>
  <c r="FC58" i="54"/>
  <c r="FB58" i="54"/>
  <c r="FA58" i="54"/>
  <c r="EZ58" i="54"/>
  <c r="EY58" i="54"/>
  <c r="EX58" i="54"/>
  <c r="EW58" i="54"/>
  <c r="EV58" i="54"/>
  <c r="EU58" i="54"/>
  <c r="ET58" i="54"/>
  <c r="ES58" i="54"/>
  <c r="ER58" i="54"/>
  <c r="EQ58" i="54"/>
  <c r="EP58" i="54"/>
  <c r="EO58" i="54"/>
  <c r="EN58" i="54"/>
  <c r="EM58" i="54"/>
  <c r="EL58" i="54"/>
  <c r="EK58" i="54"/>
  <c r="FW57" i="54"/>
  <c r="FV57" i="54"/>
  <c r="FU57" i="54"/>
  <c r="FT57" i="54"/>
  <c r="FS57" i="54"/>
  <c r="FR57" i="54"/>
  <c r="FQ57" i="54"/>
  <c r="FP57" i="54"/>
  <c r="FO57" i="54"/>
  <c r="FN57" i="54"/>
  <c r="FM57" i="54"/>
  <c r="FL57" i="54"/>
  <c r="FK57" i="54"/>
  <c r="FJ57" i="54"/>
  <c r="FI57" i="54"/>
  <c r="FH57" i="54"/>
  <c r="FG57" i="54"/>
  <c r="FF57" i="54"/>
  <c r="FE57" i="54"/>
  <c r="FD57" i="54"/>
  <c r="FC57" i="54"/>
  <c r="FB57" i="54"/>
  <c r="FA57" i="54"/>
  <c r="EZ57" i="54"/>
  <c r="EY57" i="54"/>
  <c r="EX57" i="54"/>
  <c r="EW57" i="54"/>
  <c r="EV57" i="54"/>
  <c r="EU57" i="54"/>
  <c r="ET57" i="54"/>
  <c r="ES57" i="54"/>
  <c r="ER57" i="54"/>
  <c r="EQ57" i="54"/>
  <c r="EP57" i="54"/>
  <c r="EO57" i="54"/>
  <c r="EN57" i="54"/>
  <c r="EM57" i="54"/>
  <c r="EL57" i="54"/>
  <c r="EK57" i="54"/>
  <c r="FW56" i="54"/>
  <c r="FV56" i="54"/>
  <c r="FU56" i="54"/>
  <c r="FT56" i="54"/>
  <c r="FS56" i="54"/>
  <c r="FR56" i="54"/>
  <c r="FQ56" i="54"/>
  <c r="FP56" i="54"/>
  <c r="FO56" i="54"/>
  <c r="FN56" i="54"/>
  <c r="FM56" i="54"/>
  <c r="FL56" i="54"/>
  <c r="FK56" i="54"/>
  <c r="FJ56" i="54"/>
  <c r="FI56" i="54"/>
  <c r="FH56" i="54"/>
  <c r="FG56" i="54"/>
  <c r="FF56" i="54"/>
  <c r="FE56" i="54"/>
  <c r="FD56" i="54"/>
  <c r="FC56" i="54"/>
  <c r="FB56" i="54"/>
  <c r="FA56" i="54"/>
  <c r="EZ56" i="54"/>
  <c r="EY56" i="54"/>
  <c r="EX56" i="54"/>
  <c r="EW56" i="54"/>
  <c r="EV56" i="54"/>
  <c r="EU56" i="54"/>
  <c r="ET56" i="54"/>
  <c r="ES56" i="54"/>
  <c r="ER56" i="54"/>
  <c r="EQ56" i="54"/>
  <c r="EP56" i="54"/>
  <c r="EO56" i="54"/>
  <c r="EN56" i="54"/>
  <c r="EM56" i="54"/>
  <c r="EL56" i="54"/>
  <c r="EK56" i="54"/>
  <c r="FW55" i="54"/>
  <c r="FV55" i="54"/>
  <c r="FU55" i="54"/>
  <c r="FT55" i="54"/>
  <c r="FS55" i="54"/>
  <c r="FR55" i="54"/>
  <c r="FQ55" i="54"/>
  <c r="FP55" i="54"/>
  <c r="FO55" i="54"/>
  <c r="FN55" i="54"/>
  <c r="FM55" i="54"/>
  <c r="FL55" i="54"/>
  <c r="FK55" i="54"/>
  <c r="FJ55" i="54"/>
  <c r="FI55" i="54"/>
  <c r="FH55" i="54"/>
  <c r="FG55" i="54"/>
  <c r="FF55" i="54"/>
  <c r="FE55" i="54"/>
  <c r="FD55" i="54"/>
  <c r="FC55" i="54"/>
  <c r="FB55" i="54"/>
  <c r="FA55" i="54"/>
  <c r="EZ55" i="54"/>
  <c r="EY55" i="54"/>
  <c r="EX55" i="54"/>
  <c r="EW55" i="54"/>
  <c r="EV55" i="54"/>
  <c r="EU55" i="54"/>
  <c r="ET55" i="54"/>
  <c r="ES55" i="54"/>
  <c r="ER55" i="54"/>
  <c r="EQ55" i="54"/>
  <c r="EP55" i="54"/>
  <c r="EO55" i="54"/>
  <c r="EN55" i="54"/>
  <c r="EM55" i="54"/>
  <c r="EL55" i="54"/>
  <c r="EK55" i="54"/>
  <c r="FW54" i="54"/>
  <c r="FV54" i="54"/>
  <c r="FU54" i="54"/>
  <c r="FT54" i="54"/>
  <c r="FS54" i="54"/>
  <c r="FR54" i="54"/>
  <c r="FQ54" i="54"/>
  <c r="FP54" i="54"/>
  <c r="FO54" i="54"/>
  <c r="FN54" i="54"/>
  <c r="FM54" i="54"/>
  <c r="FL54" i="54"/>
  <c r="FK54" i="54"/>
  <c r="FJ54" i="54"/>
  <c r="FI54" i="54"/>
  <c r="FH54" i="54"/>
  <c r="FG54" i="54"/>
  <c r="FF54" i="54"/>
  <c r="FE54" i="54"/>
  <c r="FD54" i="54"/>
  <c r="FC54" i="54"/>
  <c r="FB54" i="54"/>
  <c r="FA54" i="54"/>
  <c r="EZ54" i="54"/>
  <c r="EY54" i="54"/>
  <c r="EX54" i="54"/>
  <c r="EW54" i="54"/>
  <c r="EV54" i="54"/>
  <c r="EU54" i="54"/>
  <c r="ET54" i="54"/>
  <c r="ES54" i="54"/>
  <c r="ER54" i="54"/>
  <c r="EQ54" i="54"/>
  <c r="EP54" i="54"/>
  <c r="EO54" i="54"/>
  <c r="EN54" i="54"/>
  <c r="EM54" i="54"/>
  <c r="EL54" i="54"/>
  <c r="EK54" i="54"/>
  <c r="FW51" i="54"/>
  <c r="FV51" i="54"/>
  <c r="FU51" i="54"/>
  <c r="FT51" i="54"/>
  <c r="FS51" i="54"/>
  <c r="FR51" i="54"/>
  <c r="FQ51" i="54"/>
  <c r="FP51" i="54"/>
  <c r="FO51" i="54"/>
  <c r="FN51" i="54"/>
  <c r="FM51" i="54"/>
  <c r="FL51" i="54"/>
  <c r="FK51" i="54"/>
  <c r="FJ51" i="54"/>
  <c r="FI51" i="54"/>
  <c r="FH51" i="54"/>
  <c r="FG51" i="54"/>
  <c r="FF51" i="54"/>
  <c r="FE51" i="54"/>
  <c r="FD51" i="54"/>
  <c r="FC51" i="54"/>
  <c r="FB51" i="54"/>
  <c r="FA51" i="54"/>
  <c r="EZ51" i="54"/>
  <c r="EY51" i="54"/>
  <c r="EX51" i="54"/>
  <c r="EW51" i="54"/>
  <c r="EV51" i="54"/>
  <c r="EU51" i="54"/>
  <c r="ET51" i="54"/>
  <c r="ES51" i="54"/>
  <c r="ER51" i="54"/>
  <c r="EQ51" i="54"/>
  <c r="EP51" i="54"/>
  <c r="EO51" i="54"/>
  <c r="EN51" i="54"/>
  <c r="EM51" i="54"/>
  <c r="EL51" i="54"/>
  <c r="EK51" i="54"/>
  <c r="FW50" i="54"/>
  <c r="FV50" i="54"/>
  <c r="FU50" i="54"/>
  <c r="FT50" i="54"/>
  <c r="FS50" i="54"/>
  <c r="FR50" i="54"/>
  <c r="FQ50" i="54"/>
  <c r="FP50" i="54"/>
  <c r="FO50" i="54"/>
  <c r="FN50" i="54"/>
  <c r="FM50" i="54"/>
  <c r="FL50" i="54"/>
  <c r="FK50" i="54"/>
  <c r="FJ50" i="54"/>
  <c r="FI50" i="54"/>
  <c r="FH50" i="54"/>
  <c r="FG50" i="54"/>
  <c r="FF50" i="54"/>
  <c r="FE50" i="54"/>
  <c r="FD50" i="54"/>
  <c r="FC50" i="54"/>
  <c r="FB50" i="54"/>
  <c r="FA50" i="54"/>
  <c r="EZ50" i="54"/>
  <c r="EY50" i="54"/>
  <c r="EX50" i="54"/>
  <c r="EW50" i="54"/>
  <c r="EV50" i="54"/>
  <c r="EU50" i="54"/>
  <c r="ET50" i="54"/>
  <c r="ES50" i="54"/>
  <c r="ER50" i="54"/>
  <c r="EQ50" i="54"/>
  <c r="EP50" i="54"/>
  <c r="EO50" i="54"/>
  <c r="EN50" i="54"/>
  <c r="EM50" i="54"/>
  <c r="EL50" i="54"/>
  <c r="EK50" i="54"/>
  <c r="FW49" i="54"/>
  <c r="FV49" i="54"/>
  <c r="FU49" i="54"/>
  <c r="FT49" i="54"/>
  <c r="FS49" i="54"/>
  <c r="FR49" i="54"/>
  <c r="FQ49" i="54"/>
  <c r="FP49" i="54"/>
  <c r="FO49" i="54"/>
  <c r="FN49" i="54"/>
  <c r="FM49" i="54"/>
  <c r="FL49" i="54"/>
  <c r="FK49" i="54"/>
  <c r="FJ49" i="54"/>
  <c r="FI49" i="54"/>
  <c r="FH49" i="54"/>
  <c r="FG49" i="54"/>
  <c r="FF49" i="54"/>
  <c r="FE49" i="54"/>
  <c r="FD49" i="54"/>
  <c r="FC49" i="54"/>
  <c r="FB49" i="54"/>
  <c r="FA49" i="54"/>
  <c r="EZ49" i="54"/>
  <c r="EY49" i="54"/>
  <c r="EX49" i="54"/>
  <c r="EW49" i="54"/>
  <c r="EV49" i="54"/>
  <c r="EU49" i="54"/>
  <c r="ET49" i="54"/>
  <c r="ES49" i="54"/>
  <c r="ER49" i="54"/>
  <c r="EQ49" i="54"/>
  <c r="EP49" i="54"/>
  <c r="EO49" i="54"/>
  <c r="EN49" i="54"/>
  <c r="EM49" i="54"/>
  <c r="EL49" i="54"/>
  <c r="EK49" i="54"/>
  <c r="FW48" i="54"/>
  <c r="FV48" i="54"/>
  <c r="FU48" i="54"/>
  <c r="FT48" i="54"/>
  <c r="FS48" i="54"/>
  <c r="FR48" i="54"/>
  <c r="FQ48" i="54"/>
  <c r="FP48" i="54"/>
  <c r="FO48" i="54"/>
  <c r="FN48" i="54"/>
  <c r="FM48" i="54"/>
  <c r="FL48" i="54"/>
  <c r="FK48" i="54"/>
  <c r="FJ48" i="54"/>
  <c r="FI48" i="54"/>
  <c r="FH48" i="54"/>
  <c r="FG48" i="54"/>
  <c r="FF48" i="54"/>
  <c r="FE48" i="54"/>
  <c r="FD48" i="54"/>
  <c r="FC48" i="54"/>
  <c r="FB48" i="54"/>
  <c r="FA48" i="54"/>
  <c r="EZ48" i="54"/>
  <c r="EY48" i="54"/>
  <c r="EX48" i="54"/>
  <c r="EW48" i="54"/>
  <c r="EV48" i="54"/>
  <c r="EU48" i="54"/>
  <c r="ET48" i="54"/>
  <c r="ES48" i="54"/>
  <c r="ER48" i="54"/>
  <c r="EQ48" i="54"/>
  <c r="EP48" i="54"/>
  <c r="EO48" i="54"/>
  <c r="EN48" i="54"/>
  <c r="EM48" i="54"/>
  <c r="EL48" i="54"/>
  <c r="EK48" i="54"/>
  <c r="FW47" i="54"/>
  <c r="FV47" i="54"/>
  <c r="FU47" i="54"/>
  <c r="FT47" i="54"/>
  <c r="FS47" i="54"/>
  <c r="FR47" i="54"/>
  <c r="FQ47" i="54"/>
  <c r="FP47" i="54"/>
  <c r="FO47" i="54"/>
  <c r="FN47" i="54"/>
  <c r="FM47" i="54"/>
  <c r="FL47" i="54"/>
  <c r="FK47" i="54"/>
  <c r="FJ47" i="54"/>
  <c r="FI47" i="54"/>
  <c r="FH47" i="54"/>
  <c r="FG47" i="54"/>
  <c r="FF47" i="54"/>
  <c r="FE47" i="54"/>
  <c r="FD47" i="54"/>
  <c r="FC47" i="54"/>
  <c r="FB47" i="54"/>
  <c r="FA47" i="54"/>
  <c r="EZ47" i="54"/>
  <c r="EY47" i="54"/>
  <c r="EX47" i="54"/>
  <c r="EW47" i="54"/>
  <c r="EV47" i="54"/>
  <c r="EU47" i="54"/>
  <c r="ET47" i="54"/>
  <c r="ES47" i="54"/>
  <c r="ER47" i="54"/>
  <c r="EQ47" i="54"/>
  <c r="EP47" i="54"/>
  <c r="EO47" i="54"/>
  <c r="EN47" i="54"/>
  <c r="EM47" i="54"/>
  <c r="EL47" i="54"/>
  <c r="EK47" i="54"/>
  <c r="FW46" i="54"/>
  <c r="FV46" i="54"/>
  <c r="FU46" i="54"/>
  <c r="FT46" i="54"/>
  <c r="FS46" i="54"/>
  <c r="FR46" i="54"/>
  <c r="FQ46" i="54"/>
  <c r="FP46" i="54"/>
  <c r="FO46" i="54"/>
  <c r="FN46" i="54"/>
  <c r="FM46" i="54"/>
  <c r="FL46" i="54"/>
  <c r="FK46" i="54"/>
  <c r="FJ46" i="54"/>
  <c r="FI46" i="54"/>
  <c r="FH46" i="54"/>
  <c r="FG46" i="54"/>
  <c r="FF46" i="54"/>
  <c r="FE46" i="54"/>
  <c r="FD46" i="54"/>
  <c r="FC46" i="54"/>
  <c r="FB46" i="54"/>
  <c r="FA46" i="54"/>
  <c r="EZ46" i="54"/>
  <c r="EY46" i="54"/>
  <c r="EX46" i="54"/>
  <c r="EW46" i="54"/>
  <c r="EV46" i="54"/>
  <c r="EU46" i="54"/>
  <c r="ET46" i="54"/>
  <c r="ES46" i="54"/>
  <c r="ER46" i="54"/>
  <c r="EQ46" i="54"/>
  <c r="EP46" i="54"/>
  <c r="EO46" i="54"/>
  <c r="EN46" i="54"/>
  <c r="EM46" i="54"/>
  <c r="EL46" i="54"/>
  <c r="EK46" i="54"/>
  <c r="FW45" i="54"/>
  <c r="FV45" i="54"/>
  <c r="FU45" i="54"/>
  <c r="FT45" i="54"/>
  <c r="FS45" i="54"/>
  <c r="FR45" i="54"/>
  <c r="FQ45" i="54"/>
  <c r="FP45" i="54"/>
  <c r="FO45" i="54"/>
  <c r="FN45" i="54"/>
  <c r="FM45" i="54"/>
  <c r="FL45" i="54"/>
  <c r="FK45" i="54"/>
  <c r="FJ45" i="54"/>
  <c r="FI45" i="54"/>
  <c r="FH45" i="54"/>
  <c r="FG45" i="54"/>
  <c r="FF45" i="54"/>
  <c r="FE45" i="54"/>
  <c r="FD45" i="54"/>
  <c r="FC45" i="54"/>
  <c r="FB45" i="54"/>
  <c r="FA45" i="54"/>
  <c r="EZ45" i="54"/>
  <c r="EY45" i="54"/>
  <c r="EX45" i="54"/>
  <c r="EW45" i="54"/>
  <c r="EV45" i="54"/>
  <c r="EU45" i="54"/>
  <c r="ET45" i="54"/>
  <c r="ES45" i="54"/>
  <c r="ER45" i="54"/>
  <c r="EQ45" i="54"/>
  <c r="EP45" i="54"/>
  <c r="EO45" i="54"/>
  <c r="EN45" i="54"/>
  <c r="EM45" i="54"/>
  <c r="EL45" i="54"/>
  <c r="EK45" i="54"/>
  <c r="FW44" i="54"/>
  <c r="FV44" i="54"/>
  <c r="FU44" i="54"/>
  <c r="FT44" i="54"/>
  <c r="FS44" i="54"/>
  <c r="FR44" i="54"/>
  <c r="FQ44" i="54"/>
  <c r="FP44" i="54"/>
  <c r="FO44" i="54"/>
  <c r="FN44" i="54"/>
  <c r="FM44" i="54"/>
  <c r="FL44" i="54"/>
  <c r="FK44" i="54"/>
  <c r="FJ44" i="54"/>
  <c r="FI44" i="54"/>
  <c r="FH44" i="54"/>
  <c r="FG44" i="54"/>
  <c r="FF44" i="54"/>
  <c r="FE44" i="54"/>
  <c r="FD44" i="54"/>
  <c r="FC44" i="54"/>
  <c r="FB44" i="54"/>
  <c r="FA44" i="54"/>
  <c r="EZ44" i="54"/>
  <c r="EY44" i="54"/>
  <c r="EX44" i="54"/>
  <c r="EW44" i="54"/>
  <c r="EV44" i="54"/>
  <c r="EU44" i="54"/>
  <c r="ET44" i="54"/>
  <c r="ES44" i="54"/>
  <c r="ER44" i="54"/>
  <c r="EQ44" i="54"/>
  <c r="EP44" i="54"/>
  <c r="EO44" i="54"/>
  <c r="EN44" i="54"/>
  <c r="EM44" i="54"/>
  <c r="EL44" i="54"/>
  <c r="EK44" i="54"/>
  <c r="FW43" i="54"/>
  <c r="FV43" i="54"/>
  <c r="FU43" i="54"/>
  <c r="FT43" i="54"/>
  <c r="FS43" i="54"/>
  <c r="FR43" i="54"/>
  <c r="FQ43" i="54"/>
  <c r="FP43" i="54"/>
  <c r="FO43" i="54"/>
  <c r="FN43" i="54"/>
  <c r="FM43" i="54"/>
  <c r="FL43" i="54"/>
  <c r="FK43" i="54"/>
  <c r="FJ43" i="54"/>
  <c r="FI43" i="54"/>
  <c r="FH43" i="54"/>
  <c r="FG43" i="54"/>
  <c r="FF43" i="54"/>
  <c r="FE43" i="54"/>
  <c r="FD43" i="54"/>
  <c r="FC43" i="54"/>
  <c r="FB43" i="54"/>
  <c r="FA43" i="54"/>
  <c r="EZ43" i="54"/>
  <c r="EY43" i="54"/>
  <c r="EX43" i="54"/>
  <c r="EW43" i="54"/>
  <c r="EV43" i="54"/>
  <c r="EU43" i="54"/>
  <c r="ET43" i="54"/>
  <c r="ES43" i="54"/>
  <c r="ER43" i="54"/>
  <c r="EQ43" i="54"/>
  <c r="EP43" i="54"/>
  <c r="EO43" i="54"/>
  <c r="EN43" i="54"/>
  <c r="EM43" i="54"/>
  <c r="EL43" i="54"/>
  <c r="EK43" i="54"/>
  <c r="FW42" i="54"/>
  <c r="FV42" i="54"/>
  <c r="FU42" i="54"/>
  <c r="FT42" i="54"/>
  <c r="FS42" i="54"/>
  <c r="FR42" i="54"/>
  <c r="FQ42" i="54"/>
  <c r="FP42" i="54"/>
  <c r="FO42" i="54"/>
  <c r="FN42" i="54"/>
  <c r="FM42" i="54"/>
  <c r="FL42" i="54"/>
  <c r="FK42" i="54"/>
  <c r="FJ42" i="54"/>
  <c r="FI42" i="54"/>
  <c r="FH42" i="54"/>
  <c r="FG42" i="54"/>
  <c r="FF42" i="54"/>
  <c r="FE42" i="54"/>
  <c r="FD42" i="54"/>
  <c r="FC42" i="54"/>
  <c r="FB42" i="54"/>
  <c r="FA42" i="54"/>
  <c r="EZ42" i="54"/>
  <c r="EY42" i="54"/>
  <c r="EX42" i="54"/>
  <c r="EW42" i="54"/>
  <c r="EV42" i="54"/>
  <c r="EU42" i="54"/>
  <c r="ET42" i="54"/>
  <c r="ES42" i="54"/>
  <c r="ER42" i="54"/>
  <c r="EQ42" i="54"/>
  <c r="EP42" i="54"/>
  <c r="EO42" i="54"/>
  <c r="EN42" i="54"/>
  <c r="EM42" i="54"/>
  <c r="EL42" i="54"/>
  <c r="EK42" i="54"/>
  <c r="FW41" i="54"/>
  <c r="FV41" i="54"/>
  <c r="FU41" i="54"/>
  <c r="FT41" i="54"/>
  <c r="FS41" i="54"/>
  <c r="FR41" i="54"/>
  <c r="FQ41" i="54"/>
  <c r="FP41" i="54"/>
  <c r="FO41" i="54"/>
  <c r="FN41" i="54"/>
  <c r="FM41" i="54"/>
  <c r="FL41" i="54"/>
  <c r="FK41" i="54"/>
  <c r="FJ41" i="54"/>
  <c r="FI41" i="54"/>
  <c r="FH41" i="54"/>
  <c r="FG41" i="54"/>
  <c r="FF41" i="54"/>
  <c r="FE41" i="54"/>
  <c r="FD41" i="54"/>
  <c r="FC41" i="54"/>
  <c r="FB41" i="54"/>
  <c r="FA41" i="54"/>
  <c r="EZ41" i="54"/>
  <c r="EY41" i="54"/>
  <c r="EX41" i="54"/>
  <c r="EW41" i="54"/>
  <c r="EV41" i="54"/>
  <c r="EU41" i="54"/>
  <c r="ET41" i="54"/>
  <c r="ES41" i="54"/>
  <c r="ER41" i="54"/>
  <c r="EQ41" i="54"/>
  <c r="EP41" i="54"/>
  <c r="EO41" i="54"/>
  <c r="EN41" i="54"/>
  <c r="EM41" i="54"/>
  <c r="EL41" i="54"/>
  <c r="EK41" i="54"/>
  <c r="FW40" i="54"/>
  <c r="FV40" i="54"/>
  <c r="FU40" i="54"/>
  <c r="FT40" i="54"/>
  <c r="FS40" i="54"/>
  <c r="FR40" i="54"/>
  <c r="FQ40" i="54"/>
  <c r="FP40" i="54"/>
  <c r="FO40" i="54"/>
  <c r="FN40" i="54"/>
  <c r="FM40" i="54"/>
  <c r="FL40" i="54"/>
  <c r="FK40" i="54"/>
  <c r="FJ40" i="54"/>
  <c r="FI40" i="54"/>
  <c r="FH40" i="54"/>
  <c r="FG40" i="54"/>
  <c r="FF40" i="54"/>
  <c r="FE40" i="54"/>
  <c r="FD40" i="54"/>
  <c r="FC40" i="54"/>
  <c r="FB40" i="54"/>
  <c r="FA40" i="54"/>
  <c r="EZ40" i="54"/>
  <c r="EY40" i="54"/>
  <c r="EX40" i="54"/>
  <c r="EW40" i="54"/>
  <c r="EV40" i="54"/>
  <c r="EU40" i="54"/>
  <c r="ET40" i="54"/>
  <c r="ES40" i="54"/>
  <c r="ER40" i="54"/>
  <c r="EQ40" i="54"/>
  <c r="EP40" i="54"/>
  <c r="EO40" i="54"/>
  <c r="EN40" i="54"/>
  <c r="EM40" i="54"/>
  <c r="EL40" i="54"/>
  <c r="EK40" i="54"/>
  <c r="FW39" i="54"/>
  <c r="FV39" i="54"/>
  <c r="FU39" i="54"/>
  <c r="FT39" i="54"/>
  <c r="FS39" i="54"/>
  <c r="FR39" i="54"/>
  <c r="FQ39" i="54"/>
  <c r="FP39" i="54"/>
  <c r="FO39" i="54"/>
  <c r="FN39" i="54"/>
  <c r="FM39" i="54"/>
  <c r="FL39" i="54"/>
  <c r="FK39" i="54"/>
  <c r="FJ39" i="54"/>
  <c r="FI39" i="54"/>
  <c r="FH39" i="54"/>
  <c r="FG39" i="54"/>
  <c r="FF39" i="54"/>
  <c r="FE39" i="54"/>
  <c r="FD39" i="54"/>
  <c r="FC39" i="54"/>
  <c r="FB39" i="54"/>
  <c r="FA39" i="54"/>
  <c r="EZ39" i="54"/>
  <c r="EY39" i="54"/>
  <c r="EX39" i="54"/>
  <c r="EW39" i="54"/>
  <c r="EV39" i="54"/>
  <c r="EU39" i="54"/>
  <c r="ET39" i="54"/>
  <c r="ES39" i="54"/>
  <c r="ER39" i="54"/>
  <c r="EQ39" i="54"/>
  <c r="EP39" i="54"/>
  <c r="EO39" i="54"/>
  <c r="EN39" i="54"/>
  <c r="EM39" i="54"/>
  <c r="EL39" i="54"/>
  <c r="EK39" i="54"/>
  <c r="FW38" i="54"/>
  <c r="FV38" i="54"/>
  <c r="FU38" i="54"/>
  <c r="FT38" i="54"/>
  <c r="FS38" i="54"/>
  <c r="FR38" i="54"/>
  <c r="FQ38" i="54"/>
  <c r="FP38" i="54"/>
  <c r="FO38" i="54"/>
  <c r="FN38" i="54"/>
  <c r="FM38" i="54"/>
  <c r="FL38" i="54"/>
  <c r="FK38" i="54"/>
  <c r="FJ38" i="54"/>
  <c r="FI38" i="54"/>
  <c r="FH38" i="54"/>
  <c r="FG38" i="54"/>
  <c r="FF38" i="54"/>
  <c r="FE38" i="54"/>
  <c r="FD38" i="54"/>
  <c r="FC38" i="54"/>
  <c r="FB38" i="54"/>
  <c r="FA38" i="54"/>
  <c r="EZ38" i="54"/>
  <c r="EY38" i="54"/>
  <c r="EX38" i="54"/>
  <c r="EW38" i="54"/>
  <c r="EV38" i="54"/>
  <c r="EU38" i="54"/>
  <c r="ET38" i="54"/>
  <c r="ES38" i="54"/>
  <c r="ER38" i="54"/>
  <c r="EQ38" i="54"/>
  <c r="EP38" i="54"/>
  <c r="EO38" i="54"/>
  <c r="EN38" i="54"/>
  <c r="EM38" i="54"/>
  <c r="EL38" i="54"/>
  <c r="EK38" i="54"/>
  <c r="FW37" i="54"/>
  <c r="FV37" i="54"/>
  <c r="FU37" i="54"/>
  <c r="FT37" i="54"/>
  <c r="FS37" i="54"/>
  <c r="FR37" i="54"/>
  <c r="FQ37" i="54"/>
  <c r="FP37" i="54"/>
  <c r="FO37" i="54"/>
  <c r="FN37" i="54"/>
  <c r="FM37" i="54"/>
  <c r="FL37" i="54"/>
  <c r="FK37" i="54"/>
  <c r="FJ37" i="54"/>
  <c r="FI37" i="54"/>
  <c r="FH37" i="54"/>
  <c r="FG37" i="54"/>
  <c r="FF37" i="54"/>
  <c r="FE37" i="54"/>
  <c r="FD37" i="54"/>
  <c r="FC37" i="54"/>
  <c r="FB37" i="54"/>
  <c r="FA37" i="54"/>
  <c r="EZ37" i="54"/>
  <c r="EY37" i="54"/>
  <c r="EX37" i="54"/>
  <c r="EW37" i="54"/>
  <c r="EV37" i="54"/>
  <c r="EU37" i="54"/>
  <c r="ET37" i="54"/>
  <c r="ES37" i="54"/>
  <c r="ER37" i="54"/>
  <c r="EQ37" i="54"/>
  <c r="EP37" i="54"/>
  <c r="EO37" i="54"/>
  <c r="EN37" i="54"/>
  <c r="EM37" i="54"/>
  <c r="EL37" i="54"/>
  <c r="EK37" i="54"/>
  <c r="FW36" i="54"/>
  <c r="FV36" i="54"/>
  <c r="FU36" i="54"/>
  <c r="FT36" i="54"/>
  <c r="FS36" i="54"/>
  <c r="FR36" i="54"/>
  <c r="FQ36" i="54"/>
  <c r="FP36" i="54"/>
  <c r="FO36" i="54"/>
  <c r="FN36" i="54"/>
  <c r="FM36" i="54"/>
  <c r="FL36" i="54"/>
  <c r="FK36" i="54"/>
  <c r="FJ36" i="54"/>
  <c r="FI36" i="54"/>
  <c r="FH36" i="54"/>
  <c r="FG36" i="54"/>
  <c r="FF36" i="54"/>
  <c r="FE36" i="54"/>
  <c r="FD36" i="54"/>
  <c r="FC36" i="54"/>
  <c r="FB36" i="54"/>
  <c r="FA36" i="54"/>
  <c r="EZ36" i="54"/>
  <c r="EY36" i="54"/>
  <c r="EX36" i="54"/>
  <c r="EW36" i="54"/>
  <c r="EV36" i="54"/>
  <c r="EU36" i="54"/>
  <c r="ET36" i="54"/>
  <c r="ES36" i="54"/>
  <c r="ER36" i="54"/>
  <c r="EQ36" i="54"/>
  <c r="EP36" i="54"/>
  <c r="EO36" i="54"/>
  <c r="EN36" i="54"/>
  <c r="EM36" i="54"/>
  <c r="EL36" i="54"/>
  <c r="EK36" i="54"/>
  <c r="FW35" i="54"/>
  <c r="FV35" i="54"/>
  <c r="FU35" i="54"/>
  <c r="FT35" i="54"/>
  <c r="FS35" i="54"/>
  <c r="FR35" i="54"/>
  <c r="FQ35" i="54"/>
  <c r="FP35" i="54"/>
  <c r="FO35" i="54"/>
  <c r="FN35" i="54"/>
  <c r="FM35" i="54"/>
  <c r="FL35" i="54"/>
  <c r="FK35" i="54"/>
  <c r="FJ35" i="54"/>
  <c r="FI35" i="54"/>
  <c r="FH35" i="54"/>
  <c r="FG35" i="54"/>
  <c r="FF35" i="54"/>
  <c r="FE35" i="54"/>
  <c r="FD35" i="54"/>
  <c r="FC35" i="54"/>
  <c r="FB35" i="54"/>
  <c r="FA35" i="54"/>
  <c r="EZ35" i="54"/>
  <c r="EY35" i="54"/>
  <c r="EX35" i="54"/>
  <c r="EW35" i="54"/>
  <c r="EV35" i="54"/>
  <c r="EU35" i="54"/>
  <c r="ET35" i="54"/>
  <c r="ES35" i="54"/>
  <c r="ER35" i="54"/>
  <c r="EQ35" i="54"/>
  <c r="EP35" i="54"/>
  <c r="EO35" i="54"/>
  <c r="EN35" i="54"/>
  <c r="EM35" i="54"/>
  <c r="EL35" i="54"/>
  <c r="EK35" i="54"/>
  <c r="FW34" i="54"/>
  <c r="FV34" i="54"/>
  <c r="FU34" i="54"/>
  <c r="FT34" i="54"/>
  <c r="FS34" i="54"/>
  <c r="FR34" i="54"/>
  <c r="FQ34" i="54"/>
  <c r="FP34" i="54"/>
  <c r="FO34" i="54"/>
  <c r="FN34" i="54"/>
  <c r="FM34" i="54"/>
  <c r="FL34" i="54"/>
  <c r="FK34" i="54"/>
  <c r="FJ34" i="54"/>
  <c r="FI34" i="54"/>
  <c r="FH34" i="54"/>
  <c r="FG34" i="54"/>
  <c r="FF34" i="54"/>
  <c r="FE34" i="54"/>
  <c r="FD34" i="54"/>
  <c r="FC34" i="54"/>
  <c r="FB34" i="54"/>
  <c r="FA34" i="54"/>
  <c r="EZ34" i="54"/>
  <c r="EY34" i="54"/>
  <c r="EX34" i="54"/>
  <c r="EW34" i="54"/>
  <c r="EV34" i="54"/>
  <c r="EU34" i="54"/>
  <c r="ET34" i="54"/>
  <c r="ES34" i="54"/>
  <c r="ER34" i="54"/>
  <c r="EQ34" i="54"/>
  <c r="EP34" i="54"/>
  <c r="EO34" i="54"/>
  <c r="EN34" i="54"/>
  <c r="EM34" i="54"/>
  <c r="EL34" i="54"/>
  <c r="EK34" i="54"/>
  <c r="FW33" i="54"/>
  <c r="FV33" i="54"/>
  <c r="FU33" i="54"/>
  <c r="FT33" i="54"/>
  <c r="FS33" i="54"/>
  <c r="FR33" i="54"/>
  <c r="FQ33" i="54"/>
  <c r="FP33" i="54"/>
  <c r="FO33" i="54"/>
  <c r="FN33" i="54"/>
  <c r="FM33" i="54"/>
  <c r="FL33" i="54"/>
  <c r="FK33" i="54"/>
  <c r="FJ33" i="54"/>
  <c r="FI33" i="54"/>
  <c r="FH33" i="54"/>
  <c r="FG33" i="54"/>
  <c r="FF33" i="54"/>
  <c r="FE33" i="54"/>
  <c r="FD33" i="54"/>
  <c r="FC33" i="54"/>
  <c r="FB33" i="54"/>
  <c r="FA33" i="54"/>
  <c r="EZ33" i="54"/>
  <c r="EY33" i="54"/>
  <c r="EX33" i="54"/>
  <c r="EW33" i="54"/>
  <c r="EV33" i="54"/>
  <c r="EU33" i="54"/>
  <c r="ET33" i="54"/>
  <c r="ES33" i="54"/>
  <c r="ER33" i="54"/>
  <c r="EQ33" i="54"/>
  <c r="EP33" i="54"/>
  <c r="EO33" i="54"/>
  <c r="EN33" i="54"/>
  <c r="EM33" i="54"/>
  <c r="EL33" i="54"/>
  <c r="EK33" i="54"/>
  <c r="FW32" i="54"/>
  <c r="FV32" i="54"/>
  <c r="FU32" i="54"/>
  <c r="FT32" i="54"/>
  <c r="FS32" i="54"/>
  <c r="FR32" i="54"/>
  <c r="FQ32" i="54"/>
  <c r="FP32" i="54"/>
  <c r="FO32" i="54"/>
  <c r="FN32" i="54"/>
  <c r="FM32" i="54"/>
  <c r="FL32" i="54"/>
  <c r="FK32" i="54"/>
  <c r="FJ32" i="54"/>
  <c r="FI32" i="54"/>
  <c r="FH32" i="54"/>
  <c r="FG32" i="54"/>
  <c r="FF32" i="54"/>
  <c r="FE32" i="54"/>
  <c r="FD32" i="54"/>
  <c r="FC32" i="54"/>
  <c r="FB32" i="54"/>
  <c r="FA32" i="54"/>
  <c r="EZ32" i="54"/>
  <c r="EY32" i="54"/>
  <c r="EX32" i="54"/>
  <c r="EW32" i="54"/>
  <c r="EV32" i="54"/>
  <c r="EU32" i="54"/>
  <c r="ET32" i="54"/>
  <c r="ES32" i="54"/>
  <c r="ER32" i="54"/>
  <c r="EQ32" i="54"/>
  <c r="EP32" i="54"/>
  <c r="EO32" i="54"/>
  <c r="EN32" i="54"/>
  <c r="EM32" i="54"/>
  <c r="EL32" i="54"/>
  <c r="EK32" i="54"/>
  <c r="FW31" i="54"/>
  <c r="FV31" i="54"/>
  <c r="FU31" i="54"/>
  <c r="FT31" i="54"/>
  <c r="FS31" i="54"/>
  <c r="FR31" i="54"/>
  <c r="FQ31" i="54"/>
  <c r="FP31" i="54"/>
  <c r="FO31" i="54"/>
  <c r="FN31" i="54"/>
  <c r="FM31" i="54"/>
  <c r="FL31" i="54"/>
  <c r="FK31" i="54"/>
  <c r="FJ31" i="54"/>
  <c r="FI31" i="54"/>
  <c r="FH31" i="54"/>
  <c r="FG31" i="54"/>
  <c r="FF31" i="54"/>
  <c r="FE31" i="54"/>
  <c r="FD31" i="54"/>
  <c r="FC31" i="54"/>
  <c r="FB31" i="54"/>
  <c r="FA31" i="54"/>
  <c r="EZ31" i="54"/>
  <c r="EY31" i="54"/>
  <c r="EX31" i="54"/>
  <c r="EW31" i="54"/>
  <c r="EV31" i="54"/>
  <c r="EU31" i="54"/>
  <c r="ET31" i="54"/>
  <c r="ES31" i="54"/>
  <c r="ER31" i="54"/>
  <c r="EQ31" i="54"/>
  <c r="EP31" i="54"/>
  <c r="EO31" i="54"/>
  <c r="EN31" i="54"/>
  <c r="EM31" i="54"/>
  <c r="EL31" i="54"/>
  <c r="EK31" i="54"/>
  <c r="FW30" i="54"/>
  <c r="FV30" i="54"/>
  <c r="FU30" i="54"/>
  <c r="FT30" i="54"/>
  <c r="FS30" i="54"/>
  <c r="FR30" i="54"/>
  <c r="FQ30" i="54"/>
  <c r="FP30" i="54"/>
  <c r="FO30" i="54"/>
  <c r="FN30" i="54"/>
  <c r="FM30" i="54"/>
  <c r="FL30" i="54"/>
  <c r="FK30" i="54"/>
  <c r="FJ30" i="54"/>
  <c r="FI30" i="54"/>
  <c r="FH30" i="54"/>
  <c r="FG30" i="54"/>
  <c r="FF30" i="54"/>
  <c r="FE30" i="54"/>
  <c r="FD30" i="54"/>
  <c r="FC30" i="54"/>
  <c r="FB30" i="54"/>
  <c r="FA30" i="54"/>
  <c r="EZ30" i="54"/>
  <c r="EY30" i="54"/>
  <c r="EX30" i="54"/>
  <c r="EW30" i="54"/>
  <c r="EV30" i="54"/>
  <c r="EU30" i="54"/>
  <c r="ET30" i="54"/>
  <c r="ES30" i="54"/>
  <c r="ER30" i="54"/>
  <c r="EQ30" i="54"/>
  <c r="EP30" i="54"/>
  <c r="EO30" i="54"/>
  <c r="EN30" i="54"/>
  <c r="EM30" i="54"/>
  <c r="EL30" i="54"/>
  <c r="EK30" i="54"/>
  <c r="FW29" i="54"/>
  <c r="FV29" i="54"/>
  <c r="FU29" i="54"/>
  <c r="FT29" i="54"/>
  <c r="FS29" i="54"/>
  <c r="FR29" i="54"/>
  <c r="FQ29" i="54"/>
  <c r="FP29" i="54"/>
  <c r="FO29" i="54"/>
  <c r="FN29" i="54"/>
  <c r="FM29" i="54"/>
  <c r="FL29" i="54"/>
  <c r="FK29" i="54"/>
  <c r="FJ29" i="54"/>
  <c r="FI29" i="54"/>
  <c r="FH29" i="54"/>
  <c r="FG29" i="54"/>
  <c r="FF29" i="54"/>
  <c r="FE29" i="54"/>
  <c r="FD29" i="54"/>
  <c r="FC29" i="54"/>
  <c r="FB29" i="54"/>
  <c r="FA29" i="54"/>
  <c r="EZ29" i="54"/>
  <c r="EY29" i="54"/>
  <c r="EX29" i="54"/>
  <c r="EW29" i="54"/>
  <c r="EV29" i="54"/>
  <c r="EU29" i="54"/>
  <c r="ET29" i="54"/>
  <c r="ES29" i="54"/>
  <c r="ER29" i="54"/>
  <c r="EQ29" i="54"/>
  <c r="EP29" i="54"/>
  <c r="EO29" i="54"/>
  <c r="EN29" i="54"/>
  <c r="EM29" i="54"/>
  <c r="EL29" i="54"/>
  <c r="EK29" i="54"/>
  <c r="FW28" i="54"/>
  <c r="FV28" i="54"/>
  <c r="FU28" i="54"/>
  <c r="FT28" i="54"/>
  <c r="FS28" i="54"/>
  <c r="FR28" i="54"/>
  <c r="FQ28" i="54"/>
  <c r="FP28" i="54"/>
  <c r="FO28" i="54"/>
  <c r="FN28" i="54"/>
  <c r="FM28" i="54"/>
  <c r="FL28" i="54"/>
  <c r="FK28" i="54"/>
  <c r="FJ28" i="54"/>
  <c r="FI28" i="54"/>
  <c r="FH28" i="54"/>
  <c r="FG28" i="54"/>
  <c r="FF28" i="54"/>
  <c r="FE28" i="54"/>
  <c r="FD28" i="54"/>
  <c r="FC28" i="54"/>
  <c r="FB28" i="54"/>
  <c r="FA28" i="54"/>
  <c r="EZ28" i="54"/>
  <c r="EY28" i="54"/>
  <c r="EX28" i="54"/>
  <c r="EW28" i="54"/>
  <c r="EV28" i="54"/>
  <c r="EU28" i="54"/>
  <c r="ET28" i="54"/>
  <c r="ES28" i="54"/>
  <c r="ER28" i="54"/>
  <c r="EQ28" i="54"/>
  <c r="EP28" i="54"/>
  <c r="EO28" i="54"/>
  <c r="EN28" i="54"/>
  <c r="EM28" i="54"/>
  <c r="EL28" i="54"/>
  <c r="EK28" i="54"/>
  <c r="FW27" i="54"/>
  <c r="FV27" i="54"/>
  <c r="FU27" i="54"/>
  <c r="FT27" i="54"/>
  <c r="FS27" i="54"/>
  <c r="FR27" i="54"/>
  <c r="FQ27" i="54"/>
  <c r="FP27" i="54"/>
  <c r="FO27" i="54"/>
  <c r="FN27" i="54"/>
  <c r="FM27" i="54"/>
  <c r="FL27" i="54"/>
  <c r="FK27" i="54"/>
  <c r="FJ27" i="54"/>
  <c r="FI27" i="54"/>
  <c r="FH27" i="54"/>
  <c r="FG27" i="54"/>
  <c r="FF27" i="54"/>
  <c r="FE27" i="54"/>
  <c r="FD27" i="54"/>
  <c r="FC27" i="54"/>
  <c r="FB27" i="54"/>
  <c r="FA27" i="54"/>
  <c r="EZ27" i="54"/>
  <c r="EY27" i="54"/>
  <c r="EX27" i="54"/>
  <c r="EW27" i="54"/>
  <c r="EV27" i="54"/>
  <c r="EU27" i="54"/>
  <c r="ET27" i="54"/>
  <c r="ES27" i="54"/>
  <c r="ER27" i="54"/>
  <c r="EQ27" i="54"/>
  <c r="EP27" i="54"/>
  <c r="EO27" i="54"/>
  <c r="EN27" i="54"/>
  <c r="EM27" i="54"/>
  <c r="EL27" i="54"/>
  <c r="EK27" i="54"/>
  <c r="FW26" i="54"/>
  <c r="FV26" i="54"/>
  <c r="FU26" i="54"/>
  <c r="FT26" i="54"/>
  <c r="FS26" i="54"/>
  <c r="FR26" i="54"/>
  <c r="FQ26" i="54"/>
  <c r="FP26" i="54"/>
  <c r="FO26" i="54"/>
  <c r="FN26" i="54"/>
  <c r="FM26" i="54"/>
  <c r="FL26" i="54"/>
  <c r="FK26" i="54"/>
  <c r="FJ26" i="54"/>
  <c r="FI26" i="54"/>
  <c r="FH26" i="54"/>
  <c r="FG26" i="54"/>
  <c r="FF26" i="54"/>
  <c r="FE26" i="54"/>
  <c r="FD26" i="54"/>
  <c r="FC26" i="54"/>
  <c r="FB26" i="54"/>
  <c r="FA26" i="54"/>
  <c r="EZ26" i="54"/>
  <c r="EY26" i="54"/>
  <c r="EX26" i="54"/>
  <c r="EW26" i="54"/>
  <c r="EV26" i="54"/>
  <c r="EU26" i="54"/>
  <c r="ET26" i="54"/>
  <c r="ES26" i="54"/>
  <c r="ER26" i="54"/>
  <c r="EQ26" i="54"/>
  <c r="EP26" i="54"/>
  <c r="EO26" i="54"/>
  <c r="EN26" i="54"/>
  <c r="EM26" i="54"/>
  <c r="EL26" i="54"/>
  <c r="EK26" i="54"/>
  <c r="FW25" i="54"/>
  <c r="FV25" i="54"/>
  <c r="FU25" i="54"/>
  <c r="FT25" i="54"/>
  <c r="FS25" i="54"/>
  <c r="FR25" i="54"/>
  <c r="FQ25" i="54"/>
  <c r="FP25" i="54"/>
  <c r="FO25" i="54"/>
  <c r="FN25" i="54"/>
  <c r="FM25" i="54"/>
  <c r="FL25" i="54"/>
  <c r="FK25" i="54"/>
  <c r="FJ25" i="54"/>
  <c r="FI25" i="54"/>
  <c r="FH25" i="54"/>
  <c r="FG25" i="54"/>
  <c r="FF25" i="54"/>
  <c r="FE25" i="54"/>
  <c r="FD25" i="54"/>
  <c r="FC25" i="54"/>
  <c r="FB25" i="54"/>
  <c r="FA25" i="54"/>
  <c r="EZ25" i="54"/>
  <c r="EY25" i="54"/>
  <c r="EX25" i="54"/>
  <c r="EW25" i="54"/>
  <c r="EV25" i="54"/>
  <c r="EU25" i="54"/>
  <c r="ET25" i="54"/>
  <c r="ES25" i="54"/>
  <c r="ER25" i="54"/>
  <c r="EQ25" i="54"/>
  <c r="EP25" i="54"/>
  <c r="EO25" i="54"/>
  <c r="EN25" i="54"/>
  <c r="EM25" i="54"/>
  <c r="EL25" i="54"/>
  <c r="EK25" i="54"/>
  <c r="FW24" i="54"/>
  <c r="FV24" i="54"/>
  <c r="FU24" i="54"/>
  <c r="FT24" i="54"/>
  <c r="FS24" i="54"/>
  <c r="FR24" i="54"/>
  <c r="FQ24" i="54"/>
  <c r="FP24" i="54"/>
  <c r="FO24" i="54"/>
  <c r="FN24" i="54"/>
  <c r="FM24" i="54"/>
  <c r="FL24" i="54"/>
  <c r="FK24" i="54"/>
  <c r="FJ24" i="54"/>
  <c r="FI24" i="54"/>
  <c r="FH24" i="54"/>
  <c r="FG24" i="54"/>
  <c r="FF24" i="54"/>
  <c r="FE24" i="54"/>
  <c r="FD24" i="54"/>
  <c r="FC24" i="54"/>
  <c r="FB24" i="54"/>
  <c r="FA24" i="54"/>
  <c r="EZ24" i="54"/>
  <c r="EY24" i="54"/>
  <c r="EX24" i="54"/>
  <c r="EW24" i="54"/>
  <c r="EV24" i="54"/>
  <c r="EU24" i="54"/>
  <c r="ET24" i="54"/>
  <c r="ES24" i="54"/>
  <c r="ER24" i="54"/>
  <c r="EQ24" i="54"/>
  <c r="EP24" i="54"/>
  <c r="EO24" i="54"/>
  <c r="EN24" i="54"/>
  <c r="EM24" i="54"/>
  <c r="EL24" i="54"/>
  <c r="EK24" i="54"/>
  <c r="FW23" i="54"/>
  <c r="FV23" i="54"/>
  <c r="FU23" i="54"/>
  <c r="FT23" i="54"/>
  <c r="FS23" i="54"/>
  <c r="FR23" i="54"/>
  <c r="FQ23" i="54"/>
  <c r="FP23" i="54"/>
  <c r="FO23" i="54"/>
  <c r="FN23" i="54"/>
  <c r="FM23" i="54"/>
  <c r="FL23" i="54"/>
  <c r="FK23" i="54"/>
  <c r="FJ23" i="54"/>
  <c r="FI23" i="54"/>
  <c r="FH23" i="54"/>
  <c r="FG23" i="54"/>
  <c r="FF23" i="54"/>
  <c r="FE23" i="54"/>
  <c r="FD23" i="54"/>
  <c r="FC23" i="54"/>
  <c r="FB23" i="54"/>
  <c r="FA23" i="54"/>
  <c r="EZ23" i="54"/>
  <c r="EY23" i="54"/>
  <c r="EX23" i="54"/>
  <c r="EW23" i="54"/>
  <c r="EV23" i="54"/>
  <c r="EU23" i="54"/>
  <c r="ET23" i="54"/>
  <c r="ES23" i="54"/>
  <c r="ER23" i="54"/>
  <c r="EQ23" i="54"/>
  <c r="EP23" i="54"/>
  <c r="EO23" i="54"/>
  <c r="EN23" i="54"/>
  <c r="EM23" i="54"/>
  <c r="EL23" i="54"/>
  <c r="EK23" i="54"/>
  <c r="FW22" i="54"/>
  <c r="FV22" i="54"/>
  <c r="FU22" i="54"/>
  <c r="FT22" i="54"/>
  <c r="FS22" i="54"/>
  <c r="FR22" i="54"/>
  <c r="FQ22" i="54"/>
  <c r="FP22" i="54"/>
  <c r="FO22" i="54"/>
  <c r="FN22" i="54"/>
  <c r="FM22" i="54"/>
  <c r="FL22" i="54"/>
  <c r="FK22" i="54"/>
  <c r="FJ22" i="54"/>
  <c r="FI22" i="54"/>
  <c r="FH22" i="54"/>
  <c r="FG22" i="54"/>
  <c r="FF22" i="54"/>
  <c r="FE22" i="54"/>
  <c r="FD22" i="54"/>
  <c r="FC22" i="54"/>
  <c r="FB22" i="54"/>
  <c r="FA22" i="54"/>
  <c r="EZ22" i="54"/>
  <c r="EY22" i="54"/>
  <c r="EX22" i="54"/>
  <c r="EW22" i="54"/>
  <c r="EV22" i="54"/>
  <c r="EU22" i="54"/>
  <c r="ET22" i="54"/>
  <c r="ES22" i="54"/>
  <c r="ER22" i="54"/>
  <c r="EQ22" i="54"/>
  <c r="EP22" i="54"/>
  <c r="EO22" i="54"/>
  <c r="EN22" i="54"/>
  <c r="EM22" i="54"/>
  <c r="EL22" i="54"/>
  <c r="EK22" i="54"/>
  <c r="FW21" i="54"/>
  <c r="FV21" i="54"/>
  <c r="FU21" i="54"/>
  <c r="FT21" i="54"/>
  <c r="FS21" i="54"/>
  <c r="FR21" i="54"/>
  <c r="FQ21" i="54"/>
  <c r="FP21" i="54"/>
  <c r="FO21" i="54"/>
  <c r="FN21" i="54"/>
  <c r="FM21" i="54"/>
  <c r="FL21" i="54"/>
  <c r="FK21" i="54"/>
  <c r="FJ21" i="54"/>
  <c r="FI21" i="54"/>
  <c r="FH21" i="54"/>
  <c r="FG21" i="54"/>
  <c r="FF21" i="54"/>
  <c r="FE21" i="54"/>
  <c r="FD21" i="54"/>
  <c r="FC21" i="54"/>
  <c r="FB21" i="54"/>
  <c r="FA21" i="54"/>
  <c r="EZ21" i="54"/>
  <c r="EY21" i="54"/>
  <c r="EX21" i="54"/>
  <c r="EW21" i="54"/>
  <c r="EV21" i="54"/>
  <c r="EU21" i="54"/>
  <c r="ET21" i="54"/>
  <c r="ES21" i="54"/>
  <c r="ER21" i="54"/>
  <c r="EQ21" i="54"/>
  <c r="EP21" i="54"/>
  <c r="EO21" i="54"/>
  <c r="EN21" i="54"/>
  <c r="EM21" i="54"/>
  <c r="EL21" i="54"/>
  <c r="EK21" i="54"/>
  <c r="FW20" i="54"/>
  <c r="FV20" i="54"/>
  <c r="FU20" i="54"/>
  <c r="FT20" i="54"/>
  <c r="FS20" i="54"/>
  <c r="FR20" i="54"/>
  <c r="FQ20" i="54"/>
  <c r="FP20" i="54"/>
  <c r="FO20" i="54"/>
  <c r="FN20" i="54"/>
  <c r="FM20" i="54"/>
  <c r="FL20" i="54"/>
  <c r="FK20" i="54"/>
  <c r="FJ20" i="54"/>
  <c r="FI20" i="54"/>
  <c r="FH20" i="54"/>
  <c r="FG20" i="54"/>
  <c r="FF20" i="54"/>
  <c r="FE20" i="54"/>
  <c r="FD20" i="54"/>
  <c r="FC20" i="54"/>
  <c r="FB20" i="54"/>
  <c r="FA20" i="54"/>
  <c r="EZ20" i="54"/>
  <c r="EY20" i="54"/>
  <c r="EX20" i="54"/>
  <c r="EW20" i="54"/>
  <c r="EV20" i="54"/>
  <c r="EU20" i="54"/>
  <c r="ET20" i="54"/>
  <c r="ES20" i="54"/>
  <c r="ER20" i="54"/>
  <c r="EQ20" i="54"/>
  <c r="EP20" i="54"/>
  <c r="EO20" i="54"/>
  <c r="EN20" i="54"/>
  <c r="EM20" i="54"/>
  <c r="EL20" i="54"/>
  <c r="EK20" i="54"/>
  <c r="FW19" i="54"/>
  <c r="FV19" i="54"/>
  <c r="FU19" i="54"/>
  <c r="FT19" i="54"/>
  <c r="FS19" i="54"/>
  <c r="FR19" i="54"/>
  <c r="FQ19" i="54"/>
  <c r="FP19" i="54"/>
  <c r="FO19" i="54"/>
  <c r="FN19" i="54"/>
  <c r="FM19" i="54"/>
  <c r="FL19" i="54"/>
  <c r="FK19" i="54"/>
  <c r="FJ19" i="54"/>
  <c r="FI19" i="54"/>
  <c r="FH19" i="54"/>
  <c r="FG19" i="54"/>
  <c r="FF19" i="54"/>
  <c r="FE19" i="54"/>
  <c r="FD19" i="54"/>
  <c r="FC19" i="54"/>
  <c r="FB19" i="54"/>
  <c r="FA19" i="54"/>
  <c r="EZ19" i="54"/>
  <c r="EY19" i="54"/>
  <c r="EX19" i="54"/>
  <c r="EW19" i="54"/>
  <c r="EV19" i="54"/>
  <c r="EU19" i="54"/>
  <c r="ET19" i="54"/>
  <c r="ES19" i="54"/>
  <c r="ER19" i="54"/>
  <c r="EQ19" i="54"/>
  <c r="EP19" i="54"/>
  <c r="EO19" i="54"/>
  <c r="EN19" i="54"/>
  <c r="EM19" i="54"/>
  <c r="EL19" i="54"/>
  <c r="EK19" i="54"/>
  <c r="FW18" i="54"/>
  <c r="FV18" i="54"/>
  <c r="FU18" i="54"/>
  <c r="FT18" i="54"/>
  <c r="FS18" i="54"/>
  <c r="FR18" i="54"/>
  <c r="FQ18" i="54"/>
  <c r="FP18" i="54"/>
  <c r="FO18" i="54"/>
  <c r="FN18" i="54"/>
  <c r="FM18" i="54"/>
  <c r="FL18" i="54"/>
  <c r="FK18" i="54"/>
  <c r="FJ18" i="54"/>
  <c r="FI18" i="54"/>
  <c r="FH18" i="54"/>
  <c r="FG18" i="54"/>
  <c r="FF18" i="54"/>
  <c r="FE18" i="54"/>
  <c r="FD18" i="54"/>
  <c r="FC18" i="54"/>
  <c r="FB18" i="54"/>
  <c r="FA18" i="54"/>
  <c r="EZ18" i="54"/>
  <c r="EY18" i="54"/>
  <c r="EX18" i="54"/>
  <c r="EW18" i="54"/>
  <c r="EV18" i="54"/>
  <c r="EU18" i="54"/>
  <c r="ET18" i="54"/>
  <c r="ES18" i="54"/>
  <c r="ER18" i="54"/>
  <c r="EQ18" i="54"/>
  <c r="EP18" i="54"/>
  <c r="EO18" i="54"/>
  <c r="EN18" i="54"/>
  <c r="EM18" i="54"/>
  <c r="EL18" i="54"/>
  <c r="EK18" i="54"/>
  <c r="FW17" i="54"/>
  <c r="FV17" i="54"/>
  <c r="FU17" i="54"/>
  <c r="FT17" i="54"/>
  <c r="FS17" i="54"/>
  <c r="FR17" i="54"/>
  <c r="FQ17" i="54"/>
  <c r="FP17" i="54"/>
  <c r="FO17" i="54"/>
  <c r="FN17" i="54"/>
  <c r="FM17" i="54"/>
  <c r="FL17" i="54"/>
  <c r="FK17" i="54"/>
  <c r="FJ17" i="54"/>
  <c r="FI17" i="54"/>
  <c r="FH17" i="54"/>
  <c r="FG17" i="54"/>
  <c r="FF17" i="54"/>
  <c r="FE17" i="54"/>
  <c r="FD17" i="54"/>
  <c r="FC17" i="54"/>
  <c r="FB17" i="54"/>
  <c r="FA17" i="54"/>
  <c r="EZ17" i="54"/>
  <c r="EY17" i="54"/>
  <c r="EX17" i="54"/>
  <c r="EW17" i="54"/>
  <c r="EV17" i="54"/>
  <c r="EU17" i="54"/>
  <c r="ET17" i="54"/>
  <c r="ES17" i="54"/>
  <c r="ER17" i="54"/>
  <c r="EQ17" i="54"/>
  <c r="EP17" i="54"/>
  <c r="EO17" i="54"/>
  <c r="EN17" i="54"/>
  <c r="EM17" i="54"/>
  <c r="EL17" i="54"/>
  <c r="EK17" i="54"/>
  <c r="FW16" i="54"/>
  <c r="FV16" i="54"/>
  <c r="FU16" i="54"/>
  <c r="FT16" i="54"/>
  <c r="FS16" i="54"/>
  <c r="FR16" i="54"/>
  <c r="FQ16" i="54"/>
  <c r="FP16" i="54"/>
  <c r="FO16" i="54"/>
  <c r="FN16" i="54"/>
  <c r="FM16" i="54"/>
  <c r="FL16" i="54"/>
  <c r="FK16" i="54"/>
  <c r="FJ16" i="54"/>
  <c r="FI16" i="54"/>
  <c r="FH16" i="54"/>
  <c r="FG16" i="54"/>
  <c r="FF16" i="54"/>
  <c r="FE16" i="54"/>
  <c r="FD16" i="54"/>
  <c r="FC16" i="54"/>
  <c r="FB16" i="54"/>
  <c r="FA16" i="54"/>
  <c r="EZ16" i="54"/>
  <c r="EY16" i="54"/>
  <c r="EX16" i="54"/>
  <c r="EW16" i="54"/>
  <c r="EV16" i="54"/>
  <c r="EU16" i="54"/>
  <c r="ET16" i="54"/>
  <c r="ES16" i="54"/>
  <c r="ER16" i="54"/>
  <c r="EQ16" i="54"/>
  <c r="EP16" i="54"/>
  <c r="EO16" i="54"/>
  <c r="EN16" i="54"/>
  <c r="EM16" i="54"/>
  <c r="EL16" i="54"/>
  <c r="EK16" i="54"/>
  <c r="FW15" i="54"/>
  <c r="FV15" i="54"/>
  <c r="FU15" i="54"/>
  <c r="FT15" i="54"/>
  <c r="FS15" i="54"/>
  <c r="FR15" i="54"/>
  <c r="FQ15" i="54"/>
  <c r="FP15" i="54"/>
  <c r="FO15" i="54"/>
  <c r="FN15" i="54"/>
  <c r="FM15" i="54"/>
  <c r="FL15" i="54"/>
  <c r="FK15" i="54"/>
  <c r="FJ15" i="54"/>
  <c r="FI15" i="54"/>
  <c r="FH15" i="54"/>
  <c r="FG15" i="54"/>
  <c r="FF15" i="54"/>
  <c r="FE15" i="54"/>
  <c r="FD15" i="54"/>
  <c r="FC15" i="54"/>
  <c r="FB15" i="54"/>
  <c r="FA15" i="54"/>
  <c r="EZ15" i="54"/>
  <c r="EY15" i="54"/>
  <c r="EX15" i="54"/>
  <c r="EW15" i="54"/>
  <c r="EV15" i="54"/>
  <c r="EU15" i="54"/>
  <c r="ET15" i="54"/>
  <c r="ES15" i="54"/>
  <c r="ER15" i="54"/>
  <c r="EQ15" i="54"/>
  <c r="EP15" i="54"/>
  <c r="EO15" i="54"/>
  <c r="EN15" i="54"/>
  <c r="EM15" i="54"/>
  <c r="EL15" i="54"/>
  <c r="EK15" i="54"/>
  <c r="FW14" i="54"/>
  <c r="FV14" i="54"/>
  <c r="FU14" i="54"/>
  <c r="FT14" i="54"/>
  <c r="FS14" i="54"/>
  <c r="FR14" i="54"/>
  <c r="FQ14" i="54"/>
  <c r="FP14" i="54"/>
  <c r="FO14" i="54"/>
  <c r="FN14" i="54"/>
  <c r="FM14" i="54"/>
  <c r="FL14" i="54"/>
  <c r="FK14" i="54"/>
  <c r="FJ14" i="54"/>
  <c r="FI14" i="54"/>
  <c r="FH14" i="54"/>
  <c r="FG14" i="54"/>
  <c r="FF14" i="54"/>
  <c r="FE14" i="54"/>
  <c r="FD14" i="54"/>
  <c r="FC14" i="54"/>
  <c r="FB14" i="54"/>
  <c r="FA14" i="54"/>
  <c r="EZ14" i="54"/>
  <c r="EY14" i="54"/>
  <c r="EX14" i="54"/>
  <c r="EW14" i="54"/>
  <c r="EV14" i="54"/>
  <c r="EU14" i="54"/>
  <c r="ET14" i="54"/>
  <c r="ES14" i="54"/>
  <c r="ER14" i="54"/>
  <c r="EQ14" i="54"/>
  <c r="EP14" i="54"/>
  <c r="EO14" i="54"/>
  <c r="EN14" i="54"/>
  <c r="EM14" i="54"/>
  <c r="EL14" i="54"/>
  <c r="EK14" i="54"/>
  <c r="FW13" i="54"/>
  <c r="FV13" i="54"/>
  <c r="FU13" i="54"/>
  <c r="FT13" i="54"/>
  <c r="FS13" i="54"/>
  <c r="FR13" i="54"/>
  <c r="FQ13" i="54"/>
  <c r="FP13" i="54"/>
  <c r="FO13" i="54"/>
  <c r="FN13" i="54"/>
  <c r="FM13" i="54"/>
  <c r="FL13" i="54"/>
  <c r="FK13" i="54"/>
  <c r="FJ13" i="54"/>
  <c r="FI13" i="54"/>
  <c r="FH13" i="54"/>
  <c r="FG13" i="54"/>
  <c r="FF13" i="54"/>
  <c r="FE13" i="54"/>
  <c r="FD13" i="54"/>
  <c r="FC13" i="54"/>
  <c r="FB13" i="54"/>
  <c r="FA13" i="54"/>
  <c r="EZ13" i="54"/>
  <c r="EY13" i="54"/>
  <c r="EX13" i="54"/>
  <c r="EW13" i="54"/>
  <c r="EV13" i="54"/>
  <c r="EU13" i="54"/>
  <c r="ET13" i="54"/>
  <c r="ES13" i="54"/>
  <c r="ER13" i="54"/>
  <c r="EQ13" i="54"/>
  <c r="EP13" i="54"/>
  <c r="EO13" i="54"/>
  <c r="EN13" i="54"/>
  <c r="EM13" i="54"/>
  <c r="EL13" i="54"/>
  <c r="EK13" i="54"/>
  <c r="FW12" i="54"/>
  <c r="FV12" i="54"/>
  <c r="FU12" i="54"/>
  <c r="FT12" i="54"/>
  <c r="FS12" i="54"/>
  <c r="FR12" i="54"/>
  <c r="FQ12" i="54"/>
  <c r="FP12" i="54"/>
  <c r="FO12" i="54"/>
  <c r="FN12" i="54"/>
  <c r="FM12" i="54"/>
  <c r="FL12" i="54"/>
  <c r="FK12" i="54"/>
  <c r="FJ12" i="54"/>
  <c r="FI12" i="54"/>
  <c r="FH12" i="54"/>
  <c r="FG12" i="54"/>
  <c r="FF12" i="54"/>
  <c r="FE12" i="54"/>
  <c r="FD12" i="54"/>
  <c r="FC12" i="54"/>
  <c r="FB12" i="54"/>
  <c r="FA12" i="54"/>
  <c r="EZ12" i="54"/>
  <c r="EY12" i="54"/>
  <c r="EX12" i="54"/>
  <c r="EW12" i="54"/>
  <c r="EV12" i="54"/>
  <c r="EU12" i="54"/>
  <c r="ET12" i="54"/>
  <c r="ES12" i="54"/>
  <c r="ER12" i="54"/>
  <c r="EQ12" i="54"/>
  <c r="EP12" i="54"/>
  <c r="EO12" i="54"/>
  <c r="EN12" i="54"/>
  <c r="EM12" i="54"/>
  <c r="EL12" i="54"/>
  <c r="EK12" i="54"/>
  <c r="FW11" i="54"/>
  <c r="FV11" i="54"/>
  <c r="FU11" i="54"/>
  <c r="FT11" i="54"/>
  <c r="FS11" i="54"/>
  <c r="FR11" i="54"/>
  <c r="FQ11" i="54"/>
  <c r="FP11" i="54"/>
  <c r="FO11" i="54"/>
  <c r="FN11" i="54"/>
  <c r="FM11" i="54"/>
  <c r="FL11" i="54"/>
  <c r="FK11" i="54"/>
  <c r="FJ11" i="54"/>
  <c r="FI11" i="54"/>
  <c r="FH11" i="54"/>
  <c r="FG11" i="54"/>
  <c r="FF11" i="54"/>
  <c r="FE11" i="54"/>
  <c r="FD11" i="54"/>
  <c r="FC11" i="54"/>
  <c r="FB11" i="54"/>
  <c r="FA11" i="54"/>
  <c r="EZ11" i="54"/>
  <c r="EY11" i="54"/>
  <c r="EX11" i="54"/>
  <c r="EW11" i="54"/>
  <c r="EV11" i="54"/>
  <c r="EU11" i="54"/>
  <c r="ET11" i="54"/>
  <c r="ES11" i="54"/>
  <c r="ER11" i="54"/>
  <c r="EQ11" i="54"/>
  <c r="EP11" i="54"/>
  <c r="EO11" i="54"/>
  <c r="EN11" i="54"/>
  <c r="EM11" i="54"/>
  <c r="EL11" i="54"/>
  <c r="EK11" i="54"/>
  <c r="FW10" i="54"/>
  <c r="FV10" i="54"/>
  <c r="FU10" i="54"/>
  <c r="FT10" i="54"/>
  <c r="FS10" i="54"/>
  <c r="FR10" i="54"/>
  <c r="FQ10" i="54"/>
  <c r="FP10" i="54"/>
  <c r="FO10" i="54"/>
  <c r="FN10" i="54"/>
  <c r="FM10" i="54"/>
  <c r="FL10" i="54"/>
  <c r="FK10" i="54"/>
  <c r="FJ10" i="54"/>
  <c r="FI10" i="54"/>
  <c r="FH10" i="54"/>
  <c r="FG10" i="54"/>
  <c r="FF10" i="54"/>
  <c r="FE10" i="54"/>
  <c r="FD10" i="54"/>
  <c r="FC10" i="54"/>
  <c r="FB10" i="54"/>
  <c r="FA10" i="54"/>
  <c r="EZ10" i="54"/>
  <c r="EY10" i="54"/>
  <c r="EX10" i="54"/>
  <c r="EW10" i="54"/>
  <c r="EV10" i="54"/>
  <c r="EU10" i="54"/>
  <c r="ET10" i="54"/>
  <c r="ES10" i="54"/>
  <c r="ER10" i="54"/>
  <c r="EQ10" i="54"/>
  <c r="EP10" i="54"/>
  <c r="EO10" i="54"/>
  <c r="EN10" i="54"/>
  <c r="EM10" i="54"/>
  <c r="EL10" i="54"/>
  <c r="EK10" i="54"/>
  <c r="FW9" i="54"/>
  <c r="FV9" i="54"/>
  <c r="FU9" i="54"/>
  <c r="FT9" i="54"/>
  <c r="FS9" i="54"/>
  <c r="FR9" i="54"/>
  <c r="FQ9" i="54"/>
  <c r="FP9" i="54"/>
  <c r="FO9" i="54"/>
  <c r="FN9" i="54"/>
  <c r="FM9" i="54"/>
  <c r="FL9" i="54"/>
  <c r="FK9" i="54"/>
  <c r="FJ9" i="54"/>
  <c r="FI9" i="54"/>
  <c r="FH9" i="54"/>
  <c r="FG9" i="54"/>
  <c r="FF9" i="54"/>
  <c r="FE9" i="54"/>
  <c r="FD9" i="54"/>
  <c r="FC9" i="54"/>
  <c r="FB9" i="54"/>
  <c r="FA9" i="54"/>
  <c r="EZ9" i="54"/>
  <c r="EY9" i="54"/>
  <c r="EX9" i="54"/>
  <c r="EW9" i="54"/>
  <c r="EV9" i="54"/>
  <c r="EU9" i="54"/>
  <c r="ET9" i="54"/>
  <c r="ES9" i="54"/>
  <c r="ER9" i="54"/>
  <c r="EQ9" i="54"/>
  <c r="EP9" i="54"/>
  <c r="EO9" i="54"/>
  <c r="EN9" i="54"/>
  <c r="EM9" i="54"/>
  <c r="EL9" i="54"/>
  <c r="EK9" i="54"/>
  <c r="FW8" i="54"/>
  <c r="FV8" i="54"/>
  <c r="FU8" i="54"/>
  <c r="FT8" i="54"/>
  <c r="FS8" i="54"/>
  <c r="FR8" i="54"/>
  <c r="FQ8" i="54"/>
  <c r="FP8" i="54"/>
  <c r="FO8" i="54"/>
  <c r="FN8" i="54"/>
  <c r="FM8" i="54"/>
  <c r="FL8" i="54"/>
  <c r="FK8" i="54"/>
  <c r="FJ8" i="54"/>
  <c r="FI8" i="54"/>
  <c r="FH8" i="54"/>
  <c r="FG8" i="54"/>
  <c r="FF8" i="54"/>
  <c r="FE8" i="54"/>
  <c r="FD8" i="54"/>
  <c r="FC8" i="54"/>
  <c r="FB8" i="54"/>
  <c r="FA8" i="54"/>
  <c r="EZ8" i="54"/>
  <c r="EY8" i="54"/>
  <c r="EX8" i="54"/>
  <c r="EW8" i="54"/>
  <c r="EV8" i="54"/>
  <c r="EU8" i="54"/>
  <c r="ET8" i="54"/>
  <c r="ES8" i="54"/>
  <c r="ER8" i="54"/>
  <c r="EQ8" i="54"/>
  <c r="EP8" i="54"/>
  <c r="EO8" i="54"/>
  <c r="EN8" i="54"/>
  <c r="EM8" i="54"/>
  <c r="EL8" i="54"/>
  <c r="EK8" i="54"/>
  <c r="FW7" i="54"/>
  <c r="FV7" i="54"/>
  <c r="FU7" i="54"/>
  <c r="FT7" i="54"/>
  <c r="FS7" i="54"/>
  <c r="FR7" i="54"/>
  <c r="FQ7" i="54"/>
  <c r="FP7" i="54"/>
  <c r="FO7" i="54"/>
  <c r="FN7" i="54"/>
  <c r="FM7" i="54"/>
  <c r="FL7" i="54"/>
  <c r="FK7" i="54"/>
  <c r="FJ7" i="54"/>
  <c r="FI7" i="54"/>
  <c r="FH7" i="54"/>
  <c r="FG7" i="54"/>
  <c r="FF7" i="54"/>
  <c r="FE7" i="54"/>
  <c r="FD7" i="54"/>
  <c r="FC7" i="54"/>
  <c r="FB7" i="54"/>
  <c r="FA7" i="54"/>
  <c r="EZ7" i="54"/>
  <c r="EY7" i="54"/>
  <c r="EX7" i="54"/>
  <c r="EW7" i="54"/>
  <c r="EV7" i="54"/>
  <c r="EU7" i="54"/>
  <c r="ET7" i="54"/>
  <c r="ES7" i="54"/>
  <c r="ER7" i="54"/>
  <c r="EQ7" i="54"/>
  <c r="EP7" i="54"/>
  <c r="EO7" i="54"/>
  <c r="EN7" i="54"/>
  <c r="EM7" i="54"/>
  <c r="EL7" i="54"/>
  <c r="EK7" i="54"/>
  <c r="FW6" i="54"/>
  <c r="FV6" i="54"/>
  <c r="FU6" i="54"/>
  <c r="FT6" i="54"/>
  <c r="FS6" i="54"/>
  <c r="FR6" i="54"/>
  <c r="FQ6" i="54"/>
  <c r="FP6" i="54"/>
  <c r="FO6" i="54"/>
  <c r="FN6" i="54"/>
  <c r="FM6" i="54"/>
  <c r="FL6" i="54"/>
  <c r="FK6" i="54"/>
  <c r="FJ6" i="54"/>
  <c r="FI6" i="54"/>
  <c r="FH6" i="54"/>
  <c r="FG6" i="54"/>
  <c r="FF6" i="54"/>
  <c r="FE6" i="54"/>
  <c r="FD6" i="54"/>
  <c r="FC6" i="54"/>
  <c r="FB6" i="54"/>
  <c r="FA6" i="54"/>
  <c r="EZ6" i="54"/>
  <c r="EY6" i="54"/>
  <c r="EX6" i="54"/>
  <c r="EW6" i="54"/>
  <c r="EV6" i="54"/>
  <c r="EU6" i="54"/>
  <c r="ET6" i="54"/>
  <c r="ES6" i="54"/>
  <c r="ER6" i="54"/>
  <c r="EQ6" i="54"/>
  <c r="EP6" i="54"/>
  <c r="EO6" i="54"/>
  <c r="EN6" i="54"/>
  <c r="EM6" i="54"/>
  <c r="EL6" i="54"/>
  <c r="EK6" i="54"/>
  <c r="FW5" i="54"/>
  <c r="FV5" i="54"/>
  <c r="FU5" i="54"/>
  <c r="FT5" i="54"/>
  <c r="FS5" i="54"/>
  <c r="FR5" i="54"/>
  <c r="FQ5" i="54"/>
  <c r="FP5" i="54"/>
  <c r="FO5" i="54"/>
  <c r="FN5" i="54"/>
  <c r="FM5" i="54"/>
  <c r="FL5" i="54"/>
  <c r="FK5" i="54"/>
  <c r="FJ5" i="54"/>
  <c r="FI5" i="54"/>
  <c r="FH5" i="54"/>
  <c r="FG5" i="54"/>
  <c r="FF5" i="54"/>
  <c r="FE5" i="54"/>
  <c r="FD5" i="54"/>
  <c r="FC5" i="54"/>
  <c r="FB5" i="54"/>
  <c r="FA5" i="54"/>
  <c r="EZ5" i="54"/>
  <c r="EY5" i="54"/>
  <c r="EX5" i="54"/>
  <c r="EW5" i="54"/>
  <c r="EV5" i="54"/>
  <c r="EU5" i="54"/>
  <c r="ET5" i="54"/>
  <c r="ES5" i="54"/>
  <c r="ER5" i="54"/>
  <c r="EQ5" i="54"/>
  <c r="EP5" i="54"/>
  <c r="EO5" i="54"/>
  <c r="EN5" i="54"/>
  <c r="EM5" i="54"/>
  <c r="EL5" i="54"/>
  <c r="EK5" i="54"/>
  <c r="FW4" i="54"/>
  <c r="FV4" i="54"/>
  <c r="FU4" i="54"/>
  <c r="FT4" i="54"/>
  <c r="FS4" i="54"/>
  <c r="FR4" i="54"/>
  <c r="FQ4" i="54"/>
  <c r="FP4" i="54"/>
  <c r="FO4" i="54"/>
  <c r="FN4" i="54"/>
  <c r="FM4" i="54"/>
  <c r="FL4" i="54"/>
  <c r="FK4" i="54"/>
  <c r="FJ4" i="54"/>
  <c r="FI4" i="54"/>
  <c r="FH4" i="54"/>
  <c r="FG4" i="54"/>
  <c r="FF4" i="54"/>
  <c r="FE4" i="54"/>
  <c r="FD4" i="54"/>
  <c r="FC4" i="54"/>
  <c r="FB4" i="54"/>
  <c r="FA4" i="54"/>
  <c r="EZ4" i="54"/>
  <c r="EY4" i="54"/>
  <c r="EX4" i="54"/>
  <c r="EW4" i="54"/>
  <c r="EV4" i="54"/>
  <c r="EU4" i="54"/>
  <c r="ET4" i="54"/>
  <c r="ES4" i="54"/>
  <c r="ER4" i="54"/>
  <c r="EQ4" i="54"/>
  <c r="EP4" i="54"/>
  <c r="EO4" i="54"/>
  <c r="EN4" i="54"/>
  <c r="EM4" i="54"/>
  <c r="EL4" i="54"/>
  <c r="EK4" i="54"/>
  <c r="FW3" i="54"/>
  <c r="FV3" i="54"/>
  <c r="FU3" i="54"/>
  <c r="FT3" i="54"/>
  <c r="FS3" i="54"/>
  <c r="FR3" i="54"/>
  <c r="FQ3" i="54"/>
  <c r="FP3" i="54"/>
  <c r="FO3" i="54"/>
  <c r="FN3" i="54"/>
  <c r="FM3" i="54"/>
  <c r="FL3" i="54"/>
  <c r="FK3" i="54"/>
  <c r="FJ3" i="54"/>
  <c r="FI3" i="54"/>
  <c r="FH3" i="54"/>
  <c r="FG3" i="54"/>
  <c r="FF3" i="54"/>
  <c r="FE3" i="54"/>
  <c r="FD3" i="54"/>
  <c r="FC3" i="54"/>
  <c r="FB3" i="54"/>
  <c r="FA3" i="54"/>
  <c r="EZ3" i="54"/>
  <c r="EY3" i="54"/>
  <c r="EX3" i="54"/>
  <c r="EW3" i="54"/>
  <c r="EV3" i="54"/>
  <c r="EU3" i="54"/>
  <c r="ET3" i="54"/>
  <c r="ES3" i="54"/>
  <c r="ER3" i="54"/>
  <c r="EQ3" i="54"/>
  <c r="EP3" i="54"/>
  <c r="EO3" i="54"/>
  <c r="EN3" i="54"/>
  <c r="EM3" i="54"/>
  <c r="EL3" i="54"/>
  <c r="EK3" i="54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C53" i="41"/>
  <c r="B53" i="41"/>
  <c r="G63" i="49"/>
  <c r="F63" i="49"/>
  <c r="B63" i="49"/>
  <c r="G62" i="49"/>
  <c r="F62" i="49"/>
  <c r="B62" i="49"/>
  <c r="G61" i="49"/>
  <c r="F61" i="49"/>
  <c r="B61" i="49"/>
  <c r="K60" i="49"/>
  <c r="K58" i="49"/>
  <c r="K57" i="49"/>
  <c r="K56" i="49"/>
  <c r="K55" i="49"/>
  <c r="K54" i="49"/>
  <c r="K53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K7" i="49"/>
  <c r="K6" i="49"/>
  <c r="K5" i="49"/>
  <c r="K4" i="49"/>
  <c r="K3" i="49"/>
  <c r="AY17" i="45"/>
  <c r="AX17" i="45"/>
  <c r="AW17" i="45"/>
  <c r="AV17" i="45"/>
  <c r="AU17" i="45"/>
  <c r="AT17" i="45"/>
  <c r="AS17" i="45"/>
  <c r="AR17" i="45"/>
  <c r="AQ17" i="45"/>
  <c r="AP17" i="45"/>
  <c r="AO17" i="45"/>
  <c r="AN17" i="45"/>
  <c r="AM17" i="45"/>
  <c r="AL17" i="45"/>
  <c r="AK17" i="45"/>
  <c r="AJ17" i="45"/>
  <c r="AI17" i="45"/>
  <c r="AH17" i="45"/>
  <c r="AG17" i="45"/>
  <c r="Z17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C17" i="45"/>
  <c r="B17" i="45"/>
  <c r="BD14" i="45"/>
  <c r="BC14" i="45"/>
  <c r="AC14" i="45"/>
  <c r="AB14" i="45"/>
  <c r="BA13" i="45"/>
  <c r="BD13" i="45" s="1"/>
  <c r="AZ13" i="45"/>
  <c r="BC13" i="45" s="1"/>
  <c r="AC13" i="45"/>
  <c r="AB13" i="45"/>
  <c r="BD12" i="45"/>
  <c r="BA12" i="45"/>
  <c r="AZ12" i="45" s="1"/>
  <c r="BC12" i="45" s="1"/>
  <c r="AC12" i="45"/>
  <c r="AB12" i="45"/>
  <c r="BA11" i="45"/>
  <c r="BD11" i="45" s="1"/>
  <c r="AZ11" i="45"/>
  <c r="BC11" i="45" s="1"/>
  <c r="AC11" i="45"/>
  <c r="AB11" i="45"/>
  <c r="BD10" i="45"/>
  <c r="BA10" i="45"/>
  <c r="AZ10" i="45" s="1"/>
  <c r="BC10" i="45" s="1"/>
  <c r="AC10" i="45"/>
  <c r="AB10" i="45"/>
  <c r="BA9" i="45"/>
  <c r="BD9" i="45" s="1"/>
  <c r="AZ9" i="45"/>
  <c r="BC9" i="45" s="1"/>
  <c r="AC9" i="45"/>
  <c r="AB9" i="45"/>
  <c r="BD8" i="45"/>
  <c r="BA8" i="45"/>
  <c r="AZ8" i="45" s="1"/>
  <c r="BC8" i="45" s="1"/>
  <c r="AC8" i="45"/>
  <c r="AB8" i="45"/>
  <c r="BA7" i="45"/>
  <c r="BD7" i="45" s="1"/>
  <c r="AZ7" i="45"/>
  <c r="BC7" i="45" s="1"/>
  <c r="AC7" i="45"/>
  <c r="AB7" i="45"/>
  <c r="BD6" i="45"/>
  <c r="BA6" i="45"/>
  <c r="AZ6" i="45" s="1"/>
  <c r="BC6" i="45" s="1"/>
  <c r="AC6" i="45"/>
  <c r="AB6" i="45"/>
  <c r="BA5" i="45"/>
  <c r="BD5" i="45" s="1"/>
  <c r="AZ5" i="45"/>
  <c r="BC5" i="45" s="1"/>
  <c r="AC5" i="45"/>
  <c r="AB5" i="45"/>
  <c r="BD4" i="45"/>
  <c r="BA4" i="45"/>
  <c r="AZ4" i="45" s="1"/>
  <c r="BC4" i="45" s="1"/>
  <c r="AC4" i="45"/>
  <c r="AB4" i="45"/>
  <c r="BA3" i="45"/>
  <c r="BA17" i="45" s="1"/>
  <c r="AZ3" i="45"/>
  <c r="AZ17" i="45" s="1"/>
  <c r="AC3" i="45"/>
  <c r="AB3" i="45"/>
  <c r="BA15" i="35"/>
  <c r="AZ15" i="35" s="1"/>
  <c r="BA14" i="35"/>
  <c r="AZ14" i="35"/>
  <c r="BA13" i="35"/>
  <c r="AZ13" i="35" s="1"/>
  <c r="BA12" i="35"/>
  <c r="AZ12" i="35"/>
  <c r="BA11" i="35"/>
  <c r="AZ11" i="35" s="1"/>
  <c r="BA10" i="35"/>
  <c r="AZ10" i="35"/>
  <c r="BA9" i="35"/>
  <c r="AZ9" i="35" s="1"/>
  <c r="BA8" i="35"/>
  <c r="AZ8" i="35"/>
  <c r="BA7" i="35"/>
  <c r="AZ7" i="35" s="1"/>
  <c r="BA6" i="35"/>
  <c r="AZ6" i="35"/>
  <c r="BA5" i="35"/>
  <c r="AZ5" i="35" s="1"/>
  <c r="BA4" i="35"/>
  <c r="AZ4" i="35"/>
  <c r="BA3" i="35"/>
  <c r="AZ3" i="35" s="1"/>
  <c r="BC3" i="45" l="1"/>
  <c r="BD3" i="45"/>
  <c r="K5" i="30" l="1"/>
  <c r="L5" i="30"/>
  <c r="M5" i="30"/>
  <c r="N5" i="30"/>
  <c r="O5" i="30"/>
  <c r="P5" i="30"/>
  <c r="Q5" i="30"/>
  <c r="R5" i="30"/>
  <c r="S5" i="30"/>
  <c r="T5" i="30"/>
  <c r="U5" i="30"/>
  <c r="V5" i="30"/>
  <c r="W5" i="30"/>
  <c r="K6" i="30"/>
  <c r="L6" i="30"/>
  <c r="M6" i="30"/>
  <c r="N6" i="30"/>
  <c r="O6" i="30"/>
  <c r="P6" i="30"/>
  <c r="Q6" i="30"/>
  <c r="R6" i="30"/>
  <c r="S6" i="30"/>
  <c r="T6" i="30"/>
  <c r="U6" i="30"/>
  <c r="V6" i="30"/>
  <c r="W6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T4" i="30"/>
  <c r="O4" i="30"/>
  <c r="N4" i="30"/>
  <c r="K4" i="30"/>
  <c r="HZ59" i="25"/>
  <c r="HY59" i="25"/>
  <c r="HX59" i="25"/>
  <c r="HW59" i="25"/>
  <c r="HV59" i="25"/>
  <c r="HU59" i="25"/>
  <c r="HT59" i="25"/>
  <c r="HS59" i="25"/>
  <c r="HR59" i="25"/>
  <c r="HQ59" i="25"/>
  <c r="HP59" i="25"/>
  <c r="HO59" i="25"/>
  <c r="HN59" i="25"/>
  <c r="HM59" i="25"/>
  <c r="HL59" i="25"/>
  <c r="HK59" i="25"/>
  <c r="HJ59" i="25"/>
  <c r="HI59" i="25"/>
  <c r="HH59" i="25"/>
  <c r="HG59" i="25"/>
  <c r="HF59" i="25"/>
  <c r="HE59" i="25"/>
  <c r="HD59" i="25"/>
  <c r="HC59" i="25"/>
  <c r="HB59" i="25"/>
  <c r="HA59" i="25"/>
  <c r="GZ59" i="25"/>
  <c r="GY59" i="25"/>
  <c r="GX59" i="25"/>
  <c r="GW59" i="25"/>
  <c r="GV59" i="25"/>
  <c r="GU59" i="25"/>
  <c r="GT59" i="25"/>
  <c r="GS59" i="25"/>
  <c r="GR59" i="25"/>
  <c r="GQ59" i="25"/>
  <c r="GP59" i="25"/>
  <c r="GO59" i="25"/>
  <c r="GN59" i="25"/>
  <c r="GM59" i="25"/>
  <c r="GL59" i="25"/>
  <c r="GK59" i="25"/>
  <c r="GJ59" i="25"/>
  <c r="GI59" i="25"/>
  <c r="GH59" i="25"/>
  <c r="GG59" i="25"/>
  <c r="GF59" i="25"/>
  <c r="GE59" i="25"/>
  <c r="GD59" i="25"/>
  <c r="GC59" i="25"/>
  <c r="GB59" i="25"/>
  <c r="GA59" i="25"/>
  <c r="FZ59" i="25"/>
  <c r="FY59" i="25"/>
  <c r="FX59" i="25"/>
  <c r="B61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EL3" i="14" l="1"/>
  <c r="EN3" i="14"/>
  <c r="EM3" i="14" s="1"/>
  <c r="EL4" i="14"/>
  <c r="EN4" i="14"/>
  <c r="EM4" i="14" s="1"/>
  <c r="EL5" i="14"/>
  <c r="EN5" i="14"/>
  <c r="EM5" i="14" s="1"/>
  <c r="EL6" i="14"/>
  <c r="EN6" i="14"/>
  <c r="EM6" i="14" s="1"/>
  <c r="EL7" i="14"/>
  <c r="EN7" i="14"/>
  <c r="EM7" i="14" s="1"/>
  <c r="EL8" i="14"/>
  <c r="EN8" i="14"/>
  <c r="EM8" i="14" s="1"/>
  <c r="EL9" i="14"/>
  <c r="EN9" i="14"/>
  <c r="EM9" i="14" s="1"/>
  <c r="EL10" i="14"/>
  <c r="EN10" i="14"/>
  <c r="EM10" i="14" s="1"/>
  <c r="EL11" i="14"/>
  <c r="EN11" i="14"/>
  <c r="EM11" i="14" s="1"/>
  <c r="EL12" i="14"/>
  <c r="EN12" i="14"/>
  <c r="EM12" i="14" s="1"/>
  <c r="EL13" i="14"/>
  <c r="EN13" i="14"/>
  <c r="EM13" i="14" s="1"/>
  <c r="EL14" i="14"/>
  <c r="EN14" i="14"/>
  <c r="EM14" i="14" s="1"/>
  <c r="EL15" i="14"/>
  <c r="EN15" i="14"/>
  <c r="EM15" i="14" s="1"/>
  <c r="EL16" i="14"/>
  <c r="EN16" i="14"/>
  <c r="EM16" i="14" s="1"/>
  <c r="EL17" i="14"/>
  <c r="EN17" i="14"/>
  <c r="EM17" i="14" s="1"/>
  <c r="EL18" i="14"/>
  <c r="EN18" i="14"/>
  <c r="EM18" i="14" s="1"/>
  <c r="EL19" i="14"/>
  <c r="EN19" i="14"/>
  <c r="EM19" i="14" s="1"/>
  <c r="EL20" i="14"/>
  <c r="EN20" i="14"/>
  <c r="EM20" i="14" s="1"/>
  <c r="EL21" i="14"/>
  <c r="EN21" i="14"/>
  <c r="EM21" i="14" s="1"/>
  <c r="EL22" i="14"/>
  <c r="EN22" i="14"/>
  <c r="EM22" i="14" s="1"/>
  <c r="EL23" i="14"/>
  <c r="EN23" i="14"/>
  <c r="EM23" i="14" s="1"/>
  <c r="EL24" i="14"/>
  <c r="EN24" i="14"/>
  <c r="EM24" i="14" s="1"/>
  <c r="EL25" i="14"/>
  <c r="EN25" i="14"/>
  <c r="EM25" i="14" s="1"/>
  <c r="EL26" i="14"/>
  <c r="EN26" i="14"/>
  <c r="EM26" i="14" s="1"/>
  <c r="EL27" i="14"/>
  <c r="EN27" i="14"/>
  <c r="EM27" i="14" s="1"/>
  <c r="EL28" i="14"/>
  <c r="EN28" i="14"/>
  <c r="EM28" i="14" s="1"/>
  <c r="EL29" i="14"/>
  <c r="EN29" i="14"/>
  <c r="EM29" i="14" s="1"/>
  <c r="EL30" i="14"/>
  <c r="EN30" i="14"/>
  <c r="EM30" i="14" s="1"/>
  <c r="EL31" i="14"/>
  <c r="EN31" i="14"/>
  <c r="EM31" i="14" s="1"/>
  <c r="EL32" i="14"/>
  <c r="EN32" i="14"/>
  <c r="EM32" i="14" s="1"/>
  <c r="EL33" i="14"/>
  <c r="EN33" i="14"/>
  <c r="EM33" i="14" s="1"/>
  <c r="EL34" i="14"/>
  <c r="EN34" i="14"/>
  <c r="EM34" i="14" s="1"/>
  <c r="EL35" i="14"/>
  <c r="EN35" i="14"/>
  <c r="EM35" i="14" s="1"/>
  <c r="EL36" i="14"/>
  <c r="EN36" i="14"/>
  <c r="EM36" i="14" s="1"/>
  <c r="EL37" i="14"/>
  <c r="EN37" i="14"/>
  <c r="EM37" i="14" s="1"/>
  <c r="EL38" i="14"/>
  <c r="EN38" i="14"/>
  <c r="EM38" i="14" s="1"/>
  <c r="EL39" i="14"/>
  <c r="EN39" i="14"/>
  <c r="EM39" i="14" s="1"/>
  <c r="EL40" i="14"/>
  <c r="EN40" i="14"/>
  <c r="EM40" i="14" s="1"/>
  <c r="EL41" i="14"/>
  <c r="EN41" i="14"/>
  <c r="EM41" i="14" s="1"/>
  <c r="EL42" i="14"/>
  <c r="EN42" i="14"/>
  <c r="EM42" i="14" s="1"/>
  <c r="EL43" i="14"/>
  <c r="EN43" i="14"/>
  <c r="EM43" i="14" s="1"/>
  <c r="EL44" i="14"/>
  <c r="EN44" i="14"/>
  <c r="EM44" i="14" s="1"/>
  <c r="EL45" i="14"/>
  <c r="EN45" i="14"/>
  <c r="EM45" i="14" s="1"/>
  <c r="EL46" i="14"/>
  <c r="EN46" i="14"/>
  <c r="EM46" i="14" s="1"/>
  <c r="EL47" i="14"/>
  <c r="EN47" i="14"/>
  <c r="EM47" i="14" s="1"/>
  <c r="EL48" i="14"/>
  <c r="EN48" i="14"/>
  <c r="EM48" i="14" s="1"/>
  <c r="EL49" i="14"/>
  <c r="EN49" i="14"/>
  <c r="EM49" i="14" s="1"/>
  <c r="EL50" i="14"/>
  <c r="EN50" i="14"/>
  <c r="EM50" i="14" s="1"/>
  <c r="EL51" i="14"/>
  <c r="EN51" i="14"/>
  <c r="EM51" i="14" s="1"/>
  <c r="B22" i="35"/>
  <c r="C22" i="35"/>
  <c r="B23" i="35"/>
  <c r="C23" i="35"/>
  <c r="B24" i="35"/>
  <c r="C24" i="35"/>
  <c r="B25" i="35"/>
  <c r="C25" i="35"/>
  <c r="B26" i="35"/>
  <c r="C26" i="35"/>
  <c r="B27" i="35"/>
  <c r="C27" i="35"/>
  <c r="B28" i="35"/>
  <c r="C28" i="35"/>
  <c r="B29" i="35"/>
  <c r="C29" i="35"/>
  <c r="B30" i="35"/>
  <c r="C30" i="35"/>
  <c r="B31" i="35"/>
  <c r="C31" i="35"/>
  <c r="B32" i="35"/>
  <c r="C32" i="35"/>
  <c r="B33" i="35"/>
  <c r="C33" i="35"/>
  <c r="C21" i="35"/>
  <c r="B21" i="35"/>
  <c r="F46" i="20"/>
  <c r="G46" i="20"/>
  <c r="H46" i="20"/>
  <c r="J46" i="20"/>
  <c r="L46" i="20"/>
  <c r="N46" i="20"/>
  <c r="Z46" i="20"/>
  <c r="DN61" i="40"/>
  <c r="DM61" i="40"/>
  <c r="DL61" i="40"/>
  <c r="DK61" i="40"/>
  <c r="DJ61" i="40"/>
  <c r="DI61" i="40"/>
  <c r="DH61" i="40"/>
  <c r="DG61" i="40"/>
  <c r="DF61" i="40"/>
  <c r="DE61" i="40"/>
  <c r="DD61" i="40"/>
  <c r="DC61" i="40"/>
  <c r="DB61" i="40"/>
  <c r="DA61" i="40"/>
  <c r="CZ61" i="40"/>
  <c r="CY61" i="40"/>
  <c r="CX61" i="40"/>
  <c r="CW61" i="40"/>
  <c r="CV61" i="40"/>
  <c r="CU61" i="40"/>
  <c r="CT61" i="40"/>
  <c r="CS61" i="40"/>
  <c r="CR61" i="40"/>
  <c r="CQ61" i="40"/>
  <c r="CP61" i="40"/>
  <c r="CO61" i="40"/>
  <c r="CN61" i="40"/>
  <c r="CM61" i="40"/>
  <c r="CL61" i="40"/>
  <c r="CK61" i="40"/>
  <c r="CJ61" i="40"/>
  <c r="CI61" i="40"/>
  <c r="CH61" i="40"/>
  <c r="CG61" i="40"/>
  <c r="CF61" i="40"/>
  <c r="CE61" i="40"/>
  <c r="CD61" i="40"/>
  <c r="CC61" i="40"/>
  <c r="CB61" i="40"/>
  <c r="CA61" i="40"/>
  <c r="BZ61" i="40"/>
  <c r="BY61" i="40"/>
  <c r="BX61" i="40"/>
  <c r="BW61" i="40"/>
  <c r="BV61" i="40"/>
  <c r="BU61" i="40"/>
  <c r="BT61" i="40"/>
  <c r="BS61" i="40"/>
  <c r="BR61" i="40"/>
  <c r="BQ61" i="40"/>
  <c r="BP61" i="40"/>
  <c r="BO61" i="40"/>
  <c r="BN61" i="40"/>
  <c r="BM61" i="40"/>
  <c r="BL61" i="40"/>
  <c r="BK61" i="40"/>
  <c r="BJ61" i="40"/>
  <c r="BI61" i="40"/>
  <c r="BH61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DN60" i="40"/>
  <c r="DM60" i="40"/>
  <c r="DL60" i="40"/>
  <c r="H48" i="21" s="1"/>
  <c r="DK60" i="40"/>
  <c r="DJ60" i="40"/>
  <c r="DI60" i="40"/>
  <c r="DH60" i="40"/>
  <c r="DG60" i="40"/>
  <c r="DF60" i="40"/>
  <c r="DE60" i="40"/>
  <c r="DD60" i="40"/>
  <c r="G48" i="21" s="1"/>
  <c r="DC60" i="40"/>
  <c r="DB60" i="40"/>
  <c r="DA60" i="40"/>
  <c r="CZ60" i="40"/>
  <c r="CY60" i="40"/>
  <c r="CX60" i="40"/>
  <c r="CW60" i="40"/>
  <c r="CV60" i="40"/>
  <c r="CU60" i="40"/>
  <c r="CT60" i="40"/>
  <c r="CS60" i="40"/>
  <c r="CR60" i="40"/>
  <c r="CQ60" i="40"/>
  <c r="CP60" i="40"/>
  <c r="F48" i="21" s="1"/>
  <c r="CO60" i="40"/>
  <c r="E48" i="21" s="1"/>
  <c r="CN60" i="40"/>
  <c r="CM60" i="40"/>
  <c r="CL60" i="40"/>
  <c r="CK60" i="40"/>
  <c r="CJ60" i="40"/>
  <c r="CI60" i="40"/>
  <c r="CH60" i="40"/>
  <c r="CG60" i="40"/>
  <c r="CF60" i="40"/>
  <c r="CE60" i="40"/>
  <c r="CD60" i="40"/>
  <c r="CC60" i="40"/>
  <c r="CB60" i="40"/>
  <c r="CA60" i="40"/>
  <c r="BZ60" i="40"/>
  <c r="BY60" i="40"/>
  <c r="BX60" i="40"/>
  <c r="D48" i="21" s="1"/>
  <c r="BW60" i="40"/>
  <c r="BV60" i="40"/>
  <c r="BU60" i="40"/>
  <c r="BT60" i="40"/>
  <c r="BS60" i="40"/>
  <c r="C48" i="21" s="1"/>
  <c r="BR60" i="40"/>
  <c r="F46" i="42" s="1"/>
  <c r="BQ60" i="40"/>
  <c r="BP60" i="40"/>
  <c r="BO60" i="40"/>
  <c r="E46" i="42" s="1"/>
  <c r="BN60" i="40"/>
  <c r="BM60" i="40"/>
  <c r="BL60" i="40"/>
  <c r="BK60" i="40"/>
  <c r="BJ60" i="40"/>
  <c r="BI60" i="40"/>
  <c r="BH60" i="40"/>
  <c r="BG60" i="40"/>
  <c r="BF60" i="40"/>
  <c r="BE60" i="40"/>
  <c r="BD60" i="40"/>
  <c r="BC60" i="40"/>
  <c r="BB60" i="40"/>
  <c r="D46" i="42" s="1"/>
  <c r="BA60" i="40"/>
  <c r="AZ60" i="40"/>
  <c r="AY60" i="40"/>
  <c r="AX60" i="40"/>
  <c r="AW60" i="40"/>
  <c r="AV60" i="40"/>
  <c r="AU60" i="40"/>
  <c r="B48" i="21" s="1"/>
  <c r="AT60" i="40"/>
  <c r="AS60" i="40"/>
  <c r="AR60" i="40"/>
  <c r="H46" i="42" s="1"/>
  <c r="AQ60" i="40"/>
  <c r="AP60" i="40"/>
  <c r="C46" i="42" s="1"/>
  <c r="AO60" i="40"/>
  <c r="AN60" i="40"/>
  <c r="AM60" i="40"/>
  <c r="B46" i="42" s="1"/>
  <c r="AL60" i="40"/>
  <c r="AK60" i="40"/>
  <c r="AJ60" i="40"/>
  <c r="G46" i="42" s="1"/>
  <c r="AI60" i="40"/>
  <c r="AH60" i="40"/>
  <c r="AG60" i="40"/>
  <c r="DN59" i="40"/>
  <c r="DM59" i="40"/>
  <c r="DL59" i="40"/>
  <c r="H40" i="21" s="1"/>
  <c r="DK59" i="40"/>
  <c r="DJ59" i="40"/>
  <c r="DI59" i="40"/>
  <c r="DH59" i="40"/>
  <c r="DG59" i="40"/>
  <c r="DF59" i="40"/>
  <c r="DE59" i="40"/>
  <c r="DD59" i="40"/>
  <c r="G40" i="21" s="1"/>
  <c r="DC59" i="40"/>
  <c r="DB59" i="40"/>
  <c r="DA59" i="40"/>
  <c r="CZ59" i="40"/>
  <c r="CY59" i="40"/>
  <c r="CX59" i="40"/>
  <c r="CW59" i="40"/>
  <c r="CV59" i="40"/>
  <c r="CU59" i="40"/>
  <c r="CT59" i="40"/>
  <c r="CS59" i="40"/>
  <c r="CR59" i="40"/>
  <c r="CQ59" i="40"/>
  <c r="CP59" i="40"/>
  <c r="F40" i="21" s="1"/>
  <c r="CO59" i="40"/>
  <c r="E40" i="21" s="1"/>
  <c r="CN59" i="40"/>
  <c r="CM59" i="40"/>
  <c r="CL59" i="40"/>
  <c r="CK59" i="40"/>
  <c r="CJ59" i="40"/>
  <c r="CI59" i="40"/>
  <c r="CH59" i="40"/>
  <c r="CG59" i="40"/>
  <c r="CF59" i="40"/>
  <c r="CE59" i="40"/>
  <c r="CD59" i="40"/>
  <c r="CC59" i="40"/>
  <c r="CB59" i="40"/>
  <c r="CA59" i="40"/>
  <c r="BZ59" i="40"/>
  <c r="BY59" i="40"/>
  <c r="BX59" i="40"/>
  <c r="D40" i="21" s="1"/>
  <c r="BW59" i="40"/>
  <c r="BV59" i="40"/>
  <c r="BU59" i="40"/>
  <c r="BT59" i="40"/>
  <c r="BS59" i="40"/>
  <c r="C40" i="21" s="1"/>
  <c r="BR59" i="40"/>
  <c r="F38" i="42" s="1"/>
  <c r="BQ59" i="40"/>
  <c r="BP59" i="40"/>
  <c r="BO59" i="40"/>
  <c r="E38" i="42" s="1"/>
  <c r="BN59" i="40"/>
  <c r="BM59" i="40"/>
  <c r="BL59" i="40"/>
  <c r="BK59" i="40"/>
  <c r="BJ59" i="40"/>
  <c r="BI59" i="40"/>
  <c r="BH59" i="40"/>
  <c r="BG59" i="40"/>
  <c r="BF59" i="40"/>
  <c r="BE59" i="40"/>
  <c r="BD59" i="40"/>
  <c r="BC59" i="40"/>
  <c r="BB59" i="40"/>
  <c r="D38" i="42" s="1"/>
  <c r="BA59" i="40"/>
  <c r="AZ59" i="40"/>
  <c r="AY59" i="40"/>
  <c r="AX59" i="40"/>
  <c r="AW59" i="40"/>
  <c r="AV59" i="40"/>
  <c r="AU59" i="40"/>
  <c r="B40" i="21" s="1"/>
  <c r="AT59" i="40"/>
  <c r="AS59" i="40"/>
  <c r="AR59" i="40"/>
  <c r="H38" i="42" s="1"/>
  <c r="AQ59" i="40"/>
  <c r="AP59" i="40"/>
  <c r="C38" i="42" s="1"/>
  <c r="AO59" i="40"/>
  <c r="AN59" i="40"/>
  <c r="AM59" i="40"/>
  <c r="B38" i="42" s="1"/>
  <c r="AL59" i="40"/>
  <c r="AK59" i="40"/>
  <c r="AJ59" i="40"/>
  <c r="G38" i="42" s="1"/>
  <c r="AI59" i="40"/>
  <c r="AH59" i="40"/>
  <c r="AG59" i="40"/>
  <c r="DN58" i="40"/>
  <c r="DM58" i="40"/>
  <c r="AF12" i="20" s="1"/>
  <c r="AF46" i="20" s="1"/>
  <c r="DL58" i="40"/>
  <c r="DK58" i="40"/>
  <c r="DJ58" i="40"/>
  <c r="AE12" i="20" s="1"/>
  <c r="AE46" i="20" s="1"/>
  <c r="DI58" i="40"/>
  <c r="DH58" i="40"/>
  <c r="DG58" i="40"/>
  <c r="AD12" i="20" s="1"/>
  <c r="AD46" i="20" s="1"/>
  <c r="DF58" i="40"/>
  <c r="DE58" i="40"/>
  <c r="DD58" i="40"/>
  <c r="AC12" i="20" s="1"/>
  <c r="AC46" i="20" s="1"/>
  <c r="DC58" i="40"/>
  <c r="AB12" i="20" s="1"/>
  <c r="AB46" i="20" s="1"/>
  <c r="DB58" i="40"/>
  <c r="AA12" i="20" s="1"/>
  <c r="AA46" i="20" s="1"/>
  <c r="DA58" i="40"/>
  <c r="CZ58" i="40"/>
  <c r="CY58" i="40"/>
  <c r="Y12" i="20" s="1"/>
  <c r="Y46" i="20" s="1"/>
  <c r="CX58" i="40"/>
  <c r="X12" i="20" s="1"/>
  <c r="X46" i="20" s="1"/>
  <c r="CW58" i="40"/>
  <c r="W12" i="20" s="1"/>
  <c r="W46" i="20" s="1"/>
  <c r="CV58" i="40"/>
  <c r="CU58" i="40"/>
  <c r="CT58" i="40"/>
  <c r="CS58" i="40"/>
  <c r="CR58" i="40"/>
  <c r="CQ58" i="40"/>
  <c r="V12" i="20" s="1"/>
  <c r="V46" i="20" s="1"/>
  <c r="CP58" i="40"/>
  <c r="CO58" i="40"/>
  <c r="CN58" i="40"/>
  <c r="CM58" i="40"/>
  <c r="CL58" i="40"/>
  <c r="CK58" i="40"/>
  <c r="U12" i="20" s="1"/>
  <c r="U46" i="20" s="1"/>
  <c r="CJ58" i="40"/>
  <c r="T12" i="20" s="1"/>
  <c r="T46" i="20" s="1"/>
  <c r="CI58" i="40"/>
  <c r="CH58" i="40"/>
  <c r="CG58" i="40"/>
  <c r="CF58" i="40"/>
  <c r="S12" i="20" s="1"/>
  <c r="S46" i="20" s="1"/>
  <c r="CE58" i="40"/>
  <c r="CD58" i="40"/>
  <c r="CC58" i="40"/>
  <c r="CB58" i="40"/>
  <c r="CA58" i="40"/>
  <c r="BZ58" i="40"/>
  <c r="BY58" i="40"/>
  <c r="BX58" i="40"/>
  <c r="BW58" i="40"/>
  <c r="R12" i="20" s="1"/>
  <c r="R46" i="20" s="1"/>
  <c r="BV58" i="40"/>
  <c r="Q12" i="20" s="1"/>
  <c r="Q46" i="20" s="1"/>
  <c r="BU58" i="40"/>
  <c r="BT58" i="40"/>
  <c r="BS58" i="40"/>
  <c r="P12" i="20" s="1"/>
  <c r="P46" i="20" s="1"/>
  <c r="BR58" i="40"/>
  <c r="BQ58" i="40"/>
  <c r="BP58" i="40"/>
  <c r="BO58" i="40"/>
  <c r="BN58" i="40"/>
  <c r="BM58" i="40"/>
  <c r="BL58" i="40"/>
  <c r="BK58" i="40"/>
  <c r="BJ58" i="40"/>
  <c r="BI58" i="40"/>
  <c r="BH58" i="40"/>
  <c r="BG58" i="40"/>
  <c r="O12" i="20" s="1"/>
  <c r="O46" i="20" s="1"/>
  <c r="BF58" i="40"/>
  <c r="BE58" i="40"/>
  <c r="M12" i="20" s="1"/>
  <c r="M46" i="20" s="1"/>
  <c r="BD58" i="40"/>
  <c r="BC58" i="40"/>
  <c r="BB58" i="40"/>
  <c r="K12" i="20" s="1"/>
  <c r="K46" i="20" s="1"/>
  <c r="BA58" i="40"/>
  <c r="AZ58" i="40"/>
  <c r="AY58" i="40"/>
  <c r="AX58" i="40"/>
  <c r="AW58" i="40"/>
  <c r="AV58" i="40"/>
  <c r="AU58" i="40"/>
  <c r="I12" i="20" s="1"/>
  <c r="I46" i="20" s="1"/>
  <c r="AT58" i="40"/>
  <c r="AS58" i="40"/>
  <c r="AR58" i="40"/>
  <c r="E12" i="20" s="1"/>
  <c r="E46" i="20" s="1"/>
  <c r="AQ58" i="40"/>
  <c r="D12" i="20" s="1"/>
  <c r="D46" i="20" s="1"/>
  <c r="AP58" i="40"/>
  <c r="C12" i="20" s="1"/>
  <c r="C46" i="20" s="1"/>
  <c r="AO58" i="40"/>
  <c r="AN58" i="40"/>
  <c r="B12" i="20" s="1"/>
  <c r="AM58" i="40"/>
  <c r="AL58" i="40"/>
  <c r="AK58" i="40"/>
  <c r="AJ58" i="40"/>
  <c r="AI58" i="40"/>
  <c r="AH58" i="40"/>
  <c r="AG58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DP4" i="40"/>
  <c r="DQ4" i="40"/>
  <c r="DR4" i="40"/>
  <c r="DS4" i="40"/>
  <c r="DT4" i="40"/>
  <c r="DU4" i="40"/>
  <c r="DV4" i="40"/>
  <c r="DW4" i="40"/>
  <c r="DX4" i="40"/>
  <c r="DY4" i="40"/>
  <c r="DZ4" i="40"/>
  <c r="EA4" i="40"/>
  <c r="EB4" i="40"/>
  <c r="EC4" i="40"/>
  <c r="ED4" i="40"/>
  <c r="EE4" i="40"/>
  <c r="EF4" i="40"/>
  <c r="EG4" i="40"/>
  <c r="EH4" i="40"/>
  <c r="EI4" i="40"/>
  <c r="EJ4" i="40"/>
  <c r="EK4" i="40"/>
  <c r="EL4" i="40"/>
  <c r="EM4" i="40"/>
  <c r="EN4" i="40"/>
  <c r="EO4" i="40"/>
  <c r="EP4" i="40"/>
  <c r="EQ4" i="40"/>
  <c r="ER4" i="40"/>
  <c r="ES4" i="40"/>
  <c r="DP5" i="40"/>
  <c r="DQ5" i="40"/>
  <c r="DR5" i="40"/>
  <c r="DS5" i="40"/>
  <c r="DT5" i="40"/>
  <c r="DU5" i="40"/>
  <c r="DV5" i="40"/>
  <c r="DW5" i="40"/>
  <c r="DX5" i="40"/>
  <c r="DY5" i="40"/>
  <c r="DZ5" i="40"/>
  <c r="EA5" i="40"/>
  <c r="EB5" i="40"/>
  <c r="EC5" i="40"/>
  <c r="ED5" i="40"/>
  <c r="EE5" i="40"/>
  <c r="EF5" i="40"/>
  <c r="EG5" i="40"/>
  <c r="EH5" i="40"/>
  <c r="EI5" i="40"/>
  <c r="EJ5" i="40"/>
  <c r="EK5" i="40"/>
  <c r="EL5" i="40"/>
  <c r="EM5" i="40"/>
  <c r="EN5" i="40"/>
  <c r="EO5" i="40"/>
  <c r="EP5" i="40"/>
  <c r="EQ5" i="40"/>
  <c r="ER5" i="40"/>
  <c r="ES5" i="40"/>
  <c r="DP6" i="40"/>
  <c r="DQ6" i="40"/>
  <c r="DR6" i="40"/>
  <c r="DS6" i="40"/>
  <c r="DT6" i="40"/>
  <c r="DU6" i="40"/>
  <c r="DV6" i="40"/>
  <c r="DW6" i="40"/>
  <c r="DX6" i="40"/>
  <c r="DY6" i="40"/>
  <c r="DZ6" i="40"/>
  <c r="EA6" i="40"/>
  <c r="EB6" i="40"/>
  <c r="EC6" i="40"/>
  <c r="ED6" i="40"/>
  <c r="EE6" i="40"/>
  <c r="EF6" i="40"/>
  <c r="EG6" i="40"/>
  <c r="EH6" i="40"/>
  <c r="EI6" i="40"/>
  <c r="EJ6" i="40"/>
  <c r="EK6" i="40"/>
  <c r="EL6" i="40"/>
  <c r="EM6" i="40"/>
  <c r="EN6" i="40"/>
  <c r="EO6" i="40"/>
  <c r="EP6" i="40"/>
  <c r="EQ6" i="40"/>
  <c r="ER6" i="40"/>
  <c r="ES6" i="40"/>
  <c r="DP7" i="40"/>
  <c r="DQ7" i="40"/>
  <c r="DR7" i="40"/>
  <c r="DS7" i="40"/>
  <c r="DT7" i="40"/>
  <c r="DU7" i="40"/>
  <c r="DV7" i="40"/>
  <c r="DW7" i="40"/>
  <c r="DX7" i="40"/>
  <c r="DY7" i="40"/>
  <c r="DZ7" i="40"/>
  <c r="EA7" i="40"/>
  <c r="EB7" i="40"/>
  <c r="EC7" i="40"/>
  <c r="ED7" i="40"/>
  <c r="EE7" i="40"/>
  <c r="EF7" i="40"/>
  <c r="EG7" i="40"/>
  <c r="EH7" i="40"/>
  <c r="EI7" i="40"/>
  <c r="EJ7" i="40"/>
  <c r="EK7" i="40"/>
  <c r="EL7" i="40"/>
  <c r="EM7" i="40"/>
  <c r="EN7" i="40"/>
  <c r="EO7" i="40"/>
  <c r="EP7" i="40"/>
  <c r="EQ7" i="40"/>
  <c r="ER7" i="40"/>
  <c r="ES7" i="40"/>
  <c r="DP8" i="40"/>
  <c r="DQ8" i="40"/>
  <c r="DR8" i="40"/>
  <c r="DS8" i="40"/>
  <c r="DT8" i="40"/>
  <c r="DU8" i="40"/>
  <c r="DV8" i="40"/>
  <c r="DW8" i="40"/>
  <c r="DX8" i="40"/>
  <c r="DY8" i="40"/>
  <c r="DZ8" i="40"/>
  <c r="EA8" i="40"/>
  <c r="EB8" i="40"/>
  <c r="EC8" i="40"/>
  <c r="ED8" i="40"/>
  <c r="EE8" i="40"/>
  <c r="EF8" i="40"/>
  <c r="EG8" i="40"/>
  <c r="EH8" i="40"/>
  <c r="EI8" i="40"/>
  <c r="EJ8" i="40"/>
  <c r="EK8" i="40"/>
  <c r="EL8" i="40"/>
  <c r="EM8" i="40"/>
  <c r="EN8" i="40"/>
  <c r="EO8" i="40"/>
  <c r="EP8" i="40"/>
  <c r="EQ8" i="40"/>
  <c r="ER8" i="40"/>
  <c r="ES8" i="40"/>
  <c r="DP9" i="40"/>
  <c r="DQ9" i="40"/>
  <c r="DR9" i="40"/>
  <c r="DS9" i="40"/>
  <c r="DT9" i="40"/>
  <c r="DU9" i="40"/>
  <c r="DV9" i="40"/>
  <c r="DW9" i="40"/>
  <c r="DX9" i="40"/>
  <c r="DY9" i="40"/>
  <c r="DZ9" i="40"/>
  <c r="EA9" i="40"/>
  <c r="EB9" i="40"/>
  <c r="EC9" i="40"/>
  <c r="ED9" i="40"/>
  <c r="EE9" i="40"/>
  <c r="EF9" i="40"/>
  <c r="EG9" i="40"/>
  <c r="EH9" i="40"/>
  <c r="EI9" i="40"/>
  <c r="EJ9" i="40"/>
  <c r="EK9" i="40"/>
  <c r="EL9" i="40"/>
  <c r="EM9" i="40"/>
  <c r="EN9" i="40"/>
  <c r="EO9" i="40"/>
  <c r="EP9" i="40"/>
  <c r="EQ9" i="40"/>
  <c r="ER9" i="40"/>
  <c r="ES9" i="40"/>
  <c r="DP10" i="40"/>
  <c r="DQ10" i="40"/>
  <c r="DR10" i="40"/>
  <c r="DS10" i="40"/>
  <c r="DT10" i="40"/>
  <c r="DU10" i="40"/>
  <c r="DV10" i="40"/>
  <c r="DW10" i="40"/>
  <c r="DX10" i="40"/>
  <c r="DY10" i="40"/>
  <c r="DZ10" i="40"/>
  <c r="EA10" i="40"/>
  <c r="EB10" i="40"/>
  <c r="EC10" i="40"/>
  <c r="ED10" i="40"/>
  <c r="EE10" i="40"/>
  <c r="EF10" i="40"/>
  <c r="EG10" i="40"/>
  <c r="EH10" i="40"/>
  <c r="EI10" i="40"/>
  <c r="EJ10" i="40"/>
  <c r="EK10" i="40"/>
  <c r="EL10" i="40"/>
  <c r="EM10" i="40"/>
  <c r="EN10" i="40"/>
  <c r="EO10" i="40"/>
  <c r="EP10" i="40"/>
  <c r="EQ10" i="40"/>
  <c r="ER10" i="40"/>
  <c r="ES10" i="40"/>
  <c r="DP11" i="40"/>
  <c r="DQ11" i="40"/>
  <c r="DR11" i="40"/>
  <c r="DS11" i="40"/>
  <c r="DT11" i="40"/>
  <c r="DU11" i="40"/>
  <c r="DV11" i="40"/>
  <c r="DW11" i="40"/>
  <c r="DX11" i="40"/>
  <c r="DY11" i="40"/>
  <c r="DZ11" i="40"/>
  <c r="EA11" i="40"/>
  <c r="EB11" i="40"/>
  <c r="EC11" i="40"/>
  <c r="ED11" i="40"/>
  <c r="EE11" i="40"/>
  <c r="EF11" i="40"/>
  <c r="EG11" i="40"/>
  <c r="EH11" i="40"/>
  <c r="EI11" i="40"/>
  <c r="EJ11" i="40"/>
  <c r="EK11" i="40"/>
  <c r="EL11" i="40"/>
  <c r="EM11" i="40"/>
  <c r="EN11" i="40"/>
  <c r="EO11" i="40"/>
  <c r="EP11" i="40"/>
  <c r="EQ11" i="40"/>
  <c r="ER11" i="40"/>
  <c r="ES11" i="40"/>
  <c r="DP12" i="40"/>
  <c r="DQ12" i="40"/>
  <c r="DR12" i="40"/>
  <c r="DS12" i="40"/>
  <c r="DT12" i="40"/>
  <c r="DU12" i="40"/>
  <c r="DV12" i="40"/>
  <c r="DW12" i="40"/>
  <c r="DX12" i="40"/>
  <c r="DY12" i="40"/>
  <c r="DZ12" i="40"/>
  <c r="EA12" i="40"/>
  <c r="EB12" i="40"/>
  <c r="EC12" i="40"/>
  <c r="ED12" i="40"/>
  <c r="EE12" i="40"/>
  <c r="EF12" i="40"/>
  <c r="EG12" i="40"/>
  <c r="EH12" i="40"/>
  <c r="EI12" i="40"/>
  <c r="EJ12" i="40"/>
  <c r="EK12" i="40"/>
  <c r="EL12" i="40"/>
  <c r="EM12" i="40"/>
  <c r="EN12" i="40"/>
  <c r="EO12" i="40"/>
  <c r="EP12" i="40"/>
  <c r="EQ12" i="40"/>
  <c r="ER12" i="40"/>
  <c r="ES12" i="40"/>
  <c r="DP13" i="40"/>
  <c r="DQ13" i="40"/>
  <c r="DR13" i="40"/>
  <c r="DS13" i="40"/>
  <c r="DT13" i="40"/>
  <c r="DU13" i="40"/>
  <c r="DV13" i="40"/>
  <c r="DW13" i="40"/>
  <c r="DX13" i="40"/>
  <c r="DY13" i="40"/>
  <c r="DZ13" i="40"/>
  <c r="EA13" i="40"/>
  <c r="EB13" i="40"/>
  <c r="EC13" i="40"/>
  <c r="ED13" i="40"/>
  <c r="EE13" i="40"/>
  <c r="EF13" i="40"/>
  <c r="EG13" i="40"/>
  <c r="EH13" i="40"/>
  <c r="EI13" i="40"/>
  <c r="EJ13" i="40"/>
  <c r="EK13" i="40"/>
  <c r="EL13" i="40"/>
  <c r="EM13" i="40"/>
  <c r="EN13" i="40"/>
  <c r="EO13" i="40"/>
  <c r="EP13" i="40"/>
  <c r="EQ13" i="40"/>
  <c r="ER13" i="40"/>
  <c r="ES13" i="40"/>
  <c r="DP14" i="40"/>
  <c r="DQ14" i="40"/>
  <c r="DR14" i="40"/>
  <c r="DS14" i="40"/>
  <c r="DT14" i="40"/>
  <c r="DU14" i="40"/>
  <c r="DV14" i="40"/>
  <c r="DW14" i="40"/>
  <c r="DX14" i="40"/>
  <c r="DY14" i="40"/>
  <c r="DZ14" i="40"/>
  <c r="EA14" i="40"/>
  <c r="EB14" i="40"/>
  <c r="EC14" i="40"/>
  <c r="ED14" i="40"/>
  <c r="EE14" i="40"/>
  <c r="EF14" i="40"/>
  <c r="EG14" i="40"/>
  <c r="EH14" i="40"/>
  <c r="EI14" i="40"/>
  <c r="EJ14" i="40"/>
  <c r="EK14" i="40"/>
  <c r="EL14" i="40"/>
  <c r="EM14" i="40"/>
  <c r="EN14" i="40"/>
  <c r="EO14" i="40"/>
  <c r="EP14" i="40"/>
  <c r="EQ14" i="40"/>
  <c r="ER14" i="40"/>
  <c r="ES14" i="40"/>
  <c r="DP15" i="40"/>
  <c r="DQ15" i="40"/>
  <c r="DR15" i="40"/>
  <c r="DS15" i="40"/>
  <c r="DT15" i="40"/>
  <c r="DU15" i="40"/>
  <c r="DV15" i="40"/>
  <c r="DW15" i="40"/>
  <c r="DX15" i="40"/>
  <c r="DY15" i="40"/>
  <c r="DZ15" i="40"/>
  <c r="EA15" i="40"/>
  <c r="EB15" i="40"/>
  <c r="EC15" i="40"/>
  <c r="ED15" i="40"/>
  <c r="EE15" i="40"/>
  <c r="EF15" i="40"/>
  <c r="EG15" i="40"/>
  <c r="EH15" i="40"/>
  <c r="EI15" i="40"/>
  <c r="EJ15" i="40"/>
  <c r="EK15" i="40"/>
  <c r="EL15" i="40"/>
  <c r="EM15" i="40"/>
  <c r="EN15" i="40"/>
  <c r="EO15" i="40"/>
  <c r="EP15" i="40"/>
  <c r="EQ15" i="40"/>
  <c r="ER15" i="40"/>
  <c r="ES15" i="40"/>
  <c r="DP16" i="40"/>
  <c r="DQ16" i="40"/>
  <c r="DR16" i="40"/>
  <c r="DS16" i="40"/>
  <c r="DT16" i="40"/>
  <c r="DU16" i="40"/>
  <c r="DV16" i="40"/>
  <c r="DW16" i="40"/>
  <c r="DX16" i="40"/>
  <c r="DY16" i="40"/>
  <c r="DZ16" i="40"/>
  <c r="EA16" i="40"/>
  <c r="EB16" i="40"/>
  <c r="EC16" i="40"/>
  <c r="ED16" i="40"/>
  <c r="EE16" i="40"/>
  <c r="EF16" i="40"/>
  <c r="EG16" i="40"/>
  <c r="EH16" i="40"/>
  <c r="EI16" i="40"/>
  <c r="EJ16" i="40"/>
  <c r="EK16" i="40"/>
  <c r="EL16" i="40"/>
  <c r="EM16" i="40"/>
  <c r="EN16" i="40"/>
  <c r="EO16" i="40"/>
  <c r="EP16" i="40"/>
  <c r="EQ16" i="40"/>
  <c r="ER16" i="40"/>
  <c r="ES16" i="40"/>
  <c r="DP17" i="40"/>
  <c r="DQ17" i="40"/>
  <c r="DR17" i="40"/>
  <c r="DS17" i="40"/>
  <c r="DT17" i="40"/>
  <c r="DU17" i="40"/>
  <c r="DV17" i="40"/>
  <c r="DW17" i="40"/>
  <c r="DX17" i="40"/>
  <c r="DY17" i="40"/>
  <c r="DZ17" i="40"/>
  <c r="EA17" i="40"/>
  <c r="EB17" i="40"/>
  <c r="EC17" i="40"/>
  <c r="ED17" i="40"/>
  <c r="EE17" i="40"/>
  <c r="EF17" i="40"/>
  <c r="EG17" i="40"/>
  <c r="EH17" i="40"/>
  <c r="EI17" i="40"/>
  <c r="EJ17" i="40"/>
  <c r="EK17" i="40"/>
  <c r="EL17" i="40"/>
  <c r="EM17" i="40"/>
  <c r="EN17" i="40"/>
  <c r="EO17" i="40"/>
  <c r="EP17" i="40"/>
  <c r="EQ17" i="40"/>
  <c r="ER17" i="40"/>
  <c r="ES17" i="40"/>
  <c r="DP18" i="40"/>
  <c r="DQ18" i="40"/>
  <c r="DR18" i="40"/>
  <c r="DS18" i="40"/>
  <c r="DT18" i="40"/>
  <c r="DU18" i="40"/>
  <c r="DV18" i="40"/>
  <c r="DW18" i="40"/>
  <c r="DX18" i="40"/>
  <c r="DY18" i="40"/>
  <c r="DZ18" i="40"/>
  <c r="EA18" i="40"/>
  <c r="EB18" i="40"/>
  <c r="EC18" i="40"/>
  <c r="ED18" i="40"/>
  <c r="EE18" i="40"/>
  <c r="EF18" i="40"/>
  <c r="EG18" i="40"/>
  <c r="EH18" i="40"/>
  <c r="EI18" i="40"/>
  <c r="EJ18" i="40"/>
  <c r="EK18" i="40"/>
  <c r="EL18" i="40"/>
  <c r="EM18" i="40"/>
  <c r="EN18" i="40"/>
  <c r="EO18" i="40"/>
  <c r="EP18" i="40"/>
  <c r="EQ18" i="40"/>
  <c r="ER18" i="40"/>
  <c r="ES18" i="40"/>
  <c r="DP19" i="40"/>
  <c r="DQ19" i="40"/>
  <c r="DR19" i="40"/>
  <c r="DS19" i="40"/>
  <c r="DT19" i="40"/>
  <c r="DU19" i="40"/>
  <c r="DV19" i="40"/>
  <c r="DW19" i="40"/>
  <c r="DX19" i="40"/>
  <c r="DY19" i="40"/>
  <c r="DZ19" i="40"/>
  <c r="EA19" i="40"/>
  <c r="EB19" i="40"/>
  <c r="EC19" i="40"/>
  <c r="ED19" i="40"/>
  <c r="EE19" i="40"/>
  <c r="EF19" i="40"/>
  <c r="EG19" i="40"/>
  <c r="EH19" i="40"/>
  <c r="EI19" i="40"/>
  <c r="EJ19" i="40"/>
  <c r="EK19" i="40"/>
  <c r="EL19" i="40"/>
  <c r="EM19" i="40"/>
  <c r="EN19" i="40"/>
  <c r="EO19" i="40"/>
  <c r="EP19" i="40"/>
  <c r="EQ19" i="40"/>
  <c r="ER19" i="40"/>
  <c r="ES19" i="40"/>
  <c r="DP20" i="40"/>
  <c r="DQ20" i="40"/>
  <c r="DR20" i="40"/>
  <c r="DS20" i="40"/>
  <c r="DT20" i="40"/>
  <c r="DU20" i="40"/>
  <c r="DV20" i="40"/>
  <c r="DW20" i="40"/>
  <c r="DX20" i="40"/>
  <c r="DY20" i="40"/>
  <c r="DZ20" i="40"/>
  <c r="EA20" i="40"/>
  <c r="EB20" i="40"/>
  <c r="EC20" i="40"/>
  <c r="ED20" i="40"/>
  <c r="EE20" i="40"/>
  <c r="EF20" i="40"/>
  <c r="EG20" i="40"/>
  <c r="EH20" i="40"/>
  <c r="EI20" i="40"/>
  <c r="EJ20" i="40"/>
  <c r="EK20" i="40"/>
  <c r="EL20" i="40"/>
  <c r="EM20" i="40"/>
  <c r="EN20" i="40"/>
  <c r="EO20" i="40"/>
  <c r="EP20" i="40"/>
  <c r="EQ20" i="40"/>
  <c r="ER20" i="40"/>
  <c r="ES20" i="40"/>
  <c r="DP21" i="40"/>
  <c r="DQ21" i="40"/>
  <c r="DR21" i="40"/>
  <c r="DS21" i="40"/>
  <c r="DT21" i="40"/>
  <c r="DU21" i="40"/>
  <c r="DV21" i="40"/>
  <c r="DW21" i="40"/>
  <c r="DX21" i="40"/>
  <c r="DY21" i="40"/>
  <c r="DZ21" i="40"/>
  <c r="EA21" i="40"/>
  <c r="EB21" i="40"/>
  <c r="EC21" i="40"/>
  <c r="ED21" i="40"/>
  <c r="EE21" i="40"/>
  <c r="EF21" i="40"/>
  <c r="EG21" i="40"/>
  <c r="EH21" i="40"/>
  <c r="EI21" i="40"/>
  <c r="EJ21" i="40"/>
  <c r="EK21" i="40"/>
  <c r="EL21" i="40"/>
  <c r="EM21" i="40"/>
  <c r="EN21" i="40"/>
  <c r="EO21" i="40"/>
  <c r="EP21" i="40"/>
  <c r="EQ21" i="40"/>
  <c r="ER21" i="40"/>
  <c r="ES21" i="40"/>
  <c r="DP22" i="40"/>
  <c r="DQ22" i="40"/>
  <c r="DR22" i="40"/>
  <c r="DS22" i="40"/>
  <c r="DT22" i="40"/>
  <c r="DU22" i="40"/>
  <c r="DV22" i="40"/>
  <c r="DW22" i="40"/>
  <c r="DX22" i="40"/>
  <c r="DY22" i="40"/>
  <c r="DZ22" i="40"/>
  <c r="EA22" i="40"/>
  <c r="EB22" i="40"/>
  <c r="EC22" i="40"/>
  <c r="ED22" i="40"/>
  <c r="EE22" i="40"/>
  <c r="EF22" i="40"/>
  <c r="EG22" i="40"/>
  <c r="EH22" i="40"/>
  <c r="EI22" i="40"/>
  <c r="EJ22" i="40"/>
  <c r="EK22" i="40"/>
  <c r="EL22" i="40"/>
  <c r="EM22" i="40"/>
  <c r="EN22" i="40"/>
  <c r="EO22" i="40"/>
  <c r="EP22" i="40"/>
  <c r="EQ22" i="40"/>
  <c r="ER22" i="40"/>
  <c r="ES22" i="40"/>
  <c r="DP23" i="40"/>
  <c r="DQ23" i="40"/>
  <c r="DR23" i="40"/>
  <c r="DS23" i="40"/>
  <c r="DT23" i="40"/>
  <c r="DU23" i="40"/>
  <c r="DV23" i="40"/>
  <c r="DW23" i="40"/>
  <c r="DX23" i="40"/>
  <c r="DY23" i="40"/>
  <c r="DZ23" i="40"/>
  <c r="EA23" i="40"/>
  <c r="EB23" i="40"/>
  <c r="EC23" i="40"/>
  <c r="ED23" i="40"/>
  <c r="EE23" i="40"/>
  <c r="EF23" i="40"/>
  <c r="EG23" i="40"/>
  <c r="EH23" i="40"/>
  <c r="EI23" i="40"/>
  <c r="EJ23" i="40"/>
  <c r="EK23" i="40"/>
  <c r="EL23" i="40"/>
  <c r="EM23" i="40"/>
  <c r="EN23" i="40"/>
  <c r="EO23" i="40"/>
  <c r="EP23" i="40"/>
  <c r="EQ23" i="40"/>
  <c r="ER23" i="40"/>
  <c r="ES23" i="40"/>
  <c r="DP24" i="40"/>
  <c r="DQ24" i="40"/>
  <c r="DR24" i="40"/>
  <c r="DS24" i="40"/>
  <c r="DT24" i="40"/>
  <c r="DU24" i="40"/>
  <c r="DV24" i="40"/>
  <c r="DW24" i="40"/>
  <c r="DX24" i="40"/>
  <c r="DY24" i="40"/>
  <c r="DZ24" i="40"/>
  <c r="EA24" i="40"/>
  <c r="EB24" i="40"/>
  <c r="EC24" i="40"/>
  <c r="ED24" i="40"/>
  <c r="EE24" i="40"/>
  <c r="EF24" i="40"/>
  <c r="EG24" i="40"/>
  <c r="EH24" i="40"/>
  <c r="EI24" i="40"/>
  <c r="EJ24" i="40"/>
  <c r="EK24" i="40"/>
  <c r="EL24" i="40"/>
  <c r="EM24" i="40"/>
  <c r="EN24" i="40"/>
  <c r="EO24" i="40"/>
  <c r="EP24" i="40"/>
  <c r="EQ24" i="40"/>
  <c r="ER24" i="40"/>
  <c r="ES24" i="40"/>
  <c r="DP25" i="40"/>
  <c r="DQ25" i="40"/>
  <c r="DR25" i="40"/>
  <c r="DS25" i="40"/>
  <c r="DT25" i="40"/>
  <c r="DU25" i="40"/>
  <c r="DV25" i="40"/>
  <c r="DW25" i="40"/>
  <c r="DX25" i="40"/>
  <c r="DY25" i="40"/>
  <c r="DZ25" i="40"/>
  <c r="EA25" i="40"/>
  <c r="EB25" i="40"/>
  <c r="EC25" i="40"/>
  <c r="ED25" i="40"/>
  <c r="EE25" i="40"/>
  <c r="EF25" i="40"/>
  <c r="EG25" i="40"/>
  <c r="EH25" i="40"/>
  <c r="EI25" i="40"/>
  <c r="EJ25" i="40"/>
  <c r="EK25" i="40"/>
  <c r="EL25" i="40"/>
  <c r="EM25" i="40"/>
  <c r="EN25" i="40"/>
  <c r="EO25" i="40"/>
  <c r="EP25" i="40"/>
  <c r="EQ25" i="40"/>
  <c r="ER25" i="40"/>
  <c r="ES25" i="40"/>
  <c r="DP26" i="40"/>
  <c r="DQ26" i="40"/>
  <c r="DR26" i="40"/>
  <c r="DS26" i="40"/>
  <c r="DT26" i="40"/>
  <c r="DU26" i="40"/>
  <c r="DV26" i="40"/>
  <c r="DW26" i="40"/>
  <c r="DX26" i="40"/>
  <c r="DY26" i="40"/>
  <c r="DZ26" i="40"/>
  <c r="EA26" i="40"/>
  <c r="EB26" i="40"/>
  <c r="EC26" i="40"/>
  <c r="ED26" i="40"/>
  <c r="EE26" i="40"/>
  <c r="EF26" i="40"/>
  <c r="EG26" i="40"/>
  <c r="EH26" i="40"/>
  <c r="EI26" i="40"/>
  <c r="EJ26" i="40"/>
  <c r="EK26" i="40"/>
  <c r="EL26" i="40"/>
  <c r="EM26" i="40"/>
  <c r="EN26" i="40"/>
  <c r="EO26" i="40"/>
  <c r="EP26" i="40"/>
  <c r="EQ26" i="40"/>
  <c r="ER26" i="40"/>
  <c r="ES26" i="40"/>
  <c r="DP27" i="40"/>
  <c r="DQ27" i="40"/>
  <c r="DR27" i="40"/>
  <c r="DS27" i="40"/>
  <c r="DT27" i="40"/>
  <c r="DU27" i="40"/>
  <c r="DV27" i="40"/>
  <c r="DW27" i="40"/>
  <c r="DX27" i="40"/>
  <c r="DY27" i="40"/>
  <c r="DZ27" i="40"/>
  <c r="EA27" i="40"/>
  <c r="EB27" i="40"/>
  <c r="EC27" i="40"/>
  <c r="ED27" i="40"/>
  <c r="EE27" i="40"/>
  <c r="EF27" i="40"/>
  <c r="EG27" i="40"/>
  <c r="EH27" i="40"/>
  <c r="EI27" i="40"/>
  <c r="EJ27" i="40"/>
  <c r="EK27" i="40"/>
  <c r="EL27" i="40"/>
  <c r="EM27" i="40"/>
  <c r="EN27" i="40"/>
  <c r="EO27" i="40"/>
  <c r="EP27" i="40"/>
  <c r="EQ27" i="40"/>
  <c r="ER27" i="40"/>
  <c r="ES27" i="40"/>
  <c r="DP28" i="40"/>
  <c r="DQ28" i="40"/>
  <c r="DR28" i="40"/>
  <c r="DS28" i="40"/>
  <c r="DT28" i="40"/>
  <c r="DU28" i="40"/>
  <c r="DV28" i="40"/>
  <c r="DW28" i="40"/>
  <c r="DX28" i="40"/>
  <c r="DY28" i="40"/>
  <c r="DZ28" i="40"/>
  <c r="EA28" i="40"/>
  <c r="EB28" i="40"/>
  <c r="EC28" i="40"/>
  <c r="ED28" i="40"/>
  <c r="EE28" i="40"/>
  <c r="EF28" i="40"/>
  <c r="EG28" i="40"/>
  <c r="EH28" i="40"/>
  <c r="EI28" i="40"/>
  <c r="EJ28" i="40"/>
  <c r="EK28" i="40"/>
  <c r="EL28" i="40"/>
  <c r="EM28" i="40"/>
  <c r="EN28" i="40"/>
  <c r="EO28" i="40"/>
  <c r="EP28" i="40"/>
  <c r="EQ28" i="40"/>
  <c r="ER28" i="40"/>
  <c r="ES28" i="40"/>
  <c r="DP29" i="40"/>
  <c r="DQ29" i="40"/>
  <c r="DR29" i="40"/>
  <c r="DS29" i="40"/>
  <c r="DT29" i="40"/>
  <c r="DU29" i="40"/>
  <c r="DV29" i="40"/>
  <c r="DW29" i="40"/>
  <c r="DX29" i="40"/>
  <c r="DY29" i="40"/>
  <c r="DZ29" i="40"/>
  <c r="EA29" i="40"/>
  <c r="EB29" i="40"/>
  <c r="EC29" i="40"/>
  <c r="ED29" i="40"/>
  <c r="EE29" i="40"/>
  <c r="EF29" i="40"/>
  <c r="EG29" i="40"/>
  <c r="EH29" i="40"/>
  <c r="EI29" i="40"/>
  <c r="EJ29" i="40"/>
  <c r="EK29" i="40"/>
  <c r="EL29" i="40"/>
  <c r="EM29" i="40"/>
  <c r="EN29" i="40"/>
  <c r="EO29" i="40"/>
  <c r="EP29" i="40"/>
  <c r="EQ29" i="40"/>
  <c r="ER29" i="40"/>
  <c r="ES29" i="40"/>
  <c r="DP30" i="40"/>
  <c r="DQ30" i="40"/>
  <c r="DR30" i="40"/>
  <c r="DS30" i="40"/>
  <c r="DT30" i="40"/>
  <c r="DU30" i="40"/>
  <c r="DV30" i="40"/>
  <c r="DW30" i="40"/>
  <c r="DX30" i="40"/>
  <c r="DY30" i="40"/>
  <c r="DZ30" i="40"/>
  <c r="EA30" i="40"/>
  <c r="EB30" i="40"/>
  <c r="EC30" i="40"/>
  <c r="ED30" i="40"/>
  <c r="EE30" i="40"/>
  <c r="EF30" i="40"/>
  <c r="EG30" i="40"/>
  <c r="EH30" i="40"/>
  <c r="EI30" i="40"/>
  <c r="EJ30" i="40"/>
  <c r="EK30" i="40"/>
  <c r="EL30" i="40"/>
  <c r="EM30" i="40"/>
  <c r="EN30" i="40"/>
  <c r="EO30" i="40"/>
  <c r="EP30" i="40"/>
  <c r="EQ30" i="40"/>
  <c r="ER30" i="40"/>
  <c r="ES30" i="40"/>
  <c r="DP31" i="40"/>
  <c r="DQ31" i="40"/>
  <c r="DR31" i="40"/>
  <c r="DS31" i="40"/>
  <c r="DT31" i="40"/>
  <c r="DU31" i="40"/>
  <c r="DV31" i="40"/>
  <c r="DW31" i="40"/>
  <c r="DX31" i="40"/>
  <c r="DY31" i="40"/>
  <c r="DZ31" i="40"/>
  <c r="EA31" i="40"/>
  <c r="EB31" i="40"/>
  <c r="EC31" i="40"/>
  <c r="ED31" i="40"/>
  <c r="EE31" i="40"/>
  <c r="EF31" i="40"/>
  <c r="EG31" i="40"/>
  <c r="EH31" i="40"/>
  <c r="EI31" i="40"/>
  <c r="EJ31" i="40"/>
  <c r="EK31" i="40"/>
  <c r="EL31" i="40"/>
  <c r="EM31" i="40"/>
  <c r="EN31" i="40"/>
  <c r="EO31" i="40"/>
  <c r="EP31" i="40"/>
  <c r="EQ31" i="40"/>
  <c r="ER31" i="40"/>
  <c r="ES31" i="40"/>
  <c r="DP32" i="40"/>
  <c r="DQ32" i="40"/>
  <c r="DR32" i="40"/>
  <c r="DS32" i="40"/>
  <c r="DT32" i="40"/>
  <c r="DU32" i="40"/>
  <c r="DV32" i="40"/>
  <c r="DW32" i="40"/>
  <c r="DX32" i="40"/>
  <c r="DY32" i="40"/>
  <c r="DZ32" i="40"/>
  <c r="EA32" i="40"/>
  <c r="EB32" i="40"/>
  <c r="EC32" i="40"/>
  <c r="ED32" i="40"/>
  <c r="EE32" i="40"/>
  <c r="EF32" i="40"/>
  <c r="EG32" i="40"/>
  <c r="EH32" i="40"/>
  <c r="EI32" i="40"/>
  <c r="EJ32" i="40"/>
  <c r="EK32" i="40"/>
  <c r="EL32" i="40"/>
  <c r="EM32" i="40"/>
  <c r="EN32" i="40"/>
  <c r="EO32" i="40"/>
  <c r="EP32" i="40"/>
  <c r="EQ32" i="40"/>
  <c r="ER32" i="40"/>
  <c r="ES32" i="40"/>
  <c r="DP33" i="40"/>
  <c r="DQ33" i="40"/>
  <c r="DR33" i="40"/>
  <c r="DS33" i="40"/>
  <c r="DT33" i="40"/>
  <c r="DU33" i="40"/>
  <c r="DV33" i="40"/>
  <c r="DW33" i="40"/>
  <c r="DX33" i="40"/>
  <c r="DY33" i="40"/>
  <c r="DZ33" i="40"/>
  <c r="EA33" i="40"/>
  <c r="EB33" i="40"/>
  <c r="EC33" i="40"/>
  <c r="ED33" i="40"/>
  <c r="EE33" i="40"/>
  <c r="EF33" i="40"/>
  <c r="EG33" i="40"/>
  <c r="EH33" i="40"/>
  <c r="EI33" i="40"/>
  <c r="EJ33" i="40"/>
  <c r="EK33" i="40"/>
  <c r="EL33" i="40"/>
  <c r="EM33" i="40"/>
  <c r="EN33" i="40"/>
  <c r="EO33" i="40"/>
  <c r="EP33" i="40"/>
  <c r="EQ33" i="40"/>
  <c r="ER33" i="40"/>
  <c r="ES33" i="40"/>
  <c r="DP34" i="40"/>
  <c r="DQ34" i="40"/>
  <c r="DR34" i="40"/>
  <c r="DS34" i="40"/>
  <c r="DT34" i="40"/>
  <c r="DU34" i="40"/>
  <c r="DV34" i="40"/>
  <c r="DW34" i="40"/>
  <c r="DX34" i="40"/>
  <c r="DY34" i="40"/>
  <c r="DZ34" i="40"/>
  <c r="EA34" i="40"/>
  <c r="EB34" i="40"/>
  <c r="EC34" i="40"/>
  <c r="ED34" i="40"/>
  <c r="EE34" i="40"/>
  <c r="EF34" i="40"/>
  <c r="EG34" i="40"/>
  <c r="EH34" i="40"/>
  <c r="EI34" i="40"/>
  <c r="EJ34" i="40"/>
  <c r="EK34" i="40"/>
  <c r="EL34" i="40"/>
  <c r="EM34" i="40"/>
  <c r="EN34" i="40"/>
  <c r="EO34" i="40"/>
  <c r="EP34" i="40"/>
  <c r="EQ34" i="40"/>
  <c r="ER34" i="40"/>
  <c r="ES34" i="40"/>
  <c r="DP35" i="40"/>
  <c r="DQ35" i="40"/>
  <c r="DR35" i="40"/>
  <c r="DS35" i="40"/>
  <c r="DT35" i="40"/>
  <c r="DU35" i="40"/>
  <c r="DV35" i="40"/>
  <c r="DW35" i="40"/>
  <c r="DX35" i="40"/>
  <c r="DY35" i="40"/>
  <c r="DZ35" i="40"/>
  <c r="EA35" i="40"/>
  <c r="EB35" i="40"/>
  <c r="EC35" i="40"/>
  <c r="ED35" i="40"/>
  <c r="EE35" i="40"/>
  <c r="EF35" i="40"/>
  <c r="EG35" i="40"/>
  <c r="EH35" i="40"/>
  <c r="EI35" i="40"/>
  <c r="EJ35" i="40"/>
  <c r="EK35" i="40"/>
  <c r="EL35" i="40"/>
  <c r="EM35" i="40"/>
  <c r="EN35" i="40"/>
  <c r="EO35" i="40"/>
  <c r="EP35" i="40"/>
  <c r="EQ35" i="40"/>
  <c r="ER35" i="40"/>
  <c r="ES35" i="40"/>
  <c r="DP36" i="40"/>
  <c r="DQ36" i="40"/>
  <c r="DR36" i="40"/>
  <c r="DS36" i="40"/>
  <c r="DT36" i="40"/>
  <c r="DU36" i="40"/>
  <c r="DV36" i="40"/>
  <c r="DW36" i="40"/>
  <c r="DX36" i="40"/>
  <c r="DY36" i="40"/>
  <c r="DZ36" i="40"/>
  <c r="EA36" i="40"/>
  <c r="EB36" i="40"/>
  <c r="EC36" i="40"/>
  <c r="ED36" i="40"/>
  <c r="EE36" i="40"/>
  <c r="EF36" i="40"/>
  <c r="EG36" i="40"/>
  <c r="EH36" i="40"/>
  <c r="EI36" i="40"/>
  <c r="EJ36" i="40"/>
  <c r="EK36" i="40"/>
  <c r="EL36" i="40"/>
  <c r="EM36" i="40"/>
  <c r="EN36" i="40"/>
  <c r="EO36" i="40"/>
  <c r="EP36" i="40"/>
  <c r="EQ36" i="40"/>
  <c r="ER36" i="40"/>
  <c r="ES36" i="40"/>
  <c r="DP37" i="40"/>
  <c r="DQ37" i="40"/>
  <c r="DR37" i="40"/>
  <c r="DS37" i="40"/>
  <c r="DT37" i="40"/>
  <c r="DU37" i="40"/>
  <c r="DV37" i="40"/>
  <c r="DW37" i="40"/>
  <c r="DX37" i="40"/>
  <c r="DY37" i="40"/>
  <c r="DZ37" i="40"/>
  <c r="EA37" i="40"/>
  <c r="EB37" i="40"/>
  <c r="EC37" i="40"/>
  <c r="ED37" i="40"/>
  <c r="EE37" i="40"/>
  <c r="EF37" i="40"/>
  <c r="EG37" i="40"/>
  <c r="EH37" i="40"/>
  <c r="EI37" i="40"/>
  <c r="EJ37" i="40"/>
  <c r="EK37" i="40"/>
  <c r="EL37" i="40"/>
  <c r="EM37" i="40"/>
  <c r="EN37" i="40"/>
  <c r="EO37" i="40"/>
  <c r="EP37" i="40"/>
  <c r="EQ37" i="40"/>
  <c r="ER37" i="40"/>
  <c r="ES37" i="40"/>
  <c r="DP38" i="40"/>
  <c r="DQ38" i="40"/>
  <c r="DR38" i="40"/>
  <c r="DS38" i="40"/>
  <c r="DT38" i="40"/>
  <c r="DU38" i="40"/>
  <c r="DV38" i="40"/>
  <c r="DW38" i="40"/>
  <c r="DX38" i="40"/>
  <c r="DY38" i="40"/>
  <c r="DZ38" i="40"/>
  <c r="EA38" i="40"/>
  <c r="EB38" i="40"/>
  <c r="EC38" i="40"/>
  <c r="ED38" i="40"/>
  <c r="EE38" i="40"/>
  <c r="EF38" i="40"/>
  <c r="EG38" i="40"/>
  <c r="EH38" i="40"/>
  <c r="EI38" i="40"/>
  <c r="EJ38" i="40"/>
  <c r="EK38" i="40"/>
  <c r="EL38" i="40"/>
  <c r="EM38" i="40"/>
  <c r="EN38" i="40"/>
  <c r="EO38" i="40"/>
  <c r="EP38" i="40"/>
  <c r="EQ38" i="40"/>
  <c r="ER38" i="40"/>
  <c r="ES38" i="40"/>
  <c r="DP39" i="40"/>
  <c r="DQ39" i="40"/>
  <c r="DR39" i="40"/>
  <c r="DS39" i="40"/>
  <c r="DT39" i="40"/>
  <c r="DU39" i="40"/>
  <c r="DV39" i="40"/>
  <c r="DW39" i="40"/>
  <c r="DX39" i="40"/>
  <c r="DY39" i="40"/>
  <c r="DZ39" i="40"/>
  <c r="EA39" i="40"/>
  <c r="EB39" i="40"/>
  <c r="EC39" i="40"/>
  <c r="ED39" i="40"/>
  <c r="EE39" i="40"/>
  <c r="EF39" i="40"/>
  <c r="EG39" i="40"/>
  <c r="EH39" i="40"/>
  <c r="EI39" i="40"/>
  <c r="EJ39" i="40"/>
  <c r="EK39" i="40"/>
  <c r="EL39" i="40"/>
  <c r="EM39" i="40"/>
  <c r="EN39" i="40"/>
  <c r="EO39" i="40"/>
  <c r="EP39" i="40"/>
  <c r="EQ39" i="40"/>
  <c r="ER39" i="40"/>
  <c r="ES39" i="40"/>
  <c r="DP40" i="40"/>
  <c r="DQ40" i="40"/>
  <c r="DR40" i="40"/>
  <c r="DS40" i="40"/>
  <c r="DT40" i="40"/>
  <c r="DU40" i="40"/>
  <c r="DV40" i="40"/>
  <c r="DW40" i="40"/>
  <c r="DX40" i="40"/>
  <c r="DY40" i="40"/>
  <c r="DZ40" i="40"/>
  <c r="EA40" i="40"/>
  <c r="EB40" i="40"/>
  <c r="EC40" i="40"/>
  <c r="ED40" i="40"/>
  <c r="EE40" i="40"/>
  <c r="EF40" i="40"/>
  <c r="EG40" i="40"/>
  <c r="EH40" i="40"/>
  <c r="EI40" i="40"/>
  <c r="EJ40" i="40"/>
  <c r="EK40" i="40"/>
  <c r="EL40" i="40"/>
  <c r="EM40" i="40"/>
  <c r="EN40" i="40"/>
  <c r="EO40" i="40"/>
  <c r="EP40" i="40"/>
  <c r="EQ40" i="40"/>
  <c r="ER40" i="40"/>
  <c r="ES40" i="40"/>
  <c r="DP41" i="40"/>
  <c r="DQ41" i="40"/>
  <c r="DR41" i="40"/>
  <c r="DS41" i="40"/>
  <c r="DT41" i="40"/>
  <c r="DU41" i="40"/>
  <c r="DV41" i="40"/>
  <c r="DW41" i="40"/>
  <c r="DX41" i="40"/>
  <c r="DY41" i="40"/>
  <c r="DZ41" i="40"/>
  <c r="EA41" i="40"/>
  <c r="EB41" i="40"/>
  <c r="EC41" i="40"/>
  <c r="ED41" i="40"/>
  <c r="EE41" i="40"/>
  <c r="EF41" i="40"/>
  <c r="EG41" i="40"/>
  <c r="EH41" i="40"/>
  <c r="EI41" i="40"/>
  <c r="EJ41" i="40"/>
  <c r="EK41" i="40"/>
  <c r="EL41" i="40"/>
  <c r="EM41" i="40"/>
  <c r="EN41" i="40"/>
  <c r="EO41" i="40"/>
  <c r="EP41" i="40"/>
  <c r="EQ41" i="40"/>
  <c r="ER41" i="40"/>
  <c r="ES41" i="40"/>
  <c r="DP42" i="40"/>
  <c r="DQ42" i="40"/>
  <c r="DR42" i="40"/>
  <c r="DS42" i="40"/>
  <c r="DT42" i="40"/>
  <c r="DU42" i="40"/>
  <c r="DV42" i="40"/>
  <c r="DW42" i="40"/>
  <c r="DX42" i="40"/>
  <c r="DY42" i="40"/>
  <c r="DZ42" i="40"/>
  <c r="EA42" i="40"/>
  <c r="EB42" i="40"/>
  <c r="EC42" i="40"/>
  <c r="ED42" i="40"/>
  <c r="EE42" i="40"/>
  <c r="EF42" i="40"/>
  <c r="EG42" i="40"/>
  <c r="EH42" i="40"/>
  <c r="EI42" i="40"/>
  <c r="EJ42" i="40"/>
  <c r="EK42" i="40"/>
  <c r="EL42" i="40"/>
  <c r="EM42" i="40"/>
  <c r="EN42" i="40"/>
  <c r="EO42" i="40"/>
  <c r="EP42" i="40"/>
  <c r="EQ42" i="40"/>
  <c r="ER42" i="40"/>
  <c r="ES42" i="40"/>
  <c r="DP43" i="40"/>
  <c r="DQ43" i="40"/>
  <c r="DR43" i="40"/>
  <c r="DS43" i="40"/>
  <c r="DT43" i="40"/>
  <c r="DU43" i="40"/>
  <c r="DV43" i="40"/>
  <c r="DW43" i="40"/>
  <c r="DX43" i="40"/>
  <c r="DY43" i="40"/>
  <c r="DZ43" i="40"/>
  <c r="EA43" i="40"/>
  <c r="EB43" i="40"/>
  <c r="EC43" i="40"/>
  <c r="ED43" i="40"/>
  <c r="EE43" i="40"/>
  <c r="EF43" i="40"/>
  <c r="EG43" i="40"/>
  <c r="EH43" i="40"/>
  <c r="EI43" i="40"/>
  <c r="EJ43" i="40"/>
  <c r="EK43" i="40"/>
  <c r="EL43" i="40"/>
  <c r="EM43" i="40"/>
  <c r="EN43" i="40"/>
  <c r="EO43" i="40"/>
  <c r="EP43" i="40"/>
  <c r="EQ43" i="40"/>
  <c r="ER43" i="40"/>
  <c r="ES43" i="40"/>
  <c r="DP44" i="40"/>
  <c r="DQ44" i="40"/>
  <c r="DR44" i="40"/>
  <c r="DS44" i="40"/>
  <c r="DT44" i="40"/>
  <c r="DU44" i="40"/>
  <c r="DV44" i="40"/>
  <c r="DW44" i="40"/>
  <c r="DX44" i="40"/>
  <c r="DY44" i="40"/>
  <c r="DZ44" i="40"/>
  <c r="EA44" i="40"/>
  <c r="EB44" i="40"/>
  <c r="EC44" i="40"/>
  <c r="ED44" i="40"/>
  <c r="EE44" i="40"/>
  <c r="EF44" i="40"/>
  <c r="EG44" i="40"/>
  <c r="EH44" i="40"/>
  <c r="EI44" i="40"/>
  <c r="EJ44" i="40"/>
  <c r="EK44" i="40"/>
  <c r="EL44" i="40"/>
  <c r="EM44" i="40"/>
  <c r="EN44" i="40"/>
  <c r="EO44" i="40"/>
  <c r="EP44" i="40"/>
  <c r="EQ44" i="40"/>
  <c r="ER44" i="40"/>
  <c r="ES44" i="40"/>
  <c r="DP45" i="40"/>
  <c r="DQ45" i="40"/>
  <c r="DR45" i="40"/>
  <c r="DS45" i="40"/>
  <c r="DT45" i="40"/>
  <c r="DU45" i="40"/>
  <c r="DV45" i="40"/>
  <c r="DW45" i="40"/>
  <c r="DX45" i="40"/>
  <c r="DY45" i="40"/>
  <c r="DZ45" i="40"/>
  <c r="EA45" i="40"/>
  <c r="EB45" i="40"/>
  <c r="EC45" i="40"/>
  <c r="ED45" i="40"/>
  <c r="EE45" i="40"/>
  <c r="EF45" i="40"/>
  <c r="EG45" i="40"/>
  <c r="EH45" i="40"/>
  <c r="EI45" i="40"/>
  <c r="EJ45" i="40"/>
  <c r="EK45" i="40"/>
  <c r="EL45" i="40"/>
  <c r="EM45" i="40"/>
  <c r="EN45" i="40"/>
  <c r="EO45" i="40"/>
  <c r="EP45" i="40"/>
  <c r="EQ45" i="40"/>
  <c r="ER45" i="40"/>
  <c r="ES45" i="40"/>
  <c r="DP46" i="40"/>
  <c r="DQ46" i="40"/>
  <c r="DR46" i="40"/>
  <c r="DS46" i="40"/>
  <c r="DT46" i="40"/>
  <c r="DU46" i="40"/>
  <c r="DV46" i="40"/>
  <c r="DW46" i="40"/>
  <c r="DX46" i="40"/>
  <c r="DY46" i="40"/>
  <c r="DZ46" i="40"/>
  <c r="EA46" i="40"/>
  <c r="EB46" i="40"/>
  <c r="EC46" i="40"/>
  <c r="ED46" i="40"/>
  <c r="EE46" i="40"/>
  <c r="EF46" i="40"/>
  <c r="EG46" i="40"/>
  <c r="EH46" i="40"/>
  <c r="EI46" i="40"/>
  <c r="EJ46" i="40"/>
  <c r="EK46" i="40"/>
  <c r="EL46" i="40"/>
  <c r="EM46" i="40"/>
  <c r="EN46" i="40"/>
  <c r="EO46" i="40"/>
  <c r="EP46" i="40"/>
  <c r="EQ46" i="40"/>
  <c r="ER46" i="40"/>
  <c r="ES46" i="40"/>
  <c r="DP47" i="40"/>
  <c r="DQ47" i="40"/>
  <c r="DR47" i="40"/>
  <c r="DS47" i="40"/>
  <c r="DT47" i="40"/>
  <c r="DU47" i="40"/>
  <c r="DV47" i="40"/>
  <c r="DW47" i="40"/>
  <c r="DX47" i="40"/>
  <c r="DY47" i="40"/>
  <c r="DZ47" i="40"/>
  <c r="EA47" i="40"/>
  <c r="EB47" i="40"/>
  <c r="EC47" i="40"/>
  <c r="ED47" i="40"/>
  <c r="EE47" i="40"/>
  <c r="EF47" i="40"/>
  <c r="EG47" i="40"/>
  <c r="EH47" i="40"/>
  <c r="EI47" i="40"/>
  <c r="EJ47" i="40"/>
  <c r="EK47" i="40"/>
  <c r="EL47" i="40"/>
  <c r="EM47" i="40"/>
  <c r="EN47" i="40"/>
  <c r="EO47" i="40"/>
  <c r="EP47" i="40"/>
  <c r="EQ47" i="40"/>
  <c r="ER47" i="40"/>
  <c r="ES47" i="40"/>
  <c r="DP48" i="40"/>
  <c r="DQ48" i="40"/>
  <c r="DR48" i="40"/>
  <c r="DS48" i="40"/>
  <c r="DT48" i="40"/>
  <c r="DU48" i="40"/>
  <c r="DV48" i="40"/>
  <c r="DW48" i="40"/>
  <c r="DX48" i="40"/>
  <c r="DY48" i="40"/>
  <c r="DZ48" i="40"/>
  <c r="EA48" i="40"/>
  <c r="EB48" i="40"/>
  <c r="EC48" i="40"/>
  <c r="ED48" i="40"/>
  <c r="EE48" i="40"/>
  <c r="EF48" i="40"/>
  <c r="EG48" i="40"/>
  <c r="EH48" i="40"/>
  <c r="EI48" i="40"/>
  <c r="EJ48" i="40"/>
  <c r="EK48" i="40"/>
  <c r="EL48" i="40"/>
  <c r="EM48" i="40"/>
  <c r="EN48" i="40"/>
  <c r="EO48" i="40"/>
  <c r="EP48" i="40"/>
  <c r="EQ48" i="40"/>
  <c r="ER48" i="40"/>
  <c r="ES48" i="40"/>
  <c r="DP49" i="40"/>
  <c r="DQ49" i="40"/>
  <c r="DR49" i="40"/>
  <c r="DS49" i="40"/>
  <c r="DT49" i="40"/>
  <c r="DU49" i="40"/>
  <c r="DV49" i="40"/>
  <c r="DW49" i="40"/>
  <c r="DP50" i="40"/>
  <c r="DQ50" i="40"/>
  <c r="DR50" i="40"/>
  <c r="DS50" i="40"/>
  <c r="DT50" i="40"/>
  <c r="DU50" i="40"/>
  <c r="DV50" i="40"/>
  <c r="DW50" i="40"/>
  <c r="DP51" i="40"/>
  <c r="DQ51" i="40"/>
  <c r="DR51" i="40"/>
  <c r="DS51" i="40"/>
  <c r="DT51" i="40"/>
  <c r="DU51" i="40"/>
  <c r="DV51" i="40"/>
  <c r="DW51" i="40"/>
  <c r="DP52" i="40"/>
  <c r="DQ52" i="40"/>
  <c r="DR52" i="40"/>
  <c r="DS52" i="40"/>
  <c r="DT52" i="40"/>
  <c r="DU52" i="40"/>
  <c r="DV52" i="40"/>
  <c r="DW52" i="40"/>
  <c r="DP54" i="40"/>
  <c r="DQ54" i="40"/>
  <c r="DR54" i="40"/>
  <c r="DS54" i="40"/>
  <c r="DT54" i="40"/>
  <c r="DU54" i="40"/>
  <c r="DV54" i="40"/>
  <c r="DW54" i="40"/>
  <c r="DP55" i="40"/>
  <c r="DQ55" i="40"/>
  <c r="DR55" i="40"/>
  <c r="DS55" i="40"/>
  <c r="DT55" i="40"/>
  <c r="DU55" i="40"/>
  <c r="DV55" i="40"/>
  <c r="DW55" i="40"/>
  <c r="ES3" i="40"/>
  <c r="ER3" i="40"/>
  <c r="EQ3" i="40"/>
  <c r="EM3" i="40"/>
  <c r="EN3" i="40"/>
  <c r="EO3" i="40"/>
  <c r="EP3" i="40"/>
  <c r="EL3" i="40"/>
  <c r="EK3" i="40"/>
  <c r="EI3" i="40"/>
  <c r="EJ3" i="40"/>
  <c r="EH3" i="40"/>
  <c r="EG3" i="40"/>
  <c r="EF3" i="40"/>
  <c r="EE3" i="40"/>
  <c r="ED3" i="40"/>
  <c r="EC3" i="40"/>
  <c r="EB3" i="40"/>
  <c r="EA3" i="40"/>
  <c r="DZ3" i="40"/>
  <c r="DX3" i="40"/>
  <c r="DY3" i="40"/>
  <c r="DW3" i="40"/>
  <c r="DV3" i="40"/>
  <c r="DU3" i="40"/>
  <c r="DT3" i="40"/>
  <c r="DS3" i="40"/>
  <c r="DR3" i="40"/>
  <c r="DQ3" i="40"/>
  <c r="DP3" i="40"/>
  <c r="CQ3" i="32"/>
  <c r="CR3" i="32"/>
  <c r="CS3" i="32"/>
  <c r="CT3" i="32"/>
  <c r="CU3" i="32"/>
  <c r="CV3" i="32"/>
  <c r="CW3" i="32"/>
  <c r="CX3" i="32"/>
  <c r="CY3" i="32"/>
  <c r="CZ3" i="32"/>
  <c r="DA3" i="32"/>
  <c r="DB3" i="32"/>
  <c r="DC3" i="32"/>
  <c r="CQ4" i="32"/>
  <c r="CR4" i="32"/>
  <c r="CS4" i="32"/>
  <c r="CT4" i="32"/>
  <c r="CU4" i="32"/>
  <c r="CV4" i="32"/>
  <c r="CW4" i="32"/>
  <c r="CX4" i="32"/>
  <c r="CY4" i="32"/>
  <c r="CZ4" i="32"/>
  <c r="DA4" i="32"/>
  <c r="DB4" i="32"/>
  <c r="DC4" i="32"/>
  <c r="CQ5" i="32"/>
  <c r="CR5" i="32"/>
  <c r="CS5" i="32"/>
  <c r="CT5" i="32"/>
  <c r="CU5" i="32"/>
  <c r="CV5" i="32"/>
  <c r="CW5" i="32"/>
  <c r="CX5" i="32"/>
  <c r="CY5" i="32"/>
  <c r="CZ5" i="32"/>
  <c r="DA5" i="32"/>
  <c r="DB5" i="32"/>
  <c r="DC5" i="32"/>
  <c r="CQ6" i="32"/>
  <c r="CR6" i="32"/>
  <c r="CS6" i="32"/>
  <c r="CT6" i="32"/>
  <c r="CU6" i="32"/>
  <c r="CV6" i="32"/>
  <c r="CW6" i="32"/>
  <c r="CX6" i="32"/>
  <c r="CY6" i="32"/>
  <c r="CZ6" i="32"/>
  <c r="DA6" i="32"/>
  <c r="DB6" i="32"/>
  <c r="DC6" i="32"/>
  <c r="CQ7" i="32"/>
  <c r="CR7" i="32"/>
  <c r="CS7" i="32"/>
  <c r="CT7" i="32"/>
  <c r="CU7" i="32"/>
  <c r="CV7" i="32"/>
  <c r="CW7" i="32"/>
  <c r="CX7" i="32"/>
  <c r="CY7" i="32"/>
  <c r="CZ7" i="32"/>
  <c r="DA7" i="32"/>
  <c r="DB7" i="32"/>
  <c r="DC7" i="32"/>
  <c r="CQ8" i="32"/>
  <c r="CR8" i="32"/>
  <c r="CS8" i="32"/>
  <c r="CT8" i="32"/>
  <c r="CU8" i="32"/>
  <c r="CV8" i="32"/>
  <c r="CW8" i="32"/>
  <c r="CX8" i="32"/>
  <c r="CY8" i="32"/>
  <c r="CZ8" i="32"/>
  <c r="DA8" i="32"/>
  <c r="DB8" i="32"/>
  <c r="DC8" i="32"/>
  <c r="CQ9" i="32"/>
  <c r="CR9" i="32"/>
  <c r="CS9" i="32"/>
  <c r="CT9" i="32"/>
  <c r="CU9" i="32"/>
  <c r="CV9" i="32"/>
  <c r="CW9" i="32"/>
  <c r="CX9" i="32"/>
  <c r="CY9" i="32"/>
  <c r="CZ9" i="32"/>
  <c r="DA9" i="32"/>
  <c r="DB9" i="32"/>
  <c r="DC9" i="32"/>
  <c r="CQ10" i="32"/>
  <c r="CR10" i="32"/>
  <c r="CS10" i="32"/>
  <c r="CT10" i="32"/>
  <c r="CU10" i="32"/>
  <c r="CV10" i="32"/>
  <c r="CW10" i="32"/>
  <c r="CX10" i="32"/>
  <c r="CY10" i="32"/>
  <c r="CZ10" i="32"/>
  <c r="DA10" i="32"/>
  <c r="DB10" i="32"/>
  <c r="DC10" i="32"/>
  <c r="CQ11" i="32"/>
  <c r="CR11" i="32"/>
  <c r="CS11" i="32"/>
  <c r="CT11" i="32"/>
  <c r="CU11" i="32"/>
  <c r="CV11" i="32"/>
  <c r="CW11" i="32"/>
  <c r="CX11" i="32"/>
  <c r="CY11" i="32"/>
  <c r="CZ11" i="32"/>
  <c r="DA11" i="32"/>
  <c r="DB11" i="32"/>
  <c r="DC11" i="32"/>
  <c r="CQ12" i="32"/>
  <c r="CR12" i="32"/>
  <c r="CS12" i="32"/>
  <c r="CT12" i="32"/>
  <c r="CU12" i="32"/>
  <c r="CV12" i="32"/>
  <c r="CW12" i="32"/>
  <c r="CX12" i="32"/>
  <c r="CY12" i="32"/>
  <c r="CZ12" i="32"/>
  <c r="DA12" i="32"/>
  <c r="DB12" i="32"/>
  <c r="DC12" i="32"/>
  <c r="CQ13" i="32"/>
  <c r="CR13" i="32"/>
  <c r="CS13" i="32"/>
  <c r="CT13" i="32"/>
  <c r="CU13" i="32"/>
  <c r="CV13" i="32"/>
  <c r="CW13" i="32"/>
  <c r="CX13" i="32"/>
  <c r="CY13" i="32"/>
  <c r="CZ13" i="32"/>
  <c r="DA13" i="32"/>
  <c r="DB13" i="32"/>
  <c r="DC13" i="32"/>
  <c r="CQ14" i="32"/>
  <c r="CR14" i="32"/>
  <c r="CS14" i="32"/>
  <c r="CT14" i="32"/>
  <c r="CU14" i="32"/>
  <c r="CV14" i="32"/>
  <c r="CW14" i="32"/>
  <c r="CX14" i="32"/>
  <c r="CY14" i="32"/>
  <c r="CZ14" i="32"/>
  <c r="DA14" i="32"/>
  <c r="DB14" i="32"/>
  <c r="DC14" i="32"/>
  <c r="CQ15" i="32"/>
  <c r="CR15" i="32"/>
  <c r="CS15" i="32"/>
  <c r="CT15" i="32"/>
  <c r="CU15" i="32"/>
  <c r="CV15" i="32"/>
  <c r="CW15" i="32"/>
  <c r="CX15" i="32"/>
  <c r="CY15" i="32"/>
  <c r="CZ15" i="32"/>
  <c r="DA15" i="32"/>
  <c r="DB15" i="32"/>
  <c r="DC15" i="32"/>
  <c r="CQ16" i="32"/>
  <c r="CR16" i="32"/>
  <c r="CS16" i="32"/>
  <c r="CT16" i="32"/>
  <c r="CU16" i="32"/>
  <c r="CV16" i="32"/>
  <c r="CW16" i="32"/>
  <c r="CX16" i="32"/>
  <c r="CY16" i="32"/>
  <c r="CZ16" i="32"/>
  <c r="DA16" i="32"/>
  <c r="DB16" i="32"/>
  <c r="DC16" i="32"/>
  <c r="CQ17" i="32"/>
  <c r="CR17" i="32"/>
  <c r="CS17" i="32"/>
  <c r="CT17" i="32"/>
  <c r="CU17" i="32"/>
  <c r="CV17" i="32"/>
  <c r="CW17" i="32"/>
  <c r="CX17" i="32"/>
  <c r="CY17" i="32"/>
  <c r="CZ17" i="32"/>
  <c r="DA17" i="32"/>
  <c r="DB17" i="32"/>
  <c r="DC17" i="32"/>
  <c r="CQ18" i="32"/>
  <c r="CR18" i="32"/>
  <c r="CS18" i="32"/>
  <c r="CT18" i="32"/>
  <c r="CU18" i="32"/>
  <c r="CV18" i="32"/>
  <c r="CW18" i="32"/>
  <c r="CX18" i="32"/>
  <c r="CY18" i="32"/>
  <c r="CZ18" i="32"/>
  <c r="DA18" i="32"/>
  <c r="DB18" i="32"/>
  <c r="DC18" i="32"/>
  <c r="CQ19" i="32"/>
  <c r="CR19" i="32"/>
  <c r="CS19" i="32"/>
  <c r="CT19" i="32"/>
  <c r="CU19" i="32"/>
  <c r="CV19" i="32"/>
  <c r="CW19" i="32"/>
  <c r="CX19" i="32"/>
  <c r="CY19" i="32"/>
  <c r="CZ19" i="32"/>
  <c r="DA19" i="32"/>
  <c r="DB19" i="32"/>
  <c r="DC19" i="32"/>
  <c r="CQ20" i="32"/>
  <c r="CR20" i="32"/>
  <c r="CS20" i="32"/>
  <c r="CT20" i="32"/>
  <c r="CU20" i="32"/>
  <c r="CV20" i="32"/>
  <c r="CW20" i="32"/>
  <c r="CX20" i="32"/>
  <c r="CY20" i="32"/>
  <c r="CZ20" i="32"/>
  <c r="DA20" i="32"/>
  <c r="DB20" i="32"/>
  <c r="DC20" i="32"/>
  <c r="CQ21" i="32"/>
  <c r="CR21" i="32"/>
  <c r="CS21" i="32"/>
  <c r="CT21" i="32"/>
  <c r="CU21" i="32"/>
  <c r="CV21" i="32"/>
  <c r="CW21" i="32"/>
  <c r="CX21" i="32"/>
  <c r="CY21" i="32"/>
  <c r="CZ21" i="32"/>
  <c r="DA21" i="32"/>
  <c r="DB21" i="32"/>
  <c r="DC21" i="32"/>
  <c r="CQ22" i="32"/>
  <c r="CR22" i="32"/>
  <c r="CS22" i="32"/>
  <c r="CT22" i="32"/>
  <c r="CU22" i="32"/>
  <c r="CV22" i="32"/>
  <c r="CW22" i="32"/>
  <c r="CX22" i="32"/>
  <c r="CY22" i="32"/>
  <c r="CZ22" i="32"/>
  <c r="DA22" i="32"/>
  <c r="DB22" i="32"/>
  <c r="DC22" i="32"/>
  <c r="CQ23" i="32"/>
  <c r="CR23" i="32"/>
  <c r="CS23" i="32"/>
  <c r="CT23" i="32"/>
  <c r="CU23" i="32"/>
  <c r="CV23" i="32"/>
  <c r="CW23" i="32"/>
  <c r="CX23" i="32"/>
  <c r="CY23" i="32"/>
  <c r="CZ23" i="32"/>
  <c r="DA23" i="32"/>
  <c r="DB23" i="32"/>
  <c r="DC23" i="32"/>
  <c r="CQ24" i="32"/>
  <c r="CR24" i="32"/>
  <c r="CS24" i="32"/>
  <c r="CT24" i="32"/>
  <c r="CU24" i="32"/>
  <c r="CV24" i="32"/>
  <c r="CW24" i="32"/>
  <c r="CX24" i="32"/>
  <c r="CY24" i="32"/>
  <c r="CZ24" i="32"/>
  <c r="DA24" i="32"/>
  <c r="DB24" i="32"/>
  <c r="DC24" i="32"/>
  <c r="CQ25" i="32"/>
  <c r="CR25" i="32"/>
  <c r="CS25" i="32"/>
  <c r="CT25" i="32"/>
  <c r="CU25" i="32"/>
  <c r="CV25" i="32"/>
  <c r="CW25" i="32"/>
  <c r="CX25" i="32"/>
  <c r="CY25" i="32"/>
  <c r="CZ25" i="32"/>
  <c r="DA25" i="32"/>
  <c r="DB25" i="32"/>
  <c r="DC25" i="32"/>
  <c r="CQ26" i="32"/>
  <c r="CR26" i="32"/>
  <c r="CS26" i="32"/>
  <c r="CT26" i="32"/>
  <c r="CU26" i="32"/>
  <c r="CV26" i="32"/>
  <c r="CW26" i="32"/>
  <c r="CX26" i="32"/>
  <c r="CY26" i="32"/>
  <c r="CZ26" i="32"/>
  <c r="DA26" i="32"/>
  <c r="DB26" i="32"/>
  <c r="DC26" i="32"/>
  <c r="CQ27" i="32"/>
  <c r="CR27" i="32"/>
  <c r="CS27" i="32"/>
  <c r="CT27" i="32"/>
  <c r="CU27" i="32"/>
  <c r="CV27" i="32"/>
  <c r="CW27" i="32"/>
  <c r="CX27" i="32"/>
  <c r="CY27" i="32"/>
  <c r="CZ27" i="32"/>
  <c r="DA27" i="32"/>
  <c r="DB27" i="32"/>
  <c r="DC27" i="32"/>
  <c r="CQ28" i="32"/>
  <c r="CR28" i="32"/>
  <c r="CS28" i="32"/>
  <c r="CT28" i="32"/>
  <c r="CU28" i="32"/>
  <c r="CV28" i="32"/>
  <c r="CW28" i="32"/>
  <c r="CX28" i="32"/>
  <c r="CY28" i="32"/>
  <c r="CZ28" i="32"/>
  <c r="DA28" i="32"/>
  <c r="DB28" i="32"/>
  <c r="DC28" i="32"/>
  <c r="CQ29" i="32"/>
  <c r="CR29" i="32"/>
  <c r="CS29" i="32"/>
  <c r="CT29" i="32"/>
  <c r="CU29" i="32"/>
  <c r="CV29" i="32"/>
  <c r="CW29" i="32"/>
  <c r="CX29" i="32"/>
  <c r="CY29" i="32"/>
  <c r="CZ29" i="32"/>
  <c r="DA29" i="32"/>
  <c r="DB29" i="32"/>
  <c r="DC29" i="32"/>
  <c r="CQ30" i="32"/>
  <c r="CR30" i="32"/>
  <c r="CS30" i="32"/>
  <c r="CT30" i="32"/>
  <c r="CU30" i="32"/>
  <c r="CV30" i="32"/>
  <c r="CW30" i="32"/>
  <c r="CX30" i="32"/>
  <c r="CY30" i="32"/>
  <c r="CZ30" i="32"/>
  <c r="DA30" i="32"/>
  <c r="DB30" i="32"/>
  <c r="DC30" i="32"/>
  <c r="CQ31" i="32"/>
  <c r="CR31" i="32"/>
  <c r="CS31" i="32"/>
  <c r="CT31" i="32"/>
  <c r="CU31" i="32"/>
  <c r="CV31" i="32"/>
  <c r="CW31" i="32"/>
  <c r="CX31" i="32"/>
  <c r="CY31" i="32"/>
  <c r="CZ31" i="32"/>
  <c r="DA31" i="32"/>
  <c r="DB31" i="32"/>
  <c r="DC31" i="32"/>
  <c r="CQ32" i="32"/>
  <c r="CR32" i="32"/>
  <c r="CS32" i="32"/>
  <c r="CT32" i="32"/>
  <c r="CU32" i="32"/>
  <c r="CV32" i="32"/>
  <c r="CW32" i="32"/>
  <c r="CX32" i="32"/>
  <c r="CY32" i="32"/>
  <c r="CZ32" i="32"/>
  <c r="DA32" i="32"/>
  <c r="DB32" i="32"/>
  <c r="DC32" i="32"/>
  <c r="CQ33" i="32"/>
  <c r="CR33" i="32"/>
  <c r="CS33" i="32"/>
  <c r="CT33" i="32"/>
  <c r="CU33" i="32"/>
  <c r="CV33" i="32"/>
  <c r="CW33" i="32"/>
  <c r="CX33" i="32"/>
  <c r="CY33" i="32"/>
  <c r="CZ33" i="32"/>
  <c r="DA33" i="32"/>
  <c r="DB33" i="32"/>
  <c r="DC33" i="32"/>
  <c r="CQ34" i="32"/>
  <c r="CR34" i="32"/>
  <c r="CS34" i="32"/>
  <c r="CT34" i="32"/>
  <c r="CU34" i="32"/>
  <c r="CV34" i="32"/>
  <c r="CW34" i="32"/>
  <c r="CX34" i="32"/>
  <c r="CY34" i="32"/>
  <c r="CZ34" i="32"/>
  <c r="DA34" i="32"/>
  <c r="DB34" i="32"/>
  <c r="DC34" i="32"/>
  <c r="CQ35" i="32"/>
  <c r="CR35" i="32"/>
  <c r="CS35" i="32"/>
  <c r="CT35" i="32"/>
  <c r="CU35" i="32"/>
  <c r="CV35" i="32"/>
  <c r="CW35" i="32"/>
  <c r="CX35" i="32"/>
  <c r="CY35" i="32"/>
  <c r="CZ35" i="32"/>
  <c r="DA35" i="32"/>
  <c r="DB35" i="32"/>
  <c r="DC35" i="32"/>
  <c r="CQ36" i="32"/>
  <c r="CR36" i="32"/>
  <c r="CS36" i="32"/>
  <c r="CT36" i="32"/>
  <c r="CU36" i="32"/>
  <c r="CV36" i="32"/>
  <c r="CW36" i="32"/>
  <c r="CX36" i="32"/>
  <c r="CY36" i="32"/>
  <c r="CZ36" i="32"/>
  <c r="DA36" i="32"/>
  <c r="DB36" i="32"/>
  <c r="DC36" i="32"/>
  <c r="CQ37" i="32"/>
  <c r="CR37" i="32"/>
  <c r="CS37" i="32"/>
  <c r="CT37" i="32"/>
  <c r="CU37" i="32"/>
  <c r="CV37" i="32"/>
  <c r="CW37" i="32"/>
  <c r="CX37" i="32"/>
  <c r="CY37" i="32"/>
  <c r="CZ37" i="32"/>
  <c r="DA37" i="32"/>
  <c r="DB37" i="32"/>
  <c r="DC37" i="32"/>
  <c r="CQ38" i="32"/>
  <c r="CR38" i="32"/>
  <c r="CS38" i="32"/>
  <c r="CT38" i="32"/>
  <c r="CU38" i="32"/>
  <c r="CV38" i="32"/>
  <c r="CW38" i="32"/>
  <c r="CX38" i="32"/>
  <c r="CY38" i="32"/>
  <c r="CZ38" i="32"/>
  <c r="DA38" i="32"/>
  <c r="DB38" i="32"/>
  <c r="DC38" i="32"/>
  <c r="CQ39" i="32"/>
  <c r="CR39" i="32"/>
  <c r="CS39" i="32"/>
  <c r="CT39" i="32"/>
  <c r="CU39" i="32"/>
  <c r="CV39" i="32"/>
  <c r="CW39" i="32"/>
  <c r="CX39" i="32"/>
  <c r="CY39" i="32"/>
  <c r="CZ39" i="32"/>
  <c r="DA39" i="32"/>
  <c r="DB39" i="32"/>
  <c r="DC39" i="32"/>
  <c r="CQ40" i="32"/>
  <c r="CR40" i="32"/>
  <c r="CS40" i="32"/>
  <c r="CT40" i="32"/>
  <c r="CU40" i="32"/>
  <c r="CV40" i="32"/>
  <c r="CW40" i="32"/>
  <c r="CX40" i="32"/>
  <c r="CY40" i="32"/>
  <c r="CZ40" i="32"/>
  <c r="DA40" i="32"/>
  <c r="DB40" i="32"/>
  <c r="DC40" i="32"/>
  <c r="CQ41" i="32"/>
  <c r="CR41" i="32"/>
  <c r="CS41" i="32"/>
  <c r="CT41" i="32"/>
  <c r="CU41" i="32"/>
  <c r="CV41" i="32"/>
  <c r="CW41" i="32"/>
  <c r="CX41" i="32"/>
  <c r="CY41" i="32"/>
  <c r="CZ41" i="32"/>
  <c r="DA41" i="32"/>
  <c r="DB41" i="32"/>
  <c r="DC41" i="32"/>
  <c r="CQ42" i="32"/>
  <c r="CR42" i="32"/>
  <c r="CS42" i="32"/>
  <c r="CT42" i="32"/>
  <c r="CU42" i="32"/>
  <c r="CV42" i="32"/>
  <c r="CW42" i="32"/>
  <c r="CX42" i="32"/>
  <c r="CY42" i="32"/>
  <c r="CZ42" i="32"/>
  <c r="DA42" i="32"/>
  <c r="DB42" i="32"/>
  <c r="DC42" i="32"/>
  <c r="CQ43" i="32"/>
  <c r="CR43" i="32"/>
  <c r="CS43" i="32"/>
  <c r="CT43" i="32"/>
  <c r="CU43" i="32"/>
  <c r="CV43" i="32"/>
  <c r="CW43" i="32"/>
  <c r="CX43" i="32"/>
  <c r="CY43" i="32"/>
  <c r="CZ43" i="32"/>
  <c r="DA43" i="32"/>
  <c r="DB43" i="32"/>
  <c r="DC43" i="32"/>
  <c r="CQ44" i="32"/>
  <c r="CR44" i="32"/>
  <c r="CS44" i="32"/>
  <c r="CT44" i="32"/>
  <c r="CU44" i="32"/>
  <c r="CV44" i="32"/>
  <c r="CW44" i="32"/>
  <c r="CX44" i="32"/>
  <c r="CY44" i="32"/>
  <c r="CZ44" i="32"/>
  <c r="DA44" i="32"/>
  <c r="DB44" i="32"/>
  <c r="DC44" i="32"/>
  <c r="CQ45" i="32"/>
  <c r="CR45" i="32"/>
  <c r="CS45" i="32"/>
  <c r="CT45" i="32"/>
  <c r="CU45" i="32"/>
  <c r="CV45" i="32"/>
  <c r="CW45" i="32"/>
  <c r="CX45" i="32"/>
  <c r="CY45" i="32"/>
  <c r="CZ45" i="32"/>
  <c r="DA45" i="32"/>
  <c r="DB45" i="32"/>
  <c r="DC45" i="32"/>
  <c r="CQ46" i="32"/>
  <c r="CR46" i="32"/>
  <c r="CS46" i="32"/>
  <c r="CT46" i="32"/>
  <c r="CU46" i="32"/>
  <c r="CV46" i="32"/>
  <c r="CW46" i="32"/>
  <c r="CX46" i="32"/>
  <c r="CY46" i="32"/>
  <c r="CZ46" i="32"/>
  <c r="DA46" i="32"/>
  <c r="DB46" i="32"/>
  <c r="DC46" i="32"/>
  <c r="CQ47" i="32"/>
  <c r="CR47" i="32"/>
  <c r="CS47" i="32"/>
  <c r="CT47" i="32"/>
  <c r="CU47" i="32"/>
  <c r="CV47" i="32"/>
  <c r="CW47" i="32"/>
  <c r="CX47" i="32"/>
  <c r="CY47" i="32"/>
  <c r="CZ47" i="32"/>
  <c r="DA47" i="32"/>
  <c r="DB47" i="32"/>
  <c r="DC47" i="32"/>
  <c r="CQ48" i="32"/>
  <c r="CR48" i="32"/>
  <c r="CS48" i="32"/>
  <c r="CT48" i="32"/>
  <c r="CU48" i="32"/>
  <c r="CV48" i="32"/>
  <c r="CW48" i="32"/>
  <c r="CX48" i="32"/>
  <c r="CY48" i="32"/>
  <c r="CZ48" i="32"/>
  <c r="DA48" i="32"/>
  <c r="DB48" i="32"/>
  <c r="DC48" i="32"/>
  <c r="CQ49" i="32"/>
  <c r="CR49" i="32"/>
  <c r="CS49" i="32"/>
  <c r="CT49" i="32"/>
  <c r="CU49" i="32"/>
  <c r="CV49" i="32"/>
  <c r="CW49" i="32"/>
  <c r="CX49" i="32"/>
  <c r="CY49" i="32"/>
  <c r="CZ49" i="32"/>
  <c r="DA49" i="32"/>
  <c r="DB49" i="32"/>
  <c r="DC49" i="32"/>
  <c r="CQ50" i="32"/>
  <c r="CR50" i="32"/>
  <c r="CS50" i="32"/>
  <c r="CT50" i="32"/>
  <c r="CU50" i="32"/>
  <c r="CV50" i="32"/>
  <c r="CW50" i="32"/>
  <c r="CX50" i="32"/>
  <c r="CY50" i="32"/>
  <c r="CZ50" i="32"/>
  <c r="DA50" i="32"/>
  <c r="DB50" i="32"/>
  <c r="DC50" i="32"/>
  <c r="CQ51" i="32"/>
  <c r="CR51" i="32"/>
  <c r="CS51" i="32"/>
  <c r="CT51" i="32"/>
  <c r="CU51" i="32"/>
  <c r="CV51" i="32"/>
  <c r="CW51" i="32"/>
  <c r="CX51" i="32"/>
  <c r="CY51" i="32"/>
  <c r="CZ51" i="32"/>
  <c r="DA51" i="32"/>
  <c r="DB51" i="32"/>
  <c r="DC51" i="32"/>
  <c r="P49" i="42"/>
  <c r="CB3" i="47"/>
  <c r="CC3" i="47"/>
  <c r="CD3" i="47"/>
  <c r="CE3" i="47"/>
  <c r="CF3" i="47"/>
  <c r="CG3" i="47"/>
  <c r="CH3" i="47"/>
  <c r="CI3" i="47"/>
  <c r="CJ3" i="47"/>
  <c r="CK3" i="47"/>
  <c r="CL3" i="47"/>
  <c r="CM3" i="47"/>
  <c r="CN3" i="47"/>
  <c r="CO3" i="47"/>
  <c r="CP3" i="47"/>
  <c r="CQ3" i="47"/>
  <c r="CR3" i="47"/>
  <c r="CS3" i="47"/>
  <c r="CT3" i="47"/>
  <c r="CU3" i="47"/>
  <c r="CB4" i="47"/>
  <c r="CC4" i="47"/>
  <c r="CD4" i="47"/>
  <c r="CE4" i="47"/>
  <c r="CF4" i="47"/>
  <c r="CG4" i="47"/>
  <c r="CH4" i="47"/>
  <c r="CI4" i="47"/>
  <c r="CJ4" i="47"/>
  <c r="CK4" i="47"/>
  <c r="CL4" i="47"/>
  <c r="CM4" i="47"/>
  <c r="CN4" i="47"/>
  <c r="CO4" i="47"/>
  <c r="CP4" i="47"/>
  <c r="CQ4" i="47"/>
  <c r="CR4" i="47"/>
  <c r="CS4" i="47"/>
  <c r="CT4" i="47"/>
  <c r="CU4" i="47"/>
  <c r="CB5" i="47"/>
  <c r="CC5" i="47"/>
  <c r="CD5" i="47"/>
  <c r="CE5" i="47"/>
  <c r="CF5" i="47"/>
  <c r="CG5" i="47"/>
  <c r="CH5" i="47"/>
  <c r="CI5" i="47"/>
  <c r="CJ5" i="47"/>
  <c r="CK5" i="47"/>
  <c r="CL5" i="47"/>
  <c r="CM5" i="47"/>
  <c r="CN5" i="47"/>
  <c r="CO5" i="47"/>
  <c r="CP5" i="47"/>
  <c r="CQ5" i="47"/>
  <c r="CR5" i="47"/>
  <c r="CS5" i="47"/>
  <c r="CT5" i="47"/>
  <c r="CU5" i="47"/>
  <c r="CB6" i="47"/>
  <c r="CC6" i="47"/>
  <c r="CD6" i="47"/>
  <c r="CE6" i="47"/>
  <c r="CF6" i="47"/>
  <c r="CG6" i="47"/>
  <c r="CH6" i="47"/>
  <c r="CI6" i="47"/>
  <c r="CJ6" i="47"/>
  <c r="CK6" i="47"/>
  <c r="CL6" i="47"/>
  <c r="CM6" i="47"/>
  <c r="CN6" i="47"/>
  <c r="CO6" i="47"/>
  <c r="CP6" i="47"/>
  <c r="CQ6" i="47"/>
  <c r="CR6" i="47"/>
  <c r="CS6" i="47"/>
  <c r="CT6" i="47"/>
  <c r="CU6" i="47"/>
  <c r="CB7" i="47"/>
  <c r="CC7" i="47"/>
  <c r="CD7" i="47"/>
  <c r="CE7" i="47"/>
  <c r="CF7" i="47"/>
  <c r="CG7" i="47"/>
  <c r="CH7" i="47"/>
  <c r="CI7" i="47"/>
  <c r="CJ7" i="47"/>
  <c r="CK7" i="47"/>
  <c r="CL7" i="47"/>
  <c r="CM7" i="47"/>
  <c r="CN7" i="47"/>
  <c r="CO7" i="47"/>
  <c r="CP7" i="47"/>
  <c r="CQ7" i="47"/>
  <c r="CR7" i="47"/>
  <c r="CS7" i="47"/>
  <c r="CT7" i="47"/>
  <c r="CU7" i="47"/>
  <c r="CB8" i="47"/>
  <c r="CC8" i="47"/>
  <c r="CD8" i="47"/>
  <c r="CE8" i="47"/>
  <c r="CF8" i="47"/>
  <c r="CG8" i="47"/>
  <c r="CH8" i="47"/>
  <c r="CI8" i="47"/>
  <c r="CJ8" i="47"/>
  <c r="CK8" i="47"/>
  <c r="CL8" i="47"/>
  <c r="CM8" i="47"/>
  <c r="CN8" i="47"/>
  <c r="CO8" i="47"/>
  <c r="CP8" i="47"/>
  <c r="CQ8" i="47"/>
  <c r="CR8" i="47"/>
  <c r="CS8" i="47"/>
  <c r="CT8" i="47"/>
  <c r="CU8" i="47"/>
  <c r="CB9" i="47"/>
  <c r="CC9" i="47"/>
  <c r="CD9" i="47"/>
  <c r="CE9" i="47"/>
  <c r="CF9" i="47"/>
  <c r="CG9" i="47"/>
  <c r="CH9" i="47"/>
  <c r="CI9" i="47"/>
  <c r="CJ9" i="47"/>
  <c r="CK9" i="47"/>
  <c r="CL9" i="47"/>
  <c r="CM9" i="47"/>
  <c r="CN9" i="47"/>
  <c r="CO9" i="47"/>
  <c r="CP9" i="47"/>
  <c r="CQ9" i="47"/>
  <c r="CR9" i="47"/>
  <c r="CS9" i="47"/>
  <c r="CT9" i="47"/>
  <c r="CU9" i="47"/>
  <c r="CB10" i="47"/>
  <c r="CC10" i="47"/>
  <c r="CD10" i="47"/>
  <c r="CE10" i="47"/>
  <c r="CF10" i="47"/>
  <c r="CG10" i="47"/>
  <c r="CH10" i="47"/>
  <c r="CI10" i="47"/>
  <c r="CJ10" i="47"/>
  <c r="CK10" i="47"/>
  <c r="CL10" i="47"/>
  <c r="CM10" i="47"/>
  <c r="CN10" i="47"/>
  <c r="CO10" i="47"/>
  <c r="CP10" i="47"/>
  <c r="CQ10" i="47"/>
  <c r="CR10" i="47"/>
  <c r="CS10" i="47"/>
  <c r="CT10" i="47"/>
  <c r="CU10" i="47"/>
  <c r="CB11" i="47"/>
  <c r="CC11" i="47"/>
  <c r="CD11" i="47"/>
  <c r="CE11" i="47"/>
  <c r="CF11" i="47"/>
  <c r="CG11" i="47"/>
  <c r="CH11" i="47"/>
  <c r="CI11" i="47"/>
  <c r="CJ11" i="47"/>
  <c r="CK11" i="47"/>
  <c r="CL11" i="47"/>
  <c r="CM11" i="47"/>
  <c r="CN11" i="47"/>
  <c r="CO11" i="47"/>
  <c r="CP11" i="47"/>
  <c r="CQ11" i="47"/>
  <c r="CR11" i="47"/>
  <c r="CS11" i="47"/>
  <c r="CT11" i="47"/>
  <c r="CU11" i="47"/>
  <c r="CB12" i="47"/>
  <c r="CC12" i="47"/>
  <c r="CD12" i="47"/>
  <c r="CE12" i="47"/>
  <c r="CF12" i="47"/>
  <c r="CG12" i="47"/>
  <c r="CH12" i="47"/>
  <c r="CI12" i="47"/>
  <c r="CJ12" i="47"/>
  <c r="CK12" i="47"/>
  <c r="CL12" i="47"/>
  <c r="CM12" i="47"/>
  <c r="CN12" i="47"/>
  <c r="CO12" i="47"/>
  <c r="CP12" i="47"/>
  <c r="CQ12" i="47"/>
  <c r="CR12" i="47"/>
  <c r="CS12" i="47"/>
  <c r="CT12" i="47"/>
  <c r="CU12" i="47"/>
  <c r="CB13" i="47"/>
  <c r="CC13" i="47"/>
  <c r="CD13" i="47"/>
  <c r="CE13" i="47"/>
  <c r="CF13" i="47"/>
  <c r="CG13" i="47"/>
  <c r="CH13" i="47"/>
  <c r="CI13" i="47"/>
  <c r="CJ13" i="47"/>
  <c r="CK13" i="47"/>
  <c r="CL13" i="47"/>
  <c r="CM13" i="47"/>
  <c r="CN13" i="47"/>
  <c r="CO13" i="47"/>
  <c r="CP13" i="47"/>
  <c r="CQ13" i="47"/>
  <c r="CR13" i="47"/>
  <c r="CS13" i="47"/>
  <c r="CT13" i="47"/>
  <c r="CU13" i="47"/>
  <c r="CB14" i="47"/>
  <c r="CC14" i="47"/>
  <c r="CD14" i="47"/>
  <c r="CE14" i="47"/>
  <c r="CF14" i="47"/>
  <c r="CG14" i="47"/>
  <c r="CH14" i="47"/>
  <c r="CI14" i="47"/>
  <c r="CJ14" i="47"/>
  <c r="CK14" i="47"/>
  <c r="CL14" i="47"/>
  <c r="CM14" i="47"/>
  <c r="CN14" i="47"/>
  <c r="CO14" i="47"/>
  <c r="CP14" i="47"/>
  <c r="CQ14" i="47"/>
  <c r="CR14" i="47"/>
  <c r="CS14" i="47"/>
  <c r="CT14" i="47"/>
  <c r="CU14" i="47"/>
  <c r="CB15" i="47"/>
  <c r="CC15" i="47"/>
  <c r="CD15" i="47"/>
  <c r="CE15" i="47"/>
  <c r="CF15" i="47"/>
  <c r="CG15" i="47"/>
  <c r="CH15" i="47"/>
  <c r="CI15" i="47"/>
  <c r="CJ15" i="47"/>
  <c r="CK15" i="47"/>
  <c r="CL15" i="47"/>
  <c r="CM15" i="47"/>
  <c r="CN15" i="47"/>
  <c r="CO15" i="47"/>
  <c r="CP15" i="47"/>
  <c r="CQ15" i="47"/>
  <c r="CR15" i="47"/>
  <c r="CS15" i="47"/>
  <c r="CT15" i="47"/>
  <c r="CU15" i="47"/>
  <c r="CB16" i="47"/>
  <c r="CC16" i="47"/>
  <c r="CD16" i="47"/>
  <c r="CE16" i="47"/>
  <c r="CF16" i="47"/>
  <c r="CG16" i="47"/>
  <c r="CH16" i="47"/>
  <c r="CI16" i="47"/>
  <c r="CJ16" i="47"/>
  <c r="CK16" i="47"/>
  <c r="CL16" i="47"/>
  <c r="CM16" i="47"/>
  <c r="CN16" i="47"/>
  <c r="CO16" i="47"/>
  <c r="CP16" i="47"/>
  <c r="CQ16" i="47"/>
  <c r="CR16" i="47"/>
  <c r="CS16" i="47"/>
  <c r="CT16" i="47"/>
  <c r="CU16" i="47"/>
  <c r="CB17" i="47"/>
  <c r="CC17" i="47"/>
  <c r="CD17" i="47"/>
  <c r="CE17" i="47"/>
  <c r="CF17" i="47"/>
  <c r="CG17" i="47"/>
  <c r="CH17" i="47"/>
  <c r="CI17" i="47"/>
  <c r="CJ17" i="47"/>
  <c r="CK17" i="47"/>
  <c r="CL17" i="47"/>
  <c r="CM17" i="47"/>
  <c r="CN17" i="47"/>
  <c r="CO17" i="47"/>
  <c r="CP17" i="47"/>
  <c r="CQ17" i="47"/>
  <c r="CR17" i="47"/>
  <c r="CS17" i="47"/>
  <c r="CT17" i="47"/>
  <c r="CU17" i="47"/>
  <c r="CB18" i="47"/>
  <c r="CC18" i="47"/>
  <c r="CD18" i="47"/>
  <c r="CE18" i="47"/>
  <c r="CF18" i="47"/>
  <c r="CG18" i="47"/>
  <c r="CH18" i="47"/>
  <c r="CI18" i="47"/>
  <c r="CJ18" i="47"/>
  <c r="CK18" i="47"/>
  <c r="CL18" i="47"/>
  <c r="CM18" i="47"/>
  <c r="CN18" i="47"/>
  <c r="CO18" i="47"/>
  <c r="CP18" i="47"/>
  <c r="CQ18" i="47"/>
  <c r="CR18" i="47"/>
  <c r="CS18" i="47"/>
  <c r="CT18" i="47"/>
  <c r="CU18" i="47"/>
  <c r="CB19" i="47"/>
  <c r="CC19" i="47"/>
  <c r="CD19" i="47"/>
  <c r="CE19" i="47"/>
  <c r="CF19" i="47"/>
  <c r="CG19" i="47"/>
  <c r="CH19" i="47"/>
  <c r="CI19" i="47"/>
  <c r="CJ19" i="47"/>
  <c r="CK19" i="47"/>
  <c r="CL19" i="47"/>
  <c r="CM19" i="47"/>
  <c r="CN19" i="47"/>
  <c r="CO19" i="47"/>
  <c r="CP19" i="47"/>
  <c r="CQ19" i="47"/>
  <c r="CR19" i="47"/>
  <c r="CS19" i="47"/>
  <c r="CT19" i="47"/>
  <c r="CU19" i="47"/>
  <c r="CB20" i="47"/>
  <c r="CC20" i="47"/>
  <c r="CD20" i="47"/>
  <c r="CE20" i="47"/>
  <c r="CF20" i="47"/>
  <c r="CG20" i="47"/>
  <c r="CH20" i="47"/>
  <c r="CI20" i="47"/>
  <c r="CJ20" i="47"/>
  <c r="CK20" i="47"/>
  <c r="CL20" i="47"/>
  <c r="CM20" i="47"/>
  <c r="CN20" i="47"/>
  <c r="CO20" i="47"/>
  <c r="CP20" i="47"/>
  <c r="CQ20" i="47"/>
  <c r="CR20" i="47"/>
  <c r="CS20" i="47"/>
  <c r="CT20" i="47"/>
  <c r="CU20" i="47"/>
  <c r="CB21" i="47"/>
  <c r="CC21" i="47"/>
  <c r="CD21" i="47"/>
  <c r="CE21" i="47"/>
  <c r="CF21" i="47"/>
  <c r="CG21" i="47"/>
  <c r="CH21" i="47"/>
  <c r="CI21" i="47"/>
  <c r="CJ21" i="47"/>
  <c r="CK21" i="47"/>
  <c r="CL21" i="47"/>
  <c r="CM21" i="47"/>
  <c r="CN21" i="47"/>
  <c r="CO21" i="47"/>
  <c r="CP21" i="47"/>
  <c r="CQ21" i="47"/>
  <c r="CR21" i="47"/>
  <c r="CS21" i="47"/>
  <c r="CT21" i="47"/>
  <c r="CU21" i="47"/>
  <c r="CB22" i="47"/>
  <c r="CC22" i="47"/>
  <c r="CD22" i="47"/>
  <c r="CE22" i="47"/>
  <c r="CF22" i="47"/>
  <c r="CG22" i="47"/>
  <c r="CH22" i="47"/>
  <c r="CI22" i="47"/>
  <c r="CJ22" i="47"/>
  <c r="CK22" i="47"/>
  <c r="CL22" i="47"/>
  <c r="CM22" i="47"/>
  <c r="CN22" i="47"/>
  <c r="CO22" i="47"/>
  <c r="CP22" i="47"/>
  <c r="CQ22" i="47"/>
  <c r="CR22" i="47"/>
  <c r="CS22" i="47"/>
  <c r="CT22" i="47"/>
  <c r="CU22" i="47"/>
  <c r="CB23" i="47"/>
  <c r="CC23" i="47"/>
  <c r="CD23" i="47"/>
  <c r="CE23" i="47"/>
  <c r="CF23" i="47"/>
  <c r="CG23" i="47"/>
  <c r="CH23" i="47"/>
  <c r="CI23" i="47"/>
  <c r="CJ23" i="47"/>
  <c r="CK23" i="47"/>
  <c r="CL23" i="47"/>
  <c r="CM23" i="47"/>
  <c r="CN23" i="47"/>
  <c r="CO23" i="47"/>
  <c r="CP23" i="47"/>
  <c r="CQ23" i="47"/>
  <c r="CR23" i="47"/>
  <c r="CS23" i="47"/>
  <c r="CT23" i="47"/>
  <c r="CU23" i="47"/>
  <c r="CB24" i="47"/>
  <c r="CC24" i="47"/>
  <c r="CD24" i="47"/>
  <c r="CE24" i="47"/>
  <c r="CF24" i="47"/>
  <c r="CG24" i="47"/>
  <c r="CH24" i="47"/>
  <c r="CI24" i="47"/>
  <c r="CJ24" i="47"/>
  <c r="CK24" i="47"/>
  <c r="CL24" i="47"/>
  <c r="CM24" i="47"/>
  <c r="CN24" i="47"/>
  <c r="CO24" i="47"/>
  <c r="CP24" i="47"/>
  <c r="CQ24" i="47"/>
  <c r="CR24" i="47"/>
  <c r="CS24" i="47"/>
  <c r="CT24" i="47"/>
  <c r="CU24" i="47"/>
  <c r="CB25" i="47"/>
  <c r="CC25" i="47"/>
  <c r="CD25" i="47"/>
  <c r="CE25" i="47"/>
  <c r="CF25" i="47"/>
  <c r="CG25" i="47"/>
  <c r="CH25" i="47"/>
  <c r="CI25" i="47"/>
  <c r="CJ25" i="47"/>
  <c r="CK25" i="47"/>
  <c r="CL25" i="47"/>
  <c r="CM25" i="47"/>
  <c r="CN25" i="47"/>
  <c r="CO25" i="47"/>
  <c r="CP25" i="47"/>
  <c r="CQ25" i="47"/>
  <c r="CR25" i="47"/>
  <c r="CS25" i="47"/>
  <c r="CT25" i="47"/>
  <c r="CU25" i="47"/>
  <c r="CB26" i="47"/>
  <c r="CC26" i="47"/>
  <c r="CD26" i="47"/>
  <c r="CE26" i="47"/>
  <c r="CF26" i="47"/>
  <c r="CG26" i="47"/>
  <c r="CH26" i="47"/>
  <c r="CI26" i="47"/>
  <c r="CJ26" i="47"/>
  <c r="CK26" i="47"/>
  <c r="CL26" i="47"/>
  <c r="CM26" i="47"/>
  <c r="CN26" i="47"/>
  <c r="CO26" i="47"/>
  <c r="CP26" i="47"/>
  <c r="CQ26" i="47"/>
  <c r="CR26" i="47"/>
  <c r="CS26" i="47"/>
  <c r="CT26" i="47"/>
  <c r="CU26" i="47"/>
  <c r="CB27" i="47"/>
  <c r="CC27" i="47"/>
  <c r="CD27" i="47"/>
  <c r="CE27" i="47"/>
  <c r="CF27" i="47"/>
  <c r="CG27" i="47"/>
  <c r="CH27" i="47"/>
  <c r="CI27" i="47"/>
  <c r="CJ27" i="47"/>
  <c r="CK27" i="47"/>
  <c r="CL27" i="47"/>
  <c r="CM27" i="47"/>
  <c r="CN27" i="47"/>
  <c r="CO27" i="47"/>
  <c r="CP27" i="47"/>
  <c r="CQ27" i="47"/>
  <c r="CR27" i="47"/>
  <c r="CS27" i="47"/>
  <c r="CT27" i="47"/>
  <c r="CU27" i="47"/>
  <c r="CB28" i="47"/>
  <c r="CC28" i="47"/>
  <c r="CD28" i="47"/>
  <c r="CE28" i="47"/>
  <c r="CF28" i="47"/>
  <c r="CG28" i="47"/>
  <c r="CH28" i="47"/>
  <c r="CI28" i="47"/>
  <c r="CJ28" i="47"/>
  <c r="CK28" i="47"/>
  <c r="CL28" i="47"/>
  <c r="CM28" i="47"/>
  <c r="CN28" i="47"/>
  <c r="CO28" i="47"/>
  <c r="CP28" i="47"/>
  <c r="CQ28" i="47"/>
  <c r="CR28" i="47"/>
  <c r="CS28" i="47"/>
  <c r="CT28" i="47"/>
  <c r="CU28" i="47"/>
  <c r="CB29" i="47"/>
  <c r="CC29" i="47"/>
  <c r="CD29" i="47"/>
  <c r="CE29" i="47"/>
  <c r="CF29" i="47"/>
  <c r="CG29" i="47"/>
  <c r="CH29" i="47"/>
  <c r="CI29" i="47"/>
  <c r="CJ29" i="47"/>
  <c r="CK29" i="47"/>
  <c r="CL29" i="47"/>
  <c r="CM29" i="47"/>
  <c r="CN29" i="47"/>
  <c r="CO29" i="47"/>
  <c r="CP29" i="47"/>
  <c r="CQ29" i="47"/>
  <c r="CR29" i="47"/>
  <c r="CS29" i="47"/>
  <c r="CT29" i="47"/>
  <c r="CU29" i="47"/>
  <c r="CB30" i="47"/>
  <c r="CC30" i="47"/>
  <c r="CD30" i="47"/>
  <c r="CE30" i="47"/>
  <c r="CF30" i="47"/>
  <c r="CG30" i="47"/>
  <c r="CH30" i="47"/>
  <c r="CI30" i="47"/>
  <c r="CJ30" i="47"/>
  <c r="CK30" i="47"/>
  <c r="CL30" i="47"/>
  <c r="CM30" i="47"/>
  <c r="CN30" i="47"/>
  <c r="CO30" i="47"/>
  <c r="CP30" i="47"/>
  <c r="CQ30" i="47"/>
  <c r="CR30" i="47"/>
  <c r="CS30" i="47"/>
  <c r="CT30" i="47"/>
  <c r="CU30" i="47"/>
  <c r="CB31" i="47"/>
  <c r="CC31" i="47"/>
  <c r="CD31" i="47"/>
  <c r="CE31" i="47"/>
  <c r="CF31" i="47"/>
  <c r="CG31" i="47"/>
  <c r="CH31" i="47"/>
  <c r="CI31" i="47"/>
  <c r="CJ31" i="47"/>
  <c r="CK31" i="47"/>
  <c r="CL31" i="47"/>
  <c r="CM31" i="47"/>
  <c r="CN31" i="47"/>
  <c r="CO31" i="47"/>
  <c r="CP31" i="47"/>
  <c r="CQ31" i="47"/>
  <c r="CR31" i="47"/>
  <c r="CS31" i="47"/>
  <c r="CT31" i="47"/>
  <c r="CU31" i="47"/>
  <c r="CB32" i="47"/>
  <c r="CC32" i="47"/>
  <c r="CD32" i="47"/>
  <c r="CE32" i="47"/>
  <c r="CF32" i="47"/>
  <c r="CG32" i="47"/>
  <c r="CH32" i="47"/>
  <c r="CI32" i="47"/>
  <c r="CJ32" i="47"/>
  <c r="CK32" i="47"/>
  <c r="CL32" i="47"/>
  <c r="CM32" i="47"/>
  <c r="CN32" i="47"/>
  <c r="CO32" i="47"/>
  <c r="CP32" i="47"/>
  <c r="CQ32" i="47"/>
  <c r="CR32" i="47"/>
  <c r="CS32" i="47"/>
  <c r="CT32" i="47"/>
  <c r="CU32" i="47"/>
  <c r="CB33" i="47"/>
  <c r="CC33" i="47"/>
  <c r="CD33" i="47"/>
  <c r="CE33" i="47"/>
  <c r="CF33" i="47"/>
  <c r="CG33" i="47"/>
  <c r="CH33" i="47"/>
  <c r="CI33" i="47"/>
  <c r="CJ33" i="47"/>
  <c r="CK33" i="47"/>
  <c r="CL33" i="47"/>
  <c r="CM33" i="47"/>
  <c r="CN33" i="47"/>
  <c r="CO33" i="47"/>
  <c r="CP33" i="47"/>
  <c r="CQ33" i="47"/>
  <c r="CR33" i="47"/>
  <c r="CS33" i="47"/>
  <c r="CT33" i="47"/>
  <c r="CU33" i="47"/>
  <c r="CB34" i="47"/>
  <c r="CC34" i="47"/>
  <c r="CD34" i="47"/>
  <c r="CE34" i="47"/>
  <c r="CF34" i="47"/>
  <c r="CG34" i="47"/>
  <c r="CH34" i="47"/>
  <c r="CI34" i="47"/>
  <c r="CJ34" i="47"/>
  <c r="CK34" i="47"/>
  <c r="CL34" i="47"/>
  <c r="CM34" i="47"/>
  <c r="CN34" i="47"/>
  <c r="CO34" i="47"/>
  <c r="CP34" i="47"/>
  <c r="CQ34" i="47"/>
  <c r="CR34" i="47"/>
  <c r="CS34" i="47"/>
  <c r="CT34" i="47"/>
  <c r="CU34" i="47"/>
  <c r="CB35" i="47"/>
  <c r="CC35" i="47"/>
  <c r="CD35" i="47"/>
  <c r="CE35" i="47"/>
  <c r="CF35" i="47"/>
  <c r="CG35" i="47"/>
  <c r="CH35" i="47"/>
  <c r="CI35" i="47"/>
  <c r="CJ35" i="47"/>
  <c r="CK35" i="47"/>
  <c r="CL35" i="47"/>
  <c r="CM35" i="47"/>
  <c r="CN35" i="47"/>
  <c r="CO35" i="47"/>
  <c r="CP35" i="47"/>
  <c r="CQ35" i="47"/>
  <c r="CR35" i="47"/>
  <c r="CS35" i="47"/>
  <c r="CT35" i="47"/>
  <c r="CU35" i="47"/>
  <c r="CB36" i="47"/>
  <c r="CC36" i="47"/>
  <c r="CD36" i="47"/>
  <c r="CE36" i="47"/>
  <c r="CF36" i="47"/>
  <c r="CG36" i="47"/>
  <c r="CH36" i="47"/>
  <c r="CI36" i="47"/>
  <c r="CJ36" i="47"/>
  <c r="CK36" i="47"/>
  <c r="CL36" i="47"/>
  <c r="CM36" i="47"/>
  <c r="CN36" i="47"/>
  <c r="CO36" i="47"/>
  <c r="CP36" i="47"/>
  <c r="CQ36" i="47"/>
  <c r="CR36" i="47"/>
  <c r="CS36" i="47"/>
  <c r="CT36" i="47"/>
  <c r="CU36" i="47"/>
  <c r="CB37" i="47"/>
  <c r="CC37" i="47"/>
  <c r="CD37" i="47"/>
  <c r="CE37" i="47"/>
  <c r="CF37" i="47"/>
  <c r="CG37" i="47"/>
  <c r="CH37" i="47"/>
  <c r="CI37" i="47"/>
  <c r="CJ37" i="47"/>
  <c r="CK37" i="47"/>
  <c r="CL37" i="47"/>
  <c r="CM37" i="47"/>
  <c r="CN37" i="47"/>
  <c r="CO37" i="47"/>
  <c r="CP37" i="47"/>
  <c r="CQ37" i="47"/>
  <c r="CR37" i="47"/>
  <c r="CS37" i="47"/>
  <c r="CT37" i="47"/>
  <c r="CU37" i="47"/>
  <c r="CB38" i="47"/>
  <c r="CC38" i="47"/>
  <c r="CD38" i="47"/>
  <c r="CE38" i="47"/>
  <c r="CF38" i="47"/>
  <c r="CG38" i="47"/>
  <c r="CH38" i="47"/>
  <c r="CI38" i="47"/>
  <c r="CJ38" i="47"/>
  <c r="CK38" i="47"/>
  <c r="CL38" i="47"/>
  <c r="CM38" i="47"/>
  <c r="CN38" i="47"/>
  <c r="CO38" i="47"/>
  <c r="CP38" i="47"/>
  <c r="CQ38" i="47"/>
  <c r="CR38" i="47"/>
  <c r="CS38" i="47"/>
  <c r="CT38" i="47"/>
  <c r="CU38" i="47"/>
  <c r="CB39" i="47"/>
  <c r="CC39" i="47"/>
  <c r="CD39" i="47"/>
  <c r="CE39" i="47"/>
  <c r="CF39" i="47"/>
  <c r="CG39" i="47"/>
  <c r="CH39" i="47"/>
  <c r="CI39" i="47"/>
  <c r="CJ39" i="47"/>
  <c r="CK39" i="47"/>
  <c r="CL39" i="47"/>
  <c r="CM39" i="47"/>
  <c r="CN39" i="47"/>
  <c r="CO39" i="47"/>
  <c r="CP39" i="47"/>
  <c r="CQ39" i="47"/>
  <c r="CR39" i="47"/>
  <c r="CS39" i="47"/>
  <c r="CT39" i="47"/>
  <c r="CU39" i="47"/>
  <c r="CB40" i="47"/>
  <c r="CC40" i="47"/>
  <c r="CD40" i="47"/>
  <c r="CE40" i="47"/>
  <c r="CF40" i="47"/>
  <c r="CG40" i="47"/>
  <c r="CH40" i="47"/>
  <c r="CI40" i="47"/>
  <c r="CJ40" i="47"/>
  <c r="CK40" i="47"/>
  <c r="CL40" i="47"/>
  <c r="CM40" i="47"/>
  <c r="CN40" i="47"/>
  <c r="CO40" i="47"/>
  <c r="CP40" i="47"/>
  <c r="CQ40" i="47"/>
  <c r="CR40" i="47"/>
  <c r="CS40" i="47"/>
  <c r="CT40" i="47"/>
  <c r="CU40" i="47"/>
  <c r="CB41" i="47"/>
  <c r="CC41" i="47"/>
  <c r="CD41" i="47"/>
  <c r="CE41" i="47"/>
  <c r="CF41" i="47"/>
  <c r="CG41" i="47"/>
  <c r="CH41" i="47"/>
  <c r="CI41" i="47"/>
  <c r="CJ41" i="47"/>
  <c r="CK41" i="47"/>
  <c r="CL41" i="47"/>
  <c r="CM41" i="47"/>
  <c r="CN41" i="47"/>
  <c r="CO41" i="47"/>
  <c r="CP41" i="47"/>
  <c r="CQ41" i="47"/>
  <c r="CR41" i="47"/>
  <c r="CS41" i="47"/>
  <c r="CT41" i="47"/>
  <c r="CU41" i="47"/>
  <c r="CB42" i="47"/>
  <c r="CC42" i="47"/>
  <c r="CD42" i="47"/>
  <c r="CE42" i="47"/>
  <c r="CF42" i="47"/>
  <c r="CG42" i="47"/>
  <c r="CH42" i="47"/>
  <c r="CI42" i="47"/>
  <c r="CJ42" i="47"/>
  <c r="CK42" i="47"/>
  <c r="CL42" i="47"/>
  <c r="CM42" i="47"/>
  <c r="CN42" i="47"/>
  <c r="CO42" i="47"/>
  <c r="CP42" i="47"/>
  <c r="CQ42" i="47"/>
  <c r="CR42" i="47"/>
  <c r="CS42" i="47"/>
  <c r="CT42" i="47"/>
  <c r="CU42" i="47"/>
  <c r="CB43" i="47"/>
  <c r="CC43" i="47"/>
  <c r="CD43" i="47"/>
  <c r="CE43" i="47"/>
  <c r="CF43" i="47"/>
  <c r="CG43" i="47"/>
  <c r="CH43" i="47"/>
  <c r="CI43" i="47"/>
  <c r="CJ43" i="47"/>
  <c r="CK43" i="47"/>
  <c r="CL43" i="47"/>
  <c r="CM43" i="47"/>
  <c r="CN43" i="47"/>
  <c r="CO43" i="47"/>
  <c r="CP43" i="47"/>
  <c r="CQ43" i="47"/>
  <c r="CR43" i="47"/>
  <c r="CS43" i="47"/>
  <c r="CT43" i="47"/>
  <c r="CU43" i="47"/>
  <c r="CB44" i="47"/>
  <c r="CC44" i="47"/>
  <c r="CD44" i="47"/>
  <c r="CE44" i="47"/>
  <c r="CF44" i="47"/>
  <c r="CG44" i="47"/>
  <c r="CH44" i="47"/>
  <c r="CI44" i="47"/>
  <c r="CJ44" i="47"/>
  <c r="CK44" i="47"/>
  <c r="CL44" i="47"/>
  <c r="CM44" i="47"/>
  <c r="CN44" i="47"/>
  <c r="CO44" i="47"/>
  <c r="CP44" i="47"/>
  <c r="CQ44" i="47"/>
  <c r="CR44" i="47"/>
  <c r="CS44" i="47"/>
  <c r="CT44" i="47"/>
  <c r="CU44" i="47"/>
  <c r="CB45" i="47"/>
  <c r="CC45" i="47"/>
  <c r="CD45" i="47"/>
  <c r="CE45" i="47"/>
  <c r="CF45" i="47"/>
  <c r="CG45" i="47"/>
  <c r="CH45" i="47"/>
  <c r="CI45" i="47"/>
  <c r="CJ45" i="47"/>
  <c r="CK45" i="47"/>
  <c r="CL45" i="47"/>
  <c r="CM45" i="47"/>
  <c r="CN45" i="47"/>
  <c r="CO45" i="47"/>
  <c r="CP45" i="47"/>
  <c r="CQ45" i="47"/>
  <c r="CR45" i="47"/>
  <c r="CS45" i="47"/>
  <c r="CT45" i="47"/>
  <c r="CU45" i="47"/>
  <c r="CB46" i="47"/>
  <c r="CC46" i="47"/>
  <c r="CD46" i="47"/>
  <c r="CE46" i="47"/>
  <c r="CF46" i="47"/>
  <c r="CG46" i="47"/>
  <c r="CH46" i="47"/>
  <c r="CI46" i="47"/>
  <c r="CJ46" i="47"/>
  <c r="CK46" i="47"/>
  <c r="CL46" i="47"/>
  <c r="CM46" i="47"/>
  <c r="CN46" i="47"/>
  <c r="CO46" i="47"/>
  <c r="CP46" i="47"/>
  <c r="CQ46" i="47"/>
  <c r="CR46" i="47"/>
  <c r="CS46" i="47"/>
  <c r="CT46" i="47"/>
  <c r="CU46" i="47"/>
  <c r="CB47" i="47"/>
  <c r="CC47" i="47"/>
  <c r="CD47" i="47"/>
  <c r="CE47" i="47"/>
  <c r="CF47" i="47"/>
  <c r="CG47" i="47"/>
  <c r="CH47" i="47"/>
  <c r="CI47" i="47"/>
  <c r="CJ47" i="47"/>
  <c r="CK47" i="47"/>
  <c r="CL47" i="47"/>
  <c r="CM47" i="47"/>
  <c r="CN47" i="47"/>
  <c r="CO47" i="47"/>
  <c r="CP47" i="47"/>
  <c r="CQ47" i="47"/>
  <c r="CR47" i="47"/>
  <c r="CS47" i="47"/>
  <c r="CT47" i="47"/>
  <c r="CU47" i="47"/>
  <c r="CB48" i="47"/>
  <c r="CC48" i="47"/>
  <c r="CD48" i="47"/>
  <c r="CE48" i="47"/>
  <c r="CF48" i="47"/>
  <c r="CG48" i="47"/>
  <c r="CH48" i="47"/>
  <c r="CI48" i="47"/>
  <c r="CJ48" i="47"/>
  <c r="CK48" i="47"/>
  <c r="CL48" i="47"/>
  <c r="CM48" i="47"/>
  <c r="CN48" i="47"/>
  <c r="CO48" i="47"/>
  <c r="CP48" i="47"/>
  <c r="CQ48" i="47"/>
  <c r="CR48" i="47"/>
  <c r="CS48" i="47"/>
  <c r="CT48" i="47"/>
  <c r="CU48" i="47"/>
  <c r="CB49" i="47"/>
  <c r="CC49" i="47"/>
  <c r="CD49" i="47"/>
  <c r="CE49" i="47"/>
  <c r="CF49" i="47"/>
  <c r="CG49" i="47"/>
  <c r="CH49" i="47"/>
  <c r="CI49" i="47"/>
  <c r="CJ49" i="47"/>
  <c r="CK49" i="47"/>
  <c r="CL49" i="47"/>
  <c r="CM49" i="47"/>
  <c r="CN49" i="47"/>
  <c r="CO49" i="47"/>
  <c r="CP49" i="47"/>
  <c r="CQ49" i="47"/>
  <c r="CR49" i="47"/>
  <c r="CS49" i="47"/>
  <c r="CT49" i="47"/>
  <c r="CU49" i="47"/>
  <c r="CB50" i="47"/>
  <c r="CC50" i="47"/>
  <c r="CD50" i="47"/>
  <c r="CE50" i="47"/>
  <c r="CF50" i="47"/>
  <c r="CG50" i="47"/>
  <c r="CH50" i="47"/>
  <c r="CI50" i="47"/>
  <c r="CJ50" i="47"/>
  <c r="CK50" i="47"/>
  <c r="CL50" i="47"/>
  <c r="CM50" i="47"/>
  <c r="CN50" i="47"/>
  <c r="CO50" i="47"/>
  <c r="CP50" i="47"/>
  <c r="CQ50" i="47"/>
  <c r="CR50" i="47"/>
  <c r="CS50" i="47"/>
  <c r="CT50" i="47"/>
  <c r="CU50" i="47"/>
  <c r="CB51" i="47"/>
  <c r="CC51" i="47"/>
  <c r="CD51" i="47"/>
  <c r="CE51" i="47"/>
  <c r="CF51" i="47"/>
  <c r="CG51" i="47"/>
  <c r="CH51" i="47"/>
  <c r="CI51" i="47"/>
  <c r="CJ51" i="47"/>
  <c r="CK51" i="47"/>
  <c r="CL51" i="47"/>
  <c r="CM51" i="47"/>
  <c r="CN51" i="47"/>
  <c r="CO51" i="47"/>
  <c r="CP51" i="47"/>
  <c r="CQ51" i="47"/>
  <c r="CR51" i="47"/>
  <c r="CS51" i="47"/>
  <c r="CT51" i="47"/>
  <c r="CU51" i="47"/>
  <c r="CB54" i="47"/>
  <c r="CC54" i="47"/>
  <c r="CD54" i="47"/>
  <c r="CE54" i="47"/>
  <c r="CF54" i="47"/>
  <c r="CG54" i="47"/>
  <c r="CH54" i="47"/>
  <c r="CI54" i="47"/>
  <c r="CJ54" i="47"/>
  <c r="CK54" i="47"/>
  <c r="CL54" i="47"/>
  <c r="CM54" i="47"/>
  <c r="CN54" i="47"/>
  <c r="CO54" i="47"/>
  <c r="CP54" i="47"/>
  <c r="CQ54" i="47"/>
  <c r="CR54" i="47"/>
  <c r="CS54" i="47"/>
  <c r="CT54" i="47"/>
  <c r="CU54" i="47"/>
  <c r="CB55" i="47"/>
  <c r="CC55" i="47"/>
  <c r="CD55" i="47"/>
  <c r="CE55" i="47"/>
  <c r="CF55" i="47"/>
  <c r="CG55" i="47"/>
  <c r="CH55" i="47"/>
  <c r="CI55" i="47"/>
  <c r="CJ55" i="47"/>
  <c r="CK55" i="47"/>
  <c r="CL55" i="47"/>
  <c r="CM55" i="47"/>
  <c r="CN55" i="47"/>
  <c r="CO55" i="47"/>
  <c r="CP55" i="47"/>
  <c r="CQ55" i="47"/>
  <c r="CR55" i="47"/>
  <c r="CS55" i="47"/>
  <c r="CT55" i="47"/>
  <c r="CU55" i="47"/>
  <c r="CB56" i="47"/>
  <c r="CC56" i="47"/>
  <c r="CD56" i="47"/>
  <c r="CE56" i="47"/>
  <c r="CF56" i="47"/>
  <c r="CG56" i="47"/>
  <c r="CH56" i="47"/>
  <c r="CI56" i="47"/>
  <c r="CJ56" i="47"/>
  <c r="CK56" i="47"/>
  <c r="CL56" i="47"/>
  <c r="CM56" i="47"/>
  <c r="CN56" i="47"/>
  <c r="CO56" i="47"/>
  <c r="CP56" i="47"/>
  <c r="CQ56" i="47"/>
  <c r="CR56" i="47"/>
  <c r="CS56" i="47"/>
  <c r="CT56" i="47"/>
  <c r="CU56" i="47"/>
  <c r="CB57" i="47"/>
  <c r="CC57" i="47"/>
  <c r="CD57" i="47"/>
  <c r="CE57" i="47"/>
  <c r="CF57" i="47"/>
  <c r="CG57" i="47"/>
  <c r="CH57" i="47"/>
  <c r="CI57" i="47"/>
  <c r="CJ57" i="47"/>
  <c r="CK57" i="47"/>
  <c r="CL57" i="47"/>
  <c r="CM57" i="47"/>
  <c r="CN57" i="47"/>
  <c r="CO57" i="47"/>
  <c r="CP57" i="47"/>
  <c r="CQ57" i="47"/>
  <c r="CR57" i="47"/>
  <c r="CS57" i="47"/>
  <c r="CT57" i="47"/>
  <c r="CU57" i="47"/>
  <c r="CB58" i="47"/>
  <c r="CC58" i="47"/>
  <c r="CD58" i="47"/>
  <c r="CE58" i="47"/>
  <c r="CF58" i="47"/>
  <c r="CG58" i="47"/>
  <c r="CH58" i="47"/>
  <c r="CI58" i="47"/>
  <c r="CJ58" i="47"/>
  <c r="CK58" i="47"/>
  <c r="CL58" i="47"/>
  <c r="CM58" i="47"/>
  <c r="CN58" i="47"/>
  <c r="CO58" i="47"/>
  <c r="CP58" i="47"/>
  <c r="CQ58" i="47"/>
  <c r="CR58" i="47"/>
  <c r="CS58" i="47"/>
  <c r="CT58" i="47"/>
  <c r="CU58" i="47"/>
  <c r="CB59" i="47"/>
  <c r="CC59" i="47"/>
  <c r="CD59" i="47"/>
  <c r="CE59" i="47"/>
  <c r="CF59" i="47"/>
  <c r="CG59" i="47"/>
  <c r="CH59" i="47"/>
  <c r="CI59" i="47"/>
  <c r="CJ59" i="47"/>
  <c r="CK59" i="47"/>
  <c r="CL59" i="47"/>
  <c r="CM59" i="47"/>
  <c r="CN59" i="47"/>
  <c r="CO59" i="47"/>
  <c r="CP59" i="47"/>
  <c r="CQ59" i="47"/>
  <c r="CR59" i="47"/>
  <c r="CS59" i="47"/>
  <c r="CT59" i="47"/>
  <c r="CU59" i="47"/>
  <c r="W20" i="20" l="1"/>
  <c r="W20" i="60"/>
  <c r="B20" i="20"/>
  <c r="C20" i="20"/>
  <c r="D20" i="20"/>
  <c r="E20" i="20"/>
  <c r="F20" i="20"/>
  <c r="I20" i="20"/>
  <c r="J20" i="20"/>
  <c r="K20" i="20"/>
  <c r="M20" i="20"/>
  <c r="N20" i="20"/>
  <c r="O20" i="20"/>
  <c r="P20" i="20"/>
  <c r="Q20" i="20"/>
  <c r="R20" i="20"/>
  <c r="S20" i="20"/>
  <c r="T20" i="20"/>
  <c r="U20" i="20"/>
  <c r="V20" i="20"/>
  <c r="X20" i="20"/>
  <c r="Y20" i="20"/>
  <c r="AA20" i="20"/>
  <c r="AB20" i="20"/>
  <c r="AC20" i="20"/>
  <c r="AD20" i="20"/>
  <c r="AE20" i="20"/>
  <c r="AF20" i="20"/>
  <c r="AI62" i="5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A61" i="34"/>
  <c r="CB61" i="34"/>
  <c r="CC61" i="34"/>
  <c r="CD61" i="34"/>
  <c r="CE61" i="34"/>
  <c r="CF61" i="34"/>
  <c r="CG61" i="34"/>
  <c r="CH61" i="34"/>
  <c r="CI61" i="34"/>
  <c r="CJ61" i="34"/>
  <c r="CK61" i="34"/>
  <c r="CL61" i="34"/>
  <c r="CM61" i="34"/>
  <c r="CN61" i="34"/>
  <c r="CO61" i="34"/>
  <c r="CP61" i="34"/>
  <c r="CQ61" i="34"/>
  <c r="CR61" i="34"/>
  <c r="CS61" i="34"/>
  <c r="CT61" i="34"/>
  <c r="CU61" i="34"/>
  <c r="CV61" i="34"/>
  <c r="CW61" i="34"/>
  <c r="CX61" i="34"/>
  <c r="CY61" i="34"/>
  <c r="CZ61" i="34"/>
  <c r="DA61" i="34"/>
  <c r="DB61" i="34"/>
  <c r="DC61" i="34"/>
  <c r="DD61" i="34"/>
  <c r="DE61" i="34"/>
  <c r="DF61" i="34"/>
  <c r="DG61" i="34"/>
  <c r="DH61" i="34"/>
  <c r="DI61" i="34"/>
  <c r="DJ61" i="34"/>
  <c r="DK61" i="34"/>
  <c r="DL61" i="34"/>
  <c r="DM61" i="34"/>
  <c r="DN61" i="34"/>
  <c r="DO61" i="34"/>
  <c r="DP61" i="34"/>
  <c r="DQ61" i="34"/>
  <c r="DR61" i="34"/>
  <c r="DS61" i="34"/>
  <c r="DT61" i="34"/>
  <c r="DU61" i="34"/>
  <c r="DV61" i="34"/>
  <c r="DW61" i="34"/>
  <c r="DX61" i="34"/>
  <c r="DY61" i="34"/>
  <c r="DZ61" i="34"/>
  <c r="EA61" i="34"/>
  <c r="EB61" i="34"/>
  <c r="EC61" i="34"/>
  <c r="ED61" i="34"/>
  <c r="EE61" i="34"/>
  <c r="EF61" i="34"/>
  <c r="EG61" i="34"/>
  <c r="EH61" i="34"/>
  <c r="EI61" i="34"/>
  <c r="EJ61" i="34"/>
  <c r="EK61" i="34"/>
  <c r="EL61" i="34"/>
  <c r="EM61" i="34"/>
  <c r="EN61" i="34"/>
  <c r="EO61" i="34"/>
  <c r="EP61" i="34"/>
  <c r="EQ61" i="34"/>
  <c r="ER61" i="34"/>
  <c r="ES61" i="34"/>
  <c r="ET61" i="34"/>
  <c r="EU61" i="34"/>
  <c r="EV61" i="34"/>
  <c r="EW61" i="34"/>
  <c r="EX61" i="34"/>
  <c r="EY61" i="34"/>
  <c r="EZ61" i="34"/>
  <c r="FA61" i="34"/>
  <c r="FB61" i="34"/>
  <c r="FC61" i="34"/>
  <c r="FD61" i="34"/>
  <c r="FE61" i="34"/>
  <c r="FF61" i="34"/>
  <c r="FG61" i="34"/>
  <c r="FH61" i="34"/>
  <c r="FI61" i="34"/>
  <c r="FJ61" i="34"/>
  <c r="FK61" i="34"/>
  <c r="FL61" i="34"/>
  <c r="FM61" i="34"/>
  <c r="FN61" i="34"/>
  <c r="FO61" i="34"/>
  <c r="FP61" i="34"/>
  <c r="FQ61" i="34"/>
  <c r="BE61" i="34"/>
  <c r="BF62" i="34"/>
  <c r="BG62" i="34"/>
  <c r="BH62" i="34"/>
  <c r="BI62" i="34"/>
  <c r="BJ62" i="34"/>
  <c r="BK62" i="34"/>
  <c r="BL62" i="34"/>
  <c r="BM62" i="34"/>
  <c r="B13" i="20" s="1"/>
  <c r="BN62" i="34"/>
  <c r="BO62" i="34"/>
  <c r="BP62" i="34"/>
  <c r="BQ62" i="34"/>
  <c r="C13" i="20" s="1"/>
  <c r="BR62" i="34"/>
  <c r="D13" i="20" s="1"/>
  <c r="BS62" i="34"/>
  <c r="BT62" i="34"/>
  <c r="BU62" i="34"/>
  <c r="BV62" i="34"/>
  <c r="E13" i="20" s="1"/>
  <c r="BW62" i="34"/>
  <c r="BX62" i="34"/>
  <c r="BY62" i="34"/>
  <c r="BZ62" i="34"/>
  <c r="CA62" i="34"/>
  <c r="CB62" i="34"/>
  <c r="CC62" i="34"/>
  <c r="CD62" i="34"/>
  <c r="F13" i="20" s="1"/>
  <c r="CE62" i="34"/>
  <c r="CF62" i="34"/>
  <c r="H13" i="20" s="1"/>
  <c r="CG62" i="34"/>
  <c r="CH62" i="34"/>
  <c r="CI62" i="34"/>
  <c r="CJ62" i="34"/>
  <c r="CK62" i="34"/>
  <c r="CL62" i="34"/>
  <c r="I13" i="20" s="1"/>
  <c r="CM62" i="34"/>
  <c r="CN62" i="34"/>
  <c r="CO62" i="34"/>
  <c r="CP62" i="34"/>
  <c r="CQ62" i="34"/>
  <c r="CR62" i="34"/>
  <c r="CS62" i="34"/>
  <c r="CT62" i="34"/>
  <c r="CU62" i="34"/>
  <c r="CV62" i="34"/>
  <c r="K13" i="20" s="1"/>
  <c r="CW62" i="34"/>
  <c r="CX62" i="34"/>
  <c r="CY62" i="34"/>
  <c r="L13" i="20" s="1"/>
  <c r="CZ62" i="34"/>
  <c r="M13" i="20" s="1"/>
  <c r="DA62" i="34"/>
  <c r="DB62" i="34"/>
  <c r="N13" i="20" s="1"/>
  <c r="DC62" i="34"/>
  <c r="O13" i="20" s="1"/>
  <c r="DD62" i="34"/>
  <c r="DE62" i="34"/>
  <c r="DF62" i="34"/>
  <c r="DG62" i="34"/>
  <c r="DH62" i="34"/>
  <c r="DI62" i="34"/>
  <c r="DJ62" i="34"/>
  <c r="DK62" i="34"/>
  <c r="DL62" i="34"/>
  <c r="DM62" i="34"/>
  <c r="DN62" i="34"/>
  <c r="DO62" i="34"/>
  <c r="DP62" i="34"/>
  <c r="DQ62" i="34"/>
  <c r="DR62" i="34"/>
  <c r="P13" i="20" s="1"/>
  <c r="DS62" i="34"/>
  <c r="DT62" i="34"/>
  <c r="DU62" i="34"/>
  <c r="DV62" i="34"/>
  <c r="DW62" i="34"/>
  <c r="Q13" i="20" s="1"/>
  <c r="DX62" i="34"/>
  <c r="R13" i="20" s="1"/>
  <c r="DY62" i="34"/>
  <c r="DZ62" i="34"/>
  <c r="EA62" i="34"/>
  <c r="EB62" i="34"/>
  <c r="EC62" i="34"/>
  <c r="ED62" i="34"/>
  <c r="EE62" i="34"/>
  <c r="EF62" i="34"/>
  <c r="EG62" i="34"/>
  <c r="S13" i="20" s="1"/>
  <c r="EH62" i="34"/>
  <c r="EI62" i="34"/>
  <c r="EJ62" i="34"/>
  <c r="EK62" i="34"/>
  <c r="T13" i="20" s="1"/>
  <c r="EL62" i="34"/>
  <c r="U13" i="20" s="1"/>
  <c r="EM62" i="34"/>
  <c r="EN62" i="34"/>
  <c r="EO62" i="34"/>
  <c r="EP62" i="34"/>
  <c r="EQ62" i="34"/>
  <c r="ER62" i="34"/>
  <c r="ES62" i="34"/>
  <c r="V13" i="20" s="1"/>
  <c r="ET62" i="34"/>
  <c r="EU62" i="34"/>
  <c r="EV62" i="34"/>
  <c r="EW62" i="34"/>
  <c r="EX62" i="34"/>
  <c r="EY62" i="34"/>
  <c r="W13" i="20" s="1"/>
  <c r="EZ62" i="34"/>
  <c r="X13" i="20" s="1"/>
  <c r="FA62" i="34"/>
  <c r="Y13" i="20" s="1"/>
  <c r="FB62" i="34"/>
  <c r="Z13" i="20" s="1"/>
  <c r="FC62" i="34"/>
  <c r="FD62" i="34"/>
  <c r="FE62" i="34"/>
  <c r="AA13" i="20" s="1"/>
  <c r="FF62" i="34"/>
  <c r="AB13" i="20" s="1"/>
  <c r="FG62" i="34"/>
  <c r="AC13" i="20" s="1"/>
  <c r="FH62" i="34"/>
  <c r="FI62" i="34"/>
  <c r="FJ62" i="34"/>
  <c r="AD13" i="20" s="1"/>
  <c r="FK62" i="34"/>
  <c r="FL62" i="34"/>
  <c r="FM62" i="34"/>
  <c r="AE13" i="20" s="1"/>
  <c r="FN62" i="34"/>
  <c r="FO62" i="34"/>
  <c r="FP62" i="34"/>
  <c r="AF13" i="20" s="1"/>
  <c r="FQ62" i="34"/>
  <c r="BE62" i="34"/>
  <c r="AJ62" i="3"/>
  <c r="AK62" i="3"/>
  <c r="AL62" i="3"/>
  <c r="AM62" i="3"/>
  <c r="AN62" i="3"/>
  <c r="B29" i="20" s="1"/>
  <c r="AO62" i="3"/>
  <c r="AP62" i="3"/>
  <c r="AQ62" i="3"/>
  <c r="AR62" i="3"/>
  <c r="C29" i="20" s="1"/>
  <c r="AS62" i="3"/>
  <c r="D29" i="20" s="1"/>
  <c r="AT62" i="3"/>
  <c r="E29" i="20" s="1"/>
  <c r="AU62" i="3"/>
  <c r="AV62" i="3"/>
  <c r="F29" i="20" s="1"/>
  <c r="AW62" i="3"/>
  <c r="AX62" i="3"/>
  <c r="I29" i="20" s="1"/>
  <c r="AY62" i="3"/>
  <c r="AZ62" i="3"/>
  <c r="J29" i="20" s="1"/>
  <c r="BA62" i="3"/>
  <c r="BB62" i="3"/>
  <c r="BC62" i="3"/>
  <c r="BD62" i="3"/>
  <c r="BE62" i="3"/>
  <c r="BF62" i="3"/>
  <c r="BG62" i="3"/>
  <c r="BH62" i="3"/>
  <c r="BI62" i="3"/>
  <c r="BJ62" i="3"/>
  <c r="BK62" i="3"/>
  <c r="BL62" i="3"/>
  <c r="K29" i="20" s="1"/>
  <c r="BM62" i="3"/>
  <c r="BN62" i="3"/>
  <c r="BO62" i="3"/>
  <c r="M29" i="20" s="1"/>
  <c r="BP62" i="3"/>
  <c r="BQ62" i="3"/>
  <c r="N29" i="20" s="1"/>
  <c r="BR62" i="3"/>
  <c r="O29" i="20" s="1"/>
  <c r="BS62" i="3"/>
  <c r="BT62" i="3"/>
  <c r="BU62" i="3"/>
  <c r="BV62" i="3"/>
  <c r="BW62" i="3"/>
  <c r="BX62" i="3"/>
  <c r="BY62" i="3"/>
  <c r="BZ62" i="3"/>
  <c r="CA62" i="3"/>
  <c r="CB62" i="3"/>
  <c r="CC62" i="3"/>
  <c r="P29" i="20" s="1"/>
  <c r="CD62" i="3"/>
  <c r="CE62" i="3"/>
  <c r="CF62" i="3"/>
  <c r="CG62" i="3"/>
  <c r="CH62" i="3"/>
  <c r="Q29" i="20" s="1"/>
  <c r="CI62" i="3"/>
  <c r="R29" i="20" s="1"/>
  <c r="CJ62" i="3"/>
  <c r="CK62" i="3"/>
  <c r="CL62" i="3"/>
  <c r="CM62" i="3"/>
  <c r="CN62" i="3"/>
  <c r="CO62" i="3"/>
  <c r="CP62" i="3"/>
  <c r="CQ62" i="3"/>
  <c r="CR62" i="3"/>
  <c r="S29" i="20" s="1"/>
  <c r="CS62" i="3"/>
  <c r="CT62" i="3"/>
  <c r="CU62" i="3"/>
  <c r="CV62" i="3"/>
  <c r="T29" i="20" s="1"/>
  <c r="CW62" i="3"/>
  <c r="U29" i="20" s="1"/>
  <c r="CX62" i="3"/>
  <c r="CY62" i="3"/>
  <c r="CZ62" i="3"/>
  <c r="DA62" i="3"/>
  <c r="DB62" i="3"/>
  <c r="DC62" i="3"/>
  <c r="DD62" i="3"/>
  <c r="V29" i="20" s="1"/>
  <c r="DE62" i="3"/>
  <c r="DF62" i="3"/>
  <c r="DG62" i="3"/>
  <c r="DH62" i="3"/>
  <c r="DI62" i="3"/>
  <c r="DJ62" i="3"/>
  <c r="W29" i="20" s="1"/>
  <c r="DK62" i="3"/>
  <c r="X29" i="20" s="1"/>
  <c r="DL62" i="3"/>
  <c r="Y29" i="20" s="1"/>
  <c r="DM62" i="3"/>
  <c r="DN62" i="3"/>
  <c r="DO62" i="3"/>
  <c r="AA29" i="20" s="1"/>
  <c r="DP62" i="3"/>
  <c r="AB29" i="20" s="1"/>
  <c r="DQ62" i="3"/>
  <c r="AC29" i="20" s="1"/>
  <c r="DR62" i="3"/>
  <c r="DS62" i="3"/>
  <c r="AD29" i="20" s="1"/>
  <c r="DT62" i="3"/>
  <c r="DU62" i="3"/>
  <c r="DV62" i="3"/>
  <c r="AE29" i="20" s="1"/>
  <c r="DW62" i="3"/>
  <c r="DX62" i="3"/>
  <c r="DY62" i="3"/>
  <c r="AF29" i="20" s="1"/>
  <c r="DZ62" i="3"/>
  <c r="AI62" i="3"/>
  <c r="B28" i="20"/>
  <c r="C28" i="20"/>
  <c r="M28" i="20"/>
  <c r="P28" i="20"/>
  <c r="S28" i="20"/>
  <c r="AE28" i="20"/>
  <c r="AF28" i="20"/>
  <c r="Q62" i="44"/>
  <c r="BC21" i="35"/>
  <c r="BC22" i="35"/>
  <c r="BC23" i="35"/>
  <c r="BC24" i="35"/>
  <c r="BC25" i="35"/>
  <c r="BC26" i="35"/>
  <c r="BC27" i="35"/>
  <c r="BC28" i="35"/>
  <c r="BC29" i="35"/>
  <c r="BC30" i="35"/>
  <c r="BC31" i="35"/>
  <c r="BC32" i="35"/>
  <c r="BC33" i="35"/>
  <c r="AB21" i="35"/>
  <c r="AC21" i="35"/>
  <c r="AB22" i="35"/>
  <c r="AC22" i="35"/>
  <c r="AB23" i="35"/>
  <c r="AC23" i="35"/>
  <c r="AB24" i="35"/>
  <c r="AC24" i="35"/>
  <c r="AB25" i="35"/>
  <c r="AC25" i="35"/>
  <c r="AB26" i="35"/>
  <c r="AC26" i="35"/>
  <c r="AB27" i="35"/>
  <c r="AC27" i="35"/>
  <c r="AB28" i="35"/>
  <c r="AC28" i="35"/>
  <c r="AB29" i="35"/>
  <c r="AC29" i="35"/>
  <c r="AB30" i="35"/>
  <c r="AC30" i="35"/>
  <c r="AB31" i="35"/>
  <c r="AC31" i="35"/>
  <c r="AB32" i="35"/>
  <c r="AC32" i="35"/>
  <c r="AB33" i="35"/>
  <c r="AC33" i="35"/>
  <c r="BH19" i="51"/>
  <c r="BC19" i="51"/>
  <c r="BA19" i="51"/>
  <c r="BH18" i="51"/>
  <c r="BC18" i="51"/>
  <c r="BA18" i="51"/>
  <c r="BH17" i="51"/>
  <c r="BC17" i="51"/>
  <c r="BA17" i="51"/>
  <c r="BH16" i="51"/>
  <c r="BC16" i="51"/>
  <c r="BA16" i="51"/>
  <c r="BH15" i="51"/>
  <c r="BC15" i="51"/>
  <c r="BA15" i="51"/>
  <c r="BH14" i="51"/>
  <c r="BC14" i="51"/>
  <c r="BA14" i="51"/>
  <c r="BX60" i="52"/>
  <c r="BW60" i="52"/>
  <c r="BV60" i="52"/>
  <c r="BU60" i="52"/>
  <c r="BT60" i="52"/>
  <c r="BX59" i="52"/>
  <c r="BW59" i="52"/>
  <c r="BV59" i="52"/>
  <c r="BU59" i="52"/>
  <c r="BT59" i="52"/>
  <c r="BX58" i="52"/>
  <c r="BW58" i="52"/>
  <c r="BV58" i="52"/>
  <c r="BU58" i="52"/>
  <c r="BT58" i="52"/>
  <c r="BX57" i="52"/>
  <c r="BW57" i="52"/>
  <c r="BV57" i="52"/>
  <c r="BU57" i="52"/>
  <c r="BT57" i="52"/>
  <c r="BX56" i="52"/>
  <c r="BW56" i="52"/>
  <c r="BV56" i="52"/>
  <c r="BU56" i="52"/>
  <c r="BT56" i="52"/>
  <c r="BX55" i="52"/>
  <c r="BW55" i="52"/>
  <c r="BV55" i="52"/>
  <c r="BU55" i="52"/>
  <c r="BT55" i="52"/>
  <c r="BX54" i="52"/>
  <c r="BW54" i="52"/>
  <c r="BV54" i="52"/>
  <c r="BU54" i="52"/>
  <c r="BT54" i="52"/>
  <c r="BX53" i="52"/>
  <c r="BW53" i="52"/>
  <c r="BV53" i="52"/>
  <c r="BU53" i="52"/>
  <c r="BT53" i="52"/>
  <c r="BX52" i="52"/>
  <c r="BW52" i="52"/>
  <c r="BV52" i="52"/>
  <c r="BU52" i="52"/>
  <c r="BT52" i="52"/>
  <c r="BX51" i="52"/>
  <c r="BW51" i="52"/>
  <c r="BV51" i="52"/>
  <c r="BU51" i="52"/>
  <c r="BT51" i="52"/>
  <c r="CI66" i="7"/>
  <c r="CH66" i="7"/>
  <c r="CG66" i="7"/>
  <c r="CF66" i="7"/>
  <c r="CE66" i="7"/>
  <c r="CD66" i="7"/>
  <c r="CC66" i="7"/>
  <c r="CB66" i="7"/>
  <c r="CA66" i="7"/>
  <c r="CI65" i="7"/>
  <c r="CH65" i="7"/>
  <c r="CG65" i="7"/>
  <c r="CF65" i="7"/>
  <c r="CE65" i="7"/>
  <c r="CD65" i="7"/>
  <c r="CC65" i="7"/>
  <c r="CB65" i="7"/>
  <c r="CA65" i="7"/>
  <c r="CI64" i="7"/>
  <c r="CH64" i="7"/>
  <c r="CG64" i="7"/>
  <c r="CF64" i="7"/>
  <c r="CE64" i="7"/>
  <c r="CD64" i="7"/>
  <c r="CC64" i="7"/>
  <c r="CB64" i="7"/>
  <c r="CA64" i="7"/>
  <c r="CI63" i="7"/>
  <c r="CH63" i="7"/>
  <c r="CG63" i="7"/>
  <c r="CF63" i="7"/>
  <c r="CE63" i="7"/>
  <c r="CD63" i="7"/>
  <c r="CC63" i="7"/>
  <c r="CB63" i="7"/>
  <c r="CA63" i="7"/>
  <c r="CI62" i="7"/>
  <c r="CH62" i="7"/>
  <c r="CG62" i="7"/>
  <c r="CF62" i="7"/>
  <c r="CE62" i="7"/>
  <c r="CD62" i="7"/>
  <c r="CC62" i="7"/>
  <c r="CB62" i="7"/>
  <c r="CA62" i="7"/>
  <c r="CI61" i="7"/>
  <c r="CH61" i="7"/>
  <c r="CG61" i="7"/>
  <c r="CF61" i="7"/>
  <c r="CE61" i="7"/>
  <c r="CD61" i="7"/>
  <c r="CC61" i="7"/>
  <c r="CB61" i="7"/>
  <c r="CA61" i="7"/>
  <c r="CI60" i="7"/>
  <c r="CH60" i="7"/>
  <c r="CG60" i="7"/>
  <c r="CF60" i="7"/>
  <c r="CE60" i="7"/>
  <c r="CD60" i="7"/>
  <c r="CC60" i="7"/>
  <c r="CB60" i="7"/>
  <c r="CA60" i="7"/>
  <c r="CI59" i="7"/>
  <c r="CH59" i="7"/>
  <c r="CG59" i="7"/>
  <c r="CF59" i="7"/>
  <c r="CE59" i="7"/>
  <c r="CD59" i="7"/>
  <c r="CC59" i="7"/>
  <c r="CB59" i="7"/>
  <c r="CA59" i="7"/>
  <c r="CI58" i="7"/>
  <c r="CH58" i="7"/>
  <c r="CG58" i="7"/>
  <c r="CF58" i="7"/>
  <c r="CE58" i="7"/>
  <c r="CD58" i="7"/>
  <c r="CC58" i="7"/>
  <c r="CB58" i="7"/>
  <c r="CA58" i="7"/>
  <c r="CI57" i="7"/>
  <c r="CH57" i="7"/>
  <c r="CG57" i="7"/>
  <c r="CF57" i="7"/>
  <c r="CE57" i="7"/>
  <c r="CD57" i="7"/>
  <c r="CC57" i="7"/>
  <c r="CB57" i="7"/>
  <c r="CA57" i="7"/>
  <c r="CI56" i="7"/>
  <c r="CH56" i="7"/>
  <c r="CG56" i="7"/>
  <c r="CF56" i="7"/>
  <c r="CE56" i="7"/>
  <c r="CD56" i="7"/>
  <c r="CC56" i="7"/>
  <c r="CB56" i="7"/>
  <c r="CA56" i="7"/>
  <c r="CI55" i="7"/>
  <c r="CH55" i="7"/>
  <c r="CG55" i="7"/>
  <c r="CF55" i="7"/>
  <c r="CE55" i="7"/>
  <c r="CD55" i="7"/>
  <c r="CC55" i="7"/>
  <c r="CB55" i="7"/>
  <c r="CA55" i="7"/>
  <c r="CI54" i="7"/>
  <c r="CH54" i="7"/>
  <c r="CG54" i="7"/>
  <c r="CF54" i="7"/>
  <c r="CE54" i="7"/>
  <c r="CD54" i="7"/>
  <c r="CC54" i="7"/>
  <c r="CB54" i="7"/>
  <c r="CA54" i="7"/>
  <c r="CJ66" i="6"/>
  <c r="CI66" i="6"/>
  <c r="CH66" i="6"/>
  <c r="CG66" i="6"/>
  <c r="CF66" i="6"/>
  <c r="CE66" i="6"/>
  <c r="CD66" i="6"/>
  <c r="CC66" i="6"/>
  <c r="CB66" i="6"/>
  <c r="CJ65" i="6"/>
  <c r="CI65" i="6"/>
  <c r="CH65" i="6"/>
  <c r="CG65" i="6"/>
  <c r="CF65" i="6"/>
  <c r="CE65" i="6"/>
  <c r="CD65" i="6"/>
  <c r="CC65" i="6"/>
  <c r="CB65" i="6"/>
  <c r="CJ64" i="6"/>
  <c r="CI64" i="6"/>
  <c r="CH64" i="6"/>
  <c r="CG64" i="6"/>
  <c r="CF64" i="6"/>
  <c r="CE64" i="6"/>
  <c r="CD64" i="6"/>
  <c r="CC64" i="6"/>
  <c r="CB64" i="6"/>
  <c r="CJ63" i="6"/>
  <c r="CI63" i="6"/>
  <c r="CH63" i="6"/>
  <c r="CG63" i="6"/>
  <c r="CF63" i="6"/>
  <c r="CE63" i="6"/>
  <c r="CD63" i="6"/>
  <c r="CC63" i="6"/>
  <c r="CB63" i="6"/>
  <c r="CJ62" i="6"/>
  <c r="CI62" i="6"/>
  <c r="CH62" i="6"/>
  <c r="CG62" i="6"/>
  <c r="CF62" i="6"/>
  <c r="CE62" i="6"/>
  <c r="CD62" i="6"/>
  <c r="CC62" i="6"/>
  <c r="CB62" i="6"/>
  <c r="CJ61" i="6"/>
  <c r="CI61" i="6"/>
  <c r="CH61" i="6"/>
  <c r="CG61" i="6"/>
  <c r="CF61" i="6"/>
  <c r="CE61" i="6"/>
  <c r="CD61" i="6"/>
  <c r="CC61" i="6"/>
  <c r="CB61" i="6"/>
  <c r="CJ60" i="6"/>
  <c r="CI60" i="6"/>
  <c r="CH60" i="6"/>
  <c r="CG60" i="6"/>
  <c r="CF60" i="6"/>
  <c r="CE60" i="6"/>
  <c r="CD60" i="6"/>
  <c r="CC60" i="6"/>
  <c r="CB60" i="6"/>
  <c r="CJ59" i="6"/>
  <c r="CI59" i="6"/>
  <c r="CH59" i="6"/>
  <c r="CG59" i="6"/>
  <c r="CF59" i="6"/>
  <c r="CE59" i="6"/>
  <c r="CD59" i="6"/>
  <c r="CC59" i="6"/>
  <c r="CB59" i="6"/>
  <c r="CJ58" i="6"/>
  <c r="CI58" i="6"/>
  <c r="CH58" i="6"/>
  <c r="CG58" i="6"/>
  <c r="CF58" i="6"/>
  <c r="CE58" i="6"/>
  <c r="CD58" i="6"/>
  <c r="CC58" i="6"/>
  <c r="CB58" i="6"/>
  <c r="CJ57" i="6"/>
  <c r="CI57" i="6"/>
  <c r="CH57" i="6"/>
  <c r="CG57" i="6"/>
  <c r="CF57" i="6"/>
  <c r="CE57" i="6"/>
  <c r="CD57" i="6"/>
  <c r="CC57" i="6"/>
  <c r="CB57" i="6"/>
  <c r="CJ56" i="6"/>
  <c r="CI56" i="6"/>
  <c r="CH56" i="6"/>
  <c r="CG56" i="6"/>
  <c r="CF56" i="6"/>
  <c r="CE56" i="6"/>
  <c r="CD56" i="6"/>
  <c r="CC56" i="6"/>
  <c r="CB56" i="6"/>
  <c r="CJ55" i="6"/>
  <c r="CI55" i="6"/>
  <c r="CH55" i="6"/>
  <c r="CG55" i="6"/>
  <c r="CF55" i="6"/>
  <c r="CE55" i="6"/>
  <c r="CD55" i="6"/>
  <c r="CC55" i="6"/>
  <c r="CB55" i="6"/>
  <c r="CJ54" i="6"/>
  <c r="CI54" i="6"/>
  <c r="CH54" i="6"/>
  <c r="CG54" i="6"/>
  <c r="CF54" i="6"/>
  <c r="CE54" i="6"/>
  <c r="CD54" i="6"/>
  <c r="CC54" i="6"/>
  <c r="CB54" i="6"/>
  <c r="EV3" i="53"/>
  <c r="EU3" i="53"/>
  <c r="ET3" i="53"/>
  <c r="ES3" i="53"/>
  <c r="ER3" i="53"/>
  <c r="EQ3" i="53"/>
  <c r="EP3" i="53"/>
  <c r="EO3" i="53"/>
  <c r="EN3" i="53"/>
  <c r="EM3" i="53"/>
  <c r="EL3" i="53"/>
  <c r="EK3" i="53"/>
  <c r="EJ3" i="53"/>
  <c r="EI3" i="53"/>
  <c r="EH3" i="53"/>
  <c r="EG3" i="53"/>
  <c r="EF3" i="53"/>
  <c r="EE3" i="53"/>
  <c r="ED3" i="53"/>
  <c r="EC3" i="53"/>
  <c r="EB3" i="53"/>
  <c r="EA3" i="53"/>
  <c r="DZ3" i="53"/>
  <c r="DY3" i="53"/>
  <c r="DX3" i="53"/>
  <c r="DW3" i="53"/>
  <c r="DV3" i="53"/>
  <c r="DU3" i="53"/>
  <c r="DT3" i="53"/>
  <c r="DS3" i="53"/>
  <c r="X9" i="53"/>
  <c r="V9" i="53"/>
  <c r="T9" i="53"/>
  <c r="R9" i="53"/>
  <c r="P9" i="53"/>
  <c r="N9" i="53"/>
  <c r="L9" i="53"/>
  <c r="J9" i="53"/>
  <c r="H9" i="53"/>
  <c r="F9" i="53"/>
  <c r="D9" i="53"/>
  <c r="B9" i="53"/>
  <c r="DP59" i="53"/>
  <c r="DO59" i="53"/>
  <c r="DN59" i="53"/>
  <c r="DM59" i="53"/>
  <c r="DL59" i="53"/>
  <c r="DK59" i="53"/>
  <c r="DJ59" i="53"/>
  <c r="DI59" i="53"/>
  <c r="DH59" i="53"/>
  <c r="DG59" i="53"/>
  <c r="DF59" i="53"/>
  <c r="DE59" i="53"/>
  <c r="DD59" i="53"/>
  <c r="DC59" i="53"/>
  <c r="DB59" i="53"/>
  <c r="DA59" i="53"/>
  <c r="CZ59" i="53"/>
  <c r="CY59" i="53"/>
  <c r="CX59" i="53"/>
  <c r="CW59" i="53"/>
  <c r="CV59" i="53"/>
  <c r="CU59" i="53"/>
  <c r="CT59" i="53"/>
  <c r="CS59" i="53"/>
  <c r="CR59" i="53"/>
  <c r="CQ59" i="53"/>
  <c r="CP59" i="53"/>
  <c r="CO59" i="53"/>
  <c r="CN59" i="53"/>
  <c r="CM59" i="53"/>
  <c r="CL59" i="53"/>
  <c r="CK59" i="53"/>
  <c r="CJ59" i="53"/>
  <c r="CI59" i="53"/>
  <c r="CH59" i="53"/>
  <c r="CG59" i="53"/>
  <c r="CF59" i="53"/>
  <c r="CE59" i="53"/>
  <c r="CD59" i="53"/>
  <c r="CB59" i="53"/>
  <c r="CA59" i="53"/>
  <c r="BZ59" i="53"/>
  <c r="BY59" i="53"/>
  <c r="BX59" i="53"/>
  <c r="BW59" i="53"/>
  <c r="BV59" i="53"/>
  <c r="BU59" i="53"/>
  <c r="BT59" i="53"/>
  <c r="BR59" i="53"/>
  <c r="BQ59" i="53"/>
  <c r="BP59" i="53"/>
  <c r="BO59" i="53"/>
  <c r="BN59" i="53"/>
  <c r="BM59" i="53"/>
  <c r="BK59" i="53"/>
  <c r="BJ59" i="53"/>
  <c r="BI59" i="53"/>
  <c r="BH59" i="53"/>
  <c r="BG59" i="53"/>
  <c r="BD59" i="53"/>
  <c r="BC59" i="53"/>
  <c r="BB59" i="53"/>
  <c r="BA59" i="53"/>
  <c r="AY59" i="53"/>
  <c r="AX59" i="53"/>
  <c r="AW59" i="53"/>
  <c r="AV59" i="53"/>
  <c r="AU59" i="53"/>
  <c r="AT59" i="53"/>
  <c r="AS59" i="53"/>
  <c r="AR59" i="53"/>
  <c r="AQ59" i="53"/>
  <c r="AP59" i="53"/>
  <c r="AO59" i="53"/>
  <c r="AN59" i="53"/>
  <c r="AM59" i="53"/>
  <c r="AL59" i="53"/>
  <c r="AK59" i="53"/>
  <c r="AJ59" i="53"/>
  <c r="AI59" i="53"/>
  <c r="AE9" i="53"/>
  <c r="AD9" i="53"/>
  <c r="AC9" i="53"/>
  <c r="AB9" i="53"/>
  <c r="AA9" i="53"/>
  <c r="Z9" i="53"/>
  <c r="Y9" i="53"/>
  <c r="W9" i="53"/>
  <c r="U9" i="53"/>
  <c r="S9" i="53"/>
  <c r="Q9" i="53"/>
  <c r="O9" i="53"/>
  <c r="M9" i="53"/>
  <c r="K9" i="53"/>
  <c r="I9" i="53"/>
  <c r="G9" i="53"/>
  <c r="E9" i="53"/>
  <c r="C9" i="53"/>
  <c r="DR3" i="53"/>
  <c r="FY55" i="11"/>
  <c r="FZ55" i="11"/>
  <c r="GA55" i="11"/>
  <c r="GB55" i="11"/>
  <c r="GC55" i="11"/>
  <c r="GD55" i="11"/>
  <c r="GE55" i="11"/>
  <c r="GF55" i="11"/>
  <c r="GG55" i="11"/>
  <c r="GH55" i="11"/>
  <c r="GI55" i="11"/>
  <c r="GJ55" i="11"/>
  <c r="GK55" i="11"/>
  <c r="GL55" i="11"/>
  <c r="GM55" i="11"/>
  <c r="GN55" i="11"/>
  <c r="GO55" i="11"/>
  <c r="GP55" i="11"/>
  <c r="GQ55" i="11"/>
  <c r="GR55" i="11"/>
  <c r="GS55" i="11"/>
  <c r="GT55" i="11"/>
  <c r="GU55" i="11"/>
  <c r="GV55" i="11"/>
  <c r="GW55" i="11"/>
  <c r="GX55" i="11"/>
  <c r="GY55" i="11"/>
  <c r="GZ55" i="11"/>
  <c r="HA55" i="11"/>
  <c r="HB55" i="11"/>
  <c r="HC55" i="11"/>
  <c r="HD55" i="11"/>
  <c r="HE55" i="11"/>
  <c r="HF55" i="11"/>
  <c r="HG55" i="11"/>
  <c r="HH55" i="11"/>
  <c r="HI55" i="11"/>
  <c r="HJ55" i="11"/>
  <c r="HK55" i="11"/>
  <c r="HL55" i="11"/>
  <c r="HM55" i="11"/>
  <c r="HN55" i="11"/>
  <c r="HO55" i="11"/>
  <c r="HP55" i="11"/>
  <c r="HQ55" i="11"/>
  <c r="HR55" i="11"/>
  <c r="HS55" i="11"/>
  <c r="HT55" i="11"/>
  <c r="HU55" i="11"/>
  <c r="HV55" i="11"/>
  <c r="HW55" i="11"/>
  <c r="HX55" i="11"/>
  <c r="HY55" i="11"/>
  <c r="HZ55" i="11"/>
  <c r="IA55" i="11"/>
  <c r="IB55" i="11"/>
  <c r="IC55" i="11"/>
  <c r="FW55" i="25"/>
  <c r="FX55" i="25"/>
  <c r="FY55" i="25"/>
  <c r="FZ55" i="25"/>
  <c r="GA55" i="25"/>
  <c r="GB55" i="25"/>
  <c r="GC55" i="25"/>
  <c r="GD55" i="25"/>
  <c r="GE55" i="25"/>
  <c r="GF55" i="25"/>
  <c r="GG55" i="25"/>
  <c r="GH55" i="25"/>
  <c r="GI55" i="25"/>
  <c r="GJ55" i="25"/>
  <c r="GK55" i="25"/>
  <c r="GL55" i="25"/>
  <c r="GM55" i="25"/>
  <c r="GN55" i="25"/>
  <c r="GO55" i="25"/>
  <c r="GP55" i="25"/>
  <c r="GQ55" i="25"/>
  <c r="GR55" i="25"/>
  <c r="GS55" i="25"/>
  <c r="GT55" i="25"/>
  <c r="GU55" i="25"/>
  <c r="GV55" i="25"/>
  <c r="GW55" i="25"/>
  <c r="GX55" i="25"/>
  <c r="GY55" i="25"/>
  <c r="GZ55" i="25"/>
  <c r="HA55" i="25"/>
  <c r="HB55" i="25"/>
  <c r="HC55" i="25"/>
  <c r="HD55" i="25"/>
  <c r="HE55" i="25"/>
  <c r="HF55" i="25"/>
  <c r="HG55" i="25"/>
  <c r="HH55" i="25"/>
  <c r="HI55" i="25"/>
  <c r="HJ55" i="25"/>
  <c r="HK55" i="25"/>
  <c r="HL55" i="25"/>
  <c r="HM55" i="25"/>
  <c r="HN55" i="25"/>
  <c r="HO55" i="25"/>
  <c r="HP55" i="25"/>
  <c r="HQ55" i="25"/>
  <c r="HR55" i="25"/>
  <c r="HS55" i="25"/>
  <c r="HT55" i="25"/>
  <c r="HU55" i="25"/>
  <c r="HV55" i="25"/>
  <c r="HW55" i="25"/>
  <c r="HX55" i="25"/>
  <c r="HY55" i="25"/>
  <c r="HZ55" i="25"/>
  <c r="GX55" i="33"/>
  <c r="GY55" i="33"/>
  <c r="GZ55" i="33"/>
  <c r="HA55" i="33"/>
  <c r="HB55" i="33"/>
  <c r="HC55" i="33"/>
  <c r="HD55" i="33"/>
  <c r="HE55" i="33"/>
  <c r="HF55" i="33"/>
  <c r="HG55" i="33"/>
  <c r="HH55" i="33"/>
  <c r="HI55" i="33"/>
  <c r="HJ55" i="33"/>
  <c r="HK55" i="33"/>
  <c r="HL55" i="33"/>
  <c r="HM55" i="33"/>
  <c r="HN55" i="33"/>
  <c r="HO55" i="33"/>
  <c r="HP55" i="33"/>
  <c r="HQ55" i="33"/>
  <c r="HR55" i="33"/>
  <c r="HS55" i="33"/>
  <c r="HT55" i="33"/>
  <c r="HU55" i="33"/>
  <c r="HV55" i="33"/>
  <c r="HW55" i="33"/>
  <c r="HX55" i="33"/>
  <c r="HY55" i="33"/>
  <c r="HZ55" i="33"/>
  <c r="IA55" i="33"/>
  <c r="IB55" i="33"/>
  <c r="IC55" i="33"/>
  <c r="ID55" i="33"/>
  <c r="IE55" i="33"/>
  <c r="IF55" i="33"/>
  <c r="IG55" i="33"/>
  <c r="IH55" i="33"/>
  <c r="II55" i="33"/>
  <c r="IJ55" i="33"/>
  <c r="IK55" i="33"/>
  <c r="IL55" i="33"/>
  <c r="IM55" i="33"/>
  <c r="IN55" i="33"/>
  <c r="IO55" i="33"/>
  <c r="IP55" i="33"/>
  <c r="IQ55" i="33"/>
  <c r="IR55" i="33"/>
  <c r="IS55" i="33"/>
  <c r="IT55" i="33"/>
  <c r="IU55" i="33"/>
  <c r="IV55" i="33"/>
  <c r="IW55" i="33"/>
  <c r="IX55" i="33"/>
  <c r="IY55" i="33"/>
  <c r="IZ55" i="33"/>
  <c r="JA55" i="33"/>
  <c r="JB55" i="33"/>
  <c r="JC55" i="33"/>
  <c r="JD55" i="33"/>
  <c r="JE55" i="33"/>
  <c r="JF55" i="33"/>
  <c r="JG55" i="33"/>
  <c r="JH55" i="33"/>
  <c r="JI55" i="33"/>
  <c r="JJ55" i="33"/>
  <c r="JK55" i="33"/>
  <c r="JL55" i="33"/>
  <c r="GX56" i="33"/>
  <c r="GY56" i="33"/>
  <c r="GZ56" i="33"/>
  <c r="HA56" i="33"/>
  <c r="HB56" i="33"/>
  <c r="HC56" i="33"/>
  <c r="HD56" i="33"/>
  <c r="HE56" i="33"/>
  <c r="HF56" i="33"/>
  <c r="HG56" i="33"/>
  <c r="HH56" i="33"/>
  <c r="HI56" i="33"/>
  <c r="HJ56" i="33"/>
  <c r="HK56" i="33"/>
  <c r="HL56" i="33"/>
  <c r="HM56" i="33"/>
  <c r="HN56" i="33"/>
  <c r="HO56" i="33"/>
  <c r="HP56" i="33"/>
  <c r="HQ56" i="33"/>
  <c r="HR56" i="33"/>
  <c r="HS56" i="33"/>
  <c r="HT56" i="33"/>
  <c r="HU56" i="33"/>
  <c r="HV56" i="33"/>
  <c r="HW56" i="33"/>
  <c r="HX56" i="33"/>
  <c r="HY56" i="33"/>
  <c r="HZ56" i="33"/>
  <c r="IA56" i="33"/>
  <c r="IB56" i="33"/>
  <c r="IC56" i="33"/>
  <c r="ID56" i="33"/>
  <c r="IE56" i="33"/>
  <c r="IF56" i="33"/>
  <c r="IG56" i="33"/>
  <c r="IH56" i="33"/>
  <c r="II56" i="33"/>
  <c r="IJ56" i="33"/>
  <c r="IK56" i="33"/>
  <c r="IL56" i="33"/>
  <c r="IM56" i="33"/>
  <c r="IN56" i="33"/>
  <c r="IO56" i="33"/>
  <c r="IP56" i="33"/>
  <c r="IQ56" i="33"/>
  <c r="IR56" i="33"/>
  <c r="IS56" i="33"/>
  <c r="IT56" i="33"/>
  <c r="IU56" i="33"/>
  <c r="IV56" i="33"/>
  <c r="IW56" i="33"/>
  <c r="IX56" i="33"/>
  <c r="IY56" i="33"/>
  <c r="IZ56" i="33"/>
  <c r="JA56" i="33"/>
  <c r="JB56" i="33"/>
  <c r="JC56" i="33"/>
  <c r="JD56" i="33"/>
  <c r="JE56" i="33"/>
  <c r="JF56" i="33"/>
  <c r="JG56" i="33"/>
  <c r="JH56" i="33"/>
  <c r="JI56" i="33"/>
  <c r="JJ56" i="33"/>
  <c r="JK56" i="33"/>
  <c r="JL56" i="33"/>
  <c r="GX57" i="33"/>
  <c r="GY57" i="33"/>
  <c r="GZ57" i="33"/>
  <c r="HA57" i="33"/>
  <c r="HB57" i="33"/>
  <c r="HC57" i="33"/>
  <c r="HD57" i="33"/>
  <c r="HE57" i="33"/>
  <c r="HF57" i="33"/>
  <c r="HG57" i="33"/>
  <c r="HH57" i="33"/>
  <c r="HI57" i="33"/>
  <c r="HJ57" i="33"/>
  <c r="HK57" i="33"/>
  <c r="HL57" i="33"/>
  <c r="HM57" i="33"/>
  <c r="HN57" i="33"/>
  <c r="HO57" i="33"/>
  <c r="HP57" i="33"/>
  <c r="HQ57" i="33"/>
  <c r="HR57" i="33"/>
  <c r="HS57" i="33"/>
  <c r="HT57" i="33"/>
  <c r="HU57" i="33"/>
  <c r="HV57" i="33"/>
  <c r="HW57" i="33"/>
  <c r="HX57" i="33"/>
  <c r="HY57" i="33"/>
  <c r="HZ57" i="33"/>
  <c r="IA57" i="33"/>
  <c r="IB57" i="33"/>
  <c r="IC57" i="33"/>
  <c r="ID57" i="33"/>
  <c r="IE57" i="33"/>
  <c r="IF57" i="33"/>
  <c r="IG57" i="33"/>
  <c r="IH57" i="33"/>
  <c r="II57" i="33"/>
  <c r="IJ57" i="33"/>
  <c r="IK57" i="33"/>
  <c r="IL57" i="33"/>
  <c r="IM57" i="33"/>
  <c r="IN57" i="33"/>
  <c r="IO57" i="33"/>
  <c r="IP57" i="33"/>
  <c r="IQ57" i="33"/>
  <c r="IR57" i="33"/>
  <c r="IS57" i="33"/>
  <c r="IT57" i="33"/>
  <c r="IU57" i="33"/>
  <c r="IV57" i="33"/>
  <c r="IW57" i="33"/>
  <c r="IX57" i="33"/>
  <c r="IY57" i="33"/>
  <c r="IZ57" i="33"/>
  <c r="JA57" i="33"/>
  <c r="JB57" i="33"/>
  <c r="JC57" i="33"/>
  <c r="JD57" i="33"/>
  <c r="JE57" i="33"/>
  <c r="JF57" i="33"/>
  <c r="JG57" i="33"/>
  <c r="JH57" i="33"/>
  <c r="JI57" i="33"/>
  <c r="JJ57" i="33"/>
  <c r="JK57" i="33"/>
  <c r="JL57" i="33"/>
  <c r="GX58" i="33"/>
  <c r="GY58" i="33"/>
  <c r="GZ58" i="33"/>
  <c r="HA58" i="33"/>
  <c r="HB58" i="33"/>
  <c r="HC58" i="33"/>
  <c r="HD58" i="33"/>
  <c r="HE58" i="33"/>
  <c r="HF58" i="33"/>
  <c r="HG58" i="33"/>
  <c r="HH58" i="33"/>
  <c r="HI58" i="33"/>
  <c r="HJ58" i="33"/>
  <c r="HK58" i="33"/>
  <c r="HL58" i="33"/>
  <c r="HM58" i="33"/>
  <c r="HN58" i="33"/>
  <c r="HO58" i="33"/>
  <c r="HP58" i="33"/>
  <c r="HQ58" i="33"/>
  <c r="HR58" i="33"/>
  <c r="HS58" i="33"/>
  <c r="HT58" i="33"/>
  <c r="HU58" i="33"/>
  <c r="HV58" i="33"/>
  <c r="HW58" i="33"/>
  <c r="HX58" i="33"/>
  <c r="HY58" i="33"/>
  <c r="HZ58" i="33"/>
  <c r="IA58" i="33"/>
  <c r="IB58" i="33"/>
  <c r="IC58" i="33"/>
  <c r="ID58" i="33"/>
  <c r="IE58" i="33"/>
  <c r="IF58" i="33"/>
  <c r="IG58" i="33"/>
  <c r="IH58" i="33"/>
  <c r="II58" i="33"/>
  <c r="IJ58" i="33"/>
  <c r="IK58" i="33"/>
  <c r="IL58" i="33"/>
  <c r="IM58" i="33"/>
  <c r="IN58" i="33"/>
  <c r="IO58" i="33"/>
  <c r="IP58" i="33"/>
  <c r="IQ58" i="33"/>
  <c r="IR58" i="33"/>
  <c r="IS58" i="33"/>
  <c r="IT58" i="33"/>
  <c r="IU58" i="33"/>
  <c r="IV58" i="33"/>
  <c r="IW58" i="33"/>
  <c r="IX58" i="33"/>
  <c r="IY58" i="33"/>
  <c r="IZ58" i="33"/>
  <c r="JA58" i="33"/>
  <c r="JB58" i="33"/>
  <c r="JC58" i="33"/>
  <c r="JD58" i="33"/>
  <c r="JE58" i="33"/>
  <c r="JF58" i="33"/>
  <c r="JG58" i="33"/>
  <c r="JH58" i="33"/>
  <c r="JI58" i="33"/>
  <c r="JJ58" i="33"/>
  <c r="JK58" i="33"/>
  <c r="JL58" i="33"/>
  <c r="GX59" i="33"/>
  <c r="GY59" i="33"/>
  <c r="GZ59" i="33"/>
  <c r="HA59" i="33"/>
  <c r="HB59" i="33"/>
  <c r="HC59" i="33"/>
  <c r="HD59" i="33"/>
  <c r="HE59" i="33"/>
  <c r="HF59" i="33"/>
  <c r="HG59" i="33"/>
  <c r="HH59" i="33"/>
  <c r="HI59" i="33"/>
  <c r="HJ59" i="33"/>
  <c r="HK59" i="33"/>
  <c r="HL59" i="33"/>
  <c r="HM59" i="33"/>
  <c r="HN59" i="33"/>
  <c r="HO59" i="33"/>
  <c r="HP59" i="33"/>
  <c r="HQ59" i="33"/>
  <c r="HR59" i="33"/>
  <c r="HS59" i="33"/>
  <c r="HT59" i="33"/>
  <c r="HU59" i="33"/>
  <c r="HV59" i="33"/>
  <c r="HW59" i="33"/>
  <c r="HX59" i="33"/>
  <c r="HY59" i="33"/>
  <c r="HZ59" i="33"/>
  <c r="IA59" i="33"/>
  <c r="IB59" i="33"/>
  <c r="IC59" i="33"/>
  <c r="ID59" i="33"/>
  <c r="IE59" i="33"/>
  <c r="IF59" i="33"/>
  <c r="IG59" i="33"/>
  <c r="IH59" i="33"/>
  <c r="II59" i="33"/>
  <c r="IJ59" i="33"/>
  <c r="IK59" i="33"/>
  <c r="IL59" i="33"/>
  <c r="IM59" i="33"/>
  <c r="IN59" i="33"/>
  <c r="IO59" i="33"/>
  <c r="IP59" i="33"/>
  <c r="IQ59" i="33"/>
  <c r="IR59" i="33"/>
  <c r="IS59" i="33"/>
  <c r="IT59" i="33"/>
  <c r="IU59" i="33"/>
  <c r="IV59" i="33"/>
  <c r="IW59" i="33"/>
  <c r="IX59" i="33"/>
  <c r="IY59" i="33"/>
  <c r="IZ59" i="33"/>
  <c r="JA59" i="33"/>
  <c r="JB59" i="33"/>
  <c r="JC59" i="33"/>
  <c r="JD59" i="33"/>
  <c r="JE59" i="33"/>
  <c r="JF59" i="33"/>
  <c r="JG59" i="33"/>
  <c r="JH59" i="33"/>
  <c r="JI59" i="33"/>
  <c r="JJ59" i="33"/>
  <c r="JK59" i="33"/>
  <c r="JL59" i="33"/>
  <c r="FY56" i="11"/>
  <c r="FZ56" i="11"/>
  <c r="GA56" i="11"/>
  <c r="GB56" i="11"/>
  <c r="GC56" i="11"/>
  <c r="GD56" i="11"/>
  <c r="GE56" i="11"/>
  <c r="GF56" i="11"/>
  <c r="GG56" i="11"/>
  <c r="GH56" i="11"/>
  <c r="GI56" i="11"/>
  <c r="GJ56" i="11"/>
  <c r="GK56" i="11"/>
  <c r="GL56" i="11"/>
  <c r="GM56" i="11"/>
  <c r="GN56" i="11"/>
  <c r="GO56" i="11"/>
  <c r="GP56" i="11"/>
  <c r="GQ56" i="11"/>
  <c r="GR56" i="11"/>
  <c r="GS56" i="11"/>
  <c r="GT56" i="11"/>
  <c r="GU56" i="11"/>
  <c r="GV56" i="11"/>
  <c r="GW56" i="11"/>
  <c r="GX56" i="11"/>
  <c r="GY56" i="11"/>
  <c r="GZ56" i="11"/>
  <c r="HA56" i="11"/>
  <c r="HB56" i="11"/>
  <c r="HC56" i="11"/>
  <c r="HD56" i="11"/>
  <c r="HE56" i="11"/>
  <c r="HF56" i="11"/>
  <c r="HG56" i="11"/>
  <c r="HH56" i="11"/>
  <c r="HI56" i="11"/>
  <c r="HJ56" i="11"/>
  <c r="HK56" i="11"/>
  <c r="HL56" i="11"/>
  <c r="HM56" i="11"/>
  <c r="HN56" i="11"/>
  <c r="HO56" i="11"/>
  <c r="HP56" i="11"/>
  <c r="HQ56" i="11"/>
  <c r="HR56" i="11"/>
  <c r="HS56" i="11"/>
  <c r="HT56" i="11"/>
  <c r="HU56" i="11"/>
  <c r="HV56" i="11"/>
  <c r="HW56" i="11"/>
  <c r="HX56" i="11"/>
  <c r="HY56" i="11"/>
  <c r="HZ56" i="11"/>
  <c r="IA56" i="11"/>
  <c r="IB56" i="11"/>
  <c r="IC56" i="11"/>
  <c r="FY57" i="11"/>
  <c r="FZ57" i="11"/>
  <c r="GA57" i="11"/>
  <c r="GB57" i="11"/>
  <c r="GC57" i="11"/>
  <c r="GD57" i="11"/>
  <c r="GE57" i="11"/>
  <c r="GF57" i="11"/>
  <c r="GG57" i="11"/>
  <c r="GH57" i="11"/>
  <c r="GI57" i="11"/>
  <c r="GJ57" i="11"/>
  <c r="GK57" i="11"/>
  <c r="GL57" i="11"/>
  <c r="GM57" i="11"/>
  <c r="GN57" i="11"/>
  <c r="GO57" i="11"/>
  <c r="GP57" i="11"/>
  <c r="GQ57" i="11"/>
  <c r="GR57" i="11"/>
  <c r="GS57" i="11"/>
  <c r="GT57" i="11"/>
  <c r="GU57" i="11"/>
  <c r="GV57" i="11"/>
  <c r="GW57" i="11"/>
  <c r="GX57" i="11"/>
  <c r="GY57" i="11"/>
  <c r="GZ57" i="11"/>
  <c r="HA57" i="11"/>
  <c r="HB57" i="11"/>
  <c r="HC57" i="11"/>
  <c r="HD57" i="11"/>
  <c r="HE57" i="11"/>
  <c r="HF57" i="11"/>
  <c r="HG57" i="11"/>
  <c r="HH57" i="11"/>
  <c r="HI57" i="11"/>
  <c r="HJ57" i="11"/>
  <c r="HK57" i="11"/>
  <c r="HL57" i="11"/>
  <c r="HM57" i="11"/>
  <c r="HN57" i="11"/>
  <c r="HO57" i="11"/>
  <c r="HP57" i="11"/>
  <c r="HQ57" i="11"/>
  <c r="HR57" i="11"/>
  <c r="HS57" i="11"/>
  <c r="HT57" i="11"/>
  <c r="HU57" i="11"/>
  <c r="HV57" i="11"/>
  <c r="HW57" i="11"/>
  <c r="HX57" i="11"/>
  <c r="HY57" i="11"/>
  <c r="HZ57" i="11"/>
  <c r="IA57" i="11"/>
  <c r="IB57" i="11"/>
  <c r="IC57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FY59" i="11"/>
  <c r="FZ59" i="11"/>
  <c r="GA59" i="11"/>
  <c r="GB59" i="11"/>
  <c r="GC59" i="11"/>
  <c r="GD59" i="11"/>
  <c r="GE59" i="11"/>
  <c r="GF59" i="11"/>
  <c r="GG59" i="11"/>
  <c r="GH59" i="11"/>
  <c r="GI59" i="11"/>
  <c r="GJ59" i="11"/>
  <c r="GK59" i="11"/>
  <c r="GL59" i="11"/>
  <c r="GM59" i="11"/>
  <c r="GN59" i="11"/>
  <c r="GO59" i="11"/>
  <c r="GP59" i="11"/>
  <c r="GQ59" i="11"/>
  <c r="GR59" i="11"/>
  <c r="GS59" i="11"/>
  <c r="GT59" i="11"/>
  <c r="GU59" i="11"/>
  <c r="GV59" i="11"/>
  <c r="GW59" i="11"/>
  <c r="GX59" i="11"/>
  <c r="GY59" i="11"/>
  <c r="GZ59" i="11"/>
  <c r="HA59" i="11"/>
  <c r="HB59" i="11"/>
  <c r="HC59" i="11"/>
  <c r="HD59" i="11"/>
  <c r="HE59" i="11"/>
  <c r="HF59" i="11"/>
  <c r="HG59" i="11"/>
  <c r="HH59" i="11"/>
  <c r="HI59" i="11"/>
  <c r="HJ59" i="11"/>
  <c r="HK59" i="11"/>
  <c r="HL59" i="11"/>
  <c r="HM59" i="11"/>
  <c r="HN59" i="11"/>
  <c r="HO59" i="11"/>
  <c r="HP59" i="11"/>
  <c r="HQ59" i="11"/>
  <c r="HR59" i="11"/>
  <c r="HS59" i="11"/>
  <c r="HT59" i="11"/>
  <c r="HU59" i="11"/>
  <c r="HV59" i="11"/>
  <c r="HW59" i="11"/>
  <c r="HX59" i="11"/>
  <c r="HY59" i="11"/>
  <c r="HZ59" i="11"/>
  <c r="IA59" i="11"/>
  <c r="IB59" i="11"/>
  <c r="IC59" i="11"/>
  <c r="DS54" i="46"/>
  <c r="DT54" i="46"/>
  <c r="DU54" i="46"/>
  <c r="DW54" i="46"/>
  <c r="DX54" i="46"/>
  <c r="DY54" i="46"/>
  <c r="DZ54" i="46"/>
  <c r="EA54" i="46"/>
  <c r="EB54" i="46"/>
  <c r="EC54" i="46"/>
  <c r="ED54" i="46"/>
  <c r="EE54" i="46"/>
  <c r="EF54" i="46"/>
  <c r="EG54" i="46"/>
  <c r="EH54" i="46"/>
  <c r="EI54" i="46"/>
  <c r="EJ54" i="46"/>
  <c r="EK54" i="46"/>
  <c r="EL54" i="46"/>
  <c r="EM54" i="46"/>
  <c r="EN54" i="46"/>
  <c r="EO54" i="46"/>
  <c r="EP54" i="46"/>
  <c r="EQ54" i="46"/>
  <c r="ER54" i="46"/>
  <c r="ES54" i="46"/>
  <c r="ET54" i="46"/>
  <c r="EU54" i="46"/>
  <c r="EV54" i="46"/>
  <c r="EW54" i="46"/>
  <c r="DS55" i="46"/>
  <c r="DT55" i="46"/>
  <c r="DU55" i="46"/>
  <c r="DW55" i="46"/>
  <c r="DX55" i="46"/>
  <c r="DY55" i="46"/>
  <c r="DZ55" i="46"/>
  <c r="EA55" i="46"/>
  <c r="EB55" i="46"/>
  <c r="EC55" i="46"/>
  <c r="ED55" i="46"/>
  <c r="EE55" i="46"/>
  <c r="EF55" i="46"/>
  <c r="EG55" i="46"/>
  <c r="EH55" i="46"/>
  <c r="EI55" i="46"/>
  <c r="EJ55" i="46"/>
  <c r="EK55" i="46"/>
  <c r="EL55" i="46"/>
  <c r="EM55" i="46"/>
  <c r="EN55" i="46"/>
  <c r="EO55" i="46"/>
  <c r="EP55" i="46"/>
  <c r="EQ55" i="46"/>
  <c r="ER55" i="46"/>
  <c r="ES55" i="46"/>
  <c r="ET55" i="46"/>
  <c r="EU55" i="46"/>
  <c r="EV55" i="46"/>
  <c r="EW55" i="46"/>
  <c r="DS56" i="46"/>
  <c r="DT56" i="46"/>
  <c r="DU56" i="46"/>
  <c r="DW56" i="46"/>
  <c r="DX56" i="46"/>
  <c r="DY56" i="46"/>
  <c r="DZ56" i="46"/>
  <c r="EA56" i="46"/>
  <c r="EB56" i="46"/>
  <c r="EC56" i="46"/>
  <c r="ED56" i="46"/>
  <c r="EE56" i="46"/>
  <c r="EF56" i="46"/>
  <c r="EG56" i="46"/>
  <c r="EH56" i="46"/>
  <c r="EI56" i="46"/>
  <c r="EJ56" i="46"/>
  <c r="EK56" i="46"/>
  <c r="EL56" i="46"/>
  <c r="EM56" i="46"/>
  <c r="EN56" i="46"/>
  <c r="EO56" i="46"/>
  <c r="EP56" i="46"/>
  <c r="EQ56" i="46"/>
  <c r="ER56" i="46"/>
  <c r="ES56" i="46"/>
  <c r="ET56" i="46"/>
  <c r="EU56" i="46"/>
  <c r="EV56" i="46"/>
  <c r="EW56" i="46"/>
  <c r="DS57" i="46"/>
  <c r="DT57" i="46"/>
  <c r="DU57" i="46"/>
  <c r="DW57" i="46"/>
  <c r="DX57" i="46"/>
  <c r="DY57" i="46"/>
  <c r="DZ57" i="46"/>
  <c r="EA57" i="46"/>
  <c r="EB57" i="46"/>
  <c r="EC57" i="46"/>
  <c r="ED57" i="46"/>
  <c r="EE57" i="46"/>
  <c r="EF57" i="46"/>
  <c r="EG57" i="46"/>
  <c r="EH57" i="46"/>
  <c r="EI57" i="46"/>
  <c r="EJ57" i="46"/>
  <c r="EK57" i="46"/>
  <c r="EL57" i="46"/>
  <c r="EM57" i="46"/>
  <c r="EN57" i="46"/>
  <c r="EO57" i="46"/>
  <c r="EP57" i="46"/>
  <c r="EQ57" i="46"/>
  <c r="ER57" i="46"/>
  <c r="ES57" i="46"/>
  <c r="ET57" i="46"/>
  <c r="EU57" i="46"/>
  <c r="EV57" i="46"/>
  <c r="EW57" i="46"/>
  <c r="DS58" i="46"/>
  <c r="DT58" i="46"/>
  <c r="DU58" i="46"/>
  <c r="DW58" i="46"/>
  <c r="DX58" i="46"/>
  <c r="DY58" i="46"/>
  <c r="DZ58" i="46"/>
  <c r="EA58" i="46"/>
  <c r="EB58" i="46"/>
  <c r="EC58" i="46"/>
  <c r="ED58" i="46"/>
  <c r="EE58" i="46"/>
  <c r="EF58" i="46"/>
  <c r="EG58" i="46"/>
  <c r="EH58" i="46"/>
  <c r="EI58" i="46"/>
  <c r="EJ58" i="46"/>
  <c r="EK58" i="46"/>
  <c r="EL58" i="46"/>
  <c r="EM58" i="46"/>
  <c r="EN58" i="46"/>
  <c r="EO58" i="46"/>
  <c r="EP58" i="46"/>
  <c r="EQ58" i="46"/>
  <c r="ER58" i="46"/>
  <c r="ES58" i="46"/>
  <c r="ET58" i="46"/>
  <c r="EU58" i="46"/>
  <c r="EV58" i="46"/>
  <c r="EW58" i="46"/>
  <c r="DS59" i="46"/>
  <c r="DT59" i="46"/>
  <c r="DU59" i="46"/>
  <c r="DW59" i="46"/>
  <c r="DX59" i="46"/>
  <c r="DY59" i="46"/>
  <c r="DZ59" i="46"/>
  <c r="EA59" i="46"/>
  <c r="EB59" i="46"/>
  <c r="EC59" i="46"/>
  <c r="ED59" i="46"/>
  <c r="EE59" i="46"/>
  <c r="EF59" i="46"/>
  <c r="EG59" i="46"/>
  <c r="EH59" i="46"/>
  <c r="EI59" i="46"/>
  <c r="EJ59" i="46"/>
  <c r="EK59" i="46"/>
  <c r="EL59" i="46"/>
  <c r="EM59" i="46"/>
  <c r="EN59" i="46"/>
  <c r="EO59" i="46"/>
  <c r="EP59" i="46"/>
  <c r="EQ59" i="46"/>
  <c r="ER59" i="46"/>
  <c r="ES59" i="46"/>
  <c r="ET59" i="46"/>
  <c r="EU59" i="46"/>
  <c r="EV59" i="46"/>
  <c r="EW59" i="46"/>
  <c r="GD55" i="27"/>
  <c r="GE55" i="27"/>
  <c r="GF55" i="27"/>
  <c r="GG55" i="27"/>
  <c r="GH55" i="27"/>
  <c r="GI55" i="27"/>
  <c r="GE51" i="27"/>
  <c r="GF51" i="27"/>
  <c r="GG51" i="27"/>
  <c r="GH51" i="27"/>
  <c r="GI51" i="27"/>
  <c r="FT55" i="34"/>
  <c r="FT56" i="34"/>
  <c r="FT57" i="34"/>
  <c r="FT58" i="34"/>
  <c r="FT59" i="34"/>
  <c r="FT54" i="34"/>
  <c r="EC54" i="3"/>
  <c r="EC55" i="3"/>
  <c r="EC56" i="3"/>
  <c r="EC57" i="3"/>
  <c r="BK54" i="44"/>
  <c r="BL54" i="44"/>
  <c r="BM54" i="44"/>
  <c r="BN54" i="44"/>
  <c r="BO54" i="44"/>
  <c r="BP54" i="44"/>
  <c r="BQ54" i="44"/>
  <c r="BR54" i="44"/>
  <c r="BS54" i="44"/>
  <c r="BT54" i="44"/>
  <c r="BU54" i="44"/>
  <c r="BV54" i="44"/>
  <c r="BW54" i="44"/>
  <c r="BX54" i="44"/>
  <c r="BK55" i="44"/>
  <c r="BL55" i="44"/>
  <c r="BM55" i="44"/>
  <c r="BN55" i="44"/>
  <c r="BO55" i="44"/>
  <c r="BP55" i="44"/>
  <c r="BQ55" i="44"/>
  <c r="BR55" i="44"/>
  <c r="BS55" i="44"/>
  <c r="BT55" i="44"/>
  <c r="BU55" i="44"/>
  <c r="BV55" i="44"/>
  <c r="BW55" i="44"/>
  <c r="BX55" i="44"/>
  <c r="BK56" i="44"/>
  <c r="BL56" i="44"/>
  <c r="BM56" i="44"/>
  <c r="BN56" i="44"/>
  <c r="BO56" i="44"/>
  <c r="BP56" i="44"/>
  <c r="BQ56" i="44"/>
  <c r="BR56" i="44"/>
  <c r="BS56" i="44"/>
  <c r="BT56" i="44"/>
  <c r="BU56" i="44"/>
  <c r="BV56" i="44"/>
  <c r="BW56" i="44"/>
  <c r="BX56" i="44"/>
  <c r="B19" i="60"/>
  <c r="C19" i="60"/>
  <c r="D19" i="60"/>
  <c r="E19" i="60"/>
  <c r="F19" i="60"/>
  <c r="F37" i="60" s="1"/>
  <c r="I19" i="60"/>
  <c r="J19" i="60"/>
  <c r="J37" i="60" s="1"/>
  <c r="K19" i="60"/>
  <c r="M19" i="60"/>
  <c r="N19" i="60"/>
  <c r="N37" i="60" s="1"/>
  <c r="O19" i="60"/>
  <c r="P19" i="60"/>
  <c r="Q19" i="60"/>
  <c r="R19" i="60"/>
  <c r="S19" i="60"/>
  <c r="T19" i="60"/>
  <c r="U19" i="60"/>
  <c r="V19" i="60"/>
  <c r="W19" i="60"/>
  <c r="X19" i="60"/>
  <c r="Y19" i="60"/>
  <c r="AA19" i="60"/>
  <c r="AB19" i="60"/>
  <c r="AC19" i="60"/>
  <c r="AE19" i="60"/>
  <c r="AF19" i="60"/>
  <c r="CB3" i="6"/>
  <c r="CC3" i="6"/>
  <c r="CD3" i="6"/>
  <c r="F53" i="60" l="1"/>
  <c r="F51" i="60"/>
  <c r="J51" i="60"/>
  <c r="J53" i="60"/>
  <c r="N51" i="60"/>
  <c r="N53" i="60"/>
  <c r="BD21" i="35"/>
  <c r="BD22" i="35"/>
  <c r="BD23" i="35"/>
  <c r="BD24" i="35"/>
  <c r="BD25" i="35"/>
  <c r="BD26" i="35"/>
  <c r="BD27" i="35"/>
  <c r="BD28" i="35"/>
  <c r="BD29" i="35"/>
  <c r="BD30" i="35"/>
  <c r="BD31" i="35"/>
  <c r="BD32" i="35"/>
  <c r="BD33" i="35"/>
  <c r="Y46" i="52"/>
  <c r="Z46" i="52"/>
  <c r="AA46" i="52"/>
  <c r="AB46" i="52"/>
  <c r="AC46" i="52"/>
  <c r="AD46" i="52"/>
  <c r="AE46" i="52"/>
  <c r="AF46" i="52"/>
  <c r="AG46" i="52"/>
  <c r="AH46" i="52"/>
  <c r="AI46" i="52"/>
  <c r="AJ46" i="52"/>
  <c r="AK46" i="52"/>
  <c r="AL46" i="52"/>
  <c r="AM46" i="52"/>
  <c r="AN46" i="52"/>
  <c r="AO46" i="52"/>
  <c r="AP46" i="52"/>
  <c r="AQ46" i="52"/>
  <c r="AR46" i="52"/>
  <c r="AS46" i="52"/>
  <c r="T26" i="20" s="1"/>
  <c r="AT46" i="52"/>
  <c r="U26" i="20" s="1"/>
  <c r="AU46" i="52"/>
  <c r="AV46" i="52"/>
  <c r="AW46" i="52"/>
  <c r="AX46" i="52"/>
  <c r="AY46" i="52"/>
  <c r="AZ46" i="52"/>
  <c r="V26" i="20" s="1"/>
  <c r="BA46" i="52"/>
  <c r="BB46" i="52"/>
  <c r="BC46" i="52"/>
  <c r="BD46" i="52"/>
  <c r="BE46" i="52"/>
  <c r="BF46" i="52"/>
  <c r="W26" i="20" s="1"/>
  <c r="BG46" i="52"/>
  <c r="X26" i="20" s="1"/>
  <c r="BH46" i="52"/>
  <c r="Y26" i="20" s="1"/>
  <c r="BI46" i="52"/>
  <c r="BJ46" i="52"/>
  <c r="BK46" i="52"/>
  <c r="AA26" i="20" s="1"/>
  <c r="BL46" i="52"/>
  <c r="AB26" i="20" s="1"/>
  <c r="BM46" i="52"/>
  <c r="BN46" i="52"/>
  <c r="BO46" i="52"/>
  <c r="BP46" i="52"/>
  <c r="BQ46" i="52"/>
  <c r="BR46" i="52"/>
  <c r="Y47" i="52"/>
  <c r="Z47" i="52"/>
  <c r="AA47" i="52"/>
  <c r="AB47" i="52"/>
  <c r="AC47" i="52"/>
  <c r="AD47" i="52"/>
  <c r="AE47" i="52"/>
  <c r="AF47" i="52"/>
  <c r="AG47" i="52"/>
  <c r="AH47" i="52"/>
  <c r="AI47" i="52"/>
  <c r="AJ47" i="52"/>
  <c r="AK47" i="52"/>
  <c r="AL47" i="52"/>
  <c r="AM47" i="52"/>
  <c r="AN47" i="52"/>
  <c r="AO47" i="52"/>
  <c r="AP47" i="52"/>
  <c r="AQ47" i="52"/>
  <c r="AR47" i="52"/>
  <c r="AS47" i="52"/>
  <c r="AT47" i="52"/>
  <c r="AU47" i="52"/>
  <c r="AV47" i="52"/>
  <c r="AW47" i="52"/>
  <c r="AX47" i="52"/>
  <c r="E33" i="21" s="1"/>
  <c r="AY47" i="52"/>
  <c r="F33" i="21" s="1"/>
  <c r="AZ47" i="52"/>
  <c r="BA47" i="52"/>
  <c r="BB47" i="52"/>
  <c r="BC47" i="52"/>
  <c r="BD47" i="52"/>
  <c r="BE47" i="52"/>
  <c r="BF47" i="52"/>
  <c r="BG47" i="52"/>
  <c r="BH47" i="52"/>
  <c r="BI47" i="52"/>
  <c r="BJ47" i="52"/>
  <c r="BK47" i="52"/>
  <c r="BL47" i="52"/>
  <c r="BM47" i="52"/>
  <c r="BN47" i="52"/>
  <c r="BO47" i="52"/>
  <c r="BP47" i="52"/>
  <c r="BQ47" i="52"/>
  <c r="BR47" i="52"/>
  <c r="Y48" i="52"/>
  <c r="Z48" i="52"/>
  <c r="AA48" i="52"/>
  <c r="AB48" i="52"/>
  <c r="AC48" i="52"/>
  <c r="AD48" i="52"/>
  <c r="AE48" i="52"/>
  <c r="AF48" i="52"/>
  <c r="AG48" i="52"/>
  <c r="E42" i="42" s="1"/>
  <c r="AH48" i="52"/>
  <c r="AI48" i="52"/>
  <c r="F42" i="42" s="1"/>
  <c r="AJ48" i="52"/>
  <c r="C44" i="21" s="1"/>
  <c r="AK48" i="52"/>
  <c r="AL48" i="52"/>
  <c r="AM48" i="52"/>
  <c r="AN48" i="52"/>
  <c r="AO48" i="52"/>
  <c r="AP48" i="52"/>
  <c r="AQ48" i="52"/>
  <c r="AR48" i="52"/>
  <c r="AS48" i="52"/>
  <c r="AT48" i="52"/>
  <c r="AU48" i="52"/>
  <c r="AV48" i="52"/>
  <c r="AW48" i="52"/>
  <c r="AX48" i="52"/>
  <c r="E44" i="21" s="1"/>
  <c r="AY48" i="52"/>
  <c r="F44" i="21" s="1"/>
  <c r="AZ48" i="52"/>
  <c r="BA48" i="52"/>
  <c r="BB48" i="52"/>
  <c r="BC48" i="52"/>
  <c r="BD48" i="52"/>
  <c r="BE48" i="52"/>
  <c r="BF48" i="52"/>
  <c r="BG48" i="52"/>
  <c r="BH48" i="52"/>
  <c r="BI48" i="52"/>
  <c r="BJ48" i="52"/>
  <c r="BK48" i="52"/>
  <c r="BL48" i="52"/>
  <c r="BM48" i="52"/>
  <c r="BN48" i="52"/>
  <c r="BO48" i="52"/>
  <c r="BP48" i="52"/>
  <c r="BQ48" i="52"/>
  <c r="H44" i="21" s="1"/>
  <c r="BR48" i="52"/>
  <c r="BV4" i="52"/>
  <c r="BW4" i="52"/>
  <c r="BV5" i="52"/>
  <c r="BW5" i="52"/>
  <c r="BV6" i="52"/>
  <c r="BW6" i="52"/>
  <c r="BV7" i="52"/>
  <c r="BW7" i="52"/>
  <c r="BV8" i="52"/>
  <c r="BW8" i="52"/>
  <c r="BV9" i="52"/>
  <c r="BW9" i="52"/>
  <c r="BV10" i="52"/>
  <c r="BW10" i="52"/>
  <c r="BV11" i="52"/>
  <c r="BW11" i="52"/>
  <c r="BV12" i="52"/>
  <c r="BW12" i="52"/>
  <c r="BV13" i="52"/>
  <c r="BW13" i="52"/>
  <c r="BV14" i="52"/>
  <c r="BW14" i="52"/>
  <c r="BV15" i="52"/>
  <c r="BW15" i="52"/>
  <c r="BV16" i="52"/>
  <c r="BW16" i="52"/>
  <c r="BV17" i="52"/>
  <c r="BW17" i="52"/>
  <c r="BV18" i="52"/>
  <c r="BW18" i="52"/>
  <c r="BV19" i="52"/>
  <c r="BW19" i="52"/>
  <c r="BV20" i="52"/>
  <c r="BW20" i="52"/>
  <c r="BV21" i="52"/>
  <c r="BW21" i="52"/>
  <c r="BV22" i="52"/>
  <c r="BW22" i="52"/>
  <c r="BV23" i="52"/>
  <c r="BW23" i="52"/>
  <c r="BV24" i="52"/>
  <c r="BW24" i="52"/>
  <c r="BV25" i="52"/>
  <c r="BW25" i="52"/>
  <c r="BV26" i="52"/>
  <c r="BW26" i="52"/>
  <c r="BV27" i="52"/>
  <c r="BW27" i="52"/>
  <c r="BV28" i="52"/>
  <c r="BW28" i="52"/>
  <c r="BV29" i="52"/>
  <c r="BW29" i="52"/>
  <c r="BV30" i="52"/>
  <c r="BW30" i="52"/>
  <c r="BV31" i="52"/>
  <c r="BW31" i="52"/>
  <c r="BV32" i="52"/>
  <c r="BW32" i="52"/>
  <c r="BV33" i="52"/>
  <c r="BW33" i="52"/>
  <c r="BV34" i="52"/>
  <c r="BW34" i="52"/>
  <c r="BV35" i="52"/>
  <c r="BW35" i="52"/>
  <c r="BV36" i="52"/>
  <c r="BW36" i="52"/>
  <c r="BV37" i="52"/>
  <c r="BW37" i="52"/>
  <c r="BV38" i="52"/>
  <c r="BW38" i="52"/>
  <c r="BV39" i="52"/>
  <c r="BW39" i="52"/>
  <c r="BV40" i="52"/>
  <c r="BW40" i="52"/>
  <c r="BV41" i="52"/>
  <c r="BW41" i="52"/>
  <c r="BV42" i="52"/>
  <c r="BW42" i="52"/>
  <c r="BV43" i="52"/>
  <c r="BW43" i="52"/>
  <c r="BV44" i="52"/>
  <c r="BW44" i="52"/>
  <c r="BW3" i="52"/>
  <c r="BV3" i="52"/>
  <c r="C46" i="52"/>
  <c r="D46" i="52"/>
  <c r="E46" i="52"/>
  <c r="F46" i="52"/>
  <c r="G46" i="52"/>
  <c r="H46" i="52"/>
  <c r="C47" i="52"/>
  <c r="D47" i="52"/>
  <c r="E47" i="52"/>
  <c r="F47" i="52"/>
  <c r="G47" i="52"/>
  <c r="H47" i="52"/>
  <c r="C48" i="52"/>
  <c r="D48" i="52"/>
  <c r="E48" i="52"/>
  <c r="F48" i="52"/>
  <c r="G48" i="52"/>
  <c r="H48" i="52"/>
  <c r="B48" i="52"/>
  <c r="B47" i="52"/>
  <c r="B46" i="52"/>
  <c r="BT13" i="52"/>
  <c r="BU13" i="52"/>
  <c r="BX13" i="52"/>
  <c r="BT14" i="52"/>
  <c r="BU14" i="52"/>
  <c r="BX14" i="52"/>
  <c r="BT15" i="52"/>
  <c r="BU15" i="52"/>
  <c r="BX15" i="52"/>
  <c r="BT16" i="52"/>
  <c r="BU16" i="52"/>
  <c r="BX16" i="52"/>
  <c r="BT17" i="52"/>
  <c r="BU17" i="52"/>
  <c r="BX17" i="52"/>
  <c r="BT18" i="52"/>
  <c r="BU18" i="52"/>
  <c r="BX18" i="52"/>
  <c r="BT19" i="52"/>
  <c r="BU19" i="52"/>
  <c r="BX19" i="52"/>
  <c r="BT20" i="52"/>
  <c r="BU20" i="52"/>
  <c r="BX20" i="52"/>
  <c r="BT21" i="52"/>
  <c r="BU21" i="52"/>
  <c r="BX21" i="52"/>
  <c r="BT22" i="52"/>
  <c r="BU22" i="52"/>
  <c r="BX22" i="52"/>
  <c r="BT23" i="52"/>
  <c r="BU23" i="52"/>
  <c r="BX23" i="52"/>
  <c r="BT24" i="52"/>
  <c r="BU24" i="52"/>
  <c r="BX24" i="52"/>
  <c r="BT25" i="52"/>
  <c r="BU25" i="52"/>
  <c r="BX25" i="52"/>
  <c r="BT26" i="52"/>
  <c r="BU26" i="52"/>
  <c r="BX26" i="52"/>
  <c r="BT27" i="52"/>
  <c r="BU27" i="52"/>
  <c r="BX27" i="52"/>
  <c r="BT28" i="52"/>
  <c r="BU28" i="52"/>
  <c r="BX28" i="52"/>
  <c r="BT29" i="52"/>
  <c r="BU29" i="52"/>
  <c r="BX29" i="52"/>
  <c r="BT30" i="52"/>
  <c r="BU30" i="52"/>
  <c r="BX30" i="52"/>
  <c r="BT31" i="52"/>
  <c r="BU31" i="52"/>
  <c r="BX31" i="52"/>
  <c r="BT32" i="52"/>
  <c r="BU32" i="52"/>
  <c r="BX32" i="52"/>
  <c r="BT33" i="52"/>
  <c r="BU33" i="52"/>
  <c r="BX33" i="52"/>
  <c r="BT34" i="52"/>
  <c r="BU34" i="52"/>
  <c r="BX34" i="52"/>
  <c r="BT35" i="52"/>
  <c r="BU35" i="52"/>
  <c r="BX35" i="52"/>
  <c r="BT36" i="52"/>
  <c r="BU36" i="52"/>
  <c r="BX36" i="52"/>
  <c r="BT37" i="52"/>
  <c r="BU37" i="52"/>
  <c r="BX37" i="52"/>
  <c r="BT38" i="52"/>
  <c r="BU38" i="52"/>
  <c r="BX38" i="52"/>
  <c r="BT39" i="52"/>
  <c r="BU39" i="52"/>
  <c r="BX39" i="52"/>
  <c r="BT40" i="52"/>
  <c r="BU40" i="52"/>
  <c r="BX40" i="52"/>
  <c r="BT41" i="52"/>
  <c r="BU41" i="52"/>
  <c r="BX41" i="52"/>
  <c r="BT42" i="52"/>
  <c r="BU42" i="52"/>
  <c r="BX42" i="52"/>
  <c r="BT43" i="52"/>
  <c r="BU43" i="52"/>
  <c r="BX43" i="52"/>
  <c r="BT44" i="52"/>
  <c r="BU44" i="52"/>
  <c r="BX44" i="52"/>
  <c r="X48" i="52"/>
  <c r="D42" i="42" s="1"/>
  <c r="W48" i="52"/>
  <c r="V48" i="52"/>
  <c r="U48" i="52"/>
  <c r="T48" i="52"/>
  <c r="S48" i="52"/>
  <c r="R48" i="52"/>
  <c r="Q48" i="52"/>
  <c r="C42" i="42" s="1"/>
  <c r="P48" i="52"/>
  <c r="O48" i="52"/>
  <c r="N48" i="52"/>
  <c r="M48" i="52"/>
  <c r="B42" i="42" s="1"/>
  <c r="L48" i="52"/>
  <c r="K48" i="52"/>
  <c r="X47" i="52"/>
  <c r="W47" i="52"/>
  <c r="V47" i="52"/>
  <c r="U47" i="52"/>
  <c r="T47" i="52"/>
  <c r="S47" i="52"/>
  <c r="R47" i="52"/>
  <c r="Q47" i="52"/>
  <c r="P47" i="52"/>
  <c r="O47" i="52"/>
  <c r="N47" i="52"/>
  <c r="M47" i="52"/>
  <c r="L47" i="52"/>
  <c r="K47" i="52"/>
  <c r="X46" i="52"/>
  <c r="W46" i="52"/>
  <c r="V46" i="52"/>
  <c r="U46" i="52"/>
  <c r="T46" i="52"/>
  <c r="S46" i="52"/>
  <c r="R46" i="52"/>
  <c r="Q46" i="52"/>
  <c r="P46" i="52"/>
  <c r="O46" i="52"/>
  <c r="N46" i="52"/>
  <c r="M46" i="52"/>
  <c r="L46" i="52"/>
  <c r="K46" i="52"/>
  <c r="BK3" i="44" l="1"/>
  <c r="BL3" i="44"/>
  <c r="BM3" i="44"/>
  <c r="BN3" i="44"/>
  <c r="DP4" i="48"/>
  <c r="DP5" i="48"/>
  <c r="DP6" i="48"/>
  <c r="DP7" i="48"/>
  <c r="DP8" i="48"/>
  <c r="DP9" i="48"/>
  <c r="DP10" i="48"/>
  <c r="DP11" i="48"/>
  <c r="DP12" i="48"/>
  <c r="DP13" i="48"/>
  <c r="DP14" i="48"/>
  <c r="DP15" i="48"/>
  <c r="DP16" i="48"/>
  <c r="DP17" i="48"/>
  <c r="DP18" i="48"/>
  <c r="DP19" i="48"/>
  <c r="DP20" i="48"/>
  <c r="DP21" i="48"/>
  <c r="DP22" i="48"/>
  <c r="DP23" i="48"/>
  <c r="DP24" i="48"/>
  <c r="DP25" i="48"/>
  <c r="DP26" i="48"/>
  <c r="DP27" i="48"/>
  <c r="DP28" i="48"/>
  <c r="DP29" i="48"/>
  <c r="DP30" i="48"/>
  <c r="DP31" i="48"/>
  <c r="DP32" i="48"/>
  <c r="DP33" i="48"/>
  <c r="DP34" i="48"/>
  <c r="DP35" i="48"/>
  <c r="DP36" i="48"/>
  <c r="DP37" i="48"/>
  <c r="DP38" i="48"/>
  <c r="DP39" i="48"/>
  <c r="DP40" i="48"/>
  <c r="DP41" i="48"/>
  <c r="DP42" i="48"/>
  <c r="DP43" i="48"/>
  <c r="DP44" i="48"/>
  <c r="DP45" i="48"/>
  <c r="DP46" i="48"/>
  <c r="DP47" i="48"/>
  <c r="DP48" i="48"/>
  <c r="DP49" i="48"/>
  <c r="DP50" i="48"/>
  <c r="DP51" i="48"/>
  <c r="DP3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C62" i="48"/>
  <c r="AD62" i="48"/>
  <c r="DR6" i="5" l="1"/>
  <c r="HZ54" i="25"/>
  <c r="DG73" i="4"/>
  <c r="DH73" i="4"/>
  <c r="DI73" i="4"/>
  <c r="DJ73" i="4"/>
  <c r="DG74" i="4"/>
  <c r="DH74" i="4"/>
  <c r="DI74" i="4"/>
  <c r="DJ74" i="4"/>
  <c r="DG75" i="4"/>
  <c r="DH75" i="4"/>
  <c r="DI75" i="4"/>
  <c r="DJ75" i="4"/>
  <c r="DH60" i="4"/>
  <c r="DH59" i="4"/>
  <c r="HZ4" i="25"/>
  <c r="HZ5" i="25"/>
  <c r="HZ6" i="25"/>
  <c r="HZ7" i="25"/>
  <c r="HZ8" i="25"/>
  <c r="HZ9" i="25"/>
  <c r="HZ10" i="25"/>
  <c r="HZ11" i="25"/>
  <c r="HZ12" i="25"/>
  <c r="HZ13" i="25"/>
  <c r="HZ14" i="25"/>
  <c r="HZ15" i="25"/>
  <c r="HZ16" i="25"/>
  <c r="HZ17" i="25"/>
  <c r="HZ18" i="25"/>
  <c r="HZ19" i="25"/>
  <c r="HZ20" i="25"/>
  <c r="HZ21" i="25"/>
  <c r="HZ22" i="25"/>
  <c r="HZ23" i="25"/>
  <c r="HZ24" i="25"/>
  <c r="HZ25" i="25"/>
  <c r="HZ26" i="25"/>
  <c r="HZ27" i="25"/>
  <c r="HZ28" i="25"/>
  <c r="HZ29" i="25"/>
  <c r="HZ30" i="25"/>
  <c r="HZ31" i="25"/>
  <c r="HZ32" i="25"/>
  <c r="HZ33" i="25"/>
  <c r="HZ34" i="25"/>
  <c r="HZ35" i="25"/>
  <c r="HZ36" i="25"/>
  <c r="HZ37" i="25"/>
  <c r="HZ38" i="25"/>
  <c r="HZ39" i="25"/>
  <c r="HZ40" i="25"/>
  <c r="HZ41" i="25"/>
  <c r="HZ42" i="25"/>
  <c r="HZ43" i="25"/>
  <c r="HZ44" i="25"/>
  <c r="HZ45" i="25"/>
  <c r="HZ46" i="25"/>
  <c r="HZ47" i="25"/>
  <c r="HZ48" i="25"/>
  <c r="HZ49" i="25"/>
  <c r="HZ50" i="25"/>
  <c r="HZ51" i="25"/>
  <c r="HZ3" i="25"/>
  <c r="EW4" i="46"/>
  <c r="EW5" i="46"/>
  <c r="EW6" i="46"/>
  <c r="EW7" i="46"/>
  <c r="EW8" i="46"/>
  <c r="EW9" i="46"/>
  <c r="EW10" i="46"/>
  <c r="EW11" i="46"/>
  <c r="EW12" i="46"/>
  <c r="EW13" i="46"/>
  <c r="EW14" i="46"/>
  <c r="EW15" i="46"/>
  <c r="EW16" i="46"/>
  <c r="EW17" i="46"/>
  <c r="EW18" i="46"/>
  <c r="EW19" i="46"/>
  <c r="EW20" i="46"/>
  <c r="EW21" i="46"/>
  <c r="EW22" i="46"/>
  <c r="EW23" i="46"/>
  <c r="EW24" i="46"/>
  <c r="EW25" i="46"/>
  <c r="EW26" i="46"/>
  <c r="EW27" i="46"/>
  <c r="EW28" i="46"/>
  <c r="EW29" i="46"/>
  <c r="EW30" i="46"/>
  <c r="EW31" i="46"/>
  <c r="EW32" i="46"/>
  <c r="EW33" i="46"/>
  <c r="EW34" i="46"/>
  <c r="EW35" i="46"/>
  <c r="EW36" i="46"/>
  <c r="EW37" i="46"/>
  <c r="EW38" i="46"/>
  <c r="EW39" i="46"/>
  <c r="EW40" i="46"/>
  <c r="EW41" i="46"/>
  <c r="EW42" i="46"/>
  <c r="EW43" i="46"/>
  <c r="EW44" i="46"/>
  <c r="EW45" i="46"/>
  <c r="EW46" i="46"/>
  <c r="EW47" i="46"/>
  <c r="EW48" i="46"/>
  <c r="EW49" i="46"/>
  <c r="EW50" i="46"/>
  <c r="EW51" i="46"/>
  <c r="EW3" i="46"/>
  <c r="H64" i="43"/>
  <c r="G64" i="43"/>
  <c r="F64" i="43"/>
  <c r="E64" i="43"/>
  <c r="D64" i="43"/>
  <c r="C64" i="43"/>
  <c r="B64" i="43"/>
  <c r="H63" i="43"/>
  <c r="G63" i="43"/>
  <c r="F63" i="43"/>
  <c r="E63" i="43"/>
  <c r="D63" i="43"/>
  <c r="C63" i="43"/>
  <c r="B63" i="43"/>
  <c r="H62" i="43"/>
  <c r="G62" i="43"/>
  <c r="F62" i="43"/>
  <c r="E62" i="43"/>
  <c r="D62" i="43"/>
  <c r="C62" i="43"/>
  <c r="B62" i="43"/>
  <c r="H61" i="43"/>
  <c r="G61" i="43"/>
  <c r="F61" i="43"/>
  <c r="E61" i="43"/>
  <c r="D61" i="43"/>
  <c r="C61" i="43"/>
  <c r="B61" i="43"/>
  <c r="C63" i="4"/>
  <c r="D63" i="4"/>
  <c r="E63" i="4"/>
  <c r="F63" i="4"/>
  <c r="G63" i="4"/>
  <c r="H63" i="4"/>
  <c r="C64" i="4"/>
  <c r="D64" i="4"/>
  <c r="E64" i="4"/>
  <c r="F64" i="4"/>
  <c r="G64" i="4"/>
  <c r="H64" i="4"/>
  <c r="B64" i="4"/>
  <c r="B63" i="4"/>
  <c r="H62" i="4"/>
  <c r="G62" i="4"/>
  <c r="F62" i="4"/>
  <c r="E62" i="4"/>
  <c r="D62" i="4"/>
  <c r="C62" i="4"/>
  <c r="H61" i="4"/>
  <c r="G61" i="4"/>
  <c r="F61" i="4"/>
  <c r="E61" i="4"/>
  <c r="D61" i="4"/>
  <c r="C61" i="4"/>
  <c r="B61" i="4"/>
  <c r="H61" i="47" l="1"/>
  <c r="I61" i="47"/>
  <c r="J61" i="47"/>
  <c r="K61" i="47"/>
  <c r="L61" i="47"/>
  <c r="M61" i="47"/>
  <c r="N61" i="47"/>
  <c r="O61" i="47"/>
  <c r="P61" i="47"/>
  <c r="Q61" i="47"/>
  <c r="R61" i="47"/>
  <c r="S61" i="47"/>
  <c r="T61" i="47"/>
  <c r="U61" i="47"/>
  <c r="V61" i="47"/>
  <c r="W61" i="47"/>
  <c r="X61" i="47"/>
  <c r="Y61" i="47"/>
  <c r="Z61" i="47"/>
  <c r="H62" i="47"/>
  <c r="I62" i="47"/>
  <c r="J62" i="47"/>
  <c r="K62" i="47"/>
  <c r="L62" i="47"/>
  <c r="M62" i="47"/>
  <c r="N62" i="47"/>
  <c r="O62" i="47"/>
  <c r="P62" i="47"/>
  <c r="Q62" i="47"/>
  <c r="R62" i="47"/>
  <c r="S62" i="47"/>
  <c r="T62" i="47"/>
  <c r="U62" i="47"/>
  <c r="V62" i="47"/>
  <c r="W62" i="47"/>
  <c r="X62" i="47"/>
  <c r="Y62" i="47"/>
  <c r="Z62" i="47"/>
  <c r="H63" i="47"/>
  <c r="I63" i="47"/>
  <c r="J63" i="47"/>
  <c r="K63" i="47"/>
  <c r="L63" i="47"/>
  <c r="M63" i="47"/>
  <c r="N63" i="47"/>
  <c r="O63" i="47"/>
  <c r="P63" i="47"/>
  <c r="Q63" i="47"/>
  <c r="R63" i="47"/>
  <c r="S63" i="47"/>
  <c r="T63" i="47"/>
  <c r="U63" i="47"/>
  <c r="V63" i="47"/>
  <c r="W63" i="47"/>
  <c r="X63" i="47"/>
  <c r="Y63" i="47"/>
  <c r="Z63" i="47"/>
  <c r="GI4" i="27"/>
  <c r="GI5" i="27"/>
  <c r="GI6" i="27"/>
  <c r="GI7" i="27"/>
  <c r="GI8" i="27"/>
  <c r="GI9" i="27"/>
  <c r="GI10" i="27"/>
  <c r="GI11" i="27"/>
  <c r="GI12" i="27"/>
  <c r="GI13" i="27"/>
  <c r="GI14" i="27"/>
  <c r="GI15" i="27"/>
  <c r="GI16" i="27"/>
  <c r="GI17" i="27"/>
  <c r="GI18" i="27"/>
  <c r="GI19" i="27"/>
  <c r="GI20" i="27"/>
  <c r="GI21" i="27"/>
  <c r="GI22" i="27"/>
  <c r="GI23" i="27"/>
  <c r="GI24" i="27"/>
  <c r="GI25" i="27"/>
  <c r="GI26" i="27"/>
  <c r="GI27" i="27"/>
  <c r="GI28" i="27"/>
  <c r="GI29" i="27"/>
  <c r="GI30" i="27"/>
  <c r="GI31" i="27"/>
  <c r="GI32" i="27"/>
  <c r="GI33" i="27"/>
  <c r="GI34" i="27"/>
  <c r="GI35" i="27"/>
  <c r="GI36" i="27"/>
  <c r="GI37" i="27"/>
  <c r="GI38" i="27"/>
  <c r="GI39" i="27"/>
  <c r="GI40" i="27"/>
  <c r="GI41" i="27"/>
  <c r="GI42" i="27"/>
  <c r="GI43" i="27"/>
  <c r="GI44" i="27"/>
  <c r="GI45" i="27"/>
  <c r="GI46" i="27"/>
  <c r="GI47" i="27"/>
  <c r="GI48" i="27"/>
  <c r="GI49" i="27"/>
  <c r="GI50" i="27"/>
  <c r="GI3" i="27"/>
  <c r="DT3" i="13"/>
  <c r="DU3" i="13"/>
  <c r="DV3" i="13"/>
  <c r="DT4" i="13"/>
  <c r="DU4" i="13"/>
  <c r="DV4" i="13"/>
  <c r="DT5" i="13"/>
  <c r="DU5" i="13"/>
  <c r="DV5" i="13"/>
  <c r="DT6" i="13"/>
  <c r="DU6" i="13"/>
  <c r="DV6" i="13"/>
  <c r="DT7" i="13"/>
  <c r="DU7" i="13"/>
  <c r="DV7" i="13"/>
  <c r="DT8" i="13"/>
  <c r="DU8" i="13"/>
  <c r="DV8" i="13"/>
  <c r="DT9" i="13"/>
  <c r="DU9" i="13"/>
  <c r="DV9" i="13"/>
  <c r="DT10" i="13"/>
  <c r="DU10" i="13"/>
  <c r="DV10" i="13"/>
  <c r="DT11" i="13"/>
  <c r="DU11" i="13"/>
  <c r="DV11" i="13"/>
  <c r="DT12" i="13"/>
  <c r="DU12" i="13"/>
  <c r="DV12" i="13"/>
  <c r="DT13" i="13"/>
  <c r="DU13" i="13"/>
  <c r="DV13" i="13"/>
  <c r="DT14" i="13"/>
  <c r="DU14" i="13"/>
  <c r="DV14" i="13"/>
  <c r="DT15" i="13"/>
  <c r="DU15" i="13"/>
  <c r="DV15" i="13"/>
  <c r="DT16" i="13"/>
  <c r="DU16" i="13"/>
  <c r="DV16" i="13"/>
  <c r="DT17" i="13"/>
  <c r="DU17" i="13"/>
  <c r="DV17" i="13"/>
  <c r="DT18" i="13"/>
  <c r="DU18" i="13"/>
  <c r="DV18" i="13"/>
  <c r="DT19" i="13"/>
  <c r="DU19" i="13"/>
  <c r="DV19" i="13"/>
  <c r="DT20" i="13"/>
  <c r="DU20" i="13"/>
  <c r="DV20" i="13"/>
  <c r="DT21" i="13"/>
  <c r="DU21" i="13"/>
  <c r="DV21" i="13"/>
  <c r="DT22" i="13"/>
  <c r="DU22" i="13"/>
  <c r="DV22" i="13"/>
  <c r="DT23" i="13"/>
  <c r="DU23" i="13"/>
  <c r="DV23" i="13"/>
  <c r="DT24" i="13"/>
  <c r="DU24" i="13"/>
  <c r="DV24" i="13"/>
  <c r="DT25" i="13"/>
  <c r="DU25" i="13"/>
  <c r="DV25" i="13"/>
  <c r="DT26" i="13"/>
  <c r="DU26" i="13"/>
  <c r="DV26" i="13"/>
  <c r="DT27" i="13"/>
  <c r="DU27" i="13"/>
  <c r="DV27" i="13"/>
  <c r="DT28" i="13"/>
  <c r="DU28" i="13"/>
  <c r="DV28" i="13"/>
  <c r="DT29" i="13"/>
  <c r="DU29" i="13"/>
  <c r="DV29" i="13"/>
  <c r="DT30" i="13"/>
  <c r="DU30" i="13"/>
  <c r="DV30" i="13"/>
  <c r="DT31" i="13"/>
  <c r="DU31" i="13"/>
  <c r="DV31" i="13"/>
  <c r="DT32" i="13"/>
  <c r="DU32" i="13"/>
  <c r="DV32" i="13"/>
  <c r="DT33" i="13"/>
  <c r="DU33" i="13"/>
  <c r="DV33" i="13"/>
  <c r="DT34" i="13"/>
  <c r="DU34" i="13"/>
  <c r="DV34" i="13"/>
  <c r="DT35" i="13"/>
  <c r="DU35" i="13"/>
  <c r="DV35" i="13"/>
  <c r="DT36" i="13"/>
  <c r="DU36" i="13"/>
  <c r="DV36" i="13"/>
  <c r="DT37" i="13"/>
  <c r="DU37" i="13"/>
  <c r="DV37" i="13"/>
  <c r="DT38" i="13"/>
  <c r="DU38" i="13"/>
  <c r="DV38" i="13"/>
  <c r="DT39" i="13"/>
  <c r="DU39" i="13"/>
  <c r="DV39" i="13"/>
  <c r="DT40" i="13"/>
  <c r="DU40" i="13"/>
  <c r="DV40" i="13"/>
  <c r="DT41" i="13"/>
  <c r="DU41" i="13"/>
  <c r="DV41" i="13"/>
  <c r="DT42" i="13"/>
  <c r="DU42" i="13"/>
  <c r="DV42" i="13"/>
  <c r="DT43" i="13"/>
  <c r="DU43" i="13"/>
  <c r="DV43" i="13"/>
  <c r="DT44" i="13"/>
  <c r="DU44" i="13"/>
  <c r="DV44" i="13"/>
  <c r="DT45" i="13"/>
  <c r="DU45" i="13"/>
  <c r="DV45" i="13"/>
  <c r="DT46" i="13"/>
  <c r="DU46" i="13"/>
  <c r="DV46" i="13"/>
  <c r="DT47" i="13"/>
  <c r="DU47" i="13"/>
  <c r="DV47" i="13"/>
  <c r="DT48" i="13"/>
  <c r="DU48" i="13"/>
  <c r="DV48" i="13"/>
  <c r="DT49" i="13"/>
  <c r="DU49" i="13"/>
  <c r="DV49" i="13"/>
  <c r="DT50" i="13"/>
  <c r="DU50" i="13"/>
  <c r="DV50" i="13"/>
  <c r="DT51" i="13"/>
  <c r="DU51" i="13"/>
  <c r="DV51" i="13"/>
  <c r="DU54" i="13"/>
  <c r="DV54" i="13"/>
  <c r="DU55" i="13"/>
  <c r="DV55" i="13"/>
  <c r="DU56" i="13"/>
  <c r="DV56" i="13"/>
  <c r="DU57" i="13"/>
  <c r="DV57" i="13"/>
  <c r="DU58" i="13"/>
  <c r="DV58" i="13"/>
  <c r="W53" i="30"/>
  <c r="W4" i="30"/>
  <c r="BL5" i="30"/>
  <c r="BL6" i="30"/>
  <c r="BL7" i="30"/>
  <c r="BL8" i="30"/>
  <c r="BL9" i="30"/>
  <c r="BL10" i="30"/>
  <c r="BL11" i="30"/>
  <c r="BL12" i="30"/>
  <c r="BL13" i="30"/>
  <c r="BL14" i="30"/>
  <c r="BL15" i="30"/>
  <c r="BL16" i="30"/>
  <c r="BL17" i="30"/>
  <c r="BL18" i="30"/>
  <c r="BL19" i="30"/>
  <c r="BL20" i="30"/>
  <c r="BL21" i="30"/>
  <c r="BL22" i="30"/>
  <c r="BL23" i="30"/>
  <c r="BL24" i="30"/>
  <c r="BL25" i="30"/>
  <c r="BL26" i="30"/>
  <c r="BL27" i="30"/>
  <c r="BL28" i="30"/>
  <c r="BL29" i="30"/>
  <c r="BL30" i="30"/>
  <c r="BL31" i="30"/>
  <c r="BL32" i="30"/>
  <c r="BL33" i="30"/>
  <c r="BL34" i="30"/>
  <c r="BL35" i="30"/>
  <c r="BL36" i="30"/>
  <c r="BL37" i="30"/>
  <c r="BL38" i="30"/>
  <c r="BL39" i="30"/>
  <c r="BL40" i="30"/>
  <c r="BL41" i="30"/>
  <c r="BL42" i="30"/>
  <c r="BL43" i="30"/>
  <c r="BL44" i="30"/>
  <c r="BL45" i="30"/>
  <c r="BL46" i="30"/>
  <c r="BL47" i="30"/>
  <c r="BL48" i="30"/>
  <c r="BL49" i="30"/>
  <c r="BL50" i="30"/>
  <c r="BL51" i="30"/>
  <c r="BL52" i="30"/>
  <c r="BL4" i="3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I62" i="10"/>
  <c r="BJ62" i="10"/>
  <c r="BK62" i="10"/>
  <c r="BL62" i="10"/>
  <c r="BM62" i="10"/>
  <c r="BO62" i="10"/>
  <c r="BP62" i="10"/>
  <c r="BQ62" i="10"/>
  <c r="BR62" i="10"/>
  <c r="BS62" i="10"/>
  <c r="BT62" i="10"/>
  <c r="BV62" i="10"/>
  <c r="BW62" i="10"/>
  <c r="BX62" i="10"/>
  <c r="BY62" i="10"/>
  <c r="BZ62" i="10"/>
  <c r="CA62" i="10"/>
  <c r="CB62" i="10"/>
  <c r="CC62" i="10"/>
  <c r="CD62" i="10"/>
  <c r="CF62" i="10"/>
  <c r="CG62" i="10"/>
  <c r="CH62" i="10"/>
  <c r="CI62" i="10"/>
  <c r="CJ62" i="10"/>
  <c r="CK62" i="10"/>
  <c r="CL62" i="10"/>
  <c r="CM62" i="10"/>
  <c r="CN62" i="10"/>
  <c r="CO62" i="10"/>
  <c r="CP62" i="10"/>
  <c r="CQ62" i="10"/>
  <c r="CR62" i="10"/>
  <c r="CS62" i="10"/>
  <c r="CT62" i="10"/>
  <c r="CU62" i="10"/>
  <c r="CV62" i="10"/>
  <c r="CW62" i="10"/>
  <c r="CX62" i="10"/>
  <c r="CY62" i="10"/>
  <c r="CZ62" i="10"/>
  <c r="DA62" i="10"/>
  <c r="DB62" i="10"/>
  <c r="DC62" i="10"/>
  <c r="DD62" i="10"/>
  <c r="DE62" i="10"/>
  <c r="DF62" i="10"/>
  <c r="DG62" i="10"/>
  <c r="DH62" i="10"/>
  <c r="DI62" i="10"/>
  <c r="DJ62" i="10"/>
  <c r="DK62" i="10"/>
  <c r="DL62" i="10"/>
  <c r="DM62" i="10"/>
  <c r="DN62" i="10"/>
  <c r="DO62" i="10"/>
  <c r="DP62" i="10"/>
  <c r="DQ62" i="10"/>
  <c r="DR62" i="10"/>
  <c r="AI62" i="10"/>
  <c r="AF61" i="10"/>
  <c r="AF62" i="10"/>
  <c r="AF63" i="10"/>
  <c r="I5" i="30"/>
  <c r="BF5" i="30" s="1"/>
  <c r="I6" i="30"/>
  <c r="BF6" i="30" s="1"/>
  <c r="I7" i="30"/>
  <c r="BF7" i="30" s="1"/>
  <c r="I8" i="30"/>
  <c r="BF8" i="30" s="1"/>
  <c r="I9" i="30"/>
  <c r="BF9" i="30" s="1"/>
  <c r="I10" i="30"/>
  <c r="BF10" i="30" s="1"/>
  <c r="I11" i="30"/>
  <c r="BF11" i="30" s="1"/>
  <c r="I12" i="30"/>
  <c r="BF12" i="30" s="1"/>
  <c r="I13" i="30"/>
  <c r="BF13" i="30" s="1"/>
  <c r="I14" i="30"/>
  <c r="BF14" i="30" s="1"/>
  <c r="I15" i="30"/>
  <c r="BF15" i="30" s="1"/>
  <c r="I16" i="30"/>
  <c r="BF16" i="30" s="1"/>
  <c r="I17" i="30"/>
  <c r="BF17" i="30" s="1"/>
  <c r="I18" i="30"/>
  <c r="BF18" i="30" s="1"/>
  <c r="I19" i="30"/>
  <c r="BF19" i="30" s="1"/>
  <c r="I20" i="30"/>
  <c r="BF20" i="30" s="1"/>
  <c r="I21" i="30"/>
  <c r="BF21" i="30" s="1"/>
  <c r="I22" i="30"/>
  <c r="BF22" i="30" s="1"/>
  <c r="I23" i="30"/>
  <c r="BF23" i="30" s="1"/>
  <c r="I24" i="30"/>
  <c r="BF24" i="30" s="1"/>
  <c r="I25" i="30"/>
  <c r="BF25" i="30" s="1"/>
  <c r="I26" i="30"/>
  <c r="BF26" i="30" s="1"/>
  <c r="I27" i="30"/>
  <c r="BF27" i="30" s="1"/>
  <c r="I28" i="30"/>
  <c r="BF28" i="30" s="1"/>
  <c r="I29" i="30"/>
  <c r="BF29" i="30" s="1"/>
  <c r="I30" i="30"/>
  <c r="BF30" i="30" s="1"/>
  <c r="I31" i="30"/>
  <c r="BF31" i="30" s="1"/>
  <c r="I32" i="30"/>
  <c r="BF32" i="30" s="1"/>
  <c r="I33" i="30"/>
  <c r="BF33" i="30" s="1"/>
  <c r="I34" i="30"/>
  <c r="BF34" i="30" s="1"/>
  <c r="I35" i="30"/>
  <c r="BF35" i="30" s="1"/>
  <c r="I36" i="30"/>
  <c r="BF36" i="30" s="1"/>
  <c r="I37" i="30"/>
  <c r="BF37" i="30" s="1"/>
  <c r="I38" i="30"/>
  <c r="BF38" i="30" s="1"/>
  <c r="I39" i="30"/>
  <c r="BF39" i="30" s="1"/>
  <c r="I40" i="30"/>
  <c r="BF40" i="30" s="1"/>
  <c r="I41" i="30"/>
  <c r="BF41" i="30" s="1"/>
  <c r="I42" i="30"/>
  <c r="BF42" i="30" s="1"/>
  <c r="I43" i="30"/>
  <c r="BF43" i="30" s="1"/>
  <c r="I44" i="30"/>
  <c r="BF44" i="30" s="1"/>
  <c r="I45" i="30"/>
  <c r="BF45" i="30" s="1"/>
  <c r="I46" i="30"/>
  <c r="BF46" i="30" s="1"/>
  <c r="I47" i="30"/>
  <c r="BF47" i="30" s="1"/>
  <c r="I48" i="30"/>
  <c r="BF48" i="30" s="1"/>
  <c r="I49" i="30"/>
  <c r="BF49" i="30" s="1"/>
  <c r="I50" i="30"/>
  <c r="BF50" i="30" s="1"/>
  <c r="I51" i="30"/>
  <c r="BF51" i="30" s="1"/>
  <c r="I52" i="30"/>
  <c r="BF52" i="30" s="1"/>
  <c r="I4" i="30"/>
  <c r="BF4" i="30" s="1"/>
  <c r="B5" i="30"/>
  <c r="AY5" i="30" s="1"/>
  <c r="C5" i="30"/>
  <c r="AZ5" i="30" s="1"/>
  <c r="D5" i="30"/>
  <c r="BA5" i="30" s="1"/>
  <c r="G5" i="30"/>
  <c r="BD5" i="30" s="1"/>
  <c r="H5" i="30"/>
  <c r="BE5" i="30" s="1"/>
  <c r="J5" i="30"/>
  <c r="BG5" i="30" s="1"/>
  <c r="BH5" i="30"/>
  <c r="BI5" i="30"/>
  <c r="BJ5" i="30"/>
  <c r="BK5" i="30"/>
  <c r="BM5" i="30"/>
  <c r="BN5" i="30"/>
  <c r="BO5" i="30"/>
  <c r="BP5" i="30"/>
  <c r="BQ5" i="30"/>
  <c r="BR5" i="30"/>
  <c r="BS5" i="30"/>
  <c r="B6" i="30"/>
  <c r="AY6" i="30" s="1"/>
  <c r="C6" i="30"/>
  <c r="AZ6" i="30" s="1"/>
  <c r="D6" i="30"/>
  <c r="BA6" i="30" s="1"/>
  <c r="G6" i="30"/>
  <c r="BD6" i="30" s="1"/>
  <c r="H6" i="30"/>
  <c r="BE6" i="30" s="1"/>
  <c r="J6" i="30"/>
  <c r="BG6" i="30" s="1"/>
  <c r="BH6" i="30"/>
  <c r="BI6" i="30"/>
  <c r="BJ6" i="30"/>
  <c r="BK6" i="30"/>
  <c r="BM6" i="30"/>
  <c r="BN6" i="30"/>
  <c r="BO6" i="30"/>
  <c r="BP6" i="30"/>
  <c r="BQ6" i="30"/>
  <c r="BR6" i="30"/>
  <c r="BS6" i="30"/>
  <c r="B7" i="30"/>
  <c r="AY7" i="30" s="1"/>
  <c r="C7" i="30"/>
  <c r="AZ7" i="30" s="1"/>
  <c r="D7" i="30"/>
  <c r="BA7" i="30" s="1"/>
  <c r="G7" i="30"/>
  <c r="BD7" i="30" s="1"/>
  <c r="H7" i="30"/>
  <c r="BE7" i="30" s="1"/>
  <c r="J7" i="30"/>
  <c r="BG7" i="30" s="1"/>
  <c r="BH7" i="30"/>
  <c r="BI7" i="30"/>
  <c r="BJ7" i="30"/>
  <c r="BK7" i="30"/>
  <c r="BM7" i="30"/>
  <c r="BN7" i="30"/>
  <c r="BO7" i="30"/>
  <c r="BP7" i="30"/>
  <c r="BQ7" i="30"/>
  <c r="BR7" i="30"/>
  <c r="BS7" i="30"/>
  <c r="B8" i="30"/>
  <c r="AY8" i="30" s="1"/>
  <c r="C8" i="30"/>
  <c r="AZ8" i="30" s="1"/>
  <c r="D8" i="30"/>
  <c r="BA8" i="30" s="1"/>
  <c r="G8" i="30"/>
  <c r="BD8" i="30" s="1"/>
  <c r="H8" i="30"/>
  <c r="BE8" i="30" s="1"/>
  <c r="J8" i="30"/>
  <c r="BG8" i="30" s="1"/>
  <c r="BH8" i="30"/>
  <c r="BI8" i="30"/>
  <c r="BJ8" i="30"/>
  <c r="BK8" i="30"/>
  <c r="BM8" i="30"/>
  <c r="BN8" i="30"/>
  <c r="BO8" i="30"/>
  <c r="BP8" i="30"/>
  <c r="BQ8" i="30"/>
  <c r="BR8" i="30"/>
  <c r="BS8" i="30"/>
  <c r="B9" i="30"/>
  <c r="AY9" i="30" s="1"/>
  <c r="C9" i="30"/>
  <c r="AZ9" i="30" s="1"/>
  <c r="D9" i="30"/>
  <c r="BA9" i="30" s="1"/>
  <c r="G9" i="30"/>
  <c r="BD9" i="30" s="1"/>
  <c r="H9" i="30"/>
  <c r="BE9" i="30" s="1"/>
  <c r="J9" i="30"/>
  <c r="BG9" i="30" s="1"/>
  <c r="BH9" i="30"/>
  <c r="BI9" i="30"/>
  <c r="BJ9" i="30"/>
  <c r="BK9" i="30"/>
  <c r="BM9" i="30"/>
  <c r="BN9" i="30"/>
  <c r="BO9" i="30"/>
  <c r="BP9" i="30"/>
  <c r="BQ9" i="30"/>
  <c r="BR9" i="30"/>
  <c r="BS9" i="30"/>
  <c r="B10" i="30"/>
  <c r="AY10" i="30" s="1"/>
  <c r="C10" i="30"/>
  <c r="AZ10" i="30" s="1"/>
  <c r="D10" i="30"/>
  <c r="BA10" i="30" s="1"/>
  <c r="G10" i="30"/>
  <c r="BD10" i="30" s="1"/>
  <c r="H10" i="30"/>
  <c r="BE10" i="30" s="1"/>
  <c r="J10" i="30"/>
  <c r="BG10" i="30" s="1"/>
  <c r="BH10" i="30"/>
  <c r="BI10" i="30"/>
  <c r="BJ10" i="30"/>
  <c r="BK10" i="30"/>
  <c r="BM10" i="30"/>
  <c r="BN10" i="30"/>
  <c r="BO10" i="30"/>
  <c r="BP10" i="30"/>
  <c r="BQ10" i="30"/>
  <c r="BR10" i="30"/>
  <c r="BS10" i="30"/>
  <c r="B11" i="30"/>
  <c r="AY11" i="30" s="1"/>
  <c r="C11" i="30"/>
  <c r="AZ11" i="30" s="1"/>
  <c r="D11" i="30"/>
  <c r="BA11" i="30" s="1"/>
  <c r="G11" i="30"/>
  <c r="BD11" i="30" s="1"/>
  <c r="H11" i="30"/>
  <c r="BE11" i="30" s="1"/>
  <c r="J11" i="30"/>
  <c r="BG11" i="30" s="1"/>
  <c r="BH11" i="30"/>
  <c r="BI11" i="30"/>
  <c r="BJ11" i="30"/>
  <c r="BK11" i="30"/>
  <c r="BM11" i="30"/>
  <c r="BN11" i="30"/>
  <c r="BO11" i="30"/>
  <c r="BP11" i="30"/>
  <c r="BQ11" i="30"/>
  <c r="BR11" i="30"/>
  <c r="BS11" i="30"/>
  <c r="B12" i="30"/>
  <c r="AY12" i="30" s="1"/>
  <c r="C12" i="30"/>
  <c r="AZ12" i="30" s="1"/>
  <c r="D12" i="30"/>
  <c r="BA12" i="30" s="1"/>
  <c r="G12" i="30"/>
  <c r="BD12" i="30" s="1"/>
  <c r="H12" i="30"/>
  <c r="BE12" i="30" s="1"/>
  <c r="J12" i="30"/>
  <c r="BG12" i="30" s="1"/>
  <c r="BH12" i="30"/>
  <c r="BI12" i="30"/>
  <c r="BJ12" i="30"/>
  <c r="BK12" i="30"/>
  <c r="BM12" i="30"/>
  <c r="BN12" i="30"/>
  <c r="BO12" i="30"/>
  <c r="BP12" i="30"/>
  <c r="BQ12" i="30"/>
  <c r="BR12" i="30"/>
  <c r="BS12" i="30"/>
  <c r="B13" i="30"/>
  <c r="AY13" i="30" s="1"/>
  <c r="C13" i="30"/>
  <c r="AZ13" i="30" s="1"/>
  <c r="D13" i="30"/>
  <c r="BA13" i="30" s="1"/>
  <c r="G13" i="30"/>
  <c r="BD13" i="30" s="1"/>
  <c r="H13" i="30"/>
  <c r="BE13" i="30" s="1"/>
  <c r="J13" i="30"/>
  <c r="BG13" i="30" s="1"/>
  <c r="BH13" i="30"/>
  <c r="BI13" i="30"/>
  <c r="BJ13" i="30"/>
  <c r="BK13" i="30"/>
  <c r="BM13" i="30"/>
  <c r="BN13" i="30"/>
  <c r="BO13" i="30"/>
  <c r="BP13" i="30"/>
  <c r="BQ13" i="30"/>
  <c r="BR13" i="30"/>
  <c r="BS13" i="30"/>
  <c r="B14" i="30"/>
  <c r="AY14" i="30" s="1"/>
  <c r="C14" i="30"/>
  <c r="AZ14" i="30" s="1"/>
  <c r="D14" i="30"/>
  <c r="BA14" i="30" s="1"/>
  <c r="G14" i="30"/>
  <c r="BD14" i="30" s="1"/>
  <c r="H14" i="30"/>
  <c r="BE14" i="30" s="1"/>
  <c r="J14" i="30"/>
  <c r="BG14" i="30" s="1"/>
  <c r="BH14" i="30"/>
  <c r="BI14" i="30"/>
  <c r="BJ14" i="30"/>
  <c r="BK14" i="30"/>
  <c r="BM14" i="30"/>
  <c r="BN14" i="30"/>
  <c r="BO14" i="30"/>
  <c r="BP14" i="30"/>
  <c r="BQ14" i="30"/>
  <c r="BR14" i="30"/>
  <c r="BS14" i="30"/>
  <c r="B15" i="30"/>
  <c r="AY15" i="30" s="1"/>
  <c r="C15" i="30"/>
  <c r="AZ15" i="30" s="1"/>
  <c r="D15" i="30"/>
  <c r="BA15" i="30" s="1"/>
  <c r="G15" i="30"/>
  <c r="BD15" i="30" s="1"/>
  <c r="H15" i="30"/>
  <c r="BE15" i="30" s="1"/>
  <c r="J15" i="30"/>
  <c r="BG15" i="30" s="1"/>
  <c r="BH15" i="30"/>
  <c r="BI15" i="30"/>
  <c r="BJ15" i="30"/>
  <c r="BK15" i="30"/>
  <c r="BM15" i="30"/>
  <c r="BN15" i="30"/>
  <c r="BO15" i="30"/>
  <c r="BP15" i="30"/>
  <c r="BQ15" i="30"/>
  <c r="BR15" i="30"/>
  <c r="BS15" i="30"/>
  <c r="B16" i="30"/>
  <c r="AY16" i="30" s="1"/>
  <c r="C16" i="30"/>
  <c r="AZ16" i="30" s="1"/>
  <c r="D16" i="30"/>
  <c r="BA16" i="30" s="1"/>
  <c r="G16" i="30"/>
  <c r="BD16" i="30" s="1"/>
  <c r="H16" i="30"/>
  <c r="BE16" i="30" s="1"/>
  <c r="J16" i="30"/>
  <c r="BG16" i="30" s="1"/>
  <c r="BH16" i="30"/>
  <c r="BI16" i="30"/>
  <c r="BJ16" i="30"/>
  <c r="BK16" i="30"/>
  <c r="BM16" i="30"/>
  <c r="BN16" i="30"/>
  <c r="BO16" i="30"/>
  <c r="BP16" i="30"/>
  <c r="BQ16" i="30"/>
  <c r="BR16" i="30"/>
  <c r="BS16" i="30"/>
  <c r="B17" i="30"/>
  <c r="AY17" i="30" s="1"/>
  <c r="C17" i="30"/>
  <c r="AZ17" i="30" s="1"/>
  <c r="D17" i="30"/>
  <c r="BA17" i="30" s="1"/>
  <c r="G17" i="30"/>
  <c r="BD17" i="30" s="1"/>
  <c r="H17" i="30"/>
  <c r="BE17" i="30" s="1"/>
  <c r="J17" i="30"/>
  <c r="BG17" i="30" s="1"/>
  <c r="BH17" i="30"/>
  <c r="BI17" i="30"/>
  <c r="BJ17" i="30"/>
  <c r="BK17" i="30"/>
  <c r="BM17" i="30"/>
  <c r="BN17" i="30"/>
  <c r="BO17" i="30"/>
  <c r="BP17" i="30"/>
  <c r="BQ17" i="30"/>
  <c r="BR17" i="30"/>
  <c r="BS17" i="30"/>
  <c r="B18" i="30"/>
  <c r="AY18" i="30" s="1"/>
  <c r="C18" i="30"/>
  <c r="AZ18" i="30" s="1"/>
  <c r="D18" i="30"/>
  <c r="BA18" i="30" s="1"/>
  <c r="G18" i="30"/>
  <c r="BD18" i="30" s="1"/>
  <c r="H18" i="30"/>
  <c r="BE18" i="30" s="1"/>
  <c r="J18" i="30"/>
  <c r="BG18" i="30" s="1"/>
  <c r="BH18" i="30"/>
  <c r="BI18" i="30"/>
  <c r="BJ18" i="30"/>
  <c r="BK18" i="30"/>
  <c r="BM18" i="30"/>
  <c r="BN18" i="30"/>
  <c r="BO18" i="30"/>
  <c r="BP18" i="30"/>
  <c r="BQ18" i="30"/>
  <c r="BR18" i="30"/>
  <c r="BS18" i="30"/>
  <c r="B19" i="30"/>
  <c r="AY19" i="30" s="1"/>
  <c r="C19" i="30"/>
  <c r="AZ19" i="30" s="1"/>
  <c r="D19" i="30"/>
  <c r="BA19" i="30" s="1"/>
  <c r="G19" i="30"/>
  <c r="BD19" i="30" s="1"/>
  <c r="H19" i="30"/>
  <c r="BE19" i="30" s="1"/>
  <c r="J19" i="30"/>
  <c r="BG19" i="30" s="1"/>
  <c r="BH19" i="30"/>
  <c r="BI19" i="30"/>
  <c r="BJ19" i="30"/>
  <c r="BK19" i="30"/>
  <c r="BM19" i="30"/>
  <c r="BN19" i="30"/>
  <c r="BO19" i="30"/>
  <c r="BP19" i="30"/>
  <c r="BQ19" i="30"/>
  <c r="BR19" i="30"/>
  <c r="BS19" i="30"/>
  <c r="B20" i="30"/>
  <c r="AY20" i="30" s="1"/>
  <c r="C20" i="30"/>
  <c r="AZ20" i="30" s="1"/>
  <c r="D20" i="30"/>
  <c r="BA20" i="30" s="1"/>
  <c r="G20" i="30"/>
  <c r="BD20" i="30" s="1"/>
  <c r="H20" i="30"/>
  <c r="BE20" i="30" s="1"/>
  <c r="J20" i="30"/>
  <c r="BG20" i="30" s="1"/>
  <c r="BH20" i="30"/>
  <c r="BI20" i="30"/>
  <c r="BJ20" i="30"/>
  <c r="BK20" i="30"/>
  <c r="BM20" i="30"/>
  <c r="BN20" i="30"/>
  <c r="BO20" i="30"/>
  <c r="BP20" i="30"/>
  <c r="BQ20" i="30"/>
  <c r="BR20" i="30"/>
  <c r="BS20" i="30"/>
  <c r="B21" i="30"/>
  <c r="AY21" i="30" s="1"/>
  <c r="C21" i="30"/>
  <c r="AZ21" i="30" s="1"/>
  <c r="D21" i="30"/>
  <c r="BA21" i="30" s="1"/>
  <c r="G21" i="30"/>
  <c r="BD21" i="30" s="1"/>
  <c r="H21" i="30"/>
  <c r="BE21" i="30" s="1"/>
  <c r="J21" i="30"/>
  <c r="BG21" i="30" s="1"/>
  <c r="BH21" i="30"/>
  <c r="BI21" i="30"/>
  <c r="BJ21" i="30"/>
  <c r="BK21" i="30"/>
  <c r="BM21" i="30"/>
  <c r="BN21" i="30"/>
  <c r="BO21" i="30"/>
  <c r="BP21" i="30"/>
  <c r="BQ21" i="30"/>
  <c r="BR21" i="30"/>
  <c r="BS21" i="30"/>
  <c r="B22" i="30"/>
  <c r="AY22" i="30" s="1"/>
  <c r="C22" i="30"/>
  <c r="AZ22" i="30" s="1"/>
  <c r="D22" i="30"/>
  <c r="BA22" i="30" s="1"/>
  <c r="G22" i="30"/>
  <c r="BD22" i="30" s="1"/>
  <c r="H22" i="30"/>
  <c r="BE22" i="30" s="1"/>
  <c r="J22" i="30"/>
  <c r="BG22" i="30" s="1"/>
  <c r="BH22" i="30"/>
  <c r="BI22" i="30"/>
  <c r="BJ22" i="30"/>
  <c r="BK22" i="30"/>
  <c r="BM22" i="30"/>
  <c r="BN22" i="30"/>
  <c r="BO22" i="30"/>
  <c r="BP22" i="30"/>
  <c r="BQ22" i="30"/>
  <c r="BR22" i="30"/>
  <c r="BS22" i="30"/>
  <c r="B23" i="30"/>
  <c r="AY23" i="30" s="1"/>
  <c r="C23" i="30"/>
  <c r="AZ23" i="30" s="1"/>
  <c r="D23" i="30"/>
  <c r="BA23" i="30" s="1"/>
  <c r="G23" i="30"/>
  <c r="BD23" i="30" s="1"/>
  <c r="H23" i="30"/>
  <c r="BE23" i="30" s="1"/>
  <c r="J23" i="30"/>
  <c r="BG23" i="30" s="1"/>
  <c r="BH23" i="30"/>
  <c r="BI23" i="30"/>
  <c r="BJ23" i="30"/>
  <c r="BK23" i="30"/>
  <c r="BM23" i="30"/>
  <c r="BN23" i="30"/>
  <c r="BO23" i="30"/>
  <c r="BP23" i="30"/>
  <c r="BQ23" i="30"/>
  <c r="BR23" i="30"/>
  <c r="BS23" i="30"/>
  <c r="B24" i="30"/>
  <c r="AY24" i="30" s="1"/>
  <c r="C24" i="30"/>
  <c r="AZ24" i="30" s="1"/>
  <c r="D24" i="30"/>
  <c r="BA24" i="30" s="1"/>
  <c r="G24" i="30"/>
  <c r="BD24" i="30" s="1"/>
  <c r="H24" i="30"/>
  <c r="BE24" i="30" s="1"/>
  <c r="J24" i="30"/>
  <c r="BG24" i="30" s="1"/>
  <c r="BH24" i="30"/>
  <c r="BI24" i="30"/>
  <c r="BJ24" i="30"/>
  <c r="BK24" i="30"/>
  <c r="BM24" i="30"/>
  <c r="BN24" i="30"/>
  <c r="BO24" i="30"/>
  <c r="BP24" i="30"/>
  <c r="BQ24" i="30"/>
  <c r="BR24" i="30"/>
  <c r="BS24" i="30"/>
  <c r="B25" i="30"/>
  <c r="AY25" i="30" s="1"/>
  <c r="C25" i="30"/>
  <c r="AZ25" i="30" s="1"/>
  <c r="D25" i="30"/>
  <c r="BA25" i="30" s="1"/>
  <c r="G25" i="30"/>
  <c r="BD25" i="30" s="1"/>
  <c r="H25" i="30"/>
  <c r="BE25" i="30" s="1"/>
  <c r="J25" i="30"/>
  <c r="BG25" i="30" s="1"/>
  <c r="BH25" i="30"/>
  <c r="BI25" i="30"/>
  <c r="BJ25" i="30"/>
  <c r="BK25" i="30"/>
  <c r="BM25" i="30"/>
  <c r="BN25" i="30"/>
  <c r="BO25" i="30"/>
  <c r="BP25" i="30"/>
  <c r="BQ25" i="30"/>
  <c r="BR25" i="30"/>
  <c r="BS25" i="30"/>
  <c r="B26" i="30"/>
  <c r="AY26" i="30" s="1"/>
  <c r="C26" i="30"/>
  <c r="AZ26" i="30" s="1"/>
  <c r="D26" i="30"/>
  <c r="BA26" i="30" s="1"/>
  <c r="G26" i="30"/>
  <c r="BD26" i="30" s="1"/>
  <c r="H26" i="30"/>
  <c r="BE26" i="30" s="1"/>
  <c r="J26" i="30"/>
  <c r="BG26" i="30" s="1"/>
  <c r="BH26" i="30"/>
  <c r="BI26" i="30"/>
  <c r="BJ26" i="30"/>
  <c r="BK26" i="30"/>
  <c r="BM26" i="30"/>
  <c r="BN26" i="30"/>
  <c r="BO26" i="30"/>
  <c r="BP26" i="30"/>
  <c r="BQ26" i="30"/>
  <c r="BR26" i="30"/>
  <c r="BS26" i="30"/>
  <c r="B27" i="30"/>
  <c r="AY27" i="30" s="1"/>
  <c r="C27" i="30"/>
  <c r="AZ27" i="30" s="1"/>
  <c r="D27" i="30"/>
  <c r="BA27" i="30" s="1"/>
  <c r="G27" i="30"/>
  <c r="BD27" i="30" s="1"/>
  <c r="H27" i="30"/>
  <c r="BE27" i="30" s="1"/>
  <c r="J27" i="30"/>
  <c r="BG27" i="30" s="1"/>
  <c r="BH27" i="30"/>
  <c r="BI27" i="30"/>
  <c r="BJ27" i="30"/>
  <c r="BK27" i="30"/>
  <c r="BM27" i="30"/>
  <c r="BN27" i="30"/>
  <c r="BO27" i="30"/>
  <c r="BP27" i="30"/>
  <c r="BQ27" i="30"/>
  <c r="BR27" i="30"/>
  <c r="BS27" i="30"/>
  <c r="B28" i="30"/>
  <c r="AY28" i="30" s="1"/>
  <c r="C28" i="30"/>
  <c r="AZ28" i="30" s="1"/>
  <c r="D28" i="30"/>
  <c r="BA28" i="30" s="1"/>
  <c r="G28" i="30"/>
  <c r="BD28" i="30" s="1"/>
  <c r="H28" i="30"/>
  <c r="BE28" i="30" s="1"/>
  <c r="J28" i="30"/>
  <c r="BG28" i="30" s="1"/>
  <c r="BH28" i="30"/>
  <c r="BI28" i="30"/>
  <c r="BJ28" i="30"/>
  <c r="BK28" i="30"/>
  <c r="BM28" i="30"/>
  <c r="BN28" i="30"/>
  <c r="BO28" i="30"/>
  <c r="BP28" i="30"/>
  <c r="BQ28" i="30"/>
  <c r="BR28" i="30"/>
  <c r="BS28" i="30"/>
  <c r="B29" i="30"/>
  <c r="AY29" i="30" s="1"/>
  <c r="C29" i="30"/>
  <c r="AZ29" i="30" s="1"/>
  <c r="D29" i="30"/>
  <c r="BA29" i="30" s="1"/>
  <c r="G29" i="30"/>
  <c r="BD29" i="30" s="1"/>
  <c r="H29" i="30"/>
  <c r="BE29" i="30" s="1"/>
  <c r="J29" i="30"/>
  <c r="BG29" i="30" s="1"/>
  <c r="BH29" i="30"/>
  <c r="BI29" i="30"/>
  <c r="BJ29" i="30"/>
  <c r="BK29" i="30"/>
  <c r="BM29" i="30"/>
  <c r="BN29" i="30"/>
  <c r="BO29" i="30"/>
  <c r="BP29" i="30"/>
  <c r="BQ29" i="30"/>
  <c r="BR29" i="30"/>
  <c r="BS29" i="30"/>
  <c r="B30" i="30"/>
  <c r="AY30" i="30" s="1"/>
  <c r="C30" i="30"/>
  <c r="AZ30" i="30" s="1"/>
  <c r="D30" i="30"/>
  <c r="BA30" i="30" s="1"/>
  <c r="G30" i="30"/>
  <c r="BD30" i="30" s="1"/>
  <c r="H30" i="30"/>
  <c r="BE30" i="30" s="1"/>
  <c r="J30" i="30"/>
  <c r="BG30" i="30" s="1"/>
  <c r="BH30" i="30"/>
  <c r="BI30" i="30"/>
  <c r="BJ30" i="30"/>
  <c r="BK30" i="30"/>
  <c r="BM30" i="30"/>
  <c r="BN30" i="30"/>
  <c r="BO30" i="30"/>
  <c r="BP30" i="30"/>
  <c r="BQ30" i="30"/>
  <c r="BR30" i="30"/>
  <c r="BS30" i="30"/>
  <c r="B31" i="30"/>
  <c r="AY31" i="30" s="1"/>
  <c r="C31" i="30"/>
  <c r="AZ31" i="30" s="1"/>
  <c r="D31" i="30"/>
  <c r="BA31" i="30" s="1"/>
  <c r="G31" i="30"/>
  <c r="BD31" i="30" s="1"/>
  <c r="H31" i="30"/>
  <c r="BE31" i="30" s="1"/>
  <c r="J31" i="30"/>
  <c r="BG31" i="30" s="1"/>
  <c r="BH31" i="30"/>
  <c r="BI31" i="30"/>
  <c r="BJ31" i="30"/>
  <c r="BK31" i="30"/>
  <c r="BM31" i="30"/>
  <c r="BN31" i="30"/>
  <c r="BO31" i="30"/>
  <c r="BP31" i="30"/>
  <c r="BQ31" i="30"/>
  <c r="BR31" i="30"/>
  <c r="BS31" i="30"/>
  <c r="B32" i="30"/>
  <c r="AY32" i="30" s="1"/>
  <c r="C32" i="30"/>
  <c r="AZ32" i="30" s="1"/>
  <c r="D32" i="30"/>
  <c r="BA32" i="30" s="1"/>
  <c r="G32" i="30"/>
  <c r="BD32" i="30" s="1"/>
  <c r="H32" i="30"/>
  <c r="BE32" i="30" s="1"/>
  <c r="J32" i="30"/>
  <c r="BG32" i="30" s="1"/>
  <c r="BH32" i="30"/>
  <c r="BI32" i="30"/>
  <c r="BJ32" i="30"/>
  <c r="BK32" i="30"/>
  <c r="BM32" i="30"/>
  <c r="BN32" i="30"/>
  <c r="BO32" i="30"/>
  <c r="BP32" i="30"/>
  <c r="BQ32" i="30"/>
  <c r="BR32" i="30"/>
  <c r="BS32" i="30"/>
  <c r="B33" i="30"/>
  <c r="AY33" i="30" s="1"/>
  <c r="C33" i="30"/>
  <c r="AZ33" i="30" s="1"/>
  <c r="D33" i="30"/>
  <c r="BA33" i="30" s="1"/>
  <c r="G33" i="30"/>
  <c r="BD33" i="30" s="1"/>
  <c r="H33" i="30"/>
  <c r="BE33" i="30" s="1"/>
  <c r="J33" i="30"/>
  <c r="BG33" i="30" s="1"/>
  <c r="BH33" i="30"/>
  <c r="BI33" i="30"/>
  <c r="BJ33" i="30"/>
  <c r="BK33" i="30"/>
  <c r="BM33" i="30"/>
  <c r="BN33" i="30"/>
  <c r="BO33" i="30"/>
  <c r="BP33" i="30"/>
  <c r="BQ33" i="30"/>
  <c r="BR33" i="30"/>
  <c r="BS33" i="30"/>
  <c r="B34" i="30"/>
  <c r="AY34" i="30" s="1"/>
  <c r="C34" i="30"/>
  <c r="AZ34" i="30" s="1"/>
  <c r="D34" i="30"/>
  <c r="BA34" i="30" s="1"/>
  <c r="G34" i="30"/>
  <c r="BD34" i="30" s="1"/>
  <c r="H34" i="30"/>
  <c r="BE34" i="30" s="1"/>
  <c r="J34" i="30"/>
  <c r="BG34" i="30" s="1"/>
  <c r="BH34" i="30"/>
  <c r="BI34" i="30"/>
  <c r="BJ34" i="30"/>
  <c r="BK34" i="30"/>
  <c r="BM34" i="30"/>
  <c r="BN34" i="30"/>
  <c r="BO34" i="30"/>
  <c r="BP34" i="30"/>
  <c r="BQ34" i="30"/>
  <c r="BR34" i="30"/>
  <c r="BS34" i="30"/>
  <c r="B35" i="30"/>
  <c r="AY35" i="30" s="1"/>
  <c r="C35" i="30"/>
  <c r="AZ35" i="30" s="1"/>
  <c r="D35" i="30"/>
  <c r="BA35" i="30" s="1"/>
  <c r="G35" i="30"/>
  <c r="BD35" i="30" s="1"/>
  <c r="H35" i="30"/>
  <c r="BE35" i="30" s="1"/>
  <c r="J35" i="30"/>
  <c r="BG35" i="30" s="1"/>
  <c r="BH35" i="30"/>
  <c r="BI35" i="30"/>
  <c r="BJ35" i="30"/>
  <c r="BK35" i="30"/>
  <c r="BM35" i="30"/>
  <c r="BN35" i="30"/>
  <c r="BO35" i="30"/>
  <c r="BP35" i="30"/>
  <c r="BQ35" i="30"/>
  <c r="BR35" i="30"/>
  <c r="BS35" i="30"/>
  <c r="B36" i="30"/>
  <c r="AY36" i="30" s="1"/>
  <c r="C36" i="30"/>
  <c r="AZ36" i="30" s="1"/>
  <c r="D36" i="30"/>
  <c r="BA36" i="30" s="1"/>
  <c r="G36" i="30"/>
  <c r="BD36" i="30" s="1"/>
  <c r="H36" i="30"/>
  <c r="BE36" i="30" s="1"/>
  <c r="J36" i="30"/>
  <c r="BG36" i="30" s="1"/>
  <c r="BH36" i="30"/>
  <c r="BI36" i="30"/>
  <c r="BJ36" i="30"/>
  <c r="BK36" i="30"/>
  <c r="BM36" i="30"/>
  <c r="BN36" i="30"/>
  <c r="BO36" i="30"/>
  <c r="BP36" i="30"/>
  <c r="BQ36" i="30"/>
  <c r="BR36" i="30"/>
  <c r="BS36" i="30"/>
  <c r="B37" i="30"/>
  <c r="AY37" i="30" s="1"/>
  <c r="C37" i="30"/>
  <c r="AZ37" i="30" s="1"/>
  <c r="D37" i="30"/>
  <c r="BA37" i="30" s="1"/>
  <c r="G37" i="30"/>
  <c r="BD37" i="30" s="1"/>
  <c r="H37" i="30"/>
  <c r="BE37" i="30" s="1"/>
  <c r="J37" i="30"/>
  <c r="BG37" i="30" s="1"/>
  <c r="BH37" i="30"/>
  <c r="BI37" i="30"/>
  <c r="BJ37" i="30"/>
  <c r="BK37" i="30"/>
  <c r="BM37" i="30"/>
  <c r="BN37" i="30"/>
  <c r="BO37" i="30"/>
  <c r="BP37" i="30"/>
  <c r="BQ37" i="30"/>
  <c r="BR37" i="30"/>
  <c r="BS37" i="30"/>
  <c r="B38" i="30"/>
  <c r="AY38" i="30" s="1"/>
  <c r="C38" i="30"/>
  <c r="AZ38" i="30" s="1"/>
  <c r="D38" i="30"/>
  <c r="BA38" i="30" s="1"/>
  <c r="G38" i="30"/>
  <c r="BD38" i="30" s="1"/>
  <c r="H38" i="30"/>
  <c r="BE38" i="30" s="1"/>
  <c r="J38" i="30"/>
  <c r="BG38" i="30" s="1"/>
  <c r="BH38" i="30"/>
  <c r="BI38" i="30"/>
  <c r="BJ38" i="30"/>
  <c r="BK38" i="30"/>
  <c r="BM38" i="30"/>
  <c r="BN38" i="30"/>
  <c r="BO38" i="30"/>
  <c r="BP38" i="30"/>
  <c r="BQ38" i="30"/>
  <c r="BR38" i="30"/>
  <c r="BS38" i="30"/>
  <c r="B39" i="30"/>
  <c r="AY39" i="30" s="1"/>
  <c r="C39" i="30"/>
  <c r="AZ39" i="30" s="1"/>
  <c r="D39" i="30"/>
  <c r="BA39" i="30" s="1"/>
  <c r="G39" i="30"/>
  <c r="BD39" i="30" s="1"/>
  <c r="H39" i="30"/>
  <c r="BE39" i="30" s="1"/>
  <c r="J39" i="30"/>
  <c r="BG39" i="30" s="1"/>
  <c r="BH39" i="30"/>
  <c r="BI39" i="30"/>
  <c r="BJ39" i="30"/>
  <c r="BK39" i="30"/>
  <c r="BM39" i="30"/>
  <c r="BN39" i="30"/>
  <c r="BO39" i="30"/>
  <c r="BP39" i="30"/>
  <c r="BQ39" i="30"/>
  <c r="BR39" i="30"/>
  <c r="BS39" i="30"/>
  <c r="B40" i="30"/>
  <c r="AY40" i="30" s="1"/>
  <c r="C40" i="30"/>
  <c r="AZ40" i="30" s="1"/>
  <c r="D40" i="30"/>
  <c r="BA40" i="30" s="1"/>
  <c r="G40" i="30"/>
  <c r="BD40" i="30" s="1"/>
  <c r="H40" i="30"/>
  <c r="BE40" i="30" s="1"/>
  <c r="J40" i="30"/>
  <c r="BG40" i="30" s="1"/>
  <c r="BH40" i="30"/>
  <c r="BI40" i="30"/>
  <c r="BJ40" i="30"/>
  <c r="BK40" i="30"/>
  <c r="BM40" i="30"/>
  <c r="BN40" i="30"/>
  <c r="BO40" i="30"/>
  <c r="BP40" i="30"/>
  <c r="BQ40" i="30"/>
  <c r="BR40" i="30"/>
  <c r="BS40" i="30"/>
  <c r="B41" i="30"/>
  <c r="AY41" i="30" s="1"/>
  <c r="C41" i="30"/>
  <c r="AZ41" i="30" s="1"/>
  <c r="D41" i="30"/>
  <c r="BA41" i="30" s="1"/>
  <c r="G41" i="30"/>
  <c r="BD41" i="30" s="1"/>
  <c r="H41" i="30"/>
  <c r="BE41" i="30" s="1"/>
  <c r="J41" i="30"/>
  <c r="BG41" i="30" s="1"/>
  <c r="BH41" i="30"/>
  <c r="BI41" i="30"/>
  <c r="BJ41" i="30"/>
  <c r="BK41" i="30"/>
  <c r="BM41" i="30"/>
  <c r="BN41" i="30"/>
  <c r="BO41" i="30"/>
  <c r="BP41" i="30"/>
  <c r="BQ41" i="30"/>
  <c r="BR41" i="30"/>
  <c r="BS41" i="30"/>
  <c r="B42" i="30"/>
  <c r="AY42" i="30" s="1"/>
  <c r="C42" i="30"/>
  <c r="AZ42" i="30" s="1"/>
  <c r="D42" i="30"/>
  <c r="BA42" i="30" s="1"/>
  <c r="G42" i="30"/>
  <c r="BD42" i="30" s="1"/>
  <c r="H42" i="30"/>
  <c r="BE42" i="30" s="1"/>
  <c r="J42" i="30"/>
  <c r="BG42" i="30" s="1"/>
  <c r="BH42" i="30"/>
  <c r="BI42" i="30"/>
  <c r="BJ42" i="30"/>
  <c r="BK42" i="30"/>
  <c r="BM42" i="30"/>
  <c r="BN42" i="30"/>
  <c r="BO42" i="30"/>
  <c r="BP42" i="30"/>
  <c r="BQ42" i="30"/>
  <c r="BR42" i="30"/>
  <c r="BS42" i="30"/>
  <c r="B43" i="30"/>
  <c r="AY43" i="30" s="1"/>
  <c r="C43" i="30"/>
  <c r="AZ43" i="30" s="1"/>
  <c r="D43" i="30"/>
  <c r="BA43" i="30" s="1"/>
  <c r="G43" i="30"/>
  <c r="BD43" i="30" s="1"/>
  <c r="H43" i="30"/>
  <c r="BE43" i="30" s="1"/>
  <c r="J43" i="30"/>
  <c r="BG43" i="30" s="1"/>
  <c r="BH43" i="30"/>
  <c r="BI43" i="30"/>
  <c r="BJ43" i="30"/>
  <c r="BK43" i="30"/>
  <c r="BM43" i="30"/>
  <c r="BN43" i="30"/>
  <c r="BO43" i="30"/>
  <c r="BP43" i="30"/>
  <c r="BQ43" i="30"/>
  <c r="BR43" i="30"/>
  <c r="BS43" i="30"/>
  <c r="B44" i="30"/>
  <c r="AY44" i="30" s="1"/>
  <c r="C44" i="30"/>
  <c r="AZ44" i="30" s="1"/>
  <c r="D44" i="30"/>
  <c r="BA44" i="30" s="1"/>
  <c r="G44" i="30"/>
  <c r="BD44" i="30" s="1"/>
  <c r="H44" i="30"/>
  <c r="BE44" i="30" s="1"/>
  <c r="J44" i="30"/>
  <c r="BG44" i="30" s="1"/>
  <c r="BH44" i="30"/>
  <c r="BI44" i="30"/>
  <c r="BJ44" i="30"/>
  <c r="BK44" i="30"/>
  <c r="BM44" i="30"/>
  <c r="BN44" i="30"/>
  <c r="BO44" i="30"/>
  <c r="BP44" i="30"/>
  <c r="BQ44" i="30"/>
  <c r="BR44" i="30"/>
  <c r="BS44" i="30"/>
  <c r="B45" i="30"/>
  <c r="AY45" i="30" s="1"/>
  <c r="C45" i="30"/>
  <c r="AZ45" i="30" s="1"/>
  <c r="D45" i="30"/>
  <c r="BA45" i="30" s="1"/>
  <c r="G45" i="30"/>
  <c r="BD45" i="30" s="1"/>
  <c r="H45" i="30"/>
  <c r="BE45" i="30" s="1"/>
  <c r="J45" i="30"/>
  <c r="BG45" i="30" s="1"/>
  <c r="BH45" i="30"/>
  <c r="BI45" i="30"/>
  <c r="BJ45" i="30"/>
  <c r="BK45" i="30"/>
  <c r="BM45" i="30"/>
  <c r="BN45" i="30"/>
  <c r="BO45" i="30"/>
  <c r="BP45" i="30"/>
  <c r="BQ45" i="30"/>
  <c r="BR45" i="30"/>
  <c r="BS45" i="30"/>
  <c r="B46" i="30"/>
  <c r="AY46" i="30" s="1"/>
  <c r="C46" i="30"/>
  <c r="AZ46" i="30" s="1"/>
  <c r="D46" i="30"/>
  <c r="BA46" i="30" s="1"/>
  <c r="G46" i="30"/>
  <c r="BD46" i="30" s="1"/>
  <c r="H46" i="30"/>
  <c r="BE46" i="30" s="1"/>
  <c r="J46" i="30"/>
  <c r="BG46" i="30" s="1"/>
  <c r="BH46" i="30"/>
  <c r="BI46" i="30"/>
  <c r="BJ46" i="30"/>
  <c r="BK46" i="30"/>
  <c r="BM46" i="30"/>
  <c r="BN46" i="30"/>
  <c r="BO46" i="30"/>
  <c r="BP46" i="30"/>
  <c r="BQ46" i="30"/>
  <c r="BR46" i="30"/>
  <c r="BS46" i="30"/>
  <c r="B47" i="30"/>
  <c r="AY47" i="30" s="1"/>
  <c r="C47" i="30"/>
  <c r="AZ47" i="30" s="1"/>
  <c r="D47" i="30"/>
  <c r="BA47" i="30" s="1"/>
  <c r="G47" i="30"/>
  <c r="BD47" i="30" s="1"/>
  <c r="H47" i="30"/>
  <c r="BE47" i="30" s="1"/>
  <c r="J47" i="30"/>
  <c r="BG47" i="30" s="1"/>
  <c r="BH47" i="30"/>
  <c r="BI47" i="30"/>
  <c r="BJ47" i="30"/>
  <c r="BK47" i="30"/>
  <c r="BM47" i="30"/>
  <c r="BN47" i="30"/>
  <c r="BO47" i="30"/>
  <c r="BP47" i="30"/>
  <c r="BQ47" i="30"/>
  <c r="BR47" i="30"/>
  <c r="BS47" i="30"/>
  <c r="B48" i="30"/>
  <c r="AY48" i="30" s="1"/>
  <c r="C48" i="30"/>
  <c r="AZ48" i="30" s="1"/>
  <c r="D48" i="30"/>
  <c r="BA48" i="30" s="1"/>
  <c r="G48" i="30"/>
  <c r="BD48" i="30" s="1"/>
  <c r="H48" i="30"/>
  <c r="BE48" i="30" s="1"/>
  <c r="J48" i="30"/>
  <c r="BG48" i="30" s="1"/>
  <c r="BH48" i="30"/>
  <c r="BI48" i="30"/>
  <c r="BJ48" i="30"/>
  <c r="BK48" i="30"/>
  <c r="BM48" i="30"/>
  <c r="BN48" i="30"/>
  <c r="BO48" i="30"/>
  <c r="BP48" i="30"/>
  <c r="BQ48" i="30"/>
  <c r="BR48" i="30"/>
  <c r="BS48" i="30"/>
  <c r="B49" i="30"/>
  <c r="AY49" i="30" s="1"/>
  <c r="C49" i="30"/>
  <c r="AZ49" i="30" s="1"/>
  <c r="D49" i="30"/>
  <c r="BA49" i="30" s="1"/>
  <c r="G49" i="30"/>
  <c r="BD49" i="30" s="1"/>
  <c r="H49" i="30"/>
  <c r="BE49" i="30" s="1"/>
  <c r="J49" i="30"/>
  <c r="BG49" i="30" s="1"/>
  <c r="BH49" i="30"/>
  <c r="BI49" i="30"/>
  <c r="BJ49" i="30"/>
  <c r="BK49" i="30"/>
  <c r="BM49" i="30"/>
  <c r="BN49" i="30"/>
  <c r="BO49" i="30"/>
  <c r="BP49" i="30"/>
  <c r="BQ49" i="30"/>
  <c r="BR49" i="30"/>
  <c r="BS49" i="30"/>
  <c r="B50" i="30"/>
  <c r="AY50" i="30" s="1"/>
  <c r="C50" i="30"/>
  <c r="AZ50" i="30" s="1"/>
  <c r="D50" i="30"/>
  <c r="BA50" i="30" s="1"/>
  <c r="G50" i="30"/>
  <c r="BD50" i="30" s="1"/>
  <c r="H50" i="30"/>
  <c r="BE50" i="30" s="1"/>
  <c r="J50" i="30"/>
  <c r="BG50" i="30" s="1"/>
  <c r="BH50" i="30"/>
  <c r="BI50" i="30"/>
  <c r="BJ50" i="30"/>
  <c r="BK50" i="30"/>
  <c r="BM50" i="30"/>
  <c r="BN50" i="30"/>
  <c r="BO50" i="30"/>
  <c r="BP50" i="30"/>
  <c r="BQ50" i="30"/>
  <c r="BR50" i="30"/>
  <c r="BS50" i="30"/>
  <c r="B51" i="30"/>
  <c r="AY51" i="30" s="1"/>
  <c r="C51" i="30"/>
  <c r="AZ51" i="30" s="1"/>
  <c r="D51" i="30"/>
  <c r="BA51" i="30" s="1"/>
  <c r="G51" i="30"/>
  <c r="BD51" i="30" s="1"/>
  <c r="H51" i="30"/>
  <c r="BE51" i="30" s="1"/>
  <c r="J51" i="30"/>
  <c r="BG51" i="30" s="1"/>
  <c r="BH51" i="30"/>
  <c r="BI51" i="30"/>
  <c r="BJ51" i="30"/>
  <c r="BK51" i="30"/>
  <c r="BM51" i="30"/>
  <c r="BN51" i="30"/>
  <c r="BO51" i="30"/>
  <c r="BP51" i="30"/>
  <c r="BQ51" i="30"/>
  <c r="BR51" i="30"/>
  <c r="BS51" i="30"/>
  <c r="B52" i="30"/>
  <c r="AY52" i="30" s="1"/>
  <c r="C52" i="30"/>
  <c r="AZ52" i="30" s="1"/>
  <c r="D52" i="30"/>
  <c r="BA52" i="30" s="1"/>
  <c r="G52" i="30"/>
  <c r="BD52" i="30" s="1"/>
  <c r="H52" i="30"/>
  <c r="BE52" i="30" s="1"/>
  <c r="J52" i="30"/>
  <c r="BG52" i="30" s="1"/>
  <c r="BH52" i="30"/>
  <c r="BI52" i="30"/>
  <c r="BJ52" i="30"/>
  <c r="BK52" i="30"/>
  <c r="BM52" i="30"/>
  <c r="BN52" i="30"/>
  <c r="BO52" i="30"/>
  <c r="BP52" i="30"/>
  <c r="BQ52" i="30"/>
  <c r="BR52" i="30"/>
  <c r="BS52" i="30"/>
  <c r="G4" i="30"/>
  <c r="BD4" i="30" s="1"/>
  <c r="D4" i="30"/>
  <c r="BA4" i="30" s="1"/>
  <c r="C4" i="30"/>
  <c r="AZ4" i="30" s="1"/>
  <c r="B4" i="30"/>
  <c r="AY4" i="30" s="1"/>
  <c r="R4" i="30"/>
  <c r="P41" i="42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S61" i="43"/>
  <c r="AT61" i="43"/>
  <c r="AU61" i="43"/>
  <c r="AV61" i="43"/>
  <c r="AW61" i="43"/>
  <c r="AX61" i="43"/>
  <c r="AZ61" i="43"/>
  <c r="BA61" i="43"/>
  <c r="BB61" i="43"/>
  <c r="BC61" i="43"/>
  <c r="BD61" i="43"/>
  <c r="BE61" i="43"/>
  <c r="BF61" i="43"/>
  <c r="BH61" i="43"/>
  <c r="BI61" i="43"/>
  <c r="BJ61" i="43"/>
  <c r="BK61" i="43"/>
  <c r="BL61" i="43"/>
  <c r="BM61" i="43"/>
  <c r="BN61" i="43"/>
  <c r="BO61" i="43"/>
  <c r="BP61" i="43"/>
  <c r="BQ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DD61" i="43"/>
  <c r="DE61" i="43"/>
  <c r="K61" i="43"/>
  <c r="GW4" i="33" l="1"/>
  <c r="GW5" i="33"/>
  <c r="GW6" i="33"/>
  <c r="GW7" i="33"/>
  <c r="GW8" i="33"/>
  <c r="GW9" i="33"/>
  <c r="GW10" i="33"/>
  <c r="GW11" i="33"/>
  <c r="GW12" i="33"/>
  <c r="GW13" i="33"/>
  <c r="GW14" i="33"/>
  <c r="GW15" i="33"/>
  <c r="GW16" i="33"/>
  <c r="GW17" i="33"/>
  <c r="GW18" i="33"/>
  <c r="GW19" i="33"/>
  <c r="GW20" i="33"/>
  <c r="GW21" i="33"/>
  <c r="GW22" i="33"/>
  <c r="GW23" i="33"/>
  <c r="GW24" i="33"/>
  <c r="GW25" i="33"/>
  <c r="GW26" i="33"/>
  <c r="GW27" i="33"/>
  <c r="GW28" i="33"/>
  <c r="GW29" i="33"/>
  <c r="GW30" i="33"/>
  <c r="GW31" i="33"/>
  <c r="GW32" i="33"/>
  <c r="GW33" i="33"/>
  <c r="GW34" i="33"/>
  <c r="GW35" i="33"/>
  <c r="GW36" i="33"/>
  <c r="GW37" i="33"/>
  <c r="GW38" i="33"/>
  <c r="GW39" i="33"/>
  <c r="GW40" i="33"/>
  <c r="GW41" i="33"/>
  <c r="GW42" i="33"/>
  <c r="GW43" i="33"/>
  <c r="GW44" i="33"/>
  <c r="GW45" i="33"/>
  <c r="GW46" i="33"/>
  <c r="GW47" i="33"/>
  <c r="GW48" i="33"/>
  <c r="GW49" i="33"/>
  <c r="GW50" i="33"/>
  <c r="GW51" i="33"/>
  <c r="GW3" i="33"/>
  <c r="BS61" i="33"/>
  <c r="BT61" i="33"/>
  <c r="BU61" i="33"/>
  <c r="BV61" i="33"/>
  <c r="BW61" i="33"/>
  <c r="BX61" i="33"/>
  <c r="BY61" i="33"/>
  <c r="BZ61" i="33"/>
  <c r="CA61" i="33"/>
  <c r="CB61" i="33"/>
  <c r="CC61" i="33"/>
  <c r="CD61" i="33"/>
  <c r="CE61" i="33"/>
  <c r="CF61" i="33"/>
  <c r="CG61" i="33"/>
  <c r="CH61" i="33"/>
  <c r="CI61" i="33"/>
  <c r="CJ61" i="33"/>
  <c r="CK61" i="33"/>
  <c r="CL61" i="33"/>
  <c r="CM61" i="33"/>
  <c r="CN61" i="33"/>
  <c r="CO61" i="33"/>
  <c r="CP61" i="33"/>
  <c r="CQ61" i="33"/>
  <c r="CR61" i="33"/>
  <c r="CS61" i="33"/>
  <c r="CT61" i="33"/>
  <c r="CU61" i="33"/>
  <c r="CV61" i="33"/>
  <c r="CW61" i="33"/>
  <c r="CX61" i="33"/>
  <c r="CY61" i="33"/>
  <c r="CZ61" i="33"/>
  <c r="DA61" i="33"/>
  <c r="DB61" i="33"/>
  <c r="DC61" i="33"/>
  <c r="DD61" i="33"/>
  <c r="DE61" i="33"/>
  <c r="DF61" i="33"/>
  <c r="DG61" i="33"/>
  <c r="DH61" i="33"/>
  <c r="DI61" i="33"/>
  <c r="DJ61" i="33"/>
  <c r="DK61" i="33"/>
  <c r="DL61" i="33"/>
  <c r="DM61" i="33"/>
  <c r="DN61" i="33"/>
  <c r="DO61" i="33"/>
  <c r="DP61" i="33"/>
  <c r="DQ61" i="33"/>
  <c r="DT61" i="33"/>
  <c r="DU61" i="33"/>
  <c r="DV61" i="33"/>
  <c r="DW61" i="33"/>
  <c r="DX61" i="33"/>
  <c r="DY61" i="33"/>
  <c r="DZ61" i="33"/>
  <c r="EA61" i="33"/>
  <c r="EB61" i="33"/>
  <c r="ED61" i="33"/>
  <c r="EE61" i="33"/>
  <c r="EF61" i="33"/>
  <c r="EG61" i="33"/>
  <c r="EH61" i="33"/>
  <c r="EI61" i="33"/>
  <c r="EJ61" i="33"/>
  <c r="EK61" i="33"/>
  <c r="EL61" i="33"/>
  <c r="EN61" i="33"/>
  <c r="EO61" i="33"/>
  <c r="EP61" i="33"/>
  <c r="EQ61" i="33"/>
  <c r="ER61" i="33"/>
  <c r="ES61" i="33"/>
  <c r="ET61" i="33"/>
  <c r="EU61" i="33"/>
  <c r="EV61" i="33"/>
  <c r="EW61" i="33"/>
  <c r="EX61" i="33"/>
  <c r="EZ61" i="33"/>
  <c r="FA61" i="33"/>
  <c r="FB61" i="33"/>
  <c r="FC61" i="33"/>
  <c r="FD61" i="33"/>
  <c r="FE61" i="33"/>
  <c r="FF61" i="33"/>
  <c r="FG61" i="33"/>
  <c r="FH61" i="33"/>
  <c r="FI61" i="33"/>
  <c r="FJ61" i="33"/>
  <c r="FK61" i="33"/>
  <c r="FL61" i="33"/>
  <c r="FM61" i="33"/>
  <c r="FN61" i="33"/>
  <c r="FO61" i="33"/>
  <c r="FP61" i="33"/>
  <c r="FQ61" i="33"/>
  <c r="FR61" i="33"/>
  <c r="FS61" i="33"/>
  <c r="FT61" i="33"/>
  <c r="FU61" i="33"/>
  <c r="FV61" i="33"/>
  <c r="FW61" i="33"/>
  <c r="FX61" i="33"/>
  <c r="FY61" i="33"/>
  <c r="FZ61" i="33"/>
  <c r="GA61" i="33"/>
  <c r="GB61" i="33"/>
  <c r="GC61" i="33"/>
  <c r="GD61" i="33"/>
  <c r="GE61" i="33"/>
  <c r="GF61" i="33"/>
  <c r="GG61" i="33"/>
  <c r="GH61" i="33"/>
  <c r="GI61" i="33"/>
  <c r="GJ61" i="33"/>
  <c r="GK61" i="33"/>
  <c r="GL61" i="33"/>
  <c r="GM61" i="33"/>
  <c r="GN61" i="33"/>
  <c r="GO61" i="33"/>
  <c r="GP61" i="33"/>
  <c r="GQ61" i="33"/>
  <c r="GR61" i="33"/>
  <c r="GS61" i="33"/>
  <c r="GT61" i="33"/>
  <c r="GU61" i="33"/>
  <c r="BR61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AD61" i="33"/>
  <c r="AE61" i="33"/>
  <c r="AF61" i="33"/>
  <c r="AG61" i="33"/>
  <c r="AH61" i="33"/>
  <c r="AI61" i="33"/>
  <c r="AJ61" i="33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D62" i="33"/>
  <c r="AE62" i="33"/>
  <c r="AF62" i="33"/>
  <c r="AG62" i="33"/>
  <c r="AH62" i="33"/>
  <c r="AI62" i="33"/>
  <c r="AJ62" i="33"/>
  <c r="AK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S62" i="33"/>
  <c r="BT62" i="33"/>
  <c r="BU62" i="33"/>
  <c r="BV62" i="33"/>
  <c r="BW62" i="33"/>
  <c r="BX62" i="33"/>
  <c r="BY62" i="33"/>
  <c r="BZ62" i="33"/>
  <c r="CA62" i="33"/>
  <c r="CB62" i="33"/>
  <c r="CC62" i="33"/>
  <c r="CD62" i="33"/>
  <c r="CE62" i="33"/>
  <c r="CF62" i="33"/>
  <c r="CG62" i="33"/>
  <c r="CH62" i="33"/>
  <c r="CI62" i="33"/>
  <c r="CJ62" i="33"/>
  <c r="CK62" i="33"/>
  <c r="CL62" i="33"/>
  <c r="CM62" i="33"/>
  <c r="CN62" i="33"/>
  <c r="CO62" i="33"/>
  <c r="CP62" i="33"/>
  <c r="CQ62" i="33"/>
  <c r="CR62" i="33"/>
  <c r="CS62" i="33"/>
  <c r="CT62" i="33"/>
  <c r="CU62" i="33"/>
  <c r="CV62" i="33"/>
  <c r="CW62" i="33"/>
  <c r="CX62" i="33"/>
  <c r="CY62" i="33"/>
  <c r="CZ62" i="33"/>
  <c r="DA62" i="33"/>
  <c r="DB62" i="33"/>
  <c r="DC62" i="33"/>
  <c r="DD62" i="33"/>
  <c r="DE62" i="33"/>
  <c r="DF62" i="33"/>
  <c r="DG62" i="33"/>
  <c r="DH62" i="33"/>
  <c r="DI62" i="33"/>
  <c r="DJ62" i="33"/>
  <c r="DK62" i="33"/>
  <c r="DL62" i="33"/>
  <c r="DM62" i="33"/>
  <c r="DN62" i="33"/>
  <c r="DO62" i="33"/>
  <c r="DP62" i="33"/>
  <c r="DQ62" i="33"/>
  <c r="DT62" i="33"/>
  <c r="DU62" i="33"/>
  <c r="DV62" i="33"/>
  <c r="DW62" i="33"/>
  <c r="DX62" i="33"/>
  <c r="DY62" i="33"/>
  <c r="DZ62" i="33"/>
  <c r="EA62" i="33"/>
  <c r="EB62" i="33"/>
  <c r="ED62" i="33"/>
  <c r="EE62" i="33"/>
  <c r="EF62" i="33"/>
  <c r="EG62" i="33"/>
  <c r="EH62" i="33"/>
  <c r="EI62" i="33"/>
  <c r="EJ62" i="33"/>
  <c r="EK62" i="33"/>
  <c r="EL62" i="33"/>
  <c r="EN62" i="33"/>
  <c r="EO62" i="33"/>
  <c r="EP62" i="33"/>
  <c r="EQ62" i="33"/>
  <c r="ER62" i="33"/>
  <c r="ES62" i="33"/>
  <c r="ET62" i="33"/>
  <c r="EU62" i="33"/>
  <c r="EV62" i="33"/>
  <c r="EW62" i="33"/>
  <c r="EX62" i="33"/>
  <c r="EZ62" i="33"/>
  <c r="FA62" i="33"/>
  <c r="FB62" i="33"/>
  <c r="FC62" i="33"/>
  <c r="FD62" i="33"/>
  <c r="FE62" i="33"/>
  <c r="FF62" i="33"/>
  <c r="FG62" i="33"/>
  <c r="FH62" i="33"/>
  <c r="FI62" i="33"/>
  <c r="FJ62" i="33"/>
  <c r="FK62" i="33"/>
  <c r="FL62" i="33"/>
  <c r="FM62" i="33"/>
  <c r="FN62" i="33"/>
  <c r="FO62" i="33"/>
  <c r="FP62" i="33"/>
  <c r="FQ62" i="33"/>
  <c r="FR62" i="33"/>
  <c r="FS62" i="33"/>
  <c r="FT62" i="33"/>
  <c r="FU62" i="33"/>
  <c r="FV62" i="33"/>
  <c r="FW62" i="33"/>
  <c r="FX62" i="33"/>
  <c r="FY62" i="33"/>
  <c r="FZ62" i="33"/>
  <c r="GA62" i="33"/>
  <c r="GB62" i="33"/>
  <c r="GC62" i="33"/>
  <c r="GD62" i="33"/>
  <c r="GE62" i="33"/>
  <c r="GF62" i="33"/>
  <c r="GG62" i="33"/>
  <c r="GH62" i="33"/>
  <c r="GI62" i="33"/>
  <c r="GJ62" i="33"/>
  <c r="GK62" i="33"/>
  <c r="GL62" i="33"/>
  <c r="GM62" i="33"/>
  <c r="GN62" i="33"/>
  <c r="GO62" i="33"/>
  <c r="GP62" i="33"/>
  <c r="GQ62" i="33"/>
  <c r="GR62" i="33"/>
  <c r="GS62" i="33"/>
  <c r="GT62" i="33"/>
  <c r="GU62" i="33"/>
  <c r="BR62" i="33"/>
  <c r="FY54" i="11"/>
  <c r="FY4" i="11"/>
  <c r="FY5" i="11"/>
  <c r="FY6" i="11"/>
  <c r="FY7" i="11"/>
  <c r="FY8" i="11"/>
  <c r="FY9" i="11"/>
  <c r="FY10" i="11"/>
  <c r="FY11" i="11"/>
  <c r="FY12" i="11"/>
  <c r="FY13" i="11"/>
  <c r="FY14" i="11"/>
  <c r="FY15" i="11"/>
  <c r="FY16" i="11"/>
  <c r="FY17" i="11"/>
  <c r="FY18" i="11"/>
  <c r="FY19" i="11"/>
  <c r="FY20" i="11"/>
  <c r="FY21" i="11"/>
  <c r="FY22" i="11"/>
  <c r="FY23" i="11"/>
  <c r="FY24" i="11"/>
  <c r="FY25" i="11"/>
  <c r="FY26" i="11"/>
  <c r="FY27" i="11"/>
  <c r="FY28" i="11"/>
  <c r="FY29" i="11"/>
  <c r="FY30" i="11"/>
  <c r="FY31" i="11"/>
  <c r="FY32" i="11"/>
  <c r="FY33" i="11"/>
  <c r="FY34" i="11"/>
  <c r="FY35" i="11"/>
  <c r="FY36" i="11"/>
  <c r="FY37" i="11"/>
  <c r="FY38" i="11"/>
  <c r="FY39" i="11"/>
  <c r="FY40" i="11"/>
  <c r="FY41" i="11"/>
  <c r="FY42" i="11"/>
  <c r="FY43" i="11"/>
  <c r="FY44" i="11"/>
  <c r="FY45" i="11"/>
  <c r="FY46" i="11"/>
  <c r="FY47" i="11"/>
  <c r="FY48" i="11"/>
  <c r="FY49" i="11"/>
  <c r="FY50" i="11"/>
  <c r="FY51" i="11"/>
  <c r="FY3" i="11"/>
  <c r="FW59" i="25"/>
  <c r="FW54" i="25"/>
  <c r="FW4" i="25"/>
  <c r="FW5" i="25"/>
  <c r="FW6" i="25"/>
  <c r="FW7" i="25"/>
  <c r="FW8" i="25"/>
  <c r="FW9" i="25"/>
  <c r="FW10" i="25"/>
  <c r="FW11" i="25"/>
  <c r="FW12" i="25"/>
  <c r="FW13" i="25"/>
  <c r="FW14" i="25"/>
  <c r="FW15" i="25"/>
  <c r="FW16" i="25"/>
  <c r="FW17" i="25"/>
  <c r="FW18" i="25"/>
  <c r="FW19" i="25"/>
  <c r="FW20" i="25"/>
  <c r="FW21" i="25"/>
  <c r="FW22" i="25"/>
  <c r="FW23" i="25"/>
  <c r="FW24" i="25"/>
  <c r="FW25" i="25"/>
  <c r="FW26" i="25"/>
  <c r="FW27" i="25"/>
  <c r="FW28" i="25"/>
  <c r="FW29" i="25"/>
  <c r="FW30" i="25"/>
  <c r="FW31" i="25"/>
  <c r="FW32" i="25"/>
  <c r="FW33" i="25"/>
  <c r="FW34" i="25"/>
  <c r="FW35" i="25"/>
  <c r="FW36" i="25"/>
  <c r="FW37" i="25"/>
  <c r="FW38" i="25"/>
  <c r="FW39" i="25"/>
  <c r="FW40" i="25"/>
  <c r="FW41" i="25"/>
  <c r="FW42" i="25"/>
  <c r="FW43" i="25"/>
  <c r="FW44" i="25"/>
  <c r="FW45" i="25"/>
  <c r="FW46" i="25"/>
  <c r="FW47" i="25"/>
  <c r="FW48" i="25"/>
  <c r="FW49" i="25"/>
  <c r="FW50" i="25"/>
  <c r="FW51" i="25"/>
  <c r="FW3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CT61" i="25"/>
  <c r="CU61" i="25"/>
  <c r="CV61" i="25"/>
  <c r="CW61" i="25"/>
  <c r="CZ61" i="25"/>
  <c r="DA61" i="25"/>
  <c r="DB61" i="25"/>
  <c r="DC61" i="25"/>
  <c r="DD61" i="25"/>
  <c r="DF61" i="25"/>
  <c r="DG61" i="25"/>
  <c r="DI61" i="25"/>
  <c r="DJ61" i="25"/>
  <c r="DK61" i="25"/>
  <c r="DL61" i="25"/>
  <c r="DM61" i="25"/>
  <c r="DN61" i="25"/>
  <c r="DO61" i="25"/>
  <c r="DP61" i="25"/>
  <c r="DR61" i="25"/>
  <c r="DS61" i="25"/>
  <c r="DT61" i="25"/>
  <c r="DU61" i="25"/>
  <c r="DV61" i="25"/>
  <c r="DW61" i="25"/>
  <c r="DX61" i="25"/>
  <c r="DY61" i="25"/>
  <c r="DZ61" i="25"/>
  <c r="EA61" i="25"/>
  <c r="EB61" i="25"/>
  <c r="ED61" i="25"/>
  <c r="EE61" i="25"/>
  <c r="EF61" i="25"/>
  <c r="EG61" i="25"/>
  <c r="EH61" i="25"/>
  <c r="EI61" i="25"/>
  <c r="EJ61" i="25"/>
  <c r="EK61" i="25"/>
  <c r="EL61" i="25"/>
  <c r="EM61" i="25"/>
  <c r="EN61" i="25"/>
  <c r="EO61" i="25"/>
  <c r="EP61" i="25"/>
  <c r="EQ61" i="25"/>
  <c r="ER61" i="25"/>
  <c r="ES61" i="25"/>
  <c r="ET61" i="25"/>
  <c r="EU61" i="25"/>
  <c r="EV61" i="25"/>
  <c r="EW61" i="25"/>
  <c r="EX61" i="25"/>
  <c r="EY61" i="25"/>
  <c r="EZ61" i="25"/>
  <c r="FA61" i="25"/>
  <c r="FB61" i="25"/>
  <c r="FC61" i="25"/>
  <c r="FD61" i="25"/>
  <c r="FE61" i="25"/>
  <c r="FF61" i="25"/>
  <c r="FG61" i="25"/>
  <c r="FH61" i="25"/>
  <c r="FI61" i="25"/>
  <c r="FJ61" i="25"/>
  <c r="FK61" i="25"/>
  <c r="FL61" i="25"/>
  <c r="FM61" i="25"/>
  <c r="FN61" i="25"/>
  <c r="FO61" i="25"/>
  <c r="FP61" i="25"/>
  <c r="FQ61" i="25"/>
  <c r="FR61" i="25"/>
  <c r="FS61" i="25"/>
  <c r="FT61" i="25"/>
  <c r="FU61" i="25"/>
  <c r="AF61" i="13"/>
  <c r="AG61" i="13"/>
  <c r="AH61" i="13"/>
  <c r="AI61" i="13"/>
  <c r="AJ61" i="13"/>
  <c r="AK61" i="13"/>
  <c r="AL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F61" i="13"/>
  <c r="BG61" i="13"/>
  <c r="BH61" i="13"/>
  <c r="BI61" i="13"/>
  <c r="BJ61" i="13"/>
  <c r="BL61" i="13"/>
  <c r="BM61" i="13"/>
  <c r="BP61" i="13"/>
  <c r="BQ61" i="13"/>
  <c r="BR61" i="13"/>
  <c r="BT61" i="13"/>
  <c r="BU61" i="13"/>
  <c r="BV61" i="13"/>
  <c r="BW61" i="13"/>
  <c r="BX61" i="13"/>
  <c r="BY61" i="13"/>
  <c r="BZ61" i="13"/>
  <c r="CA61" i="13"/>
  <c r="CB61" i="13"/>
  <c r="CC61" i="13"/>
  <c r="CD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A61" i="13"/>
  <c r="DB61" i="13"/>
  <c r="DC61" i="13"/>
  <c r="DD61" i="13"/>
  <c r="DE61" i="13"/>
  <c r="DF61" i="13"/>
  <c r="DG61" i="13"/>
  <c r="DH61" i="13"/>
  <c r="DI61" i="13"/>
  <c r="DJ61" i="13"/>
  <c r="DK61" i="13"/>
  <c r="DL61" i="13"/>
  <c r="DM61" i="13"/>
  <c r="DN61" i="13"/>
  <c r="DO61" i="13"/>
  <c r="DP61" i="13"/>
  <c r="DQ61" i="13"/>
  <c r="DR61" i="13"/>
  <c r="CD4" i="8"/>
  <c r="CD5" i="8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7" i="8"/>
  <c r="CD38" i="8"/>
  <c r="CD39" i="8"/>
  <c r="CD40" i="8"/>
  <c r="CD41" i="8"/>
  <c r="CD42" i="8"/>
  <c r="CD43" i="8"/>
  <c r="CD44" i="8"/>
  <c r="CD45" i="8"/>
  <c r="CD46" i="8"/>
  <c r="CD47" i="8"/>
  <c r="CD3" i="8"/>
  <c r="HZ61" i="25" l="1"/>
  <c r="HZ62" i="25"/>
  <c r="BA4" i="51"/>
  <c r="BA5" i="51"/>
  <c r="BA6" i="51"/>
  <c r="BA7" i="51"/>
  <c r="BA8" i="51"/>
  <c r="BA3" i="51"/>
  <c r="BT4" i="52"/>
  <c r="BT5" i="52"/>
  <c r="BT6" i="52"/>
  <c r="BT7" i="52"/>
  <c r="BT8" i="52"/>
  <c r="BT9" i="52"/>
  <c r="BT10" i="52"/>
  <c r="BT11" i="52"/>
  <c r="BT12" i="52"/>
  <c r="BT3" i="52"/>
  <c r="C33" i="21"/>
  <c r="F33" i="42"/>
  <c r="E33" i="42"/>
  <c r="D33" i="42"/>
  <c r="C33" i="42"/>
  <c r="B33" i="42"/>
  <c r="K26" i="20"/>
  <c r="C26" i="20"/>
  <c r="B26" i="20"/>
  <c r="BX12" i="52"/>
  <c r="BU12" i="52"/>
  <c r="BX11" i="52"/>
  <c r="BU11" i="52"/>
  <c r="BX10" i="52"/>
  <c r="BU10" i="52"/>
  <c r="BX9" i="52"/>
  <c r="BU9" i="52"/>
  <c r="BX8" i="52"/>
  <c r="BU8" i="52"/>
  <c r="BX7" i="52"/>
  <c r="BU7" i="52"/>
  <c r="BX6" i="52"/>
  <c r="BU6" i="52"/>
  <c r="BX5" i="52"/>
  <c r="BU5" i="52"/>
  <c r="BX4" i="52"/>
  <c r="BU4" i="52"/>
  <c r="BX3" i="52"/>
  <c r="BU3" i="52"/>
  <c r="AY11" i="51"/>
  <c r="AX11" i="51"/>
  <c r="H34" i="21" s="1"/>
  <c r="AW11" i="51"/>
  <c r="AV11" i="51"/>
  <c r="AU11" i="51"/>
  <c r="AT11" i="51"/>
  <c r="AS11" i="51"/>
  <c r="AR11" i="51"/>
  <c r="AP11" i="51"/>
  <c r="AO11" i="51"/>
  <c r="AN11" i="51"/>
  <c r="AM11" i="51"/>
  <c r="AL11" i="51"/>
  <c r="C34" i="21" s="1"/>
  <c r="AK11" i="51"/>
  <c r="F34" i="42" s="1"/>
  <c r="AI11" i="51"/>
  <c r="E34" i="42" s="1"/>
  <c r="AH11" i="51"/>
  <c r="AE11" i="51"/>
  <c r="AD11" i="51"/>
  <c r="AA11" i="51"/>
  <c r="Z11" i="51"/>
  <c r="D34" i="42" s="1"/>
  <c r="X11" i="51"/>
  <c r="W11" i="51"/>
  <c r="V11" i="51"/>
  <c r="U11" i="51"/>
  <c r="T11" i="51"/>
  <c r="S11" i="51"/>
  <c r="C34" i="42" s="1"/>
  <c r="Q11" i="51"/>
  <c r="P11" i="51"/>
  <c r="O11" i="51"/>
  <c r="B34" i="42" s="1"/>
  <c r="N11" i="51"/>
  <c r="M11" i="51"/>
  <c r="H11" i="51"/>
  <c r="BH11" i="51" s="1"/>
  <c r="G11" i="51"/>
  <c r="F11" i="51"/>
  <c r="E11" i="51"/>
  <c r="D11" i="51"/>
  <c r="C11" i="51"/>
  <c r="BC11" i="51" s="1"/>
  <c r="B11" i="51"/>
  <c r="AY10" i="51"/>
  <c r="AX10" i="51"/>
  <c r="AW10" i="51"/>
  <c r="AV10" i="51"/>
  <c r="AU10" i="51"/>
  <c r="AT10" i="51"/>
  <c r="AS10" i="51"/>
  <c r="AR10" i="51"/>
  <c r="AP10" i="51"/>
  <c r="AO10" i="51"/>
  <c r="AN10" i="51"/>
  <c r="AM10" i="51"/>
  <c r="AL10" i="51"/>
  <c r="P27" i="20" s="1"/>
  <c r="AK10" i="51"/>
  <c r="AI10" i="51"/>
  <c r="AH10" i="51"/>
  <c r="AE10" i="51"/>
  <c r="AD10" i="51"/>
  <c r="AA10" i="51"/>
  <c r="K27" i="20" s="1"/>
  <c r="Z10" i="51"/>
  <c r="X10" i="51"/>
  <c r="W10" i="51"/>
  <c r="V10" i="51"/>
  <c r="U10" i="51"/>
  <c r="T10" i="51"/>
  <c r="S10" i="51"/>
  <c r="C27" i="20" s="1"/>
  <c r="Q10" i="51"/>
  <c r="B27" i="20" s="1"/>
  <c r="P10" i="51"/>
  <c r="O10" i="51"/>
  <c r="N10" i="51"/>
  <c r="M10" i="51"/>
  <c r="H10" i="51"/>
  <c r="G10" i="51"/>
  <c r="F10" i="51"/>
  <c r="E10" i="51"/>
  <c r="D10" i="51"/>
  <c r="C10" i="51"/>
  <c r="BC10" i="51" s="1"/>
  <c r="B10" i="51"/>
  <c r="BH9" i="51"/>
  <c r="BC9" i="51"/>
  <c r="BH8" i="51"/>
  <c r="BC8" i="51"/>
  <c r="BH7" i="51"/>
  <c r="BC7" i="51"/>
  <c r="BH6" i="51"/>
  <c r="BC6" i="51"/>
  <c r="BH5" i="51"/>
  <c r="BC5" i="51"/>
  <c r="BH4" i="51"/>
  <c r="BC4" i="51"/>
  <c r="BH3" i="51"/>
  <c r="BC3" i="51"/>
  <c r="BH10" i="51" l="1"/>
  <c r="P26" i="20"/>
  <c r="H33" i="21"/>
  <c r="CB4" i="6" l="1"/>
  <c r="CB5" i="6"/>
  <c r="CB6" i="6"/>
  <c r="CB7" i="6"/>
  <c r="CB8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A4" i="7"/>
  <c r="CA5" i="7"/>
  <c r="CA6" i="7"/>
  <c r="CA7" i="7"/>
  <c r="CA8" i="7"/>
  <c r="CA9" i="7"/>
  <c r="CA10" i="7"/>
  <c r="CA11" i="7"/>
  <c r="CA12" i="7"/>
  <c r="CA13" i="7"/>
  <c r="CA14" i="7"/>
  <c r="CA15" i="7"/>
  <c r="CA3" i="7"/>
  <c r="FT4" i="34"/>
  <c r="FT5" i="34"/>
  <c r="FT6" i="34"/>
  <c r="FT7" i="34"/>
  <c r="FT8" i="34"/>
  <c r="FT9" i="34"/>
  <c r="FT10" i="34"/>
  <c r="FT11" i="34"/>
  <c r="FT12" i="34"/>
  <c r="FT13" i="34"/>
  <c r="FT14" i="34"/>
  <c r="FT15" i="34"/>
  <c r="FT16" i="34"/>
  <c r="FT17" i="34"/>
  <c r="FT18" i="34"/>
  <c r="FT19" i="34"/>
  <c r="FT20" i="34"/>
  <c r="FT21" i="34"/>
  <c r="FT22" i="34"/>
  <c r="FT23" i="34"/>
  <c r="FT24" i="34"/>
  <c r="FT25" i="34"/>
  <c r="FT26" i="34"/>
  <c r="FT27" i="34"/>
  <c r="FT28" i="34"/>
  <c r="FT29" i="34"/>
  <c r="FT30" i="34"/>
  <c r="FT31" i="34"/>
  <c r="FT32" i="34"/>
  <c r="FT33" i="34"/>
  <c r="FT34" i="34"/>
  <c r="FT35" i="34"/>
  <c r="FT36" i="34"/>
  <c r="FT37" i="34"/>
  <c r="FT38" i="34"/>
  <c r="FT39" i="34"/>
  <c r="FT40" i="34"/>
  <c r="FT41" i="34"/>
  <c r="FT42" i="34"/>
  <c r="FT43" i="34"/>
  <c r="FT44" i="34"/>
  <c r="FT45" i="34"/>
  <c r="FT46" i="34"/>
  <c r="FT47" i="34"/>
  <c r="FT48" i="34"/>
  <c r="FT49" i="34"/>
  <c r="FT50" i="34"/>
  <c r="FT51" i="34"/>
  <c r="FT3" i="34"/>
  <c r="ET4" i="27"/>
  <c r="ET5" i="27"/>
  <c r="ET6" i="27"/>
  <c r="ET7" i="27"/>
  <c r="ET8" i="27"/>
  <c r="ET9" i="27"/>
  <c r="ET10" i="27"/>
  <c r="ET11" i="27"/>
  <c r="ET12" i="27"/>
  <c r="ET13" i="27"/>
  <c r="ET14" i="27"/>
  <c r="ET15" i="27"/>
  <c r="ET16" i="27"/>
  <c r="ET17" i="27"/>
  <c r="ET18" i="27"/>
  <c r="ET19" i="27"/>
  <c r="ET20" i="27"/>
  <c r="ET21" i="27"/>
  <c r="ET22" i="27"/>
  <c r="ET23" i="27"/>
  <c r="ET24" i="27"/>
  <c r="ET25" i="27"/>
  <c r="ET26" i="27"/>
  <c r="ET27" i="27"/>
  <c r="ET28" i="27"/>
  <c r="ET29" i="27"/>
  <c r="ET30" i="27"/>
  <c r="ET31" i="27"/>
  <c r="ET32" i="27"/>
  <c r="ET33" i="27"/>
  <c r="ET34" i="27"/>
  <c r="ET35" i="27"/>
  <c r="ET36" i="27"/>
  <c r="ET37" i="27"/>
  <c r="ET38" i="27"/>
  <c r="ET39" i="27"/>
  <c r="ET40" i="27"/>
  <c r="ET41" i="27"/>
  <c r="ET42" i="27"/>
  <c r="ET43" i="27"/>
  <c r="ET44" i="27"/>
  <c r="ET45" i="27"/>
  <c r="ET46" i="27"/>
  <c r="ET47" i="27"/>
  <c r="ET48" i="27"/>
  <c r="ET49" i="27"/>
  <c r="ET50" i="27"/>
  <c r="ET51" i="27"/>
  <c r="ET3" i="27"/>
  <c r="AE61" i="3"/>
  <c r="AE62" i="3"/>
  <c r="AE63" i="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Z62" i="13"/>
  <c r="AA62" i="13"/>
  <c r="FZ55" i="27"/>
  <c r="GA55" i="27"/>
  <c r="GB55" i="27"/>
  <c r="GC55" i="27"/>
  <c r="FZ3" i="27"/>
  <c r="FZ4" i="27"/>
  <c r="FZ5" i="27"/>
  <c r="FZ6" i="27"/>
  <c r="FZ7" i="27"/>
  <c r="FZ8" i="27"/>
  <c r="FZ9" i="27"/>
  <c r="FZ10" i="27"/>
  <c r="FZ11" i="27"/>
  <c r="FZ12" i="27"/>
  <c r="FZ13" i="27"/>
  <c r="FZ14" i="27"/>
  <c r="FZ15" i="27"/>
  <c r="FZ16" i="27"/>
  <c r="FZ17" i="27"/>
  <c r="FZ18" i="27"/>
  <c r="FZ19" i="27"/>
  <c r="FZ20" i="27"/>
  <c r="FZ21" i="27"/>
  <c r="FZ22" i="27"/>
  <c r="FZ23" i="27"/>
  <c r="FZ24" i="27"/>
  <c r="FZ25" i="27"/>
  <c r="FZ26" i="27"/>
  <c r="FZ27" i="27"/>
  <c r="FZ28" i="27"/>
  <c r="FZ29" i="27"/>
  <c r="FZ30" i="27"/>
  <c r="FZ31" i="27"/>
  <c r="FZ32" i="27"/>
  <c r="FZ33" i="27"/>
  <c r="FZ34" i="27"/>
  <c r="FZ35" i="27"/>
  <c r="FZ36" i="27"/>
  <c r="FZ37" i="27"/>
  <c r="FZ38" i="27"/>
  <c r="FZ39" i="27"/>
  <c r="FZ40" i="27"/>
  <c r="FZ41" i="27"/>
  <c r="FZ42" i="27"/>
  <c r="FZ43" i="27"/>
  <c r="FZ44" i="27"/>
  <c r="FZ45" i="27"/>
  <c r="FZ46" i="27"/>
  <c r="FZ47" i="27"/>
  <c r="FZ48" i="27"/>
  <c r="FZ49" i="27"/>
  <c r="FZ50" i="27"/>
  <c r="FZ51" i="27"/>
  <c r="GH4" i="27"/>
  <c r="GH5" i="27"/>
  <c r="GH6" i="27"/>
  <c r="GH7" i="27"/>
  <c r="GH8" i="27"/>
  <c r="GH9" i="27"/>
  <c r="GH10" i="27"/>
  <c r="GH11" i="27"/>
  <c r="GH12" i="27"/>
  <c r="GH13" i="27"/>
  <c r="GH14" i="27"/>
  <c r="GH15" i="27"/>
  <c r="GH16" i="27"/>
  <c r="GH17" i="27"/>
  <c r="GH18" i="27"/>
  <c r="GH19" i="27"/>
  <c r="GH20" i="27"/>
  <c r="GH21" i="27"/>
  <c r="GH22" i="27"/>
  <c r="GH23" i="27"/>
  <c r="GH24" i="27"/>
  <c r="GH25" i="27"/>
  <c r="GH26" i="27"/>
  <c r="GH27" i="27"/>
  <c r="GH28" i="27"/>
  <c r="GH29" i="27"/>
  <c r="GH30" i="27"/>
  <c r="GH31" i="27"/>
  <c r="GH32" i="27"/>
  <c r="GH33" i="27"/>
  <c r="GH34" i="27"/>
  <c r="GH35" i="27"/>
  <c r="GH36" i="27"/>
  <c r="GH37" i="27"/>
  <c r="GH38" i="27"/>
  <c r="GH39" i="27"/>
  <c r="GH40" i="27"/>
  <c r="GH41" i="27"/>
  <c r="GH42" i="27"/>
  <c r="GH43" i="27"/>
  <c r="GH44" i="27"/>
  <c r="GH45" i="27"/>
  <c r="GH46" i="27"/>
  <c r="GH47" i="27"/>
  <c r="GH48" i="27"/>
  <c r="GH49" i="27"/>
  <c r="GH50" i="27"/>
  <c r="GH3" i="27"/>
  <c r="DG60" i="43"/>
  <c r="DG59" i="43"/>
  <c r="DG78" i="43"/>
  <c r="DG77" i="43"/>
  <c r="DG74" i="43"/>
  <c r="DG73" i="43"/>
  <c r="DG72" i="43"/>
  <c r="DG71" i="43"/>
  <c r="DG70" i="43"/>
  <c r="DG69" i="43"/>
  <c r="DG68" i="43"/>
  <c r="DG67" i="43"/>
  <c r="DG66" i="43"/>
  <c r="DG4" i="43"/>
  <c r="DG5" i="43"/>
  <c r="DG6" i="43"/>
  <c r="DG7" i="43"/>
  <c r="DG8" i="43"/>
  <c r="DG9" i="43"/>
  <c r="DG10" i="43"/>
  <c r="DG11" i="43"/>
  <c r="DG12" i="43"/>
  <c r="DG13" i="43"/>
  <c r="DG14" i="43"/>
  <c r="DG15" i="43"/>
  <c r="DG16" i="43"/>
  <c r="DG17" i="43"/>
  <c r="DG18" i="43"/>
  <c r="DG19" i="43"/>
  <c r="DG20" i="43"/>
  <c r="DG21" i="43"/>
  <c r="DG22" i="43"/>
  <c r="DG23" i="43"/>
  <c r="DG24" i="43"/>
  <c r="DG25" i="43"/>
  <c r="DG26" i="43"/>
  <c r="DG27" i="43"/>
  <c r="DG28" i="43"/>
  <c r="DG29" i="43"/>
  <c r="DG30" i="43"/>
  <c r="DG31" i="43"/>
  <c r="DG32" i="43"/>
  <c r="DG33" i="43"/>
  <c r="DG34" i="43"/>
  <c r="DG35" i="43"/>
  <c r="DG36" i="43"/>
  <c r="DG37" i="43"/>
  <c r="DG38" i="43"/>
  <c r="DG39" i="43"/>
  <c r="DG40" i="43"/>
  <c r="DG41" i="43"/>
  <c r="DG42" i="43"/>
  <c r="DG43" i="43"/>
  <c r="DG44" i="43"/>
  <c r="DG45" i="43"/>
  <c r="DG46" i="43"/>
  <c r="DG47" i="43"/>
  <c r="DG48" i="43"/>
  <c r="DG49" i="43"/>
  <c r="DG50" i="43"/>
  <c r="DG51" i="43"/>
  <c r="DG3" i="43"/>
  <c r="L64" i="43"/>
  <c r="M64" i="43"/>
  <c r="G48" i="42" s="1"/>
  <c r="N64" i="43"/>
  <c r="O64" i="43"/>
  <c r="B48" i="42" s="1"/>
  <c r="P64" i="43"/>
  <c r="Q64" i="43"/>
  <c r="R64" i="43"/>
  <c r="S64" i="43"/>
  <c r="T64" i="43"/>
  <c r="C48" i="42" s="1"/>
  <c r="U64" i="43"/>
  <c r="V64" i="43"/>
  <c r="H48" i="42" s="1"/>
  <c r="W64" i="43"/>
  <c r="X64" i="43"/>
  <c r="Y64" i="43"/>
  <c r="Z64" i="43"/>
  <c r="AA64" i="43"/>
  <c r="AB64" i="43"/>
  <c r="B50" i="21" s="1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D48" i="42" s="1"/>
  <c r="AS64" i="43"/>
  <c r="AT64" i="43"/>
  <c r="AU64" i="43"/>
  <c r="AV64" i="43"/>
  <c r="AW64" i="43"/>
  <c r="AX64" i="43"/>
  <c r="AZ64" i="43"/>
  <c r="BA64" i="43"/>
  <c r="BB64" i="43"/>
  <c r="BC64" i="43"/>
  <c r="BD64" i="43"/>
  <c r="BE64" i="43"/>
  <c r="BF64" i="43"/>
  <c r="E48" i="42" s="1"/>
  <c r="BH64" i="43"/>
  <c r="F48" i="42" s="1"/>
  <c r="BI64" i="43"/>
  <c r="C50" i="21" s="1"/>
  <c r="BJ64" i="43"/>
  <c r="BK64" i="43"/>
  <c r="BL64" i="43"/>
  <c r="BM64" i="43"/>
  <c r="BN64" i="43"/>
  <c r="BO64" i="43"/>
  <c r="D50" i="21" s="1"/>
  <c r="BP64" i="43"/>
  <c r="BQ64" i="43"/>
  <c r="BS64" i="43"/>
  <c r="BT64" i="43"/>
  <c r="BU64" i="43"/>
  <c r="BV64" i="43"/>
  <c r="BW64" i="43"/>
  <c r="BX64" i="43"/>
  <c r="BY64" i="43"/>
  <c r="BZ64" i="43"/>
  <c r="CA64" i="43"/>
  <c r="CB64" i="43"/>
  <c r="CC64" i="43"/>
  <c r="CD64" i="43"/>
  <c r="CE64" i="43"/>
  <c r="CF64" i="43"/>
  <c r="CG64" i="43"/>
  <c r="E50" i="21" s="1"/>
  <c r="CH64" i="43"/>
  <c r="F50" i="21" s="1"/>
  <c r="CI64" i="43"/>
  <c r="CJ64" i="43"/>
  <c r="CK64" i="43"/>
  <c r="CL64" i="43"/>
  <c r="CM64" i="43"/>
  <c r="CN64" i="43"/>
  <c r="CO64" i="43"/>
  <c r="CP64" i="43"/>
  <c r="CQ64" i="43"/>
  <c r="CR64" i="43"/>
  <c r="CS64" i="43"/>
  <c r="CT64" i="43"/>
  <c r="CU64" i="43"/>
  <c r="CV64" i="43"/>
  <c r="G50" i="21" s="1"/>
  <c r="CW64" i="43"/>
  <c r="CX64" i="43"/>
  <c r="CY64" i="43"/>
  <c r="CZ64" i="43"/>
  <c r="DA64" i="43"/>
  <c r="DB64" i="43"/>
  <c r="DC64" i="43"/>
  <c r="H50" i="21" s="1"/>
  <c r="DD64" i="43"/>
  <c r="DE64" i="43"/>
  <c r="K64" i="43"/>
  <c r="EC4" i="3"/>
  <c r="EC5" i="3"/>
  <c r="EC6" i="3"/>
  <c r="EC7" i="3"/>
  <c r="EC8" i="3"/>
  <c r="EC9" i="3"/>
  <c r="EC10" i="3"/>
  <c r="EC11" i="3"/>
  <c r="EC12" i="3"/>
  <c r="EC13" i="3"/>
  <c r="EC14" i="3"/>
  <c r="EC15" i="3"/>
  <c r="EC16" i="3"/>
  <c r="EC17" i="3"/>
  <c r="EC18" i="3"/>
  <c r="EC19" i="3"/>
  <c r="EC20" i="3"/>
  <c r="EC21" i="3"/>
  <c r="EC22" i="3"/>
  <c r="EC23" i="3"/>
  <c r="EC24" i="3"/>
  <c r="EC25" i="3"/>
  <c r="EC26" i="3"/>
  <c r="EC27" i="3"/>
  <c r="EC28" i="3"/>
  <c r="EC29" i="3"/>
  <c r="EC30" i="3"/>
  <c r="EC31" i="3"/>
  <c r="EC32" i="3"/>
  <c r="EC33" i="3"/>
  <c r="EC34" i="3"/>
  <c r="EC35" i="3"/>
  <c r="EC36" i="3"/>
  <c r="EC37" i="3"/>
  <c r="EC38" i="3"/>
  <c r="EC39" i="3"/>
  <c r="EC40" i="3"/>
  <c r="EC41" i="3"/>
  <c r="EC42" i="3"/>
  <c r="EC43" i="3"/>
  <c r="EC44" i="3"/>
  <c r="EC45" i="3"/>
  <c r="EC46" i="3"/>
  <c r="EC47" i="3"/>
  <c r="EC48" i="3"/>
  <c r="EC49" i="3"/>
  <c r="EC50" i="3"/>
  <c r="EC51" i="3"/>
  <c r="EC3" i="3"/>
  <c r="CG61" i="3"/>
  <c r="AZ61" i="32"/>
  <c r="BA61" i="32"/>
  <c r="BB61" i="32"/>
  <c r="BC61" i="32"/>
  <c r="BD61" i="32"/>
  <c r="BE61" i="32"/>
  <c r="BF61" i="32"/>
  <c r="DT4" i="10"/>
  <c r="DT5" i="10"/>
  <c r="DT6" i="10"/>
  <c r="DT7" i="10"/>
  <c r="DT8" i="10"/>
  <c r="DT9" i="10"/>
  <c r="DT10" i="10"/>
  <c r="DT11" i="10"/>
  <c r="DT12" i="10"/>
  <c r="DT13" i="10"/>
  <c r="DT14" i="10"/>
  <c r="DT15" i="10"/>
  <c r="DT16" i="10"/>
  <c r="DT17" i="10"/>
  <c r="DT18" i="10"/>
  <c r="DT19" i="10"/>
  <c r="DT20" i="10"/>
  <c r="DT21" i="10"/>
  <c r="DT22" i="10"/>
  <c r="DT23" i="10"/>
  <c r="DT24" i="10"/>
  <c r="DT25" i="10"/>
  <c r="DT26" i="10"/>
  <c r="DT27" i="10"/>
  <c r="DT28" i="10"/>
  <c r="DT29" i="10"/>
  <c r="DT30" i="10"/>
  <c r="DT31" i="10"/>
  <c r="DT32" i="10"/>
  <c r="DT33" i="10"/>
  <c r="DT34" i="10"/>
  <c r="DT35" i="10"/>
  <c r="DT36" i="10"/>
  <c r="DT37" i="10"/>
  <c r="DT38" i="10"/>
  <c r="DT39" i="10"/>
  <c r="DT40" i="10"/>
  <c r="DT41" i="10"/>
  <c r="DT42" i="10"/>
  <c r="DT43" i="10"/>
  <c r="DT44" i="10"/>
  <c r="DT45" i="10"/>
  <c r="DT46" i="10"/>
  <c r="DT47" i="10"/>
  <c r="DT48" i="10"/>
  <c r="DT49" i="10"/>
  <c r="DT50" i="10"/>
  <c r="DT51" i="10"/>
  <c r="DT3" i="10"/>
  <c r="AJ61" i="10"/>
  <c r="AK61" i="10"/>
  <c r="AL61" i="10"/>
  <c r="G20" i="42" s="1"/>
  <c r="AM61" i="10"/>
  <c r="AN61" i="10"/>
  <c r="AO61" i="10"/>
  <c r="B20" i="42" s="1"/>
  <c r="AP61" i="10"/>
  <c r="AQ61" i="10"/>
  <c r="B10" i="60" s="1"/>
  <c r="AR61" i="10"/>
  <c r="AS61" i="10"/>
  <c r="AT61" i="10"/>
  <c r="AU61" i="10"/>
  <c r="AV61" i="10"/>
  <c r="AW61" i="10"/>
  <c r="AX61" i="10"/>
  <c r="I10" i="60" s="1"/>
  <c r="AY61" i="10"/>
  <c r="AZ61" i="10"/>
  <c r="BA61" i="10"/>
  <c r="BB61" i="10"/>
  <c r="BC61" i="10"/>
  <c r="BD61" i="10"/>
  <c r="BE61" i="10"/>
  <c r="D20" i="42" s="1"/>
  <c r="BF61" i="10"/>
  <c r="BI61" i="10"/>
  <c r="M10" i="60" s="1"/>
  <c r="BJ61" i="10"/>
  <c r="BK61" i="10"/>
  <c r="BL61" i="10"/>
  <c r="BM61" i="10"/>
  <c r="BO61" i="10"/>
  <c r="BP61" i="10"/>
  <c r="BQ61" i="10"/>
  <c r="BR61" i="10"/>
  <c r="BS61" i="10"/>
  <c r="E20" i="42" s="1"/>
  <c r="BT61" i="10"/>
  <c r="BV61" i="10"/>
  <c r="BW61" i="10"/>
  <c r="P10" i="60" s="1"/>
  <c r="BX61" i="10"/>
  <c r="BY61" i="10"/>
  <c r="BZ61" i="10"/>
  <c r="CA61" i="10"/>
  <c r="R10" i="60" s="1"/>
  <c r="CB61" i="10"/>
  <c r="CC61" i="10"/>
  <c r="CD61" i="10"/>
  <c r="CF61" i="10"/>
  <c r="CG61" i="10"/>
  <c r="CH61" i="10"/>
  <c r="CI61" i="10"/>
  <c r="CJ61" i="10"/>
  <c r="CK61" i="10"/>
  <c r="CL61" i="10"/>
  <c r="CM61" i="10"/>
  <c r="CN61" i="10"/>
  <c r="T10" i="60" s="1"/>
  <c r="CO61" i="10"/>
  <c r="CP61" i="10"/>
  <c r="CQ61" i="10"/>
  <c r="CR61" i="10"/>
  <c r="CS61" i="10"/>
  <c r="CT61" i="10"/>
  <c r="CU61" i="10"/>
  <c r="CV61" i="10"/>
  <c r="CW61" i="10"/>
  <c r="CX61" i="10"/>
  <c r="CY61" i="10"/>
  <c r="CZ61" i="10"/>
  <c r="DA61" i="10"/>
  <c r="DB61" i="10"/>
  <c r="DC61" i="10"/>
  <c r="Y10" i="60" s="1"/>
  <c r="DD61" i="10"/>
  <c r="DE61" i="10"/>
  <c r="DF61" i="10"/>
  <c r="DG61" i="10"/>
  <c r="DH61" i="10"/>
  <c r="DI61" i="10"/>
  <c r="DJ61" i="10"/>
  <c r="DK61" i="10"/>
  <c r="AD10" i="60" s="1"/>
  <c r="DL61" i="10"/>
  <c r="DM61" i="10"/>
  <c r="DN61" i="10"/>
  <c r="DO61" i="10"/>
  <c r="DP61" i="10"/>
  <c r="DQ61" i="10"/>
  <c r="AF10" i="60" s="1"/>
  <c r="DR61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I63" i="10"/>
  <c r="BJ63" i="10"/>
  <c r="BK63" i="10"/>
  <c r="BL63" i="10"/>
  <c r="BM63" i="10"/>
  <c r="BO63" i="10"/>
  <c r="BP63" i="10"/>
  <c r="BQ63" i="10"/>
  <c r="BR63" i="10"/>
  <c r="BS63" i="10"/>
  <c r="BT63" i="10"/>
  <c r="BV63" i="10"/>
  <c r="BW63" i="10"/>
  <c r="BX63" i="10"/>
  <c r="BY63" i="10"/>
  <c r="BZ63" i="10"/>
  <c r="CA63" i="10"/>
  <c r="CB63" i="10"/>
  <c r="CC63" i="10"/>
  <c r="CD63" i="10"/>
  <c r="CF63" i="10"/>
  <c r="CG63" i="10"/>
  <c r="CH63" i="10"/>
  <c r="CI63" i="10"/>
  <c r="CJ63" i="10"/>
  <c r="CK63" i="10"/>
  <c r="CL63" i="10"/>
  <c r="CM63" i="10"/>
  <c r="CN63" i="10"/>
  <c r="CO63" i="10"/>
  <c r="CP63" i="10"/>
  <c r="CQ63" i="10"/>
  <c r="CR63" i="10"/>
  <c r="CS63" i="10"/>
  <c r="CT63" i="10"/>
  <c r="CU63" i="10"/>
  <c r="CV63" i="10"/>
  <c r="CW63" i="10"/>
  <c r="CX63" i="10"/>
  <c r="CY63" i="10"/>
  <c r="CZ63" i="10"/>
  <c r="DA63" i="10"/>
  <c r="DB63" i="10"/>
  <c r="DC63" i="10"/>
  <c r="DD63" i="10"/>
  <c r="DE63" i="10"/>
  <c r="DF63" i="10"/>
  <c r="DG63" i="10"/>
  <c r="DH63" i="10"/>
  <c r="DI63" i="10"/>
  <c r="DJ63" i="10"/>
  <c r="DK63" i="10"/>
  <c r="DL63" i="10"/>
  <c r="DM63" i="10"/>
  <c r="DN63" i="10"/>
  <c r="DO63" i="10"/>
  <c r="DP63" i="10"/>
  <c r="DQ63" i="10"/>
  <c r="DR63" i="10"/>
  <c r="AI63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EY4" i="10"/>
  <c r="EY5" i="10"/>
  <c r="EY6" i="10"/>
  <c r="EY7" i="10"/>
  <c r="EY8" i="10"/>
  <c r="EY9" i="10"/>
  <c r="EY10" i="10"/>
  <c r="EY11" i="10"/>
  <c r="EY12" i="10"/>
  <c r="EY13" i="10"/>
  <c r="EY14" i="10"/>
  <c r="EY15" i="10"/>
  <c r="EY16" i="10"/>
  <c r="EY17" i="10"/>
  <c r="EY18" i="10"/>
  <c r="EY19" i="10"/>
  <c r="EY20" i="10"/>
  <c r="EY21" i="10"/>
  <c r="EY22" i="10"/>
  <c r="EY23" i="10"/>
  <c r="EY24" i="10"/>
  <c r="EY25" i="10"/>
  <c r="EY26" i="10"/>
  <c r="EY27" i="10"/>
  <c r="EY28" i="10"/>
  <c r="EY29" i="10"/>
  <c r="EY30" i="10"/>
  <c r="EY31" i="10"/>
  <c r="EY32" i="10"/>
  <c r="EY33" i="10"/>
  <c r="EY34" i="10"/>
  <c r="EY35" i="10"/>
  <c r="EY36" i="10"/>
  <c r="EY37" i="10"/>
  <c r="EY38" i="10"/>
  <c r="EY39" i="10"/>
  <c r="EY40" i="10"/>
  <c r="EY41" i="10"/>
  <c r="EY42" i="10"/>
  <c r="EY43" i="10"/>
  <c r="EY44" i="10"/>
  <c r="EY45" i="10"/>
  <c r="EY46" i="10"/>
  <c r="EY47" i="10"/>
  <c r="EY48" i="10"/>
  <c r="EY49" i="10"/>
  <c r="EY50" i="10"/>
  <c r="EY51" i="10"/>
  <c r="EY3" i="10"/>
  <c r="C15" i="42"/>
  <c r="D15" i="42"/>
  <c r="E15" i="42"/>
  <c r="F15" i="42"/>
  <c r="B15" i="42"/>
  <c r="B18" i="20"/>
  <c r="C18" i="20"/>
  <c r="K18" i="20"/>
  <c r="M18" i="20"/>
  <c r="S18" i="20"/>
  <c r="AE18" i="20"/>
  <c r="AF18" i="20"/>
  <c r="AD63" i="47"/>
  <c r="AE63" i="47"/>
  <c r="AF63" i="47"/>
  <c r="AG63" i="47"/>
  <c r="AH63" i="47"/>
  <c r="AI63" i="47"/>
  <c r="AJ63" i="47"/>
  <c r="AK63" i="47"/>
  <c r="AL63" i="47"/>
  <c r="AM63" i="47"/>
  <c r="AN63" i="47"/>
  <c r="AO63" i="47"/>
  <c r="AP63" i="47"/>
  <c r="AQ63" i="47"/>
  <c r="AR63" i="47"/>
  <c r="AS63" i="47"/>
  <c r="AT63" i="47"/>
  <c r="AU63" i="47"/>
  <c r="AV63" i="47"/>
  <c r="AW63" i="47"/>
  <c r="AZ63" i="47"/>
  <c r="BA63" i="47"/>
  <c r="BB63" i="47"/>
  <c r="BD63" i="47"/>
  <c r="BE63" i="47"/>
  <c r="BF63" i="47"/>
  <c r="BH63" i="47"/>
  <c r="BI63" i="47"/>
  <c r="BJ63" i="47"/>
  <c r="BK63" i="47"/>
  <c r="BM63" i="47"/>
  <c r="BN63" i="47"/>
  <c r="BO63" i="47"/>
  <c r="BP63" i="47"/>
  <c r="BQ63" i="47"/>
  <c r="BR63" i="47"/>
  <c r="BS63" i="47"/>
  <c r="BT63" i="47"/>
  <c r="BU63" i="47"/>
  <c r="BV63" i="47"/>
  <c r="BW63" i="47"/>
  <c r="BX63" i="47"/>
  <c r="BY63" i="47"/>
  <c r="BZ63" i="47"/>
  <c r="BM61" i="48"/>
  <c r="BN61" i="48"/>
  <c r="BO61" i="48"/>
  <c r="E21" i="42" s="1"/>
  <c r="ES4" i="48"/>
  <c r="ES5" i="48"/>
  <c r="ES6" i="48"/>
  <c r="ES7" i="48"/>
  <c r="ES8" i="48"/>
  <c r="ES9" i="48"/>
  <c r="ES10" i="48"/>
  <c r="ES11" i="48"/>
  <c r="ES12" i="48"/>
  <c r="ES13" i="48"/>
  <c r="ES14" i="48"/>
  <c r="ES15" i="48"/>
  <c r="ES16" i="48"/>
  <c r="ES17" i="48"/>
  <c r="ES18" i="48"/>
  <c r="ES19" i="48"/>
  <c r="ES20" i="48"/>
  <c r="ES21" i="48"/>
  <c r="ES22" i="48"/>
  <c r="ES23" i="48"/>
  <c r="ES24" i="48"/>
  <c r="ES25" i="48"/>
  <c r="ES26" i="48"/>
  <c r="ES27" i="48"/>
  <c r="ES28" i="48"/>
  <c r="ES29" i="48"/>
  <c r="ES30" i="48"/>
  <c r="ES31" i="48"/>
  <c r="ES32" i="48"/>
  <c r="ES33" i="48"/>
  <c r="ES34" i="48"/>
  <c r="ES35" i="48"/>
  <c r="ES36" i="48"/>
  <c r="ES37" i="48"/>
  <c r="ES38" i="48"/>
  <c r="ES39" i="48"/>
  <c r="ES40" i="48"/>
  <c r="ES41" i="48"/>
  <c r="ES42" i="48"/>
  <c r="ES43" i="48"/>
  <c r="ES44" i="48"/>
  <c r="ES45" i="48"/>
  <c r="ES46" i="48"/>
  <c r="ES47" i="48"/>
  <c r="ES48" i="48"/>
  <c r="ES49" i="48"/>
  <c r="ES50" i="48"/>
  <c r="ES51" i="48"/>
  <c r="ES3" i="48"/>
  <c r="DR4" i="5"/>
  <c r="DR5" i="5"/>
  <c r="DR7" i="5"/>
  <c r="DR8" i="5"/>
  <c r="DR9" i="5"/>
  <c r="DR10" i="5"/>
  <c r="DR11" i="5"/>
  <c r="DR12" i="5"/>
  <c r="DR13" i="5"/>
  <c r="DR14" i="5"/>
  <c r="DR15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3" i="5"/>
  <c r="L61" i="4"/>
  <c r="M61" i="4"/>
  <c r="N61" i="4"/>
  <c r="O61" i="4"/>
  <c r="P61" i="4"/>
  <c r="Q61" i="4"/>
  <c r="R61" i="4"/>
  <c r="S61" i="4"/>
  <c r="T61" i="4"/>
  <c r="C31" i="20" s="1"/>
  <c r="C39" i="20" s="1"/>
  <c r="U61" i="4"/>
  <c r="V61" i="4"/>
  <c r="E31" i="20" s="1"/>
  <c r="E39" i="20" s="1"/>
  <c r="W61" i="4"/>
  <c r="X61" i="4"/>
  <c r="Y61" i="4"/>
  <c r="Z61" i="4"/>
  <c r="F31" i="20" s="1"/>
  <c r="F39" i="20" s="1"/>
  <c r="AA61" i="4"/>
  <c r="AB61" i="4"/>
  <c r="AC61" i="4"/>
  <c r="AD61" i="4"/>
  <c r="J31" i="20" s="1"/>
  <c r="J39" i="20" s="1"/>
  <c r="AE61" i="4"/>
  <c r="AF61" i="4"/>
  <c r="AG61" i="4"/>
  <c r="AH61" i="4"/>
  <c r="AI61" i="4"/>
  <c r="AJ61" i="4"/>
  <c r="AK61" i="4"/>
  <c r="AL61" i="4"/>
  <c r="AM61" i="4"/>
  <c r="AN61" i="4"/>
  <c r="AO61" i="4"/>
  <c r="AP61" i="4"/>
  <c r="K31" i="20" s="1"/>
  <c r="K39" i="20" s="1"/>
  <c r="AS61" i="4"/>
  <c r="M31" i="20" s="1"/>
  <c r="M39" i="20" s="1"/>
  <c r="AT61" i="4"/>
  <c r="AU61" i="4"/>
  <c r="N31" i="20" s="1"/>
  <c r="N39" i="20" s="1"/>
  <c r="AV61" i="4"/>
  <c r="O31" i="20" s="1"/>
  <c r="O39" i="20" s="1"/>
  <c r="AW61" i="4"/>
  <c r="AX61" i="4"/>
  <c r="AZ61" i="4"/>
  <c r="BA61" i="4"/>
  <c r="BB61" i="4"/>
  <c r="BC61" i="4"/>
  <c r="BD61" i="4"/>
  <c r="BE61" i="4"/>
  <c r="BF61" i="4"/>
  <c r="BH61" i="4"/>
  <c r="BI61" i="4"/>
  <c r="BJ61" i="4"/>
  <c r="BK61" i="4"/>
  <c r="BL61" i="4"/>
  <c r="BM61" i="4"/>
  <c r="Q31" i="20" s="1"/>
  <c r="Q39" i="20" s="1"/>
  <c r="BN61" i="4"/>
  <c r="R31" i="20" s="1"/>
  <c r="R39" i="20" s="1"/>
  <c r="BO61" i="4"/>
  <c r="BP61" i="4"/>
  <c r="BQ61" i="4"/>
  <c r="BS61" i="4"/>
  <c r="BU61" i="4"/>
  <c r="BV61" i="4"/>
  <c r="BW61" i="4"/>
  <c r="S31" i="20" s="1"/>
  <c r="S39" i="20" s="1"/>
  <c r="BX61" i="4"/>
  <c r="BY61" i="4"/>
  <c r="BZ61" i="4"/>
  <c r="CA61" i="4"/>
  <c r="T31" i="20" s="1"/>
  <c r="T39" i="20" s="1"/>
  <c r="CB61" i="4"/>
  <c r="U31" i="20" s="1"/>
  <c r="U39" i="20" s="1"/>
  <c r="CC61" i="4"/>
  <c r="CD61" i="4"/>
  <c r="CE61" i="4"/>
  <c r="CF61" i="4"/>
  <c r="CG61" i="4"/>
  <c r="CH61" i="4"/>
  <c r="CI61" i="4"/>
  <c r="V31" i="20" s="1"/>
  <c r="V39" i="20" s="1"/>
  <c r="CJ61" i="4"/>
  <c r="CK61" i="4"/>
  <c r="CL61" i="4"/>
  <c r="CM61" i="4"/>
  <c r="CN61" i="4"/>
  <c r="CO61" i="4"/>
  <c r="CP61" i="4"/>
  <c r="X31" i="20" s="1"/>
  <c r="X39" i="20" s="1"/>
  <c r="CQ61" i="4"/>
  <c r="Y31" i="20" s="1"/>
  <c r="Y39" i="20" s="1"/>
  <c r="CR61" i="4"/>
  <c r="CS61" i="4"/>
  <c r="CT61" i="4"/>
  <c r="AA31" i="20" s="1"/>
  <c r="AA39" i="20" s="1"/>
  <c r="CU61" i="4"/>
  <c r="AB31" i="20" s="1"/>
  <c r="AB39" i="20" s="1"/>
  <c r="CV61" i="4"/>
  <c r="AC31" i="20" s="1"/>
  <c r="AC39" i="20" s="1"/>
  <c r="CW61" i="4"/>
  <c r="CX61" i="4"/>
  <c r="AD31" i="20" s="1"/>
  <c r="AD39" i="20" s="1"/>
  <c r="CY61" i="4"/>
  <c r="CZ61" i="4"/>
  <c r="DA61" i="4"/>
  <c r="DB61" i="4"/>
  <c r="DC61" i="4"/>
  <c r="DD61" i="4"/>
  <c r="AF31" i="20" s="1"/>
  <c r="AF39" i="20" s="1"/>
  <c r="DE61" i="4"/>
  <c r="K61" i="4"/>
  <c r="DG76" i="4"/>
  <c r="DH76" i="4"/>
  <c r="DI76" i="4"/>
  <c r="DJ76" i="4"/>
  <c r="DG77" i="4"/>
  <c r="DH77" i="4"/>
  <c r="DI77" i="4"/>
  <c r="DJ77" i="4"/>
  <c r="DG78" i="4"/>
  <c r="DH78" i="4"/>
  <c r="DI78" i="4"/>
  <c r="DJ78" i="4"/>
  <c r="DG82" i="4"/>
  <c r="DH82" i="4"/>
  <c r="DI82" i="4"/>
  <c r="DJ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DG83" i="4"/>
  <c r="DH83" i="4"/>
  <c r="DI83" i="4"/>
  <c r="DJ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DH72" i="4"/>
  <c r="DH71" i="4"/>
  <c r="DH70" i="4"/>
  <c r="DH69" i="4"/>
  <c r="DH68" i="4"/>
  <c r="DH67" i="4"/>
  <c r="DH4" i="4"/>
  <c r="DH5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8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1" i="4"/>
  <c r="DH3" i="4"/>
  <c r="L62" i="4"/>
  <c r="M62" i="4"/>
  <c r="G9" i="42" s="1"/>
  <c r="N62" i="4"/>
  <c r="O62" i="4"/>
  <c r="B9" i="42" s="1"/>
  <c r="P62" i="4"/>
  <c r="Q62" i="4"/>
  <c r="R62" i="4"/>
  <c r="S62" i="4"/>
  <c r="T62" i="4"/>
  <c r="C9" i="42" s="1"/>
  <c r="U62" i="4"/>
  <c r="V62" i="4"/>
  <c r="H9" i="42" s="1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S62" i="4"/>
  <c r="AT62" i="4"/>
  <c r="AU62" i="4"/>
  <c r="AV62" i="4"/>
  <c r="AW62" i="4"/>
  <c r="AX62" i="4"/>
  <c r="AZ62" i="4"/>
  <c r="BA62" i="4"/>
  <c r="BB62" i="4"/>
  <c r="BC62" i="4"/>
  <c r="BD62" i="4"/>
  <c r="BE62" i="4"/>
  <c r="BF62" i="4"/>
  <c r="E9" i="42" s="1"/>
  <c r="BH62" i="4"/>
  <c r="F9" i="42" s="1"/>
  <c r="BI62" i="4"/>
  <c r="C8" i="21" s="1"/>
  <c r="BJ62" i="4"/>
  <c r="BK62" i="4"/>
  <c r="BL62" i="4"/>
  <c r="BM62" i="4"/>
  <c r="BN62" i="4"/>
  <c r="BO62" i="4"/>
  <c r="BP62" i="4"/>
  <c r="BQ62" i="4"/>
  <c r="BS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L63" i="4"/>
  <c r="M63" i="4"/>
  <c r="G39" i="42" s="1"/>
  <c r="N63" i="4"/>
  <c r="O63" i="4"/>
  <c r="B39" i="42" s="1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D39" i="42" s="1"/>
  <c r="AP63" i="4"/>
  <c r="AS63" i="4"/>
  <c r="AT63" i="4"/>
  <c r="AU63" i="4"/>
  <c r="AV63" i="4"/>
  <c r="AW63" i="4"/>
  <c r="AX63" i="4"/>
  <c r="AZ63" i="4"/>
  <c r="BA63" i="4"/>
  <c r="BB63" i="4"/>
  <c r="BC63" i="4"/>
  <c r="BD63" i="4"/>
  <c r="BE63" i="4"/>
  <c r="BF63" i="4"/>
  <c r="E39" i="42" s="1"/>
  <c r="BH63" i="4"/>
  <c r="BI63" i="4"/>
  <c r="BJ63" i="4"/>
  <c r="BK63" i="4"/>
  <c r="BL63" i="4"/>
  <c r="BM63" i="4"/>
  <c r="BN63" i="4"/>
  <c r="BO63" i="4"/>
  <c r="BP63" i="4"/>
  <c r="BQ63" i="4"/>
  <c r="BS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E41" i="21" s="1"/>
  <c r="CH63" i="4"/>
  <c r="F41" i="21" s="1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G41" i="21" s="1"/>
  <c r="CW63" i="4"/>
  <c r="CX63" i="4"/>
  <c r="CY63" i="4"/>
  <c r="CZ63" i="4"/>
  <c r="DA63" i="4"/>
  <c r="DB63" i="4"/>
  <c r="DC63" i="4"/>
  <c r="DD63" i="4"/>
  <c r="DE63" i="4"/>
  <c r="L64" i="4"/>
  <c r="M64" i="4"/>
  <c r="G47" i="42" s="1"/>
  <c r="N64" i="4"/>
  <c r="O64" i="4"/>
  <c r="B47" i="42" s="1"/>
  <c r="P64" i="4"/>
  <c r="Q64" i="4"/>
  <c r="R64" i="4"/>
  <c r="S64" i="4"/>
  <c r="T64" i="4"/>
  <c r="C47" i="42" s="1"/>
  <c r="U64" i="4"/>
  <c r="V64" i="4"/>
  <c r="H47" i="42" s="1"/>
  <c r="W64" i="4"/>
  <c r="X64" i="4"/>
  <c r="Y64" i="4"/>
  <c r="Z64" i="4"/>
  <c r="AA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D47" i="42" s="1"/>
  <c r="AP64" i="4"/>
  <c r="AS64" i="4"/>
  <c r="AT64" i="4"/>
  <c r="AU64" i="4"/>
  <c r="AV64" i="4"/>
  <c r="AW64" i="4"/>
  <c r="AX64" i="4"/>
  <c r="AZ64" i="4"/>
  <c r="BA64" i="4"/>
  <c r="BB64" i="4"/>
  <c r="BC64" i="4"/>
  <c r="BD64" i="4"/>
  <c r="BE64" i="4"/>
  <c r="BF64" i="4"/>
  <c r="E47" i="42" s="1"/>
  <c r="BH64" i="4"/>
  <c r="F47" i="42" s="1"/>
  <c r="BJ64" i="4"/>
  <c r="BK64" i="4"/>
  <c r="BL64" i="4"/>
  <c r="BM64" i="4"/>
  <c r="BN64" i="4"/>
  <c r="BP64" i="4"/>
  <c r="BQ64" i="4"/>
  <c r="BS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E49" i="21" s="1"/>
  <c r="CH64" i="4"/>
  <c r="F49" i="21" s="1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G49" i="21" s="1"/>
  <c r="CW64" i="4"/>
  <c r="CX64" i="4"/>
  <c r="CY64" i="4"/>
  <c r="CZ64" i="4"/>
  <c r="DA64" i="4"/>
  <c r="DB64" i="4"/>
  <c r="DC64" i="4"/>
  <c r="H49" i="21" s="1"/>
  <c r="DD64" i="4"/>
  <c r="DE64" i="4"/>
  <c r="K64" i="4"/>
  <c r="BK4" i="44"/>
  <c r="BK5" i="44"/>
  <c r="BK6" i="44"/>
  <c r="BK7" i="44"/>
  <c r="BK8" i="44"/>
  <c r="BK9" i="44"/>
  <c r="BK11" i="44"/>
  <c r="BK12" i="44"/>
  <c r="BK13" i="44"/>
  <c r="BK14" i="44"/>
  <c r="BK15" i="44"/>
  <c r="BK16" i="44"/>
  <c r="BK17" i="44"/>
  <c r="BK18" i="44"/>
  <c r="BK19" i="44"/>
  <c r="BK20" i="44"/>
  <c r="BK21" i="44"/>
  <c r="BK22" i="44"/>
  <c r="BK23" i="44"/>
  <c r="BK24" i="44"/>
  <c r="BK25" i="44"/>
  <c r="BK26" i="44"/>
  <c r="BK27" i="44"/>
  <c r="BK28" i="44"/>
  <c r="BK29" i="44"/>
  <c r="BK30" i="44"/>
  <c r="BK31" i="44"/>
  <c r="BK32" i="44"/>
  <c r="BK33" i="44"/>
  <c r="BK34" i="44"/>
  <c r="BK35" i="44"/>
  <c r="BK36" i="44"/>
  <c r="BK37" i="44"/>
  <c r="BK38" i="44"/>
  <c r="BK39" i="44"/>
  <c r="BK40" i="44"/>
  <c r="BK41" i="44"/>
  <c r="BK42" i="44"/>
  <c r="BK43" i="44"/>
  <c r="BK44" i="44"/>
  <c r="BK45" i="44"/>
  <c r="BK46" i="44"/>
  <c r="BK47" i="44"/>
  <c r="BK48" i="44"/>
  <c r="BK49" i="44"/>
  <c r="BK50" i="44"/>
  <c r="BK51" i="44"/>
  <c r="DT4" i="46"/>
  <c r="DT5" i="46"/>
  <c r="DT6" i="46"/>
  <c r="DT7" i="46"/>
  <c r="DT8" i="46"/>
  <c r="DT9" i="46"/>
  <c r="DT10" i="46"/>
  <c r="DT11" i="46"/>
  <c r="DT12" i="46"/>
  <c r="DT13" i="46"/>
  <c r="DT14" i="46"/>
  <c r="DT15" i="46"/>
  <c r="DT16" i="46"/>
  <c r="DT17" i="46"/>
  <c r="DT18" i="46"/>
  <c r="DT19" i="46"/>
  <c r="DT20" i="46"/>
  <c r="DT21" i="46"/>
  <c r="DT22" i="46"/>
  <c r="DT23" i="46"/>
  <c r="DT24" i="46"/>
  <c r="DT25" i="46"/>
  <c r="DT26" i="46"/>
  <c r="DT27" i="46"/>
  <c r="DT28" i="46"/>
  <c r="DT29" i="46"/>
  <c r="DT30" i="46"/>
  <c r="DT31" i="46"/>
  <c r="DT32" i="46"/>
  <c r="DT33" i="46"/>
  <c r="DT34" i="46"/>
  <c r="DT35" i="46"/>
  <c r="DT36" i="46"/>
  <c r="DT37" i="46"/>
  <c r="DT38" i="46"/>
  <c r="DT39" i="46"/>
  <c r="DT40" i="46"/>
  <c r="DT41" i="46"/>
  <c r="DT42" i="46"/>
  <c r="DT43" i="46"/>
  <c r="DT44" i="46"/>
  <c r="DT45" i="46"/>
  <c r="DT46" i="46"/>
  <c r="DT47" i="46"/>
  <c r="DT48" i="46"/>
  <c r="DT49" i="46"/>
  <c r="DT50" i="46"/>
  <c r="DT51" i="46"/>
  <c r="DT3" i="46"/>
  <c r="BB3" i="1"/>
  <c r="BE3" i="1" s="1"/>
  <c r="BB4" i="1"/>
  <c r="BB5" i="1"/>
  <c r="BB6" i="1"/>
  <c r="BB7" i="1"/>
  <c r="BB8" i="1"/>
  <c r="BB9" i="1"/>
  <c r="BB10" i="1"/>
  <c r="BB11" i="1"/>
  <c r="BE11" i="1" s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F32" i="30" s="1"/>
  <c r="BC32" i="30" s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E47" i="1" s="1"/>
  <c r="BB48" i="1"/>
  <c r="BB49" i="1"/>
  <c r="BB50" i="1"/>
  <c r="BB51" i="1"/>
  <c r="AC5" i="30"/>
  <c r="AC6" i="30"/>
  <c r="AC7" i="30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34" i="30"/>
  <c r="AC35" i="30"/>
  <c r="AC36" i="30"/>
  <c r="AC37" i="30"/>
  <c r="AC38" i="30"/>
  <c r="AC39" i="30"/>
  <c r="AC40" i="30"/>
  <c r="AC41" i="30"/>
  <c r="AC42" i="30"/>
  <c r="AC43" i="30"/>
  <c r="AC44" i="30"/>
  <c r="AC45" i="30"/>
  <c r="AC46" i="30"/>
  <c r="AC47" i="30"/>
  <c r="AC48" i="30"/>
  <c r="AC49" i="30"/>
  <c r="AC50" i="30"/>
  <c r="AC51" i="30"/>
  <c r="AC52" i="30"/>
  <c r="AC4" i="30"/>
  <c r="B56" i="50"/>
  <c r="B55" i="50"/>
  <c r="B54" i="50"/>
  <c r="B4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3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C4" i="50"/>
  <c r="D4" i="50"/>
  <c r="E4" i="50"/>
  <c r="F4" i="50"/>
  <c r="G4" i="50"/>
  <c r="H4" i="50"/>
  <c r="I4" i="50"/>
  <c r="J4" i="50"/>
  <c r="K4" i="50"/>
  <c r="L4" i="50"/>
  <c r="M4" i="50"/>
  <c r="N4" i="50"/>
  <c r="C5" i="50"/>
  <c r="D5" i="50"/>
  <c r="E5" i="50"/>
  <c r="F5" i="50"/>
  <c r="G5" i="50"/>
  <c r="H5" i="50"/>
  <c r="I5" i="50"/>
  <c r="J5" i="50"/>
  <c r="K5" i="50"/>
  <c r="L5" i="50"/>
  <c r="M5" i="50"/>
  <c r="N5" i="50"/>
  <c r="C6" i="50"/>
  <c r="D6" i="50"/>
  <c r="E6" i="50"/>
  <c r="F6" i="50"/>
  <c r="G6" i="50"/>
  <c r="H6" i="50"/>
  <c r="I6" i="50"/>
  <c r="J6" i="50"/>
  <c r="K6" i="50"/>
  <c r="L6" i="50"/>
  <c r="M6" i="50"/>
  <c r="N6" i="50"/>
  <c r="C7" i="50"/>
  <c r="D7" i="50"/>
  <c r="E7" i="50"/>
  <c r="F7" i="50"/>
  <c r="G7" i="50"/>
  <c r="H7" i="50"/>
  <c r="I7" i="50"/>
  <c r="J7" i="50"/>
  <c r="K7" i="50"/>
  <c r="L7" i="50"/>
  <c r="M7" i="50"/>
  <c r="N7" i="50"/>
  <c r="C8" i="50"/>
  <c r="D8" i="50"/>
  <c r="E8" i="50"/>
  <c r="F8" i="50"/>
  <c r="G8" i="50"/>
  <c r="H8" i="50"/>
  <c r="I8" i="50"/>
  <c r="J8" i="50"/>
  <c r="K8" i="50"/>
  <c r="L8" i="50"/>
  <c r="M8" i="50"/>
  <c r="N8" i="50"/>
  <c r="C9" i="50"/>
  <c r="D9" i="50"/>
  <c r="E9" i="50"/>
  <c r="F9" i="50"/>
  <c r="G9" i="50"/>
  <c r="H9" i="50"/>
  <c r="I9" i="50"/>
  <c r="J9" i="50"/>
  <c r="K9" i="50"/>
  <c r="L9" i="50"/>
  <c r="M9" i="50"/>
  <c r="N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C3" i="50"/>
  <c r="C63" i="50" s="1"/>
  <c r="D3" i="50"/>
  <c r="E3" i="50"/>
  <c r="E63" i="50" s="1"/>
  <c r="F3" i="50"/>
  <c r="G3" i="50"/>
  <c r="G63" i="50" s="1"/>
  <c r="H3" i="50"/>
  <c r="I3" i="50"/>
  <c r="I63" i="50" s="1"/>
  <c r="J3" i="50"/>
  <c r="K3" i="50"/>
  <c r="L3" i="50"/>
  <c r="M3" i="50"/>
  <c r="M62" i="50" s="1"/>
  <c r="N3" i="50"/>
  <c r="K63" i="50"/>
  <c r="C10" i="21"/>
  <c r="AN5" i="30"/>
  <c r="AN6" i="30"/>
  <c r="AN7" i="30"/>
  <c r="AN8" i="30"/>
  <c r="AN9" i="30"/>
  <c r="AN10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30" i="30"/>
  <c r="AN31" i="30"/>
  <c r="AN32" i="30"/>
  <c r="AN33" i="30"/>
  <c r="AN34" i="30"/>
  <c r="AN35" i="30"/>
  <c r="AN36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1" i="30"/>
  <c r="AN52" i="30"/>
  <c r="BK4" i="30"/>
  <c r="AM5" i="30"/>
  <c r="AM6" i="30"/>
  <c r="AM8" i="30"/>
  <c r="AM9" i="30"/>
  <c r="AM10" i="30"/>
  <c r="AM11" i="30"/>
  <c r="AM12" i="30"/>
  <c r="AM14" i="30"/>
  <c r="AM16" i="30"/>
  <c r="AM17" i="30"/>
  <c r="AM18" i="30"/>
  <c r="AM19" i="30"/>
  <c r="AM20" i="30"/>
  <c r="AM22" i="30"/>
  <c r="AM24" i="30"/>
  <c r="AM25" i="30"/>
  <c r="AM26" i="30"/>
  <c r="AM27" i="30"/>
  <c r="AM28" i="30"/>
  <c r="AM30" i="30"/>
  <c r="AM31" i="30"/>
  <c r="AM32" i="30"/>
  <c r="AM33" i="30"/>
  <c r="AM34" i="30"/>
  <c r="AM35" i="30"/>
  <c r="AM36" i="30"/>
  <c r="AM37" i="30"/>
  <c r="AM38" i="30"/>
  <c r="AM39" i="30"/>
  <c r="AM40" i="30"/>
  <c r="AM41" i="30"/>
  <c r="AM42" i="30"/>
  <c r="AM43" i="30"/>
  <c r="AM44" i="30"/>
  <c r="AM45" i="30"/>
  <c r="AM46" i="30"/>
  <c r="AM47" i="30"/>
  <c r="AM48" i="30"/>
  <c r="AM49" i="30"/>
  <c r="AM50" i="30"/>
  <c r="AM52" i="30"/>
  <c r="M4" i="30"/>
  <c r="AB5" i="30"/>
  <c r="AD5" i="30"/>
  <c r="AH5" i="30"/>
  <c r="AI5" i="30"/>
  <c r="AJ5" i="30"/>
  <c r="AK5" i="30"/>
  <c r="AP5" i="30"/>
  <c r="AQ5" i="30"/>
  <c r="AR5" i="30"/>
  <c r="AS5" i="30"/>
  <c r="AU5" i="30"/>
  <c r="AV5" i="30"/>
  <c r="AB6" i="30"/>
  <c r="AH6" i="30"/>
  <c r="AI6" i="30"/>
  <c r="AJ6" i="30"/>
  <c r="AK6" i="30"/>
  <c r="AL6" i="30"/>
  <c r="AP6" i="30"/>
  <c r="AQ6" i="30"/>
  <c r="AR6" i="30"/>
  <c r="AS6" i="30"/>
  <c r="AT6" i="30"/>
  <c r="AU6" i="30"/>
  <c r="AV6" i="30"/>
  <c r="AB7" i="30"/>
  <c r="AD7" i="30"/>
  <c r="AG7" i="30"/>
  <c r="AH7" i="30"/>
  <c r="AI7" i="30"/>
  <c r="AJ7" i="30"/>
  <c r="AK7" i="30"/>
  <c r="AL7" i="30"/>
  <c r="AO7" i="30"/>
  <c r="AP7" i="30"/>
  <c r="AQ7" i="30"/>
  <c r="AR7" i="30"/>
  <c r="AS7" i="30"/>
  <c r="AT7" i="30"/>
  <c r="AU7" i="30"/>
  <c r="AV7" i="30"/>
  <c r="AB8" i="30"/>
  <c r="AG8" i="30"/>
  <c r="AH8" i="30"/>
  <c r="AJ8" i="30"/>
  <c r="AK8" i="30"/>
  <c r="AL8" i="30"/>
  <c r="AO8" i="30"/>
  <c r="AP8" i="30"/>
  <c r="AQ8" i="30"/>
  <c r="AS8" i="30"/>
  <c r="AT8" i="30"/>
  <c r="AU8" i="30"/>
  <c r="AV8" i="30"/>
  <c r="AB9" i="30"/>
  <c r="AD9" i="30"/>
  <c r="AG9" i="30"/>
  <c r="AH9" i="30"/>
  <c r="AI9" i="30"/>
  <c r="AK9" i="30"/>
  <c r="AL9" i="30"/>
  <c r="AO9" i="30"/>
  <c r="AP9" i="30"/>
  <c r="AQ9" i="30"/>
  <c r="AR9" i="30"/>
  <c r="AS9" i="30"/>
  <c r="AU9" i="30"/>
  <c r="AV9" i="30"/>
  <c r="AB10" i="30"/>
  <c r="AD10" i="30"/>
  <c r="AH10" i="30"/>
  <c r="AI10" i="30"/>
  <c r="AJ10" i="30"/>
  <c r="AK10" i="30"/>
  <c r="AL10" i="30"/>
  <c r="AO10" i="30"/>
  <c r="AP10" i="30"/>
  <c r="AQ10" i="30"/>
  <c r="AR10" i="30"/>
  <c r="AS10" i="30"/>
  <c r="AT10" i="30"/>
  <c r="AU10" i="30"/>
  <c r="AB11" i="30"/>
  <c r="AD11" i="30"/>
  <c r="AG11" i="30"/>
  <c r="AH11" i="30"/>
  <c r="AI11" i="30"/>
  <c r="AJ11" i="30"/>
  <c r="AK11" i="30"/>
  <c r="AL11" i="30"/>
  <c r="AO11" i="30"/>
  <c r="AP11" i="30"/>
  <c r="AQ11" i="30"/>
  <c r="AR11" i="30"/>
  <c r="AS11" i="30"/>
  <c r="AT11" i="30"/>
  <c r="AU11" i="30"/>
  <c r="AV11" i="30"/>
  <c r="AB12" i="30"/>
  <c r="AJ12" i="30"/>
  <c r="AK12" i="30"/>
  <c r="AL12" i="30"/>
  <c r="AO12" i="30"/>
  <c r="AP12" i="30"/>
  <c r="AR12" i="30"/>
  <c r="AS12" i="30"/>
  <c r="AT12" i="30"/>
  <c r="AV12" i="30"/>
  <c r="AB13" i="30"/>
  <c r="AD13" i="30"/>
  <c r="AG13" i="30"/>
  <c r="AH13" i="30"/>
  <c r="AI13" i="30"/>
  <c r="AJ13" i="30"/>
  <c r="AK13" i="30"/>
  <c r="AL13" i="30"/>
  <c r="AO13" i="30"/>
  <c r="AP13" i="30"/>
  <c r="AQ13" i="30"/>
  <c r="AR13" i="30"/>
  <c r="AS13" i="30"/>
  <c r="AU13" i="30"/>
  <c r="AV13" i="30"/>
  <c r="AB14" i="30"/>
  <c r="AG14" i="30"/>
  <c r="AI14" i="30"/>
  <c r="AJ14" i="30"/>
  <c r="AK14" i="30"/>
  <c r="AL14" i="30"/>
  <c r="AO14" i="30"/>
  <c r="AP14" i="30"/>
  <c r="AQ14" i="30"/>
  <c r="AR14" i="30"/>
  <c r="AS14" i="30"/>
  <c r="AT14" i="30"/>
  <c r="AU14" i="30"/>
  <c r="AV14" i="30"/>
  <c r="AB15" i="30"/>
  <c r="AD15" i="30"/>
  <c r="AG15" i="30"/>
  <c r="AH15" i="30"/>
  <c r="AI15" i="30"/>
  <c r="AJ15" i="30"/>
  <c r="AK15" i="30"/>
  <c r="AL15" i="30"/>
  <c r="AO15" i="30"/>
  <c r="AP15" i="30"/>
  <c r="AQ15" i="30"/>
  <c r="AR15" i="30"/>
  <c r="AS15" i="30"/>
  <c r="AT15" i="30"/>
  <c r="AU15" i="30"/>
  <c r="AV15" i="30"/>
  <c r="AB16" i="30"/>
  <c r="AD16" i="30"/>
  <c r="AH16" i="30"/>
  <c r="AI16" i="30"/>
  <c r="AJ16" i="30"/>
  <c r="AK16" i="30"/>
  <c r="AL16" i="30"/>
  <c r="AO16" i="30"/>
  <c r="AP16" i="30"/>
  <c r="AQ16" i="30"/>
  <c r="AR16" i="30"/>
  <c r="AS16" i="30"/>
  <c r="AT16" i="30"/>
  <c r="AU16" i="30"/>
  <c r="AV16" i="30"/>
  <c r="AB17" i="30"/>
  <c r="AD17" i="30"/>
  <c r="AH17" i="30"/>
  <c r="AI17" i="30"/>
  <c r="AK17" i="30"/>
  <c r="AO17" i="30"/>
  <c r="AP17" i="30"/>
  <c r="AQ17" i="30"/>
  <c r="AR17" i="30"/>
  <c r="AS17" i="30"/>
  <c r="AT17" i="30"/>
  <c r="AU17" i="30"/>
  <c r="AV17" i="30"/>
  <c r="AB18" i="30"/>
  <c r="AI18" i="30"/>
  <c r="AJ18" i="30"/>
  <c r="AL18" i="30"/>
  <c r="AO18" i="30"/>
  <c r="AP18" i="30"/>
  <c r="AQ18" i="30"/>
  <c r="AR18" i="30"/>
  <c r="AS18" i="30"/>
  <c r="AT18" i="30"/>
  <c r="AU18" i="30"/>
  <c r="AB19" i="30"/>
  <c r="AD19" i="30"/>
  <c r="AG19" i="30"/>
  <c r="AI19" i="30"/>
  <c r="AK19" i="30"/>
  <c r="AO19" i="30"/>
  <c r="AQ19" i="30"/>
  <c r="AR19" i="30"/>
  <c r="AS19" i="30"/>
  <c r="AT19" i="30"/>
  <c r="AU19" i="30"/>
  <c r="AV19" i="30"/>
  <c r="AB20" i="30"/>
  <c r="AG20" i="30"/>
  <c r="AH20" i="30"/>
  <c r="AI20" i="30"/>
  <c r="AJ20" i="30"/>
  <c r="AK20" i="30"/>
  <c r="AL20" i="30"/>
  <c r="AO20" i="30"/>
  <c r="AP20" i="30"/>
  <c r="AQ20" i="30"/>
  <c r="AR20" i="30"/>
  <c r="AS20" i="30"/>
  <c r="AT20" i="30"/>
  <c r="AU20" i="30"/>
  <c r="AV20" i="30"/>
  <c r="AB21" i="30"/>
  <c r="AD21" i="30"/>
  <c r="AH21" i="30"/>
  <c r="AI21" i="30"/>
  <c r="AJ21" i="30"/>
  <c r="AL21" i="30"/>
  <c r="AO21" i="30"/>
  <c r="AP21" i="30"/>
  <c r="AQ21" i="30"/>
  <c r="AR21" i="30"/>
  <c r="AS21" i="30"/>
  <c r="AT21" i="30"/>
  <c r="AU21" i="30"/>
  <c r="AV21" i="30"/>
  <c r="AB22" i="30"/>
  <c r="AD22" i="30"/>
  <c r="AG22" i="30"/>
  <c r="AH22" i="30"/>
  <c r="AI22" i="30"/>
  <c r="AJ22" i="30"/>
  <c r="AK22" i="30"/>
  <c r="AL22" i="30"/>
  <c r="AO22" i="30"/>
  <c r="AP22" i="30"/>
  <c r="AQ22" i="30"/>
  <c r="AR22" i="30"/>
  <c r="AS22" i="30"/>
  <c r="AT22" i="30"/>
  <c r="AU22" i="30"/>
  <c r="AV22" i="30"/>
  <c r="AB23" i="30"/>
  <c r="AD23" i="30"/>
  <c r="AG23" i="30"/>
  <c r="AH23" i="30"/>
  <c r="AI23" i="30"/>
  <c r="AJ23" i="30"/>
  <c r="AL23" i="30"/>
  <c r="AO23" i="30"/>
  <c r="AP23" i="30"/>
  <c r="AQ23" i="30"/>
  <c r="AR23" i="30"/>
  <c r="AS23" i="30"/>
  <c r="AU23" i="30"/>
  <c r="AV23" i="30"/>
  <c r="AB24" i="30"/>
  <c r="AD24" i="30"/>
  <c r="AI24" i="30"/>
  <c r="AJ24" i="30"/>
  <c r="AK24" i="30"/>
  <c r="AL24" i="30"/>
  <c r="AO24" i="30"/>
  <c r="AP24" i="30"/>
  <c r="AQ24" i="30"/>
  <c r="AR24" i="30"/>
  <c r="AS24" i="30"/>
  <c r="AT24" i="30"/>
  <c r="AU24" i="30"/>
  <c r="AV24" i="30"/>
  <c r="AB25" i="30"/>
  <c r="AD25" i="30"/>
  <c r="AG25" i="30"/>
  <c r="AH25" i="30"/>
  <c r="AI25" i="30"/>
  <c r="AJ25" i="30"/>
  <c r="AK25" i="30"/>
  <c r="AO25" i="30"/>
  <c r="AP25" i="30"/>
  <c r="AQ25" i="30"/>
  <c r="AR25" i="30"/>
  <c r="AS25" i="30"/>
  <c r="AT25" i="30"/>
  <c r="AU25" i="30"/>
  <c r="AV25" i="30"/>
  <c r="AB26" i="30"/>
  <c r="AH26" i="30"/>
  <c r="AI26" i="30"/>
  <c r="AJ26" i="30"/>
  <c r="AK26" i="30"/>
  <c r="AL26" i="30"/>
  <c r="AO26" i="30"/>
  <c r="AP26" i="30"/>
  <c r="AQ26" i="30"/>
  <c r="AR26" i="30"/>
  <c r="AS26" i="30"/>
  <c r="AT26" i="30"/>
  <c r="AU26" i="30"/>
  <c r="AV26" i="30"/>
  <c r="AB27" i="30"/>
  <c r="AD27" i="30"/>
  <c r="AH27" i="30"/>
  <c r="AI27" i="30"/>
  <c r="AJ27" i="30"/>
  <c r="AK27" i="30"/>
  <c r="AL27" i="30"/>
  <c r="AO27" i="30"/>
  <c r="AP27" i="30"/>
  <c r="AQ27" i="30"/>
  <c r="AR27" i="30"/>
  <c r="AS27" i="30"/>
  <c r="AT27" i="30"/>
  <c r="AU27" i="30"/>
  <c r="AV27" i="30"/>
  <c r="AB28" i="30"/>
  <c r="AD28" i="30"/>
  <c r="AG28" i="30"/>
  <c r="AH28" i="30"/>
  <c r="AK28" i="30"/>
  <c r="AL28" i="30"/>
  <c r="AO28" i="30"/>
  <c r="AP28" i="30"/>
  <c r="AR28" i="30"/>
  <c r="AS28" i="30"/>
  <c r="AT28" i="30"/>
  <c r="AV28" i="30"/>
  <c r="AB29" i="30"/>
  <c r="AD29" i="30"/>
  <c r="AG29" i="30"/>
  <c r="AH29" i="30"/>
  <c r="AI29" i="30"/>
  <c r="AJ29" i="30"/>
  <c r="AK29" i="30"/>
  <c r="AL29" i="30"/>
  <c r="AO29" i="30"/>
  <c r="AP29" i="30"/>
  <c r="AQ29" i="30"/>
  <c r="AR29" i="30"/>
  <c r="AS29" i="30"/>
  <c r="AU29" i="30"/>
  <c r="AV29" i="30"/>
  <c r="AB30" i="30"/>
  <c r="AG30" i="30"/>
  <c r="AH30" i="30"/>
  <c r="AI30" i="30"/>
  <c r="AJ30" i="30"/>
  <c r="AK30" i="30"/>
  <c r="AL30" i="30"/>
  <c r="AO30" i="30"/>
  <c r="AP30" i="30"/>
  <c r="AQ30" i="30"/>
  <c r="AR30" i="30"/>
  <c r="AS30" i="30"/>
  <c r="AT30" i="30"/>
  <c r="AU30" i="30"/>
  <c r="AV30" i="30"/>
  <c r="AB31" i="30"/>
  <c r="AG31" i="30"/>
  <c r="AH31" i="30"/>
  <c r="AI31" i="30"/>
  <c r="AJ31" i="30"/>
  <c r="AK31" i="30"/>
  <c r="AL31" i="30"/>
  <c r="AO31" i="30"/>
  <c r="AP31" i="30"/>
  <c r="AQ31" i="30"/>
  <c r="AR31" i="30"/>
  <c r="AS31" i="30"/>
  <c r="AT31" i="30"/>
  <c r="AU31" i="30"/>
  <c r="AV31" i="30"/>
  <c r="AB32" i="30"/>
  <c r="AD32" i="30"/>
  <c r="AH32" i="30"/>
  <c r="AI32" i="30"/>
  <c r="AJ32" i="30"/>
  <c r="AK32" i="30"/>
  <c r="AL32" i="30"/>
  <c r="AO32" i="30"/>
  <c r="AP32" i="30"/>
  <c r="AQ32" i="30"/>
  <c r="AR32" i="30"/>
  <c r="AS32" i="30"/>
  <c r="AT32" i="30"/>
  <c r="AU32" i="30"/>
  <c r="AV32" i="30"/>
  <c r="AB33" i="30"/>
  <c r="AD33" i="30"/>
  <c r="AG33" i="30"/>
  <c r="AH33" i="30"/>
  <c r="AI33" i="30"/>
  <c r="AJ33" i="30"/>
  <c r="AK33" i="30"/>
  <c r="AL33" i="30"/>
  <c r="AO33" i="30"/>
  <c r="AP33" i="30"/>
  <c r="AQ33" i="30"/>
  <c r="AR33" i="30"/>
  <c r="AS33" i="30"/>
  <c r="AT33" i="30"/>
  <c r="AU33" i="30"/>
  <c r="AV33" i="30"/>
  <c r="AB34" i="30"/>
  <c r="AD34" i="30"/>
  <c r="AG34" i="30"/>
  <c r="AH34" i="30"/>
  <c r="AI34" i="30"/>
  <c r="AJ34" i="30"/>
  <c r="AK34" i="30"/>
  <c r="AL34" i="30"/>
  <c r="AO34" i="30"/>
  <c r="AP34" i="30"/>
  <c r="AQ34" i="30"/>
  <c r="AR34" i="30"/>
  <c r="AS34" i="30"/>
  <c r="AU34" i="30"/>
  <c r="AV34" i="30"/>
  <c r="AB35" i="30"/>
  <c r="AD35" i="30"/>
  <c r="AG35" i="30"/>
  <c r="AH35" i="30"/>
  <c r="AI35" i="30"/>
  <c r="AJ35" i="30"/>
  <c r="AK35" i="30"/>
  <c r="AL35" i="30"/>
  <c r="AO35" i="30"/>
  <c r="AP35" i="30"/>
  <c r="AQ35" i="30"/>
  <c r="AR35" i="30"/>
  <c r="AS35" i="30"/>
  <c r="AU35" i="30"/>
  <c r="AV35" i="30"/>
  <c r="AB36" i="30"/>
  <c r="AD36" i="30"/>
  <c r="AG36" i="30"/>
  <c r="AH36" i="30"/>
  <c r="AI36" i="30"/>
  <c r="AJ36" i="30"/>
  <c r="AK36" i="30"/>
  <c r="AL36" i="30"/>
  <c r="AO36" i="30"/>
  <c r="AP36" i="30"/>
  <c r="AR36" i="30"/>
  <c r="AV36" i="30"/>
  <c r="AB37" i="30"/>
  <c r="AD37" i="30"/>
  <c r="AG37" i="30"/>
  <c r="AH37" i="30"/>
  <c r="AI37" i="30"/>
  <c r="AJ37" i="30"/>
  <c r="AK37" i="30"/>
  <c r="AL37" i="30"/>
  <c r="AP37" i="30"/>
  <c r="AQ37" i="30"/>
  <c r="AR37" i="30"/>
  <c r="AS37" i="30"/>
  <c r="AT37" i="30"/>
  <c r="AU37" i="30"/>
  <c r="AV37" i="30"/>
  <c r="AB38" i="30"/>
  <c r="AD38" i="30"/>
  <c r="AG38" i="30"/>
  <c r="AH38" i="30"/>
  <c r="AI38" i="30"/>
  <c r="AJ38" i="30"/>
  <c r="AK38" i="30"/>
  <c r="AL38" i="30"/>
  <c r="AO38" i="30"/>
  <c r="AP38" i="30"/>
  <c r="AR38" i="30"/>
  <c r="AS38" i="30"/>
  <c r="AT38" i="30"/>
  <c r="AV38" i="30"/>
  <c r="AB39" i="30"/>
  <c r="AG39" i="30"/>
  <c r="AH39" i="30"/>
  <c r="AI39" i="30"/>
  <c r="AJ39" i="30"/>
  <c r="AK39" i="30"/>
  <c r="AL39" i="30"/>
  <c r="AO39" i="30"/>
  <c r="AP39" i="30"/>
  <c r="AQ39" i="30"/>
  <c r="AR39" i="30"/>
  <c r="AS39" i="30"/>
  <c r="AT39" i="30"/>
  <c r="AU39" i="30"/>
  <c r="AV39" i="30"/>
  <c r="AD40" i="30"/>
  <c r="AG40" i="30"/>
  <c r="AH40" i="30"/>
  <c r="AJ40" i="30"/>
  <c r="AK40" i="30"/>
  <c r="AL40" i="30"/>
  <c r="AO40" i="30"/>
  <c r="AP40" i="30"/>
  <c r="AQ40" i="30"/>
  <c r="AR40" i="30"/>
  <c r="AS40" i="30"/>
  <c r="AT40" i="30"/>
  <c r="AU40" i="30"/>
  <c r="AV40" i="30"/>
  <c r="AB41" i="30"/>
  <c r="AD41" i="30"/>
  <c r="AG41" i="30"/>
  <c r="AH41" i="30"/>
  <c r="AI41" i="30"/>
  <c r="AJ41" i="30"/>
  <c r="AL41" i="30"/>
  <c r="AO41" i="30"/>
  <c r="AP41" i="30"/>
  <c r="AQ41" i="30"/>
  <c r="AR41" i="30"/>
  <c r="AT41" i="30"/>
  <c r="AV41" i="30"/>
  <c r="AB42" i="30"/>
  <c r="AD42" i="30"/>
  <c r="AG42" i="30"/>
  <c r="AH42" i="30"/>
  <c r="AI42" i="30"/>
  <c r="AJ42" i="30"/>
  <c r="AK42" i="30"/>
  <c r="AL42" i="30"/>
  <c r="AO42" i="30"/>
  <c r="AQ42" i="30"/>
  <c r="AT42" i="30"/>
  <c r="AV42" i="30"/>
  <c r="AB43" i="30"/>
  <c r="AG43" i="30"/>
  <c r="AH43" i="30"/>
  <c r="AI43" i="30"/>
  <c r="AJ43" i="30"/>
  <c r="AK43" i="30"/>
  <c r="AL43" i="30"/>
  <c r="AO43" i="30"/>
  <c r="AP43" i="30"/>
  <c r="AR43" i="30"/>
  <c r="AS43" i="30"/>
  <c r="AT43" i="30"/>
  <c r="AU43" i="30"/>
  <c r="AV43" i="30"/>
  <c r="AD44" i="30"/>
  <c r="AG44" i="30"/>
  <c r="AH44" i="30"/>
  <c r="AI44" i="30"/>
  <c r="AJ44" i="30"/>
  <c r="AK44" i="30"/>
  <c r="AL44" i="30"/>
  <c r="AO44" i="30"/>
  <c r="AQ44" i="30"/>
  <c r="AR44" i="30"/>
  <c r="AS44" i="30"/>
  <c r="AT44" i="30"/>
  <c r="AU44" i="30"/>
  <c r="AB45" i="30"/>
  <c r="AD45" i="30"/>
  <c r="AG45" i="30"/>
  <c r="AH45" i="30"/>
  <c r="AI45" i="30"/>
  <c r="AJ45" i="30"/>
  <c r="AK45" i="30"/>
  <c r="AL45" i="30"/>
  <c r="AO45" i="30"/>
  <c r="AP45" i="30"/>
  <c r="AR45" i="30"/>
  <c r="AS45" i="30"/>
  <c r="AT45" i="30"/>
  <c r="AV45" i="30"/>
  <c r="AB46" i="30"/>
  <c r="AD46" i="30"/>
  <c r="AG46" i="30"/>
  <c r="AH46" i="30"/>
  <c r="AI46" i="30"/>
  <c r="AJ46" i="30"/>
  <c r="AK46" i="30"/>
  <c r="AL46" i="30"/>
  <c r="AO46" i="30"/>
  <c r="AQ46" i="30"/>
  <c r="AR46" i="30"/>
  <c r="AS46" i="30"/>
  <c r="AU46" i="30"/>
  <c r="AB47" i="30"/>
  <c r="AD47" i="30"/>
  <c r="AG47" i="30"/>
  <c r="AH47" i="30"/>
  <c r="AI47" i="30"/>
  <c r="AJ47" i="30"/>
  <c r="AK47" i="30"/>
  <c r="AL47" i="30"/>
  <c r="AO47" i="30"/>
  <c r="AP47" i="30"/>
  <c r="AR47" i="30"/>
  <c r="AS47" i="30"/>
  <c r="AT47" i="30"/>
  <c r="AV47" i="30"/>
  <c r="AB48" i="30"/>
  <c r="AG48" i="30"/>
  <c r="AH48" i="30"/>
  <c r="AI48" i="30"/>
  <c r="AJ48" i="30"/>
  <c r="AK48" i="30"/>
  <c r="AL48" i="30"/>
  <c r="AO48" i="30"/>
  <c r="AS48" i="30"/>
  <c r="AT48" i="30"/>
  <c r="AV48" i="30"/>
  <c r="AB49" i="30"/>
  <c r="AD49" i="30"/>
  <c r="AG49" i="30"/>
  <c r="AH49" i="30"/>
  <c r="AI49" i="30"/>
  <c r="AJ49" i="30"/>
  <c r="AK49" i="30"/>
  <c r="AL49" i="30"/>
  <c r="AO49" i="30"/>
  <c r="AP49" i="30"/>
  <c r="AQ49" i="30"/>
  <c r="AR49" i="30"/>
  <c r="AT49" i="30"/>
  <c r="AU49" i="30"/>
  <c r="AV49" i="30"/>
  <c r="AB50" i="30"/>
  <c r="AD50" i="30"/>
  <c r="AH50" i="30"/>
  <c r="AJ50" i="30"/>
  <c r="AL50" i="30"/>
  <c r="AP50" i="30"/>
  <c r="AQ50" i="30"/>
  <c r="AS50" i="30"/>
  <c r="AU50" i="30"/>
  <c r="AV50" i="30"/>
  <c r="AB51" i="30"/>
  <c r="AH51" i="30"/>
  <c r="AI51" i="30"/>
  <c r="AK51" i="30"/>
  <c r="AL51" i="30"/>
  <c r="AO51" i="30"/>
  <c r="AP51" i="30"/>
  <c r="AQ51" i="30"/>
  <c r="AS51" i="30"/>
  <c r="AT51" i="30"/>
  <c r="AB52" i="30"/>
  <c r="AD52" i="30"/>
  <c r="AG52" i="30"/>
  <c r="AH52" i="30"/>
  <c r="AI52" i="30"/>
  <c r="AJ52" i="30"/>
  <c r="AK52" i="30"/>
  <c r="AL52" i="30"/>
  <c r="AO52" i="30"/>
  <c r="AQ52" i="30"/>
  <c r="AR52" i="30"/>
  <c r="AS52" i="30"/>
  <c r="AU52" i="30"/>
  <c r="L4" i="30"/>
  <c r="J4" i="30"/>
  <c r="H4" i="30"/>
  <c r="BE4" i="30" s="1"/>
  <c r="AD4" i="30"/>
  <c r="AB4" i="30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F49" i="8"/>
  <c r="AG49" i="8"/>
  <c r="AH49" i="8"/>
  <c r="AJ49" i="8"/>
  <c r="AK49" i="8"/>
  <c r="AL49" i="8"/>
  <c r="AN49" i="8"/>
  <c r="AO49" i="8"/>
  <c r="AP49" i="8"/>
  <c r="AQ49" i="8"/>
  <c r="AR49" i="8"/>
  <c r="AS49" i="8"/>
  <c r="R9" i="20" s="1"/>
  <c r="R44" i="20" s="1"/>
  <c r="AT49" i="8"/>
  <c r="AU49" i="8"/>
  <c r="AV49" i="8"/>
  <c r="AX49" i="8"/>
  <c r="AY49" i="8"/>
  <c r="AZ49" i="8"/>
  <c r="BA49" i="8"/>
  <c r="BB49" i="8"/>
  <c r="BC49" i="8"/>
  <c r="BD49" i="8"/>
  <c r="BE49" i="8"/>
  <c r="BF49" i="8"/>
  <c r="BG49" i="8"/>
  <c r="BH49" i="8"/>
  <c r="V9" i="20" s="1"/>
  <c r="V44" i="20" s="1"/>
  <c r="BI49" i="8"/>
  <c r="BJ49" i="8"/>
  <c r="BK49" i="8"/>
  <c r="BL49" i="8"/>
  <c r="BM49" i="8"/>
  <c r="BN49" i="8"/>
  <c r="BO49" i="8"/>
  <c r="BP49" i="8"/>
  <c r="Y9" i="20" s="1"/>
  <c r="Y44" i="20" s="1"/>
  <c r="BQ49" i="8"/>
  <c r="BR49" i="8"/>
  <c r="BS49" i="8"/>
  <c r="BT49" i="8"/>
  <c r="AB9" i="20" s="1"/>
  <c r="AB44" i="20" s="1"/>
  <c r="BU49" i="8"/>
  <c r="BV49" i="8"/>
  <c r="BW49" i="8"/>
  <c r="BX49" i="8"/>
  <c r="BY49" i="8"/>
  <c r="BZ49" i="8"/>
  <c r="CA49" i="8"/>
  <c r="CB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F50" i="8"/>
  <c r="AG50" i="8"/>
  <c r="AH50" i="8"/>
  <c r="AJ50" i="8"/>
  <c r="AK50" i="8"/>
  <c r="AL50" i="8"/>
  <c r="AN50" i="8"/>
  <c r="AO50" i="8"/>
  <c r="C39" i="21" s="1"/>
  <c r="AP50" i="8"/>
  <c r="AQ50" i="8"/>
  <c r="AR50" i="8"/>
  <c r="AS50" i="8"/>
  <c r="AT50" i="8"/>
  <c r="AU50" i="8"/>
  <c r="AV50" i="8"/>
  <c r="AX50" i="8"/>
  <c r="AY50" i="8"/>
  <c r="AZ50" i="8"/>
  <c r="BA50" i="8"/>
  <c r="BB50" i="8"/>
  <c r="BC50" i="8"/>
  <c r="BD50" i="8"/>
  <c r="BE50" i="8"/>
  <c r="BF50" i="8"/>
  <c r="E39" i="21" s="1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G39" i="21" s="1"/>
  <c r="BV50" i="8"/>
  <c r="BW50" i="8"/>
  <c r="BX50" i="8"/>
  <c r="BY50" i="8"/>
  <c r="BZ50" i="8"/>
  <c r="CA50" i="8"/>
  <c r="H39" i="21" s="1"/>
  <c r="CB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F51" i="8"/>
  <c r="AG51" i="8"/>
  <c r="AH51" i="8"/>
  <c r="AJ51" i="8"/>
  <c r="AK51" i="8"/>
  <c r="AL51" i="8"/>
  <c r="AN51" i="8"/>
  <c r="AO51" i="8"/>
  <c r="C47" i="21" s="1"/>
  <c r="AP51" i="8"/>
  <c r="AQ51" i="8"/>
  <c r="AR51" i="8"/>
  <c r="AS51" i="8"/>
  <c r="AT51" i="8"/>
  <c r="AU51" i="8"/>
  <c r="AV51" i="8"/>
  <c r="AX51" i="8"/>
  <c r="AY51" i="8"/>
  <c r="AZ51" i="8"/>
  <c r="BA51" i="8"/>
  <c r="BB51" i="8"/>
  <c r="BC51" i="8"/>
  <c r="BD51" i="8"/>
  <c r="BE51" i="8"/>
  <c r="BF51" i="8"/>
  <c r="E47" i="21" s="1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Z51" i="8"/>
  <c r="CA51" i="8"/>
  <c r="CB51" i="8"/>
  <c r="N51" i="8"/>
  <c r="N50" i="8"/>
  <c r="N49" i="8"/>
  <c r="F45" i="20"/>
  <c r="G45" i="20"/>
  <c r="H45" i="20"/>
  <c r="J45" i="20"/>
  <c r="L45" i="20"/>
  <c r="N45" i="20"/>
  <c r="Z45" i="20"/>
  <c r="BL62" i="43"/>
  <c r="BL63" i="43"/>
  <c r="AI61" i="10"/>
  <c r="BU61" i="48"/>
  <c r="EW4" i="10"/>
  <c r="EX4" i="10"/>
  <c r="EW5" i="10"/>
  <c r="EX5" i="10"/>
  <c r="EW6" i="10"/>
  <c r="EX6" i="10"/>
  <c r="EW7" i="10"/>
  <c r="EX7" i="10"/>
  <c r="EW8" i="10"/>
  <c r="EX8" i="10"/>
  <c r="EW9" i="10"/>
  <c r="EX9" i="10"/>
  <c r="EW10" i="10"/>
  <c r="EX10" i="10"/>
  <c r="EW11" i="10"/>
  <c r="EX11" i="10"/>
  <c r="EW12" i="10"/>
  <c r="EX12" i="10"/>
  <c r="EW13" i="10"/>
  <c r="EX13" i="10"/>
  <c r="EW14" i="10"/>
  <c r="EX14" i="10"/>
  <c r="EW15" i="10"/>
  <c r="EX15" i="10"/>
  <c r="EW16" i="10"/>
  <c r="EX16" i="10"/>
  <c r="EW17" i="10"/>
  <c r="EX17" i="10"/>
  <c r="EW18" i="10"/>
  <c r="EX18" i="10"/>
  <c r="EW19" i="10"/>
  <c r="EX19" i="10"/>
  <c r="EW20" i="10"/>
  <c r="EX20" i="10"/>
  <c r="EW21" i="10"/>
  <c r="EX21" i="10"/>
  <c r="EW22" i="10"/>
  <c r="EX22" i="10"/>
  <c r="EW23" i="10"/>
  <c r="EX23" i="10"/>
  <c r="EW24" i="10"/>
  <c r="EX24" i="10"/>
  <c r="EW25" i="10"/>
  <c r="EX25" i="10"/>
  <c r="EW26" i="10"/>
  <c r="EX26" i="10"/>
  <c r="EW27" i="10"/>
  <c r="EX27" i="10"/>
  <c r="EW28" i="10"/>
  <c r="EX28" i="10"/>
  <c r="EW29" i="10"/>
  <c r="EX29" i="10"/>
  <c r="EW30" i="10"/>
  <c r="EX30" i="10"/>
  <c r="EW31" i="10"/>
  <c r="EX31" i="10"/>
  <c r="EW32" i="10"/>
  <c r="EX32" i="10"/>
  <c r="EW33" i="10"/>
  <c r="EX33" i="10"/>
  <c r="EW34" i="10"/>
  <c r="EX34" i="10"/>
  <c r="EW35" i="10"/>
  <c r="EX35" i="10"/>
  <c r="EW36" i="10"/>
  <c r="EX36" i="10"/>
  <c r="EW37" i="10"/>
  <c r="EX37" i="10"/>
  <c r="EW38" i="10"/>
  <c r="EX38" i="10"/>
  <c r="EW39" i="10"/>
  <c r="EX39" i="10"/>
  <c r="EW40" i="10"/>
  <c r="EX40" i="10"/>
  <c r="EW41" i="10"/>
  <c r="EX41" i="10"/>
  <c r="EW42" i="10"/>
  <c r="EX42" i="10"/>
  <c r="EW43" i="10"/>
  <c r="EX43" i="10"/>
  <c r="EW44" i="10"/>
  <c r="EX44" i="10"/>
  <c r="EW45" i="10"/>
  <c r="EX45" i="10"/>
  <c r="EW46" i="10"/>
  <c r="EX46" i="10"/>
  <c r="EW47" i="10"/>
  <c r="EX47" i="10"/>
  <c r="EW48" i="10"/>
  <c r="EX48" i="10"/>
  <c r="EW49" i="10"/>
  <c r="EX49" i="10"/>
  <c r="EW50" i="10"/>
  <c r="EX50" i="10"/>
  <c r="EW51" i="10"/>
  <c r="EX51" i="10"/>
  <c r="EX3" i="10"/>
  <c r="EW3" i="10"/>
  <c r="H63" i="48"/>
  <c r="G63" i="48"/>
  <c r="F63" i="48"/>
  <c r="E63" i="48"/>
  <c r="D63" i="48"/>
  <c r="C63" i="48"/>
  <c r="B63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H21" i="21" s="1"/>
  <c r="G62" i="48"/>
  <c r="G21" i="21" s="1"/>
  <c r="F62" i="48"/>
  <c r="F21" i="21" s="1"/>
  <c r="E62" i="48"/>
  <c r="E21" i="21" s="1"/>
  <c r="D62" i="48"/>
  <c r="D21" i="21" s="1"/>
  <c r="C62" i="48"/>
  <c r="C21" i="21" s="1"/>
  <c r="B62" i="48"/>
  <c r="B21" i="21" s="1"/>
  <c r="DN61" i="48"/>
  <c r="DM61" i="48"/>
  <c r="AF11" i="20" s="1"/>
  <c r="DL61" i="48"/>
  <c r="DK61" i="48"/>
  <c r="DJ61" i="48"/>
  <c r="AE11" i="20" s="1"/>
  <c r="DI61" i="48"/>
  <c r="DH61" i="48"/>
  <c r="DG61" i="48"/>
  <c r="AD11" i="20" s="1"/>
  <c r="DF61" i="48"/>
  <c r="DE61" i="48"/>
  <c r="DD61" i="48"/>
  <c r="AC11" i="20" s="1"/>
  <c r="DC61" i="48"/>
  <c r="AB11" i="20" s="1"/>
  <c r="DB61" i="48"/>
  <c r="AA11" i="20" s="1"/>
  <c r="DA61" i="48"/>
  <c r="CZ61" i="48"/>
  <c r="CY61" i="48"/>
  <c r="Y11" i="20" s="1"/>
  <c r="CX61" i="48"/>
  <c r="X11" i="20" s="1"/>
  <c r="CW61" i="48"/>
  <c r="W11" i="20" s="1"/>
  <c r="CV61" i="48"/>
  <c r="CU61" i="48"/>
  <c r="CT61" i="48"/>
  <c r="CS61" i="48"/>
  <c r="CR61" i="48"/>
  <c r="CQ61" i="48"/>
  <c r="V11" i="20" s="1"/>
  <c r="CP61" i="48"/>
  <c r="CO61" i="48"/>
  <c r="CN61" i="48"/>
  <c r="CM61" i="48"/>
  <c r="CL61" i="48"/>
  <c r="CK61" i="48"/>
  <c r="U11" i="20" s="1"/>
  <c r="CJ61" i="48"/>
  <c r="T11" i="20" s="1"/>
  <c r="CI61" i="48"/>
  <c r="CH61" i="48"/>
  <c r="CG61" i="48"/>
  <c r="CF61" i="48"/>
  <c r="S11" i="20" s="1"/>
  <c r="CE61" i="48"/>
  <c r="CD61" i="48"/>
  <c r="CC61" i="48"/>
  <c r="CB61" i="48"/>
  <c r="BZ61" i="48"/>
  <c r="BY61" i="48"/>
  <c r="BX61" i="48"/>
  <c r="BW61" i="48"/>
  <c r="R11" i="20" s="1"/>
  <c r="BV61" i="48"/>
  <c r="Q11" i="20" s="1"/>
  <c r="BT61" i="48"/>
  <c r="BS61" i="48"/>
  <c r="P11" i="20" s="1"/>
  <c r="BR61" i="48"/>
  <c r="F21" i="42" s="1"/>
  <c r="BP61" i="48"/>
  <c r="BL61" i="48"/>
  <c r="BK61" i="48"/>
  <c r="BI61" i="48"/>
  <c r="BH61" i="48"/>
  <c r="BG61" i="48"/>
  <c r="O11" i="20" s="1"/>
  <c r="BF61" i="48"/>
  <c r="BE61" i="48"/>
  <c r="M11" i="20" s="1"/>
  <c r="BB61" i="48"/>
  <c r="BA61" i="48"/>
  <c r="AZ61" i="48"/>
  <c r="AY61" i="48"/>
  <c r="AX61" i="48"/>
  <c r="AW61" i="48"/>
  <c r="AV61" i="48"/>
  <c r="AU61" i="48"/>
  <c r="I11" i="20" s="1"/>
  <c r="AT61" i="48"/>
  <c r="AS61" i="48"/>
  <c r="AR61" i="48"/>
  <c r="AQ61" i="48"/>
  <c r="D11" i="20" s="1"/>
  <c r="AP61" i="48"/>
  <c r="AO61" i="48"/>
  <c r="AN61" i="48"/>
  <c r="B11" i="20" s="1"/>
  <c r="AM61" i="48"/>
  <c r="B21" i="42" s="1"/>
  <c r="AL61" i="48"/>
  <c r="AK61" i="48"/>
  <c r="AJ61" i="48"/>
  <c r="G21" i="42" s="1"/>
  <c r="AI61" i="48"/>
  <c r="AH61" i="48"/>
  <c r="H61" i="48"/>
  <c r="G61" i="48"/>
  <c r="F61" i="48"/>
  <c r="E61" i="48"/>
  <c r="D61" i="48"/>
  <c r="C61" i="48"/>
  <c r="B61" i="48"/>
  <c r="ER51" i="48"/>
  <c r="EQ51" i="48"/>
  <c r="EP51" i="48"/>
  <c r="EO51" i="48"/>
  <c r="EN51" i="48"/>
  <c r="EM51" i="48"/>
  <c r="EL51" i="48"/>
  <c r="EK51" i="48"/>
  <c r="EJ51" i="48"/>
  <c r="EI51" i="48"/>
  <c r="EH51" i="48"/>
  <c r="EG51" i="48"/>
  <c r="EF51" i="48"/>
  <c r="EE51" i="48"/>
  <c r="ED51" i="48"/>
  <c r="EC51" i="48"/>
  <c r="EB51" i="48"/>
  <c r="EA51" i="48"/>
  <c r="DZ51" i="48"/>
  <c r="DY51" i="48"/>
  <c r="DX51" i="48"/>
  <c r="DW51" i="48"/>
  <c r="DV51" i="48"/>
  <c r="DU51" i="48"/>
  <c r="DT51" i="48"/>
  <c r="DS51" i="48"/>
  <c r="DR51" i="48"/>
  <c r="DQ51" i="48"/>
  <c r="ER50" i="48"/>
  <c r="EQ50" i="48"/>
  <c r="EP50" i="48"/>
  <c r="EO50" i="48"/>
  <c r="EN50" i="48"/>
  <c r="EM50" i="48"/>
  <c r="EL50" i="48"/>
  <c r="EK50" i="48"/>
  <c r="EJ50" i="48"/>
  <c r="EI50" i="48"/>
  <c r="EH50" i="48"/>
  <c r="EG50" i="48"/>
  <c r="EF50" i="48"/>
  <c r="EE50" i="48"/>
  <c r="ED50" i="48"/>
  <c r="EC50" i="48"/>
  <c r="EB50" i="48"/>
  <c r="EA50" i="48"/>
  <c r="DZ50" i="48"/>
  <c r="DY50" i="48"/>
  <c r="DX50" i="48"/>
  <c r="DW50" i="48"/>
  <c r="DV50" i="48"/>
  <c r="DU50" i="48"/>
  <c r="DT50" i="48"/>
  <c r="DS50" i="48"/>
  <c r="DR50" i="48"/>
  <c r="DQ50" i="48"/>
  <c r="ER49" i="48"/>
  <c r="EQ49" i="48"/>
  <c r="EP49" i="48"/>
  <c r="EO49" i="48"/>
  <c r="EN49" i="48"/>
  <c r="EM49" i="48"/>
  <c r="EL49" i="48"/>
  <c r="EK49" i="48"/>
  <c r="EJ49" i="48"/>
  <c r="EI49" i="48"/>
  <c r="EH49" i="48"/>
  <c r="EG49" i="48"/>
  <c r="EF49" i="48"/>
  <c r="EE49" i="48"/>
  <c r="ED49" i="48"/>
  <c r="EC49" i="48"/>
  <c r="EB49" i="48"/>
  <c r="EA49" i="48"/>
  <c r="DZ49" i="48"/>
  <c r="DY49" i="48"/>
  <c r="DX49" i="48"/>
  <c r="DW49" i="48"/>
  <c r="DV49" i="48"/>
  <c r="DU49" i="48"/>
  <c r="DT49" i="48"/>
  <c r="DS49" i="48"/>
  <c r="DR49" i="48"/>
  <c r="DQ49" i="48"/>
  <c r="ER48" i="48"/>
  <c r="EQ48" i="48"/>
  <c r="EP48" i="48"/>
  <c r="EO48" i="48"/>
  <c r="EN48" i="48"/>
  <c r="EM48" i="48"/>
  <c r="EL48" i="48"/>
  <c r="EK48" i="48"/>
  <c r="EJ48" i="48"/>
  <c r="EI48" i="48"/>
  <c r="EH48" i="48"/>
  <c r="EG48" i="48"/>
  <c r="EF48" i="48"/>
  <c r="EE48" i="48"/>
  <c r="ED48" i="48"/>
  <c r="EC48" i="48"/>
  <c r="EB48" i="48"/>
  <c r="EA48" i="48"/>
  <c r="DZ48" i="48"/>
  <c r="DY48" i="48"/>
  <c r="DX48" i="48"/>
  <c r="DW48" i="48"/>
  <c r="DV48" i="48"/>
  <c r="DU48" i="48"/>
  <c r="DT48" i="48"/>
  <c r="DS48" i="48"/>
  <c r="DR48" i="48"/>
  <c r="DQ48" i="48"/>
  <c r="ER47" i="48"/>
  <c r="EQ47" i="48"/>
  <c r="EP47" i="48"/>
  <c r="EO47" i="48"/>
  <c r="EN47" i="48"/>
  <c r="EM47" i="48"/>
  <c r="EL47" i="48"/>
  <c r="EK47" i="48"/>
  <c r="EJ47" i="48"/>
  <c r="EI47" i="48"/>
  <c r="EH47" i="48"/>
  <c r="EG47" i="48"/>
  <c r="EF47" i="48"/>
  <c r="EE47" i="48"/>
  <c r="ED47" i="48"/>
  <c r="EC47" i="48"/>
  <c r="EB47" i="48"/>
  <c r="EA47" i="48"/>
  <c r="DZ47" i="48"/>
  <c r="DY47" i="48"/>
  <c r="DX47" i="48"/>
  <c r="DW47" i="48"/>
  <c r="DV47" i="48"/>
  <c r="DU47" i="48"/>
  <c r="DT47" i="48"/>
  <c r="DS47" i="48"/>
  <c r="DR47" i="48"/>
  <c r="DQ47" i="48"/>
  <c r="ER46" i="48"/>
  <c r="EQ46" i="48"/>
  <c r="EP46" i="48"/>
  <c r="EO46" i="48"/>
  <c r="EN46" i="48"/>
  <c r="EM46" i="48"/>
  <c r="EL46" i="48"/>
  <c r="EK46" i="48"/>
  <c r="EJ46" i="48"/>
  <c r="EI46" i="48"/>
  <c r="EH46" i="48"/>
  <c r="EG46" i="48"/>
  <c r="EF46" i="48"/>
  <c r="EE46" i="48"/>
  <c r="ED46" i="48"/>
  <c r="EC46" i="48"/>
  <c r="EB46" i="48"/>
  <c r="EA46" i="48"/>
  <c r="DZ46" i="48"/>
  <c r="DY46" i="48"/>
  <c r="DX46" i="48"/>
  <c r="DW46" i="48"/>
  <c r="DV46" i="48"/>
  <c r="DU46" i="48"/>
  <c r="DT46" i="48"/>
  <c r="DS46" i="48"/>
  <c r="DR46" i="48"/>
  <c r="DQ46" i="48"/>
  <c r="ER45" i="48"/>
  <c r="EQ45" i="48"/>
  <c r="EP45" i="48"/>
  <c r="EO45" i="48"/>
  <c r="EN45" i="48"/>
  <c r="EM45" i="48"/>
  <c r="EL45" i="48"/>
  <c r="EK45" i="48"/>
  <c r="EJ45" i="48"/>
  <c r="EI45" i="48"/>
  <c r="EH45" i="48"/>
  <c r="EG45" i="48"/>
  <c r="EF45" i="48"/>
  <c r="EE45" i="48"/>
  <c r="ED45" i="48"/>
  <c r="EC45" i="48"/>
  <c r="EB45" i="48"/>
  <c r="EA45" i="48"/>
  <c r="DZ45" i="48"/>
  <c r="DY45" i="48"/>
  <c r="DX45" i="48"/>
  <c r="DW45" i="48"/>
  <c r="DV45" i="48"/>
  <c r="DU45" i="48"/>
  <c r="DT45" i="48"/>
  <c r="DS45" i="48"/>
  <c r="DR45" i="48"/>
  <c r="DQ45" i="48"/>
  <c r="ER44" i="48"/>
  <c r="EQ44" i="48"/>
  <c r="EP44" i="48"/>
  <c r="EO44" i="48"/>
  <c r="EN44" i="48"/>
  <c r="EM44" i="48"/>
  <c r="EL44" i="48"/>
  <c r="EK44" i="48"/>
  <c r="EJ44" i="48"/>
  <c r="EI44" i="48"/>
  <c r="EH44" i="48"/>
  <c r="EG44" i="48"/>
  <c r="EF44" i="48"/>
  <c r="EE44" i="48"/>
  <c r="ED44" i="48"/>
  <c r="EC44" i="48"/>
  <c r="EB44" i="48"/>
  <c r="EA44" i="48"/>
  <c r="DZ44" i="48"/>
  <c r="DY44" i="48"/>
  <c r="DX44" i="48"/>
  <c r="DW44" i="48"/>
  <c r="DV44" i="48"/>
  <c r="DU44" i="48"/>
  <c r="DT44" i="48"/>
  <c r="DS44" i="48"/>
  <c r="DR44" i="48"/>
  <c r="DQ44" i="48"/>
  <c r="ER43" i="48"/>
  <c r="EQ43" i="48"/>
  <c r="EP43" i="48"/>
  <c r="EO43" i="48"/>
  <c r="EN43" i="48"/>
  <c r="EM43" i="48"/>
  <c r="EL43" i="48"/>
  <c r="EK43" i="48"/>
  <c r="EJ43" i="48"/>
  <c r="EI43" i="48"/>
  <c r="EH43" i="48"/>
  <c r="EG43" i="48"/>
  <c r="EF43" i="48"/>
  <c r="EE43" i="48"/>
  <c r="ED43" i="48"/>
  <c r="EC43" i="48"/>
  <c r="EB43" i="48"/>
  <c r="EA43" i="48"/>
  <c r="DZ43" i="48"/>
  <c r="DY43" i="48"/>
  <c r="DX43" i="48"/>
  <c r="DW43" i="48"/>
  <c r="DV43" i="48"/>
  <c r="DU43" i="48"/>
  <c r="DT43" i="48"/>
  <c r="DS43" i="48"/>
  <c r="DR43" i="48"/>
  <c r="DQ43" i="48"/>
  <c r="ER42" i="48"/>
  <c r="EQ42" i="48"/>
  <c r="EP42" i="48"/>
  <c r="EO42" i="48"/>
  <c r="EN42" i="48"/>
  <c r="EM42" i="48"/>
  <c r="EL42" i="48"/>
  <c r="EK42" i="48"/>
  <c r="EJ42" i="48"/>
  <c r="EI42" i="48"/>
  <c r="EH42" i="48"/>
  <c r="EG42" i="48"/>
  <c r="EF42" i="48"/>
  <c r="EE42" i="48"/>
  <c r="ED42" i="48"/>
  <c r="EC42" i="48"/>
  <c r="EB42" i="48"/>
  <c r="EA42" i="48"/>
  <c r="DZ42" i="48"/>
  <c r="DY42" i="48"/>
  <c r="DX42" i="48"/>
  <c r="DW42" i="48"/>
  <c r="DV42" i="48"/>
  <c r="DU42" i="48"/>
  <c r="DT42" i="48"/>
  <c r="DS42" i="48"/>
  <c r="DR42" i="48"/>
  <c r="DQ42" i="48"/>
  <c r="ER41" i="48"/>
  <c r="EQ41" i="48"/>
  <c r="EP41" i="48"/>
  <c r="EO41" i="48"/>
  <c r="EN41" i="48"/>
  <c r="EM41" i="48"/>
  <c r="EL41" i="48"/>
  <c r="EK41" i="48"/>
  <c r="EJ41" i="48"/>
  <c r="EI41" i="48"/>
  <c r="EH41" i="48"/>
  <c r="EG41" i="48"/>
  <c r="EF41" i="48"/>
  <c r="EE41" i="48"/>
  <c r="ED41" i="48"/>
  <c r="EC41" i="48"/>
  <c r="EB41" i="48"/>
  <c r="EA41" i="48"/>
  <c r="DZ41" i="48"/>
  <c r="DY41" i="48"/>
  <c r="DX41" i="48"/>
  <c r="DW41" i="48"/>
  <c r="DV41" i="48"/>
  <c r="DU41" i="48"/>
  <c r="DT41" i="48"/>
  <c r="DS41" i="48"/>
  <c r="DR41" i="48"/>
  <c r="DQ41" i="48"/>
  <c r="ER40" i="48"/>
  <c r="EQ40" i="48"/>
  <c r="EP40" i="48"/>
  <c r="EO40" i="48"/>
  <c r="EN40" i="48"/>
  <c r="EM40" i="48"/>
  <c r="EL40" i="48"/>
  <c r="EK40" i="48"/>
  <c r="EJ40" i="48"/>
  <c r="EI40" i="48"/>
  <c r="EH40" i="48"/>
  <c r="EG40" i="48"/>
  <c r="EF40" i="48"/>
  <c r="EE40" i="48"/>
  <c r="ED40" i="48"/>
  <c r="EC40" i="48"/>
  <c r="EB40" i="48"/>
  <c r="EA40" i="48"/>
  <c r="DZ40" i="48"/>
  <c r="DY40" i="48"/>
  <c r="DX40" i="48"/>
  <c r="DW40" i="48"/>
  <c r="DV40" i="48"/>
  <c r="DU40" i="48"/>
  <c r="DT40" i="48"/>
  <c r="DS40" i="48"/>
  <c r="DR40" i="48"/>
  <c r="DQ40" i="48"/>
  <c r="ER39" i="48"/>
  <c r="EQ39" i="48"/>
  <c r="EP39" i="48"/>
  <c r="EO39" i="48"/>
  <c r="EN39" i="48"/>
  <c r="EM39" i="48"/>
  <c r="EL39" i="48"/>
  <c r="EK39" i="48"/>
  <c r="EJ39" i="48"/>
  <c r="EI39" i="48"/>
  <c r="EH39" i="48"/>
  <c r="EG39" i="48"/>
  <c r="EF39" i="48"/>
  <c r="EE39" i="48"/>
  <c r="ED39" i="48"/>
  <c r="EC39" i="48"/>
  <c r="EB39" i="48"/>
  <c r="EA39" i="48"/>
  <c r="DZ39" i="48"/>
  <c r="DY39" i="48"/>
  <c r="DX39" i="48"/>
  <c r="DW39" i="48"/>
  <c r="DV39" i="48"/>
  <c r="DU39" i="48"/>
  <c r="DT39" i="48"/>
  <c r="DS39" i="48"/>
  <c r="DR39" i="48"/>
  <c r="DQ39" i="48"/>
  <c r="ER38" i="48"/>
  <c r="EQ38" i="48"/>
  <c r="EP38" i="48"/>
  <c r="EO38" i="48"/>
  <c r="EN38" i="48"/>
  <c r="EM38" i="48"/>
  <c r="EL38" i="48"/>
  <c r="EK38" i="48"/>
  <c r="EJ38" i="48"/>
  <c r="EI38" i="48"/>
  <c r="EH38" i="48"/>
  <c r="EG38" i="48"/>
  <c r="EF38" i="48"/>
  <c r="EE38" i="48"/>
  <c r="ED38" i="48"/>
  <c r="EC38" i="48"/>
  <c r="EB38" i="48"/>
  <c r="EA38" i="48"/>
  <c r="DZ38" i="48"/>
  <c r="DY38" i="48"/>
  <c r="DX38" i="48"/>
  <c r="DW38" i="48"/>
  <c r="DV38" i="48"/>
  <c r="DU38" i="48"/>
  <c r="DT38" i="48"/>
  <c r="DS38" i="48"/>
  <c r="DR38" i="48"/>
  <c r="DQ38" i="48"/>
  <c r="ER37" i="48"/>
  <c r="EQ37" i="48"/>
  <c r="EP37" i="48"/>
  <c r="EO37" i="48"/>
  <c r="EN37" i="48"/>
  <c r="EM37" i="48"/>
  <c r="EL37" i="48"/>
  <c r="EK37" i="48"/>
  <c r="EJ37" i="48"/>
  <c r="EI37" i="48"/>
  <c r="EH37" i="48"/>
  <c r="EG37" i="48"/>
  <c r="EF37" i="48"/>
  <c r="EE37" i="48"/>
  <c r="ED37" i="48"/>
  <c r="EC37" i="48"/>
  <c r="EB37" i="48"/>
  <c r="EA37" i="48"/>
  <c r="DZ37" i="48"/>
  <c r="DY37" i="48"/>
  <c r="DX37" i="48"/>
  <c r="DW37" i="48"/>
  <c r="DV37" i="48"/>
  <c r="DU37" i="48"/>
  <c r="DT37" i="48"/>
  <c r="DS37" i="48"/>
  <c r="DR37" i="48"/>
  <c r="DQ37" i="48"/>
  <c r="ER36" i="48"/>
  <c r="EQ36" i="48"/>
  <c r="EP36" i="48"/>
  <c r="EO36" i="48"/>
  <c r="EN36" i="48"/>
  <c r="EM36" i="48"/>
  <c r="EL36" i="48"/>
  <c r="EK36" i="48"/>
  <c r="EJ36" i="48"/>
  <c r="EI36" i="48"/>
  <c r="EH36" i="48"/>
  <c r="EG36" i="48"/>
  <c r="EF36" i="48"/>
  <c r="EE36" i="48"/>
  <c r="ED36" i="48"/>
  <c r="EC36" i="48"/>
  <c r="EB36" i="48"/>
  <c r="EA36" i="48"/>
  <c r="DZ36" i="48"/>
  <c r="DY36" i="48"/>
  <c r="DX36" i="48"/>
  <c r="DW36" i="48"/>
  <c r="DV36" i="48"/>
  <c r="DU36" i="48"/>
  <c r="DT36" i="48"/>
  <c r="DS36" i="48"/>
  <c r="DR36" i="48"/>
  <c r="DQ36" i="48"/>
  <c r="ER35" i="48"/>
  <c r="EQ35" i="48"/>
  <c r="EP35" i="48"/>
  <c r="EO35" i="48"/>
  <c r="EN35" i="48"/>
  <c r="EM35" i="48"/>
  <c r="EL35" i="48"/>
  <c r="EK35" i="48"/>
  <c r="EJ35" i="48"/>
  <c r="EI35" i="48"/>
  <c r="EH35" i="48"/>
  <c r="EG35" i="48"/>
  <c r="EF35" i="48"/>
  <c r="EE35" i="48"/>
  <c r="ED35" i="48"/>
  <c r="EC35" i="48"/>
  <c r="EB35" i="48"/>
  <c r="EA35" i="48"/>
  <c r="DZ35" i="48"/>
  <c r="DY35" i="48"/>
  <c r="DX35" i="48"/>
  <c r="DW35" i="48"/>
  <c r="DV35" i="48"/>
  <c r="DU35" i="48"/>
  <c r="DT35" i="48"/>
  <c r="DS35" i="48"/>
  <c r="DR35" i="48"/>
  <c r="DQ35" i="48"/>
  <c r="ER34" i="48"/>
  <c r="EQ34" i="48"/>
  <c r="EP34" i="48"/>
  <c r="EO34" i="48"/>
  <c r="EN34" i="48"/>
  <c r="EM34" i="48"/>
  <c r="EL34" i="48"/>
  <c r="EK34" i="48"/>
  <c r="EJ34" i="48"/>
  <c r="EI34" i="48"/>
  <c r="EH34" i="48"/>
  <c r="EG34" i="48"/>
  <c r="EF34" i="48"/>
  <c r="EE34" i="48"/>
  <c r="ED34" i="48"/>
  <c r="EC34" i="48"/>
  <c r="EB34" i="48"/>
  <c r="EA34" i="48"/>
  <c r="DZ34" i="48"/>
  <c r="DY34" i="48"/>
  <c r="DX34" i="48"/>
  <c r="DW34" i="48"/>
  <c r="DV34" i="48"/>
  <c r="DU34" i="48"/>
  <c r="DT34" i="48"/>
  <c r="DS34" i="48"/>
  <c r="DR34" i="48"/>
  <c r="DQ34" i="48"/>
  <c r="ER33" i="48"/>
  <c r="EQ33" i="48"/>
  <c r="EP33" i="48"/>
  <c r="EO33" i="48"/>
  <c r="EN33" i="48"/>
  <c r="EM33" i="48"/>
  <c r="EL33" i="48"/>
  <c r="EK33" i="48"/>
  <c r="EJ33" i="48"/>
  <c r="EI33" i="48"/>
  <c r="EH33" i="48"/>
  <c r="EG33" i="48"/>
  <c r="EF33" i="48"/>
  <c r="EE33" i="48"/>
  <c r="ED33" i="48"/>
  <c r="EC33" i="48"/>
  <c r="EB33" i="48"/>
  <c r="EA33" i="48"/>
  <c r="DZ33" i="48"/>
  <c r="DY33" i="48"/>
  <c r="DX33" i="48"/>
  <c r="DW33" i="48"/>
  <c r="DV33" i="48"/>
  <c r="DU33" i="48"/>
  <c r="DT33" i="48"/>
  <c r="DS33" i="48"/>
  <c r="DR33" i="48"/>
  <c r="DQ33" i="48"/>
  <c r="ER32" i="48"/>
  <c r="EQ32" i="48"/>
  <c r="EP32" i="48"/>
  <c r="EO32" i="48"/>
  <c r="EN32" i="48"/>
  <c r="EM32" i="48"/>
  <c r="EL32" i="48"/>
  <c r="EK32" i="48"/>
  <c r="EJ32" i="48"/>
  <c r="EI32" i="48"/>
  <c r="EH32" i="48"/>
  <c r="EG32" i="48"/>
  <c r="EF32" i="48"/>
  <c r="EE32" i="48"/>
  <c r="ED32" i="48"/>
  <c r="EC32" i="48"/>
  <c r="EB32" i="48"/>
  <c r="EA32" i="48"/>
  <c r="DZ32" i="48"/>
  <c r="DY32" i="48"/>
  <c r="DX32" i="48"/>
  <c r="DW32" i="48"/>
  <c r="DV32" i="48"/>
  <c r="DU32" i="48"/>
  <c r="DT32" i="48"/>
  <c r="DS32" i="48"/>
  <c r="DR32" i="48"/>
  <c r="DQ32" i="48"/>
  <c r="ER31" i="48"/>
  <c r="EQ31" i="48"/>
  <c r="EP31" i="48"/>
  <c r="EO31" i="48"/>
  <c r="EN31" i="48"/>
  <c r="EM31" i="48"/>
  <c r="EL31" i="48"/>
  <c r="EK31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DR31" i="48"/>
  <c r="DQ31" i="48"/>
  <c r="ER30" i="48"/>
  <c r="EQ30" i="48"/>
  <c r="EP30" i="48"/>
  <c r="EO30" i="48"/>
  <c r="EN30" i="48"/>
  <c r="EM30" i="48"/>
  <c r="EL30" i="48"/>
  <c r="EK30" i="48"/>
  <c r="EJ30" i="48"/>
  <c r="EI30" i="48"/>
  <c r="EH30" i="48"/>
  <c r="EG30" i="48"/>
  <c r="EF30" i="48"/>
  <c r="EE30" i="48"/>
  <c r="ED30" i="48"/>
  <c r="EC30" i="48"/>
  <c r="EB30" i="48"/>
  <c r="EA30" i="48"/>
  <c r="DZ30" i="48"/>
  <c r="DY30" i="48"/>
  <c r="DX30" i="48"/>
  <c r="DW30" i="48"/>
  <c r="DV30" i="48"/>
  <c r="DU30" i="48"/>
  <c r="DT30" i="48"/>
  <c r="DS30" i="48"/>
  <c r="DR30" i="48"/>
  <c r="DQ30" i="48"/>
  <c r="ER29" i="48"/>
  <c r="EQ29" i="48"/>
  <c r="EP29" i="48"/>
  <c r="EO29" i="48"/>
  <c r="EN29" i="48"/>
  <c r="EM29" i="48"/>
  <c r="EL29" i="48"/>
  <c r="EK29" i="48"/>
  <c r="EJ29" i="48"/>
  <c r="EI29" i="48"/>
  <c r="EH29" i="48"/>
  <c r="EG29" i="48"/>
  <c r="EF29" i="48"/>
  <c r="EE29" i="48"/>
  <c r="ED29" i="48"/>
  <c r="EC29" i="48"/>
  <c r="EB29" i="48"/>
  <c r="EA29" i="48"/>
  <c r="DZ29" i="48"/>
  <c r="DY29" i="48"/>
  <c r="DX29" i="48"/>
  <c r="DW29" i="48"/>
  <c r="DV29" i="48"/>
  <c r="DU29" i="48"/>
  <c r="DT29" i="48"/>
  <c r="DS29" i="48"/>
  <c r="DR29" i="48"/>
  <c r="DQ29" i="48"/>
  <c r="ER28" i="48"/>
  <c r="EQ28" i="48"/>
  <c r="EP28" i="48"/>
  <c r="EO28" i="48"/>
  <c r="EN28" i="48"/>
  <c r="EM28" i="48"/>
  <c r="EL28" i="48"/>
  <c r="EK28" i="48"/>
  <c r="EJ28" i="48"/>
  <c r="EI28" i="48"/>
  <c r="EH28" i="48"/>
  <c r="EG28" i="48"/>
  <c r="EF28" i="48"/>
  <c r="EE28" i="48"/>
  <c r="ED28" i="48"/>
  <c r="EC28" i="48"/>
  <c r="EB28" i="48"/>
  <c r="EA28" i="48"/>
  <c r="DZ28" i="48"/>
  <c r="DY28" i="48"/>
  <c r="DX28" i="48"/>
  <c r="DW28" i="48"/>
  <c r="DV28" i="48"/>
  <c r="DU28" i="48"/>
  <c r="DT28" i="48"/>
  <c r="DS28" i="48"/>
  <c r="DR28" i="48"/>
  <c r="DQ28" i="48"/>
  <c r="ER27" i="48"/>
  <c r="EQ27" i="48"/>
  <c r="EP27" i="48"/>
  <c r="EO27" i="48"/>
  <c r="EN27" i="48"/>
  <c r="EM27" i="48"/>
  <c r="EL27" i="48"/>
  <c r="EK27" i="48"/>
  <c r="EJ27" i="48"/>
  <c r="EI27" i="48"/>
  <c r="EH27" i="48"/>
  <c r="EG27" i="48"/>
  <c r="EF27" i="48"/>
  <c r="EE27" i="48"/>
  <c r="ED27" i="48"/>
  <c r="EC27" i="48"/>
  <c r="EB27" i="48"/>
  <c r="EA27" i="48"/>
  <c r="DZ27" i="48"/>
  <c r="DY27" i="48"/>
  <c r="DX27" i="48"/>
  <c r="DW27" i="48"/>
  <c r="DV27" i="48"/>
  <c r="DU27" i="48"/>
  <c r="DT27" i="48"/>
  <c r="DS27" i="48"/>
  <c r="DR27" i="48"/>
  <c r="DQ27" i="48"/>
  <c r="ER26" i="48"/>
  <c r="EQ26" i="48"/>
  <c r="EP26" i="48"/>
  <c r="EO26" i="48"/>
  <c r="EN26" i="48"/>
  <c r="EM26" i="48"/>
  <c r="EL26" i="48"/>
  <c r="EK26" i="48"/>
  <c r="EJ26" i="48"/>
  <c r="EI26" i="48"/>
  <c r="EH26" i="48"/>
  <c r="EG26" i="48"/>
  <c r="EF26" i="48"/>
  <c r="EE26" i="48"/>
  <c r="ED26" i="48"/>
  <c r="EC26" i="48"/>
  <c r="EB26" i="48"/>
  <c r="EA26" i="48"/>
  <c r="DZ26" i="48"/>
  <c r="DY26" i="48"/>
  <c r="DX26" i="48"/>
  <c r="DW26" i="48"/>
  <c r="DV26" i="48"/>
  <c r="DU26" i="48"/>
  <c r="DT26" i="48"/>
  <c r="DS26" i="48"/>
  <c r="DR26" i="48"/>
  <c r="DQ26" i="48"/>
  <c r="ER25" i="48"/>
  <c r="EQ25" i="48"/>
  <c r="EP25" i="48"/>
  <c r="EO25" i="48"/>
  <c r="EN25" i="48"/>
  <c r="EM25" i="48"/>
  <c r="EL25" i="48"/>
  <c r="EK25" i="48"/>
  <c r="EJ25" i="48"/>
  <c r="EI25" i="48"/>
  <c r="EH25" i="48"/>
  <c r="EG25" i="48"/>
  <c r="EF25" i="48"/>
  <c r="EE25" i="48"/>
  <c r="ED25" i="48"/>
  <c r="EC25" i="48"/>
  <c r="EB25" i="48"/>
  <c r="EA25" i="48"/>
  <c r="DZ25" i="48"/>
  <c r="DY25" i="48"/>
  <c r="DX25" i="48"/>
  <c r="DW25" i="48"/>
  <c r="DV25" i="48"/>
  <c r="DU25" i="48"/>
  <c r="DT25" i="48"/>
  <c r="DS25" i="48"/>
  <c r="DR25" i="48"/>
  <c r="DQ25" i="48"/>
  <c r="ER24" i="48"/>
  <c r="EQ24" i="48"/>
  <c r="EP24" i="48"/>
  <c r="EO24" i="48"/>
  <c r="EN24" i="48"/>
  <c r="EM24" i="48"/>
  <c r="EL24" i="48"/>
  <c r="EK24" i="48"/>
  <c r="EJ24" i="48"/>
  <c r="EI24" i="48"/>
  <c r="EH24" i="48"/>
  <c r="EG24" i="48"/>
  <c r="EF24" i="48"/>
  <c r="EE24" i="48"/>
  <c r="ED24" i="48"/>
  <c r="EC24" i="48"/>
  <c r="EB24" i="48"/>
  <c r="EA24" i="48"/>
  <c r="DZ24" i="48"/>
  <c r="DY24" i="48"/>
  <c r="DX24" i="48"/>
  <c r="DW24" i="48"/>
  <c r="DV24" i="48"/>
  <c r="DU24" i="48"/>
  <c r="DT24" i="48"/>
  <c r="DS24" i="48"/>
  <c r="DR24" i="48"/>
  <c r="DQ24" i="48"/>
  <c r="ER23" i="48"/>
  <c r="EQ23" i="48"/>
  <c r="EP23" i="48"/>
  <c r="EO23" i="48"/>
  <c r="EN23" i="48"/>
  <c r="EM23" i="48"/>
  <c r="EL23" i="48"/>
  <c r="EK23" i="48"/>
  <c r="EJ23" i="48"/>
  <c r="EI23" i="48"/>
  <c r="EH23" i="48"/>
  <c r="EG23" i="48"/>
  <c r="EF23" i="48"/>
  <c r="EE23" i="48"/>
  <c r="ED23" i="48"/>
  <c r="EC23" i="48"/>
  <c r="EB23" i="48"/>
  <c r="EA23" i="48"/>
  <c r="DZ23" i="48"/>
  <c r="DY23" i="48"/>
  <c r="DX23" i="48"/>
  <c r="DW23" i="48"/>
  <c r="DV23" i="48"/>
  <c r="DU23" i="48"/>
  <c r="DT23" i="48"/>
  <c r="DS23" i="48"/>
  <c r="DR23" i="48"/>
  <c r="DQ23" i="48"/>
  <c r="ER22" i="48"/>
  <c r="EQ22" i="48"/>
  <c r="EP22" i="48"/>
  <c r="EO22" i="48"/>
  <c r="EN22" i="48"/>
  <c r="EM22" i="48"/>
  <c r="EL22" i="48"/>
  <c r="EK22" i="48"/>
  <c r="EJ22" i="48"/>
  <c r="EI22" i="48"/>
  <c r="EH22" i="48"/>
  <c r="EG22" i="48"/>
  <c r="EF22" i="48"/>
  <c r="EE22" i="48"/>
  <c r="ED22" i="48"/>
  <c r="EC22" i="48"/>
  <c r="EB22" i="48"/>
  <c r="EA22" i="48"/>
  <c r="DZ22" i="48"/>
  <c r="DY22" i="48"/>
  <c r="DX22" i="48"/>
  <c r="DW22" i="48"/>
  <c r="DV22" i="48"/>
  <c r="DU22" i="48"/>
  <c r="DT22" i="48"/>
  <c r="DS22" i="48"/>
  <c r="DR22" i="48"/>
  <c r="DQ22" i="48"/>
  <c r="ER21" i="48"/>
  <c r="EQ21" i="48"/>
  <c r="EP21" i="48"/>
  <c r="EO21" i="48"/>
  <c r="EN21" i="48"/>
  <c r="EM21" i="48"/>
  <c r="EL21" i="48"/>
  <c r="EK21" i="48"/>
  <c r="EJ21" i="48"/>
  <c r="EI21" i="48"/>
  <c r="EH21" i="48"/>
  <c r="EG21" i="48"/>
  <c r="EF21" i="48"/>
  <c r="EE21" i="48"/>
  <c r="ED21" i="48"/>
  <c r="EC21" i="48"/>
  <c r="EB21" i="48"/>
  <c r="EA21" i="48"/>
  <c r="DZ21" i="48"/>
  <c r="DY21" i="48"/>
  <c r="DX21" i="48"/>
  <c r="DW21" i="48"/>
  <c r="DV21" i="48"/>
  <c r="DU21" i="48"/>
  <c r="DT21" i="48"/>
  <c r="DS21" i="48"/>
  <c r="DR21" i="48"/>
  <c r="DQ21" i="48"/>
  <c r="ER20" i="48"/>
  <c r="EQ20" i="48"/>
  <c r="EP20" i="48"/>
  <c r="EO20" i="48"/>
  <c r="EN20" i="48"/>
  <c r="EM20" i="48"/>
  <c r="EL20" i="48"/>
  <c r="EK20" i="48"/>
  <c r="EJ20" i="48"/>
  <c r="EI20" i="48"/>
  <c r="EH20" i="48"/>
  <c r="EG20" i="48"/>
  <c r="EF20" i="48"/>
  <c r="EE20" i="48"/>
  <c r="ED20" i="48"/>
  <c r="EC20" i="48"/>
  <c r="EB20" i="48"/>
  <c r="EA20" i="48"/>
  <c r="DZ20" i="48"/>
  <c r="DY20" i="48"/>
  <c r="DX20" i="48"/>
  <c r="DW20" i="48"/>
  <c r="DV20" i="48"/>
  <c r="DU20" i="48"/>
  <c r="DT20" i="48"/>
  <c r="DS20" i="48"/>
  <c r="DR20" i="48"/>
  <c r="DQ20" i="48"/>
  <c r="ER19" i="48"/>
  <c r="EQ19" i="48"/>
  <c r="EP19" i="48"/>
  <c r="EO19" i="48"/>
  <c r="EN19" i="48"/>
  <c r="EM19" i="48"/>
  <c r="EL19" i="48"/>
  <c r="EK19" i="48"/>
  <c r="EJ19" i="48"/>
  <c r="EI19" i="48"/>
  <c r="EH19" i="48"/>
  <c r="EG19" i="48"/>
  <c r="EF19" i="48"/>
  <c r="EE19" i="48"/>
  <c r="ED19" i="48"/>
  <c r="EC19" i="48"/>
  <c r="EB19" i="48"/>
  <c r="EA19" i="48"/>
  <c r="DZ19" i="48"/>
  <c r="DY19" i="48"/>
  <c r="DX19" i="48"/>
  <c r="DW19" i="48"/>
  <c r="DV19" i="48"/>
  <c r="DU19" i="48"/>
  <c r="DT19" i="48"/>
  <c r="DS19" i="48"/>
  <c r="DR19" i="48"/>
  <c r="DQ19" i="48"/>
  <c r="ER18" i="48"/>
  <c r="EQ18" i="48"/>
  <c r="EP18" i="48"/>
  <c r="EO18" i="48"/>
  <c r="EN18" i="48"/>
  <c r="EM18" i="48"/>
  <c r="EL18" i="48"/>
  <c r="EK18" i="48"/>
  <c r="EJ18" i="48"/>
  <c r="EI18" i="48"/>
  <c r="EH18" i="48"/>
  <c r="EG18" i="48"/>
  <c r="EF18" i="48"/>
  <c r="EE18" i="48"/>
  <c r="ED18" i="48"/>
  <c r="EC18" i="48"/>
  <c r="EB18" i="48"/>
  <c r="EA18" i="48"/>
  <c r="DZ18" i="48"/>
  <c r="DY18" i="48"/>
  <c r="DX18" i="48"/>
  <c r="DW18" i="48"/>
  <c r="DV18" i="48"/>
  <c r="DU18" i="48"/>
  <c r="DT18" i="48"/>
  <c r="DS18" i="48"/>
  <c r="DR18" i="48"/>
  <c r="DQ18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ER16" i="48"/>
  <c r="EQ16" i="48"/>
  <c r="EP16" i="48"/>
  <c r="EO16" i="48"/>
  <c r="EN16" i="48"/>
  <c r="EM16" i="48"/>
  <c r="EL16" i="48"/>
  <c r="EK16" i="48"/>
  <c r="EJ16" i="48"/>
  <c r="EI16" i="48"/>
  <c r="EH16" i="48"/>
  <c r="EG16" i="48"/>
  <c r="EF16" i="48"/>
  <c r="EE16" i="48"/>
  <c r="ED16" i="48"/>
  <c r="EC16" i="48"/>
  <c r="EB16" i="48"/>
  <c r="EA16" i="48"/>
  <c r="DZ16" i="48"/>
  <c r="DY16" i="48"/>
  <c r="DX16" i="48"/>
  <c r="DW16" i="48"/>
  <c r="DV16" i="48"/>
  <c r="DU16" i="48"/>
  <c r="DT16" i="48"/>
  <c r="DS16" i="48"/>
  <c r="DR16" i="48"/>
  <c r="DQ16" i="48"/>
  <c r="ER15" i="48"/>
  <c r="EQ15" i="48"/>
  <c r="EP15" i="48"/>
  <c r="EO15" i="48"/>
  <c r="EN15" i="48"/>
  <c r="EM15" i="48"/>
  <c r="EL15" i="48"/>
  <c r="EK15" i="48"/>
  <c r="EJ15" i="48"/>
  <c r="EI15" i="48"/>
  <c r="EH15" i="48"/>
  <c r="EG15" i="48"/>
  <c r="EF15" i="48"/>
  <c r="EE15" i="48"/>
  <c r="ED15" i="48"/>
  <c r="EC15" i="48"/>
  <c r="EB15" i="48"/>
  <c r="EA15" i="48"/>
  <c r="DZ15" i="48"/>
  <c r="DY15" i="48"/>
  <c r="DX15" i="48"/>
  <c r="DW15" i="48"/>
  <c r="DV15" i="48"/>
  <c r="DU15" i="48"/>
  <c r="DT15" i="48"/>
  <c r="DS15" i="48"/>
  <c r="DR15" i="48"/>
  <c r="DQ15" i="48"/>
  <c r="ER14" i="48"/>
  <c r="EQ14" i="48"/>
  <c r="EP14" i="48"/>
  <c r="EO14" i="48"/>
  <c r="EN14" i="48"/>
  <c r="EM14" i="48"/>
  <c r="EL14" i="48"/>
  <c r="EK14" i="48"/>
  <c r="EJ14" i="48"/>
  <c r="EI14" i="48"/>
  <c r="EH14" i="48"/>
  <c r="EG14" i="48"/>
  <c r="EF14" i="48"/>
  <c r="EE14" i="48"/>
  <c r="ED14" i="48"/>
  <c r="EC14" i="48"/>
  <c r="EB14" i="48"/>
  <c r="EA14" i="48"/>
  <c r="DZ14" i="48"/>
  <c r="DY14" i="48"/>
  <c r="DX14" i="48"/>
  <c r="DW14" i="48"/>
  <c r="DV14" i="48"/>
  <c r="DU14" i="48"/>
  <c r="DT14" i="48"/>
  <c r="DS14" i="48"/>
  <c r="DR14" i="48"/>
  <c r="DQ14" i="48"/>
  <c r="ER13" i="48"/>
  <c r="EQ13" i="48"/>
  <c r="EP13" i="48"/>
  <c r="EO13" i="48"/>
  <c r="EN13" i="48"/>
  <c r="EM13" i="48"/>
  <c r="EL13" i="48"/>
  <c r="EK13" i="48"/>
  <c r="EJ13" i="48"/>
  <c r="EI13" i="48"/>
  <c r="EH13" i="48"/>
  <c r="EG13" i="48"/>
  <c r="EF13" i="48"/>
  <c r="EE13" i="48"/>
  <c r="ED13" i="48"/>
  <c r="EC13" i="48"/>
  <c r="EB13" i="48"/>
  <c r="EA13" i="48"/>
  <c r="DZ13" i="48"/>
  <c r="DY13" i="48"/>
  <c r="DX13" i="48"/>
  <c r="DW13" i="48"/>
  <c r="DV13" i="48"/>
  <c r="DU13" i="48"/>
  <c r="DT13" i="48"/>
  <c r="DS13" i="48"/>
  <c r="DR13" i="48"/>
  <c r="DQ13" i="48"/>
  <c r="ER12" i="48"/>
  <c r="EQ12" i="48"/>
  <c r="EP12" i="48"/>
  <c r="EO12" i="48"/>
  <c r="EN12" i="48"/>
  <c r="EM12" i="48"/>
  <c r="EL12" i="48"/>
  <c r="EK12" i="48"/>
  <c r="EJ12" i="48"/>
  <c r="EI12" i="48"/>
  <c r="EH12" i="48"/>
  <c r="EG12" i="48"/>
  <c r="EF12" i="48"/>
  <c r="EE12" i="48"/>
  <c r="ED12" i="48"/>
  <c r="EC12" i="48"/>
  <c r="EB12" i="48"/>
  <c r="EA12" i="48"/>
  <c r="DZ12" i="48"/>
  <c r="DY12" i="48"/>
  <c r="DX12" i="48"/>
  <c r="DW12" i="48"/>
  <c r="DV12" i="48"/>
  <c r="DU12" i="48"/>
  <c r="DT12" i="48"/>
  <c r="DS12" i="48"/>
  <c r="DR12" i="48"/>
  <c r="DQ12" i="48"/>
  <c r="ER11" i="48"/>
  <c r="EQ11" i="48"/>
  <c r="EP11" i="48"/>
  <c r="EO11" i="48"/>
  <c r="EN11" i="48"/>
  <c r="EM11" i="48"/>
  <c r="EL11" i="48"/>
  <c r="EK11" i="48"/>
  <c r="EJ11" i="48"/>
  <c r="EI11" i="48"/>
  <c r="EH11" i="48"/>
  <c r="EG11" i="48"/>
  <c r="EF11" i="48"/>
  <c r="EE11" i="48"/>
  <c r="ED11" i="48"/>
  <c r="EC11" i="48"/>
  <c r="EB11" i="48"/>
  <c r="EA11" i="48"/>
  <c r="DZ11" i="48"/>
  <c r="DY11" i="48"/>
  <c r="DX11" i="48"/>
  <c r="DW11" i="48"/>
  <c r="DV11" i="48"/>
  <c r="DU11" i="48"/>
  <c r="DT11" i="48"/>
  <c r="DS11" i="48"/>
  <c r="DR11" i="48"/>
  <c r="DQ11" i="48"/>
  <c r="ER10" i="48"/>
  <c r="EQ10" i="48"/>
  <c r="EP10" i="48"/>
  <c r="EO10" i="48"/>
  <c r="EN10" i="48"/>
  <c r="EM10" i="48"/>
  <c r="EL10" i="48"/>
  <c r="EK10" i="48"/>
  <c r="EJ10" i="48"/>
  <c r="EI10" i="48"/>
  <c r="EH10" i="48"/>
  <c r="EG10" i="48"/>
  <c r="EF10" i="48"/>
  <c r="EE10" i="48"/>
  <c r="ED10" i="48"/>
  <c r="EC10" i="48"/>
  <c r="EB10" i="48"/>
  <c r="EA10" i="48"/>
  <c r="DZ10" i="48"/>
  <c r="DY10" i="48"/>
  <c r="DX10" i="48"/>
  <c r="DW10" i="48"/>
  <c r="DV10" i="48"/>
  <c r="DU10" i="48"/>
  <c r="DT10" i="48"/>
  <c r="DS10" i="48"/>
  <c r="DR10" i="48"/>
  <c r="DQ10" i="48"/>
  <c r="ER9" i="48"/>
  <c r="EQ9" i="48"/>
  <c r="EP9" i="48"/>
  <c r="EO9" i="48"/>
  <c r="EN9" i="48"/>
  <c r="EM9" i="48"/>
  <c r="EL9" i="48"/>
  <c r="EK9" i="48"/>
  <c r="EJ9" i="48"/>
  <c r="EI9" i="48"/>
  <c r="EH9" i="48"/>
  <c r="EG9" i="48"/>
  <c r="EF9" i="48"/>
  <c r="EE9" i="48"/>
  <c r="ED9" i="48"/>
  <c r="EC9" i="48"/>
  <c r="EB9" i="48"/>
  <c r="EA9" i="48"/>
  <c r="DZ9" i="48"/>
  <c r="DY9" i="48"/>
  <c r="DX9" i="48"/>
  <c r="DW9" i="48"/>
  <c r="DV9" i="48"/>
  <c r="DU9" i="48"/>
  <c r="DT9" i="48"/>
  <c r="DS9" i="48"/>
  <c r="DR9" i="48"/>
  <c r="DQ9" i="48"/>
  <c r="ER8" i="48"/>
  <c r="EQ8" i="48"/>
  <c r="EP8" i="48"/>
  <c r="EO8" i="48"/>
  <c r="EN8" i="48"/>
  <c r="EM8" i="48"/>
  <c r="EL8" i="48"/>
  <c r="EK8" i="48"/>
  <c r="EJ8" i="48"/>
  <c r="EI8" i="48"/>
  <c r="EH8" i="48"/>
  <c r="EG8" i="48"/>
  <c r="EF8" i="48"/>
  <c r="EE8" i="48"/>
  <c r="ED8" i="48"/>
  <c r="EC8" i="48"/>
  <c r="EB8" i="48"/>
  <c r="EA8" i="48"/>
  <c r="DZ8" i="48"/>
  <c r="DY8" i="48"/>
  <c r="DX8" i="48"/>
  <c r="DW8" i="48"/>
  <c r="DV8" i="48"/>
  <c r="DU8" i="48"/>
  <c r="DT8" i="48"/>
  <c r="DS8" i="48"/>
  <c r="DR8" i="48"/>
  <c r="DQ8" i="48"/>
  <c r="ER7" i="48"/>
  <c r="EQ7" i="48"/>
  <c r="EP7" i="48"/>
  <c r="EO7" i="48"/>
  <c r="EN7" i="48"/>
  <c r="EM7" i="48"/>
  <c r="EL7" i="48"/>
  <c r="EK7" i="48"/>
  <c r="EJ7" i="48"/>
  <c r="EI7" i="48"/>
  <c r="EH7" i="48"/>
  <c r="EG7" i="48"/>
  <c r="EF7" i="48"/>
  <c r="EE7" i="48"/>
  <c r="ED7" i="48"/>
  <c r="EC7" i="48"/>
  <c r="EB7" i="48"/>
  <c r="EA7" i="48"/>
  <c r="DZ7" i="48"/>
  <c r="DY7" i="48"/>
  <c r="DX7" i="48"/>
  <c r="DW7" i="48"/>
  <c r="DV7" i="48"/>
  <c r="DU7" i="48"/>
  <c r="DT7" i="48"/>
  <c r="DS7" i="48"/>
  <c r="DR7" i="48"/>
  <c r="DQ7" i="48"/>
  <c r="ER6" i="48"/>
  <c r="EQ6" i="48"/>
  <c r="EP6" i="48"/>
  <c r="EO6" i="48"/>
  <c r="EN6" i="48"/>
  <c r="EM6" i="48"/>
  <c r="EL6" i="48"/>
  <c r="EK6" i="48"/>
  <c r="EJ6" i="48"/>
  <c r="EI6" i="48"/>
  <c r="EH6" i="48"/>
  <c r="EG6" i="48"/>
  <c r="EF6" i="48"/>
  <c r="EE6" i="48"/>
  <c r="ED6" i="48"/>
  <c r="EC6" i="48"/>
  <c r="EB6" i="48"/>
  <c r="EA6" i="48"/>
  <c r="DZ6" i="48"/>
  <c r="DY6" i="48"/>
  <c r="DX6" i="48"/>
  <c r="DW6" i="48"/>
  <c r="DV6" i="48"/>
  <c r="DU6" i="48"/>
  <c r="DT6" i="48"/>
  <c r="DS6" i="48"/>
  <c r="DR6" i="48"/>
  <c r="DQ6" i="48"/>
  <c r="ER5" i="48"/>
  <c r="EQ5" i="48"/>
  <c r="EP5" i="48"/>
  <c r="EO5" i="48"/>
  <c r="EN5" i="48"/>
  <c r="EM5" i="48"/>
  <c r="EL5" i="48"/>
  <c r="EK5" i="48"/>
  <c r="EJ5" i="48"/>
  <c r="EI5" i="48"/>
  <c r="EH5" i="48"/>
  <c r="EG5" i="48"/>
  <c r="EF5" i="48"/>
  <c r="EE5" i="48"/>
  <c r="ED5" i="48"/>
  <c r="EC5" i="48"/>
  <c r="EB5" i="48"/>
  <c r="EA5" i="48"/>
  <c r="DZ5" i="48"/>
  <c r="DY5" i="48"/>
  <c r="DX5" i="48"/>
  <c r="DW5" i="48"/>
  <c r="DV5" i="48"/>
  <c r="DU5" i="48"/>
  <c r="DT5" i="48"/>
  <c r="DS5" i="48"/>
  <c r="DR5" i="48"/>
  <c r="DQ5" i="48"/>
  <c r="ER4" i="48"/>
  <c r="EQ4" i="48"/>
  <c r="EP4" i="48"/>
  <c r="EO4" i="48"/>
  <c r="EN4" i="48"/>
  <c r="EM4" i="48"/>
  <c r="EL4" i="48"/>
  <c r="EK4" i="48"/>
  <c r="EJ4" i="48"/>
  <c r="EI4" i="48"/>
  <c r="EH4" i="48"/>
  <c r="EG4" i="48"/>
  <c r="EF4" i="48"/>
  <c r="EE4" i="48"/>
  <c r="ED4" i="48"/>
  <c r="EC4" i="48"/>
  <c r="EB4" i="48"/>
  <c r="EA4" i="48"/>
  <c r="DZ4" i="48"/>
  <c r="DY4" i="48"/>
  <c r="DX4" i="48"/>
  <c r="DW4" i="48"/>
  <c r="DV4" i="48"/>
  <c r="DU4" i="48"/>
  <c r="DT4" i="48"/>
  <c r="DS4" i="48"/>
  <c r="DR4" i="48"/>
  <c r="DQ4" i="48"/>
  <c r="ER3" i="48"/>
  <c r="EQ3" i="48"/>
  <c r="EP3" i="48"/>
  <c r="EO3" i="48"/>
  <c r="EN3" i="48"/>
  <c r="EM3" i="48"/>
  <c r="EL3" i="48"/>
  <c r="EK3" i="48"/>
  <c r="EJ3" i="48"/>
  <c r="EI3" i="48"/>
  <c r="EH3" i="48"/>
  <c r="EG3" i="48"/>
  <c r="EF3" i="48"/>
  <c r="EE3" i="48"/>
  <c r="ED3" i="48"/>
  <c r="EC3" i="48"/>
  <c r="EB3" i="48"/>
  <c r="EA3" i="48"/>
  <c r="DZ3" i="48"/>
  <c r="DY3" i="48"/>
  <c r="DX3" i="48"/>
  <c r="DW3" i="48"/>
  <c r="DV3" i="48"/>
  <c r="DU3" i="48"/>
  <c r="DT3" i="48"/>
  <c r="DS3" i="48"/>
  <c r="DR3" i="48"/>
  <c r="DQ3" i="48"/>
  <c r="DX61" i="11"/>
  <c r="D7" i="20"/>
  <c r="D43" i="20" s="1"/>
  <c r="E7" i="20"/>
  <c r="E43" i="20" s="1"/>
  <c r="I7" i="20"/>
  <c r="I43" i="20" s="1"/>
  <c r="M7" i="20"/>
  <c r="M43" i="20" s="1"/>
  <c r="F24" i="42"/>
  <c r="Q7" i="20"/>
  <c r="Q43" i="20" s="1"/>
  <c r="S7" i="20"/>
  <c r="S43" i="20" s="1"/>
  <c r="AD7" i="20"/>
  <c r="AD43" i="20" s="1"/>
  <c r="AF7" i="20"/>
  <c r="AF43" i="20" s="1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Z62" i="25"/>
  <c r="DA62" i="25"/>
  <c r="DB62" i="25"/>
  <c r="DC62" i="25"/>
  <c r="DD62" i="25"/>
  <c r="DF62" i="25"/>
  <c r="DG62" i="25"/>
  <c r="DI62" i="25"/>
  <c r="DJ62" i="25"/>
  <c r="DK62" i="25"/>
  <c r="DL62" i="25"/>
  <c r="DM62" i="25"/>
  <c r="DN62" i="25"/>
  <c r="DO62" i="25"/>
  <c r="DP62" i="25"/>
  <c r="DR62" i="25"/>
  <c r="DS62" i="25"/>
  <c r="DT62" i="25"/>
  <c r="DU62" i="25"/>
  <c r="DV62" i="25"/>
  <c r="DW62" i="25"/>
  <c r="DX62" i="25"/>
  <c r="DY62" i="25"/>
  <c r="DZ62" i="25"/>
  <c r="EA62" i="25"/>
  <c r="EB62" i="25"/>
  <c r="ED62" i="25"/>
  <c r="EE62" i="25"/>
  <c r="EF62" i="25"/>
  <c r="EG62" i="25"/>
  <c r="EH62" i="25"/>
  <c r="EI62" i="25"/>
  <c r="EJ62" i="25"/>
  <c r="EK62" i="25"/>
  <c r="EL62" i="25"/>
  <c r="EM62" i="25"/>
  <c r="EN62" i="25"/>
  <c r="EO62" i="25"/>
  <c r="EP62" i="25"/>
  <c r="EQ62" i="25"/>
  <c r="ER62" i="25"/>
  <c r="ES62" i="25"/>
  <c r="ET62" i="25"/>
  <c r="EU62" i="25"/>
  <c r="EV62" i="25"/>
  <c r="EW62" i="25"/>
  <c r="EX62" i="25"/>
  <c r="EY62" i="25"/>
  <c r="EZ62" i="25"/>
  <c r="FA62" i="25"/>
  <c r="FB62" i="25"/>
  <c r="FC62" i="25"/>
  <c r="FD62" i="25"/>
  <c r="FE62" i="25"/>
  <c r="FF62" i="25"/>
  <c r="FG62" i="25"/>
  <c r="FH62" i="25"/>
  <c r="FI62" i="25"/>
  <c r="FJ62" i="25"/>
  <c r="FK62" i="25"/>
  <c r="FL62" i="25"/>
  <c r="FM62" i="25"/>
  <c r="FN62" i="25"/>
  <c r="FO62" i="25"/>
  <c r="FP62" i="25"/>
  <c r="FQ62" i="25"/>
  <c r="FR62" i="25"/>
  <c r="FS62" i="25"/>
  <c r="FT62" i="25"/>
  <c r="FU62" i="25"/>
  <c r="BH63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Z63" i="25"/>
  <c r="DA63" i="25"/>
  <c r="DB63" i="25"/>
  <c r="DC63" i="25"/>
  <c r="DD63" i="25"/>
  <c r="DF63" i="25"/>
  <c r="DG63" i="25"/>
  <c r="DI63" i="25"/>
  <c r="DJ63" i="25"/>
  <c r="DK63" i="25"/>
  <c r="DL63" i="25"/>
  <c r="DM63" i="25"/>
  <c r="DN63" i="25"/>
  <c r="DO63" i="25"/>
  <c r="DP63" i="25"/>
  <c r="DR63" i="25"/>
  <c r="DS63" i="25"/>
  <c r="DT63" i="25"/>
  <c r="DU63" i="25"/>
  <c r="DV63" i="25"/>
  <c r="DW63" i="25"/>
  <c r="DX63" i="25"/>
  <c r="DY63" i="25"/>
  <c r="DZ63" i="25"/>
  <c r="EA63" i="25"/>
  <c r="EB63" i="25"/>
  <c r="ED63" i="25"/>
  <c r="EE63" i="25"/>
  <c r="EF63" i="25"/>
  <c r="EG63" i="25"/>
  <c r="EH63" i="25"/>
  <c r="EI63" i="25"/>
  <c r="EJ63" i="25"/>
  <c r="EK63" i="25"/>
  <c r="EL63" i="25"/>
  <c r="EM63" i="25"/>
  <c r="EN63" i="25"/>
  <c r="EO63" i="25"/>
  <c r="EP63" i="25"/>
  <c r="EQ63" i="25"/>
  <c r="ER63" i="25"/>
  <c r="ES63" i="25"/>
  <c r="ET63" i="25"/>
  <c r="EU63" i="25"/>
  <c r="EV63" i="25"/>
  <c r="EW63" i="25"/>
  <c r="EX63" i="25"/>
  <c r="EY63" i="25"/>
  <c r="EZ63" i="25"/>
  <c r="FA63" i="25"/>
  <c r="FB63" i="25"/>
  <c r="FC63" i="25"/>
  <c r="FD63" i="25"/>
  <c r="FE63" i="25"/>
  <c r="FF63" i="25"/>
  <c r="FG63" i="25"/>
  <c r="FH63" i="25"/>
  <c r="FI63" i="25"/>
  <c r="FJ63" i="25"/>
  <c r="FK63" i="25"/>
  <c r="FL63" i="25"/>
  <c r="FM63" i="25"/>
  <c r="FN63" i="25"/>
  <c r="FO63" i="25"/>
  <c r="FP63" i="25"/>
  <c r="FQ63" i="25"/>
  <c r="FR63" i="25"/>
  <c r="FS63" i="25"/>
  <c r="FT63" i="25"/>
  <c r="FU63" i="25"/>
  <c r="BG63" i="25"/>
  <c r="BG62" i="25"/>
  <c r="C62" i="25"/>
  <c r="D62" i="25"/>
  <c r="D24" i="21" s="1"/>
  <c r="E62" i="25"/>
  <c r="E24" i="21" s="1"/>
  <c r="F62" i="25"/>
  <c r="F24" i="21" s="1"/>
  <c r="G62" i="25"/>
  <c r="H62" i="25"/>
  <c r="H24" i="21" s="1"/>
  <c r="I62" i="25"/>
  <c r="J62" i="25"/>
  <c r="K62" i="25"/>
  <c r="L24" i="42" s="1"/>
  <c r="L62" i="25"/>
  <c r="M62" i="25"/>
  <c r="N62" i="25"/>
  <c r="O62" i="25"/>
  <c r="P62" i="25"/>
  <c r="Q62" i="25"/>
  <c r="R62" i="25"/>
  <c r="S62" i="25"/>
  <c r="K24" i="42" s="1"/>
  <c r="T62" i="25"/>
  <c r="U62" i="25"/>
  <c r="V62" i="25"/>
  <c r="W62" i="25"/>
  <c r="X62" i="25"/>
  <c r="Y62" i="25"/>
  <c r="Z62" i="25"/>
  <c r="AA62" i="25"/>
  <c r="AB62" i="25"/>
  <c r="AC62" i="25"/>
  <c r="O24" i="42" s="1"/>
  <c r="AD62" i="25"/>
  <c r="AE62" i="25"/>
  <c r="AF62" i="25"/>
  <c r="AG62" i="25"/>
  <c r="N24" i="42" s="1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AF61" i="40"/>
  <c r="H61" i="40"/>
  <c r="G61" i="40"/>
  <c r="F61" i="40"/>
  <c r="E61" i="40"/>
  <c r="D61" i="40"/>
  <c r="C61" i="40"/>
  <c r="H60" i="40"/>
  <c r="G60" i="40"/>
  <c r="F60" i="40"/>
  <c r="E60" i="40"/>
  <c r="D60" i="40"/>
  <c r="C60" i="40"/>
  <c r="H59" i="40"/>
  <c r="G59" i="40"/>
  <c r="F59" i="40"/>
  <c r="E59" i="40"/>
  <c r="D59" i="40"/>
  <c r="C59" i="40"/>
  <c r="H58" i="40"/>
  <c r="G58" i="40"/>
  <c r="F58" i="40"/>
  <c r="E58" i="40"/>
  <c r="D58" i="40"/>
  <c r="C58" i="40"/>
  <c r="B61" i="40"/>
  <c r="B58" i="40"/>
  <c r="AO49" i="6"/>
  <c r="AO50" i="6"/>
  <c r="AO51" i="6"/>
  <c r="U61" i="32"/>
  <c r="V61" i="32"/>
  <c r="B19" i="42" s="1"/>
  <c r="W61" i="32"/>
  <c r="X61" i="32"/>
  <c r="Y61" i="32"/>
  <c r="Z61" i="32"/>
  <c r="C15" i="20" s="1"/>
  <c r="C47" i="20" s="1"/>
  <c r="D47" i="20"/>
  <c r="AA61" i="32"/>
  <c r="H19" i="42" s="1"/>
  <c r="AB61" i="32"/>
  <c r="AC61" i="32"/>
  <c r="I15" i="20" s="1"/>
  <c r="I47" i="20" s="1"/>
  <c r="AD61" i="32"/>
  <c r="AE61" i="32"/>
  <c r="AF61" i="32"/>
  <c r="AG61" i="32"/>
  <c r="AH61" i="32"/>
  <c r="AI61" i="32"/>
  <c r="AJ61" i="32"/>
  <c r="D19" i="42" s="1"/>
  <c r="AK61" i="32"/>
  <c r="AN61" i="32"/>
  <c r="M15" i="20" s="1"/>
  <c r="M47" i="20" s="1"/>
  <c r="AO61" i="32"/>
  <c r="AP61" i="32"/>
  <c r="O15" i="20" s="1"/>
  <c r="O47" i="20" s="1"/>
  <c r="AQ61" i="32"/>
  <c r="AR61" i="32"/>
  <c r="AT61" i="32"/>
  <c r="AU61" i="32"/>
  <c r="AV61" i="32"/>
  <c r="E19" i="42" s="1"/>
  <c r="AX61" i="32"/>
  <c r="F19" i="42" s="1"/>
  <c r="AY61" i="32"/>
  <c r="P15" i="20" s="1"/>
  <c r="P47" i="20" s="1"/>
  <c r="Q15" i="20"/>
  <c r="Q47" i="20" s="1"/>
  <c r="R15" i="20"/>
  <c r="R47" i="20" s="1"/>
  <c r="S47" i="20"/>
  <c r="BH61" i="32"/>
  <c r="BI61" i="32"/>
  <c r="BJ61" i="32"/>
  <c r="BK61" i="32"/>
  <c r="T15" i="20" s="1"/>
  <c r="T47" i="20" s="1"/>
  <c r="BL61" i="32"/>
  <c r="U15" i="20" s="1"/>
  <c r="U47" i="20" s="1"/>
  <c r="BM61" i="32"/>
  <c r="BN61" i="32"/>
  <c r="BO61" i="32"/>
  <c r="BP61" i="32"/>
  <c r="BQ61" i="32"/>
  <c r="BR61" i="32"/>
  <c r="V15" i="20" s="1"/>
  <c r="V47" i="20" s="1"/>
  <c r="BS61" i="32"/>
  <c r="BT61" i="32"/>
  <c r="BU61" i="32"/>
  <c r="BV61" i="32"/>
  <c r="BW61" i="32"/>
  <c r="BX61" i="32"/>
  <c r="W15" i="20" s="1"/>
  <c r="W47" i="20" s="1"/>
  <c r="BY61" i="32"/>
  <c r="X15" i="20" s="1"/>
  <c r="X47" i="20" s="1"/>
  <c r="BZ61" i="32"/>
  <c r="Y15" i="20" s="1"/>
  <c r="Y47" i="20" s="1"/>
  <c r="CA61" i="32"/>
  <c r="CB61" i="32"/>
  <c r="CC61" i="32"/>
  <c r="AA15" i="20" s="1"/>
  <c r="AA47" i="20" s="1"/>
  <c r="CD61" i="32"/>
  <c r="AB15" i="20" s="1"/>
  <c r="AB47" i="20" s="1"/>
  <c r="CE61" i="32"/>
  <c r="AC15" i="20" s="1"/>
  <c r="AC47" i="20" s="1"/>
  <c r="CF61" i="32"/>
  <c r="CG61" i="32"/>
  <c r="CH61" i="32"/>
  <c r="AD15" i="20" s="1"/>
  <c r="AD47" i="20" s="1"/>
  <c r="CI61" i="32"/>
  <c r="CJ61" i="32"/>
  <c r="CK61" i="32"/>
  <c r="AE15" i="20" s="1"/>
  <c r="AE47" i="20" s="1"/>
  <c r="CL61" i="32"/>
  <c r="T61" i="32"/>
  <c r="FS3" i="34"/>
  <c r="FU3" i="34"/>
  <c r="FV3" i="34"/>
  <c r="FW3" i="34"/>
  <c r="FX3" i="34"/>
  <c r="FY3" i="34"/>
  <c r="FZ3" i="34"/>
  <c r="GA3" i="34"/>
  <c r="GB3" i="34"/>
  <c r="GC3" i="34"/>
  <c r="GD3" i="34"/>
  <c r="GE3" i="34"/>
  <c r="GF3" i="34"/>
  <c r="GG3" i="34"/>
  <c r="GH3" i="34"/>
  <c r="GI3" i="34"/>
  <c r="GJ3" i="34"/>
  <c r="GK3" i="34"/>
  <c r="GL3" i="34"/>
  <c r="GM3" i="34"/>
  <c r="GN3" i="34"/>
  <c r="GO3" i="34"/>
  <c r="GP3" i="34"/>
  <c r="GQ3" i="34"/>
  <c r="GR3" i="34"/>
  <c r="GS3" i="34"/>
  <c r="GT3" i="34"/>
  <c r="GU3" i="34"/>
  <c r="GV3" i="34"/>
  <c r="GW3" i="34"/>
  <c r="GX3" i="34"/>
  <c r="GY3" i="34"/>
  <c r="GZ3" i="34"/>
  <c r="HA3" i="34"/>
  <c r="HB3" i="34"/>
  <c r="HC3" i="34"/>
  <c r="HD3" i="34"/>
  <c r="HE3" i="34"/>
  <c r="HF3" i="34"/>
  <c r="HG3" i="34"/>
  <c r="HH3" i="34"/>
  <c r="HI3" i="34"/>
  <c r="HJ3" i="34"/>
  <c r="HK3" i="34"/>
  <c r="HL3" i="34"/>
  <c r="HM3" i="34"/>
  <c r="HN3" i="34"/>
  <c r="HO3" i="34"/>
  <c r="HP3" i="34"/>
  <c r="HQ3" i="34"/>
  <c r="HR3" i="34"/>
  <c r="HS3" i="34"/>
  <c r="HT3" i="34"/>
  <c r="HU3" i="34"/>
  <c r="FS4" i="34"/>
  <c r="FU4" i="34"/>
  <c r="FV4" i="34"/>
  <c r="FW4" i="34"/>
  <c r="FX4" i="34"/>
  <c r="FY4" i="34"/>
  <c r="FZ4" i="34"/>
  <c r="GA4" i="34"/>
  <c r="GB4" i="34"/>
  <c r="GC4" i="34"/>
  <c r="GD4" i="34"/>
  <c r="GE4" i="34"/>
  <c r="GF4" i="34"/>
  <c r="GG4" i="34"/>
  <c r="GH4" i="34"/>
  <c r="GI4" i="34"/>
  <c r="GJ4" i="34"/>
  <c r="GK4" i="34"/>
  <c r="GL4" i="34"/>
  <c r="GM4" i="34"/>
  <c r="GN4" i="34"/>
  <c r="GO4" i="34"/>
  <c r="GP4" i="34"/>
  <c r="GQ4" i="34"/>
  <c r="GR4" i="34"/>
  <c r="GS4" i="34"/>
  <c r="GT4" i="34"/>
  <c r="GU4" i="34"/>
  <c r="GV4" i="34"/>
  <c r="GW4" i="34"/>
  <c r="GX4" i="34"/>
  <c r="GY4" i="34"/>
  <c r="GZ4" i="34"/>
  <c r="HA4" i="34"/>
  <c r="HB4" i="34"/>
  <c r="HC4" i="34"/>
  <c r="HD4" i="34"/>
  <c r="HE4" i="34"/>
  <c r="HF4" i="34"/>
  <c r="HG4" i="34"/>
  <c r="HH4" i="34"/>
  <c r="HI4" i="34"/>
  <c r="HJ4" i="34"/>
  <c r="HK4" i="34"/>
  <c r="HL4" i="34"/>
  <c r="HM4" i="34"/>
  <c r="HN4" i="34"/>
  <c r="HO4" i="34"/>
  <c r="HP4" i="34"/>
  <c r="HQ4" i="34"/>
  <c r="HR4" i="34"/>
  <c r="HS4" i="34"/>
  <c r="HT4" i="34"/>
  <c r="HU4" i="34"/>
  <c r="FS5" i="34"/>
  <c r="FU5" i="34"/>
  <c r="FV5" i="34"/>
  <c r="FW5" i="34"/>
  <c r="FX5" i="34"/>
  <c r="FY5" i="34"/>
  <c r="FZ5" i="34"/>
  <c r="GA5" i="34"/>
  <c r="GB5" i="34"/>
  <c r="GC5" i="34"/>
  <c r="GD5" i="34"/>
  <c r="GE5" i="34"/>
  <c r="GF5" i="34"/>
  <c r="GG5" i="34"/>
  <c r="GH5" i="34"/>
  <c r="GI5" i="34"/>
  <c r="GJ5" i="34"/>
  <c r="GK5" i="34"/>
  <c r="GL5" i="34"/>
  <c r="GM5" i="34"/>
  <c r="GN5" i="34"/>
  <c r="GO5" i="34"/>
  <c r="GP5" i="34"/>
  <c r="GQ5" i="34"/>
  <c r="GR5" i="34"/>
  <c r="GS5" i="34"/>
  <c r="GT5" i="34"/>
  <c r="GU5" i="34"/>
  <c r="GV5" i="34"/>
  <c r="GW5" i="34"/>
  <c r="GX5" i="34"/>
  <c r="GY5" i="34"/>
  <c r="GZ5" i="34"/>
  <c r="HA5" i="34"/>
  <c r="HB5" i="34"/>
  <c r="HC5" i="34"/>
  <c r="HD5" i="34"/>
  <c r="HE5" i="34"/>
  <c r="HF5" i="34"/>
  <c r="HG5" i="34"/>
  <c r="HH5" i="34"/>
  <c r="HI5" i="34"/>
  <c r="HJ5" i="34"/>
  <c r="HK5" i="34"/>
  <c r="HL5" i="34"/>
  <c r="HM5" i="34"/>
  <c r="HN5" i="34"/>
  <c r="HO5" i="34"/>
  <c r="HP5" i="34"/>
  <c r="HQ5" i="34"/>
  <c r="HR5" i="34"/>
  <c r="HS5" i="34"/>
  <c r="HT5" i="34"/>
  <c r="HU5" i="34"/>
  <c r="FS6" i="34"/>
  <c r="FU6" i="34"/>
  <c r="FV6" i="34"/>
  <c r="FW6" i="34"/>
  <c r="FX6" i="34"/>
  <c r="FY6" i="34"/>
  <c r="FZ6" i="34"/>
  <c r="GA6" i="34"/>
  <c r="GB6" i="34"/>
  <c r="GC6" i="34"/>
  <c r="GD6" i="34"/>
  <c r="GE6" i="34"/>
  <c r="GF6" i="34"/>
  <c r="GG6" i="34"/>
  <c r="GH6" i="34"/>
  <c r="GI6" i="34"/>
  <c r="GJ6" i="34"/>
  <c r="GK6" i="34"/>
  <c r="GL6" i="34"/>
  <c r="GM6" i="34"/>
  <c r="GN6" i="34"/>
  <c r="GO6" i="34"/>
  <c r="GP6" i="34"/>
  <c r="GQ6" i="34"/>
  <c r="GR6" i="34"/>
  <c r="GS6" i="34"/>
  <c r="GT6" i="34"/>
  <c r="GU6" i="34"/>
  <c r="GV6" i="34"/>
  <c r="GW6" i="34"/>
  <c r="GX6" i="34"/>
  <c r="GY6" i="34"/>
  <c r="GZ6" i="34"/>
  <c r="HA6" i="34"/>
  <c r="HB6" i="34"/>
  <c r="HC6" i="34"/>
  <c r="HD6" i="34"/>
  <c r="HE6" i="34"/>
  <c r="HF6" i="34"/>
  <c r="HG6" i="34"/>
  <c r="HH6" i="34"/>
  <c r="HI6" i="34"/>
  <c r="HJ6" i="34"/>
  <c r="HK6" i="34"/>
  <c r="HL6" i="34"/>
  <c r="HM6" i="34"/>
  <c r="HN6" i="34"/>
  <c r="HO6" i="34"/>
  <c r="HP6" i="34"/>
  <c r="HQ6" i="34"/>
  <c r="HR6" i="34"/>
  <c r="HS6" i="34"/>
  <c r="HT6" i="34"/>
  <c r="HU6" i="34"/>
  <c r="FS7" i="34"/>
  <c r="FU7" i="34"/>
  <c r="FV7" i="34"/>
  <c r="FW7" i="34"/>
  <c r="FX7" i="34"/>
  <c r="FY7" i="34"/>
  <c r="FZ7" i="34"/>
  <c r="GA7" i="34"/>
  <c r="GB7" i="34"/>
  <c r="GC7" i="34"/>
  <c r="GD7" i="34"/>
  <c r="GE7" i="34"/>
  <c r="GF7" i="34"/>
  <c r="GG7" i="34"/>
  <c r="GH7" i="34"/>
  <c r="GI7" i="34"/>
  <c r="GJ7" i="34"/>
  <c r="GK7" i="34"/>
  <c r="GL7" i="34"/>
  <c r="GM7" i="34"/>
  <c r="GN7" i="34"/>
  <c r="GO7" i="34"/>
  <c r="GP7" i="34"/>
  <c r="GQ7" i="34"/>
  <c r="GR7" i="34"/>
  <c r="GS7" i="34"/>
  <c r="GT7" i="34"/>
  <c r="GU7" i="34"/>
  <c r="GV7" i="34"/>
  <c r="GW7" i="34"/>
  <c r="GX7" i="34"/>
  <c r="GY7" i="34"/>
  <c r="GZ7" i="34"/>
  <c r="HA7" i="34"/>
  <c r="HB7" i="34"/>
  <c r="HC7" i="34"/>
  <c r="HD7" i="34"/>
  <c r="HE7" i="34"/>
  <c r="HF7" i="34"/>
  <c r="HG7" i="34"/>
  <c r="HH7" i="34"/>
  <c r="HI7" i="34"/>
  <c r="HJ7" i="34"/>
  <c r="HK7" i="34"/>
  <c r="HL7" i="34"/>
  <c r="HM7" i="34"/>
  <c r="HN7" i="34"/>
  <c r="HO7" i="34"/>
  <c r="HP7" i="34"/>
  <c r="HQ7" i="34"/>
  <c r="HR7" i="34"/>
  <c r="HS7" i="34"/>
  <c r="HT7" i="34"/>
  <c r="HU7" i="34"/>
  <c r="FS8" i="34"/>
  <c r="FU8" i="34"/>
  <c r="FV8" i="34"/>
  <c r="FW8" i="34"/>
  <c r="FX8" i="34"/>
  <c r="FY8" i="34"/>
  <c r="FZ8" i="34"/>
  <c r="GA8" i="34"/>
  <c r="GB8" i="34"/>
  <c r="GC8" i="34"/>
  <c r="GD8" i="34"/>
  <c r="GE8" i="34"/>
  <c r="GF8" i="34"/>
  <c r="GG8" i="34"/>
  <c r="GH8" i="34"/>
  <c r="GI8" i="34"/>
  <c r="GJ8" i="34"/>
  <c r="GK8" i="34"/>
  <c r="GL8" i="34"/>
  <c r="GM8" i="34"/>
  <c r="GN8" i="34"/>
  <c r="GO8" i="34"/>
  <c r="GP8" i="34"/>
  <c r="GQ8" i="34"/>
  <c r="GR8" i="34"/>
  <c r="GS8" i="34"/>
  <c r="GT8" i="34"/>
  <c r="GU8" i="34"/>
  <c r="GV8" i="34"/>
  <c r="GW8" i="34"/>
  <c r="GX8" i="34"/>
  <c r="GY8" i="34"/>
  <c r="GZ8" i="34"/>
  <c r="HA8" i="34"/>
  <c r="HB8" i="34"/>
  <c r="HC8" i="34"/>
  <c r="HD8" i="34"/>
  <c r="HE8" i="34"/>
  <c r="HF8" i="34"/>
  <c r="HG8" i="34"/>
  <c r="HH8" i="34"/>
  <c r="HI8" i="34"/>
  <c r="HJ8" i="34"/>
  <c r="HK8" i="34"/>
  <c r="HL8" i="34"/>
  <c r="HM8" i="34"/>
  <c r="HN8" i="34"/>
  <c r="HO8" i="34"/>
  <c r="HP8" i="34"/>
  <c r="HQ8" i="34"/>
  <c r="HR8" i="34"/>
  <c r="HS8" i="34"/>
  <c r="HT8" i="34"/>
  <c r="HU8" i="34"/>
  <c r="FS9" i="34"/>
  <c r="FU9" i="34"/>
  <c r="FV9" i="34"/>
  <c r="FW9" i="34"/>
  <c r="FX9" i="34"/>
  <c r="FY9" i="34"/>
  <c r="FZ9" i="34"/>
  <c r="GA9" i="34"/>
  <c r="GB9" i="34"/>
  <c r="GC9" i="34"/>
  <c r="GD9" i="34"/>
  <c r="GE9" i="34"/>
  <c r="GF9" i="34"/>
  <c r="GG9" i="34"/>
  <c r="GH9" i="34"/>
  <c r="GI9" i="34"/>
  <c r="GJ9" i="34"/>
  <c r="GK9" i="34"/>
  <c r="GL9" i="34"/>
  <c r="GM9" i="34"/>
  <c r="GN9" i="34"/>
  <c r="GO9" i="34"/>
  <c r="GP9" i="34"/>
  <c r="GQ9" i="34"/>
  <c r="GR9" i="34"/>
  <c r="GS9" i="34"/>
  <c r="GT9" i="34"/>
  <c r="GU9" i="34"/>
  <c r="GV9" i="34"/>
  <c r="GW9" i="34"/>
  <c r="GX9" i="34"/>
  <c r="GY9" i="34"/>
  <c r="GZ9" i="34"/>
  <c r="HA9" i="34"/>
  <c r="HB9" i="34"/>
  <c r="HC9" i="34"/>
  <c r="HD9" i="34"/>
  <c r="HE9" i="34"/>
  <c r="HF9" i="34"/>
  <c r="HG9" i="34"/>
  <c r="HH9" i="34"/>
  <c r="HI9" i="34"/>
  <c r="HJ9" i="34"/>
  <c r="HK9" i="34"/>
  <c r="HL9" i="34"/>
  <c r="HM9" i="34"/>
  <c r="HN9" i="34"/>
  <c r="HO9" i="34"/>
  <c r="HP9" i="34"/>
  <c r="HQ9" i="34"/>
  <c r="HR9" i="34"/>
  <c r="HS9" i="34"/>
  <c r="HT9" i="34"/>
  <c r="HU9" i="34"/>
  <c r="FS10" i="34"/>
  <c r="FU10" i="34"/>
  <c r="FV10" i="34"/>
  <c r="FW10" i="34"/>
  <c r="FX10" i="34"/>
  <c r="FY10" i="34"/>
  <c r="FZ10" i="34"/>
  <c r="GA10" i="34"/>
  <c r="GB10" i="34"/>
  <c r="GC10" i="34"/>
  <c r="GD10" i="34"/>
  <c r="GE10" i="34"/>
  <c r="GF10" i="34"/>
  <c r="GG10" i="34"/>
  <c r="GH10" i="34"/>
  <c r="GI10" i="34"/>
  <c r="GJ10" i="34"/>
  <c r="GK10" i="34"/>
  <c r="GL10" i="34"/>
  <c r="GM10" i="34"/>
  <c r="GN10" i="34"/>
  <c r="GO10" i="34"/>
  <c r="GP10" i="34"/>
  <c r="GQ10" i="34"/>
  <c r="GR10" i="34"/>
  <c r="GS10" i="34"/>
  <c r="GT10" i="34"/>
  <c r="GU10" i="34"/>
  <c r="GV10" i="34"/>
  <c r="GW10" i="34"/>
  <c r="GX10" i="34"/>
  <c r="GY10" i="34"/>
  <c r="GZ10" i="34"/>
  <c r="HA10" i="34"/>
  <c r="HB10" i="34"/>
  <c r="HC10" i="34"/>
  <c r="HD10" i="34"/>
  <c r="HE10" i="34"/>
  <c r="HF10" i="34"/>
  <c r="HG10" i="34"/>
  <c r="HH10" i="34"/>
  <c r="HI10" i="34"/>
  <c r="HJ10" i="34"/>
  <c r="HK10" i="34"/>
  <c r="HL10" i="34"/>
  <c r="HM10" i="34"/>
  <c r="HN10" i="34"/>
  <c r="HO10" i="34"/>
  <c r="HP10" i="34"/>
  <c r="HQ10" i="34"/>
  <c r="HR10" i="34"/>
  <c r="HS10" i="34"/>
  <c r="HT10" i="34"/>
  <c r="HU10" i="34"/>
  <c r="FS11" i="34"/>
  <c r="FU11" i="34"/>
  <c r="FV11" i="34"/>
  <c r="FW11" i="34"/>
  <c r="FX11" i="34"/>
  <c r="FY11" i="34"/>
  <c r="FZ11" i="34"/>
  <c r="GA11" i="34"/>
  <c r="GB11" i="34"/>
  <c r="GC11" i="34"/>
  <c r="GD11" i="34"/>
  <c r="GE11" i="34"/>
  <c r="GF11" i="34"/>
  <c r="GG11" i="34"/>
  <c r="GH11" i="34"/>
  <c r="GI11" i="34"/>
  <c r="GJ11" i="34"/>
  <c r="GK11" i="34"/>
  <c r="GL11" i="34"/>
  <c r="GM11" i="34"/>
  <c r="GN11" i="34"/>
  <c r="GO11" i="34"/>
  <c r="GP11" i="34"/>
  <c r="GQ11" i="34"/>
  <c r="GR11" i="34"/>
  <c r="GS11" i="34"/>
  <c r="GT11" i="34"/>
  <c r="GU11" i="34"/>
  <c r="GV11" i="34"/>
  <c r="GW11" i="34"/>
  <c r="GX11" i="34"/>
  <c r="GY11" i="34"/>
  <c r="GZ11" i="34"/>
  <c r="HA11" i="34"/>
  <c r="HB11" i="34"/>
  <c r="HC11" i="34"/>
  <c r="HD11" i="34"/>
  <c r="HE11" i="34"/>
  <c r="HF11" i="34"/>
  <c r="HG11" i="34"/>
  <c r="HH11" i="34"/>
  <c r="HI11" i="34"/>
  <c r="HJ11" i="34"/>
  <c r="HK11" i="34"/>
  <c r="HL11" i="34"/>
  <c r="HM11" i="34"/>
  <c r="HN11" i="34"/>
  <c r="HO11" i="34"/>
  <c r="HP11" i="34"/>
  <c r="HQ11" i="34"/>
  <c r="HR11" i="34"/>
  <c r="HS11" i="34"/>
  <c r="HT11" i="34"/>
  <c r="HU11" i="34"/>
  <c r="FS12" i="34"/>
  <c r="FU12" i="34"/>
  <c r="FV12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GX12" i="34"/>
  <c r="GY12" i="34"/>
  <c r="GZ12" i="34"/>
  <c r="HA12" i="34"/>
  <c r="HB12" i="34"/>
  <c r="HC12" i="34"/>
  <c r="HD12" i="34"/>
  <c r="HE12" i="34"/>
  <c r="HF12" i="34"/>
  <c r="HG12" i="34"/>
  <c r="HH12" i="34"/>
  <c r="HI12" i="34"/>
  <c r="HJ12" i="34"/>
  <c r="HK12" i="34"/>
  <c r="HL12" i="34"/>
  <c r="HM12" i="34"/>
  <c r="HN12" i="34"/>
  <c r="HO12" i="34"/>
  <c r="HP12" i="34"/>
  <c r="HQ12" i="34"/>
  <c r="HR12" i="34"/>
  <c r="HS12" i="34"/>
  <c r="HT12" i="34"/>
  <c r="HU12" i="34"/>
  <c r="FS13" i="34"/>
  <c r="FU13" i="34"/>
  <c r="FV13" i="34"/>
  <c r="FW13" i="34"/>
  <c r="FX13" i="34"/>
  <c r="FY13" i="34"/>
  <c r="FZ13" i="34"/>
  <c r="GA13" i="34"/>
  <c r="GB13" i="34"/>
  <c r="GC13" i="34"/>
  <c r="GD13" i="34"/>
  <c r="GE13" i="34"/>
  <c r="GF13" i="34"/>
  <c r="GG13" i="34"/>
  <c r="GH13" i="34"/>
  <c r="GI13" i="34"/>
  <c r="GJ13" i="34"/>
  <c r="GK13" i="34"/>
  <c r="GL13" i="34"/>
  <c r="GM13" i="34"/>
  <c r="GN13" i="34"/>
  <c r="GO13" i="34"/>
  <c r="GP13" i="34"/>
  <c r="GQ13" i="34"/>
  <c r="GR13" i="34"/>
  <c r="GS13" i="34"/>
  <c r="GT13" i="34"/>
  <c r="GU13" i="34"/>
  <c r="GV13" i="34"/>
  <c r="GW13" i="34"/>
  <c r="GX13" i="34"/>
  <c r="GY13" i="34"/>
  <c r="GZ13" i="34"/>
  <c r="HA13" i="34"/>
  <c r="HB13" i="34"/>
  <c r="HC13" i="34"/>
  <c r="HD13" i="34"/>
  <c r="HE13" i="34"/>
  <c r="HF13" i="34"/>
  <c r="HG13" i="34"/>
  <c r="HH13" i="34"/>
  <c r="HI13" i="34"/>
  <c r="HJ13" i="34"/>
  <c r="HK13" i="34"/>
  <c r="HL13" i="34"/>
  <c r="HM13" i="34"/>
  <c r="HN13" i="34"/>
  <c r="HO13" i="34"/>
  <c r="HP13" i="34"/>
  <c r="HQ13" i="34"/>
  <c r="HR13" i="34"/>
  <c r="HS13" i="34"/>
  <c r="HT13" i="34"/>
  <c r="HU13" i="34"/>
  <c r="FS14" i="34"/>
  <c r="FU14" i="34"/>
  <c r="FV14" i="34"/>
  <c r="FW14" i="34"/>
  <c r="FX14" i="34"/>
  <c r="FY14" i="34"/>
  <c r="FZ14" i="34"/>
  <c r="GA14" i="34"/>
  <c r="GB14" i="34"/>
  <c r="GC14" i="34"/>
  <c r="GD14" i="34"/>
  <c r="GE14" i="34"/>
  <c r="GF14" i="34"/>
  <c r="GG14" i="34"/>
  <c r="GH14" i="34"/>
  <c r="GI14" i="34"/>
  <c r="GJ14" i="34"/>
  <c r="GK14" i="34"/>
  <c r="GL14" i="34"/>
  <c r="GM14" i="34"/>
  <c r="GN14" i="34"/>
  <c r="GO14" i="34"/>
  <c r="GP14" i="34"/>
  <c r="GQ14" i="34"/>
  <c r="GR14" i="34"/>
  <c r="GS14" i="34"/>
  <c r="GT14" i="34"/>
  <c r="GU14" i="34"/>
  <c r="GV14" i="34"/>
  <c r="GW14" i="34"/>
  <c r="GX14" i="34"/>
  <c r="GY14" i="34"/>
  <c r="GZ14" i="34"/>
  <c r="HA14" i="34"/>
  <c r="HB14" i="34"/>
  <c r="HC14" i="34"/>
  <c r="HD14" i="34"/>
  <c r="HE14" i="34"/>
  <c r="HF14" i="34"/>
  <c r="HG14" i="34"/>
  <c r="HH14" i="34"/>
  <c r="HI14" i="34"/>
  <c r="HJ14" i="34"/>
  <c r="HK14" i="34"/>
  <c r="HL14" i="34"/>
  <c r="HM14" i="34"/>
  <c r="HN14" i="34"/>
  <c r="HO14" i="34"/>
  <c r="HP14" i="34"/>
  <c r="HQ14" i="34"/>
  <c r="HR14" i="34"/>
  <c r="HS14" i="34"/>
  <c r="HT14" i="34"/>
  <c r="HU14" i="34"/>
  <c r="FS15" i="34"/>
  <c r="FU15" i="34"/>
  <c r="FV15" i="34"/>
  <c r="FW15" i="34"/>
  <c r="FX15" i="34"/>
  <c r="FY15" i="34"/>
  <c r="FZ15" i="34"/>
  <c r="GA15" i="34"/>
  <c r="GB15" i="34"/>
  <c r="GC15" i="34"/>
  <c r="GD15" i="34"/>
  <c r="GE15" i="34"/>
  <c r="GF15" i="34"/>
  <c r="GG15" i="34"/>
  <c r="GH15" i="34"/>
  <c r="GI15" i="34"/>
  <c r="GJ15" i="34"/>
  <c r="GK15" i="34"/>
  <c r="GL15" i="34"/>
  <c r="GM15" i="34"/>
  <c r="GN15" i="34"/>
  <c r="GO15" i="34"/>
  <c r="GP15" i="34"/>
  <c r="GQ15" i="34"/>
  <c r="GR15" i="34"/>
  <c r="GS15" i="34"/>
  <c r="GT15" i="34"/>
  <c r="GU15" i="34"/>
  <c r="GV15" i="34"/>
  <c r="GW15" i="34"/>
  <c r="GX15" i="34"/>
  <c r="GY15" i="34"/>
  <c r="GZ15" i="34"/>
  <c r="HA15" i="34"/>
  <c r="HB15" i="34"/>
  <c r="HC15" i="34"/>
  <c r="HD15" i="34"/>
  <c r="HE15" i="34"/>
  <c r="HF15" i="34"/>
  <c r="HG15" i="34"/>
  <c r="HH15" i="34"/>
  <c r="HI15" i="34"/>
  <c r="HJ15" i="34"/>
  <c r="HK15" i="34"/>
  <c r="HL15" i="34"/>
  <c r="HM15" i="34"/>
  <c r="HN15" i="34"/>
  <c r="HO15" i="34"/>
  <c r="HP15" i="34"/>
  <c r="HQ15" i="34"/>
  <c r="HR15" i="34"/>
  <c r="HS15" i="34"/>
  <c r="HT15" i="34"/>
  <c r="HU15" i="34"/>
  <c r="FS16" i="34"/>
  <c r="FU16" i="34"/>
  <c r="FV16" i="34"/>
  <c r="FW16" i="34"/>
  <c r="FX16" i="34"/>
  <c r="FY16" i="34"/>
  <c r="FZ16" i="34"/>
  <c r="GA16" i="34"/>
  <c r="GB16" i="34"/>
  <c r="GC16" i="34"/>
  <c r="GD16" i="34"/>
  <c r="GE16" i="34"/>
  <c r="GF16" i="34"/>
  <c r="GG16" i="34"/>
  <c r="GH16" i="34"/>
  <c r="GI16" i="34"/>
  <c r="GJ16" i="34"/>
  <c r="GK16" i="34"/>
  <c r="GL16" i="34"/>
  <c r="GM16" i="34"/>
  <c r="GN16" i="34"/>
  <c r="GO16" i="34"/>
  <c r="GP16" i="34"/>
  <c r="GQ16" i="34"/>
  <c r="GR16" i="34"/>
  <c r="GS16" i="34"/>
  <c r="GT16" i="34"/>
  <c r="GU16" i="34"/>
  <c r="GV16" i="34"/>
  <c r="GW16" i="34"/>
  <c r="GX16" i="34"/>
  <c r="GY16" i="34"/>
  <c r="GZ16" i="34"/>
  <c r="HA16" i="34"/>
  <c r="HB16" i="34"/>
  <c r="HC16" i="34"/>
  <c r="HD16" i="34"/>
  <c r="HE16" i="34"/>
  <c r="HF16" i="34"/>
  <c r="HG16" i="34"/>
  <c r="HH16" i="34"/>
  <c r="HI16" i="34"/>
  <c r="HJ16" i="34"/>
  <c r="HK16" i="34"/>
  <c r="HL16" i="34"/>
  <c r="HM16" i="34"/>
  <c r="HN16" i="34"/>
  <c r="HO16" i="34"/>
  <c r="HP16" i="34"/>
  <c r="HQ16" i="34"/>
  <c r="HR16" i="34"/>
  <c r="HS16" i="34"/>
  <c r="HT16" i="34"/>
  <c r="HU16" i="34"/>
  <c r="FS17" i="34"/>
  <c r="FU17" i="34"/>
  <c r="FV17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FS18" i="34"/>
  <c r="FU18" i="34"/>
  <c r="FV18" i="34"/>
  <c r="FW18" i="34"/>
  <c r="FX18" i="34"/>
  <c r="FY18" i="34"/>
  <c r="FZ18" i="34"/>
  <c r="GA18" i="34"/>
  <c r="GB18" i="34"/>
  <c r="GC18" i="34"/>
  <c r="GD18" i="34"/>
  <c r="GE18" i="34"/>
  <c r="GF18" i="34"/>
  <c r="GG18" i="34"/>
  <c r="GH18" i="34"/>
  <c r="GI18" i="34"/>
  <c r="GJ18" i="34"/>
  <c r="GK18" i="34"/>
  <c r="GL18" i="34"/>
  <c r="GM18" i="34"/>
  <c r="GN18" i="34"/>
  <c r="GO18" i="34"/>
  <c r="GP18" i="34"/>
  <c r="GQ18" i="34"/>
  <c r="GR18" i="34"/>
  <c r="GS18" i="34"/>
  <c r="GT18" i="34"/>
  <c r="GU18" i="34"/>
  <c r="GV18" i="34"/>
  <c r="GW18" i="34"/>
  <c r="GX18" i="34"/>
  <c r="GY18" i="34"/>
  <c r="GZ18" i="34"/>
  <c r="HA18" i="34"/>
  <c r="HB18" i="34"/>
  <c r="HC18" i="34"/>
  <c r="HD18" i="34"/>
  <c r="HE18" i="34"/>
  <c r="HF18" i="34"/>
  <c r="HG18" i="34"/>
  <c r="HH18" i="34"/>
  <c r="HI18" i="34"/>
  <c r="HJ18" i="34"/>
  <c r="HK18" i="34"/>
  <c r="HL18" i="34"/>
  <c r="HM18" i="34"/>
  <c r="HN18" i="34"/>
  <c r="HO18" i="34"/>
  <c r="HP18" i="34"/>
  <c r="HQ18" i="34"/>
  <c r="HR18" i="34"/>
  <c r="HS18" i="34"/>
  <c r="HT18" i="34"/>
  <c r="HU18" i="34"/>
  <c r="FS19" i="34"/>
  <c r="FU19" i="34"/>
  <c r="FV19" i="34"/>
  <c r="FW19" i="34"/>
  <c r="FX19" i="34"/>
  <c r="FY19" i="34"/>
  <c r="FZ19" i="34"/>
  <c r="GA19" i="34"/>
  <c r="GB19" i="34"/>
  <c r="GC19" i="34"/>
  <c r="GD19" i="34"/>
  <c r="GE19" i="34"/>
  <c r="GF19" i="34"/>
  <c r="GG19" i="34"/>
  <c r="GH19" i="34"/>
  <c r="GI19" i="34"/>
  <c r="GJ19" i="34"/>
  <c r="GK19" i="34"/>
  <c r="GL19" i="34"/>
  <c r="GM19" i="34"/>
  <c r="GN19" i="34"/>
  <c r="GO19" i="34"/>
  <c r="GP19" i="34"/>
  <c r="GQ19" i="34"/>
  <c r="GR19" i="34"/>
  <c r="GS19" i="34"/>
  <c r="GT19" i="34"/>
  <c r="GU19" i="34"/>
  <c r="GV19" i="34"/>
  <c r="GW19" i="34"/>
  <c r="GX19" i="34"/>
  <c r="GY19" i="34"/>
  <c r="GZ19" i="34"/>
  <c r="HA19" i="34"/>
  <c r="HB19" i="34"/>
  <c r="HC19" i="34"/>
  <c r="HD19" i="34"/>
  <c r="HE19" i="34"/>
  <c r="HF19" i="34"/>
  <c r="HG19" i="34"/>
  <c r="HH19" i="34"/>
  <c r="HI19" i="34"/>
  <c r="HJ19" i="34"/>
  <c r="HK19" i="34"/>
  <c r="HL19" i="34"/>
  <c r="HM19" i="34"/>
  <c r="HN19" i="34"/>
  <c r="HO19" i="34"/>
  <c r="HP19" i="34"/>
  <c r="HQ19" i="34"/>
  <c r="HR19" i="34"/>
  <c r="HS19" i="34"/>
  <c r="HT19" i="34"/>
  <c r="HU19" i="34"/>
  <c r="FS20" i="34"/>
  <c r="FU20" i="34"/>
  <c r="FV20" i="34"/>
  <c r="FW20" i="34"/>
  <c r="FX20" i="34"/>
  <c r="FY20" i="34"/>
  <c r="FZ20" i="34"/>
  <c r="GA20" i="34"/>
  <c r="GB20" i="34"/>
  <c r="GC20" i="34"/>
  <c r="GD20" i="34"/>
  <c r="GE20" i="34"/>
  <c r="GF20" i="34"/>
  <c r="GG20" i="34"/>
  <c r="GH20" i="34"/>
  <c r="GI20" i="34"/>
  <c r="GJ20" i="34"/>
  <c r="GK20" i="34"/>
  <c r="GL20" i="34"/>
  <c r="GM20" i="34"/>
  <c r="GN20" i="34"/>
  <c r="GO20" i="34"/>
  <c r="GP20" i="34"/>
  <c r="GQ20" i="34"/>
  <c r="GR20" i="34"/>
  <c r="GS20" i="34"/>
  <c r="GT20" i="34"/>
  <c r="GU20" i="34"/>
  <c r="GV20" i="34"/>
  <c r="GW20" i="34"/>
  <c r="GX20" i="34"/>
  <c r="GY20" i="34"/>
  <c r="GZ20" i="34"/>
  <c r="HA20" i="34"/>
  <c r="HB20" i="34"/>
  <c r="HC20" i="34"/>
  <c r="HD20" i="34"/>
  <c r="HE20" i="34"/>
  <c r="HF20" i="34"/>
  <c r="HG20" i="34"/>
  <c r="HH20" i="34"/>
  <c r="HI20" i="34"/>
  <c r="HJ20" i="34"/>
  <c r="HK20" i="34"/>
  <c r="HL20" i="34"/>
  <c r="HM20" i="34"/>
  <c r="HN20" i="34"/>
  <c r="HO20" i="34"/>
  <c r="HP20" i="34"/>
  <c r="HQ20" i="34"/>
  <c r="HR20" i="34"/>
  <c r="HS20" i="34"/>
  <c r="HT20" i="34"/>
  <c r="HU20" i="34"/>
  <c r="FS21" i="34"/>
  <c r="FU21" i="34"/>
  <c r="FV21" i="34"/>
  <c r="FW21" i="34"/>
  <c r="FX21" i="34"/>
  <c r="FY21" i="34"/>
  <c r="FZ21" i="34"/>
  <c r="GA21" i="34"/>
  <c r="GB21" i="34"/>
  <c r="GC21" i="34"/>
  <c r="GD21" i="34"/>
  <c r="GE21" i="34"/>
  <c r="GF21" i="34"/>
  <c r="GG21" i="34"/>
  <c r="GH21" i="34"/>
  <c r="GI21" i="34"/>
  <c r="GJ21" i="34"/>
  <c r="GK21" i="34"/>
  <c r="GL21" i="34"/>
  <c r="GM21" i="34"/>
  <c r="GN21" i="34"/>
  <c r="GO21" i="34"/>
  <c r="GP21" i="34"/>
  <c r="GQ21" i="34"/>
  <c r="GR21" i="34"/>
  <c r="GS21" i="34"/>
  <c r="GT21" i="34"/>
  <c r="GU21" i="34"/>
  <c r="GV21" i="34"/>
  <c r="GW21" i="34"/>
  <c r="GX21" i="34"/>
  <c r="GY21" i="34"/>
  <c r="GZ21" i="34"/>
  <c r="HA21" i="34"/>
  <c r="HB21" i="34"/>
  <c r="HC21" i="34"/>
  <c r="HD21" i="34"/>
  <c r="HE21" i="34"/>
  <c r="HF21" i="34"/>
  <c r="HG21" i="34"/>
  <c r="HH21" i="34"/>
  <c r="HI21" i="34"/>
  <c r="HJ21" i="34"/>
  <c r="HK21" i="34"/>
  <c r="HL21" i="34"/>
  <c r="HM21" i="34"/>
  <c r="HN21" i="34"/>
  <c r="HO21" i="34"/>
  <c r="HP21" i="34"/>
  <c r="HQ21" i="34"/>
  <c r="HR21" i="34"/>
  <c r="HS21" i="34"/>
  <c r="HT21" i="34"/>
  <c r="HU21" i="34"/>
  <c r="FS22" i="34"/>
  <c r="FU22" i="34"/>
  <c r="FV22" i="34"/>
  <c r="FW22" i="34"/>
  <c r="FX22" i="34"/>
  <c r="FY22" i="34"/>
  <c r="FZ22" i="34"/>
  <c r="GA22" i="34"/>
  <c r="GB22" i="34"/>
  <c r="GC22" i="34"/>
  <c r="GD22" i="34"/>
  <c r="GE22" i="34"/>
  <c r="GF22" i="34"/>
  <c r="GG22" i="34"/>
  <c r="GH22" i="34"/>
  <c r="GI22" i="34"/>
  <c r="GJ22" i="34"/>
  <c r="GK22" i="34"/>
  <c r="GL22" i="34"/>
  <c r="GM22" i="34"/>
  <c r="GN22" i="34"/>
  <c r="GO22" i="34"/>
  <c r="GP22" i="34"/>
  <c r="GQ22" i="34"/>
  <c r="GR22" i="34"/>
  <c r="GS22" i="34"/>
  <c r="GT22" i="34"/>
  <c r="GU22" i="34"/>
  <c r="GV22" i="34"/>
  <c r="GW22" i="34"/>
  <c r="GX22" i="34"/>
  <c r="GY22" i="34"/>
  <c r="GZ22" i="34"/>
  <c r="HA22" i="34"/>
  <c r="HB22" i="34"/>
  <c r="HC22" i="34"/>
  <c r="HD22" i="34"/>
  <c r="HE22" i="34"/>
  <c r="HF22" i="34"/>
  <c r="HG22" i="34"/>
  <c r="HH22" i="34"/>
  <c r="HI22" i="34"/>
  <c r="HJ22" i="34"/>
  <c r="HK22" i="34"/>
  <c r="HL22" i="34"/>
  <c r="HM22" i="34"/>
  <c r="HN22" i="34"/>
  <c r="HO22" i="34"/>
  <c r="HP22" i="34"/>
  <c r="HQ22" i="34"/>
  <c r="HR22" i="34"/>
  <c r="HS22" i="34"/>
  <c r="HT22" i="34"/>
  <c r="HU22" i="34"/>
  <c r="FS23" i="34"/>
  <c r="FU23" i="34"/>
  <c r="FV23" i="34"/>
  <c r="FW23" i="34"/>
  <c r="FX23" i="34"/>
  <c r="FY23" i="34"/>
  <c r="FZ23" i="34"/>
  <c r="GA23" i="34"/>
  <c r="GB23" i="34"/>
  <c r="GC23" i="34"/>
  <c r="GD23" i="34"/>
  <c r="GE23" i="34"/>
  <c r="GF23" i="34"/>
  <c r="GG23" i="34"/>
  <c r="GH23" i="34"/>
  <c r="GI23" i="34"/>
  <c r="GJ23" i="34"/>
  <c r="GK23" i="34"/>
  <c r="GL23" i="34"/>
  <c r="GM23" i="34"/>
  <c r="GN23" i="34"/>
  <c r="GO23" i="34"/>
  <c r="GP23" i="34"/>
  <c r="GQ23" i="34"/>
  <c r="GR23" i="34"/>
  <c r="GS23" i="34"/>
  <c r="GT23" i="34"/>
  <c r="GU23" i="34"/>
  <c r="GV23" i="34"/>
  <c r="GW23" i="34"/>
  <c r="GX23" i="34"/>
  <c r="GY23" i="34"/>
  <c r="GZ23" i="34"/>
  <c r="HA23" i="34"/>
  <c r="HB23" i="34"/>
  <c r="HC23" i="34"/>
  <c r="HD23" i="34"/>
  <c r="HE23" i="34"/>
  <c r="HF23" i="34"/>
  <c r="HG23" i="34"/>
  <c r="HH23" i="34"/>
  <c r="HI23" i="34"/>
  <c r="HJ23" i="34"/>
  <c r="HK23" i="34"/>
  <c r="HL23" i="34"/>
  <c r="HM23" i="34"/>
  <c r="HN23" i="34"/>
  <c r="HO23" i="34"/>
  <c r="HP23" i="34"/>
  <c r="HQ23" i="34"/>
  <c r="HR23" i="34"/>
  <c r="HS23" i="34"/>
  <c r="HT23" i="34"/>
  <c r="HU23" i="34"/>
  <c r="FS24" i="34"/>
  <c r="FU24" i="34"/>
  <c r="FV24" i="34"/>
  <c r="FW24" i="34"/>
  <c r="FX24" i="34"/>
  <c r="FY24" i="34"/>
  <c r="FZ24" i="34"/>
  <c r="GA24" i="34"/>
  <c r="GB24" i="34"/>
  <c r="GC24" i="34"/>
  <c r="GD24" i="34"/>
  <c r="GE24" i="34"/>
  <c r="GF24" i="34"/>
  <c r="GG24" i="34"/>
  <c r="GH24" i="34"/>
  <c r="GI24" i="34"/>
  <c r="GJ24" i="34"/>
  <c r="GK24" i="34"/>
  <c r="GL24" i="34"/>
  <c r="GM24" i="34"/>
  <c r="GN24" i="34"/>
  <c r="GO24" i="34"/>
  <c r="GP24" i="34"/>
  <c r="GQ24" i="34"/>
  <c r="GR24" i="34"/>
  <c r="GS24" i="34"/>
  <c r="GT24" i="34"/>
  <c r="GU24" i="34"/>
  <c r="GV24" i="34"/>
  <c r="GW24" i="34"/>
  <c r="GX24" i="34"/>
  <c r="GY24" i="34"/>
  <c r="GZ24" i="34"/>
  <c r="HA24" i="34"/>
  <c r="HB24" i="34"/>
  <c r="HC24" i="34"/>
  <c r="HD24" i="34"/>
  <c r="HE24" i="34"/>
  <c r="HF24" i="34"/>
  <c r="HG24" i="34"/>
  <c r="HH24" i="34"/>
  <c r="HI24" i="34"/>
  <c r="HJ24" i="34"/>
  <c r="HK24" i="34"/>
  <c r="HL24" i="34"/>
  <c r="HM24" i="34"/>
  <c r="HN24" i="34"/>
  <c r="HO24" i="34"/>
  <c r="HP24" i="34"/>
  <c r="HQ24" i="34"/>
  <c r="HR24" i="34"/>
  <c r="HS24" i="34"/>
  <c r="HT24" i="34"/>
  <c r="HU24" i="34"/>
  <c r="FS25" i="34"/>
  <c r="FU25" i="34"/>
  <c r="FV25" i="34"/>
  <c r="FW25" i="34"/>
  <c r="FX25" i="34"/>
  <c r="FY25" i="34"/>
  <c r="FZ25" i="34"/>
  <c r="GA25" i="34"/>
  <c r="GB25" i="34"/>
  <c r="GC25" i="34"/>
  <c r="GD25" i="34"/>
  <c r="GE25" i="34"/>
  <c r="GF25" i="34"/>
  <c r="GG25" i="34"/>
  <c r="GH25" i="34"/>
  <c r="GI25" i="34"/>
  <c r="GJ25" i="34"/>
  <c r="GK25" i="34"/>
  <c r="GL25" i="34"/>
  <c r="GM25" i="34"/>
  <c r="GN25" i="34"/>
  <c r="GO25" i="34"/>
  <c r="GP25" i="34"/>
  <c r="GQ25" i="34"/>
  <c r="GR25" i="34"/>
  <c r="GS25" i="34"/>
  <c r="GT25" i="34"/>
  <c r="GU25" i="34"/>
  <c r="GV25" i="34"/>
  <c r="GW25" i="34"/>
  <c r="GX25" i="34"/>
  <c r="GY25" i="34"/>
  <c r="GZ25" i="34"/>
  <c r="HA25" i="34"/>
  <c r="HB25" i="34"/>
  <c r="HC25" i="34"/>
  <c r="HD25" i="34"/>
  <c r="HE25" i="34"/>
  <c r="HF25" i="34"/>
  <c r="HG25" i="34"/>
  <c r="HH25" i="34"/>
  <c r="HI25" i="34"/>
  <c r="HJ25" i="34"/>
  <c r="HK25" i="34"/>
  <c r="HL25" i="34"/>
  <c r="HM25" i="34"/>
  <c r="HN25" i="34"/>
  <c r="HO25" i="34"/>
  <c r="HP25" i="34"/>
  <c r="HQ25" i="34"/>
  <c r="HR25" i="34"/>
  <c r="HS25" i="34"/>
  <c r="HT25" i="34"/>
  <c r="HU25" i="34"/>
  <c r="FS26" i="34"/>
  <c r="FU26" i="34"/>
  <c r="FV26" i="34"/>
  <c r="FW26" i="34"/>
  <c r="FX26" i="34"/>
  <c r="FY26" i="34"/>
  <c r="FZ26" i="34"/>
  <c r="GA26" i="34"/>
  <c r="GB26" i="34"/>
  <c r="GC26" i="34"/>
  <c r="GD26" i="34"/>
  <c r="GE26" i="34"/>
  <c r="GF26" i="34"/>
  <c r="GG26" i="34"/>
  <c r="GH26" i="34"/>
  <c r="GI26" i="34"/>
  <c r="GJ26" i="34"/>
  <c r="GK26" i="34"/>
  <c r="GL26" i="34"/>
  <c r="GM26" i="34"/>
  <c r="GN26" i="34"/>
  <c r="GO26" i="34"/>
  <c r="GP26" i="34"/>
  <c r="GQ26" i="34"/>
  <c r="GR26" i="34"/>
  <c r="GS26" i="34"/>
  <c r="GT26" i="34"/>
  <c r="GU26" i="34"/>
  <c r="GV26" i="34"/>
  <c r="GW26" i="34"/>
  <c r="GX26" i="34"/>
  <c r="GY26" i="34"/>
  <c r="GZ26" i="34"/>
  <c r="HA26" i="34"/>
  <c r="HB26" i="34"/>
  <c r="HC26" i="34"/>
  <c r="HD26" i="34"/>
  <c r="HE26" i="34"/>
  <c r="HF26" i="34"/>
  <c r="HG26" i="34"/>
  <c r="HH26" i="34"/>
  <c r="HI26" i="34"/>
  <c r="HJ26" i="34"/>
  <c r="HK26" i="34"/>
  <c r="HL26" i="34"/>
  <c r="HM26" i="34"/>
  <c r="HN26" i="34"/>
  <c r="HO26" i="34"/>
  <c r="HP26" i="34"/>
  <c r="HQ26" i="34"/>
  <c r="HR26" i="34"/>
  <c r="HS26" i="34"/>
  <c r="HT26" i="34"/>
  <c r="HU26" i="34"/>
  <c r="FS27" i="34"/>
  <c r="FU27" i="34"/>
  <c r="FV27" i="34"/>
  <c r="FW27" i="34"/>
  <c r="FX27" i="34"/>
  <c r="FY27" i="34"/>
  <c r="FZ27" i="34"/>
  <c r="GA27" i="34"/>
  <c r="GB27" i="34"/>
  <c r="GC27" i="34"/>
  <c r="GD27" i="34"/>
  <c r="GE27" i="34"/>
  <c r="GF27" i="34"/>
  <c r="GG27" i="34"/>
  <c r="GH27" i="34"/>
  <c r="GI27" i="34"/>
  <c r="GJ27" i="34"/>
  <c r="GK27" i="34"/>
  <c r="GL27" i="34"/>
  <c r="GM27" i="34"/>
  <c r="GN27" i="34"/>
  <c r="GO27" i="34"/>
  <c r="GP27" i="34"/>
  <c r="GQ27" i="34"/>
  <c r="GR27" i="34"/>
  <c r="GS27" i="34"/>
  <c r="GT27" i="34"/>
  <c r="GU27" i="34"/>
  <c r="GV27" i="34"/>
  <c r="GW27" i="34"/>
  <c r="GX27" i="34"/>
  <c r="GY27" i="34"/>
  <c r="GZ27" i="34"/>
  <c r="HA27" i="34"/>
  <c r="HB27" i="34"/>
  <c r="HC27" i="34"/>
  <c r="HD27" i="34"/>
  <c r="HE27" i="34"/>
  <c r="HF27" i="34"/>
  <c r="HG27" i="34"/>
  <c r="HH27" i="34"/>
  <c r="HI27" i="34"/>
  <c r="HJ27" i="34"/>
  <c r="HK27" i="34"/>
  <c r="HL27" i="34"/>
  <c r="HM27" i="34"/>
  <c r="HN27" i="34"/>
  <c r="HO27" i="34"/>
  <c r="HP27" i="34"/>
  <c r="HQ27" i="34"/>
  <c r="HR27" i="34"/>
  <c r="HS27" i="34"/>
  <c r="HT27" i="34"/>
  <c r="HU27" i="34"/>
  <c r="FS28" i="34"/>
  <c r="FU28" i="34"/>
  <c r="FV28" i="34"/>
  <c r="FW28" i="34"/>
  <c r="FX28" i="34"/>
  <c r="FY28" i="34"/>
  <c r="FZ28" i="34"/>
  <c r="GA28" i="34"/>
  <c r="GB28" i="34"/>
  <c r="GC28" i="34"/>
  <c r="GD28" i="34"/>
  <c r="GE28" i="34"/>
  <c r="GF28" i="34"/>
  <c r="GG28" i="34"/>
  <c r="GH28" i="34"/>
  <c r="GI28" i="34"/>
  <c r="GJ28" i="34"/>
  <c r="GK28" i="34"/>
  <c r="GL28" i="34"/>
  <c r="GM28" i="34"/>
  <c r="GN28" i="34"/>
  <c r="GO28" i="34"/>
  <c r="GP28" i="34"/>
  <c r="GQ28" i="34"/>
  <c r="GR28" i="34"/>
  <c r="GS28" i="34"/>
  <c r="GT28" i="34"/>
  <c r="GU28" i="34"/>
  <c r="GV28" i="34"/>
  <c r="GW28" i="34"/>
  <c r="GX28" i="34"/>
  <c r="GY28" i="34"/>
  <c r="GZ28" i="34"/>
  <c r="HA28" i="34"/>
  <c r="HB28" i="34"/>
  <c r="HC28" i="34"/>
  <c r="HD28" i="34"/>
  <c r="HE28" i="34"/>
  <c r="HF28" i="34"/>
  <c r="HG28" i="34"/>
  <c r="HH28" i="34"/>
  <c r="HI28" i="34"/>
  <c r="HJ28" i="34"/>
  <c r="HK28" i="34"/>
  <c r="HL28" i="34"/>
  <c r="HM28" i="34"/>
  <c r="HN28" i="34"/>
  <c r="HO28" i="34"/>
  <c r="HP28" i="34"/>
  <c r="HQ28" i="34"/>
  <c r="HR28" i="34"/>
  <c r="HS28" i="34"/>
  <c r="HT28" i="34"/>
  <c r="HU28" i="34"/>
  <c r="FS29" i="34"/>
  <c r="FU29" i="34"/>
  <c r="FV29" i="34"/>
  <c r="FW29" i="34"/>
  <c r="FX29" i="34"/>
  <c r="FY29" i="34"/>
  <c r="FZ29" i="34"/>
  <c r="GA29" i="34"/>
  <c r="GB29" i="34"/>
  <c r="GC29" i="34"/>
  <c r="GD29" i="34"/>
  <c r="GE29" i="34"/>
  <c r="GF29" i="34"/>
  <c r="GG29" i="34"/>
  <c r="GH29" i="34"/>
  <c r="GI29" i="34"/>
  <c r="GJ29" i="34"/>
  <c r="GK29" i="34"/>
  <c r="GL29" i="34"/>
  <c r="GM29" i="34"/>
  <c r="GN29" i="34"/>
  <c r="GO29" i="34"/>
  <c r="GP29" i="34"/>
  <c r="GQ29" i="34"/>
  <c r="GR29" i="34"/>
  <c r="GS29" i="34"/>
  <c r="GT29" i="34"/>
  <c r="GU29" i="34"/>
  <c r="GV29" i="34"/>
  <c r="GW29" i="34"/>
  <c r="GX29" i="34"/>
  <c r="GY29" i="34"/>
  <c r="GZ29" i="34"/>
  <c r="HA29" i="34"/>
  <c r="HB29" i="34"/>
  <c r="HC29" i="34"/>
  <c r="HD29" i="34"/>
  <c r="HE29" i="34"/>
  <c r="HF29" i="34"/>
  <c r="HG29" i="34"/>
  <c r="HH29" i="34"/>
  <c r="HI29" i="34"/>
  <c r="HJ29" i="34"/>
  <c r="HK29" i="34"/>
  <c r="HL29" i="34"/>
  <c r="HM29" i="34"/>
  <c r="HN29" i="34"/>
  <c r="HO29" i="34"/>
  <c r="HP29" i="34"/>
  <c r="HQ29" i="34"/>
  <c r="HR29" i="34"/>
  <c r="HS29" i="34"/>
  <c r="HT29" i="34"/>
  <c r="HU29" i="34"/>
  <c r="FS30" i="34"/>
  <c r="FU30" i="34"/>
  <c r="FV30" i="34"/>
  <c r="FW30" i="34"/>
  <c r="FX30" i="34"/>
  <c r="FY30" i="34"/>
  <c r="FZ30" i="34"/>
  <c r="GA30" i="34"/>
  <c r="GB30" i="34"/>
  <c r="GC30" i="34"/>
  <c r="GD30" i="34"/>
  <c r="GE30" i="34"/>
  <c r="GF30" i="34"/>
  <c r="GG30" i="34"/>
  <c r="GH30" i="34"/>
  <c r="GI30" i="34"/>
  <c r="GJ30" i="34"/>
  <c r="GK30" i="34"/>
  <c r="GL30" i="34"/>
  <c r="GM30" i="34"/>
  <c r="GN30" i="34"/>
  <c r="GO30" i="34"/>
  <c r="GP30" i="34"/>
  <c r="GQ30" i="34"/>
  <c r="GR30" i="34"/>
  <c r="GS30" i="34"/>
  <c r="GT30" i="34"/>
  <c r="GU30" i="34"/>
  <c r="GV30" i="34"/>
  <c r="GW30" i="34"/>
  <c r="GX30" i="34"/>
  <c r="GY30" i="34"/>
  <c r="GZ30" i="34"/>
  <c r="HA30" i="34"/>
  <c r="HB30" i="34"/>
  <c r="HC30" i="34"/>
  <c r="HD30" i="34"/>
  <c r="HE30" i="34"/>
  <c r="HF30" i="34"/>
  <c r="HG30" i="34"/>
  <c r="HH30" i="34"/>
  <c r="HI30" i="34"/>
  <c r="HJ30" i="34"/>
  <c r="HK30" i="34"/>
  <c r="HL30" i="34"/>
  <c r="HM30" i="34"/>
  <c r="HN30" i="34"/>
  <c r="HO30" i="34"/>
  <c r="HP30" i="34"/>
  <c r="HQ30" i="34"/>
  <c r="HR30" i="34"/>
  <c r="HS30" i="34"/>
  <c r="HT30" i="34"/>
  <c r="HU30" i="34"/>
  <c r="FS31" i="34"/>
  <c r="FU31" i="34"/>
  <c r="FV31" i="34"/>
  <c r="FW31" i="34"/>
  <c r="FX31" i="34"/>
  <c r="FY31" i="34"/>
  <c r="FZ31" i="34"/>
  <c r="GA31" i="34"/>
  <c r="GB31" i="34"/>
  <c r="GC31" i="34"/>
  <c r="GD31" i="34"/>
  <c r="GE31" i="34"/>
  <c r="GF31" i="34"/>
  <c r="GG31" i="34"/>
  <c r="GH31" i="34"/>
  <c r="GI31" i="34"/>
  <c r="GJ31" i="34"/>
  <c r="GK31" i="34"/>
  <c r="GL31" i="34"/>
  <c r="GM31" i="34"/>
  <c r="GN31" i="34"/>
  <c r="GO31" i="34"/>
  <c r="GP31" i="34"/>
  <c r="GQ31" i="34"/>
  <c r="GR31" i="34"/>
  <c r="GS31" i="34"/>
  <c r="GT31" i="34"/>
  <c r="GU31" i="34"/>
  <c r="GV31" i="34"/>
  <c r="GW31" i="34"/>
  <c r="GX31" i="34"/>
  <c r="GY31" i="34"/>
  <c r="GZ31" i="34"/>
  <c r="HA31" i="34"/>
  <c r="HB31" i="34"/>
  <c r="HC31" i="34"/>
  <c r="HD31" i="34"/>
  <c r="HE31" i="34"/>
  <c r="HF31" i="34"/>
  <c r="HG31" i="34"/>
  <c r="HH31" i="34"/>
  <c r="HI31" i="34"/>
  <c r="HJ31" i="34"/>
  <c r="HK31" i="34"/>
  <c r="HL31" i="34"/>
  <c r="HM31" i="34"/>
  <c r="HN31" i="34"/>
  <c r="HO31" i="34"/>
  <c r="HP31" i="34"/>
  <c r="HQ31" i="34"/>
  <c r="HR31" i="34"/>
  <c r="HS31" i="34"/>
  <c r="HT31" i="34"/>
  <c r="HU31" i="34"/>
  <c r="FS32" i="34"/>
  <c r="FU32" i="34"/>
  <c r="FV32" i="34"/>
  <c r="FW32" i="34"/>
  <c r="FX32" i="34"/>
  <c r="FY32" i="34"/>
  <c r="FZ32" i="34"/>
  <c r="GA32" i="34"/>
  <c r="GB32" i="34"/>
  <c r="GC32" i="34"/>
  <c r="GD32" i="34"/>
  <c r="GE32" i="34"/>
  <c r="GF32" i="34"/>
  <c r="GG32" i="34"/>
  <c r="GH32" i="34"/>
  <c r="GI32" i="34"/>
  <c r="GJ32" i="34"/>
  <c r="GK32" i="34"/>
  <c r="GL32" i="34"/>
  <c r="GM32" i="34"/>
  <c r="GN32" i="34"/>
  <c r="GO32" i="34"/>
  <c r="GP32" i="34"/>
  <c r="GQ32" i="34"/>
  <c r="GR32" i="34"/>
  <c r="GS32" i="34"/>
  <c r="GT32" i="34"/>
  <c r="GU32" i="34"/>
  <c r="GV32" i="34"/>
  <c r="GW32" i="34"/>
  <c r="GX32" i="34"/>
  <c r="GY32" i="34"/>
  <c r="GZ32" i="34"/>
  <c r="HA32" i="34"/>
  <c r="HB32" i="34"/>
  <c r="HC32" i="34"/>
  <c r="HD32" i="34"/>
  <c r="HE32" i="34"/>
  <c r="HF32" i="34"/>
  <c r="HG32" i="34"/>
  <c r="HH32" i="34"/>
  <c r="HI32" i="34"/>
  <c r="HJ32" i="34"/>
  <c r="HK32" i="34"/>
  <c r="HL32" i="34"/>
  <c r="HM32" i="34"/>
  <c r="HN32" i="34"/>
  <c r="HO32" i="34"/>
  <c r="HP32" i="34"/>
  <c r="HQ32" i="34"/>
  <c r="HR32" i="34"/>
  <c r="HS32" i="34"/>
  <c r="HT32" i="34"/>
  <c r="HU32" i="34"/>
  <c r="FS33" i="34"/>
  <c r="FU33" i="34"/>
  <c r="FV33" i="34"/>
  <c r="FW33" i="34"/>
  <c r="FX33" i="34"/>
  <c r="FY33" i="34"/>
  <c r="FZ33" i="34"/>
  <c r="GA33" i="34"/>
  <c r="GB33" i="34"/>
  <c r="GC33" i="34"/>
  <c r="GD33" i="34"/>
  <c r="GE33" i="34"/>
  <c r="GF33" i="34"/>
  <c r="GG33" i="34"/>
  <c r="GH33" i="34"/>
  <c r="GI33" i="34"/>
  <c r="GJ33" i="34"/>
  <c r="GK33" i="34"/>
  <c r="GL33" i="34"/>
  <c r="GM33" i="34"/>
  <c r="GN33" i="34"/>
  <c r="GO33" i="34"/>
  <c r="GP33" i="34"/>
  <c r="GQ33" i="34"/>
  <c r="GR33" i="34"/>
  <c r="GS33" i="34"/>
  <c r="GT33" i="34"/>
  <c r="GU33" i="34"/>
  <c r="GV33" i="34"/>
  <c r="GW33" i="34"/>
  <c r="GX33" i="34"/>
  <c r="GY33" i="34"/>
  <c r="GZ33" i="34"/>
  <c r="HA33" i="34"/>
  <c r="HB33" i="34"/>
  <c r="HC33" i="34"/>
  <c r="HD33" i="34"/>
  <c r="HE33" i="34"/>
  <c r="HF33" i="34"/>
  <c r="HG33" i="34"/>
  <c r="HH33" i="34"/>
  <c r="HI33" i="34"/>
  <c r="HJ33" i="34"/>
  <c r="HK33" i="34"/>
  <c r="HL33" i="34"/>
  <c r="HM33" i="34"/>
  <c r="HN33" i="34"/>
  <c r="HO33" i="34"/>
  <c r="HP33" i="34"/>
  <c r="HQ33" i="34"/>
  <c r="HR33" i="34"/>
  <c r="HS33" i="34"/>
  <c r="HT33" i="34"/>
  <c r="HU33" i="34"/>
  <c r="FS34" i="34"/>
  <c r="FU34" i="34"/>
  <c r="FV34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FS35" i="34"/>
  <c r="FU35" i="34"/>
  <c r="FV35" i="34"/>
  <c r="FW35" i="34"/>
  <c r="FX35" i="34"/>
  <c r="FY35" i="34"/>
  <c r="FZ35" i="34"/>
  <c r="GA35" i="34"/>
  <c r="GB35" i="34"/>
  <c r="GC35" i="34"/>
  <c r="GD35" i="34"/>
  <c r="GE35" i="34"/>
  <c r="GF35" i="34"/>
  <c r="GG35" i="34"/>
  <c r="GH35" i="34"/>
  <c r="GI35" i="34"/>
  <c r="GJ35" i="34"/>
  <c r="GK35" i="34"/>
  <c r="GL35" i="34"/>
  <c r="GM35" i="34"/>
  <c r="GN35" i="34"/>
  <c r="GO35" i="34"/>
  <c r="GP35" i="34"/>
  <c r="GQ35" i="34"/>
  <c r="GR35" i="34"/>
  <c r="GS35" i="34"/>
  <c r="GT35" i="34"/>
  <c r="GU35" i="34"/>
  <c r="GV35" i="34"/>
  <c r="GW35" i="34"/>
  <c r="GX35" i="34"/>
  <c r="GY35" i="34"/>
  <c r="GZ35" i="34"/>
  <c r="HA35" i="34"/>
  <c r="HB35" i="34"/>
  <c r="HC35" i="34"/>
  <c r="HD35" i="34"/>
  <c r="HE35" i="34"/>
  <c r="HF35" i="34"/>
  <c r="HG35" i="34"/>
  <c r="HH35" i="34"/>
  <c r="HI35" i="34"/>
  <c r="HJ35" i="34"/>
  <c r="HK35" i="34"/>
  <c r="HL35" i="34"/>
  <c r="HM35" i="34"/>
  <c r="HN35" i="34"/>
  <c r="HO35" i="34"/>
  <c r="HP35" i="34"/>
  <c r="HQ35" i="34"/>
  <c r="HR35" i="34"/>
  <c r="HS35" i="34"/>
  <c r="HT35" i="34"/>
  <c r="HU35" i="34"/>
  <c r="FS36" i="34"/>
  <c r="FU36" i="34"/>
  <c r="FV36" i="34"/>
  <c r="FW36" i="34"/>
  <c r="FX36" i="34"/>
  <c r="FY36" i="34"/>
  <c r="FZ36" i="34"/>
  <c r="GA36" i="34"/>
  <c r="GB36" i="34"/>
  <c r="GC36" i="34"/>
  <c r="GD36" i="34"/>
  <c r="GE36" i="34"/>
  <c r="GF36" i="34"/>
  <c r="GG36" i="34"/>
  <c r="GH36" i="34"/>
  <c r="GI36" i="34"/>
  <c r="GJ36" i="34"/>
  <c r="GK36" i="34"/>
  <c r="GL36" i="34"/>
  <c r="GM36" i="34"/>
  <c r="GN36" i="34"/>
  <c r="GO36" i="34"/>
  <c r="GP36" i="34"/>
  <c r="GQ36" i="34"/>
  <c r="GR36" i="34"/>
  <c r="GS36" i="34"/>
  <c r="GT36" i="34"/>
  <c r="GU36" i="34"/>
  <c r="GV36" i="34"/>
  <c r="GW36" i="34"/>
  <c r="GX36" i="34"/>
  <c r="GY36" i="34"/>
  <c r="GZ36" i="34"/>
  <c r="HA36" i="34"/>
  <c r="HB36" i="34"/>
  <c r="HC36" i="34"/>
  <c r="HD36" i="34"/>
  <c r="HE36" i="34"/>
  <c r="HF36" i="34"/>
  <c r="HG36" i="34"/>
  <c r="HH36" i="34"/>
  <c r="HI36" i="34"/>
  <c r="HJ36" i="34"/>
  <c r="HK36" i="34"/>
  <c r="HL36" i="34"/>
  <c r="HM36" i="34"/>
  <c r="HN36" i="34"/>
  <c r="HO36" i="34"/>
  <c r="HP36" i="34"/>
  <c r="HQ36" i="34"/>
  <c r="HR36" i="34"/>
  <c r="HS36" i="34"/>
  <c r="HT36" i="34"/>
  <c r="HU36" i="34"/>
  <c r="FS37" i="34"/>
  <c r="FU37" i="34"/>
  <c r="FV37" i="34"/>
  <c r="FW37" i="34"/>
  <c r="FX37" i="34"/>
  <c r="FY37" i="34"/>
  <c r="FZ37" i="34"/>
  <c r="GA37" i="34"/>
  <c r="GB37" i="34"/>
  <c r="GC37" i="34"/>
  <c r="GD37" i="34"/>
  <c r="GE37" i="34"/>
  <c r="GF37" i="34"/>
  <c r="GG37" i="34"/>
  <c r="GH37" i="34"/>
  <c r="GI37" i="34"/>
  <c r="GJ37" i="34"/>
  <c r="GK37" i="34"/>
  <c r="GL37" i="34"/>
  <c r="GM37" i="34"/>
  <c r="GN37" i="34"/>
  <c r="GO37" i="34"/>
  <c r="GP37" i="34"/>
  <c r="GQ37" i="34"/>
  <c r="GR37" i="34"/>
  <c r="GS37" i="34"/>
  <c r="GT37" i="34"/>
  <c r="GU37" i="34"/>
  <c r="GV37" i="34"/>
  <c r="GW37" i="34"/>
  <c r="GX37" i="34"/>
  <c r="GY37" i="34"/>
  <c r="GZ37" i="34"/>
  <c r="HA37" i="34"/>
  <c r="HB37" i="34"/>
  <c r="HC37" i="34"/>
  <c r="HD37" i="34"/>
  <c r="HE37" i="34"/>
  <c r="HF37" i="34"/>
  <c r="HG37" i="34"/>
  <c r="HH37" i="34"/>
  <c r="HI37" i="34"/>
  <c r="HJ37" i="34"/>
  <c r="HK37" i="34"/>
  <c r="HL37" i="34"/>
  <c r="HM37" i="34"/>
  <c r="HN37" i="34"/>
  <c r="HO37" i="34"/>
  <c r="HP37" i="34"/>
  <c r="HQ37" i="34"/>
  <c r="HR37" i="34"/>
  <c r="HS37" i="34"/>
  <c r="HT37" i="34"/>
  <c r="HU37" i="34"/>
  <c r="FS38" i="34"/>
  <c r="FU38" i="34"/>
  <c r="FV38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HF38" i="34"/>
  <c r="HG38" i="34"/>
  <c r="HH38" i="34"/>
  <c r="HI38" i="34"/>
  <c r="HJ38" i="34"/>
  <c r="HK38" i="34"/>
  <c r="HL38" i="34"/>
  <c r="HM38" i="34"/>
  <c r="HN38" i="34"/>
  <c r="HO38" i="34"/>
  <c r="HP38" i="34"/>
  <c r="HQ38" i="34"/>
  <c r="HR38" i="34"/>
  <c r="HS38" i="34"/>
  <c r="HT38" i="34"/>
  <c r="HU38" i="34"/>
  <c r="FS39" i="34"/>
  <c r="FU39" i="34"/>
  <c r="FV39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FS40" i="34"/>
  <c r="FU40" i="34"/>
  <c r="FV40" i="34"/>
  <c r="FW40" i="34"/>
  <c r="FX40" i="34"/>
  <c r="FY40" i="34"/>
  <c r="FZ40" i="34"/>
  <c r="GA40" i="34"/>
  <c r="GB40" i="34"/>
  <c r="GC40" i="34"/>
  <c r="GD40" i="34"/>
  <c r="GE40" i="34"/>
  <c r="GF40" i="34"/>
  <c r="GG40" i="34"/>
  <c r="GH40" i="34"/>
  <c r="GI40" i="34"/>
  <c r="GJ40" i="34"/>
  <c r="GK40" i="34"/>
  <c r="GL40" i="34"/>
  <c r="GM40" i="34"/>
  <c r="GN40" i="34"/>
  <c r="GO40" i="34"/>
  <c r="GP40" i="34"/>
  <c r="GQ40" i="34"/>
  <c r="GR40" i="34"/>
  <c r="GS40" i="34"/>
  <c r="GT40" i="34"/>
  <c r="GU40" i="34"/>
  <c r="GV40" i="34"/>
  <c r="GW40" i="34"/>
  <c r="GX40" i="34"/>
  <c r="GY40" i="34"/>
  <c r="GZ40" i="34"/>
  <c r="HA40" i="34"/>
  <c r="HB40" i="34"/>
  <c r="HC40" i="34"/>
  <c r="HD40" i="34"/>
  <c r="HE40" i="34"/>
  <c r="HF40" i="34"/>
  <c r="HG40" i="34"/>
  <c r="HH40" i="34"/>
  <c r="HI40" i="34"/>
  <c r="HJ40" i="34"/>
  <c r="HK40" i="34"/>
  <c r="HL40" i="34"/>
  <c r="HM40" i="34"/>
  <c r="HN40" i="34"/>
  <c r="HO40" i="34"/>
  <c r="HP40" i="34"/>
  <c r="HQ40" i="34"/>
  <c r="HR40" i="34"/>
  <c r="HS40" i="34"/>
  <c r="HT40" i="34"/>
  <c r="HU40" i="34"/>
  <c r="FS41" i="34"/>
  <c r="FU41" i="34"/>
  <c r="FV41" i="34"/>
  <c r="FW41" i="34"/>
  <c r="FX41" i="34"/>
  <c r="FY41" i="34"/>
  <c r="FZ41" i="34"/>
  <c r="GA41" i="34"/>
  <c r="GB41" i="34"/>
  <c r="GC41" i="34"/>
  <c r="GD41" i="34"/>
  <c r="GE41" i="34"/>
  <c r="GF41" i="34"/>
  <c r="GG41" i="34"/>
  <c r="GH41" i="34"/>
  <c r="GI41" i="34"/>
  <c r="GJ41" i="34"/>
  <c r="GK41" i="34"/>
  <c r="GL41" i="34"/>
  <c r="GM41" i="34"/>
  <c r="GN41" i="34"/>
  <c r="GO41" i="34"/>
  <c r="GP41" i="34"/>
  <c r="GQ41" i="34"/>
  <c r="GR41" i="34"/>
  <c r="GS41" i="34"/>
  <c r="GT41" i="34"/>
  <c r="GU41" i="34"/>
  <c r="GV41" i="34"/>
  <c r="GW41" i="34"/>
  <c r="GX41" i="34"/>
  <c r="GY41" i="34"/>
  <c r="GZ41" i="34"/>
  <c r="HA41" i="34"/>
  <c r="HB41" i="34"/>
  <c r="HC41" i="34"/>
  <c r="HD41" i="34"/>
  <c r="HE41" i="34"/>
  <c r="HF41" i="34"/>
  <c r="HG41" i="34"/>
  <c r="HH41" i="34"/>
  <c r="HI41" i="34"/>
  <c r="HJ41" i="34"/>
  <c r="HK41" i="34"/>
  <c r="HL41" i="34"/>
  <c r="HM41" i="34"/>
  <c r="HN41" i="34"/>
  <c r="HO41" i="34"/>
  <c r="HP41" i="34"/>
  <c r="HQ41" i="34"/>
  <c r="HR41" i="34"/>
  <c r="HS41" i="34"/>
  <c r="HT41" i="34"/>
  <c r="HU41" i="34"/>
  <c r="FS42" i="34"/>
  <c r="FU42" i="34"/>
  <c r="FV42" i="34"/>
  <c r="FW42" i="34"/>
  <c r="FX42" i="34"/>
  <c r="FY42" i="34"/>
  <c r="FZ42" i="34"/>
  <c r="GA42" i="34"/>
  <c r="GB42" i="34"/>
  <c r="GC42" i="34"/>
  <c r="GD42" i="34"/>
  <c r="GE42" i="34"/>
  <c r="GF42" i="34"/>
  <c r="GG42" i="34"/>
  <c r="GH42" i="34"/>
  <c r="GI42" i="34"/>
  <c r="GJ42" i="34"/>
  <c r="GK42" i="34"/>
  <c r="GL42" i="34"/>
  <c r="GM42" i="34"/>
  <c r="GN42" i="34"/>
  <c r="GO42" i="34"/>
  <c r="GP42" i="34"/>
  <c r="GQ42" i="34"/>
  <c r="GR42" i="34"/>
  <c r="GS42" i="34"/>
  <c r="GT42" i="34"/>
  <c r="GU42" i="34"/>
  <c r="GV42" i="34"/>
  <c r="GW42" i="34"/>
  <c r="GX42" i="34"/>
  <c r="GY42" i="34"/>
  <c r="GZ42" i="34"/>
  <c r="HA42" i="34"/>
  <c r="HB42" i="34"/>
  <c r="HC42" i="34"/>
  <c r="HD42" i="34"/>
  <c r="HE42" i="34"/>
  <c r="HF42" i="34"/>
  <c r="HG42" i="34"/>
  <c r="HH42" i="34"/>
  <c r="HI42" i="34"/>
  <c r="HJ42" i="34"/>
  <c r="HK42" i="34"/>
  <c r="HL42" i="34"/>
  <c r="HM42" i="34"/>
  <c r="HN42" i="34"/>
  <c r="HO42" i="34"/>
  <c r="HP42" i="34"/>
  <c r="HQ42" i="34"/>
  <c r="HR42" i="34"/>
  <c r="HS42" i="34"/>
  <c r="HT42" i="34"/>
  <c r="HU42" i="34"/>
  <c r="FS43" i="34"/>
  <c r="FU43" i="34"/>
  <c r="FV43" i="34"/>
  <c r="FW43" i="34"/>
  <c r="FX43" i="34"/>
  <c r="FY43" i="34"/>
  <c r="FZ43" i="34"/>
  <c r="GA43" i="34"/>
  <c r="GB43" i="34"/>
  <c r="GC43" i="34"/>
  <c r="GD43" i="34"/>
  <c r="GE43" i="34"/>
  <c r="GF43" i="34"/>
  <c r="GG43" i="34"/>
  <c r="GH43" i="34"/>
  <c r="GI43" i="34"/>
  <c r="GJ43" i="34"/>
  <c r="GK43" i="34"/>
  <c r="GL43" i="34"/>
  <c r="GM43" i="34"/>
  <c r="GN43" i="34"/>
  <c r="GO43" i="34"/>
  <c r="GP43" i="34"/>
  <c r="GQ43" i="34"/>
  <c r="GR43" i="34"/>
  <c r="GS43" i="34"/>
  <c r="GT43" i="34"/>
  <c r="GU43" i="34"/>
  <c r="GV43" i="34"/>
  <c r="GW43" i="34"/>
  <c r="GX43" i="34"/>
  <c r="GY43" i="34"/>
  <c r="GZ43" i="34"/>
  <c r="HA43" i="34"/>
  <c r="HB43" i="34"/>
  <c r="HC43" i="34"/>
  <c r="HD43" i="34"/>
  <c r="HE43" i="34"/>
  <c r="HF43" i="34"/>
  <c r="HG43" i="34"/>
  <c r="HH43" i="34"/>
  <c r="HI43" i="34"/>
  <c r="HJ43" i="34"/>
  <c r="HK43" i="34"/>
  <c r="HL43" i="34"/>
  <c r="HM43" i="34"/>
  <c r="HN43" i="34"/>
  <c r="HO43" i="34"/>
  <c r="HP43" i="34"/>
  <c r="HQ43" i="34"/>
  <c r="HR43" i="34"/>
  <c r="HS43" i="34"/>
  <c r="HT43" i="34"/>
  <c r="HU43" i="34"/>
  <c r="FS44" i="34"/>
  <c r="FU44" i="34"/>
  <c r="FV44" i="34"/>
  <c r="FW44" i="34"/>
  <c r="FX44" i="34"/>
  <c r="FY44" i="34"/>
  <c r="FZ44" i="34"/>
  <c r="GA44" i="34"/>
  <c r="GB44" i="34"/>
  <c r="GC44" i="34"/>
  <c r="GD44" i="34"/>
  <c r="GE44" i="34"/>
  <c r="GF44" i="34"/>
  <c r="GG44" i="34"/>
  <c r="GH44" i="34"/>
  <c r="GI44" i="34"/>
  <c r="GJ44" i="34"/>
  <c r="GK44" i="34"/>
  <c r="GL44" i="34"/>
  <c r="GM44" i="34"/>
  <c r="GN44" i="34"/>
  <c r="GO44" i="34"/>
  <c r="GP44" i="34"/>
  <c r="GQ44" i="34"/>
  <c r="GR44" i="34"/>
  <c r="GS44" i="34"/>
  <c r="GT44" i="34"/>
  <c r="GU44" i="34"/>
  <c r="GV44" i="34"/>
  <c r="GW44" i="34"/>
  <c r="GX44" i="34"/>
  <c r="GY44" i="34"/>
  <c r="GZ44" i="34"/>
  <c r="HA44" i="34"/>
  <c r="HB44" i="34"/>
  <c r="HC44" i="34"/>
  <c r="HD44" i="34"/>
  <c r="HE44" i="34"/>
  <c r="HF44" i="34"/>
  <c r="HG44" i="34"/>
  <c r="HH44" i="34"/>
  <c r="HI44" i="34"/>
  <c r="HJ44" i="34"/>
  <c r="HK44" i="34"/>
  <c r="HL44" i="34"/>
  <c r="HM44" i="34"/>
  <c r="HN44" i="34"/>
  <c r="HO44" i="34"/>
  <c r="HP44" i="34"/>
  <c r="HQ44" i="34"/>
  <c r="HR44" i="34"/>
  <c r="HS44" i="34"/>
  <c r="HT44" i="34"/>
  <c r="HU44" i="34"/>
  <c r="FS45" i="34"/>
  <c r="FU45" i="34"/>
  <c r="FV45" i="34"/>
  <c r="FW45" i="34"/>
  <c r="FX45" i="34"/>
  <c r="FY45" i="34"/>
  <c r="FZ45" i="34"/>
  <c r="GA45" i="34"/>
  <c r="GB45" i="34"/>
  <c r="GC45" i="34"/>
  <c r="GD45" i="34"/>
  <c r="GE45" i="34"/>
  <c r="GF45" i="34"/>
  <c r="GG45" i="34"/>
  <c r="GH45" i="34"/>
  <c r="GI45" i="34"/>
  <c r="GJ45" i="34"/>
  <c r="GK45" i="34"/>
  <c r="GL45" i="34"/>
  <c r="GM45" i="34"/>
  <c r="GN45" i="34"/>
  <c r="GO45" i="34"/>
  <c r="GP45" i="34"/>
  <c r="GQ45" i="34"/>
  <c r="GR45" i="34"/>
  <c r="GS45" i="34"/>
  <c r="GT45" i="34"/>
  <c r="GU45" i="34"/>
  <c r="GV45" i="34"/>
  <c r="GW45" i="34"/>
  <c r="GX45" i="34"/>
  <c r="GY45" i="34"/>
  <c r="GZ45" i="34"/>
  <c r="HA45" i="34"/>
  <c r="HB45" i="34"/>
  <c r="HC45" i="34"/>
  <c r="HD45" i="34"/>
  <c r="HE45" i="34"/>
  <c r="HF45" i="34"/>
  <c r="HG45" i="34"/>
  <c r="HH45" i="34"/>
  <c r="HI45" i="34"/>
  <c r="HJ45" i="34"/>
  <c r="HK45" i="34"/>
  <c r="HL45" i="34"/>
  <c r="HM45" i="34"/>
  <c r="HN45" i="34"/>
  <c r="HO45" i="34"/>
  <c r="HP45" i="34"/>
  <c r="HQ45" i="34"/>
  <c r="HR45" i="34"/>
  <c r="HS45" i="34"/>
  <c r="HT45" i="34"/>
  <c r="HU45" i="34"/>
  <c r="FS46" i="34"/>
  <c r="FU46" i="34"/>
  <c r="FV46" i="34"/>
  <c r="FW46" i="34"/>
  <c r="FX46" i="34"/>
  <c r="FY46" i="34"/>
  <c r="FZ46" i="34"/>
  <c r="GA46" i="34"/>
  <c r="GB46" i="34"/>
  <c r="GC46" i="34"/>
  <c r="GD46" i="34"/>
  <c r="GE46" i="34"/>
  <c r="GF46" i="34"/>
  <c r="GG46" i="34"/>
  <c r="GH46" i="34"/>
  <c r="GI46" i="34"/>
  <c r="GJ46" i="34"/>
  <c r="GK46" i="34"/>
  <c r="GL46" i="34"/>
  <c r="GM46" i="34"/>
  <c r="GN46" i="34"/>
  <c r="GO46" i="34"/>
  <c r="GP46" i="34"/>
  <c r="GQ46" i="34"/>
  <c r="GR46" i="34"/>
  <c r="GS46" i="34"/>
  <c r="GT46" i="34"/>
  <c r="GU46" i="34"/>
  <c r="GV46" i="34"/>
  <c r="GW46" i="34"/>
  <c r="GX46" i="34"/>
  <c r="GY46" i="34"/>
  <c r="GZ46" i="34"/>
  <c r="HA46" i="34"/>
  <c r="HB46" i="34"/>
  <c r="HC46" i="34"/>
  <c r="HD46" i="34"/>
  <c r="HE46" i="34"/>
  <c r="HF46" i="34"/>
  <c r="HG46" i="34"/>
  <c r="HH46" i="34"/>
  <c r="HI46" i="34"/>
  <c r="HJ46" i="34"/>
  <c r="HK46" i="34"/>
  <c r="HL46" i="34"/>
  <c r="HM46" i="34"/>
  <c r="HN46" i="34"/>
  <c r="HO46" i="34"/>
  <c r="HP46" i="34"/>
  <c r="HQ46" i="34"/>
  <c r="HR46" i="34"/>
  <c r="HS46" i="34"/>
  <c r="HT46" i="34"/>
  <c r="HU46" i="34"/>
  <c r="FS47" i="34"/>
  <c r="FU47" i="34"/>
  <c r="FV47" i="34"/>
  <c r="FW47" i="34"/>
  <c r="FX47" i="34"/>
  <c r="FY47" i="34"/>
  <c r="FZ47" i="34"/>
  <c r="GA47" i="34"/>
  <c r="GB47" i="34"/>
  <c r="GC47" i="34"/>
  <c r="GD47" i="34"/>
  <c r="GE47" i="34"/>
  <c r="GF47" i="34"/>
  <c r="GG47" i="34"/>
  <c r="GH47" i="34"/>
  <c r="GI47" i="34"/>
  <c r="GJ47" i="34"/>
  <c r="GK47" i="34"/>
  <c r="GL47" i="34"/>
  <c r="GM47" i="34"/>
  <c r="GN47" i="34"/>
  <c r="GO47" i="34"/>
  <c r="GP47" i="34"/>
  <c r="GQ47" i="34"/>
  <c r="GR47" i="34"/>
  <c r="GS47" i="34"/>
  <c r="GT47" i="34"/>
  <c r="GU47" i="34"/>
  <c r="GV47" i="34"/>
  <c r="GW47" i="34"/>
  <c r="GX47" i="34"/>
  <c r="GY47" i="34"/>
  <c r="GZ47" i="34"/>
  <c r="HA47" i="34"/>
  <c r="HB47" i="34"/>
  <c r="HC47" i="34"/>
  <c r="HD47" i="34"/>
  <c r="HE47" i="34"/>
  <c r="HF47" i="34"/>
  <c r="HG47" i="34"/>
  <c r="HH47" i="34"/>
  <c r="HI47" i="34"/>
  <c r="HJ47" i="34"/>
  <c r="HK47" i="34"/>
  <c r="HL47" i="34"/>
  <c r="HM47" i="34"/>
  <c r="HN47" i="34"/>
  <c r="HO47" i="34"/>
  <c r="HP47" i="34"/>
  <c r="HQ47" i="34"/>
  <c r="HR47" i="34"/>
  <c r="HS47" i="34"/>
  <c r="HT47" i="34"/>
  <c r="HU47" i="34"/>
  <c r="FS48" i="34"/>
  <c r="FU48" i="34"/>
  <c r="FV48" i="34"/>
  <c r="FW48" i="34"/>
  <c r="FX48" i="34"/>
  <c r="FY48" i="34"/>
  <c r="FZ48" i="34"/>
  <c r="GA48" i="34"/>
  <c r="GB48" i="34"/>
  <c r="GC48" i="34"/>
  <c r="GD48" i="34"/>
  <c r="GE48" i="34"/>
  <c r="GF48" i="34"/>
  <c r="GG48" i="34"/>
  <c r="GH48" i="34"/>
  <c r="GI48" i="34"/>
  <c r="GJ48" i="34"/>
  <c r="GK48" i="34"/>
  <c r="GL48" i="34"/>
  <c r="GM48" i="34"/>
  <c r="GN48" i="34"/>
  <c r="GO48" i="34"/>
  <c r="GP48" i="34"/>
  <c r="GQ48" i="34"/>
  <c r="GR48" i="34"/>
  <c r="GS48" i="34"/>
  <c r="GT48" i="34"/>
  <c r="GU48" i="34"/>
  <c r="GV48" i="34"/>
  <c r="GW48" i="34"/>
  <c r="GX48" i="34"/>
  <c r="GY48" i="34"/>
  <c r="GZ48" i="34"/>
  <c r="HA48" i="34"/>
  <c r="HB48" i="34"/>
  <c r="HC48" i="34"/>
  <c r="HD48" i="34"/>
  <c r="HE48" i="34"/>
  <c r="HF48" i="34"/>
  <c r="HG48" i="34"/>
  <c r="HH48" i="34"/>
  <c r="HI48" i="34"/>
  <c r="HJ48" i="34"/>
  <c r="HK48" i="34"/>
  <c r="HL48" i="34"/>
  <c r="HM48" i="34"/>
  <c r="HN48" i="34"/>
  <c r="HO48" i="34"/>
  <c r="HP48" i="34"/>
  <c r="HQ48" i="34"/>
  <c r="HR48" i="34"/>
  <c r="HS48" i="34"/>
  <c r="HT48" i="34"/>
  <c r="HU48" i="34"/>
  <c r="FS49" i="34"/>
  <c r="FU49" i="34"/>
  <c r="FV49" i="34"/>
  <c r="FW49" i="34"/>
  <c r="FX49" i="34"/>
  <c r="FY49" i="34"/>
  <c r="FZ49" i="34"/>
  <c r="GA49" i="34"/>
  <c r="GB49" i="34"/>
  <c r="GC49" i="34"/>
  <c r="GD49" i="34"/>
  <c r="GE49" i="34"/>
  <c r="GF49" i="34"/>
  <c r="GG49" i="34"/>
  <c r="GH49" i="34"/>
  <c r="GI49" i="34"/>
  <c r="GJ49" i="34"/>
  <c r="GK49" i="34"/>
  <c r="GL49" i="34"/>
  <c r="GM49" i="34"/>
  <c r="GN49" i="34"/>
  <c r="GO49" i="34"/>
  <c r="GP49" i="34"/>
  <c r="GQ49" i="34"/>
  <c r="GR49" i="34"/>
  <c r="GS49" i="34"/>
  <c r="GT49" i="34"/>
  <c r="GU49" i="34"/>
  <c r="GV49" i="34"/>
  <c r="GW49" i="34"/>
  <c r="GX49" i="34"/>
  <c r="GY49" i="34"/>
  <c r="GZ49" i="34"/>
  <c r="HA49" i="34"/>
  <c r="HB49" i="34"/>
  <c r="HC49" i="34"/>
  <c r="HD49" i="34"/>
  <c r="HE49" i="34"/>
  <c r="HF49" i="34"/>
  <c r="HG49" i="34"/>
  <c r="HH49" i="34"/>
  <c r="HI49" i="34"/>
  <c r="HJ49" i="34"/>
  <c r="HK49" i="34"/>
  <c r="HL49" i="34"/>
  <c r="HM49" i="34"/>
  <c r="HN49" i="34"/>
  <c r="HO49" i="34"/>
  <c r="HP49" i="34"/>
  <c r="HQ49" i="34"/>
  <c r="HR49" i="34"/>
  <c r="HS49" i="34"/>
  <c r="HT49" i="34"/>
  <c r="HU49" i="34"/>
  <c r="FS50" i="34"/>
  <c r="FU50" i="34"/>
  <c r="FV50" i="34"/>
  <c r="FW50" i="34"/>
  <c r="FX50" i="34"/>
  <c r="FY50" i="34"/>
  <c r="FZ50" i="34"/>
  <c r="GA50" i="34"/>
  <c r="GB50" i="34"/>
  <c r="GC50" i="34"/>
  <c r="GD50" i="34"/>
  <c r="GE50" i="34"/>
  <c r="GF50" i="34"/>
  <c r="GG50" i="34"/>
  <c r="GH50" i="34"/>
  <c r="GI50" i="34"/>
  <c r="GJ50" i="34"/>
  <c r="GK50" i="34"/>
  <c r="GL50" i="34"/>
  <c r="GM50" i="34"/>
  <c r="GN50" i="34"/>
  <c r="GO50" i="34"/>
  <c r="GP50" i="34"/>
  <c r="GQ50" i="34"/>
  <c r="GR50" i="34"/>
  <c r="GS50" i="34"/>
  <c r="GT50" i="34"/>
  <c r="GU50" i="34"/>
  <c r="GV50" i="34"/>
  <c r="GW50" i="34"/>
  <c r="GX50" i="34"/>
  <c r="GY50" i="34"/>
  <c r="GZ50" i="34"/>
  <c r="HA50" i="34"/>
  <c r="HB50" i="34"/>
  <c r="HC50" i="34"/>
  <c r="HD50" i="34"/>
  <c r="HE50" i="34"/>
  <c r="HF50" i="34"/>
  <c r="HG50" i="34"/>
  <c r="HH50" i="34"/>
  <c r="HI50" i="34"/>
  <c r="HJ50" i="34"/>
  <c r="HK50" i="34"/>
  <c r="HL50" i="34"/>
  <c r="HM50" i="34"/>
  <c r="HN50" i="34"/>
  <c r="HO50" i="34"/>
  <c r="HP50" i="34"/>
  <c r="HQ50" i="34"/>
  <c r="HR50" i="34"/>
  <c r="HS50" i="34"/>
  <c r="HT50" i="34"/>
  <c r="HU50" i="34"/>
  <c r="FS51" i="34"/>
  <c r="FU51" i="34"/>
  <c r="FV51" i="34"/>
  <c r="FW51" i="34"/>
  <c r="FX51" i="34"/>
  <c r="FY51" i="34"/>
  <c r="FZ51" i="34"/>
  <c r="GA51" i="34"/>
  <c r="GB51" i="34"/>
  <c r="GC51" i="34"/>
  <c r="GD51" i="34"/>
  <c r="GE51" i="34"/>
  <c r="GF51" i="34"/>
  <c r="GG51" i="34"/>
  <c r="GH51" i="34"/>
  <c r="GI51" i="34"/>
  <c r="GJ51" i="34"/>
  <c r="GK51" i="34"/>
  <c r="GL51" i="34"/>
  <c r="GM51" i="34"/>
  <c r="GN51" i="34"/>
  <c r="GO51" i="34"/>
  <c r="GP51" i="34"/>
  <c r="GQ51" i="34"/>
  <c r="GR51" i="34"/>
  <c r="GS51" i="34"/>
  <c r="GT51" i="34"/>
  <c r="GU51" i="34"/>
  <c r="GV51" i="34"/>
  <c r="GW51" i="34"/>
  <c r="GX51" i="34"/>
  <c r="GY51" i="34"/>
  <c r="GZ51" i="34"/>
  <c r="HA51" i="34"/>
  <c r="HB51" i="34"/>
  <c r="HC51" i="34"/>
  <c r="HD51" i="34"/>
  <c r="HE51" i="34"/>
  <c r="HF51" i="34"/>
  <c r="HG51" i="34"/>
  <c r="HH51" i="34"/>
  <c r="HI51" i="34"/>
  <c r="HJ51" i="34"/>
  <c r="HK51" i="34"/>
  <c r="HL51" i="34"/>
  <c r="HM51" i="34"/>
  <c r="HN51" i="34"/>
  <c r="HO51" i="34"/>
  <c r="HP51" i="34"/>
  <c r="HQ51" i="34"/>
  <c r="HR51" i="34"/>
  <c r="HS51" i="34"/>
  <c r="HT51" i="34"/>
  <c r="HU51" i="34"/>
  <c r="FS54" i="34"/>
  <c r="FU54" i="34"/>
  <c r="FV54" i="34"/>
  <c r="FW54" i="34"/>
  <c r="FX54" i="34"/>
  <c r="FY54" i="34"/>
  <c r="FZ54" i="34"/>
  <c r="GA54" i="34"/>
  <c r="GB54" i="34"/>
  <c r="GC54" i="34"/>
  <c r="GD54" i="34"/>
  <c r="GE54" i="34"/>
  <c r="GF54" i="34"/>
  <c r="GG54" i="34"/>
  <c r="GH54" i="34"/>
  <c r="GI54" i="34"/>
  <c r="GJ54" i="34"/>
  <c r="GK54" i="34"/>
  <c r="GL54" i="34"/>
  <c r="GM54" i="34"/>
  <c r="GN54" i="34"/>
  <c r="GO54" i="34"/>
  <c r="GP54" i="34"/>
  <c r="GQ54" i="34"/>
  <c r="GR54" i="34"/>
  <c r="GS54" i="34"/>
  <c r="GT54" i="34"/>
  <c r="GU54" i="34"/>
  <c r="GV54" i="34"/>
  <c r="GW54" i="34"/>
  <c r="GX54" i="34"/>
  <c r="GY54" i="34"/>
  <c r="GZ54" i="34"/>
  <c r="HA54" i="34"/>
  <c r="HB54" i="34"/>
  <c r="HC54" i="34"/>
  <c r="HD54" i="34"/>
  <c r="HE54" i="34"/>
  <c r="HF54" i="34"/>
  <c r="HG54" i="34"/>
  <c r="HH54" i="34"/>
  <c r="HI54" i="34"/>
  <c r="HJ54" i="34"/>
  <c r="HK54" i="34"/>
  <c r="HL54" i="34"/>
  <c r="HM54" i="34"/>
  <c r="HN54" i="34"/>
  <c r="HO54" i="34"/>
  <c r="HP54" i="34"/>
  <c r="HQ54" i="34"/>
  <c r="HR54" i="34"/>
  <c r="HS54" i="34"/>
  <c r="HT54" i="34"/>
  <c r="HU54" i="34"/>
  <c r="FS55" i="34"/>
  <c r="FU55" i="34"/>
  <c r="FV55" i="34"/>
  <c r="FW55" i="34"/>
  <c r="FX55" i="34"/>
  <c r="FY55" i="34"/>
  <c r="FZ55" i="34"/>
  <c r="GA55" i="34"/>
  <c r="GB55" i="34"/>
  <c r="GC55" i="34"/>
  <c r="GD55" i="34"/>
  <c r="GE55" i="34"/>
  <c r="GF55" i="34"/>
  <c r="GG55" i="34"/>
  <c r="GH55" i="34"/>
  <c r="GI55" i="34"/>
  <c r="GJ55" i="34"/>
  <c r="GK55" i="34"/>
  <c r="GL55" i="34"/>
  <c r="GM55" i="34"/>
  <c r="GN55" i="34"/>
  <c r="GO55" i="34"/>
  <c r="GP55" i="34"/>
  <c r="GQ55" i="34"/>
  <c r="GR55" i="34"/>
  <c r="GS55" i="34"/>
  <c r="GT55" i="34"/>
  <c r="GU55" i="34"/>
  <c r="GV55" i="34"/>
  <c r="GW55" i="34"/>
  <c r="GX55" i="34"/>
  <c r="GY55" i="34"/>
  <c r="GZ55" i="34"/>
  <c r="HA55" i="34"/>
  <c r="HB55" i="34"/>
  <c r="HC55" i="34"/>
  <c r="HD55" i="34"/>
  <c r="HE55" i="34"/>
  <c r="HF55" i="34"/>
  <c r="HG55" i="34"/>
  <c r="HH55" i="34"/>
  <c r="HI55" i="34"/>
  <c r="HJ55" i="34"/>
  <c r="HK55" i="34"/>
  <c r="HL55" i="34"/>
  <c r="HM55" i="34"/>
  <c r="HN55" i="34"/>
  <c r="HO55" i="34"/>
  <c r="HP55" i="34"/>
  <c r="HQ55" i="34"/>
  <c r="HR55" i="34"/>
  <c r="HS55" i="34"/>
  <c r="HT55" i="34"/>
  <c r="HU55" i="34"/>
  <c r="FS56" i="34"/>
  <c r="FU56" i="34"/>
  <c r="FV56" i="34"/>
  <c r="FW56" i="34"/>
  <c r="FX56" i="34"/>
  <c r="FY56" i="34"/>
  <c r="FZ56" i="34"/>
  <c r="GA56" i="34"/>
  <c r="GB56" i="34"/>
  <c r="GC56" i="34"/>
  <c r="GD56" i="34"/>
  <c r="GE56" i="34"/>
  <c r="GF56" i="34"/>
  <c r="GG56" i="34"/>
  <c r="GH56" i="34"/>
  <c r="GI56" i="34"/>
  <c r="GJ56" i="34"/>
  <c r="GK56" i="34"/>
  <c r="GL56" i="34"/>
  <c r="GM56" i="34"/>
  <c r="GN56" i="34"/>
  <c r="GO56" i="34"/>
  <c r="GP56" i="34"/>
  <c r="GQ56" i="34"/>
  <c r="GR56" i="34"/>
  <c r="GS56" i="34"/>
  <c r="GT56" i="34"/>
  <c r="GU56" i="34"/>
  <c r="GV56" i="34"/>
  <c r="GW56" i="34"/>
  <c r="GX56" i="34"/>
  <c r="GY56" i="34"/>
  <c r="GZ56" i="34"/>
  <c r="HA56" i="34"/>
  <c r="HB56" i="34"/>
  <c r="HC56" i="34"/>
  <c r="HD56" i="34"/>
  <c r="HE56" i="34"/>
  <c r="HF56" i="34"/>
  <c r="HG56" i="34"/>
  <c r="HH56" i="34"/>
  <c r="HI56" i="34"/>
  <c r="HJ56" i="34"/>
  <c r="HK56" i="34"/>
  <c r="HL56" i="34"/>
  <c r="HM56" i="34"/>
  <c r="HN56" i="34"/>
  <c r="HO56" i="34"/>
  <c r="HP56" i="34"/>
  <c r="HQ56" i="34"/>
  <c r="HR56" i="34"/>
  <c r="HS56" i="34"/>
  <c r="HT56" i="34"/>
  <c r="HU56" i="34"/>
  <c r="FS57" i="34"/>
  <c r="FU57" i="34"/>
  <c r="FV57" i="34"/>
  <c r="FW57" i="34"/>
  <c r="FX57" i="34"/>
  <c r="FY57" i="34"/>
  <c r="FZ57" i="34"/>
  <c r="GA57" i="34"/>
  <c r="GB57" i="34"/>
  <c r="GC57" i="34"/>
  <c r="GD57" i="34"/>
  <c r="GE57" i="34"/>
  <c r="GF57" i="34"/>
  <c r="GG57" i="34"/>
  <c r="GH57" i="34"/>
  <c r="GI57" i="34"/>
  <c r="GJ57" i="34"/>
  <c r="GK57" i="34"/>
  <c r="GL57" i="34"/>
  <c r="GM57" i="34"/>
  <c r="GN57" i="34"/>
  <c r="GO57" i="34"/>
  <c r="GP57" i="34"/>
  <c r="GQ57" i="34"/>
  <c r="GR57" i="34"/>
  <c r="GS57" i="34"/>
  <c r="GT57" i="34"/>
  <c r="GU57" i="34"/>
  <c r="GV57" i="34"/>
  <c r="GW57" i="34"/>
  <c r="GX57" i="34"/>
  <c r="GY57" i="34"/>
  <c r="GZ57" i="34"/>
  <c r="HA57" i="34"/>
  <c r="HB57" i="34"/>
  <c r="HC57" i="34"/>
  <c r="HD57" i="34"/>
  <c r="HE57" i="34"/>
  <c r="HF57" i="34"/>
  <c r="HG57" i="34"/>
  <c r="HH57" i="34"/>
  <c r="HI57" i="34"/>
  <c r="HJ57" i="34"/>
  <c r="HK57" i="34"/>
  <c r="HL57" i="34"/>
  <c r="HM57" i="34"/>
  <c r="HN57" i="34"/>
  <c r="HO57" i="34"/>
  <c r="HP57" i="34"/>
  <c r="HQ57" i="34"/>
  <c r="HR57" i="34"/>
  <c r="HS57" i="34"/>
  <c r="HT57" i="34"/>
  <c r="HU57" i="34"/>
  <c r="FS58" i="34"/>
  <c r="FU58" i="34"/>
  <c r="FV58" i="34"/>
  <c r="FW58" i="34"/>
  <c r="FX58" i="34"/>
  <c r="FY58" i="34"/>
  <c r="FZ58" i="34"/>
  <c r="GA58" i="34"/>
  <c r="GB58" i="34"/>
  <c r="GC58" i="34"/>
  <c r="GD58" i="34"/>
  <c r="GE58" i="34"/>
  <c r="GF58" i="34"/>
  <c r="GG58" i="34"/>
  <c r="GH58" i="34"/>
  <c r="GI58" i="34"/>
  <c r="GJ58" i="34"/>
  <c r="GK58" i="34"/>
  <c r="GL58" i="34"/>
  <c r="GM58" i="34"/>
  <c r="GN58" i="34"/>
  <c r="GO58" i="34"/>
  <c r="GP58" i="34"/>
  <c r="GQ58" i="34"/>
  <c r="GR58" i="34"/>
  <c r="GS58" i="34"/>
  <c r="GT58" i="34"/>
  <c r="GU58" i="34"/>
  <c r="GV58" i="34"/>
  <c r="GW58" i="34"/>
  <c r="GX58" i="34"/>
  <c r="GY58" i="34"/>
  <c r="GZ58" i="34"/>
  <c r="HA58" i="34"/>
  <c r="HB58" i="34"/>
  <c r="HC58" i="34"/>
  <c r="HD58" i="34"/>
  <c r="HE58" i="34"/>
  <c r="HF58" i="34"/>
  <c r="HG58" i="34"/>
  <c r="HH58" i="34"/>
  <c r="HI58" i="34"/>
  <c r="HJ58" i="34"/>
  <c r="HK58" i="34"/>
  <c r="HL58" i="34"/>
  <c r="HM58" i="34"/>
  <c r="HN58" i="34"/>
  <c r="HO58" i="34"/>
  <c r="HP58" i="34"/>
  <c r="HQ58" i="34"/>
  <c r="HR58" i="34"/>
  <c r="HS58" i="34"/>
  <c r="HT58" i="34"/>
  <c r="HU58" i="34"/>
  <c r="ET58" i="13"/>
  <c r="ET57" i="13"/>
  <c r="ET56" i="13"/>
  <c r="ET55" i="13"/>
  <c r="ET54" i="13"/>
  <c r="ET4" i="13"/>
  <c r="ET5" i="13"/>
  <c r="ET6" i="13"/>
  <c r="ET7" i="13"/>
  <c r="ET8" i="13"/>
  <c r="ET9" i="13"/>
  <c r="ET10" i="13"/>
  <c r="ET11" i="13"/>
  <c r="ET12" i="13"/>
  <c r="ET13" i="13"/>
  <c r="ET14" i="13"/>
  <c r="ET15" i="13"/>
  <c r="ET16" i="13"/>
  <c r="ET17" i="13"/>
  <c r="ET18" i="13"/>
  <c r="ET19" i="13"/>
  <c r="ET20" i="13"/>
  <c r="ET21" i="13"/>
  <c r="ET22" i="13"/>
  <c r="ET23" i="13"/>
  <c r="ET24" i="13"/>
  <c r="ET25" i="13"/>
  <c r="ET26" i="13"/>
  <c r="ET27" i="13"/>
  <c r="ET28" i="13"/>
  <c r="ET29" i="13"/>
  <c r="ET30" i="13"/>
  <c r="ET31" i="13"/>
  <c r="ET32" i="13"/>
  <c r="ET33" i="13"/>
  <c r="ET34" i="13"/>
  <c r="ET35" i="13"/>
  <c r="ET36" i="13"/>
  <c r="ET37" i="13"/>
  <c r="ET38" i="13"/>
  <c r="ET39" i="13"/>
  <c r="ET40" i="13"/>
  <c r="ET41" i="13"/>
  <c r="ET42" i="13"/>
  <c r="ET43" i="13"/>
  <c r="ET44" i="13"/>
  <c r="ET45" i="13"/>
  <c r="ET46" i="13"/>
  <c r="ET47" i="13"/>
  <c r="ET48" i="13"/>
  <c r="ET49" i="13"/>
  <c r="ET50" i="13"/>
  <c r="ET51" i="13"/>
  <c r="ET3" i="13"/>
  <c r="AC63" i="47"/>
  <c r="AC62" i="47"/>
  <c r="AC61" i="47"/>
  <c r="G63" i="47"/>
  <c r="F63" i="47"/>
  <c r="E63" i="47"/>
  <c r="D63" i="47"/>
  <c r="C63" i="47"/>
  <c r="B63" i="47"/>
  <c r="H15" i="21"/>
  <c r="G62" i="47"/>
  <c r="G15" i="21" s="1"/>
  <c r="F62" i="47"/>
  <c r="F15" i="21" s="1"/>
  <c r="E62" i="47"/>
  <c r="E15" i="21" s="1"/>
  <c r="D62" i="47"/>
  <c r="D15" i="21" s="1"/>
  <c r="C62" i="47"/>
  <c r="C15" i="21" s="1"/>
  <c r="B62" i="47"/>
  <c r="B15" i="21" s="1"/>
  <c r="G61" i="47"/>
  <c r="F61" i="47"/>
  <c r="E61" i="47"/>
  <c r="D61" i="47"/>
  <c r="C61" i="47"/>
  <c r="B61" i="47"/>
  <c r="N53" i="30"/>
  <c r="BK53" i="30" s="1"/>
  <c r="G53" i="30"/>
  <c r="BD53" i="30" s="1"/>
  <c r="V53" i="30"/>
  <c r="BS53" i="30" s="1"/>
  <c r="U53" i="30"/>
  <c r="AU53" i="30" s="1"/>
  <c r="T53" i="30"/>
  <c r="BQ53" i="30" s="1"/>
  <c r="S53" i="30"/>
  <c r="AS53" i="30" s="1"/>
  <c r="R53" i="30"/>
  <c r="BO53" i="30" s="1"/>
  <c r="Q53" i="30"/>
  <c r="AQ53" i="30" s="1"/>
  <c r="P53" i="30"/>
  <c r="AP53" i="30" s="1"/>
  <c r="O53" i="30"/>
  <c r="BL53" i="30" s="1"/>
  <c r="M53" i="30"/>
  <c r="BJ53" i="30" s="1"/>
  <c r="L53" i="30"/>
  <c r="BI53" i="30" s="1"/>
  <c r="K53" i="30"/>
  <c r="BH53" i="30" s="1"/>
  <c r="J53" i="30"/>
  <c r="BG53" i="30" s="1"/>
  <c r="I53" i="30"/>
  <c r="BF53" i="30" s="1"/>
  <c r="H53" i="30"/>
  <c r="BE53" i="30" s="1"/>
  <c r="F53" i="30"/>
  <c r="BC53" i="30" s="1"/>
  <c r="D53" i="30"/>
  <c r="BA53" i="30" s="1"/>
  <c r="E53" i="30"/>
  <c r="BB53" i="30" s="1"/>
  <c r="C53" i="30"/>
  <c r="AZ53" i="30" s="1"/>
  <c r="B53" i="30"/>
  <c r="AY53" i="30" s="1"/>
  <c r="AT5" i="30"/>
  <c r="AT9" i="30"/>
  <c r="AT13" i="30"/>
  <c r="V4" i="30"/>
  <c r="AV4" i="30" s="1"/>
  <c r="U4" i="30"/>
  <c r="BR4" i="30" s="1"/>
  <c r="BQ4" i="30"/>
  <c r="S4" i="30"/>
  <c r="AS4" i="30" s="1"/>
  <c r="AR4" i="30"/>
  <c r="Q4" i="30"/>
  <c r="BN4" i="30" s="1"/>
  <c r="P4" i="30"/>
  <c r="BM4" i="30" s="1"/>
  <c r="H52" i="21"/>
  <c r="G52" i="21"/>
  <c r="F52" i="21"/>
  <c r="E52" i="21"/>
  <c r="D52" i="21"/>
  <c r="C52" i="21"/>
  <c r="B52" i="21"/>
  <c r="X61" i="46"/>
  <c r="Y61" i="46"/>
  <c r="Z61" i="46"/>
  <c r="AA61" i="46"/>
  <c r="AB61" i="46"/>
  <c r="AC61" i="46"/>
  <c r="X62" i="46"/>
  <c r="Y62" i="46"/>
  <c r="Z62" i="46"/>
  <c r="AA62" i="46"/>
  <c r="AB62" i="46"/>
  <c r="AC62" i="46"/>
  <c r="X63" i="46"/>
  <c r="Y63" i="46"/>
  <c r="Z63" i="46"/>
  <c r="AA63" i="46"/>
  <c r="AB63" i="46"/>
  <c r="AC63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B61" i="46"/>
  <c r="N51" i="42"/>
  <c r="M51" i="42"/>
  <c r="L51" i="42"/>
  <c r="K51" i="42"/>
  <c r="J51" i="42"/>
  <c r="I51" i="42"/>
  <c r="H51" i="42"/>
  <c r="G51" i="42"/>
  <c r="F51" i="42"/>
  <c r="E51" i="42"/>
  <c r="D51" i="42"/>
  <c r="C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C50" i="42"/>
  <c r="B50" i="42"/>
  <c r="B32" i="20"/>
  <c r="B40" i="20" s="1"/>
  <c r="C32" i="20"/>
  <c r="C40" i="20" s="1"/>
  <c r="D32" i="20"/>
  <c r="D40" i="20" s="1"/>
  <c r="E32" i="20"/>
  <c r="E40" i="20" s="1"/>
  <c r="F32" i="20"/>
  <c r="F40" i="20" s="1"/>
  <c r="I32" i="20"/>
  <c r="I40" i="20" s="1"/>
  <c r="J32" i="20"/>
  <c r="J40" i="20" s="1"/>
  <c r="K32" i="20"/>
  <c r="K40" i="20" s="1"/>
  <c r="M32" i="20"/>
  <c r="M40" i="20" s="1"/>
  <c r="N32" i="20"/>
  <c r="N40" i="20" s="1"/>
  <c r="O32" i="20"/>
  <c r="O40" i="20" s="1"/>
  <c r="P32" i="20"/>
  <c r="P40" i="20" s="1"/>
  <c r="Q32" i="20"/>
  <c r="Q40" i="20" s="1"/>
  <c r="R32" i="20"/>
  <c r="R40" i="20" s="1"/>
  <c r="S32" i="20"/>
  <c r="S40" i="20" s="1"/>
  <c r="T32" i="20"/>
  <c r="T40" i="20" s="1"/>
  <c r="U32" i="20"/>
  <c r="U40" i="20" s="1"/>
  <c r="V32" i="20"/>
  <c r="V40" i="20" s="1"/>
  <c r="W32" i="20"/>
  <c r="W40" i="20" s="1"/>
  <c r="X32" i="20"/>
  <c r="X40" i="20" s="1"/>
  <c r="Y32" i="20"/>
  <c r="Y40" i="20" s="1"/>
  <c r="AA32" i="20"/>
  <c r="AA40" i="20" s="1"/>
  <c r="AB32" i="20"/>
  <c r="AB40" i="20" s="1"/>
  <c r="AC32" i="20"/>
  <c r="AC40" i="20" s="1"/>
  <c r="AD32" i="20"/>
  <c r="AD40" i="20" s="1"/>
  <c r="AE32" i="20"/>
  <c r="AE40" i="20" s="1"/>
  <c r="AF32" i="20"/>
  <c r="AF40" i="20" s="1"/>
  <c r="L62" i="43"/>
  <c r="M62" i="43"/>
  <c r="G10" i="42" s="1"/>
  <c r="N62" i="43"/>
  <c r="O62" i="43"/>
  <c r="B10" i="42" s="1"/>
  <c r="P62" i="43"/>
  <c r="Q62" i="43"/>
  <c r="R62" i="43"/>
  <c r="S62" i="43"/>
  <c r="T62" i="43"/>
  <c r="C10" i="42" s="1"/>
  <c r="U62" i="43"/>
  <c r="V62" i="43"/>
  <c r="H10" i="42" s="1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D10" i="42" s="1"/>
  <c r="AS62" i="43"/>
  <c r="AT62" i="43"/>
  <c r="AU62" i="43"/>
  <c r="AV62" i="43"/>
  <c r="AW62" i="43"/>
  <c r="AX62" i="43"/>
  <c r="AZ62" i="43"/>
  <c r="BA62" i="43"/>
  <c r="BB62" i="43"/>
  <c r="BC62" i="43"/>
  <c r="BD62" i="43"/>
  <c r="BE62" i="43"/>
  <c r="BF62" i="43"/>
  <c r="E10" i="42" s="1"/>
  <c r="BH62" i="43"/>
  <c r="F10" i="42" s="1"/>
  <c r="BI62" i="43"/>
  <c r="C9" i="21" s="1"/>
  <c r="BJ62" i="43"/>
  <c r="BK62" i="43"/>
  <c r="BM62" i="43"/>
  <c r="BN62" i="43"/>
  <c r="BO62" i="43"/>
  <c r="BP62" i="43"/>
  <c r="BQ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DD62" i="43"/>
  <c r="DE62" i="43"/>
  <c r="L63" i="43"/>
  <c r="M63" i="43"/>
  <c r="G40" i="42" s="1"/>
  <c r="N63" i="43"/>
  <c r="O63" i="43"/>
  <c r="B40" i="42" s="1"/>
  <c r="P63" i="43"/>
  <c r="Q63" i="43"/>
  <c r="R63" i="43"/>
  <c r="S63" i="43"/>
  <c r="T63" i="43"/>
  <c r="C40" i="42" s="1"/>
  <c r="U63" i="43"/>
  <c r="V63" i="43"/>
  <c r="H40" i="42" s="1"/>
  <c r="W63" i="43"/>
  <c r="X63" i="43"/>
  <c r="Y63" i="43"/>
  <c r="Z63" i="43"/>
  <c r="AA63" i="43"/>
  <c r="AB63" i="43"/>
  <c r="B42" i="21" s="1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D40" i="42" s="1"/>
  <c r="AS63" i="43"/>
  <c r="AT63" i="43"/>
  <c r="AU63" i="43"/>
  <c r="AV63" i="43"/>
  <c r="AW63" i="43"/>
  <c r="AX63" i="43"/>
  <c r="AZ63" i="43"/>
  <c r="BA63" i="43"/>
  <c r="BB63" i="43"/>
  <c r="BC63" i="43"/>
  <c r="BD63" i="43"/>
  <c r="BE63" i="43"/>
  <c r="BF63" i="43"/>
  <c r="E40" i="42" s="1"/>
  <c r="BH63" i="43"/>
  <c r="F40" i="42" s="1"/>
  <c r="BI63" i="43"/>
  <c r="C42" i="21" s="1"/>
  <c r="BJ63" i="43"/>
  <c r="BK63" i="43"/>
  <c r="BM63" i="43"/>
  <c r="BN63" i="43"/>
  <c r="BO63" i="43"/>
  <c r="D42" i="21" s="1"/>
  <c r="BP63" i="43"/>
  <c r="BQ63" i="43"/>
  <c r="BS63" i="43"/>
  <c r="BT63" i="43"/>
  <c r="BU63" i="43"/>
  <c r="BV63" i="43"/>
  <c r="BW63" i="43"/>
  <c r="BX63" i="43"/>
  <c r="BY63" i="43"/>
  <c r="BZ63" i="43"/>
  <c r="CA63" i="43"/>
  <c r="CB63" i="43"/>
  <c r="CC63" i="43"/>
  <c r="CD63" i="43"/>
  <c r="CE63" i="43"/>
  <c r="CF63" i="43"/>
  <c r="CG63" i="43"/>
  <c r="E42" i="21" s="1"/>
  <c r="CH63" i="43"/>
  <c r="F42" i="21" s="1"/>
  <c r="CI63" i="43"/>
  <c r="CJ63" i="43"/>
  <c r="CK63" i="43"/>
  <c r="CL63" i="43"/>
  <c r="CM63" i="43"/>
  <c r="CN63" i="43"/>
  <c r="CO63" i="43"/>
  <c r="CP63" i="43"/>
  <c r="CQ63" i="43"/>
  <c r="CR63" i="43"/>
  <c r="CS63" i="43"/>
  <c r="CT63" i="43"/>
  <c r="CU63" i="43"/>
  <c r="CV63" i="43"/>
  <c r="G42" i="21" s="1"/>
  <c r="CW63" i="43"/>
  <c r="CX63" i="43"/>
  <c r="CY63" i="43"/>
  <c r="CZ63" i="43"/>
  <c r="DA63" i="43"/>
  <c r="DB63" i="43"/>
  <c r="DC63" i="43"/>
  <c r="H42" i="21" s="1"/>
  <c r="DD63" i="43"/>
  <c r="DE63" i="43"/>
  <c r="K63" i="43"/>
  <c r="G8" i="42"/>
  <c r="B8" i="42"/>
  <c r="B8" i="20"/>
  <c r="D8" i="20"/>
  <c r="I8" i="20"/>
  <c r="J8" i="20"/>
  <c r="M8" i="20"/>
  <c r="O8" i="20"/>
  <c r="E8" i="42"/>
  <c r="F8" i="42"/>
  <c r="Q8" i="20"/>
  <c r="R8" i="20"/>
  <c r="S8" i="20"/>
  <c r="T8" i="20"/>
  <c r="U8" i="20"/>
  <c r="V8" i="20"/>
  <c r="W8" i="20"/>
  <c r="X8" i="20"/>
  <c r="Y8" i="20"/>
  <c r="AA8" i="20"/>
  <c r="AB8" i="20"/>
  <c r="AC8" i="20"/>
  <c r="AD8" i="20"/>
  <c r="AE8" i="20"/>
  <c r="AF8" i="20"/>
  <c r="AG62" i="46"/>
  <c r="BN53" i="30"/>
  <c r="W56" i="30"/>
  <c r="G39" i="20"/>
  <c r="H39" i="20"/>
  <c r="L39" i="20"/>
  <c r="Z39" i="20"/>
  <c r="G40" i="20"/>
  <c r="H40" i="20"/>
  <c r="L40" i="20"/>
  <c r="Z40" i="20"/>
  <c r="J41" i="20"/>
  <c r="J43" i="20"/>
  <c r="D44" i="20"/>
  <c r="E44" i="20"/>
  <c r="F44" i="20"/>
  <c r="G44" i="20"/>
  <c r="H44" i="20"/>
  <c r="J44" i="20"/>
  <c r="L44" i="20"/>
  <c r="M44" i="20"/>
  <c r="N44" i="20"/>
  <c r="S44" i="20"/>
  <c r="Z44" i="20"/>
  <c r="AE44" i="20"/>
  <c r="AF44" i="20"/>
  <c r="F47" i="20"/>
  <c r="G47" i="20"/>
  <c r="H47" i="20"/>
  <c r="J47" i="20"/>
  <c r="L47" i="20"/>
  <c r="N47" i="20"/>
  <c r="Z47" i="20"/>
  <c r="AY18" i="35"/>
  <c r="AB24" i="20" s="1"/>
  <c r="AX18" i="35"/>
  <c r="AA24" i="20" s="1"/>
  <c r="AW18" i="35"/>
  <c r="AV18" i="35"/>
  <c r="Y24" i="20" s="1"/>
  <c r="AU18" i="35"/>
  <c r="AT18" i="35"/>
  <c r="W24" i="20" s="1"/>
  <c r="AS18" i="35"/>
  <c r="AR18" i="35"/>
  <c r="AQ18" i="35"/>
  <c r="AP18" i="35"/>
  <c r="AO18" i="35"/>
  <c r="AN18" i="35"/>
  <c r="AM18" i="35"/>
  <c r="AL18" i="35"/>
  <c r="AK18" i="35"/>
  <c r="AJ18" i="35"/>
  <c r="U24" i="20" s="1"/>
  <c r="AI18" i="35"/>
  <c r="T24" i="20" s="1"/>
  <c r="AH18" i="35"/>
  <c r="AG18" i="35"/>
  <c r="BD15" i="35"/>
  <c r="BD14" i="35"/>
  <c r="BD13" i="35"/>
  <c r="BD12" i="35"/>
  <c r="BD11" i="35"/>
  <c r="BD10" i="35"/>
  <c r="BD9" i="35"/>
  <c r="BD8" i="35"/>
  <c r="BD7" i="35"/>
  <c r="BD6" i="35"/>
  <c r="BD5" i="35"/>
  <c r="BD4" i="35"/>
  <c r="BD3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C18" i="35"/>
  <c r="B18" i="35"/>
  <c r="AC15" i="35"/>
  <c r="AB15" i="35"/>
  <c r="AC14" i="35"/>
  <c r="AB14" i="35"/>
  <c r="AC13" i="35"/>
  <c r="AB13" i="35"/>
  <c r="AC12" i="35"/>
  <c r="AB12" i="35"/>
  <c r="AC11" i="35"/>
  <c r="AB11" i="35"/>
  <c r="AC10" i="35"/>
  <c r="AB10" i="35"/>
  <c r="AC9" i="35"/>
  <c r="AB9" i="35"/>
  <c r="AC8" i="35"/>
  <c r="AB8" i="35"/>
  <c r="AC7" i="35"/>
  <c r="AB7" i="35"/>
  <c r="AC6" i="35"/>
  <c r="AB6" i="35"/>
  <c r="AC5" i="35"/>
  <c r="AB5" i="35"/>
  <c r="AC4" i="35"/>
  <c r="AB4" i="35"/>
  <c r="AC3" i="35"/>
  <c r="AB3" i="35"/>
  <c r="H27" i="21"/>
  <c r="D27" i="21"/>
  <c r="E27" i="42"/>
  <c r="D27" i="42"/>
  <c r="B27" i="21"/>
  <c r="B27" i="42"/>
  <c r="BC5" i="35"/>
  <c r="BC3" i="35"/>
  <c r="G26" i="42"/>
  <c r="B26" i="42"/>
  <c r="B17" i="20"/>
  <c r="D17" i="20"/>
  <c r="H26" i="42"/>
  <c r="K17" i="20"/>
  <c r="N17" i="20"/>
  <c r="E26" i="42"/>
  <c r="F26" i="42"/>
  <c r="P17" i="20"/>
  <c r="Q17" i="20"/>
  <c r="S17" i="20"/>
  <c r="T17" i="20"/>
  <c r="V17" i="20"/>
  <c r="W17" i="20"/>
  <c r="X17" i="20"/>
  <c r="Y17" i="20"/>
  <c r="AB17" i="20"/>
  <c r="AC17" i="20"/>
  <c r="AE17" i="20"/>
  <c r="AT61" i="27"/>
  <c r="AU61" i="27"/>
  <c r="G14" i="42" s="1"/>
  <c r="AV61" i="27"/>
  <c r="B14" i="42" s="1"/>
  <c r="AW61" i="27"/>
  <c r="AX61" i="27"/>
  <c r="AY61" i="27"/>
  <c r="AZ61" i="27"/>
  <c r="BA61" i="27"/>
  <c r="BB61" i="27"/>
  <c r="C14" i="42" s="1"/>
  <c r="BD61" i="27"/>
  <c r="BE61" i="27"/>
  <c r="BF61" i="27"/>
  <c r="BG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D14" i="42" s="1"/>
  <c r="BZ61" i="27"/>
  <c r="CC61" i="27"/>
  <c r="CD61" i="27"/>
  <c r="CE61" i="27"/>
  <c r="CF61" i="27"/>
  <c r="CG61" i="27"/>
  <c r="CH61" i="27"/>
  <c r="CJ61" i="27"/>
  <c r="CK61" i="27"/>
  <c r="CL61" i="27"/>
  <c r="CM61" i="27"/>
  <c r="CN61" i="27"/>
  <c r="CO61" i="27"/>
  <c r="CP61" i="27"/>
  <c r="CR61" i="27"/>
  <c r="F14" i="42" s="1"/>
  <c r="CS61" i="27"/>
  <c r="CT61" i="27"/>
  <c r="CU61" i="27"/>
  <c r="CV61" i="27"/>
  <c r="CX61" i="27"/>
  <c r="CY61" i="27"/>
  <c r="CZ61" i="27"/>
  <c r="DA61" i="27"/>
  <c r="DB61" i="27"/>
  <c r="DD61" i="27"/>
  <c r="DF61" i="27"/>
  <c r="DG61" i="27"/>
  <c r="DH61" i="27"/>
  <c r="DI61" i="27"/>
  <c r="DJ61" i="27"/>
  <c r="DK61" i="27"/>
  <c r="DL61" i="27"/>
  <c r="DM61" i="27"/>
  <c r="DN61" i="27"/>
  <c r="DO61" i="27"/>
  <c r="DP61" i="27"/>
  <c r="DQ61" i="27"/>
  <c r="DR61" i="27"/>
  <c r="DS61" i="27"/>
  <c r="DT61" i="27"/>
  <c r="DU61" i="27"/>
  <c r="DV61" i="27"/>
  <c r="DW61" i="27"/>
  <c r="DX61" i="27"/>
  <c r="DY61" i="27"/>
  <c r="DZ61" i="27"/>
  <c r="EA61" i="27"/>
  <c r="EB61" i="27"/>
  <c r="EC61" i="27"/>
  <c r="ED61" i="27"/>
  <c r="EE61" i="27"/>
  <c r="EF61" i="27"/>
  <c r="EG61" i="27"/>
  <c r="EH61" i="27"/>
  <c r="EI61" i="27"/>
  <c r="EJ61" i="27"/>
  <c r="EK61" i="27"/>
  <c r="EL61" i="27"/>
  <c r="EM61" i="27"/>
  <c r="EN61" i="27"/>
  <c r="EO61" i="27"/>
  <c r="EP61" i="27"/>
  <c r="EQ61" i="27"/>
  <c r="ER61" i="27"/>
  <c r="AT62" i="27"/>
  <c r="AU62" i="27"/>
  <c r="AV62" i="27"/>
  <c r="AW62" i="27"/>
  <c r="AX62" i="27"/>
  <c r="B16" i="20" s="1"/>
  <c r="AY62" i="27"/>
  <c r="AZ62" i="27"/>
  <c r="BA62" i="27"/>
  <c r="BB62" i="27"/>
  <c r="C16" i="20" s="1"/>
  <c r="BD62" i="27"/>
  <c r="BE62" i="27"/>
  <c r="E16" i="20" s="1"/>
  <c r="BF62" i="27"/>
  <c r="BG62" i="27"/>
  <c r="BI62" i="27"/>
  <c r="BJ62" i="27"/>
  <c r="BK62" i="27"/>
  <c r="F16" i="20" s="1"/>
  <c r="BL62" i="27"/>
  <c r="BM62" i="27"/>
  <c r="G16" i="20" s="1"/>
  <c r="BN62" i="27"/>
  <c r="BO62" i="27"/>
  <c r="BP62" i="27"/>
  <c r="BQ62" i="27"/>
  <c r="I16" i="20" s="1"/>
  <c r="BR62" i="27"/>
  <c r="BS62" i="27"/>
  <c r="BT62" i="27"/>
  <c r="BU62" i="27"/>
  <c r="BV62" i="27"/>
  <c r="BW62" i="27"/>
  <c r="BX62" i="27"/>
  <c r="BY62" i="27"/>
  <c r="BZ62" i="27"/>
  <c r="K16" i="20" s="1"/>
  <c r="CC62" i="27"/>
  <c r="M16" i="20" s="1"/>
  <c r="CD62" i="27"/>
  <c r="CE62" i="27"/>
  <c r="N16" i="20" s="1"/>
  <c r="CF62" i="27"/>
  <c r="O16" i="20" s="1"/>
  <c r="CG62" i="27"/>
  <c r="CH62" i="27"/>
  <c r="CJ62" i="27"/>
  <c r="CK62" i="27"/>
  <c r="CL62" i="27"/>
  <c r="CM62" i="27"/>
  <c r="CN62" i="27"/>
  <c r="CO62" i="27"/>
  <c r="CP62" i="27"/>
  <c r="CR62" i="27"/>
  <c r="CS62" i="27"/>
  <c r="P16" i="20" s="1"/>
  <c r="CT62" i="27"/>
  <c r="CU62" i="27"/>
  <c r="CV62" i="27"/>
  <c r="CX62" i="27"/>
  <c r="Q16" i="20" s="1"/>
  <c r="CY62" i="27"/>
  <c r="R16" i="20" s="1"/>
  <c r="CZ62" i="27"/>
  <c r="DA62" i="27"/>
  <c r="DB62" i="27"/>
  <c r="DD62" i="27"/>
  <c r="DF62" i="27"/>
  <c r="DG62" i="27"/>
  <c r="DH62" i="27"/>
  <c r="S16" i="20" s="1"/>
  <c r="DI62" i="27"/>
  <c r="DJ62" i="27"/>
  <c r="DK62" i="27"/>
  <c r="DL62" i="27"/>
  <c r="T16" i="20" s="1"/>
  <c r="DM62" i="27"/>
  <c r="U16" i="20" s="1"/>
  <c r="DN62" i="27"/>
  <c r="DO62" i="27"/>
  <c r="DP62" i="27"/>
  <c r="DQ62" i="27"/>
  <c r="DR62" i="27"/>
  <c r="DS62" i="27"/>
  <c r="DT62" i="27"/>
  <c r="V16" i="20" s="1"/>
  <c r="DU62" i="27"/>
  <c r="DV62" i="27"/>
  <c r="DW62" i="27"/>
  <c r="DX62" i="27"/>
  <c r="DY62" i="27"/>
  <c r="DZ62" i="27"/>
  <c r="W16" i="20" s="1"/>
  <c r="EA62" i="27"/>
  <c r="X16" i="20" s="1"/>
  <c r="EB62" i="27"/>
  <c r="Y16" i="20" s="1"/>
  <c r="EC62" i="27"/>
  <c r="Z16" i="20" s="1"/>
  <c r="ED62" i="27"/>
  <c r="EE62" i="27"/>
  <c r="EF62" i="27"/>
  <c r="AA16" i="20" s="1"/>
  <c r="EG62" i="27"/>
  <c r="AB16" i="20" s="1"/>
  <c r="EH62" i="27"/>
  <c r="AC16" i="20" s="1"/>
  <c r="EI62" i="27"/>
  <c r="EJ62" i="27"/>
  <c r="EK62" i="27"/>
  <c r="AD16" i="20" s="1"/>
  <c r="EL62" i="27"/>
  <c r="EM62" i="27"/>
  <c r="EN62" i="27"/>
  <c r="AE16" i="20" s="1"/>
  <c r="EO62" i="27"/>
  <c r="EP62" i="27"/>
  <c r="EQ62" i="27"/>
  <c r="AF16" i="20" s="1"/>
  <c r="ER62" i="27"/>
  <c r="AT63" i="27"/>
  <c r="AU63" i="27"/>
  <c r="AV63" i="27"/>
  <c r="AW63" i="27"/>
  <c r="AX63" i="27"/>
  <c r="AY63" i="27"/>
  <c r="AZ63" i="27"/>
  <c r="BA63" i="27"/>
  <c r="BB63" i="27"/>
  <c r="BD63" i="27"/>
  <c r="BE63" i="27"/>
  <c r="BF63" i="27"/>
  <c r="BG63" i="27"/>
  <c r="BI63" i="27"/>
  <c r="BJ63" i="27"/>
  <c r="BK63" i="27"/>
  <c r="BL63" i="27"/>
  <c r="BM63" i="27"/>
  <c r="BN63" i="27"/>
  <c r="BO63" i="27"/>
  <c r="BP63" i="27"/>
  <c r="BQ63" i="27"/>
  <c r="BR63" i="27"/>
  <c r="BS63" i="27"/>
  <c r="BT63" i="27"/>
  <c r="BU63" i="27"/>
  <c r="BV63" i="27"/>
  <c r="BW63" i="27"/>
  <c r="BX63" i="27"/>
  <c r="BY63" i="27"/>
  <c r="BZ63" i="27"/>
  <c r="CC63" i="27"/>
  <c r="CD63" i="27"/>
  <c r="CE63" i="27"/>
  <c r="CF63" i="27"/>
  <c r="CG63" i="27"/>
  <c r="CH63" i="27"/>
  <c r="CJ63" i="27"/>
  <c r="CK63" i="27"/>
  <c r="CL63" i="27"/>
  <c r="CM63" i="27"/>
  <c r="CN63" i="27"/>
  <c r="CO63" i="27"/>
  <c r="CP63" i="27"/>
  <c r="CR63" i="27"/>
  <c r="CS63" i="27"/>
  <c r="CT63" i="27"/>
  <c r="CU63" i="27"/>
  <c r="CV63" i="27"/>
  <c r="CX63" i="27"/>
  <c r="CY63" i="27"/>
  <c r="CZ63" i="27"/>
  <c r="DA63" i="27"/>
  <c r="DB63" i="27"/>
  <c r="DD63" i="27"/>
  <c r="DF63" i="27"/>
  <c r="DG63" i="27"/>
  <c r="DH63" i="27"/>
  <c r="DI63" i="27"/>
  <c r="DJ63" i="27"/>
  <c r="DK63" i="27"/>
  <c r="DL63" i="27"/>
  <c r="DM63" i="27"/>
  <c r="DN63" i="27"/>
  <c r="DO63" i="27"/>
  <c r="DP63" i="27"/>
  <c r="DQ63" i="27"/>
  <c r="DR63" i="27"/>
  <c r="DS63" i="27"/>
  <c r="DT63" i="27"/>
  <c r="DU63" i="27"/>
  <c r="DV63" i="27"/>
  <c r="DW63" i="27"/>
  <c r="DX63" i="27"/>
  <c r="DY63" i="27"/>
  <c r="DZ63" i="27"/>
  <c r="EA63" i="27"/>
  <c r="EB63" i="27"/>
  <c r="EC63" i="27"/>
  <c r="ED63" i="27"/>
  <c r="EE63" i="27"/>
  <c r="EF63" i="27"/>
  <c r="EG63" i="27"/>
  <c r="EH63" i="27"/>
  <c r="EI63" i="27"/>
  <c r="EJ63" i="27"/>
  <c r="EK63" i="27"/>
  <c r="EL63" i="27"/>
  <c r="EM63" i="27"/>
  <c r="EN63" i="27"/>
  <c r="EO63" i="27"/>
  <c r="EP63" i="27"/>
  <c r="EQ63" i="27"/>
  <c r="ER63" i="27"/>
  <c r="AS63" i="27"/>
  <c r="AS62" i="27"/>
  <c r="AS61" i="27"/>
  <c r="D5" i="20"/>
  <c r="D42" i="20" s="1"/>
  <c r="BI61" i="11"/>
  <c r="BJ61" i="11"/>
  <c r="IA61" i="11" s="1"/>
  <c r="BK61" i="11"/>
  <c r="G18" i="42" s="1"/>
  <c r="BL61" i="11"/>
  <c r="BM61" i="11"/>
  <c r="BN61" i="11"/>
  <c r="BO61" i="11"/>
  <c r="B4" i="20" s="1"/>
  <c r="B41" i="20" s="1"/>
  <c r="BP61" i="11"/>
  <c r="BQ61" i="11"/>
  <c r="BR61" i="11"/>
  <c r="BS61" i="11"/>
  <c r="C18" i="42" s="1"/>
  <c r="BT61" i="11"/>
  <c r="D4" i="20" s="1"/>
  <c r="D41" i="20" s="1"/>
  <c r="BU61" i="11"/>
  <c r="BV61" i="11"/>
  <c r="BW61" i="11"/>
  <c r="BX61" i="11"/>
  <c r="BY61" i="11"/>
  <c r="BZ61" i="11"/>
  <c r="CA61" i="11"/>
  <c r="CB61" i="11"/>
  <c r="IB61" i="11" s="1"/>
  <c r="CC61" i="11"/>
  <c r="CD61" i="11"/>
  <c r="CE61" i="11"/>
  <c r="F4" i="20" s="1"/>
  <c r="F41" i="20" s="1"/>
  <c r="CF61" i="11"/>
  <c r="CG61" i="11"/>
  <c r="CH61" i="11"/>
  <c r="H4" i="20" s="1"/>
  <c r="H41" i="20" s="1"/>
  <c r="CI61" i="11"/>
  <c r="CJ61" i="11"/>
  <c r="CK61" i="11"/>
  <c r="CL61" i="11"/>
  <c r="CM61" i="11"/>
  <c r="CN61" i="11"/>
  <c r="CO61" i="11"/>
  <c r="CP61" i="11"/>
  <c r="CQ61" i="11"/>
  <c r="CR61" i="11"/>
  <c r="CS61" i="11"/>
  <c r="CT61" i="11"/>
  <c r="HV61" i="11" s="1"/>
  <c r="CU61" i="11"/>
  <c r="CV61" i="11"/>
  <c r="HZ61" i="11" s="1"/>
  <c r="CW61" i="11"/>
  <c r="CX61" i="11"/>
  <c r="D18" i="42" s="1"/>
  <c r="CY61" i="11"/>
  <c r="K4" i="20" s="1"/>
  <c r="K41" i="20" s="1"/>
  <c r="DB61" i="11"/>
  <c r="DC61" i="11"/>
  <c r="HW61" i="11" s="1"/>
  <c r="DD61" i="11"/>
  <c r="DE61" i="11"/>
  <c r="N4" i="20" s="1"/>
  <c r="N41" i="20" s="1"/>
  <c r="DF61" i="11"/>
  <c r="DG61" i="11"/>
  <c r="DH61" i="11"/>
  <c r="DJ61" i="11"/>
  <c r="DK61" i="11"/>
  <c r="DL61" i="11"/>
  <c r="DM61" i="11"/>
  <c r="DN61" i="11"/>
  <c r="DO61" i="11"/>
  <c r="DP61" i="11"/>
  <c r="DQ61" i="11"/>
  <c r="HX61" i="11" s="1"/>
  <c r="DS61" i="11"/>
  <c r="F18" i="42" s="1"/>
  <c r="DT61" i="11"/>
  <c r="DU61" i="11"/>
  <c r="DV61" i="11"/>
  <c r="DW61" i="11"/>
  <c r="DY61" i="11"/>
  <c r="DZ61" i="11"/>
  <c r="EA61" i="11"/>
  <c r="D18" i="21" s="1"/>
  <c r="EB61" i="11"/>
  <c r="EC61" i="11"/>
  <c r="EE61" i="11"/>
  <c r="EF61" i="11"/>
  <c r="EG61" i="11"/>
  <c r="EH61" i="11"/>
  <c r="EI61" i="11"/>
  <c r="EJ61" i="11"/>
  <c r="EK61" i="11"/>
  <c r="EL61" i="11"/>
  <c r="EM61" i="11"/>
  <c r="EN61" i="11"/>
  <c r="EO61" i="11"/>
  <c r="EP61" i="11"/>
  <c r="EQ61" i="11"/>
  <c r="ER61" i="11"/>
  <c r="ES61" i="11"/>
  <c r="ET61" i="11"/>
  <c r="EU61" i="11"/>
  <c r="EV61" i="11"/>
  <c r="EW61" i="11"/>
  <c r="EX61" i="11"/>
  <c r="EY61" i="11"/>
  <c r="EZ61" i="11"/>
  <c r="FA61" i="11"/>
  <c r="FB61" i="11"/>
  <c r="FC61" i="11"/>
  <c r="FD61" i="11"/>
  <c r="W4" i="20" s="1"/>
  <c r="W41" i="20" s="1"/>
  <c r="FE61" i="11"/>
  <c r="X4" i="20" s="1"/>
  <c r="X41" i="20" s="1"/>
  <c r="FF61" i="11"/>
  <c r="FG61" i="11"/>
  <c r="FH61" i="11"/>
  <c r="FI61" i="11"/>
  <c r="FJ61" i="11"/>
  <c r="FK61" i="11"/>
  <c r="FL61" i="11"/>
  <c r="FM61" i="11"/>
  <c r="G18" i="21" s="1"/>
  <c r="FN61" i="11"/>
  <c r="FO61" i="11"/>
  <c r="HY61" i="11" s="1"/>
  <c r="FP61" i="11"/>
  <c r="AD4" i="20" s="1"/>
  <c r="AD41" i="20" s="1"/>
  <c r="FQ61" i="11"/>
  <c r="FR61" i="11"/>
  <c r="FS61" i="11"/>
  <c r="FT61" i="11"/>
  <c r="FU61" i="11"/>
  <c r="FV61" i="11"/>
  <c r="FW61" i="11"/>
  <c r="BH61" i="11"/>
  <c r="B46" i="20"/>
  <c r="B17" i="42"/>
  <c r="L17" i="42"/>
  <c r="B17" i="21"/>
  <c r="O17" i="42"/>
  <c r="C17" i="21"/>
  <c r="N17" i="42"/>
  <c r="F17" i="21"/>
  <c r="C13" i="42"/>
  <c r="H13" i="42"/>
  <c r="D13" i="42"/>
  <c r="E13" i="42"/>
  <c r="B12" i="42"/>
  <c r="C12" i="42"/>
  <c r="P12" i="42"/>
  <c r="D12" i="42"/>
  <c r="E12" i="42"/>
  <c r="F12" i="42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L61" i="3"/>
  <c r="CK61" i="3"/>
  <c r="CJ61" i="3"/>
  <c r="CI61" i="3"/>
  <c r="CH61" i="3"/>
  <c r="CF61" i="3"/>
  <c r="CE61" i="3"/>
  <c r="CD61" i="3"/>
  <c r="CC61" i="3"/>
  <c r="CB61" i="3"/>
  <c r="F25" i="42" s="1"/>
  <c r="BZ61" i="3"/>
  <c r="BY61" i="3"/>
  <c r="BX61" i="3"/>
  <c r="BW61" i="3"/>
  <c r="BV61" i="3"/>
  <c r="BT61" i="3"/>
  <c r="BS61" i="3"/>
  <c r="BR61" i="3"/>
  <c r="BQ61" i="3"/>
  <c r="BP61" i="3"/>
  <c r="BO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H25" i="42" s="1"/>
  <c r="AS61" i="3"/>
  <c r="AR61" i="3"/>
  <c r="C25" i="42" s="1"/>
  <c r="AQ61" i="3"/>
  <c r="AP61" i="3"/>
  <c r="AO61" i="3"/>
  <c r="AN61" i="3"/>
  <c r="AM61" i="3"/>
  <c r="AL61" i="3"/>
  <c r="B25" i="42" s="1"/>
  <c r="AK61" i="3"/>
  <c r="G25" i="42" s="1"/>
  <c r="AI61" i="3"/>
  <c r="G17" i="21"/>
  <c r="E17" i="21"/>
  <c r="IC61" i="11"/>
  <c r="CE3" i="6"/>
  <c r="CF3" i="6"/>
  <c r="CG3" i="6"/>
  <c r="CH3" i="6"/>
  <c r="CI3" i="6"/>
  <c r="CJ3" i="6"/>
  <c r="CC4" i="6"/>
  <c r="CD4" i="6"/>
  <c r="CE4" i="6"/>
  <c r="CF4" i="6"/>
  <c r="CG4" i="6"/>
  <c r="CH4" i="6"/>
  <c r="CI4" i="6"/>
  <c r="CJ4" i="6"/>
  <c r="CC5" i="6"/>
  <c r="CD5" i="6"/>
  <c r="CE5" i="6"/>
  <c r="CF5" i="6"/>
  <c r="CG5" i="6"/>
  <c r="CH5" i="6"/>
  <c r="CI5" i="6"/>
  <c r="CJ5" i="6"/>
  <c r="CC6" i="6"/>
  <c r="CD6" i="6"/>
  <c r="CE6" i="6"/>
  <c r="CF6" i="6"/>
  <c r="CG6" i="6"/>
  <c r="CH6" i="6"/>
  <c r="CI6" i="6"/>
  <c r="CJ6" i="6"/>
  <c r="CC7" i="6"/>
  <c r="CD7" i="6"/>
  <c r="CE7" i="6"/>
  <c r="CF7" i="6"/>
  <c r="CG7" i="6"/>
  <c r="CH7" i="6"/>
  <c r="CI7" i="6"/>
  <c r="CJ7" i="6"/>
  <c r="CC8" i="6"/>
  <c r="CD8" i="6"/>
  <c r="CE8" i="6"/>
  <c r="CF8" i="6"/>
  <c r="CG8" i="6"/>
  <c r="CH8" i="6"/>
  <c r="CI8" i="6"/>
  <c r="CJ8" i="6"/>
  <c r="CC9" i="6"/>
  <c r="CD9" i="6"/>
  <c r="CE9" i="6"/>
  <c r="CF9" i="6"/>
  <c r="CG9" i="6"/>
  <c r="CH9" i="6"/>
  <c r="CI9" i="6"/>
  <c r="CJ9" i="6"/>
  <c r="CC10" i="6"/>
  <c r="CD10" i="6"/>
  <c r="CE10" i="6"/>
  <c r="CF10" i="6"/>
  <c r="CG10" i="6"/>
  <c r="CH10" i="6"/>
  <c r="CI10" i="6"/>
  <c r="CJ10" i="6"/>
  <c r="CC11" i="6"/>
  <c r="CD11" i="6"/>
  <c r="CE11" i="6"/>
  <c r="CF11" i="6"/>
  <c r="CG11" i="6"/>
  <c r="CH11" i="6"/>
  <c r="CI11" i="6"/>
  <c r="CJ11" i="6"/>
  <c r="CC12" i="6"/>
  <c r="CD12" i="6"/>
  <c r="CE12" i="6"/>
  <c r="CF12" i="6"/>
  <c r="CG12" i="6"/>
  <c r="CH12" i="6"/>
  <c r="CI12" i="6"/>
  <c r="CJ12" i="6"/>
  <c r="CC13" i="6"/>
  <c r="CD13" i="6"/>
  <c r="CE13" i="6"/>
  <c r="CF13" i="6"/>
  <c r="CG13" i="6"/>
  <c r="CH13" i="6"/>
  <c r="CI13" i="6"/>
  <c r="CJ13" i="6"/>
  <c r="CC14" i="6"/>
  <c r="CD14" i="6"/>
  <c r="CE14" i="6"/>
  <c r="CF14" i="6"/>
  <c r="CG14" i="6"/>
  <c r="CH14" i="6"/>
  <c r="CI14" i="6"/>
  <c r="CJ14" i="6"/>
  <c r="CC15" i="6"/>
  <c r="CD15" i="6"/>
  <c r="CE15" i="6"/>
  <c r="CF15" i="6"/>
  <c r="CG15" i="6"/>
  <c r="CH15" i="6"/>
  <c r="CI15" i="6"/>
  <c r="CJ15" i="6"/>
  <c r="CC16" i="6"/>
  <c r="CD16" i="6"/>
  <c r="CE16" i="6"/>
  <c r="CF16" i="6"/>
  <c r="CG16" i="6"/>
  <c r="CH16" i="6"/>
  <c r="CI16" i="6"/>
  <c r="CJ16" i="6"/>
  <c r="CC17" i="6"/>
  <c r="CD17" i="6"/>
  <c r="CE17" i="6"/>
  <c r="CF17" i="6"/>
  <c r="CG17" i="6"/>
  <c r="CH17" i="6"/>
  <c r="CI17" i="6"/>
  <c r="CJ17" i="6"/>
  <c r="CC18" i="6"/>
  <c r="CD18" i="6"/>
  <c r="CE18" i="6"/>
  <c r="CF18" i="6"/>
  <c r="CG18" i="6"/>
  <c r="CH18" i="6"/>
  <c r="CI18" i="6"/>
  <c r="CJ18" i="6"/>
  <c r="CC19" i="6"/>
  <c r="CD19" i="6"/>
  <c r="CE19" i="6"/>
  <c r="CF19" i="6"/>
  <c r="CG19" i="6"/>
  <c r="CH19" i="6"/>
  <c r="CI19" i="6"/>
  <c r="CJ19" i="6"/>
  <c r="CC20" i="6"/>
  <c r="CD20" i="6"/>
  <c r="CE20" i="6"/>
  <c r="CF20" i="6"/>
  <c r="CG20" i="6"/>
  <c r="CH20" i="6"/>
  <c r="CI20" i="6"/>
  <c r="CJ20" i="6"/>
  <c r="CC21" i="6"/>
  <c r="CD21" i="6"/>
  <c r="CE21" i="6"/>
  <c r="CF21" i="6"/>
  <c r="CG21" i="6"/>
  <c r="CH21" i="6"/>
  <c r="CI21" i="6"/>
  <c r="CJ21" i="6"/>
  <c r="CC22" i="6"/>
  <c r="CD22" i="6"/>
  <c r="CE22" i="6"/>
  <c r="CF22" i="6"/>
  <c r="CG22" i="6"/>
  <c r="CH22" i="6"/>
  <c r="CI22" i="6"/>
  <c r="CJ22" i="6"/>
  <c r="CC23" i="6"/>
  <c r="CD23" i="6"/>
  <c r="CE23" i="6"/>
  <c r="CF23" i="6"/>
  <c r="CG23" i="6"/>
  <c r="CH23" i="6"/>
  <c r="CI23" i="6"/>
  <c r="CJ23" i="6"/>
  <c r="CC24" i="6"/>
  <c r="CD24" i="6"/>
  <c r="CE24" i="6"/>
  <c r="CF24" i="6"/>
  <c r="CG24" i="6"/>
  <c r="CH24" i="6"/>
  <c r="CI24" i="6"/>
  <c r="CJ24" i="6"/>
  <c r="CC25" i="6"/>
  <c r="CD25" i="6"/>
  <c r="CE25" i="6"/>
  <c r="CF25" i="6"/>
  <c r="CG25" i="6"/>
  <c r="CH25" i="6"/>
  <c r="CI25" i="6"/>
  <c r="CJ25" i="6"/>
  <c r="CC26" i="6"/>
  <c r="CD26" i="6"/>
  <c r="CE26" i="6"/>
  <c r="CF26" i="6"/>
  <c r="CG26" i="6"/>
  <c r="CH26" i="6"/>
  <c r="CI26" i="6"/>
  <c r="CJ26" i="6"/>
  <c r="CC27" i="6"/>
  <c r="CD27" i="6"/>
  <c r="CE27" i="6"/>
  <c r="CF27" i="6"/>
  <c r="CG27" i="6"/>
  <c r="CH27" i="6"/>
  <c r="CI27" i="6"/>
  <c r="CJ27" i="6"/>
  <c r="CC28" i="6"/>
  <c r="CD28" i="6"/>
  <c r="CE28" i="6"/>
  <c r="CF28" i="6"/>
  <c r="CG28" i="6"/>
  <c r="CH28" i="6"/>
  <c r="CI28" i="6"/>
  <c r="CJ28" i="6"/>
  <c r="CC29" i="6"/>
  <c r="CD29" i="6"/>
  <c r="CE29" i="6"/>
  <c r="CF29" i="6"/>
  <c r="CG29" i="6"/>
  <c r="CH29" i="6"/>
  <c r="CI29" i="6"/>
  <c r="CJ29" i="6"/>
  <c r="CC30" i="6"/>
  <c r="CD30" i="6"/>
  <c r="CE30" i="6"/>
  <c r="CF30" i="6"/>
  <c r="CG30" i="6"/>
  <c r="CH30" i="6"/>
  <c r="CI30" i="6"/>
  <c r="CJ30" i="6"/>
  <c r="CC31" i="6"/>
  <c r="CD31" i="6"/>
  <c r="CE31" i="6"/>
  <c r="CF31" i="6"/>
  <c r="CG31" i="6"/>
  <c r="CH31" i="6"/>
  <c r="CI31" i="6"/>
  <c r="CJ31" i="6"/>
  <c r="CC32" i="6"/>
  <c r="CD32" i="6"/>
  <c r="CE32" i="6"/>
  <c r="CF32" i="6"/>
  <c r="CG32" i="6"/>
  <c r="CH32" i="6"/>
  <c r="CI32" i="6"/>
  <c r="CJ32" i="6"/>
  <c r="CC33" i="6"/>
  <c r="CD33" i="6"/>
  <c r="CE33" i="6"/>
  <c r="CF33" i="6"/>
  <c r="CG33" i="6"/>
  <c r="CH33" i="6"/>
  <c r="CI33" i="6"/>
  <c r="CJ33" i="6"/>
  <c r="CC34" i="6"/>
  <c r="CD34" i="6"/>
  <c r="CE34" i="6"/>
  <c r="CF34" i="6"/>
  <c r="CG34" i="6"/>
  <c r="CH34" i="6"/>
  <c r="CI34" i="6"/>
  <c r="CJ34" i="6"/>
  <c r="CC35" i="6"/>
  <c r="CD35" i="6"/>
  <c r="CE35" i="6"/>
  <c r="CF35" i="6"/>
  <c r="CG35" i="6"/>
  <c r="CH35" i="6"/>
  <c r="CI35" i="6"/>
  <c r="CJ35" i="6"/>
  <c r="CC36" i="6"/>
  <c r="CD36" i="6"/>
  <c r="CE36" i="6"/>
  <c r="CF36" i="6"/>
  <c r="CG36" i="6"/>
  <c r="CH36" i="6"/>
  <c r="CI36" i="6"/>
  <c r="CJ36" i="6"/>
  <c r="CC37" i="6"/>
  <c r="CD37" i="6"/>
  <c r="CE37" i="6"/>
  <c r="CF37" i="6"/>
  <c r="CG37" i="6"/>
  <c r="CH37" i="6"/>
  <c r="CI37" i="6"/>
  <c r="CJ37" i="6"/>
  <c r="CC38" i="6"/>
  <c r="CD38" i="6"/>
  <c r="CE38" i="6"/>
  <c r="CF38" i="6"/>
  <c r="CG38" i="6"/>
  <c r="CH38" i="6"/>
  <c r="CI38" i="6"/>
  <c r="CJ38" i="6"/>
  <c r="CC39" i="6"/>
  <c r="CD39" i="6"/>
  <c r="CE39" i="6"/>
  <c r="CF39" i="6"/>
  <c r="CG39" i="6"/>
  <c r="CH39" i="6"/>
  <c r="CI39" i="6"/>
  <c r="CJ39" i="6"/>
  <c r="CC40" i="6"/>
  <c r="CD40" i="6"/>
  <c r="CE40" i="6"/>
  <c r="CF40" i="6"/>
  <c r="CG40" i="6"/>
  <c r="CH40" i="6"/>
  <c r="CI40" i="6"/>
  <c r="CJ40" i="6"/>
  <c r="CC41" i="6"/>
  <c r="CD41" i="6"/>
  <c r="CE41" i="6"/>
  <c r="CF41" i="6"/>
  <c r="CG41" i="6"/>
  <c r="CH41" i="6"/>
  <c r="CI41" i="6"/>
  <c r="CJ41" i="6"/>
  <c r="CC42" i="6"/>
  <c r="CD42" i="6"/>
  <c r="CE42" i="6"/>
  <c r="CF42" i="6"/>
  <c r="CG42" i="6"/>
  <c r="CH42" i="6"/>
  <c r="CI42" i="6"/>
  <c r="CJ42" i="6"/>
  <c r="CC43" i="6"/>
  <c r="CD43" i="6"/>
  <c r="CE43" i="6"/>
  <c r="CF43" i="6"/>
  <c r="CG43" i="6"/>
  <c r="CH43" i="6"/>
  <c r="CI43" i="6"/>
  <c r="CJ43" i="6"/>
  <c r="CC44" i="6"/>
  <c r="CD44" i="6"/>
  <c r="CE44" i="6"/>
  <c r="CF44" i="6"/>
  <c r="CG44" i="6"/>
  <c r="CH44" i="6"/>
  <c r="CI44" i="6"/>
  <c r="CJ44" i="6"/>
  <c r="CC45" i="6"/>
  <c r="CD45" i="6"/>
  <c r="CE45" i="6"/>
  <c r="CF45" i="6"/>
  <c r="CG45" i="6"/>
  <c r="CH45" i="6"/>
  <c r="CI45" i="6"/>
  <c r="CJ45" i="6"/>
  <c r="CC46" i="6"/>
  <c r="CD46" i="6"/>
  <c r="CE46" i="6"/>
  <c r="CF46" i="6"/>
  <c r="CG46" i="6"/>
  <c r="CH46" i="6"/>
  <c r="CI46" i="6"/>
  <c r="CJ46" i="6"/>
  <c r="CC47" i="6"/>
  <c r="CD47" i="6"/>
  <c r="CE47" i="6"/>
  <c r="CF47" i="6"/>
  <c r="CG47" i="6"/>
  <c r="CH47" i="6"/>
  <c r="CI47" i="6"/>
  <c r="CJ47" i="6"/>
  <c r="K49" i="6"/>
  <c r="L49" i="6"/>
  <c r="M49" i="6"/>
  <c r="N49" i="6"/>
  <c r="O49" i="6"/>
  <c r="B21" i="20" s="1"/>
  <c r="P49" i="6"/>
  <c r="Q49" i="6"/>
  <c r="C21" i="20" s="1"/>
  <c r="R49" i="6"/>
  <c r="S49" i="6"/>
  <c r="I21" i="20" s="1"/>
  <c r="T49" i="6"/>
  <c r="U49" i="6"/>
  <c r="W49" i="6"/>
  <c r="X49" i="6"/>
  <c r="Y49" i="6"/>
  <c r="Z49" i="6"/>
  <c r="AA49" i="6"/>
  <c r="K21" i="20" s="1"/>
  <c r="AD49" i="6"/>
  <c r="O21" i="20" s="1"/>
  <c r="AE49" i="6"/>
  <c r="AF49" i="6"/>
  <c r="AH49" i="6"/>
  <c r="AI49" i="6"/>
  <c r="AJ49" i="6"/>
  <c r="AL49" i="6"/>
  <c r="AM49" i="6"/>
  <c r="P21" i="20" s="1"/>
  <c r="AN49" i="6"/>
  <c r="AP49" i="6"/>
  <c r="Q21" i="20" s="1"/>
  <c r="AQ49" i="6"/>
  <c r="R21" i="20" s="1"/>
  <c r="AR49" i="6"/>
  <c r="AS49" i="6"/>
  <c r="AT49" i="6"/>
  <c r="AV49" i="6"/>
  <c r="AW49" i="6"/>
  <c r="AX49" i="6"/>
  <c r="AY49" i="6"/>
  <c r="T21" i="20" s="1"/>
  <c r="AZ49" i="6"/>
  <c r="U21" i="20" s="1"/>
  <c r="BA49" i="6"/>
  <c r="BB49" i="6"/>
  <c r="BC49" i="6"/>
  <c r="BD49" i="6"/>
  <c r="BE49" i="6"/>
  <c r="BF49" i="6"/>
  <c r="V21" i="20" s="1"/>
  <c r="BG49" i="6"/>
  <c r="BH49" i="6"/>
  <c r="BI49" i="6"/>
  <c r="BJ49" i="6"/>
  <c r="BK49" i="6"/>
  <c r="BL49" i="6"/>
  <c r="BM49" i="6"/>
  <c r="X21" i="20" s="1"/>
  <c r="BN49" i="6"/>
  <c r="Y21" i="20" s="1"/>
  <c r="BO49" i="6"/>
  <c r="BP49" i="6"/>
  <c r="BQ49" i="6"/>
  <c r="AA21" i="20" s="1"/>
  <c r="BR49" i="6"/>
  <c r="AB21" i="20" s="1"/>
  <c r="BS49" i="6"/>
  <c r="AC21" i="20" s="1"/>
  <c r="BT49" i="6"/>
  <c r="BU49" i="6"/>
  <c r="AD21" i="20" s="1"/>
  <c r="BV49" i="6"/>
  <c r="BW49" i="6"/>
  <c r="BX49" i="6"/>
  <c r="BY49" i="6"/>
  <c r="BZ49" i="6"/>
  <c r="K50" i="6"/>
  <c r="L50" i="6"/>
  <c r="M50" i="6"/>
  <c r="B35" i="42" s="1"/>
  <c r="N50" i="6"/>
  <c r="O50" i="6"/>
  <c r="P50" i="6"/>
  <c r="Q50" i="6"/>
  <c r="C35" i="42" s="1"/>
  <c r="R50" i="6"/>
  <c r="S50" i="6"/>
  <c r="T50" i="6"/>
  <c r="U50" i="6"/>
  <c r="W50" i="6"/>
  <c r="X50" i="6"/>
  <c r="Y50" i="6"/>
  <c r="Z50" i="6"/>
  <c r="D35" i="42" s="1"/>
  <c r="AA50" i="6"/>
  <c r="AD50" i="6"/>
  <c r="AE50" i="6"/>
  <c r="AF50" i="6"/>
  <c r="AH50" i="6"/>
  <c r="AI50" i="6"/>
  <c r="AJ50" i="6"/>
  <c r="E35" i="42" s="1"/>
  <c r="AL50" i="6"/>
  <c r="F35" i="42" s="1"/>
  <c r="AM50" i="6"/>
  <c r="C37" i="21" s="1"/>
  <c r="AN50" i="6"/>
  <c r="AP50" i="6"/>
  <c r="AQ50" i="6"/>
  <c r="AR50" i="6"/>
  <c r="D37" i="21" s="1"/>
  <c r="AS50" i="6"/>
  <c r="AT50" i="6"/>
  <c r="AV50" i="6"/>
  <c r="AW50" i="6"/>
  <c r="AX50" i="6"/>
  <c r="AY50" i="6"/>
  <c r="AZ50" i="6"/>
  <c r="BA50" i="6"/>
  <c r="BB50" i="6"/>
  <c r="BC50" i="6"/>
  <c r="BD50" i="6"/>
  <c r="E37" i="21" s="1"/>
  <c r="BE50" i="6"/>
  <c r="F37" i="21" s="1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G37" i="21" s="1"/>
  <c r="BT50" i="6"/>
  <c r="BU50" i="6"/>
  <c r="BV50" i="6"/>
  <c r="BW50" i="6"/>
  <c r="BX50" i="6"/>
  <c r="BY50" i="6"/>
  <c r="H37" i="21" s="1"/>
  <c r="BZ50" i="6"/>
  <c r="K51" i="6"/>
  <c r="L51" i="6"/>
  <c r="M51" i="6"/>
  <c r="B43" i="42" s="1"/>
  <c r="N51" i="6"/>
  <c r="O51" i="6"/>
  <c r="P51" i="6"/>
  <c r="Q51" i="6"/>
  <c r="C43" i="42" s="1"/>
  <c r="R51" i="6"/>
  <c r="S51" i="6"/>
  <c r="B45" i="21" s="1"/>
  <c r="T51" i="6"/>
  <c r="U51" i="6"/>
  <c r="W51" i="6"/>
  <c r="X51" i="6"/>
  <c r="Y51" i="6"/>
  <c r="Z51" i="6"/>
  <c r="D43" i="42" s="1"/>
  <c r="AA51" i="6"/>
  <c r="AD51" i="6"/>
  <c r="AE51" i="6"/>
  <c r="AF51" i="6"/>
  <c r="AH51" i="6"/>
  <c r="AI51" i="6"/>
  <c r="AJ51" i="6"/>
  <c r="E43" i="42" s="1"/>
  <c r="AL51" i="6"/>
  <c r="F43" i="42" s="1"/>
  <c r="AM51" i="6"/>
  <c r="C45" i="21" s="1"/>
  <c r="AN51" i="6"/>
  <c r="AP51" i="6"/>
  <c r="AQ51" i="6"/>
  <c r="AR51" i="6"/>
  <c r="D45" i="21" s="1"/>
  <c r="AS51" i="6"/>
  <c r="AT51" i="6"/>
  <c r="AV51" i="6"/>
  <c r="AW51" i="6"/>
  <c r="AX51" i="6"/>
  <c r="AY51" i="6"/>
  <c r="AZ51" i="6"/>
  <c r="BA51" i="6"/>
  <c r="BB51" i="6"/>
  <c r="BC51" i="6"/>
  <c r="BD51" i="6"/>
  <c r="E45" i="21" s="1"/>
  <c r="BE51" i="6"/>
  <c r="F45" i="21" s="1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G45" i="21" s="1"/>
  <c r="BT51" i="6"/>
  <c r="BU51" i="6"/>
  <c r="BV51" i="6"/>
  <c r="BW51" i="6"/>
  <c r="BX51" i="6"/>
  <c r="BY51" i="6"/>
  <c r="BZ51" i="6"/>
  <c r="H51" i="6"/>
  <c r="G51" i="6"/>
  <c r="CI51" i="6" s="1"/>
  <c r="F51" i="6"/>
  <c r="E51" i="6"/>
  <c r="D51" i="6"/>
  <c r="C51" i="6"/>
  <c r="CE51" i="6" s="1"/>
  <c r="B51" i="6"/>
  <c r="H50" i="6"/>
  <c r="G50" i="6"/>
  <c r="F50" i="6"/>
  <c r="CH50" i="6" s="1"/>
  <c r="E50" i="6"/>
  <c r="D50" i="6"/>
  <c r="C50" i="6"/>
  <c r="B50" i="6"/>
  <c r="H49" i="6"/>
  <c r="G49" i="6"/>
  <c r="CI49" i="6" s="1"/>
  <c r="F49" i="6"/>
  <c r="E49" i="6"/>
  <c r="D49" i="6"/>
  <c r="C49" i="6"/>
  <c r="B49" i="6"/>
  <c r="H51" i="8"/>
  <c r="CL51" i="8" s="1"/>
  <c r="G51" i="8"/>
  <c r="CK51" i="8" s="1"/>
  <c r="F51" i="8"/>
  <c r="E51" i="8"/>
  <c r="D51" i="8"/>
  <c r="CH51" i="8" s="1"/>
  <c r="C51" i="8"/>
  <c r="CG51" i="8" s="1"/>
  <c r="B51" i="8"/>
  <c r="CF51" i="8" s="1"/>
  <c r="H50" i="8"/>
  <c r="CL50" i="8" s="1"/>
  <c r="G50" i="8"/>
  <c r="CK50" i="8" s="1"/>
  <c r="F50" i="8"/>
  <c r="CJ50" i="8" s="1"/>
  <c r="E50" i="8"/>
  <c r="D50" i="8"/>
  <c r="CH50" i="8" s="1"/>
  <c r="C50" i="8"/>
  <c r="B50" i="8"/>
  <c r="CF50" i="8" s="1"/>
  <c r="H49" i="8"/>
  <c r="CL49" i="8" s="1"/>
  <c r="G49" i="8"/>
  <c r="CK49" i="8" s="1"/>
  <c r="F49" i="8"/>
  <c r="CJ49" i="8" s="1"/>
  <c r="E49" i="8"/>
  <c r="D49" i="8"/>
  <c r="CH49" i="8" s="1"/>
  <c r="C49" i="8"/>
  <c r="B49" i="8"/>
  <c r="CF49" i="8" s="1"/>
  <c r="DW56" i="40"/>
  <c r="DV56" i="40"/>
  <c r="DU56" i="40"/>
  <c r="DT56" i="40"/>
  <c r="DS56" i="40"/>
  <c r="DR56" i="40"/>
  <c r="DQ56" i="40"/>
  <c r="B60" i="40"/>
  <c r="B59" i="40"/>
  <c r="FZ3" i="11"/>
  <c r="GA3" i="11"/>
  <c r="GB3" i="11"/>
  <c r="GC3" i="11"/>
  <c r="GD3" i="11"/>
  <c r="GE3" i="11"/>
  <c r="GF3" i="11"/>
  <c r="GG3" i="11"/>
  <c r="GH3" i="11"/>
  <c r="GI3" i="11"/>
  <c r="GJ3" i="11"/>
  <c r="GK3" i="11"/>
  <c r="GL3" i="11"/>
  <c r="GM3" i="11"/>
  <c r="GN3" i="11"/>
  <c r="GO3" i="11"/>
  <c r="GP3" i="11"/>
  <c r="GQ3" i="11"/>
  <c r="GR3" i="11"/>
  <c r="GS3" i="11"/>
  <c r="GT3" i="11"/>
  <c r="GU3" i="11"/>
  <c r="GV3" i="11"/>
  <c r="GW3" i="11"/>
  <c r="GX3" i="11"/>
  <c r="GY3" i="11"/>
  <c r="GZ3" i="11"/>
  <c r="HA3" i="11"/>
  <c r="HB3" i="11"/>
  <c r="HC3" i="11"/>
  <c r="HD3" i="11"/>
  <c r="HE3" i="11"/>
  <c r="HF3" i="11"/>
  <c r="HG3" i="11"/>
  <c r="HH3" i="11"/>
  <c r="HI3" i="11"/>
  <c r="HJ3" i="11"/>
  <c r="HK3" i="11"/>
  <c r="HL3" i="11"/>
  <c r="HM3" i="11"/>
  <c r="HN3" i="11"/>
  <c r="HO3" i="11"/>
  <c r="HP3" i="11"/>
  <c r="HQ3" i="11"/>
  <c r="HR3" i="11"/>
  <c r="HS3" i="11"/>
  <c r="HT3" i="11"/>
  <c r="HU3" i="11"/>
  <c r="HV3" i="11"/>
  <c r="HW3" i="11"/>
  <c r="HX3" i="11"/>
  <c r="HY3" i="11"/>
  <c r="HZ3" i="11"/>
  <c r="IA3" i="11"/>
  <c r="IB3" i="11"/>
  <c r="IC3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HY4" i="11"/>
  <c r="HZ4" i="11"/>
  <c r="IA4" i="11"/>
  <c r="IB4" i="11"/>
  <c r="IC4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HS5" i="11"/>
  <c r="HT5" i="11"/>
  <c r="HU5" i="11"/>
  <c r="HV5" i="11"/>
  <c r="HW5" i="11"/>
  <c r="HX5" i="11"/>
  <c r="HY5" i="11"/>
  <c r="HZ5" i="11"/>
  <c r="IA5" i="11"/>
  <c r="IB5" i="11"/>
  <c r="IC5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HY6" i="11"/>
  <c r="HZ6" i="11"/>
  <c r="IA6" i="11"/>
  <c r="IB6" i="11"/>
  <c r="IC6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HY7" i="11"/>
  <c r="HZ7" i="11"/>
  <c r="IA7" i="11"/>
  <c r="IB7" i="11"/>
  <c r="IC7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HS8" i="11"/>
  <c r="HT8" i="11"/>
  <c r="HU8" i="11"/>
  <c r="HV8" i="11"/>
  <c r="HW8" i="11"/>
  <c r="HX8" i="11"/>
  <c r="HY8" i="11"/>
  <c r="HZ8" i="11"/>
  <c r="IA8" i="11"/>
  <c r="IB8" i="11"/>
  <c r="IC8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HS9" i="11"/>
  <c r="HT9" i="11"/>
  <c r="HU9" i="11"/>
  <c r="HV9" i="11"/>
  <c r="HW9" i="11"/>
  <c r="HX9" i="11"/>
  <c r="HY9" i="11"/>
  <c r="HZ9" i="11"/>
  <c r="IA9" i="11"/>
  <c r="IB9" i="11"/>
  <c r="IC9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HS10" i="11"/>
  <c r="HT10" i="11"/>
  <c r="HU10" i="11"/>
  <c r="HV10" i="11"/>
  <c r="HW10" i="11"/>
  <c r="HX10" i="11"/>
  <c r="HY10" i="11"/>
  <c r="HZ10" i="11"/>
  <c r="IA10" i="11"/>
  <c r="IB10" i="11"/>
  <c r="IC10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HY11" i="11"/>
  <c r="HZ11" i="11"/>
  <c r="IA11" i="11"/>
  <c r="IB11" i="11"/>
  <c r="IC11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HS12" i="11"/>
  <c r="HT12" i="11"/>
  <c r="HU12" i="11"/>
  <c r="HV12" i="11"/>
  <c r="HW12" i="11"/>
  <c r="HX12" i="11"/>
  <c r="HY12" i="11"/>
  <c r="HZ12" i="11"/>
  <c r="IA12" i="11"/>
  <c r="IB12" i="11"/>
  <c r="IC12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HS13" i="11"/>
  <c r="HT13" i="11"/>
  <c r="HU13" i="11"/>
  <c r="HV13" i="11"/>
  <c r="HW13" i="11"/>
  <c r="HX13" i="11"/>
  <c r="HY13" i="11"/>
  <c r="HZ13" i="11"/>
  <c r="IA13" i="11"/>
  <c r="IB13" i="11"/>
  <c r="IC13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HS14" i="11"/>
  <c r="HT14" i="11"/>
  <c r="HU14" i="11"/>
  <c r="HV14" i="11"/>
  <c r="HW14" i="11"/>
  <c r="HX14" i="11"/>
  <c r="HY14" i="11"/>
  <c r="HZ14" i="11"/>
  <c r="IA14" i="11"/>
  <c r="IB14" i="11"/>
  <c r="IC14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HS15" i="11"/>
  <c r="HT15" i="11"/>
  <c r="HU15" i="11"/>
  <c r="HV15" i="11"/>
  <c r="HW15" i="11"/>
  <c r="HX15" i="11"/>
  <c r="HY15" i="11"/>
  <c r="HZ15" i="11"/>
  <c r="IA15" i="11"/>
  <c r="IB15" i="11"/>
  <c r="IC15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HS16" i="11"/>
  <c r="HT16" i="11"/>
  <c r="HU16" i="11"/>
  <c r="HV16" i="11"/>
  <c r="HW16" i="11"/>
  <c r="HX16" i="11"/>
  <c r="HY16" i="11"/>
  <c r="HZ16" i="11"/>
  <c r="IA16" i="11"/>
  <c r="IB16" i="11"/>
  <c r="IC16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HS17" i="11"/>
  <c r="HT17" i="11"/>
  <c r="HU17" i="11"/>
  <c r="HV17" i="11"/>
  <c r="HW17" i="11"/>
  <c r="HX17" i="11"/>
  <c r="HY17" i="11"/>
  <c r="HZ17" i="11"/>
  <c r="IA17" i="11"/>
  <c r="IB17" i="11"/>
  <c r="IC17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HS18" i="11"/>
  <c r="HT18" i="11"/>
  <c r="HU18" i="11"/>
  <c r="HV18" i="11"/>
  <c r="HW18" i="11"/>
  <c r="HX18" i="11"/>
  <c r="HY18" i="11"/>
  <c r="HZ18" i="11"/>
  <c r="IA18" i="11"/>
  <c r="IB18" i="11"/>
  <c r="IC18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HS19" i="11"/>
  <c r="HT19" i="11"/>
  <c r="HU19" i="11"/>
  <c r="HV19" i="11"/>
  <c r="HW19" i="11"/>
  <c r="HX19" i="11"/>
  <c r="HY19" i="11"/>
  <c r="HZ19" i="11"/>
  <c r="IA19" i="11"/>
  <c r="IB19" i="11"/>
  <c r="IC19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HS20" i="11"/>
  <c r="HT20" i="11"/>
  <c r="HU20" i="11"/>
  <c r="HV20" i="11"/>
  <c r="HW20" i="11"/>
  <c r="HX20" i="11"/>
  <c r="HY20" i="11"/>
  <c r="HZ20" i="11"/>
  <c r="IA20" i="11"/>
  <c r="IB20" i="11"/>
  <c r="IC20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HS21" i="11"/>
  <c r="HT21" i="11"/>
  <c r="HU21" i="11"/>
  <c r="HV21" i="11"/>
  <c r="HW21" i="11"/>
  <c r="HX21" i="11"/>
  <c r="HY21" i="11"/>
  <c r="HZ21" i="11"/>
  <c r="IA21" i="11"/>
  <c r="IB21" i="11"/>
  <c r="IC21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HS22" i="11"/>
  <c r="HT22" i="11"/>
  <c r="HU22" i="11"/>
  <c r="HV22" i="11"/>
  <c r="HW22" i="11"/>
  <c r="HX22" i="11"/>
  <c r="HY22" i="11"/>
  <c r="HZ22" i="11"/>
  <c r="IA22" i="11"/>
  <c r="IB22" i="11"/>
  <c r="IC22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HS23" i="11"/>
  <c r="HT23" i="11"/>
  <c r="HU23" i="11"/>
  <c r="HV23" i="11"/>
  <c r="HW23" i="11"/>
  <c r="HX23" i="11"/>
  <c r="HY23" i="11"/>
  <c r="HZ23" i="11"/>
  <c r="IA23" i="11"/>
  <c r="IB23" i="11"/>
  <c r="IC23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HS24" i="11"/>
  <c r="HT24" i="11"/>
  <c r="HU24" i="11"/>
  <c r="HV24" i="11"/>
  <c r="HW24" i="11"/>
  <c r="HX24" i="11"/>
  <c r="HY24" i="11"/>
  <c r="HZ24" i="11"/>
  <c r="IA24" i="11"/>
  <c r="IB24" i="11"/>
  <c r="IC24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HS25" i="11"/>
  <c r="HT25" i="11"/>
  <c r="HU25" i="11"/>
  <c r="HV25" i="11"/>
  <c r="HW25" i="11"/>
  <c r="HX25" i="11"/>
  <c r="HY25" i="11"/>
  <c r="HZ25" i="11"/>
  <c r="IA25" i="11"/>
  <c r="IB25" i="11"/>
  <c r="IC25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HS26" i="11"/>
  <c r="HT26" i="11"/>
  <c r="HU26" i="11"/>
  <c r="HV26" i="11"/>
  <c r="HW26" i="11"/>
  <c r="HX26" i="11"/>
  <c r="HY26" i="11"/>
  <c r="HZ26" i="11"/>
  <c r="IA26" i="11"/>
  <c r="IB26" i="11"/>
  <c r="IC26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HS27" i="11"/>
  <c r="HT27" i="11"/>
  <c r="HU27" i="11"/>
  <c r="HV27" i="11"/>
  <c r="HW27" i="11"/>
  <c r="HX27" i="11"/>
  <c r="HY27" i="11"/>
  <c r="HZ27" i="11"/>
  <c r="IA27" i="11"/>
  <c r="IB27" i="11"/>
  <c r="IC27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HS28" i="11"/>
  <c r="HT28" i="11"/>
  <c r="HU28" i="11"/>
  <c r="HV28" i="11"/>
  <c r="HW28" i="11"/>
  <c r="HX28" i="11"/>
  <c r="HY28" i="11"/>
  <c r="HZ28" i="11"/>
  <c r="IA28" i="11"/>
  <c r="IB28" i="11"/>
  <c r="IC28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HS29" i="11"/>
  <c r="HT29" i="11"/>
  <c r="HU29" i="11"/>
  <c r="HV29" i="11"/>
  <c r="HW29" i="11"/>
  <c r="HX29" i="11"/>
  <c r="HY29" i="11"/>
  <c r="HZ29" i="11"/>
  <c r="IA29" i="11"/>
  <c r="IB29" i="11"/>
  <c r="IC29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HS30" i="11"/>
  <c r="HT30" i="11"/>
  <c r="HU30" i="11"/>
  <c r="HV30" i="11"/>
  <c r="HW30" i="11"/>
  <c r="HX30" i="11"/>
  <c r="HY30" i="11"/>
  <c r="HZ30" i="11"/>
  <c r="IA30" i="11"/>
  <c r="IB30" i="11"/>
  <c r="IC30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HS31" i="11"/>
  <c r="HT31" i="11"/>
  <c r="HU31" i="11"/>
  <c r="HV31" i="11"/>
  <c r="HW31" i="11"/>
  <c r="HX31" i="11"/>
  <c r="HY31" i="11"/>
  <c r="HZ31" i="11"/>
  <c r="IA31" i="11"/>
  <c r="IB31" i="11"/>
  <c r="IC31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HS32" i="11"/>
  <c r="HT32" i="11"/>
  <c r="HU32" i="11"/>
  <c r="HV32" i="11"/>
  <c r="HW32" i="11"/>
  <c r="HX32" i="11"/>
  <c r="HY32" i="11"/>
  <c r="HZ32" i="11"/>
  <c r="IA32" i="11"/>
  <c r="IB32" i="11"/>
  <c r="IC32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HS33" i="11"/>
  <c r="HT33" i="11"/>
  <c r="HU33" i="11"/>
  <c r="HV33" i="11"/>
  <c r="HW33" i="11"/>
  <c r="HX33" i="11"/>
  <c r="HY33" i="11"/>
  <c r="HZ33" i="11"/>
  <c r="IA33" i="11"/>
  <c r="IB33" i="11"/>
  <c r="IC33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HS34" i="11"/>
  <c r="HT34" i="11"/>
  <c r="HU34" i="11"/>
  <c r="HV34" i="11"/>
  <c r="HW34" i="11"/>
  <c r="HX34" i="11"/>
  <c r="HY34" i="11"/>
  <c r="HZ34" i="11"/>
  <c r="IA34" i="11"/>
  <c r="IB34" i="11"/>
  <c r="IC34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HS35" i="11"/>
  <c r="HT35" i="11"/>
  <c r="HU35" i="11"/>
  <c r="HV35" i="11"/>
  <c r="HW35" i="11"/>
  <c r="HX35" i="11"/>
  <c r="HY35" i="11"/>
  <c r="HZ35" i="11"/>
  <c r="IA35" i="11"/>
  <c r="IB35" i="11"/>
  <c r="IC35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HS36" i="11"/>
  <c r="HT36" i="11"/>
  <c r="HU36" i="11"/>
  <c r="HV36" i="11"/>
  <c r="HW36" i="11"/>
  <c r="HX36" i="11"/>
  <c r="HY36" i="11"/>
  <c r="HZ36" i="11"/>
  <c r="IA36" i="11"/>
  <c r="IB36" i="11"/>
  <c r="IC36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HS37" i="11"/>
  <c r="HT37" i="11"/>
  <c r="HU37" i="11"/>
  <c r="HV37" i="11"/>
  <c r="HW37" i="11"/>
  <c r="HX37" i="11"/>
  <c r="HY37" i="11"/>
  <c r="HZ37" i="11"/>
  <c r="IA37" i="11"/>
  <c r="IB37" i="11"/>
  <c r="IC37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HS38" i="11"/>
  <c r="HT38" i="11"/>
  <c r="HU38" i="11"/>
  <c r="HV38" i="11"/>
  <c r="HW38" i="11"/>
  <c r="HX38" i="11"/>
  <c r="HY38" i="11"/>
  <c r="HZ38" i="11"/>
  <c r="IA38" i="11"/>
  <c r="IB38" i="11"/>
  <c r="IC38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HS39" i="11"/>
  <c r="HT39" i="11"/>
  <c r="HU39" i="11"/>
  <c r="HV39" i="11"/>
  <c r="HW39" i="11"/>
  <c r="HX39" i="11"/>
  <c r="HY39" i="11"/>
  <c r="HZ39" i="11"/>
  <c r="IA39" i="11"/>
  <c r="IB39" i="11"/>
  <c r="IC39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HS40" i="11"/>
  <c r="HT40" i="11"/>
  <c r="HU40" i="11"/>
  <c r="HV40" i="11"/>
  <c r="HW40" i="11"/>
  <c r="HX40" i="11"/>
  <c r="HY40" i="11"/>
  <c r="HZ40" i="11"/>
  <c r="IA40" i="11"/>
  <c r="IB40" i="11"/>
  <c r="IC40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HY41" i="11"/>
  <c r="HZ41" i="11"/>
  <c r="IA41" i="11"/>
  <c r="IB41" i="11"/>
  <c r="IC41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HS42" i="11"/>
  <c r="HT42" i="11"/>
  <c r="HU42" i="11"/>
  <c r="HV42" i="11"/>
  <c r="HW42" i="11"/>
  <c r="HX42" i="11"/>
  <c r="HY42" i="11"/>
  <c r="HZ42" i="11"/>
  <c r="IA42" i="11"/>
  <c r="IB42" i="11"/>
  <c r="IC42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HS43" i="11"/>
  <c r="HT43" i="11"/>
  <c r="HU43" i="11"/>
  <c r="HV43" i="11"/>
  <c r="HW43" i="11"/>
  <c r="HX43" i="11"/>
  <c r="HY43" i="11"/>
  <c r="HZ43" i="11"/>
  <c r="IA43" i="11"/>
  <c r="IB43" i="11"/>
  <c r="IC43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HS44" i="11"/>
  <c r="HT44" i="11"/>
  <c r="HU44" i="11"/>
  <c r="HV44" i="11"/>
  <c r="HW44" i="11"/>
  <c r="HX44" i="11"/>
  <c r="HY44" i="11"/>
  <c r="HZ44" i="11"/>
  <c r="IA44" i="11"/>
  <c r="IB44" i="11"/>
  <c r="IC44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HS45" i="11"/>
  <c r="HT45" i="11"/>
  <c r="HU45" i="11"/>
  <c r="HV45" i="11"/>
  <c r="HW45" i="11"/>
  <c r="HX45" i="11"/>
  <c r="HY45" i="11"/>
  <c r="HZ45" i="11"/>
  <c r="IA45" i="11"/>
  <c r="IB45" i="11"/>
  <c r="IC45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HS46" i="11"/>
  <c r="HT46" i="11"/>
  <c r="HU46" i="11"/>
  <c r="HV46" i="11"/>
  <c r="HW46" i="11"/>
  <c r="HX46" i="11"/>
  <c r="HY46" i="11"/>
  <c r="HZ46" i="11"/>
  <c r="IA46" i="11"/>
  <c r="IB46" i="11"/>
  <c r="IC46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HS47" i="11"/>
  <c r="HT47" i="11"/>
  <c r="HU47" i="11"/>
  <c r="HV47" i="11"/>
  <c r="HW47" i="11"/>
  <c r="HX47" i="11"/>
  <c r="HY47" i="11"/>
  <c r="HZ47" i="11"/>
  <c r="IA47" i="11"/>
  <c r="IB47" i="11"/>
  <c r="IC47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HS48" i="11"/>
  <c r="HT48" i="11"/>
  <c r="HU48" i="11"/>
  <c r="HV48" i="11"/>
  <c r="HW48" i="11"/>
  <c r="HX48" i="11"/>
  <c r="HY48" i="11"/>
  <c r="HZ48" i="11"/>
  <c r="IA48" i="11"/>
  <c r="IB48" i="11"/>
  <c r="IC48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HS49" i="11"/>
  <c r="HT49" i="11"/>
  <c r="HU49" i="11"/>
  <c r="HV49" i="11"/>
  <c r="HW49" i="11"/>
  <c r="HX49" i="11"/>
  <c r="HY49" i="11"/>
  <c r="HZ49" i="11"/>
  <c r="IA49" i="11"/>
  <c r="IB49" i="11"/>
  <c r="IC49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HS50" i="11"/>
  <c r="HT50" i="11"/>
  <c r="HU50" i="11"/>
  <c r="HV50" i="11"/>
  <c r="HW50" i="11"/>
  <c r="HX50" i="11"/>
  <c r="HY50" i="11"/>
  <c r="HZ50" i="11"/>
  <c r="IA50" i="11"/>
  <c r="IB50" i="11"/>
  <c r="IC50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HS51" i="11"/>
  <c r="HT51" i="11"/>
  <c r="HU51" i="11"/>
  <c r="HV51" i="11"/>
  <c r="HW51" i="11"/>
  <c r="HX51" i="11"/>
  <c r="HY51" i="11"/>
  <c r="HZ51" i="11"/>
  <c r="IA51" i="11"/>
  <c r="IB51" i="11"/>
  <c r="IC51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S54" i="11"/>
  <c r="HT54" i="11"/>
  <c r="HU54" i="11"/>
  <c r="HV54" i="11"/>
  <c r="HW54" i="11"/>
  <c r="HX54" i="11"/>
  <c r="HY54" i="11"/>
  <c r="HZ54" i="11"/>
  <c r="IA54" i="11"/>
  <c r="IB54" i="11"/>
  <c r="IC54" i="11"/>
  <c r="ES58" i="13"/>
  <c r="ER58" i="13"/>
  <c r="EQ58" i="13"/>
  <c r="EP58" i="13"/>
  <c r="EO58" i="13"/>
  <c r="EN58" i="13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ES57" i="13"/>
  <c r="ER57" i="13"/>
  <c r="EQ57" i="13"/>
  <c r="EP57" i="13"/>
  <c r="EO57" i="13"/>
  <c r="EN57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ES56" i="13"/>
  <c r="ER56" i="13"/>
  <c r="EQ56" i="13"/>
  <c r="EP56" i="13"/>
  <c r="EO56" i="13"/>
  <c r="EN56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ES55" i="13"/>
  <c r="ER55" i="13"/>
  <c r="EQ55" i="13"/>
  <c r="EP55" i="13"/>
  <c r="EO55" i="13"/>
  <c r="EN55" i="13"/>
  <c r="EM55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ES54" i="13"/>
  <c r="ER54" i="13"/>
  <c r="EQ54" i="13"/>
  <c r="EP54" i="13"/>
  <c r="EO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HU59" i="34"/>
  <c r="HT59" i="34"/>
  <c r="HS59" i="34"/>
  <c r="HR59" i="34"/>
  <c r="HQ59" i="34"/>
  <c r="HP59" i="34"/>
  <c r="HO59" i="34"/>
  <c r="HN59" i="34"/>
  <c r="HM59" i="34"/>
  <c r="HL59" i="34"/>
  <c r="HK59" i="34"/>
  <c r="HJ59" i="34"/>
  <c r="HI59" i="34"/>
  <c r="HH59" i="34"/>
  <c r="HG59" i="34"/>
  <c r="HF59" i="34"/>
  <c r="HE59" i="34"/>
  <c r="HD59" i="34"/>
  <c r="HC59" i="34"/>
  <c r="HB59" i="34"/>
  <c r="HA59" i="34"/>
  <c r="GZ59" i="34"/>
  <c r="GY59" i="34"/>
  <c r="GX59" i="34"/>
  <c r="GW59" i="34"/>
  <c r="GV59" i="34"/>
  <c r="GU59" i="34"/>
  <c r="GT59" i="34"/>
  <c r="GS59" i="34"/>
  <c r="GR59" i="34"/>
  <c r="GQ59" i="34"/>
  <c r="GP59" i="34"/>
  <c r="GO59" i="34"/>
  <c r="GN59" i="34"/>
  <c r="GM59" i="34"/>
  <c r="GL59" i="34"/>
  <c r="GK59" i="34"/>
  <c r="GJ59" i="34"/>
  <c r="GI59" i="34"/>
  <c r="GH59" i="34"/>
  <c r="GG59" i="34"/>
  <c r="GF59" i="34"/>
  <c r="GE59" i="34"/>
  <c r="GD59" i="34"/>
  <c r="GC59" i="34"/>
  <c r="GB59" i="34"/>
  <c r="GA59" i="34"/>
  <c r="FZ59" i="34"/>
  <c r="FY59" i="34"/>
  <c r="FX59" i="34"/>
  <c r="FW59" i="34"/>
  <c r="FV59" i="34"/>
  <c r="FU59" i="34"/>
  <c r="FS59" i="34"/>
  <c r="EW55" i="5"/>
  <c r="EV55" i="5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Q55" i="5"/>
  <c r="ED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EI55" i="3"/>
  <c r="EH55" i="3"/>
  <c r="EG55" i="3"/>
  <c r="EF55" i="3"/>
  <c r="EE55" i="3"/>
  <c r="FY55" i="27"/>
  <c r="FX55" i="27"/>
  <c r="FW55" i="27"/>
  <c r="FV55" i="27"/>
  <c r="FU55" i="27"/>
  <c r="FT55" i="27"/>
  <c r="FS55" i="27"/>
  <c r="FR55" i="27"/>
  <c r="FQ55" i="27"/>
  <c r="FP55" i="27"/>
  <c r="FO55" i="27"/>
  <c r="FN55" i="27"/>
  <c r="FM55" i="27"/>
  <c r="FL55" i="27"/>
  <c r="FK55" i="27"/>
  <c r="FJ55" i="27"/>
  <c r="FI55" i="27"/>
  <c r="FH55" i="27"/>
  <c r="FG55" i="27"/>
  <c r="FF55" i="27"/>
  <c r="FE55" i="27"/>
  <c r="FD55" i="27"/>
  <c r="FC55" i="27"/>
  <c r="FB55" i="27"/>
  <c r="FA55" i="27"/>
  <c r="EZ55" i="27"/>
  <c r="EY55" i="27"/>
  <c r="EX55" i="27"/>
  <c r="EW55" i="27"/>
  <c r="EV55" i="27"/>
  <c r="EU55" i="27"/>
  <c r="JL54" i="33"/>
  <c r="JL4" i="33"/>
  <c r="JL5" i="33"/>
  <c r="JL6" i="33"/>
  <c r="JL7" i="33"/>
  <c r="JL8" i="33"/>
  <c r="JL9" i="33"/>
  <c r="JL10" i="33"/>
  <c r="JL11" i="33"/>
  <c r="JL12" i="33"/>
  <c r="JL13" i="33"/>
  <c r="JL14" i="33"/>
  <c r="JL15" i="33"/>
  <c r="JL16" i="33"/>
  <c r="JL17" i="33"/>
  <c r="JL18" i="33"/>
  <c r="JL19" i="33"/>
  <c r="JL20" i="33"/>
  <c r="JL21" i="33"/>
  <c r="JL22" i="33"/>
  <c r="JL23" i="33"/>
  <c r="JL24" i="33"/>
  <c r="JL25" i="33"/>
  <c r="JL26" i="33"/>
  <c r="JL27" i="33"/>
  <c r="JL28" i="33"/>
  <c r="JL29" i="33"/>
  <c r="JL30" i="33"/>
  <c r="JL31" i="33"/>
  <c r="JL32" i="33"/>
  <c r="JL33" i="33"/>
  <c r="JL34" i="33"/>
  <c r="JL35" i="33"/>
  <c r="JL36" i="33"/>
  <c r="JL37" i="33"/>
  <c r="JL38" i="33"/>
  <c r="JL39" i="33"/>
  <c r="JL40" i="33"/>
  <c r="JL41" i="33"/>
  <c r="JL42" i="33"/>
  <c r="JL43" i="33"/>
  <c r="JL44" i="33"/>
  <c r="JL45" i="33"/>
  <c r="JL46" i="33"/>
  <c r="JL47" i="33"/>
  <c r="JL48" i="33"/>
  <c r="JL49" i="33"/>
  <c r="JL50" i="33"/>
  <c r="JL51" i="33"/>
  <c r="JL3" i="33"/>
  <c r="HY54" i="25"/>
  <c r="HY4" i="25"/>
  <c r="HY5" i="25"/>
  <c r="HY6" i="25"/>
  <c r="HY7" i="25"/>
  <c r="HY8" i="25"/>
  <c r="HY9" i="25"/>
  <c r="HY10" i="25"/>
  <c r="HY11" i="25"/>
  <c r="HY12" i="25"/>
  <c r="HY13" i="25"/>
  <c r="HY14" i="25"/>
  <c r="HY15" i="25"/>
  <c r="HY16" i="25"/>
  <c r="HY17" i="25"/>
  <c r="HY18" i="25"/>
  <c r="HY19" i="25"/>
  <c r="HY20" i="25"/>
  <c r="HY21" i="25"/>
  <c r="HY22" i="25"/>
  <c r="HY23" i="25"/>
  <c r="HY24" i="25"/>
  <c r="HY25" i="25"/>
  <c r="HY26" i="25"/>
  <c r="HY27" i="25"/>
  <c r="HY28" i="25"/>
  <c r="HY29" i="25"/>
  <c r="HY30" i="25"/>
  <c r="HY31" i="25"/>
  <c r="HY32" i="25"/>
  <c r="HY33" i="25"/>
  <c r="HY34" i="25"/>
  <c r="HY35" i="25"/>
  <c r="HY36" i="25"/>
  <c r="HY37" i="25"/>
  <c r="HY38" i="25"/>
  <c r="HY39" i="25"/>
  <c r="HY40" i="25"/>
  <c r="HY41" i="25"/>
  <c r="HY42" i="25"/>
  <c r="HY43" i="25"/>
  <c r="HY44" i="25"/>
  <c r="HY45" i="25"/>
  <c r="HY46" i="25"/>
  <c r="HY47" i="25"/>
  <c r="HY48" i="25"/>
  <c r="HY49" i="25"/>
  <c r="HY50" i="25"/>
  <c r="HY51" i="25"/>
  <c r="HY3" i="25"/>
  <c r="EV4" i="46"/>
  <c r="EV5" i="46"/>
  <c r="EV6" i="46"/>
  <c r="EV7" i="46"/>
  <c r="EV8" i="46"/>
  <c r="EV9" i="46"/>
  <c r="EV10" i="46"/>
  <c r="EV11" i="46"/>
  <c r="EV12" i="46"/>
  <c r="EV13" i="46"/>
  <c r="EV14" i="46"/>
  <c r="EV15" i="46"/>
  <c r="EV16" i="46"/>
  <c r="EV17" i="46"/>
  <c r="EV18" i="46"/>
  <c r="EV19" i="46"/>
  <c r="EV20" i="46"/>
  <c r="EV21" i="46"/>
  <c r="EV22" i="46"/>
  <c r="EV23" i="46"/>
  <c r="EV24" i="46"/>
  <c r="EV25" i="46"/>
  <c r="EV26" i="46"/>
  <c r="EV27" i="46"/>
  <c r="EV28" i="46"/>
  <c r="EV29" i="46"/>
  <c r="EV30" i="46"/>
  <c r="EV31" i="46"/>
  <c r="EV32" i="46"/>
  <c r="EV33" i="46"/>
  <c r="EV34" i="46"/>
  <c r="EV35" i="46"/>
  <c r="EV36" i="46"/>
  <c r="EV37" i="46"/>
  <c r="EV38" i="46"/>
  <c r="EV39" i="46"/>
  <c r="EV40" i="46"/>
  <c r="EV41" i="46"/>
  <c r="EV42" i="46"/>
  <c r="EV43" i="46"/>
  <c r="EV44" i="46"/>
  <c r="EV45" i="46"/>
  <c r="EV46" i="46"/>
  <c r="EV47" i="46"/>
  <c r="EV48" i="46"/>
  <c r="EV49" i="46"/>
  <c r="EV50" i="46"/>
  <c r="EV51" i="46"/>
  <c r="EV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H7" i="21" s="1"/>
  <c r="G62" i="46"/>
  <c r="G7" i="21" s="1"/>
  <c r="F62" i="46"/>
  <c r="F7" i="21" s="1"/>
  <c r="E62" i="46"/>
  <c r="E7" i="21" s="1"/>
  <c r="D62" i="46"/>
  <c r="D7" i="21" s="1"/>
  <c r="C62" i="46"/>
  <c r="C7" i="21" s="1"/>
  <c r="B62" i="46"/>
  <c r="B7" i="21" s="1"/>
  <c r="EU51" i="46"/>
  <c r="ET51" i="46"/>
  <c r="ES51" i="46"/>
  <c r="ER51" i="46"/>
  <c r="EQ51" i="46"/>
  <c r="EP51" i="46"/>
  <c r="EO51" i="46"/>
  <c r="EN51" i="46"/>
  <c r="EM51" i="46"/>
  <c r="EL51" i="46"/>
  <c r="EK51" i="46"/>
  <c r="EJ51" i="46"/>
  <c r="EI51" i="46"/>
  <c r="EH51" i="46"/>
  <c r="EG51" i="46"/>
  <c r="EF51" i="46"/>
  <c r="EE51" i="46"/>
  <c r="ED51" i="46"/>
  <c r="EC51" i="46"/>
  <c r="EB51" i="46"/>
  <c r="EA51" i="46"/>
  <c r="DZ51" i="46"/>
  <c r="DY51" i="46"/>
  <c r="DX51" i="46"/>
  <c r="DW51" i="46"/>
  <c r="DU51" i="46"/>
  <c r="DS51" i="46"/>
  <c r="EU50" i="46"/>
  <c r="ET50" i="46"/>
  <c r="ES50" i="46"/>
  <c r="ER50" i="46"/>
  <c r="EQ50" i="46"/>
  <c r="EP50" i="46"/>
  <c r="EO50" i="46"/>
  <c r="EN50" i="46"/>
  <c r="EM50" i="46"/>
  <c r="EL50" i="46"/>
  <c r="EK50" i="46"/>
  <c r="EJ50" i="46"/>
  <c r="EI50" i="46"/>
  <c r="EH50" i="46"/>
  <c r="EG50" i="46"/>
  <c r="EF50" i="46"/>
  <c r="EE50" i="46"/>
  <c r="ED50" i="46"/>
  <c r="EC50" i="46"/>
  <c r="EB50" i="46"/>
  <c r="EA50" i="46"/>
  <c r="DZ50" i="46"/>
  <c r="DY50" i="46"/>
  <c r="DX50" i="46"/>
  <c r="DW50" i="46"/>
  <c r="DU50" i="46"/>
  <c r="DS50" i="46"/>
  <c r="EU49" i="46"/>
  <c r="ET49" i="46"/>
  <c r="ES49" i="46"/>
  <c r="ER49" i="46"/>
  <c r="EQ49" i="46"/>
  <c r="EP49" i="46"/>
  <c r="EO49" i="46"/>
  <c r="EN49" i="46"/>
  <c r="EM49" i="46"/>
  <c r="EL49" i="46"/>
  <c r="EK49" i="46"/>
  <c r="EJ49" i="46"/>
  <c r="EI49" i="46"/>
  <c r="EH49" i="46"/>
  <c r="EG49" i="46"/>
  <c r="EF49" i="46"/>
  <c r="EE49" i="46"/>
  <c r="ED49" i="46"/>
  <c r="EC49" i="46"/>
  <c r="EB49" i="46"/>
  <c r="EA49" i="46"/>
  <c r="DZ49" i="46"/>
  <c r="DY49" i="46"/>
  <c r="DX49" i="46"/>
  <c r="DW49" i="46"/>
  <c r="DU49" i="46"/>
  <c r="DS49" i="46"/>
  <c r="EU48" i="46"/>
  <c r="ET48" i="46"/>
  <c r="ES48" i="46"/>
  <c r="ER48" i="46"/>
  <c r="EQ48" i="46"/>
  <c r="EP48" i="46"/>
  <c r="EO48" i="46"/>
  <c r="EN48" i="46"/>
  <c r="EM48" i="46"/>
  <c r="EL48" i="46"/>
  <c r="EK48" i="46"/>
  <c r="EJ48" i="46"/>
  <c r="EI48" i="46"/>
  <c r="EH48" i="46"/>
  <c r="EG48" i="46"/>
  <c r="EF48" i="46"/>
  <c r="EE48" i="46"/>
  <c r="ED48" i="46"/>
  <c r="EC48" i="46"/>
  <c r="EB48" i="46"/>
  <c r="EA48" i="46"/>
  <c r="DZ48" i="46"/>
  <c r="DY48" i="46"/>
  <c r="DX48" i="46"/>
  <c r="DW48" i="46"/>
  <c r="DU48" i="46"/>
  <c r="DS48" i="46"/>
  <c r="EU47" i="46"/>
  <c r="ET47" i="46"/>
  <c r="ES47" i="46"/>
  <c r="ER47" i="46"/>
  <c r="EQ47" i="46"/>
  <c r="EP47" i="46"/>
  <c r="EO47" i="46"/>
  <c r="EN47" i="46"/>
  <c r="EM47" i="46"/>
  <c r="EL47" i="46"/>
  <c r="EK47" i="46"/>
  <c r="EJ47" i="46"/>
  <c r="EI47" i="46"/>
  <c r="EH47" i="46"/>
  <c r="EG47" i="46"/>
  <c r="EF47" i="46"/>
  <c r="EE47" i="46"/>
  <c r="ED47" i="46"/>
  <c r="EC47" i="46"/>
  <c r="EB47" i="46"/>
  <c r="EA47" i="46"/>
  <c r="DZ47" i="46"/>
  <c r="DY47" i="46"/>
  <c r="DX47" i="46"/>
  <c r="DW47" i="46"/>
  <c r="DU47" i="46"/>
  <c r="DS47" i="46"/>
  <c r="EU46" i="46"/>
  <c r="ET46" i="46"/>
  <c r="ES46" i="46"/>
  <c r="ER46" i="46"/>
  <c r="EQ46" i="46"/>
  <c r="EP46" i="46"/>
  <c r="EO46" i="46"/>
  <c r="EN46" i="46"/>
  <c r="EM46" i="46"/>
  <c r="EL46" i="46"/>
  <c r="EK46" i="46"/>
  <c r="EJ46" i="46"/>
  <c r="EI46" i="46"/>
  <c r="EH46" i="46"/>
  <c r="EG46" i="46"/>
  <c r="EF46" i="46"/>
  <c r="EE46" i="46"/>
  <c r="ED46" i="46"/>
  <c r="EC46" i="46"/>
  <c r="EB46" i="46"/>
  <c r="EA46" i="46"/>
  <c r="DZ46" i="46"/>
  <c r="DY46" i="46"/>
  <c r="DX46" i="46"/>
  <c r="DW46" i="46"/>
  <c r="DU46" i="46"/>
  <c r="DS46" i="46"/>
  <c r="EU45" i="46"/>
  <c r="ET45" i="46"/>
  <c r="ES45" i="46"/>
  <c r="ER45" i="46"/>
  <c r="EQ45" i="46"/>
  <c r="EP45" i="46"/>
  <c r="EO45" i="46"/>
  <c r="EN45" i="46"/>
  <c r="EM45" i="46"/>
  <c r="EL45" i="46"/>
  <c r="EK45" i="46"/>
  <c r="EJ45" i="46"/>
  <c r="EI45" i="46"/>
  <c r="EH45" i="46"/>
  <c r="EG45" i="46"/>
  <c r="EF45" i="46"/>
  <c r="EE45" i="46"/>
  <c r="ED45" i="46"/>
  <c r="EC45" i="46"/>
  <c r="EB45" i="46"/>
  <c r="EA45" i="46"/>
  <c r="DZ45" i="46"/>
  <c r="DY45" i="46"/>
  <c r="DX45" i="46"/>
  <c r="DW45" i="46"/>
  <c r="DU45" i="46"/>
  <c r="DS45" i="46"/>
  <c r="EU44" i="46"/>
  <c r="ET44" i="46"/>
  <c r="ES44" i="46"/>
  <c r="ER44" i="46"/>
  <c r="EQ44" i="46"/>
  <c r="EP44" i="46"/>
  <c r="EO44" i="46"/>
  <c r="EN44" i="46"/>
  <c r="EM44" i="46"/>
  <c r="EL44" i="46"/>
  <c r="EK44" i="46"/>
  <c r="EJ44" i="46"/>
  <c r="EI44" i="46"/>
  <c r="EH44" i="46"/>
  <c r="EG44" i="46"/>
  <c r="EF44" i="46"/>
  <c r="EE44" i="46"/>
  <c r="ED44" i="46"/>
  <c r="EC44" i="46"/>
  <c r="EB44" i="46"/>
  <c r="EA44" i="46"/>
  <c r="DZ44" i="46"/>
  <c r="DY44" i="46"/>
  <c r="DX44" i="46"/>
  <c r="DW44" i="46"/>
  <c r="DU44" i="46"/>
  <c r="DS44" i="46"/>
  <c r="EU43" i="46"/>
  <c r="ET43" i="46"/>
  <c r="ES43" i="46"/>
  <c r="ER43" i="46"/>
  <c r="EQ43" i="46"/>
  <c r="EP43" i="46"/>
  <c r="EO43" i="46"/>
  <c r="EN43" i="46"/>
  <c r="EM43" i="46"/>
  <c r="EL43" i="46"/>
  <c r="EK43" i="46"/>
  <c r="EJ43" i="46"/>
  <c r="EI43" i="46"/>
  <c r="EH43" i="46"/>
  <c r="EG43" i="46"/>
  <c r="EF43" i="46"/>
  <c r="EE43" i="46"/>
  <c r="ED43" i="46"/>
  <c r="EC43" i="46"/>
  <c r="EB43" i="46"/>
  <c r="EA43" i="46"/>
  <c r="DZ43" i="46"/>
  <c r="DY43" i="46"/>
  <c r="DX43" i="46"/>
  <c r="DW43" i="46"/>
  <c r="DU43" i="46"/>
  <c r="DS43" i="46"/>
  <c r="EU42" i="46"/>
  <c r="ET42" i="46"/>
  <c r="ES42" i="46"/>
  <c r="ER42" i="46"/>
  <c r="EQ42" i="46"/>
  <c r="EP42" i="46"/>
  <c r="EO42" i="46"/>
  <c r="EN42" i="46"/>
  <c r="EM42" i="46"/>
  <c r="EL42" i="46"/>
  <c r="EK42" i="46"/>
  <c r="EJ42" i="46"/>
  <c r="EI42" i="46"/>
  <c r="EH42" i="46"/>
  <c r="EG42" i="46"/>
  <c r="EF42" i="46"/>
  <c r="EE42" i="46"/>
  <c r="ED42" i="46"/>
  <c r="EC42" i="46"/>
  <c r="EB42" i="46"/>
  <c r="EA42" i="46"/>
  <c r="DZ42" i="46"/>
  <c r="DY42" i="46"/>
  <c r="DX42" i="46"/>
  <c r="DW42" i="46"/>
  <c r="DU42" i="46"/>
  <c r="DS42" i="46"/>
  <c r="EU41" i="46"/>
  <c r="ET41" i="46"/>
  <c r="ES41" i="46"/>
  <c r="ER41" i="46"/>
  <c r="EQ41" i="46"/>
  <c r="EP41" i="46"/>
  <c r="EO41" i="46"/>
  <c r="EN41" i="46"/>
  <c r="EM41" i="46"/>
  <c r="EL41" i="46"/>
  <c r="EK41" i="46"/>
  <c r="EJ41" i="46"/>
  <c r="EI41" i="46"/>
  <c r="EH41" i="46"/>
  <c r="EG41" i="46"/>
  <c r="EF41" i="46"/>
  <c r="EE41" i="46"/>
  <c r="ED41" i="46"/>
  <c r="EC41" i="46"/>
  <c r="EB41" i="46"/>
  <c r="EA41" i="46"/>
  <c r="DZ41" i="46"/>
  <c r="DY41" i="46"/>
  <c r="DX41" i="46"/>
  <c r="DW41" i="46"/>
  <c r="DU41" i="46"/>
  <c r="DS41" i="46"/>
  <c r="EU40" i="46"/>
  <c r="ET40" i="46"/>
  <c r="ES40" i="46"/>
  <c r="ER40" i="46"/>
  <c r="EQ40" i="46"/>
  <c r="EP40" i="46"/>
  <c r="EO40" i="46"/>
  <c r="EN40" i="46"/>
  <c r="EM40" i="46"/>
  <c r="EL40" i="46"/>
  <c r="EK40" i="46"/>
  <c r="EJ40" i="46"/>
  <c r="EI40" i="46"/>
  <c r="EH40" i="46"/>
  <c r="EG40" i="46"/>
  <c r="EF40" i="46"/>
  <c r="EE40" i="46"/>
  <c r="ED40" i="46"/>
  <c r="EC40" i="46"/>
  <c r="EB40" i="46"/>
  <c r="EA40" i="46"/>
  <c r="DZ40" i="46"/>
  <c r="DY40" i="46"/>
  <c r="DX40" i="46"/>
  <c r="DW40" i="46"/>
  <c r="DU40" i="46"/>
  <c r="DS40" i="46"/>
  <c r="EU39" i="46"/>
  <c r="ET39" i="46"/>
  <c r="ES39" i="46"/>
  <c r="ER39" i="46"/>
  <c r="EQ39" i="46"/>
  <c r="EP39" i="46"/>
  <c r="EO39" i="46"/>
  <c r="EN39" i="46"/>
  <c r="EM39" i="46"/>
  <c r="EL39" i="46"/>
  <c r="EK39" i="46"/>
  <c r="EJ39" i="46"/>
  <c r="EI39" i="46"/>
  <c r="EH39" i="46"/>
  <c r="EG39" i="46"/>
  <c r="EF39" i="46"/>
  <c r="EE39" i="46"/>
  <c r="ED39" i="46"/>
  <c r="EC39" i="46"/>
  <c r="EB39" i="46"/>
  <c r="EA39" i="46"/>
  <c r="DZ39" i="46"/>
  <c r="DY39" i="46"/>
  <c r="DX39" i="46"/>
  <c r="DW39" i="46"/>
  <c r="DU39" i="46"/>
  <c r="DS39" i="46"/>
  <c r="EU38" i="46"/>
  <c r="ET38" i="46"/>
  <c r="ES38" i="46"/>
  <c r="ER38" i="46"/>
  <c r="EQ38" i="46"/>
  <c r="EP38" i="46"/>
  <c r="EO38" i="46"/>
  <c r="EN38" i="46"/>
  <c r="EM38" i="46"/>
  <c r="EL38" i="46"/>
  <c r="EK38" i="46"/>
  <c r="EJ38" i="46"/>
  <c r="EI38" i="46"/>
  <c r="EH38" i="46"/>
  <c r="EG38" i="46"/>
  <c r="EF38" i="46"/>
  <c r="EE38" i="46"/>
  <c r="ED38" i="46"/>
  <c r="EC38" i="46"/>
  <c r="EB38" i="46"/>
  <c r="EA38" i="46"/>
  <c r="DZ38" i="46"/>
  <c r="DY38" i="46"/>
  <c r="DX38" i="46"/>
  <c r="DW38" i="46"/>
  <c r="DU38" i="46"/>
  <c r="DS38" i="46"/>
  <c r="EU37" i="46"/>
  <c r="ET37" i="46"/>
  <c r="ES37" i="46"/>
  <c r="ER37" i="46"/>
  <c r="EQ37" i="46"/>
  <c r="EP37" i="46"/>
  <c r="EO37" i="46"/>
  <c r="EN37" i="46"/>
  <c r="EM37" i="46"/>
  <c r="EL37" i="46"/>
  <c r="EK37" i="46"/>
  <c r="EJ37" i="46"/>
  <c r="EI37" i="46"/>
  <c r="EH37" i="46"/>
  <c r="EG37" i="46"/>
  <c r="EF37" i="46"/>
  <c r="EE37" i="46"/>
  <c r="ED37" i="46"/>
  <c r="EC37" i="46"/>
  <c r="EB37" i="46"/>
  <c r="EA37" i="46"/>
  <c r="DZ37" i="46"/>
  <c r="DY37" i="46"/>
  <c r="DX37" i="46"/>
  <c r="DW37" i="46"/>
  <c r="DU37" i="46"/>
  <c r="DS37" i="46"/>
  <c r="EU36" i="46"/>
  <c r="ET36" i="46"/>
  <c r="ES36" i="46"/>
  <c r="ER36" i="46"/>
  <c r="EQ36" i="46"/>
  <c r="EP36" i="46"/>
  <c r="EO36" i="46"/>
  <c r="EN36" i="46"/>
  <c r="EM36" i="46"/>
  <c r="EL36" i="46"/>
  <c r="EK36" i="46"/>
  <c r="EJ36" i="46"/>
  <c r="EI36" i="46"/>
  <c r="EH36" i="46"/>
  <c r="EG36" i="46"/>
  <c r="EF36" i="46"/>
  <c r="EE36" i="46"/>
  <c r="ED36" i="46"/>
  <c r="EC36" i="46"/>
  <c r="EB36" i="46"/>
  <c r="EA36" i="46"/>
  <c r="DZ36" i="46"/>
  <c r="DY36" i="46"/>
  <c r="DX36" i="46"/>
  <c r="DW36" i="46"/>
  <c r="DU36" i="46"/>
  <c r="DS36" i="46"/>
  <c r="EU35" i="46"/>
  <c r="ET35" i="46"/>
  <c r="ES35" i="46"/>
  <c r="ER35" i="46"/>
  <c r="EQ35" i="46"/>
  <c r="EP35" i="46"/>
  <c r="EO35" i="46"/>
  <c r="EN35" i="46"/>
  <c r="EM35" i="46"/>
  <c r="EL35" i="46"/>
  <c r="EK35" i="46"/>
  <c r="EJ35" i="46"/>
  <c r="EI35" i="46"/>
  <c r="EH35" i="46"/>
  <c r="EG35" i="46"/>
  <c r="EF35" i="46"/>
  <c r="EE35" i="46"/>
  <c r="ED35" i="46"/>
  <c r="EC35" i="46"/>
  <c r="EB35" i="46"/>
  <c r="EA35" i="46"/>
  <c r="DZ35" i="46"/>
  <c r="DY35" i="46"/>
  <c r="DX35" i="46"/>
  <c r="DW35" i="46"/>
  <c r="DU35" i="46"/>
  <c r="DS35" i="46"/>
  <c r="EU34" i="46"/>
  <c r="ET34" i="46"/>
  <c r="ES34" i="46"/>
  <c r="ER34" i="46"/>
  <c r="EQ34" i="46"/>
  <c r="EP34" i="46"/>
  <c r="EO34" i="46"/>
  <c r="EN34" i="46"/>
  <c r="EM34" i="46"/>
  <c r="EL34" i="46"/>
  <c r="EK34" i="46"/>
  <c r="EJ34" i="46"/>
  <c r="EI34" i="46"/>
  <c r="EH34" i="46"/>
  <c r="EG34" i="46"/>
  <c r="EF34" i="46"/>
  <c r="EE34" i="46"/>
  <c r="ED34" i="46"/>
  <c r="EC34" i="46"/>
  <c r="EB34" i="46"/>
  <c r="EA34" i="46"/>
  <c r="DZ34" i="46"/>
  <c r="DY34" i="46"/>
  <c r="DX34" i="46"/>
  <c r="DW34" i="46"/>
  <c r="DU34" i="46"/>
  <c r="DS34" i="46"/>
  <c r="EU33" i="46"/>
  <c r="ET33" i="46"/>
  <c r="ES33" i="46"/>
  <c r="ER33" i="46"/>
  <c r="EQ33" i="46"/>
  <c r="EP33" i="46"/>
  <c r="EO33" i="46"/>
  <c r="EN33" i="46"/>
  <c r="EM33" i="46"/>
  <c r="EL33" i="46"/>
  <c r="EK33" i="46"/>
  <c r="EJ33" i="46"/>
  <c r="EI33" i="46"/>
  <c r="EH33" i="46"/>
  <c r="EG33" i="46"/>
  <c r="EF33" i="46"/>
  <c r="EE33" i="46"/>
  <c r="ED33" i="46"/>
  <c r="EC33" i="46"/>
  <c r="EB33" i="46"/>
  <c r="EA33" i="46"/>
  <c r="DZ33" i="46"/>
  <c r="DY33" i="46"/>
  <c r="DX33" i="46"/>
  <c r="DW33" i="46"/>
  <c r="DU33" i="46"/>
  <c r="DS33" i="46"/>
  <c r="EU32" i="46"/>
  <c r="ET32" i="46"/>
  <c r="ES32" i="46"/>
  <c r="ER32" i="46"/>
  <c r="EQ32" i="46"/>
  <c r="EP32" i="46"/>
  <c r="EO32" i="46"/>
  <c r="EN32" i="46"/>
  <c r="EM32" i="46"/>
  <c r="EL32" i="46"/>
  <c r="EK32" i="46"/>
  <c r="EJ32" i="46"/>
  <c r="EI32" i="46"/>
  <c r="EH32" i="46"/>
  <c r="EG32" i="46"/>
  <c r="EF32" i="46"/>
  <c r="EE32" i="46"/>
  <c r="ED32" i="46"/>
  <c r="EC32" i="46"/>
  <c r="EB32" i="46"/>
  <c r="EA32" i="46"/>
  <c r="DZ32" i="46"/>
  <c r="DY32" i="46"/>
  <c r="DX32" i="46"/>
  <c r="DW32" i="46"/>
  <c r="DU32" i="46"/>
  <c r="DS32" i="46"/>
  <c r="EU31" i="46"/>
  <c r="ET31" i="46"/>
  <c r="ES31" i="46"/>
  <c r="ER31" i="46"/>
  <c r="EQ31" i="46"/>
  <c r="EP31" i="46"/>
  <c r="EO31" i="46"/>
  <c r="EN31" i="46"/>
  <c r="EM31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U31" i="46"/>
  <c r="DS31" i="46"/>
  <c r="EU30" i="46"/>
  <c r="ET30" i="46"/>
  <c r="ES30" i="46"/>
  <c r="ER30" i="46"/>
  <c r="EQ30" i="46"/>
  <c r="EP30" i="46"/>
  <c r="EO30" i="46"/>
  <c r="EN30" i="46"/>
  <c r="EM30" i="46"/>
  <c r="EL30" i="46"/>
  <c r="EK30" i="46"/>
  <c r="EJ30" i="46"/>
  <c r="EI30" i="46"/>
  <c r="EH30" i="46"/>
  <c r="EG30" i="46"/>
  <c r="EF30" i="46"/>
  <c r="EE30" i="46"/>
  <c r="ED30" i="46"/>
  <c r="EC30" i="46"/>
  <c r="EB30" i="46"/>
  <c r="EA30" i="46"/>
  <c r="DZ30" i="46"/>
  <c r="DY30" i="46"/>
  <c r="DX30" i="46"/>
  <c r="DW30" i="46"/>
  <c r="DU30" i="46"/>
  <c r="DS30" i="46"/>
  <c r="EU29" i="46"/>
  <c r="ET29" i="46"/>
  <c r="ES29" i="46"/>
  <c r="ER29" i="46"/>
  <c r="EQ29" i="46"/>
  <c r="EP29" i="46"/>
  <c r="EO29" i="46"/>
  <c r="EN29" i="46"/>
  <c r="EM29" i="46"/>
  <c r="EL29" i="46"/>
  <c r="EK29" i="46"/>
  <c r="EJ29" i="46"/>
  <c r="EI29" i="46"/>
  <c r="EH29" i="46"/>
  <c r="EG29" i="46"/>
  <c r="EF29" i="46"/>
  <c r="EE29" i="46"/>
  <c r="ED29" i="46"/>
  <c r="EC29" i="46"/>
  <c r="EB29" i="46"/>
  <c r="EA29" i="46"/>
  <c r="DZ29" i="46"/>
  <c r="DY29" i="46"/>
  <c r="DX29" i="46"/>
  <c r="DW29" i="46"/>
  <c r="DU29" i="46"/>
  <c r="DS29" i="46"/>
  <c r="EU28" i="46"/>
  <c r="ET28" i="46"/>
  <c r="ES28" i="46"/>
  <c r="ER28" i="46"/>
  <c r="EQ28" i="46"/>
  <c r="EP28" i="46"/>
  <c r="EO28" i="46"/>
  <c r="EN28" i="46"/>
  <c r="EM28" i="46"/>
  <c r="EL28" i="46"/>
  <c r="EK28" i="46"/>
  <c r="EJ28" i="46"/>
  <c r="EI28" i="46"/>
  <c r="EH28" i="46"/>
  <c r="EG28" i="46"/>
  <c r="EF28" i="46"/>
  <c r="EE28" i="46"/>
  <c r="ED28" i="46"/>
  <c r="EC28" i="46"/>
  <c r="EB28" i="46"/>
  <c r="EA28" i="46"/>
  <c r="DZ28" i="46"/>
  <c r="DY28" i="46"/>
  <c r="DX28" i="46"/>
  <c r="DW28" i="46"/>
  <c r="DU28" i="46"/>
  <c r="DS28" i="46"/>
  <c r="EU27" i="46"/>
  <c r="ET27" i="46"/>
  <c r="ES27" i="46"/>
  <c r="ER27" i="46"/>
  <c r="EQ27" i="46"/>
  <c r="EP27" i="46"/>
  <c r="EO27" i="46"/>
  <c r="EN27" i="46"/>
  <c r="EM27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U27" i="46"/>
  <c r="DS27" i="46"/>
  <c r="EU26" i="46"/>
  <c r="ET26" i="46"/>
  <c r="ES26" i="46"/>
  <c r="ER26" i="46"/>
  <c r="EQ26" i="46"/>
  <c r="EP26" i="46"/>
  <c r="EO26" i="46"/>
  <c r="EN26" i="46"/>
  <c r="EM26" i="46"/>
  <c r="EL26" i="46"/>
  <c r="EK26" i="46"/>
  <c r="EJ26" i="46"/>
  <c r="EI26" i="46"/>
  <c r="EH26" i="46"/>
  <c r="EG26" i="46"/>
  <c r="EF26" i="46"/>
  <c r="EE26" i="46"/>
  <c r="ED26" i="46"/>
  <c r="EC26" i="46"/>
  <c r="EB26" i="46"/>
  <c r="EA26" i="46"/>
  <c r="DZ26" i="46"/>
  <c r="DY26" i="46"/>
  <c r="DX26" i="46"/>
  <c r="DW26" i="46"/>
  <c r="DU26" i="46"/>
  <c r="DS26" i="46"/>
  <c r="EU25" i="46"/>
  <c r="ET25" i="46"/>
  <c r="ES25" i="46"/>
  <c r="ER25" i="46"/>
  <c r="EQ25" i="46"/>
  <c r="EP25" i="46"/>
  <c r="EO25" i="46"/>
  <c r="EN25" i="46"/>
  <c r="EM25" i="46"/>
  <c r="EL25" i="46"/>
  <c r="EK25" i="46"/>
  <c r="EJ25" i="46"/>
  <c r="EI25" i="46"/>
  <c r="EH25" i="46"/>
  <c r="EG25" i="46"/>
  <c r="EF25" i="46"/>
  <c r="EE25" i="46"/>
  <c r="ED25" i="46"/>
  <c r="EC25" i="46"/>
  <c r="EB25" i="46"/>
  <c r="EA25" i="46"/>
  <c r="DZ25" i="46"/>
  <c r="DY25" i="46"/>
  <c r="DX25" i="46"/>
  <c r="DW25" i="46"/>
  <c r="DU25" i="46"/>
  <c r="DS25" i="46"/>
  <c r="EU24" i="46"/>
  <c r="ET24" i="46"/>
  <c r="ES24" i="46"/>
  <c r="ER24" i="46"/>
  <c r="EQ24" i="46"/>
  <c r="EP24" i="46"/>
  <c r="EO24" i="46"/>
  <c r="EN24" i="46"/>
  <c r="EM24" i="46"/>
  <c r="EL24" i="46"/>
  <c r="EK24" i="46"/>
  <c r="EJ24" i="46"/>
  <c r="EI24" i="46"/>
  <c r="EH24" i="46"/>
  <c r="EG24" i="46"/>
  <c r="EF24" i="46"/>
  <c r="EE24" i="46"/>
  <c r="ED24" i="46"/>
  <c r="EC24" i="46"/>
  <c r="EB24" i="46"/>
  <c r="EA24" i="46"/>
  <c r="DZ24" i="46"/>
  <c r="DY24" i="46"/>
  <c r="DX24" i="46"/>
  <c r="DW24" i="46"/>
  <c r="DU24" i="46"/>
  <c r="DS24" i="46"/>
  <c r="EU23" i="46"/>
  <c r="ET23" i="46"/>
  <c r="ES23" i="46"/>
  <c r="ER23" i="46"/>
  <c r="EQ23" i="46"/>
  <c r="EP23" i="46"/>
  <c r="EO23" i="46"/>
  <c r="EN23" i="46"/>
  <c r="EM23" i="46"/>
  <c r="EL23" i="46"/>
  <c r="EK23" i="46"/>
  <c r="EJ23" i="46"/>
  <c r="EI23" i="46"/>
  <c r="EH23" i="46"/>
  <c r="EG23" i="46"/>
  <c r="EF23" i="46"/>
  <c r="EE23" i="46"/>
  <c r="ED23" i="46"/>
  <c r="EC23" i="46"/>
  <c r="EB23" i="46"/>
  <c r="EA23" i="46"/>
  <c r="DZ23" i="46"/>
  <c r="DY23" i="46"/>
  <c r="DX23" i="46"/>
  <c r="DW23" i="46"/>
  <c r="DU23" i="46"/>
  <c r="DS23" i="46"/>
  <c r="EU22" i="46"/>
  <c r="ET22" i="46"/>
  <c r="ES22" i="46"/>
  <c r="ER22" i="46"/>
  <c r="EQ22" i="46"/>
  <c r="EP22" i="46"/>
  <c r="EO22" i="46"/>
  <c r="EN22" i="46"/>
  <c r="EM22" i="46"/>
  <c r="EL22" i="46"/>
  <c r="EK22" i="46"/>
  <c r="EJ22" i="46"/>
  <c r="EI22" i="46"/>
  <c r="EH22" i="46"/>
  <c r="EG22" i="46"/>
  <c r="EF22" i="46"/>
  <c r="EE22" i="46"/>
  <c r="ED22" i="46"/>
  <c r="EC22" i="46"/>
  <c r="EB22" i="46"/>
  <c r="EA22" i="46"/>
  <c r="DZ22" i="46"/>
  <c r="DY22" i="46"/>
  <c r="DX22" i="46"/>
  <c r="DW22" i="46"/>
  <c r="DU22" i="46"/>
  <c r="DS22" i="46"/>
  <c r="EU21" i="46"/>
  <c r="ET21" i="46"/>
  <c r="ES21" i="46"/>
  <c r="ER21" i="46"/>
  <c r="EQ21" i="46"/>
  <c r="EP21" i="46"/>
  <c r="EO21" i="46"/>
  <c r="EN21" i="46"/>
  <c r="EM21" i="46"/>
  <c r="EL21" i="46"/>
  <c r="EK21" i="46"/>
  <c r="EJ21" i="46"/>
  <c r="EI21" i="46"/>
  <c r="EH21" i="46"/>
  <c r="EG21" i="46"/>
  <c r="EF21" i="46"/>
  <c r="EE21" i="46"/>
  <c r="ED21" i="46"/>
  <c r="EC21" i="46"/>
  <c r="EB21" i="46"/>
  <c r="EA21" i="46"/>
  <c r="DZ21" i="46"/>
  <c r="DY21" i="46"/>
  <c r="DX21" i="46"/>
  <c r="DW21" i="46"/>
  <c r="DU21" i="46"/>
  <c r="DS21" i="46"/>
  <c r="EU20" i="46"/>
  <c r="ET20" i="46"/>
  <c r="ES20" i="46"/>
  <c r="ER20" i="46"/>
  <c r="EQ20" i="46"/>
  <c r="EP20" i="46"/>
  <c r="EO20" i="46"/>
  <c r="EN20" i="46"/>
  <c r="EM20" i="46"/>
  <c r="EL20" i="46"/>
  <c r="EK20" i="46"/>
  <c r="EJ20" i="46"/>
  <c r="EI20" i="46"/>
  <c r="EH20" i="46"/>
  <c r="EG20" i="46"/>
  <c r="EF20" i="46"/>
  <c r="EE20" i="46"/>
  <c r="ED20" i="46"/>
  <c r="EC20" i="46"/>
  <c r="EB20" i="46"/>
  <c r="EA20" i="46"/>
  <c r="DZ20" i="46"/>
  <c r="DY20" i="46"/>
  <c r="DX20" i="46"/>
  <c r="DW20" i="46"/>
  <c r="DU20" i="46"/>
  <c r="DS20" i="46"/>
  <c r="EU19" i="46"/>
  <c r="ET19" i="46"/>
  <c r="ES19" i="46"/>
  <c r="ER19" i="46"/>
  <c r="EQ19" i="46"/>
  <c r="EP19" i="46"/>
  <c r="EO19" i="46"/>
  <c r="EN19" i="46"/>
  <c r="EM19" i="46"/>
  <c r="EL19" i="46"/>
  <c r="EK19" i="46"/>
  <c r="EJ19" i="46"/>
  <c r="EI19" i="46"/>
  <c r="EH19" i="46"/>
  <c r="EG19" i="46"/>
  <c r="EF19" i="46"/>
  <c r="EE19" i="46"/>
  <c r="ED19" i="46"/>
  <c r="EC19" i="46"/>
  <c r="EB19" i="46"/>
  <c r="EA19" i="46"/>
  <c r="DZ19" i="46"/>
  <c r="DY19" i="46"/>
  <c r="DX19" i="46"/>
  <c r="DW19" i="46"/>
  <c r="DU19" i="46"/>
  <c r="DS19" i="46"/>
  <c r="EU18" i="46"/>
  <c r="ET18" i="46"/>
  <c r="ES18" i="46"/>
  <c r="ER18" i="46"/>
  <c r="EQ18" i="46"/>
  <c r="EP18" i="46"/>
  <c r="EO18" i="46"/>
  <c r="EN18" i="46"/>
  <c r="EM18" i="46"/>
  <c r="EL18" i="46"/>
  <c r="EK18" i="46"/>
  <c r="EJ18" i="46"/>
  <c r="EI18" i="46"/>
  <c r="EH18" i="46"/>
  <c r="EG18" i="46"/>
  <c r="EF18" i="46"/>
  <c r="EE18" i="46"/>
  <c r="ED18" i="46"/>
  <c r="EC18" i="46"/>
  <c r="EB18" i="46"/>
  <c r="EA18" i="46"/>
  <c r="DZ18" i="46"/>
  <c r="DY18" i="46"/>
  <c r="DX18" i="46"/>
  <c r="DW18" i="46"/>
  <c r="DU18" i="46"/>
  <c r="DS18" i="46"/>
  <c r="EU17" i="46"/>
  <c r="ET17" i="46"/>
  <c r="ES17" i="46"/>
  <c r="ER17" i="46"/>
  <c r="EQ17" i="46"/>
  <c r="EP17" i="46"/>
  <c r="EO17" i="46"/>
  <c r="EN17" i="46"/>
  <c r="EM17" i="46"/>
  <c r="EL17" i="46"/>
  <c r="EK17" i="46"/>
  <c r="EJ17" i="46"/>
  <c r="EI17" i="46"/>
  <c r="EH17" i="46"/>
  <c r="EG17" i="46"/>
  <c r="EF17" i="46"/>
  <c r="EE17" i="46"/>
  <c r="ED17" i="46"/>
  <c r="EC17" i="46"/>
  <c r="EB17" i="46"/>
  <c r="EA17" i="46"/>
  <c r="DZ17" i="46"/>
  <c r="DY17" i="46"/>
  <c r="DX17" i="46"/>
  <c r="DW17" i="46"/>
  <c r="DU17" i="46"/>
  <c r="DS17" i="46"/>
  <c r="EU16" i="46"/>
  <c r="ET16" i="46"/>
  <c r="ES16" i="46"/>
  <c r="ER16" i="46"/>
  <c r="EQ16" i="46"/>
  <c r="EP16" i="46"/>
  <c r="EO16" i="46"/>
  <c r="EN16" i="46"/>
  <c r="EM16" i="46"/>
  <c r="EL16" i="46"/>
  <c r="EK16" i="46"/>
  <c r="EJ16" i="46"/>
  <c r="EI16" i="46"/>
  <c r="EH16" i="46"/>
  <c r="EG16" i="46"/>
  <c r="EF16" i="46"/>
  <c r="EE16" i="46"/>
  <c r="ED16" i="46"/>
  <c r="EC16" i="46"/>
  <c r="EB16" i="46"/>
  <c r="EA16" i="46"/>
  <c r="DZ16" i="46"/>
  <c r="DY16" i="46"/>
  <c r="DX16" i="46"/>
  <c r="DW16" i="46"/>
  <c r="DU16" i="46"/>
  <c r="DS16" i="46"/>
  <c r="EU15" i="46"/>
  <c r="ET15" i="46"/>
  <c r="ES15" i="46"/>
  <c r="ER15" i="46"/>
  <c r="EQ15" i="46"/>
  <c r="EP15" i="46"/>
  <c r="EO15" i="46"/>
  <c r="EN15" i="46"/>
  <c r="EM15" i="46"/>
  <c r="EL15" i="46"/>
  <c r="EK15" i="46"/>
  <c r="EJ15" i="46"/>
  <c r="EI15" i="46"/>
  <c r="EH15" i="46"/>
  <c r="EG15" i="46"/>
  <c r="EF15" i="46"/>
  <c r="EE15" i="46"/>
  <c r="ED15" i="46"/>
  <c r="EC15" i="46"/>
  <c r="EB15" i="46"/>
  <c r="EA15" i="46"/>
  <c r="DZ15" i="46"/>
  <c r="DY15" i="46"/>
  <c r="DX15" i="46"/>
  <c r="DW15" i="46"/>
  <c r="DU15" i="46"/>
  <c r="DS15" i="46"/>
  <c r="EU14" i="46"/>
  <c r="ET14" i="46"/>
  <c r="ES14" i="46"/>
  <c r="ER14" i="46"/>
  <c r="EQ14" i="46"/>
  <c r="EP14" i="46"/>
  <c r="EO14" i="46"/>
  <c r="EN14" i="46"/>
  <c r="EM14" i="46"/>
  <c r="EL14" i="46"/>
  <c r="EK14" i="46"/>
  <c r="EJ14" i="46"/>
  <c r="EI14" i="46"/>
  <c r="EH14" i="46"/>
  <c r="EG14" i="46"/>
  <c r="EF14" i="46"/>
  <c r="EE14" i="46"/>
  <c r="ED14" i="46"/>
  <c r="EC14" i="46"/>
  <c r="EB14" i="46"/>
  <c r="EA14" i="46"/>
  <c r="DZ14" i="46"/>
  <c r="DY14" i="46"/>
  <c r="DX14" i="46"/>
  <c r="DW14" i="46"/>
  <c r="DU14" i="46"/>
  <c r="DS14" i="46"/>
  <c r="EU13" i="46"/>
  <c r="ET13" i="46"/>
  <c r="ES13" i="46"/>
  <c r="ER13" i="46"/>
  <c r="EQ13" i="46"/>
  <c r="EP13" i="46"/>
  <c r="EO13" i="46"/>
  <c r="EN13" i="46"/>
  <c r="EM13" i="46"/>
  <c r="EL13" i="46"/>
  <c r="EK13" i="46"/>
  <c r="EJ13" i="46"/>
  <c r="EI13" i="46"/>
  <c r="EH13" i="46"/>
  <c r="EG13" i="46"/>
  <c r="EF13" i="46"/>
  <c r="EE13" i="46"/>
  <c r="ED13" i="46"/>
  <c r="EC13" i="46"/>
  <c r="EB13" i="46"/>
  <c r="EA13" i="46"/>
  <c r="DZ13" i="46"/>
  <c r="DY13" i="46"/>
  <c r="DX13" i="46"/>
  <c r="DW13" i="46"/>
  <c r="DU13" i="46"/>
  <c r="DS13" i="46"/>
  <c r="EU12" i="46"/>
  <c r="ET12" i="46"/>
  <c r="ES12" i="46"/>
  <c r="ER12" i="46"/>
  <c r="EQ12" i="46"/>
  <c r="EP12" i="46"/>
  <c r="EO12" i="46"/>
  <c r="EN12" i="46"/>
  <c r="EM12" i="46"/>
  <c r="EL12" i="46"/>
  <c r="EK12" i="46"/>
  <c r="EJ12" i="46"/>
  <c r="EI12" i="46"/>
  <c r="EH12" i="46"/>
  <c r="EG12" i="46"/>
  <c r="EF12" i="46"/>
  <c r="EE12" i="46"/>
  <c r="ED12" i="46"/>
  <c r="EC12" i="46"/>
  <c r="EB12" i="46"/>
  <c r="EA12" i="46"/>
  <c r="DZ12" i="46"/>
  <c r="DY12" i="46"/>
  <c r="DX12" i="46"/>
  <c r="DW12" i="46"/>
  <c r="DU12" i="46"/>
  <c r="DS12" i="46"/>
  <c r="EU11" i="46"/>
  <c r="ET11" i="46"/>
  <c r="ES11" i="46"/>
  <c r="ER11" i="46"/>
  <c r="EQ11" i="46"/>
  <c r="EP11" i="46"/>
  <c r="EO11" i="46"/>
  <c r="EN11" i="46"/>
  <c r="EM11" i="46"/>
  <c r="EL11" i="46"/>
  <c r="EK11" i="46"/>
  <c r="EJ11" i="46"/>
  <c r="EI11" i="46"/>
  <c r="EH11" i="46"/>
  <c r="EG11" i="46"/>
  <c r="EF11" i="46"/>
  <c r="EE11" i="46"/>
  <c r="ED11" i="46"/>
  <c r="EC11" i="46"/>
  <c r="EB11" i="46"/>
  <c r="EA11" i="46"/>
  <c r="DZ11" i="46"/>
  <c r="DY11" i="46"/>
  <c r="DX11" i="46"/>
  <c r="DW11" i="46"/>
  <c r="DU11" i="46"/>
  <c r="DS11" i="46"/>
  <c r="EU10" i="46"/>
  <c r="ET10" i="46"/>
  <c r="ES10" i="46"/>
  <c r="ER10" i="46"/>
  <c r="EQ10" i="46"/>
  <c r="EP10" i="46"/>
  <c r="EO10" i="46"/>
  <c r="EN10" i="46"/>
  <c r="EM10" i="46"/>
  <c r="EL10" i="46"/>
  <c r="EK10" i="46"/>
  <c r="EJ10" i="46"/>
  <c r="EI10" i="46"/>
  <c r="EH10" i="46"/>
  <c r="EG10" i="46"/>
  <c r="EF10" i="46"/>
  <c r="EE10" i="46"/>
  <c r="ED10" i="46"/>
  <c r="EC10" i="46"/>
  <c r="EB10" i="46"/>
  <c r="EA10" i="46"/>
  <c r="DZ10" i="46"/>
  <c r="DY10" i="46"/>
  <c r="DX10" i="46"/>
  <c r="DW10" i="46"/>
  <c r="DU10" i="46"/>
  <c r="DS10" i="46"/>
  <c r="EU9" i="46"/>
  <c r="ET9" i="46"/>
  <c r="ES9" i="46"/>
  <c r="ER9" i="46"/>
  <c r="EQ9" i="46"/>
  <c r="EP9" i="46"/>
  <c r="EO9" i="46"/>
  <c r="EN9" i="46"/>
  <c r="EM9" i="46"/>
  <c r="EL9" i="46"/>
  <c r="EK9" i="46"/>
  <c r="EJ9" i="46"/>
  <c r="EI9" i="46"/>
  <c r="EH9" i="46"/>
  <c r="EG9" i="46"/>
  <c r="EF9" i="46"/>
  <c r="EE9" i="46"/>
  <c r="ED9" i="46"/>
  <c r="EC9" i="46"/>
  <c r="EB9" i="46"/>
  <c r="EA9" i="46"/>
  <c r="DZ9" i="46"/>
  <c r="DY9" i="46"/>
  <c r="DX9" i="46"/>
  <c r="DW9" i="46"/>
  <c r="DU9" i="46"/>
  <c r="DS9" i="46"/>
  <c r="EU8" i="46"/>
  <c r="ET8" i="46"/>
  <c r="ES8" i="46"/>
  <c r="ER8" i="46"/>
  <c r="EQ8" i="46"/>
  <c r="EP8" i="46"/>
  <c r="EO8" i="46"/>
  <c r="EN8" i="46"/>
  <c r="EM8" i="46"/>
  <c r="EL8" i="46"/>
  <c r="EK8" i="46"/>
  <c r="EJ8" i="46"/>
  <c r="EI8" i="46"/>
  <c r="EH8" i="46"/>
  <c r="EG8" i="46"/>
  <c r="EF8" i="46"/>
  <c r="EE8" i="46"/>
  <c r="ED8" i="46"/>
  <c r="EC8" i="46"/>
  <c r="EB8" i="46"/>
  <c r="EA8" i="46"/>
  <c r="DZ8" i="46"/>
  <c r="DY8" i="46"/>
  <c r="DX8" i="46"/>
  <c r="DW8" i="46"/>
  <c r="DU8" i="46"/>
  <c r="DS8" i="46"/>
  <c r="EU7" i="46"/>
  <c r="ET7" i="46"/>
  <c r="ES7" i="46"/>
  <c r="ER7" i="46"/>
  <c r="EQ7" i="46"/>
  <c r="EP7" i="46"/>
  <c r="EO7" i="46"/>
  <c r="EN7" i="46"/>
  <c r="EM7" i="46"/>
  <c r="EL7" i="46"/>
  <c r="EK7" i="46"/>
  <c r="EJ7" i="46"/>
  <c r="EI7" i="46"/>
  <c r="EH7" i="46"/>
  <c r="EG7" i="46"/>
  <c r="EF7" i="46"/>
  <c r="EE7" i="46"/>
  <c r="ED7" i="46"/>
  <c r="EC7" i="46"/>
  <c r="EB7" i="46"/>
  <c r="EA7" i="46"/>
  <c r="DZ7" i="46"/>
  <c r="DY7" i="46"/>
  <c r="DX7" i="46"/>
  <c r="DW7" i="46"/>
  <c r="DU7" i="46"/>
  <c r="DS7" i="46"/>
  <c r="EU6" i="46"/>
  <c r="ET6" i="46"/>
  <c r="ES6" i="46"/>
  <c r="ER6" i="46"/>
  <c r="EQ6" i="46"/>
  <c r="EP6" i="46"/>
  <c r="EO6" i="46"/>
  <c r="EN6" i="46"/>
  <c r="EM6" i="46"/>
  <c r="EL6" i="46"/>
  <c r="EK6" i="46"/>
  <c r="EJ6" i="46"/>
  <c r="EI6" i="46"/>
  <c r="EH6" i="46"/>
  <c r="EG6" i="46"/>
  <c r="EF6" i="46"/>
  <c r="EE6" i="46"/>
  <c r="ED6" i="46"/>
  <c r="EC6" i="46"/>
  <c r="EB6" i="46"/>
  <c r="EA6" i="46"/>
  <c r="DZ6" i="46"/>
  <c r="DY6" i="46"/>
  <c r="DX6" i="46"/>
  <c r="DW6" i="46"/>
  <c r="DU6" i="46"/>
  <c r="DS6" i="46"/>
  <c r="EU5" i="46"/>
  <c r="ET5" i="46"/>
  <c r="ES5" i="46"/>
  <c r="ER5" i="46"/>
  <c r="EQ5" i="46"/>
  <c r="EP5" i="46"/>
  <c r="EO5" i="46"/>
  <c r="EN5" i="46"/>
  <c r="EM5" i="46"/>
  <c r="EL5" i="46"/>
  <c r="EK5" i="46"/>
  <c r="EJ5" i="46"/>
  <c r="EI5" i="46"/>
  <c r="EH5" i="46"/>
  <c r="EG5" i="46"/>
  <c r="EF5" i="46"/>
  <c r="EE5" i="46"/>
  <c r="ED5" i="46"/>
  <c r="EC5" i="46"/>
  <c r="EB5" i="46"/>
  <c r="EA5" i="46"/>
  <c r="DZ5" i="46"/>
  <c r="DY5" i="46"/>
  <c r="DX5" i="46"/>
  <c r="DW5" i="46"/>
  <c r="DU5" i="46"/>
  <c r="DS5" i="46"/>
  <c r="EU4" i="46"/>
  <c r="ET4" i="46"/>
  <c r="ES4" i="46"/>
  <c r="ER4" i="46"/>
  <c r="EQ4" i="46"/>
  <c r="EP4" i="46"/>
  <c r="EO4" i="46"/>
  <c r="EN4" i="46"/>
  <c r="EM4" i="46"/>
  <c r="EL4" i="46"/>
  <c r="EK4" i="46"/>
  <c r="EJ4" i="46"/>
  <c r="EI4" i="46"/>
  <c r="EH4" i="46"/>
  <c r="EG4" i="46"/>
  <c r="EF4" i="46"/>
  <c r="EE4" i="46"/>
  <c r="ED4" i="46"/>
  <c r="EC4" i="46"/>
  <c r="EB4" i="46"/>
  <c r="EA4" i="46"/>
  <c r="DZ4" i="46"/>
  <c r="DY4" i="46"/>
  <c r="DX4" i="46"/>
  <c r="DW4" i="46"/>
  <c r="DU4" i="46"/>
  <c r="DS4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U3" i="46"/>
  <c r="DS3" i="46"/>
  <c r="C61" i="44"/>
  <c r="D61" i="44"/>
  <c r="E61" i="44"/>
  <c r="F61" i="44"/>
  <c r="G61" i="44"/>
  <c r="H61" i="44"/>
  <c r="I61" i="44"/>
  <c r="J61" i="44"/>
  <c r="K61" i="44"/>
  <c r="L61" i="44"/>
  <c r="B61" i="44"/>
  <c r="C61" i="13"/>
  <c r="D61" i="13"/>
  <c r="E61" i="13"/>
  <c r="F61" i="13"/>
  <c r="G61" i="13"/>
  <c r="H61" i="13"/>
  <c r="I61" i="13"/>
  <c r="J61" i="13"/>
  <c r="K61" i="13"/>
  <c r="L61" i="13"/>
  <c r="B61" i="13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H61" i="27"/>
  <c r="AI61" i="27"/>
  <c r="AJ61" i="27"/>
  <c r="AK61" i="27"/>
  <c r="AL61" i="27"/>
  <c r="AM61" i="27"/>
  <c r="AN61" i="27"/>
  <c r="C62" i="27"/>
  <c r="C14" i="21" s="1"/>
  <c r="D62" i="27"/>
  <c r="D14" i="21" s="1"/>
  <c r="E62" i="27"/>
  <c r="E14" i="21" s="1"/>
  <c r="F62" i="27"/>
  <c r="F14" i="21" s="1"/>
  <c r="G62" i="27"/>
  <c r="G14" i="21" s="1"/>
  <c r="H62" i="27"/>
  <c r="H14" i="21" s="1"/>
  <c r="I62" i="27"/>
  <c r="J62" i="27"/>
  <c r="K62" i="27"/>
  <c r="L14" i="42" s="1"/>
  <c r="L62" i="27"/>
  <c r="M62" i="27"/>
  <c r="N62" i="27"/>
  <c r="M14" i="42" s="1"/>
  <c r="O62" i="27"/>
  <c r="P62" i="27"/>
  <c r="Q62" i="27"/>
  <c r="K14" i="42" s="1"/>
  <c r="R62" i="27"/>
  <c r="S62" i="27"/>
  <c r="T62" i="27"/>
  <c r="U62" i="27"/>
  <c r="V62" i="27"/>
  <c r="W62" i="27"/>
  <c r="O14" i="42" s="1"/>
  <c r="X62" i="27"/>
  <c r="Y62" i="27"/>
  <c r="Z62" i="27"/>
  <c r="AA62" i="27"/>
  <c r="N14" i="42" s="1"/>
  <c r="AB62" i="27"/>
  <c r="AC62" i="27"/>
  <c r="AD62" i="27"/>
  <c r="AE62" i="27"/>
  <c r="AF62" i="27"/>
  <c r="AH62" i="27"/>
  <c r="AI62" i="27"/>
  <c r="AJ62" i="27"/>
  <c r="AK62" i="27"/>
  <c r="AL62" i="27"/>
  <c r="AM62" i="27"/>
  <c r="AN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AH63" i="27"/>
  <c r="AI63" i="27"/>
  <c r="AJ63" i="27"/>
  <c r="AK63" i="27"/>
  <c r="AL63" i="27"/>
  <c r="AM63" i="27"/>
  <c r="AN63" i="27"/>
  <c r="B61" i="27"/>
  <c r="C62" i="32"/>
  <c r="C19" i="21" s="1"/>
  <c r="D62" i="32"/>
  <c r="D19" i="21" s="1"/>
  <c r="E62" i="32"/>
  <c r="E19" i="21" s="1"/>
  <c r="F62" i="32"/>
  <c r="F19" i="21" s="1"/>
  <c r="G62" i="32"/>
  <c r="G19" i="21" s="1"/>
  <c r="H62" i="32"/>
  <c r="H19" i="21" s="1"/>
  <c r="I62" i="32"/>
  <c r="J62" i="32"/>
  <c r="K62" i="32"/>
  <c r="L62" i="32"/>
  <c r="M62" i="32"/>
  <c r="N62" i="32"/>
  <c r="O62" i="32"/>
  <c r="P62" i="32"/>
  <c r="Q62" i="32"/>
  <c r="B62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B61" i="32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C62" i="34"/>
  <c r="C12" i="21" s="1"/>
  <c r="D62" i="34"/>
  <c r="E62" i="34"/>
  <c r="E12" i="21" s="1"/>
  <c r="F62" i="34"/>
  <c r="G62" i="34"/>
  <c r="G12" i="21" s="1"/>
  <c r="H62" i="34"/>
  <c r="I62" i="34"/>
  <c r="J62" i="34"/>
  <c r="K62" i="34"/>
  <c r="L62" i="34"/>
  <c r="M62" i="34"/>
  <c r="N62" i="34"/>
  <c r="O62" i="34"/>
  <c r="H12" i="42" s="1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N12" i="42" s="1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AZ63" i="34"/>
  <c r="BA63" i="34"/>
  <c r="BB63" i="34"/>
  <c r="B61" i="34"/>
  <c r="D31" i="20"/>
  <c r="D39" i="20" s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AZ62" i="1"/>
  <c r="AY62" i="1"/>
  <c r="AX62" i="1"/>
  <c r="AW62" i="1"/>
  <c r="Y30" i="60" s="1"/>
  <c r="AV62" i="1"/>
  <c r="AU62" i="1"/>
  <c r="AT62" i="1"/>
  <c r="AS62" i="1"/>
  <c r="AR62" i="1"/>
  <c r="AQ62" i="1"/>
  <c r="AP62" i="1"/>
  <c r="AO62" i="1"/>
  <c r="V30" i="60" s="1"/>
  <c r="AN62" i="1"/>
  <c r="AM62" i="1"/>
  <c r="AL62" i="1"/>
  <c r="AK62" i="1"/>
  <c r="U30" i="60" s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B62" i="1"/>
  <c r="B65" i="1" s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BB58" i="1"/>
  <c r="BH58" i="1" s="1"/>
  <c r="AD58" i="1"/>
  <c r="AC58" i="1"/>
  <c r="BB57" i="1"/>
  <c r="BH57" i="1"/>
  <c r="BA57" i="1"/>
  <c r="BD57" i="1"/>
  <c r="AD57" i="1"/>
  <c r="AC57" i="1"/>
  <c r="BB56" i="1"/>
  <c r="BH56" i="1"/>
  <c r="AD56" i="1"/>
  <c r="AC56" i="1"/>
  <c r="BB55" i="1"/>
  <c r="BA55" i="1" s="1"/>
  <c r="AD55" i="1"/>
  <c r="AC55" i="1"/>
  <c r="AD54" i="1"/>
  <c r="AC54" i="1"/>
  <c r="AD51" i="1"/>
  <c r="AC51" i="1"/>
  <c r="AD50" i="1"/>
  <c r="AC50" i="1"/>
  <c r="AD49" i="1"/>
  <c r="AC49" i="1"/>
  <c r="AD48" i="1"/>
  <c r="AC48" i="1"/>
  <c r="AD47" i="1"/>
  <c r="AC47" i="1"/>
  <c r="AD46" i="1"/>
  <c r="AC46" i="1"/>
  <c r="AD45" i="1"/>
  <c r="AC45" i="1"/>
  <c r="AD44" i="1"/>
  <c r="AC44" i="1"/>
  <c r="AD43" i="1"/>
  <c r="AC43" i="1"/>
  <c r="AD42" i="1"/>
  <c r="AC42" i="1"/>
  <c r="AD41" i="1"/>
  <c r="AC41" i="1"/>
  <c r="AD40" i="1"/>
  <c r="AC40" i="1"/>
  <c r="AD39" i="1"/>
  <c r="AC39" i="1"/>
  <c r="AD38" i="1"/>
  <c r="AC38" i="1"/>
  <c r="AD37" i="1"/>
  <c r="AC37" i="1"/>
  <c r="AD36" i="1"/>
  <c r="AC36" i="1"/>
  <c r="AD35" i="1"/>
  <c r="AC35" i="1"/>
  <c r="AD34" i="1"/>
  <c r="AC34" i="1"/>
  <c r="AD33" i="1"/>
  <c r="AC33" i="1"/>
  <c r="AD32" i="1"/>
  <c r="AC32" i="1"/>
  <c r="AD31" i="1"/>
  <c r="AC31" i="1"/>
  <c r="AD30" i="1"/>
  <c r="AC30" i="1"/>
  <c r="AD29" i="1"/>
  <c r="AC29" i="1"/>
  <c r="AD28" i="1"/>
  <c r="AC28" i="1"/>
  <c r="AD27" i="1"/>
  <c r="AC27" i="1"/>
  <c r="AD26" i="1"/>
  <c r="AC26" i="1"/>
  <c r="AD25" i="1"/>
  <c r="AC25" i="1"/>
  <c r="AD24" i="1"/>
  <c r="AC24" i="1"/>
  <c r="AD23" i="1"/>
  <c r="AC23" i="1"/>
  <c r="AD22" i="1"/>
  <c r="AC22" i="1"/>
  <c r="AD21" i="1"/>
  <c r="AC21" i="1"/>
  <c r="AD20" i="1"/>
  <c r="AC20" i="1"/>
  <c r="AD19" i="1"/>
  <c r="AC19" i="1"/>
  <c r="AD18" i="1"/>
  <c r="AC18" i="1"/>
  <c r="AD17" i="1"/>
  <c r="AC17" i="1"/>
  <c r="AD16" i="1"/>
  <c r="AC16" i="1"/>
  <c r="AD15" i="1"/>
  <c r="AC15" i="1"/>
  <c r="AD14" i="1"/>
  <c r="AC14" i="1"/>
  <c r="AD13" i="1"/>
  <c r="AC13" i="1"/>
  <c r="AD12" i="1"/>
  <c r="AC12" i="1"/>
  <c r="AD11" i="1"/>
  <c r="AC11" i="1"/>
  <c r="AD10" i="1"/>
  <c r="AC10" i="1"/>
  <c r="AD9" i="1"/>
  <c r="AC9" i="1"/>
  <c r="AD8" i="1"/>
  <c r="AC8" i="1"/>
  <c r="AD7" i="1"/>
  <c r="AC7" i="1"/>
  <c r="AD6" i="1"/>
  <c r="AC6" i="1"/>
  <c r="AD5" i="1"/>
  <c r="AC5" i="1"/>
  <c r="AD4" i="1"/>
  <c r="AC4" i="1"/>
  <c r="AD3" i="1"/>
  <c r="AC3" i="1"/>
  <c r="BG57" i="1"/>
  <c r="BA56" i="1"/>
  <c r="BG56" i="1" s="1"/>
  <c r="BA58" i="1"/>
  <c r="BE31" i="1"/>
  <c r="BE55" i="1"/>
  <c r="BH55" i="1"/>
  <c r="BE56" i="1"/>
  <c r="BE57" i="1"/>
  <c r="BE58" i="1"/>
  <c r="BD58" i="1"/>
  <c r="BG58" i="1"/>
  <c r="BD56" i="1"/>
  <c r="DH73" i="43"/>
  <c r="DI73" i="43"/>
  <c r="DJ73" i="43"/>
  <c r="DH74" i="43"/>
  <c r="DI74" i="43"/>
  <c r="DJ74" i="43"/>
  <c r="DH77" i="43"/>
  <c r="DI77" i="43"/>
  <c r="DJ77" i="43"/>
  <c r="DH78" i="43"/>
  <c r="DI78" i="43"/>
  <c r="DJ78" i="43"/>
  <c r="H9" i="21"/>
  <c r="G9" i="21"/>
  <c r="F9" i="21"/>
  <c r="E9" i="21"/>
  <c r="D9" i="21"/>
  <c r="B9" i="21"/>
  <c r="DJ72" i="43"/>
  <c r="DI72" i="43"/>
  <c r="DH72" i="43"/>
  <c r="DJ71" i="43"/>
  <c r="DI71" i="43"/>
  <c r="DH71" i="43"/>
  <c r="DJ70" i="43"/>
  <c r="DI70" i="43"/>
  <c r="DH70" i="43"/>
  <c r="DJ69" i="43"/>
  <c r="DI69" i="43"/>
  <c r="DH69" i="43"/>
  <c r="DJ68" i="43"/>
  <c r="DI68" i="43"/>
  <c r="DH68" i="43"/>
  <c r="DJ67" i="43"/>
  <c r="DI67" i="43"/>
  <c r="DH67" i="43"/>
  <c r="DJ66" i="43"/>
  <c r="DI66" i="43"/>
  <c r="DH66" i="43"/>
  <c r="K62" i="43"/>
  <c r="DJ60" i="43"/>
  <c r="DI60" i="43"/>
  <c r="DH60" i="43"/>
  <c r="DJ59" i="43"/>
  <c r="DI59" i="43"/>
  <c r="DH59" i="43"/>
  <c r="DI51" i="43"/>
  <c r="DH51" i="43"/>
  <c r="DI50" i="43"/>
  <c r="DH50" i="43"/>
  <c r="DI49" i="43"/>
  <c r="DH49" i="43"/>
  <c r="DI48" i="43"/>
  <c r="DH48" i="43"/>
  <c r="DI47" i="43"/>
  <c r="DH47" i="43"/>
  <c r="DI46" i="43"/>
  <c r="DH46" i="43"/>
  <c r="DI45" i="43"/>
  <c r="DH45" i="43"/>
  <c r="DI44" i="43"/>
  <c r="DH44" i="43"/>
  <c r="DI43" i="43"/>
  <c r="DH43" i="43"/>
  <c r="DI42" i="43"/>
  <c r="DH42" i="43"/>
  <c r="DI41" i="43"/>
  <c r="DH41" i="43"/>
  <c r="DI40" i="43"/>
  <c r="DH40" i="43"/>
  <c r="DI39" i="43"/>
  <c r="DH39" i="43"/>
  <c r="DI38" i="43"/>
  <c r="DH38" i="43"/>
  <c r="DI37" i="43"/>
  <c r="DH37" i="43"/>
  <c r="DI36" i="43"/>
  <c r="DH36" i="43"/>
  <c r="DI35" i="43"/>
  <c r="DH35" i="43"/>
  <c r="DI34" i="43"/>
  <c r="DH34" i="43"/>
  <c r="DI33" i="43"/>
  <c r="DH33" i="43"/>
  <c r="DI32" i="43"/>
  <c r="DH32" i="43"/>
  <c r="DI31" i="43"/>
  <c r="DH31" i="43"/>
  <c r="DI30" i="43"/>
  <c r="DH30" i="43"/>
  <c r="DI29" i="43"/>
  <c r="DH29" i="43"/>
  <c r="DI28" i="43"/>
  <c r="DH28" i="43"/>
  <c r="DI27" i="43"/>
  <c r="DH27" i="43"/>
  <c r="DI26" i="43"/>
  <c r="DH26" i="43"/>
  <c r="DI25" i="43"/>
  <c r="DH25" i="43"/>
  <c r="DI24" i="43"/>
  <c r="DH24" i="43"/>
  <c r="DI23" i="43"/>
  <c r="DH23" i="43"/>
  <c r="DI22" i="43"/>
  <c r="DH22" i="43"/>
  <c r="DI21" i="43"/>
  <c r="DH21" i="43"/>
  <c r="DI20" i="43"/>
  <c r="DH20" i="43"/>
  <c r="DI19" i="43"/>
  <c r="DH19" i="43"/>
  <c r="DI18" i="43"/>
  <c r="DH18" i="43"/>
  <c r="DI17" i="43"/>
  <c r="DH17" i="43"/>
  <c r="DI16" i="43"/>
  <c r="DH16" i="43"/>
  <c r="DI15" i="43"/>
  <c r="DH15" i="43"/>
  <c r="DI14" i="43"/>
  <c r="DH14" i="43"/>
  <c r="DI13" i="43"/>
  <c r="DH13" i="43"/>
  <c r="DI12" i="43"/>
  <c r="DH12" i="43"/>
  <c r="DI11" i="43"/>
  <c r="DH11" i="43"/>
  <c r="DI10" i="43"/>
  <c r="DH10" i="43"/>
  <c r="DI9" i="43"/>
  <c r="DH9" i="43"/>
  <c r="DI8" i="43"/>
  <c r="DH8" i="43"/>
  <c r="DI7" i="43"/>
  <c r="DH7" i="43"/>
  <c r="DI6" i="43"/>
  <c r="DH6" i="43"/>
  <c r="DI5" i="43"/>
  <c r="DH5" i="43"/>
  <c r="DI4" i="43"/>
  <c r="DH4" i="43"/>
  <c r="DI3" i="43"/>
  <c r="DH3" i="43"/>
  <c r="EB3" i="4"/>
  <c r="K63" i="4"/>
  <c r="K62" i="4"/>
  <c r="DG3" i="4"/>
  <c r="DI3" i="4"/>
  <c r="DJ3" i="4"/>
  <c r="DG72" i="4"/>
  <c r="DG71" i="4"/>
  <c r="DG70" i="4"/>
  <c r="DG69" i="4"/>
  <c r="DG68" i="4"/>
  <c r="DG67" i="4"/>
  <c r="DG60" i="4"/>
  <c r="DI72" i="4"/>
  <c r="DI71" i="4"/>
  <c r="DI70" i="4"/>
  <c r="DI69" i="4"/>
  <c r="DI68" i="4"/>
  <c r="DI67" i="4"/>
  <c r="DI60" i="4"/>
  <c r="DI59" i="4"/>
  <c r="DJ72" i="4"/>
  <c r="DJ71" i="4"/>
  <c r="DJ70" i="4"/>
  <c r="DJ69" i="4"/>
  <c r="DJ68" i="4"/>
  <c r="DJ67" i="4"/>
  <c r="DJ60" i="4"/>
  <c r="C39" i="42"/>
  <c r="H39" i="42"/>
  <c r="F39" i="42"/>
  <c r="C41" i="21"/>
  <c r="H41" i="21"/>
  <c r="EF3" i="4"/>
  <c r="ED3" i="4"/>
  <c r="EC3" i="4"/>
  <c r="DX3" i="4"/>
  <c r="DW3" i="4"/>
  <c r="DU3" i="4"/>
  <c r="EN3" i="4"/>
  <c r="EO3" i="4"/>
  <c r="EA3" i="4"/>
  <c r="DI4" i="4"/>
  <c r="DI5" i="4"/>
  <c r="DI6" i="4"/>
  <c r="DI7" i="4"/>
  <c r="DI8" i="4"/>
  <c r="DI9" i="4"/>
  <c r="DI10" i="4"/>
  <c r="DI11" i="4"/>
  <c r="DI12" i="4"/>
  <c r="DI13" i="4"/>
  <c r="DI14" i="4"/>
  <c r="DI15" i="4"/>
  <c r="DI16" i="4"/>
  <c r="DI17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AB25" i="20"/>
  <c r="AA25" i="20"/>
  <c r="Y25" i="20"/>
  <c r="X25" i="20"/>
  <c r="W25" i="20"/>
  <c r="U25" i="20"/>
  <c r="T25" i="20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D62" i="3"/>
  <c r="AC62" i="3"/>
  <c r="AB62" i="3"/>
  <c r="J25" i="42" s="1"/>
  <c r="AA62" i="3"/>
  <c r="I25" i="42" s="1"/>
  <c r="Z62" i="3"/>
  <c r="Y62" i="3"/>
  <c r="X62" i="3"/>
  <c r="W62" i="3"/>
  <c r="V62" i="3"/>
  <c r="U62" i="3"/>
  <c r="T62" i="3"/>
  <c r="S62" i="3"/>
  <c r="N25" i="42" s="1"/>
  <c r="R62" i="3"/>
  <c r="Q62" i="3"/>
  <c r="O25" i="42" s="1"/>
  <c r="P62" i="3"/>
  <c r="O62" i="3"/>
  <c r="N62" i="3"/>
  <c r="M62" i="3"/>
  <c r="L62" i="3"/>
  <c r="K62" i="3"/>
  <c r="L25" i="42" s="1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ES4" i="13"/>
  <c r="ES5" i="13"/>
  <c r="ES6" i="13"/>
  <c r="ES7" i="13"/>
  <c r="ES8" i="13"/>
  <c r="ES9" i="13"/>
  <c r="ES10" i="13"/>
  <c r="ES11" i="13"/>
  <c r="ES12" i="13"/>
  <c r="ES13" i="13"/>
  <c r="ES14" i="13"/>
  <c r="ES15" i="13"/>
  <c r="ES16" i="13"/>
  <c r="ES17" i="13"/>
  <c r="ES18" i="13"/>
  <c r="ES19" i="13"/>
  <c r="ES20" i="13"/>
  <c r="ES21" i="13"/>
  <c r="ES22" i="13"/>
  <c r="ES23" i="13"/>
  <c r="ES24" i="13"/>
  <c r="ES25" i="13"/>
  <c r="ES26" i="13"/>
  <c r="ES27" i="13"/>
  <c r="ES28" i="13"/>
  <c r="ES29" i="13"/>
  <c r="ES30" i="13"/>
  <c r="ES31" i="13"/>
  <c r="ES32" i="13"/>
  <c r="ES33" i="13"/>
  <c r="ES34" i="13"/>
  <c r="ES35" i="13"/>
  <c r="ES36" i="13"/>
  <c r="ES37" i="13"/>
  <c r="ES38" i="13"/>
  <c r="ES39" i="13"/>
  <c r="ES40" i="13"/>
  <c r="ES41" i="13"/>
  <c r="ES42" i="13"/>
  <c r="ES43" i="13"/>
  <c r="ES44" i="13"/>
  <c r="ES45" i="13"/>
  <c r="ES46" i="13"/>
  <c r="ES47" i="13"/>
  <c r="ES48" i="13"/>
  <c r="ES49" i="13"/>
  <c r="ES50" i="13"/>
  <c r="ES51" i="13"/>
  <c r="ES3" i="13"/>
  <c r="FH4" i="3"/>
  <c r="FH5" i="3"/>
  <c r="FH6" i="3"/>
  <c r="FH7" i="3"/>
  <c r="FH8" i="3"/>
  <c r="FH9" i="3"/>
  <c r="FH10" i="3"/>
  <c r="FH11" i="3"/>
  <c r="FH12" i="3"/>
  <c r="FH13" i="3"/>
  <c r="FH14" i="3"/>
  <c r="FH15" i="3"/>
  <c r="FH16" i="3"/>
  <c r="FH17" i="3"/>
  <c r="FH18" i="3"/>
  <c r="FH19" i="3"/>
  <c r="FH20" i="3"/>
  <c r="FH21" i="3"/>
  <c r="FH22" i="3"/>
  <c r="FH23" i="3"/>
  <c r="FH24" i="3"/>
  <c r="FH25" i="3"/>
  <c r="FH26" i="3"/>
  <c r="FH27" i="3"/>
  <c r="FH28" i="3"/>
  <c r="FH29" i="3"/>
  <c r="FH30" i="3"/>
  <c r="FH31" i="3"/>
  <c r="FH32" i="3"/>
  <c r="FH33" i="3"/>
  <c r="FH34" i="3"/>
  <c r="FH35" i="3"/>
  <c r="FH36" i="3"/>
  <c r="FH37" i="3"/>
  <c r="FH38" i="3"/>
  <c r="FH39" i="3"/>
  <c r="FH40" i="3"/>
  <c r="FH41" i="3"/>
  <c r="FH42" i="3"/>
  <c r="FH43" i="3"/>
  <c r="FH44" i="3"/>
  <c r="FH45" i="3"/>
  <c r="FH46" i="3"/>
  <c r="FH47" i="3"/>
  <c r="FH48" i="3"/>
  <c r="FH49" i="3"/>
  <c r="FH50" i="3"/>
  <c r="FH51" i="3"/>
  <c r="FH3" i="3"/>
  <c r="EV4" i="10"/>
  <c r="EV5" i="10"/>
  <c r="EV6" i="10"/>
  <c r="EV7" i="10"/>
  <c r="EV8" i="10"/>
  <c r="EV9" i="10"/>
  <c r="EV10" i="10"/>
  <c r="EV11" i="10"/>
  <c r="EV12" i="10"/>
  <c r="EV13" i="10"/>
  <c r="EV14" i="10"/>
  <c r="EV15" i="10"/>
  <c r="EV16" i="10"/>
  <c r="EV17" i="10"/>
  <c r="EV18" i="10"/>
  <c r="EV19" i="10"/>
  <c r="EV20" i="10"/>
  <c r="EV21" i="10"/>
  <c r="EV22" i="10"/>
  <c r="EV23" i="10"/>
  <c r="EV24" i="10"/>
  <c r="EV25" i="10"/>
  <c r="EV26" i="10"/>
  <c r="EV27" i="10"/>
  <c r="EV28" i="10"/>
  <c r="EV29" i="10"/>
  <c r="EV30" i="10"/>
  <c r="EV31" i="10"/>
  <c r="EV32" i="10"/>
  <c r="EV33" i="10"/>
  <c r="EV34" i="10"/>
  <c r="EV35" i="10"/>
  <c r="EV36" i="10"/>
  <c r="EV37" i="10"/>
  <c r="EV38" i="10"/>
  <c r="EV39" i="10"/>
  <c r="EV40" i="10"/>
  <c r="EV41" i="10"/>
  <c r="EV42" i="10"/>
  <c r="EV43" i="10"/>
  <c r="EV44" i="10"/>
  <c r="EV45" i="10"/>
  <c r="EV46" i="10"/>
  <c r="EV47" i="10"/>
  <c r="EV48" i="10"/>
  <c r="EV49" i="10"/>
  <c r="EV50" i="10"/>
  <c r="EV51" i="10"/>
  <c r="EV3" i="10"/>
  <c r="EW4" i="5"/>
  <c r="EW5" i="5"/>
  <c r="EW6" i="5"/>
  <c r="EW7" i="5"/>
  <c r="EW8" i="5"/>
  <c r="EW9" i="5"/>
  <c r="EW10" i="5"/>
  <c r="EW11" i="5"/>
  <c r="EW12" i="5"/>
  <c r="EW13" i="5"/>
  <c r="EW14" i="5"/>
  <c r="EW15" i="5"/>
  <c r="EW16" i="5"/>
  <c r="EW17" i="5"/>
  <c r="EW18" i="5"/>
  <c r="EW19" i="5"/>
  <c r="EW20" i="5"/>
  <c r="EW21" i="5"/>
  <c r="EW22" i="5"/>
  <c r="EW23" i="5"/>
  <c r="EW24" i="5"/>
  <c r="EW25" i="5"/>
  <c r="EW26" i="5"/>
  <c r="EW27" i="5"/>
  <c r="EW28" i="5"/>
  <c r="EW29" i="5"/>
  <c r="EW30" i="5"/>
  <c r="EW31" i="5"/>
  <c r="EW32" i="5"/>
  <c r="EW33" i="5"/>
  <c r="EW34" i="5"/>
  <c r="EW35" i="5"/>
  <c r="EW36" i="5"/>
  <c r="EW37" i="5"/>
  <c r="EW38" i="5"/>
  <c r="EW39" i="5"/>
  <c r="EW40" i="5"/>
  <c r="EW41" i="5"/>
  <c r="EW42" i="5"/>
  <c r="EW43" i="5"/>
  <c r="EW44" i="5"/>
  <c r="EW45" i="5"/>
  <c r="EW46" i="5"/>
  <c r="EW47" i="5"/>
  <c r="EW48" i="5"/>
  <c r="EW49" i="5"/>
  <c r="EW50" i="5"/>
  <c r="EW51" i="5"/>
  <c r="EW3" i="5"/>
  <c r="H54" i="21"/>
  <c r="G54" i="21"/>
  <c r="F54" i="21"/>
  <c r="E54" i="21"/>
  <c r="D54" i="21"/>
  <c r="C54" i="21"/>
  <c r="B54" i="21"/>
  <c r="H53" i="21"/>
  <c r="G53" i="21"/>
  <c r="F53" i="21"/>
  <c r="E53" i="21"/>
  <c r="D53" i="21"/>
  <c r="C53" i="21"/>
  <c r="B53" i="21"/>
  <c r="O52" i="42"/>
  <c r="N52" i="42"/>
  <c r="L52" i="42"/>
  <c r="F52" i="42"/>
  <c r="E52" i="42"/>
  <c r="D52" i="42"/>
  <c r="K52" i="42"/>
  <c r="M52" i="42"/>
  <c r="H52" i="42"/>
  <c r="G52" i="42"/>
  <c r="C52" i="42"/>
  <c r="B52" i="42"/>
  <c r="O51" i="42"/>
  <c r="CM61" i="32"/>
  <c r="CN61" i="32"/>
  <c r="AF15" i="20" s="1"/>
  <c r="AF47" i="20" s="1"/>
  <c r="CO61" i="32"/>
  <c r="L63" i="44"/>
  <c r="K63" i="44"/>
  <c r="J63" i="44"/>
  <c r="I63" i="44"/>
  <c r="H63" i="44"/>
  <c r="G63" i="44"/>
  <c r="F63" i="44"/>
  <c r="E63" i="44"/>
  <c r="D63" i="44"/>
  <c r="C63" i="44"/>
  <c r="B63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H11" i="21" s="1"/>
  <c r="B62" i="44"/>
  <c r="C11" i="21" s="1"/>
  <c r="E11" i="42"/>
  <c r="C11" i="42"/>
  <c r="B11" i="42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X48" i="44"/>
  <c r="BW48" i="44"/>
  <c r="BV48" i="44"/>
  <c r="BU48" i="44"/>
  <c r="BT48" i="44"/>
  <c r="BS48" i="44"/>
  <c r="BR48" i="44"/>
  <c r="BQ48" i="44"/>
  <c r="BP48" i="44"/>
  <c r="BO48" i="44"/>
  <c r="BN48" i="44"/>
  <c r="BM48" i="44"/>
  <c r="BL48" i="44"/>
  <c r="BX47" i="44"/>
  <c r="BW47" i="44"/>
  <c r="BV47" i="44"/>
  <c r="BU47" i="44"/>
  <c r="BT47" i="44"/>
  <c r="BS47" i="44"/>
  <c r="BR47" i="44"/>
  <c r="BQ47" i="44"/>
  <c r="BP47" i="44"/>
  <c r="BO47" i="44"/>
  <c r="BN47" i="44"/>
  <c r="BM47" i="44"/>
  <c r="BL47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X41" i="44"/>
  <c r="BW41" i="44"/>
  <c r="BV41" i="44"/>
  <c r="BU41" i="44"/>
  <c r="BT41" i="44"/>
  <c r="BS41" i="44"/>
  <c r="BR41" i="44"/>
  <c r="BQ41" i="44"/>
  <c r="BP41" i="44"/>
  <c r="BO41" i="44"/>
  <c r="BN41" i="44"/>
  <c r="BM41" i="44"/>
  <c r="BL41" i="44"/>
  <c r="BX40" i="44"/>
  <c r="BW40" i="44"/>
  <c r="BV40" i="44"/>
  <c r="BU40" i="44"/>
  <c r="BT40" i="44"/>
  <c r="BS40" i="44"/>
  <c r="BR40" i="44"/>
  <c r="BQ40" i="44"/>
  <c r="BP40" i="44"/>
  <c r="BO40" i="44"/>
  <c r="BN40" i="44"/>
  <c r="BM40" i="44"/>
  <c r="BL40" i="44"/>
  <c r="BX39" i="44"/>
  <c r="BW39" i="44"/>
  <c r="BV39" i="44"/>
  <c r="BU39" i="44"/>
  <c r="BT39" i="44"/>
  <c r="BS39" i="44"/>
  <c r="BR39" i="44"/>
  <c r="BQ39" i="44"/>
  <c r="BP39" i="44"/>
  <c r="BO39" i="44"/>
  <c r="BN39" i="44"/>
  <c r="BM39" i="44"/>
  <c r="BL39" i="44"/>
  <c r="BX38" i="44"/>
  <c r="BW38" i="44"/>
  <c r="BV38" i="44"/>
  <c r="BU38" i="44"/>
  <c r="BT38" i="44"/>
  <c r="BS38" i="44"/>
  <c r="BR38" i="44"/>
  <c r="BQ38" i="44"/>
  <c r="BP38" i="44"/>
  <c r="BO38" i="44"/>
  <c r="BN38" i="44"/>
  <c r="BM38" i="44"/>
  <c r="BL38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X6" i="44"/>
  <c r="BW6" i="44"/>
  <c r="BV6" i="44"/>
  <c r="BU6" i="44"/>
  <c r="BT6" i="44"/>
  <c r="BS6" i="44"/>
  <c r="BR6" i="44"/>
  <c r="BQ6" i="44"/>
  <c r="BP6" i="44"/>
  <c r="BO6" i="44"/>
  <c r="BN6" i="44"/>
  <c r="BM6" i="44"/>
  <c r="BL6" i="44"/>
  <c r="BX5" i="44"/>
  <c r="BW5" i="44"/>
  <c r="BV5" i="44"/>
  <c r="BU5" i="44"/>
  <c r="BT5" i="44"/>
  <c r="BS5" i="44"/>
  <c r="BR5" i="44"/>
  <c r="BQ5" i="44"/>
  <c r="BP5" i="44"/>
  <c r="BO5" i="44"/>
  <c r="BN5" i="44"/>
  <c r="BM5" i="44"/>
  <c r="BL5" i="44"/>
  <c r="BX4" i="44"/>
  <c r="BW4" i="44"/>
  <c r="BV4" i="44"/>
  <c r="BU4" i="44"/>
  <c r="BT4" i="44"/>
  <c r="BS4" i="44"/>
  <c r="BR4" i="44"/>
  <c r="BQ4" i="44"/>
  <c r="BP4" i="44"/>
  <c r="BO4" i="44"/>
  <c r="BN4" i="44"/>
  <c r="BM4" i="44"/>
  <c r="BL4" i="44"/>
  <c r="BX3" i="44"/>
  <c r="BW3" i="44"/>
  <c r="BV3" i="44"/>
  <c r="BU3" i="44"/>
  <c r="BT3" i="44"/>
  <c r="BS3" i="44"/>
  <c r="BR3" i="44"/>
  <c r="BQ3" i="44"/>
  <c r="BP3" i="44"/>
  <c r="BO3" i="44"/>
  <c r="DG51" i="32"/>
  <c r="DF51" i="32"/>
  <c r="DE51" i="32"/>
  <c r="DD51" i="32"/>
  <c r="DG50" i="32"/>
  <c r="DF50" i="32"/>
  <c r="DE50" i="32"/>
  <c r="DD50" i="32"/>
  <c r="DG49" i="32"/>
  <c r="DF49" i="32"/>
  <c r="DE49" i="32"/>
  <c r="DD49" i="32"/>
  <c r="DG48" i="32"/>
  <c r="DF48" i="32"/>
  <c r="DE48" i="32"/>
  <c r="DD48" i="32"/>
  <c r="DG47" i="32"/>
  <c r="DF47" i="32"/>
  <c r="DE47" i="32"/>
  <c r="DD47" i="32"/>
  <c r="DG46" i="32"/>
  <c r="DF46" i="32"/>
  <c r="DE46" i="32"/>
  <c r="DD46" i="32"/>
  <c r="DG45" i="32"/>
  <c r="DF45" i="32"/>
  <c r="DE45" i="32"/>
  <c r="DD45" i="32"/>
  <c r="DG44" i="32"/>
  <c r="DF44" i="32"/>
  <c r="DE44" i="32"/>
  <c r="DD44" i="32"/>
  <c r="DG43" i="32"/>
  <c r="DF43" i="32"/>
  <c r="DE43" i="32"/>
  <c r="DD43" i="32"/>
  <c r="DG42" i="32"/>
  <c r="DF42" i="32"/>
  <c r="DE42" i="32"/>
  <c r="DD42" i="32"/>
  <c r="DG41" i="32"/>
  <c r="DF41" i="32"/>
  <c r="DE41" i="32"/>
  <c r="DD41" i="32"/>
  <c r="DG40" i="32"/>
  <c r="DF40" i="32"/>
  <c r="DE40" i="32"/>
  <c r="DD40" i="32"/>
  <c r="DG39" i="32"/>
  <c r="DF39" i="32"/>
  <c r="DE39" i="32"/>
  <c r="DD39" i="32"/>
  <c r="DG38" i="32"/>
  <c r="DF38" i="32"/>
  <c r="DE38" i="32"/>
  <c r="DD38" i="32"/>
  <c r="DG37" i="32"/>
  <c r="DF37" i="32"/>
  <c r="DE37" i="32"/>
  <c r="DD37" i="32"/>
  <c r="DG36" i="32"/>
  <c r="DF36" i="32"/>
  <c r="DE36" i="32"/>
  <c r="DD36" i="32"/>
  <c r="DG35" i="32"/>
  <c r="DF35" i="32"/>
  <c r="DE35" i="32"/>
  <c r="DD35" i="32"/>
  <c r="DG34" i="32"/>
  <c r="DF34" i="32"/>
  <c r="DE34" i="32"/>
  <c r="DD34" i="32"/>
  <c r="DG33" i="32"/>
  <c r="DF33" i="32"/>
  <c r="DE33" i="32"/>
  <c r="DD33" i="32"/>
  <c r="DG32" i="32"/>
  <c r="DF32" i="32"/>
  <c r="DE32" i="32"/>
  <c r="DD32" i="32"/>
  <c r="DG31" i="32"/>
  <c r="DF31" i="32"/>
  <c r="DE31" i="32"/>
  <c r="DD31" i="32"/>
  <c r="DG30" i="32"/>
  <c r="DF30" i="32"/>
  <c r="DE30" i="32"/>
  <c r="DD30" i="32"/>
  <c r="DG29" i="32"/>
  <c r="DF29" i="32"/>
  <c r="DE29" i="32"/>
  <c r="DD29" i="32"/>
  <c r="DG28" i="32"/>
  <c r="DF28" i="32"/>
  <c r="DE28" i="32"/>
  <c r="DD28" i="32"/>
  <c r="DG27" i="32"/>
  <c r="DF27" i="32"/>
  <c r="DE27" i="32"/>
  <c r="DD27" i="32"/>
  <c r="DG26" i="32"/>
  <c r="DF26" i="32"/>
  <c r="DE26" i="32"/>
  <c r="DD26" i="32"/>
  <c r="DG25" i="32"/>
  <c r="DF25" i="32"/>
  <c r="DE25" i="32"/>
  <c r="DD25" i="32"/>
  <c r="DG24" i="32"/>
  <c r="DF24" i="32"/>
  <c r="DE24" i="32"/>
  <c r="DD24" i="32"/>
  <c r="DG23" i="32"/>
  <c r="DF23" i="32"/>
  <c r="DE23" i="32"/>
  <c r="DD23" i="32"/>
  <c r="DG22" i="32"/>
  <c r="DF22" i="32"/>
  <c r="DE22" i="32"/>
  <c r="DD22" i="32"/>
  <c r="DG21" i="32"/>
  <c r="DF21" i="32"/>
  <c r="DE21" i="32"/>
  <c r="DD21" i="32"/>
  <c r="DG20" i="32"/>
  <c r="DF20" i="32"/>
  <c r="DE20" i="32"/>
  <c r="DD20" i="32"/>
  <c r="DG19" i="32"/>
  <c r="DF19" i="32"/>
  <c r="DE19" i="32"/>
  <c r="DD19" i="32"/>
  <c r="DG18" i="32"/>
  <c r="DF18" i="32"/>
  <c r="DE18" i="32"/>
  <c r="DD18" i="32"/>
  <c r="DG17" i="32"/>
  <c r="DF17" i="32"/>
  <c r="DE17" i="32"/>
  <c r="DD17" i="32"/>
  <c r="DG16" i="32"/>
  <c r="DF16" i="32"/>
  <c r="DE16" i="32"/>
  <c r="DD16" i="32"/>
  <c r="DG15" i="32"/>
  <c r="DF15" i="32"/>
  <c r="DE15" i="32"/>
  <c r="DD15" i="32"/>
  <c r="DG14" i="32"/>
  <c r="DF14" i="32"/>
  <c r="DE14" i="32"/>
  <c r="DD14" i="32"/>
  <c r="DG13" i="32"/>
  <c r="DF13" i="32"/>
  <c r="DE13" i="32"/>
  <c r="DD13" i="32"/>
  <c r="DG12" i="32"/>
  <c r="DF12" i="32"/>
  <c r="DE12" i="32"/>
  <c r="DD12" i="32"/>
  <c r="DG11" i="32"/>
  <c r="DF11" i="32"/>
  <c r="DE11" i="32"/>
  <c r="DD11" i="32"/>
  <c r="DG10" i="32"/>
  <c r="DF10" i="32"/>
  <c r="DE10" i="32"/>
  <c r="DD10" i="32"/>
  <c r="DG9" i="32"/>
  <c r="DF9" i="32"/>
  <c r="DE9" i="32"/>
  <c r="DD9" i="32"/>
  <c r="DG8" i="32"/>
  <c r="DF8" i="32"/>
  <c r="DE8" i="32"/>
  <c r="DD8" i="32"/>
  <c r="DG7" i="32"/>
  <c r="DF7" i="32"/>
  <c r="DE7" i="32"/>
  <c r="DD7" i="32"/>
  <c r="DG5" i="32"/>
  <c r="DF5" i="32"/>
  <c r="DE5" i="32"/>
  <c r="DD5" i="32"/>
  <c r="DG3" i="32"/>
  <c r="DF3" i="32"/>
  <c r="DE3" i="32"/>
  <c r="DD3" i="32"/>
  <c r="HV4" i="25"/>
  <c r="HW4" i="25"/>
  <c r="HX4" i="25"/>
  <c r="HV5" i="25"/>
  <c r="HW5" i="25"/>
  <c r="HX5" i="25"/>
  <c r="HV6" i="25"/>
  <c r="HW6" i="25"/>
  <c r="HX6" i="25"/>
  <c r="HV7" i="25"/>
  <c r="HW7" i="25"/>
  <c r="HX7" i="25"/>
  <c r="HV8" i="25"/>
  <c r="HW8" i="25"/>
  <c r="HX8" i="25"/>
  <c r="HV9" i="25"/>
  <c r="HW9" i="25"/>
  <c r="HX9" i="25"/>
  <c r="HV10" i="25"/>
  <c r="HW10" i="25"/>
  <c r="HX10" i="25"/>
  <c r="HV11" i="25"/>
  <c r="HW11" i="25"/>
  <c r="HX11" i="25"/>
  <c r="HV12" i="25"/>
  <c r="HW12" i="25"/>
  <c r="HX12" i="25"/>
  <c r="HV13" i="25"/>
  <c r="HW13" i="25"/>
  <c r="HX13" i="25"/>
  <c r="HV14" i="25"/>
  <c r="HW14" i="25"/>
  <c r="HX14" i="25"/>
  <c r="HV15" i="25"/>
  <c r="HW15" i="25"/>
  <c r="HX15" i="25"/>
  <c r="HV16" i="25"/>
  <c r="HW16" i="25"/>
  <c r="HX16" i="25"/>
  <c r="HV17" i="25"/>
  <c r="HW17" i="25"/>
  <c r="HX17" i="25"/>
  <c r="HV18" i="25"/>
  <c r="HW18" i="25"/>
  <c r="HX18" i="25"/>
  <c r="HV19" i="25"/>
  <c r="HW19" i="25"/>
  <c r="HX19" i="25"/>
  <c r="HV20" i="25"/>
  <c r="HW20" i="25"/>
  <c r="HX20" i="25"/>
  <c r="HV21" i="25"/>
  <c r="HW21" i="25"/>
  <c r="HX21" i="25"/>
  <c r="HV22" i="25"/>
  <c r="HW22" i="25"/>
  <c r="HX22" i="25"/>
  <c r="HV23" i="25"/>
  <c r="HW23" i="25"/>
  <c r="HX23" i="25"/>
  <c r="HV24" i="25"/>
  <c r="HW24" i="25"/>
  <c r="HX24" i="25"/>
  <c r="HV25" i="25"/>
  <c r="HW25" i="25"/>
  <c r="HX25" i="25"/>
  <c r="HV26" i="25"/>
  <c r="HW26" i="25"/>
  <c r="HX26" i="25"/>
  <c r="HV27" i="25"/>
  <c r="HW27" i="25"/>
  <c r="HX27" i="25"/>
  <c r="HV28" i="25"/>
  <c r="HW28" i="25"/>
  <c r="HX28" i="25"/>
  <c r="HV29" i="25"/>
  <c r="HW29" i="25"/>
  <c r="HX29" i="25"/>
  <c r="HV30" i="25"/>
  <c r="HW30" i="25"/>
  <c r="HX30" i="25"/>
  <c r="HV31" i="25"/>
  <c r="HW31" i="25"/>
  <c r="HX31" i="25"/>
  <c r="HV32" i="25"/>
  <c r="HW32" i="25"/>
  <c r="HX32" i="25"/>
  <c r="HV33" i="25"/>
  <c r="HW33" i="25"/>
  <c r="HX33" i="25"/>
  <c r="HV34" i="25"/>
  <c r="HW34" i="25"/>
  <c r="HX34" i="25"/>
  <c r="HV35" i="25"/>
  <c r="HW35" i="25"/>
  <c r="HX35" i="25"/>
  <c r="HV36" i="25"/>
  <c r="HW36" i="25"/>
  <c r="HX36" i="25"/>
  <c r="HV37" i="25"/>
  <c r="HW37" i="25"/>
  <c r="HX37" i="25"/>
  <c r="HV38" i="25"/>
  <c r="HW38" i="25"/>
  <c r="HX38" i="25"/>
  <c r="HV39" i="25"/>
  <c r="HW39" i="25"/>
  <c r="HX39" i="25"/>
  <c r="HV40" i="25"/>
  <c r="HW40" i="25"/>
  <c r="HX40" i="25"/>
  <c r="HV41" i="25"/>
  <c r="HW41" i="25"/>
  <c r="HX41" i="25"/>
  <c r="HV42" i="25"/>
  <c r="HW42" i="25"/>
  <c r="HX42" i="25"/>
  <c r="HV43" i="25"/>
  <c r="HW43" i="25"/>
  <c r="HX43" i="25"/>
  <c r="HV44" i="25"/>
  <c r="HW44" i="25"/>
  <c r="HX44" i="25"/>
  <c r="HV45" i="25"/>
  <c r="HW45" i="25"/>
  <c r="HX45" i="25"/>
  <c r="HV46" i="25"/>
  <c r="HW46" i="25"/>
  <c r="HX46" i="25"/>
  <c r="HV47" i="25"/>
  <c r="HW47" i="25"/>
  <c r="HX47" i="25"/>
  <c r="HV48" i="25"/>
  <c r="HW48" i="25"/>
  <c r="HX48" i="25"/>
  <c r="HV49" i="25"/>
  <c r="HW49" i="25"/>
  <c r="HX49" i="25"/>
  <c r="HV50" i="25"/>
  <c r="HW50" i="25"/>
  <c r="HX50" i="25"/>
  <c r="HV51" i="25"/>
  <c r="HW51" i="25"/>
  <c r="HX51" i="25"/>
  <c r="HV54" i="25"/>
  <c r="HW54" i="25"/>
  <c r="HX54" i="25"/>
  <c r="HX3" i="25"/>
  <c r="HW3" i="25"/>
  <c r="HV3" i="25"/>
  <c r="CM15" i="8"/>
  <c r="CM14" i="8"/>
  <c r="CM13" i="8"/>
  <c r="CM12" i="8"/>
  <c r="CM11" i="8"/>
  <c r="CM10" i="8"/>
  <c r="CM9" i="8"/>
  <c r="CM8" i="8"/>
  <c r="CM7" i="8"/>
  <c r="CM6" i="8"/>
  <c r="CM5" i="8"/>
  <c r="CM4" i="8"/>
  <c r="CM3" i="8"/>
  <c r="D9" i="42"/>
  <c r="K62" i="13"/>
  <c r="L62" i="13"/>
  <c r="M62" i="13"/>
  <c r="M26" i="42" s="1"/>
  <c r="N62" i="13"/>
  <c r="O62" i="13"/>
  <c r="P62" i="13"/>
  <c r="O26" i="42" s="1"/>
  <c r="Q62" i="13"/>
  <c r="R62" i="13"/>
  <c r="N26" i="42" s="1"/>
  <c r="S62" i="13"/>
  <c r="T62" i="13"/>
  <c r="U62" i="13"/>
  <c r="V62" i="13"/>
  <c r="W62" i="13"/>
  <c r="X62" i="13"/>
  <c r="Y62" i="13"/>
  <c r="L12" i="42"/>
  <c r="M12" i="42"/>
  <c r="K12" i="42"/>
  <c r="O12" i="42"/>
  <c r="J62" i="3"/>
  <c r="K25" i="42"/>
  <c r="C24" i="21"/>
  <c r="G24" i="21"/>
  <c r="M24" i="42"/>
  <c r="B62" i="25"/>
  <c r="B24" i="21" s="1"/>
  <c r="C22" i="21"/>
  <c r="D22" i="21"/>
  <c r="E22" i="21"/>
  <c r="F22" i="21"/>
  <c r="G22" i="21"/>
  <c r="H22" i="21"/>
  <c r="L22" i="42"/>
  <c r="M22" i="42"/>
  <c r="K22" i="42"/>
  <c r="P22" i="42"/>
  <c r="O22" i="42"/>
  <c r="N22" i="42"/>
  <c r="I22" i="42"/>
  <c r="J22" i="42"/>
  <c r="B62" i="33"/>
  <c r="B22" i="21" s="1"/>
  <c r="C62" i="11"/>
  <c r="C18" i="21" s="1"/>
  <c r="D62" i="11"/>
  <c r="E62" i="11"/>
  <c r="E18" i="21" s="1"/>
  <c r="F62" i="11"/>
  <c r="F18" i="21" s="1"/>
  <c r="G62" i="11"/>
  <c r="H62" i="11"/>
  <c r="H18" i="21" s="1"/>
  <c r="I62" i="11"/>
  <c r="J62" i="11"/>
  <c r="K62" i="11"/>
  <c r="L62" i="11"/>
  <c r="L18" i="42"/>
  <c r="M62" i="11"/>
  <c r="N62" i="11"/>
  <c r="O62" i="11"/>
  <c r="P62" i="11"/>
  <c r="M18" i="42" s="1"/>
  <c r="Q62" i="11"/>
  <c r="R62" i="11"/>
  <c r="S62" i="11"/>
  <c r="T62" i="11"/>
  <c r="K18" i="42" s="1"/>
  <c r="U62" i="11"/>
  <c r="V62" i="11"/>
  <c r="W62" i="11"/>
  <c r="X62" i="11"/>
  <c r="Y62" i="11"/>
  <c r="Z62" i="11"/>
  <c r="AA62" i="11"/>
  <c r="AB62" i="11"/>
  <c r="AC62" i="11"/>
  <c r="AD62" i="11"/>
  <c r="O18" i="42" s="1"/>
  <c r="AE62" i="11"/>
  <c r="AF62" i="11"/>
  <c r="AG62" i="11"/>
  <c r="AH62" i="11"/>
  <c r="N18" i="42" s="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P18" i="42" s="1"/>
  <c r="BC62" i="11"/>
  <c r="BD62" i="11"/>
  <c r="B62" i="11"/>
  <c r="B18" i="21" s="1"/>
  <c r="F37" i="42"/>
  <c r="F45" i="42"/>
  <c r="AK49" i="7"/>
  <c r="AK50" i="7"/>
  <c r="F36" i="42" s="1"/>
  <c r="AK51" i="7"/>
  <c r="AF4" i="20"/>
  <c r="AF41" i="20" s="1"/>
  <c r="E18" i="42"/>
  <c r="H18" i="42"/>
  <c r="B18" i="42"/>
  <c r="EU4" i="27"/>
  <c r="EV4" i="27"/>
  <c r="EW4" i="27"/>
  <c r="EX4" i="27"/>
  <c r="EY4" i="27"/>
  <c r="EZ4" i="27"/>
  <c r="FA4" i="27"/>
  <c r="FB4" i="27"/>
  <c r="FC4" i="27"/>
  <c r="FD4" i="27"/>
  <c r="FE4" i="27"/>
  <c r="FF4" i="27"/>
  <c r="FG4" i="27"/>
  <c r="FH4" i="27"/>
  <c r="FI4" i="27"/>
  <c r="FJ4" i="27"/>
  <c r="FK4" i="27"/>
  <c r="FL4" i="27"/>
  <c r="FM4" i="27"/>
  <c r="FN4" i="27"/>
  <c r="FO4" i="27"/>
  <c r="FP4" i="27"/>
  <c r="FQ4" i="27"/>
  <c r="FR4" i="27"/>
  <c r="FS4" i="27"/>
  <c r="FT4" i="27"/>
  <c r="FU4" i="27"/>
  <c r="FV4" i="27"/>
  <c r="FW4" i="27"/>
  <c r="FX4" i="27"/>
  <c r="FY4" i="27"/>
  <c r="GA4" i="27"/>
  <c r="GB4" i="27"/>
  <c r="GC4" i="27"/>
  <c r="GD4" i="27"/>
  <c r="GE4" i="27"/>
  <c r="GF4" i="27"/>
  <c r="GG4" i="27"/>
  <c r="EU5" i="27"/>
  <c r="EV5" i="27"/>
  <c r="EW5" i="27"/>
  <c r="EX5" i="27"/>
  <c r="EY5" i="27"/>
  <c r="EZ5" i="27"/>
  <c r="FA5" i="27"/>
  <c r="FB5" i="27"/>
  <c r="FC5" i="27"/>
  <c r="FD5" i="27"/>
  <c r="FE5" i="27"/>
  <c r="FF5" i="27"/>
  <c r="FG5" i="27"/>
  <c r="FH5" i="27"/>
  <c r="FI5" i="27"/>
  <c r="FJ5" i="27"/>
  <c r="FK5" i="27"/>
  <c r="FL5" i="27"/>
  <c r="FM5" i="27"/>
  <c r="FN5" i="27"/>
  <c r="FO5" i="27"/>
  <c r="FP5" i="27"/>
  <c r="FQ5" i="27"/>
  <c r="FR5" i="27"/>
  <c r="FS5" i="27"/>
  <c r="FT5" i="27"/>
  <c r="FU5" i="27"/>
  <c r="FV5" i="27"/>
  <c r="FW5" i="27"/>
  <c r="FX5" i="27"/>
  <c r="FY5" i="27"/>
  <c r="GA5" i="27"/>
  <c r="GB5" i="27"/>
  <c r="GC5" i="27"/>
  <c r="GD5" i="27"/>
  <c r="GE5" i="27"/>
  <c r="GF5" i="27"/>
  <c r="GG5" i="27"/>
  <c r="EU6" i="27"/>
  <c r="EV6" i="27"/>
  <c r="EW6" i="27"/>
  <c r="EX6" i="27"/>
  <c r="EY6" i="27"/>
  <c r="EZ6" i="27"/>
  <c r="FA6" i="27"/>
  <c r="FB6" i="27"/>
  <c r="FC6" i="27"/>
  <c r="FD6" i="27"/>
  <c r="FE6" i="27"/>
  <c r="FF6" i="27"/>
  <c r="FG6" i="27"/>
  <c r="FH6" i="27"/>
  <c r="FI6" i="27"/>
  <c r="FJ6" i="27"/>
  <c r="FK6" i="27"/>
  <c r="FL6" i="27"/>
  <c r="FM6" i="27"/>
  <c r="FN6" i="27"/>
  <c r="FO6" i="27"/>
  <c r="FP6" i="27"/>
  <c r="FQ6" i="27"/>
  <c r="FR6" i="27"/>
  <c r="FS6" i="27"/>
  <c r="FT6" i="27"/>
  <c r="FU6" i="27"/>
  <c r="FV6" i="27"/>
  <c r="FW6" i="27"/>
  <c r="FX6" i="27"/>
  <c r="FY6" i="27"/>
  <c r="GA6" i="27"/>
  <c r="GB6" i="27"/>
  <c r="GC6" i="27"/>
  <c r="GD6" i="27"/>
  <c r="GE6" i="27"/>
  <c r="GF6" i="27"/>
  <c r="GG6" i="27"/>
  <c r="EU7" i="27"/>
  <c r="EV7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T7" i="27"/>
  <c r="FU7" i="27"/>
  <c r="FV7" i="27"/>
  <c r="FW7" i="27"/>
  <c r="FX7" i="27"/>
  <c r="FY7" i="27"/>
  <c r="GA7" i="27"/>
  <c r="GB7" i="27"/>
  <c r="GC7" i="27"/>
  <c r="GD7" i="27"/>
  <c r="GE7" i="27"/>
  <c r="GF7" i="27"/>
  <c r="GG7" i="27"/>
  <c r="EU8" i="27"/>
  <c r="EV8" i="27"/>
  <c r="EW8" i="27"/>
  <c r="EX8" i="27"/>
  <c r="EY8" i="27"/>
  <c r="EZ8" i="27"/>
  <c r="FA8" i="27"/>
  <c r="FB8" i="27"/>
  <c r="FC8" i="27"/>
  <c r="FD8" i="27"/>
  <c r="FE8" i="27"/>
  <c r="FF8" i="27"/>
  <c r="FG8" i="27"/>
  <c r="FH8" i="27"/>
  <c r="FI8" i="27"/>
  <c r="FJ8" i="27"/>
  <c r="FK8" i="27"/>
  <c r="FL8" i="27"/>
  <c r="FM8" i="27"/>
  <c r="FN8" i="27"/>
  <c r="FO8" i="27"/>
  <c r="FP8" i="27"/>
  <c r="FQ8" i="27"/>
  <c r="FR8" i="27"/>
  <c r="FS8" i="27"/>
  <c r="FT8" i="27"/>
  <c r="FU8" i="27"/>
  <c r="FV8" i="27"/>
  <c r="FW8" i="27"/>
  <c r="FX8" i="27"/>
  <c r="FY8" i="27"/>
  <c r="GA8" i="27"/>
  <c r="GB8" i="27"/>
  <c r="GC8" i="27"/>
  <c r="GD8" i="27"/>
  <c r="GE8" i="27"/>
  <c r="GF8" i="27"/>
  <c r="GG8" i="27"/>
  <c r="EU9" i="27"/>
  <c r="EV9" i="27"/>
  <c r="EW9" i="27"/>
  <c r="EX9" i="27"/>
  <c r="EY9" i="27"/>
  <c r="EZ9" i="27"/>
  <c r="FA9" i="27"/>
  <c r="FB9" i="27"/>
  <c r="FC9" i="27"/>
  <c r="FD9" i="27"/>
  <c r="FE9" i="27"/>
  <c r="FF9" i="27"/>
  <c r="FG9" i="27"/>
  <c r="FH9" i="27"/>
  <c r="FI9" i="27"/>
  <c r="FJ9" i="27"/>
  <c r="FK9" i="27"/>
  <c r="FL9" i="27"/>
  <c r="FM9" i="27"/>
  <c r="FN9" i="27"/>
  <c r="FO9" i="27"/>
  <c r="FP9" i="27"/>
  <c r="FQ9" i="27"/>
  <c r="FR9" i="27"/>
  <c r="FS9" i="27"/>
  <c r="FT9" i="27"/>
  <c r="FU9" i="27"/>
  <c r="FV9" i="27"/>
  <c r="FW9" i="27"/>
  <c r="FX9" i="27"/>
  <c r="FY9" i="27"/>
  <c r="GA9" i="27"/>
  <c r="GB9" i="27"/>
  <c r="GC9" i="27"/>
  <c r="GD9" i="27"/>
  <c r="GE9" i="27"/>
  <c r="GF9" i="27"/>
  <c r="GG9" i="27"/>
  <c r="EU10" i="27"/>
  <c r="EV10" i="27"/>
  <c r="EW10" i="27"/>
  <c r="EX10" i="27"/>
  <c r="EY10" i="27"/>
  <c r="EZ10" i="27"/>
  <c r="FA10" i="27"/>
  <c r="FB10" i="27"/>
  <c r="FC10" i="27"/>
  <c r="FD10" i="27"/>
  <c r="FE10" i="27"/>
  <c r="FF10" i="27"/>
  <c r="FG10" i="27"/>
  <c r="FH10" i="27"/>
  <c r="FI10" i="27"/>
  <c r="FJ10" i="27"/>
  <c r="FK10" i="27"/>
  <c r="FL10" i="27"/>
  <c r="FM10" i="27"/>
  <c r="FN10" i="27"/>
  <c r="FO10" i="27"/>
  <c r="FP10" i="27"/>
  <c r="FQ10" i="27"/>
  <c r="FR10" i="27"/>
  <c r="FS10" i="27"/>
  <c r="FT10" i="27"/>
  <c r="FU10" i="27"/>
  <c r="FV10" i="27"/>
  <c r="FW10" i="27"/>
  <c r="FX10" i="27"/>
  <c r="FY10" i="27"/>
  <c r="GA10" i="27"/>
  <c r="GB10" i="27"/>
  <c r="GC10" i="27"/>
  <c r="GD10" i="27"/>
  <c r="GE10" i="27"/>
  <c r="GF10" i="27"/>
  <c r="GG10" i="27"/>
  <c r="EU11" i="27"/>
  <c r="EV11" i="27"/>
  <c r="EW11" i="27"/>
  <c r="EX11" i="27"/>
  <c r="EY11" i="27"/>
  <c r="EZ11" i="27"/>
  <c r="FA11" i="27"/>
  <c r="FB11" i="27"/>
  <c r="FC11" i="27"/>
  <c r="FD11" i="27"/>
  <c r="FE11" i="27"/>
  <c r="FF11" i="27"/>
  <c r="FG11" i="27"/>
  <c r="FH11" i="27"/>
  <c r="FI11" i="27"/>
  <c r="FJ11" i="27"/>
  <c r="FK11" i="27"/>
  <c r="FL11" i="27"/>
  <c r="FM11" i="27"/>
  <c r="FN11" i="27"/>
  <c r="FO11" i="27"/>
  <c r="FP11" i="27"/>
  <c r="FQ11" i="27"/>
  <c r="FR11" i="27"/>
  <c r="FS11" i="27"/>
  <c r="FT11" i="27"/>
  <c r="FU11" i="27"/>
  <c r="FV11" i="27"/>
  <c r="FW11" i="27"/>
  <c r="FX11" i="27"/>
  <c r="FY11" i="27"/>
  <c r="GA11" i="27"/>
  <c r="GB11" i="27"/>
  <c r="GC11" i="27"/>
  <c r="GD11" i="27"/>
  <c r="GE11" i="27"/>
  <c r="GF11" i="27"/>
  <c r="GG11" i="27"/>
  <c r="EU12" i="27"/>
  <c r="EV12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T12" i="27"/>
  <c r="FU12" i="27"/>
  <c r="FV12" i="27"/>
  <c r="FW12" i="27"/>
  <c r="FX12" i="27"/>
  <c r="FY12" i="27"/>
  <c r="GA12" i="27"/>
  <c r="GB12" i="27"/>
  <c r="GC12" i="27"/>
  <c r="GD12" i="27"/>
  <c r="GE12" i="27"/>
  <c r="GF12" i="27"/>
  <c r="GG12" i="27"/>
  <c r="EU13" i="27"/>
  <c r="EV13" i="27"/>
  <c r="EW13" i="27"/>
  <c r="EX13" i="27"/>
  <c r="EY13" i="27"/>
  <c r="EZ13" i="27"/>
  <c r="FA13" i="27"/>
  <c r="FB13" i="27"/>
  <c r="FC13" i="27"/>
  <c r="FD13" i="27"/>
  <c r="FE13" i="27"/>
  <c r="FF13" i="27"/>
  <c r="FG13" i="27"/>
  <c r="FH13" i="27"/>
  <c r="FI13" i="27"/>
  <c r="FJ13" i="27"/>
  <c r="FK13" i="27"/>
  <c r="FL13" i="27"/>
  <c r="FM13" i="27"/>
  <c r="FN13" i="27"/>
  <c r="FO13" i="27"/>
  <c r="FP13" i="27"/>
  <c r="FQ13" i="27"/>
  <c r="FR13" i="27"/>
  <c r="FS13" i="27"/>
  <c r="FT13" i="27"/>
  <c r="FU13" i="27"/>
  <c r="FV13" i="27"/>
  <c r="FW13" i="27"/>
  <c r="FX13" i="27"/>
  <c r="FY13" i="27"/>
  <c r="GA13" i="27"/>
  <c r="GB13" i="27"/>
  <c r="GC13" i="27"/>
  <c r="GD13" i="27"/>
  <c r="GE13" i="27"/>
  <c r="GF13" i="27"/>
  <c r="GG13" i="27"/>
  <c r="EU14" i="27"/>
  <c r="EV14" i="27"/>
  <c r="EW14" i="27"/>
  <c r="EX14" i="27"/>
  <c r="EY14" i="27"/>
  <c r="EZ14" i="27"/>
  <c r="FA14" i="27"/>
  <c r="FB14" i="27"/>
  <c r="FC14" i="27"/>
  <c r="FD14" i="27"/>
  <c r="FE14" i="27"/>
  <c r="FF14" i="27"/>
  <c r="FG14" i="27"/>
  <c r="FH14" i="27"/>
  <c r="FI14" i="27"/>
  <c r="FJ14" i="27"/>
  <c r="FK14" i="27"/>
  <c r="FL14" i="27"/>
  <c r="FM14" i="27"/>
  <c r="FN14" i="27"/>
  <c r="FO14" i="27"/>
  <c r="FP14" i="27"/>
  <c r="FQ14" i="27"/>
  <c r="FR14" i="27"/>
  <c r="FS14" i="27"/>
  <c r="FT14" i="27"/>
  <c r="FU14" i="27"/>
  <c r="FV14" i="27"/>
  <c r="FW14" i="27"/>
  <c r="FX14" i="27"/>
  <c r="FY14" i="27"/>
  <c r="GA14" i="27"/>
  <c r="GB14" i="27"/>
  <c r="GC14" i="27"/>
  <c r="GD14" i="27"/>
  <c r="GE14" i="27"/>
  <c r="GF14" i="27"/>
  <c r="GG14" i="27"/>
  <c r="EU15" i="27"/>
  <c r="EV15" i="27"/>
  <c r="EW15" i="27"/>
  <c r="EX15" i="27"/>
  <c r="EY15" i="27"/>
  <c r="EZ15" i="27"/>
  <c r="FA15" i="27"/>
  <c r="FB15" i="27"/>
  <c r="FC15" i="27"/>
  <c r="FD15" i="27"/>
  <c r="FE15" i="27"/>
  <c r="FF15" i="27"/>
  <c r="FG15" i="27"/>
  <c r="FH15" i="27"/>
  <c r="FI15" i="27"/>
  <c r="FJ15" i="27"/>
  <c r="FK15" i="27"/>
  <c r="FL15" i="27"/>
  <c r="FM15" i="27"/>
  <c r="FN15" i="27"/>
  <c r="FO15" i="27"/>
  <c r="FP15" i="27"/>
  <c r="FQ15" i="27"/>
  <c r="FR15" i="27"/>
  <c r="FS15" i="27"/>
  <c r="FT15" i="27"/>
  <c r="FU15" i="27"/>
  <c r="FV15" i="27"/>
  <c r="FW15" i="27"/>
  <c r="FX15" i="27"/>
  <c r="FY15" i="27"/>
  <c r="GA15" i="27"/>
  <c r="GB15" i="27"/>
  <c r="GC15" i="27"/>
  <c r="GD15" i="27"/>
  <c r="GE15" i="27"/>
  <c r="GF15" i="27"/>
  <c r="GG15" i="27"/>
  <c r="EU16" i="27"/>
  <c r="EV16" i="27"/>
  <c r="EW16" i="27"/>
  <c r="EX16" i="27"/>
  <c r="EY16" i="27"/>
  <c r="EZ16" i="27"/>
  <c r="FA16" i="27"/>
  <c r="FB16" i="27"/>
  <c r="FC16" i="27"/>
  <c r="FD16" i="27"/>
  <c r="FE16" i="27"/>
  <c r="FF16" i="27"/>
  <c r="FG16" i="27"/>
  <c r="FH16" i="27"/>
  <c r="FI16" i="27"/>
  <c r="FJ16" i="27"/>
  <c r="FK16" i="27"/>
  <c r="FL16" i="27"/>
  <c r="FM16" i="27"/>
  <c r="FN16" i="27"/>
  <c r="FO16" i="27"/>
  <c r="FP16" i="27"/>
  <c r="FQ16" i="27"/>
  <c r="FR16" i="27"/>
  <c r="FS16" i="27"/>
  <c r="FT16" i="27"/>
  <c r="FU16" i="27"/>
  <c r="FV16" i="27"/>
  <c r="FW16" i="27"/>
  <c r="FX16" i="27"/>
  <c r="FY16" i="27"/>
  <c r="GA16" i="27"/>
  <c r="GB16" i="27"/>
  <c r="GC16" i="27"/>
  <c r="GD16" i="27"/>
  <c r="GE16" i="27"/>
  <c r="GF16" i="27"/>
  <c r="GG16" i="27"/>
  <c r="EU17" i="27"/>
  <c r="EV17" i="27"/>
  <c r="EW17" i="27"/>
  <c r="EX17" i="27"/>
  <c r="EY17" i="27"/>
  <c r="EZ17" i="27"/>
  <c r="FA17" i="27"/>
  <c r="FB17" i="27"/>
  <c r="FC17" i="27"/>
  <c r="FD17" i="27"/>
  <c r="FE17" i="27"/>
  <c r="FF17" i="27"/>
  <c r="FG17" i="27"/>
  <c r="FH17" i="27"/>
  <c r="FI17" i="27"/>
  <c r="FJ17" i="27"/>
  <c r="FK17" i="27"/>
  <c r="FL17" i="27"/>
  <c r="FM17" i="27"/>
  <c r="FN17" i="27"/>
  <c r="FO17" i="27"/>
  <c r="FP17" i="27"/>
  <c r="FQ17" i="27"/>
  <c r="FR17" i="27"/>
  <c r="FS17" i="27"/>
  <c r="FT17" i="27"/>
  <c r="FU17" i="27"/>
  <c r="FV17" i="27"/>
  <c r="FW17" i="27"/>
  <c r="FX17" i="27"/>
  <c r="FY17" i="27"/>
  <c r="GA17" i="27"/>
  <c r="GB17" i="27"/>
  <c r="GC17" i="27"/>
  <c r="GD17" i="27"/>
  <c r="GE17" i="27"/>
  <c r="GF17" i="27"/>
  <c r="GG17" i="27"/>
  <c r="EU18" i="27"/>
  <c r="EV18" i="27"/>
  <c r="EW18" i="27"/>
  <c r="EX18" i="27"/>
  <c r="EY18" i="27"/>
  <c r="EZ18" i="27"/>
  <c r="FA18" i="27"/>
  <c r="FB18" i="27"/>
  <c r="FC18" i="27"/>
  <c r="FD18" i="27"/>
  <c r="FE18" i="27"/>
  <c r="FF18" i="27"/>
  <c r="FG18" i="27"/>
  <c r="FH18" i="27"/>
  <c r="FI18" i="27"/>
  <c r="FJ18" i="27"/>
  <c r="FK18" i="27"/>
  <c r="FL18" i="27"/>
  <c r="FM18" i="27"/>
  <c r="FN18" i="27"/>
  <c r="FO18" i="27"/>
  <c r="FP18" i="27"/>
  <c r="FQ18" i="27"/>
  <c r="FR18" i="27"/>
  <c r="FS18" i="27"/>
  <c r="FT18" i="27"/>
  <c r="FU18" i="27"/>
  <c r="FV18" i="27"/>
  <c r="FW18" i="27"/>
  <c r="FX18" i="27"/>
  <c r="FY18" i="27"/>
  <c r="GA18" i="27"/>
  <c r="GB18" i="27"/>
  <c r="GC18" i="27"/>
  <c r="GD18" i="27"/>
  <c r="GE18" i="27"/>
  <c r="GF18" i="27"/>
  <c r="GG18" i="27"/>
  <c r="EU19" i="27"/>
  <c r="EV19" i="27"/>
  <c r="EW19" i="27"/>
  <c r="EX19" i="27"/>
  <c r="EY19" i="27"/>
  <c r="EZ19" i="27"/>
  <c r="FA19" i="27"/>
  <c r="FB19" i="27"/>
  <c r="FC19" i="27"/>
  <c r="FD19" i="27"/>
  <c r="FE19" i="27"/>
  <c r="FF19" i="27"/>
  <c r="FG19" i="27"/>
  <c r="FH19" i="27"/>
  <c r="FI19" i="27"/>
  <c r="FJ19" i="27"/>
  <c r="FK19" i="27"/>
  <c r="FL19" i="27"/>
  <c r="FM19" i="27"/>
  <c r="FN19" i="27"/>
  <c r="FO19" i="27"/>
  <c r="FP19" i="27"/>
  <c r="FQ19" i="27"/>
  <c r="FR19" i="27"/>
  <c r="FS19" i="27"/>
  <c r="FT19" i="27"/>
  <c r="FU19" i="27"/>
  <c r="FV19" i="27"/>
  <c r="FW19" i="27"/>
  <c r="FX19" i="27"/>
  <c r="FY19" i="27"/>
  <c r="GA19" i="27"/>
  <c r="GB19" i="27"/>
  <c r="GC19" i="27"/>
  <c r="GD19" i="27"/>
  <c r="GE19" i="27"/>
  <c r="GF19" i="27"/>
  <c r="GG19" i="27"/>
  <c r="EU20" i="27"/>
  <c r="EV20" i="27"/>
  <c r="EW20" i="27"/>
  <c r="EX20" i="27"/>
  <c r="EY20" i="27"/>
  <c r="EZ20" i="27"/>
  <c r="FA20" i="27"/>
  <c r="FB20" i="27"/>
  <c r="FC20" i="27"/>
  <c r="FD20" i="27"/>
  <c r="FE20" i="27"/>
  <c r="FF20" i="27"/>
  <c r="FG20" i="27"/>
  <c r="FH20" i="27"/>
  <c r="FI20" i="27"/>
  <c r="FJ20" i="27"/>
  <c r="FK20" i="27"/>
  <c r="FL20" i="27"/>
  <c r="FM20" i="27"/>
  <c r="FN20" i="27"/>
  <c r="FO20" i="27"/>
  <c r="FP20" i="27"/>
  <c r="FQ20" i="27"/>
  <c r="FR20" i="27"/>
  <c r="FS20" i="27"/>
  <c r="FT20" i="27"/>
  <c r="FU20" i="27"/>
  <c r="FV20" i="27"/>
  <c r="FW20" i="27"/>
  <c r="FX20" i="27"/>
  <c r="FY20" i="27"/>
  <c r="GA20" i="27"/>
  <c r="GB20" i="27"/>
  <c r="GC20" i="27"/>
  <c r="GD20" i="27"/>
  <c r="GE20" i="27"/>
  <c r="GF20" i="27"/>
  <c r="GG20" i="27"/>
  <c r="EU21" i="27"/>
  <c r="EV21" i="27"/>
  <c r="EW21" i="27"/>
  <c r="EX21" i="27"/>
  <c r="EY21" i="27"/>
  <c r="EZ21" i="27"/>
  <c r="FA21" i="27"/>
  <c r="FB21" i="27"/>
  <c r="FC21" i="27"/>
  <c r="FD21" i="27"/>
  <c r="FE21" i="27"/>
  <c r="FF21" i="27"/>
  <c r="FG21" i="27"/>
  <c r="FH21" i="27"/>
  <c r="FI21" i="27"/>
  <c r="FJ21" i="27"/>
  <c r="FK21" i="27"/>
  <c r="FL21" i="27"/>
  <c r="FM21" i="27"/>
  <c r="FN21" i="27"/>
  <c r="FO21" i="27"/>
  <c r="FP21" i="27"/>
  <c r="FQ21" i="27"/>
  <c r="FR21" i="27"/>
  <c r="FS21" i="27"/>
  <c r="FT21" i="27"/>
  <c r="FU21" i="27"/>
  <c r="FV21" i="27"/>
  <c r="FW21" i="27"/>
  <c r="FX21" i="27"/>
  <c r="FY21" i="27"/>
  <c r="GA21" i="27"/>
  <c r="GB21" i="27"/>
  <c r="GC21" i="27"/>
  <c r="GD21" i="27"/>
  <c r="GE21" i="27"/>
  <c r="GF21" i="27"/>
  <c r="GG21" i="27"/>
  <c r="EU22" i="27"/>
  <c r="EV22" i="27"/>
  <c r="EW22" i="27"/>
  <c r="EX22" i="27"/>
  <c r="EY22" i="27"/>
  <c r="EZ22" i="27"/>
  <c r="FA22" i="27"/>
  <c r="FB22" i="27"/>
  <c r="FC22" i="27"/>
  <c r="FD22" i="27"/>
  <c r="FE22" i="27"/>
  <c r="FF22" i="27"/>
  <c r="FG22" i="27"/>
  <c r="FH22" i="27"/>
  <c r="FI22" i="27"/>
  <c r="FJ22" i="27"/>
  <c r="FK22" i="27"/>
  <c r="FL22" i="27"/>
  <c r="FM22" i="27"/>
  <c r="FN22" i="27"/>
  <c r="FO22" i="27"/>
  <c r="FP22" i="27"/>
  <c r="FQ22" i="27"/>
  <c r="FR22" i="27"/>
  <c r="FS22" i="27"/>
  <c r="FT22" i="27"/>
  <c r="FU22" i="27"/>
  <c r="FV22" i="27"/>
  <c r="FW22" i="27"/>
  <c r="FX22" i="27"/>
  <c r="FY22" i="27"/>
  <c r="GA22" i="27"/>
  <c r="GB22" i="27"/>
  <c r="GC22" i="27"/>
  <c r="GD22" i="27"/>
  <c r="GE22" i="27"/>
  <c r="GF22" i="27"/>
  <c r="GG22" i="27"/>
  <c r="EU23" i="27"/>
  <c r="EV23" i="27"/>
  <c r="EW23" i="27"/>
  <c r="EX23" i="27"/>
  <c r="EY23" i="27"/>
  <c r="EZ23" i="27"/>
  <c r="FA23" i="27"/>
  <c r="FB23" i="27"/>
  <c r="FC23" i="27"/>
  <c r="FD23" i="27"/>
  <c r="FE23" i="27"/>
  <c r="FF23" i="27"/>
  <c r="FG23" i="27"/>
  <c r="FH23" i="27"/>
  <c r="FI23" i="27"/>
  <c r="FJ23" i="27"/>
  <c r="FK23" i="27"/>
  <c r="FL23" i="27"/>
  <c r="FM23" i="27"/>
  <c r="FN23" i="27"/>
  <c r="FO23" i="27"/>
  <c r="FP23" i="27"/>
  <c r="FQ23" i="27"/>
  <c r="FR23" i="27"/>
  <c r="FS23" i="27"/>
  <c r="FT23" i="27"/>
  <c r="FU23" i="27"/>
  <c r="FV23" i="27"/>
  <c r="FW23" i="27"/>
  <c r="FX23" i="27"/>
  <c r="FY23" i="27"/>
  <c r="GA23" i="27"/>
  <c r="GB23" i="27"/>
  <c r="GC23" i="27"/>
  <c r="GD23" i="27"/>
  <c r="GE23" i="27"/>
  <c r="GF23" i="27"/>
  <c r="GG23" i="27"/>
  <c r="EU24" i="27"/>
  <c r="EV24" i="27"/>
  <c r="EW24" i="27"/>
  <c r="EX24" i="27"/>
  <c r="EY24" i="27"/>
  <c r="EZ24" i="27"/>
  <c r="FA24" i="27"/>
  <c r="FB24" i="27"/>
  <c r="FC24" i="27"/>
  <c r="FD24" i="27"/>
  <c r="FE24" i="27"/>
  <c r="FF24" i="27"/>
  <c r="FG24" i="27"/>
  <c r="FH24" i="27"/>
  <c r="FI24" i="27"/>
  <c r="FJ24" i="27"/>
  <c r="FK24" i="27"/>
  <c r="FL24" i="27"/>
  <c r="FM24" i="27"/>
  <c r="FN24" i="27"/>
  <c r="FO24" i="27"/>
  <c r="FP24" i="27"/>
  <c r="FQ24" i="27"/>
  <c r="FR24" i="27"/>
  <c r="FS24" i="27"/>
  <c r="FT24" i="27"/>
  <c r="FU24" i="27"/>
  <c r="FV24" i="27"/>
  <c r="FW24" i="27"/>
  <c r="FX24" i="27"/>
  <c r="FY24" i="27"/>
  <c r="GA24" i="27"/>
  <c r="GB24" i="27"/>
  <c r="GC24" i="27"/>
  <c r="GD24" i="27"/>
  <c r="GE24" i="27"/>
  <c r="GF24" i="27"/>
  <c r="GG24" i="27"/>
  <c r="EU25" i="27"/>
  <c r="EV25" i="27"/>
  <c r="EW25" i="27"/>
  <c r="EX25" i="27"/>
  <c r="EY25" i="27"/>
  <c r="EZ25" i="27"/>
  <c r="FA25" i="27"/>
  <c r="FB25" i="27"/>
  <c r="FC25" i="27"/>
  <c r="FD25" i="27"/>
  <c r="FE25" i="27"/>
  <c r="FF25" i="27"/>
  <c r="FG25" i="27"/>
  <c r="FH25" i="27"/>
  <c r="FI25" i="27"/>
  <c r="FJ25" i="27"/>
  <c r="FK25" i="27"/>
  <c r="FL25" i="27"/>
  <c r="FM25" i="27"/>
  <c r="FN25" i="27"/>
  <c r="FO25" i="27"/>
  <c r="FP25" i="27"/>
  <c r="FQ25" i="27"/>
  <c r="FR25" i="27"/>
  <c r="FS25" i="27"/>
  <c r="FT25" i="27"/>
  <c r="FU25" i="27"/>
  <c r="FV25" i="27"/>
  <c r="FW25" i="27"/>
  <c r="FX25" i="27"/>
  <c r="FY25" i="27"/>
  <c r="GA25" i="27"/>
  <c r="GB25" i="27"/>
  <c r="GC25" i="27"/>
  <c r="GD25" i="27"/>
  <c r="GE25" i="27"/>
  <c r="GF25" i="27"/>
  <c r="GG25" i="27"/>
  <c r="EU26" i="27"/>
  <c r="EV26" i="27"/>
  <c r="EW26" i="27"/>
  <c r="EX26" i="27"/>
  <c r="EY26" i="27"/>
  <c r="EZ26" i="27"/>
  <c r="FA26" i="27"/>
  <c r="FB26" i="27"/>
  <c r="FC26" i="27"/>
  <c r="FD26" i="27"/>
  <c r="FE26" i="27"/>
  <c r="FF26" i="27"/>
  <c r="FG26" i="27"/>
  <c r="FH26" i="27"/>
  <c r="FI26" i="27"/>
  <c r="FJ26" i="27"/>
  <c r="FK26" i="27"/>
  <c r="FL26" i="27"/>
  <c r="FM26" i="27"/>
  <c r="FN26" i="27"/>
  <c r="FO26" i="27"/>
  <c r="FP26" i="27"/>
  <c r="FQ26" i="27"/>
  <c r="FR26" i="27"/>
  <c r="FS26" i="27"/>
  <c r="FT26" i="27"/>
  <c r="FU26" i="27"/>
  <c r="FV26" i="27"/>
  <c r="FW26" i="27"/>
  <c r="FX26" i="27"/>
  <c r="FY26" i="27"/>
  <c r="GA26" i="27"/>
  <c r="GB26" i="27"/>
  <c r="GC26" i="27"/>
  <c r="GD26" i="27"/>
  <c r="GE26" i="27"/>
  <c r="GF26" i="27"/>
  <c r="GG26" i="27"/>
  <c r="EU27" i="27"/>
  <c r="EV27" i="27"/>
  <c r="EW27" i="27"/>
  <c r="EX27" i="27"/>
  <c r="EY27" i="27"/>
  <c r="EZ27" i="27"/>
  <c r="FA27" i="27"/>
  <c r="FB27" i="27"/>
  <c r="FC27" i="27"/>
  <c r="FD27" i="27"/>
  <c r="FE27" i="27"/>
  <c r="FF27" i="27"/>
  <c r="FG27" i="27"/>
  <c r="FH27" i="27"/>
  <c r="FI27" i="27"/>
  <c r="FJ27" i="27"/>
  <c r="FK27" i="27"/>
  <c r="FL27" i="27"/>
  <c r="FM27" i="27"/>
  <c r="FN27" i="27"/>
  <c r="FO27" i="27"/>
  <c r="FP27" i="27"/>
  <c r="FQ27" i="27"/>
  <c r="FR27" i="27"/>
  <c r="FS27" i="27"/>
  <c r="FT27" i="27"/>
  <c r="FU27" i="27"/>
  <c r="FV27" i="27"/>
  <c r="FW27" i="27"/>
  <c r="FX27" i="27"/>
  <c r="FY27" i="27"/>
  <c r="GA27" i="27"/>
  <c r="GB27" i="27"/>
  <c r="GC27" i="27"/>
  <c r="GD27" i="27"/>
  <c r="GE27" i="27"/>
  <c r="GF27" i="27"/>
  <c r="GG27" i="27"/>
  <c r="EU28" i="27"/>
  <c r="EV28" i="27"/>
  <c r="EW28" i="27"/>
  <c r="EX28" i="27"/>
  <c r="EY28" i="27"/>
  <c r="EZ28" i="27"/>
  <c r="FA28" i="27"/>
  <c r="FB28" i="27"/>
  <c r="FC28" i="27"/>
  <c r="FD28" i="27"/>
  <c r="FE28" i="27"/>
  <c r="FF28" i="27"/>
  <c r="FG28" i="27"/>
  <c r="FH28" i="27"/>
  <c r="FI28" i="27"/>
  <c r="FJ28" i="27"/>
  <c r="FK28" i="27"/>
  <c r="FL28" i="27"/>
  <c r="FM28" i="27"/>
  <c r="FN28" i="27"/>
  <c r="FO28" i="27"/>
  <c r="FP28" i="27"/>
  <c r="FQ28" i="27"/>
  <c r="FR28" i="27"/>
  <c r="FS28" i="27"/>
  <c r="FT28" i="27"/>
  <c r="FU28" i="27"/>
  <c r="FV28" i="27"/>
  <c r="FW28" i="27"/>
  <c r="FX28" i="27"/>
  <c r="FY28" i="27"/>
  <c r="GA28" i="27"/>
  <c r="GB28" i="27"/>
  <c r="GC28" i="27"/>
  <c r="GD28" i="27"/>
  <c r="GE28" i="27"/>
  <c r="GF28" i="27"/>
  <c r="GG28" i="27"/>
  <c r="EU29" i="27"/>
  <c r="EV29" i="27"/>
  <c r="EW29" i="27"/>
  <c r="EX29" i="27"/>
  <c r="EY29" i="27"/>
  <c r="EZ29" i="27"/>
  <c r="FA29" i="27"/>
  <c r="FB29" i="27"/>
  <c r="FC29" i="27"/>
  <c r="FD29" i="27"/>
  <c r="FE29" i="27"/>
  <c r="FF29" i="27"/>
  <c r="FG29" i="27"/>
  <c r="FH29" i="27"/>
  <c r="FI29" i="27"/>
  <c r="FJ29" i="27"/>
  <c r="FK29" i="27"/>
  <c r="FL29" i="27"/>
  <c r="FM29" i="27"/>
  <c r="FN29" i="27"/>
  <c r="FO29" i="27"/>
  <c r="FP29" i="27"/>
  <c r="FQ29" i="27"/>
  <c r="FR29" i="27"/>
  <c r="FS29" i="27"/>
  <c r="FT29" i="27"/>
  <c r="FU29" i="27"/>
  <c r="FV29" i="27"/>
  <c r="FW29" i="27"/>
  <c r="FX29" i="27"/>
  <c r="FY29" i="27"/>
  <c r="GA29" i="27"/>
  <c r="GB29" i="27"/>
  <c r="GC29" i="27"/>
  <c r="GD29" i="27"/>
  <c r="GE29" i="27"/>
  <c r="GF29" i="27"/>
  <c r="GG29" i="27"/>
  <c r="EU30" i="27"/>
  <c r="EV30" i="27"/>
  <c r="EW30" i="27"/>
  <c r="EX30" i="27"/>
  <c r="EY30" i="27"/>
  <c r="EZ30" i="27"/>
  <c r="FA30" i="27"/>
  <c r="FB30" i="27"/>
  <c r="FC30" i="27"/>
  <c r="FD30" i="27"/>
  <c r="FE30" i="27"/>
  <c r="FF30" i="27"/>
  <c r="FG30" i="27"/>
  <c r="FH30" i="27"/>
  <c r="FI30" i="27"/>
  <c r="FJ30" i="27"/>
  <c r="FK30" i="27"/>
  <c r="FL30" i="27"/>
  <c r="FM30" i="27"/>
  <c r="FN30" i="27"/>
  <c r="FO30" i="27"/>
  <c r="FP30" i="27"/>
  <c r="FQ30" i="27"/>
  <c r="FR30" i="27"/>
  <c r="FS30" i="27"/>
  <c r="FT30" i="27"/>
  <c r="FU30" i="27"/>
  <c r="FV30" i="27"/>
  <c r="FW30" i="27"/>
  <c r="FX30" i="27"/>
  <c r="FY30" i="27"/>
  <c r="GA30" i="27"/>
  <c r="GB30" i="27"/>
  <c r="GC30" i="27"/>
  <c r="GD30" i="27"/>
  <c r="GE30" i="27"/>
  <c r="GF30" i="27"/>
  <c r="GG30" i="27"/>
  <c r="EU31" i="27"/>
  <c r="EV31" i="27"/>
  <c r="EW31" i="27"/>
  <c r="EX31" i="27"/>
  <c r="EY31" i="27"/>
  <c r="EZ31" i="27"/>
  <c r="FA31" i="27"/>
  <c r="FB31" i="27"/>
  <c r="FC31" i="27"/>
  <c r="FD31" i="27"/>
  <c r="FE31" i="27"/>
  <c r="FF31" i="27"/>
  <c r="FG31" i="27"/>
  <c r="FH31" i="27"/>
  <c r="FI31" i="27"/>
  <c r="FJ31" i="27"/>
  <c r="FK31" i="27"/>
  <c r="FL31" i="27"/>
  <c r="FM31" i="27"/>
  <c r="FN31" i="27"/>
  <c r="FO31" i="27"/>
  <c r="FP31" i="27"/>
  <c r="FQ31" i="27"/>
  <c r="FR31" i="27"/>
  <c r="FS31" i="27"/>
  <c r="FT31" i="27"/>
  <c r="FU31" i="27"/>
  <c r="FV31" i="27"/>
  <c r="FW31" i="27"/>
  <c r="FX31" i="27"/>
  <c r="FY31" i="27"/>
  <c r="GA31" i="27"/>
  <c r="GB31" i="27"/>
  <c r="GC31" i="27"/>
  <c r="GD31" i="27"/>
  <c r="GE31" i="27"/>
  <c r="GF31" i="27"/>
  <c r="GG31" i="27"/>
  <c r="EU32" i="27"/>
  <c r="EV32" i="27"/>
  <c r="EW32" i="27"/>
  <c r="EX32" i="27"/>
  <c r="EY32" i="27"/>
  <c r="EZ32" i="27"/>
  <c r="FA32" i="27"/>
  <c r="FB32" i="27"/>
  <c r="FC32" i="27"/>
  <c r="FD32" i="27"/>
  <c r="FE32" i="27"/>
  <c r="FF32" i="27"/>
  <c r="FG32" i="27"/>
  <c r="FH32" i="27"/>
  <c r="FI32" i="27"/>
  <c r="FJ32" i="27"/>
  <c r="FK32" i="27"/>
  <c r="FL32" i="27"/>
  <c r="FM32" i="27"/>
  <c r="FN32" i="27"/>
  <c r="FO32" i="27"/>
  <c r="FP32" i="27"/>
  <c r="FQ32" i="27"/>
  <c r="FR32" i="27"/>
  <c r="FS32" i="27"/>
  <c r="FT32" i="27"/>
  <c r="FU32" i="27"/>
  <c r="FV32" i="27"/>
  <c r="FW32" i="27"/>
  <c r="FX32" i="27"/>
  <c r="FY32" i="27"/>
  <c r="GA32" i="27"/>
  <c r="GB32" i="27"/>
  <c r="GC32" i="27"/>
  <c r="GD32" i="27"/>
  <c r="GE32" i="27"/>
  <c r="GF32" i="27"/>
  <c r="GG32" i="27"/>
  <c r="EU33" i="27"/>
  <c r="EV33" i="27"/>
  <c r="EW33" i="27"/>
  <c r="EX33" i="27"/>
  <c r="EY33" i="27"/>
  <c r="EZ33" i="27"/>
  <c r="FA33" i="27"/>
  <c r="FB33" i="27"/>
  <c r="FC33" i="27"/>
  <c r="FD33" i="27"/>
  <c r="FE33" i="27"/>
  <c r="FF33" i="27"/>
  <c r="FG33" i="27"/>
  <c r="FH33" i="27"/>
  <c r="FI33" i="27"/>
  <c r="FJ33" i="27"/>
  <c r="FK33" i="27"/>
  <c r="FL33" i="27"/>
  <c r="FM33" i="27"/>
  <c r="FN33" i="27"/>
  <c r="FO33" i="27"/>
  <c r="FP33" i="27"/>
  <c r="FQ33" i="27"/>
  <c r="FR33" i="27"/>
  <c r="FS33" i="27"/>
  <c r="FT33" i="27"/>
  <c r="FU33" i="27"/>
  <c r="FV33" i="27"/>
  <c r="FW33" i="27"/>
  <c r="FX33" i="27"/>
  <c r="FY33" i="27"/>
  <c r="GA33" i="27"/>
  <c r="GB33" i="27"/>
  <c r="GC33" i="27"/>
  <c r="GD33" i="27"/>
  <c r="GE33" i="27"/>
  <c r="GF33" i="27"/>
  <c r="GG33" i="27"/>
  <c r="EU34" i="27"/>
  <c r="EV34" i="27"/>
  <c r="EW34" i="27"/>
  <c r="EX34" i="27"/>
  <c r="EY34" i="27"/>
  <c r="EZ34" i="27"/>
  <c r="FA34" i="27"/>
  <c r="FB34" i="27"/>
  <c r="FC34" i="27"/>
  <c r="FD34" i="27"/>
  <c r="FE34" i="27"/>
  <c r="FF34" i="27"/>
  <c r="FG34" i="27"/>
  <c r="FH34" i="27"/>
  <c r="FI34" i="27"/>
  <c r="FJ34" i="27"/>
  <c r="FK34" i="27"/>
  <c r="FL34" i="27"/>
  <c r="FM34" i="27"/>
  <c r="FN34" i="27"/>
  <c r="FO34" i="27"/>
  <c r="FP34" i="27"/>
  <c r="FQ34" i="27"/>
  <c r="FR34" i="27"/>
  <c r="FS34" i="27"/>
  <c r="FT34" i="27"/>
  <c r="FU34" i="27"/>
  <c r="FV34" i="27"/>
  <c r="FW34" i="27"/>
  <c r="FX34" i="27"/>
  <c r="FY34" i="27"/>
  <c r="GA34" i="27"/>
  <c r="GB34" i="27"/>
  <c r="GC34" i="27"/>
  <c r="GD34" i="27"/>
  <c r="GE34" i="27"/>
  <c r="GF34" i="27"/>
  <c r="GG34" i="27"/>
  <c r="EU35" i="27"/>
  <c r="EV35" i="27"/>
  <c r="EW35" i="27"/>
  <c r="EX35" i="27"/>
  <c r="EY35" i="27"/>
  <c r="EZ35" i="27"/>
  <c r="FA35" i="27"/>
  <c r="FB35" i="27"/>
  <c r="FC35" i="27"/>
  <c r="FD35" i="27"/>
  <c r="FE35" i="27"/>
  <c r="FF35" i="27"/>
  <c r="FG35" i="27"/>
  <c r="FH35" i="27"/>
  <c r="FI35" i="27"/>
  <c r="FJ35" i="27"/>
  <c r="FK35" i="27"/>
  <c r="FL35" i="27"/>
  <c r="FM35" i="27"/>
  <c r="FN35" i="27"/>
  <c r="FO35" i="27"/>
  <c r="FP35" i="27"/>
  <c r="FQ35" i="27"/>
  <c r="FR35" i="27"/>
  <c r="FS35" i="27"/>
  <c r="FT35" i="27"/>
  <c r="FU35" i="27"/>
  <c r="FV35" i="27"/>
  <c r="FW35" i="27"/>
  <c r="FX35" i="27"/>
  <c r="FY35" i="27"/>
  <c r="GA35" i="27"/>
  <c r="GB35" i="27"/>
  <c r="GC35" i="27"/>
  <c r="GD35" i="27"/>
  <c r="GE35" i="27"/>
  <c r="GF35" i="27"/>
  <c r="GG35" i="27"/>
  <c r="EU36" i="27"/>
  <c r="EV36" i="27"/>
  <c r="EW36" i="27"/>
  <c r="EX36" i="27"/>
  <c r="EY36" i="27"/>
  <c r="EZ36" i="27"/>
  <c r="FA36" i="27"/>
  <c r="FB36" i="27"/>
  <c r="FC36" i="27"/>
  <c r="FD36" i="27"/>
  <c r="FE36" i="27"/>
  <c r="FF36" i="27"/>
  <c r="FG36" i="27"/>
  <c r="FH36" i="27"/>
  <c r="FI36" i="27"/>
  <c r="FJ36" i="27"/>
  <c r="FK36" i="27"/>
  <c r="FL36" i="27"/>
  <c r="FM36" i="27"/>
  <c r="FN36" i="27"/>
  <c r="FO36" i="27"/>
  <c r="FP36" i="27"/>
  <c r="FQ36" i="27"/>
  <c r="FR36" i="27"/>
  <c r="FS36" i="27"/>
  <c r="FT36" i="27"/>
  <c r="FU36" i="27"/>
  <c r="FV36" i="27"/>
  <c r="FW36" i="27"/>
  <c r="FX36" i="27"/>
  <c r="FY36" i="27"/>
  <c r="GA36" i="27"/>
  <c r="GB36" i="27"/>
  <c r="GC36" i="27"/>
  <c r="GD36" i="27"/>
  <c r="GE36" i="27"/>
  <c r="GF36" i="27"/>
  <c r="GG36" i="27"/>
  <c r="EU37" i="27"/>
  <c r="EV37" i="27"/>
  <c r="EW37" i="27"/>
  <c r="EX37" i="27"/>
  <c r="EY37" i="27"/>
  <c r="EZ37" i="27"/>
  <c r="FA37" i="27"/>
  <c r="FB37" i="27"/>
  <c r="FC37" i="27"/>
  <c r="FD37" i="27"/>
  <c r="FE37" i="27"/>
  <c r="FF37" i="27"/>
  <c r="FG37" i="27"/>
  <c r="FH37" i="27"/>
  <c r="FI37" i="27"/>
  <c r="FJ37" i="27"/>
  <c r="FK37" i="27"/>
  <c r="FL37" i="27"/>
  <c r="FM37" i="27"/>
  <c r="FN37" i="27"/>
  <c r="FO37" i="27"/>
  <c r="FP37" i="27"/>
  <c r="FQ37" i="27"/>
  <c r="FR37" i="27"/>
  <c r="FS37" i="27"/>
  <c r="FT37" i="27"/>
  <c r="FU37" i="27"/>
  <c r="FV37" i="27"/>
  <c r="FW37" i="27"/>
  <c r="FX37" i="27"/>
  <c r="FY37" i="27"/>
  <c r="GA37" i="27"/>
  <c r="GB37" i="27"/>
  <c r="GC37" i="27"/>
  <c r="GD37" i="27"/>
  <c r="GE37" i="27"/>
  <c r="GF37" i="27"/>
  <c r="GG37" i="27"/>
  <c r="EU38" i="27"/>
  <c r="EV38" i="27"/>
  <c r="EW38" i="27"/>
  <c r="EX38" i="27"/>
  <c r="EY38" i="27"/>
  <c r="EZ38" i="27"/>
  <c r="FA38" i="27"/>
  <c r="FB38" i="27"/>
  <c r="FC38" i="27"/>
  <c r="FD38" i="27"/>
  <c r="FE38" i="27"/>
  <c r="FF38" i="27"/>
  <c r="FG38" i="27"/>
  <c r="FH38" i="27"/>
  <c r="FI38" i="27"/>
  <c r="FJ38" i="27"/>
  <c r="FK38" i="27"/>
  <c r="FL38" i="27"/>
  <c r="FM38" i="27"/>
  <c r="FN38" i="27"/>
  <c r="FO38" i="27"/>
  <c r="FP38" i="27"/>
  <c r="FQ38" i="27"/>
  <c r="FR38" i="27"/>
  <c r="FS38" i="27"/>
  <c r="FT38" i="27"/>
  <c r="FU38" i="27"/>
  <c r="FV38" i="27"/>
  <c r="FW38" i="27"/>
  <c r="FX38" i="27"/>
  <c r="FY38" i="27"/>
  <c r="GA38" i="27"/>
  <c r="GB38" i="27"/>
  <c r="GC38" i="27"/>
  <c r="GD38" i="27"/>
  <c r="GE38" i="27"/>
  <c r="GF38" i="27"/>
  <c r="GG38" i="27"/>
  <c r="EU39" i="27"/>
  <c r="EV39" i="27"/>
  <c r="EW39" i="27"/>
  <c r="EX39" i="27"/>
  <c r="EY39" i="27"/>
  <c r="EZ39" i="27"/>
  <c r="FA39" i="27"/>
  <c r="FB39" i="27"/>
  <c r="FC39" i="27"/>
  <c r="FD39" i="27"/>
  <c r="FE39" i="27"/>
  <c r="FF39" i="27"/>
  <c r="FG39" i="27"/>
  <c r="FH39" i="27"/>
  <c r="FI39" i="27"/>
  <c r="FJ39" i="27"/>
  <c r="FK39" i="27"/>
  <c r="FL39" i="27"/>
  <c r="FM39" i="27"/>
  <c r="FN39" i="27"/>
  <c r="FO39" i="27"/>
  <c r="FP39" i="27"/>
  <c r="FQ39" i="27"/>
  <c r="FR39" i="27"/>
  <c r="FS39" i="27"/>
  <c r="FT39" i="27"/>
  <c r="FU39" i="27"/>
  <c r="FV39" i="27"/>
  <c r="FW39" i="27"/>
  <c r="FX39" i="27"/>
  <c r="FY39" i="27"/>
  <c r="GA39" i="27"/>
  <c r="GB39" i="27"/>
  <c r="GC39" i="27"/>
  <c r="GD39" i="27"/>
  <c r="GE39" i="27"/>
  <c r="GF39" i="27"/>
  <c r="GG39" i="27"/>
  <c r="EU40" i="27"/>
  <c r="EV40" i="27"/>
  <c r="EW40" i="27"/>
  <c r="EX40" i="27"/>
  <c r="EY40" i="27"/>
  <c r="EZ40" i="27"/>
  <c r="FA40" i="27"/>
  <c r="FB40" i="27"/>
  <c r="FC40" i="27"/>
  <c r="FD40" i="27"/>
  <c r="FE40" i="27"/>
  <c r="FF40" i="27"/>
  <c r="FG40" i="27"/>
  <c r="FH40" i="27"/>
  <c r="FI40" i="27"/>
  <c r="FJ40" i="27"/>
  <c r="FK40" i="27"/>
  <c r="FL40" i="27"/>
  <c r="FM40" i="27"/>
  <c r="FN40" i="27"/>
  <c r="FO40" i="27"/>
  <c r="FP40" i="27"/>
  <c r="FQ40" i="27"/>
  <c r="FR40" i="27"/>
  <c r="FS40" i="27"/>
  <c r="FT40" i="27"/>
  <c r="FU40" i="27"/>
  <c r="FV40" i="27"/>
  <c r="FW40" i="27"/>
  <c r="FX40" i="27"/>
  <c r="FY40" i="27"/>
  <c r="GA40" i="27"/>
  <c r="GB40" i="27"/>
  <c r="GC40" i="27"/>
  <c r="GD40" i="27"/>
  <c r="GE40" i="27"/>
  <c r="GF40" i="27"/>
  <c r="GG40" i="27"/>
  <c r="EU41" i="27"/>
  <c r="EV41" i="27"/>
  <c r="EW41" i="27"/>
  <c r="EX41" i="27"/>
  <c r="EY41" i="27"/>
  <c r="EZ41" i="27"/>
  <c r="FA41" i="27"/>
  <c r="FB41" i="27"/>
  <c r="FC41" i="27"/>
  <c r="FD41" i="27"/>
  <c r="FE41" i="27"/>
  <c r="FF41" i="27"/>
  <c r="FG41" i="27"/>
  <c r="FH41" i="27"/>
  <c r="FI41" i="27"/>
  <c r="FJ41" i="27"/>
  <c r="FK41" i="27"/>
  <c r="FL41" i="27"/>
  <c r="FM41" i="27"/>
  <c r="FN41" i="27"/>
  <c r="FO41" i="27"/>
  <c r="FP41" i="27"/>
  <c r="FQ41" i="27"/>
  <c r="FR41" i="27"/>
  <c r="FS41" i="27"/>
  <c r="FT41" i="27"/>
  <c r="FU41" i="27"/>
  <c r="FV41" i="27"/>
  <c r="FW41" i="27"/>
  <c r="FX41" i="27"/>
  <c r="FY41" i="27"/>
  <c r="GA41" i="27"/>
  <c r="GB41" i="27"/>
  <c r="GC41" i="27"/>
  <c r="GD41" i="27"/>
  <c r="GE41" i="27"/>
  <c r="GF41" i="27"/>
  <c r="GG41" i="27"/>
  <c r="EU42" i="27"/>
  <c r="EV42" i="27"/>
  <c r="EW42" i="27"/>
  <c r="EX42" i="27"/>
  <c r="EY42" i="27"/>
  <c r="EZ42" i="27"/>
  <c r="FA42" i="27"/>
  <c r="FB42" i="27"/>
  <c r="FC42" i="27"/>
  <c r="FD42" i="27"/>
  <c r="FE42" i="27"/>
  <c r="FF42" i="27"/>
  <c r="FG42" i="27"/>
  <c r="FH42" i="27"/>
  <c r="FI42" i="27"/>
  <c r="FJ42" i="27"/>
  <c r="FK42" i="27"/>
  <c r="FL42" i="27"/>
  <c r="FM42" i="27"/>
  <c r="FN42" i="27"/>
  <c r="FO42" i="27"/>
  <c r="FP42" i="27"/>
  <c r="FQ42" i="27"/>
  <c r="FR42" i="27"/>
  <c r="FS42" i="27"/>
  <c r="FT42" i="27"/>
  <c r="FU42" i="27"/>
  <c r="FV42" i="27"/>
  <c r="FW42" i="27"/>
  <c r="FX42" i="27"/>
  <c r="FY42" i="27"/>
  <c r="GA42" i="27"/>
  <c r="GB42" i="27"/>
  <c r="GC42" i="27"/>
  <c r="GD42" i="27"/>
  <c r="GE42" i="27"/>
  <c r="GF42" i="27"/>
  <c r="GG42" i="27"/>
  <c r="EU43" i="27"/>
  <c r="EV43" i="27"/>
  <c r="EW43" i="27"/>
  <c r="EX43" i="27"/>
  <c r="EY43" i="27"/>
  <c r="EZ43" i="27"/>
  <c r="FA43" i="27"/>
  <c r="FB43" i="27"/>
  <c r="FC43" i="27"/>
  <c r="FD43" i="27"/>
  <c r="FE43" i="27"/>
  <c r="FF43" i="27"/>
  <c r="FG43" i="27"/>
  <c r="FH43" i="27"/>
  <c r="FI43" i="27"/>
  <c r="FJ43" i="27"/>
  <c r="FK43" i="27"/>
  <c r="FL43" i="27"/>
  <c r="FM43" i="27"/>
  <c r="FN43" i="27"/>
  <c r="FO43" i="27"/>
  <c r="FP43" i="27"/>
  <c r="FQ43" i="27"/>
  <c r="FR43" i="27"/>
  <c r="FS43" i="27"/>
  <c r="FT43" i="27"/>
  <c r="FU43" i="27"/>
  <c r="FV43" i="27"/>
  <c r="FW43" i="27"/>
  <c r="FX43" i="27"/>
  <c r="FY43" i="27"/>
  <c r="GA43" i="27"/>
  <c r="GB43" i="27"/>
  <c r="GC43" i="27"/>
  <c r="GD43" i="27"/>
  <c r="GE43" i="27"/>
  <c r="GF43" i="27"/>
  <c r="GG43" i="27"/>
  <c r="EU44" i="27"/>
  <c r="EV44" i="27"/>
  <c r="EW44" i="27"/>
  <c r="EX44" i="27"/>
  <c r="EY44" i="27"/>
  <c r="EZ44" i="27"/>
  <c r="FA44" i="27"/>
  <c r="FB44" i="27"/>
  <c r="FC44" i="27"/>
  <c r="FD44" i="27"/>
  <c r="FE44" i="27"/>
  <c r="FF44" i="27"/>
  <c r="FG44" i="27"/>
  <c r="FH44" i="27"/>
  <c r="FI44" i="27"/>
  <c r="FJ44" i="27"/>
  <c r="FK44" i="27"/>
  <c r="FL44" i="27"/>
  <c r="FM44" i="27"/>
  <c r="FN44" i="27"/>
  <c r="FO44" i="27"/>
  <c r="FP44" i="27"/>
  <c r="FQ44" i="27"/>
  <c r="FR44" i="27"/>
  <c r="FS44" i="27"/>
  <c r="FT44" i="27"/>
  <c r="FU44" i="27"/>
  <c r="FV44" i="27"/>
  <c r="FW44" i="27"/>
  <c r="FX44" i="27"/>
  <c r="FY44" i="27"/>
  <c r="GA44" i="27"/>
  <c r="GB44" i="27"/>
  <c r="GC44" i="27"/>
  <c r="GD44" i="27"/>
  <c r="GE44" i="27"/>
  <c r="GF44" i="27"/>
  <c r="GG44" i="27"/>
  <c r="EU45" i="27"/>
  <c r="EV45" i="27"/>
  <c r="EW45" i="27"/>
  <c r="EX45" i="27"/>
  <c r="EY45" i="27"/>
  <c r="EZ45" i="27"/>
  <c r="FA45" i="27"/>
  <c r="FB45" i="27"/>
  <c r="FC45" i="27"/>
  <c r="FD45" i="27"/>
  <c r="FE45" i="27"/>
  <c r="FF45" i="27"/>
  <c r="FG45" i="27"/>
  <c r="FH45" i="27"/>
  <c r="FI45" i="27"/>
  <c r="FJ45" i="27"/>
  <c r="FK45" i="27"/>
  <c r="FL45" i="27"/>
  <c r="FM45" i="27"/>
  <c r="FN45" i="27"/>
  <c r="FO45" i="27"/>
  <c r="FP45" i="27"/>
  <c r="FQ45" i="27"/>
  <c r="FR45" i="27"/>
  <c r="FS45" i="27"/>
  <c r="FT45" i="27"/>
  <c r="FU45" i="27"/>
  <c r="FV45" i="27"/>
  <c r="FW45" i="27"/>
  <c r="FX45" i="27"/>
  <c r="FY45" i="27"/>
  <c r="GA45" i="27"/>
  <c r="GB45" i="27"/>
  <c r="GC45" i="27"/>
  <c r="GD45" i="27"/>
  <c r="GE45" i="27"/>
  <c r="GF45" i="27"/>
  <c r="GG45" i="27"/>
  <c r="EU46" i="27"/>
  <c r="EV46" i="27"/>
  <c r="EW46" i="27"/>
  <c r="EX46" i="27"/>
  <c r="EY46" i="27"/>
  <c r="EZ46" i="27"/>
  <c r="FA46" i="27"/>
  <c r="FB46" i="27"/>
  <c r="FC46" i="27"/>
  <c r="FD46" i="27"/>
  <c r="FE46" i="27"/>
  <c r="FF46" i="27"/>
  <c r="FG46" i="27"/>
  <c r="FH46" i="27"/>
  <c r="FI46" i="27"/>
  <c r="FJ46" i="27"/>
  <c r="FK46" i="27"/>
  <c r="FL46" i="27"/>
  <c r="FM46" i="27"/>
  <c r="FN46" i="27"/>
  <c r="FO46" i="27"/>
  <c r="FP46" i="27"/>
  <c r="FQ46" i="27"/>
  <c r="FR46" i="27"/>
  <c r="FS46" i="27"/>
  <c r="FT46" i="27"/>
  <c r="FU46" i="27"/>
  <c r="FV46" i="27"/>
  <c r="FW46" i="27"/>
  <c r="FX46" i="27"/>
  <c r="FY46" i="27"/>
  <c r="GA46" i="27"/>
  <c r="GB46" i="27"/>
  <c r="GC46" i="27"/>
  <c r="GD46" i="27"/>
  <c r="GE46" i="27"/>
  <c r="GF46" i="27"/>
  <c r="GG46" i="27"/>
  <c r="EU47" i="27"/>
  <c r="EV47" i="27"/>
  <c r="EW47" i="27"/>
  <c r="EX47" i="27"/>
  <c r="EY47" i="27"/>
  <c r="EZ47" i="27"/>
  <c r="FA47" i="27"/>
  <c r="FB47" i="27"/>
  <c r="FC47" i="27"/>
  <c r="FD47" i="27"/>
  <c r="FE47" i="27"/>
  <c r="FF47" i="27"/>
  <c r="FG47" i="27"/>
  <c r="FH47" i="27"/>
  <c r="FI47" i="27"/>
  <c r="FJ47" i="27"/>
  <c r="FK47" i="27"/>
  <c r="FL47" i="27"/>
  <c r="FM47" i="27"/>
  <c r="FN47" i="27"/>
  <c r="FO47" i="27"/>
  <c r="FP47" i="27"/>
  <c r="FQ47" i="27"/>
  <c r="FR47" i="27"/>
  <c r="FS47" i="27"/>
  <c r="FT47" i="27"/>
  <c r="FU47" i="27"/>
  <c r="FV47" i="27"/>
  <c r="FW47" i="27"/>
  <c r="FX47" i="27"/>
  <c r="FY47" i="27"/>
  <c r="GA47" i="27"/>
  <c r="GB47" i="27"/>
  <c r="GC47" i="27"/>
  <c r="GD47" i="27"/>
  <c r="GE47" i="27"/>
  <c r="GF47" i="27"/>
  <c r="GG47" i="27"/>
  <c r="EU48" i="27"/>
  <c r="EV48" i="27"/>
  <c r="EW48" i="27"/>
  <c r="EX48" i="27"/>
  <c r="EY48" i="27"/>
  <c r="EZ48" i="27"/>
  <c r="FA48" i="27"/>
  <c r="FB48" i="27"/>
  <c r="FC48" i="27"/>
  <c r="FD48" i="27"/>
  <c r="FE48" i="27"/>
  <c r="FF48" i="27"/>
  <c r="FG48" i="27"/>
  <c r="FH48" i="27"/>
  <c r="FI48" i="27"/>
  <c r="FJ48" i="27"/>
  <c r="FK48" i="27"/>
  <c r="FL48" i="27"/>
  <c r="FM48" i="27"/>
  <c r="FN48" i="27"/>
  <c r="FO48" i="27"/>
  <c r="FP48" i="27"/>
  <c r="FQ48" i="27"/>
  <c r="FR48" i="27"/>
  <c r="FS48" i="27"/>
  <c r="FT48" i="27"/>
  <c r="FU48" i="27"/>
  <c r="FV48" i="27"/>
  <c r="FW48" i="27"/>
  <c r="FX48" i="27"/>
  <c r="FY48" i="27"/>
  <c r="GA48" i="27"/>
  <c r="GB48" i="27"/>
  <c r="GC48" i="27"/>
  <c r="GD48" i="27"/>
  <c r="GE48" i="27"/>
  <c r="GF48" i="27"/>
  <c r="GG48" i="27"/>
  <c r="EU49" i="27"/>
  <c r="EV49" i="27"/>
  <c r="EW49" i="27"/>
  <c r="EX49" i="27"/>
  <c r="EY49" i="27"/>
  <c r="EZ49" i="27"/>
  <c r="FA49" i="27"/>
  <c r="FB49" i="27"/>
  <c r="FC49" i="27"/>
  <c r="FD49" i="27"/>
  <c r="FE49" i="27"/>
  <c r="FF49" i="27"/>
  <c r="FG49" i="27"/>
  <c r="FH49" i="27"/>
  <c r="FI49" i="27"/>
  <c r="FJ49" i="27"/>
  <c r="FK49" i="27"/>
  <c r="FL49" i="27"/>
  <c r="FM49" i="27"/>
  <c r="FN49" i="27"/>
  <c r="FO49" i="27"/>
  <c r="FP49" i="27"/>
  <c r="FQ49" i="27"/>
  <c r="FR49" i="27"/>
  <c r="FS49" i="27"/>
  <c r="FT49" i="27"/>
  <c r="FU49" i="27"/>
  <c r="FV49" i="27"/>
  <c r="FW49" i="27"/>
  <c r="FX49" i="27"/>
  <c r="FY49" i="27"/>
  <c r="GA49" i="27"/>
  <c r="GB49" i="27"/>
  <c r="GC49" i="27"/>
  <c r="GD49" i="27"/>
  <c r="GE49" i="27"/>
  <c r="GF49" i="27"/>
  <c r="GG49" i="27"/>
  <c r="EU50" i="27"/>
  <c r="EV50" i="27"/>
  <c r="EW50" i="27"/>
  <c r="EX50" i="27"/>
  <c r="EY50" i="27"/>
  <c r="EZ50" i="27"/>
  <c r="FA50" i="27"/>
  <c r="FB50" i="27"/>
  <c r="FC50" i="27"/>
  <c r="FD50" i="27"/>
  <c r="FE50" i="27"/>
  <c r="FF50" i="27"/>
  <c r="FG50" i="27"/>
  <c r="FH50" i="27"/>
  <c r="FI50" i="27"/>
  <c r="FJ50" i="27"/>
  <c r="FK50" i="27"/>
  <c r="FL50" i="27"/>
  <c r="FM50" i="27"/>
  <c r="FN50" i="27"/>
  <c r="FO50" i="27"/>
  <c r="FP50" i="27"/>
  <c r="FQ50" i="27"/>
  <c r="FR50" i="27"/>
  <c r="FS50" i="27"/>
  <c r="FT50" i="27"/>
  <c r="FU50" i="27"/>
  <c r="FV50" i="27"/>
  <c r="FW50" i="27"/>
  <c r="FX50" i="27"/>
  <c r="FY50" i="27"/>
  <c r="GA50" i="27"/>
  <c r="GB50" i="27"/>
  <c r="GC50" i="27"/>
  <c r="GD50" i="27"/>
  <c r="GE50" i="27"/>
  <c r="GF50" i="27"/>
  <c r="GG50" i="27"/>
  <c r="EU51" i="27"/>
  <c r="EV51" i="27"/>
  <c r="EW51" i="27"/>
  <c r="EX51" i="27"/>
  <c r="EY51" i="27"/>
  <c r="EZ51" i="27"/>
  <c r="FA51" i="27"/>
  <c r="FB51" i="27"/>
  <c r="FC51" i="27"/>
  <c r="FD51" i="27"/>
  <c r="FE51" i="27"/>
  <c r="FF51" i="27"/>
  <c r="FG51" i="27"/>
  <c r="FH51" i="27"/>
  <c r="FI51" i="27"/>
  <c r="FJ51" i="27"/>
  <c r="FK51" i="27"/>
  <c r="FL51" i="27"/>
  <c r="FM51" i="27"/>
  <c r="FN51" i="27"/>
  <c r="FO51" i="27"/>
  <c r="FP51" i="27"/>
  <c r="FQ51" i="27"/>
  <c r="FR51" i="27"/>
  <c r="FS51" i="27"/>
  <c r="FT51" i="27"/>
  <c r="FU51" i="27"/>
  <c r="FV51" i="27"/>
  <c r="FW51" i="27"/>
  <c r="FX51" i="27"/>
  <c r="FY51" i="27"/>
  <c r="GA51" i="27"/>
  <c r="GB51" i="27"/>
  <c r="GC51" i="27"/>
  <c r="GD51" i="27"/>
  <c r="GG3" i="27"/>
  <c r="GF3" i="27"/>
  <c r="GE3" i="27"/>
  <c r="GD3" i="27"/>
  <c r="GA3" i="27"/>
  <c r="GB3" i="27"/>
  <c r="GC3" i="27"/>
  <c r="FY3" i="27"/>
  <c r="FJ3" i="27"/>
  <c r="EV3" i="27"/>
  <c r="H14" i="42"/>
  <c r="E14" i="42"/>
  <c r="F20" i="42"/>
  <c r="M10" i="20"/>
  <c r="DU4" i="10"/>
  <c r="DV4" i="10"/>
  <c r="DW4" i="10"/>
  <c r="DX4" i="10"/>
  <c r="DY4" i="10"/>
  <c r="DZ4" i="10"/>
  <c r="EA4" i="10"/>
  <c r="EB4" i="10"/>
  <c r="EC4" i="10"/>
  <c r="ED4" i="10"/>
  <c r="EE4" i="10"/>
  <c r="EF4" i="10"/>
  <c r="EG4" i="10"/>
  <c r="EH4" i="10"/>
  <c r="EI4" i="10"/>
  <c r="EJ4" i="10"/>
  <c r="EK4" i="10"/>
  <c r="EL4" i="10"/>
  <c r="EM4" i="10"/>
  <c r="EN4" i="10"/>
  <c r="EO4" i="10"/>
  <c r="EP4" i="10"/>
  <c r="EQ4" i="10"/>
  <c r="ER4" i="10"/>
  <c r="ES4" i="10"/>
  <c r="ET4" i="10"/>
  <c r="EU4" i="10"/>
  <c r="DU5" i="10"/>
  <c r="DV5" i="10"/>
  <c r="DW5" i="10"/>
  <c r="DX5" i="10"/>
  <c r="DY5" i="10"/>
  <c r="DZ5" i="10"/>
  <c r="EA5" i="10"/>
  <c r="EB5" i="10"/>
  <c r="EC5" i="10"/>
  <c r="ED5" i="10"/>
  <c r="EE5" i="10"/>
  <c r="EF5" i="10"/>
  <c r="EG5" i="10"/>
  <c r="EH5" i="10"/>
  <c r="EI5" i="10"/>
  <c r="EJ5" i="10"/>
  <c r="EK5" i="10"/>
  <c r="EL5" i="10"/>
  <c r="EM5" i="10"/>
  <c r="EN5" i="10"/>
  <c r="EO5" i="10"/>
  <c r="EP5" i="10"/>
  <c r="EQ5" i="10"/>
  <c r="ER5" i="10"/>
  <c r="ES5" i="10"/>
  <c r="ET5" i="10"/>
  <c r="EU5" i="10"/>
  <c r="DU6" i="10"/>
  <c r="DV6" i="10"/>
  <c r="DW6" i="10"/>
  <c r="DX6" i="10"/>
  <c r="DY6" i="10"/>
  <c r="DZ6" i="10"/>
  <c r="EA6" i="10"/>
  <c r="EB6" i="10"/>
  <c r="EC6" i="10"/>
  <c r="ED6" i="10"/>
  <c r="EE6" i="10"/>
  <c r="EF6" i="10"/>
  <c r="EG6" i="10"/>
  <c r="EH6" i="10"/>
  <c r="EI6" i="10"/>
  <c r="EJ6" i="10"/>
  <c r="EK6" i="10"/>
  <c r="EL6" i="10"/>
  <c r="EM6" i="10"/>
  <c r="EN6" i="10"/>
  <c r="EO6" i="10"/>
  <c r="EP6" i="10"/>
  <c r="EQ6" i="10"/>
  <c r="ER6" i="10"/>
  <c r="ES6" i="10"/>
  <c r="ET6" i="10"/>
  <c r="EU6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EN7" i="10"/>
  <c r="EO7" i="10"/>
  <c r="EP7" i="10"/>
  <c r="EQ7" i="10"/>
  <c r="ER7" i="10"/>
  <c r="ES7" i="10"/>
  <c r="ET7" i="10"/>
  <c r="EU7" i="10"/>
  <c r="DU8" i="10"/>
  <c r="DV8" i="10"/>
  <c r="DW8" i="10"/>
  <c r="DX8" i="10"/>
  <c r="DY8" i="10"/>
  <c r="DZ8" i="10"/>
  <c r="EA8" i="10"/>
  <c r="EB8" i="10"/>
  <c r="EC8" i="10"/>
  <c r="ED8" i="10"/>
  <c r="EE8" i="10"/>
  <c r="EF8" i="10"/>
  <c r="EG8" i="10"/>
  <c r="EH8" i="10"/>
  <c r="EI8" i="10"/>
  <c r="EJ8" i="10"/>
  <c r="EK8" i="10"/>
  <c r="EL8" i="10"/>
  <c r="EM8" i="10"/>
  <c r="EN8" i="10"/>
  <c r="EO8" i="10"/>
  <c r="EP8" i="10"/>
  <c r="EQ8" i="10"/>
  <c r="ER8" i="10"/>
  <c r="ES8" i="10"/>
  <c r="ET8" i="10"/>
  <c r="EU8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EN9" i="10"/>
  <c r="EO9" i="10"/>
  <c r="EP9" i="10"/>
  <c r="EQ9" i="10"/>
  <c r="ER9" i="10"/>
  <c r="ES9" i="10"/>
  <c r="ET9" i="10"/>
  <c r="EU9" i="10"/>
  <c r="DU10" i="10"/>
  <c r="DV10" i="10"/>
  <c r="DW10" i="10"/>
  <c r="DX10" i="10"/>
  <c r="DY10" i="10"/>
  <c r="DZ10" i="10"/>
  <c r="EA10" i="10"/>
  <c r="EB10" i="10"/>
  <c r="EC10" i="10"/>
  <c r="ED10" i="10"/>
  <c r="EE10" i="10"/>
  <c r="EF10" i="10"/>
  <c r="EG10" i="10"/>
  <c r="EH10" i="10"/>
  <c r="EI10" i="10"/>
  <c r="EJ10" i="10"/>
  <c r="EK10" i="10"/>
  <c r="EL10" i="10"/>
  <c r="EM10" i="10"/>
  <c r="EN10" i="10"/>
  <c r="EO10" i="10"/>
  <c r="EP10" i="10"/>
  <c r="EQ10" i="10"/>
  <c r="ER10" i="10"/>
  <c r="ES10" i="10"/>
  <c r="ET10" i="10"/>
  <c r="EU10" i="10"/>
  <c r="DU11" i="10"/>
  <c r="DV11" i="10"/>
  <c r="DW11" i="10"/>
  <c r="DX11" i="10"/>
  <c r="DY11" i="10"/>
  <c r="DZ11" i="10"/>
  <c r="EA11" i="10"/>
  <c r="EB11" i="10"/>
  <c r="EC11" i="10"/>
  <c r="ED11" i="10"/>
  <c r="EE11" i="10"/>
  <c r="EF11" i="10"/>
  <c r="EG11" i="10"/>
  <c r="EH11" i="10"/>
  <c r="EI11" i="10"/>
  <c r="EJ11" i="10"/>
  <c r="EK11" i="10"/>
  <c r="EL11" i="10"/>
  <c r="EM11" i="10"/>
  <c r="EN11" i="10"/>
  <c r="EO11" i="10"/>
  <c r="EP11" i="10"/>
  <c r="EQ11" i="10"/>
  <c r="ER11" i="10"/>
  <c r="ES11" i="10"/>
  <c r="ET11" i="10"/>
  <c r="EU11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DU13" i="10"/>
  <c r="DV13" i="10"/>
  <c r="DW13" i="10"/>
  <c r="DX13" i="10"/>
  <c r="DY13" i="10"/>
  <c r="DZ13" i="10"/>
  <c r="EA13" i="10"/>
  <c r="EB13" i="10"/>
  <c r="EC13" i="10"/>
  <c r="ED13" i="10"/>
  <c r="EE13" i="10"/>
  <c r="EF13" i="10"/>
  <c r="EG13" i="10"/>
  <c r="EH13" i="10"/>
  <c r="EI13" i="10"/>
  <c r="EJ13" i="10"/>
  <c r="EK13" i="10"/>
  <c r="EL13" i="10"/>
  <c r="EM13" i="10"/>
  <c r="EN13" i="10"/>
  <c r="EO13" i="10"/>
  <c r="EP13" i="10"/>
  <c r="EQ13" i="10"/>
  <c r="ER13" i="10"/>
  <c r="ES13" i="10"/>
  <c r="ET13" i="10"/>
  <c r="EU13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EN14" i="10"/>
  <c r="EO14" i="10"/>
  <c r="EP14" i="10"/>
  <c r="EQ14" i="10"/>
  <c r="ER14" i="10"/>
  <c r="ES14" i="10"/>
  <c r="ET14" i="10"/>
  <c r="EU14" i="10"/>
  <c r="DU15" i="10"/>
  <c r="DV15" i="10"/>
  <c r="DW15" i="10"/>
  <c r="DX15" i="10"/>
  <c r="DY15" i="10"/>
  <c r="DZ15" i="10"/>
  <c r="EA15" i="10"/>
  <c r="EB15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EN16" i="10"/>
  <c r="EO16" i="10"/>
  <c r="EP16" i="10"/>
  <c r="EQ16" i="10"/>
  <c r="ER16" i="10"/>
  <c r="ES16" i="10"/>
  <c r="ET16" i="10"/>
  <c r="EU16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EN17" i="10"/>
  <c r="EO17" i="10"/>
  <c r="EP17" i="10"/>
  <c r="EQ17" i="10"/>
  <c r="ER17" i="10"/>
  <c r="ES17" i="10"/>
  <c r="ET17" i="10"/>
  <c r="EU17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DU19" i="10"/>
  <c r="DV19" i="10"/>
  <c r="DW19" i="10"/>
  <c r="DX19" i="10"/>
  <c r="DY19" i="10"/>
  <c r="DZ19" i="10"/>
  <c r="EA19" i="10"/>
  <c r="EB19" i="10"/>
  <c r="EC19" i="10"/>
  <c r="ED19" i="10"/>
  <c r="EE19" i="10"/>
  <c r="EF19" i="10"/>
  <c r="EG19" i="10"/>
  <c r="EH19" i="10"/>
  <c r="EI19" i="10"/>
  <c r="EJ19" i="10"/>
  <c r="EK19" i="10"/>
  <c r="EL19" i="10"/>
  <c r="EM19" i="10"/>
  <c r="EN19" i="10"/>
  <c r="EO19" i="10"/>
  <c r="EP19" i="10"/>
  <c r="EQ19" i="10"/>
  <c r="ER19" i="10"/>
  <c r="ES19" i="10"/>
  <c r="ET19" i="10"/>
  <c r="EU19" i="10"/>
  <c r="DU20" i="10"/>
  <c r="DV20" i="10"/>
  <c r="DW20" i="10"/>
  <c r="DX20" i="10"/>
  <c r="DY20" i="10"/>
  <c r="DZ20" i="10"/>
  <c r="EA20" i="10"/>
  <c r="EB20" i="10"/>
  <c r="EC20" i="10"/>
  <c r="ED20" i="10"/>
  <c r="EE20" i="10"/>
  <c r="EF20" i="10"/>
  <c r="EG20" i="10"/>
  <c r="EH20" i="10"/>
  <c r="EI20" i="10"/>
  <c r="EJ20" i="10"/>
  <c r="EK20" i="10"/>
  <c r="EL20" i="10"/>
  <c r="EM20" i="10"/>
  <c r="EN20" i="10"/>
  <c r="EO20" i="10"/>
  <c r="EP20" i="10"/>
  <c r="EQ20" i="10"/>
  <c r="ER20" i="10"/>
  <c r="ES20" i="10"/>
  <c r="ET20" i="10"/>
  <c r="EU20" i="10"/>
  <c r="DU21" i="10"/>
  <c r="DV21" i="10"/>
  <c r="DW21" i="10"/>
  <c r="DX21" i="10"/>
  <c r="DY21" i="10"/>
  <c r="DZ21" i="10"/>
  <c r="EA21" i="10"/>
  <c r="EB21" i="10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DU22" i="10"/>
  <c r="DV22" i="10"/>
  <c r="DW22" i="10"/>
  <c r="DX22" i="10"/>
  <c r="DY22" i="10"/>
  <c r="DZ22" i="10"/>
  <c r="EA22" i="10"/>
  <c r="EB22" i="10"/>
  <c r="EC22" i="10"/>
  <c r="ED22" i="10"/>
  <c r="EE22" i="10"/>
  <c r="EF22" i="10"/>
  <c r="EG22" i="10"/>
  <c r="EH22" i="10"/>
  <c r="EI22" i="10"/>
  <c r="EJ22" i="10"/>
  <c r="EK22" i="10"/>
  <c r="EL22" i="10"/>
  <c r="EM22" i="10"/>
  <c r="EN22" i="10"/>
  <c r="EO22" i="10"/>
  <c r="EP22" i="10"/>
  <c r="EQ22" i="10"/>
  <c r="ER22" i="10"/>
  <c r="ES22" i="10"/>
  <c r="ET22" i="10"/>
  <c r="EU22" i="10"/>
  <c r="DU23" i="10"/>
  <c r="DV23" i="10"/>
  <c r="DW23" i="10"/>
  <c r="DX23" i="10"/>
  <c r="DY23" i="10"/>
  <c r="DZ23" i="10"/>
  <c r="EA23" i="10"/>
  <c r="EB23" i="10"/>
  <c r="EC23" i="10"/>
  <c r="ED23" i="10"/>
  <c r="EE23" i="10"/>
  <c r="EF23" i="10"/>
  <c r="EG23" i="10"/>
  <c r="EH23" i="10"/>
  <c r="EI23" i="10"/>
  <c r="EJ23" i="10"/>
  <c r="EK23" i="10"/>
  <c r="EL23" i="10"/>
  <c r="EM23" i="10"/>
  <c r="EN23" i="10"/>
  <c r="EO23" i="10"/>
  <c r="EP23" i="10"/>
  <c r="EQ23" i="10"/>
  <c r="ER23" i="10"/>
  <c r="ES23" i="10"/>
  <c r="ET23" i="10"/>
  <c r="EU23" i="10"/>
  <c r="DU24" i="10"/>
  <c r="DV24" i="10"/>
  <c r="DW24" i="10"/>
  <c r="DX24" i="10"/>
  <c r="DY24" i="10"/>
  <c r="DZ24" i="10"/>
  <c r="EA24" i="10"/>
  <c r="EB24" i="10"/>
  <c r="EC24" i="10"/>
  <c r="ED24" i="10"/>
  <c r="EE24" i="10"/>
  <c r="EF24" i="10"/>
  <c r="EG24" i="10"/>
  <c r="EH24" i="10"/>
  <c r="EI24" i="10"/>
  <c r="EJ24" i="10"/>
  <c r="EK24" i="10"/>
  <c r="EL24" i="10"/>
  <c r="EM24" i="10"/>
  <c r="EN24" i="10"/>
  <c r="EO24" i="10"/>
  <c r="EP24" i="10"/>
  <c r="EQ24" i="10"/>
  <c r="ER24" i="10"/>
  <c r="ES24" i="10"/>
  <c r="ET24" i="10"/>
  <c r="EU24" i="10"/>
  <c r="DU25" i="10"/>
  <c r="DV25" i="10"/>
  <c r="DW25" i="10"/>
  <c r="DX25" i="10"/>
  <c r="DY25" i="10"/>
  <c r="DZ25" i="10"/>
  <c r="EA25" i="10"/>
  <c r="EB25" i="10"/>
  <c r="EC25" i="10"/>
  <c r="ED25" i="10"/>
  <c r="EE25" i="10"/>
  <c r="EF25" i="10"/>
  <c r="EG25" i="10"/>
  <c r="EH25" i="10"/>
  <c r="EI25" i="10"/>
  <c r="EJ25" i="10"/>
  <c r="EK25" i="10"/>
  <c r="EL25" i="10"/>
  <c r="EM25" i="10"/>
  <c r="EN25" i="10"/>
  <c r="EO25" i="10"/>
  <c r="EP25" i="10"/>
  <c r="EQ25" i="10"/>
  <c r="ER25" i="10"/>
  <c r="ES25" i="10"/>
  <c r="ET25" i="10"/>
  <c r="EU25" i="10"/>
  <c r="DU26" i="10"/>
  <c r="DV26" i="10"/>
  <c r="DW26" i="10"/>
  <c r="DX26" i="10"/>
  <c r="DY26" i="10"/>
  <c r="DZ26" i="10"/>
  <c r="EA26" i="10"/>
  <c r="EB26" i="10"/>
  <c r="EC26" i="10"/>
  <c r="ED26" i="10"/>
  <c r="EE26" i="10"/>
  <c r="EF26" i="10"/>
  <c r="EG26" i="10"/>
  <c r="EH26" i="10"/>
  <c r="EI26" i="10"/>
  <c r="EJ26" i="10"/>
  <c r="EK26" i="10"/>
  <c r="EL26" i="10"/>
  <c r="EM26" i="10"/>
  <c r="EN26" i="10"/>
  <c r="EO26" i="10"/>
  <c r="EP26" i="10"/>
  <c r="EQ26" i="10"/>
  <c r="ER26" i="10"/>
  <c r="ES26" i="10"/>
  <c r="ET26" i="10"/>
  <c r="EU26" i="10"/>
  <c r="DU27" i="10"/>
  <c r="DV27" i="10"/>
  <c r="DW27" i="10"/>
  <c r="DX27" i="10"/>
  <c r="DY27" i="10"/>
  <c r="DZ27" i="10"/>
  <c r="EA27" i="10"/>
  <c r="EB27" i="10"/>
  <c r="EC27" i="10"/>
  <c r="ED27" i="10"/>
  <c r="EE27" i="10"/>
  <c r="EF27" i="10"/>
  <c r="EG27" i="10"/>
  <c r="EH27" i="10"/>
  <c r="EI27" i="10"/>
  <c r="EJ27" i="10"/>
  <c r="EK27" i="10"/>
  <c r="EL27" i="10"/>
  <c r="EM27" i="10"/>
  <c r="EN27" i="10"/>
  <c r="EO27" i="10"/>
  <c r="EP27" i="10"/>
  <c r="EQ27" i="10"/>
  <c r="ER27" i="10"/>
  <c r="ES27" i="10"/>
  <c r="ET27" i="10"/>
  <c r="EU27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EK28" i="10"/>
  <c r="EL28" i="10"/>
  <c r="EM28" i="10"/>
  <c r="EN28" i="10"/>
  <c r="EO28" i="10"/>
  <c r="EP28" i="10"/>
  <c r="EQ28" i="10"/>
  <c r="ER28" i="10"/>
  <c r="ES28" i="10"/>
  <c r="ET28" i="10"/>
  <c r="EU28" i="10"/>
  <c r="DU29" i="10"/>
  <c r="DV29" i="10"/>
  <c r="DW29" i="10"/>
  <c r="DX29" i="10"/>
  <c r="DY29" i="10"/>
  <c r="DZ29" i="10"/>
  <c r="EA29" i="10"/>
  <c r="EB29" i="10"/>
  <c r="EC29" i="10"/>
  <c r="ED29" i="10"/>
  <c r="EE29" i="10"/>
  <c r="EF29" i="10"/>
  <c r="EG29" i="10"/>
  <c r="EH29" i="10"/>
  <c r="EI29" i="10"/>
  <c r="EJ29" i="10"/>
  <c r="EK29" i="10"/>
  <c r="EL29" i="10"/>
  <c r="EM29" i="10"/>
  <c r="EN29" i="10"/>
  <c r="EO29" i="10"/>
  <c r="EP29" i="10"/>
  <c r="EQ29" i="10"/>
  <c r="ER29" i="10"/>
  <c r="ES29" i="10"/>
  <c r="ET29" i="10"/>
  <c r="EU29" i="10"/>
  <c r="DU30" i="10"/>
  <c r="DV30" i="10"/>
  <c r="DW30" i="10"/>
  <c r="DX30" i="10"/>
  <c r="DY30" i="10"/>
  <c r="DZ30" i="10"/>
  <c r="EA30" i="10"/>
  <c r="EB30" i="10"/>
  <c r="EC30" i="10"/>
  <c r="ED30" i="10"/>
  <c r="EE30" i="10"/>
  <c r="EF30" i="10"/>
  <c r="EG30" i="10"/>
  <c r="EH30" i="10"/>
  <c r="EI30" i="10"/>
  <c r="EJ30" i="10"/>
  <c r="EK30" i="10"/>
  <c r="EL30" i="10"/>
  <c r="EM30" i="10"/>
  <c r="EN30" i="10"/>
  <c r="EO30" i="10"/>
  <c r="EP30" i="10"/>
  <c r="EQ30" i="10"/>
  <c r="ER30" i="10"/>
  <c r="ES30" i="10"/>
  <c r="ET30" i="10"/>
  <c r="EU30" i="10"/>
  <c r="DU31" i="10"/>
  <c r="DV31" i="10"/>
  <c r="DW31" i="10"/>
  <c r="DX31" i="10"/>
  <c r="DY31" i="10"/>
  <c r="DZ31" i="10"/>
  <c r="EA31" i="10"/>
  <c r="EB31" i="10"/>
  <c r="EC31" i="10"/>
  <c r="ED31" i="10"/>
  <c r="EE31" i="10"/>
  <c r="EF31" i="10"/>
  <c r="EG31" i="10"/>
  <c r="EH31" i="10"/>
  <c r="EI31" i="10"/>
  <c r="EJ31" i="10"/>
  <c r="EK31" i="10"/>
  <c r="EL31" i="10"/>
  <c r="EM31" i="10"/>
  <c r="EN31" i="10"/>
  <c r="EO31" i="10"/>
  <c r="EP31" i="10"/>
  <c r="EQ31" i="10"/>
  <c r="ER31" i="10"/>
  <c r="ES31" i="10"/>
  <c r="ET31" i="10"/>
  <c r="EU31" i="10"/>
  <c r="DU32" i="10"/>
  <c r="DV32" i="10"/>
  <c r="DW32" i="10"/>
  <c r="DX32" i="10"/>
  <c r="DY32" i="10"/>
  <c r="DZ32" i="10"/>
  <c r="EA32" i="10"/>
  <c r="EB32" i="10"/>
  <c r="EC32" i="10"/>
  <c r="ED32" i="10"/>
  <c r="EE32" i="10"/>
  <c r="EF32" i="10"/>
  <c r="EG32" i="10"/>
  <c r="EH32" i="10"/>
  <c r="EI32" i="10"/>
  <c r="EJ32" i="10"/>
  <c r="EK32" i="10"/>
  <c r="EL32" i="10"/>
  <c r="EM32" i="10"/>
  <c r="EN32" i="10"/>
  <c r="EO32" i="10"/>
  <c r="EP32" i="10"/>
  <c r="EQ32" i="10"/>
  <c r="ER32" i="10"/>
  <c r="ES32" i="10"/>
  <c r="ET32" i="10"/>
  <c r="EU32" i="10"/>
  <c r="DU33" i="10"/>
  <c r="DV33" i="10"/>
  <c r="DW33" i="10"/>
  <c r="DX33" i="10"/>
  <c r="DY33" i="10"/>
  <c r="DZ33" i="10"/>
  <c r="EA33" i="10"/>
  <c r="EB33" i="10"/>
  <c r="EC33" i="10"/>
  <c r="ED33" i="10"/>
  <c r="EE33" i="10"/>
  <c r="EF33" i="10"/>
  <c r="EG33" i="10"/>
  <c r="EH33" i="10"/>
  <c r="EI33" i="10"/>
  <c r="EJ33" i="10"/>
  <c r="EK33" i="10"/>
  <c r="EL33" i="10"/>
  <c r="EM33" i="10"/>
  <c r="EN33" i="10"/>
  <c r="EO33" i="10"/>
  <c r="EP33" i="10"/>
  <c r="EQ33" i="10"/>
  <c r="ER33" i="10"/>
  <c r="ES33" i="10"/>
  <c r="ET33" i="10"/>
  <c r="EU33" i="10"/>
  <c r="DU34" i="10"/>
  <c r="DV34" i="10"/>
  <c r="DW34" i="10"/>
  <c r="DX34" i="10"/>
  <c r="DY34" i="10"/>
  <c r="DZ34" i="10"/>
  <c r="EA34" i="10"/>
  <c r="EB34" i="10"/>
  <c r="EC34" i="10"/>
  <c r="ED34" i="10"/>
  <c r="EE34" i="10"/>
  <c r="EF34" i="10"/>
  <c r="EG34" i="10"/>
  <c r="EH34" i="10"/>
  <c r="EI34" i="10"/>
  <c r="EJ34" i="10"/>
  <c r="EK34" i="10"/>
  <c r="EL34" i="10"/>
  <c r="EM34" i="10"/>
  <c r="EN34" i="10"/>
  <c r="EO34" i="10"/>
  <c r="EP34" i="10"/>
  <c r="EQ34" i="10"/>
  <c r="ER34" i="10"/>
  <c r="ES34" i="10"/>
  <c r="ET34" i="10"/>
  <c r="EU34" i="10"/>
  <c r="DU35" i="10"/>
  <c r="DV35" i="10"/>
  <c r="DW35" i="10"/>
  <c r="DX35" i="10"/>
  <c r="DY35" i="10"/>
  <c r="DZ35" i="10"/>
  <c r="EA35" i="10"/>
  <c r="EB35" i="10"/>
  <c r="EC35" i="10"/>
  <c r="ED35" i="10"/>
  <c r="EE35" i="10"/>
  <c r="EF35" i="10"/>
  <c r="EG35" i="10"/>
  <c r="EH35" i="10"/>
  <c r="EI35" i="10"/>
  <c r="EJ35" i="10"/>
  <c r="EK35" i="10"/>
  <c r="EL35" i="10"/>
  <c r="EM35" i="10"/>
  <c r="EN35" i="10"/>
  <c r="EO35" i="10"/>
  <c r="EP35" i="10"/>
  <c r="EQ35" i="10"/>
  <c r="ER35" i="10"/>
  <c r="ES35" i="10"/>
  <c r="ET35" i="10"/>
  <c r="EU35" i="10"/>
  <c r="DU36" i="10"/>
  <c r="DV36" i="10"/>
  <c r="DW36" i="10"/>
  <c r="DX36" i="10"/>
  <c r="DY36" i="10"/>
  <c r="DZ36" i="10"/>
  <c r="EA36" i="10"/>
  <c r="EB36" i="10"/>
  <c r="EC36" i="10"/>
  <c r="ED36" i="10"/>
  <c r="EE36" i="10"/>
  <c r="EF36" i="10"/>
  <c r="EG36" i="10"/>
  <c r="EH36" i="10"/>
  <c r="EI36" i="10"/>
  <c r="EJ36" i="10"/>
  <c r="EK36" i="10"/>
  <c r="EL36" i="10"/>
  <c r="EM36" i="10"/>
  <c r="EN36" i="10"/>
  <c r="EO36" i="10"/>
  <c r="EP36" i="10"/>
  <c r="EQ36" i="10"/>
  <c r="ER36" i="10"/>
  <c r="ES36" i="10"/>
  <c r="ET36" i="10"/>
  <c r="EU36" i="10"/>
  <c r="DU37" i="10"/>
  <c r="DV37" i="10"/>
  <c r="DW37" i="10"/>
  <c r="DX37" i="10"/>
  <c r="DY37" i="10"/>
  <c r="DZ37" i="10"/>
  <c r="EA37" i="10"/>
  <c r="EB37" i="10"/>
  <c r="EC37" i="10"/>
  <c r="ED37" i="10"/>
  <c r="EE37" i="10"/>
  <c r="EF37" i="10"/>
  <c r="EG37" i="10"/>
  <c r="EH37" i="10"/>
  <c r="EI37" i="10"/>
  <c r="EJ37" i="10"/>
  <c r="EK37" i="10"/>
  <c r="EL37" i="10"/>
  <c r="EM37" i="10"/>
  <c r="EN37" i="10"/>
  <c r="EO37" i="10"/>
  <c r="EP37" i="10"/>
  <c r="EQ37" i="10"/>
  <c r="ER37" i="10"/>
  <c r="ES37" i="10"/>
  <c r="ET37" i="10"/>
  <c r="EU37" i="10"/>
  <c r="DU38" i="10"/>
  <c r="DV38" i="10"/>
  <c r="DW38" i="10"/>
  <c r="DX38" i="10"/>
  <c r="DY38" i="10"/>
  <c r="DZ38" i="10"/>
  <c r="EA38" i="10"/>
  <c r="EB38" i="10"/>
  <c r="EC38" i="10"/>
  <c r="ED38" i="10"/>
  <c r="EE38" i="10"/>
  <c r="EF38" i="10"/>
  <c r="EG38" i="10"/>
  <c r="EH38" i="10"/>
  <c r="EI38" i="10"/>
  <c r="EJ38" i="10"/>
  <c r="EK38" i="10"/>
  <c r="EL38" i="10"/>
  <c r="EM38" i="10"/>
  <c r="EN38" i="10"/>
  <c r="EO38" i="10"/>
  <c r="EP38" i="10"/>
  <c r="EQ38" i="10"/>
  <c r="ER38" i="10"/>
  <c r="ES38" i="10"/>
  <c r="ET38" i="10"/>
  <c r="EU38" i="10"/>
  <c r="DU39" i="10"/>
  <c r="DV39" i="10"/>
  <c r="DW39" i="10"/>
  <c r="DX39" i="10"/>
  <c r="DY39" i="10"/>
  <c r="DZ39" i="10"/>
  <c r="EA39" i="10"/>
  <c r="EB39" i="10"/>
  <c r="EC39" i="10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P39" i="10"/>
  <c r="EQ39" i="10"/>
  <c r="ER39" i="10"/>
  <c r="ES39" i="10"/>
  <c r="ET39" i="10"/>
  <c r="EU39" i="10"/>
  <c r="DU40" i="10"/>
  <c r="DV40" i="10"/>
  <c r="DW40" i="10"/>
  <c r="DX40" i="10"/>
  <c r="DY40" i="10"/>
  <c r="DZ40" i="10"/>
  <c r="EA40" i="10"/>
  <c r="EB40" i="10"/>
  <c r="EC40" i="10"/>
  <c r="ED40" i="10"/>
  <c r="EE40" i="10"/>
  <c r="EF40" i="10"/>
  <c r="EG40" i="10"/>
  <c r="EH40" i="10"/>
  <c r="EI40" i="10"/>
  <c r="EJ40" i="10"/>
  <c r="EK40" i="10"/>
  <c r="EL40" i="10"/>
  <c r="EM40" i="10"/>
  <c r="EN40" i="10"/>
  <c r="EO40" i="10"/>
  <c r="EP40" i="10"/>
  <c r="EQ40" i="10"/>
  <c r="ER40" i="10"/>
  <c r="ES40" i="10"/>
  <c r="ET40" i="10"/>
  <c r="EU40" i="10"/>
  <c r="DU41" i="10"/>
  <c r="DV41" i="10"/>
  <c r="DW41" i="10"/>
  <c r="DX41" i="10"/>
  <c r="DY41" i="10"/>
  <c r="DZ41" i="10"/>
  <c r="EA41" i="10"/>
  <c r="EB41" i="10"/>
  <c r="EC41" i="10"/>
  <c r="ED41" i="10"/>
  <c r="EE41" i="10"/>
  <c r="EF41" i="10"/>
  <c r="EG41" i="10"/>
  <c r="EH41" i="10"/>
  <c r="EI41" i="10"/>
  <c r="EJ41" i="10"/>
  <c r="EK41" i="10"/>
  <c r="EL41" i="10"/>
  <c r="EM41" i="10"/>
  <c r="EN41" i="10"/>
  <c r="EO41" i="10"/>
  <c r="EP41" i="10"/>
  <c r="EQ41" i="10"/>
  <c r="ER41" i="10"/>
  <c r="ES41" i="10"/>
  <c r="ET41" i="10"/>
  <c r="EU41" i="10"/>
  <c r="DU42" i="10"/>
  <c r="DV42" i="10"/>
  <c r="DW42" i="10"/>
  <c r="DX42" i="10"/>
  <c r="DY42" i="10"/>
  <c r="DZ42" i="10"/>
  <c r="EA42" i="10"/>
  <c r="EB42" i="10"/>
  <c r="EC42" i="10"/>
  <c r="ED42" i="10"/>
  <c r="EE42" i="10"/>
  <c r="EF42" i="10"/>
  <c r="EG42" i="10"/>
  <c r="EH42" i="10"/>
  <c r="EI42" i="10"/>
  <c r="EJ42" i="10"/>
  <c r="EK42" i="10"/>
  <c r="EL42" i="10"/>
  <c r="EM42" i="10"/>
  <c r="EN42" i="10"/>
  <c r="EO42" i="10"/>
  <c r="EP42" i="10"/>
  <c r="EQ42" i="10"/>
  <c r="ER42" i="10"/>
  <c r="ES42" i="10"/>
  <c r="ET42" i="10"/>
  <c r="EU42" i="10"/>
  <c r="DU43" i="10"/>
  <c r="DV43" i="10"/>
  <c r="DW43" i="10"/>
  <c r="DX43" i="10"/>
  <c r="DY43" i="10"/>
  <c r="DZ43" i="10"/>
  <c r="EA43" i="10"/>
  <c r="EB43" i="10"/>
  <c r="EC43" i="10"/>
  <c r="ED43" i="10"/>
  <c r="EE43" i="10"/>
  <c r="EF43" i="10"/>
  <c r="EG43" i="10"/>
  <c r="EH43" i="10"/>
  <c r="EI43" i="10"/>
  <c r="EJ43" i="10"/>
  <c r="EK43" i="10"/>
  <c r="EL43" i="10"/>
  <c r="EM43" i="10"/>
  <c r="EN43" i="10"/>
  <c r="EO43" i="10"/>
  <c r="EP43" i="10"/>
  <c r="EQ43" i="10"/>
  <c r="ER43" i="10"/>
  <c r="ES43" i="10"/>
  <c r="ET43" i="10"/>
  <c r="EU43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ER44" i="10"/>
  <c r="ES44" i="10"/>
  <c r="ET44" i="10"/>
  <c r="EU44" i="10"/>
  <c r="DU45" i="10"/>
  <c r="DV45" i="10"/>
  <c r="DW45" i="10"/>
  <c r="DX45" i="10"/>
  <c r="DY45" i="10"/>
  <c r="DZ45" i="10"/>
  <c r="EA45" i="10"/>
  <c r="EB45" i="10"/>
  <c r="EC45" i="10"/>
  <c r="ED45" i="10"/>
  <c r="EE45" i="10"/>
  <c r="EF45" i="10"/>
  <c r="EG45" i="10"/>
  <c r="EH45" i="10"/>
  <c r="EI45" i="10"/>
  <c r="EJ45" i="10"/>
  <c r="EK45" i="10"/>
  <c r="EL45" i="10"/>
  <c r="EM45" i="10"/>
  <c r="EN45" i="10"/>
  <c r="EO45" i="10"/>
  <c r="EP45" i="10"/>
  <c r="EQ45" i="10"/>
  <c r="ER45" i="10"/>
  <c r="ES45" i="10"/>
  <c r="ET45" i="10"/>
  <c r="EU45" i="10"/>
  <c r="DU46" i="10"/>
  <c r="DV46" i="10"/>
  <c r="DW46" i="10"/>
  <c r="DX46" i="10"/>
  <c r="DY46" i="10"/>
  <c r="DZ46" i="10"/>
  <c r="EA46" i="10"/>
  <c r="EB46" i="10"/>
  <c r="EC46" i="10"/>
  <c r="ED46" i="10"/>
  <c r="EE46" i="10"/>
  <c r="EF46" i="10"/>
  <c r="EG46" i="10"/>
  <c r="EH46" i="10"/>
  <c r="EI46" i="10"/>
  <c r="EJ46" i="10"/>
  <c r="EK46" i="10"/>
  <c r="EL46" i="10"/>
  <c r="EM46" i="10"/>
  <c r="EN46" i="10"/>
  <c r="EO46" i="10"/>
  <c r="EP46" i="10"/>
  <c r="EQ46" i="10"/>
  <c r="ER46" i="10"/>
  <c r="ES46" i="10"/>
  <c r="ET46" i="10"/>
  <c r="EU46" i="10"/>
  <c r="DU47" i="10"/>
  <c r="DV47" i="10"/>
  <c r="DW47" i="10"/>
  <c r="DX47" i="10"/>
  <c r="DY47" i="10"/>
  <c r="DZ47" i="10"/>
  <c r="EA47" i="10"/>
  <c r="EB47" i="10"/>
  <c r="EC47" i="10"/>
  <c r="ED47" i="10"/>
  <c r="EE47" i="10"/>
  <c r="EF47" i="10"/>
  <c r="EG47" i="10"/>
  <c r="EH47" i="10"/>
  <c r="EI47" i="10"/>
  <c r="EJ47" i="10"/>
  <c r="EK47" i="10"/>
  <c r="EL47" i="10"/>
  <c r="EM47" i="10"/>
  <c r="EN47" i="10"/>
  <c r="EO47" i="10"/>
  <c r="EP47" i="10"/>
  <c r="EQ47" i="10"/>
  <c r="ER47" i="10"/>
  <c r="ES47" i="10"/>
  <c r="ET47" i="10"/>
  <c r="EU47" i="10"/>
  <c r="DU48" i="10"/>
  <c r="DV48" i="10"/>
  <c r="DW48" i="10"/>
  <c r="DX48" i="10"/>
  <c r="DY48" i="10"/>
  <c r="DZ48" i="10"/>
  <c r="EA48" i="10"/>
  <c r="EB48" i="10"/>
  <c r="EC48" i="10"/>
  <c r="ED48" i="10"/>
  <c r="EE48" i="10"/>
  <c r="EF48" i="10"/>
  <c r="EG48" i="10"/>
  <c r="EH48" i="10"/>
  <c r="EI48" i="10"/>
  <c r="EJ48" i="10"/>
  <c r="EK48" i="10"/>
  <c r="EL48" i="10"/>
  <c r="EM48" i="10"/>
  <c r="EN48" i="10"/>
  <c r="EO48" i="10"/>
  <c r="EP48" i="10"/>
  <c r="EQ48" i="10"/>
  <c r="ER48" i="10"/>
  <c r="ES48" i="10"/>
  <c r="ET48" i="10"/>
  <c r="EU48" i="10"/>
  <c r="DU49" i="10"/>
  <c r="DV49" i="10"/>
  <c r="DW49" i="10"/>
  <c r="DX49" i="10"/>
  <c r="DY49" i="10"/>
  <c r="DZ49" i="10"/>
  <c r="EA49" i="10"/>
  <c r="EB49" i="10"/>
  <c r="EC49" i="10"/>
  <c r="ED49" i="10"/>
  <c r="EE49" i="10"/>
  <c r="EF49" i="10"/>
  <c r="EG49" i="10"/>
  <c r="EH49" i="10"/>
  <c r="EI49" i="10"/>
  <c r="EJ49" i="10"/>
  <c r="EK49" i="10"/>
  <c r="EL49" i="10"/>
  <c r="EM49" i="10"/>
  <c r="EN49" i="10"/>
  <c r="EO49" i="10"/>
  <c r="EP49" i="10"/>
  <c r="EQ49" i="10"/>
  <c r="ER49" i="10"/>
  <c r="ES49" i="10"/>
  <c r="ET49" i="10"/>
  <c r="EU49" i="10"/>
  <c r="DU50" i="10"/>
  <c r="DV50" i="10"/>
  <c r="DW50" i="10"/>
  <c r="DX50" i="10"/>
  <c r="DY50" i="10"/>
  <c r="DZ50" i="10"/>
  <c r="EA50" i="10"/>
  <c r="EB50" i="10"/>
  <c r="EC50" i="10"/>
  <c r="ED50" i="10"/>
  <c r="EE50" i="10"/>
  <c r="EF50" i="10"/>
  <c r="EG50" i="10"/>
  <c r="EH50" i="10"/>
  <c r="EI50" i="10"/>
  <c r="EJ50" i="10"/>
  <c r="EK50" i="10"/>
  <c r="EL50" i="10"/>
  <c r="EM50" i="10"/>
  <c r="EN50" i="10"/>
  <c r="EO50" i="10"/>
  <c r="EP50" i="10"/>
  <c r="EQ50" i="10"/>
  <c r="ER50" i="10"/>
  <c r="ES50" i="10"/>
  <c r="ET50" i="10"/>
  <c r="EU50" i="10"/>
  <c r="DU51" i="10"/>
  <c r="DV51" i="10"/>
  <c r="DW51" i="10"/>
  <c r="DX51" i="10"/>
  <c r="DY51" i="10"/>
  <c r="DZ51" i="10"/>
  <c r="EA51" i="10"/>
  <c r="EB51" i="10"/>
  <c r="EC51" i="10"/>
  <c r="ED51" i="10"/>
  <c r="EE51" i="10"/>
  <c r="EF51" i="10"/>
  <c r="EG51" i="10"/>
  <c r="EH51" i="10"/>
  <c r="EI51" i="10"/>
  <c r="EJ51" i="10"/>
  <c r="EK51" i="10"/>
  <c r="EL51" i="10"/>
  <c r="EM51" i="10"/>
  <c r="EN51" i="10"/>
  <c r="EO51" i="10"/>
  <c r="EP51" i="10"/>
  <c r="EQ51" i="10"/>
  <c r="ER51" i="10"/>
  <c r="ES51" i="10"/>
  <c r="ET51" i="10"/>
  <c r="EU51" i="10"/>
  <c r="EU3" i="10"/>
  <c r="ET3" i="10"/>
  <c r="ES3" i="10"/>
  <c r="ER3" i="10"/>
  <c r="EQ3" i="10"/>
  <c r="EP3" i="10"/>
  <c r="EO3" i="10"/>
  <c r="EN3" i="10"/>
  <c r="EH3" i="10"/>
  <c r="EA3" i="10"/>
  <c r="AF5" i="20"/>
  <c r="AF42" i="20" s="1"/>
  <c r="W5" i="20"/>
  <c r="W42" i="20" s="1"/>
  <c r="F22" i="42"/>
  <c r="E22" i="42"/>
  <c r="M5" i="20"/>
  <c r="M42" i="20" s="1"/>
  <c r="D22" i="42"/>
  <c r="H22" i="42"/>
  <c r="C22" i="42"/>
  <c r="B22" i="42"/>
  <c r="GX4" i="33"/>
  <c r="GY4" i="3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JG4" i="33"/>
  <c r="JH4" i="33"/>
  <c r="JI4" i="33"/>
  <c r="JJ4" i="33"/>
  <c r="JK4" i="33"/>
  <c r="GX5" i="33"/>
  <c r="GY5" i="33"/>
  <c r="GZ5" i="33"/>
  <c r="HA5" i="33"/>
  <c r="HB5" i="33"/>
  <c r="HC5" i="33"/>
  <c r="HD5" i="33"/>
  <c r="HE5" i="33"/>
  <c r="HF5" i="33"/>
  <c r="HG5" i="33"/>
  <c r="HH5" i="33"/>
  <c r="HI5" i="33"/>
  <c r="HJ5" i="33"/>
  <c r="HK5" i="33"/>
  <c r="HL5" i="33"/>
  <c r="HM5" i="33"/>
  <c r="HN5" i="33"/>
  <c r="HO5" i="33"/>
  <c r="HP5" i="33"/>
  <c r="HR5" i="33"/>
  <c r="HS5" i="33"/>
  <c r="HT5" i="33"/>
  <c r="HU5" i="33"/>
  <c r="HV5" i="33"/>
  <c r="HW5" i="33"/>
  <c r="HX5" i="33"/>
  <c r="HY5" i="33"/>
  <c r="HZ5" i="33"/>
  <c r="IA5" i="33"/>
  <c r="IB5" i="33"/>
  <c r="IC5" i="33"/>
  <c r="ID5" i="33"/>
  <c r="IE5" i="33"/>
  <c r="IF5" i="33"/>
  <c r="IG5" i="33"/>
  <c r="IH5" i="33"/>
  <c r="II5" i="33"/>
  <c r="IJ5" i="33"/>
  <c r="IK5" i="33"/>
  <c r="IL5" i="33"/>
  <c r="IM5" i="33"/>
  <c r="IN5" i="33"/>
  <c r="IO5" i="33"/>
  <c r="IP5" i="33"/>
  <c r="IQ5" i="33"/>
  <c r="IR5" i="33"/>
  <c r="IS5" i="33"/>
  <c r="IT5" i="33"/>
  <c r="IU5" i="33"/>
  <c r="IV5" i="33"/>
  <c r="IW5" i="33"/>
  <c r="IX5" i="33"/>
  <c r="IY5" i="33"/>
  <c r="IZ5" i="33"/>
  <c r="JA5" i="33"/>
  <c r="JB5" i="33"/>
  <c r="JC5" i="33"/>
  <c r="JD5" i="33"/>
  <c r="JE5" i="33"/>
  <c r="JF5" i="33"/>
  <c r="JG5" i="33"/>
  <c r="JH5" i="33"/>
  <c r="JI5" i="33"/>
  <c r="JJ5" i="33"/>
  <c r="JK5" i="33"/>
  <c r="GX6" i="33"/>
  <c r="GY6" i="33"/>
  <c r="GZ6" i="33"/>
  <c r="HA6" i="33"/>
  <c r="HB6" i="33"/>
  <c r="HC6" i="33"/>
  <c r="HD6" i="33"/>
  <c r="HE6" i="33"/>
  <c r="HF6" i="33"/>
  <c r="HG6" i="33"/>
  <c r="HH6" i="33"/>
  <c r="HI6" i="33"/>
  <c r="HJ6" i="33"/>
  <c r="HK6" i="33"/>
  <c r="HL6" i="33"/>
  <c r="HM6" i="33"/>
  <c r="HN6" i="33"/>
  <c r="HO6" i="33"/>
  <c r="HP6" i="33"/>
  <c r="HR6" i="33"/>
  <c r="HS6" i="33"/>
  <c r="HT6" i="33"/>
  <c r="HU6" i="33"/>
  <c r="HV6" i="33"/>
  <c r="HW6" i="33"/>
  <c r="HX6" i="33"/>
  <c r="HY6" i="33"/>
  <c r="HZ6" i="33"/>
  <c r="IA6" i="33"/>
  <c r="IB6" i="33"/>
  <c r="IC6" i="33"/>
  <c r="ID6" i="33"/>
  <c r="IE6" i="33"/>
  <c r="IF6" i="33"/>
  <c r="IG6" i="33"/>
  <c r="IH6" i="33"/>
  <c r="II6" i="33"/>
  <c r="IJ6" i="33"/>
  <c r="IK6" i="33"/>
  <c r="IL6" i="33"/>
  <c r="IM6" i="33"/>
  <c r="IN6" i="33"/>
  <c r="IO6" i="33"/>
  <c r="IP6" i="33"/>
  <c r="IQ6" i="33"/>
  <c r="IR6" i="33"/>
  <c r="IS6" i="33"/>
  <c r="IT6" i="33"/>
  <c r="IU6" i="33"/>
  <c r="IV6" i="33"/>
  <c r="IW6" i="33"/>
  <c r="IX6" i="33"/>
  <c r="IY6" i="33"/>
  <c r="IZ6" i="33"/>
  <c r="JA6" i="33"/>
  <c r="JB6" i="33"/>
  <c r="JC6" i="33"/>
  <c r="JD6" i="33"/>
  <c r="JE6" i="33"/>
  <c r="JF6" i="33"/>
  <c r="JG6" i="33"/>
  <c r="JH6" i="33"/>
  <c r="JI6" i="33"/>
  <c r="JJ6" i="33"/>
  <c r="JK6" i="33"/>
  <c r="GX7" i="33"/>
  <c r="GY7" i="33"/>
  <c r="GZ7" i="33"/>
  <c r="HA7" i="33"/>
  <c r="HB7" i="33"/>
  <c r="HC7" i="33"/>
  <c r="HD7" i="33"/>
  <c r="HE7" i="33"/>
  <c r="HF7" i="33"/>
  <c r="HG7" i="33"/>
  <c r="HH7" i="33"/>
  <c r="HI7" i="33"/>
  <c r="HJ7" i="33"/>
  <c r="HK7" i="33"/>
  <c r="HL7" i="33"/>
  <c r="HM7" i="33"/>
  <c r="HN7" i="33"/>
  <c r="HO7" i="33"/>
  <c r="HP7" i="33"/>
  <c r="HR7" i="33"/>
  <c r="HS7" i="33"/>
  <c r="HT7" i="33"/>
  <c r="HU7" i="33"/>
  <c r="HV7" i="33"/>
  <c r="HW7" i="33"/>
  <c r="HX7" i="33"/>
  <c r="HY7" i="33"/>
  <c r="HZ7" i="33"/>
  <c r="IA7" i="33"/>
  <c r="IB7" i="33"/>
  <c r="IC7" i="33"/>
  <c r="ID7" i="33"/>
  <c r="IE7" i="33"/>
  <c r="IF7" i="33"/>
  <c r="IG7" i="33"/>
  <c r="IH7" i="33"/>
  <c r="II7" i="33"/>
  <c r="IJ7" i="33"/>
  <c r="IK7" i="33"/>
  <c r="IL7" i="33"/>
  <c r="IM7" i="33"/>
  <c r="IN7" i="33"/>
  <c r="IO7" i="33"/>
  <c r="IP7" i="33"/>
  <c r="IQ7" i="33"/>
  <c r="IR7" i="33"/>
  <c r="IS7" i="33"/>
  <c r="IT7" i="33"/>
  <c r="IU7" i="33"/>
  <c r="IV7" i="33"/>
  <c r="IW7" i="33"/>
  <c r="IX7" i="33"/>
  <c r="IY7" i="33"/>
  <c r="IZ7" i="33"/>
  <c r="JA7" i="33"/>
  <c r="JB7" i="33"/>
  <c r="JC7" i="33"/>
  <c r="JD7" i="33"/>
  <c r="JE7" i="33"/>
  <c r="JF7" i="33"/>
  <c r="JG7" i="33"/>
  <c r="JH7" i="33"/>
  <c r="JI7" i="33"/>
  <c r="JJ7" i="33"/>
  <c r="JK7" i="33"/>
  <c r="GX8" i="33"/>
  <c r="GY8" i="33"/>
  <c r="GZ8" i="33"/>
  <c r="HA8" i="33"/>
  <c r="HB8" i="33"/>
  <c r="HC8" i="33"/>
  <c r="HD8" i="33"/>
  <c r="HE8" i="33"/>
  <c r="HF8" i="33"/>
  <c r="HG8" i="33"/>
  <c r="HH8" i="33"/>
  <c r="HI8" i="33"/>
  <c r="HJ8" i="33"/>
  <c r="HK8" i="33"/>
  <c r="HL8" i="33"/>
  <c r="HM8" i="33"/>
  <c r="HN8" i="33"/>
  <c r="HO8" i="33"/>
  <c r="HP8" i="33"/>
  <c r="HR8" i="33"/>
  <c r="HS8" i="33"/>
  <c r="HT8" i="33"/>
  <c r="HU8" i="33"/>
  <c r="HV8" i="33"/>
  <c r="HW8" i="33"/>
  <c r="HX8" i="33"/>
  <c r="HY8" i="33"/>
  <c r="HZ8" i="33"/>
  <c r="IA8" i="33"/>
  <c r="IB8" i="33"/>
  <c r="IC8" i="33"/>
  <c r="ID8" i="33"/>
  <c r="IE8" i="33"/>
  <c r="IF8" i="33"/>
  <c r="IG8" i="33"/>
  <c r="IH8" i="33"/>
  <c r="II8" i="33"/>
  <c r="IJ8" i="33"/>
  <c r="IK8" i="33"/>
  <c r="IL8" i="33"/>
  <c r="IM8" i="33"/>
  <c r="IN8" i="33"/>
  <c r="IO8" i="33"/>
  <c r="IP8" i="33"/>
  <c r="IQ8" i="33"/>
  <c r="IR8" i="33"/>
  <c r="IS8" i="33"/>
  <c r="IT8" i="33"/>
  <c r="IU8" i="33"/>
  <c r="IV8" i="33"/>
  <c r="IW8" i="33"/>
  <c r="IX8" i="33"/>
  <c r="IY8" i="33"/>
  <c r="IZ8" i="33"/>
  <c r="JA8" i="33"/>
  <c r="JB8" i="33"/>
  <c r="JC8" i="33"/>
  <c r="JD8" i="33"/>
  <c r="JE8" i="33"/>
  <c r="JF8" i="33"/>
  <c r="JG8" i="33"/>
  <c r="JH8" i="33"/>
  <c r="JI8" i="33"/>
  <c r="JJ8" i="33"/>
  <c r="JK8" i="33"/>
  <c r="GX9" i="33"/>
  <c r="GY9" i="33"/>
  <c r="GZ9" i="33"/>
  <c r="HA9" i="33"/>
  <c r="HB9" i="33"/>
  <c r="HC9" i="33"/>
  <c r="HD9" i="33"/>
  <c r="HE9" i="33"/>
  <c r="HF9" i="33"/>
  <c r="HG9" i="33"/>
  <c r="HH9" i="33"/>
  <c r="HI9" i="33"/>
  <c r="HJ9" i="33"/>
  <c r="HK9" i="33"/>
  <c r="HL9" i="33"/>
  <c r="HM9" i="33"/>
  <c r="HN9" i="33"/>
  <c r="HO9" i="33"/>
  <c r="HP9" i="33"/>
  <c r="HR9" i="33"/>
  <c r="HS9" i="33"/>
  <c r="HT9" i="33"/>
  <c r="HU9" i="33"/>
  <c r="HV9" i="33"/>
  <c r="HW9" i="33"/>
  <c r="HX9" i="33"/>
  <c r="HY9" i="33"/>
  <c r="HZ9" i="33"/>
  <c r="IA9" i="33"/>
  <c r="IB9" i="33"/>
  <c r="IC9" i="33"/>
  <c r="ID9" i="33"/>
  <c r="IE9" i="33"/>
  <c r="IF9" i="33"/>
  <c r="IG9" i="33"/>
  <c r="IH9" i="33"/>
  <c r="II9" i="33"/>
  <c r="IJ9" i="33"/>
  <c r="IK9" i="33"/>
  <c r="IL9" i="33"/>
  <c r="IM9" i="33"/>
  <c r="IN9" i="33"/>
  <c r="IO9" i="33"/>
  <c r="IP9" i="33"/>
  <c r="IQ9" i="33"/>
  <c r="IR9" i="33"/>
  <c r="IS9" i="33"/>
  <c r="IT9" i="33"/>
  <c r="IU9" i="33"/>
  <c r="IV9" i="33"/>
  <c r="IW9" i="33"/>
  <c r="IX9" i="33"/>
  <c r="IY9" i="33"/>
  <c r="IZ9" i="33"/>
  <c r="JA9" i="33"/>
  <c r="JB9" i="33"/>
  <c r="JC9" i="33"/>
  <c r="JD9" i="33"/>
  <c r="JE9" i="33"/>
  <c r="JF9" i="33"/>
  <c r="JG9" i="33"/>
  <c r="JH9" i="33"/>
  <c r="JI9" i="33"/>
  <c r="JJ9" i="33"/>
  <c r="JK9" i="33"/>
  <c r="GX10" i="33"/>
  <c r="GY10" i="33"/>
  <c r="GZ10" i="33"/>
  <c r="HA10" i="33"/>
  <c r="HB10" i="33"/>
  <c r="HC10" i="33"/>
  <c r="HD10" i="33"/>
  <c r="HE10" i="33"/>
  <c r="HF10" i="33"/>
  <c r="HG10" i="33"/>
  <c r="HH10" i="33"/>
  <c r="HI10" i="33"/>
  <c r="HJ10" i="33"/>
  <c r="HK10" i="33"/>
  <c r="HL10" i="33"/>
  <c r="HM10" i="33"/>
  <c r="HN10" i="33"/>
  <c r="HO10" i="33"/>
  <c r="HP10" i="33"/>
  <c r="HR10" i="33"/>
  <c r="HS10" i="33"/>
  <c r="HT10" i="33"/>
  <c r="HU10" i="33"/>
  <c r="HV10" i="33"/>
  <c r="HW10" i="33"/>
  <c r="HX10" i="33"/>
  <c r="HY10" i="33"/>
  <c r="HZ10" i="33"/>
  <c r="IA10" i="33"/>
  <c r="IB10" i="33"/>
  <c r="IC10" i="33"/>
  <c r="ID10" i="33"/>
  <c r="IE10" i="33"/>
  <c r="IF10" i="33"/>
  <c r="IG10" i="33"/>
  <c r="IH10" i="33"/>
  <c r="II10" i="33"/>
  <c r="IJ10" i="33"/>
  <c r="IK10" i="33"/>
  <c r="IL10" i="33"/>
  <c r="IM10" i="33"/>
  <c r="IN10" i="33"/>
  <c r="IO10" i="33"/>
  <c r="IP10" i="33"/>
  <c r="IQ10" i="33"/>
  <c r="IR10" i="33"/>
  <c r="IS10" i="33"/>
  <c r="IT10" i="33"/>
  <c r="IU10" i="33"/>
  <c r="IV10" i="33"/>
  <c r="IW10" i="33"/>
  <c r="IX10" i="33"/>
  <c r="IY10" i="33"/>
  <c r="IZ10" i="33"/>
  <c r="JA10" i="33"/>
  <c r="JB10" i="33"/>
  <c r="JC10" i="33"/>
  <c r="JD10" i="33"/>
  <c r="JE10" i="33"/>
  <c r="JF10" i="33"/>
  <c r="JG10" i="33"/>
  <c r="JH10" i="33"/>
  <c r="JI10" i="33"/>
  <c r="JJ10" i="33"/>
  <c r="JK10" i="33"/>
  <c r="GX11" i="33"/>
  <c r="GY11" i="33"/>
  <c r="GZ11" i="33"/>
  <c r="HA11" i="33"/>
  <c r="HB11" i="33"/>
  <c r="HC11" i="33"/>
  <c r="HD11" i="33"/>
  <c r="HE11" i="33"/>
  <c r="HF11" i="33"/>
  <c r="HG11" i="33"/>
  <c r="HH11" i="33"/>
  <c r="HI11" i="33"/>
  <c r="HJ11" i="33"/>
  <c r="HK11" i="33"/>
  <c r="HL11" i="33"/>
  <c r="HM11" i="33"/>
  <c r="HN11" i="33"/>
  <c r="HO11" i="33"/>
  <c r="HP11" i="33"/>
  <c r="HR11" i="33"/>
  <c r="HS11" i="33"/>
  <c r="HT11" i="33"/>
  <c r="HU11" i="33"/>
  <c r="HV11" i="33"/>
  <c r="HW11" i="33"/>
  <c r="HX11" i="33"/>
  <c r="HY11" i="33"/>
  <c r="HZ11" i="33"/>
  <c r="IA11" i="33"/>
  <c r="IB11" i="33"/>
  <c r="IC11" i="33"/>
  <c r="ID11" i="33"/>
  <c r="IE11" i="33"/>
  <c r="IF11" i="33"/>
  <c r="IG11" i="33"/>
  <c r="IH11" i="33"/>
  <c r="II11" i="33"/>
  <c r="IJ11" i="33"/>
  <c r="IK11" i="33"/>
  <c r="IL11" i="33"/>
  <c r="IM11" i="33"/>
  <c r="IN11" i="33"/>
  <c r="IO11" i="33"/>
  <c r="IP11" i="33"/>
  <c r="IQ11" i="33"/>
  <c r="IR11" i="33"/>
  <c r="IS11" i="33"/>
  <c r="IT11" i="33"/>
  <c r="IU11" i="33"/>
  <c r="IV11" i="33"/>
  <c r="IW11" i="33"/>
  <c r="IX11" i="33"/>
  <c r="IY11" i="33"/>
  <c r="IZ11" i="33"/>
  <c r="JA11" i="33"/>
  <c r="JB11" i="33"/>
  <c r="JC11" i="33"/>
  <c r="JD11" i="33"/>
  <c r="JE11" i="33"/>
  <c r="JF11" i="33"/>
  <c r="JG11" i="33"/>
  <c r="JH11" i="33"/>
  <c r="JI11" i="33"/>
  <c r="JJ11" i="33"/>
  <c r="JK11" i="33"/>
  <c r="GX12" i="33"/>
  <c r="GY12" i="33"/>
  <c r="GZ12" i="33"/>
  <c r="HA12" i="33"/>
  <c r="HB12" i="33"/>
  <c r="HC12" i="33"/>
  <c r="HD12" i="33"/>
  <c r="HE12" i="33"/>
  <c r="HF12" i="33"/>
  <c r="HG12" i="33"/>
  <c r="HH12" i="33"/>
  <c r="HI12" i="33"/>
  <c r="HJ12" i="33"/>
  <c r="HK12" i="33"/>
  <c r="HL12" i="33"/>
  <c r="HM12" i="33"/>
  <c r="HN12" i="33"/>
  <c r="HO12" i="33"/>
  <c r="HP12" i="33"/>
  <c r="HR12" i="33"/>
  <c r="HS12" i="33"/>
  <c r="HT12" i="33"/>
  <c r="HU12" i="33"/>
  <c r="HV12" i="33"/>
  <c r="HW12" i="33"/>
  <c r="HX12" i="33"/>
  <c r="HY12" i="33"/>
  <c r="HZ12" i="33"/>
  <c r="IA12" i="33"/>
  <c r="IB12" i="33"/>
  <c r="IC12" i="33"/>
  <c r="ID12" i="33"/>
  <c r="IE12" i="33"/>
  <c r="IF12" i="33"/>
  <c r="IG12" i="33"/>
  <c r="IH12" i="33"/>
  <c r="II12" i="33"/>
  <c r="IJ12" i="33"/>
  <c r="IK12" i="33"/>
  <c r="IL12" i="33"/>
  <c r="IM12" i="33"/>
  <c r="IN12" i="33"/>
  <c r="IO12" i="33"/>
  <c r="IP12" i="33"/>
  <c r="IQ12" i="33"/>
  <c r="IR12" i="33"/>
  <c r="IS12" i="33"/>
  <c r="IT12" i="33"/>
  <c r="IU12" i="33"/>
  <c r="IV12" i="33"/>
  <c r="IW12" i="33"/>
  <c r="IX12" i="33"/>
  <c r="IY12" i="33"/>
  <c r="IZ12" i="33"/>
  <c r="JA12" i="33"/>
  <c r="JB12" i="33"/>
  <c r="JC12" i="33"/>
  <c r="JD12" i="33"/>
  <c r="JE12" i="33"/>
  <c r="JF12" i="33"/>
  <c r="JG12" i="33"/>
  <c r="JH12" i="33"/>
  <c r="JI12" i="33"/>
  <c r="JJ12" i="33"/>
  <c r="JK12" i="33"/>
  <c r="GX13" i="33"/>
  <c r="GY13" i="33"/>
  <c r="GZ13" i="33"/>
  <c r="HA13" i="33"/>
  <c r="HB13" i="33"/>
  <c r="HC13" i="33"/>
  <c r="HD13" i="33"/>
  <c r="HE13" i="33"/>
  <c r="HF13" i="33"/>
  <c r="HG13" i="33"/>
  <c r="HH13" i="33"/>
  <c r="HI13" i="33"/>
  <c r="HJ13" i="33"/>
  <c r="HK13" i="33"/>
  <c r="HL13" i="33"/>
  <c r="HM13" i="33"/>
  <c r="HN13" i="33"/>
  <c r="HO13" i="33"/>
  <c r="HP13" i="33"/>
  <c r="HR13" i="33"/>
  <c r="HS13" i="33"/>
  <c r="HT13" i="33"/>
  <c r="HU13" i="33"/>
  <c r="HV13" i="33"/>
  <c r="HW13" i="33"/>
  <c r="HX13" i="33"/>
  <c r="HY13" i="33"/>
  <c r="HZ13" i="33"/>
  <c r="IA13" i="33"/>
  <c r="IB13" i="33"/>
  <c r="IC13" i="33"/>
  <c r="ID13" i="33"/>
  <c r="IE13" i="33"/>
  <c r="IF13" i="33"/>
  <c r="IG13" i="33"/>
  <c r="IH13" i="33"/>
  <c r="II13" i="33"/>
  <c r="IJ13" i="33"/>
  <c r="IK13" i="33"/>
  <c r="IL13" i="33"/>
  <c r="IM13" i="33"/>
  <c r="IN13" i="33"/>
  <c r="IO13" i="33"/>
  <c r="IP13" i="33"/>
  <c r="IQ13" i="33"/>
  <c r="IR13" i="33"/>
  <c r="IS13" i="33"/>
  <c r="IT13" i="33"/>
  <c r="IU13" i="33"/>
  <c r="IV13" i="33"/>
  <c r="IW13" i="33"/>
  <c r="IX13" i="33"/>
  <c r="IY13" i="33"/>
  <c r="IZ13" i="33"/>
  <c r="JA13" i="33"/>
  <c r="JB13" i="33"/>
  <c r="JC13" i="33"/>
  <c r="JD13" i="33"/>
  <c r="JE13" i="33"/>
  <c r="JF13" i="33"/>
  <c r="JG13" i="33"/>
  <c r="JH13" i="33"/>
  <c r="JI13" i="33"/>
  <c r="JJ13" i="33"/>
  <c r="JK13" i="33"/>
  <c r="GX14" i="33"/>
  <c r="GY14" i="33"/>
  <c r="GZ14" i="33"/>
  <c r="HA14" i="33"/>
  <c r="HB14" i="33"/>
  <c r="HC14" i="33"/>
  <c r="HD14" i="33"/>
  <c r="HE14" i="33"/>
  <c r="HF14" i="33"/>
  <c r="HG14" i="33"/>
  <c r="HH14" i="33"/>
  <c r="HI14" i="33"/>
  <c r="HJ14" i="33"/>
  <c r="HK14" i="33"/>
  <c r="HL14" i="33"/>
  <c r="HM14" i="33"/>
  <c r="HN14" i="33"/>
  <c r="HO14" i="33"/>
  <c r="HP14" i="33"/>
  <c r="HR14" i="33"/>
  <c r="HS14" i="33"/>
  <c r="HT14" i="33"/>
  <c r="HU14" i="33"/>
  <c r="HV14" i="33"/>
  <c r="HW14" i="33"/>
  <c r="HX14" i="33"/>
  <c r="HY14" i="33"/>
  <c r="HZ14" i="33"/>
  <c r="IA14" i="33"/>
  <c r="IB14" i="33"/>
  <c r="IC14" i="33"/>
  <c r="ID14" i="33"/>
  <c r="IE14" i="33"/>
  <c r="IF14" i="33"/>
  <c r="IG14" i="33"/>
  <c r="IH14" i="33"/>
  <c r="II14" i="33"/>
  <c r="IJ14" i="33"/>
  <c r="IK14" i="33"/>
  <c r="IL14" i="33"/>
  <c r="IM14" i="33"/>
  <c r="IN14" i="33"/>
  <c r="IO14" i="33"/>
  <c r="IP14" i="33"/>
  <c r="IQ14" i="33"/>
  <c r="IR14" i="33"/>
  <c r="IS14" i="33"/>
  <c r="IT14" i="33"/>
  <c r="IU14" i="33"/>
  <c r="IV14" i="33"/>
  <c r="IW14" i="33"/>
  <c r="IX14" i="33"/>
  <c r="IY14" i="33"/>
  <c r="IZ14" i="33"/>
  <c r="JA14" i="33"/>
  <c r="JB14" i="33"/>
  <c r="JC14" i="33"/>
  <c r="JD14" i="33"/>
  <c r="JE14" i="33"/>
  <c r="JF14" i="33"/>
  <c r="JG14" i="33"/>
  <c r="JH14" i="33"/>
  <c r="JI14" i="33"/>
  <c r="JJ14" i="33"/>
  <c r="JK14" i="33"/>
  <c r="GX15" i="33"/>
  <c r="GY15" i="33"/>
  <c r="GZ15" i="33"/>
  <c r="HA15" i="33"/>
  <c r="HB15" i="33"/>
  <c r="HC15" i="33"/>
  <c r="HD15" i="33"/>
  <c r="HE15" i="33"/>
  <c r="HF15" i="33"/>
  <c r="HG15" i="33"/>
  <c r="HH15" i="33"/>
  <c r="HI15" i="33"/>
  <c r="HJ15" i="33"/>
  <c r="HK15" i="33"/>
  <c r="HL15" i="33"/>
  <c r="HM15" i="33"/>
  <c r="HN15" i="33"/>
  <c r="HO15" i="33"/>
  <c r="HP15" i="33"/>
  <c r="HR15" i="33"/>
  <c r="HS15" i="33"/>
  <c r="HT15" i="33"/>
  <c r="HU15" i="33"/>
  <c r="HV15" i="33"/>
  <c r="HW15" i="33"/>
  <c r="HX15" i="33"/>
  <c r="HY15" i="33"/>
  <c r="HZ15" i="33"/>
  <c r="IA15" i="33"/>
  <c r="IB15" i="33"/>
  <c r="IC15" i="33"/>
  <c r="ID15" i="33"/>
  <c r="IE15" i="33"/>
  <c r="IF15" i="33"/>
  <c r="IG15" i="33"/>
  <c r="IH15" i="33"/>
  <c r="II15" i="33"/>
  <c r="IJ15" i="33"/>
  <c r="IK15" i="33"/>
  <c r="IL15" i="33"/>
  <c r="IM15" i="33"/>
  <c r="IN15" i="33"/>
  <c r="IO15" i="33"/>
  <c r="IP15" i="33"/>
  <c r="IQ15" i="33"/>
  <c r="IR15" i="33"/>
  <c r="IS15" i="33"/>
  <c r="IT15" i="33"/>
  <c r="IU15" i="33"/>
  <c r="IV15" i="33"/>
  <c r="IW15" i="33"/>
  <c r="IX15" i="33"/>
  <c r="IY15" i="33"/>
  <c r="IZ15" i="33"/>
  <c r="JA15" i="33"/>
  <c r="JB15" i="33"/>
  <c r="JC15" i="33"/>
  <c r="JD15" i="33"/>
  <c r="JE15" i="33"/>
  <c r="JF15" i="33"/>
  <c r="JG15" i="33"/>
  <c r="JH15" i="33"/>
  <c r="JI15" i="33"/>
  <c r="JJ15" i="33"/>
  <c r="JK15" i="33"/>
  <c r="GX16" i="33"/>
  <c r="GY16" i="33"/>
  <c r="GZ16" i="33"/>
  <c r="HA16" i="33"/>
  <c r="HB16" i="33"/>
  <c r="HC16" i="33"/>
  <c r="HD16" i="33"/>
  <c r="HE16" i="33"/>
  <c r="HF16" i="33"/>
  <c r="HG16" i="33"/>
  <c r="HH16" i="33"/>
  <c r="HI16" i="33"/>
  <c r="HJ16" i="33"/>
  <c r="HL16" i="33"/>
  <c r="HM16" i="33"/>
  <c r="HN16" i="33"/>
  <c r="HO16" i="33"/>
  <c r="HP16" i="33"/>
  <c r="HR16" i="33"/>
  <c r="HS16" i="33"/>
  <c r="HT16" i="33"/>
  <c r="HU16" i="33"/>
  <c r="HV16" i="33"/>
  <c r="HW16" i="33"/>
  <c r="HX16" i="33"/>
  <c r="HY16" i="33"/>
  <c r="HZ16" i="33"/>
  <c r="IA16" i="33"/>
  <c r="IB16" i="33"/>
  <c r="IC16" i="33"/>
  <c r="ID16" i="33"/>
  <c r="IE16" i="33"/>
  <c r="IF16" i="33"/>
  <c r="IG16" i="33"/>
  <c r="IH16" i="33"/>
  <c r="II16" i="33"/>
  <c r="IJ16" i="33"/>
  <c r="IK16" i="33"/>
  <c r="IL16" i="33"/>
  <c r="IM16" i="33"/>
  <c r="IN16" i="33"/>
  <c r="IO16" i="33"/>
  <c r="IP16" i="33"/>
  <c r="IQ16" i="33"/>
  <c r="IR16" i="33"/>
  <c r="IS16" i="33"/>
  <c r="IT16" i="33"/>
  <c r="IU16" i="33"/>
  <c r="IV16" i="33"/>
  <c r="IW16" i="33"/>
  <c r="IX16" i="33"/>
  <c r="IY16" i="33"/>
  <c r="IZ16" i="33"/>
  <c r="JA16" i="33"/>
  <c r="JB16" i="33"/>
  <c r="JC16" i="33"/>
  <c r="JD16" i="33"/>
  <c r="JE16" i="33"/>
  <c r="JF16" i="33"/>
  <c r="JG16" i="33"/>
  <c r="JH16" i="33"/>
  <c r="JI16" i="33"/>
  <c r="JJ16" i="33"/>
  <c r="JK16" i="33"/>
  <c r="GX17" i="33"/>
  <c r="GY17" i="33"/>
  <c r="GZ17" i="33"/>
  <c r="HA17" i="33"/>
  <c r="HB17" i="33"/>
  <c r="HC17" i="33"/>
  <c r="HD17" i="33"/>
  <c r="HE17" i="33"/>
  <c r="HF17" i="33"/>
  <c r="HG17" i="33"/>
  <c r="HH17" i="33"/>
  <c r="HI17" i="33"/>
  <c r="HJ17" i="33"/>
  <c r="HK17" i="33"/>
  <c r="HL17" i="33"/>
  <c r="HM17" i="33"/>
  <c r="HN17" i="33"/>
  <c r="HO17" i="33"/>
  <c r="HP17" i="33"/>
  <c r="HR17" i="33"/>
  <c r="HS17" i="33"/>
  <c r="HT17" i="33"/>
  <c r="HU17" i="33"/>
  <c r="HV17" i="33"/>
  <c r="HW17" i="33"/>
  <c r="HX17" i="33"/>
  <c r="HY17" i="33"/>
  <c r="HZ17" i="33"/>
  <c r="IA17" i="33"/>
  <c r="IB17" i="33"/>
  <c r="IC17" i="33"/>
  <c r="ID17" i="33"/>
  <c r="IE17" i="33"/>
  <c r="IF17" i="33"/>
  <c r="IG17" i="33"/>
  <c r="IH17" i="33"/>
  <c r="II17" i="33"/>
  <c r="IJ17" i="33"/>
  <c r="IK17" i="33"/>
  <c r="IL17" i="33"/>
  <c r="IM17" i="33"/>
  <c r="IN17" i="33"/>
  <c r="IO17" i="33"/>
  <c r="IP17" i="33"/>
  <c r="IQ17" i="33"/>
  <c r="IR17" i="33"/>
  <c r="IS17" i="33"/>
  <c r="IT17" i="33"/>
  <c r="IU17" i="33"/>
  <c r="IV17" i="33"/>
  <c r="IW17" i="33"/>
  <c r="IX17" i="33"/>
  <c r="IY17" i="33"/>
  <c r="IZ17" i="33"/>
  <c r="JA17" i="33"/>
  <c r="JB17" i="33"/>
  <c r="JC17" i="33"/>
  <c r="JD17" i="33"/>
  <c r="JE17" i="33"/>
  <c r="JF17" i="33"/>
  <c r="JG17" i="33"/>
  <c r="JH17" i="33"/>
  <c r="JI17" i="33"/>
  <c r="JJ17" i="33"/>
  <c r="JK17" i="33"/>
  <c r="GX18" i="33"/>
  <c r="GY18" i="33"/>
  <c r="GZ18" i="33"/>
  <c r="HA18" i="33"/>
  <c r="HB18" i="33"/>
  <c r="HC18" i="33"/>
  <c r="HD18" i="33"/>
  <c r="HE18" i="33"/>
  <c r="HF18" i="33"/>
  <c r="HG18" i="33"/>
  <c r="HH18" i="33"/>
  <c r="HI18" i="33"/>
  <c r="HJ18" i="33"/>
  <c r="HK18" i="33"/>
  <c r="HL18" i="33"/>
  <c r="HM18" i="33"/>
  <c r="HN18" i="33"/>
  <c r="HO18" i="33"/>
  <c r="HP18" i="33"/>
  <c r="HR18" i="33"/>
  <c r="HS18" i="33"/>
  <c r="HT18" i="33"/>
  <c r="HU18" i="33"/>
  <c r="HV18" i="33"/>
  <c r="HW18" i="33"/>
  <c r="HX18" i="33"/>
  <c r="HY18" i="33"/>
  <c r="HZ18" i="33"/>
  <c r="IA18" i="33"/>
  <c r="IB18" i="33"/>
  <c r="IC18" i="33"/>
  <c r="ID18" i="33"/>
  <c r="IE18" i="33"/>
  <c r="IF18" i="33"/>
  <c r="IG18" i="33"/>
  <c r="IH18" i="33"/>
  <c r="II18" i="33"/>
  <c r="IJ18" i="33"/>
  <c r="IK18" i="33"/>
  <c r="IL18" i="33"/>
  <c r="IM18" i="33"/>
  <c r="IN18" i="33"/>
  <c r="IO18" i="33"/>
  <c r="IP18" i="33"/>
  <c r="IQ18" i="33"/>
  <c r="IR18" i="33"/>
  <c r="IS18" i="33"/>
  <c r="IT18" i="33"/>
  <c r="IU18" i="33"/>
  <c r="IV18" i="33"/>
  <c r="IW18" i="33"/>
  <c r="IX18" i="33"/>
  <c r="IY18" i="33"/>
  <c r="IZ18" i="33"/>
  <c r="JA18" i="33"/>
  <c r="JB18" i="33"/>
  <c r="JC18" i="33"/>
  <c r="JD18" i="33"/>
  <c r="JE18" i="33"/>
  <c r="JF18" i="33"/>
  <c r="JG18" i="33"/>
  <c r="JH18" i="33"/>
  <c r="JI18" i="33"/>
  <c r="JJ18" i="33"/>
  <c r="JK18" i="33"/>
  <c r="GX19" i="33"/>
  <c r="GY19" i="33"/>
  <c r="GZ19" i="33"/>
  <c r="HA19" i="33"/>
  <c r="HB19" i="33"/>
  <c r="HC19" i="33"/>
  <c r="HD19" i="33"/>
  <c r="HE19" i="33"/>
  <c r="HF19" i="33"/>
  <c r="HG19" i="33"/>
  <c r="HH19" i="33"/>
  <c r="HI19" i="33"/>
  <c r="HJ19" i="33"/>
  <c r="HK19" i="33"/>
  <c r="HL19" i="33"/>
  <c r="HM19" i="33"/>
  <c r="HN19" i="33"/>
  <c r="HO19" i="33"/>
  <c r="HP19" i="33"/>
  <c r="HR19" i="33"/>
  <c r="HS19" i="33"/>
  <c r="HT19" i="33"/>
  <c r="HU19" i="33"/>
  <c r="HV19" i="33"/>
  <c r="HW19" i="33"/>
  <c r="HX19" i="33"/>
  <c r="HY19" i="33"/>
  <c r="HZ19" i="33"/>
  <c r="IA19" i="33"/>
  <c r="IB19" i="33"/>
  <c r="IC19" i="33"/>
  <c r="ID19" i="33"/>
  <c r="IE19" i="33"/>
  <c r="IF19" i="33"/>
  <c r="IG19" i="33"/>
  <c r="IH19" i="33"/>
  <c r="II19" i="33"/>
  <c r="IJ19" i="33"/>
  <c r="IK19" i="33"/>
  <c r="IL19" i="33"/>
  <c r="IM19" i="33"/>
  <c r="IN19" i="33"/>
  <c r="IO19" i="33"/>
  <c r="IP19" i="33"/>
  <c r="IQ19" i="33"/>
  <c r="IR19" i="33"/>
  <c r="IS19" i="33"/>
  <c r="IT19" i="33"/>
  <c r="IU19" i="33"/>
  <c r="IV19" i="33"/>
  <c r="IW19" i="33"/>
  <c r="IX19" i="33"/>
  <c r="IY19" i="33"/>
  <c r="IZ19" i="33"/>
  <c r="JA19" i="33"/>
  <c r="JB19" i="33"/>
  <c r="JC19" i="33"/>
  <c r="JD19" i="33"/>
  <c r="JE19" i="33"/>
  <c r="JF19" i="33"/>
  <c r="JG19" i="33"/>
  <c r="JH19" i="33"/>
  <c r="JI19" i="33"/>
  <c r="JJ19" i="33"/>
  <c r="JK19" i="33"/>
  <c r="GX20" i="33"/>
  <c r="GY20" i="33"/>
  <c r="GZ20" i="33"/>
  <c r="HA20" i="33"/>
  <c r="HB20" i="33"/>
  <c r="HC20" i="33"/>
  <c r="HD20" i="33"/>
  <c r="HE20" i="33"/>
  <c r="HF20" i="33"/>
  <c r="HG20" i="33"/>
  <c r="HH20" i="33"/>
  <c r="HI20" i="33"/>
  <c r="HJ20" i="33"/>
  <c r="HK20" i="33"/>
  <c r="HL20" i="33"/>
  <c r="HM20" i="33"/>
  <c r="HN20" i="33"/>
  <c r="HO20" i="33"/>
  <c r="HP20" i="33"/>
  <c r="HR20" i="33"/>
  <c r="HS20" i="33"/>
  <c r="HT20" i="33"/>
  <c r="HU20" i="33"/>
  <c r="HV20" i="33"/>
  <c r="HW20" i="33"/>
  <c r="HX20" i="33"/>
  <c r="HY20" i="33"/>
  <c r="HZ20" i="33"/>
  <c r="IA20" i="33"/>
  <c r="IB20" i="33"/>
  <c r="IC20" i="33"/>
  <c r="ID20" i="33"/>
  <c r="IE20" i="33"/>
  <c r="IF20" i="33"/>
  <c r="IG20" i="33"/>
  <c r="IH20" i="33"/>
  <c r="II20" i="33"/>
  <c r="IJ20" i="33"/>
  <c r="IK20" i="33"/>
  <c r="IL20" i="33"/>
  <c r="IM20" i="33"/>
  <c r="IN20" i="33"/>
  <c r="IO20" i="33"/>
  <c r="IP20" i="33"/>
  <c r="IQ20" i="33"/>
  <c r="IR20" i="33"/>
  <c r="IS20" i="33"/>
  <c r="IT20" i="33"/>
  <c r="IU20" i="33"/>
  <c r="IV20" i="33"/>
  <c r="IW20" i="33"/>
  <c r="IX20" i="33"/>
  <c r="IY20" i="33"/>
  <c r="IZ20" i="33"/>
  <c r="JA20" i="33"/>
  <c r="JB20" i="33"/>
  <c r="JC20" i="33"/>
  <c r="JD20" i="33"/>
  <c r="JE20" i="33"/>
  <c r="JF20" i="33"/>
  <c r="JG20" i="33"/>
  <c r="JH20" i="33"/>
  <c r="JI20" i="33"/>
  <c r="JJ20" i="33"/>
  <c r="JK20" i="33"/>
  <c r="GX21" i="33"/>
  <c r="GY21" i="33"/>
  <c r="GZ21" i="33"/>
  <c r="HA21" i="33"/>
  <c r="HB21" i="33"/>
  <c r="HC21" i="33"/>
  <c r="HD21" i="33"/>
  <c r="HE21" i="33"/>
  <c r="HF21" i="33"/>
  <c r="HG21" i="33"/>
  <c r="HH21" i="33"/>
  <c r="HI21" i="33"/>
  <c r="HJ21" i="33"/>
  <c r="HK21" i="33"/>
  <c r="HL21" i="33"/>
  <c r="HM21" i="33"/>
  <c r="HN21" i="33"/>
  <c r="HO21" i="33"/>
  <c r="HP21" i="33"/>
  <c r="HR21" i="33"/>
  <c r="HS21" i="33"/>
  <c r="HT21" i="33"/>
  <c r="HU21" i="33"/>
  <c r="HV21" i="33"/>
  <c r="HW21" i="33"/>
  <c r="HX21" i="33"/>
  <c r="HY21" i="33"/>
  <c r="HZ21" i="33"/>
  <c r="IA21" i="33"/>
  <c r="IB21" i="33"/>
  <c r="IC21" i="33"/>
  <c r="ID21" i="33"/>
  <c r="IE21" i="33"/>
  <c r="IF21" i="33"/>
  <c r="IG21" i="33"/>
  <c r="IH21" i="33"/>
  <c r="II21" i="33"/>
  <c r="IJ21" i="33"/>
  <c r="IK21" i="33"/>
  <c r="IL21" i="33"/>
  <c r="IM21" i="33"/>
  <c r="IN21" i="33"/>
  <c r="IO21" i="33"/>
  <c r="IP21" i="33"/>
  <c r="IQ21" i="33"/>
  <c r="IR21" i="33"/>
  <c r="IS21" i="33"/>
  <c r="IT21" i="33"/>
  <c r="IU21" i="33"/>
  <c r="IV21" i="33"/>
  <c r="IW21" i="33"/>
  <c r="IX21" i="33"/>
  <c r="IY21" i="33"/>
  <c r="IZ21" i="33"/>
  <c r="JA21" i="33"/>
  <c r="JB21" i="33"/>
  <c r="JC21" i="33"/>
  <c r="JD21" i="33"/>
  <c r="JE21" i="33"/>
  <c r="JF21" i="33"/>
  <c r="JG21" i="33"/>
  <c r="JH21" i="33"/>
  <c r="JI21" i="33"/>
  <c r="JJ21" i="33"/>
  <c r="JK21" i="33"/>
  <c r="GX22" i="33"/>
  <c r="GY22" i="33"/>
  <c r="GZ22" i="33"/>
  <c r="HA22" i="33"/>
  <c r="HB22" i="33"/>
  <c r="HC22" i="33"/>
  <c r="HD22" i="33"/>
  <c r="HE22" i="33"/>
  <c r="HF22" i="33"/>
  <c r="HG22" i="33"/>
  <c r="HH22" i="33"/>
  <c r="HI22" i="33"/>
  <c r="HJ22" i="33"/>
  <c r="HK22" i="33"/>
  <c r="HL22" i="33"/>
  <c r="HM22" i="33"/>
  <c r="HN22" i="33"/>
  <c r="HO22" i="33"/>
  <c r="HP22" i="33"/>
  <c r="HR22" i="33"/>
  <c r="HS22" i="33"/>
  <c r="HT22" i="33"/>
  <c r="HU22" i="33"/>
  <c r="HV22" i="33"/>
  <c r="HW22" i="33"/>
  <c r="HX22" i="33"/>
  <c r="HY22" i="33"/>
  <c r="HZ22" i="33"/>
  <c r="IA22" i="33"/>
  <c r="IB22" i="33"/>
  <c r="IC22" i="33"/>
  <c r="ID22" i="33"/>
  <c r="IE22" i="33"/>
  <c r="IF22" i="33"/>
  <c r="IG22" i="33"/>
  <c r="IH22" i="33"/>
  <c r="II22" i="33"/>
  <c r="IJ22" i="33"/>
  <c r="IK22" i="33"/>
  <c r="IL22" i="33"/>
  <c r="IM22" i="33"/>
  <c r="IN22" i="33"/>
  <c r="IO22" i="33"/>
  <c r="IP22" i="33"/>
  <c r="IQ22" i="33"/>
  <c r="IR22" i="33"/>
  <c r="IS22" i="33"/>
  <c r="IT22" i="33"/>
  <c r="IU22" i="33"/>
  <c r="IV22" i="33"/>
  <c r="IW22" i="33"/>
  <c r="IX22" i="33"/>
  <c r="IY22" i="33"/>
  <c r="IZ22" i="33"/>
  <c r="JA22" i="33"/>
  <c r="JB22" i="33"/>
  <c r="JC22" i="33"/>
  <c r="JD22" i="33"/>
  <c r="JE22" i="33"/>
  <c r="JF22" i="33"/>
  <c r="JG22" i="33"/>
  <c r="JH22" i="33"/>
  <c r="JI22" i="33"/>
  <c r="JJ22" i="33"/>
  <c r="JK22" i="33"/>
  <c r="GX23" i="33"/>
  <c r="GY23" i="33"/>
  <c r="GZ23" i="33"/>
  <c r="HA23" i="33"/>
  <c r="HB23" i="33"/>
  <c r="HC23" i="33"/>
  <c r="HD23" i="33"/>
  <c r="HE23" i="33"/>
  <c r="HF23" i="33"/>
  <c r="HG23" i="33"/>
  <c r="HH23" i="33"/>
  <c r="HI23" i="33"/>
  <c r="HJ23" i="33"/>
  <c r="HK23" i="33"/>
  <c r="HL23" i="33"/>
  <c r="HM23" i="33"/>
  <c r="HN23" i="33"/>
  <c r="HO23" i="33"/>
  <c r="HP23" i="33"/>
  <c r="HR23" i="33"/>
  <c r="HS23" i="33"/>
  <c r="HT23" i="33"/>
  <c r="HU23" i="33"/>
  <c r="HV23" i="33"/>
  <c r="HW23" i="33"/>
  <c r="HX23" i="33"/>
  <c r="HY23" i="33"/>
  <c r="HZ23" i="33"/>
  <c r="IA23" i="33"/>
  <c r="IB23" i="33"/>
  <c r="IC23" i="33"/>
  <c r="ID23" i="33"/>
  <c r="IE23" i="33"/>
  <c r="IF23" i="33"/>
  <c r="IG23" i="33"/>
  <c r="IH23" i="33"/>
  <c r="II23" i="33"/>
  <c r="IJ23" i="33"/>
  <c r="IK23" i="33"/>
  <c r="IL23" i="33"/>
  <c r="IM23" i="33"/>
  <c r="IN23" i="33"/>
  <c r="IO23" i="33"/>
  <c r="IP23" i="33"/>
  <c r="IQ23" i="33"/>
  <c r="IR23" i="33"/>
  <c r="IS23" i="33"/>
  <c r="IT23" i="33"/>
  <c r="IU23" i="33"/>
  <c r="IV23" i="33"/>
  <c r="IW23" i="33"/>
  <c r="IX23" i="33"/>
  <c r="IY23" i="33"/>
  <c r="IZ23" i="33"/>
  <c r="JA23" i="33"/>
  <c r="JB23" i="33"/>
  <c r="JC23" i="33"/>
  <c r="JD23" i="33"/>
  <c r="JE23" i="33"/>
  <c r="JF23" i="33"/>
  <c r="JG23" i="33"/>
  <c r="JH23" i="33"/>
  <c r="JI23" i="33"/>
  <c r="JJ23" i="33"/>
  <c r="JK23" i="33"/>
  <c r="GX24" i="33"/>
  <c r="GY24" i="33"/>
  <c r="GZ24" i="33"/>
  <c r="HA24" i="33"/>
  <c r="HB24" i="33"/>
  <c r="HC24" i="33"/>
  <c r="HD24" i="33"/>
  <c r="HE24" i="33"/>
  <c r="HF24" i="33"/>
  <c r="HG24" i="33"/>
  <c r="HH24" i="33"/>
  <c r="HI24" i="33"/>
  <c r="HJ24" i="33"/>
  <c r="HK24" i="33"/>
  <c r="HL24" i="33"/>
  <c r="HM24" i="33"/>
  <c r="HN24" i="33"/>
  <c r="HO24" i="33"/>
  <c r="HP24" i="33"/>
  <c r="HR24" i="33"/>
  <c r="HS24" i="33"/>
  <c r="HT24" i="33"/>
  <c r="HU24" i="33"/>
  <c r="HV24" i="33"/>
  <c r="HW24" i="33"/>
  <c r="HX24" i="33"/>
  <c r="HY24" i="33"/>
  <c r="HZ24" i="33"/>
  <c r="IA24" i="33"/>
  <c r="IB24" i="33"/>
  <c r="IC24" i="33"/>
  <c r="ID24" i="33"/>
  <c r="IE24" i="33"/>
  <c r="IF24" i="33"/>
  <c r="IG24" i="33"/>
  <c r="IH24" i="33"/>
  <c r="II24" i="33"/>
  <c r="IJ24" i="33"/>
  <c r="IK24" i="33"/>
  <c r="IL24" i="33"/>
  <c r="IM24" i="33"/>
  <c r="IN24" i="33"/>
  <c r="IO24" i="33"/>
  <c r="IP24" i="33"/>
  <c r="IQ24" i="33"/>
  <c r="IR24" i="33"/>
  <c r="IS24" i="33"/>
  <c r="IT24" i="33"/>
  <c r="IU24" i="33"/>
  <c r="IV24" i="33"/>
  <c r="IW24" i="33"/>
  <c r="IX24" i="33"/>
  <c r="IY24" i="33"/>
  <c r="IZ24" i="33"/>
  <c r="JA24" i="33"/>
  <c r="JB24" i="33"/>
  <c r="JC24" i="33"/>
  <c r="JD24" i="33"/>
  <c r="JE24" i="33"/>
  <c r="JF24" i="33"/>
  <c r="JG24" i="33"/>
  <c r="JH24" i="33"/>
  <c r="JI24" i="33"/>
  <c r="JJ24" i="33"/>
  <c r="JK24" i="33"/>
  <c r="GX25" i="33"/>
  <c r="GY25" i="33"/>
  <c r="GZ25" i="33"/>
  <c r="HA25" i="33"/>
  <c r="HB25" i="33"/>
  <c r="HC25" i="33"/>
  <c r="HD25" i="33"/>
  <c r="HE25" i="33"/>
  <c r="HF25" i="33"/>
  <c r="HG25" i="33"/>
  <c r="HH25" i="33"/>
  <c r="HI25" i="33"/>
  <c r="HJ25" i="33"/>
  <c r="HK25" i="33"/>
  <c r="HL25" i="33"/>
  <c r="HM25" i="33"/>
  <c r="HN25" i="33"/>
  <c r="HO25" i="33"/>
  <c r="HP25" i="33"/>
  <c r="HR25" i="33"/>
  <c r="HS25" i="33"/>
  <c r="HT25" i="33"/>
  <c r="HU25" i="33"/>
  <c r="HV25" i="33"/>
  <c r="HW25" i="33"/>
  <c r="HX25" i="33"/>
  <c r="HY25" i="33"/>
  <c r="HZ25" i="33"/>
  <c r="IA25" i="33"/>
  <c r="IB25" i="33"/>
  <c r="IC25" i="33"/>
  <c r="ID25" i="33"/>
  <c r="IE25" i="33"/>
  <c r="IF25" i="33"/>
  <c r="IG25" i="33"/>
  <c r="IH25" i="33"/>
  <c r="II25" i="33"/>
  <c r="IJ25" i="33"/>
  <c r="IK25" i="33"/>
  <c r="IL25" i="33"/>
  <c r="IM25" i="33"/>
  <c r="IN25" i="33"/>
  <c r="IO25" i="33"/>
  <c r="IP25" i="33"/>
  <c r="IQ25" i="33"/>
  <c r="IR25" i="33"/>
  <c r="IS25" i="33"/>
  <c r="IT25" i="33"/>
  <c r="IU25" i="33"/>
  <c r="IV25" i="33"/>
  <c r="IW25" i="33"/>
  <c r="IX25" i="33"/>
  <c r="IY25" i="33"/>
  <c r="IZ25" i="33"/>
  <c r="JA25" i="33"/>
  <c r="JB25" i="33"/>
  <c r="JC25" i="33"/>
  <c r="JD25" i="33"/>
  <c r="JE25" i="33"/>
  <c r="JF25" i="33"/>
  <c r="JG25" i="33"/>
  <c r="JH25" i="33"/>
  <c r="JI25" i="33"/>
  <c r="JJ25" i="33"/>
  <c r="JK25" i="33"/>
  <c r="GX26" i="33"/>
  <c r="GY26" i="33"/>
  <c r="GZ26" i="33"/>
  <c r="HA26" i="33"/>
  <c r="HB26" i="33"/>
  <c r="HC26" i="33"/>
  <c r="HD26" i="33"/>
  <c r="HE26" i="33"/>
  <c r="HF26" i="33"/>
  <c r="HG26" i="33"/>
  <c r="HH26" i="33"/>
  <c r="HI26" i="33"/>
  <c r="HJ26" i="33"/>
  <c r="HK26" i="33"/>
  <c r="HL26" i="33"/>
  <c r="HM26" i="33"/>
  <c r="HN26" i="33"/>
  <c r="HO26" i="33"/>
  <c r="HP26" i="33"/>
  <c r="HR26" i="33"/>
  <c r="HS26" i="33"/>
  <c r="HT26" i="33"/>
  <c r="HU26" i="33"/>
  <c r="HV26" i="33"/>
  <c r="HW26" i="33"/>
  <c r="HX26" i="33"/>
  <c r="HY26" i="33"/>
  <c r="HZ26" i="33"/>
  <c r="IA26" i="33"/>
  <c r="IB26" i="33"/>
  <c r="IC26" i="33"/>
  <c r="ID26" i="33"/>
  <c r="IE26" i="33"/>
  <c r="IF26" i="33"/>
  <c r="IG26" i="33"/>
  <c r="IH26" i="33"/>
  <c r="II26" i="33"/>
  <c r="IJ26" i="33"/>
  <c r="IK26" i="33"/>
  <c r="IL26" i="33"/>
  <c r="IM26" i="33"/>
  <c r="IN26" i="33"/>
  <c r="IO26" i="33"/>
  <c r="IP26" i="33"/>
  <c r="IQ26" i="33"/>
  <c r="IR26" i="33"/>
  <c r="IS26" i="33"/>
  <c r="IT26" i="33"/>
  <c r="IU26" i="33"/>
  <c r="IV26" i="33"/>
  <c r="IW26" i="33"/>
  <c r="IX26" i="33"/>
  <c r="IY26" i="33"/>
  <c r="IZ26" i="33"/>
  <c r="JA26" i="33"/>
  <c r="JB26" i="33"/>
  <c r="JC26" i="33"/>
  <c r="JD26" i="33"/>
  <c r="JE26" i="33"/>
  <c r="JF26" i="33"/>
  <c r="JG26" i="33"/>
  <c r="JH26" i="33"/>
  <c r="JI26" i="33"/>
  <c r="JJ26" i="33"/>
  <c r="JK26" i="33"/>
  <c r="GX27" i="33"/>
  <c r="GY27" i="33"/>
  <c r="GZ27" i="33"/>
  <c r="HA27" i="33"/>
  <c r="HB27" i="33"/>
  <c r="HC27" i="33"/>
  <c r="HD27" i="33"/>
  <c r="HE27" i="33"/>
  <c r="HF27" i="33"/>
  <c r="HG27" i="33"/>
  <c r="HH27" i="33"/>
  <c r="HI27" i="33"/>
  <c r="HJ27" i="33"/>
  <c r="HK27" i="33"/>
  <c r="HL27" i="33"/>
  <c r="HM27" i="33"/>
  <c r="HN27" i="33"/>
  <c r="HO27" i="33"/>
  <c r="HP27" i="33"/>
  <c r="HR27" i="33"/>
  <c r="HS27" i="33"/>
  <c r="HT27" i="33"/>
  <c r="HU27" i="33"/>
  <c r="HV27" i="33"/>
  <c r="HW27" i="33"/>
  <c r="HX27" i="33"/>
  <c r="HY27" i="33"/>
  <c r="HZ27" i="33"/>
  <c r="IA27" i="33"/>
  <c r="IB27" i="33"/>
  <c r="IC27" i="33"/>
  <c r="ID27" i="33"/>
  <c r="IE27" i="33"/>
  <c r="IF27" i="33"/>
  <c r="IG27" i="33"/>
  <c r="IH27" i="33"/>
  <c r="II27" i="33"/>
  <c r="IJ27" i="33"/>
  <c r="IK27" i="33"/>
  <c r="IL27" i="33"/>
  <c r="IM27" i="33"/>
  <c r="IN27" i="33"/>
  <c r="IO27" i="33"/>
  <c r="IP27" i="33"/>
  <c r="IQ27" i="33"/>
  <c r="IR27" i="33"/>
  <c r="IS27" i="33"/>
  <c r="IT27" i="33"/>
  <c r="IU27" i="33"/>
  <c r="IV27" i="33"/>
  <c r="IW27" i="33"/>
  <c r="IX27" i="33"/>
  <c r="IY27" i="33"/>
  <c r="IZ27" i="33"/>
  <c r="JA27" i="33"/>
  <c r="JB27" i="33"/>
  <c r="JC27" i="33"/>
  <c r="JD27" i="33"/>
  <c r="JE27" i="33"/>
  <c r="JF27" i="33"/>
  <c r="JG27" i="33"/>
  <c r="JH27" i="33"/>
  <c r="JI27" i="33"/>
  <c r="JJ27" i="33"/>
  <c r="JK27" i="33"/>
  <c r="GX28" i="33"/>
  <c r="GY28" i="33"/>
  <c r="GZ28" i="33"/>
  <c r="HA28" i="33"/>
  <c r="HB28" i="33"/>
  <c r="HC28" i="33"/>
  <c r="HD28" i="33"/>
  <c r="HE28" i="33"/>
  <c r="HF28" i="33"/>
  <c r="HG28" i="33"/>
  <c r="HH28" i="33"/>
  <c r="HI28" i="33"/>
  <c r="HJ28" i="33"/>
  <c r="HK28" i="33"/>
  <c r="HL28" i="33"/>
  <c r="HM28" i="33"/>
  <c r="HN28" i="33"/>
  <c r="HO28" i="33"/>
  <c r="HP28" i="33"/>
  <c r="HR28" i="33"/>
  <c r="HS28" i="33"/>
  <c r="HT28" i="33"/>
  <c r="HU28" i="33"/>
  <c r="HV28" i="33"/>
  <c r="HW28" i="33"/>
  <c r="HX28" i="33"/>
  <c r="HY28" i="33"/>
  <c r="HZ28" i="33"/>
  <c r="IA28" i="33"/>
  <c r="IB28" i="33"/>
  <c r="IC28" i="33"/>
  <c r="ID28" i="33"/>
  <c r="IE28" i="33"/>
  <c r="IF28" i="33"/>
  <c r="IG28" i="33"/>
  <c r="IH28" i="33"/>
  <c r="II28" i="33"/>
  <c r="IJ28" i="33"/>
  <c r="IK28" i="33"/>
  <c r="IL28" i="33"/>
  <c r="IM28" i="33"/>
  <c r="IN28" i="33"/>
  <c r="IO28" i="33"/>
  <c r="IP28" i="33"/>
  <c r="IQ28" i="33"/>
  <c r="IR28" i="33"/>
  <c r="IS28" i="33"/>
  <c r="IT28" i="33"/>
  <c r="IU28" i="33"/>
  <c r="IV28" i="33"/>
  <c r="IW28" i="33"/>
  <c r="IX28" i="33"/>
  <c r="IY28" i="33"/>
  <c r="IZ28" i="33"/>
  <c r="JA28" i="33"/>
  <c r="JB28" i="33"/>
  <c r="JC28" i="33"/>
  <c r="JD28" i="33"/>
  <c r="JE28" i="33"/>
  <c r="JF28" i="33"/>
  <c r="JG28" i="33"/>
  <c r="JH28" i="33"/>
  <c r="JI28" i="33"/>
  <c r="JJ28" i="33"/>
  <c r="JK28" i="33"/>
  <c r="GX29" i="33"/>
  <c r="GY29" i="33"/>
  <c r="GZ29" i="33"/>
  <c r="HA29" i="33"/>
  <c r="HB29" i="33"/>
  <c r="HC29" i="33"/>
  <c r="HD29" i="33"/>
  <c r="HE29" i="33"/>
  <c r="HF29" i="33"/>
  <c r="HG29" i="33"/>
  <c r="HH29" i="33"/>
  <c r="HI29" i="33"/>
  <c r="HJ29" i="33"/>
  <c r="HK29" i="33"/>
  <c r="HL29" i="33"/>
  <c r="HM29" i="33"/>
  <c r="HN29" i="33"/>
  <c r="HO29" i="33"/>
  <c r="HP29" i="33"/>
  <c r="HR29" i="33"/>
  <c r="HS29" i="33"/>
  <c r="HT29" i="33"/>
  <c r="HU29" i="33"/>
  <c r="HV29" i="33"/>
  <c r="HW29" i="33"/>
  <c r="HX29" i="33"/>
  <c r="HY29" i="33"/>
  <c r="HZ29" i="33"/>
  <c r="IA29" i="33"/>
  <c r="IB29" i="33"/>
  <c r="IC29" i="33"/>
  <c r="ID29" i="33"/>
  <c r="IE29" i="33"/>
  <c r="IF29" i="33"/>
  <c r="IG29" i="33"/>
  <c r="IH29" i="33"/>
  <c r="II29" i="33"/>
  <c r="IJ29" i="33"/>
  <c r="IK29" i="33"/>
  <c r="IL29" i="33"/>
  <c r="IM29" i="33"/>
  <c r="IN29" i="33"/>
  <c r="IO29" i="33"/>
  <c r="IP29" i="33"/>
  <c r="IQ29" i="33"/>
  <c r="IR29" i="33"/>
  <c r="IS29" i="33"/>
  <c r="IT29" i="33"/>
  <c r="IU29" i="33"/>
  <c r="IV29" i="33"/>
  <c r="IW29" i="33"/>
  <c r="IX29" i="33"/>
  <c r="IY29" i="33"/>
  <c r="IZ29" i="33"/>
  <c r="JA29" i="33"/>
  <c r="JB29" i="33"/>
  <c r="JC29" i="33"/>
  <c r="JD29" i="33"/>
  <c r="JE29" i="33"/>
  <c r="JF29" i="33"/>
  <c r="JG29" i="33"/>
  <c r="JH29" i="33"/>
  <c r="JI29" i="33"/>
  <c r="JJ29" i="33"/>
  <c r="JK29" i="33"/>
  <c r="GX30" i="33"/>
  <c r="GY30" i="33"/>
  <c r="GZ30" i="33"/>
  <c r="HA30" i="33"/>
  <c r="HB30" i="33"/>
  <c r="HC30" i="33"/>
  <c r="HD30" i="33"/>
  <c r="HE30" i="33"/>
  <c r="HF30" i="33"/>
  <c r="HG30" i="33"/>
  <c r="HH30" i="33"/>
  <c r="HI30" i="33"/>
  <c r="HJ30" i="33"/>
  <c r="HK30" i="33"/>
  <c r="HL30" i="33"/>
  <c r="HM30" i="33"/>
  <c r="HN30" i="33"/>
  <c r="HO30" i="33"/>
  <c r="HP30" i="33"/>
  <c r="HR30" i="33"/>
  <c r="HS30" i="33"/>
  <c r="HT30" i="33"/>
  <c r="HU30" i="33"/>
  <c r="HV30" i="33"/>
  <c r="HW30" i="33"/>
  <c r="HX30" i="33"/>
  <c r="HY30" i="33"/>
  <c r="HZ30" i="33"/>
  <c r="IA30" i="33"/>
  <c r="IB30" i="33"/>
  <c r="IC30" i="33"/>
  <c r="ID30" i="33"/>
  <c r="IE30" i="33"/>
  <c r="IF30" i="33"/>
  <c r="IG30" i="33"/>
  <c r="IH30" i="33"/>
  <c r="II30" i="33"/>
  <c r="IJ30" i="33"/>
  <c r="IK30" i="33"/>
  <c r="IL30" i="33"/>
  <c r="IM30" i="33"/>
  <c r="IN30" i="33"/>
  <c r="IO30" i="33"/>
  <c r="IP30" i="33"/>
  <c r="IQ30" i="33"/>
  <c r="IR30" i="33"/>
  <c r="IS30" i="33"/>
  <c r="IT30" i="33"/>
  <c r="IU30" i="33"/>
  <c r="IV30" i="33"/>
  <c r="IW30" i="33"/>
  <c r="IX30" i="33"/>
  <c r="IY30" i="33"/>
  <c r="IZ30" i="33"/>
  <c r="JA30" i="33"/>
  <c r="JB30" i="33"/>
  <c r="JC30" i="33"/>
  <c r="JD30" i="33"/>
  <c r="JE30" i="33"/>
  <c r="JF30" i="33"/>
  <c r="JG30" i="33"/>
  <c r="JH30" i="33"/>
  <c r="JI30" i="33"/>
  <c r="JJ30" i="33"/>
  <c r="JK30" i="33"/>
  <c r="GX31" i="33"/>
  <c r="GY31" i="33"/>
  <c r="GZ31" i="33"/>
  <c r="HA31" i="33"/>
  <c r="HB31" i="33"/>
  <c r="HC31" i="33"/>
  <c r="HD31" i="33"/>
  <c r="HE31" i="33"/>
  <c r="HF31" i="33"/>
  <c r="HG31" i="33"/>
  <c r="HH31" i="33"/>
  <c r="HI31" i="33"/>
  <c r="HJ31" i="33"/>
  <c r="HK31" i="33"/>
  <c r="HL31" i="33"/>
  <c r="HM31" i="33"/>
  <c r="HN31" i="33"/>
  <c r="HO31" i="33"/>
  <c r="HP31" i="33"/>
  <c r="HR31" i="33"/>
  <c r="HS31" i="33"/>
  <c r="HT31" i="33"/>
  <c r="HU31" i="33"/>
  <c r="HV31" i="33"/>
  <c r="HW31" i="33"/>
  <c r="HX31" i="33"/>
  <c r="HY31" i="33"/>
  <c r="HZ31" i="33"/>
  <c r="IA31" i="33"/>
  <c r="IB31" i="33"/>
  <c r="IC31" i="33"/>
  <c r="ID31" i="33"/>
  <c r="IE31" i="33"/>
  <c r="IF31" i="33"/>
  <c r="IG31" i="33"/>
  <c r="IH31" i="33"/>
  <c r="II31" i="33"/>
  <c r="IJ31" i="33"/>
  <c r="IK31" i="33"/>
  <c r="IL31" i="33"/>
  <c r="IM31" i="33"/>
  <c r="IN31" i="33"/>
  <c r="IO31" i="33"/>
  <c r="IP31" i="33"/>
  <c r="IQ31" i="33"/>
  <c r="IR31" i="33"/>
  <c r="IS31" i="33"/>
  <c r="IT31" i="33"/>
  <c r="IU31" i="33"/>
  <c r="IV31" i="33"/>
  <c r="IW31" i="33"/>
  <c r="IX31" i="33"/>
  <c r="IY31" i="33"/>
  <c r="IZ31" i="33"/>
  <c r="JA31" i="33"/>
  <c r="JB31" i="33"/>
  <c r="JC31" i="33"/>
  <c r="JD31" i="33"/>
  <c r="JE31" i="33"/>
  <c r="JF31" i="33"/>
  <c r="JG31" i="33"/>
  <c r="JH31" i="33"/>
  <c r="JI31" i="33"/>
  <c r="JJ31" i="33"/>
  <c r="JK31" i="33"/>
  <c r="GX32" i="33"/>
  <c r="GY32" i="33"/>
  <c r="GZ32" i="33"/>
  <c r="HA32" i="33"/>
  <c r="HB32" i="33"/>
  <c r="HC32" i="33"/>
  <c r="HD32" i="33"/>
  <c r="HE32" i="33"/>
  <c r="HF32" i="33"/>
  <c r="HG32" i="33"/>
  <c r="HH32" i="33"/>
  <c r="HI32" i="33"/>
  <c r="HJ32" i="33"/>
  <c r="HK32" i="33"/>
  <c r="HL32" i="33"/>
  <c r="HM32" i="33"/>
  <c r="HN32" i="33"/>
  <c r="HO32" i="33"/>
  <c r="HP32" i="33"/>
  <c r="HR32" i="33"/>
  <c r="HS32" i="33"/>
  <c r="HT32" i="33"/>
  <c r="HU32" i="33"/>
  <c r="HV32" i="33"/>
  <c r="HW32" i="33"/>
  <c r="HX32" i="33"/>
  <c r="HY32" i="33"/>
  <c r="HZ32" i="33"/>
  <c r="IA32" i="33"/>
  <c r="IB32" i="33"/>
  <c r="IC32" i="33"/>
  <c r="ID32" i="33"/>
  <c r="IE32" i="33"/>
  <c r="IF32" i="33"/>
  <c r="IG32" i="33"/>
  <c r="IH32" i="33"/>
  <c r="II32" i="33"/>
  <c r="IJ32" i="33"/>
  <c r="IK32" i="33"/>
  <c r="IL32" i="33"/>
  <c r="IM32" i="33"/>
  <c r="IN32" i="33"/>
  <c r="IO32" i="33"/>
  <c r="IP32" i="33"/>
  <c r="IQ32" i="33"/>
  <c r="IR32" i="33"/>
  <c r="IS32" i="33"/>
  <c r="IT32" i="33"/>
  <c r="IU32" i="33"/>
  <c r="IV32" i="33"/>
  <c r="IW32" i="33"/>
  <c r="IX32" i="33"/>
  <c r="IY32" i="33"/>
  <c r="IZ32" i="33"/>
  <c r="JA32" i="33"/>
  <c r="JB32" i="33"/>
  <c r="JC32" i="33"/>
  <c r="JD32" i="33"/>
  <c r="JE32" i="33"/>
  <c r="JF32" i="33"/>
  <c r="JG32" i="33"/>
  <c r="JH32" i="33"/>
  <c r="JI32" i="33"/>
  <c r="JJ32" i="33"/>
  <c r="JK32" i="33"/>
  <c r="GX33" i="33"/>
  <c r="GY33" i="33"/>
  <c r="GZ33" i="33"/>
  <c r="HA33" i="33"/>
  <c r="HB33" i="33"/>
  <c r="HC33" i="33"/>
  <c r="HD33" i="33"/>
  <c r="HE33" i="33"/>
  <c r="HF33" i="33"/>
  <c r="HG33" i="33"/>
  <c r="HH33" i="33"/>
  <c r="HI33" i="33"/>
  <c r="HJ33" i="33"/>
  <c r="HK33" i="33"/>
  <c r="HL33" i="33"/>
  <c r="HM33" i="33"/>
  <c r="HN33" i="33"/>
  <c r="HO33" i="33"/>
  <c r="HP33" i="33"/>
  <c r="HR33" i="33"/>
  <c r="HS33" i="33"/>
  <c r="HT33" i="33"/>
  <c r="HU33" i="33"/>
  <c r="HV33" i="33"/>
  <c r="HW33" i="33"/>
  <c r="HX33" i="33"/>
  <c r="HY33" i="33"/>
  <c r="HZ33" i="33"/>
  <c r="IA33" i="33"/>
  <c r="IB33" i="33"/>
  <c r="IC33" i="33"/>
  <c r="ID33" i="33"/>
  <c r="IE33" i="33"/>
  <c r="IF33" i="33"/>
  <c r="IG33" i="33"/>
  <c r="IH33" i="33"/>
  <c r="II33" i="33"/>
  <c r="IJ33" i="33"/>
  <c r="IK33" i="33"/>
  <c r="IL33" i="33"/>
  <c r="IM33" i="33"/>
  <c r="IN33" i="33"/>
  <c r="IO33" i="33"/>
  <c r="IP33" i="33"/>
  <c r="IQ33" i="33"/>
  <c r="IR33" i="33"/>
  <c r="IS33" i="33"/>
  <c r="IT33" i="33"/>
  <c r="IU33" i="33"/>
  <c r="IV33" i="33"/>
  <c r="IW33" i="33"/>
  <c r="IX33" i="33"/>
  <c r="IY33" i="33"/>
  <c r="IZ33" i="33"/>
  <c r="JA33" i="33"/>
  <c r="JB33" i="33"/>
  <c r="JC33" i="33"/>
  <c r="JD33" i="33"/>
  <c r="JE33" i="33"/>
  <c r="JF33" i="33"/>
  <c r="JG33" i="33"/>
  <c r="JH33" i="33"/>
  <c r="JI33" i="33"/>
  <c r="JJ33" i="33"/>
  <c r="JK33" i="33"/>
  <c r="GX34" i="33"/>
  <c r="GY34" i="33"/>
  <c r="GZ34" i="33"/>
  <c r="HA34" i="33"/>
  <c r="HB34" i="33"/>
  <c r="HC34" i="33"/>
  <c r="HD34" i="33"/>
  <c r="HE34" i="33"/>
  <c r="HF34" i="33"/>
  <c r="HG34" i="33"/>
  <c r="HH34" i="33"/>
  <c r="HI34" i="33"/>
  <c r="HJ34" i="33"/>
  <c r="HK34" i="33"/>
  <c r="HL34" i="33"/>
  <c r="HM34" i="33"/>
  <c r="HN34" i="33"/>
  <c r="HO34" i="33"/>
  <c r="HP34" i="33"/>
  <c r="HR34" i="33"/>
  <c r="HS34" i="33"/>
  <c r="HT34" i="33"/>
  <c r="HU34" i="33"/>
  <c r="HV34" i="33"/>
  <c r="HW34" i="33"/>
  <c r="HX34" i="33"/>
  <c r="HY34" i="33"/>
  <c r="HZ34" i="33"/>
  <c r="IA34" i="33"/>
  <c r="IB34" i="33"/>
  <c r="IC34" i="33"/>
  <c r="ID34" i="33"/>
  <c r="IE34" i="33"/>
  <c r="IF34" i="33"/>
  <c r="IG34" i="33"/>
  <c r="IH34" i="33"/>
  <c r="II34" i="33"/>
  <c r="IJ34" i="33"/>
  <c r="IK34" i="33"/>
  <c r="IL34" i="33"/>
  <c r="IM34" i="33"/>
  <c r="IN34" i="33"/>
  <c r="IO34" i="33"/>
  <c r="IP34" i="33"/>
  <c r="IQ34" i="33"/>
  <c r="IR34" i="33"/>
  <c r="IS34" i="33"/>
  <c r="IT34" i="33"/>
  <c r="IU34" i="33"/>
  <c r="IV34" i="33"/>
  <c r="IW34" i="33"/>
  <c r="IX34" i="33"/>
  <c r="IY34" i="33"/>
  <c r="IZ34" i="33"/>
  <c r="JA34" i="33"/>
  <c r="JB34" i="33"/>
  <c r="JC34" i="33"/>
  <c r="JD34" i="33"/>
  <c r="JE34" i="33"/>
  <c r="JF34" i="33"/>
  <c r="JG34" i="33"/>
  <c r="JH34" i="33"/>
  <c r="JI34" i="33"/>
  <c r="JJ34" i="33"/>
  <c r="JK34" i="33"/>
  <c r="GX35" i="33"/>
  <c r="GY35" i="33"/>
  <c r="GZ35" i="33"/>
  <c r="HA35" i="33"/>
  <c r="HB35" i="33"/>
  <c r="HC35" i="33"/>
  <c r="HD35" i="33"/>
  <c r="HE35" i="33"/>
  <c r="HF35" i="33"/>
  <c r="HG35" i="33"/>
  <c r="HH35" i="33"/>
  <c r="HI35" i="33"/>
  <c r="HJ35" i="33"/>
  <c r="HK35" i="33"/>
  <c r="HL35" i="33"/>
  <c r="HM35" i="33"/>
  <c r="HN35" i="33"/>
  <c r="HO35" i="33"/>
  <c r="HP35" i="33"/>
  <c r="HR35" i="33"/>
  <c r="HS35" i="33"/>
  <c r="HT35" i="33"/>
  <c r="HU35" i="33"/>
  <c r="HV35" i="33"/>
  <c r="HW35" i="33"/>
  <c r="HX35" i="33"/>
  <c r="HY35" i="33"/>
  <c r="HZ35" i="33"/>
  <c r="IA35" i="33"/>
  <c r="IB35" i="33"/>
  <c r="IC35" i="33"/>
  <c r="ID35" i="33"/>
  <c r="IE35" i="33"/>
  <c r="IF35" i="33"/>
  <c r="IG35" i="33"/>
  <c r="IH35" i="33"/>
  <c r="II35" i="33"/>
  <c r="IJ35" i="33"/>
  <c r="IK35" i="33"/>
  <c r="IL35" i="33"/>
  <c r="IM35" i="33"/>
  <c r="IN35" i="33"/>
  <c r="IO35" i="33"/>
  <c r="IP35" i="33"/>
  <c r="IQ35" i="33"/>
  <c r="IR35" i="33"/>
  <c r="IS35" i="33"/>
  <c r="IT35" i="33"/>
  <c r="IU35" i="33"/>
  <c r="IV35" i="33"/>
  <c r="IW35" i="33"/>
  <c r="IX35" i="33"/>
  <c r="IY35" i="33"/>
  <c r="IZ35" i="33"/>
  <c r="JA35" i="33"/>
  <c r="JB35" i="33"/>
  <c r="JC35" i="33"/>
  <c r="JD35" i="33"/>
  <c r="JE35" i="33"/>
  <c r="JF35" i="33"/>
  <c r="JG35" i="33"/>
  <c r="JH35" i="33"/>
  <c r="JI35" i="33"/>
  <c r="JJ35" i="33"/>
  <c r="JK35" i="33"/>
  <c r="GX36" i="33"/>
  <c r="GY36" i="33"/>
  <c r="GZ36" i="33"/>
  <c r="HA36" i="33"/>
  <c r="HB36" i="33"/>
  <c r="HC36" i="33"/>
  <c r="HD36" i="33"/>
  <c r="HE36" i="33"/>
  <c r="HF36" i="33"/>
  <c r="HG36" i="33"/>
  <c r="HH36" i="33"/>
  <c r="HI36" i="33"/>
  <c r="HJ36" i="33"/>
  <c r="HK36" i="33"/>
  <c r="HL36" i="33"/>
  <c r="HM36" i="33"/>
  <c r="HN36" i="33"/>
  <c r="HO36" i="33"/>
  <c r="HP36" i="33"/>
  <c r="HR36" i="33"/>
  <c r="HS36" i="33"/>
  <c r="HT36" i="33"/>
  <c r="HU36" i="33"/>
  <c r="HV36" i="33"/>
  <c r="HW36" i="33"/>
  <c r="HX36" i="33"/>
  <c r="HY36" i="33"/>
  <c r="HZ36" i="33"/>
  <c r="IA36" i="33"/>
  <c r="IB36" i="33"/>
  <c r="IC36" i="33"/>
  <c r="ID36" i="33"/>
  <c r="IE36" i="33"/>
  <c r="IF36" i="33"/>
  <c r="IG36" i="33"/>
  <c r="IH36" i="33"/>
  <c r="II36" i="33"/>
  <c r="IJ36" i="33"/>
  <c r="IK36" i="33"/>
  <c r="IL36" i="33"/>
  <c r="IM36" i="33"/>
  <c r="IN36" i="33"/>
  <c r="IO36" i="33"/>
  <c r="IP36" i="33"/>
  <c r="IQ36" i="33"/>
  <c r="IR36" i="33"/>
  <c r="IS36" i="33"/>
  <c r="IT36" i="33"/>
  <c r="IU36" i="33"/>
  <c r="IV36" i="33"/>
  <c r="IW36" i="33"/>
  <c r="IX36" i="33"/>
  <c r="IY36" i="33"/>
  <c r="IZ36" i="33"/>
  <c r="JA36" i="33"/>
  <c r="JB36" i="33"/>
  <c r="JC36" i="33"/>
  <c r="JD36" i="33"/>
  <c r="JE36" i="33"/>
  <c r="JF36" i="33"/>
  <c r="JG36" i="33"/>
  <c r="JH36" i="33"/>
  <c r="JI36" i="33"/>
  <c r="JJ36" i="33"/>
  <c r="JK36" i="33"/>
  <c r="GX37" i="33"/>
  <c r="GY37" i="33"/>
  <c r="GZ37" i="33"/>
  <c r="HA37" i="33"/>
  <c r="HB37" i="33"/>
  <c r="HC37" i="33"/>
  <c r="HD37" i="33"/>
  <c r="HE37" i="33"/>
  <c r="HF37" i="33"/>
  <c r="HG37" i="33"/>
  <c r="HH37" i="33"/>
  <c r="HI37" i="33"/>
  <c r="HJ37" i="33"/>
  <c r="HK37" i="33"/>
  <c r="HL37" i="33"/>
  <c r="HM37" i="33"/>
  <c r="HN37" i="33"/>
  <c r="HO37" i="33"/>
  <c r="HP37" i="33"/>
  <c r="HR37" i="33"/>
  <c r="HS37" i="33"/>
  <c r="HT37" i="33"/>
  <c r="HU37" i="33"/>
  <c r="HV37" i="33"/>
  <c r="HW37" i="33"/>
  <c r="HX37" i="33"/>
  <c r="HY37" i="33"/>
  <c r="HZ37" i="33"/>
  <c r="IA37" i="33"/>
  <c r="IB37" i="33"/>
  <c r="IC37" i="33"/>
  <c r="ID37" i="33"/>
  <c r="IE37" i="33"/>
  <c r="IF37" i="33"/>
  <c r="IG37" i="33"/>
  <c r="IH37" i="33"/>
  <c r="II37" i="33"/>
  <c r="IJ37" i="33"/>
  <c r="IK37" i="33"/>
  <c r="IL37" i="33"/>
  <c r="IM37" i="33"/>
  <c r="IN37" i="33"/>
  <c r="IO37" i="33"/>
  <c r="IP37" i="33"/>
  <c r="IQ37" i="33"/>
  <c r="IR37" i="33"/>
  <c r="IS37" i="33"/>
  <c r="IT37" i="33"/>
  <c r="IU37" i="33"/>
  <c r="IV37" i="33"/>
  <c r="IW37" i="33"/>
  <c r="IX37" i="33"/>
  <c r="IY37" i="33"/>
  <c r="IZ37" i="33"/>
  <c r="JA37" i="33"/>
  <c r="JB37" i="33"/>
  <c r="JC37" i="33"/>
  <c r="JD37" i="33"/>
  <c r="JE37" i="33"/>
  <c r="JF37" i="33"/>
  <c r="JG37" i="33"/>
  <c r="JH37" i="33"/>
  <c r="JI37" i="33"/>
  <c r="JJ37" i="33"/>
  <c r="JK37" i="33"/>
  <c r="GX38" i="33"/>
  <c r="GY38" i="33"/>
  <c r="GZ38" i="33"/>
  <c r="HA38" i="33"/>
  <c r="HB38" i="33"/>
  <c r="HC38" i="33"/>
  <c r="HD38" i="33"/>
  <c r="HE38" i="33"/>
  <c r="HF38" i="33"/>
  <c r="HG38" i="33"/>
  <c r="HH38" i="33"/>
  <c r="HI38" i="33"/>
  <c r="HJ38" i="33"/>
  <c r="HK38" i="33"/>
  <c r="HL38" i="33"/>
  <c r="HM38" i="33"/>
  <c r="HN38" i="33"/>
  <c r="HO38" i="33"/>
  <c r="HP38" i="33"/>
  <c r="HR38" i="33"/>
  <c r="HS38" i="33"/>
  <c r="HT38" i="33"/>
  <c r="HU38" i="33"/>
  <c r="HV38" i="33"/>
  <c r="HW38" i="33"/>
  <c r="HX38" i="33"/>
  <c r="HY38" i="33"/>
  <c r="HZ38" i="33"/>
  <c r="IA38" i="33"/>
  <c r="IB38" i="33"/>
  <c r="IC38" i="33"/>
  <c r="ID38" i="33"/>
  <c r="IE38" i="33"/>
  <c r="IF38" i="33"/>
  <c r="IG38" i="33"/>
  <c r="IH38" i="33"/>
  <c r="II38" i="33"/>
  <c r="IJ38" i="33"/>
  <c r="IK38" i="33"/>
  <c r="IL38" i="33"/>
  <c r="IM38" i="33"/>
  <c r="IN38" i="33"/>
  <c r="IO38" i="33"/>
  <c r="IP38" i="33"/>
  <c r="IQ38" i="33"/>
  <c r="IR38" i="33"/>
  <c r="IS38" i="33"/>
  <c r="IT38" i="33"/>
  <c r="IU38" i="33"/>
  <c r="IV38" i="33"/>
  <c r="IW38" i="33"/>
  <c r="IX38" i="33"/>
  <c r="IY38" i="33"/>
  <c r="IZ38" i="33"/>
  <c r="JA38" i="33"/>
  <c r="JB38" i="33"/>
  <c r="JC38" i="33"/>
  <c r="JD38" i="33"/>
  <c r="JE38" i="33"/>
  <c r="JF38" i="33"/>
  <c r="JG38" i="33"/>
  <c r="JH38" i="33"/>
  <c r="JI38" i="33"/>
  <c r="JJ38" i="33"/>
  <c r="JK38" i="33"/>
  <c r="GX39" i="33"/>
  <c r="GY39" i="33"/>
  <c r="GZ39" i="33"/>
  <c r="HA39" i="33"/>
  <c r="HB39" i="33"/>
  <c r="HC39" i="33"/>
  <c r="HD39" i="33"/>
  <c r="HE39" i="33"/>
  <c r="HF39" i="33"/>
  <c r="HG39" i="33"/>
  <c r="HH39" i="33"/>
  <c r="HI39" i="33"/>
  <c r="HJ39" i="33"/>
  <c r="HK39" i="33"/>
  <c r="HL39" i="33"/>
  <c r="HM39" i="33"/>
  <c r="HN39" i="33"/>
  <c r="HO39" i="33"/>
  <c r="HP39" i="33"/>
  <c r="HR39" i="33"/>
  <c r="HS39" i="33"/>
  <c r="HT39" i="33"/>
  <c r="HU39" i="33"/>
  <c r="HV39" i="33"/>
  <c r="HW39" i="33"/>
  <c r="HX39" i="33"/>
  <c r="HY39" i="33"/>
  <c r="HZ39" i="33"/>
  <c r="IA39" i="33"/>
  <c r="IB39" i="33"/>
  <c r="IC39" i="33"/>
  <c r="ID39" i="33"/>
  <c r="IE39" i="33"/>
  <c r="IF39" i="33"/>
  <c r="IG39" i="33"/>
  <c r="IH39" i="33"/>
  <c r="II39" i="33"/>
  <c r="IJ39" i="33"/>
  <c r="IK39" i="33"/>
  <c r="IL39" i="33"/>
  <c r="IM39" i="33"/>
  <c r="IN39" i="33"/>
  <c r="IO39" i="33"/>
  <c r="IP39" i="33"/>
  <c r="IQ39" i="33"/>
  <c r="IR39" i="33"/>
  <c r="IS39" i="33"/>
  <c r="IT39" i="33"/>
  <c r="IU39" i="33"/>
  <c r="IV39" i="33"/>
  <c r="IW39" i="33"/>
  <c r="IX39" i="33"/>
  <c r="IY39" i="33"/>
  <c r="IZ39" i="33"/>
  <c r="JA39" i="33"/>
  <c r="JB39" i="33"/>
  <c r="JC39" i="33"/>
  <c r="JD39" i="33"/>
  <c r="JE39" i="33"/>
  <c r="JF39" i="33"/>
  <c r="JG39" i="33"/>
  <c r="JH39" i="33"/>
  <c r="JI39" i="33"/>
  <c r="JJ39" i="33"/>
  <c r="JK39" i="33"/>
  <c r="GX40" i="33"/>
  <c r="GY40" i="33"/>
  <c r="GZ40" i="33"/>
  <c r="HA40" i="33"/>
  <c r="HB40" i="33"/>
  <c r="HC40" i="33"/>
  <c r="HD40" i="33"/>
  <c r="HE40" i="33"/>
  <c r="HF40" i="33"/>
  <c r="HG40" i="33"/>
  <c r="HH40" i="33"/>
  <c r="HI40" i="33"/>
  <c r="HJ40" i="33"/>
  <c r="HK40" i="33"/>
  <c r="HL40" i="33"/>
  <c r="HM40" i="33"/>
  <c r="HN40" i="33"/>
  <c r="HO40" i="33"/>
  <c r="HP40" i="33"/>
  <c r="HR40" i="33"/>
  <c r="HS40" i="33"/>
  <c r="HT40" i="33"/>
  <c r="HU40" i="33"/>
  <c r="HV40" i="33"/>
  <c r="HW40" i="33"/>
  <c r="HX40" i="33"/>
  <c r="HY40" i="33"/>
  <c r="HZ40" i="33"/>
  <c r="IA40" i="33"/>
  <c r="IB40" i="33"/>
  <c r="IC40" i="33"/>
  <c r="ID40" i="33"/>
  <c r="IE40" i="33"/>
  <c r="IF40" i="33"/>
  <c r="IG40" i="33"/>
  <c r="IH40" i="33"/>
  <c r="II40" i="33"/>
  <c r="IJ40" i="33"/>
  <c r="IK40" i="33"/>
  <c r="IL40" i="33"/>
  <c r="IM40" i="33"/>
  <c r="IN40" i="33"/>
  <c r="IO40" i="33"/>
  <c r="IP40" i="33"/>
  <c r="IQ40" i="33"/>
  <c r="IR40" i="33"/>
  <c r="IS40" i="33"/>
  <c r="IT40" i="33"/>
  <c r="IU40" i="33"/>
  <c r="IV40" i="33"/>
  <c r="IW40" i="33"/>
  <c r="IX40" i="33"/>
  <c r="IY40" i="33"/>
  <c r="IZ40" i="33"/>
  <c r="JA40" i="33"/>
  <c r="JB40" i="33"/>
  <c r="JC40" i="33"/>
  <c r="JD40" i="33"/>
  <c r="JE40" i="33"/>
  <c r="JF40" i="33"/>
  <c r="JG40" i="33"/>
  <c r="JH40" i="33"/>
  <c r="JI40" i="33"/>
  <c r="JJ40" i="33"/>
  <c r="JK40" i="33"/>
  <c r="GX41" i="33"/>
  <c r="GY41" i="33"/>
  <c r="GZ41" i="33"/>
  <c r="HA41" i="33"/>
  <c r="HB41" i="33"/>
  <c r="HC41" i="33"/>
  <c r="HD41" i="33"/>
  <c r="HE41" i="33"/>
  <c r="HF41" i="33"/>
  <c r="HG41" i="33"/>
  <c r="HH41" i="33"/>
  <c r="HI41" i="33"/>
  <c r="HJ41" i="33"/>
  <c r="HK41" i="33"/>
  <c r="HL41" i="33"/>
  <c r="HM41" i="33"/>
  <c r="HN41" i="33"/>
  <c r="HO41" i="33"/>
  <c r="HP41" i="33"/>
  <c r="HR41" i="33"/>
  <c r="HS41" i="33"/>
  <c r="HT41" i="33"/>
  <c r="HU41" i="33"/>
  <c r="HV41" i="33"/>
  <c r="HW41" i="33"/>
  <c r="HX41" i="33"/>
  <c r="HY41" i="33"/>
  <c r="HZ41" i="33"/>
  <c r="IA41" i="33"/>
  <c r="IB41" i="33"/>
  <c r="IC41" i="33"/>
  <c r="ID41" i="33"/>
  <c r="IE41" i="33"/>
  <c r="IF41" i="33"/>
  <c r="IG41" i="33"/>
  <c r="IH41" i="33"/>
  <c r="II41" i="33"/>
  <c r="IJ41" i="33"/>
  <c r="IK41" i="33"/>
  <c r="IL41" i="33"/>
  <c r="IM41" i="33"/>
  <c r="IN41" i="33"/>
  <c r="IO41" i="33"/>
  <c r="IP41" i="33"/>
  <c r="IQ41" i="33"/>
  <c r="IR41" i="33"/>
  <c r="IS41" i="33"/>
  <c r="IT41" i="33"/>
  <c r="IU41" i="33"/>
  <c r="IV41" i="33"/>
  <c r="IW41" i="33"/>
  <c r="IX41" i="33"/>
  <c r="IY41" i="33"/>
  <c r="IZ41" i="33"/>
  <c r="JA41" i="33"/>
  <c r="JB41" i="33"/>
  <c r="JC41" i="33"/>
  <c r="JD41" i="33"/>
  <c r="JE41" i="33"/>
  <c r="JF41" i="33"/>
  <c r="JG41" i="33"/>
  <c r="JH41" i="33"/>
  <c r="JI41" i="33"/>
  <c r="JJ41" i="33"/>
  <c r="JK41" i="33"/>
  <c r="GX42" i="33"/>
  <c r="GY42" i="33"/>
  <c r="GZ42" i="33"/>
  <c r="HA42" i="33"/>
  <c r="HB42" i="33"/>
  <c r="HC42" i="33"/>
  <c r="HD42" i="33"/>
  <c r="HE42" i="33"/>
  <c r="HF42" i="33"/>
  <c r="HG42" i="33"/>
  <c r="HH42" i="33"/>
  <c r="HI42" i="33"/>
  <c r="HJ42" i="33"/>
  <c r="HK42" i="33"/>
  <c r="HL42" i="33"/>
  <c r="HM42" i="33"/>
  <c r="HN42" i="33"/>
  <c r="HO42" i="33"/>
  <c r="HP42" i="33"/>
  <c r="HR42" i="33"/>
  <c r="HS42" i="33"/>
  <c r="HT42" i="33"/>
  <c r="HU42" i="33"/>
  <c r="HV42" i="33"/>
  <c r="HW42" i="33"/>
  <c r="HX42" i="33"/>
  <c r="HY42" i="33"/>
  <c r="HZ42" i="33"/>
  <c r="IA42" i="33"/>
  <c r="IB42" i="33"/>
  <c r="IC42" i="33"/>
  <c r="ID42" i="33"/>
  <c r="IE42" i="33"/>
  <c r="IF42" i="33"/>
  <c r="IG42" i="33"/>
  <c r="IH42" i="33"/>
  <c r="II42" i="33"/>
  <c r="IJ42" i="33"/>
  <c r="IK42" i="33"/>
  <c r="IL42" i="33"/>
  <c r="IM42" i="33"/>
  <c r="IN42" i="33"/>
  <c r="IO42" i="33"/>
  <c r="IP42" i="33"/>
  <c r="IQ42" i="33"/>
  <c r="IR42" i="33"/>
  <c r="IS42" i="33"/>
  <c r="IT42" i="33"/>
  <c r="IU42" i="33"/>
  <c r="IV42" i="33"/>
  <c r="IW42" i="33"/>
  <c r="IX42" i="33"/>
  <c r="IY42" i="33"/>
  <c r="IZ42" i="33"/>
  <c r="JA42" i="33"/>
  <c r="JB42" i="33"/>
  <c r="JC42" i="33"/>
  <c r="JD42" i="33"/>
  <c r="JE42" i="33"/>
  <c r="JF42" i="33"/>
  <c r="JG42" i="33"/>
  <c r="JH42" i="33"/>
  <c r="JI42" i="33"/>
  <c r="JJ42" i="33"/>
  <c r="JK42" i="33"/>
  <c r="GX43" i="33"/>
  <c r="GY43" i="33"/>
  <c r="GZ43" i="33"/>
  <c r="HA43" i="33"/>
  <c r="HB43" i="33"/>
  <c r="HC43" i="33"/>
  <c r="HD43" i="33"/>
  <c r="HE43" i="33"/>
  <c r="HF43" i="33"/>
  <c r="HG43" i="33"/>
  <c r="HH43" i="33"/>
  <c r="HI43" i="33"/>
  <c r="HJ43" i="33"/>
  <c r="HK43" i="33"/>
  <c r="HL43" i="33"/>
  <c r="HM43" i="33"/>
  <c r="HN43" i="33"/>
  <c r="HO43" i="33"/>
  <c r="HP43" i="33"/>
  <c r="HR43" i="33"/>
  <c r="HS43" i="33"/>
  <c r="HT43" i="33"/>
  <c r="HU43" i="33"/>
  <c r="HV43" i="33"/>
  <c r="HW43" i="33"/>
  <c r="HX43" i="33"/>
  <c r="HY43" i="33"/>
  <c r="HZ43" i="33"/>
  <c r="IA43" i="33"/>
  <c r="IB43" i="33"/>
  <c r="IC43" i="33"/>
  <c r="ID43" i="33"/>
  <c r="IE43" i="33"/>
  <c r="IF43" i="33"/>
  <c r="IG43" i="33"/>
  <c r="IH43" i="33"/>
  <c r="II43" i="33"/>
  <c r="IJ43" i="33"/>
  <c r="IK43" i="33"/>
  <c r="IL43" i="33"/>
  <c r="IM43" i="33"/>
  <c r="IN43" i="33"/>
  <c r="IO43" i="33"/>
  <c r="IP43" i="33"/>
  <c r="IQ43" i="33"/>
  <c r="IR43" i="33"/>
  <c r="IS43" i="33"/>
  <c r="IT43" i="33"/>
  <c r="IU43" i="33"/>
  <c r="IV43" i="33"/>
  <c r="IW43" i="33"/>
  <c r="IX43" i="33"/>
  <c r="IY43" i="33"/>
  <c r="IZ43" i="33"/>
  <c r="JA43" i="33"/>
  <c r="JB43" i="33"/>
  <c r="JC43" i="33"/>
  <c r="JD43" i="33"/>
  <c r="JE43" i="33"/>
  <c r="JF43" i="33"/>
  <c r="JG43" i="33"/>
  <c r="JH43" i="33"/>
  <c r="JI43" i="33"/>
  <c r="JJ43" i="33"/>
  <c r="JK43" i="33"/>
  <c r="GX44" i="33"/>
  <c r="GY44" i="33"/>
  <c r="GZ44" i="33"/>
  <c r="HA44" i="33"/>
  <c r="HB44" i="33"/>
  <c r="HC44" i="33"/>
  <c r="HD44" i="33"/>
  <c r="HE44" i="33"/>
  <c r="HF44" i="33"/>
  <c r="HG44" i="33"/>
  <c r="HH44" i="33"/>
  <c r="HI44" i="33"/>
  <c r="HJ44" i="33"/>
  <c r="HK44" i="33"/>
  <c r="HL44" i="33"/>
  <c r="HM44" i="33"/>
  <c r="HN44" i="33"/>
  <c r="HO44" i="33"/>
  <c r="HP44" i="33"/>
  <c r="HR44" i="33"/>
  <c r="HS44" i="33"/>
  <c r="HT44" i="33"/>
  <c r="HU44" i="33"/>
  <c r="HV44" i="33"/>
  <c r="HW44" i="33"/>
  <c r="HX44" i="33"/>
  <c r="HY44" i="33"/>
  <c r="HZ44" i="33"/>
  <c r="IA44" i="33"/>
  <c r="IB44" i="33"/>
  <c r="IC44" i="33"/>
  <c r="ID44" i="33"/>
  <c r="IE44" i="33"/>
  <c r="IF44" i="33"/>
  <c r="IG44" i="33"/>
  <c r="IH44" i="33"/>
  <c r="II44" i="33"/>
  <c r="IJ44" i="33"/>
  <c r="IK44" i="33"/>
  <c r="IL44" i="33"/>
  <c r="IM44" i="33"/>
  <c r="IN44" i="33"/>
  <c r="IO44" i="33"/>
  <c r="IP44" i="33"/>
  <c r="IQ44" i="33"/>
  <c r="IR44" i="33"/>
  <c r="IS44" i="33"/>
  <c r="IT44" i="33"/>
  <c r="IU44" i="33"/>
  <c r="IV44" i="33"/>
  <c r="IW44" i="33"/>
  <c r="IX44" i="33"/>
  <c r="IY44" i="33"/>
  <c r="IZ44" i="33"/>
  <c r="JA44" i="33"/>
  <c r="JB44" i="33"/>
  <c r="JC44" i="33"/>
  <c r="JD44" i="33"/>
  <c r="JE44" i="33"/>
  <c r="JF44" i="33"/>
  <c r="JG44" i="33"/>
  <c r="JH44" i="33"/>
  <c r="JI44" i="33"/>
  <c r="JJ44" i="33"/>
  <c r="JK44" i="33"/>
  <c r="GX45" i="33"/>
  <c r="GY45" i="33"/>
  <c r="GZ45" i="33"/>
  <c r="HA45" i="33"/>
  <c r="HB45" i="33"/>
  <c r="HC45" i="33"/>
  <c r="HD45" i="33"/>
  <c r="HE45" i="33"/>
  <c r="HF45" i="33"/>
  <c r="HG45" i="33"/>
  <c r="HH45" i="33"/>
  <c r="HI45" i="33"/>
  <c r="HJ45" i="33"/>
  <c r="HK45" i="33"/>
  <c r="HL45" i="33"/>
  <c r="HM45" i="33"/>
  <c r="HN45" i="33"/>
  <c r="HO45" i="33"/>
  <c r="HP45" i="33"/>
  <c r="HR45" i="33"/>
  <c r="HS45" i="33"/>
  <c r="HT45" i="33"/>
  <c r="HU45" i="33"/>
  <c r="HV45" i="33"/>
  <c r="HW45" i="33"/>
  <c r="HX45" i="33"/>
  <c r="HY45" i="33"/>
  <c r="HZ45" i="33"/>
  <c r="IA45" i="33"/>
  <c r="IB45" i="33"/>
  <c r="IC45" i="33"/>
  <c r="ID45" i="33"/>
  <c r="IE45" i="33"/>
  <c r="IF45" i="33"/>
  <c r="IG45" i="33"/>
  <c r="IH45" i="33"/>
  <c r="II45" i="33"/>
  <c r="IJ45" i="33"/>
  <c r="IK45" i="33"/>
  <c r="IL45" i="33"/>
  <c r="IM45" i="33"/>
  <c r="IN45" i="33"/>
  <c r="IO45" i="33"/>
  <c r="IP45" i="33"/>
  <c r="IQ45" i="33"/>
  <c r="IR45" i="33"/>
  <c r="IS45" i="33"/>
  <c r="IT45" i="33"/>
  <c r="IU45" i="33"/>
  <c r="IV45" i="33"/>
  <c r="IW45" i="33"/>
  <c r="IX45" i="33"/>
  <c r="IY45" i="33"/>
  <c r="IZ45" i="33"/>
  <c r="JA45" i="33"/>
  <c r="JB45" i="33"/>
  <c r="JC45" i="33"/>
  <c r="JD45" i="33"/>
  <c r="JE45" i="33"/>
  <c r="JF45" i="33"/>
  <c r="JG45" i="33"/>
  <c r="JH45" i="33"/>
  <c r="JI45" i="33"/>
  <c r="JJ45" i="33"/>
  <c r="JK45" i="33"/>
  <c r="GX46" i="33"/>
  <c r="GY46" i="33"/>
  <c r="GZ46" i="33"/>
  <c r="HA46" i="33"/>
  <c r="HB46" i="33"/>
  <c r="HC46" i="33"/>
  <c r="HD46" i="33"/>
  <c r="HE46" i="33"/>
  <c r="HF46" i="33"/>
  <c r="HG46" i="33"/>
  <c r="HH46" i="33"/>
  <c r="HI46" i="33"/>
  <c r="HJ46" i="33"/>
  <c r="HK46" i="33"/>
  <c r="HL46" i="33"/>
  <c r="HM46" i="33"/>
  <c r="HN46" i="33"/>
  <c r="HO46" i="33"/>
  <c r="HP46" i="33"/>
  <c r="HR46" i="33"/>
  <c r="HS46" i="33"/>
  <c r="HT46" i="33"/>
  <c r="HU46" i="33"/>
  <c r="HV46" i="33"/>
  <c r="HW46" i="33"/>
  <c r="HX46" i="33"/>
  <c r="HY46" i="33"/>
  <c r="HZ46" i="33"/>
  <c r="IA46" i="33"/>
  <c r="IB46" i="33"/>
  <c r="IC46" i="33"/>
  <c r="ID46" i="33"/>
  <c r="IE46" i="33"/>
  <c r="IF46" i="33"/>
  <c r="IG46" i="33"/>
  <c r="IH46" i="33"/>
  <c r="II46" i="33"/>
  <c r="IJ46" i="33"/>
  <c r="IK46" i="33"/>
  <c r="IL46" i="33"/>
  <c r="IM46" i="33"/>
  <c r="IN46" i="33"/>
  <c r="IO46" i="33"/>
  <c r="IP46" i="33"/>
  <c r="IQ46" i="33"/>
  <c r="IR46" i="33"/>
  <c r="IS46" i="33"/>
  <c r="IT46" i="33"/>
  <c r="IU46" i="33"/>
  <c r="IV46" i="33"/>
  <c r="IW46" i="33"/>
  <c r="IX46" i="33"/>
  <c r="IY46" i="33"/>
  <c r="IZ46" i="33"/>
  <c r="JA46" i="33"/>
  <c r="JB46" i="33"/>
  <c r="JC46" i="33"/>
  <c r="JD46" i="33"/>
  <c r="JE46" i="33"/>
  <c r="JF46" i="33"/>
  <c r="JG46" i="33"/>
  <c r="JH46" i="33"/>
  <c r="JI46" i="33"/>
  <c r="JJ46" i="33"/>
  <c r="JK46" i="33"/>
  <c r="GX47" i="33"/>
  <c r="GY47" i="33"/>
  <c r="GZ47" i="33"/>
  <c r="HA47" i="33"/>
  <c r="HB47" i="33"/>
  <c r="HC47" i="33"/>
  <c r="HD47" i="33"/>
  <c r="HE47" i="33"/>
  <c r="HF47" i="33"/>
  <c r="HG47" i="33"/>
  <c r="HH47" i="33"/>
  <c r="HI47" i="33"/>
  <c r="HJ47" i="33"/>
  <c r="HK47" i="33"/>
  <c r="HL47" i="33"/>
  <c r="HM47" i="33"/>
  <c r="HN47" i="33"/>
  <c r="HO47" i="33"/>
  <c r="HP47" i="33"/>
  <c r="HR47" i="33"/>
  <c r="HS47" i="33"/>
  <c r="HT47" i="33"/>
  <c r="HU47" i="33"/>
  <c r="HV47" i="33"/>
  <c r="HW47" i="33"/>
  <c r="HX47" i="33"/>
  <c r="HY47" i="33"/>
  <c r="HZ47" i="33"/>
  <c r="IA47" i="33"/>
  <c r="IB47" i="33"/>
  <c r="IC47" i="33"/>
  <c r="ID47" i="33"/>
  <c r="IE47" i="33"/>
  <c r="IF47" i="33"/>
  <c r="IG47" i="33"/>
  <c r="IH47" i="33"/>
  <c r="II47" i="33"/>
  <c r="IJ47" i="33"/>
  <c r="IK47" i="33"/>
  <c r="IL47" i="33"/>
  <c r="IM47" i="33"/>
  <c r="IN47" i="33"/>
  <c r="IO47" i="33"/>
  <c r="IP47" i="33"/>
  <c r="IQ47" i="33"/>
  <c r="IR47" i="33"/>
  <c r="IS47" i="33"/>
  <c r="IT47" i="33"/>
  <c r="IU47" i="33"/>
  <c r="IV47" i="33"/>
  <c r="IW47" i="33"/>
  <c r="IX47" i="33"/>
  <c r="IY47" i="33"/>
  <c r="IZ47" i="33"/>
  <c r="JA47" i="33"/>
  <c r="JB47" i="33"/>
  <c r="JC47" i="33"/>
  <c r="JD47" i="33"/>
  <c r="JE47" i="33"/>
  <c r="JF47" i="33"/>
  <c r="JG47" i="33"/>
  <c r="JH47" i="33"/>
  <c r="JI47" i="33"/>
  <c r="JJ47" i="33"/>
  <c r="JK47" i="33"/>
  <c r="GX48" i="33"/>
  <c r="GY48" i="33"/>
  <c r="GZ48" i="33"/>
  <c r="HA48" i="33"/>
  <c r="HB48" i="33"/>
  <c r="HC48" i="33"/>
  <c r="HD48" i="33"/>
  <c r="HE48" i="33"/>
  <c r="HF48" i="33"/>
  <c r="HG48" i="33"/>
  <c r="HH48" i="33"/>
  <c r="HI48" i="33"/>
  <c r="HJ48" i="33"/>
  <c r="HK48" i="33"/>
  <c r="HL48" i="33"/>
  <c r="HM48" i="33"/>
  <c r="HN48" i="33"/>
  <c r="HO48" i="33"/>
  <c r="HP48" i="33"/>
  <c r="HR48" i="33"/>
  <c r="HS48" i="33"/>
  <c r="HT48" i="33"/>
  <c r="HU48" i="33"/>
  <c r="HV48" i="33"/>
  <c r="HW48" i="33"/>
  <c r="HX48" i="33"/>
  <c r="HY48" i="33"/>
  <c r="HZ48" i="33"/>
  <c r="IA48" i="33"/>
  <c r="IB48" i="33"/>
  <c r="IC48" i="33"/>
  <c r="ID48" i="33"/>
  <c r="IE48" i="33"/>
  <c r="IF48" i="33"/>
  <c r="IG48" i="33"/>
  <c r="IH48" i="33"/>
  <c r="II48" i="33"/>
  <c r="IJ48" i="33"/>
  <c r="IK48" i="33"/>
  <c r="IL48" i="33"/>
  <c r="IM48" i="33"/>
  <c r="IN48" i="33"/>
  <c r="IO48" i="33"/>
  <c r="IP48" i="33"/>
  <c r="IQ48" i="33"/>
  <c r="IR48" i="33"/>
  <c r="IS48" i="33"/>
  <c r="IT48" i="33"/>
  <c r="IU48" i="33"/>
  <c r="IV48" i="33"/>
  <c r="IW48" i="33"/>
  <c r="IX48" i="33"/>
  <c r="IY48" i="33"/>
  <c r="IZ48" i="33"/>
  <c r="JA48" i="33"/>
  <c r="JB48" i="33"/>
  <c r="JC48" i="33"/>
  <c r="JD48" i="33"/>
  <c r="JE48" i="33"/>
  <c r="JF48" i="33"/>
  <c r="JG48" i="33"/>
  <c r="JH48" i="33"/>
  <c r="JI48" i="33"/>
  <c r="JJ48" i="33"/>
  <c r="JK48" i="33"/>
  <c r="GX49" i="33"/>
  <c r="GY49" i="33"/>
  <c r="GZ49" i="33"/>
  <c r="HA49" i="33"/>
  <c r="HB49" i="33"/>
  <c r="HC49" i="33"/>
  <c r="HD49" i="33"/>
  <c r="HE49" i="33"/>
  <c r="HF49" i="33"/>
  <c r="HG49" i="33"/>
  <c r="HH49" i="33"/>
  <c r="HI49" i="33"/>
  <c r="HJ49" i="33"/>
  <c r="HK49" i="33"/>
  <c r="HL49" i="33"/>
  <c r="HM49" i="33"/>
  <c r="HN49" i="33"/>
  <c r="HO49" i="33"/>
  <c r="HP49" i="33"/>
  <c r="HR49" i="33"/>
  <c r="HS49" i="33"/>
  <c r="HT49" i="33"/>
  <c r="HU49" i="33"/>
  <c r="HV49" i="33"/>
  <c r="HW49" i="33"/>
  <c r="HX49" i="33"/>
  <c r="HY49" i="33"/>
  <c r="HZ49" i="33"/>
  <c r="IA49" i="33"/>
  <c r="IB49" i="33"/>
  <c r="IC49" i="33"/>
  <c r="ID49" i="33"/>
  <c r="IE49" i="33"/>
  <c r="IF49" i="33"/>
  <c r="IG49" i="33"/>
  <c r="IH49" i="33"/>
  <c r="II49" i="33"/>
  <c r="IJ49" i="33"/>
  <c r="IK49" i="33"/>
  <c r="IL49" i="33"/>
  <c r="IM49" i="33"/>
  <c r="IN49" i="33"/>
  <c r="IO49" i="33"/>
  <c r="IP49" i="33"/>
  <c r="IQ49" i="33"/>
  <c r="IR49" i="33"/>
  <c r="IS49" i="33"/>
  <c r="IT49" i="33"/>
  <c r="IU49" i="33"/>
  <c r="IV49" i="33"/>
  <c r="IW49" i="33"/>
  <c r="IX49" i="33"/>
  <c r="IY49" i="33"/>
  <c r="IZ49" i="33"/>
  <c r="JA49" i="33"/>
  <c r="JB49" i="33"/>
  <c r="JC49" i="33"/>
  <c r="JD49" i="33"/>
  <c r="JE49" i="33"/>
  <c r="JF49" i="33"/>
  <c r="JG49" i="33"/>
  <c r="JH49" i="33"/>
  <c r="JI49" i="33"/>
  <c r="JJ49" i="33"/>
  <c r="JK49" i="33"/>
  <c r="GX50" i="33"/>
  <c r="GY50" i="33"/>
  <c r="GZ50" i="33"/>
  <c r="HA50" i="33"/>
  <c r="HB50" i="33"/>
  <c r="HC50" i="33"/>
  <c r="HD50" i="33"/>
  <c r="HE50" i="33"/>
  <c r="HF50" i="33"/>
  <c r="HG50" i="33"/>
  <c r="HH50" i="33"/>
  <c r="HI50" i="33"/>
  <c r="HJ50" i="33"/>
  <c r="HK50" i="33"/>
  <c r="HL50" i="33"/>
  <c r="HM50" i="33"/>
  <c r="HN50" i="33"/>
  <c r="HO50" i="33"/>
  <c r="HP50" i="33"/>
  <c r="HR50" i="33"/>
  <c r="HS50" i="33"/>
  <c r="HT50" i="33"/>
  <c r="HU50" i="33"/>
  <c r="HV50" i="33"/>
  <c r="HW50" i="33"/>
  <c r="HX50" i="33"/>
  <c r="HY50" i="33"/>
  <c r="HZ50" i="33"/>
  <c r="IA50" i="33"/>
  <c r="IB50" i="33"/>
  <c r="IC50" i="33"/>
  <c r="ID50" i="33"/>
  <c r="IE50" i="33"/>
  <c r="IF50" i="33"/>
  <c r="IG50" i="33"/>
  <c r="IH50" i="33"/>
  <c r="II50" i="33"/>
  <c r="IJ50" i="33"/>
  <c r="IK50" i="33"/>
  <c r="IL50" i="33"/>
  <c r="IM50" i="33"/>
  <c r="IN50" i="33"/>
  <c r="IO50" i="33"/>
  <c r="IP50" i="33"/>
  <c r="IQ50" i="33"/>
  <c r="IR50" i="33"/>
  <c r="IS50" i="33"/>
  <c r="IT50" i="33"/>
  <c r="IU50" i="33"/>
  <c r="IV50" i="33"/>
  <c r="IW50" i="33"/>
  <c r="IX50" i="33"/>
  <c r="IY50" i="33"/>
  <c r="IZ50" i="33"/>
  <c r="JA50" i="33"/>
  <c r="JB50" i="33"/>
  <c r="JC50" i="33"/>
  <c r="JD50" i="33"/>
  <c r="JE50" i="33"/>
  <c r="JF50" i="33"/>
  <c r="JG50" i="33"/>
  <c r="JH50" i="33"/>
  <c r="JI50" i="33"/>
  <c r="JJ50" i="33"/>
  <c r="JK50" i="33"/>
  <c r="GX51" i="33"/>
  <c r="GY51" i="33"/>
  <c r="GZ51" i="33"/>
  <c r="HA51" i="33"/>
  <c r="HB51" i="33"/>
  <c r="HC51" i="33"/>
  <c r="HD51" i="33"/>
  <c r="HE51" i="33"/>
  <c r="HF51" i="33"/>
  <c r="HG51" i="33"/>
  <c r="HH51" i="33"/>
  <c r="HI51" i="33"/>
  <c r="HJ51" i="33"/>
  <c r="HK51" i="33"/>
  <c r="HL51" i="33"/>
  <c r="HM51" i="33"/>
  <c r="HN51" i="33"/>
  <c r="HO51" i="33"/>
  <c r="HP51" i="33"/>
  <c r="HR51" i="33"/>
  <c r="HS51" i="33"/>
  <c r="HT51" i="33"/>
  <c r="HU51" i="33"/>
  <c r="HV51" i="33"/>
  <c r="HW51" i="33"/>
  <c r="HX51" i="33"/>
  <c r="HY51" i="33"/>
  <c r="HZ51" i="33"/>
  <c r="IA51" i="33"/>
  <c r="IB51" i="33"/>
  <c r="IC51" i="33"/>
  <c r="ID51" i="33"/>
  <c r="IE51" i="33"/>
  <c r="IF51" i="33"/>
  <c r="IG51" i="33"/>
  <c r="IH51" i="33"/>
  <c r="II51" i="33"/>
  <c r="IJ51" i="33"/>
  <c r="IK51" i="33"/>
  <c r="IL51" i="33"/>
  <c r="IM51" i="33"/>
  <c r="IN51" i="33"/>
  <c r="IO51" i="33"/>
  <c r="IP51" i="33"/>
  <c r="IQ51" i="33"/>
  <c r="IR51" i="33"/>
  <c r="IS51" i="33"/>
  <c r="IT51" i="33"/>
  <c r="IU51" i="33"/>
  <c r="IV51" i="33"/>
  <c r="IW51" i="33"/>
  <c r="IX51" i="33"/>
  <c r="IY51" i="33"/>
  <c r="IZ51" i="33"/>
  <c r="JA51" i="33"/>
  <c r="JB51" i="33"/>
  <c r="JC51" i="33"/>
  <c r="JD51" i="33"/>
  <c r="JE51" i="33"/>
  <c r="JF51" i="33"/>
  <c r="JG51" i="33"/>
  <c r="JH51" i="33"/>
  <c r="JI51" i="33"/>
  <c r="JJ51" i="33"/>
  <c r="JK51" i="33"/>
  <c r="GX54" i="33"/>
  <c r="GY54" i="33"/>
  <c r="GZ54" i="33"/>
  <c r="HA54" i="33"/>
  <c r="HB54" i="33"/>
  <c r="HC54" i="33"/>
  <c r="HD54" i="33"/>
  <c r="HE54" i="33"/>
  <c r="HF54" i="33"/>
  <c r="HG54" i="33"/>
  <c r="HH54" i="33"/>
  <c r="HI54" i="33"/>
  <c r="HJ54" i="33"/>
  <c r="HK54" i="33"/>
  <c r="HL54" i="33"/>
  <c r="HM54" i="33"/>
  <c r="HN54" i="33"/>
  <c r="HO54" i="33"/>
  <c r="HP54" i="33"/>
  <c r="HQ54" i="33"/>
  <c r="HR54" i="33"/>
  <c r="HS54" i="33"/>
  <c r="HT54" i="33"/>
  <c r="HU54" i="33"/>
  <c r="HV54" i="33"/>
  <c r="HW54" i="33"/>
  <c r="HX54" i="33"/>
  <c r="HY54" i="33"/>
  <c r="HZ54" i="33"/>
  <c r="IA54" i="33"/>
  <c r="IB54" i="33"/>
  <c r="IC54" i="33"/>
  <c r="ID54" i="33"/>
  <c r="IE54" i="33"/>
  <c r="IF54" i="33"/>
  <c r="IG54" i="33"/>
  <c r="IH54" i="33"/>
  <c r="II54" i="33"/>
  <c r="IJ54" i="33"/>
  <c r="IK54" i="33"/>
  <c r="IL54" i="33"/>
  <c r="IM54" i="33"/>
  <c r="IN54" i="33"/>
  <c r="IO54" i="33"/>
  <c r="IP54" i="33"/>
  <c r="IQ54" i="33"/>
  <c r="IR54" i="33"/>
  <c r="IS54" i="33"/>
  <c r="IT54" i="33"/>
  <c r="IU54" i="33"/>
  <c r="IV54" i="33"/>
  <c r="IW54" i="33"/>
  <c r="IX54" i="33"/>
  <c r="IY54" i="33"/>
  <c r="IZ54" i="33"/>
  <c r="JA54" i="33"/>
  <c r="JB54" i="33"/>
  <c r="JC54" i="33"/>
  <c r="JD54" i="33"/>
  <c r="JE54" i="33"/>
  <c r="JF54" i="33"/>
  <c r="JG54" i="33"/>
  <c r="JH54" i="33"/>
  <c r="JI54" i="33"/>
  <c r="JJ54" i="33"/>
  <c r="JK54" i="33"/>
  <c r="JK3" i="33"/>
  <c r="JJ3" i="33"/>
  <c r="JI3" i="33"/>
  <c r="JH3" i="33"/>
  <c r="JG3" i="33"/>
  <c r="JF3" i="33"/>
  <c r="JE3" i="33"/>
  <c r="JD3" i="33"/>
  <c r="JC3" i="33"/>
  <c r="JB3" i="33"/>
  <c r="IR3" i="33"/>
  <c r="GX3" i="33"/>
  <c r="G24" i="42"/>
  <c r="B24" i="42"/>
  <c r="C24" i="42"/>
  <c r="H24" i="42"/>
  <c r="D24" i="42"/>
  <c r="E24" i="42"/>
  <c r="W7" i="20"/>
  <c r="W43" i="20" s="1"/>
  <c r="HU54" i="25"/>
  <c r="HT54" i="25"/>
  <c r="HS54" i="25"/>
  <c r="HR54" i="25"/>
  <c r="HQ54" i="25"/>
  <c r="HP54" i="25"/>
  <c r="HO54" i="25"/>
  <c r="HN54" i="25"/>
  <c r="HM54" i="25"/>
  <c r="HL54" i="25"/>
  <c r="HK54" i="25"/>
  <c r="HJ54" i="25"/>
  <c r="HI54" i="25"/>
  <c r="HH54" i="25"/>
  <c r="HG54" i="25"/>
  <c r="HF54" i="25"/>
  <c r="HE54" i="25"/>
  <c r="HD54" i="25"/>
  <c r="HC54" i="25"/>
  <c r="HB54" i="25"/>
  <c r="HA54" i="25"/>
  <c r="GZ54" i="25"/>
  <c r="GY54" i="25"/>
  <c r="GX54" i="25"/>
  <c r="GW54" i="25"/>
  <c r="GV54" i="25"/>
  <c r="GU54" i="25"/>
  <c r="GT54" i="25"/>
  <c r="GS54" i="25"/>
  <c r="GR54" i="25"/>
  <c r="GQ54" i="25"/>
  <c r="GP54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Y54" i="25"/>
  <c r="FX54" i="25"/>
  <c r="FX4" i="25"/>
  <c r="FY4" i="25"/>
  <c r="FZ4" i="25"/>
  <c r="GA4" i="25"/>
  <c r="GB4" i="25"/>
  <c r="GC4" i="25"/>
  <c r="GD4" i="25"/>
  <c r="GE4" i="25"/>
  <c r="GF4" i="25"/>
  <c r="GG4" i="25"/>
  <c r="GH4" i="25"/>
  <c r="GI4" i="25"/>
  <c r="GJ4" i="25"/>
  <c r="GK4" i="25"/>
  <c r="GL4" i="25"/>
  <c r="GM4" i="25"/>
  <c r="GN4" i="25"/>
  <c r="GO4" i="25"/>
  <c r="GP4" i="25"/>
  <c r="GQ4" i="25"/>
  <c r="GR4" i="25"/>
  <c r="GS4" i="25"/>
  <c r="GT4" i="25"/>
  <c r="GU4" i="25"/>
  <c r="GV4" i="25"/>
  <c r="GW4" i="25"/>
  <c r="GX4" i="25"/>
  <c r="GY4" i="25"/>
  <c r="GZ4" i="25"/>
  <c r="HA4" i="25"/>
  <c r="HB4" i="25"/>
  <c r="HC4" i="25"/>
  <c r="HD4" i="25"/>
  <c r="HE4" i="25"/>
  <c r="HF4" i="25"/>
  <c r="HG4" i="25"/>
  <c r="HH4" i="25"/>
  <c r="HI4" i="25"/>
  <c r="HJ4" i="25"/>
  <c r="HK4" i="25"/>
  <c r="HL4" i="25"/>
  <c r="HM4" i="25"/>
  <c r="HN4" i="25"/>
  <c r="HO4" i="25"/>
  <c r="HP4" i="25"/>
  <c r="HQ4" i="25"/>
  <c r="HR4" i="25"/>
  <c r="HS4" i="25"/>
  <c r="HT4" i="25"/>
  <c r="HU4" i="25"/>
  <c r="FX5" i="25"/>
  <c r="FY5" i="25"/>
  <c r="FZ5" i="25"/>
  <c r="GA5" i="25"/>
  <c r="GB5" i="25"/>
  <c r="GC5" i="25"/>
  <c r="GD5" i="25"/>
  <c r="GE5" i="25"/>
  <c r="GF5" i="25"/>
  <c r="GG5" i="25"/>
  <c r="GH5" i="25"/>
  <c r="GI5" i="25"/>
  <c r="GJ5" i="25"/>
  <c r="GK5" i="25"/>
  <c r="GL5" i="25"/>
  <c r="GM5" i="25"/>
  <c r="GN5" i="25"/>
  <c r="GO5" i="25"/>
  <c r="GP5" i="25"/>
  <c r="GQ5" i="25"/>
  <c r="GR5" i="25"/>
  <c r="GS5" i="25"/>
  <c r="GT5" i="25"/>
  <c r="GU5" i="25"/>
  <c r="GV5" i="25"/>
  <c r="GW5" i="25"/>
  <c r="GX5" i="25"/>
  <c r="GY5" i="25"/>
  <c r="GZ5" i="25"/>
  <c r="HA5" i="25"/>
  <c r="HB5" i="25"/>
  <c r="HC5" i="25"/>
  <c r="HD5" i="25"/>
  <c r="HE5" i="25"/>
  <c r="HF5" i="25"/>
  <c r="HG5" i="25"/>
  <c r="HH5" i="25"/>
  <c r="HI5" i="25"/>
  <c r="HJ5" i="25"/>
  <c r="HK5" i="25"/>
  <c r="HL5" i="25"/>
  <c r="HM5" i="25"/>
  <c r="HN5" i="25"/>
  <c r="HO5" i="25"/>
  <c r="HP5" i="25"/>
  <c r="HQ5" i="25"/>
  <c r="HR5" i="25"/>
  <c r="HS5" i="25"/>
  <c r="HT5" i="25"/>
  <c r="HU5" i="25"/>
  <c r="FX6" i="25"/>
  <c r="FY6" i="25"/>
  <c r="FZ6" i="25"/>
  <c r="GA6" i="25"/>
  <c r="GB6" i="25"/>
  <c r="GC6" i="25"/>
  <c r="GD6" i="25"/>
  <c r="GE6" i="25"/>
  <c r="GF6" i="25"/>
  <c r="GG6" i="25"/>
  <c r="GH6" i="25"/>
  <c r="GI6" i="25"/>
  <c r="GJ6" i="25"/>
  <c r="GK6" i="25"/>
  <c r="GL6" i="25"/>
  <c r="GM6" i="25"/>
  <c r="GN6" i="25"/>
  <c r="GO6" i="25"/>
  <c r="GP6" i="25"/>
  <c r="GQ6" i="25"/>
  <c r="GR6" i="25"/>
  <c r="GS6" i="25"/>
  <c r="GT6" i="25"/>
  <c r="GU6" i="25"/>
  <c r="GV6" i="25"/>
  <c r="GW6" i="25"/>
  <c r="GX6" i="25"/>
  <c r="GY6" i="25"/>
  <c r="GZ6" i="25"/>
  <c r="HA6" i="25"/>
  <c r="HB6" i="25"/>
  <c r="HC6" i="25"/>
  <c r="HD6" i="25"/>
  <c r="HE6" i="25"/>
  <c r="HF6" i="25"/>
  <c r="HG6" i="25"/>
  <c r="HH6" i="25"/>
  <c r="HI6" i="25"/>
  <c r="HJ6" i="25"/>
  <c r="HK6" i="25"/>
  <c r="HL6" i="25"/>
  <c r="HM6" i="25"/>
  <c r="HN6" i="25"/>
  <c r="HO6" i="25"/>
  <c r="HP6" i="25"/>
  <c r="HQ6" i="25"/>
  <c r="HR6" i="25"/>
  <c r="HS6" i="25"/>
  <c r="HT6" i="25"/>
  <c r="HU6" i="25"/>
  <c r="FX7" i="25"/>
  <c r="FY7" i="25"/>
  <c r="FZ7" i="25"/>
  <c r="GA7" i="25"/>
  <c r="GB7" i="25"/>
  <c r="GC7" i="25"/>
  <c r="GD7" i="25"/>
  <c r="GE7" i="25"/>
  <c r="GF7" i="25"/>
  <c r="GG7" i="25"/>
  <c r="GH7" i="25"/>
  <c r="GI7" i="25"/>
  <c r="GJ7" i="25"/>
  <c r="GK7" i="25"/>
  <c r="GL7" i="25"/>
  <c r="GM7" i="25"/>
  <c r="GN7" i="25"/>
  <c r="GO7" i="25"/>
  <c r="GP7" i="25"/>
  <c r="GQ7" i="25"/>
  <c r="GR7" i="25"/>
  <c r="GS7" i="25"/>
  <c r="GT7" i="25"/>
  <c r="GU7" i="25"/>
  <c r="GV7" i="25"/>
  <c r="GW7" i="25"/>
  <c r="GX7" i="25"/>
  <c r="GY7" i="25"/>
  <c r="GZ7" i="25"/>
  <c r="HA7" i="25"/>
  <c r="HB7" i="25"/>
  <c r="HC7" i="25"/>
  <c r="HD7" i="25"/>
  <c r="HE7" i="25"/>
  <c r="HF7" i="25"/>
  <c r="HG7" i="25"/>
  <c r="HH7" i="25"/>
  <c r="HI7" i="25"/>
  <c r="HJ7" i="25"/>
  <c r="HK7" i="25"/>
  <c r="HL7" i="25"/>
  <c r="HM7" i="25"/>
  <c r="HN7" i="25"/>
  <c r="HO7" i="25"/>
  <c r="HP7" i="25"/>
  <c r="HQ7" i="25"/>
  <c r="HR7" i="25"/>
  <c r="HS7" i="25"/>
  <c r="HT7" i="25"/>
  <c r="HU7" i="25"/>
  <c r="FX8" i="25"/>
  <c r="FY8" i="25"/>
  <c r="FZ8" i="25"/>
  <c r="GA8" i="25"/>
  <c r="GB8" i="25"/>
  <c r="GC8" i="25"/>
  <c r="GD8" i="25"/>
  <c r="GE8" i="25"/>
  <c r="GF8" i="25"/>
  <c r="GG8" i="25"/>
  <c r="GH8" i="25"/>
  <c r="GI8" i="25"/>
  <c r="GJ8" i="25"/>
  <c r="GK8" i="25"/>
  <c r="GL8" i="25"/>
  <c r="GM8" i="25"/>
  <c r="GN8" i="25"/>
  <c r="GO8" i="25"/>
  <c r="GP8" i="25"/>
  <c r="GQ8" i="25"/>
  <c r="GR8" i="25"/>
  <c r="GS8" i="25"/>
  <c r="GT8" i="25"/>
  <c r="GU8" i="25"/>
  <c r="GV8" i="25"/>
  <c r="GW8" i="25"/>
  <c r="GX8" i="25"/>
  <c r="GY8" i="25"/>
  <c r="GZ8" i="25"/>
  <c r="HA8" i="25"/>
  <c r="HB8" i="25"/>
  <c r="HC8" i="25"/>
  <c r="HD8" i="25"/>
  <c r="HE8" i="25"/>
  <c r="HF8" i="25"/>
  <c r="HG8" i="25"/>
  <c r="HH8" i="25"/>
  <c r="HI8" i="25"/>
  <c r="HJ8" i="25"/>
  <c r="HK8" i="25"/>
  <c r="HL8" i="25"/>
  <c r="HM8" i="25"/>
  <c r="HN8" i="25"/>
  <c r="HO8" i="25"/>
  <c r="HP8" i="25"/>
  <c r="HQ8" i="25"/>
  <c r="HR8" i="25"/>
  <c r="HS8" i="25"/>
  <c r="HT8" i="25"/>
  <c r="HU8" i="25"/>
  <c r="FX9" i="25"/>
  <c r="FY9" i="25"/>
  <c r="FZ9" i="25"/>
  <c r="GA9" i="25"/>
  <c r="GB9" i="25"/>
  <c r="GC9" i="25"/>
  <c r="GD9" i="25"/>
  <c r="GE9" i="25"/>
  <c r="GF9" i="25"/>
  <c r="GG9" i="25"/>
  <c r="GH9" i="25"/>
  <c r="GI9" i="25"/>
  <c r="GJ9" i="25"/>
  <c r="GK9" i="25"/>
  <c r="GL9" i="25"/>
  <c r="GM9" i="25"/>
  <c r="GN9" i="25"/>
  <c r="GO9" i="25"/>
  <c r="GP9" i="25"/>
  <c r="GQ9" i="25"/>
  <c r="GR9" i="25"/>
  <c r="GS9" i="25"/>
  <c r="GT9" i="25"/>
  <c r="GU9" i="25"/>
  <c r="GV9" i="25"/>
  <c r="GW9" i="25"/>
  <c r="GX9" i="25"/>
  <c r="GY9" i="25"/>
  <c r="GZ9" i="25"/>
  <c r="HA9" i="25"/>
  <c r="HB9" i="25"/>
  <c r="HC9" i="25"/>
  <c r="HD9" i="25"/>
  <c r="HE9" i="25"/>
  <c r="HF9" i="25"/>
  <c r="HG9" i="25"/>
  <c r="HH9" i="25"/>
  <c r="HI9" i="25"/>
  <c r="HJ9" i="25"/>
  <c r="HK9" i="25"/>
  <c r="HL9" i="25"/>
  <c r="HM9" i="25"/>
  <c r="HN9" i="25"/>
  <c r="HO9" i="25"/>
  <c r="HP9" i="25"/>
  <c r="HQ9" i="25"/>
  <c r="HR9" i="25"/>
  <c r="HS9" i="25"/>
  <c r="HT9" i="25"/>
  <c r="HU9" i="25"/>
  <c r="FX10" i="25"/>
  <c r="FY10" i="25"/>
  <c r="FZ10" i="25"/>
  <c r="GA10" i="25"/>
  <c r="GB10" i="25"/>
  <c r="GC10" i="25"/>
  <c r="GD10" i="25"/>
  <c r="GE10" i="25"/>
  <c r="GF10" i="25"/>
  <c r="GG10" i="25"/>
  <c r="GH10" i="25"/>
  <c r="GI10" i="25"/>
  <c r="GJ10" i="25"/>
  <c r="GK10" i="25"/>
  <c r="GL10" i="25"/>
  <c r="GM10" i="25"/>
  <c r="GN10" i="25"/>
  <c r="GO10" i="25"/>
  <c r="GP10" i="25"/>
  <c r="GQ10" i="25"/>
  <c r="GR10" i="25"/>
  <c r="GS10" i="25"/>
  <c r="GT10" i="25"/>
  <c r="GU10" i="25"/>
  <c r="GV10" i="25"/>
  <c r="GW10" i="25"/>
  <c r="GX10" i="25"/>
  <c r="GY10" i="25"/>
  <c r="GZ10" i="25"/>
  <c r="HA10" i="25"/>
  <c r="HB10" i="25"/>
  <c r="HC10" i="25"/>
  <c r="HD10" i="25"/>
  <c r="HE10" i="25"/>
  <c r="HF10" i="25"/>
  <c r="HG10" i="25"/>
  <c r="HH10" i="25"/>
  <c r="HI10" i="25"/>
  <c r="HJ10" i="25"/>
  <c r="HK10" i="25"/>
  <c r="HL10" i="25"/>
  <c r="HM10" i="25"/>
  <c r="HN10" i="25"/>
  <c r="HO10" i="25"/>
  <c r="HP10" i="25"/>
  <c r="HQ10" i="25"/>
  <c r="HR10" i="25"/>
  <c r="HS10" i="25"/>
  <c r="HT10" i="25"/>
  <c r="HU10" i="25"/>
  <c r="FX11" i="25"/>
  <c r="FY11" i="25"/>
  <c r="FZ11" i="25"/>
  <c r="GA11" i="25"/>
  <c r="GB11" i="25"/>
  <c r="GC11" i="25"/>
  <c r="GD11" i="25"/>
  <c r="GE11" i="25"/>
  <c r="GF11" i="25"/>
  <c r="GG11" i="25"/>
  <c r="GH11" i="25"/>
  <c r="GI11" i="25"/>
  <c r="GJ11" i="25"/>
  <c r="GK11" i="25"/>
  <c r="GL11" i="25"/>
  <c r="GM11" i="25"/>
  <c r="GN11" i="25"/>
  <c r="GO11" i="25"/>
  <c r="GP11" i="25"/>
  <c r="GQ11" i="25"/>
  <c r="GR11" i="25"/>
  <c r="GS11" i="25"/>
  <c r="GT11" i="25"/>
  <c r="GU11" i="25"/>
  <c r="GV11" i="25"/>
  <c r="GW11" i="25"/>
  <c r="GX11" i="25"/>
  <c r="GY11" i="25"/>
  <c r="GZ11" i="25"/>
  <c r="HA11" i="25"/>
  <c r="HB11" i="25"/>
  <c r="HC11" i="25"/>
  <c r="HD11" i="25"/>
  <c r="HE11" i="25"/>
  <c r="HF11" i="25"/>
  <c r="HG11" i="25"/>
  <c r="HH11" i="25"/>
  <c r="HI11" i="25"/>
  <c r="HJ11" i="25"/>
  <c r="HK11" i="25"/>
  <c r="HL11" i="25"/>
  <c r="HM11" i="25"/>
  <c r="HN11" i="25"/>
  <c r="HO11" i="25"/>
  <c r="HP11" i="25"/>
  <c r="HQ11" i="25"/>
  <c r="HR11" i="25"/>
  <c r="HS11" i="25"/>
  <c r="HT11" i="25"/>
  <c r="HU11" i="25"/>
  <c r="FX12" i="25"/>
  <c r="FY12" i="25"/>
  <c r="FZ12" i="25"/>
  <c r="GA12" i="25"/>
  <c r="GB12" i="25"/>
  <c r="GC12" i="25"/>
  <c r="GD12" i="25"/>
  <c r="GE12" i="25"/>
  <c r="GF12" i="25"/>
  <c r="GG12" i="25"/>
  <c r="GH12" i="25"/>
  <c r="GI12" i="25"/>
  <c r="GJ12" i="25"/>
  <c r="GK12" i="25"/>
  <c r="GL12" i="25"/>
  <c r="GM12" i="25"/>
  <c r="GN12" i="25"/>
  <c r="GO12" i="25"/>
  <c r="GP12" i="25"/>
  <c r="GQ12" i="25"/>
  <c r="GR12" i="25"/>
  <c r="GS12" i="25"/>
  <c r="GT12" i="25"/>
  <c r="GU12" i="25"/>
  <c r="GV12" i="25"/>
  <c r="GW12" i="25"/>
  <c r="GX12" i="25"/>
  <c r="GY12" i="25"/>
  <c r="GZ12" i="25"/>
  <c r="HA12" i="25"/>
  <c r="HB12" i="25"/>
  <c r="HC12" i="25"/>
  <c r="HD12" i="25"/>
  <c r="HE12" i="25"/>
  <c r="HF12" i="25"/>
  <c r="HG12" i="25"/>
  <c r="HH12" i="25"/>
  <c r="HI12" i="25"/>
  <c r="HJ12" i="25"/>
  <c r="HK12" i="25"/>
  <c r="HL12" i="25"/>
  <c r="HM12" i="25"/>
  <c r="HN12" i="25"/>
  <c r="HO12" i="25"/>
  <c r="HP12" i="25"/>
  <c r="HQ12" i="25"/>
  <c r="HR12" i="25"/>
  <c r="HS12" i="25"/>
  <c r="HT12" i="25"/>
  <c r="HU12" i="25"/>
  <c r="FX13" i="25"/>
  <c r="FY13" i="25"/>
  <c r="FZ13" i="25"/>
  <c r="GA13" i="25"/>
  <c r="GB13" i="25"/>
  <c r="GC13" i="25"/>
  <c r="GD13" i="25"/>
  <c r="GE13" i="25"/>
  <c r="GF13" i="25"/>
  <c r="GG13" i="25"/>
  <c r="GH13" i="25"/>
  <c r="GI13" i="25"/>
  <c r="GJ13" i="25"/>
  <c r="GK13" i="25"/>
  <c r="GL13" i="25"/>
  <c r="GM13" i="25"/>
  <c r="GN13" i="25"/>
  <c r="GO13" i="25"/>
  <c r="GP13" i="25"/>
  <c r="GQ13" i="25"/>
  <c r="GR13" i="25"/>
  <c r="GS13" i="25"/>
  <c r="GT13" i="25"/>
  <c r="GU13" i="25"/>
  <c r="GV13" i="25"/>
  <c r="GW13" i="25"/>
  <c r="GX13" i="25"/>
  <c r="GY13" i="25"/>
  <c r="GZ13" i="25"/>
  <c r="HA13" i="25"/>
  <c r="HB13" i="25"/>
  <c r="HC13" i="25"/>
  <c r="HD13" i="25"/>
  <c r="HE13" i="25"/>
  <c r="HF13" i="25"/>
  <c r="HG13" i="25"/>
  <c r="HH13" i="25"/>
  <c r="HI13" i="25"/>
  <c r="HJ13" i="25"/>
  <c r="HK13" i="25"/>
  <c r="HL13" i="25"/>
  <c r="HM13" i="25"/>
  <c r="HN13" i="25"/>
  <c r="HO13" i="25"/>
  <c r="HP13" i="25"/>
  <c r="HQ13" i="25"/>
  <c r="HR13" i="25"/>
  <c r="HS13" i="25"/>
  <c r="HT13" i="25"/>
  <c r="HU13" i="25"/>
  <c r="FX14" i="25"/>
  <c r="FY14" i="25"/>
  <c r="FZ14" i="25"/>
  <c r="GA14" i="25"/>
  <c r="GB14" i="25"/>
  <c r="GC14" i="25"/>
  <c r="GD14" i="25"/>
  <c r="GE14" i="25"/>
  <c r="GF14" i="25"/>
  <c r="GG14" i="25"/>
  <c r="GH14" i="25"/>
  <c r="GI14" i="25"/>
  <c r="GJ14" i="25"/>
  <c r="GK14" i="25"/>
  <c r="GL14" i="25"/>
  <c r="GM14" i="25"/>
  <c r="GN14" i="25"/>
  <c r="GO14" i="25"/>
  <c r="GP14" i="25"/>
  <c r="GQ14" i="25"/>
  <c r="GR14" i="25"/>
  <c r="GS14" i="25"/>
  <c r="GT14" i="25"/>
  <c r="GU14" i="25"/>
  <c r="GV14" i="25"/>
  <c r="GW14" i="25"/>
  <c r="GX14" i="25"/>
  <c r="GY14" i="25"/>
  <c r="GZ14" i="25"/>
  <c r="HA14" i="25"/>
  <c r="HB14" i="25"/>
  <c r="HC14" i="25"/>
  <c r="HD14" i="25"/>
  <c r="HE14" i="25"/>
  <c r="HF14" i="25"/>
  <c r="HG14" i="25"/>
  <c r="HH14" i="25"/>
  <c r="HI14" i="25"/>
  <c r="HJ14" i="25"/>
  <c r="HK14" i="25"/>
  <c r="HL14" i="25"/>
  <c r="HM14" i="25"/>
  <c r="HN14" i="25"/>
  <c r="HO14" i="25"/>
  <c r="HP14" i="25"/>
  <c r="HQ14" i="25"/>
  <c r="HR14" i="25"/>
  <c r="HS14" i="25"/>
  <c r="HT14" i="25"/>
  <c r="HU14" i="25"/>
  <c r="FX15" i="25"/>
  <c r="FY15" i="25"/>
  <c r="FZ15" i="25"/>
  <c r="GA15" i="25"/>
  <c r="GB15" i="25"/>
  <c r="GC15" i="25"/>
  <c r="GD15" i="25"/>
  <c r="GE15" i="25"/>
  <c r="GF15" i="25"/>
  <c r="GG15" i="25"/>
  <c r="GH15" i="25"/>
  <c r="GI15" i="25"/>
  <c r="GJ15" i="25"/>
  <c r="GK15" i="25"/>
  <c r="GL15" i="25"/>
  <c r="GM15" i="25"/>
  <c r="GN15" i="25"/>
  <c r="GO15" i="25"/>
  <c r="GP15" i="25"/>
  <c r="GQ15" i="25"/>
  <c r="GR15" i="25"/>
  <c r="GS15" i="25"/>
  <c r="GT15" i="25"/>
  <c r="GU15" i="25"/>
  <c r="GV15" i="25"/>
  <c r="GW15" i="25"/>
  <c r="GX15" i="25"/>
  <c r="GY15" i="25"/>
  <c r="GZ15" i="25"/>
  <c r="HA15" i="25"/>
  <c r="HB15" i="25"/>
  <c r="HC15" i="25"/>
  <c r="HD15" i="25"/>
  <c r="HE15" i="25"/>
  <c r="HF15" i="25"/>
  <c r="HG15" i="25"/>
  <c r="HH15" i="25"/>
  <c r="HI15" i="25"/>
  <c r="HJ15" i="25"/>
  <c r="HK15" i="25"/>
  <c r="HL15" i="25"/>
  <c r="HM15" i="25"/>
  <c r="HN15" i="25"/>
  <c r="HO15" i="25"/>
  <c r="HP15" i="25"/>
  <c r="HQ15" i="25"/>
  <c r="HR15" i="25"/>
  <c r="HS15" i="25"/>
  <c r="HT15" i="25"/>
  <c r="HU15" i="25"/>
  <c r="FX16" i="25"/>
  <c r="FY16" i="25"/>
  <c r="FZ16" i="25"/>
  <c r="GA16" i="25"/>
  <c r="GB16" i="25"/>
  <c r="GC16" i="25"/>
  <c r="GD16" i="25"/>
  <c r="GE16" i="25"/>
  <c r="GF16" i="25"/>
  <c r="GG16" i="25"/>
  <c r="GH16" i="25"/>
  <c r="GI16" i="25"/>
  <c r="GJ16" i="25"/>
  <c r="GK16" i="25"/>
  <c r="GL16" i="25"/>
  <c r="GM16" i="25"/>
  <c r="GN16" i="25"/>
  <c r="GO16" i="25"/>
  <c r="GP16" i="25"/>
  <c r="GQ16" i="25"/>
  <c r="GR16" i="25"/>
  <c r="GS16" i="25"/>
  <c r="GT16" i="25"/>
  <c r="GU16" i="25"/>
  <c r="GV16" i="25"/>
  <c r="GW16" i="25"/>
  <c r="GX16" i="25"/>
  <c r="GY16" i="25"/>
  <c r="GZ16" i="25"/>
  <c r="HA16" i="25"/>
  <c r="HB16" i="25"/>
  <c r="HC16" i="25"/>
  <c r="HD16" i="25"/>
  <c r="HE16" i="25"/>
  <c r="HF16" i="25"/>
  <c r="HG16" i="25"/>
  <c r="HH16" i="25"/>
  <c r="HI16" i="25"/>
  <c r="HJ16" i="25"/>
  <c r="HK16" i="25"/>
  <c r="HL16" i="25"/>
  <c r="HM16" i="25"/>
  <c r="HN16" i="25"/>
  <c r="HO16" i="25"/>
  <c r="HP16" i="25"/>
  <c r="HQ16" i="25"/>
  <c r="HR16" i="25"/>
  <c r="HS16" i="25"/>
  <c r="HT16" i="25"/>
  <c r="HU16" i="25"/>
  <c r="FX17" i="25"/>
  <c r="FY17" i="25"/>
  <c r="FZ17" i="25"/>
  <c r="GA17" i="25"/>
  <c r="GB17" i="25"/>
  <c r="GC17" i="25"/>
  <c r="GD17" i="25"/>
  <c r="GE17" i="25"/>
  <c r="GF17" i="25"/>
  <c r="GG17" i="25"/>
  <c r="GH17" i="25"/>
  <c r="GI17" i="25"/>
  <c r="GJ17" i="25"/>
  <c r="GK17" i="25"/>
  <c r="GL17" i="25"/>
  <c r="GM17" i="25"/>
  <c r="GN17" i="25"/>
  <c r="GO17" i="25"/>
  <c r="GP17" i="25"/>
  <c r="GQ17" i="25"/>
  <c r="GR17" i="25"/>
  <c r="GS17" i="25"/>
  <c r="GT17" i="25"/>
  <c r="GU17" i="25"/>
  <c r="GV17" i="25"/>
  <c r="GW17" i="25"/>
  <c r="GX17" i="25"/>
  <c r="GY17" i="25"/>
  <c r="GZ17" i="25"/>
  <c r="HA17" i="25"/>
  <c r="HB17" i="25"/>
  <c r="HC17" i="25"/>
  <c r="HD17" i="25"/>
  <c r="HE17" i="25"/>
  <c r="HF17" i="25"/>
  <c r="HG17" i="25"/>
  <c r="HH17" i="25"/>
  <c r="HI17" i="25"/>
  <c r="HJ17" i="25"/>
  <c r="HK17" i="25"/>
  <c r="HL17" i="25"/>
  <c r="HM17" i="25"/>
  <c r="HN17" i="25"/>
  <c r="HO17" i="25"/>
  <c r="HP17" i="25"/>
  <c r="HQ17" i="25"/>
  <c r="HR17" i="25"/>
  <c r="HS17" i="25"/>
  <c r="HT17" i="25"/>
  <c r="HU17" i="25"/>
  <c r="FX18" i="25"/>
  <c r="FY18" i="25"/>
  <c r="FZ18" i="25"/>
  <c r="GA18" i="25"/>
  <c r="GB18" i="25"/>
  <c r="GC18" i="25"/>
  <c r="GD18" i="25"/>
  <c r="GE18" i="25"/>
  <c r="GF18" i="25"/>
  <c r="GG18" i="25"/>
  <c r="GH18" i="25"/>
  <c r="GI18" i="25"/>
  <c r="GJ18" i="25"/>
  <c r="GK18" i="25"/>
  <c r="GL18" i="25"/>
  <c r="GM18" i="25"/>
  <c r="GN18" i="25"/>
  <c r="GO18" i="25"/>
  <c r="GP18" i="25"/>
  <c r="GQ18" i="25"/>
  <c r="GR18" i="25"/>
  <c r="GS18" i="25"/>
  <c r="GT18" i="25"/>
  <c r="GU18" i="25"/>
  <c r="GV18" i="25"/>
  <c r="GW18" i="25"/>
  <c r="GX18" i="25"/>
  <c r="GY18" i="25"/>
  <c r="GZ18" i="25"/>
  <c r="HA18" i="25"/>
  <c r="HB18" i="25"/>
  <c r="HC18" i="25"/>
  <c r="HD18" i="25"/>
  <c r="HE18" i="25"/>
  <c r="HF18" i="25"/>
  <c r="HG18" i="25"/>
  <c r="HH18" i="25"/>
  <c r="HI18" i="25"/>
  <c r="HJ18" i="25"/>
  <c r="HK18" i="25"/>
  <c r="HL18" i="25"/>
  <c r="HM18" i="25"/>
  <c r="HN18" i="25"/>
  <c r="HO18" i="25"/>
  <c r="HP18" i="25"/>
  <c r="HQ18" i="25"/>
  <c r="HR18" i="25"/>
  <c r="HS18" i="25"/>
  <c r="HT18" i="25"/>
  <c r="HU18" i="25"/>
  <c r="FX19" i="25"/>
  <c r="FY19" i="25"/>
  <c r="FZ19" i="25"/>
  <c r="GA19" i="25"/>
  <c r="GB19" i="25"/>
  <c r="GC19" i="25"/>
  <c r="GD19" i="25"/>
  <c r="GE19" i="25"/>
  <c r="GF19" i="25"/>
  <c r="GG19" i="25"/>
  <c r="GH19" i="25"/>
  <c r="GI19" i="25"/>
  <c r="GJ19" i="25"/>
  <c r="GK19" i="25"/>
  <c r="GL19" i="25"/>
  <c r="GM19" i="25"/>
  <c r="GN19" i="25"/>
  <c r="GO19" i="25"/>
  <c r="GP19" i="25"/>
  <c r="GQ19" i="25"/>
  <c r="GR19" i="25"/>
  <c r="GS19" i="25"/>
  <c r="GT19" i="25"/>
  <c r="GU19" i="25"/>
  <c r="GV19" i="25"/>
  <c r="GW19" i="25"/>
  <c r="GX19" i="25"/>
  <c r="GY19" i="25"/>
  <c r="GZ19" i="25"/>
  <c r="HA19" i="25"/>
  <c r="HB19" i="25"/>
  <c r="HC19" i="25"/>
  <c r="HD19" i="25"/>
  <c r="HE19" i="25"/>
  <c r="HF19" i="25"/>
  <c r="HG19" i="25"/>
  <c r="HH19" i="25"/>
  <c r="HI19" i="25"/>
  <c r="HJ19" i="25"/>
  <c r="HK19" i="25"/>
  <c r="HL19" i="25"/>
  <c r="HM19" i="25"/>
  <c r="HN19" i="25"/>
  <c r="HO19" i="25"/>
  <c r="HP19" i="25"/>
  <c r="HQ19" i="25"/>
  <c r="HR19" i="25"/>
  <c r="HS19" i="25"/>
  <c r="HT19" i="25"/>
  <c r="HU19" i="25"/>
  <c r="FX20" i="25"/>
  <c r="FY20" i="25"/>
  <c r="FZ20" i="25"/>
  <c r="GA20" i="25"/>
  <c r="GB20" i="25"/>
  <c r="GC20" i="25"/>
  <c r="GD20" i="25"/>
  <c r="GE20" i="25"/>
  <c r="GF20" i="25"/>
  <c r="GG20" i="25"/>
  <c r="GH20" i="25"/>
  <c r="GI20" i="25"/>
  <c r="GJ20" i="25"/>
  <c r="GK20" i="25"/>
  <c r="GL20" i="25"/>
  <c r="GM20" i="25"/>
  <c r="GN20" i="25"/>
  <c r="GO20" i="25"/>
  <c r="GP20" i="25"/>
  <c r="GQ20" i="25"/>
  <c r="GR20" i="25"/>
  <c r="GS20" i="25"/>
  <c r="GT20" i="25"/>
  <c r="GU20" i="25"/>
  <c r="GV20" i="25"/>
  <c r="GW20" i="25"/>
  <c r="GX20" i="25"/>
  <c r="GY20" i="25"/>
  <c r="GZ20" i="25"/>
  <c r="HA20" i="25"/>
  <c r="HB20" i="25"/>
  <c r="HC20" i="25"/>
  <c r="HD20" i="25"/>
  <c r="HE20" i="25"/>
  <c r="HF20" i="25"/>
  <c r="HG20" i="25"/>
  <c r="HH20" i="25"/>
  <c r="HI20" i="25"/>
  <c r="HJ20" i="25"/>
  <c r="HK20" i="25"/>
  <c r="HL20" i="25"/>
  <c r="HM20" i="25"/>
  <c r="HN20" i="25"/>
  <c r="HO20" i="25"/>
  <c r="HP20" i="25"/>
  <c r="HQ20" i="25"/>
  <c r="HR20" i="25"/>
  <c r="HS20" i="25"/>
  <c r="HT20" i="25"/>
  <c r="HU20" i="25"/>
  <c r="FX21" i="25"/>
  <c r="FY21" i="25"/>
  <c r="FZ21" i="25"/>
  <c r="GA21" i="25"/>
  <c r="GB21" i="25"/>
  <c r="GC21" i="25"/>
  <c r="GD21" i="25"/>
  <c r="GE21" i="25"/>
  <c r="GF21" i="25"/>
  <c r="GG21" i="25"/>
  <c r="GH21" i="25"/>
  <c r="GI21" i="25"/>
  <c r="GJ21" i="25"/>
  <c r="GK21" i="25"/>
  <c r="GL21" i="25"/>
  <c r="GM21" i="25"/>
  <c r="GN21" i="25"/>
  <c r="GO21" i="25"/>
  <c r="GP21" i="25"/>
  <c r="GQ21" i="25"/>
  <c r="GR21" i="25"/>
  <c r="GS21" i="25"/>
  <c r="GT21" i="25"/>
  <c r="GU21" i="25"/>
  <c r="GV21" i="25"/>
  <c r="GW21" i="25"/>
  <c r="GX21" i="25"/>
  <c r="GY21" i="25"/>
  <c r="GZ21" i="25"/>
  <c r="HA21" i="25"/>
  <c r="HB21" i="25"/>
  <c r="HC21" i="25"/>
  <c r="HD21" i="25"/>
  <c r="HE21" i="25"/>
  <c r="HF21" i="25"/>
  <c r="HG21" i="25"/>
  <c r="HH21" i="25"/>
  <c r="HI21" i="25"/>
  <c r="HJ21" i="25"/>
  <c r="HK21" i="25"/>
  <c r="HL21" i="25"/>
  <c r="HM21" i="25"/>
  <c r="HN21" i="25"/>
  <c r="HO21" i="25"/>
  <c r="HP21" i="25"/>
  <c r="HQ21" i="25"/>
  <c r="HR21" i="25"/>
  <c r="HS21" i="25"/>
  <c r="HT21" i="25"/>
  <c r="HU21" i="25"/>
  <c r="FX22" i="25"/>
  <c r="FY22" i="25"/>
  <c r="FZ22" i="25"/>
  <c r="GA22" i="25"/>
  <c r="GB22" i="25"/>
  <c r="GC22" i="25"/>
  <c r="GD22" i="25"/>
  <c r="GE22" i="25"/>
  <c r="GF22" i="25"/>
  <c r="GG22" i="25"/>
  <c r="GH22" i="25"/>
  <c r="GI22" i="25"/>
  <c r="GJ22" i="25"/>
  <c r="GK22" i="25"/>
  <c r="GL22" i="25"/>
  <c r="GM22" i="25"/>
  <c r="GN22" i="25"/>
  <c r="GO22" i="25"/>
  <c r="GP22" i="25"/>
  <c r="GQ22" i="25"/>
  <c r="GR22" i="25"/>
  <c r="GS22" i="25"/>
  <c r="GT22" i="25"/>
  <c r="GU22" i="25"/>
  <c r="GV22" i="25"/>
  <c r="GW22" i="25"/>
  <c r="GX22" i="25"/>
  <c r="GY22" i="25"/>
  <c r="GZ22" i="25"/>
  <c r="HA22" i="25"/>
  <c r="HB22" i="25"/>
  <c r="HC22" i="25"/>
  <c r="HD22" i="25"/>
  <c r="HE22" i="25"/>
  <c r="HF22" i="25"/>
  <c r="HG22" i="25"/>
  <c r="HH22" i="25"/>
  <c r="HI22" i="25"/>
  <c r="HJ22" i="25"/>
  <c r="HK22" i="25"/>
  <c r="HL22" i="25"/>
  <c r="HM22" i="25"/>
  <c r="HN22" i="25"/>
  <c r="HO22" i="25"/>
  <c r="HP22" i="25"/>
  <c r="HQ22" i="25"/>
  <c r="HR22" i="25"/>
  <c r="HS22" i="25"/>
  <c r="HT22" i="25"/>
  <c r="HU22" i="25"/>
  <c r="FX23" i="25"/>
  <c r="FY23" i="25"/>
  <c r="FZ23" i="25"/>
  <c r="GA23" i="25"/>
  <c r="GB23" i="25"/>
  <c r="GC23" i="25"/>
  <c r="GD23" i="25"/>
  <c r="GE23" i="25"/>
  <c r="GF23" i="25"/>
  <c r="GG23" i="25"/>
  <c r="GH23" i="25"/>
  <c r="GI23" i="25"/>
  <c r="GJ23" i="25"/>
  <c r="GK23" i="25"/>
  <c r="GL23" i="25"/>
  <c r="GM23" i="25"/>
  <c r="GN23" i="25"/>
  <c r="GO23" i="25"/>
  <c r="GP23" i="25"/>
  <c r="GQ23" i="25"/>
  <c r="GR23" i="25"/>
  <c r="GS23" i="25"/>
  <c r="GT23" i="25"/>
  <c r="GU23" i="25"/>
  <c r="GV23" i="25"/>
  <c r="GW23" i="25"/>
  <c r="GX23" i="25"/>
  <c r="GY23" i="25"/>
  <c r="GZ23" i="25"/>
  <c r="HA23" i="25"/>
  <c r="HB23" i="25"/>
  <c r="HC23" i="25"/>
  <c r="HD23" i="25"/>
  <c r="HE23" i="25"/>
  <c r="HF23" i="25"/>
  <c r="HG23" i="25"/>
  <c r="HH23" i="25"/>
  <c r="HI23" i="25"/>
  <c r="HJ23" i="25"/>
  <c r="HK23" i="25"/>
  <c r="HL23" i="25"/>
  <c r="HM23" i="25"/>
  <c r="HN23" i="25"/>
  <c r="HO23" i="25"/>
  <c r="HP23" i="25"/>
  <c r="HQ23" i="25"/>
  <c r="HR23" i="25"/>
  <c r="HS23" i="25"/>
  <c r="HT23" i="25"/>
  <c r="HU23" i="25"/>
  <c r="FX24" i="25"/>
  <c r="FY24" i="25"/>
  <c r="FZ24" i="25"/>
  <c r="GA24" i="25"/>
  <c r="GB24" i="25"/>
  <c r="GC24" i="25"/>
  <c r="GD24" i="25"/>
  <c r="GE24" i="25"/>
  <c r="GF24" i="25"/>
  <c r="GG24" i="25"/>
  <c r="GH24" i="25"/>
  <c r="GI24" i="25"/>
  <c r="GJ24" i="25"/>
  <c r="GK24" i="25"/>
  <c r="GL24" i="25"/>
  <c r="GM24" i="25"/>
  <c r="GN24" i="25"/>
  <c r="GO24" i="25"/>
  <c r="GP24" i="25"/>
  <c r="GQ24" i="25"/>
  <c r="GR24" i="25"/>
  <c r="GS24" i="25"/>
  <c r="GT24" i="25"/>
  <c r="GU24" i="25"/>
  <c r="GV24" i="25"/>
  <c r="GW24" i="25"/>
  <c r="GX24" i="25"/>
  <c r="GY24" i="25"/>
  <c r="GZ24" i="25"/>
  <c r="HA24" i="25"/>
  <c r="HB24" i="25"/>
  <c r="HC24" i="25"/>
  <c r="HD24" i="25"/>
  <c r="HE24" i="25"/>
  <c r="HF24" i="25"/>
  <c r="HG24" i="25"/>
  <c r="HH24" i="25"/>
  <c r="HI24" i="25"/>
  <c r="HJ24" i="25"/>
  <c r="HK24" i="25"/>
  <c r="HL24" i="25"/>
  <c r="HM24" i="25"/>
  <c r="HN24" i="25"/>
  <c r="HO24" i="25"/>
  <c r="HP24" i="25"/>
  <c r="HQ24" i="25"/>
  <c r="HR24" i="25"/>
  <c r="HS24" i="25"/>
  <c r="HT24" i="25"/>
  <c r="HU24" i="25"/>
  <c r="FX25" i="25"/>
  <c r="FY25" i="25"/>
  <c r="FZ25" i="25"/>
  <c r="GA25" i="25"/>
  <c r="GB25" i="25"/>
  <c r="GC25" i="25"/>
  <c r="GD25" i="25"/>
  <c r="GE25" i="25"/>
  <c r="GF25" i="25"/>
  <c r="GG25" i="25"/>
  <c r="GH25" i="25"/>
  <c r="GI25" i="25"/>
  <c r="GJ25" i="25"/>
  <c r="GK25" i="25"/>
  <c r="GL25" i="25"/>
  <c r="GM25" i="25"/>
  <c r="GN25" i="25"/>
  <c r="GO25" i="25"/>
  <c r="GP25" i="25"/>
  <c r="GQ25" i="25"/>
  <c r="GR25" i="25"/>
  <c r="GS25" i="25"/>
  <c r="GT25" i="25"/>
  <c r="GU25" i="25"/>
  <c r="GV25" i="25"/>
  <c r="GW25" i="25"/>
  <c r="GX25" i="25"/>
  <c r="GY25" i="25"/>
  <c r="GZ25" i="25"/>
  <c r="HA25" i="25"/>
  <c r="HB25" i="25"/>
  <c r="HC25" i="25"/>
  <c r="HD25" i="25"/>
  <c r="HE25" i="25"/>
  <c r="HF25" i="25"/>
  <c r="HG25" i="25"/>
  <c r="HH25" i="25"/>
  <c r="HI25" i="25"/>
  <c r="HJ25" i="25"/>
  <c r="HK25" i="25"/>
  <c r="HL25" i="25"/>
  <c r="HM25" i="25"/>
  <c r="HN25" i="25"/>
  <c r="HO25" i="25"/>
  <c r="HP25" i="25"/>
  <c r="HQ25" i="25"/>
  <c r="HR25" i="25"/>
  <c r="HS25" i="25"/>
  <c r="HT25" i="25"/>
  <c r="HU25" i="25"/>
  <c r="FX26" i="25"/>
  <c r="FY26" i="25"/>
  <c r="FZ26" i="25"/>
  <c r="GA26" i="25"/>
  <c r="GB26" i="25"/>
  <c r="GC26" i="25"/>
  <c r="GD26" i="25"/>
  <c r="GE26" i="25"/>
  <c r="GF26" i="25"/>
  <c r="GG26" i="25"/>
  <c r="GH26" i="25"/>
  <c r="GI26" i="25"/>
  <c r="GJ26" i="25"/>
  <c r="GK26" i="25"/>
  <c r="GL26" i="25"/>
  <c r="GM26" i="25"/>
  <c r="GN26" i="25"/>
  <c r="GO26" i="25"/>
  <c r="GP26" i="25"/>
  <c r="GQ26" i="25"/>
  <c r="GR26" i="25"/>
  <c r="GS26" i="25"/>
  <c r="GT26" i="25"/>
  <c r="GU26" i="25"/>
  <c r="GV26" i="25"/>
  <c r="GW26" i="25"/>
  <c r="GX26" i="25"/>
  <c r="GY26" i="25"/>
  <c r="GZ26" i="25"/>
  <c r="HA26" i="25"/>
  <c r="HB26" i="25"/>
  <c r="HC26" i="25"/>
  <c r="HD26" i="25"/>
  <c r="HE26" i="25"/>
  <c r="HF26" i="25"/>
  <c r="HG26" i="25"/>
  <c r="HH26" i="25"/>
  <c r="HI26" i="25"/>
  <c r="HJ26" i="25"/>
  <c r="HK26" i="25"/>
  <c r="HL26" i="25"/>
  <c r="HM26" i="25"/>
  <c r="HN26" i="25"/>
  <c r="HO26" i="25"/>
  <c r="HP26" i="25"/>
  <c r="HQ26" i="25"/>
  <c r="HR26" i="25"/>
  <c r="HS26" i="25"/>
  <c r="HT26" i="25"/>
  <c r="HU26" i="25"/>
  <c r="FX27" i="25"/>
  <c r="FY27" i="25"/>
  <c r="FZ27" i="25"/>
  <c r="GA27" i="25"/>
  <c r="GB27" i="25"/>
  <c r="GC27" i="25"/>
  <c r="GD27" i="25"/>
  <c r="GE27" i="25"/>
  <c r="GF27" i="25"/>
  <c r="GG27" i="25"/>
  <c r="GH27" i="25"/>
  <c r="GI27" i="25"/>
  <c r="GJ27" i="25"/>
  <c r="GK27" i="25"/>
  <c r="GL27" i="25"/>
  <c r="GM27" i="25"/>
  <c r="GN27" i="25"/>
  <c r="GO27" i="25"/>
  <c r="GP27" i="25"/>
  <c r="GQ27" i="25"/>
  <c r="GR27" i="25"/>
  <c r="GS27" i="25"/>
  <c r="GT27" i="25"/>
  <c r="GU27" i="25"/>
  <c r="GV27" i="25"/>
  <c r="GW27" i="25"/>
  <c r="GX27" i="25"/>
  <c r="GY27" i="25"/>
  <c r="GZ27" i="25"/>
  <c r="HA27" i="25"/>
  <c r="HB27" i="25"/>
  <c r="HC27" i="25"/>
  <c r="HD27" i="25"/>
  <c r="HE27" i="25"/>
  <c r="HF27" i="25"/>
  <c r="HG27" i="25"/>
  <c r="HH27" i="25"/>
  <c r="HI27" i="25"/>
  <c r="HJ27" i="25"/>
  <c r="HK27" i="25"/>
  <c r="HL27" i="25"/>
  <c r="HM27" i="25"/>
  <c r="HN27" i="25"/>
  <c r="HO27" i="25"/>
  <c r="HP27" i="25"/>
  <c r="HQ27" i="25"/>
  <c r="HR27" i="25"/>
  <c r="HS27" i="25"/>
  <c r="HT27" i="25"/>
  <c r="HU27" i="25"/>
  <c r="FX28" i="25"/>
  <c r="FY28" i="25"/>
  <c r="FZ28" i="25"/>
  <c r="GA28" i="25"/>
  <c r="GB28" i="25"/>
  <c r="GC28" i="25"/>
  <c r="GD28" i="25"/>
  <c r="GE28" i="25"/>
  <c r="GF28" i="25"/>
  <c r="GG28" i="25"/>
  <c r="GH28" i="25"/>
  <c r="GI28" i="25"/>
  <c r="GJ28" i="25"/>
  <c r="GK28" i="25"/>
  <c r="GL28" i="25"/>
  <c r="GM28" i="25"/>
  <c r="GN28" i="25"/>
  <c r="GO28" i="25"/>
  <c r="GP28" i="25"/>
  <c r="GQ28" i="25"/>
  <c r="GR28" i="25"/>
  <c r="GS28" i="25"/>
  <c r="GT28" i="25"/>
  <c r="GU28" i="25"/>
  <c r="GV28" i="25"/>
  <c r="GW28" i="25"/>
  <c r="GX28" i="25"/>
  <c r="GY28" i="25"/>
  <c r="GZ28" i="25"/>
  <c r="HA28" i="25"/>
  <c r="HB28" i="25"/>
  <c r="HC28" i="25"/>
  <c r="HD28" i="25"/>
  <c r="HE28" i="25"/>
  <c r="HF28" i="25"/>
  <c r="HG28" i="25"/>
  <c r="HH28" i="25"/>
  <c r="HI28" i="25"/>
  <c r="HJ28" i="25"/>
  <c r="HK28" i="25"/>
  <c r="HL28" i="25"/>
  <c r="HM28" i="25"/>
  <c r="HN28" i="25"/>
  <c r="HO28" i="25"/>
  <c r="HP28" i="25"/>
  <c r="HQ28" i="25"/>
  <c r="HR28" i="25"/>
  <c r="HS28" i="25"/>
  <c r="HT28" i="25"/>
  <c r="HU28" i="25"/>
  <c r="FX29" i="25"/>
  <c r="FY29" i="25"/>
  <c r="FZ29" i="25"/>
  <c r="GA29" i="25"/>
  <c r="GB29" i="25"/>
  <c r="GC29" i="25"/>
  <c r="GD29" i="25"/>
  <c r="GE29" i="25"/>
  <c r="GF29" i="25"/>
  <c r="GG29" i="25"/>
  <c r="GH29" i="25"/>
  <c r="GI29" i="25"/>
  <c r="GJ29" i="25"/>
  <c r="GK29" i="25"/>
  <c r="GL29" i="25"/>
  <c r="GM29" i="25"/>
  <c r="GN29" i="25"/>
  <c r="GO29" i="25"/>
  <c r="GP29" i="25"/>
  <c r="GQ29" i="25"/>
  <c r="GR29" i="25"/>
  <c r="GS29" i="25"/>
  <c r="GT29" i="25"/>
  <c r="GU29" i="25"/>
  <c r="GV29" i="25"/>
  <c r="GW29" i="25"/>
  <c r="GX29" i="25"/>
  <c r="GY29" i="25"/>
  <c r="GZ29" i="25"/>
  <c r="HA29" i="25"/>
  <c r="HB29" i="25"/>
  <c r="HC29" i="25"/>
  <c r="HD29" i="25"/>
  <c r="HE29" i="25"/>
  <c r="HF29" i="25"/>
  <c r="HG29" i="25"/>
  <c r="HH29" i="25"/>
  <c r="HI29" i="25"/>
  <c r="HJ29" i="25"/>
  <c r="HK29" i="25"/>
  <c r="HL29" i="25"/>
  <c r="HM29" i="25"/>
  <c r="HN29" i="25"/>
  <c r="HO29" i="25"/>
  <c r="HP29" i="25"/>
  <c r="HQ29" i="25"/>
  <c r="HR29" i="25"/>
  <c r="HS29" i="25"/>
  <c r="HT29" i="25"/>
  <c r="HU29" i="25"/>
  <c r="FX30" i="25"/>
  <c r="FY30" i="25"/>
  <c r="FZ30" i="25"/>
  <c r="GA30" i="25"/>
  <c r="GB30" i="25"/>
  <c r="GC30" i="25"/>
  <c r="GD30" i="25"/>
  <c r="GE30" i="25"/>
  <c r="GF30" i="25"/>
  <c r="GG30" i="25"/>
  <c r="GH30" i="25"/>
  <c r="GI30" i="25"/>
  <c r="GJ30" i="25"/>
  <c r="GK30" i="25"/>
  <c r="GL30" i="25"/>
  <c r="GM30" i="25"/>
  <c r="GN30" i="25"/>
  <c r="GO30" i="25"/>
  <c r="GP30" i="25"/>
  <c r="GQ30" i="25"/>
  <c r="GR30" i="25"/>
  <c r="GS30" i="25"/>
  <c r="GT30" i="25"/>
  <c r="GU30" i="25"/>
  <c r="GV30" i="25"/>
  <c r="GW30" i="25"/>
  <c r="GX30" i="25"/>
  <c r="GY30" i="25"/>
  <c r="GZ30" i="25"/>
  <c r="HA30" i="25"/>
  <c r="HB30" i="25"/>
  <c r="HC30" i="25"/>
  <c r="HD30" i="25"/>
  <c r="HE30" i="25"/>
  <c r="HF30" i="25"/>
  <c r="HG30" i="25"/>
  <c r="HH30" i="25"/>
  <c r="HI30" i="25"/>
  <c r="HJ30" i="25"/>
  <c r="HK30" i="25"/>
  <c r="HL30" i="25"/>
  <c r="HM30" i="25"/>
  <c r="HN30" i="25"/>
  <c r="HO30" i="25"/>
  <c r="HP30" i="25"/>
  <c r="HQ30" i="25"/>
  <c r="HR30" i="25"/>
  <c r="HS30" i="25"/>
  <c r="HT30" i="25"/>
  <c r="HU30" i="25"/>
  <c r="FX31" i="25"/>
  <c r="FY31" i="25"/>
  <c r="FZ31" i="25"/>
  <c r="GA31" i="25"/>
  <c r="GB31" i="25"/>
  <c r="GC31" i="25"/>
  <c r="GD31" i="25"/>
  <c r="GE31" i="25"/>
  <c r="GF31" i="25"/>
  <c r="GG31" i="25"/>
  <c r="GH31" i="25"/>
  <c r="GI31" i="25"/>
  <c r="GJ31" i="25"/>
  <c r="GK31" i="25"/>
  <c r="GL31" i="25"/>
  <c r="GM31" i="25"/>
  <c r="GN31" i="25"/>
  <c r="GO31" i="25"/>
  <c r="GP31" i="25"/>
  <c r="GQ31" i="25"/>
  <c r="GR31" i="25"/>
  <c r="GS31" i="25"/>
  <c r="GT31" i="25"/>
  <c r="GU31" i="25"/>
  <c r="GV31" i="25"/>
  <c r="GW31" i="25"/>
  <c r="GX31" i="25"/>
  <c r="GY31" i="25"/>
  <c r="GZ31" i="25"/>
  <c r="HA31" i="25"/>
  <c r="HB31" i="25"/>
  <c r="HC31" i="25"/>
  <c r="HD31" i="25"/>
  <c r="HE31" i="25"/>
  <c r="HF31" i="25"/>
  <c r="HG31" i="25"/>
  <c r="HH31" i="25"/>
  <c r="HI31" i="25"/>
  <c r="HJ31" i="25"/>
  <c r="HK31" i="25"/>
  <c r="HL31" i="25"/>
  <c r="HM31" i="25"/>
  <c r="HN31" i="25"/>
  <c r="HO31" i="25"/>
  <c r="HP31" i="25"/>
  <c r="HQ31" i="25"/>
  <c r="HR31" i="25"/>
  <c r="HS31" i="25"/>
  <c r="HT31" i="25"/>
  <c r="HU31" i="25"/>
  <c r="FX32" i="25"/>
  <c r="FY32" i="25"/>
  <c r="FZ32" i="25"/>
  <c r="GA32" i="25"/>
  <c r="GB32" i="25"/>
  <c r="GC32" i="25"/>
  <c r="GD32" i="25"/>
  <c r="GE32" i="25"/>
  <c r="GF32" i="25"/>
  <c r="GG32" i="25"/>
  <c r="GH32" i="25"/>
  <c r="GI32" i="25"/>
  <c r="GJ32" i="25"/>
  <c r="GK32" i="25"/>
  <c r="GL32" i="25"/>
  <c r="GM32" i="25"/>
  <c r="GN32" i="25"/>
  <c r="GO32" i="25"/>
  <c r="GP32" i="25"/>
  <c r="GQ32" i="25"/>
  <c r="GR32" i="25"/>
  <c r="GS32" i="25"/>
  <c r="GT32" i="25"/>
  <c r="GU32" i="25"/>
  <c r="GV32" i="25"/>
  <c r="GW32" i="25"/>
  <c r="GX32" i="25"/>
  <c r="GY32" i="25"/>
  <c r="GZ32" i="25"/>
  <c r="HA32" i="25"/>
  <c r="HB32" i="25"/>
  <c r="HC32" i="25"/>
  <c r="HD32" i="25"/>
  <c r="HE32" i="25"/>
  <c r="HF32" i="25"/>
  <c r="HG32" i="25"/>
  <c r="HH32" i="25"/>
  <c r="HI32" i="25"/>
  <c r="HJ32" i="25"/>
  <c r="HK32" i="25"/>
  <c r="HL32" i="25"/>
  <c r="HM32" i="25"/>
  <c r="HN32" i="25"/>
  <c r="HO32" i="25"/>
  <c r="HP32" i="25"/>
  <c r="HQ32" i="25"/>
  <c r="HR32" i="25"/>
  <c r="HS32" i="25"/>
  <c r="HT32" i="25"/>
  <c r="HU32" i="25"/>
  <c r="FX33" i="25"/>
  <c r="FY33" i="25"/>
  <c r="FZ33" i="25"/>
  <c r="GA33" i="25"/>
  <c r="GB33" i="25"/>
  <c r="GC33" i="25"/>
  <c r="GD33" i="25"/>
  <c r="GE33" i="25"/>
  <c r="GF33" i="25"/>
  <c r="GG33" i="25"/>
  <c r="GH33" i="25"/>
  <c r="GI33" i="25"/>
  <c r="GJ33" i="25"/>
  <c r="GK33" i="25"/>
  <c r="GL33" i="25"/>
  <c r="GM33" i="25"/>
  <c r="GN33" i="25"/>
  <c r="GO33" i="25"/>
  <c r="GP33" i="25"/>
  <c r="GQ33" i="25"/>
  <c r="GR33" i="25"/>
  <c r="GS33" i="25"/>
  <c r="GT33" i="25"/>
  <c r="GU33" i="25"/>
  <c r="GV33" i="25"/>
  <c r="GW33" i="25"/>
  <c r="GX33" i="25"/>
  <c r="GY33" i="25"/>
  <c r="GZ33" i="25"/>
  <c r="HA33" i="25"/>
  <c r="HB33" i="25"/>
  <c r="HC33" i="25"/>
  <c r="HD33" i="25"/>
  <c r="HE33" i="25"/>
  <c r="HF33" i="25"/>
  <c r="HG33" i="25"/>
  <c r="HH33" i="25"/>
  <c r="HI33" i="25"/>
  <c r="HJ33" i="25"/>
  <c r="HK33" i="25"/>
  <c r="HL33" i="25"/>
  <c r="HM33" i="25"/>
  <c r="HN33" i="25"/>
  <c r="HO33" i="25"/>
  <c r="HP33" i="25"/>
  <c r="HQ33" i="25"/>
  <c r="HR33" i="25"/>
  <c r="HS33" i="25"/>
  <c r="HT33" i="25"/>
  <c r="HU33" i="25"/>
  <c r="FX34" i="25"/>
  <c r="FY34" i="25"/>
  <c r="FZ34" i="25"/>
  <c r="GA34" i="25"/>
  <c r="GB34" i="25"/>
  <c r="GC34" i="25"/>
  <c r="GD34" i="25"/>
  <c r="GE34" i="25"/>
  <c r="GF34" i="25"/>
  <c r="GG34" i="25"/>
  <c r="GH34" i="25"/>
  <c r="GI34" i="25"/>
  <c r="GJ34" i="25"/>
  <c r="GK34" i="25"/>
  <c r="GL34" i="25"/>
  <c r="GM34" i="25"/>
  <c r="GN34" i="25"/>
  <c r="GO34" i="25"/>
  <c r="GP34" i="25"/>
  <c r="GQ34" i="25"/>
  <c r="GR34" i="25"/>
  <c r="GS34" i="25"/>
  <c r="GT34" i="25"/>
  <c r="GU34" i="25"/>
  <c r="GV34" i="25"/>
  <c r="GW34" i="25"/>
  <c r="GX34" i="25"/>
  <c r="GY34" i="25"/>
  <c r="GZ34" i="25"/>
  <c r="HA34" i="25"/>
  <c r="HB34" i="25"/>
  <c r="HC34" i="25"/>
  <c r="HD34" i="25"/>
  <c r="HE34" i="25"/>
  <c r="HF34" i="25"/>
  <c r="HG34" i="25"/>
  <c r="HH34" i="25"/>
  <c r="HI34" i="25"/>
  <c r="HJ34" i="25"/>
  <c r="HK34" i="25"/>
  <c r="HL34" i="25"/>
  <c r="HM34" i="25"/>
  <c r="HN34" i="25"/>
  <c r="HO34" i="25"/>
  <c r="HP34" i="25"/>
  <c r="HQ34" i="25"/>
  <c r="HR34" i="25"/>
  <c r="HS34" i="25"/>
  <c r="HT34" i="25"/>
  <c r="HU34" i="25"/>
  <c r="FX35" i="25"/>
  <c r="FY35" i="25"/>
  <c r="FZ35" i="25"/>
  <c r="GA35" i="25"/>
  <c r="GB35" i="25"/>
  <c r="GC35" i="25"/>
  <c r="GD35" i="25"/>
  <c r="GE35" i="25"/>
  <c r="GF35" i="25"/>
  <c r="GG35" i="25"/>
  <c r="GH35" i="25"/>
  <c r="GI35" i="25"/>
  <c r="GJ35" i="25"/>
  <c r="GK35" i="25"/>
  <c r="GL35" i="25"/>
  <c r="GM35" i="25"/>
  <c r="GN35" i="25"/>
  <c r="GO35" i="25"/>
  <c r="GP35" i="25"/>
  <c r="GQ35" i="25"/>
  <c r="GR35" i="25"/>
  <c r="GS35" i="25"/>
  <c r="GT35" i="25"/>
  <c r="GU35" i="25"/>
  <c r="GV35" i="25"/>
  <c r="GW35" i="25"/>
  <c r="GX35" i="25"/>
  <c r="GY35" i="25"/>
  <c r="GZ35" i="25"/>
  <c r="HA35" i="25"/>
  <c r="HB35" i="25"/>
  <c r="HC35" i="25"/>
  <c r="HD35" i="25"/>
  <c r="HE35" i="25"/>
  <c r="HF35" i="25"/>
  <c r="HG35" i="25"/>
  <c r="HH35" i="25"/>
  <c r="HI35" i="25"/>
  <c r="HJ35" i="25"/>
  <c r="HK35" i="25"/>
  <c r="HL35" i="25"/>
  <c r="HM35" i="25"/>
  <c r="HN35" i="25"/>
  <c r="HO35" i="25"/>
  <c r="HP35" i="25"/>
  <c r="HQ35" i="25"/>
  <c r="HR35" i="25"/>
  <c r="HS35" i="25"/>
  <c r="HT35" i="25"/>
  <c r="HU35" i="25"/>
  <c r="FX36" i="25"/>
  <c r="FY36" i="25"/>
  <c r="FZ36" i="25"/>
  <c r="GA36" i="25"/>
  <c r="GB36" i="25"/>
  <c r="GC36" i="25"/>
  <c r="GD36" i="25"/>
  <c r="GE36" i="25"/>
  <c r="GF36" i="25"/>
  <c r="GG36" i="25"/>
  <c r="GH36" i="25"/>
  <c r="GI36" i="25"/>
  <c r="GJ36" i="25"/>
  <c r="GK36" i="25"/>
  <c r="GL36" i="25"/>
  <c r="GM36" i="25"/>
  <c r="GN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A36" i="25"/>
  <c r="HB36" i="25"/>
  <c r="HC36" i="25"/>
  <c r="HD36" i="25"/>
  <c r="HE36" i="25"/>
  <c r="HF36" i="25"/>
  <c r="HG36" i="25"/>
  <c r="HH36" i="25"/>
  <c r="HI36" i="25"/>
  <c r="HJ36" i="25"/>
  <c r="HK36" i="25"/>
  <c r="HL36" i="25"/>
  <c r="HM36" i="25"/>
  <c r="HN36" i="25"/>
  <c r="HO36" i="25"/>
  <c r="HP36" i="25"/>
  <c r="HQ36" i="25"/>
  <c r="HR36" i="25"/>
  <c r="HS36" i="25"/>
  <c r="HT36" i="25"/>
  <c r="HU36" i="25"/>
  <c r="FX37" i="25"/>
  <c r="FY37" i="25"/>
  <c r="FZ37" i="25"/>
  <c r="GA37" i="25"/>
  <c r="GB37" i="25"/>
  <c r="GC37" i="25"/>
  <c r="GD37" i="25"/>
  <c r="GE37" i="25"/>
  <c r="GF37" i="25"/>
  <c r="GG37" i="25"/>
  <c r="GH37" i="25"/>
  <c r="GI37" i="25"/>
  <c r="GJ37" i="25"/>
  <c r="GK37" i="25"/>
  <c r="GL37" i="25"/>
  <c r="GM37" i="25"/>
  <c r="GN37" i="25"/>
  <c r="GO37" i="25"/>
  <c r="GP37" i="25"/>
  <c r="GQ37" i="25"/>
  <c r="GR37" i="25"/>
  <c r="GS37" i="25"/>
  <c r="GT37" i="25"/>
  <c r="GU37" i="25"/>
  <c r="GV37" i="25"/>
  <c r="GW37" i="25"/>
  <c r="GX37" i="25"/>
  <c r="GY37" i="25"/>
  <c r="GZ37" i="25"/>
  <c r="HA37" i="25"/>
  <c r="HB37" i="25"/>
  <c r="HC37" i="25"/>
  <c r="HD37" i="25"/>
  <c r="HE37" i="25"/>
  <c r="HF37" i="25"/>
  <c r="HG37" i="25"/>
  <c r="HH37" i="25"/>
  <c r="HI37" i="25"/>
  <c r="HJ37" i="25"/>
  <c r="HK37" i="25"/>
  <c r="HL37" i="25"/>
  <c r="HM37" i="25"/>
  <c r="HN37" i="25"/>
  <c r="HO37" i="25"/>
  <c r="HP37" i="25"/>
  <c r="HQ37" i="25"/>
  <c r="HR37" i="25"/>
  <c r="HS37" i="25"/>
  <c r="HT37" i="25"/>
  <c r="HU37" i="25"/>
  <c r="FX38" i="25"/>
  <c r="FY38" i="25"/>
  <c r="FZ38" i="25"/>
  <c r="GA38" i="25"/>
  <c r="GB38" i="25"/>
  <c r="GC38" i="25"/>
  <c r="GD38" i="25"/>
  <c r="GE38" i="25"/>
  <c r="GF38" i="25"/>
  <c r="GG38" i="25"/>
  <c r="GH38" i="25"/>
  <c r="GI38" i="25"/>
  <c r="GJ38" i="25"/>
  <c r="GK38" i="25"/>
  <c r="GL38" i="25"/>
  <c r="GM38" i="25"/>
  <c r="GN38" i="25"/>
  <c r="GO38" i="25"/>
  <c r="GP38" i="25"/>
  <c r="GQ38" i="25"/>
  <c r="GR38" i="25"/>
  <c r="GS38" i="25"/>
  <c r="GT38" i="25"/>
  <c r="GU38" i="25"/>
  <c r="GV38" i="25"/>
  <c r="GW38" i="25"/>
  <c r="GX38" i="25"/>
  <c r="GY38" i="25"/>
  <c r="GZ38" i="25"/>
  <c r="HA38" i="25"/>
  <c r="HB38" i="25"/>
  <c r="HC38" i="25"/>
  <c r="HD38" i="25"/>
  <c r="HE38" i="25"/>
  <c r="HF38" i="25"/>
  <c r="HG38" i="25"/>
  <c r="HH38" i="25"/>
  <c r="HI38" i="25"/>
  <c r="HJ38" i="25"/>
  <c r="HK38" i="25"/>
  <c r="HL38" i="25"/>
  <c r="HM38" i="25"/>
  <c r="HN38" i="25"/>
  <c r="HO38" i="25"/>
  <c r="HP38" i="25"/>
  <c r="HQ38" i="25"/>
  <c r="HR38" i="25"/>
  <c r="HS38" i="25"/>
  <c r="HT38" i="25"/>
  <c r="HU38" i="25"/>
  <c r="FX39" i="25"/>
  <c r="FY39" i="25"/>
  <c r="FZ39" i="25"/>
  <c r="GA39" i="25"/>
  <c r="GB39" i="25"/>
  <c r="GC39" i="25"/>
  <c r="GD39" i="25"/>
  <c r="GE39" i="25"/>
  <c r="GF39" i="25"/>
  <c r="GG39" i="25"/>
  <c r="GH39" i="25"/>
  <c r="GI39" i="25"/>
  <c r="GJ39" i="25"/>
  <c r="GK39" i="25"/>
  <c r="GL39" i="25"/>
  <c r="GM39" i="25"/>
  <c r="GN39" i="25"/>
  <c r="GO39" i="25"/>
  <c r="GP39" i="25"/>
  <c r="GQ39" i="25"/>
  <c r="GR39" i="25"/>
  <c r="GS39" i="25"/>
  <c r="GT39" i="25"/>
  <c r="GU39" i="25"/>
  <c r="GV39" i="25"/>
  <c r="GW39" i="25"/>
  <c r="GX39" i="25"/>
  <c r="GY39" i="25"/>
  <c r="GZ39" i="25"/>
  <c r="HA39" i="25"/>
  <c r="HB39" i="25"/>
  <c r="HC39" i="25"/>
  <c r="HD39" i="25"/>
  <c r="HE39" i="25"/>
  <c r="HF39" i="25"/>
  <c r="HG39" i="25"/>
  <c r="HH39" i="25"/>
  <c r="HI39" i="25"/>
  <c r="HJ39" i="25"/>
  <c r="HK39" i="25"/>
  <c r="HL39" i="25"/>
  <c r="HM39" i="25"/>
  <c r="HN39" i="25"/>
  <c r="HO39" i="25"/>
  <c r="HP39" i="25"/>
  <c r="HQ39" i="25"/>
  <c r="HR39" i="25"/>
  <c r="HS39" i="25"/>
  <c r="HT39" i="25"/>
  <c r="HU39" i="25"/>
  <c r="FX40" i="25"/>
  <c r="FY40" i="25"/>
  <c r="FZ40" i="25"/>
  <c r="GA40" i="25"/>
  <c r="GB40" i="25"/>
  <c r="GC40" i="25"/>
  <c r="GD40" i="25"/>
  <c r="GE40" i="25"/>
  <c r="GF40" i="25"/>
  <c r="GG40" i="25"/>
  <c r="GH40" i="25"/>
  <c r="GI40" i="25"/>
  <c r="GJ40" i="25"/>
  <c r="GK40" i="25"/>
  <c r="GL40" i="25"/>
  <c r="GM40" i="25"/>
  <c r="GN40" i="25"/>
  <c r="GO40" i="25"/>
  <c r="GP40" i="25"/>
  <c r="GQ40" i="25"/>
  <c r="GR40" i="25"/>
  <c r="GS40" i="25"/>
  <c r="GT40" i="25"/>
  <c r="GU40" i="25"/>
  <c r="GV40" i="25"/>
  <c r="GW40" i="25"/>
  <c r="GX40" i="25"/>
  <c r="GY40" i="25"/>
  <c r="GZ40" i="25"/>
  <c r="HA40" i="25"/>
  <c r="HB40" i="25"/>
  <c r="HC40" i="25"/>
  <c r="HD40" i="25"/>
  <c r="HE40" i="25"/>
  <c r="HF40" i="25"/>
  <c r="HG40" i="25"/>
  <c r="HH40" i="25"/>
  <c r="HI40" i="25"/>
  <c r="HJ40" i="25"/>
  <c r="HK40" i="25"/>
  <c r="HL40" i="25"/>
  <c r="HM40" i="25"/>
  <c r="HN40" i="25"/>
  <c r="HO40" i="25"/>
  <c r="HP40" i="25"/>
  <c r="HQ40" i="25"/>
  <c r="HR40" i="25"/>
  <c r="HS40" i="25"/>
  <c r="HT40" i="25"/>
  <c r="HU40" i="25"/>
  <c r="FX41" i="25"/>
  <c r="FY41" i="25"/>
  <c r="FZ41" i="25"/>
  <c r="GA41" i="25"/>
  <c r="GB41" i="25"/>
  <c r="GC41" i="25"/>
  <c r="GD41" i="25"/>
  <c r="GE41" i="25"/>
  <c r="GF41" i="25"/>
  <c r="GG41" i="25"/>
  <c r="GH41" i="25"/>
  <c r="GI41" i="25"/>
  <c r="GJ41" i="25"/>
  <c r="GK41" i="25"/>
  <c r="GL41" i="25"/>
  <c r="GM41" i="25"/>
  <c r="GN41" i="25"/>
  <c r="GO41" i="25"/>
  <c r="GP41" i="25"/>
  <c r="GQ41" i="25"/>
  <c r="GR41" i="25"/>
  <c r="GS41" i="25"/>
  <c r="GT41" i="25"/>
  <c r="GU41" i="25"/>
  <c r="GV41" i="25"/>
  <c r="GW41" i="25"/>
  <c r="GX41" i="25"/>
  <c r="GY41" i="25"/>
  <c r="GZ41" i="25"/>
  <c r="HA41" i="25"/>
  <c r="HB41" i="25"/>
  <c r="HC41" i="25"/>
  <c r="HD41" i="25"/>
  <c r="HE41" i="25"/>
  <c r="HF41" i="25"/>
  <c r="HG41" i="25"/>
  <c r="HH41" i="25"/>
  <c r="HI41" i="25"/>
  <c r="HJ41" i="25"/>
  <c r="HK41" i="25"/>
  <c r="HL41" i="25"/>
  <c r="HM41" i="25"/>
  <c r="HN41" i="25"/>
  <c r="HO41" i="25"/>
  <c r="HP41" i="25"/>
  <c r="HQ41" i="25"/>
  <c r="HR41" i="25"/>
  <c r="HS41" i="25"/>
  <c r="HT41" i="25"/>
  <c r="HU41" i="25"/>
  <c r="FX42" i="25"/>
  <c r="FY42" i="25"/>
  <c r="FZ42" i="25"/>
  <c r="GA42" i="25"/>
  <c r="GB42" i="25"/>
  <c r="GC42" i="25"/>
  <c r="GD42" i="25"/>
  <c r="GE42" i="25"/>
  <c r="GF42" i="25"/>
  <c r="GG42" i="25"/>
  <c r="GH42" i="25"/>
  <c r="GI42" i="25"/>
  <c r="GJ42" i="25"/>
  <c r="GK42" i="25"/>
  <c r="GL42" i="25"/>
  <c r="GM42" i="25"/>
  <c r="GN42" i="25"/>
  <c r="GO42" i="25"/>
  <c r="GP42" i="25"/>
  <c r="GQ42" i="25"/>
  <c r="GR42" i="25"/>
  <c r="GS42" i="25"/>
  <c r="GT42" i="25"/>
  <c r="GU42" i="25"/>
  <c r="GV42" i="25"/>
  <c r="GW42" i="25"/>
  <c r="GX42" i="25"/>
  <c r="GY42" i="25"/>
  <c r="GZ42" i="25"/>
  <c r="HA42" i="25"/>
  <c r="HB42" i="25"/>
  <c r="HC42" i="25"/>
  <c r="HD42" i="25"/>
  <c r="HE42" i="25"/>
  <c r="HF42" i="25"/>
  <c r="HG42" i="25"/>
  <c r="HH42" i="25"/>
  <c r="HI42" i="25"/>
  <c r="HJ42" i="25"/>
  <c r="HK42" i="25"/>
  <c r="HL42" i="25"/>
  <c r="HM42" i="25"/>
  <c r="HN42" i="25"/>
  <c r="HO42" i="25"/>
  <c r="HP42" i="25"/>
  <c r="HQ42" i="25"/>
  <c r="HR42" i="25"/>
  <c r="HS42" i="25"/>
  <c r="HT42" i="25"/>
  <c r="HU42" i="25"/>
  <c r="FX43" i="25"/>
  <c r="FY43" i="25"/>
  <c r="FZ43" i="25"/>
  <c r="GA43" i="25"/>
  <c r="GB43" i="25"/>
  <c r="GC43" i="25"/>
  <c r="GD43" i="25"/>
  <c r="GE43" i="25"/>
  <c r="GF43" i="25"/>
  <c r="GG43" i="25"/>
  <c r="GH43" i="25"/>
  <c r="GI43" i="25"/>
  <c r="GJ43" i="25"/>
  <c r="GK43" i="25"/>
  <c r="GL43" i="25"/>
  <c r="GM43" i="25"/>
  <c r="GN43" i="25"/>
  <c r="GO43" i="25"/>
  <c r="GP43" i="25"/>
  <c r="GQ43" i="25"/>
  <c r="GR43" i="25"/>
  <c r="GS43" i="25"/>
  <c r="GT43" i="25"/>
  <c r="GU43" i="25"/>
  <c r="GV43" i="25"/>
  <c r="GW43" i="25"/>
  <c r="GX43" i="25"/>
  <c r="GY43" i="25"/>
  <c r="GZ43" i="25"/>
  <c r="HA43" i="25"/>
  <c r="HB43" i="25"/>
  <c r="HC43" i="25"/>
  <c r="HD43" i="25"/>
  <c r="HE43" i="25"/>
  <c r="HF43" i="25"/>
  <c r="HG43" i="25"/>
  <c r="HH43" i="25"/>
  <c r="HI43" i="25"/>
  <c r="HJ43" i="25"/>
  <c r="HK43" i="25"/>
  <c r="HL43" i="25"/>
  <c r="HM43" i="25"/>
  <c r="HN43" i="25"/>
  <c r="HO43" i="25"/>
  <c r="HP43" i="25"/>
  <c r="HQ43" i="25"/>
  <c r="HR43" i="25"/>
  <c r="HS43" i="25"/>
  <c r="HT43" i="25"/>
  <c r="HU43" i="25"/>
  <c r="FX44" i="25"/>
  <c r="FY44" i="25"/>
  <c r="FZ44" i="25"/>
  <c r="GA44" i="25"/>
  <c r="GB44" i="25"/>
  <c r="GC44" i="25"/>
  <c r="GD44" i="25"/>
  <c r="GE44" i="25"/>
  <c r="GF44" i="25"/>
  <c r="GG44" i="25"/>
  <c r="GH44" i="25"/>
  <c r="GI44" i="25"/>
  <c r="GJ44" i="25"/>
  <c r="GK44" i="25"/>
  <c r="GL44" i="25"/>
  <c r="GM44" i="25"/>
  <c r="GN44" i="25"/>
  <c r="GO44" i="25"/>
  <c r="GP44" i="25"/>
  <c r="GQ44" i="25"/>
  <c r="GR44" i="25"/>
  <c r="GS44" i="25"/>
  <c r="GT44" i="25"/>
  <c r="GU44" i="25"/>
  <c r="GV44" i="25"/>
  <c r="GW44" i="25"/>
  <c r="GX44" i="25"/>
  <c r="GY44" i="25"/>
  <c r="GZ44" i="25"/>
  <c r="HA44" i="25"/>
  <c r="HB44" i="25"/>
  <c r="HC44" i="25"/>
  <c r="HD44" i="25"/>
  <c r="HE44" i="25"/>
  <c r="HF44" i="25"/>
  <c r="HG44" i="25"/>
  <c r="HH44" i="25"/>
  <c r="HI44" i="25"/>
  <c r="HJ44" i="25"/>
  <c r="HK44" i="25"/>
  <c r="HL44" i="25"/>
  <c r="HM44" i="25"/>
  <c r="HN44" i="25"/>
  <c r="HO44" i="25"/>
  <c r="HP44" i="25"/>
  <c r="HQ44" i="25"/>
  <c r="HR44" i="25"/>
  <c r="HS44" i="25"/>
  <c r="HT44" i="25"/>
  <c r="HU44" i="25"/>
  <c r="FX45" i="25"/>
  <c r="FY45" i="25"/>
  <c r="FZ45" i="25"/>
  <c r="GA45" i="25"/>
  <c r="GB45" i="25"/>
  <c r="GC45" i="25"/>
  <c r="GD45" i="25"/>
  <c r="GE45" i="25"/>
  <c r="GF45" i="25"/>
  <c r="GG45" i="25"/>
  <c r="GH45" i="25"/>
  <c r="GI45" i="25"/>
  <c r="GJ45" i="25"/>
  <c r="GK45" i="25"/>
  <c r="GL45" i="25"/>
  <c r="GM45" i="25"/>
  <c r="GN45" i="25"/>
  <c r="GO45" i="25"/>
  <c r="GP45" i="25"/>
  <c r="GQ45" i="25"/>
  <c r="GR45" i="25"/>
  <c r="GS45" i="25"/>
  <c r="GT45" i="25"/>
  <c r="GU45" i="25"/>
  <c r="GV45" i="25"/>
  <c r="GW45" i="25"/>
  <c r="GX45" i="25"/>
  <c r="GY45" i="25"/>
  <c r="GZ45" i="25"/>
  <c r="HA45" i="25"/>
  <c r="HB45" i="25"/>
  <c r="HC45" i="25"/>
  <c r="HD45" i="25"/>
  <c r="HE45" i="25"/>
  <c r="HF45" i="25"/>
  <c r="HG45" i="25"/>
  <c r="HH45" i="25"/>
  <c r="HI45" i="25"/>
  <c r="HJ45" i="25"/>
  <c r="HK45" i="25"/>
  <c r="HL45" i="25"/>
  <c r="HM45" i="25"/>
  <c r="HN45" i="25"/>
  <c r="HO45" i="25"/>
  <c r="HP45" i="25"/>
  <c r="HQ45" i="25"/>
  <c r="HR45" i="25"/>
  <c r="HS45" i="25"/>
  <c r="HT45" i="25"/>
  <c r="HU45" i="25"/>
  <c r="FX46" i="25"/>
  <c r="FY46" i="25"/>
  <c r="FZ46" i="25"/>
  <c r="GA46" i="25"/>
  <c r="GB46" i="25"/>
  <c r="GC46" i="25"/>
  <c r="GD46" i="25"/>
  <c r="GE46" i="25"/>
  <c r="GF46" i="25"/>
  <c r="GG46" i="25"/>
  <c r="GH46" i="25"/>
  <c r="GI46" i="25"/>
  <c r="GJ46" i="25"/>
  <c r="GK46" i="25"/>
  <c r="GL46" i="25"/>
  <c r="GM46" i="25"/>
  <c r="GN46" i="25"/>
  <c r="GO46" i="25"/>
  <c r="GP46" i="25"/>
  <c r="GQ46" i="25"/>
  <c r="GR46" i="25"/>
  <c r="GS46" i="25"/>
  <c r="GT46" i="25"/>
  <c r="GU46" i="25"/>
  <c r="GV46" i="25"/>
  <c r="GW46" i="25"/>
  <c r="GX46" i="25"/>
  <c r="GY46" i="25"/>
  <c r="GZ46" i="25"/>
  <c r="HA46" i="25"/>
  <c r="HB46" i="25"/>
  <c r="HC46" i="25"/>
  <c r="HD46" i="25"/>
  <c r="HE46" i="25"/>
  <c r="HF46" i="25"/>
  <c r="HG46" i="25"/>
  <c r="HH46" i="25"/>
  <c r="HI46" i="25"/>
  <c r="HJ46" i="25"/>
  <c r="HK46" i="25"/>
  <c r="HL46" i="25"/>
  <c r="HM46" i="25"/>
  <c r="HN46" i="25"/>
  <c r="HO46" i="25"/>
  <c r="HP46" i="25"/>
  <c r="HQ46" i="25"/>
  <c r="HR46" i="25"/>
  <c r="HS46" i="25"/>
  <c r="HT46" i="25"/>
  <c r="HU46" i="25"/>
  <c r="FX47" i="25"/>
  <c r="FY47" i="25"/>
  <c r="FZ47" i="25"/>
  <c r="GA47" i="25"/>
  <c r="GB47" i="25"/>
  <c r="GC47" i="25"/>
  <c r="GD47" i="25"/>
  <c r="GE47" i="25"/>
  <c r="GF47" i="25"/>
  <c r="GG47" i="25"/>
  <c r="GH47" i="25"/>
  <c r="GI47" i="25"/>
  <c r="GJ47" i="25"/>
  <c r="GK47" i="25"/>
  <c r="GL47" i="25"/>
  <c r="GM47" i="25"/>
  <c r="GN47" i="25"/>
  <c r="GO47" i="25"/>
  <c r="GP47" i="25"/>
  <c r="GQ47" i="25"/>
  <c r="GR47" i="25"/>
  <c r="GS47" i="25"/>
  <c r="GT47" i="25"/>
  <c r="GU47" i="25"/>
  <c r="GV47" i="25"/>
  <c r="GW47" i="25"/>
  <c r="GX47" i="25"/>
  <c r="GY47" i="25"/>
  <c r="GZ47" i="25"/>
  <c r="HA47" i="25"/>
  <c r="HB47" i="25"/>
  <c r="HC47" i="25"/>
  <c r="HD47" i="25"/>
  <c r="HE47" i="25"/>
  <c r="HF47" i="25"/>
  <c r="HG47" i="25"/>
  <c r="HH47" i="25"/>
  <c r="HI47" i="25"/>
  <c r="HJ47" i="25"/>
  <c r="HK47" i="25"/>
  <c r="HL47" i="25"/>
  <c r="HM47" i="25"/>
  <c r="HN47" i="25"/>
  <c r="HO47" i="25"/>
  <c r="HP47" i="25"/>
  <c r="HQ47" i="25"/>
  <c r="HR47" i="25"/>
  <c r="HS47" i="25"/>
  <c r="HT47" i="25"/>
  <c r="HU47" i="25"/>
  <c r="FX48" i="25"/>
  <c r="FY48" i="25"/>
  <c r="FZ48" i="25"/>
  <c r="GA48" i="25"/>
  <c r="GB48" i="25"/>
  <c r="GC48" i="25"/>
  <c r="GD48" i="25"/>
  <c r="GE48" i="25"/>
  <c r="GF48" i="25"/>
  <c r="GG48" i="25"/>
  <c r="GH48" i="25"/>
  <c r="GI48" i="25"/>
  <c r="GJ48" i="25"/>
  <c r="GK48" i="25"/>
  <c r="GL48" i="25"/>
  <c r="GM48" i="25"/>
  <c r="GN48" i="25"/>
  <c r="GO48" i="25"/>
  <c r="GP48" i="25"/>
  <c r="GQ48" i="25"/>
  <c r="GR48" i="25"/>
  <c r="GS48" i="25"/>
  <c r="GT48" i="25"/>
  <c r="GU48" i="25"/>
  <c r="GV48" i="25"/>
  <c r="GW48" i="25"/>
  <c r="GX48" i="25"/>
  <c r="GY48" i="25"/>
  <c r="GZ48" i="25"/>
  <c r="HA48" i="25"/>
  <c r="HB48" i="25"/>
  <c r="HC48" i="25"/>
  <c r="HD48" i="25"/>
  <c r="HE48" i="25"/>
  <c r="HF48" i="25"/>
  <c r="HG48" i="25"/>
  <c r="HH48" i="25"/>
  <c r="HI48" i="25"/>
  <c r="HJ48" i="25"/>
  <c r="HK48" i="25"/>
  <c r="HL48" i="25"/>
  <c r="HM48" i="25"/>
  <c r="HN48" i="25"/>
  <c r="HO48" i="25"/>
  <c r="HP48" i="25"/>
  <c r="HQ48" i="25"/>
  <c r="HR48" i="25"/>
  <c r="HS48" i="25"/>
  <c r="HT48" i="25"/>
  <c r="HU48" i="25"/>
  <c r="FX49" i="25"/>
  <c r="FY49" i="25"/>
  <c r="FZ49" i="25"/>
  <c r="GA49" i="25"/>
  <c r="GB49" i="25"/>
  <c r="GC49" i="25"/>
  <c r="GD49" i="25"/>
  <c r="GE49" i="25"/>
  <c r="GF49" i="25"/>
  <c r="GG49" i="25"/>
  <c r="GH49" i="25"/>
  <c r="GI49" i="25"/>
  <c r="GJ49" i="25"/>
  <c r="GK49" i="25"/>
  <c r="GL49" i="25"/>
  <c r="GM49" i="25"/>
  <c r="GN49" i="25"/>
  <c r="GO49" i="25"/>
  <c r="GP49" i="25"/>
  <c r="GQ49" i="25"/>
  <c r="GR49" i="25"/>
  <c r="GS49" i="25"/>
  <c r="GT49" i="25"/>
  <c r="GU49" i="25"/>
  <c r="GV49" i="25"/>
  <c r="GW49" i="25"/>
  <c r="GX49" i="25"/>
  <c r="GY49" i="25"/>
  <c r="GZ49" i="25"/>
  <c r="HA49" i="25"/>
  <c r="HB49" i="25"/>
  <c r="HC49" i="25"/>
  <c r="HD49" i="25"/>
  <c r="HE49" i="25"/>
  <c r="HF49" i="25"/>
  <c r="HG49" i="25"/>
  <c r="HH49" i="25"/>
  <c r="HI49" i="25"/>
  <c r="HJ49" i="25"/>
  <c r="HK49" i="25"/>
  <c r="HL49" i="25"/>
  <c r="HM49" i="25"/>
  <c r="HN49" i="25"/>
  <c r="HO49" i="25"/>
  <c r="HP49" i="25"/>
  <c r="HQ49" i="25"/>
  <c r="HR49" i="25"/>
  <c r="HS49" i="25"/>
  <c r="HT49" i="25"/>
  <c r="HU49" i="25"/>
  <c r="FX50" i="25"/>
  <c r="FY50" i="25"/>
  <c r="FZ50" i="25"/>
  <c r="GA50" i="25"/>
  <c r="GB50" i="25"/>
  <c r="GC50" i="25"/>
  <c r="GD50" i="25"/>
  <c r="GE50" i="25"/>
  <c r="GF50" i="25"/>
  <c r="GG50" i="25"/>
  <c r="GH50" i="25"/>
  <c r="GI50" i="25"/>
  <c r="GJ50" i="25"/>
  <c r="GK50" i="25"/>
  <c r="GL50" i="25"/>
  <c r="GM50" i="25"/>
  <c r="GN50" i="25"/>
  <c r="GO50" i="25"/>
  <c r="GP50" i="25"/>
  <c r="GQ50" i="25"/>
  <c r="GR50" i="25"/>
  <c r="GS50" i="25"/>
  <c r="GT50" i="25"/>
  <c r="GU50" i="25"/>
  <c r="GV50" i="25"/>
  <c r="GW50" i="25"/>
  <c r="GX50" i="25"/>
  <c r="GY50" i="25"/>
  <c r="GZ50" i="25"/>
  <c r="HA50" i="25"/>
  <c r="HB50" i="25"/>
  <c r="HC50" i="25"/>
  <c r="HD50" i="25"/>
  <c r="HE50" i="25"/>
  <c r="HF50" i="25"/>
  <c r="HG50" i="25"/>
  <c r="HH50" i="25"/>
  <c r="HI50" i="25"/>
  <c r="HJ50" i="25"/>
  <c r="HK50" i="25"/>
  <c r="HL50" i="25"/>
  <c r="HM50" i="25"/>
  <c r="HN50" i="25"/>
  <c r="HO50" i="25"/>
  <c r="HP50" i="25"/>
  <c r="HQ50" i="25"/>
  <c r="HR50" i="25"/>
  <c r="HS50" i="25"/>
  <c r="HT50" i="25"/>
  <c r="HU50" i="25"/>
  <c r="FX51" i="25"/>
  <c r="FY51" i="25"/>
  <c r="FZ51" i="25"/>
  <c r="GA51" i="25"/>
  <c r="GB51" i="25"/>
  <c r="GC51" i="25"/>
  <c r="GD51" i="25"/>
  <c r="GE51" i="25"/>
  <c r="GF51" i="25"/>
  <c r="GG51" i="25"/>
  <c r="GH51" i="25"/>
  <c r="GI51" i="25"/>
  <c r="GJ51" i="25"/>
  <c r="GK51" i="25"/>
  <c r="GL51" i="25"/>
  <c r="GM51" i="25"/>
  <c r="GN51" i="25"/>
  <c r="GO51" i="25"/>
  <c r="GP51" i="25"/>
  <c r="GQ51" i="25"/>
  <c r="GR51" i="25"/>
  <c r="GS51" i="25"/>
  <c r="GT51" i="25"/>
  <c r="GU51" i="25"/>
  <c r="GV51" i="25"/>
  <c r="GW51" i="25"/>
  <c r="GX51" i="25"/>
  <c r="GY51" i="25"/>
  <c r="GZ51" i="25"/>
  <c r="HA51" i="25"/>
  <c r="HB51" i="25"/>
  <c r="HC51" i="25"/>
  <c r="HD51" i="25"/>
  <c r="HE51" i="25"/>
  <c r="HF51" i="25"/>
  <c r="HG51" i="25"/>
  <c r="HH51" i="25"/>
  <c r="HI51" i="25"/>
  <c r="HJ51" i="25"/>
  <c r="HK51" i="25"/>
  <c r="HL51" i="25"/>
  <c r="HM51" i="25"/>
  <c r="HN51" i="25"/>
  <c r="HO51" i="25"/>
  <c r="HP51" i="25"/>
  <c r="HQ51" i="25"/>
  <c r="HR51" i="25"/>
  <c r="HS51" i="25"/>
  <c r="HT51" i="25"/>
  <c r="HU51" i="25"/>
  <c r="HU3" i="25"/>
  <c r="HT3" i="25"/>
  <c r="HS3" i="25"/>
  <c r="HR3" i="25"/>
  <c r="HQ3" i="25"/>
  <c r="HI3" i="25"/>
  <c r="HF3" i="25"/>
  <c r="HE3" i="25"/>
  <c r="HD3" i="25"/>
  <c r="HC3" i="25"/>
  <c r="HB3" i="25"/>
  <c r="HA3" i="25"/>
  <c r="GZ3" i="25"/>
  <c r="GY3" i="25"/>
  <c r="GX3" i="25"/>
  <c r="GW3" i="25"/>
  <c r="GV3" i="25"/>
  <c r="GU3" i="25"/>
  <c r="GT3" i="25"/>
  <c r="GS3" i="25"/>
  <c r="GR3" i="25"/>
  <c r="GQ3" i="25"/>
  <c r="GP3" i="25"/>
  <c r="B37" i="42"/>
  <c r="B45" i="42"/>
  <c r="W31" i="20"/>
  <c r="W39" i="20" s="1"/>
  <c r="DJ59" i="4"/>
  <c r="DG59" i="4"/>
  <c r="DG4" i="4"/>
  <c r="DG5" i="4"/>
  <c r="DG6" i="4"/>
  <c r="DG7" i="4"/>
  <c r="DG8" i="4"/>
  <c r="DG9" i="4"/>
  <c r="DG10" i="4"/>
  <c r="DG11" i="4"/>
  <c r="DG12" i="4"/>
  <c r="DG13" i="4"/>
  <c r="DG14" i="4"/>
  <c r="DG15" i="4"/>
  <c r="DG16" i="4"/>
  <c r="DG17" i="4"/>
  <c r="DG18" i="4"/>
  <c r="DG19" i="4"/>
  <c r="DG20" i="4"/>
  <c r="DG21" i="4"/>
  <c r="DG22" i="4"/>
  <c r="DG23" i="4"/>
  <c r="DG24" i="4"/>
  <c r="DG25" i="4"/>
  <c r="DG26" i="4"/>
  <c r="DG27" i="4"/>
  <c r="DG28" i="4"/>
  <c r="DG29" i="4"/>
  <c r="DG30" i="4"/>
  <c r="DG31" i="4"/>
  <c r="DG32" i="4"/>
  <c r="DG33" i="4"/>
  <c r="DG34" i="4"/>
  <c r="DG35" i="4"/>
  <c r="DG36" i="4"/>
  <c r="DG37" i="4"/>
  <c r="DG38" i="4"/>
  <c r="DG39" i="4"/>
  <c r="DG40" i="4"/>
  <c r="DG41" i="4"/>
  <c r="DG42" i="4"/>
  <c r="DG43" i="4"/>
  <c r="DG44" i="4"/>
  <c r="DG45" i="4"/>
  <c r="DG46" i="4"/>
  <c r="DG47" i="4"/>
  <c r="DG48" i="4"/>
  <c r="DG49" i="4"/>
  <c r="DG50" i="4"/>
  <c r="DG51" i="4"/>
  <c r="G12" i="42"/>
  <c r="DD6" i="32"/>
  <c r="DE6" i="32"/>
  <c r="DF6" i="32"/>
  <c r="DG6" i="32"/>
  <c r="DG4" i="32"/>
  <c r="DF4" i="32"/>
  <c r="DE4" i="32"/>
  <c r="DD4" i="32"/>
  <c r="D25" i="42"/>
  <c r="E25" i="42"/>
  <c r="AJ61" i="3"/>
  <c r="C26" i="42"/>
  <c r="D26" i="42"/>
  <c r="AF17" i="20"/>
  <c r="FD4" i="3"/>
  <c r="FE4" i="3"/>
  <c r="FF4" i="3"/>
  <c r="FG4" i="3"/>
  <c r="FD5" i="3"/>
  <c r="FE5" i="3"/>
  <c r="FF5" i="3"/>
  <c r="FG5" i="3"/>
  <c r="FD6" i="3"/>
  <c r="FE6" i="3"/>
  <c r="FF6" i="3"/>
  <c r="FG6" i="3"/>
  <c r="FD7" i="3"/>
  <c r="FE7" i="3"/>
  <c r="FF7" i="3"/>
  <c r="FG7" i="3"/>
  <c r="FD8" i="3"/>
  <c r="FE8" i="3"/>
  <c r="FF8" i="3"/>
  <c r="FG8" i="3"/>
  <c r="FD9" i="3"/>
  <c r="FE9" i="3"/>
  <c r="FF9" i="3"/>
  <c r="FG9" i="3"/>
  <c r="FD10" i="3"/>
  <c r="FE10" i="3"/>
  <c r="FF10" i="3"/>
  <c r="FG10" i="3"/>
  <c r="FD11" i="3"/>
  <c r="FE11" i="3"/>
  <c r="FF11" i="3"/>
  <c r="FG11" i="3"/>
  <c r="FD12" i="3"/>
  <c r="FE12" i="3"/>
  <c r="FF12" i="3"/>
  <c r="FG12" i="3"/>
  <c r="FD13" i="3"/>
  <c r="FE13" i="3"/>
  <c r="FF13" i="3"/>
  <c r="FG13" i="3"/>
  <c r="FD14" i="3"/>
  <c r="FE14" i="3"/>
  <c r="FF14" i="3"/>
  <c r="FG14" i="3"/>
  <c r="FD15" i="3"/>
  <c r="FE15" i="3"/>
  <c r="FF15" i="3"/>
  <c r="FG15" i="3"/>
  <c r="FD16" i="3"/>
  <c r="FE16" i="3"/>
  <c r="FF16" i="3"/>
  <c r="FG16" i="3"/>
  <c r="FD17" i="3"/>
  <c r="FE17" i="3"/>
  <c r="FF17" i="3"/>
  <c r="FG17" i="3"/>
  <c r="FD18" i="3"/>
  <c r="FE18" i="3"/>
  <c r="FF18" i="3"/>
  <c r="FG18" i="3"/>
  <c r="FD19" i="3"/>
  <c r="FE19" i="3"/>
  <c r="FF19" i="3"/>
  <c r="FG19" i="3"/>
  <c r="FD20" i="3"/>
  <c r="FE20" i="3"/>
  <c r="FF20" i="3"/>
  <c r="FG20" i="3"/>
  <c r="FD21" i="3"/>
  <c r="FE21" i="3"/>
  <c r="FF21" i="3"/>
  <c r="FG21" i="3"/>
  <c r="FD22" i="3"/>
  <c r="FE22" i="3"/>
  <c r="FF22" i="3"/>
  <c r="FG22" i="3"/>
  <c r="FD23" i="3"/>
  <c r="FE23" i="3"/>
  <c r="FF23" i="3"/>
  <c r="FG23" i="3"/>
  <c r="FD24" i="3"/>
  <c r="FE24" i="3"/>
  <c r="FF24" i="3"/>
  <c r="FG24" i="3"/>
  <c r="FD25" i="3"/>
  <c r="FE25" i="3"/>
  <c r="FF25" i="3"/>
  <c r="FG25" i="3"/>
  <c r="FD26" i="3"/>
  <c r="FE26" i="3"/>
  <c r="FF26" i="3"/>
  <c r="FG26" i="3"/>
  <c r="FD27" i="3"/>
  <c r="FE27" i="3"/>
  <c r="FF27" i="3"/>
  <c r="FG27" i="3"/>
  <c r="FD28" i="3"/>
  <c r="FE28" i="3"/>
  <c r="FF28" i="3"/>
  <c r="FG28" i="3"/>
  <c r="FD29" i="3"/>
  <c r="FE29" i="3"/>
  <c r="FF29" i="3"/>
  <c r="FG29" i="3"/>
  <c r="FD30" i="3"/>
  <c r="FE30" i="3"/>
  <c r="FF30" i="3"/>
  <c r="FG30" i="3"/>
  <c r="FD31" i="3"/>
  <c r="FE31" i="3"/>
  <c r="FF31" i="3"/>
  <c r="FG31" i="3"/>
  <c r="FD32" i="3"/>
  <c r="FE32" i="3"/>
  <c r="FF32" i="3"/>
  <c r="FG32" i="3"/>
  <c r="FD33" i="3"/>
  <c r="FE33" i="3"/>
  <c r="FF33" i="3"/>
  <c r="FG33" i="3"/>
  <c r="FD34" i="3"/>
  <c r="FE34" i="3"/>
  <c r="FF34" i="3"/>
  <c r="FG34" i="3"/>
  <c r="FD35" i="3"/>
  <c r="FE35" i="3"/>
  <c r="FF35" i="3"/>
  <c r="FG35" i="3"/>
  <c r="FD36" i="3"/>
  <c r="FE36" i="3"/>
  <c r="FF36" i="3"/>
  <c r="FG36" i="3"/>
  <c r="FD37" i="3"/>
  <c r="FE37" i="3"/>
  <c r="FF37" i="3"/>
  <c r="FG37" i="3"/>
  <c r="FD38" i="3"/>
  <c r="FE38" i="3"/>
  <c r="FF38" i="3"/>
  <c r="FG38" i="3"/>
  <c r="FD39" i="3"/>
  <c r="FE39" i="3"/>
  <c r="FF39" i="3"/>
  <c r="FG39" i="3"/>
  <c r="FD40" i="3"/>
  <c r="FE40" i="3"/>
  <c r="FF40" i="3"/>
  <c r="FG40" i="3"/>
  <c r="FD41" i="3"/>
  <c r="FE41" i="3"/>
  <c r="FF41" i="3"/>
  <c r="FG41" i="3"/>
  <c r="FD42" i="3"/>
  <c r="FE42" i="3"/>
  <c r="FF42" i="3"/>
  <c r="FG42" i="3"/>
  <c r="FD43" i="3"/>
  <c r="FE43" i="3"/>
  <c r="FF43" i="3"/>
  <c r="FG43" i="3"/>
  <c r="FD44" i="3"/>
  <c r="FE44" i="3"/>
  <c r="FF44" i="3"/>
  <c r="FG44" i="3"/>
  <c r="FD45" i="3"/>
  <c r="FE45" i="3"/>
  <c r="FF45" i="3"/>
  <c r="FG45" i="3"/>
  <c r="FD46" i="3"/>
  <c r="FE46" i="3"/>
  <c r="FF46" i="3"/>
  <c r="FG46" i="3"/>
  <c r="FD47" i="3"/>
  <c r="FE47" i="3"/>
  <c r="FF47" i="3"/>
  <c r="FG47" i="3"/>
  <c r="FD48" i="3"/>
  <c r="FE48" i="3"/>
  <c r="FF48" i="3"/>
  <c r="FG48" i="3"/>
  <c r="FD49" i="3"/>
  <c r="FE49" i="3"/>
  <c r="FF49" i="3"/>
  <c r="FG49" i="3"/>
  <c r="FD50" i="3"/>
  <c r="FE50" i="3"/>
  <c r="FF50" i="3"/>
  <c r="FG50" i="3"/>
  <c r="FD51" i="3"/>
  <c r="FE51" i="3"/>
  <c r="FF51" i="3"/>
  <c r="FG51" i="3"/>
  <c r="FG3" i="3"/>
  <c r="FF3" i="3"/>
  <c r="FE3" i="3"/>
  <c r="FD3" i="3"/>
  <c r="EX4" i="3"/>
  <c r="EX5" i="3"/>
  <c r="EX6" i="3"/>
  <c r="EX7" i="3"/>
  <c r="EX8" i="3"/>
  <c r="EX9" i="3"/>
  <c r="EX10" i="3"/>
  <c r="EX11" i="3"/>
  <c r="EX12" i="3"/>
  <c r="EX13" i="3"/>
  <c r="EX14" i="3"/>
  <c r="EX15" i="3"/>
  <c r="EX16" i="3"/>
  <c r="EX17" i="3"/>
  <c r="EX18" i="3"/>
  <c r="EX19" i="3"/>
  <c r="EX20" i="3"/>
  <c r="EX21" i="3"/>
  <c r="EX22" i="3"/>
  <c r="EX23" i="3"/>
  <c r="EX24" i="3"/>
  <c r="EX25" i="3"/>
  <c r="EX26" i="3"/>
  <c r="EX27" i="3"/>
  <c r="EX28" i="3"/>
  <c r="EX29" i="3"/>
  <c r="EX30" i="3"/>
  <c r="EX31" i="3"/>
  <c r="EX32" i="3"/>
  <c r="EX33" i="3"/>
  <c r="EX34" i="3"/>
  <c r="EX35" i="3"/>
  <c r="EX36" i="3"/>
  <c r="EX37" i="3"/>
  <c r="EX38" i="3"/>
  <c r="EX39" i="3"/>
  <c r="EX40" i="3"/>
  <c r="EX41" i="3"/>
  <c r="EX42" i="3"/>
  <c r="EX43" i="3"/>
  <c r="EX44" i="3"/>
  <c r="EX45" i="3"/>
  <c r="EX46" i="3"/>
  <c r="EX47" i="3"/>
  <c r="EX48" i="3"/>
  <c r="EX49" i="3"/>
  <c r="EX50" i="3"/>
  <c r="EX51" i="3"/>
  <c r="EX3" i="3"/>
  <c r="EM4" i="13"/>
  <c r="EM5" i="13"/>
  <c r="EM6" i="13"/>
  <c r="EM7" i="13"/>
  <c r="EM8" i="13"/>
  <c r="EM9" i="13"/>
  <c r="EM10" i="13"/>
  <c r="EM11" i="13"/>
  <c r="EM12" i="13"/>
  <c r="EM13" i="13"/>
  <c r="EM14" i="13"/>
  <c r="EM15" i="13"/>
  <c r="EM16" i="13"/>
  <c r="EM17" i="13"/>
  <c r="EM18" i="13"/>
  <c r="EM19" i="13"/>
  <c r="EM20" i="13"/>
  <c r="EM21" i="13"/>
  <c r="EM22" i="13"/>
  <c r="EM23" i="13"/>
  <c r="EM24" i="13"/>
  <c r="EM25" i="13"/>
  <c r="EM26" i="13"/>
  <c r="EM27" i="13"/>
  <c r="EM28" i="13"/>
  <c r="EM29" i="13"/>
  <c r="EM30" i="13"/>
  <c r="EM31" i="13"/>
  <c r="EM32" i="13"/>
  <c r="EM33" i="13"/>
  <c r="EM34" i="13"/>
  <c r="EM35" i="13"/>
  <c r="EM36" i="13"/>
  <c r="EM37" i="13"/>
  <c r="EM38" i="13"/>
  <c r="EM39" i="13"/>
  <c r="EM40" i="13"/>
  <c r="EM41" i="13"/>
  <c r="EM42" i="13"/>
  <c r="EM43" i="13"/>
  <c r="EM44" i="13"/>
  <c r="EM45" i="13"/>
  <c r="EM46" i="13"/>
  <c r="EM47" i="13"/>
  <c r="EM48" i="13"/>
  <c r="EM49" i="13"/>
  <c r="EM50" i="13"/>
  <c r="EM51" i="13"/>
  <c r="EM3" i="13"/>
  <c r="O36" i="36"/>
  <c r="P36" i="36"/>
  <c r="Q36" i="36"/>
  <c r="R36" i="36"/>
  <c r="S36" i="36"/>
  <c r="O38" i="36"/>
  <c r="P38" i="36"/>
  <c r="Q38" i="36"/>
  <c r="R38" i="36"/>
  <c r="S38" i="36"/>
  <c r="B23" i="20"/>
  <c r="C23" i="20"/>
  <c r="E23" i="20"/>
  <c r="I23" i="20"/>
  <c r="K23" i="20"/>
  <c r="M23" i="20"/>
  <c r="O23" i="20"/>
  <c r="P23" i="20"/>
  <c r="Q23" i="20"/>
  <c r="R23" i="20"/>
  <c r="T23" i="20"/>
  <c r="U23" i="20"/>
  <c r="V23" i="20"/>
  <c r="W23" i="20"/>
  <c r="X23" i="20"/>
  <c r="Y23" i="20"/>
  <c r="AA23" i="20"/>
  <c r="AB23" i="20"/>
  <c r="AC23" i="20"/>
  <c r="AD23" i="20"/>
  <c r="AE23" i="20"/>
  <c r="AF23" i="20"/>
  <c r="G44" i="42"/>
  <c r="B44" i="42"/>
  <c r="C44" i="42"/>
  <c r="H44" i="42"/>
  <c r="B46" i="21"/>
  <c r="D44" i="42"/>
  <c r="E44" i="42"/>
  <c r="F44" i="42"/>
  <c r="C46" i="21"/>
  <c r="D46" i="21"/>
  <c r="E46" i="21"/>
  <c r="F46" i="21"/>
  <c r="G46" i="21"/>
  <c r="H46" i="21"/>
  <c r="DW4" i="36"/>
  <c r="DX4" i="36"/>
  <c r="DY4" i="36"/>
  <c r="DZ4" i="36"/>
  <c r="EA4" i="36"/>
  <c r="DW5" i="36"/>
  <c r="DX5" i="36"/>
  <c r="DY5" i="36"/>
  <c r="DZ5" i="36"/>
  <c r="EA5" i="36"/>
  <c r="DW6" i="36"/>
  <c r="DX6" i="36"/>
  <c r="DY6" i="36"/>
  <c r="DZ6" i="36"/>
  <c r="EA6" i="36"/>
  <c r="DW7" i="36"/>
  <c r="DX7" i="36"/>
  <c r="DY7" i="36"/>
  <c r="DZ7" i="36"/>
  <c r="EA7" i="36"/>
  <c r="DW8" i="36"/>
  <c r="DX8" i="36"/>
  <c r="DY8" i="36"/>
  <c r="DZ8" i="36"/>
  <c r="EA8" i="36"/>
  <c r="DW9" i="36"/>
  <c r="DX9" i="36"/>
  <c r="DY9" i="36"/>
  <c r="DZ9" i="36"/>
  <c r="EA9" i="36"/>
  <c r="DW10" i="36"/>
  <c r="DX10" i="36"/>
  <c r="DY10" i="36"/>
  <c r="DZ10" i="36"/>
  <c r="EA10" i="36"/>
  <c r="DW11" i="36"/>
  <c r="DX11" i="36"/>
  <c r="DY11" i="36"/>
  <c r="DZ11" i="36"/>
  <c r="EA11" i="36"/>
  <c r="DW12" i="36"/>
  <c r="DX12" i="36"/>
  <c r="DY12" i="36"/>
  <c r="DZ12" i="36"/>
  <c r="EA12" i="36"/>
  <c r="DW13" i="36"/>
  <c r="DX13" i="36"/>
  <c r="DY13" i="36"/>
  <c r="DZ13" i="36"/>
  <c r="EA13" i="36"/>
  <c r="DW14" i="36"/>
  <c r="DX14" i="36"/>
  <c r="DY14" i="36"/>
  <c r="DZ14" i="36"/>
  <c r="EA14" i="36"/>
  <c r="DW15" i="36"/>
  <c r="DX15" i="36"/>
  <c r="DY15" i="36"/>
  <c r="DZ15" i="36"/>
  <c r="EA15" i="36"/>
  <c r="DW16" i="36"/>
  <c r="DX16" i="36"/>
  <c r="DY16" i="36"/>
  <c r="DZ16" i="36"/>
  <c r="EA16" i="36"/>
  <c r="DW17" i="36"/>
  <c r="DX17" i="36"/>
  <c r="DY17" i="36"/>
  <c r="DZ17" i="36"/>
  <c r="EA17" i="36"/>
  <c r="DW18" i="36"/>
  <c r="DX18" i="36"/>
  <c r="DY18" i="36"/>
  <c r="DZ18" i="36"/>
  <c r="EA18" i="36"/>
  <c r="DW19" i="36"/>
  <c r="DX19" i="36"/>
  <c r="DY19" i="36"/>
  <c r="DZ19" i="36"/>
  <c r="EA19" i="36"/>
  <c r="DW20" i="36"/>
  <c r="DX20" i="36"/>
  <c r="DY20" i="36"/>
  <c r="DZ20" i="36"/>
  <c r="EA20" i="36"/>
  <c r="DW21" i="36"/>
  <c r="DX21" i="36"/>
  <c r="DY21" i="36"/>
  <c r="DZ21" i="36"/>
  <c r="EA21" i="36"/>
  <c r="DW22" i="36"/>
  <c r="DX22" i="36"/>
  <c r="DY22" i="36"/>
  <c r="DZ22" i="36"/>
  <c r="EA22" i="36"/>
  <c r="DW23" i="36"/>
  <c r="DX23" i="36"/>
  <c r="DY23" i="36"/>
  <c r="DZ23" i="36"/>
  <c r="EA23" i="36"/>
  <c r="DW24" i="36"/>
  <c r="DX24" i="36"/>
  <c r="DY24" i="36"/>
  <c r="DZ24" i="36"/>
  <c r="EA24" i="36"/>
  <c r="DW25" i="36"/>
  <c r="DX25" i="36"/>
  <c r="DY25" i="36"/>
  <c r="DZ25" i="36"/>
  <c r="EA25" i="36"/>
  <c r="DW26" i="36"/>
  <c r="DX26" i="36"/>
  <c r="DY26" i="36"/>
  <c r="DZ26" i="36"/>
  <c r="EA26" i="36"/>
  <c r="DW27" i="36"/>
  <c r="DX27" i="36"/>
  <c r="DY27" i="36"/>
  <c r="DZ27" i="36"/>
  <c r="EA27" i="36"/>
  <c r="DW28" i="36"/>
  <c r="DX28" i="36"/>
  <c r="DY28" i="36"/>
  <c r="DZ28" i="36"/>
  <c r="EA28" i="36"/>
  <c r="DW29" i="36"/>
  <c r="DX29" i="36"/>
  <c r="DY29" i="36"/>
  <c r="DZ29" i="36"/>
  <c r="EA29" i="36"/>
  <c r="DW30" i="36"/>
  <c r="DX30" i="36"/>
  <c r="DY30" i="36"/>
  <c r="DZ30" i="36"/>
  <c r="EA30" i="36"/>
  <c r="DW31" i="36"/>
  <c r="DX31" i="36"/>
  <c r="DY31" i="36"/>
  <c r="DZ31" i="36"/>
  <c r="EA31" i="36"/>
  <c r="DW32" i="36"/>
  <c r="DX32" i="36"/>
  <c r="DY32" i="36"/>
  <c r="DZ32" i="36"/>
  <c r="EA32" i="36"/>
  <c r="DW33" i="36"/>
  <c r="DX33" i="36"/>
  <c r="DY33" i="36"/>
  <c r="DZ33" i="36"/>
  <c r="EA33" i="36"/>
  <c r="DW34" i="36"/>
  <c r="DX34" i="36"/>
  <c r="DY34" i="36"/>
  <c r="DZ34" i="36"/>
  <c r="EA34" i="36"/>
  <c r="EA3" i="36"/>
  <c r="DZ3" i="36"/>
  <c r="DY3" i="36"/>
  <c r="DX3" i="36"/>
  <c r="DW3" i="36"/>
  <c r="DG34" i="36"/>
  <c r="DG33" i="36"/>
  <c r="DG32" i="36"/>
  <c r="DG31" i="36"/>
  <c r="DG30" i="36"/>
  <c r="DG29" i="36"/>
  <c r="DG28" i="36"/>
  <c r="DG27" i="36"/>
  <c r="DG26" i="36"/>
  <c r="DG25" i="36"/>
  <c r="DG24" i="36"/>
  <c r="DG23" i="36"/>
  <c r="DG22" i="36"/>
  <c r="DG21" i="36"/>
  <c r="DG20" i="36"/>
  <c r="DG19" i="36"/>
  <c r="DG18" i="36"/>
  <c r="DG17" i="36"/>
  <c r="DG16" i="36"/>
  <c r="DG15" i="36"/>
  <c r="DG14" i="36"/>
  <c r="DG13" i="36"/>
  <c r="DG12" i="36"/>
  <c r="DG11" i="36"/>
  <c r="DG10" i="36"/>
  <c r="DG9" i="36"/>
  <c r="DG8" i="36"/>
  <c r="DG7" i="36"/>
  <c r="DG6" i="36"/>
  <c r="DG5" i="36"/>
  <c r="DG4" i="36"/>
  <c r="DG3" i="36"/>
  <c r="W21" i="20"/>
  <c r="B37" i="21"/>
  <c r="H45" i="21"/>
  <c r="CB3" i="7"/>
  <c r="CC3" i="7"/>
  <c r="CD3" i="7"/>
  <c r="CE3" i="7"/>
  <c r="CF3" i="7"/>
  <c r="CG3" i="7"/>
  <c r="CH3" i="7"/>
  <c r="CI3" i="7"/>
  <c r="CB4" i="7"/>
  <c r="CC4" i="7"/>
  <c r="CD4" i="7"/>
  <c r="CE4" i="7"/>
  <c r="CF4" i="7"/>
  <c r="CG4" i="7"/>
  <c r="CH4" i="7"/>
  <c r="CI4" i="7"/>
  <c r="CB5" i="7"/>
  <c r="CC5" i="7"/>
  <c r="CD5" i="7"/>
  <c r="CE5" i="7"/>
  <c r="CF5" i="7"/>
  <c r="CG5" i="7"/>
  <c r="CH5" i="7"/>
  <c r="CI5" i="7"/>
  <c r="CB6" i="7"/>
  <c r="CC6" i="7"/>
  <c r="CD6" i="7"/>
  <c r="CE6" i="7"/>
  <c r="CF6" i="7"/>
  <c r="CG6" i="7"/>
  <c r="CH6" i="7"/>
  <c r="CI6" i="7"/>
  <c r="CB7" i="7"/>
  <c r="CC7" i="7"/>
  <c r="CD7" i="7"/>
  <c r="CE7" i="7"/>
  <c r="CF7" i="7"/>
  <c r="CG7" i="7"/>
  <c r="CH7" i="7"/>
  <c r="CI7" i="7"/>
  <c r="CB8" i="7"/>
  <c r="CC8" i="7"/>
  <c r="CD8" i="7"/>
  <c r="CE8" i="7"/>
  <c r="CF8" i="7"/>
  <c r="CG8" i="7"/>
  <c r="CH8" i="7"/>
  <c r="CI8" i="7"/>
  <c r="CB9" i="7"/>
  <c r="CC9" i="7"/>
  <c r="CD9" i="7"/>
  <c r="CE9" i="7"/>
  <c r="CF9" i="7"/>
  <c r="CG9" i="7"/>
  <c r="CH9" i="7"/>
  <c r="CI9" i="7"/>
  <c r="CB10" i="7"/>
  <c r="CC10" i="7"/>
  <c r="CD10" i="7"/>
  <c r="CE10" i="7"/>
  <c r="CF10" i="7"/>
  <c r="CG10" i="7"/>
  <c r="CH10" i="7"/>
  <c r="CI10" i="7"/>
  <c r="CB11" i="7"/>
  <c r="CC11" i="7"/>
  <c r="CD11" i="7"/>
  <c r="CE11" i="7"/>
  <c r="CF11" i="7"/>
  <c r="CG11" i="7"/>
  <c r="CH11" i="7"/>
  <c r="CI11" i="7"/>
  <c r="CB12" i="7"/>
  <c r="CC12" i="7"/>
  <c r="CD12" i="7"/>
  <c r="CE12" i="7"/>
  <c r="CF12" i="7"/>
  <c r="CG12" i="7"/>
  <c r="CH12" i="7"/>
  <c r="CI12" i="7"/>
  <c r="CB13" i="7"/>
  <c r="CC13" i="7"/>
  <c r="CD13" i="7"/>
  <c r="CE13" i="7"/>
  <c r="CF13" i="7"/>
  <c r="CG13" i="7"/>
  <c r="CH13" i="7"/>
  <c r="CI13" i="7"/>
  <c r="CB14" i="7"/>
  <c r="CC14" i="7"/>
  <c r="CD14" i="7"/>
  <c r="CE14" i="7"/>
  <c r="CF14" i="7"/>
  <c r="CG14" i="7"/>
  <c r="CH14" i="7"/>
  <c r="CI14" i="7"/>
  <c r="CB15" i="7"/>
  <c r="CC15" i="7"/>
  <c r="CD15" i="7"/>
  <c r="CE15" i="7"/>
  <c r="CF15" i="7"/>
  <c r="CG15" i="7"/>
  <c r="CH15" i="7"/>
  <c r="CI15" i="7"/>
  <c r="AF38" i="36"/>
  <c r="N38" i="36"/>
  <c r="M38" i="36"/>
  <c r="L38" i="36"/>
  <c r="K38" i="36"/>
  <c r="J38" i="36"/>
  <c r="I38" i="36"/>
  <c r="H38" i="36"/>
  <c r="G38" i="36"/>
  <c r="F38" i="36"/>
  <c r="E38" i="36"/>
  <c r="D38" i="36"/>
  <c r="C38" i="36"/>
  <c r="B38" i="36"/>
  <c r="AF36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B36" i="36"/>
  <c r="DP35" i="36"/>
  <c r="DO35" i="36"/>
  <c r="DN35" i="36"/>
  <c r="DM35" i="36"/>
  <c r="DL35" i="36"/>
  <c r="DK35" i="36"/>
  <c r="DV34" i="36"/>
  <c r="DU34" i="36"/>
  <c r="DT34" i="36"/>
  <c r="DS34" i="36"/>
  <c r="DR34" i="36"/>
  <c r="DQ34" i="36"/>
  <c r="DP34" i="36"/>
  <c r="DO34" i="36"/>
  <c r="DN34" i="36"/>
  <c r="DM34" i="36"/>
  <c r="DL34" i="36"/>
  <c r="DK34" i="36"/>
  <c r="DJ34" i="36"/>
  <c r="DI34" i="36"/>
  <c r="DV33" i="36"/>
  <c r="DU33" i="36"/>
  <c r="DT33" i="36"/>
  <c r="DS33" i="36"/>
  <c r="DR33" i="36"/>
  <c r="DQ33" i="36"/>
  <c r="DP33" i="36"/>
  <c r="DO33" i="36"/>
  <c r="DN33" i="36"/>
  <c r="DM33" i="36"/>
  <c r="DL33" i="36"/>
  <c r="DK33" i="36"/>
  <c r="DJ33" i="36"/>
  <c r="DI33" i="36"/>
  <c r="DV32" i="36"/>
  <c r="DU32" i="36"/>
  <c r="DT32" i="36"/>
  <c r="DS32" i="36"/>
  <c r="DR32" i="36"/>
  <c r="DQ32" i="36"/>
  <c r="DP32" i="36"/>
  <c r="DO32" i="36"/>
  <c r="DN32" i="36"/>
  <c r="DM32" i="36"/>
  <c r="DL32" i="36"/>
  <c r="DK32" i="36"/>
  <c r="DJ32" i="36"/>
  <c r="DI32" i="36"/>
  <c r="DV31" i="36"/>
  <c r="DU31" i="36"/>
  <c r="DT31" i="36"/>
  <c r="DS31" i="36"/>
  <c r="DR31" i="36"/>
  <c r="DQ31" i="36"/>
  <c r="DP31" i="36"/>
  <c r="DO31" i="36"/>
  <c r="DN31" i="36"/>
  <c r="DM31" i="36"/>
  <c r="DL31" i="36"/>
  <c r="DK31" i="36"/>
  <c r="DJ31" i="36"/>
  <c r="DI31" i="36"/>
  <c r="DV30" i="36"/>
  <c r="DU30" i="36"/>
  <c r="DT30" i="36"/>
  <c r="DS30" i="36"/>
  <c r="DR30" i="36"/>
  <c r="DQ30" i="36"/>
  <c r="DP30" i="36"/>
  <c r="DO30" i="36"/>
  <c r="DN30" i="36"/>
  <c r="DM30" i="36"/>
  <c r="DL30" i="36"/>
  <c r="DK30" i="36"/>
  <c r="DJ30" i="36"/>
  <c r="DI30" i="36"/>
  <c r="DV29" i="36"/>
  <c r="DU29" i="36"/>
  <c r="DT29" i="36"/>
  <c r="DS29" i="36"/>
  <c r="DR29" i="36"/>
  <c r="DQ29" i="36"/>
  <c r="DP29" i="36"/>
  <c r="DO29" i="36"/>
  <c r="DN29" i="36"/>
  <c r="DM29" i="36"/>
  <c r="DL29" i="36"/>
  <c r="DK29" i="36"/>
  <c r="DJ29" i="36"/>
  <c r="DI29" i="36"/>
  <c r="DV28" i="36"/>
  <c r="DU28" i="36"/>
  <c r="DT28" i="36"/>
  <c r="DS28" i="36"/>
  <c r="DR28" i="36"/>
  <c r="DQ28" i="36"/>
  <c r="DP28" i="36"/>
  <c r="DO28" i="36"/>
  <c r="DN28" i="36"/>
  <c r="DM28" i="36"/>
  <c r="DL28" i="36"/>
  <c r="DK28" i="36"/>
  <c r="DJ28" i="36"/>
  <c r="DI28" i="36"/>
  <c r="DV27" i="36"/>
  <c r="DU27" i="36"/>
  <c r="DT27" i="36"/>
  <c r="DS27" i="36"/>
  <c r="DR27" i="36"/>
  <c r="DQ27" i="36"/>
  <c r="DP27" i="36"/>
  <c r="DO27" i="36"/>
  <c r="DN27" i="36"/>
  <c r="DM27" i="36"/>
  <c r="DL27" i="36"/>
  <c r="DK27" i="36"/>
  <c r="DJ27" i="36"/>
  <c r="DI27" i="36"/>
  <c r="DV26" i="36"/>
  <c r="DU26" i="36"/>
  <c r="DT26" i="36"/>
  <c r="DS26" i="36"/>
  <c r="DR26" i="36"/>
  <c r="DQ26" i="36"/>
  <c r="DP26" i="36"/>
  <c r="DO26" i="36"/>
  <c r="DN26" i="36"/>
  <c r="DM26" i="36"/>
  <c r="DL26" i="36"/>
  <c r="DK26" i="36"/>
  <c r="DJ26" i="36"/>
  <c r="DI26" i="36"/>
  <c r="DV25" i="36"/>
  <c r="DU25" i="36"/>
  <c r="DT25" i="36"/>
  <c r="DS25" i="36"/>
  <c r="DR25" i="36"/>
  <c r="DQ25" i="36"/>
  <c r="DP25" i="36"/>
  <c r="DO25" i="36"/>
  <c r="DN25" i="36"/>
  <c r="DM25" i="36"/>
  <c r="DL25" i="36"/>
  <c r="DK25" i="36"/>
  <c r="DJ25" i="36"/>
  <c r="DI25" i="36"/>
  <c r="DV24" i="36"/>
  <c r="DU24" i="36"/>
  <c r="DT24" i="36"/>
  <c r="DS24" i="36"/>
  <c r="DR24" i="36"/>
  <c r="DQ24" i="36"/>
  <c r="DP24" i="36"/>
  <c r="DO24" i="36"/>
  <c r="DN24" i="36"/>
  <c r="DM24" i="36"/>
  <c r="DL24" i="36"/>
  <c r="DK24" i="36"/>
  <c r="DJ24" i="36"/>
  <c r="DI24" i="36"/>
  <c r="DV23" i="36"/>
  <c r="DU23" i="36"/>
  <c r="DT23" i="36"/>
  <c r="DS23" i="36"/>
  <c r="DR23" i="36"/>
  <c r="DQ23" i="36"/>
  <c r="DP23" i="36"/>
  <c r="DO23" i="36"/>
  <c r="DN23" i="36"/>
  <c r="DM23" i="36"/>
  <c r="DL23" i="36"/>
  <c r="DK23" i="36"/>
  <c r="DJ23" i="36"/>
  <c r="DI23" i="36"/>
  <c r="DV22" i="36"/>
  <c r="DU22" i="36"/>
  <c r="DT22" i="36"/>
  <c r="DS22" i="36"/>
  <c r="DR22" i="36"/>
  <c r="DQ22" i="36"/>
  <c r="DP22" i="36"/>
  <c r="DO22" i="36"/>
  <c r="DN22" i="36"/>
  <c r="DM22" i="36"/>
  <c r="DL22" i="36"/>
  <c r="DK22" i="36"/>
  <c r="DJ22" i="36"/>
  <c r="DI22" i="36"/>
  <c r="DV21" i="36"/>
  <c r="DU21" i="36"/>
  <c r="DT21" i="36"/>
  <c r="DS21" i="36"/>
  <c r="DR21" i="36"/>
  <c r="DQ21" i="36"/>
  <c r="DP21" i="36"/>
  <c r="DO21" i="36"/>
  <c r="DN21" i="36"/>
  <c r="DM21" i="36"/>
  <c r="DL21" i="36"/>
  <c r="DK21" i="36"/>
  <c r="DJ21" i="36"/>
  <c r="DI21" i="36"/>
  <c r="DV20" i="36"/>
  <c r="DU20" i="36"/>
  <c r="DT20" i="36"/>
  <c r="DS20" i="36"/>
  <c r="DR20" i="36"/>
  <c r="DQ20" i="36"/>
  <c r="DP20" i="36"/>
  <c r="DO20" i="36"/>
  <c r="DN20" i="36"/>
  <c r="DM20" i="36"/>
  <c r="DL20" i="36"/>
  <c r="DK20" i="36"/>
  <c r="DJ20" i="36"/>
  <c r="DI20" i="36"/>
  <c r="DV19" i="36"/>
  <c r="DU19" i="36"/>
  <c r="DT19" i="36"/>
  <c r="DS19" i="36"/>
  <c r="DR19" i="36"/>
  <c r="DQ19" i="36"/>
  <c r="DP19" i="36"/>
  <c r="DO19" i="36"/>
  <c r="DN19" i="36"/>
  <c r="DM19" i="36"/>
  <c r="DL19" i="36"/>
  <c r="DK19" i="36"/>
  <c r="DJ19" i="36"/>
  <c r="DI19" i="36"/>
  <c r="DV18" i="36"/>
  <c r="DU18" i="36"/>
  <c r="DT18" i="36"/>
  <c r="DS18" i="36"/>
  <c r="DR18" i="36"/>
  <c r="DQ18" i="36"/>
  <c r="DP18" i="36"/>
  <c r="DO18" i="36"/>
  <c r="DN18" i="36"/>
  <c r="DM18" i="36"/>
  <c r="DL18" i="36"/>
  <c r="DK18" i="36"/>
  <c r="DJ18" i="36"/>
  <c r="DI18" i="36"/>
  <c r="DV17" i="36"/>
  <c r="DU17" i="36"/>
  <c r="DT17" i="36"/>
  <c r="DS17" i="36"/>
  <c r="DR17" i="36"/>
  <c r="DQ17" i="36"/>
  <c r="DP17" i="36"/>
  <c r="DO17" i="36"/>
  <c r="DN17" i="36"/>
  <c r="DM17" i="36"/>
  <c r="DL17" i="36"/>
  <c r="DK17" i="36"/>
  <c r="DJ17" i="36"/>
  <c r="DI17" i="36"/>
  <c r="DV16" i="36"/>
  <c r="DU16" i="36"/>
  <c r="DT16" i="36"/>
  <c r="DS16" i="36"/>
  <c r="DR16" i="36"/>
  <c r="DQ16" i="36"/>
  <c r="DP16" i="36"/>
  <c r="DO16" i="36"/>
  <c r="DN16" i="36"/>
  <c r="DM16" i="36"/>
  <c r="DL16" i="36"/>
  <c r="DK16" i="36"/>
  <c r="DJ16" i="36"/>
  <c r="DI16" i="36"/>
  <c r="DV15" i="36"/>
  <c r="DU15" i="36"/>
  <c r="DT15" i="36"/>
  <c r="DS15" i="36"/>
  <c r="DR15" i="36"/>
  <c r="DQ15" i="36"/>
  <c r="DP15" i="36"/>
  <c r="DO15" i="36"/>
  <c r="DN15" i="36"/>
  <c r="DM15" i="36"/>
  <c r="DL15" i="36"/>
  <c r="DK15" i="36"/>
  <c r="DJ15" i="36"/>
  <c r="DI15" i="36"/>
  <c r="DV14" i="36"/>
  <c r="DU14" i="36"/>
  <c r="DT14" i="36"/>
  <c r="DS14" i="36"/>
  <c r="DR14" i="36"/>
  <c r="DQ14" i="36"/>
  <c r="DP14" i="36"/>
  <c r="DO14" i="36"/>
  <c r="DN14" i="36"/>
  <c r="DM14" i="36"/>
  <c r="DL14" i="36"/>
  <c r="DK14" i="36"/>
  <c r="DJ14" i="36"/>
  <c r="DI14" i="36"/>
  <c r="DV13" i="36"/>
  <c r="DU13" i="36"/>
  <c r="DT13" i="36"/>
  <c r="DS13" i="36"/>
  <c r="DR13" i="36"/>
  <c r="DQ13" i="36"/>
  <c r="DP13" i="36"/>
  <c r="DO13" i="36"/>
  <c r="DN13" i="36"/>
  <c r="DM13" i="36"/>
  <c r="DL13" i="36"/>
  <c r="DK13" i="36"/>
  <c r="DJ13" i="36"/>
  <c r="DI13" i="36"/>
  <c r="DV12" i="36"/>
  <c r="DU12" i="36"/>
  <c r="DT12" i="36"/>
  <c r="DS12" i="36"/>
  <c r="DR12" i="36"/>
  <c r="DQ12" i="36"/>
  <c r="DP12" i="36"/>
  <c r="DO12" i="36"/>
  <c r="DN12" i="36"/>
  <c r="DM12" i="36"/>
  <c r="DL12" i="36"/>
  <c r="DK12" i="36"/>
  <c r="DJ12" i="36"/>
  <c r="DI12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V7" i="36"/>
  <c r="DU7" i="36"/>
  <c r="DT7" i="36"/>
  <c r="DS7" i="36"/>
  <c r="DR7" i="36"/>
  <c r="DQ7" i="36"/>
  <c r="DP7" i="36"/>
  <c r="DO7" i="36"/>
  <c r="DN7" i="36"/>
  <c r="DM7" i="36"/>
  <c r="DL7" i="36"/>
  <c r="DK7" i="36"/>
  <c r="DJ7" i="36"/>
  <c r="DI7" i="36"/>
  <c r="DV6" i="36"/>
  <c r="DU6" i="36"/>
  <c r="DT6" i="36"/>
  <c r="DS6" i="36"/>
  <c r="DR6" i="36"/>
  <c r="DQ6" i="36"/>
  <c r="DP6" i="36"/>
  <c r="DO6" i="36"/>
  <c r="DN6" i="36"/>
  <c r="DM6" i="36"/>
  <c r="DL6" i="36"/>
  <c r="DK6" i="36"/>
  <c r="DJ6" i="36"/>
  <c r="DI6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V4" i="36"/>
  <c r="DU4" i="36"/>
  <c r="DT4" i="36"/>
  <c r="DS4" i="36"/>
  <c r="DR4" i="36"/>
  <c r="DQ4" i="36"/>
  <c r="DP4" i="36"/>
  <c r="DO4" i="36"/>
  <c r="DN4" i="36"/>
  <c r="DM4" i="36"/>
  <c r="DL4" i="36"/>
  <c r="DK4" i="36"/>
  <c r="DJ4" i="36"/>
  <c r="DI4" i="36"/>
  <c r="DV3" i="36"/>
  <c r="DU3" i="36"/>
  <c r="DT3" i="36"/>
  <c r="DS3" i="36"/>
  <c r="DR3" i="36"/>
  <c r="DQ3" i="36"/>
  <c r="DP3" i="36"/>
  <c r="DO3" i="36"/>
  <c r="DN3" i="36"/>
  <c r="DM3" i="36"/>
  <c r="DL3" i="36"/>
  <c r="DK3" i="36"/>
  <c r="DJ3" i="36"/>
  <c r="DI3" i="36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L62" i="5"/>
  <c r="M62" i="5"/>
  <c r="N62" i="5"/>
  <c r="O62" i="5"/>
  <c r="P62" i="5"/>
  <c r="Q62" i="5"/>
  <c r="R62" i="5"/>
  <c r="K13" i="42" s="1"/>
  <c r="S62" i="5"/>
  <c r="O13" i="42" s="1"/>
  <c r="T62" i="5"/>
  <c r="N13" i="42" s="1"/>
  <c r="U62" i="5"/>
  <c r="L13" i="42" s="1"/>
  <c r="V62" i="5"/>
  <c r="W62" i="5"/>
  <c r="X62" i="5"/>
  <c r="Y62" i="5"/>
  <c r="Z62" i="5"/>
  <c r="AA62" i="5"/>
  <c r="AB62" i="5"/>
  <c r="AC62" i="5"/>
  <c r="AD62" i="5"/>
  <c r="I13" i="42" s="1"/>
  <c r="AE62" i="5"/>
  <c r="J13" i="42" s="1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F13" i="42"/>
  <c r="B13" i="42"/>
  <c r="G13" i="42"/>
  <c r="AI61" i="5"/>
  <c r="EG4" i="5"/>
  <c r="EG5" i="5"/>
  <c r="EG6" i="5"/>
  <c r="EG7" i="5"/>
  <c r="EG8" i="5"/>
  <c r="EG9" i="5"/>
  <c r="EG10" i="5"/>
  <c r="EG11" i="5"/>
  <c r="EG12" i="5"/>
  <c r="EG13" i="5"/>
  <c r="EG14" i="5"/>
  <c r="EG15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28" i="5"/>
  <c r="EG29" i="5"/>
  <c r="EG30" i="5"/>
  <c r="EG31" i="5"/>
  <c r="EG32" i="5"/>
  <c r="EG33" i="5"/>
  <c r="EG34" i="5"/>
  <c r="EG35" i="5"/>
  <c r="EG36" i="5"/>
  <c r="EG37" i="5"/>
  <c r="EG38" i="5"/>
  <c r="EG39" i="5"/>
  <c r="EG40" i="5"/>
  <c r="EG41" i="5"/>
  <c r="EG42" i="5"/>
  <c r="EG43" i="5"/>
  <c r="EG44" i="5"/>
  <c r="EG45" i="5"/>
  <c r="EG46" i="5"/>
  <c r="EG47" i="5"/>
  <c r="EG48" i="5"/>
  <c r="EG49" i="5"/>
  <c r="EG50" i="5"/>
  <c r="EG51" i="5"/>
  <c r="ER4" i="5"/>
  <c r="ES4" i="5"/>
  <c r="ET4" i="5"/>
  <c r="EU4" i="5"/>
  <c r="EV4" i="5"/>
  <c r="ER5" i="5"/>
  <c r="ES5" i="5"/>
  <c r="ET5" i="5"/>
  <c r="EU5" i="5"/>
  <c r="EV5" i="5"/>
  <c r="ER6" i="5"/>
  <c r="ES6" i="5"/>
  <c r="ET6" i="5"/>
  <c r="EU6" i="5"/>
  <c r="EV6" i="5"/>
  <c r="ER7" i="5"/>
  <c r="ES7" i="5"/>
  <c r="ET7" i="5"/>
  <c r="EU7" i="5"/>
  <c r="EV7" i="5"/>
  <c r="ER8" i="5"/>
  <c r="ES8" i="5"/>
  <c r="ET8" i="5"/>
  <c r="EU8" i="5"/>
  <c r="EV8" i="5"/>
  <c r="ER9" i="5"/>
  <c r="ES9" i="5"/>
  <c r="ET9" i="5"/>
  <c r="EU9" i="5"/>
  <c r="EV9" i="5"/>
  <c r="ER10" i="5"/>
  <c r="ES10" i="5"/>
  <c r="ET10" i="5"/>
  <c r="EU10" i="5"/>
  <c r="EV10" i="5"/>
  <c r="ER11" i="5"/>
  <c r="ES11" i="5"/>
  <c r="ET11" i="5"/>
  <c r="EU11" i="5"/>
  <c r="EV11" i="5"/>
  <c r="ER12" i="5"/>
  <c r="ES12" i="5"/>
  <c r="ET12" i="5"/>
  <c r="EU12" i="5"/>
  <c r="EV12" i="5"/>
  <c r="ER13" i="5"/>
  <c r="ES13" i="5"/>
  <c r="ET13" i="5"/>
  <c r="EU13" i="5"/>
  <c r="EV13" i="5"/>
  <c r="ER14" i="5"/>
  <c r="ES14" i="5"/>
  <c r="ET14" i="5"/>
  <c r="EU14" i="5"/>
  <c r="EV14" i="5"/>
  <c r="ER15" i="5"/>
  <c r="ES15" i="5"/>
  <c r="ET15" i="5"/>
  <c r="EU15" i="5"/>
  <c r="EV15" i="5"/>
  <c r="ER16" i="5"/>
  <c r="ES16" i="5"/>
  <c r="ET16" i="5"/>
  <c r="EU16" i="5"/>
  <c r="EV16" i="5"/>
  <c r="ER17" i="5"/>
  <c r="ES17" i="5"/>
  <c r="ET17" i="5"/>
  <c r="EU17" i="5"/>
  <c r="EV17" i="5"/>
  <c r="ER18" i="5"/>
  <c r="ES18" i="5"/>
  <c r="ET18" i="5"/>
  <c r="EU18" i="5"/>
  <c r="EV18" i="5"/>
  <c r="ER19" i="5"/>
  <c r="ES19" i="5"/>
  <c r="ET19" i="5"/>
  <c r="EU19" i="5"/>
  <c r="EV19" i="5"/>
  <c r="ER20" i="5"/>
  <c r="ES20" i="5"/>
  <c r="ET20" i="5"/>
  <c r="EU20" i="5"/>
  <c r="EV20" i="5"/>
  <c r="ER21" i="5"/>
  <c r="ES21" i="5"/>
  <c r="ET21" i="5"/>
  <c r="EU21" i="5"/>
  <c r="EV21" i="5"/>
  <c r="ER22" i="5"/>
  <c r="ES22" i="5"/>
  <c r="ET22" i="5"/>
  <c r="EU22" i="5"/>
  <c r="EV22" i="5"/>
  <c r="ER23" i="5"/>
  <c r="ES23" i="5"/>
  <c r="ET23" i="5"/>
  <c r="EU23" i="5"/>
  <c r="EV23" i="5"/>
  <c r="ER24" i="5"/>
  <c r="ES24" i="5"/>
  <c r="ET24" i="5"/>
  <c r="EU24" i="5"/>
  <c r="EV24" i="5"/>
  <c r="ER25" i="5"/>
  <c r="ES25" i="5"/>
  <c r="ET25" i="5"/>
  <c r="EU25" i="5"/>
  <c r="EV25" i="5"/>
  <c r="ER26" i="5"/>
  <c r="ES26" i="5"/>
  <c r="ET26" i="5"/>
  <c r="EU26" i="5"/>
  <c r="EV26" i="5"/>
  <c r="ER27" i="5"/>
  <c r="ES27" i="5"/>
  <c r="ET27" i="5"/>
  <c r="EU27" i="5"/>
  <c r="EV27" i="5"/>
  <c r="ER28" i="5"/>
  <c r="ES28" i="5"/>
  <c r="ET28" i="5"/>
  <c r="EU28" i="5"/>
  <c r="EV28" i="5"/>
  <c r="ER29" i="5"/>
  <c r="ES29" i="5"/>
  <c r="ET29" i="5"/>
  <c r="EU29" i="5"/>
  <c r="EV29" i="5"/>
  <c r="ER30" i="5"/>
  <c r="ES30" i="5"/>
  <c r="ET30" i="5"/>
  <c r="EU30" i="5"/>
  <c r="EV30" i="5"/>
  <c r="ER31" i="5"/>
  <c r="ES31" i="5"/>
  <c r="ET31" i="5"/>
  <c r="EU31" i="5"/>
  <c r="EV31" i="5"/>
  <c r="ER32" i="5"/>
  <c r="ES32" i="5"/>
  <c r="ET32" i="5"/>
  <c r="EU32" i="5"/>
  <c r="EV32" i="5"/>
  <c r="ER33" i="5"/>
  <c r="ES33" i="5"/>
  <c r="ET33" i="5"/>
  <c r="EU33" i="5"/>
  <c r="EV33" i="5"/>
  <c r="ER34" i="5"/>
  <c r="ES34" i="5"/>
  <c r="ET34" i="5"/>
  <c r="EU34" i="5"/>
  <c r="EV34" i="5"/>
  <c r="ER35" i="5"/>
  <c r="ES35" i="5"/>
  <c r="ET35" i="5"/>
  <c r="EU35" i="5"/>
  <c r="EV35" i="5"/>
  <c r="ER36" i="5"/>
  <c r="ES36" i="5"/>
  <c r="ET36" i="5"/>
  <c r="EU36" i="5"/>
  <c r="EV36" i="5"/>
  <c r="ER37" i="5"/>
  <c r="ES37" i="5"/>
  <c r="ET37" i="5"/>
  <c r="EU37" i="5"/>
  <c r="EV37" i="5"/>
  <c r="ER38" i="5"/>
  <c r="ES38" i="5"/>
  <c r="ET38" i="5"/>
  <c r="EU38" i="5"/>
  <c r="EV38" i="5"/>
  <c r="ER39" i="5"/>
  <c r="ES39" i="5"/>
  <c r="ET39" i="5"/>
  <c r="EU39" i="5"/>
  <c r="EV39" i="5"/>
  <c r="ER40" i="5"/>
  <c r="ES40" i="5"/>
  <c r="ET40" i="5"/>
  <c r="EU40" i="5"/>
  <c r="EV40" i="5"/>
  <c r="ER41" i="5"/>
  <c r="ES41" i="5"/>
  <c r="ET41" i="5"/>
  <c r="EU41" i="5"/>
  <c r="EV41" i="5"/>
  <c r="ER42" i="5"/>
  <c r="ES42" i="5"/>
  <c r="ET42" i="5"/>
  <c r="EU42" i="5"/>
  <c r="EV42" i="5"/>
  <c r="ER43" i="5"/>
  <c r="ES43" i="5"/>
  <c r="ET43" i="5"/>
  <c r="EU43" i="5"/>
  <c r="EV43" i="5"/>
  <c r="ER44" i="5"/>
  <c r="ES44" i="5"/>
  <c r="ET44" i="5"/>
  <c r="EU44" i="5"/>
  <c r="EV44" i="5"/>
  <c r="ER45" i="5"/>
  <c r="ES45" i="5"/>
  <c r="ET45" i="5"/>
  <c r="EU45" i="5"/>
  <c r="EV45" i="5"/>
  <c r="ER46" i="5"/>
  <c r="ES46" i="5"/>
  <c r="ET46" i="5"/>
  <c r="EU46" i="5"/>
  <c r="EV46" i="5"/>
  <c r="ER47" i="5"/>
  <c r="ES47" i="5"/>
  <c r="ET47" i="5"/>
  <c r="EU47" i="5"/>
  <c r="EV47" i="5"/>
  <c r="ER48" i="5"/>
  <c r="ES48" i="5"/>
  <c r="ET48" i="5"/>
  <c r="EU48" i="5"/>
  <c r="EV48" i="5"/>
  <c r="ER49" i="5"/>
  <c r="ES49" i="5"/>
  <c r="ET49" i="5"/>
  <c r="EU49" i="5"/>
  <c r="EV49" i="5"/>
  <c r="ER50" i="5"/>
  <c r="ES50" i="5"/>
  <c r="ET50" i="5"/>
  <c r="EU50" i="5"/>
  <c r="EV50" i="5"/>
  <c r="ER51" i="5"/>
  <c r="ES51" i="5"/>
  <c r="ET51" i="5"/>
  <c r="EU51" i="5"/>
  <c r="EV51" i="5"/>
  <c r="EV3" i="5"/>
  <c r="EU3" i="5"/>
  <c r="ET3" i="5"/>
  <c r="ES3" i="5"/>
  <c r="ER3" i="5"/>
  <c r="EG3" i="5"/>
  <c r="EI4" i="5"/>
  <c r="EI5" i="5"/>
  <c r="EI6" i="5"/>
  <c r="EI7" i="5"/>
  <c r="EI8" i="5"/>
  <c r="EI9" i="5"/>
  <c r="EI10" i="5"/>
  <c r="EI11" i="5"/>
  <c r="EI12" i="5"/>
  <c r="EI13" i="5"/>
  <c r="EI14" i="5"/>
  <c r="EI15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28" i="5"/>
  <c r="EI29" i="5"/>
  <c r="EI30" i="5"/>
  <c r="EI31" i="5"/>
  <c r="EI32" i="5"/>
  <c r="EI33" i="5"/>
  <c r="EI34" i="5"/>
  <c r="EI35" i="5"/>
  <c r="EI36" i="5"/>
  <c r="EI37" i="5"/>
  <c r="EI38" i="5"/>
  <c r="EI39" i="5"/>
  <c r="EI40" i="5"/>
  <c r="EI41" i="5"/>
  <c r="EI42" i="5"/>
  <c r="EI43" i="5"/>
  <c r="EI44" i="5"/>
  <c r="EI45" i="5"/>
  <c r="EI46" i="5"/>
  <c r="EI47" i="5"/>
  <c r="EI48" i="5"/>
  <c r="EI49" i="5"/>
  <c r="EI50" i="5"/>
  <c r="EI51" i="5"/>
  <c r="EI3" i="5"/>
  <c r="H17" i="21"/>
  <c r="H47" i="21"/>
  <c r="G47" i="21"/>
  <c r="F47" i="21"/>
  <c r="D47" i="21"/>
  <c r="E45" i="42"/>
  <c r="D45" i="42"/>
  <c r="B47" i="21"/>
  <c r="C45" i="42"/>
  <c r="F39" i="21"/>
  <c r="D39" i="21"/>
  <c r="E37" i="42"/>
  <c r="D37" i="42"/>
  <c r="B39" i="21"/>
  <c r="C37" i="42"/>
  <c r="W9" i="20"/>
  <c r="W44" i="20" s="1"/>
  <c r="CL48" i="8"/>
  <c r="CK48" i="8"/>
  <c r="CJ48" i="8"/>
  <c r="CI48" i="8"/>
  <c r="CH48" i="8"/>
  <c r="CG48" i="8"/>
  <c r="CF48" i="8"/>
  <c r="CL47" i="8"/>
  <c r="CK47" i="8"/>
  <c r="CJ47" i="8"/>
  <c r="CI47" i="8"/>
  <c r="CH47" i="8"/>
  <c r="CG47" i="8"/>
  <c r="CF47" i="8"/>
  <c r="CE47" i="8"/>
  <c r="CL46" i="8"/>
  <c r="CK46" i="8"/>
  <c r="CJ46" i="8"/>
  <c r="CI46" i="8"/>
  <c r="CH46" i="8"/>
  <c r="CG46" i="8"/>
  <c r="CF46" i="8"/>
  <c r="CE46" i="8"/>
  <c r="CL45" i="8"/>
  <c r="CK45" i="8"/>
  <c r="CJ45" i="8"/>
  <c r="CI45" i="8"/>
  <c r="CH45" i="8"/>
  <c r="CG45" i="8"/>
  <c r="CF45" i="8"/>
  <c r="CE45" i="8"/>
  <c r="CL44" i="8"/>
  <c r="CK44" i="8"/>
  <c r="CJ44" i="8"/>
  <c r="CI44" i="8"/>
  <c r="CH44" i="8"/>
  <c r="CG44" i="8"/>
  <c r="CF44" i="8"/>
  <c r="CE44" i="8"/>
  <c r="CL43" i="8"/>
  <c r="CK43" i="8"/>
  <c r="CJ43" i="8"/>
  <c r="CI43" i="8"/>
  <c r="CH43" i="8"/>
  <c r="CG43" i="8"/>
  <c r="CF43" i="8"/>
  <c r="CE43" i="8"/>
  <c r="CL42" i="8"/>
  <c r="CK42" i="8"/>
  <c r="CJ42" i="8"/>
  <c r="CI42" i="8"/>
  <c r="CH42" i="8"/>
  <c r="CG42" i="8"/>
  <c r="CF42" i="8"/>
  <c r="CE42" i="8"/>
  <c r="CL41" i="8"/>
  <c r="CK41" i="8"/>
  <c r="CJ41" i="8"/>
  <c r="CI41" i="8"/>
  <c r="CH41" i="8"/>
  <c r="CG41" i="8"/>
  <c r="CF41" i="8"/>
  <c r="CE41" i="8"/>
  <c r="CL40" i="8"/>
  <c r="CK40" i="8"/>
  <c r="CJ40" i="8"/>
  <c r="CI40" i="8"/>
  <c r="CH40" i="8"/>
  <c r="CG40" i="8"/>
  <c r="CF40" i="8"/>
  <c r="CE40" i="8"/>
  <c r="CL39" i="8"/>
  <c r="CK39" i="8"/>
  <c r="CJ39" i="8"/>
  <c r="CI39" i="8"/>
  <c r="CH39" i="8"/>
  <c r="CG39" i="8"/>
  <c r="CF39" i="8"/>
  <c r="CE39" i="8"/>
  <c r="CL38" i="8"/>
  <c r="CK38" i="8"/>
  <c r="CJ38" i="8"/>
  <c r="CI38" i="8"/>
  <c r="CH38" i="8"/>
  <c r="CG38" i="8"/>
  <c r="CF38" i="8"/>
  <c r="CE38" i="8"/>
  <c r="CL37" i="8"/>
  <c r="CK37" i="8"/>
  <c r="CJ37" i="8"/>
  <c r="CI37" i="8"/>
  <c r="CH37" i="8"/>
  <c r="CG37" i="8"/>
  <c r="CF37" i="8"/>
  <c r="CE37" i="8"/>
  <c r="CL36" i="8"/>
  <c r="CK36" i="8"/>
  <c r="CJ36" i="8"/>
  <c r="CI36" i="8"/>
  <c r="CH36" i="8"/>
  <c r="CG36" i="8"/>
  <c r="CF36" i="8"/>
  <c r="CE36" i="8"/>
  <c r="CL35" i="8"/>
  <c r="CK35" i="8"/>
  <c r="CJ35" i="8"/>
  <c r="CI35" i="8"/>
  <c r="CH35" i="8"/>
  <c r="CG35" i="8"/>
  <c r="CF35" i="8"/>
  <c r="CE35" i="8"/>
  <c r="CL34" i="8"/>
  <c r="CK34" i="8"/>
  <c r="CJ34" i="8"/>
  <c r="CI34" i="8"/>
  <c r="CH34" i="8"/>
  <c r="CG34" i="8"/>
  <c r="CF34" i="8"/>
  <c r="CE34" i="8"/>
  <c r="CL33" i="8"/>
  <c r="CK33" i="8"/>
  <c r="CJ33" i="8"/>
  <c r="CI33" i="8"/>
  <c r="CH33" i="8"/>
  <c r="CG33" i="8"/>
  <c r="CF33" i="8"/>
  <c r="CE33" i="8"/>
  <c r="CL32" i="8"/>
  <c r="CK32" i="8"/>
  <c r="CJ32" i="8"/>
  <c r="CI32" i="8"/>
  <c r="CH32" i="8"/>
  <c r="CG32" i="8"/>
  <c r="CF32" i="8"/>
  <c r="CE32" i="8"/>
  <c r="CL31" i="8"/>
  <c r="CK31" i="8"/>
  <c r="CJ31" i="8"/>
  <c r="CI31" i="8"/>
  <c r="CH31" i="8"/>
  <c r="CG31" i="8"/>
  <c r="CF31" i="8"/>
  <c r="CE31" i="8"/>
  <c r="CL30" i="8"/>
  <c r="CK30" i="8"/>
  <c r="CJ30" i="8"/>
  <c r="CI30" i="8"/>
  <c r="CH30" i="8"/>
  <c r="CG30" i="8"/>
  <c r="CF30" i="8"/>
  <c r="CE30" i="8"/>
  <c r="CL29" i="8"/>
  <c r="CK29" i="8"/>
  <c r="CJ29" i="8"/>
  <c r="CI29" i="8"/>
  <c r="CH29" i="8"/>
  <c r="CG29" i="8"/>
  <c r="CF29" i="8"/>
  <c r="CE29" i="8"/>
  <c r="CL28" i="8"/>
  <c r="CK28" i="8"/>
  <c r="CJ28" i="8"/>
  <c r="CI28" i="8"/>
  <c r="CH28" i="8"/>
  <c r="CG28" i="8"/>
  <c r="CF28" i="8"/>
  <c r="CE28" i="8"/>
  <c r="CL27" i="8"/>
  <c r="CK27" i="8"/>
  <c r="CJ27" i="8"/>
  <c r="CI27" i="8"/>
  <c r="CH27" i="8"/>
  <c r="CG27" i="8"/>
  <c r="CF27" i="8"/>
  <c r="CE27" i="8"/>
  <c r="CL26" i="8"/>
  <c r="CK26" i="8"/>
  <c r="CJ26" i="8"/>
  <c r="CI26" i="8"/>
  <c r="CH26" i="8"/>
  <c r="CG26" i="8"/>
  <c r="CF26" i="8"/>
  <c r="CE26" i="8"/>
  <c r="CL25" i="8"/>
  <c r="CK25" i="8"/>
  <c r="CJ25" i="8"/>
  <c r="CI25" i="8"/>
  <c r="CH25" i="8"/>
  <c r="CG25" i="8"/>
  <c r="CF25" i="8"/>
  <c r="CE25" i="8"/>
  <c r="CL24" i="8"/>
  <c r="CK24" i="8"/>
  <c r="CJ24" i="8"/>
  <c r="CI24" i="8"/>
  <c r="CH24" i="8"/>
  <c r="CG24" i="8"/>
  <c r="CF24" i="8"/>
  <c r="CE24" i="8"/>
  <c r="CL23" i="8"/>
  <c r="CK23" i="8"/>
  <c r="CJ23" i="8"/>
  <c r="CI23" i="8"/>
  <c r="CH23" i="8"/>
  <c r="CG23" i="8"/>
  <c r="CF23" i="8"/>
  <c r="CE23" i="8"/>
  <c r="CL22" i="8"/>
  <c r="CK22" i="8"/>
  <c r="CJ22" i="8"/>
  <c r="CI22" i="8"/>
  <c r="CH22" i="8"/>
  <c r="CG22" i="8"/>
  <c r="CF22" i="8"/>
  <c r="CE22" i="8"/>
  <c r="CL21" i="8"/>
  <c r="CK21" i="8"/>
  <c r="CJ21" i="8"/>
  <c r="CI21" i="8"/>
  <c r="CH21" i="8"/>
  <c r="CG21" i="8"/>
  <c r="CF21" i="8"/>
  <c r="CE21" i="8"/>
  <c r="CL20" i="8"/>
  <c r="CK20" i="8"/>
  <c r="CJ20" i="8"/>
  <c r="CI20" i="8"/>
  <c r="CH20" i="8"/>
  <c r="CG20" i="8"/>
  <c r="CF20" i="8"/>
  <c r="CE20" i="8"/>
  <c r="CL19" i="8"/>
  <c r="CK19" i="8"/>
  <c r="CJ19" i="8"/>
  <c r="CI19" i="8"/>
  <c r="CH19" i="8"/>
  <c r="CG19" i="8"/>
  <c r="CF19" i="8"/>
  <c r="CE19" i="8"/>
  <c r="CL18" i="8"/>
  <c r="CK18" i="8"/>
  <c r="CJ18" i="8"/>
  <c r="CI18" i="8"/>
  <c r="CH18" i="8"/>
  <c r="CG18" i="8"/>
  <c r="CF18" i="8"/>
  <c r="CE18" i="8"/>
  <c r="CL17" i="8"/>
  <c r="CK17" i="8"/>
  <c r="CJ17" i="8"/>
  <c r="CI17" i="8"/>
  <c r="CH17" i="8"/>
  <c r="CG17" i="8"/>
  <c r="CF17" i="8"/>
  <c r="CE17" i="8"/>
  <c r="CL16" i="8"/>
  <c r="CK16" i="8"/>
  <c r="CJ16" i="8"/>
  <c r="CI16" i="8"/>
  <c r="CH16" i="8"/>
  <c r="CG16" i="8"/>
  <c r="CF16" i="8"/>
  <c r="CE16" i="8"/>
  <c r="CL15" i="8"/>
  <c r="CK15" i="8"/>
  <c r="CJ15" i="8"/>
  <c r="CI15" i="8"/>
  <c r="CH15" i="8"/>
  <c r="CG15" i="8"/>
  <c r="CF15" i="8"/>
  <c r="CE15" i="8"/>
  <c r="CL14" i="8"/>
  <c r="CK14" i="8"/>
  <c r="CJ14" i="8"/>
  <c r="CI14" i="8"/>
  <c r="CH14" i="8"/>
  <c r="CG14" i="8"/>
  <c r="CF14" i="8"/>
  <c r="CE14" i="8"/>
  <c r="CL13" i="8"/>
  <c r="CK13" i="8"/>
  <c r="CJ13" i="8"/>
  <c r="CI13" i="8"/>
  <c r="CH13" i="8"/>
  <c r="CG13" i="8"/>
  <c r="CF13" i="8"/>
  <c r="CE13" i="8"/>
  <c r="CL12" i="8"/>
  <c r="CK12" i="8"/>
  <c r="CJ12" i="8"/>
  <c r="CI12" i="8"/>
  <c r="CH12" i="8"/>
  <c r="CG12" i="8"/>
  <c r="CF12" i="8"/>
  <c r="CE12" i="8"/>
  <c r="CL11" i="8"/>
  <c r="CK11" i="8"/>
  <c r="CJ11" i="8"/>
  <c r="CI11" i="8"/>
  <c r="CH11" i="8"/>
  <c r="CG11" i="8"/>
  <c r="CF11" i="8"/>
  <c r="CE11" i="8"/>
  <c r="CL10" i="8"/>
  <c r="CK10" i="8"/>
  <c r="CJ10" i="8"/>
  <c r="CI10" i="8"/>
  <c r="CH10" i="8"/>
  <c r="CG10" i="8"/>
  <c r="CF10" i="8"/>
  <c r="CE10" i="8"/>
  <c r="CL9" i="8"/>
  <c r="CK9" i="8"/>
  <c r="CJ9" i="8"/>
  <c r="CI9" i="8"/>
  <c r="CH9" i="8"/>
  <c r="CG9" i="8"/>
  <c r="CF9" i="8"/>
  <c r="CE9" i="8"/>
  <c r="CL8" i="8"/>
  <c r="CK8" i="8"/>
  <c r="CJ8" i="8"/>
  <c r="CI8" i="8"/>
  <c r="CH8" i="8"/>
  <c r="CG8" i="8"/>
  <c r="CF8" i="8"/>
  <c r="CE8" i="8"/>
  <c r="CL7" i="8"/>
  <c r="CK7" i="8"/>
  <c r="CJ7" i="8"/>
  <c r="CI7" i="8"/>
  <c r="CH7" i="8"/>
  <c r="CG7" i="8"/>
  <c r="CF7" i="8"/>
  <c r="CE7" i="8"/>
  <c r="CL6" i="8"/>
  <c r="CK6" i="8"/>
  <c r="CJ6" i="8"/>
  <c r="CI6" i="8"/>
  <c r="CH6" i="8"/>
  <c r="CG6" i="8"/>
  <c r="CF6" i="8"/>
  <c r="CE6" i="8"/>
  <c r="CL5" i="8"/>
  <c r="CK5" i="8"/>
  <c r="CJ5" i="8"/>
  <c r="CI5" i="8"/>
  <c r="CH5" i="8"/>
  <c r="CG5" i="8"/>
  <c r="CF5" i="8"/>
  <c r="CE5" i="8"/>
  <c r="CL4" i="8"/>
  <c r="CK4" i="8"/>
  <c r="CJ4" i="8"/>
  <c r="CI4" i="8"/>
  <c r="CH4" i="8"/>
  <c r="CG4" i="8"/>
  <c r="CF4" i="8"/>
  <c r="CE4" i="8"/>
  <c r="CL3" i="8"/>
  <c r="CK3" i="8"/>
  <c r="CJ3" i="8"/>
  <c r="CI3" i="8"/>
  <c r="CH3" i="8"/>
  <c r="CG3" i="8"/>
  <c r="CF3" i="8"/>
  <c r="CE3" i="8"/>
  <c r="BY51" i="7"/>
  <c r="BX51" i="7"/>
  <c r="BW51" i="7"/>
  <c r="BV51" i="7"/>
  <c r="BU51" i="7"/>
  <c r="BT51" i="7"/>
  <c r="BR51" i="7"/>
  <c r="BQ51" i="7"/>
  <c r="BP51" i="7"/>
  <c r="BO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S51" i="7"/>
  <c r="AR51" i="7"/>
  <c r="AQ51" i="7"/>
  <c r="AP51" i="7"/>
  <c r="AO51" i="7"/>
  <c r="AM51" i="7"/>
  <c r="AL51" i="7"/>
  <c r="AI51" i="7"/>
  <c r="AE51" i="7"/>
  <c r="AD51" i="7"/>
  <c r="AC51" i="7"/>
  <c r="Z51" i="7"/>
  <c r="Y51" i="7"/>
  <c r="W51" i="7"/>
  <c r="U51" i="7"/>
  <c r="T51" i="7"/>
  <c r="S51" i="7"/>
  <c r="R51" i="7"/>
  <c r="Q51" i="7"/>
  <c r="O51" i="7"/>
  <c r="N51" i="7"/>
  <c r="M51" i="7"/>
  <c r="H51" i="7"/>
  <c r="G51" i="7"/>
  <c r="F51" i="7"/>
  <c r="E51" i="7"/>
  <c r="D51" i="7"/>
  <c r="C51" i="7"/>
  <c r="B51" i="7"/>
  <c r="BY50" i="7"/>
  <c r="BX50" i="7"/>
  <c r="H38" i="21" s="1"/>
  <c r="BW50" i="7"/>
  <c r="BV50" i="7"/>
  <c r="BU50" i="7"/>
  <c r="BT50" i="7"/>
  <c r="BR50" i="7"/>
  <c r="G38" i="21" s="1"/>
  <c r="BQ50" i="7"/>
  <c r="BP50" i="7"/>
  <c r="BO50" i="7"/>
  <c r="BM50" i="7"/>
  <c r="BL50" i="7"/>
  <c r="BK50" i="7"/>
  <c r="BJ50" i="7"/>
  <c r="BI50" i="7"/>
  <c r="BH50" i="7"/>
  <c r="BG50" i="7"/>
  <c r="BF50" i="7"/>
  <c r="BE50" i="7"/>
  <c r="BD50" i="7"/>
  <c r="F38" i="21" s="1"/>
  <c r="BC50" i="7"/>
  <c r="E38" i="21" s="1"/>
  <c r="BB50" i="7"/>
  <c r="BA50" i="7"/>
  <c r="AZ50" i="7"/>
  <c r="AY50" i="7"/>
  <c r="AX50" i="7"/>
  <c r="AW50" i="7"/>
  <c r="AV50" i="7"/>
  <c r="AU50" i="7"/>
  <c r="AS50" i="7"/>
  <c r="AR50" i="7"/>
  <c r="AQ50" i="7"/>
  <c r="D38" i="21" s="1"/>
  <c r="AP50" i="7"/>
  <c r="AO50" i="7"/>
  <c r="AM50" i="7"/>
  <c r="AL50" i="7"/>
  <c r="C38" i="21" s="1"/>
  <c r="AI50" i="7"/>
  <c r="E36" i="42" s="1"/>
  <c r="AE50" i="7"/>
  <c r="AD50" i="7"/>
  <c r="AC50" i="7"/>
  <c r="Z50" i="7"/>
  <c r="Y50" i="7"/>
  <c r="D36" i="42" s="1"/>
  <c r="W50" i="7"/>
  <c r="U50" i="7"/>
  <c r="T50" i="7"/>
  <c r="S50" i="7"/>
  <c r="B38" i="21" s="1"/>
  <c r="R50" i="7"/>
  <c r="Q50" i="7"/>
  <c r="C36" i="42" s="1"/>
  <c r="O50" i="7"/>
  <c r="N50" i="7"/>
  <c r="M50" i="7"/>
  <c r="B36" i="42" s="1"/>
  <c r="H50" i="7"/>
  <c r="CI50" i="7" s="1"/>
  <c r="G50" i="7"/>
  <c r="CH50" i="7" s="1"/>
  <c r="F50" i="7"/>
  <c r="E50" i="7"/>
  <c r="CF50" i="7" s="1"/>
  <c r="D50" i="7"/>
  <c r="C50" i="7"/>
  <c r="B50" i="7"/>
  <c r="BY49" i="7"/>
  <c r="BX49" i="7"/>
  <c r="BW49" i="7"/>
  <c r="BV49" i="7"/>
  <c r="BU49" i="7"/>
  <c r="BT49" i="7"/>
  <c r="BR49" i="7"/>
  <c r="AC22" i="20" s="1"/>
  <c r="BQ49" i="7"/>
  <c r="AB22" i="20" s="1"/>
  <c r="BP49" i="7"/>
  <c r="AA22" i="20" s="1"/>
  <c r="BO49" i="7"/>
  <c r="BM49" i="7"/>
  <c r="Y22" i="20" s="1"/>
  <c r="BL49" i="7"/>
  <c r="X22" i="20" s="1"/>
  <c r="BK49" i="7"/>
  <c r="W22" i="20" s="1"/>
  <c r="BJ49" i="7"/>
  <c r="BI49" i="7"/>
  <c r="BH49" i="7"/>
  <c r="BG49" i="7"/>
  <c r="BF49" i="7"/>
  <c r="BE49" i="7"/>
  <c r="BD49" i="7"/>
  <c r="BC49" i="7"/>
  <c r="BB49" i="7"/>
  <c r="BA49" i="7"/>
  <c r="AZ49" i="7"/>
  <c r="AY49" i="7"/>
  <c r="U22" i="20" s="1"/>
  <c r="AX49" i="7"/>
  <c r="AW49" i="7"/>
  <c r="AV49" i="7"/>
  <c r="AU49" i="7"/>
  <c r="AS49" i="7"/>
  <c r="AR49" i="7"/>
  <c r="AQ49" i="7"/>
  <c r="AP49" i="7"/>
  <c r="AO49" i="7"/>
  <c r="Q22" i="20" s="1"/>
  <c r="AM49" i="7"/>
  <c r="AL49" i="7"/>
  <c r="AI49" i="7"/>
  <c r="AE49" i="7"/>
  <c r="AD49" i="7"/>
  <c r="AC49" i="7"/>
  <c r="Z49" i="7"/>
  <c r="K22" i="20" s="1"/>
  <c r="Y49" i="7"/>
  <c r="W49" i="7"/>
  <c r="U49" i="7"/>
  <c r="T49" i="7"/>
  <c r="S49" i="7"/>
  <c r="I22" i="20" s="1"/>
  <c r="R49" i="7"/>
  <c r="Q49" i="7"/>
  <c r="O49" i="7"/>
  <c r="B22" i="20" s="1"/>
  <c r="N49" i="7"/>
  <c r="M49" i="7"/>
  <c r="H49" i="7"/>
  <c r="G49" i="7"/>
  <c r="CH49" i="7" s="1"/>
  <c r="F49" i="7"/>
  <c r="E49" i="7"/>
  <c r="CF49" i="7" s="1"/>
  <c r="D49" i="7"/>
  <c r="CE49" i="7" s="1"/>
  <c r="C49" i="7"/>
  <c r="B49" i="7"/>
  <c r="CC49" i="7" s="1"/>
  <c r="CI48" i="7"/>
  <c r="CH48" i="7"/>
  <c r="CG48" i="7"/>
  <c r="CF48" i="7"/>
  <c r="CE48" i="7"/>
  <c r="CD48" i="7"/>
  <c r="CI47" i="7"/>
  <c r="CH47" i="7"/>
  <c r="CG47" i="7"/>
  <c r="CF47" i="7"/>
  <c r="CE47" i="7"/>
  <c r="CD47" i="7"/>
  <c r="CC47" i="7"/>
  <c r="CB47" i="7"/>
  <c r="CI46" i="7"/>
  <c r="CH46" i="7"/>
  <c r="CG46" i="7"/>
  <c r="CF46" i="7"/>
  <c r="CE46" i="7"/>
  <c r="CD46" i="7"/>
  <c r="CC46" i="7"/>
  <c r="CB46" i="7"/>
  <c r="CI45" i="7"/>
  <c r="CH45" i="7"/>
  <c r="CG45" i="7"/>
  <c r="CF45" i="7"/>
  <c r="CE45" i="7"/>
  <c r="CD45" i="7"/>
  <c r="CC45" i="7"/>
  <c r="CB45" i="7"/>
  <c r="CI44" i="7"/>
  <c r="CH44" i="7"/>
  <c r="CG44" i="7"/>
  <c r="CF44" i="7"/>
  <c r="CE44" i="7"/>
  <c r="CD44" i="7"/>
  <c r="CC44" i="7"/>
  <c r="CB44" i="7"/>
  <c r="CI43" i="7"/>
  <c r="CH43" i="7"/>
  <c r="CG43" i="7"/>
  <c r="CF43" i="7"/>
  <c r="CE43" i="7"/>
  <c r="CD43" i="7"/>
  <c r="CC43" i="7"/>
  <c r="CB43" i="7"/>
  <c r="CI42" i="7"/>
  <c r="CH42" i="7"/>
  <c r="CG42" i="7"/>
  <c r="CF42" i="7"/>
  <c r="CE42" i="7"/>
  <c r="CD42" i="7"/>
  <c r="CC42" i="7"/>
  <c r="CB42" i="7"/>
  <c r="CI41" i="7"/>
  <c r="CH41" i="7"/>
  <c r="CG41" i="7"/>
  <c r="CF41" i="7"/>
  <c r="CE41" i="7"/>
  <c r="CD41" i="7"/>
  <c r="CC41" i="7"/>
  <c r="CB41" i="7"/>
  <c r="CI40" i="7"/>
  <c r="CH40" i="7"/>
  <c r="CG40" i="7"/>
  <c r="CF40" i="7"/>
  <c r="CE40" i="7"/>
  <c r="CD40" i="7"/>
  <c r="CC40" i="7"/>
  <c r="CB40" i="7"/>
  <c r="CI39" i="7"/>
  <c r="CH39" i="7"/>
  <c r="CG39" i="7"/>
  <c r="CF39" i="7"/>
  <c r="CE39" i="7"/>
  <c r="CD39" i="7"/>
  <c r="CC39" i="7"/>
  <c r="CB39" i="7"/>
  <c r="CI38" i="7"/>
  <c r="CH38" i="7"/>
  <c r="CG38" i="7"/>
  <c r="CF38" i="7"/>
  <c r="CE38" i="7"/>
  <c r="CD38" i="7"/>
  <c r="CC38" i="7"/>
  <c r="CB38" i="7"/>
  <c r="CI37" i="7"/>
  <c r="CH37" i="7"/>
  <c r="CG37" i="7"/>
  <c r="CF37" i="7"/>
  <c r="CE37" i="7"/>
  <c r="CD37" i="7"/>
  <c r="CC37" i="7"/>
  <c r="CB37" i="7"/>
  <c r="CI36" i="7"/>
  <c r="CH36" i="7"/>
  <c r="CG36" i="7"/>
  <c r="CF36" i="7"/>
  <c r="CE36" i="7"/>
  <c r="CD36" i="7"/>
  <c r="CC36" i="7"/>
  <c r="CB36" i="7"/>
  <c r="CI35" i="7"/>
  <c r="CH35" i="7"/>
  <c r="CG35" i="7"/>
  <c r="CF35" i="7"/>
  <c r="CE35" i="7"/>
  <c r="CD35" i="7"/>
  <c r="CC35" i="7"/>
  <c r="CB35" i="7"/>
  <c r="CI34" i="7"/>
  <c r="CH34" i="7"/>
  <c r="CG34" i="7"/>
  <c r="CF34" i="7"/>
  <c r="CE34" i="7"/>
  <c r="CD34" i="7"/>
  <c r="CC34" i="7"/>
  <c r="CB34" i="7"/>
  <c r="CI33" i="7"/>
  <c r="CH33" i="7"/>
  <c r="CG33" i="7"/>
  <c r="CF33" i="7"/>
  <c r="CE33" i="7"/>
  <c r="CD33" i="7"/>
  <c r="CC33" i="7"/>
  <c r="CB33" i="7"/>
  <c r="CI32" i="7"/>
  <c r="CH32" i="7"/>
  <c r="CG32" i="7"/>
  <c r="CF32" i="7"/>
  <c r="CE32" i="7"/>
  <c r="CD32" i="7"/>
  <c r="CC32" i="7"/>
  <c r="CB32" i="7"/>
  <c r="CI31" i="7"/>
  <c r="CH31" i="7"/>
  <c r="CG31" i="7"/>
  <c r="CF31" i="7"/>
  <c r="CE31" i="7"/>
  <c r="CD31" i="7"/>
  <c r="CC31" i="7"/>
  <c r="CB31" i="7"/>
  <c r="CI30" i="7"/>
  <c r="CH30" i="7"/>
  <c r="CG30" i="7"/>
  <c r="CF30" i="7"/>
  <c r="CE30" i="7"/>
  <c r="CD30" i="7"/>
  <c r="CC30" i="7"/>
  <c r="CB30" i="7"/>
  <c r="CI29" i="7"/>
  <c r="CH29" i="7"/>
  <c r="CG29" i="7"/>
  <c r="CF29" i="7"/>
  <c r="CE29" i="7"/>
  <c r="CD29" i="7"/>
  <c r="CC29" i="7"/>
  <c r="CB29" i="7"/>
  <c r="CI28" i="7"/>
  <c r="CH28" i="7"/>
  <c r="CG28" i="7"/>
  <c r="CF28" i="7"/>
  <c r="CE28" i="7"/>
  <c r="CD28" i="7"/>
  <c r="CC28" i="7"/>
  <c r="CB28" i="7"/>
  <c r="CI27" i="7"/>
  <c r="CH27" i="7"/>
  <c r="CG27" i="7"/>
  <c r="CF27" i="7"/>
  <c r="CE27" i="7"/>
  <c r="CD27" i="7"/>
  <c r="CC27" i="7"/>
  <c r="CB27" i="7"/>
  <c r="CI26" i="7"/>
  <c r="CH26" i="7"/>
  <c r="CG26" i="7"/>
  <c r="CF26" i="7"/>
  <c r="CE26" i="7"/>
  <c r="CD26" i="7"/>
  <c r="CC26" i="7"/>
  <c r="CB26" i="7"/>
  <c r="CI25" i="7"/>
  <c r="CH25" i="7"/>
  <c r="CG25" i="7"/>
  <c r="CF25" i="7"/>
  <c r="CE25" i="7"/>
  <c r="CD25" i="7"/>
  <c r="CC25" i="7"/>
  <c r="CB25" i="7"/>
  <c r="CI24" i="7"/>
  <c r="CH24" i="7"/>
  <c r="CG24" i="7"/>
  <c r="CF24" i="7"/>
  <c r="CE24" i="7"/>
  <c r="CD24" i="7"/>
  <c r="CC24" i="7"/>
  <c r="CB24" i="7"/>
  <c r="CI23" i="7"/>
  <c r="CH23" i="7"/>
  <c r="CG23" i="7"/>
  <c r="CF23" i="7"/>
  <c r="CE23" i="7"/>
  <c r="CD23" i="7"/>
  <c r="CC23" i="7"/>
  <c r="CB23" i="7"/>
  <c r="CI22" i="7"/>
  <c r="CH22" i="7"/>
  <c r="CG22" i="7"/>
  <c r="CF22" i="7"/>
  <c r="CE22" i="7"/>
  <c r="CD22" i="7"/>
  <c r="CC22" i="7"/>
  <c r="CB22" i="7"/>
  <c r="CI21" i="7"/>
  <c r="CH21" i="7"/>
  <c r="CG21" i="7"/>
  <c r="CF21" i="7"/>
  <c r="CE21" i="7"/>
  <c r="CD21" i="7"/>
  <c r="CC21" i="7"/>
  <c r="CB21" i="7"/>
  <c r="CI20" i="7"/>
  <c r="CH20" i="7"/>
  <c r="CG20" i="7"/>
  <c r="CF20" i="7"/>
  <c r="CE20" i="7"/>
  <c r="CD20" i="7"/>
  <c r="CC20" i="7"/>
  <c r="CB20" i="7"/>
  <c r="CI19" i="7"/>
  <c r="CH19" i="7"/>
  <c r="CG19" i="7"/>
  <c r="CF19" i="7"/>
  <c r="CE19" i="7"/>
  <c r="CD19" i="7"/>
  <c r="CC19" i="7"/>
  <c r="CB19" i="7"/>
  <c r="CI18" i="7"/>
  <c r="CH18" i="7"/>
  <c r="CG18" i="7"/>
  <c r="CF18" i="7"/>
  <c r="CE18" i="7"/>
  <c r="CD18" i="7"/>
  <c r="CC18" i="7"/>
  <c r="CB18" i="7"/>
  <c r="CI17" i="7"/>
  <c r="CH17" i="7"/>
  <c r="CG17" i="7"/>
  <c r="CF17" i="7"/>
  <c r="CE17" i="7"/>
  <c r="CD17" i="7"/>
  <c r="CC17" i="7"/>
  <c r="CB17" i="7"/>
  <c r="CI16" i="7"/>
  <c r="CH16" i="7"/>
  <c r="CG16" i="7"/>
  <c r="CF16" i="7"/>
  <c r="CE16" i="7"/>
  <c r="CD16" i="7"/>
  <c r="CC16" i="7"/>
  <c r="CB16" i="7"/>
  <c r="CI51" i="8"/>
  <c r="CJ51" i="8"/>
  <c r="CH51" i="7"/>
  <c r="CD51" i="7"/>
  <c r="CG51" i="7"/>
  <c r="CE51" i="7"/>
  <c r="CI49" i="7"/>
  <c r="CI51" i="7"/>
  <c r="CC51" i="7"/>
  <c r="CF51" i="7"/>
  <c r="J5" i="20"/>
  <c r="J42" i="20" s="1"/>
  <c r="GY3" i="33"/>
  <c r="GZ3" i="33"/>
  <c r="HA3" i="33"/>
  <c r="HB3" i="33"/>
  <c r="GG3" i="25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AW61" i="11"/>
  <c r="HU61" i="11" s="1"/>
  <c r="AV61" i="11"/>
  <c r="HT61" i="11" s="1"/>
  <c r="AU61" i="11"/>
  <c r="AT61" i="11"/>
  <c r="HR61" i="11" s="1"/>
  <c r="AS61" i="11"/>
  <c r="HQ61" i="11" s="1"/>
  <c r="AR61" i="11"/>
  <c r="HP61" i="11" s="1"/>
  <c r="AQ61" i="11"/>
  <c r="AP61" i="11"/>
  <c r="HN61" i="11" s="1"/>
  <c r="AO61" i="11"/>
  <c r="HM61" i="11" s="1"/>
  <c r="AN61" i="11"/>
  <c r="HL61" i="11" s="1"/>
  <c r="AM61" i="11"/>
  <c r="HK61" i="11" s="1"/>
  <c r="AL61" i="11"/>
  <c r="HJ61" i="11" s="1"/>
  <c r="AK61" i="11"/>
  <c r="AJ61" i="11"/>
  <c r="HH61" i="11" s="1"/>
  <c r="AI61" i="11"/>
  <c r="AH61" i="11"/>
  <c r="AG61" i="11"/>
  <c r="AF61" i="11"/>
  <c r="HD61" i="11" s="1"/>
  <c r="AE61" i="11"/>
  <c r="AD61" i="11"/>
  <c r="AC61" i="11"/>
  <c r="AB61" i="11"/>
  <c r="AA61" i="11"/>
  <c r="GY61" i="11" s="1"/>
  <c r="Z61" i="11"/>
  <c r="Y61" i="11"/>
  <c r="X61" i="11"/>
  <c r="W61" i="11"/>
  <c r="GU61" i="11" s="1"/>
  <c r="V61" i="11"/>
  <c r="GT61" i="11" s="1"/>
  <c r="U61" i="11"/>
  <c r="T61" i="11"/>
  <c r="GR61" i="11" s="1"/>
  <c r="S61" i="11"/>
  <c r="GQ61" i="11" s="1"/>
  <c r="R61" i="11"/>
  <c r="Q61" i="11"/>
  <c r="P61" i="11"/>
  <c r="O61" i="11"/>
  <c r="GM61" i="11" s="1"/>
  <c r="N61" i="11"/>
  <c r="M61" i="11"/>
  <c r="K61" i="11"/>
  <c r="GI61" i="11" s="1"/>
  <c r="J61" i="11"/>
  <c r="I61" i="11"/>
  <c r="H61" i="11"/>
  <c r="G61" i="11"/>
  <c r="GE61" i="11" s="1"/>
  <c r="F61" i="11"/>
  <c r="E61" i="11"/>
  <c r="D61" i="11"/>
  <c r="C61" i="11"/>
  <c r="GA61" i="11" s="1"/>
  <c r="B61" i="11"/>
  <c r="FZ61" i="11" s="1"/>
  <c r="HI3" i="33"/>
  <c r="X24" i="20"/>
  <c r="G17" i="42"/>
  <c r="K17" i="42"/>
  <c r="D17" i="42"/>
  <c r="E17" i="42"/>
  <c r="F17" i="42"/>
  <c r="D17" i="21"/>
  <c r="FD3" i="27"/>
  <c r="H17" i="42"/>
  <c r="I17" i="42"/>
  <c r="J17" i="42" s="1"/>
  <c r="C17" i="42"/>
  <c r="EL4" i="5"/>
  <c r="EL5" i="5"/>
  <c r="EL6" i="5"/>
  <c r="EL7" i="5"/>
  <c r="EL8" i="5"/>
  <c r="EL9" i="5"/>
  <c r="EL10" i="5"/>
  <c r="EL11" i="5"/>
  <c r="EL12" i="5"/>
  <c r="EL13" i="5"/>
  <c r="EL14" i="5"/>
  <c r="EL15" i="5"/>
  <c r="EL16" i="5"/>
  <c r="EL17" i="5"/>
  <c r="EL18" i="5"/>
  <c r="EL19" i="5"/>
  <c r="EL20" i="5"/>
  <c r="EL21" i="5"/>
  <c r="EL22" i="5"/>
  <c r="EL23" i="5"/>
  <c r="EL24" i="5"/>
  <c r="EL25" i="5"/>
  <c r="EL26" i="5"/>
  <c r="EL27" i="5"/>
  <c r="EL28" i="5"/>
  <c r="EL29" i="5"/>
  <c r="EL30" i="5"/>
  <c r="EL31" i="5"/>
  <c r="EL32" i="5"/>
  <c r="EL33" i="5"/>
  <c r="EL34" i="5"/>
  <c r="EL35" i="5"/>
  <c r="EL36" i="5"/>
  <c r="EL37" i="5"/>
  <c r="EL38" i="5"/>
  <c r="EL39" i="5"/>
  <c r="EL40" i="5"/>
  <c r="EL41" i="5"/>
  <c r="EL42" i="5"/>
  <c r="EL43" i="5"/>
  <c r="EL44" i="5"/>
  <c r="EL45" i="5"/>
  <c r="EL46" i="5"/>
  <c r="EL47" i="5"/>
  <c r="EL48" i="5"/>
  <c r="EL49" i="5"/>
  <c r="EL50" i="5"/>
  <c r="EL51" i="5"/>
  <c r="EL3" i="5"/>
  <c r="EN4" i="3"/>
  <c r="EN5" i="3"/>
  <c r="EN6" i="3"/>
  <c r="EN7" i="3"/>
  <c r="EN8" i="3"/>
  <c r="EN9" i="3"/>
  <c r="EN10" i="3"/>
  <c r="EN11" i="3"/>
  <c r="EN12" i="3"/>
  <c r="EN13" i="3"/>
  <c r="EN14" i="3"/>
  <c r="EN15" i="3"/>
  <c r="EN16" i="3"/>
  <c r="EN17" i="3"/>
  <c r="EN18" i="3"/>
  <c r="EN19" i="3"/>
  <c r="EN20" i="3"/>
  <c r="EN21" i="3"/>
  <c r="EN22" i="3"/>
  <c r="EN23" i="3"/>
  <c r="EN24" i="3"/>
  <c r="EN25" i="3"/>
  <c r="EN26" i="3"/>
  <c r="EN27" i="3"/>
  <c r="EN28" i="3"/>
  <c r="EN29" i="3"/>
  <c r="EN30" i="3"/>
  <c r="EN31" i="3"/>
  <c r="EN32" i="3"/>
  <c r="EN33" i="3"/>
  <c r="EN34" i="3"/>
  <c r="EN35" i="3"/>
  <c r="EN36" i="3"/>
  <c r="EN37" i="3"/>
  <c r="EN38" i="3"/>
  <c r="EN39" i="3"/>
  <c r="EN40" i="3"/>
  <c r="EN41" i="3"/>
  <c r="EN42" i="3"/>
  <c r="EN43" i="3"/>
  <c r="EN44" i="3"/>
  <c r="EN45" i="3"/>
  <c r="EN46" i="3"/>
  <c r="EN47" i="3"/>
  <c r="EN48" i="3"/>
  <c r="EN49" i="3"/>
  <c r="EN50" i="3"/>
  <c r="EN51" i="3"/>
  <c r="EN3" i="3"/>
  <c r="Y10" i="20"/>
  <c r="AD10" i="20"/>
  <c r="AD9" i="20"/>
  <c r="AD44" i="20" s="1"/>
  <c r="AC9" i="20"/>
  <c r="AC44" i="20" s="1"/>
  <c r="AA9" i="20"/>
  <c r="AA44" i="20" s="1"/>
  <c r="X9" i="20"/>
  <c r="X44" i="20" s="1"/>
  <c r="U9" i="20"/>
  <c r="U44" i="20" s="1"/>
  <c r="T9" i="20"/>
  <c r="T44" i="20" s="1"/>
  <c r="Q9" i="20"/>
  <c r="Q44" i="20" s="1"/>
  <c r="P9" i="20"/>
  <c r="P44" i="20" s="1"/>
  <c r="O9" i="20"/>
  <c r="O44" i="20" s="1"/>
  <c r="K9" i="20"/>
  <c r="K44" i="20" s="1"/>
  <c r="I9" i="20"/>
  <c r="I44" i="20" s="1"/>
  <c r="C9" i="20"/>
  <c r="C44" i="20" s="1"/>
  <c r="B9" i="20"/>
  <c r="B44" i="20" s="1"/>
  <c r="B31" i="20"/>
  <c r="B39" i="20" s="1"/>
  <c r="AE31" i="20"/>
  <c r="AE39" i="20" s="1"/>
  <c r="T22" i="20"/>
  <c r="C17" i="20"/>
  <c r="E17" i="20"/>
  <c r="I17" i="20"/>
  <c r="O17" i="20"/>
  <c r="R17" i="20"/>
  <c r="U17" i="20"/>
  <c r="AA17" i="20"/>
  <c r="AD17" i="20"/>
  <c r="B15" i="20"/>
  <c r="B47" i="20" s="1"/>
  <c r="K15" i="20"/>
  <c r="K47" i="20" s="1"/>
  <c r="B7" i="20"/>
  <c r="B43" i="20" s="1"/>
  <c r="C7" i="20"/>
  <c r="C43" i="20" s="1"/>
  <c r="F7" i="20"/>
  <c r="G7" i="20"/>
  <c r="G43" i="20" s="1"/>
  <c r="H7" i="20"/>
  <c r="H43" i="20" s="1"/>
  <c r="K7" i="20"/>
  <c r="K43" i="20" s="1"/>
  <c r="L7" i="20"/>
  <c r="L43" i="20" s="1"/>
  <c r="N7" i="20"/>
  <c r="N43" i="20" s="1"/>
  <c r="O7" i="20"/>
  <c r="O43" i="20" s="1"/>
  <c r="P7" i="20"/>
  <c r="P43" i="20" s="1"/>
  <c r="R7" i="20"/>
  <c r="R43" i="20" s="1"/>
  <c r="T7" i="20"/>
  <c r="T43" i="20" s="1"/>
  <c r="U7" i="20"/>
  <c r="U43" i="20" s="1"/>
  <c r="V7" i="20"/>
  <c r="V43" i="20" s="1"/>
  <c r="X7" i="20"/>
  <c r="X43" i="20" s="1"/>
  <c r="Y7" i="20"/>
  <c r="Y43" i="20" s="1"/>
  <c r="Z7" i="20"/>
  <c r="Z43" i="20" s="1"/>
  <c r="AA7" i="20"/>
  <c r="AA43" i="20" s="1"/>
  <c r="AB7" i="20"/>
  <c r="AB43" i="20" s="1"/>
  <c r="AC7" i="20"/>
  <c r="AC43" i="20" s="1"/>
  <c r="AE7" i="20"/>
  <c r="AE43" i="20" s="1"/>
  <c r="T4" i="20"/>
  <c r="T41" i="20" s="1"/>
  <c r="B5" i="20"/>
  <c r="B42" i="20" s="1"/>
  <c r="C5" i="20"/>
  <c r="C42" i="20" s="1"/>
  <c r="E5" i="20"/>
  <c r="E42" i="20" s="1"/>
  <c r="F5" i="20"/>
  <c r="F42" i="20" s="1"/>
  <c r="G5" i="20"/>
  <c r="G42" i="20" s="1"/>
  <c r="H5" i="20"/>
  <c r="H42" i="20" s="1"/>
  <c r="I5" i="20"/>
  <c r="I42" i="20" s="1"/>
  <c r="K5" i="20"/>
  <c r="K42" i="20" s="1"/>
  <c r="L5" i="20"/>
  <c r="L42" i="20" s="1"/>
  <c r="N5" i="20"/>
  <c r="N42" i="20" s="1"/>
  <c r="O5" i="20"/>
  <c r="O42" i="20" s="1"/>
  <c r="P5" i="20"/>
  <c r="P42" i="20" s="1"/>
  <c r="Q5" i="20"/>
  <c r="Q42" i="20" s="1"/>
  <c r="R5" i="20"/>
  <c r="R42" i="20" s="1"/>
  <c r="S5" i="20"/>
  <c r="S42" i="20" s="1"/>
  <c r="T5" i="20"/>
  <c r="T42" i="20" s="1"/>
  <c r="U5" i="20"/>
  <c r="U42" i="20" s="1"/>
  <c r="V5" i="20"/>
  <c r="V42" i="20" s="1"/>
  <c r="X5" i="20"/>
  <c r="X42" i="20" s="1"/>
  <c r="Y5" i="20"/>
  <c r="Y42" i="20" s="1"/>
  <c r="Z5" i="20"/>
  <c r="Z42" i="20" s="1"/>
  <c r="AA5" i="20"/>
  <c r="AA42" i="20" s="1"/>
  <c r="AB5" i="20"/>
  <c r="AB42" i="20" s="1"/>
  <c r="AC5" i="20"/>
  <c r="AC42" i="20" s="1"/>
  <c r="AD5" i="20"/>
  <c r="AD42" i="20" s="1"/>
  <c r="AE5" i="20"/>
  <c r="AE42" i="20" s="1"/>
  <c r="AE4" i="20"/>
  <c r="AE41" i="20" s="1"/>
  <c r="AB4" i="20"/>
  <c r="AB41" i="20" s="1"/>
  <c r="AA4" i="20"/>
  <c r="AA41" i="20" s="1"/>
  <c r="Y4" i="20"/>
  <c r="Y41" i="20" s="1"/>
  <c r="Z4" i="20"/>
  <c r="Z41" i="20" s="1"/>
  <c r="V4" i="20"/>
  <c r="V41" i="20" s="1"/>
  <c r="U4" i="20"/>
  <c r="U41" i="20" s="1"/>
  <c r="S4" i="20"/>
  <c r="S41" i="20" s="1"/>
  <c r="R4" i="20"/>
  <c r="R41" i="20" s="1"/>
  <c r="Q4" i="20"/>
  <c r="Q41" i="20" s="1"/>
  <c r="P4" i="20"/>
  <c r="P41" i="20" s="1"/>
  <c r="O4" i="20"/>
  <c r="O41" i="20" s="1"/>
  <c r="L4" i="20"/>
  <c r="L41" i="20" s="1"/>
  <c r="I4" i="20"/>
  <c r="I41" i="20" s="1"/>
  <c r="G4" i="20"/>
  <c r="G41" i="20" s="1"/>
  <c r="E4" i="20"/>
  <c r="E41" i="20" s="1"/>
  <c r="DP3" i="4"/>
  <c r="DO3" i="4"/>
  <c r="DN3" i="4"/>
  <c r="DM3" i="4"/>
  <c r="DL3" i="4"/>
  <c r="FX3" i="27"/>
  <c r="FW3" i="27"/>
  <c r="FV3" i="27"/>
  <c r="FU3" i="27"/>
  <c r="FT3" i="27"/>
  <c r="FS3" i="27"/>
  <c r="FR3" i="27"/>
  <c r="FQ3" i="27"/>
  <c r="FP3" i="27"/>
  <c r="FO3" i="27"/>
  <c r="FN3" i="27"/>
  <c r="FM3" i="27"/>
  <c r="FL3" i="27"/>
  <c r="FK3" i="27"/>
  <c r="FI3" i="27"/>
  <c r="FH3" i="27"/>
  <c r="FG3" i="27"/>
  <c r="FF3" i="27"/>
  <c r="FE3" i="27"/>
  <c r="FC3" i="27"/>
  <c r="FB3" i="27"/>
  <c r="FA3" i="27"/>
  <c r="EZ3" i="27"/>
  <c r="EY3" i="27"/>
  <c r="EX3" i="27"/>
  <c r="EW3" i="27"/>
  <c r="EU3" i="27"/>
  <c r="B63" i="34"/>
  <c r="H12" i="21"/>
  <c r="F12" i="21"/>
  <c r="D12" i="21"/>
  <c r="B62" i="34"/>
  <c r="B12" i="21" s="1"/>
  <c r="IO3" i="33"/>
  <c r="IM3" i="33"/>
  <c r="ID3" i="33"/>
  <c r="IB3" i="33"/>
  <c r="HZ3" i="33"/>
  <c r="HW3" i="33"/>
  <c r="G22" i="42"/>
  <c r="JA3" i="33"/>
  <c r="IZ3" i="33"/>
  <c r="IY3" i="33"/>
  <c r="IX3" i="33"/>
  <c r="IW3" i="33"/>
  <c r="IV3" i="33"/>
  <c r="IU3" i="33"/>
  <c r="IT3" i="33"/>
  <c r="IS3" i="33"/>
  <c r="IQ3" i="33"/>
  <c r="IP3" i="33"/>
  <c r="IN3" i="33"/>
  <c r="IL3" i="33"/>
  <c r="IK3" i="33"/>
  <c r="IJ3" i="33"/>
  <c r="II3" i="33"/>
  <c r="IH3" i="33"/>
  <c r="IG3" i="33"/>
  <c r="IF3" i="33"/>
  <c r="IE3" i="33"/>
  <c r="IC3" i="33"/>
  <c r="IA3" i="33"/>
  <c r="HY3" i="33"/>
  <c r="HX3" i="33"/>
  <c r="HV3" i="33"/>
  <c r="HU3" i="33"/>
  <c r="HT3" i="33"/>
  <c r="HS3" i="33"/>
  <c r="HR3" i="33"/>
  <c r="HP3" i="33"/>
  <c r="HO3" i="33"/>
  <c r="HN3" i="33"/>
  <c r="HM3" i="33"/>
  <c r="HL3" i="33"/>
  <c r="HK3" i="33"/>
  <c r="HJ3" i="33"/>
  <c r="HH3" i="33"/>
  <c r="HG3" i="33"/>
  <c r="HF3" i="33"/>
  <c r="HE3" i="33"/>
  <c r="HD3" i="33"/>
  <c r="HC3" i="33"/>
  <c r="HK3" i="25"/>
  <c r="HL3" i="25"/>
  <c r="HM3" i="25"/>
  <c r="HN3" i="25"/>
  <c r="HO3" i="25"/>
  <c r="HP3" i="25"/>
  <c r="FY3" i="25"/>
  <c r="FZ3" i="25"/>
  <c r="GA3" i="25"/>
  <c r="GB3" i="25"/>
  <c r="GC3" i="25"/>
  <c r="GD3" i="25"/>
  <c r="GE3" i="25"/>
  <c r="GF3" i="25"/>
  <c r="GH3" i="25"/>
  <c r="GI3" i="25"/>
  <c r="GJ3" i="25"/>
  <c r="GK3" i="25"/>
  <c r="GL3" i="25"/>
  <c r="GM3" i="25"/>
  <c r="GN3" i="25"/>
  <c r="GO3" i="25"/>
  <c r="HG3" i="25"/>
  <c r="HH3" i="25"/>
  <c r="HJ3" i="25"/>
  <c r="FX3" i="25"/>
  <c r="DW4" i="13"/>
  <c r="DX4" i="13"/>
  <c r="DY4" i="13"/>
  <c r="DZ4" i="13"/>
  <c r="EA4" i="13"/>
  <c r="EB4" i="13"/>
  <c r="EC4" i="13"/>
  <c r="ED4" i="13"/>
  <c r="EE4" i="13"/>
  <c r="EF4" i="13"/>
  <c r="EG4" i="13"/>
  <c r="EH4" i="13"/>
  <c r="EI4" i="13"/>
  <c r="EJ4" i="13"/>
  <c r="EK4" i="13"/>
  <c r="EL4" i="13"/>
  <c r="EN4" i="13"/>
  <c r="EO4" i="13"/>
  <c r="EP4" i="13"/>
  <c r="EQ4" i="13"/>
  <c r="ER4" i="13"/>
  <c r="DW5" i="13"/>
  <c r="DX5" i="13"/>
  <c r="DY5" i="13"/>
  <c r="DZ5" i="13"/>
  <c r="EA5" i="13"/>
  <c r="EB5" i="13"/>
  <c r="EC5" i="13"/>
  <c r="ED5" i="13"/>
  <c r="EE5" i="13"/>
  <c r="EF5" i="13"/>
  <c r="EG5" i="13"/>
  <c r="EH5" i="13"/>
  <c r="EI5" i="13"/>
  <c r="EJ5" i="13"/>
  <c r="EK5" i="13"/>
  <c r="EL5" i="13"/>
  <c r="EN5" i="13"/>
  <c r="EO5" i="13"/>
  <c r="EP5" i="13"/>
  <c r="EQ5" i="13"/>
  <c r="ER5" i="13"/>
  <c r="DW6" i="13"/>
  <c r="DX6" i="13"/>
  <c r="DY6" i="13"/>
  <c r="DZ6" i="13"/>
  <c r="EA6" i="13"/>
  <c r="EB6" i="13"/>
  <c r="EC6" i="13"/>
  <c r="ED6" i="13"/>
  <c r="EE6" i="13"/>
  <c r="EF6" i="13"/>
  <c r="EG6" i="13"/>
  <c r="EH6" i="13"/>
  <c r="EI6" i="13"/>
  <c r="EJ6" i="13"/>
  <c r="EK6" i="13"/>
  <c r="EL6" i="13"/>
  <c r="EN6" i="13"/>
  <c r="EO6" i="13"/>
  <c r="EP6" i="13"/>
  <c r="EQ6" i="13"/>
  <c r="ER6" i="13"/>
  <c r="DW7" i="13"/>
  <c r="DX7" i="13"/>
  <c r="DY7" i="13"/>
  <c r="DZ7" i="13"/>
  <c r="EA7" i="13"/>
  <c r="EB7" i="13"/>
  <c r="EC7" i="13"/>
  <c r="ED7" i="13"/>
  <c r="EE7" i="13"/>
  <c r="EF7" i="13"/>
  <c r="EG7" i="13"/>
  <c r="EH7" i="13"/>
  <c r="EI7" i="13"/>
  <c r="EJ7" i="13"/>
  <c r="EK7" i="13"/>
  <c r="EL7" i="13"/>
  <c r="EN7" i="13"/>
  <c r="EO7" i="13"/>
  <c r="EP7" i="13"/>
  <c r="EQ7" i="13"/>
  <c r="ER7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N8" i="13"/>
  <c r="EO8" i="13"/>
  <c r="EP8" i="13"/>
  <c r="EQ8" i="13"/>
  <c r="ER8" i="13"/>
  <c r="DW9" i="13"/>
  <c r="DX9" i="13"/>
  <c r="DY9" i="13"/>
  <c r="DZ9" i="13"/>
  <c r="EA9" i="13"/>
  <c r="EB9" i="13"/>
  <c r="EC9" i="13"/>
  <c r="ED9" i="13"/>
  <c r="EE9" i="13"/>
  <c r="EF9" i="13"/>
  <c r="EG9" i="13"/>
  <c r="EH9" i="13"/>
  <c r="EI9" i="13"/>
  <c r="EJ9" i="13"/>
  <c r="EK9" i="13"/>
  <c r="EL9" i="13"/>
  <c r="EN9" i="13"/>
  <c r="EO9" i="13"/>
  <c r="EP9" i="13"/>
  <c r="EQ9" i="13"/>
  <c r="ER9" i="13"/>
  <c r="DW10" i="13"/>
  <c r="DX10" i="13"/>
  <c r="DY10" i="13"/>
  <c r="DZ10" i="13"/>
  <c r="EA10" i="13"/>
  <c r="EB10" i="13"/>
  <c r="EC10" i="13"/>
  <c r="ED10" i="13"/>
  <c r="EE10" i="13"/>
  <c r="EF10" i="13"/>
  <c r="EG10" i="13"/>
  <c r="EH10" i="13"/>
  <c r="EI10" i="13"/>
  <c r="EJ10" i="13"/>
  <c r="EK10" i="13"/>
  <c r="EL10" i="13"/>
  <c r="EN10" i="13"/>
  <c r="EO10" i="13"/>
  <c r="EP10" i="13"/>
  <c r="EQ10" i="13"/>
  <c r="ER10" i="13"/>
  <c r="DW11" i="13"/>
  <c r="DX11" i="13"/>
  <c r="DY11" i="13"/>
  <c r="DZ11" i="13"/>
  <c r="EA11" i="13"/>
  <c r="EB11" i="13"/>
  <c r="EC11" i="13"/>
  <c r="ED11" i="13"/>
  <c r="EE11" i="13"/>
  <c r="EF11" i="13"/>
  <c r="EG11" i="13"/>
  <c r="EH11" i="13"/>
  <c r="EI11" i="13"/>
  <c r="EJ11" i="13"/>
  <c r="EK11" i="13"/>
  <c r="EL11" i="13"/>
  <c r="EN11" i="13"/>
  <c r="EO11" i="13"/>
  <c r="EP11" i="13"/>
  <c r="EQ11" i="13"/>
  <c r="ER11" i="13"/>
  <c r="DW12" i="13"/>
  <c r="DX12" i="13"/>
  <c r="DY12" i="13"/>
  <c r="DZ12" i="13"/>
  <c r="EA12" i="13"/>
  <c r="EB12" i="13"/>
  <c r="EC12" i="13"/>
  <c r="ED12" i="13"/>
  <c r="EE12" i="13"/>
  <c r="EF12" i="13"/>
  <c r="EG12" i="13"/>
  <c r="EH12" i="13"/>
  <c r="EI12" i="13"/>
  <c r="EJ12" i="13"/>
  <c r="EK12" i="13"/>
  <c r="EL12" i="13"/>
  <c r="EN12" i="13"/>
  <c r="EO12" i="13"/>
  <c r="EP12" i="13"/>
  <c r="EQ12" i="13"/>
  <c r="ER12" i="13"/>
  <c r="DW13" i="13"/>
  <c r="DX13" i="13"/>
  <c r="DY13" i="13"/>
  <c r="DZ13" i="13"/>
  <c r="EA13" i="13"/>
  <c r="EB13" i="13"/>
  <c r="EC13" i="13"/>
  <c r="ED13" i="13"/>
  <c r="EE13" i="13"/>
  <c r="EF13" i="13"/>
  <c r="EG13" i="13"/>
  <c r="EH13" i="13"/>
  <c r="EI13" i="13"/>
  <c r="EJ13" i="13"/>
  <c r="EK13" i="13"/>
  <c r="EL13" i="13"/>
  <c r="EN13" i="13"/>
  <c r="EO13" i="13"/>
  <c r="EP13" i="13"/>
  <c r="EQ13" i="13"/>
  <c r="ER13" i="13"/>
  <c r="DW14" i="13"/>
  <c r="DX14" i="13"/>
  <c r="DY14" i="13"/>
  <c r="DZ14" i="13"/>
  <c r="EA14" i="13"/>
  <c r="EB14" i="13"/>
  <c r="EC14" i="13"/>
  <c r="ED14" i="13"/>
  <c r="EE14" i="13"/>
  <c r="EF14" i="13"/>
  <c r="EG14" i="13"/>
  <c r="EH14" i="13"/>
  <c r="EI14" i="13"/>
  <c r="EJ14" i="13"/>
  <c r="EK14" i="13"/>
  <c r="EL14" i="13"/>
  <c r="EN14" i="13"/>
  <c r="EO14" i="13"/>
  <c r="EP14" i="13"/>
  <c r="EQ14" i="13"/>
  <c r="ER14" i="13"/>
  <c r="DW15" i="13"/>
  <c r="DX15" i="13"/>
  <c r="DY15" i="13"/>
  <c r="DZ15" i="13"/>
  <c r="EA15" i="13"/>
  <c r="EB15" i="13"/>
  <c r="EC15" i="13"/>
  <c r="ED15" i="13"/>
  <c r="EE15" i="13"/>
  <c r="EF15" i="13"/>
  <c r="EG15" i="13"/>
  <c r="EH15" i="13"/>
  <c r="EI15" i="13"/>
  <c r="EJ15" i="13"/>
  <c r="EK15" i="13"/>
  <c r="EL15" i="13"/>
  <c r="EN15" i="13"/>
  <c r="EO15" i="13"/>
  <c r="EP15" i="13"/>
  <c r="EQ15" i="13"/>
  <c r="ER15" i="13"/>
  <c r="DW16" i="13"/>
  <c r="DX16" i="13"/>
  <c r="DY16" i="13"/>
  <c r="DZ16" i="13"/>
  <c r="EA16" i="13"/>
  <c r="EB16" i="13"/>
  <c r="EC16" i="13"/>
  <c r="ED16" i="13"/>
  <c r="EE16" i="13"/>
  <c r="EF16" i="13"/>
  <c r="EG16" i="13"/>
  <c r="EH16" i="13"/>
  <c r="EI16" i="13"/>
  <c r="EJ16" i="13"/>
  <c r="EK16" i="13"/>
  <c r="EL16" i="13"/>
  <c r="EN16" i="13"/>
  <c r="EO16" i="13"/>
  <c r="EP16" i="13"/>
  <c r="EQ16" i="13"/>
  <c r="ER16" i="13"/>
  <c r="DW17" i="13"/>
  <c r="DX17" i="13"/>
  <c r="DY17" i="13"/>
  <c r="DZ17" i="13"/>
  <c r="EA17" i="13"/>
  <c r="EB17" i="13"/>
  <c r="EC17" i="13"/>
  <c r="ED17" i="13"/>
  <c r="EE17" i="13"/>
  <c r="EF17" i="13"/>
  <c r="EG17" i="13"/>
  <c r="EH17" i="13"/>
  <c r="EI17" i="13"/>
  <c r="EJ17" i="13"/>
  <c r="EK17" i="13"/>
  <c r="EL17" i="13"/>
  <c r="EN17" i="13"/>
  <c r="EO17" i="13"/>
  <c r="EP17" i="13"/>
  <c r="EQ17" i="13"/>
  <c r="ER17" i="13"/>
  <c r="DW18" i="13"/>
  <c r="DX18" i="13"/>
  <c r="DY18" i="13"/>
  <c r="DZ18" i="13"/>
  <c r="EA18" i="13"/>
  <c r="EB18" i="13"/>
  <c r="EC18" i="13"/>
  <c r="ED18" i="13"/>
  <c r="EE18" i="13"/>
  <c r="EF18" i="13"/>
  <c r="EG18" i="13"/>
  <c r="EH18" i="13"/>
  <c r="EI18" i="13"/>
  <c r="EJ18" i="13"/>
  <c r="EK18" i="13"/>
  <c r="EL18" i="13"/>
  <c r="EN18" i="13"/>
  <c r="EO18" i="13"/>
  <c r="EP18" i="13"/>
  <c r="EQ18" i="13"/>
  <c r="ER18" i="13"/>
  <c r="DW19" i="13"/>
  <c r="DX19" i="13"/>
  <c r="DY19" i="13"/>
  <c r="DZ19" i="13"/>
  <c r="EA19" i="13"/>
  <c r="EB19" i="13"/>
  <c r="EC19" i="13"/>
  <c r="ED19" i="13"/>
  <c r="EE19" i="13"/>
  <c r="EF19" i="13"/>
  <c r="EG19" i="13"/>
  <c r="EH19" i="13"/>
  <c r="EI19" i="13"/>
  <c r="EJ19" i="13"/>
  <c r="EK19" i="13"/>
  <c r="EL19" i="13"/>
  <c r="EN19" i="13"/>
  <c r="EO19" i="13"/>
  <c r="EP19" i="13"/>
  <c r="EQ19" i="13"/>
  <c r="ER19" i="13"/>
  <c r="DW20" i="13"/>
  <c r="DX20" i="13"/>
  <c r="DY20" i="13"/>
  <c r="DZ20" i="13"/>
  <c r="EA20" i="13"/>
  <c r="EB20" i="13"/>
  <c r="EC20" i="13"/>
  <c r="ED20" i="13"/>
  <c r="EE20" i="13"/>
  <c r="EF20" i="13"/>
  <c r="EG20" i="13"/>
  <c r="EH20" i="13"/>
  <c r="EI20" i="13"/>
  <c r="EJ20" i="13"/>
  <c r="EK20" i="13"/>
  <c r="EL20" i="13"/>
  <c r="EN20" i="13"/>
  <c r="EO20" i="13"/>
  <c r="EP20" i="13"/>
  <c r="EQ20" i="13"/>
  <c r="ER20" i="13"/>
  <c r="DW21" i="13"/>
  <c r="DX21" i="13"/>
  <c r="DY21" i="13"/>
  <c r="DZ21" i="13"/>
  <c r="EA21" i="13"/>
  <c r="EB21" i="13"/>
  <c r="EC21" i="13"/>
  <c r="ED21" i="13"/>
  <c r="EE21" i="13"/>
  <c r="EF21" i="13"/>
  <c r="EG21" i="13"/>
  <c r="EH21" i="13"/>
  <c r="EI21" i="13"/>
  <c r="EJ21" i="13"/>
  <c r="EK21" i="13"/>
  <c r="EL21" i="13"/>
  <c r="EN21" i="13"/>
  <c r="EO21" i="13"/>
  <c r="EP21" i="13"/>
  <c r="EQ21" i="13"/>
  <c r="ER21" i="13"/>
  <c r="DW22" i="13"/>
  <c r="DX22" i="13"/>
  <c r="DY22" i="13"/>
  <c r="DZ22" i="13"/>
  <c r="EA22" i="13"/>
  <c r="EB22" i="13"/>
  <c r="EC22" i="13"/>
  <c r="ED22" i="13"/>
  <c r="EE22" i="13"/>
  <c r="EF22" i="13"/>
  <c r="EG22" i="13"/>
  <c r="EH22" i="13"/>
  <c r="EI22" i="13"/>
  <c r="EJ22" i="13"/>
  <c r="EK22" i="13"/>
  <c r="EL22" i="13"/>
  <c r="EN22" i="13"/>
  <c r="EO22" i="13"/>
  <c r="EP22" i="13"/>
  <c r="EQ22" i="13"/>
  <c r="ER22" i="13"/>
  <c r="DW23" i="13"/>
  <c r="DX23" i="13"/>
  <c r="DY23" i="13"/>
  <c r="DZ23" i="13"/>
  <c r="EA23" i="13"/>
  <c r="EB23" i="13"/>
  <c r="EC23" i="13"/>
  <c r="ED23" i="13"/>
  <c r="EE23" i="13"/>
  <c r="EF23" i="13"/>
  <c r="EG23" i="13"/>
  <c r="EH23" i="13"/>
  <c r="EI23" i="13"/>
  <c r="EJ23" i="13"/>
  <c r="EK23" i="13"/>
  <c r="EL23" i="13"/>
  <c r="EN23" i="13"/>
  <c r="EO23" i="13"/>
  <c r="EP23" i="13"/>
  <c r="EQ23" i="13"/>
  <c r="ER23" i="13"/>
  <c r="DW24" i="13"/>
  <c r="DX24" i="13"/>
  <c r="DY24" i="13"/>
  <c r="DZ24" i="13"/>
  <c r="EA24" i="13"/>
  <c r="EB24" i="13"/>
  <c r="EC24" i="13"/>
  <c r="ED24" i="13"/>
  <c r="EE24" i="13"/>
  <c r="EF24" i="13"/>
  <c r="EG24" i="13"/>
  <c r="EH24" i="13"/>
  <c r="EI24" i="13"/>
  <c r="EJ24" i="13"/>
  <c r="EK24" i="13"/>
  <c r="EL24" i="13"/>
  <c r="EN24" i="13"/>
  <c r="EO24" i="13"/>
  <c r="EP24" i="13"/>
  <c r="EQ24" i="13"/>
  <c r="ER24" i="13"/>
  <c r="DW25" i="13"/>
  <c r="DX25" i="13"/>
  <c r="DY25" i="13"/>
  <c r="DZ25" i="13"/>
  <c r="EA25" i="13"/>
  <c r="EB25" i="13"/>
  <c r="EC25" i="13"/>
  <c r="ED25" i="13"/>
  <c r="EE25" i="13"/>
  <c r="EF25" i="13"/>
  <c r="EG25" i="13"/>
  <c r="EH25" i="13"/>
  <c r="EI25" i="13"/>
  <c r="EJ25" i="13"/>
  <c r="EK25" i="13"/>
  <c r="EL25" i="13"/>
  <c r="EN25" i="13"/>
  <c r="EO25" i="13"/>
  <c r="EP25" i="13"/>
  <c r="EQ25" i="13"/>
  <c r="ER25" i="13"/>
  <c r="DW26" i="13"/>
  <c r="DX26" i="13"/>
  <c r="DY26" i="13"/>
  <c r="DZ26" i="13"/>
  <c r="EA26" i="13"/>
  <c r="EB26" i="13"/>
  <c r="EC26" i="13"/>
  <c r="ED26" i="13"/>
  <c r="EE26" i="13"/>
  <c r="EF26" i="13"/>
  <c r="EG26" i="13"/>
  <c r="EH26" i="13"/>
  <c r="EI26" i="13"/>
  <c r="EJ26" i="13"/>
  <c r="EK26" i="13"/>
  <c r="EL26" i="13"/>
  <c r="EN26" i="13"/>
  <c r="EO26" i="13"/>
  <c r="EP26" i="13"/>
  <c r="EQ26" i="13"/>
  <c r="ER26" i="13"/>
  <c r="DW27" i="13"/>
  <c r="DX27" i="13"/>
  <c r="DY27" i="13"/>
  <c r="DZ27" i="13"/>
  <c r="EA27" i="13"/>
  <c r="EB27" i="13"/>
  <c r="EC27" i="13"/>
  <c r="ED27" i="13"/>
  <c r="EE27" i="13"/>
  <c r="EF27" i="13"/>
  <c r="EG27" i="13"/>
  <c r="EH27" i="13"/>
  <c r="EI27" i="13"/>
  <c r="EJ27" i="13"/>
  <c r="EK27" i="13"/>
  <c r="EL27" i="13"/>
  <c r="EN27" i="13"/>
  <c r="EO27" i="13"/>
  <c r="EP27" i="13"/>
  <c r="EQ27" i="13"/>
  <c r="ER27" i="13"/>
  <c r="DW28" i="13"/>
  <c r="DX28" i="13"/>
  <c r="DY28" i="13"/>
  <c r="DZ28" i="13"/>
  <c r="EA28" i="13"/>
  <c r="EB28" i="13"/>
  <c r="EC28" i="13"/>
  <c r="ED28" i="13"/>
  <c r="EE28" i="13"/>
  <c r="EF28" i="13"/>
  <c r="EG28" i="13"/>
  <c r="EH28" i="13"/>
  <c r="EI28" i="13"/>
  <c r="EJ28" i="13"/>
  <c r="EK28" i="13"/>
  <c r="EL28" i="13"/>
  <c r="EN28" i="13"/>
  <c r="EO28" i="13"/>
  <c r="EP28" i="13"/>
  <c r="EQ28" i="13"/>
  <c r="ER28" i="13"/>
  <c r="DW29" i="13"/>
  <c r="DX29" i="13"/>
  <c r="DY29" i="13"/>
  <c r="DZ29" i="13"/>
  <c r="EA29" i="13"/>
  <c r="EB29" i="13"/>
  <c r="EC29" i="13"/>
  <c r="ED29" i="13"/>
  <c r="EE29" i="13"/>
  <c r="EF29" i="13"/>
  <c r="EG29" i="13"/>
  <c r="EH29" i="13"/>
  <c r="EI29" i="13"/>
  <c r="EJ29" i="13"/>
  <c r="EK29" i="13"/>
  <c r="EL29" i="13"/>
  <c r="EN29" i="13"/>
  <c r="EO29" i="13"/>
  <c r="EP29" i="13"/>
  <c r="EQ29" i="13"/>
  <c r="ER29" i="13"/>
  <c r="DW30" i="13"/>
  <c r="DX30" i="13"/>
  <c r="DY30" i="13"/>
  <c r="DZ30" i="13"/>
  <c r="EA30" i="13"/>
  <c r="EB30" i="13"/>
  <c r="EC30" i="13"/>
  <c r="ED30" i="13"/>
  <c r="EE30" i="13"/>
  <c r="EF30" i="13"/>
  <c r="EG30" i="13"/>
  <c r="EH30" i="13"/>
  <c r="EI30" i="13"/>
  <c r="EJ30" i="13"/>
  <c r="EK30" i="13"/>
  <c r="EL30" i="13"/>
  <c r="EN30" i="13"/>
  <c r="EO30" i="13"/>
  <c r="EP30" i="13"/>
  <c r="EQ30" i="13"/>
  <c r="ER30" i="13"/>
  <c r="DW31" i="13"/>
  <c r="DX31" i="13"/>
  <c r="DY31" i="13"/>
  <c r="DZ31" i="13"/>
  <c r="EA31" i="13"/>
  <c r="EB31" i="13"/>
  <c r="EC31" i="13"/>
  <c r="ED31" i="13"/>
  <c r="EE31" i="13"/>
  <c r="EF31" i="13"/>
  <c r="EG31" i="13"/>
  <c r="EH31" i="13"/>
  <c r="EI31" i="13"/>
  <c r="EJ31" i="13"/>
  <c r="EK31" i="13"/>
  <c r="EL31" i="13"/>
  <c r="EN31" i="13"/>
  <c r="EO31" i="13"/>
  <c r="EP31" i="13"/>
  <c r="EQ31" i="13"/>
  <c r="ER31" i="13"/>
  <c r="DW32" i="13"/>
  <c r="DX32" i="13"/>
  <c r="DY32" i="13"/>
  <c r="DZ32" i="13"/>
  <c r="EA32" i="13"/>
  <c r="EB32" i="13"/>
  <c r="EC32" i="13"/>
  <c r="ED32" i="13"/>
  <c r="EE32" i="13"/>
  <c r="EF32" i="13"/>
  <c r="EG32" i="13"/>
  <c r="EH32" i="13"/>
  <c r="EI32" i="13"/>
  <c r="EJ32" i="13"/>
  <c r="EK32" i="13"/>
  <c r="EL32" i="13"/>
  <c r="EN32" i="13"/>
  <c r="EO32" i="13"/>
  <c r="EP32" i="13"/>
  <c r="EQ32" i="13"/>
  <c r="ER32" i="13"/>
  <c r="DW33" i="13"/>
  <c r="DX33" i="13"/>
  <c r="DY33" i="13"/>
  <c r="DZ33" i="13"/>
  <c r="EA33" i="13"/>
  <c r="EB33" i="13"/>
  <c r="EC33" i="13"/>
  <c r="ED33" i="13"/>
  <c r="EE33" i="13"/>
  <c r="EF33" i="13"/>
  <c r="EG33" i="13"/>
  <c r="EH33" i="13"/>
  <c r="EI33" i="13"/>
  <c r="EJ33" i="13"/>
  <c r="EK33" i="13"/>
  <c r="EL33" i="13"/>
  <c r="EN33" i="13"/>
  <c r="EO33" i="13"/>
  <c r="EP33" i="13"/>
  <c r="EQ33" i="13"/>
  <c r="ER33" i="13"/>
  <c r="DW34" i="13"/>
  <c r="DX34" i="13"/>
  <c r="DY34" i="13"/>
  <c r="DZ34" i="13"/>
  <c r="EA34" i="13"/>
  <c r="EB34" i="13"/>
  <c r="EC34" i="13"/>
  <c r="ED34" i="13"/>
  <c r="EE34" i="13"/>
  <c r="EF34" i="13"/>
  <c r="EG34" i="13"/>
  <c r="EH34" i="13"/>
  <c r="EI34" i="13"/>
  <c r="EJ34" i="13"/>
  <c r="EK34" i="13"/>
  <c r="EL34" i="13"/>
  <c r="EN34" i="13"/>
  <c r="EO34" i="13"/>
  <c r="EP34" i="13"/>
  <c r="EQ34" i="13"/>
  <c r="ER34" i="13"/>
  <c r="DW35" i="13"/>
  <c r="DX35" i="13"/>
  <c r="DY35" i="13"/>
  <c r="DZ35" i="13"/>
  <c r="EA35" i="13"/>
  <c r="EB35" i="13"/>
  <c r="EC35" i="13"/>
  <c r="ED35" i="13"/>
  <c r="EE35" i="13"/>
  <c r="EF35" i="13"/>
  <c r="EG35" i="13"/>
  <c r="EH35" i="13"/>
  <c r="EI35" i="13"/>
  <c r="EJ35" i="13"/>
  <c r="EK35" i="13"/>
  <c r="EL35" i="13"/>
  <c r="EN35" i="13"/>
  <c r="EO35" i="13"/>
  <c r="EP35" i="13"/>
  <c r="EQ35" i="13"/>
  <c r="ER35" i="13"/>
  <c r="DW36" i="13"/>
  <c r="DX36" i="13"/>
  <c r="DY36" i="13"/>
  <c r="DZ36" i="13"/>
  <c r="EA36" i="13"/>
  <c r="EB36" i="13"/>
  <c r="EC36" i="13"/>
  <c r="ED36" i="13"/>
  <c r="EE36" i="13"/>
  <c r="EF36" i="13"/>
  <c r="EG36" i="13"/>
  <c r="EH36" i="13"/>
  <c r="EI36" i="13"/>
  <c r="EJ36" i="13"/>
  <c r="EK36" i="13"/>
  <c r="EL36" i="13"/>
  <c r="EN36" i="13"/>
  <c r="EO36" i="13"/>
  <c r="EP36" i="13"/>
  <c r="EQ36" i="13"/>
  <c r="ER36" i="13"/>
  <c r="DW37" i="13"/>
  <c r="DX37" i="13"/>
  <c r="DY37" i="13"/>
  <c r="DZ37" i="13"/>
  <c r="EA37" i="13"/>
  <c r="EB37" i="13"/>
  <c r="EC37" i="13"/>
  <c r="ED37" i="13"/>
  <c r="EE37" i="13"/>
  <c r="EF37" i="13"/>
  <c r="EG37" i="13"/>
  <c r="EH37" i="13"/>
  <c r="EI37" i="13"/>
  <c r="EJ37" i="13"/>
  <c r="EK37" i="13"/>
  <c r="EL37" i="13"/>
  <c r="EN37" i="13"/>
  <c r="EO37" i="13"/>
  <c r="EP37" i="13"/>
  <c r="EQ37" i="13"/>
  <c r="ER37" i="13"/>
  <c r="DW38" i="13"/>
  <c r="DX38" i="13"/>
  <c r="DY38" i="13"/>
  <c r="DZ38" i="13"/>
  <c r="EA38" i="13"/>
  <c r="EB38" i="13"/>
  <c r="EC38" i="13"/>
  <c r="ED38" i="13"/>
  <c r="EE38" i="13"/>
  <c r="EF38" i="13"/>
  <c r="EG38" i="13"/>
  <c r="EH38" i="13"/>
  <c r="EI38" i="13"/>
  <c r="EJ38" i="13"/>
  <c r="EK38" i="13"/>
  <c r="EL38" i="13"/>
  <c r="EN38" i="13"/>
  <c r="EO38" i="13"/>
  <c r="EP38" i="13"/>
  <c r="EQ38" i="13"/>
  <c r="ER38" i="13"/>
  <c r="DW39" i="13"/>
  <c r="DX39" i="13"/>
  <c r="DY39" i="13"/>
  <c r="DZ39" i="13"/>
  <c r="EA39" i="13"/>
  <c r="EB39" i="13"/>
  <c r="EC39" i="13"/>
  <c r="ED39" i="13"/>
  <c r="EE39" i="13"/>
  <c r="EF39" i="13"/>
  <c r="EG39" i="13"/>
  <c r="EH39" i="13"/>
  <c r="EI39" i="13"/>
  <c r="EJ39" i="13"/>
  <c r="EK39" i="13"/>
  <c r="EL39" i="13"/>
  <c r="EN39" i="13"/>
  <c r="EO39" i="13"/>
  <c r="EP39" i="13"/>
  <c r="EQ39" i="13"/>
  <c r="ER39" i="13"/>
  <c r="DW40" i="13"/>
  <c r="DX40" i="13"/>
  <c r="DY40" i="13"/>
  <c r="DZ40" i="13"/>
  <c r="EA40" i="13"/>
  <c r="EB40" i="13"/>
  <c r="EC40" i="13"/>
  <c r="ED40" i="13"/>
  <c r="EE40" i="13"/>
  <c r="EF40" i="13"/>
  <c r="EG40" i="13"/>
  <c r="EH40" i="13"/>
  <c r="EI40" i="13"/>
  <c r="EJ40" i="13"/>
  <c r="EK40" i="13"/>
  <c r="EL40" i="13"/>
  <c r="EN40" i="13"/>
  <c r="EO40" i="13"/>
  <c r="EP40" i="13"/>
  <c r="EQ40" i="13"/>
  <c r="ER40" i="13"/>
  <c r="DW41" i="13"/>
  <c r="DX41" i="13"/>
  <c r="DY41" i="13"/>
  <c r="DZ41" i="13"/>
  <c r="EA41" i="13"/>
  <c r="EB41" i="13"/>
  <c r="EC41" i="13"/>
  <c r="ED41" i="13"/>
  <c r="EE41" i="13"/>
  <c r="EF41" i="13"/>
  <c r="EG41" i="13"/>
  <c r="EH41" i="13"/>
  <c r="EI41" i="13"/>
  <c r="EJ41" i="13"/>
  <c r="EK41" i="13"/>
  <c r="EL41" i="13"/>
  <c r="EN41" i="13"/>
  <c r="EO41" i="13"/>
  <c r="EP41" i="13"/>
  <c r="EQ41" i="13"/>
  <c r="ER41" i="13"/>
  <c r="DW42" i="13"/>
  <c r="DX42" i="13"/>
  <c r="DY42" i="13"/>
  <c r="DZ42" i="13"/>
  <c r="EA42" i="13"/>
  <c r="EB42" i="13"/>
  <c r="EC42" i="13"/>
  <c r="ED42" i="13"/>
  <c r="EE42" i="13"/>
  <c r="EF42" i="13"/>
  <c r="EG42" i="13"/>
  <c r="EH42" i="13"/>
  <c r="EI42" i="13"/>
  <c r="EJ42" i="13"/>
  <c r="EK42" i="13"/>
  <c r="EL42" i="13"/>
  <c r="EN42" i="13"/>
  <c r="EO42" i="13"/>
  <c r="EP42" i="13"/>
  <c r="EQ42" i="13"/>
  <c r="ER42" i="13"/>
  <c r="DW43" i="13"/>
  <c r="DX43" i="13"/>
  <c r="DY43" i="13"/>
  <c r="DZ43" i="13"/>
  <c r="EA43" i="13"/>
  <c r="EB43" i="13"/>
  <c r="EC43" i="13"/>
  <c r="ED43" i="13"/>
  <c r="EE43" i="13"/>
  <c r="EF43" i="13"/>
  <c r="EG43" i="13"/>
  <c r="EH43" i="13"/>
  <c r="EI43" i="13"/>
  <c r="EJ43" i="13"/>
  <c r="EK43" i="13"/>
  <c r="EL43" i="13"/>
  <c r="EN43" i="13"/>
  <c r="EO43" i="13"/>
  <c r="EP43" i="13"/>
  <c r="EQ43" i="13"/>
  <c r="ER43" i="13"/>
  <c r="DW44" i="13"/>
  <c r="DX44" i="13"/>
  <c r="DY44" i="13"/>
  <c r="DZ44" i="13"/>
  <c r="EA44" i="13"/>
  <c r="EB44" i="13"/>
  <c r="EC44" i="13"/>
  <c r="ED44" i="13"/>
  <c r="EE44" i="13"/>
  <c r="EF44" i="13"/>
  <c r="EG44" i="13"/>
  <c r="EH44" i="13"/>
  <c r="EI44" i="13"/>
  <c r="EJ44" i="13"/>
  <c r="EK44" i="13"/>
  <c r="EL44" i="13"/>
  <c r="EN44" i="13"/>
  <c r="EO44" i="13"/>
  <c r="EP44" i="13"/>
  <c r="EQ44" i="13"/>
  <c r="ER44" i="13"/>
  <c r="DW45" i="13"/>
  <c r="DX45" i="13"/>
  <c r="DY45" i="13"/>
  <c r="DZ45" i="13"/>
  <c r="EA45" i="13"/>
  <c r="EB45" i="13"/>
  <c r="EC45" i="13"/>
  <c r="ED45" i="13"/>
  <c r="EE45" i="13"/>
  <c r="EF45" i="13"/>
  <c r="EG45" i="13"/>
  <c r="EH45" i="13"/>
  <c r="EI45" i="13"/>
  <c r="EJ45" i="13"/>
  <c r="EK45" i="13"/>
  <c r="EL45" i="13"/>
  <c r="EN45" i="13"/>
  <c r="EO45" i="13"/>
  <c r="EP45" i="13"/>
  <c r="EQ45" i="13"/>
  <c r="ER45" i="13"/>
  <c r="DW46" i="13"/>
  <c r="DX46" i="13"/>
  <c r="DY46" i="13"/>
  <c r="DZ46" i="13"/>
  <c r="EA46" i="13"/>
  <c r="EB46" i="13"/>
  <c r="EC46" i="13"/>
  <c r="ED46" i="13"/>
  <c r="EE46" i="13"/>
  <c r="EF46" i="13"/>
  <c r="EG46" i="13"/>
  <c r="EH46" i="13"/>
  <c r="EI46" i="13"/>
  <c r="EJ46" i="13"/>
  <c r="EK46" i="13"/>
  <c r="EL46" i="13"/>
  <c r="EN46" i="13"/>
  <c r="EO46" i="13"/>
  <c r="EP46" i="13"/>
  <c r="EQ46" i="13"/>
  <c r="ER46" i="13"/>
  <c r="DW47" i="13"/>
  <c r="DX47" i="13"/>
  <c r="DY47" i="13"/>
  <c r="DZ47" i="13"/>
  <c r="EA47" i="13"/>
  <c r="EB47" i="13"/>
  <c r="EC47" i="13"/>
  <c r="ED47" i="13"/>
  <c r="EE47" i="13"/>
  <c r="EF47" i="13"/>
  <c r="EG47" i="13"/>
  <c r="EH47" i="13"/>
  <c r="EI47" i="13"/>
  <c r="EJ47" i="13"/>
  <c r="EK47" i="13"/>
  <c r="EL47" i="13"/>
  <c r="EN47" i="13"/>
  <c r="EO47" i="13"/>
  <c r="EP47" i="13"/>
  <c r="EQ47" i="13"/>
  <c r="ER47" i="13"/>
  <c r="DW48" i="13"/>
  <c r="DX48" i="13"/>
  <c r="DY48" i="13"/>
  <c r="DZ48" i="13"/>
  <c r="EA48" i="13"/>
  <c r="EB48" i="13"/>
  <c r="EC48" i="13"/>
  <c r="ED48" i="13"/>
  <c r="EE48" i="13"/>
  <c r="EF48" i="13"/>
  <c r="EG48" i="13"/>
  <c r="EH48" i="13"/>
  <c r="EI48" i="13"/>
  <c r="EJ48" i="13"/>
  <c r="EK48" i="13"/>
  <c r="EL48" i="13"/>
  <c r="EN48" i="13"/>
  <c r="EO48" i="13"/>
  <c r="EP48" i="13"/>
  <c r="EQ48" i="13"/>
  <c r="ER48" i="13"/>
  <c r="DW49" i="13"/>
  <c r="DX49" i="13"/>
  <c r="DY49" i="13"/>
  <c r="DZ49" i="13"/>
  <c r="EA49" i="13"/>
  <c r="EB49" i="13"/>
  <c r="EC49" i="13"/>
  <c r="ED49" i="13"/>
  <c r="EE49" i="13"/>
  <c r="EF49" i="13"/>
  <c r="EG49" i="13"/>
  <c r="EH49" i="13"/>
  <c r="EI49" i="13"/>
  <c r="EJ49" i="13"/>
  <c r="EK49" i="13"/>
  <c r="EL49" i="13"/>
  <c r="EN49" i="13"/>
  <c r="EO49" i="13"/>
  <c r="EP49" i="13"/>
  <c r="EQ49" i="13"/>
  <c r="ER49" i="13"/>
  <c r="DW50" i="13"/>
  <c r="DX50" i="13"/>
  <c r="DY50" i="13"/>
  <c r="DZ50" i="13"/>
  <c r="EA50" i="13"/>
  <c r="EB50" i="13"/>
  <c r="EC50" i="13"/>
  <c r="ED50" i="13"/>
  <c r="EE50" i="13"/>
  <c r="EF50" i="13"/>
  <c r="EG50" i="13"/>
  <c r="EH50" i="13"/>
  <c r="EI50" i="13"/>
  <c r="EJ50" i="13"/>
  <c r="EK50" i="13"/>
  <c r="EL50" i="13"/>
  <c r="EN50" i="13"/>
  <c r="EO50" i="13"/>
  <c r="EP50" i="13"/>
  <c r="EQ50" i="13"/>
  <c r="ER50" i="13"/>
  <c r="DW51" i="13"/>
  <c r="DX51" i="13"/>
  <c r="DY51" i="13"/>
  <c r="DZ51" i="13"/>
  <c r="EA51" i="13"/>
  <c r="EB51" i="13"/>
  <c r="EC51" i="13"/>
  <c r="ED51" i="13"/>
  <c r="EE51" i="13"/>
  <c r="EF51" i="13"/>
  <c r="EG51" i="13"/>
  <c r="EH51" i="13"/>
  <c r="EI51" i="13"/>
  <c r="EJ51" i="13"/>
  <c r="EK51" i="13"/>
  <c r="EL51" i="13"/>
  <c r="EN51" i="13"/>
  <c r="EO51" i="13"/>
  <c r="EP51" i="13"/>
  <c r="EQ51" i="13"/>
  <c r="ER51" i="13"/>
  <c r="EO3" i="13"/>
  <c r="EP3" i="13"/>
  <c r="EQ3" i="13"/>
  <c r="ER3" i="13"/>
  <c r="EN3" i="13"/>
  <c r="EL3" i="13"/>
  <c r="EK3" i="13"/>
  <c r="EJ3" i="13"/>
  <c r="EI3" i="13"/>
  <c r="EH3" i="13"/>
  <c r="EG3" i="13"/>
  <c r="EF3" i="13"/>
  <c r="EE3" i="13"/>
  <c r="ED3" i="13"/>
  <c r="EC3" i="13"/>
  <c r="EB3" i="13"/>
  <c r="EA3" i="13"/>
  <c r="DZ3" i="13"/>
  <c r="DY3" i="13"/>
  <c r="DX3" i="13"/>
  <c r="DW3" i="13"/>
  <c r="B19" i="21"/>
  <c r="EJ3" i="10"/>
  <c r="EK3" i="10"/>
  <c r="EL3" i="10"/>
  <c r="EM3" i="10"/>
  <c r="EI3" i="10"/>
  <c r="EG3" i="10"/>
  <c r="EF3" i="10"/>
  <c r="EE3" i="10"/>
  <c r="ED3" i="10"/>
  <c r="EC3" i="10"/>
  <c r="EB3" i="10"/>
  <c r="DZ3" i="10"/>
  <c r="DY3" i="10"/>
  <c r="DX3" i="10"/>
  <c r="DW3" i="10"/>
  <c r="DV3" i="10"/>
  <c r="DU3" i="10"/>
  <c r="ED4" i="3"/>
  <c r="EE4" i="3"/>
  <c r="EF4" i="3"/>
  <c r="EG4" i="3"/>
  <c r="EH4" i="3"/>
  <c r="EI4" i="3"/>
  <c r="EJ4" i="3"/>
  <c r="EK4" i="3"/>
  <c r="EL4" i="3"/>
  <c r="EM4" i="3"/>
  <c r="EO4" i="3"/>
  <c r="EP4" i="3"/>
  <c r="EQ4" i="3"/>
  <c r="ER4" i="3"/>
  <c r="ES4" i="3"/>
  <c r="ET4" i="3"/>
  <c r="EU4" i="3"/>
  <c r="EV4" i="3"/>
  <c r="EW4" i="3"/>
  <c r="EY4" i="3"/>
  <c r="EZ4" i="3"/>
  <c r="FA4" i="3"/>
  <c r="FB4" i="3"/>
  <c r="FC4" i="3"/>
  <c r="ED5" i="3"/>
  <c r="EE5" i="3"/>
  <c r="EF5" i="3"/>
  <c r="EG5" i="3"/>
  <c r="EH5" i="3"/>
  <c r="EI5" i="3"/>
  <c r="EJ5" i="3"/>
  <c r="EK5" i="3"/>
  <c r="EL5" i="3"/>
  <c r="EM5" i="3"/>
  <c r="EO5" i="3"/>
  <c r="EP5" i="3"/>
  <c r="EQ5" i="3"/>
  <c r="ER5" i="3"/>
  <c r="ES5" i="3"/>
  <c r="ET5" i="3"/>
  <c r="EU5" i="3"/>
  <c r="EV5" i="3"/>
  <c r="EW5" i="3"/>
  <c r="EY5" i="3"/>
  <c r="EZ5" i="3"/>
  <c r="FA5" i="3"/>
  <c r="FB5" i="3"/>
  <c r="FC5" i="3"/>
  <c r="ED6" i="3"/>
  <c r="EE6" i="3"/>
  <c r="EF6" i="3"/>
  <c r="EG6" i="3"/>
  <c r="EH6" i="3"/>
  <c r="EI6" i="3"/>
  <c r="EJ6" i="3"/>
  <c r="EK6" i="3"/>
  <c r="EL6" i="3"/>
  <c r="EM6" i="3"/>
  <c r="EO6" i="3"/>
  <c r="EP6" i="3"/>
  <c r="EQ6" i="3"/>
  <c r="ER6" i="3"/>
  <c r="ES6" i="3"/>
  <c r="ET6" i="3"/>
  <c r="EU6" i="3"/>
  <c r="EV6" i="3"/>
  <c r="EW6" i="3"/>
  <c r="EY6" i="3"/>
  <c r="EZ6" i="3"/>
  <c r="FA6" i="3"/>
  <c r="FB6" i="3"/>
  <c r="FC6" i="3"/>
  <c r="ED7" i="3"/>
  <c r="EE7" i="3"/>
  <c r="EF7" i="3"/>
  <c r="EG7" i="3"/>
  <c r="EH7" i="3"/>
  <c r="EI7" i="3"/>
  <c r="EJ7" i="3"/>
  <c r="EK7" i="3"/>
  <c r="EL7" i="3"/>
  <c r="EM7" i="3"/>
  <c r="EO7" i="3"/>
  <c r="EP7" i="3"/>
  <c r="EQ7" i="3"/>
  <c r="ER7" i="3"/>
  <c r="ES7" i="3"/>
  <c r="ET7" i="3"/>
  <c r="EU7" i="3"/>
  <c r="EV7" i="3"/>
  <c r="EW7" i="3"/>
  <c r="EY7" i="3"/>
  <c r="EZ7" i="3"/>
  <c r="FA7" i="3"/>
  <c r="FB7" i="3"/>
  <c r="FC7" i="3"/>
  <c r="ED8" i="3"/>
  <c r="EE8" i="3"/>
  <c r="EF8" i="3"/>
  <c r="EG8" i="3"/>
  <c r="EH8" i="3"/>
  <c r="EI8" i="3"/>
  <c r="EJ8" i="3"/>
  <c r="EK8" i="3"/>
  <c r="EL8" i="3"/>
  <c r="EM8" i="3"/>
  <c r="EO8" i="3"/>
  <c r="EP8" i="3"/>
  <c r="EQ8" i="3"/>
  <c r="ER8" i="3"/>
  <c r="ES8" i="3"/>
  <c r="ET8" i="3"/>
  <c r="EU8" i="3"/>
  <c r="EV8" i="3"/>
  <c r="EW8" i="3"/>
  <c r="EY8" i="3"/>
  <c r="EZ8" i="3"/>
  <c r="FA8" i="3"/>
  <c r="FB8" i="3"/>
  <c r="FC8" i="3"/>
  <c r="ED9" i="3"/>
  <c r="EE9" i="3"/>
  <c r="EF9" i="3"/>
  <c r="EG9" i="3"/>
  <c r="EH9" i="3"/>
  <c r="EI9" i="3"/>
  <c r="EJ9" i="3"/>
  <c r="EK9" i="3"/>
  <c r="EL9" i="3"/>
  <c r="EM9" i="3"/>
  <c r="EO9" i="3"/>
  <c r="EP9" i="3"/>
  <c r="EQ9" i="3"/>
  <c r="ER9" i="3"/>
  <c r="ES9" i="3"/>
  <c r="ET9" i="3"/>
  <c r="EU9" i="3"/>
  <c r="EV9" i="3"/>
  <c r="EW9" i="3"/>
  <c r="EY9" i="3"/>
  <c r="EZ9" i="3"/>
  <c r="FA9" i="3"/>
  <c r="FB9" i="3"/>
  <c r="FC9" i="3"/>
  <c r="ED10" i="3"/>
  <c r="EE10" i="3"/>
  <c r="EF10" i="3"/>
  <c r="EG10" i="3"/>
  <c r="EH10" i="3"/>
  <c r="EI10" i="3"/>
  <c r="EJ10" i="3"/>
  <c r="EK10" i="3"/>
  <c r="EL10" i="3"/>
  <c r="EM10" i="3"/>
  <c r="EO10" i="3"/>
  <c r="EP10" i="3"/>
  <c r="EQ10" i="3"/>
  <c r="ER10" i="3"/>
  <c r="ES10" i="3"/>
  <c r="ET10" i="3"/>
  <c r="EU10" i="3"/>
  <c r="EV10" i="3"/>
  <c r="EW10" i="3"/>
  <c r="EY10" i="3"/>
  <c r="EZ10" i="3"/>
  <c r="FA10" i="3"/>
  <c r="FB10" i="3"/>
  <c r="FC10" i="3"/>
  <c r="ED11" i="3"/>
  <c r="EE11" i="3"/>
  <c r="EF11" i="3"/>
  <c r="EG11" i="3"/>
  <c r="EH11" i="3"/>
  <c r="EI11" i="3"/>
  <c r="EJ11" i="3"/>
  <c r="EK11" i="3"/>
  <c r="EL11" i="3"/>
  <c r="EM11" i="3"/>
  <c r="EO11" i="3"/>
  <c r="EP11" i="3"/>
  <c r="EQ11" i="3"/>
  <c r="ER11" i="3"/>
  <c r="ES11" i="3"/>
  <c r="ET11" i="3"/>
  <c r="EU11" i="3"/>
  <c r="EV11" i="3"/>
  <c r="EW11" i="3"/>
  <c r="EY11" i="3"/>
  <c r="EZ11" i="3"/>
  <c r="FA11" i="3"/>
  <c r="FB11" i="3"/>
  <c r="FC11" i="3"/>
  <c r="ED12" i="3"/>
  <c r="EE12" i="3"/>
  <c r="EF12" i="3"/>
  <c r="EG12" i="3"/>
  <c r="EH12" i="3"/>
  <c r="EI12" i="3"/>
  <c r="EJ12" i="3"/>
  <c r="EK12" i="3"/>
  <c r="EL12" i="3"/>
  <c r="EM12" i="3"/>
  <c r="EO12" i="3"/>
  <c r="EP12" i="3"/>
  <c r="EQ12" i="3"/>
  <c r="ER12" i="3"/>
  <c r="ES12" i="3"/>
  <c r="ET12" i="3"/>
  <c r="EU12" i="3"/>
  <c r="EV12" i="3"/>
  <c r="EW12" i="3"/>
  <c r="EY12" i="3"/>
  <c r="EZ12" i="3"/>
  <c r="FA12" i="3"/>
  <c r="FB12" i="3"/>
  <c r="FC12" i="3"/>
  <c r="ED13" i="3"/>
  <c r="EE13" i="3"/>
  <c r="EF13" i="3"/>
  <c r="EG13" i="3"/>
  <c r="EH13" i="3"/>
  <c r="EI13" i="3"/>
  <c r="EJ13" i="3"/>
  <c r="EK13" i="3"/>
  <c r="EL13" i="3"/>
  <c r="EM13" i="3"/>
  <c r="EO13" i="3"/>
  <c r="EP13" i="3"/>
  <c r="EQ13" i="3"/>
  <c r="ER13" i="3"/>
  <c r="ES13" i="3"/>
  <c r="ET13" i="3"/>
  <c r="EU13" i="3"/>
  <c r="EV13" i="3"/>
  <c r="EW13" i="3"/>
  <c r="EY13" i="3"/>
  <c r="EZ13" i="3"/>
  <c r="FA13" i="3"/>
  <c r="FB13" i="3"/>
  <c r="FC13" i="3"/>
  <c r="ED14" i="3"/>
  <c r="EE14" i="3"/>
  <c r="EF14" i="3"/>
  <c r="EG14" i="3"/>
  <c r="EH14" i="3"/>
  <c r="EI14" i="3"/>
  <c r="EJ14" i="3"/>
  <c r="EK14" i="3"/>
  <c r="EL14" i="3"/>
  <c r="EM14" i="3"/>
  <c r="EO14" i="3"/>
  <c r="EP14" i="3"/>
  <c r="EQ14" i="3"/>
  <c r="ER14" i="3"/>
  <c r="ES14" i="3"/>
  <c r="ET14" i="3"/>
  <c r="EU14" i="3"/>
  <c r="EV14" i="3"/>
  <c r="EW14" i="3"/>
  <c r="EY14" i="3"/>
  <c r="EZ14" i="3"/>
  <c r="FA14" i="3"/>
  <c r="FB14" i="3"/>
  <c r="FC14" i="3"/>
  <c r="ED15" i="3"/>
  <c r="EE15" i="3"/>
  <c r="EF15" i="3"/>
  <c r="EG15" i="3"/>
  <c r="EH15" i="3"/>
  <c r="EI15" i="3"/>
  <c r="EJ15" i="3"/>
  <c r="EK15" i="3"/>
  <c r="EL15" i="3"/>
  <c r="EM15" i="3"/>
  <c r="EO15" i="3"/>
  <c r="EP15" i="3"/>
  <c r="EQ15" i="3"/>
  <c r="ER15" i="3"/>
  <c r="ES15" i="3"/>
  <c r="ET15" i="3"/>
  <c r="EU15" i="3"/>
  <c r="EV15" i="3"/>
  <c r="EW15" i="3"/>
  <c r="EY15" i="3"/>
  <c r="EZ15" i="3"/>
  <c r="FA15" i="3"/>
  <c r="FB15" i="3"/>
  <c r="FC15" i="3"/>
  <c r="ED16" i="3"/>
  <c r="EE16" i="3"/>
  <c r="EF16" i="3"/>
  <c r="EG16" i="3"/>
  <c r="EH16" i="3"/>
  <c r="EI16" i="3"/>
  <c r="EJ16" i="3"/>
  <c r="EK16" i="3"/>
  <c r="EL16" i="3"/>
  <c r="EM16" i="3"/>
  <c r="EO16" i="3"/>
  <c r="EP16" i="3"/>
  <c r="EQ16" i="3"/>
  <c r="ER16" i="3"/>
  <c r="ES16" i="3"/>
  <c r="ET16" i="3"/>
  <c r="EU16" i="3"/>
  <c r="EV16" i="3"/>
  <c r="EW16" i="3"/>
  <c r="EY16" i="3"/>
  <c r="EZ16" i="3"/>
  <c r="FA16" i="3"/>
  <c r="FB16" i="3"/>
  <c r="FC16" i="3"/>
  <c r="ED17" i="3"/>
  <c r="EE17" i="3"/>
  <c r="EF17" i="3"/>
  <c r="EG17" i="3"/>
  <c r="EH17" i="3"/>
  <c r="EI17" i="3"/>
  <c r="EJ17" i="3"/>
  <c r="EK17" i="3"/>
  <c r="EL17" i="3"/>
  <c r="EM17" i="3"/>
  <c r="EO17" i="3"/>
  <c r="EP17" i="3"/>
  <c r="EQ17" i="3"/>
  <c r="ER17" i="3"/>
  <c r="ES17" i="3"/>
  <c r="ET17" i="3"/>
  <c r="EU17" i="3"/>
  <c r="EV17" i="3"/>
  <c r="EW17" i="3"/>
  <c r="EY17" i="3"/>
  <c r="EZ17" i="3"/>
  <c r="FA17" i="3"/>
  <c r="FB17" i="3"/>
  <c r="FC17" i="3"/>
  <c r="ED18" i="3"/>
  <c r="EE18" i="3"/>
  <c r="EF18" i="3"/>
  <c r="EG18" i="3"/>
  <c r="EH18" i="3"/>
  <c r="EI18" i="3"/>
  <c r="EJ18" i="3"/>
  <c r="EK18" i="3"/>
  <c r="EL18" i="3"/>
  <c r="EM18" i="3"/>
  <c r="EO18" i="3"/>
  <c r="EP18" i="3"/>
  <c r="EQ18" i="3"/>
  <c r="ER18" i="3"/>
  <c r="ES18" i="3"/>
  <c r="ET18" i="3"/>
  <c r="EU18" i="3"/>
  <c r="EV18" i="3"/>
  <c r="EW18" i="3"/>
  <c r="EY18" i="3"/>
  <c r="EZ18" i="3"/>
  <c r="FA18" i="3"/>
  <c r="FB18" i="3"/>
  <c r="FC18" i="3"/>
  <c r="ED19" i="3"/>
  <c r="EE19" i="3"/>
  <c r="EF19" i="3"/>
  <c r="EG19" i="3"/>
  <c r="EH19" i="3"/>
  <c r="EI19" i="3"/>
  <c r="EJ19" i="3"/>
  <c r="EK19" i="3"/>
  <c r="EL19" i="3"/>
  <c r="EM19" i="3"/>
  <c r="EO19" i="3"/>
  <c r="EP19" i="3"/>
  <c r="EQ19" i="3"/>
  <c r="ER19" i="3"/>
  <c r="ES19" i="3"/>
  <c r="ET19" i="3"/>
  <c r="EU19" i="3"/>
  <c r="EV19" i="3"/>
  <c r="EW19" i="3"/>
  <c r="EY19" i="3"/>
  <c r="EZ19" i="3"/>
  <c r="FA19" i="3"/>
  <c r="FB19" i="3"/>
  <c r="FC19" i="3"/>
  <c r="ED20" i="3"/>
  <c r="EE20" i="3"/>
  <c r="EF20" i="3"/>
  <c r="EG20" i="3"/>
  <c r="EH20" i="3"/>
  <c r="EI20" i="3"/>
  <c r="EJ20" i="3"/>
  <c r="EK20" i="3"/>
  <c r="EL20" i="3"/>
  <c r="EM20" i="3"/>
  <c r="EO20" i="3"/>
  <c r="EP20" i="3"/>
  <c r="EQ20" i="3"/>
  <c r="ER20" i="3"/>
  <c r="ES20" i="3"/>
  <c r="ET20" i="3"/>
  <c r="EU20" i="3"/>
  <c r="EV20" i="3"/>
  <c r="EW20" i="3"/>
  <c r="EY20" i="3"/>
  <c r="EZ20" i="3"/>
  <c r="FA20" i="3"/>
  <c r="FB20" i="3"/>
  <c r="FC20" i="3"/>
  <c r="ED21" i="3"/>
  <c r="EE21" i="3"/>
  <c r="EF21" i="3"/>
  <c r="EG21" i="3"/>
  <c r="EH21" i="3"/>
  <c r="EI21" i="3"/>
  <c r="EJ21" i="3"/>
  <c r="EK21" i="3"/>
  <c r="EL21" i="3"/>
  <c r="EM21" i="3"/>
  <c r="EO21" i="3"/>
  <c r="EP21" i="3"/>
  <c r="EQ21" i="3"/>
  <c r="ER21" i="3"/>
  <c r="ES21" i="3"/>
  <c r="ET21" i="3"/>
  <c r="EU21" i="3"/>
  <c r="EV21" i="3"/>
  <c r="EW21" i="3"/>
  <c r="EY21" i="3"/>
  <c r="EZ21" i="3"/>
  <c r="FA21" i="3"/>
  <c r="FB21" i="3"/>
  <c r="FC21" i="3"/>
  <c r="ED22" i="3"/>
  <c r="EE22" i="3"/>
  <c r="EF22" i="3"/>
  <c r="EG22" i="3"/>
  <c r="EH22" i="3"/>
  <c r="EI22" i="3"/>
  <c r="EJ22" i="3"/>
  <c r="EK22" i="3"/>
  <c r="EL22" i="3"/>
  <c r="EM22" i="3"/>
  <c r="EO22" i="3"/>
  <c r="EP22" i="3"/>
  <c r="EQ22" i="3"/>
  <c r="ER22" i="3"/>
  <c r="ES22" i="3"/>
  <c r="ET22" i="3"/>
  <c r="EU22" i="3"/>
  <c r="EV22" i="3"/>
  <c r="EW22" i="3"/>
  <c r="EY22" i="3"/>
  <c r="EZ22" i="3"/>
  <c r="FA22" i="3"/>
  <c r="FB22" i="3"/>
  <c r="FC22" i="3"/>
  <c r="ED23" i="3"/>
  <c r="EE23" i="3"/>
  <c r="EF23" i="3"/>
  <c r="EG23" i="3"/>
  <c r="EH23" i="3"/>
  <c r="EI23" i="3"/>
  <c r="EJ23" i="3"/>
  <c r="EK23" i="3"/>
  <c r="EL23" i="3"/>
  <c r="EM23" i="3"/>
  <c r="EO23" i="3"/>
  <c r="EP23" i="3"/>
  <c r="EQ23" i="3"/>
  <c r="ER23" i="3"/>
  <c r="ES23" i="3"/>
  <c r="ET23" i="3"/>
  <c r="EU23" i="3"/>
  <c r="EV23" i="3"/>
  <c r="EW23" i="3"/>
  <c r="EY23" i="3"/>
  <c r="EZ23" i="3"/>
  <c r="FA23" i="3"/>
  <c r="FB23" i="3"/>
  <c r="FC23" i="3"/>
  <c r="ED24" i="3"/>
  <c r="EE24" i="3"/>
  <c r="EF24" i="3"/>
  <c r="EG24" i="3"/>
  <c r="EH24" i="3"/>
  <c r="EI24" i="3"/>
  <c r="EJ24" i="3"/>
  <c r="EK24" i="3"/>
  <c r="EL24" i="3"/>
  <c r="EM24" i="3"/>
  <c r="EO24" i="3"/>
  <c r="EP24" i="3"/>
  <c r="EQ24" i="3"/>
  <c r="ER24" i="3"/>
  <c r="ES24" i="3"/>
  <c r="ET24" i="3"/>
  <c r="EU24" i="3"/>
  <c r="EV24" i="3"/>
  <c r="EW24" i="3"/>
  <c r="EY24" i="3"/>
  <c r="EZ24" i="3"/>
  <c r="FA24" i="3"/>
  <c r="FB24" i="3"/>
  <c r="FC24" i="3"/>
  <c r="ED25" i="3"/>
  <c r="EE25" i="3"/>
  <c r="EF25" i="3"/>
  <c r="EG25" i="3"/>
  <c r="EH25" i="3"/>
  <c r="EI25" i="3"/>
  <c r="EJ25" i="3"/>
  <c r="EK25" i="3"/>
  <c r="EL25" i="3"/>
  <c r="EM25" i="3"/>
  <c r="EO25" i="3"/>
  <c r="EP25" i="3"/>
  <c r="EQ25" i="3"/>
  <c r="ER25" i="3"/>
  <c r="ES25" i="3"/>
  <c r="ET25" i="3"/>
  <c r="EU25" i="3"/>
  <c r="EV25" i="3"/>
  <c r="EW25" i="3"/>
  <c r="EY25" i="3"/>
  <c r="EZ25" i="3"/>
  <c r="FA25" i="3"/>
  <c r="FB25" i="3"/>
  <c r="FC25" i="3"/>
  <c r="ED26" i="3"/>
  <c r="EE26" i="3"/>
  <c r="EF26" i="3"/>
  <c r="EG26" i="3"/>
  <c r="EH26" i="3"/>
  <c r="EI26" i="3"/>
  <c r="EJ26" i="3"/>
  <c r="EK26" i="3"/>
  <c r="EL26" i="3"/>
  <c r="EM26" i="3"/>
  <c r="EO26" i="3"/>
  <c r="EP26" i="3"/>
  <c r="EQ26" i="3"/>
  <c r="ER26" i="3"/>
  <c r="ES26" i="3"/>
  <c r="ET26" i="3"/>
  <c r="EU26" i="3"/>
  <c r="EV26" i="3"/>
  <c r="EW26" i="3"/>
  <c r="EY26" i="3"/>
  <c r="EZ26" i="3"/>
  <c r="FA26" i="3"/>
  <c r="FB26" i="3"/>
  <c r="FC26" i="3"/>
  <c r="ED27" i="3"/>
  <c r="EE27" i="3"/>
  <c r="EF27" i="3"/>
  <c r="EG27" i="3"/>
  <c r="EH27" i="3"/>
  <c r="EI27" i="3"/>
  <c r="EJ27" i="3"/>
  <c r="EK27" i="3"/>
  <c r="EL27" i="3"/>
  <c r="EM27" i="3"/>
  <c r="EO27" i="3"/>
  <c r="EP27" i="3"/>
  <c r="EQ27" i="3"/>
  <c r="ER27" i="3"/>
  <c r="ES27" i="3"/>
  <c r="ET27" i="3"/>
  <c r="EU27" i="3"/>
  <c r="EV27" i="3"/>
  <c r="EW27" i="3"/>
  <c r="EY27" i="3"/>
  <c r="EZ27" i="3"/>
  <c r="FA27" i="3"/>
  <c r="FB27" i="3"/>
  <c r="FC27" i="3"/>
  <c r="ED28" i="3"/>
  <c r="EE28" i="3"/>
  <c r="EF28" i="3"/>
  <c r="EG28" i="3"/>
  <c r="EH28" i="3"/>
  <c r="EI28" i="3"/>
  <c r="EJ28" i="3"/>
  <c r="EK28" i="3"/>
  <c r="EL28" i="3"/>
  <c r="EM28" i="3"/>
  <c r="EO28" i="3"/>
  <c r="EP28" i="3"/>
  <c r="EQ28" i="3"/>
  <c r="ER28" i="3"/>
  <c r="ES28" i="3"/>
  <c r="ET28" i="3"/>
  <c r="EU28" i="3"/>
  <c r="EV28" i="3"/>
  <c r="EW28" i="3"/>
  <c r="EY28" i="3"/>
  <c r="EZ28" i="3"/>
  <c r="FA28" i="3"/>
  <c r="FB28" i="3"/>
  <c r="FC28" i="3"/>
  <c r="ED29" i="3"/>
  <c r="EE29" i="3"/>
  <c r="EF29" i="3"/>
  <c r="EG29" i="3"/>
  <c r="EH29" i="3"/>
  <c r="EI29" i="3"/>
  <c r="EJ29" i="3"/>
  <c r="EK29" i="3"/>
  <c r="EL29" i="3"/>
  <c r="EM29" i="3"/>
  <c r="EO29" i="3"/>
  <c r="EP29" i="3"/>
  <c r="EQ29" i="3"/>
  <c r="ER29" i="3"/>
  <c r="ES29" i="3"/>
  <c r="ET29" i="3"/>
  <c r="EU29" i="3"/>
  <c r="EV29" i="3"/>
  <c r="EW29" i="3"/>
  <c r="EY29" i="3"/>
  <c r="EZ29" i="3"/>
  <c r="FA29" i="3"/>
  <c r="FB29" i="3"/>
  <c r="FC29" i="3"/>
  <c r="ED30" i="3"/>
  <c r="EE30" i="3"/>
  <c r="EF30" i="3"/>
  <c r="EG30" i="3"/>
  <c r="EH30" i="3"/>
  <c r="EI30" i="3"/>
  <c r="EJ30" i="3"/>
  <c r="EK30" i="3"/>
  <c r="EL30" i="3"/>
  <c r="EM30" i="3"/>
  <c r="EO30" i="3"/>
  <c r="EP30" i="3"/>
  <c r="EQ30" i="3"/>
  <c r="ER30" i="3"/>
  <c r="ES30" i="3"/>
  <c r="ET30" i="3"/>
  <c r="EU30" i="3"/>
  <c r="EV30" i="3"/>
  <c r="EW30" i="3"/>
  <c r="EY30" i="3"/>
  <c r="EZ30" i="3"/>
  <c r="FA30" i="3"/>
  <c r="FB30" i="3"/>
  <c r="FC30" i="3"/>
  <c r="ED31" i="3"/>
  <c r="EE31" i="3"/>
  <c r="EF31" i="3"/>
  <c r="EG31" i="3"/>
  <c r="EH31" i="3"/>
  <c r="EI31" i="3"/>
  <c r="EJ31" i="3"/>
  <c r="EK31" i="3"/>
  <c r="EL31" i="3"/>
  <c r="EM31" i="3"/>
  <c r="EO31" i="3"/>
  <c r="EP31" i="3"/>
  <c r="EQ31" i="3"/>
  <c r="ER31" i="3"/>
  <c r="ES31" i="3"/>
  <c r="ET31" i="3"/>
  <c r="EU31" i="3"/>
  <c r="EV31" i="3"/>
  <c r="EW31" i="3"/>
  <c r="EY31" i="3"/>
  <c r="EZ31" i="3"/>
  <c r="FA31" i="3"/>
  <c r="FB31" i="3"/>
  <c r="FC31" i="3"/>
  <c r="ED32" i="3"/>
  <c r="EE32" i="3"/>
  <c r="EF32" i="3"/>
  <c r="EG32" i="3"/>
  <c r="EH32" i="3"/>
  <c r="EI32" i="3"/>
  <c r="EJ32" i="3"/>
  <c r="EK32" i="3"/>
  <c r="EL32" i="3"/>
  <c r="EM32" i="3"/>
  <c r="EO32" i="3"/>
  <c r="EP32" i="3"/>
  <c r="EQ32" i="3"/>
  <c r="ER32" i="3"/>
  <c r="ES32" i="3"/>
  <c r="ET32" i="3"/>
  <c r="EU32" i="3"/>
  <c r="EV32" i="3"/>
  <c r="EW32" i="3"/>
  <c r="EY32" i="3"/>
  <c r="EZ32" i="3"/>
  <c r="FA32" i="3"/>
  <c r="FB32" i="3"/>
  <c r="FC32" i="3"/>
  <c r="ED33" i="3"/>
  <c r="EE33" i="3"/>
  <c r="EF33" i="3"/>
  <c r="EG33" i="3"/>
  <c r="EH33" i="3"/>
  <c r="EI33" i="3"/>
  <c r="EJ33" i="3"/>
  <c r="EK33" i="3"/>
  <c r="EL33" i="3"/>
  <c r="EM33" i="3"/>
  <c r="EO33" i="3"/>
  <c r="EP33" i="3"/>
  <c r="EQ33" i="3"/>
  <c r="ER33" i="3"/>
  <c r="ES33" i="3"/>
  <c r="ET33" i="3"/>
  <c r="EU33" i="3"/>
  <c r="EV33" i="3"/>
  <c r="EW33" i="3"/>
  <c r="EY33" i="3"/>
  <c r="EZ33" i="3"/>
  <c r="FA33" i="3"/>
  <c r="FB33" i="3"/>
  <c r="FC33" i="3"/>
  <c r="ED34" i="3"/>
  <c r="EE34" i="3"/>
  <c r="EF34" i="3"/>
  <c r="EG34" i="3"/>
  <c r="EH34" i="3"/>
  <c r="EI34" i="3"/>
  <c r="EJ34" i="3"/>
  <c r="EK34" i="3"/>
  <c r="EL34" i="3"/>
  <c r="EM34" i="3"/>
  <c r="EO34" i="3"/>
  <c r="EP34" i="3"/>
  <c r="EQ34" i="3"/>
  <c r="ER34" i="3"/>
  <c r="ES34" i="3"/>
  <c r="ET34" i="3"/>
  <c r="EU34" i="3"/>
  <c r="EV34" i="3"/>
  <c r="EW34" i="3"/>
  <c r="EY34" i="3"/>
  <c r="EZ34" i="3"/>
  <c r="FA34" i="3"/>
  <c r="FB34" i="3"/>
  <c r="FC34" i="3"/>
  <c r="ED35" i="3"/>
  <c r="EE35" i="3"/>
  <c r="EF35" i="3"/>
  <c r="EG35" i="3"/>
  <c r="EH35" i="3"/>
  <c r="EI35" i="3"/>
  <c r="EJ35" i="3"/>
  <c r="EK35" i="3"/>
  <c r="EL35" i="3"/>
  <c r="EM35" i="3"/>
  <c r="EO35" i="3"/>
  <c r="EP35" i="3"/>
  <c r="EQ35" i="3"/>
  <c r="ER35" i="3"/>
  <c r="ES35" i="3"/>
  <c r="ET35" i="3"/>
  <c r="EU35" i="3"/>
  <c r="EV35" i="3"/>
  <c r="EW35" i="3"/>
  <c r="EY35" i="3"/>
  <c r="EZ35" i="3"/>
  <c r="FA35" i="3"/>
  <c r="FB35" i="3"/>
  <c r="FC35" i="3"/>
  <c r="ED36" i="3"/>
  <c r="EE36" i="3"/>
  <c r="EF36" i="3"/>
  <c r="EG36" i="3"/>
  <c r="EH36" i="3"/>
  <c r="EI36" i="3"/>
  <c r="EJ36" i="3"/>
  <c r="EK36" i="3"/>
  <c r="EL36" i="3"/>
  <c r="EM36" i="3"/>
  <c r="EO36" i="3"/>
  <c r="EP36" i="3"/>
  <c r="EQ36" i="3"/>
  <c r="ER36" i="3"/>
  <c r="ES36" i="3"/>
  <c r="ET36" i="3"/>
  <c r="EU36" i="3"/>
  <c r="EV36" i="3"/>
  <c r="EW36" i="3"/>
  <c r="EY36" i="3"/>
  <c r="EZ36" i="3"/>
  <c r="FA36" i="3"/>
  <c r="FB36" i="3"/>
  <c r="FC36" i="3"/>
  <c r="ED37" i="3"/>
  <c r="EE37" i="3"/>
  <c r="EF37" i="3"/>
  <c r="EG37" i="3"/>
  <c r="EH37" i="3"/>
  <c r="EI37" i="3"/>
  <c r="EJ37" i="3"/>
  <c r="EK37" i="3"/>
  <c r="EL37" i="3"/>
  <c r="EM37" i="3"/>
  <c r="EO37" i="3"/>
  <c r="EP37" i="3"/>
  <c r="EQ37" i="3"/>
  <c r="ER37" i="3"/>
  <c r="ES37" i="3"/>
  <c r="ET37" i="3"/>
  <c r="EU37" i="3"/>
  <c r="EV37" i="3"/>
  <c r="EW37" i="3"/>
  <c r="EY37" i="3"/>
  <c r="EZ37" i="3"/>
  <c r="FA37" i="3"/>
  <c r="FB37" i="3"/>
  <c r="FC37" i="3"/>
  <c r="ED38" i="3"/>
  <c r="EE38" i="3"/>
  <c r="EF38" i="3"/>
  <c r="EG38" i="3"/>
  <c r="EH38" i="3"/>
  <c r="EI38" i="3"/>
  <c r="EJ38" i="3"/>
  <c r="EK38" i="3"/>
  <c r="EL38" i="3"/>
  <c r="EM38" i="3"/>
  <c r="EO38" i="3"/>
  <c r="EP38" i="3"/>
  <c r="EQ38" i="3"/>
  <c r="ER38" i="3"/>
  <c r="ES38" i="3"/>
  <c r="ET38" i="3"/>
  <c r="EU38" i="3"/>
  <c r="EV38" i="3"/>
  <c r="EW38" i="3"/>
  <c r="EY38" i="3"/>
  <c r="EZ38" i="3"/>
  <c r="FA38" i="3"/>
  <c r="FB38" i="3"/>
  <c r="FC38" i="3"/>
  <c r="ED39" i="3"/>
  <c r="EE39" i="3"/>
  <c r="EF39" i="3"/>
  <c r="EG39" i="3"/>
  <c r="EH39" i="3"/>
  <c r="EI39" i="3"/>
  <c r="EJ39" i="3"/>
  <c r="EK39" i="3"/>
  <c r="EL39" i="3"/>
  <c r="EM39" i="3"/>
  <c r="EO39" i="3"/>
  <c r="EP39" i="3"/>
  <c r="EQ39" i="3"/>
  <c r="ER39" i="3"/>
  <c r="ES39" i="3"/>
  <c r="ET39" i="3"/>
  <c r="EU39" i="3"/>
  <c r="EV39" i="3"/>
  <c r="EW39" i="3"/>
  <c r="EY39" i="3"/>
  <c r="EZ39" i="3"/>
  <c r="FA39" i="3"/>
  <c r="FB39" i="3"/>
  <c r="FC39" i="3"/>
  <c r="ED40" i="3"/>
  <c r="EE40" i="3"/>
  <c r="EF40" i="3"/>
  <c r="EG40" i="3"/>
  <c r="EH40" i="3"/>
  <c r="EI40" i="3"/>
  <c r="EJ40" i="3"/>
  <c r="EK40" i="3"/>
  <c r="EL40" i="3"/>
  <c r="EM40" i="3"/>
  <c r="EO40" i="3"/>
  <c r="EP40" i="3"/>
  <c r="EQ40" i="3"/>
  <c r="ER40" i="3"/>
  <c r="ES40" i="3"/>
  <c r="ET40" i="3"/>
  <c r="EU40" i="3"/>
  <c r="EV40" i="3"/>
  <c r="EW40" i="3"/>
  <c r="EY40" i="3"/>
  <c r="EZ40" i="3"/>
  <c r="FA40" i="3"/>
  <c r="FB40" i="3"/>
  <c r="FC40" i="3"/>
  <c r="ED41" i="3"/>
  <c r="EE41" i="3"/>
  <c r="EF41" i="3"/>
  <c r="EG41" i="3"/>
  <c r="EH41" i="3"/>
  <c r="EI41" i="3"/>
  <c r="EJ41" i="3"/>
  <c r="EK41" i="3"/>
  <c r="EL41" i="3"/>
  <c r="EM41" i="3"/>
  <c r="EO41" i="3"/>
  <c r="EP41" i="3"/>
  <c r="EQ41" i="3"/>
  <c r="ER41" i="3"/>
  <c r="ES41" i="3"/>
  <c r="ET41" i="3"/>
  <c r="EU41" i="3"/>
  <c r="EV41" i="3"/>
  <c r="EW41" i="3"/>
  <c r="EY41" i="3"/>
  <c r="EZ41" i="3"/>
  <c r="FA41" i="3"/>
  <c r="FB41" i="3"/>
  <c r="FC41" i="3"/>
  <c r="ED42" i="3"/>
  <c r="EE42" i="3"/>
  <c r="EF42" i="3"/>
  <c r="EG42" i="3"/>
  <c r="EH42" i="3"/>
  <c r="EI42" i="3"/>
  <c r="EJ42" i="3"/>
  <c r="EK42" i="3"/>
  <c r="EL42" i="3"/>
  <c r="EM42" i="3"/>
  <c r="EO42" i="3"/>
  <c r="EP42" i="3"/>
  <c r="EQ42" i="3"/>
  <c r="ER42" i="3"/>
  <c r="ES42" i="3"/>
  <c r="ET42" i="3"/>
  <c r="EU42" i="3"/>
  <c r="EV42" i="3"/>
  <c r="EW42" i="3"/>
  <c r="EY42" i="3"/>
  <c r="EZ42" i="3"/>
  <c r="FA42" i="3"/>
  <c r="FB42" i="3"/>
  <c r="FC42" i="3"/>
  <c r="ED43" i="3"/>
  <c r="EE43" i="3"/>
  <c r="EF43" i="3"/>
  <c r="EG43" i="3"/>
  <c r="EH43" i="3"/>
  <c r="EI43" i="3"/>
  <c r="EJ43" i="3"/>
  <c r="EK43" i="3"/>
  <c r="EL43" i="3"/>
  <c r="EM43" i="3"/>
  <c r="EO43" i="3"/>
  <c r="EP43" i="3"/>
  <c r="EQ43" i="3"/>
  <c r="ER43" i="3"/>
  <c r="ES43" i="3"/>
  <c r="ET43" i="3"/>
  <c r="EU43" i="3"/>
  <c r="EV43" i="3"/>
  <c r="EW43" i="3"/>
  <c r="EY43" i="3"/>
  <c r="EZ43" i="3"/>
  <c r="FA43" i="3"/>
  <c r="FB43" i="3"/>
  <c r="FC43" i="3"/>
  <c r="ED44" i="3"/>
  <c r="EE44" i="3"/>
  <c r="EF44" i="3"/>
  <c r="EG44" i="3"/>
  <c r="EH44" i="3"/>
  <c r="EI44" i="3"/>
  <c r="EJ44" i="3"/>
  <c r="EK44" i="3"/>
  <c r="EL44" i="3"/>
  <c r="EM44" i="3"/>
  <c r="EO44" i="3"/>
  <c r="EP44" i="3"/>
  <c r="EQ44" i="3"/>
  <c r="ER44" i="3"/>
  <c r="ES44" i="3"/>
  <c r="ET44" i="3"/>
  <c r="EU44" i="3"/>
  <c r="EV44" i="3"/>
  <c r="EW44" i="3"/>
  <c r="EY44" i="3"/>
  <c r="EZ44" i="3"/>
  <c r="FA44" i="3"/>
  <c r="FB44" i="3"/>
  <c r="FC44" i="3"/>
  <c r="ED45" i="3"/>
  <c r="EE45" i="3"/>
  <c r="EF45" i="3"/>
  <c r="EG45" i="3"/>
  <c r="EH45" i="3"/>
  <c r="EI45" i="3"/>
  <c r="EJ45" i="3"/>
  <c r="EK45" i="3"/>
  <c r="EL45" i="3"/>
  <c r="EM45" i="3"/>
  <c r="EO45" i="3"/>
  <c r="EP45" i="3"/>
  <c r="EQ45" i="3"/>
  <c r="ER45" i="3"/>
  <c r="ES45" i="3"/>
  <c r="ET45" i="3"/>
  <c r="EU45" i="3"/>
  <c r="EV45" i="3"/>
  <c r="EW45" i="3"/>
  <c r="EY45" i="3"/>
  <c r="EZ45" i="3"/>
  <c r="FA45" i="3"/>
  <c r="FB45" i="3"/>
  <c r="FC45" i="3"/>
  <c r="ED46" i="3"/>
  <c r="EE46" i="3"/>
  <c r="EF46" i="3"/>
  <c r="EG46" i="3"/>
  <c r="EH46" i="3"/>
  <c r="EI46" i="3"/>
  <c r="EJ46" i="3"/>
  <c r="EK46" i="3"/>
  <c r="EL46" i="3"/>
  <c r="EM46" i="3"/>
  <c r="EO46" i="3"/>
  <c r="EP46" i="3"/>
  <c r="EQ46" i="3"/>
  <c r="ER46" i="3"/>
  <c r="ES46" i="3"/>
  <c r="ET46" i="3"/>
  <c r="EU46" i="3"/>
  <c r="EV46" i="3"/>
  <c r="EW46" i="3"/>
  <c r="EY46" i="3"/>
  <c r="EZ46" i="3"/>
  <c r="FA46" i="3"/>
  <c r="FB46" i="3"/>
  <c r="FC46" i="3"/>
  <c r="ED47" i="3"/>
  <c r="EE47" i="3"/>
  <c r="EF47" i="3"/>
  <c r="EG47" i="3"/>
  <c r="EH47" i="3"/>
  <c r="EI47" i="3"/>
  <c r="EJ47" i="3"/>
  <c r="EK47" i="3"/>
  <c r="EL47" i="3"/>
  <c r="EM47" i="3"/>
  <c r="EO47" i="3"/>
  <c r="EP47" i="3"/>
  <c r="EQ47" i="3"/>
  <c r="ER47" i="3"/>
  <c r="ES47" i="3"/>
  <c r="ET47" i="3"/>
  <c r="EU47" i="3"/>
  <c r="EV47" i="3"/>
  <c r="EW47" i="3"/>
  <c r="EY47" i="3"/>
  <c r="EZ47" i="3"/>
  <c r="FA47" i="3"/>
  <c r="FB47" i="3"/>
  <c r="FC47" i="3"/>
  <c r="ED48" i="3"/>
  <c r="EE48" i="3"/>
  <c r="EF48" i="3"/>
  <c r="EG48" i="3"/>
  <c r="EH48" i="3"/>
  <c r="EI48" i="3"/>
  <c r="EJ48" i="3"/>
  <c r="EK48" i="3"/>
  <c r="EL48" i="3"/>
  <c r="EM48" i="3"/>
  <c r="EO48" i="3"/>
  <c r="EP48" i="3"/>
  <c r="EQ48" i="3"/>
  <c r="ER48" i="3"/>
  <c r="ES48" i="3"/>
  <c r="ET48" i="3"/>
  <c r="EU48" i="3"/>
  <c r="EV48" i="3"/>
  <c r="EW48" i="3"/>
  <c r="EY48" i="3"/>
  <c r="EZ48" i="3"/>
  <c r="FA48" i="3"/>
  <c r="FB48" i="3"/>
  <c r="FC48" i="3"/>
  <c r="ED49" i="3"/>
  <c r="EE49" i="3"/>
  <c r="EF49" i="3"/>
  <c r="EG49" i="3"/>
  <c r="EH49" i="3"/>
  <c r="EI49" i="3"/>
  <c r="EJ49" i="3"/>
  <c r="EK49" i="3"/>
  <c r="EL49" i="3"/>
  <c r="EM49" i="3"/>
  <c r="EO49" i="3"/>
  <c r="EP49" i="3"/>
  <c r="EQ49" i="3"/>
  <c r="ER49" i="3"/>
  <c r="ES49" i="3"/>
  <c r="ET49" i="3"/>
  <c r="EU49" i="3"/>
  <c r="EV49" i="3"/>
  <c r="EW49" i="3"/>
  <c r="EY49" i="3"/>
  <c r="EZ49" i="3"/>
  <c r="FA49" i="3"/>
  <c r="FB49" i="3"/>
  <c r="FC49" i="3"/>
  <c r="ED50" i="3"/>
  <c r="EE50" i="3"/>
  <c r="EF50" i="3"/>
  <c r="EG50" i="3"/>
  <c r="EH50" i="3"/>
  <c r="EI50" i="3"/>
  <c r="EJ50" i="3"/>
  <c r="EK50" i="3"/>
  <c r="EL50" i="3"/>
  <c r="EM50" i="3"/>
  <c r="EO50" i="3"/>
  <c r="EP50" i="3"/>
  <c r="EQ50" i="3"/>
  <c r="ER50" i="3"/>
  <c r="ES50" i="3"/>
  <c r="ET50" i="3"/>
  <c r="EU50" i="3"/>
  <c r="EV50" i="3"/>
  <c r="EW50" i="3"/>
  <c r="EY50" i="3"/>
  <c r="EZ50" i="3"/>
  <c r="FA50" i="3"/>
  <c r="FB50" i="3"/>
  <c r="FC50" i="3"/>
  <c r="ED51" i="3"/>
  <c r="EE51" i="3"/>
  <c r="EF51" i="3"/>
  <c r="EG51" i="3"/>
  <c r="EH51" i="3"/>
  <c r="EI51" i="3"/>
  <c r="EJ51" i="3"/>
  <c r="EK51" i="3"/>
  <c r="EL51" i="3"/>
  <c r="EM51" i="3"/>
  <c r="EO51" i="3"/>
  <c r="EP51" i="3"/>
  <c r="EQ51" i="3"/>
  <c r="ER51" i="3"/>
  <c r="ES51" i="3"/>
  <c r="ET51" i="3"/>
  <c r="EU51" i="3"/>
  <c r="EV51" i="3"/>
  <c r="EW51" i="3"/>
  <c r="EY51" i="3"/>
  <c r="EZ51" i="3"/>
  <c r="FA51" i="3"/>
  <c r="FB51" i="3"/>
  <c r="FC51" i="3"/>
  <c r="ED3" i="3"/>
  <c r="FC3" i="3"/>
  <c r="EZ3" i="3"/>
  <c r="FA3" i="3"/>
  <c r="FB3" i="3"/>
  <c r="EY3" i="3"/>
  <c r="EW3" i="3"/>
  <c r="EV3" i="3"/>
  <c r="EU3" i="3"/>
  <c r="ET3" i="3"/>
  <c r="ES3" i="3"/>
  <c r="ER3" i="3"/>
  <c r="EQ3" i="3"/>
  <c r="EP3" i="3"/>
  <c r="EO3" i="3"/>
  <c r="EM3" i="3"/>
  <c r="EL3" i="3"/>
  <c r="EK3" i="3"/>
  <c r="EJ3" i="3"/>
  <c r="EI3" i="3"/>
  <c r="EH3" i="3"/>
  <c r="EG3" i="3"/>
  <c r="EF3" i="3"/>
  <c r="EE3" i="3"/>
  <c r="DQ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H4" i="5"/>
  <c r="EJ4" i="5"/>
  <c r="EK4" i="5"/>
  <c r="EM4" i="5"/>
  <c r="EN4" i="5"/>
  <c r="EO4" i="5"/>
  <c r="EP4" i="5"/>
  <c r="EQ4" i="5"/>
  <c r="DQ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H5" i="5"/>
  <c r="EJ5" i="5"/>
  <c r="EK5" i="5"/>
  <c r="EM5" i="5"/>
  <c r="EN5" i="5"/>
  <c r="EO5" i="5"/>
  <c r="EP5" i="5"/>
  <c r="EQ5" i="5"/>
  <c r="DQ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H6" i="5"/>
  <c r="EJ6" i="5"/>
  <c r="EK6" i="5"/>
  <c r="EM6" i="5"/>
  <c r="EN6" i="5"/>
  <c r="EO6" i="5"/>
  <c r="EP6" i="5"/>
  <c r="EQ6" i="5"/>
  <c r="DQ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H7" i="5"/>
  <c r="EJ7" i="5"/>
  <c r="EK7" i="5"/>
  <c r="EM7" i="5"/>
  <c r="EN7" i="5"/>
  <c r="EO7" i="5"/>
  <c r="EP7" i="5"/>
  <c r="EQ7" i="5"/>
  <c r="DQ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H8" i="5"/>
  <c r="EJ8" i="5"/>
  <c r="EK8" i="5"/>
  <c r="EM8" i="5"/>
  <c r="EN8" i="5"/>
  <c r="EO8" i="5"/>
  <c r="EP8" i="5"/>
  <c r="EQ8" i="5"/>
  <c r="DQ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H9" i="5"/>
  <c r="EJ9" i="5"/>
  <c r="EK9" i="5"/>
  <c r="EM9" i="5"/>
  <c r="EN9" i="5"/>
  <c r="EO9" i="5"/>
  <c r="EP9" i="5"/>
  <c r="EQ9" i="5"/>
  <c r="DQ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H10" i="5"/>
  <c r="EJ10" i="5"/>
  <c r="EK10" i="5"/>
  <c r="EM10" i="5"/>
  <c r="EN10" i="5"/>
  <c r="EO10" i="5"/>
  <c r="EP10" i="5"/>
  <c r="EQ10" i="5"/>
  <c r="DQ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H11" i="5"/>
  <c r="EJ11" i="5"/>
  <c r="EK11" i="5"/>
  <c r="EM11" i="5"/>
  <c r="EN11" i="5"/>
  <c r="EO11" i="5"/>
  <c r="EP11" i="5"/>
  <c r="EQ11" i="5"/>
  <c r="DQ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H12" i="5"/>
  <c r="EJ12" i="5"/>
  <c r="EK12" i="5"/>
  <c r="EM12" i="5"/>
  <c r="EN12" i="5"/>
  <c r="EO12" i="5"/>
  <c r="EP12" i="5"/>
  <c r="EQ12" i="5"/>
  <c r="DQ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H13" i="5"/>
  <c r="EJ13" i="5"/>
  <c r="EK13" i="5"/>
  <c r="EM13" i="5"/>
  <c r="EN13" i="5"/>
  <c r="EO13" i="5"/>
  <c r="EP13" i="5"/>
  <c r="EQ13" i="5"/>
  <c r="DQ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H14" i="5"/>
  <c r="EJ14" i="5"/>
  <c r="EK14" i="5"/>
  <c r="EM14" i="5"/>
  <c r="EN14" i="5"/>
  <c r="EO14" i="5"/>
  <c r="EP14" i="5"/>
  <c r="EQ14" i="5"/>
  <c r="DQ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H15" i="5"/>
  <c r="EJ15" i="5"/>
  <c r="EK15" i="5"/>
  <c r="EM15" i="5"/>
  <c r="EN15" i="5"/>
  <c r="EO15" i="5"/>
  <c r="EP15" i="5"/>
  <c r="EQ15" i="5"/>
  <c r="DQ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H16" i="5"/>
  <c r="EJ16" i="5"/>
  <c r="EK16" i="5"/>
  <c r="EM16" i="5"/>
  <c r="EN16" i="5"/>
  <c r="EO16" i="5"/>
  <c r="EP16" i="5"/>
  <c r="EQ16" i="5"/>
  <c r="DQ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H17" i="5"/>
  <c r="EJ17" i="5"/>
  <c r="EK17" i="5"/>
  <c r="EM17" i="5"/>
  <c r="EN17" i="5"/>
  <c r="EO17" i="5"/>
  <c r="EP17" i="5"/>
  <c r="EQ17" i="5"/>
  <c r="DQ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H18" i="5"/>
  <c r="EJ18" i="5"/>
  <c r="EK18" i="5"/>
  <c r="EM18" i="5"/>
  <c r="EN18" i="5"/>
  <c r="EO18" i="5"/>
  <c r="EP18" i="5"/>
  <c r="EQ18" i="5"/>
  <c r="DQ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H19" i="5"/>
  <c r="EJ19" i="5"/>
  <c r="EK19" i="5"/>
  <c r="EM19" i="5"/>
  <c r="EN19" i="5"/>
  <c r="EO19" i="5"/>
  <c r="EP19" i="5"/>
  <c r="EQ19" i="5"/>
  <c r="DQ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H20" i="5"/>
  <c r="EJ20" i="5"/>
  <c r="EK20" i="5"/>
  <c r="EM20" i="5"/>
  <c r="EN20" i="5"/>
  <c r="EO20" i="5"/>
  <c r="EP20" i="5"/>
  <c r="EQ20" i="5"/>
  <c r="DQ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H21" i="5"/>
  <c r="EJ21" i="5"/>
  <c r="EK21" i="5"/>
  <c r="EM21" i="5"/>
  <c r="EN21" i="5"/>
  <c r="EO21" i="5"/>
  <c r="EP21" i="5"/>
  <c r="EQ21" i="5"/>
  <c r="DQ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H22" i="5"/>
  <c r="EJ22" i="5"/>
  <c r="EK22" i="5"/>
  <c r="EM22" i="5"/>
  <c r="EN22" i="5"/>
  <c r="EO22" i="5"/>
  <c r="EP22" i="5"/>
  <c r="EQ22" i="5"/>
  <c r="DQ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H23" i="5"/>
  <c r="EJ23" i="5"/>
  <c r="EK23" i="5"/>
  <c r="EM23" i="5"/>
  <c r="EN23" i="5"/>
  <c r="EO23" i="5"/>
  <c r="EP23" i="5"/>
  <c r="EQ23" i="5"/>
  <c r="DQ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H24" i="5"/>
  <c r="EJ24" i="5"/>
  <c r="EK24" i="5"/>
  <c r="EM24" i="5"/>
  <c r="EN24" i="5"/>
  <c r="EO24" i="5"/>
  <c r="EP24" i="5"/>
  <c r="EQ24" i="5"/>
  <c r="DQ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H25" i="5"/>
  <c r="EJ25" i="5"/>
  <c r="EK25" i="5"/>
  <c r="EM25" i="5"/>
  <c r="EN25" i="5"/>
  <c r="EO25" i="5"/>
  <c r="EP25" i="5"/>
  <c r="EQ25" i="5"/>
  <c r="DQ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H26" i="5"/>
  <c r="EJ26" i="5"/>
  <c r="EK26" i="5"/>
  <c r="EM26" i="5"/>
  <c r="EN26" i="5"/>
  <c r="EO26" i="5"/>
  <c r="EP26" i="5"/>
  <c r="EQ26" i="5"/>
  <c r="DQ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H27" i="5"/>
  <c r="EJ27" i="5"/>
  <c r="EK27" i="5"/>
  <c r="EM27" i="5"/>
  <c r="EN27" i="5"/>
  <c r="EO27" i="5"/>
  <c r="EP27" i="5"/>
  <c r="EQ27" i="5"/>
  <c r="DQ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H28" i="5"/>
  <c r="EJ28" i="5"/>
  <c r="EK28" i="5"/>
  <c r="EM28" i="5"/>
  <c r="EN28" i="5"/>
  <c r="EO28" i="5"/>
  <c r="EP28" i="5"/>
  <c r="EQ28" i="5"/>
  <c r="DQ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H29" i="5"/>
  <c r="EJ29" i="5"/>
  <c r="EK29" i="5"/>
  <c r="EM29" i="5"/>
  <c r="EN29" i="5"/>
  <c r="EO29" i="5"/>
  <c r="EP29" i="5"/>
  <c r="EQ29" i="5"/>
  <c r="DQ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H30" i="5"/>
  <c r="EJ30" i="5"/>
  <c r="EK30" i="5"/>
  <c r="EM30" i="5"/>
  <c r="EN30" i="5"/>
  <c r="EO30" i="5"/>
  <c r="EP30" i="5"/>
  <c r="EQ30" i="5"/>
  <c r="DQ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H31" i="5"/>
  <c r="EJ31" i="5"/>
  <c r="EK31" i="5"/>
  <c r="EM31" i="5"/>
  <c r="EN31" i="5"/>
  <c r="EO31" i="5"/>
  <c r="EP31" i="5"/>
  <c r="EQ31" i="5"/>
  <c r="DQ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H32" i="5"/>
  <c r="EJ32" i="5"/>
  <c r="EK32" i="5"/>
  <c r="EM32" i="5"/>
  <c r="EN32" i="5"/>
  <c r="EO32" i="5"/>
  <c r="EP32" i="5"/>
  <c r="EQ32" i="5"/>
  <c r="DQ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H33" i="5"/>
  <c r="EJ33" i="5"/>
  <c r="EK33" i="5"/>
  <c r="EM33" i="5"/>
  <c r="EN33" i="5"/>
  <c r="EO33" i="5"/>
  <c r="EP33" i="5"/>
  <c r="EQ33" i="5"/>
  <c r="DQ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H34" i="5"/>
  <c r="EJ34" i="5"/>
  <c r="EK34" i="5"/>
  <c r="EM34" i="5"/>
  <c r="EN34" i="5"/>
  <c r="EO34" i="5"/>
  <c r="EP34" i="5"/>
  <c r="EQ34" i="5"/>
  <c r="DQ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H35" i="5"/>
  <c r="EJ35" i="5"/>
  <c r="EK35" i="5"/>
  <c r="EM35" i="5"/>
  <c r="EN35" i="5"/>
  <c r="EO35" i="5"/>
  <c r="EP35" i="5"/>
  <c r="EQ35" i="5"/>
  <c r="DQ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H36" i="5"/>
  <c r="EJ36" i="5"/>
  <c r="EK36" i="5"/>
  <c r="EM36" i="5"/>
  <c r="EN36" i="5"/>
  <c r="EO36" i="5"/>
  <c r="EP36" i="5"/>
  <c r="EQ36" i="5"/>
  <c r="DQ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H37" i="5"/>
  <c r="EJ37" i="5"/>
  <c r="EK37" i="5"/>
  <c r="EM37" i="5"/>
  <c r="EN37" i="5"/>
  <c r="EO37" i="5"/>
  <c r="EP37" i="5"/>
  <c r="EQ37" i="5"/>
  <c r="DQ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H38" i="5"/>
  <c r="EJ38" i="5"/>
  <c r="EK38" i="5"/>
  <c r="EM38" i="5"/>
  <c r="EN38" i="5"/>
  <c r="EO38" i="5"/>
  <c r="EP38" i="5"/>
  <c r="EQ38" i="5"/>
  <c r="DQ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H39" i="5"/>
  <c r="EJ39" i="5"/>
  <c r="EK39" i="5"/>
  <c r="EM39" i="5"/>
  <c r="EN39" i="5"/>
  <c r="EO39" i="5"/>
  <c r="EP39" i="5"/>
  <c r="EQ39" i="5"/>
  <c r="DQ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H40" i="5"/>
  <c r="EJ40" i="5"/>
  <c r="EK40" i="5"/>
  <c r="EM40" i="5"/>
  <c r="EN40" i="5"/>
  <c r="EO40" i="5"/>
  <c r="EP40" i="5"/>
  <c r="EQ40" i="5"/>
  <c r="DQ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H41" i="5"/>
  <c r="EJ41" i="5"/>
  <c r="EK41" i="5"/>
  <c r="EM41" i="5"/>
  <c r="EN41" i="5"/>
  <c r="EO41" i="5"/>
  <c r="EP41" i="5"/>
  <c r="EQ41" i="5"/>
  <c r="DQ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H42" i="5"/>
  <c r="EJ42" i="5"/>
  <c r="EK42" i="5"/>
  <c r="EM42" i="5"/>
  <c r="EN42" i="5"/>
  <c r="EO42" i="5"/>
  <c r="EP42" i="5"/>
  <c r="EQ42" i="5"/>
  <c r="DQ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H43" i="5"/>
  <c r="EJ43" i="5"/>
  <c r="EK43" i="5"/>
  <c r="EM43" i="5"/>
  <c r="EN43" i="5"/>
  <c r="EO43" i="5"/>
  <c r="EP43" i="5"/>
  <c r="EQ43" i="5"/>
  <c r="DQ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H44" i="5"/>
  <c r="EJ44" i="5"/>
  <c r="EK44" i="5"/>
  <c r="EM44" i="5"/>
  <c r="EN44" i="5"/>
  <c r="EO44" i="5"/>
  <c r="EP44" i="5"/>
  <c r="EQ44" i="5"/>
  <c r="DQ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H45" i="5"/>
  <c r="EJ45" i="5"/>
  <c r="EK45" i="5"/>
  <c r="EM45" i="5"/>
  <c r="EN45" i="5"/>
  <c r="EO45" i="5"/>
  <c r="EP45" i="5"/>
  <c r="EQ45" i="5"/>
  <c r="DQ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H46" i="5"/>
  <c r="EJ46" i="5"/>
  <c r="EK46" i="5"/>
  <c r="EM46" i="5"/>
  <c r="EN46" i="5"/>
  <c r="EO46" i="5"/>
  <c r="EP46" i="5"/>
  <c r="EQ46" i="5"/>
  <c r="DQ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H47" i="5"/>
  <c r="EJ47" i="5"/>
  <c r="EK47" i="5"/>
  <c r="EM47" i="5"/>
  <c r="EN47" i="5"/>
  <c r="EO47" i="5"/>
  <c r="EP47" i="5"/>
  <c r="EQ47" i="5"/>
  <c r="DQ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H48" i="5"/>
  <c r="EJ48" i="5"/>
  <c r="EK48" i="5"/>
  <c r="EM48" i="5"/>
  <c r="EN48" i="5"/>
  <c r="EO48" i="5"/>
  <c r="EP48" i="5"/>
  <c r="EQ48" i="5"/>
  <c r="DQ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H49" i="5"/>
  <c r="EJ49" i="5"/>
  <c r="EK49" i="5"/>
  <c r="EM49" i="5"/>
  <c r="EN49" i="5"/>
  <c r="EO49" i="5"/>
  <c r="EP49" i="5"/>
  <c r="EQ49" i="5"/>
  <c r="DQ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H50" i="5"/>
  <c r="EJ50" i="5"/>
  <c r="EK50" i="5"/>
  <c r="EM50" i="5"/>
  <c r="EN50" i="5"/>
  <c r="EO50" i="5"/>
  <c r="EP50" i="5"/>
  <c r="EQ50" i="5"/>
  <c r="DQ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H51" i="5"/>
  <c r="EJ51" i="5"/>
  <c r="EK51" i="5"/>
  <c r="EM51" i="5"/>
  <c r="EN51" i="5"/>
  <c r="EO51" i="5"/>
  <c r="EP51" i="5"/>
  <c r="EQ51" i="5"/>
  <c r="EN3" i="5"/>
  <c r="EO3" i="5"/>
  <c r="EP3" i="5"/>
  <c r="EQ3" i="5"/>
  <c r="EM3" i="5"/>
  <c r="EK3" i="5"/>
  <c r="EJ3" i="5"/>
  <c r="EH3" i="5"/>
  <c r="EF3" i="5"/>
  <c r="EE3" i="5"/>
  <c r="ED3" i="5"/>
  <c r="EC3" i="5"/>
  <c r="EB3" i="5"/>
  <c r="EA3" i="5"/>
  <c r="DZ3" i="5"/>
  <c r="DY3" i="5"/>
  <c r="DX3" i="5"/>
  <c r="DW3" i="5"/>
  <c r="DV3" i="5"/>
  <c r="DU3" i="5"/>
  <c r="DT3" i="5"/>
  <c r="DS3" i="5"/>
  <c r="DQ3" i="5"/>
  <c r="L63" i="13"/>
  <c r="K63" i="13"/>
  <c r="J63" i="13"/>
  <c r="I63" i="13"/>
  <c r="H63" i="13"/>
  <c r="G63" i="13"/>
  <c r="F63" i="13"/>
  <c r="E63" i="13"/>
  <c r="D63" i="13"/>
  <c r="C63" i="13"/>
  <c r="B63" i="13"/>
  <c r="B63" i="27"/>
  <c r="B63" i="25"/>
  <c r="H63" i="10"/>
  <c r="G63" i="10"/>
  <c r="F63" i="10"/>
  <c r="E63" i="10"/>
  <c r="D63" i="10"/>
  <c r="C63" i="10"/>
  <c r="B63" i="10"/>
  <c r="K63" i="5"/>
  <c r="J63" i="5"/>
  <c r="I63" i="5"/>
  <c r="H63" i="5"/>
  <c r="G63" i="5"/>
  <c r="F63" i="5"/>
  <c r="E63" i="5"/>
  <c r="D63" i="5"/>
  <c r="C63" i="5"/>
  <c r="B63" i="5"/>
  <c r="J63" i="3"/>
  <c r="I63" i="3"/>
  <c r="H63" i="3"/>
  <c r="G63" i="3"/>
  <c r="F63" i="3"/>
  <c r="E63" i="3"/>
  <c r="D63" i="3"/>
  <c r="C63" i="3"/>
  <c r="B63" i="3"/>
  <c r="J62" i="13"/>
  <c r="I62" i="13"/>
  <c r="H62" i="13"/>
  <c r="H26" i="21" s="1"/>
  <c r="G62" i="13"/>
  <c r="G26" i="21" s="1"/>
  <c r="F62" i="13"/>
  <c r="F26" i="21" s="1"/>
  <c r="E62" i="13"/>
  <c r="E26" i="21" s="1"/>
  <c r="D62" i="13"/>
  <c r="D26" i="21" s="1"/>
  <c r="C62" i="13"/>
  <c r="C26" i="21" s="1"/>
  <c r="B62" i="13"/>
  <c r="B26" i="21" s="1"/>
  <c r="H62" i="10"/>
  <c r="H20" i="21" s="1"/>
  <c r="G62" i="10"/>
  <c r="G20" i="21" s="1"/>
  <c r="F62" i="10"/>
  <c r="F20" i="21" s="1"/>
  <c r="E62" i="10"/>
  <c r="E20" i="21" s="1"/>
  <c r="D62" i="10"/>
  <c r="D20" i="21" s="1"/>
  <c r="C62" i="10"/>
  <c r="C20" i="21" s="1"/>
  <c r="B62" i="10"/>
  <c r="B20" i="21" s="1"/>
  <c r="K62" i="5"/>
  <c r="J62" i="5"/>
  <c r="I62" i="5"/>
  <c r="H62" i="5"/>
  <c r="H13" i="21" s="1"/>
  <c r="G62" i="5"/>
  <c r="G13" i="21" s="1"/>
  <c r="F62" i="5"/>
  <c r="F13" i="21" s="1"/>
  <c r="E62" i="5"/>
  <c r="E13" i="21" s="1"/>
  <c r="D62" i="5"/>
  <c r="D13" i="21" s="1"/>
  <c r="C62" i="5"/>
  <c r="C13" i="21" s="1"/>
  <c r="B62" i="5"/>
  <c r="B13" i="21" s="1"/>
  <c r="B62" i="27"/>
  <c r="B14" i="21" s="1"/>
  <c r="I62" i="3"/>
  <c r="H62" i="3"/>
  <c r="H25" i="21" s="1"/>
  <c r="G62" i="3"/>
  <c r="G25" i="21" s="1"/>
  <c r="F62" i="3"/>
  <c r="F25" i="21" s="1"/>
  <c r="E62" i="3"/>
  <c r="E25" i="21" s="1"/>
  <c r="D62" i="3"/>
  <c r="D25" i="21" s="1"/>
  <c r="C62" i="3"/>
  <c r="C25" i="21" s="1"/>
  <c r="B62" i="3"/>
  <c r="B25" i="21" s="1"/>
  <c r="H8" i="21"/>
  <c r="G8" i="21"/>
  <c r="F8" i="21"/>
  <c r="E8" i="21"/>
  <c r="D8" i="21"/>
  <c r="B8" i="21"/>
  <c r="B61" i="3"/>
  <c r="J61" i="3"/>
  <c r="I61" i="3"/>
  <c r="H61" i="3"/>
  <c r="G61" i="3"/>
  <c r="F61" i="3"/>
  <c r="E61" i="3"/>
  <c r="D61" i="3"/>
  <c r="C61" i="3"/>
  <c r="H61" i="10"/>
  <c r="G61" i="10"/>
  <c r="F61" i="10"/>
  <c r="E61" i="10"/>
  <c r="D61" i="10"/>
  <c r="C61" i="10"/>
  <c r="B61" i="10"/>
  <c r="ED56" i="3"/>
  <c r="ED57" i="3"/>
  <c r="ED54" i="3"/>
  <c r="Y30" i="20"/>
  <c r="U30" i="20"/>
  <c r="V30" i="20"/>
  <c r="T10" i="20"/>
  <c r="R10" i="20"/>
  <c r="P10" i="20"/>
  <c r="I10" i="20"/>
  <c r="E10" i="20"/>
  <c r="B10" i="20"/>
  <c r="AD22" i="20"/>
  <c r="V22" i="20"/>
  <c r="R22" i="20"/>
  <c r="O22" i="20"/>
  <c r="C22" i="20"/>
  <c r="K61" i="5"/>
  <c r="J61" i="5"/>
  <c r="I61" i="5"/>
  <c r="H61" i="5"/>
  <c r="G61" i="5"/>
  <c r="E61" i="5"/>
  <c r="F61" i="5"/>
  <c r="D61" i="5"/>
  <c r="C61" i="5"/>
  <c r="B61" i="5"/>
  <c r="T30" i="20" l="1"/>
  <c r="T30" i="60"/>
  <c r="AB30" i="20"/>
  <c r="AB30" i="60"/>
  <c r="X30" i="20"/>
  <c r="X30" i="60"/>
  <c r="W30" i="20"/>
  <c r="W30" i="60"/>
  <c r="AA30" i="20"/>
  <c r="AA30" i="60"/>
  <c r="AF10" i="20"/>
  <c r="AE10" i="20"/>
  <c r="AE10" i="60"/>
  <c r="AA10" i="20"/>
  <c r="AA45" i="20" s="1"/>
  <c r="AA49" i="20" s="1"/>
  <c r="AA10" i="60"/>
  <c r="X10" i="20"/>
  <c r="X10" i="60"/>
  <c r="O10" i="20"/>
  <c r="O45" i="20" s="1"/>
  <c r="O49" i="20" s="1"/>
  <c r="O10" i="60"/>
  <c r="C10" i="20"/>
  <c r="C10" i="60"/>
  <c r="AF45" i="60"/>
  <c r="AF49" i="60" s="1"/>
  <c r="AF37" i="60"/>
  <c r="W10" i="20"/>
  <c r="W10" i="60"/>
  <c r="U10" i="20"/>
  <c r="U45" i="20" s="1"/>
  <c r="U49" i="20" s="1"/>
  <c r="U10" i="60"/>
  <c r="AC10" i="20"/>
  <c r="AC10" i="60"/>
  <c r="T45" i="60"/>
  <c r="T49" i="60" s="1"/>
  <c r="T37" i="60"/>
  <c r="S10" i="20"/>
  <c r="S10" i="60"/>
  <c r="R45" i="60"/>
  <c r="R49" i="60" s="1"/>
  <c r="R37" i="60"/>
  <c r="P45" i="60"/>
  <c r="P49" i="60" s="1"/>
  <c r="P37" i="60"/>
  <c r="M45" i="60"/>
  <c r="M49" i="60" s="1"/>
  <c r="M37" i="60"/>
  <c r="H20" i="42"/>
  <c r="E10" i="60"/>
  <c r="B45" i="60"/>
  <c r="B49" i="60" s="1"/>
  <c r="B37" i="60"/>
  <c r="AD45" i="60"/>
  <c r="AD49" i="60" s="1"/>
  <c r="AD37" i="60"/>
  <c r="AB10" i="20"/>
  <c r="AB45" i="20" s="1"/>
  <c r="AB49" i="20" s="1"/>
  <c r="AB10" i="60"/>
  <c r="Y45" i="60"/>
  <c r="Y49" i="60" s="1"/>
  <c r="Y37" i="60"/>
  <c r="V10" i="20"/>
  <c r="V10" i="60"/>
  <c r="Q10" i="20"/>
  <c r="Q10" i="60"/>
  <c r="K10" i="20"/>
  <c r="K10" i="60"/>
  <c r="I45" i="60"/>
  <c r="I49" i="60" s="1"/>
  <c r="I37" i="60"/>
  <c r="D10" i="20"/>
  <c r="D45" i="20" s="1"/>
  <c r="D49" i="20" s="1"/>
  <c r="D10" i="60"/>
  <c r="GZ61" i="11"/>
  <c r="GB61" i="11"/>
  <c r="HA61" i="11"/>
  <c r="HI61" i="11"/>
  <c r="J66" i="46"/>
  <c r="CG49" i="8"/>
  <c r="CI49" i="8"/>
  <c r="M39" i="42"/>
  <c r="O9" i="42"/>
  <c r="M9" i="42"/>
  <c r="J39" i="42"/>
  <c r="BH31" i="1"/>
  <c r="C65" i="1"/>
  <c r="BR53" i="30"/>
  <c r="GJ61" i="11"/>
  <c r="GF61" i="11"/>
  <c r="GO61" i="11"/>
  <c r="HE61" i="11"/>
  <c r="AC4" i="20"/>
  <c r="AC41" i="20" s="1"/>
  <c r="GC61" i="11"/>
  <c r="GX61" i="11"/>
  <c r="HB61" i="11"/>
  <c r="HF61" i="11"/>
  <c r="GK61" i="11"/>
  <c r="GW61" i="11"/>
  <c r="C4" i="20"/>
  <c r="C41" i="20" s="1"/>
  <c r="GD61" i="11"/>
  <c r="GH61" i="11"/>
  <c r="HC61" i="11"/>
  <c r="HG61" i="11"/>
  <c r="HO61" i="11"/>
  <c r="HS61" i="11"/>
  <c r="BP53" i="30"/>
  <c r="GN61" i="11"/>
  <c r="GV61" i="11"/>
  <c r="GS61" i="11"/>
  <c r="GG61" i="11"/>
  <c r="GL61" i="11"/>
  <c r="GP61" i="11"/>
  <c r="M4" i="20"/>
  <c r="M41" i="20" s="1"/>
  <c r="C20" i="42"/>
  <c r="G49" i="42"/>
  <c r="CE49" i="6"/>
  <c r="CJ49" i="6"/>
  <c r="CG50" i="6"/>
  <c r="CD49" i="6"/>
  <c r="CJ51" i="6"/>
  <c r="CF50" i="6"/>
  <c r="CD51" i="6"/>
  <c r="DT61" i="46"/>
  <c r="D8" i="42"/>
  <c r="K8" i="20"/>
  <c r="H8" i="42"/>
  <c r="E8" i="20"/>
  <c r="C8" i="42"/>
  <c r="C8" i="20"/>
  <c r="B49" i="42"/>
  <c r="E49" i="42"/>
  <c r="V25" i="20"/>
  <c r="V37" i="20" s="1"/>
  <c r="BC10" i="35"/>
  <c r="BC12" i="35"/>
  <c r="BC8" i="35"/>
  <c r="BC13" i="35"/>
  <c r="BC11" i="35"/>
  <c r="BC9" i="35"/>
  <c r="BC6" i="35"/>
  <c r="BC4" i="35"/>
  <c r="BC14" i="35"/>
  <c r="V24" i="20"/>
  <c r="BA18" i="35"/>
  <c r="BD55" i="1"/>
  <c r="BG55" i="1"/>
  <c r="C49" i="42"/>
  <c r="D49" i="42"/>
  <c r="F49" i="42"/>
  <c r="H49" i="42"/>
  <c r="E15" i="20"/>
  <c r="E47" i="20" s="1"/>
  <c r="C19" i="42"/>
  <c r="H41" i="42"/>
  <c r="I62" i="50"/>
  <c r="E51" i="21"/>
  <c r="H51" i="21"/>
  <c r="G51" i="21"/>
  <c r="F51" i="21"/>
  <c r="C21" i="42"/>
  <c r="C11" i="20"/>
  <c r="C45" i="20" s="1"/>
  <c r="H21" i="42"/>
  <c r="E11" i="20"/>
  <c r="E45" i="20" s="1"/>
  <c r="D21" i="42"/>
  <c r="K11" i="20"/>
  <c r="BA51" i="1"/>
  <c r="F52" i="30"/>
  <c r="BC52" i="30" s="1"/>
  <c r="BH50" i="1"/>
  <c r="F51" i="30"/>
  <c r="BC51" i="30" s="1"/>
  <c r="BE49" i="1"/>
  <c r="F50" i="30"/>
  <c r="BC50" i="30" s="1"/>
  <c r="BA48" i="1"/>
  <c r="E49" i="30" s="1"/>
  <c r="BB49" i="30" s="1"/>
  <c r="F49" i="30"/>
  <c r="BH47" i="1"/>
  <c r="F48" i="30"/>
  <c r="BC48" i="30" s="1"/>
  <c r="BA46" i="1"/>
  <c r="E47" i="30" s="1"/>
  <c r="BB47" i="30" s="1"/>
  <c r="F47" i="30"/>
  <c r="BC47" i="30" s="1"/>
  <c r="BE45" i="1"/>
  <c r="F46" i="30"/>
  <c r="BC46" i="30" s="1"/>
  <c r="BA44" i="1"/>
  <c r="E45" i="30" s="1"/>
  <c r="BB45" i="30" s="1"/>
  <c r="F45" i="30"/>
  <c r="BC45" i="30" s="1"/>
  <c r="BH43" i="1"/>
  <c r="F44" i="30"/>
  <c r="BC44" i="30" s="1"/>
  <c r="BA42" i="1"/>
  <c r="E43" i="30" s="1"/>
  <c r="BB43" i="30" s="1"/>
  <c r="F43" i="30"/>
  <c r="BC43" i="30" s="1"/>
  <c r="BE41" i="1"/>
  <c r="F42" i="30"/>
  <c r="BC42" i="30" s="1"/>
  <c r="BA40" i="1"/>
  <c r="E41" i="30" s="1"/>
  <c r="BB41" i="30" s="1"/>
  <c r="F41" i="30"/>
  <c r="BC41" i="30" s="1"/>
  <c r="BH39" i="1"/>
  <c r="F40" i="30"/>
  <c r="BC40" i="30" s="1"/>
  <c r="BA38" i="1"/>
  <c r="E39" i="30" s="1"/>
  <c r="BB39" i="30" s="1"/>
  <c r="F39" i="30"/>
  <c r="BC39" i="30" s="1"/>
  <c r="BE37" i="1"/>
  <c r="F38" i="30"/>
  <c r="BC38" i="30" s="1"/>
  <c r="BA36" i="1"/>
  <c r="E37" i="30" s="1"/>
  <c r="BB37" i="30" s="1"/>
  <c r="F37" i="30"/>
  <c r="BC37" i="30" s="1"/>
  <c r="BH35" i="1"/>
  <c r="F36" i="30"/>
  <c r="BC36" i="30" s="1"/>
  <c r="BA34" i="1"/>
  <c r="E35" i="30" s="1"/>
  <c r="BB35" i="30" s="1"/>
  <c r="F35" i="30"/>
  <c r="BC35" i="30" s="1"/>
  <c r="BE33" i="1"/>
  <c r="F34" i="30"/>
  <c r="BC34" i="30" s="1"/>
  <c r="BA32" i="1"/>
  <c r="E33" i="30" s="1"/>
  <c r="BB33" i="30" s="1"/>
  <c r="F33" i="30"/>
  <c r="BC33" i="30" s="1"/>
  <c r="BA30" i="1"/>
  <c r="F31" i="30"/>
  <c r="BC31" i="30" s="1"/>
  <c r="F30" i="30"/>
  <c r="BH28" i="1"/>
  <c r="F29" i="30"/>
  <c r="BC29" i="30" s="1"/>
  <c r="BA27" i="1"/>
  <c r="F28" i="30"/>
  <c r="BH26" i="1"/>
  <c r="F27" i="30"/>
  <c r="BC27" i="30" s="1"/>
  <c r="F26" i="30"/>
  <c r="BE24" i="1"/>
  <c r="F25" i="30"/>
  <c r="BC25" i="30" s="1"/>
  <c r="BA23" i="1"/>
  <c r="F24" i="30"/>
  <c r="BC24" i="30" s="1"/>
  <c r="BE22" i="1"/>
  <c r="F23" i="30"/>
  <c r="BC23" i="30" s="1"/>
  <c r="F22" i="30"/>
  <c r="BH20" i="1"/>
  <c r="F21" i="30"/>
  <c r="BC21" i="30" s="1"/>
  <c r="BA19" i="1"/>
  <c r="BD19" i="1" s="1"/>
  <c r="F20" i="30"/>
  <c r="BC20" i="30" s="1"/>
  <c r="BH18" i="1"/>
  <c r="F19" i="30"/>
  <c r="BC19" i="30" s="1"/>
  <c r="BA17" i="1"/>
  <c r="F18" i="30"/>
  <c r="BC18" i="30" s="1"/>
  <c r="BH16" i="1"/>
  <c r="F17" i="30"/>
  <c r="BC17" i="30" s="1"/>
  <c r="BA15" i="1"/>
  <c r="BG15" i="1" s="1"/>
  <c r="F16" i="30"/>
  <c r="BC16" i="30" s="1"/>
  <c r="BH14" i="1"/>
  <c r="F15" i="30"/>
  <c r="BC15" i="30" s="1"/>
  <c r="BA13" i="1"/>
  <c r="BG13" i="1" s="1"/>
  <c r="F14" i="30"/>
  <c r="BC14" i="30" s="1"/>
  <c r="BH12" i="1"/>
  <c r="F13" i="30"/>
  <c r="BC13" i="30" s="1"/>
  <c r="BA11" i="1"/>
  <c r="F12" i="30"/>
  <c r="BC12" i="30" s="1"/>
  <c r="BH10" i="1"/>
  <c r="F11" i="30"/>
  <c r="BC11" i="30" s="1"/>
  <c r="BA9" i="1"/>
  <c r="BG9" i="1" s="1"/>
  <c r="F10" i="30"/>
  <c r="BC10" i="30" s="1"/>
  <c r="BH8" i="1"/>
  <c r="F9" i="30"/>
  <c r="BC9" i="30" s="1"/>
  <c r="BA7" i="1"/>
  <c r="BG7" i="1" s="1"/>
  <c r="F8" i="30"/>
  <c r="BC8" i="30" s="1"/>
  <c r="BH6" i="1"/>
  <c r="F7" i="30"/>
  <c r="BC7" i="30" s="1"/>
  <c r="BA5" i="1"/>
  <c r="F6" i="30"/>
  <c r="BC6" i="30" s="1"/>
  <c r="BE4" i="1"/>
  <c r="F5" i="30"/>
  <c r="BC5" i="30" s="1"/>
  <c r="BA3" i="1"/>
  <c r="BD3" i="1" s="1"/>
  <c r="F4" i="30"/>
  <c r="BC4" i="30" s="1"/>
  <c r="FX62" i="25"/>
  <c r="FX61" i="25"/>
  <c r="HJ61" i="25"/>
  <c r="HJ62" i="25"/>
  <c r="HH61" i="25"/>
  <c r="HH62" i="25"/>
  <c r="HG61" i="25"/>
  <c r="HG62" i="25"/>
  <c r="GO61" i="25"/>
  <c r="GO62" i="25"/>
  <c r="GN61" i="25"/>
  <c r="GN62" i="25"/>
  <c r="GM61" i="25"/>
  <c r="GM62" i="25"/>
  <c r="GL61" i="25"/>
  <c r="GL62" i="25"/>
  <c r="GK61" i="25"/>
  <c r="GK62" i="25"/>
  <c r="GJ61" i="25"/>
  <c r="GJ62" i="25"/>
  <c r="GI61" i="25"/>
  <c r="GI62" i="25"/>
  <c r="GH61" i="25"/>
  <c r="GH62" i="25"/>
  <c r="GF61" i="25"/>
  <c r="GF62" i="25"/>
  <c r="GE61" i="25"/>
  <c r="GE62" i="25"/>
  <c r="GD61" i="25"/>
  <c r="GD62" i="25"/>
  <c r="GC61" i="25"/>
  <c r="GC62" i="25"/>
  <c r="GB61" i="25"/>
  <c r="GB62" i="25"/>
  <c r="GA61" i="25"/>
  <c r="GA62" i="25"/>
  <c r="FZ61" i="25"/>
  <c r="FZ62" i="25"/>
  <c r="FY61" i="25"/>
  <c r="FY62" i="25"/>
  <c r="HP61" i="25"/>
  <c r="HP62" i="25"/>
  <c r="HO61" i="25"/>
  <c r="HO62" i="25"/>
  <c r="HN61" i="25"/>
  <c r="HN62" i="25"/>
  <c r="HM61" i="25"/>
  <c r="HM62" i="25"/>
  <c r="HL61" i="25"/>
  <c r="HL62" i="25"/>
  <c r="HK61" i="25"/>
  <c r="HK62" i="25"/>
  <c r="GG61" i="25"/>
  <c r="GG62" i="25"/>
  <c r="GP61" i="25"/>
  <c r="GP62" i="25"/>
  <c r="GQ61" i="25"/>
  <c r="GQ62" i="25"/>
  <c r="GR61" i="25"/>
  <c r="GR62" i="25"/>
  <c r="GS61" i="25"/>
  <c r="GS62" i="25"/>
  <c r="GT61" i="25"/>
  <c r="GT62" i="25"/>
  <c r="GU61" i="25"/>
  <c r="GU62" i="25"/>
  <c r="GV61" i="25"/>
  <c r="GV62" i="25"/>
  <c r="GW61" i="25"/>
  <c r="GW62" i="25"/>
  <c r="GX61" i="25"/>
  <c r="GX62" i="25"/>
  <c r="GY61" i="25"/>
  <c r="GY62" i="25"/>
  <c r="GZ61" i="25"/>
  <c r="GZ62" i="25"/>
  <c r="HA61" i="25"/>
  <c r="HA62" i="25"/>
  <c r="HB61" i="25"/>
  <c r="HB62" i="25"/>
  <c r="HC61" i="25"/>
  <c r="HC62" i="25"/>
  <c r="HD61" i="25"/>
  <c r="HD62" i="25"/>
  <c r="HE61" i="25"/>
  <c r="HE62" i="25"/>
  <c r="HF61" i="25"/>
  <c r="HF62" i="25"/>
  <c r="HI61" i="25"/>
  <c r="HI62" i="25"/>
  <c r="HQ61" i="25"/>
  <c r="HQ62" i="25"/>
  <c r="HR61" i="25"/>
  <c r="HR62" i="25"/>
  <c r="HS61" i="25"/>
  <c r="HS62" i="25"/>
  <c r="HT61" i="25"/>
  <c r="HT62" i="25"/>
  <c r="HU61" i="25"/>
  <c r="HU62" i="25"/>
  <c r="HV61" i="25"/>
  <c r="HV62" i="25"/>
  <c r="HW61" i="25"/>
  <c r="HW62" i="25"/>
  <c r="HX61" i="25"/>
  <c r="HX62" i="25"/>
  <c r="HY61" i="25"/>
  <c r="HY62" i="25"/>
  <c r="N48" i="42"/>
  <c r="O48" i="42"/>
  <c r="J48" i="42"/>
  <c r="I48" i="42"/>
  <c r="K48" i="42"/>
  <c r="M48" i="42"/>
  <c r="L48" i="42"/>
  <c r="N47" i="42"/>
  <c r="O47" i="42"/>
  <c r="J47" i="42"/>
  <c r="I47" i="42"/>
  <c r="K47" i="42"/>
  <c r="M47" i="42"/>
  <c r="L47" i="42"/>
  <c r="AJ4" i="30"/>
  <c r="BG4" i="30"/>
  <c r="AK4" i="30"/>
  <c r="BH4" i="30"/>
  <c r="AL4" i="30"/>
  <c r="BI4" i="30"/>
  <c r="AM4" i="30"/>
  <c r="BJ4" i="30"/>
  <c r="F41" i="42"/>
  <c r="D41" i="42"/>
  <c r="C41" i="42"/>
  <c r="E41" i="42"/>
  <c r="B41" i="42"/>
  <c r="G41" i="42"/>
  <c r="C43" i="21"/>
  <c r="H43" i="21"/>
  <c r="G43" i="21"/>
  <c r="P53" i="42"/>
  <c r="F37" i="20"/>
  <c r="AV10" i="30"/>
  <c r="AR8" i="30"/>
  <c r="AL53" i="30"/>
  <c r="F43" i="20"/>
  <c r="F49" i="20" s="1"/>
  <c r="AO53" i="30"/>
  <c r="AJ53" i="30"/>
  <c r="AT53" i="30"/>
  <c r="AV53" i="30"/>
  <c r="AR53" i="30"/>
  <c r="F36" i="21"/>
  <c r="CG50" i="8"/>
  <c r="CI50" i="8"/>
  <c r="BC7" i="35"/>
  <c r="Z49" i="20"/>
  <c r="H49" i="20"/>
  <c r="L49" i="20"/>
  <c r="G49" i="20"/>
  <c r="CG49" i="6"/>
  <c r="CD50" i="6"/>
  <c r="CJ50" i="6"/>
  <c r="CG51" i="6"/>
  <c r="CF49" i="6"/>
  <c r="CH49" i="6"/>
  <c r="CE50" i="6"/>
  <c r="CI50" i="6"/>
  <c r="CF51" i="6"/>
  <c r="CH51" i="6"/>
  <c r="CD49" i="7"/>
  <c r="CG49" i="7"/>
  <c r="P22" i="20"/>
  <c r="CC50" i="7"/>
  <c r="CE50" i="7"/>
  <c r="CG50" i="7"/>
  <c r="CD50" i="7"/>
  <c r="W55" i="30"/>
  <c r="Z37" i="20"/>
  <c r="G37" i="20"/>
  <c r="L37" i="20"/>
  <c r="P28" i="42"/>
  <c r="P29" i="42" s="1"/>
  <c r="H37" i="20"/>
  <c r="N39" i="42"/>
  <c r="N9" i="42"/>
  <c r="AT29" i="30"/>
  <c r="AS42" i="30"/>
  <c r="AT23" i="30"/>
  <c r="AT35" i="30"/>
  <c r="O40" i="42"/>
  <c r="J40" i="42"/>
  <c r="M40" i="42"/>
  <c r="AU42" i="30"/>
  <c r="K10" i="42"/>
  <c r="AT46" i="30"/>
  <c r="AT36" i="30"/>
  <c r="AT34" i="30"/>
  <c r="AN4" i="30"/>
  <c r="N40" i="42"/>
  <c r="L40" i="42"/>
  <c r="L10" i="42"/>
  <c r="AV18" i="30"/>
  <c r="N10" i="42"/>
  <c r="O10" i="42"/>
  <c r="O28" i="42" s="1"/>
  <c r="O29" i="42" s="1"/>
  <c r="M10" i="42"/>
  <c r="AU51" i="30"/>
  <c r="AP52" i="30"/>
  <c r="I10" i="42"/>
  <c r="K40" i="42"/>
  <c r="AO5" i="30"/>
  <c r="J49" i="20"/>
  <c r="I40" i="42"/>
  <c r="J10" i="42"/>
  <c r="AV52" i="30"/>
  <c r="AT52" i="30"/>
  <c r="AT50" i="30"/>
  <c r="AR50" i="30"/>
  <c r="AS49" i="30"/>
  <c r="AP48" i="30"/>
  <c r="AU47" i="30"/>
  <c r="AQ47" i="30"/>
  <c r="AV46" i="30"/>
  <c r="AP46" i="30"/>
  <c r="AU45" i="30"/>
  <c r="AQ45" i="30"/>
  <c r="AV44" i="30"/>
  <c r="AP44" i="30"/>
  <c r="AQ43" i="30"/>
  <c r="AR42" i="30"/>
  <c r="AP42" i="30"/>
  <c r="AU41" i="30"/>
  <c r="AS41" i="30"/>
  <c r="AR48" i="30"/>
  <c r="AN29" i="30"/>
  <c r="BD23" i="1"/>
  <c r="BE39" i="1"/>
  <c r="BE23" i="1"/>
  <c r="BE15" i="1"/>
  <c r="BE7" i="1"/>
  <c r="BH45" i="1"/>
  <c r="BD27" i="1"/>
  <c r="BE51" i="1"/>
  <c r="BE43" i="1"/>
  <c r="BE35" i="1"/>
  <c r="BE27" i="1"/>
  <c r="BE19" i="1"/>
  <c r="BH17" i="1"/>
  <c r="BE13" i="1"/>
  <c r="BE9" i="1"/>
  <c r="BE5" i="1"/>
  <c r="BH49" i="1"/>
  <c r="BH23" i="1"/>
  <c r="BG23" i="1"/>
  <c r="BG51" i="1"/>
  <c r="BG11" i="1"/>
  <c r="BE29" i="1"/>
  <c r="BE25" i="1"/>
  <c r="BE21" i="1"/>
  <c r="BE17" i="1"/>
  <c r="BH15" i="1"/>
  <c r="BH13" i="1"/>
  <c r="BH11" i="1"/>
  <c r="BH9" i="1"/>
  <c r="BH7" i="1"/>
  <c r="BH5" i="1"/>
  <c r="BH3" i="1"/>
  <c r="BD11" i="1"/>
  <c r="BH51" i="1"/>
  <c r="BH27" i="1"/>
  <c r="BH19" i="1"/>
  <c r="AN11" i="30"/>
  <c r="AN37" i="30"/>
  <c r="AO37" i="30"/>
  <c r="B45" i="20"/>
  <c r="B49" i="20" s="1"/>
  <c r="P45" i="20"/>
  <c r="Q45" i="20"/>
  <c r="Q49" i="20" s="1"/>
  <c r="V45" i="20"/>
  <c r="V49" i="20" s="1"/>
  <c r="W45" i="20"/>
  <c r="W49" i="20" s="1"/>
  <c r="Y45" i="20"/>
  <c r="Y49" i="20" s="1"/>
  <c r="AD45" i="20"/>
  <c r="AD49" i="20" s="1"/>
  <c r="S45" i="20"/>
  <c r="S49" i="20" s="1"/>
  <c r="AC45" i="20"/>
  <c r="I45" i="20"/>
  <c r="M45" i="20"/>
  <c r="M49" i="20" s="1"/>
  <c r="R45" i="20"/>
  <c r="R49" i="20" s="1"/>
  <c r="T45" i="20"/>
  <c r="T49" i="20" s="1"/>
  <c r="AE45" i="20"/>
  <c r="AE49" i="20" s="1"/>
  <c r="X45" i="20"/>
  <c r="X49" i="20" s="1"/>
  <c r="AF45" i="20"/>
  <c r="AF49" i="20" s="1"/>
  <c r="BP4" i="30"/>
  <c r="AU38" i="30"/>
  <c r="AU28" i="30"/>
  <c r="AK41" i="30"/>
  <c r="AK23" i="30"/>
  <c r="AJ28" i="30"/>
  <c r="AK21" i="30"/>
  <c r="AD43" i="30"/>
  <c r="B28" i="21"/>
  <c r="B29" i="21" s="1"/>
  <c r="AM7" i="30"/>
  <c r="N49" i="20"/>
  <c r="AU4" i="30"/>
  <c r="AO6" i="30"/>
  <c r="T55" i="30"/>
  <c r="AU36" i="30"/>
  <c r="AS36" i="30"/>
  <c r="AD31" i="30"/>
  <c r="AL19" i="30"/>
  <c r="AJ19" i="30"/>
  <c r="AH19" i="30"/>
  <c r="AK18" i="30"/>
  <c r="AM15" i="30"/>
  <c r="AM13" i="30"/>
  <c r="AU12" i="30"/>
  <c r="AQ12" i="30"/>
  <c r="J56" i="30"/>
  <c r="N56" i="30"/>
  <c r="BS4" i="30"/>
  <c r="BO4" i="30"/>
  <c r="N37" i="20"/>
  <c r="AU48" i="30"/>
  <c r="O39" i="42"/>
  <c r="I39" i="42"/>
  <c r="K39" i="42"/>
  <c r="L39" i="42"/>
  <c r="I9" i="42"/>
  <c r="AT4" i="30"/>
  <c r="J9" i="42"/>
  <c r="K9" i="42"/>
  <c r="L9" i="42"/>
  <c r="S55" i="30"/>
  <c r="BI64" i="4"/>
  <c r="C49" i="21" s="1"/>
  <c r="C51" i="21" s="1"/>
  <c r="P31" i="20"/>
  <c r="BO64" i="4"/>
  <c r="D49" i="21" s="1"/>
  <c r="D51" i="21" s="1"/>
  <c r="AB64" i="4"/>
  <c r="B49" i="21" s="1"/>
  <c r="B51" i="21" s="1"/>
  <c r="I31" i="20"/>
  <c r="F28" i="42"/>
  <c r="F29" i="42" s="1"/>
  <c r="D41" i="21"/>
  <c r="D43" i="21" s="1"/>
  <c r="B41" i="21"/>
  <c r="B43" i="21" s="1"/>
  <c r="J37" i="20"/>
  <c r="T56" i="30"/>
  <c r="G28" i="21"/>
  <c r="G29" i="21" s="1"/>
  <c r="AD39" i="30"/>
  <c r="R37" i="20"/>
  <c r="AF37" i="20"/>
  <c r="S37" i="20"/>
  <c r="E28" i="42"/>
  <c r="E29" i="42" s="1"/>
  <c r="AL17" i="30"/>
  <c r="AJ17" i="30"/>
  <c r="AI12" i="30"/>
  <c r="AJ9" i="30"/>
  <c r="AI8" i="30"/>
  <c r="AP4" i="30"/>
  <c r="AE53" i="30"/>
  <c r="AB44" i="30"/>
  <c r="AB40" i="30"/>
  <c r="AO4" i="30"/>
  <c r="AE37" i="20"/>
  <c r="AK53" i="30"/>
  <c r="I8" i="42"/>
  <c r="G28" i="42"/>
  <c r="G29" i="42" s="1"/>
  <c r="AD37" i="20"/>
  <c r="M37" i="20"/>
  <c r="B37" i="20"/>
  <c r="AM53" i="30"/>
  <c r="AI53" i="30"/>
  <c r="BM53" i="30"/>
  <c r="AI40" i="30"/>
  <c r="B28" i="42"/>
  <c r="B29" i="42" s="1"/>
  <c r="AQ4" i="30"/>
  <c r="M55" i="30"/>
  <c r="M56" i="30"/>
  <c r="AM29" i="30"/>
  <c r="AQ28" i="30"/>
  <c r="AI28" i="30"/>
  <c r="AL25" i="30"/>
  <c r="AM23" i="30"/>
  <c r="AM21" i="30"/>
  <c r="I55" i="30"/>
  <c r="AI4" i="30"/>
  <c r="O56" i="30"/>
  <c r="AO50" i="30"/>
  <c r="AK50" i="30"/>
  <c r="K56" i="30"/>
  <c r="AI50" i="30"/>
  <c r="I56" i="30"/>
  <c r="AQ48" i="30"/>
  <c r="AQ38" i="30"/>
  <c r="AL5" i="30"/>
  <c r="L55" i="30"/>
  <c r="Q37" i="20"/>
  <c r="AN50" i="30"/>
  <c r="AM51" i="30"/>
  <c r="J8" i="42"/>
  <c r="AQ36" i="30"/>
  <c r="AP19" i="30"/>
  <c r="AN53" i="30"/>
  <c r="E62" i="50"/>
  <c r="C61" i="50"/>
  <c r="E61" i="50"/>
  <c r="G61" i="50"/>
  <c r="I61" i="50"/>
  <c r="K61" i="50"/>
  <c r="L63" i="50"/>
  <c r="J63" i="50"/>
  <c r="H63" i="50"/>
  <c r="F63" i="50"/>
  <c r="D63" i="50"/>
  <c r="K62" i="50"/>
  <c r="G62" i="50"/>
  <c r="C62" i="50"/>
  <c r="AD53" i="30"/>
  <c r="AH53" i="30"/>
  <c r="AG4" i="30"/>
  <c r="AC53" i="30"/>
  <c r="AC55" i="30" s="1"/>
  <c r="AD14" i="30"/>
  <c r="H55" i="30"/>
  <c r="AH4" i="30"/>
  <c r="B55" i="30"/>
  <c r="AD48" i="30"/>
  <c r="AD26" i="30"/>
  <c r="AH18" i="30"/>
  <c r="AD12" i="30"/>
  <c r="AG21" i="30"/>
  <c r="AG51" i="30"/>
  <c r="AG27" i="30"/>
  <c r="AH24" i="30"/>
  <c r="AD20" i="30"/>
  <c r="AD18" i="30"/>
  <c r="AH14" i="30"/>
  <c r="AH12" i="30"/>
  <c r="AD8" i="30"/>
  <c r="AD6" i="30"/>
  <c r="AG5" i="30"/>
  <c r="AG53" i="30"/>
  <c r="AF53" i="30"/>
  <c r="AB53" i="30"/>
  <c r="AD30" i="30"/>
  <c r="AG17" i="30"/>
  <c r="D55" i="30"/>
  <c r="H56" i="30"/>
  <c r="G56" i="30"/>
  <c r="BH44" i="1"/>
  <c r="BE12" i="1"/>
  <c r="BH30" i="1"/>
  <c r="BH24" i="1"/>
  <c r="BH22" i="1"/>
  <c r="BE16" i="1"/>
  <c r="BE8" i="1"/>
  <c r="BH36" i="1"/>
  <c r="BB64" i="1"/>
  <c r="BB62" i="1"/>
  <c r="F6" i="21" s="1"/>
  <c r="F28" i="21" s="1"/>
  <c r="F29" i="21" s="1"/>
  <c r="BE14" i="1"/>
  <c r="BE10" i="1"/>
  <c r="BE6" i="1"/>
  <c r="BB63" i="1"/>
  <c r="BH48" i="1"/>
  <c r="BH40" i="1"/>
  <c r="BH34" i="1"/>
  <c r="BE50" i="1"/>
  <c r="BE48" i="1"/>
  <c r="BE46" i="1"/>
  <c r="BE44" i="1"/>
  <c r="BE42" i="1"/>
  <c r="BE40" i="1"/>
  <c r="BE38" i="1"/>
  <c r="BE36" i="1"/>
  <c r="BE34" i="1"/>
  <c r="BE32" i="1"/>
  <c r="BE30" i="1"/>
  <c r="BE28" i="1"/>
  <c r="BE26" i="1"/>
  <c r="BE20" i="1"/>
  <c r="BE18" i="1"/>
  <c r="BH4" i="1"/>
  <c r="BB61" i="1"/>
  <c r="BH46" i="1"/>
  <c r="BH42" i="1"/>
  <c r="BH38" i="1"/>
  <c r="BH32" i="1"/>
  <c r="BA50" i="1"/>
  <c r="E51" i="30" s="1"/>
  <c r="BB51" i="30" s="1"/>
  <c r="BG30" i="1"/>
  <c r="BA28" i="1"/>
  <c r="E29" i="30" s="1"/>
  <c r="BB29" i="30" s="1"/>
  <c r="BA26" i="1"/>
  <c r="E27" i="30" s="1"/>
  <c r="BB27" i="30" s="1"/>
  <c r="BA24" i="1"/>
  <c r="E25" i="30" s="1"/>
  <c r="BB25" i="30" s="1"/>
  <c r="BA22" i="1"/>
  <c r="E23" i="30" s="1"/>
  <c r="BB23" i="30" s="1"/>
  <c r="BA20" i="1"/>
  <c r="E21" i="30" s="1"/>
  <c r="BB21" i="30" s="1"/>
  <c r="BA18" i="1"/>
  <c r="E19" i="30" s="1"/>
  <c r="BB19" i="30" s="1"/>
  <c r="BA16" i="1"/>
  <c r="E17" i="30" s="1"/>
  <c r="BB17" i="30" s="1"/>
  <c r="BA14" i="1"/>
  <c r="E15" i="30" s="1"/>
  <c r="BB15" i="30" s="1"/>
  <c r="BA12" i="1"/>
  <c r="E13" i="30" s="1"/>
  <c r="BB13" i="30" s="1"/>
  <c r="BA10" i="1"/>
  <c r="E11" i="30" s="1"/>
  <c r="BB11" i="30" s="1"/>
  <c r="BA8" i="1"/>
  <c r="E9" i="30" s="1"/>
  <c r="BB9" i="30" s="1"/>
  <c r="BA6" i="1"/>
  <c r="E7" i="30" s="1"/>
  <c r="BB7" i="30" s="1"/>
  <c r="BA4" i="1"/>
  <c r="E5" i="30" s="1"/>
  <c r="BB5" i="30" s="1"/>
  <c r="X37" i="20"/>
  <c r="T37" i="20"/>
  <c r="BA49" i="1"/>
  <c r="BA47" i="1"/>
  <c r="BA45" i="1"/>
  <c r="E46" i="30" s="1"/>
  <c r="BB46" i="30" s="1"/>
  <c r="BA43" i="1"/>
  <c r="E44" i="30" s="1"/>
  <c r="BB44" i="30" s="1"/>
  <c r="BA41" i="1"/>
  <c r="E42" i="30" s="1"/>
  <c r="BB42" i="30" s="1"/>
  <c r="BH41" i="1"/>
  <c r="BA39" i="1"/>
  <c r="E40" i="30" s="1"/>
  <c r="BB40" i="30" s="1"/>
  <c r="BA37" i="1"/>
  <c r="E38" i="30" s="1"/>
  <c r="BB38" i="30" s="1"/>
  <c r="BH37" i="1"/>
  <c r="BA35" i="1"/>
  <c r="E36" i="30" s="1"/>
  <c r="BB36" i="30" s="1"/>
  <c r="BA33" i="1"/>
  <c r="E34" i="30" s="1"/>
  <c r="BB34" i="30" s="1"/>
  <c r="BH33" i="1"/>
  <c r="BA31" i="1"/>
  <c r="E32" i="30" s="1"/>
  <c r="BB32" i="30" s="1"/>
  <c r="BA29" i="1"/>
  <c r="E30" i="30" s="1"/>
  <c r="BB30" i="30" s="1"/>
  <c r="BH29" i="1"/>
  <c r="BA25" i="1"/>
  <c r="E26" i="30" s="1"/>
  <c r="BB26" i="30" s="1"/>
  <c r="BH25" i="1"/>
  <c r="BA21" i="1"/>
  <c r="E22" i="30" s="1"/>
  <c r="BB22" i="30" s="1"/>
  <c r="BH21" i="1"/>
  <c r="Y37" i="20"/>
  <c r="W37" i="20"/>
  <c r="BD51" i="1"/>
  <c r="BG17" i="1"/>
  <c r="AJ51" i="30"/>
  <c r="J55" i="30"/>
  <c r="L56" i="30"/>
  <c r="K55" i="30"/>
  <c r="O55" i="30"/>
  <c r="N55" i="30"/>
  <c r="BD62" i="1"/>
  <c r="BG62" i="1" s="1"/>
  <c r="Q56" i="30"/>
  <c r="V56" i="30"/>
  <c r="AV51" i="30"/>
  <c r="R56" i="30"/>
  <c r="AR51" i="30"/>
  <c r="AD51" i="30"/>
  <c r="D56" i="30"/>
  <c r="U56" i="30"/>
  <c r="S56" i="30"/>
  <c r="AG32" i="30"/>
  <c r="U55" i="30"/>
  <c r="Q55" i="30"/>
  <c r="AG26" i="30"/>
  <c r="AG24" i="30"/>
  <c r="AG18" i="30"/>
  <c r="AG16" i="30"/>
  <c r="AG12" i="30"/>
  <c r="AG10" i="30"/>
  <c r="G55" i="30"/>
  <c r="B56" i="30"/>
  <c r="AG6" i="30"/>
  <c r="P56" i="30"/>
  <c r="P55" i="30"/>
  <c r="R55" i="30"/>
  <c r="V55" i="30"/>
  <c r="D28" i="21"/>
  <c r="D29" i="21" s="1"/>
  <c r="H28" i="21"/>
  <c r="H29" i="21" s="1"/>
  <c r="AG50" i="30"/>
  <c r="C55" i="30"/>
  <c r="C56" i="30"/>
  <c r="C28" i="21"/>
  <c r="C29" i="21" s="1"/>
  <c r="B62" i="50"/>
  <c r="B63" i="50"/>
  <c r="AC56" i="30"/>
  <c r="B61" i="50"/>
  <c r="D61" i="50"/>
  <c r="F61" i="50"/>
  <c r="H61" i="50"/>
  <c r="J61" i="50"/>
  <c r="L61" i="50"/>
  <c r="N62" i="50"/>
  <c r="L62" i="50"/>
  <c r="J62" i="50"/>
  <c r="H62" i="50"/>
  <c r="F62" i="50"/>
  <c r="D62" i="50"/>
  <c r="U37" i="20" l="1"/>
  <c r="D37" i="20"/>
  <c r="D51" i="20" s="1"/>
  <c r="O37" i="20"/>
  <c r="O53" i="20" s="1"/>
  <c r="AB37" i="20"/>
  <c r="AB51" i="20" s="1"/>
  <c r="K45" i="20"/>
  <c r="K49" i="20" s="1"/>
  <c r="AA37" i="20"/>
  <c r="AA51" i="20" s="1"/>
  <c r="D45" i="60"/>
  <c r="D49" i="60" s="1"/>
  <c r="D37" i="60"/>
  <c r="D53" i="60" s="1"/>
  <c r="K45" i="60"/>
  <c r="K49" i="60" s="1"/>
  <c r="K37" i="60"/>
  <c r="V45" i="60"/>
  <c r="V49" i="60" s="1"/>
  <c r="V37" i="60"/>
  <c r="AB45" i="60"/>
  <c r="AB49" i="60" s="1"/>
  <c r="AB37" i="60"/>
  <c r="U45" i="60"/>
  <c r="U49" i="60" s="1"/>
  <c r="U37" i="60"/>
  <c r="O45" i="60"/>
  <c r="O49" i="60" s="1"/>
  <c r="O37" i="60"/>
  <c r="AA45" i="60"/>
  <c r="AA49" i="60" s="1"/>
  <c r="AA37" i="60"/>
  <c r="B51" i="60"/>
  <c r="B53" i="60"/>
  <c r="M51" i="60"/>
  <c r="M53" i="60"/>
  <c r="R53" i="60"/>
  <c r="R51" i="60"/>
  <c r="T53" i="60"/>
  <c r="T51" i="60"/>
  <c r="AF53" i="60"/>
  <c r="AF51" i="60"/>
  <c r="Q45" i="60"/>
  <c r="Q49" i="60" s="1"/>
  <c r="Q37" i="60"/>
  <c r="E45" i="60"/>
  <c r="E49" i="60" s="1"/>
  <c r="E37" i="60"/>
  <c r="S45" i="60"/>
  <c r="S49" i="60" s="1"/>
  <c r="S37" i="60"/>
  <c r="AC45" i="60"/>
  <c r="AC49" i="60" s="1"/>
  <c r="AC37" i="60"/>
  <c r="W45" i="60"/>
  <c r="W49" i="60" s="1"/>
  <c r="W37" i="60"/>
  <c r="C45" i="60"/>
  <c r="C49" i="60" s="1"/>
  <c r="C37" i="60"/>
  <c r="X45" i="60"/>
  <c r="X49" i="60" s="1"/>
  <c r="X37" i="60"/>
  <c r="AE45" i="60"/>
  <c r="AE49" i="60" s="1"/>
  <c r="AE37" i="60"/>
  <c r="I51" i="60"/>
  <c r="I53" i="60"/>
  <c r="Y51" i="60"/>
  <c r="Y53" i="60"/>
  <c r="AD51" i="60"/>
  <c r="AD53" i="60"/>
  <c r="P53" i="60"/>
  <c r="P51" i="60"/>
  <c r="M41" i="42"/>
  <c r="D28" i="42"/>
  <c r="D29" i="42" s="1"/>
  <c r="E49" i="20"/>
  <c r="C28" i="42"/>
  <c r="C29" i="42" s="1"/>
  <c r="H28" i="42"/>
  <c r="H29" i="42" s="1"/>
  <c r="M28" i="42"/>
  <c r="M29" i="42" s="1"/>
  <c r="BE62" i="1"/>
  <c r="BH62" i="1" s="1"/>
  <c r="O41" i="42"/>
  <c r="K49" i="42"/>
  <c r="N49" i="42"/>
  <c r="L49" i="42"/>
  <c r="J49" i="42"/>
  <c r="H53" i="42"/>
  <c r="AC37" i="20"/>
  <c r="AC49" i="20"/>
  <c r="C49" i="20"/>
  <c r="G53" i="42"/>
  <c r="C53" i="42"/>
  <c r="AZ18" i="35"/>
  <c r="F35" i="21"/>
  <c r="F43" i="21" s="1"/>
  <c r="F55" i="21" s="1"/>
  <c r="BD9" i="1"/>
  <c r="BD7" i="1"/>
  <c r="BD15" i="1"/>
  <c r="K41" i="42"/>
  <c r="M49" i="42"/>
  <c r="M53" i="42" s="1"/>
  <c r="I49" i="42"/>
  <c r="O49" i="42"/>
  <c r="E37" i="20"/>
  <c r="E53" i="20" s="1"/>
  <c r="K37" i="20"/>
  <c r="K53" i="20" s="1"/>
  <c r="AF39" i="30"/>
  <c r="AF37" i="30"/>
  <c r="AF41" i="30"/>
  <c r="AF33" i="30"/>
  <c r="AF24" i="30"/>
  <c r="AF4" i="30"/>
  <c r="H53" i="20"/>
  <c r="AF10" i="30"/>
  <c r="AF12" i="30"/>
  <c r="I41" i="42"/>
  <c r="AF18" i="30"/>
  <c r="AF20" i="30"/>
  <c r="G55" i="21"/>
  <c r="AF23" i="30"/>
  <c r="AF51" i="30"/>
  <c r="AF47" i="30"/>
  <c r="AF31" i="30"/>
  <c r="AF45" i="30"/>
  <c r="BD47" i="1"/>
  <c r="E48" i="30"/>
  <c r="BB48" i="30" s="1"/>
  <c r="BD49" i="1"/>
  <c r="E50" i="30"/>
  <c r="BB50" i="30" s="1"/>
  <c r="BG3" i="1"/>
  <c r="E4" i="30"/>
  <c r="BD5" i="1"/>
  <c r="E6" i="30"/>
  <c r="BG5" i="1"/>
  <c r="E8" i="30"/>
  <c r="E10" i="30"/>
  <c r="E12" i="30"/>
  <c r="BD13" i="1"/>
  <c r="E14" i="30"/>
  <c r="E16" i="30"/>
  <c r="E18" i="30"/>
  <c r="BD17" i="1"/>
  <c r="BG19" i="1"/>
  <c r="E20" i="30"/>
  <c r="BC22" i="30"/>
  <c r="AF22" i="30"/>
  <c r="E24" i="30"/>
  <c r="BC26" i="30"/>
  <c r="AF26" i="30"/>
  <c r="BC28" i="30"/>
  <c r="AF28" i="30"/>
  <c r="BG27" i="1"/>
  <c r="E28" i="30"/>
  <c r="BC30" i="30"/>
  <c r="AF30" i="30"/>
  <c r="BD30" i="1"/>
  <c r="E31" i="30"/>
  <c r="BB31" i="30" s="1"/>
  <c r="BC49" i="30"/>
  <c r="AF49" i="30"/>
  <c r="E52" i="30"/>
  <c r="E53" i="42"/>
  <c r="K28" i="42"/>
  <c r="K29" i="42" s="1"/>
  <c r="L41" i="42"/>
  <c r="N41" i="42"/>
  <c r="J41" i="42"/>
  <c r="L28" i="42"/>
  <c r="L29" i="42" s="1"/>
  <c r="C55" i="21"/>
  <c r="N53" i="20"/>
  <c r="H51" i="20"/>
  <c r="L51" i="20"/>
  <c r="J53" i="20"/>
  <c r="G53" i="20"/>
  <c r="E36" i="21"/>
  <c r="BC15" i="35"/>
  <c r="E35" i="21"/>
  <c r="L53" i="20"/>
  <c r="Z51" i="20"/>
  <c r="C37" i="20"/>
  <c r="G51" i="20"/>
  <c r="Z53" i="20"/>
  <c r="F53" i="42"/>
  <c r="D55" i="21"/>
  <c r="B55" i="21"/>
  <c r="H55" i="21"/>
  <c r="AT56" i="30"/>
  <c r="AT55" i="30"/>
  <c r="AS56" i="30"/>
  <c r="N28" i="42"/>
  <c r="N29" i="42" s="1"/>
  <c r="AR55" i="30"/>
  <c r="AV56" i="30"/>
  <c r="AU56" i="30"/>
  <c r="AF6" i="30"/>
  <c r="AF16" i="30"/>
  <c r="AF14" i="30"/>
  <c r="AF52" i="30"/>
  <c r="F51" i="20"/>
  <c r="AS55" i="30"/>
  <c r="AF8" i="30"/>
  <c r="AV55" i="30"/>
  <c r="BQ55" i="30"/>
  <c r="BQ56" i="30"/>
  <c r="AU55" i="30"/>
  <c r="AN56" i="30"/>
  <c r="J51" i="20"/>
  <c r="AE53" i="20"/>
  <c r="AF53" i="20"/>
  <c r="AB56" i="30"/>
  <c r="AD53" i="20"/>
  <c r="AO56" i="30"/>
  <c r="R51" i="20"/>
  <c r="AD56" i="30"/>
  <c r="AB55" i="30"/>
  <c r="AK56" i="30"/>
  <c r="M53" i="20"/>
  <c r="S53" i="20"/>
  <c r="AZ55" i="30"/>
  <c r="N51" i="20"/>
  <c r="AJ56" i="30"/>
  <c r="AJ55" i="30"/>
  <c r="AF51" i="20"/>
  <c r="AE51" i="20"/>
  <c r="V53" i="20"/>
  <c r="Y53" i="20"/>
  <c r="X53" i="20"/>
  <c r="U51" i="20"/>
  <c r="W53" i="20"/>
  <c r="T51" i="20"/>
  <c r="AP55" i="30"/>
  <c r="I28" i="42"/>
  <c r="I29" i="42" s="1"/>
  <c r="AD55" i="30"/>
  <c r="AQ56" i="30"/>
  <c r="AD51" i="20"/>
  <c r="J28" i="42"/>
  <c r="J29" i="42" s="1"/>
  <c r="AO55" i="30"/>
  <c r="R53" i="20"/>
  <c r="Q53" i="20"/>
  <c r="S51" i="20"/>
  <c r="P39" i="20"/>
  <c r="P49" i="20" s="1"/>
  <c r="P37" i="20"/>
  <c r="I39" i="20"/>
  <c r="I49" i="20" s="1"/>
  <c r="I37" i="20"/>
  <c r="B53" i="42"/>
  <c r="BR56" i="30"/>
  <c r="AR56" i="30"/>
  <c r="BL55" i="30"/>
  <c r="F53" i="20"/>
  <c r="D53" i="42"/>
  <c r="B53" i="20"/>
  <c r="U53" i="20"/>
  <c r="W51" i="20"/>
  <c r="BF55" i="30"/>
  <c r="D53" i="20"/>
  <c r="BF56" i="30"/>
  <c r="AL55" i="30"/>
  <c r="AK55" i="30"/>
  <c r="AP56" i="30"/>
  <c r="Q51" i="20"/>
  <c r="AL56" i="30"/>
  <c r="BN55" i="30"/>
  <c r="B51" i="20"/>
  <c r="M51" i="20"/>
  <c r="AN55" i="30"/>
  <c r="AQ55" i="30"/>
  <c r="AM55" i="30"/>
  <c r="BK55" i="30"/>
  <c r="BI55" i="30"/>
  <c r="BI56" i="30"/>
  <c r="BG56" i="30"/>
  <c r="BJ56" i="30"/>
  <c r="AI56" i="30"/>
  <c r="AI55" i="30"/>
  <c r="BK56" i="30"/>
  <c r="BG55" i="30"/>
  <c r="BL56" i="30"/>
  <c r="BH56" i="30"/>
  <c r="AM56" i="30"/>
  <c r="BJ55" i="30"/>
  <c r="BH55" i="30"/>
  <c r="AH56" i="30"/>
  <c r="AZ56" i="30"/>
  <c r="AH55" i="30"/>
  <c r="AY55" i="30"/>
  <c r="T53" i="20"/>
  <c r="X51" i="20"/>
  <c r="AF43" i="30"/>
  <c r="AA53" i="20"/>
  <c r="F56" i="30"/>
  <c r="V51" i="20"/>
  <c r="AF35" i="30"/>
  <c r="Y51" i="20"/>
  <c r="BD21" i="1"/>
  <c r="BG21" i="1"/>
  <c r="BD25" i="1"/>
  <c r="BG25" i="1"/>
  <c r="BD29" i="1"/>
  <c r="BG29" i="1"/>
  <c r="BD31" i="1"/>
  <c r="BG31" i="1"/>
  <c r="AF34" i="30"/>
  <c r="AF36" i="30"/>
  <c r="BG37" i="1"/>
  <c r="BD37" i="1"/>
  <c r="BD39" i="1"/>
  <c r="BG39" i="1"/>
  <c r="AF42" i="30"/>
  <c r="AF44" i="30"/>
  <c r="AF46" i="30"/>
  <c r="AF48" i="30"/>
  <c r="AF50" i="30"/>
  <c r="BG4" i="1"/>
  <c r="BD4" i="1"/>
  <c r="BG6" i="1"/>
  <c r="BD6" i="1"/>
  <c r="BG8" i="1"/>
  <c r="BD8" i="1"/>
  <c r="BG10" i="1"/>
  <c r="BD10" i="1"/>
  <c r="BG12" i="1"/>
  <c r="BD12" i="1"/>
  <c r="BG14" i="1"/>
  <c r="BD14" i="1"/>
  <c r="BG16" i="1"/>
  <c r="BD16" i="1"/>
  <c r="BG50" i="1"/>
  <c r="BD50" i="1"/>
  <c r="AF32" i="30"/>
  <c r="BD33" i="1"/>
  <c r="BG33" i="1"/>
  <c r="BD35" i="1"/>
  <c r="BG35" i="1"/>
  <c r="AF38" i="30"/>
  <c r="AF40" i="30"/>
  <c r="BG41" i="1"/>
  <c r="BD41" i="1"/>
  <c r="BD43" i="1"/>
  <c r="BG43" i="1"/>
  <c r="BG45" i="1"/>
  <c r="BD45" i="1"/>
  <c r="BG47" i="1"/>
  <c r="BG49" i="1"/>
  <c r="AF5" i="30"/>
  <c r="AF7" i="30"/>
  <c r="AF9" i="30"/>
  <c r="AF11" i="30"/>
  <c r="AF13" i="30"/>
  <c r="AF15" i="30"/>
  <c r="AF17" i="30"/>
  <c r="AF19" i="30"/>
  <c r="AF21" i="30"/>
  <c r="AF25" i="30"/>
  <c r="AF27" i="30"/>
  <c r="AF29" i="30"/>
  <c r="F55" i="30"/>
  <c r="BD40" i="1"/>
  <c r="BG40" i="1"/>
  <c r="BD34" i="1"/>
  <c r="BG34" i="1"/>
  <c r="BA61" i="1"/>
  <c r="BD42" i="1"/>
  <c r="BG42" i="1"/>
  <c r="BD22" i="1"/>
  <c r="BG22" i="1"/>
  <c r="BD46" i="1"/>
  <c r="BG46" i="1"/>
  <c r="BD26" i="1"/>
  <c r="BG26" i="1"/>
  <c r="BD48" i="1"/>
  <c r="BG48" i="1"/>
  <c r="BD36" i="1"/>
  <c r="BG36" i="1"/>
  <c r="BD28" i="1"/>
  <c r="BG28" i="1"/>
  <c r="BD20" i="1"/>
  <c r="BG20" i="1"/>
  <c r="BD38" i="1"/>
  <c r="BG38" i="1"/>
  <c r="BD18" i="1"/>
  <c r="BG18" i="1"/>
  <c r="BA63" i="1"/>
  <c r="BA64" i="1"/>
  <c r="BD44" i="1"/>
  <c r="BG44" i="1"/>
  <c r="BD32" i="1"/>
  <c r="BG32" i="1"/>
  <c r="BD24" i="1"/>
  <c r="BG24" i="1"/>
  <c r="BA62" i="1"/>
  <c r="E6" i="21" s="1"/>
  <c r="E28" i="21" s="1"/>
  <c r="E29" i="21" s="1"/>
  <c r="BE56" i="30"/>
  <c r="BP55" i="30"/>
  <c r="BO55" i="30"/>
  <c r="BN56" i="30"/>
  <c r="BE55" i="30"/>
  <c r="BM56" i="30"/>
  <c r="BS56" i="30"/>
  <c r="BA56" i="30"/>
  <c r="BD56" i="30"/>
  <c r="AY56" i="30"/>
  <c r="BO56" i="30"/>
  <c r="BA55" i="30"/>
  <c r="BM55" i="30"/>
  <c r="BP56" i="30"/>
  <c r="BD55" i="30"/>
  <c r="BR55" i="30"/>
  <c r="BS55" i="30"/>
  <c r="AG55" i="30"/>
  <c r="AG56" i="30"/>
  <c r="AB53" i="20" l="1"/>
  <c r="O51" i="20"/>
  <c r="AE51" i="60"/>
  <c r="AE53" i="60"/>
  <c r="C53" i="60"/>
  <c r="C51" i="60"/>
  <c r="AC51" i="60"/>
  <c r="AC53" i="60"/>
  <c r="E51" i="60"/>
  <c r="E53" i="60"/>
  <c r="O51" i="60"/>
  <c r="O53" i="60"/>
  <c r="AB53" i="60"/>
  <c r="AB51" i="60"/>
  <c r="K51" i="60"/>
  <c r="K53" i="60"/>
  <c r="X53" i="60"/>
  <c r="X51" i="60"/>
  <c r="W51" i="60"/>
  <c r="W53" i="60"/>
  <c r="S51" i="60"/>
  <c r="S53" i="60"/>
  <c r="Q53" i="60"/>
  <c r="Q51" i="60"/>
  <c r="AA51" i="60"/>
  <c r="AA53" i="60"/>
  <c r="U51" i="60"/>
  <c r="U53" i="60"/>
  <c r="V51" i="60"/>
  <c r="V53" i="60"/>
  <c r="D51" i="60"/>
  <c r="K53" i="42"/>
  <c r="O53" i="42"/>
  <c r="AC53" i="20"/>
  <c r="AC51" i="20"/>
  <c r="C51" i="20"/>
  <c r="K51" i="20"/>
  <c r="E51" i="20"/>
  <c r="AE31" i="30"/>
  <c r="N53" i="42"/>
  <c r="I53" i="42"/>
  <c r="J53" i="42"/>
  <c r="L53" i="42"/>
  <c r="BB52" i="30"/>
  <c r="AE52" i="30"/>
  <c r="BB28" i="30"/>
  <c r="AE28" i="30"/>
  <c r="BB24" i="30"/>
  <c r="AE24" i="30"/>
  <c r="BB20" i="30"/>
  <c r="AE20" i="30"/>
  <c r="BB18" i="30"/>
  <c r="AE18" i="30"/>
  <c r="BB16" i="30"/>
  <c r="AE16" i="30"/>
  <c r="BB14" i="30"/>
  <c r="AE14" i="30"/>
  <c r="BB12" i="30"/>
  <c r="AE12" i="30"/>
  <c r="BB10" i="30"/>
  <c r="AE10" i="30"/>
  <c r="BB8" i="30"/>
  <c r="AE8" i="30"/>
  <c r="BB6" i="30"/>
  <c r="AE6" i="30"/>
  <c r="BB4" i="30"/>
  <c r="AE4" i="30"/>
  <c r="E43" i="21"/>
  <c r="E55" i="21" s="1"/>
  <c r="C53" i="20"/>
  <c r="P53" i="20"/>
  <c r="I51" i="20"/>
  <c r="I53" i="20"/>
  <c r="P51" i="20"/>
  <c r="BC56" i="30"/>
  <c r="BC55" i="30"/>
  <c r="AF56" i="30"/>
  <c r="AF55" i="30"/>
  <c r="AE48" i="30"/>
  <c r="AE46" i="30"/>
  <c r="AE42" i="30"/>
  <c r="AE51" i="30"/>
  <c r="AE17" i="30"/>
  <c r="AE13" i="30"/>
  <c r="AE11" i="30"/>
  <c r="AE9" i="30"/>
  <c r="AE5" i="30"/>
  <c r="AE40" i="30"/>
  <c r="AE30" i="30"/>
  <c r="AE26" i="30"/>
  <c r="AE50" i="30"/>
  <c r="AE44" i="30"/>
  <c r="AE36" i="30"/>
  <c r="AE34" i="30"/>
  <c r="AE15" i="30"/>
  <c r="AE7" i="30"/>
  <c r="AE38" i="30"/>
  <c r="AE32" i="30"/>
  <c r="AE22" i="30"/>
  <c r="AE41" i="30"/>
  <c r="AE23" i="30"/>
  <c r="AE43" i="30"/>
  <c r="AE35" i="30"/>
  <c r="AE25" i="30"/>
  <c r="AE45" i="30"/>
  <c r="AE39" i="30"/>
  <c r="AE29" i="30"/>
  <c r="AE49" i="30"/>
  <c r="AE47" i="30"/>
  <c r="E56" i="30"/>
  <c r="AE33" i="30"/>
  <c r="AE19" i="30"/>
  <c r="E55" i="30"/>
  <c r="AE21" i="30"/>
  <c r="AE37" i="30"/>
  <c r="AE27" i="30"/>
  <c r="BB55" i="30" l="1"/>
  <c r="AE55" i="30"/>
  <c r="BB56" i="30"/>
  <c r="AE56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E8FFD391-DEA0-4A4B-8B01-920E7F7E0ED7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6E0C79E3-5118-460A-9F88-A4EA11B0040C}" name="annual_2011_draft_ptfire_12US2_cbo5_soa1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4981E016-3B52-4907-8A33-F82B874C0948}" name="annual_2011ea_v6_11f_afdust_12US2_cmaq_cb05_soa_state1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A006178E-B604-40A8-A7E5-BE529C748E0D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4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4F3DF948-06D2-431D-8C66-82836CDFB75C}" name="annual_2011ea_v6_11f_c1c2rail_12US2_cbo5_soa_state1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5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6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594D04B5-E55D-4D26-BAB4-FE937E00EA74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F2A71F3B-93E7-4896-B413-8932F7CC7869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B655D207-5D91-4228-8207-25E3075CD2E7}" name="annual_2011ea_v6_11f_c3marine_12US2_cbo5_soa_state2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2CB391A6-CFD0-4194-9215-700956E7D092}" name="annual_2011ea_v6_11f_c3marine_12US2_cbo5_soa_state3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7000000}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8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9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A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0B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6321496E-5896-4036-9B49-7CC1F28615C1}" name="annual_2011ea_v6_11f_othar_12US2_cmaq_cb05_soa_state1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651DDACD-3372-4A30-8113-8E441F53285C}" name="annual_2011ea_v6_11f_othar_12US2_cmaq_cb05_soa_state1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73B052C0-5119-4085-8F69-B18DFBDB6990}" name="annual_2011ea_v6_11f_othar_12US2_cmaq_cb05_soa_state12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B87E9CB0-7DDA-4405-A924-A6B6715E41DD}" name="annual_2011ea_v6_11f_othar_12US2_cmaq_cb05_soa_state13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61BA0D5E-5CC2-42CF-8D8F-146AA55AB6CA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0C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0D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C3C7A551-11CE-4E35-8BD1-D72408170D8C}" name="annual_2011ea_v6_11f_othon_12US2_cmaq_cb05_soa_state1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0E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0F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10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AB6C997A-15EC-4BF3-9EC5-BA408C8F4E21}" name="annual_2011ea_v6_11f_othpt_12US2_cmaq_cb05_soa_state1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FF521DD5-1CD1-4D72-BB94-5968B64421E0}" name="annual_2011ea_v6_11f_othpt_12US2_cmaq_cb05_soa_state12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6D979A28-EAD8-4893-B10A-1464EEF40BFC}" name="annual_2011ea_v6_11f_othpt_12US2_cmaq_cb05_soa_state12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6B40F52D-2520-45BD-9556-FA706C1E592E}" name="annual_2011ea_v6_11f_othpt_12US2_cmaq_cb05_soa_state13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2B3CB757-2174-40E6-84A2-D09218663B5A}" name="annual_2011ea_v6_11f_othpt_12US2_cmaq_cb05_soa_state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11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12000000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13000000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14000000}" name="annual_2011ea_v6_11f_ptipm_12US2_cbo5_soa_state1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64110233-6533-4D7F-83B8-A784A0F788DF}" name="annual_2011ea_v6_11f_ptipm_12US2_cbo5_soa_state113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56FA2219-1064-4FB8-9BE8-0CE90B408DFE}" name="annual_2011ea_v6_11f_ptipm_12US2_cbo5_soa_state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C9E1FC37-E1E8-4901-92A2-B6A63A003C7D}" name="annual_2011ea_v6_11f_ptipm_12US2_cbo5_soa_state13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15000000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16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17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<sst xmlns="http://schemas.openxmlformats.org/spreadsheetml/2006/main" count="9868" uniqueCount="692">
  <si>
    <t>This file contains national and state level emissions modeling sector total emissions by inventory pollutant and for air quality model species output from SMOKE</t>
  </si>
  <si>
    <t>Overall totals are provided for both the continental US ("CONUS") and the eastern states.</t>
  </si>
  <si>
    <t>Emissions are computed for each modeling sector and summarized.</t>
  </si>
  <si>
    <t xml:space="preserve">Modeling sector descriptions: </t>
  </si>
  <si>
    <t>afdust/afdust_adj - area fugitive dust emissions; afdust_adj are the emissions after metorological and land use adjustments</t>
  </si>
  <si>
    <t>airports - emissions at airports including airplanes and ground support equipment</t>
  </si>
  <si>
    <t>biogenics (beis) - emissions from natural sources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</si>
  <si>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</si>
  <si>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</si>
  <si>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fertilizer - nonpoint agricultural fertilizer emissions</t>
  </si>
  <si>
    <t>livestock - nonpoint agricultural livestock emissions</t>
  </si>
  <si>
    <t>nonpt - nonpoint (county-level) not included in other sectors</t>
  </si>
  <si>
    <t>nonroad - mobile source emissions from off-road equipment</t>
  </si>
  <si>
    <t>np_solvents - nonpoint solvent emissions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</si>
  <si>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</si>
  <si>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</si>
  <si>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</si>
  <si>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othar - Non-US area sources</t>
  </si>
  <si>
    <t>onroad_can - Canada onroad sources</t>
  </si>
  <si>
    <t>onroad_mex - Mexico onroad sources</t>
  </si>
  <si>
    <t>othpt - Non-US point sources</t>
  </si>
  <si>
    <t>othptdust - Non-US point source dust sources</t>
  </si>
  <si>
    <t>ptagfire - agricultural burning emissions as point sources</t>
  </si>
  <si>
    <t>ptegu - Emissions from EGUs not specifically designated as peaking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</si>
  <si>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</si>
  <si>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</si>
  <si>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</si>
  <si>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ptnonipm - Point source emissions not included in ptegu_pk, ptegu, or pt_oilgas</t>
  </si>
  <si>
    <t>pt_oilgas - oil and gas emissions from point sources</t>
  </si>
  <si>
    <t>np_oilgas - oil and gas emissions from nonpoint sources</t>
  </si>
  <si>
    <t>rail - linehaul railroad emissions</t>
  </si>
  <si>
    <t>rwc - residential wood combustion emissions</t>
  </si>
  <si>
    <t>CMAQ Emission Species</t>
  </si>
  <si>
    <t>ACET</t>
  </si>
  <si>
    <t>Acetone</t>
  </si>
  <si>
    <t>ACROLEIN</t>
  </si>
  <si>
    <t>Acrolein</t>
  </si>
  <si>
    <t>ALD2</t>
  </si>
  <si>
    <t>Acetaldehyde</t>
  </si>
  <si>
    <t>ALD2_PRIMARY</t>
  </si>
  <si>
    <t xml:space="preserve">Primary Acetaldehyde                   </t>
  </si>
  <si>
    <t>ALDX</t>
  </si>
  <si>
    <t>Higher aldehyde species</t>
  </si>
  <si>
    <t>BENZENE</t>
  </si>
  <si>
    <t>Benzene</t>
  </si>
  <si>
    <t>BUTADIENE13</t>
  </si>
  <si>
    <t>1,3-butadiene</t>
  </si>
  <si>
    <t>CH4</t>
  </si>
  <si>
    <t>Methane</t>
  </si>
  <si>
    <t>CL2</t>
  </si>
  <si>
    <t>Chlorine</t>
  </si>
  <si>
    <t>CO</t>
  </si>
  <si>
    <t>Carbon Monoxide</t>
  </si>
  <si>
    <t>ETH</t>
  </si>
  <si>
    <t>Ethene</t>
  </si>
  <si>
    <t>ETHA</t>
  </si>
  <si>
    <t>Ethane</t>
  </si>
  <si>
    <t>ETOH</t>
  </si>
  <si>
    <t>Ethanol</t>
  </si>
  <si>
    <t>FORM</t>
  </si>
  <si>
    <t>Formaldehyde</t>
  </si>
  <si>
    <t>FORM_PRIMARY</t>
  </si>
  <si>
    <t>Primary Formaldehyde</t>
  </si>
  <si>
    <t>HCL</t>
  </si>
  <si>
    <t xml:space="preserve">Hydrochloric acid </t>
  </si>
  <si>
    <t>HONO</t>
  </si>
  <si>
    <t>Nitrous acid</t>
  </si>
  <si>
    <t>IOLE</t>
  </si>
  <si>
    <t>Internal olefin species</t>
  </si>
  <si>
    <t>ISOP</t>
  </si>
  <si>
    <t>Isoprene</t>
  </si>
  <si>
    <t>KET</t>
  </si>
  <si>
    <t>Ketone</t>
  </si>
  <si>
    <t>MEOH</t>
  </si>
  <si>
    <t>Methanol</t>
  </si>
  <si>
    <t>NAPH</t>
  </si>
  <si>
    <t>Naphthalene</t>
  </si>
  <si>
    <t>NH3</t>
  </si>
  <si>
    <t>Ammonia</t>
  </si>
  <si>
    <t>NH3_FERT</t>
  </si>
  <si>
    <t>Ammonia from Fertilizer</t>
  </si>
  <si>
    <t>NO</t>
  </si>
  <si>
    <t>Nitric oxide</t>
  </si>
  <si>
    <t>NO2</t>
  </si>
  <si>
    <t>Nitrogen dioxide</t>
  </si>
  <si>
    <t>NR</t>
  </si>
  <si>
    <t>Nonreactive</t>
  </si>
  <si>
    <t>NVOL</t>
  </si>
  <si>
    <t>Nonvolatile</t>
  </si>
  <si>
    <t>OLE</t>
  </si>
  <si>
    <t>Terminal olefin carbon bond</t>
  </si>
  <si>
    <t>PAL</t>
  </si>
  <si>
    <t>Aluminum</t>
  </si>
  <si>
    <t>PAR</t>
  </si>
  <si>
    <t>Paraffin carbon bond</t>
  </si>
  <si>
    <t>PCA</t>
  </si>
  <si>
    <t>Calcium</t>
  </si>
  <si>
    <t>PCL</t>
  </si>
  <si>
    <t>Chloride</t>
  </si>
  <si>
    <t>PEC</t>
  </si>
  <si>
    <t>Elemental Carbon</t>
  </si>
  <si>
    <t>PFE</t>
  </si>
  <si>
    <t>Iron</t>
  </si>
  <si>
    <t>PH2O</t>
  </si>
  <si>
    <t>Water</t>
  </si>
  <si>
    <t>PK</t>
  </si>
  <si>
    <t>Potassium</t>
  </si>
  <si>
    <t>PMC</t>
  </si>
  <si>
    <t>Coarse Particulates</t>
  </si>
  <si>
    <t>PMFINE</t>
  </si>
  <si>
    <t>Fine Particulates</t>
  </si>
  <si>
    <t>PMG</t>
  </si>
  <si>
    <t>Magnesium</t>
  </si>
  <si>
    <t>PMN</t>
  </si>
  <si>
    <t>Manganese</t>
  </si>
  <si>
    <t>PMOTHR</t>
  </si>
  <si>
    <t>Primary un-speciated fine PM</t>
  </si>
  <si>
    <t>PNA</t>
  </si>
  <si>
    <t>Sodium</t>
  </si>
  <si>
    <t>PNCOM</t>
  </si>
  <si>
    <t>Primary non-carbon organic mass</t>
  </si>
  <si>
    <t>PNH4</t>
  </si>
  <si>
    <t>Ammonium</t>
  </si>
  <si>
    <t>PNO3</t>
  </si>
  <si>
    <t>Nitrate</t>
  </si>
  <si>
    <t>POC</t>
  </si>
  <si>
    <t>Primary organic carbon</t>
  </si>
  <si>
    <t>PRPA</t>
  </si>
  <si>
    <t>Propane</t>
  </si>
  <si>
    <t>PSI</t>
  </si>
  <si>
    <t>Silicon</t>
  </si>
  <si>
    <t>PSO4</t>
  </si>
  <si>
    <t>Sulfate</t>
  </si>
  <si>
    <t>PTI</t>
  </si>
  <si>
    <t>Titanium</t>
  </si>
  <si>
    <t>SESQ</t>
  </si>
  <si>
    <t>Sequiterpenes</t>
  </si>
  <si>
    <t>SO2</t>
  </si>
  <si>
    <t>Sulfur Dioxide</t>
  </si>
  <si>
    <t>SOAALK</t>
  </si>
  <si>
    <t>SOA tracer</t>
  </si>
  <si>
    <t>SULF</t>
  </si>
  <si>
    <t>Sulfuric acid gas</t>
  </si>
  <si>
    <t>TERP</t>
  </si>
  <si>
    <t>Lumped terpene species</t>
  </si>
  <si>
    <t>TOL</t>
  </si>
  <si>
    <t>Toluene</t>
  </si>
  <si>
    <t>UNK</t>
  </si>
  <si>
    <t>Unknown VOC</t>
  </si>
  <si>
    <t>UNR</t>
  </si>
  <si>
    <t>Unreactive VOC</t>
  </si>
  <si>
    <t>VOC_INV</t>
  </si>
  <si>
    <t>Inventory total unspeciated Volitile Organic Compounds</t>
  </si>
  <si>
    <t>XYLMN</t>
  </si>
  <si>
    <t>Xylenes (mixed isomers) minus naphthalene</t>
  </si>
  <si>
    <r>
      <rPr>
        <b/>
        <sz val="11"/>
        <color theme="1"/>
        <rFont val="Calibri"/>
        <family val="2"/>
        <scheme val="minor"/>
      </rPr>
      <t xml:space="preserve">2021hb </t>
    </r>
    <r>
      <rPr>
        <sz val="11"/>
        <color theme="1"/>
        <rFont val="Calibri"/>
        <family val="2"/>
        <scheme val="minor"/>
      </rPr>
      <t>Anthropogenic state totals. 
CAPs and non-VOC HAPs are inventory-level except onroad (SMOKE-MOVES), afdust (post-adjusted), and ptegu NOX/SO2 (CEM). VOC HAPs are post-SMOKE and include contributions from speciation.</t>
    </r>
  </si>
  <si>
    <t>State totals including biogenics.</t>
  </si>
  <si>
    <t>State totals, no biogenics, no ptfires.</t>
  </si>
  <si>
    <t>State</t>
  </si>
  <si>
    <t>NOX</t>
  </si>
  <si>
    <t>PM10</t>
  </si>
  <si>
    <t>PM2_5</t>
  </si>
  <si>
    <t>VOC</t>
  </si>
  <si>
    <t>1,3-Butadiene</t>
  </si>
  <si>
    <t>Diesel PM10</t>
  </si>
  <si>
    <t>Diesel PM2.5</t>
  </si>
  <si>
    <t>Chromium Hex</t>
  </si>
  <si>
    <t>Arsenic</t>
  </si>
  <si>
    <t>Cadmium</t>
  </si>
  <si>
    <t>Nickel</t>
  </si>
  <si>
    <t>ETOX</t>
  </si>
  <si>
    <t>Eastern state?</t>
  </si>
  <si>
    <t>Alabama</t>
  </si>
  <si>
    <t>X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</si>
  <si>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</si>
  <si>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</si>
  <si>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</si>
  <si>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</si>
  <si>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</si>
  <si>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</si>
  <si>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</si>
  <si>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</si>
  <si>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</si>
  <si>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</si>
  <si>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</si>
  <si>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</si>
  <si>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</si>
  <si>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</si>
  <si>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</si>
  <si>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</si>
  <si>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</si>
  <si>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</si>
  <si>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</si>
  <si>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</si>
  <si>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</si>
  <si>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</si>
  <si>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</si>
  <si>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</si>
  <si>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</si>
  <si>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</si>
  <si>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</si>
  <si>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</si>
  <si>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</si>
  <si>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</si>
  <si>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</si>
  <si>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</si>
  <si>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</si>
  <si>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</si>
  <si>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</si>
  <si>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</si>
  <si>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</si>
  <si>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</si>
  <si>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</si>
  <si>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</si>
  <si>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</si>
  <si>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</si>
  <si>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</si>
  <si>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</si>
  <si>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</si>
  <si>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</si>
  <si>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</si>
  <si>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</si>
  <si>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 (point)</t>
  </si>
  <si>
    <t>CONUS Total</t>
  </si>
  <si>
    <t>Eastern State Total</t>
  </si>
  <si>
    <r>
      <rPr>
        <b/>
        <sz val="11"/>
        <color theme="1"/>
        <rFont val="Calibri"/>
        <family val="2"/>
        <scheme val="minor"/>
      </rPr>
      <t xml:space="preserve">2022hd </t>
    </r>
    <r>
      <rPr>
        <sz val="11"/>
        <color theme="1"/>
        <rFont val="Calibri"/>
        <family val="2"/>
        <scheme val="minor"/>
      </rPr>
      <t>case CAPs by sector from EMF/inventory summaries</t>
    </r>
  </si>
  <si>
    <t>Continental US totals</t>
  </si>
  <si>
    <t>Includes Tribal Data for point only. Does not include CMV or pt_oilgas offshore (that's in the Canada/Mexico/offshore table). Onroad is the sum of onroad+onroad_ca_adj. Ptegu NOX/SO2 are post-SMOKE.</t>
  </si>
  <si>
    <t>Sector</t>
  </si>
  <si>
    <t>afdust_adj</t>
  </si>
  <si>
    <t>airports</t>
  </si>
  <si>
    <t>cmv_c1c2</t>
  </si>
  <si>
    <t>cmv_c3</t>
  </si>
  <si>
    <t>fertilizer</t>
  </si>
  <si>
    <t>livestock</t>
  </si>
  <si>
    <t>nonpt</t>
  </si>
  <si>
    <t>nonroad</t>
  </si>
  <si>
    <t>np_oilgas</t>
  </si>
  <si>
    <t>np_solvents</t>
  </si>
  <si>
    <t>openburn</t>
  </si>
  <si>
    <t>onroad</t>
  </si>
  <si>
    <t>ptegu</t>
  </si>
  <si>
    <t>ptagfire</t>
  </si>
  <si>
    <t>ptfire-rx</t>
  </si>
  <si>
    <t>ptfire-wild</t>
  </si>
  <si>
    <t>ptnonipm</t>
  </si>
  <si>
    <t>ptnonipm_hr</t>
  </si>
  <si>
    <t>pt_oilgas</t>
  </si>
  <si>
    <t>rail</t>
  </si>
  <si>
    <t>rwc</t>
  </si>
  <si>
    <t>beis (not merged)</t>
  </si>
  <si>
    <t>TOTAL no beis</t>
  </si>
  <si>
    <t>TOTAL w/beis</t>
  </si>
  <si>
    <r>
      <t>Non-US totals (</t>
    </r>
    <r>
      <rPr>
        <b/>
        <u/>
        <sz val="11"/>
        <color theme="1"/>
        <rFont val="Calibri"/>
        <family val="2"/>
        <scheme val="minor"/>
      </rPr>
      <t>12US1</t>
    </r>
    <r>
      <rPr>
        <sz val="11"/>
        <color theme="1"/>
        <rFont val="Calibri"/>
        <family val="2"/>
        <scheme val="minor"/>
      </rPr>
      <t xml:space="preserve"> only), including CMV offshore from cmv_c1c2/cmv_c3 and oil/gas offshore from pt_oilgas</t>
    </r>
  </si>
  <si>
    <t>Canada ag</t>
  </si>
  <si>
    <t>Canada oil and gas 2D</t>
  </si>
  <si>
    <t>Canada afdust</t>
  </si>
  <si>
    <t>Canada ptdust</t>
  </si>
  <si>
    <t>Canada area</t>
  </si>
  <si>
    <t>Canada onroad</t>
  </si>
  <si>
    <t>Canada point</t>
  </si>
  <si>
    <t>Canada fires</t>
  </si>
  <si>
    <t>Canada cmv_c1c2</t>
  </si>
  <si>
    <t>Canada cmv_c3</t>
  </si>
  <si>
    <t>Canada subtotal</t>
  </si>
  <si>
    <t>Mexico ag</t>
  </si>
  <si>
    <t>Mexico area</t>
  </si>
  <si>
    <t>Mexico onroad</t>
  </si>
  <si>
    <t>Mexico point</t>
  </si>
  <si>
    <t>Mexico fires</t>
  </si>
  <si>
    <t>Mexico cmv_c1c2</t>
  </si>
  <si>
    <t>Mexico cmv_c3</t>
  </si>
  <si>
    <t>Mexico subtotal</t>
  </si>
  <si>
    <t>Offshore cmv_c1c2</t>
  </si>
  <si>
    <t>Offshore cmv_c3</t>
  </si>
  <si>
    <t>Offshore pt_oilgas</t>
  </si>
  <si>
    <t>Can/Mex/offshore total</t>
  </si>
  <si>
    <r>
      <rPr>
        <b/>
        <sz val="11"/>
        <color theme="1"/>
        <rFont val="Calibri"/>
        <family val="2"/>
        <scheme val="minor"/>
      </rPr>
      <t xml:space="preserve">2022hd </t>
    </r>
    <r>
      <rPr>
        <sz val="11"/>
        <color theme="1"/>
        <rFont val="Calibri"/>
        <family val="2"/>
        <scheme val="minor"/>
      </rPr>
      <t>case VOC HAPs and metals by sector from EMF/inventory summaries</t>
    </r>
  </si>
  <si>
    <t>Continental US totals (not AK/HI/PR/VI)</t>
  </si>
  <si>
    <t xml:space="preserve">Includes Tribal Data for point only. Does not include CMV offshore (that's in the Canada/Mexico/offshore table). Onroad is the sum of onroad+onroad_ca_adj. </t>
  </si>
  <si>
    <t>VOC HAPs = post-SMOKE, including secondary (speciated) NBAFM, including in non-US areas.</t>
  </si>
  <si>
    <t>Note: This does not include every species, but only enough of a subset to QA the final sector merge.</t>
  </si>
  <si>
    <t>Avg molecular wt:</t>
  </si>
  <si>
    <t>sector</t>
  </si>
  <si>
    <t>BENZ</t>
  </si>
  <si>
    <t>BENZOAPYRNE</t>
  </si>
  <si>
    <t>butadiene13</t>
  </si>
  <si>
    <t>chromhex_c</t>
  </si>
  <si>
    <t>CL2_C2_12</t>
  </si>
  <si>
    <t>diesel_pmec</t>
  </si>
  <si>
    <t>form_primary</t>
  </si>
  <si>
    <t>HEXANE</t>
  </si>
  <si>
    <t>HGNRVA</t>
  </si>
  <si>
    <t>PAH_880E5</t>
  </si>
  <si>
    <t>propdichloride</t>
  </si>
  <si>
    <t>TOLU</t>
  </si>
  <si>
    <t>XYLENES</t>
  </si>
  <si>
    <t>ptegu (all inline)</t>
  </si>
  <si>
    <t>ptnonipm (all inline)</t>
  </si>
  <si>
    <t>ptnonipm_hr (all inline)</t>
  </si>
  <si>
    <t>pt_oilgas (all inline)</t>
  </si>
  <si>
    <t>canmex_point (all inline)</t>
  </si>
  <si>
    <t>ptfire-rx (all inline)</t>
  </si>
  <si>
    <t>ptfire-wild (all inline)</t>
  </si>
  <si>
    <t>ptfire_othna (all inline)</t>
  </si>
  <si>
    <t>ptagfire (all inline)</t>
  </si>
  <si>
    <t>rwc (not merged)</t>
  </si>
  <si>
    <t>onroad (all US)</t>
  </si>
  <si>
    <t>canmex_area</t>
  </si>
  <si>
    <t>canada_onroad</t>
  </si>
  <si>
    <t>mexico_onroad</t>
  </si>
  <si>
    <t>othafdust</t>
  </si>
  <si>
    <t>othptdust</t>
  </si>
  <si>
    <t>canmex_ag</t>
  </si>
  <si>
    <t>canada_og2D</t>
  </si>
  <si>
    <t>afdust</t>
  </si>
  <si>
    <t>cmv_c1c2 (all inline)</t>
  </si>
  <si>
    <t>cmv_c3 (all inline)</t>
  </si>
  <si>
    <t>beis - left blank (not merged)</t>
  </si>
  <si>
    <t>ocean_cl2 12US1 no leap</t>
  </si>
  <si>
    <t>volcanic (no longer merged)</t>
  </si>
  <si>
    <t>SMOKE TOTAL</t>
  </si>
  <si>
    <t>Low level totals (mrggrid)</t>
  </si>
  <si>
    <t>cmv_c1c2 elevated</t>
  </si>
  <si>
    <t>cmv_c3 elevated</t>
  </si>
  <si>
    <t>ptegu elevated</t>
  </si>
  <si>
    <t>ptnonipm elevated (+hr)</t>
  </si>
  <si>
    <t>pt_oilgas elevated</t>
  </si>
  <si>
    <t>othpt elevated</t>
  </si>
  <si>
    <t>ptfire elevated (wild+rx)</t>
  </si>
  <si>
    <t>ptfire_othna elevated</t>
  </si>
  <si>
    <t>ptagfire elevated</t>
  </si>
  <si>
    <t>Model-ready domain totals</t>
  </si>
  <si>
    <t>% diff</t>
  </si>
  <si>
    <t>Inventory (2022hd)</t>
  </si>
  <si>
    <t>adj/unadj</t>
  </si>
  <si>
    <t>adj/unadj 2022hc</t>
  </si>
  <si>
    <t xml:space="preserve"> PM10           </t>
  </si>
  <si>
    <t xml:space="preserve"> PM2_5          </t>
  </si>
  <si>
    <t># State</t>
  </si>
  <si>
    <t># FIPS</t>
  </si>
  <si>
    <t>State Name</t>
  </si>
  <si>
    <t>Tribal</t>
  </si>
  <si>
    <t>Tribal Data</t>
  </si>
  <si>
    <t>Alaska</t>
  </si>
  <si>
    <t>Hawaii</t>
  </si>
  <si>
    <t>Puerto Rico</t>
  </si>
  <si>
    <t>Virgin Islands</t>
  </si>
  <si>
    <t>EEZ Offshore</t>
  </si>
  <si>
    <t>Overall total</t>
  </si>
  <si>
    <t>36US3 total</t>
  </si>
  <si>
    <t>Inventory (2022hc postCMAQ)</t>
  </si>
  <si>
    <t>SMOKE (2022hc)</t>
  </si>
  <si>
    <t>Total</t>
  </si>
  <si>
    <t>SMOKE (2022hd)</t>
  </si>
  <si>
    <t>diff</t>
  </si>
  <si>
    <t>state</t>
  </si>
  <si>
    <t>ACETALD</t>
  </si>
  <si>
    <t>CHCL3</t>
  </si>
  <si>
    <t>DICHLRBNZN</t>
  </si>
  <si>
    <t>MECL</t>
  </si>
  <si>
    <t>METHANOL</t>
  </si>
  <si>
    <t>TOLUENE</t>
  </si>
  <si>
    <t>ACETONIT</t>
  </si>
  <si>
    <t>AACD</t>
  </si>
  <si>
    <t>ACETONITRILE</t>
  </si>
  <si>
    <t>APIN</t>
  </si>
  <si>
    <t>CL2_ME</t>
  </si>
  <si>
    <t>DICHLOROBENZENE</t>
  </si>
  <si>
    <t>ETHY</t>
  </si>
  <si>
    <t>FACD</t>
  </si>
  <si>
    <t>GLY</t>
  </si>
  <si>
    <t>GLYD</t>
  </si>
  <si>
    <t>ISPD</t>
  </si>
  <si>
    <t>IVOC</t>
  </si>
  <si>
    <t>MGLY</t>
  </si>
  <si>
    <t>NMOG</t>
  </si>
  <si>
    <t>PACD</t>
  </si>
  <si>
    <t>Offshore</t>
  </si>
  <si>
    <t>2022hc 12US1</t>
  </si>
  <si>
    <t>VOC_BEIS</t>
  </si>
  <si>
    <t>Eastern US</t>
  </si>
  <si>
    <t>Inventory (2021hb, fertilizer + livestock)</t>
  </si>
  <si>
    <t>Inventory (2022hc)</t>
  </si>
  <si>
    <t>HAP aug facs updated 2022v2</t>
  </si>
  <si>
    <t>ARSENIC_C</t>
  </si>
  <si>
    <t>ARSENIC_F</t>
  </si>
  <si>
    <t>CADMIUM_C</t>
  </si>
  <si>
    <t>CADMIUM_F</t>
  </si>
  <si>
    <t>CHROMHEX_C</t>
  </si>
  <si>
    <t>CHROMHEX_F</t>
  </si>
  <si>
    <t>DIESEL_PMC</t>
  </si>
  <si>
    <t>DIESEL_PMEC</t>
  </si>
  <si>
    <t>DIESEL_PMFINE</t>
  </si>
  <si>
    <t>DIESEL_PMNO3</t>
  </si>
  <si>
    <t>DIESEL_PMOC</t>
  </si>
  <si>
    <t>DIESEL_PMSO4</t>
  </si>
  <si>
    <t>ETHYLBENZ</t>
  </si>
  <si>
    <t>HGIIGAS</t>
  </si>
  <si>
    <t>LEAD_C</t>
  </si>
  <si>
    <t>LEAD_F</t>
  </si>
  <si>
    <t>MANGANESE_C</t>
  </si>
  <si>
    <t>MANGANESE_F</t>
  </si>
  <si>
    <t>NICKEL_C</t>
  </si>
  <si>
    <t>NICKEL_F</t>
  </si>
  <si>
    <t>PAH_000E0</t>
  </si>
  <si>
    <t>PAH_176E3</t>
  </si>
  <si>
    <t>PAH_176E4</t>
  </si>
  <si>
    <t>PAH_176E5</t>
  </si>
  <si>
    <t>PHGI</t>
  </si>
  <si>
    <t>ACROLEI</t>
  </si>
  <si>
    <t>ARSENIC</t>
  </si>
  <si>
    <t>BENZOAPYR</t>
  </si>
  <si>
    <t>BUTADIE</t>
  </si>
  <si>
    <t>CADMIUM</t>
  </si>
  <si>
    <t>CHROMHEX</t>
  </si>
  <si>
    <t>FORMALD</t>
  </si>
  <si>
    <t>HGSUM</t>
  </si>
  <si>
    <t>LEAD</t>
  </si>
  <si>
    <t>MANGANESE</t>
  </si>
  <si>
    <t>NAPHTH</t>
  </si>
  <si>
    <t>NICKEL</t>
  </si>
  <si>
    <t>DIESEL_PM10</t>
  </si>
  <si>
    <t>DIESEL_PM25</t>
  </si>
  <si>
    <t>US Virgin Islands</t>
  </si>
  <si>
    <t>Offshore to EEZ</t>
  </si>
  <si>
    <t>Non-US CMV FIPS 98</t>
  </si>
  <si>
    <t>Non-US SECA C3</t>
  </si>
  <si>
    <t>Overall Total</t>
  </si>
  <si>
    <t>Canada total</t>
  </si>
  <si>
    <t>Mexico total</t>
  </si>
  <si>
    <t>Newfoundland</t>
  </si>
  <si>
    <t>Prince Edward Island</t>
  </si>
  <si>
    <t>Nova Scotia</t>
  </si>
  <si>
    <t>New Brunswick</t>
  </si>
  <si>
    <t>Quebec</t>
  </si>
  <si>
    <t>Ontario</t>
  </si>
  <si>
    <t>Alberta</t>
  </si>
  <si>
    <t>British Columbia</t>
  </si>
  <si>
    <t>Nunavut</t>
  </si>
  <si>
    <t>Baja Calif</t>
  </si>
  <si>
    <t>Baja Calif Sur</t>
  </si>
  <si>
    <t>Sinaloa</t>
  </si>
  <si>
    <t>Sonora</t>
  </si>
  <si>
    <t>Mexican Waters</t>
  </si>
  <si>
    <t>Massachussetts</t>
  </si>
  <si>
    <t>Offshore (85)</t>
  </si>
  <si>
    <t>Non-US SECA C3 (98)</t>
  </si>
  <si>
    <t>Tamaulipas</t>
  </si>
  <si>
    <t>CO2</t>
  </si>
  <si>
    <t>acrolei</t>
  </si>
  <si>
    <t>butadie</t>
  </si>
  <si>
    <t>chromhex</t>
  </si>
  <si>
    <t>hgsum</t>
  </si>
  <si>
    <t>manganese</t>
  </si>
  <si>
    <t>naphth</t>
  </si>
  <si>
    <t>nickel</t>
  </si>
  <si>
    <t>toluene</t>
  </si>
  <si>
    <t>xyls</t>
  </si>
  <si>
    <t>pah000e0</t>
  </si>
  <si>
    <t>pah176e3</t>
  </si>
  <si>
    <t>pah176e4</t>
  </si>
  <si>
    <t>pah176e5</t>
  </si>
  <si>
    <t>pah880e5</t>
  </si>
  <si>
    <t>ACRYLONITRL</t>
  </si>
  <si>
    <t>BERYLLIUM</t>
  </si>
  <si>
    <t>CARBONTET</t>
  </si>
  <si>
    <t>CL3_ETHE</t>
  </si>
  <si>
    <t>ETHDIBROM</t>
  </si>
  <si>
    <t>MALANHYD</t>
  </si>
  <si>
    <t>PERC</t>
  </si>
  <si>
    <t>PROPDICLR</t>
  </si>
  <si>
    <t>TTCLE1122</t>
  </si>
  <si>
    <t>VINYCHLRI</t>
  </si>
  <si>
    <t>STYRENE</t>
  </si>
  <si>
    <t>CHLOROPRENE</t>
  </si>
  <si>
    <t>ACRYLCACID</t>
  </si>
  <si>
    <t>CARBNYLSUL</t>
  </si>
  <si>
    <t>MTHYLCHLRD</t>
  </si>
  <si>
    <t>ACRYLICACID</t>
  </si>
  <si>
    <t>ACRYLONITRILE</t>
  </si>
  <si>
    <t>BERYLLIUM_C</t>
  </si>
  <si>
    <t>BERYLLIUM_F</t>
  </si>
  <si>
    <t>BR2_C2_12</t>
  </si>
  <si>
    <t>CARBSULFIDE</t>
  </si>
  <si>
    <t>CL4_ETHANE1122</t>
  </si>
  <si>
    <t>CL4_ETHE</t>
  </si>
  <si>
    <t>CL_ETHE</t>
  </si>
  <si>
    <t>MAL_ANHYDRIDE</t>
  </si>
  <si>
    <t>METHCHLORIDE</t>
  </si>
  <si>
    <t>PROPDICHLORIDE</t>
  </si>
  <si>
    <t>NMOG &lt; VOC because of profiles which are 100% CH4</t>
  </si>
  <si>
    <t>XYLS</t>
  </si>
  <si>
    <t>TRIETHLAMN</t>
  </si>
  <si>
    <t>DICLPRO13</t>
  </si>
  <si>
    <t>TOL_DIIS</t>
  </si>
  <si>
    <t>DICHLOROPROPENE</t>
  </si>
  <si>
    <t>TRIETHYLAMINE</t>
  </si>
  <si>
    <t>species sums</t>
  </si>
  <si>
    <t>ACENAPENE</t>
  </si>
  <si>
    <t>ACENAPHTY</t>
  </si>
  <si>
    <t>ANTHRACEN</t>
  </si>
  <si>
    <t>BENZAANTH</t>
  </si>
  <si>
    <t>BENZENE_INV</t>
  </si>
  <si>
    <t>BENZOBFLU</t>
  </si>
  <si>
    <t>BENZOGHIP</t>
  </si>
  <si>
    <t>BENZOKFLU</t>
  </si>
  <si>
    <t>CH4_INV</t>
  </si>
  <si>
    <t>CHRYSENE</t>
  </si>
  <si>
    <t>CO2_INV</t>
  </si>
  <si>
    <t>CO_INV</t>
  </si>
  <si>
    <t>DIBENZAHA</t>
  </si>
  <si>
    <t>EPM_NHTOG</t>
  </si>
  <si>
    <t>ETHANOL</t>
  </si>
  <si>
    <t>ETHYLB_INV</t>
  </si>
  <si>
    <t>EVP_NHTOG</t>
  </si>
  <si>
    <t>EXH_NHTOG</t>
  </si>
  <si>
    <t>FLUORANTH</t>
  </si>
  <si>
    <t>FLUORENE</t>
  </si>
  <si>
    <t>HEXANE_INV</t>
  </si>
  <si>
    <t>HG</t>
  </si>
  <si>
    <t>HGIIGAS_INV</t>
  </si>
  <si>
    <t>HONO_INV</t>
  </si>
  <si>
    <t>INDENO123</t>
  </si>
  <si>
    <t>MTBE</t>
  </si>
  <si>
    <t>N2O_INV</t>
  </si>
  <si>
    <t>NH3_INV</t>
  </si>
  <si>
    <t>NO2_INV</t>
  </si>
  <si>
    <t>NONHAPTOG</t>
  </si>
  <si>
    <t>NO_INV</t>
  </si>
  <si>
    <t>PHENANTHR</t>
  </si>
  <si>
    <t>PM25BRAKE</t>
  </si>
  <si>
    <t>PM25TIRE</t>
  </si>
  <si>
    <t>PROPIONAL</t>
  </si>
  <si>
    <t>PYRENE</t>
  </si>
  <si>
    <t>RESID_PM</t>
  </si>
  <si>
    <t>RFL_NHTOG</t>
  </si>
  <si>
    <t>SO2_INV</t>
  </si>
  <si>
    <t>STYRENE_INV</t>
  </si>
  <si>
    <t>TOM</t>
  </si>
  <si>
    <t>TRMEPN224</t>
  </si>
  <si>
    <t>TTL_ENERGY</t>
  </si>
  <si>
    <t>CHLORINE</t>
  </si>
  <si>
    <t>Esatern States</t>
  </si>
  <si>
    <t>NMOG/VOC &lt; 1 due to GROC profiles vs NBAFM</t>
  </si>
  <si>
    <t>HFLUX</t>
  </si>
  <si>
    <t>acetald</t>
  </si>
  <si>
    <t>benzene</t>
  </si>
  <si>
    <t>formald</t>
  </si>
  <si>
    <t>xylenes</t>
  </si>
  <si>
    <t>Inventory (2020ha)</t>
  </si>
  <si>
    <t>SMOKE (2020ha)</t>
  </si>
  <si>
    <t>Difference</t>
  </si>
  <si>
    <t>Manitoba</t>
  </si>
  <si>
    <t>Saskatchewan</t>
  </si>
  <si>
    <t>Yukon</t>
  </si>
  <si>
    <t>NW Territories</t>
  </si>
  <si>
    <t xml:space="preserve">Aguascalientes      </t>
  </si>
  <si>
    <t>Aguascalientes</t>
  </si>
  <si>
    <t xml:space="preserve">Baja Calif Norte    </t>
  </si>
  <si>
    <t xml:space="preserve">Campeche            </t>
  </si>
  <si>
    <t>Campeche</t>
  </si>
  <si>
    <t xml:space="preserve">Coahuila            </t>
  </si>
  <si>
    <t>Coahuila</t>
  </si>
  <si>
    <t xml:space="preserve">Colima              </t>
  </si>
  <si>
    <t>Colima</t>
  </si>
  <si>
    <t xml:space="preserve">Chiapas             </t>
  </si>
  <si>
    <t>Chiapas</t>
  </si>
  <si>
    <t xml:space="preserve">Chihuahua           </t>
  </si>
  <si>
    <t>Chihuahua</t>
  </si>
  <si>
    <t xml:space="preserve">Distrito Federal    </t>
  </si>
  <si>
    <t>Distrito Federal</t>
  </si>
  <si>
    <t xml:space="preserve">Durango             </t>
  </si>
  <si>
    <t>Durango</t>
  </si>
  <si>
    <t xml:space="preserve">Guanajuato          </t>
  </si>
  <si>
    <t>Guanajuato</t>
  </si>
  <si>
    <t xml:space="preserve">Guerrero            </t>
  </si>
  <si>
    <t>Guerrero</t>
  </si>
  <si>
    <t xml:space="preserve">Hidalgo             </t>
  </si>
  <si>
    <t>Hidalgo</t>
  </si>
  <si>
    <t xml:space="preserve">Jalisco             </t>
  </si>
  <si>
    <t>Jalisco</t>
  </si>
  <si>
    <t xml:space="preserve">Mexico              </t>
  </si>
  <si>
    <t>Mexico</t>
  </si>
  <si>
    <t xml:space="preserve">Michoacan           </t>
  </si>
  <si>
    <t>Michoacan</t>
  </si>
  <si>
    <t xml:space="preserve">Morelos             </t>
  </si>
  <si>
    <t>Morelos</t>
  </si>
  <si>
    <t xml:space="preserve">Nayarit             </t>
  </si>
  <si>
    <t>Nayarit</t>
  </si>
  <si>
    <t xml:space="preserve">Nuevo Leon          </t>
  </si>
  <si>
    <t>Nuevo Leon</t>
  </si>
  <si>
    <t xml:space="preserve">Oaxaca              </t>
  </si>
  <si>
    <t>Oaxaca</t>
  </si>
  <si>
    <t xml:space="preserve">Puebla              </t>
  </si>
  <si>
    <t>Puebla</t>
  </si>
  <si>
    <t xml:space="preserve">Queretaro           </t>
  </si>
  <si>
    <t>Queretaro</t>
  </si>
  <si>
    <t xml:space="preserve">Quintana Roo        </t>
  </si>
  <si>
    <t>Quintana Roo</t>
  </si>
  <si>
    <t xml:space="preserve">San Luis Potosi     </t>
  </si>
  <si>
    <t>San Luis Potosi</t>
  </si>
  <si>
    <t xml:space="preserve">Sinaloa             </t>
  </si>
  <si>
    <t xml:space="preserve">Sonora              </t>
  </si>
  <si>
    <t xml:space="preserve">Tabasco             </t>
  </si>
  <si>
    <t>Tabasco</t>
  </si>
  <si>
    <t xml:space="preserve">Tamaulipas          </t>
  </si>
  <si>
    <t xml:space="preserve">Tlaxcala            </t>
  </si>
  <si>
    <t>Tlaxcala</t>
  </si>
  <si>
    <t xml:space="preserve">Veracruz            </t>
  </si>
  <si>
    <t>Veracruz</t>
  </si>
  <si>
    <t xml:space="preserve">Yucatan             </t>
  </si>
  <si>
    <t>Yucatan</t>
  </si>
  <si>
    <t xml:space="preserve">Zacatecas           </t>
  </si>
  <si>
    <t>Zacatecas</t>
  </si>
  <si>
    <t>Cuba (301)</t>
  </si>
  <si>
    <t>Cuba</t>
  </si>
  <si>
    <t>Bahamas (302)</t>
  </si>
  <si>
    <t>Bahamas</t>
  </si>
  <si>
    <t>Haiti (303)</t>
  </si>
  <si>
    <t>Haiti</t>
  </si>
  <si>
    <t>Dominican Rep (304)</t>
  </si>
  <si>
    <t>Dominican Republic</t>
  </si>
  <si>
    <t>Jamiaca (305)</t>
  </si>
  <si>
    <t>Jamaica</t>
  </si>
  <si>
    <t>Belize (308)</t>
  </si>
  <si>
    <t>Belize</t>
  </si>
  <si>
    <t>Colombia (309)</t>
  </si>
  <si>
    <t>Colombia</t>
  </si>
  <si>
    <t>Guatemala (310)</t>
  </si>
  <si>
    <t>Guatemala</t>
  </si>
  <si>
    <t>Honduras (311)</t>
  </si>
  <si>
    <t>Honduras</t>
  </si>
  <si>
    <t>Canada Total</t>
  </si>
  <si>
    <t>Mexico Total</t>
  </si>
  <si>
    <t>Other N.Amer Total</t>
  </si>
  <si>
    <t>SMOKE (2021hb)</t>
  </si>
  <si>
    <t xml:space="preserve">due to nbafm </t>
  </si>
  <si>
    <t>due to lumped polls in inventory with INVTABLE factor &lt; 1</t>
  </si>
  <si>
    <t>secondary MEOH and NAPH</t>
  </si>
  <si>
    <t>QUINOLINE</t>
  </si>
  <si>
    <t>PAH_101E2</t>
  </si>
  <si>
    <t>PAH_114E1</t>
  </si>
  <si>
    <t>PAH_176E2</t>
  </si>
  <si>
    <t xml:space="preserve"> # State</t>
  </si>
  <si>
    <t>2+% diffs are due to weekly profile 6 (zero emissions sundays/holidays)</t>
  </si>
  <si>
    <t>HEXAMTHLE</t>
  </si>
  <si>
    <t>HYDRAZINE</t>
  </si>
  <si>
    <t>PAH_192E3</t>
  </si>
  <si>
    <t>HEXAMETHY_DIIS</t>
  </si>
  <si>
    <t>ACRYNITRL</t>
  </si>
  <si>
    <t xml:space="preserve">HEXAMTHLE  </t>
  </si>
  <si>
    <t xml:space="preserve">invtable factor &lt; 1 </t>
  </si>
  <si>
    <t>min diff</t>
  </si>
  <si>
    <t>max diff</t>
  </si>
  <si>
    <t>9AK1</t>
  </si>
  <si>
    <t>SMOKE (2022hc 12US1)</t>
  </si>
  <si>
    <t xml:space="preserve">Newfoundland        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</si>
  <si>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</si>
  <si>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</si>
  <si>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</si>
  <si>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</si>
  <si>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</si>
  <si>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</si>
  <si>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</si>
  <si>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</si>
  <si>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N W Territories</t>
  </si>
  <si>
    <t>Inventory (2022hd adjusted)</t>
  </si>
  <si>
    <t>SMOKE (2022hd adjusted)</t>
  </si>
  <si>
    <t>XYL</t>
  </si>
  <si>
    <t>VOC sum</t>
  </si>
  <si>
    <t xml:space="preserve">Baja Calif Sur      </t>
  </si>
  <si>
    <t>to check pre-speciated emissions</t>
  </si>
  <si>
    <t>*NMOG &lt; VOC_INV in Canada because pre-speciated &lt; VOC_INV sometimes</t>
  </si>
  <si>
    <t>NMOG*</t>
  </si>
  <si>
    <t>SMOKE unadjusted (2022hc 12US1)</t>
  </si>
  <si>
    <t>SMOKE adjusted (2022hc 12US1)</t>
  </si>
  <si>
    <t>adj/unadj from 2020ha</t>
  </si>
  <si>
    <t>adj/unadj from 2016ff</t>
  </si>
  <si>
    <t>Pennsyvlania</t>
  </si>
  <si>
    <t>SMOKE (2022hd 36km)</t>
  </si>
  <si>
    <t>SMOKE (2022hd + 36km AK)</t>
  </si>
  <si>
    <t>This is just for merge QA, so the inline-only sectors are still just 12km here.</t>
  </si>
  <si>
    <t>SMOKE (2022hc 36US3)</t>
  </si>
  <si>
    <t>SMOKE unadjusted (2022hc 36US3)</t>
  </si>
  <si>
    <t>SMOKE adjusted (2022hc 36US3)</t>
  </si>
  <si>
    <t>adj/unadj 2018gg 36km</t>
  </si>
  <si>
    <t>adj/unadj from 2016fj</t>
  </si>
  <si>
    <t>SMOKE (2022hd + 36US3 AK)</t>
  </si>
  <si>
    <t>CONUS total</t>
  </si>
  <si>
    <t>SMOKE unadjusted (2022hd + 36km AK)</t>
  </si>
  <si>
    <t>SMOKE adjusted (2022hd + 36km AK)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</si>
</sst>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%"/>
    <numFmt numFmtId="165" formatCode="0.000"/>
    <numFmt numFmtId="166" formatCode="#,##0.0000"/>
    <numFmt numFmtId="167" formatCode="#,##0.000"/>
    <numFmt numFmtId="168" formatCode="#,##0.0"/>
    <numFmt numFmtId="169" formatCode="#,##0.00000"/>
    <numFmt numFmtId="170" formatCode="#,##0.000000"/>
    <numFmt numFmtId="171" formatCode="_(* #,##0_);_(* \(#,##0\);_(* &quot;-&quot;??_);_(@_)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0">
    <xf numFmtId="0" fontId="0" fillId="0" borderId="0" xfId="0"/>
    <xf numFmtId="3" fontId="16" fillId="0" borderId="0" xfId="0" applyNumberFormat="1" applyFont="1"/>
    <xf numFmtId="0" fontId="16" fillId="0" borderId="0" xfId="0" applyFont="1"/>
    <xf numFmtId="3" fontId="23" fillId="0" borderId="0" xfId="42" applyNumberFormat="1" applyFont="1" applyFill="1" applyBorder="1"/>
    <xf numFmtId="0" fontId="18" fillId="0" borderId="10" xfId="42" applyFill="1" applyBorder="1"/>
    <xf numFmtId="11" fontId="0" fillId="0" borderId="0" xfId="0" applyNumberFormat="1"/>
    <xf numFmtId="0" fontId="0" fillId="0" borderId="0" xfId="0" applyFill="1"/>
    <xf numFmtId="0" fontId="20" fillId="0" borderId="0" xfId="46" applyFont="1" applyFill="1"/>
    <xf numFmtId="0" fontId="0" fillId="0" borderId="10" xfId="0" applyBorder="1"/>
    <xf numFmtId="3" fontId="18" fillId="0" borderId="10" xfId="42" applyNumberFormat="1" applyFill="1" applyBorder="1"/>
    <xf numFmtId="3" fontId="18" fillId="0" borderId="0" xfId="42" applyNumberFormat="1" applyFont="1" applyFill="1"/>
    <xf numFmtId="0" fontId="18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10" fontId="0" fillId="0" borderId="0" xfId="0" applyNumberFormat="1"/>
    <xf numFmtId="3" fontId="0" fillId="0" borderId="0" xfId="0" applyNumberFormat="1" applyFont="1"/>
    <xf numFmtId="0" fontId="24" fillId="0" borderId="0" xfId="0" applyFont="1"/>
    <xf numFmtId="3" fontId="25" fillId="0" borderId="0" xfId="0" applyNumberFormat="1" applyFont="1"/>
    <xf numFmtId="0" fontId="25" fillId="0" borderId="0" xfId="0" applyFont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165" fontId="0" fillId="0" borderId="0" xfId="0" applyNumberFormat="1"/>
    <xf numFmtId="0" fontId="0" fillId="0" borderId="0" xfId="0" applyNumberFormat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6" fillId="0" borderId="0" xfId="0" applyNumberFormat="1" applyFont="1"/>
    <xf numFmtId="0" fontId="20" fillId="0" borderId="0" xfId="0" applyFont="1" applyAlignment="1">
      <alignment horizontal="right" wrapText="1"/>
    </xf>
    <xf numFmtId="3" fontId="0" fillId="0" borderId="0" xfId="0" applyNumberFormat="1" applyAlignment="1">
      <alignment horizontal="center"/>
    </xf>
    <xf numFmtId="0" fontId="27" fillId="0" borderId="0" xfId="0" applyFont="1"/>
    <xf numFmtId="3" fontId="28" fillId="0" borderId="0" xfId="0" applyNumberFormat="1" applyFont="1"/>
    <xf numFmtId="0" fontId="29" fillId="0" borderId="0" xfId="0" applyFont="1"/>
    <xf numFmtId="3" fontId="30" fillId="0" borderId="0" xfId="0" applyNumberFormat="1" applyFont="1"/>
    <xf numFmtId="0" fontId="16" fillId="0" borderId="0" xfId="0" applyNumberFormat="1" applyFont="1"/>
    <xf numFmtId="164" fontId="0" fillId="0" borderId="0" xfId="74" applyNumberFormat="1" applyFont="1"/>
    <xf numFmtId="0" fontId="14" fillId="0" borderId="0" xfId="0" applyFont="1"/>
    <xf numFmtId="0" fontId="31" fillId="0" borderId="0" xfId="0" applyFont="1"/>
    <xf numFmtId="0" fontId="0" fillId="33" borderId="0" xfId="0" applyFill="1"/>
    <xf numFmtId="0" fontId="0" fillId="0" borderId="0" xfId="0" applyNumberFormat="1" applyFont="1"/>
    <xf numFmtId="0" fontId="32" fillId="0" borderId="0" xfId="0" applyFont="1"/>
    <xf numFmtId="3" fontId="0" fillId="0" borderId="0" xfId="0" applyNumberFormat="1" applyFill="1"/>
    <xf numFmtId="3" fontId="0" fillId="0" borderId="0" xfId="0" applyNumberFormat="1" applyFont="1" applyFill="1"/>
    <xf numFmtId="0" fontId="22" fillId="0" borderId="0" xfId="0" applyNumberFormat="1" applyFont="1"/>
    <xf numFmtId="4" fontId="0" fillId="0" borderId="0" xfId="0" applyNumberFormat="1" applyFont="1"/>
    <xf numFmtId="164" fontId="0" fillId="33" borderId="0" xfId="74" applyNumberFormat="1" applyFont="1" applyFill="1"/>
    <xf numFmtId="3" fontId="22" fillId="0" borderId="0" xfId="0" applyNumberFormat="1" applyFont="1"/>
    <xf numFmtId="166" fontId="0" fillId="0" borderId="0" xfId="0" applyNumberFormat="1"/>
    <xf numFmtId="0" fontId="18" fillId="34" borderId="0" xfId="42" applyFont="1" applyFill="1"/>
    <xf numFmtId="0" fontId="18" fillId="33" borderId="0" xfId="42" applyFont="1" applyFill="1"/>
    <xf numFmtId="10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9" fontId="0" fillId="0" borderId="0" xfId="74" applyFont="1"/>
    <xf numFmtId="0" fontId="22" fillId="0" borderId="0" xfId="0" applyFont="1"/>
    <xf numFmtId="168" fontId="0" fillId="0" borderId="0" xfId="0" applyNumberFormat="1"/>
    <xf numFmtId="0" fontId="0" fillId="0" borderId="0" xfId="0" applyAlignment="1">
      <alignment horizontal="center"/>
    </xf>
    <xf numFmtId="0" fontId="33" fillId="0" borderId="0" xfId="0" applyFont="1"/>
    <xf numFmtId="0" fontId="34" fillId="0" borderId="0" xfId="0" applyFont="1"/>
    <xf numFmtId="0" fontId="0" fillId="0" borderId="0" xfId="0" applyAlignment="1">
      <alignment wrapText="1"/>
    </xf>
    <xf numFmtId="0" fontId="35" fillId="0" borderId="0" xfId="0" applyFont="1"/>
    <xf numFmtId="0" fontId="16" fillId="0" borderId="0" xfId="0" applyFont="1" applyFill="1"/>
    <xf numFmtId="164" fontId="0" fillId="0" borderId="0" xfId="74" applyNumberFormat="1" applyFont="1" applyFill="1"/>
    <xf numFmtId="3" fontId="20" fillId="0" borderId="0" xfId="46" applyNumberFormat="1" applyFont="1"/>
    <xf numFmtId="0" fontId="20" fillId="0" borderId="0" xfId="46" applyFont="1"/>
    <xf numFmtId="164" fontId="22" fillId="0" borderId="0" xfId="74" applyNumberFormat="1" applyFont="1"/>
    <xf numFmtId="0" fontId="18" fillId="0" borderId="0" xfId="42"/>
    <xf numFmtId="0" fontId="18" fillId="34" borderId="0" xfId="42" applyFill="1"/>
    <xf numFmtId="0" fontId="18" fillId="33" borderId="0" xfId="42" applyFill="1"/>
    <xf numFmtId="0" fontId="18" fillId="0" borderId="10" xfId="42" applyBorder="1"/>
    <xf numFmtId="3" fontId="0" fillId="0" borderId="11" xfId="0" applyNumberFormat="1" applyBorder="1"/>
    <xf numFmtId="0" fontId="22" fillId="0" borderId="0" xfId="42" applyFont="1"/>
    <xf numFmtId="3" fontId="23" fillId="0" borderId="0" xfId="42" applyNumberFormat="1" applyFont="1"/>
    <xf numFmtId="3" fontId="18" fillId="0" borderId="0" xfId="42" applyNumberFormat="1"/>
    <xf numFmtId="3" fontId="18" fillId="33" borderId="0" xfId="42" applyNumberFormat="1" applyFill="1"/>
    <xf numFmtId="3" fontId="18" fillId="0" borderId="10" xfId="42" applyNumberFormat="1" applyBorder="1"/>
    <xf numFmtId="0" fontId="20" fillId="0" borderId="0" xfId="42" applyFont="1"/>
    <xf numFmtId="166" fontId="0" fillId="0" borderId="0" xfId="0" applyNumberFormat="1" applyFont="1"/>
    <xf numFmtId="169" fontId="0" fillId="0" borderId="0" xfId="0" applyNumberFormat="1" applyFont="1"/>
    <xf numFmtId="166" fontId="0" fillId="0" borderId="0" xfId="0" applyNumberFormat="1" applyFill="1"/>
    <xf numFmtId="4" fontId="0" fillId="0" borderId="0" xfId="0" applyNumberFormat="1" applyFill="1"/>
    <xf numFmtId="0" fontId="26" fillId="0" borderId="0" xfId="47" applyFont="1"/>
    <xf numFmtId="3" fontId="26" fillId="0" borderId="0" xfId="47" applyNumberFormat="1" applyFont="1"/>
    <xf numFmtId="169" fontId="0" fillId="0" borderId="0" xfId="0" applyNumberFormat="1"/>
    <xf numFmtId="170" fontId="0" fillId="0" borderId="0" xfId="0" applyNumberFormat="1"/>
    <xf numFmtId="3" fontId="0" fillId="0" borderId="0" xfId="0" applyNumberFormat="1" applyBorder="1"/>
    <xf numFmtId="3" fontId="16" fillId="0" borderId="0" xfId="75" applyNumberFormat="1" applyFont="1"/>
    <xf numFmtId="2" fontId="0" fillId="0" borderId="0" xfId="74" applyNumberFormat="1" applyFont="1"/>
    <xf numFmtId="3" fontId="0" fillId="0" borderId="0" xfId="75" applyNumberFormat="1" applyFont="1"/>
    <xf numFmtId="167" fontId="16" fillId="0" borderId="0" xfId="0" applyNumberFormat="1" applyFont="1"/>
    <xf numFmtId="167" fontId="0" fillId="0" borderId="0" xfId="75" applyNumberFormat="1" applyFont="1"/>
    <xf numFmtId="0" fontId="38" fillId="0" borderId="0" xfId="0" applyFont="1"/>
    <xf numFmtId="0" fontId="39" fillId="0" borderId="0" xfId="0" applyFont="1"/>
    <xf numFmtId="3" fontId="39" fillId="0" borderId="0" xfId="0" applyNumberFormat="1" applyFont="1"/>
    <xf numFmtId="3" fontId="38" fillId="0" borderId="0" xfId="0" applyNumberFormat="1" applyFont="1"/>
    <xf numFmtId="2" fontId="16" fillId="0" borderId="0" xfId="0" applyNumberFormat="1" applyFont="1"/>
    <xf numFmtId="0" fontId="37" fillId="0" borderId="0" xfId="0" applyFont="1" applyFill="1"/>
    <xf numFmtId="0" fontId="37" fillId="0" borderId="0" xfId="0" applyFont="1" applyFill="1" applyAlignment="1">
      <alignment wrapText="1"/>
    </xf>
    <xf numFmtId="3" fontId="40" fillId="0" borderId="0" xfId="0" applyNumberFormat="1" applyFont="1"/>
    <xf numFmtId="3" fontId="18" fillId="0" borderId="0" xfId="42" applyNumberFormat="1" applyBorder="1"/>
    <xf numFmtId="0" fontId="0" fillId="33" borderId="0" xfId="0" applyFill="1" applyAlignment="1">
      <alignment horizontal="right"/>
    </xf>
    <xf numFmtId="3" fontId="23" fillId="0" borderId="0" xfId="42" applyNumberFormat="1" applyFont="1" applyFill="1"/>
    <xf numFmtId="171" fontId="0" fillId="0" borderId="0" xfId="75" applyNumberFormat="1" applyFont="1"/>
    <xf numFmtId="0" fontId="1" fillId="0" borderId="0" xfId="0" applyFont="1"/>
    <xf numFmtId="0" fontId="1" fillId="0" borderId="0" xfId="0" applyFont="1" applyFill="1" applyBorder="1"/>
    <xf numFmtId="0" fontId="22" fillId="33" borderId="0" xfId="42" applyFont="1" applyFill="1"/>
    <xf numFmtId="164" fontId="22" fillId="0" borderId="0" xfId="74" applyNumberFormat="1" applyFont="1" applyFill="1"/>
    <xf numFmtId="165" fontId="0" fillId="0" borderId="0" xfId="74" applyNumberFormat="1" applyFont="1"/>
    <xf numFmtId="0" fontId="0" fillId="33" borderId="0" xfId="0" applyNumberFormat="1" applyFill="1"/>
    <xf numFmtId="171" fontId="16" fillId="0" borderId="0" xfId="75" applyNumberFormat="1" applyFont="1"/>
    <xf numFmtId="3" fontId="22" fillId="0" borderId="0" xfId="0" applyNumberFormat="1" applyFont="1" applyFill="1"/>
    <xf numFmtId="3" fontId="41" fillId="0" borderId="0" xfId="0" applyNumberFormat="1" applyFont="1" applyBorder="1" applyAlignment="1">
      <alignment horizontal="right" vertical="center"/>
    </xf>
    <xf numFmtId="3" fontId="42" fillId="0" borderId="0" xfId="0" applyNumberFormat="1" applyFont="1" applyBorder="1" applyAlignment="1">
      <alignment horizontal="right" vertical="center"/>
    </xf>
    <xf numFmtId="0" fontId="18" fillId="0" borderId="0" xfId="46"/>
    <xf numFmtId="167" fontId="0" fillId="0" borderId="0" xfId="0" applyNumberFormat="1" applyFont="1"/>
    <xf numFmtId="0" fontId="0" fillId="35" borderId="0" xfId="0" applyFill="1"/>
    <xf numFmtId="164" fontId="0" fillId="35" borderId="0" xfId="74" applyNumberFormat="1" applyFont="1" applyFill="1"/>
    <xf numFmtId="0" fontId="43" fillId="0" borderId="0" xfId="42" applyFont="1"/>
    <xf numFmtId="0" fontId="0" fillId="0" borderId="0" xfId="0"/>
    <xf numFmtId="0" fontId="0" fillId="0" borderId="0" xfId="0"/>
    <xf numFmtId="11" fontId="0" fillId="0" borderId="0" xfId="0" applyNumberFormat="1"/>
    <xf numFmtId="3" fontId="18" fillId="0" borderId="0" xfId="46" applyNumberFormat="1" applyFont="1" applyFill="1"/>
    <xf numFmtId="0" fontId="0" fillId="0" borderId="0" xfId="0" applyAlignment="1">
      <alignment horizontal="left"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8" xr16:uid="{3C47307E-81D4-4DEF-8FD1-C2C09ECCDF97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4" xr16:uid="{00000000-0016-0000-0800-000004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6" xr16:uid="{C15AE088-6CCD-4C49-A0A0-D74B8F7BAD9D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7" xr16:uid="{D130EE80-2ECC-4B16-8797-9A2659C8411E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5" xr16:uid="{24B90C2B-A226-4E7F-870F-9FDEC8962A41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0" xr16:uid="{00000000-0016-0000-0900-000005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4" xr16:uid="{00000000-0016-0000-0A00-000006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20" xr16:uid="{00000000-0016-0000-0C00-000008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6" xr16:uid="{5B21908E-8983-48E7-9387-2F241B7EA1A4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7" xr16:uid="{AC2D534E-2CDF-4505-A191-4E5228069ADB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52" xr16:uid="{00000000-0016-0000-1400-00000F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9" xr16:uid="{56FC9C09-66B1-4D79-B52C-CCE6E5D45021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8" xr16:uid="{B366BAB4-2654-4DF4-94F4-BB3EB9390C65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9" xr16:uid="{00000000-0016-0000-0B00-000007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0E00-000009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241F83DF-9784-4C05-B741-EA6824D07536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3" xr16:uid="{F9B484F2-2494-4CBA-8076-1E0575BE1B66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25" xr16:uid="{FD235416-93DC-41C4-BF6D-7B9C508406D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3" xr16:uid="{00000000-0016-0000-0F00-00000A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26" xr16:uid="{2E1E42B9-5A95-48B5-A825-95A24E8850DC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4" xr16:uid="{F5D4473F-9D7E-4299-AF9C-A1A01FC79FFC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2" xr16:uid="{00000000-0016-0000-1000-00000C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00000000-0016-0000-0500-000001000000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50" xr16:uid="{00000000-0016-0000-1000-00000B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3" xr16:uid="{00000000-0016-0000-1100-00000D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9" xr16:uid="{F18E91EC-0A26-4519-8A21-2C20F75E39DA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51" xr16:uid="{00000000-0016-0000-1200-00000E000000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22" xr16:uid="{00000000-0016-0000-1600-000010000000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1" xr16:uid="{00000000-0016-0000-1600-000011000000}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27" xr16:uid="{F3C0C5DF-1130-4EB4-B4A9-D175C50EC21C}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8" xr16:uid="{D03618A0-F551-4F75-8ED5-FF85B9185666}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9" xr16:uid="{00000000-0016-0000-1700-000013000000}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_1" connectionId="30" xr16:uid="{00000000-0016-0000-1700-00001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7" xr16:uid="{00000000-0016-0000-0500-000000000000}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31" xr16:uid="{8F5A6A20-389A-46DA-A7D2-6B86E11B959B}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32" xr16:uid="{00000000-0016-0000-1800-000014000000}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34" xr16:uid="{00000000-0016-0000-1900-000016000000}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3" xr16:uid="{00000000-0016-0000-1900-000015000000}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40" xr16:uid="{94F56C36-2F6E-4439-B751-530EC8372064}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41" xr16:uid="{CCE209AD-2A72-487C-897C-926EC55F10D5}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5" xr16:uid="{B6B0F56A-743B-4D22-81A7-1042094B4118}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6" xr16:uid="{FF5D17E7-3D4A-44FF-B4C4-FA1EF8D4DDE2}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7" xr16:uid="{1B5AA8E2-67CD-43E3-8C96-B1B580DFDB09}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5" connectionId="38" xr16:uid="{A65D525B-D317-4911-B362-0B771FCFA58E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_5" connectionId="12" xr16:uid="{1EABDE61-A5F6-4AD6-9868-6BE7F8E719FD}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9" xr16:uid="{CE970398-3A32-4025-9FA5-C91EEF2FD690}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5" xr16:uid="{00000000-0016-0000-1A00-000017000000}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5" connectionId="6" xr16:uid="{5F924D7B-059E-4F1B-97A8-2AC477B3E7C5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1" xr16:uid="{3C51CDEA-13AE-437F-9DA4-E950E94670A6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45" xr16:uid="{00000000-0016-0000-0600-000002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3" xr16:uid="{00000000-0016-0000-0700-000003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8" xr16:uid="{089FB001-790C-4718-916D-F1DDBB1205AC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.xml"/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6.xml"/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8.xml"/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0.xml"/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5.xml"/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7.xml"/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9.xml"/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3.xml"/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5.xml"/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9.xml"/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2.xml"/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6"/>
  <sheetViews>
    <sheetView workbookViewId="0">
      <selection activeCell="G10" sqref="G10"/>
    </sheetView>
  </sheetViews>
  <sheetFormatPr defaultRowHeight="15" x14ac:dyDescent="0.25"/>
  <cols>
    <col min="1" max="1" width="16" customWidth="1"/>
  </cols>
  <sheetData>
    <row r="1" spans="1:1" x14ac:dyDescent="0.25">
      <c r="A1" s="17" t="s">
        <v>0</v>
      </c>
    </row>
    <row r="2" spans="1:1" s="17" customFormat="1" x14ac:dyDescent="0.25">
      <c r="A2" s="17" t="s">
        <v>1</v>
      </c>
    </row>
    <row r="3" spans="1:1" s="17" customFormat="1" x14ac:dyDescent="0.25">
      <c r="A3" s="17" t="s">
        <v>2</v>
      </c>
    </row>
    <row r="5" spans="1:1" x14ac:dyDescent="0.25">
      <c r="A5" s="2" t="s">
        <v>3</v>
      </c>
    </row>
    <row r="6" spans="1:1" x14ac:dyDescent="0.25">
      <c r="A6" s="23" t="s">
        <v>4</v>
      </c>
    </row>
    <row r="7" spans="1:1" s="17" customFormat="1" x14ac:dyDescent="0.25">
      <c r="A7" s="17" t="s">
        <v>5</v>
      </c>
    </row>
    <row r="8" spans="1:1" x14ac:dyDescent="0.25">
      <c r="A8" s="23" t="s">
        <v>6</v>
      </c>
    </row>
    <row r="9" spans="1:1" s="17" customFormat="1" x14ac:dyDescent="0.25">
      <c r="A9" s="23" t="s">
        <v>7</v>
      </c>
    </row>
    <row r="10" spans="1:1" x14ac:dyDescent="0.25">
      <c r="A10" s="23" t="s">
        <v>8</v>
      </c>
    </row>
    <row r="11" spans="1:1" s="17" customFormat="1" x14ac:dyDescent="0.25">
      <c r="A11" s="23" t="s">
        <v>9</v>
      </c>
    </row>
    <row r="12" spans="1:1" s="17" customFormat="1" x14ac:dyDescent="0.25">
      <c r="A12" s="23" t="s">
        <v>10</v>
      </c>
    </row>
    <row r="13" spans="1:1" x14ac:dyDescent="0.25">
      <c r="A13" s="23" t="s">
        <v>11</v>
      </c>
    </row>
    <row r="14" spans="1:1" x14ac:dyDescent="0.25">
      <c r="A14" s="23" t="s">
        <v>12</v>
      </c>
    </row>
    <row r="15" spans="1:1" x14ac:dyDescent="0.25">
      <c r="A15" s="17" t="s">
        <v>13</v>
      </c>
    </row>
    <row r="16" spans="1:1" s="17" customFormat="1" x14ac:dyDescent="0.25">
      <c r="A16" s="23" t="s">
        <v>14</v>
      </c>
    </row>
    <row r="17" spans="1:1" s="17" customFormat="1" x14ac:dyDescent="0.25">
      <c r="A17" s="23" t="s">
        <v>15</v>
      </c>
    </row>
    <row r="18" spans="1:1" x14ac:dyDescent="0.25">
      <c r="A18" s="23" t="s">
        <v>16</v>
      </c>
    </row>
    <row r="19" spans="1:1" s="17" customFormat="1" x14ac:dyDescent="0.25">
      <c r="A19" s="23" t="s">
        <v>17</v>
      </c>
    </row>
    <row r="20" spans="1:1" x14ac:dyDescent="0.25">
      <c r="A20" s="23" t="s">
        <v>18</v>
      </c>
    </row>
    <row r="21" spans="1:1" x14ac:dyDescent="0.25">
      <c r="A21" s="23" t="s">
        <v>19</v>
      </c>
    </row>
    <row r="22" spans="1:1" s="17" customFormat="1" x14ac:dyDescent="0.25">
      <c r="A22" s="23" t="s">
        <v>20</v>
      </c>
    </row>
    <row r="23" spans="1:1" s="17" customFormat="1" x14ac:dyDescent="0.25">
      <c r="A23" s="23" t="s">
        <v>21</v>
      </c>
    </row>
    <row r="24" spans="1:1" x14ac:dyDescent="0.25">
      <c r="A24" s="17" t="s">
        <v>22</v>
      </c>
    </row>
    <row r="25" spans="1:1" ht="15.75" x14ac:dyDescent="0.25">
      <c r="A25" s="35" t="s">
        <v>23</v>
      </c>
    </row>
    <row r="26" spans="1:1" x14ac:dyDescent="0.25">
      <c r="A26" s="17" t="s">
        <v>24</v>
      </c>
    </row>
    <row r="27" spans="1:1" s="17" customFormat="1" x14ac:dyDescent="0.25">
      <c r="A27" s="17" t="s">
        <v>25</v>
      </c>
    </row>
    <row r="28" spans="1:1" x14ac:dyDescent="0.25">
      <c r="A28" s="17" t="s">
        <v>26</v>
      </c>
    </row>
    <row r="29" spans="1:1" x14ac:dyDescent="0.25">
      <c r="A29" s="23" t="s">
        <v>27</v>
      </c>
    </row>
    <row r="30" spans="1:1" x14ac:dyDescent="0.25">
      <c r="A30" s="23" t="s">
        <v>28</v>
      </c>
    </row>
    <row r="31" spans="1:1" s="17" customFormat="1" x14ac:dyDescent="0.25">
      <c r="A31" s="23" t="s">
        <v>29</v>
      </c>
    </row>
    <row r="32" spans="1:1" x14ac:dyDescent="0.25">
      <c r="A32" s="17" t="s">
        <v>30</v>
      </c>
    </row>
    <row r="33" spans="1:2" x14ac:dyDescent="0.25">
      <c r="A33" s="23" t="s">
        <v>31</v>
      </c>
      <c r="B33" s="17"/>
    </row>
    <row r="34" spans="1:2" s="17" customFormat="1" x14ac:dyDescent="0.25"/>
    <row r="35" spans="1:2" ht="15.75" x14ac:dyDescent="0.25">
      <c r="A35" s="38" t="s">
        <v>32</v>
      </c>
      <c r="B35" s="17"/>
    </row>
    <row r="36" spans="1:2" s="17" customFormat="1" x14ac:dyDescent="0.25">
      <c r="A36" s="51" t="s">
        <v>33</v>
      </c>
      <c r="B36" s="17" t="s">
        <v>34</v>
      </c>
    </row>
    <row r="37" spans="1:2" ht="15.75" x14ac:dyDescent="0.25">
      <c r="A37" s="36" t="s">
        <v>35</v>
      </c>
      <c r="B37" s="36" t="s">
        <v>36</v>
      </c>
    </row>
    <row r="38" spans="1:2" ht="15.75" x14ac:dyDescent="0.25">
      <c r="A38" s="35" t="s">
        <v>37</v>
      </c>
      <c r="B38" s="37" t="s">
        <v>38</v>
      </c>
    </row>
    <row r="39" spans="1:2" ht="15.75" x14ac:dyDescent="0.25">
      <c r="A39" s="35" t="s">
        <v>39</v>
      </c>
      <c r="B39" s="35" t="s">
        <v>40</v>
      </c>
    </row>
    <row r="40" spans="1:2" ht="15.75" x14ac:dyDescent="0.25">
      <c r="A40" s="35" t="s">
        <v>41</v>
      </c>
      <c r="B40" s="35" t="s">
        <v>42</v>
      </c>
    </row>
    <row r="41" spans="1:2" ht="15.75" x14ac:dyDescent="0.25">
      <c r="A41" s="35" t="s">
        <v>43</v>
      </c>
      <c r="B41" s="35" t="s">
        <v>44</v>
      </c>
    </row>
    <row r="42" spans="1:2" ht="15.75" x14ac:dyDescent="0.25">
      <c r="A42" s="35" t="s">
        <v>45</v>
      </c>
      <c r="B42" s="35" t="s">
        <v>46</v>
      </c>
    </row>
    <row r="43" spans="1:2" ht="15.75" x14ac:dyDescent="0.25">
      <c r="A43" s="35" t="s">
        <v>47</v>
      </c>
      <c r="B43" s="35" t="s">
        <v>48</v>
      </c>
    </row>
    <row r="44" spans="1:2" ht="15.75" x14ac:dyDescent="0.25">
      <c r="A44" s="35" t="s">
        <v>49</v>
      </c>
      <c r="B44" s="35" t="s">
        <v>50</v>
      </c>
    </row>
    <row r="45" spans="1:2" ht="15.75" x14ac:dyDescent="0.25">
      <c r="A45" s="35" t="s">
        <v>51</v>
      </c>
      <c r="B45" s="35" t="s">
        <v>52</v>
      </c>
    </row>
    <row r="46" spans="1:2" ht="15.75" x14ac:dyDescent="0.25">
      <c r="A46" s="35" t="s">
        <v>53</v>
      </c>
      <c r="B46" s="37" t="s">
        <v>54</v>
      </c>
    </row>
    <row r="47" spans="1:2" ht="15.75" x14ac:dyDescent="0.25">
      <c r="A47" s="35" t="s">
        <v>55</v>
      </c>
      <c r="B47" s="35" t="s">
        <v>56</v>
      </c>
    </row>
    <row r="48" spans="1:2" ht="15.75" x14ac:dyDescent="0.25">
      <c r="A48" s="35" t="s">
        <v>57</v>
      </c>
      <c r="B48" s="35" t="s">
        <v>58</v>
      </c>
    </row>
    <row r="49" spans="1:2" ht="15.75" x14ac:dyDescent="0.25">
      <c r="A49" s="35" t="s">
        <v>59</v>
      </c>
      <c r="B49" s="37" t="s">
        <v>60</v>
      </c>
    </row>
    <row r="50" spans="1:2" ht="15.75" x14ac:dyDescent="0.25">
      <c r="A50" s="35" t="s">
        <v>61</v>
      </c>
      <c r="B50" s="37" t="s">
        <v>62</v>
      </c>
    </row>
    <row r="51" spans="1:2" ht="15.75" x14ac:dyDescent="0.25">
      <c r="A51" s="35" t="s">
        <v>63</v>
      </c>
      <c r="B51" s="37" t="s">
        <v>64</v>
      </c>
    </row>
    <row r="52" spans="1:2" ht="15.75" x14ac:dyDescent="0.25">
      <c r="A52" s="35" t="s">
        <v>65</v>
      </c>
      <c r="B52" s="35" t="s">
        <v>66</v>
      </c>
    </row>
    <row r="53" spans="1:2" ht="15.75" x14ac:dyDescent="0.25">
      <c r="A53" s="35" t="s">
        <v>67</v>
      </c>
      <c r="B53" s="35" t="s">
        <v>68</v>
      </c>
    </row>
    <row r="54" spans="1:2" ht="15.75" x14ac:dyDescent="0.25">
      <c r="A54" s="35" t="s">
        <v>69</v>
      </c>
      <c r="B54" s="37" t="s">
        <v>70</v>
      </c>
    </row>
    <row r="55" spans="1:2" s="17" customFormat="1" ht="15.75" x14ac:dyDescent="0.25">
      <c r="A55" s="35" t="s">
        <v>71</v>
      </c>
      <c r="B55" s="37" t="s">
        <v>72</v>
      </c>
    </row>
    <row r="56" spans="1:2" ht="15.75" x14ac:dyDescent="0.25">
      <c r="A56" s="35" t="s">
        <v>73</v>
      </c>
      <c r="B56" s="37" t="s">
        <v>74</v>
      </c>
    </row>
    <row r="57" spans="1:2" ht="15.75" x14ac:dyDescent="0.25">
      <c r="A57" s="35" t="s">
        <v>75</v>
      </c>
      <c r="B57" s="35" t="s">
        <v>76</v>
      </c>
    </row>
    <row r="58" spans="1:2" ht="15.75" x14ac:dyDescent="0.25">
      <c r="A58" s="35" t="s">
        <v>77</v>
      </c>
      <c r="B58" s="35" t="s">
        <v>78</v>
      </c>
    </row>
    <row r="59" spans="1:2" ht="15.75" x14ac:dyDescent="0.25">
      <c r="A59" s="35" t="s">
        <v>79</v>
      </c>
      <c r="B59" s="35" t="s">
        <v>80</v>
      </c>
    </row>
    <row r="60" spans="1:2" ht="15.75" x14ac:dyDescent="0.25">
      <c r="A60" s="35" t="s">
        <v>81</v>
      </c>
      <c r="B60" s="37" t="s">
        <v>82</v>
      </c>
    </row>
    <row r="61" spans="1:2" ht="15.75" x14ac:dyDescent="0.25">
      <c r="A61" s="35" t="s">
        <v>83</v>
      </c>
      <c r="B61" s="37" t="s">
        <v>84</v>
      </c>
    </row>
    <row r="62" spans="1:2" ht="15.75" x14ac:dyDescent="0.25">
      <c r="A62" s="35" t="s">
        <v>85</v>
      </c>
      <c r="B62" s="35" t="s">
        <v>86</v>
      </c>
    </row>
    <row r="63" spans="1:2" ht="15.75" x14ac:dyDescent="0.25">
      <c r="A63" s="35" t="s">
        <v>87</v>
      </c>
      <c r="B63" s="35" t="s">
        <v>88</v>
      </c>
    </row>
    <row r="64" spans="1:2" ht="15.75" x14ac:dyDescent="0.25">
      <c r="A64" s="35" t="s">
        <v>89</v>
      </c>
      <c r="B64" s="37" t="s">
        <v>90</v>
      </c>
    </row>
    <row r="65" spans="1:2" ht="15.75" x14ac:dyDescent="0.25">
      <c r="A65" s="35" t="s">
        <v>91</v>
      </c>
      <c r="B65" s="37" t="s">
        <v>92</v>
      </c>
    </row>
    <row r="66" spans="1:2" ht="15.75" x14ac:dyDescent="0.25">
      <c r="A66" s="35" t="s">
        <v>93</v>
      </c>
      <c r="B66" s="37" t="s">
        <v>94</v>
      </c>
    </row>
    <row r="67" spans="1:2" ht="15.75" x14ac:dyDescent="0.25">
      <c r="A67" s="35" t="s">
        <v>95</v>
      </c>
      <c r="B67" s="37" t="s">
        <v>96</v>
      </c>
    </row>
    <row r="68" spans="1:2" ht="15.75" x14ac:dyDescent="0.25">
      <c r="A68" s="35" t="s">
        <v>97</v>
      </c>
      <c r="B68" s="37" t="s">
        <v>98</v>
      </c>
    </row>
    <row r="69" spans="1:2" ht="15.75" x14ac:dyDescent="0.25">
      <c r="A69" s="35" t="s">
        <v>99</v>
      </c>
      <c r="B69" s="37" t="s">
        <v>100</v>
      </c>
    </row>
    <row r="70" spans="1:2" ht="15.75" x14ac:dyDescent="0.25">
      <c r="A70" s="35" t="s">
        <v>101</v>
      </c>
      <c r="B70" s="37" t="s">
        <v>102</v>
      </c>
    </row>
    <row r="71" spans="1:2" ht="15.75" x14ac:dyDescent="0.25">
      <c r="A71" s="35" t="s">
        <v>103</v>
      </c>
      <c r="B71" s="37" t="s">
        <v>104</v>
      </c>
    </row>
    <row r="72" spans="1:2" ht="15.75" x14ac:dyDescent="0.25">
      <c r="A72" s="35" t="s">
        <v>105</v>
      </c>
      <c r="B72" s="37" t="s">
        <v>106</v>
      </c>
    </row>
    <row r="73" spans="1:2" ht="15.75" x14ac:dyDescent="0.25">
      <c r="A73" s="35" t="s">
        <v>107</v>
      </c>
      <c r="B73" s="37" t="s">
        <v>108</v>
      </c>
    </row>
    <row r="74" spans="1:2" ht="15.75" x14ac:dyDescent="0.25">
      <c r="A74" s="35" t="s">
        <v>109</v>
      </c>
      <c r="B74" s="37" t="s">
        <v>110</v>
      </c>
    </row>
    <row r="75" spans="1:2" ht="15.75" x14ac:dyDescent="0.25">
      <c r="A75" s="35" t="s">
        <v>111</v>
      </c>
      <c r="B75" s="37" t="s">
        <v>112</v>
      </c>
    </row>
    <row r="76" spans="1:2" ht="15.75" x14ac:dyDescent="0.25">
      <c r="A76" s="35" t="s">
        <v>113</v>
      </c>
      <c r="B76" s="37" t="s">
        <v>114</v>
      </c>
    </row>
    <row r="77" spans="1:2" ht="15.75" x14ac:dyDescent="0.25">
      <c r="A77" s="35" t="s">
        <v>115</v>
      </c>
      <c r="B77" s="37" t="s">
        <v>116</v>
      </c>
    </row>
    <row r="78" spans="1:2" ht="15.75" x14ac:dyDescent="0.25">
      <c r="A78" s="35" t="s">
        <v>117</v>
      </c>
      <c r="B78" s="37" t="s">
        <v>118</v>
      </c>
    </row>
    <row r="79" spans="1:2" ht="15.75" x14ac:dyDescent="0.25">
      <c r="A79" s="35" t="s">
        <v>119</v>
      </c>
      <c r="B79" s="37" t="s">
        <v>120</v>
      </c>
    </row>
    <row r="80" spans="1:2" ht="15.75" x14ac:dyDescent="0.25">
      <c r="A80" s="35" t="s">
        <v>121</v>
      </c>
      <c r="B80" s="37" t="s">
        <v>122</v>
      </c>
    </row>
    <row r="81" spans="1:2" ht="15.75" x14ac:dyDescent="0.25">
      <c r="A81" s="35" t="s">
        <v>123</v>
      </c>
      <c r="B81" s="37" t="s">
        <v>124</v>
      </c>
    </row>
    <row r="82" spans="1:2" ht="15.75" x14ac:dyDescent="0.25">
      <c r="A82" s="35" t="s">
        <v>125</v>
      </c>
      <c r="B82" s="37" t="s">
        <v>126</v>
      </c>
    </row>
    <row r="83" spans="1:2" ht="15.75" x14ac:dyDescent="0.25">
      <c r="A83" s="35" t="s">
        <v>127</v>
      </c>
      <c r="B83" s="37" t="s">
        <v>128</v>
      </c>
    </row>
    <row r="84" spans="1:2" ht="15.75" x14ac:dyDescent="0.25">
      <c r="A84" s="35" t="s">
        <v>129</v>
      </c>
      <c r="B84" s="37" t="s">
        <v>130</v>
      </c>
    </row>
    <row r="85" spans="1:2" ht="15.75" x14ac:dyDescent="0.25">
      <c r="A85" s="35" t="s">
        <v>131</v>
      </c>
      <c r="B85" s="37" t="s">
        <v>132</v>
      </c>
    </row>
    <row r="86" spans="1:2" ht="15.75" x14ac:dyDescent="0.25">
      <c r="A86" s="35" t="s">
        <v>133</v>
      </c>
      <c r="B86" s="37" t="s">
        <v>134</v>
      </c>
    </row>
    <row r="87" spans="1:2" ht="15.75" x14ac:dyDescent="0.25">
      <c r="A87" s="35" t="s">
        <v>135</v>
      </c>
      <c r="B87" s="37" t="s">
        <v>136</v>
      </c>
    </row>
    <row r="88" spans="1:2" ht="15.75" x14ac:dyDescent="0.25">
      <c r="A88" s="35" t="s">
        <v>137</v>
      </c>
      <c r="B88" s="35" t="s">
        <v>138</v>
      </c>
    </row>
    <row r="89" spans="1:2" s="17" customFormat="1" ht="15.75" x14ac:dyDescent="0.25">
      <c r="A89" s="35" t="s">
        <v>139</v>
      </c>
      <c r="B89" s="37" t="s">
        <v>140</v>
      </c>
    </row>
    <row r="90" spans="1:2" ht="15.75" x14ac:dyDescent="0.25">
      <c r="A90" s="35" t="s">
        <v>141</v>
      </c>
      <c r="B90" s="37" t="s">
        <v>142</v>
      </c>
    </row>
    <row r="91" spans="1:2" ht="15.75" x14ac:dyDescent="0.25">
      <c r="A91" s="35" t="s">
        <v>143</v>
      </c>
      <c r="B91" s="35" t="s">
        <v>144</v>
      </c>
    </row>
    <row r="92" spans="1:2" ht="15.75" x14ac:dyDescent="0.25">
      <c r="A92" s="35" t="s">
        <v>145</v>
      </c>
      <c r="B92" s="35" t="s">
        <v>146</v>
      </c>
    </row>
    <row r="93" spans="1:2" ht="15.75" x14ac:dyDescent="0.25">
      <c r="A93" s="35" t="s">
        <v>147</v>
      </c>
      <c r="B93" s="35" t="s">
        <v>148</v>
      </c>
    </row>
    <row r="94" spans="1:2" ht="15.75" x14ac:dyDescent="0.25">
      <c r="A94" s="35" t="s">
        <v>149</v>
      </c>
      <c r="B94" s="35" t="s">
        <v>150</v>
      </c>
    </row>
    <row r="95" spans="1:2" ht="15.75" x14ac:dyDescent="0.25">
      <c r="A95" s="35" t="s">
        <v>151</v>
      </c>
      <c r="B95" s="35" t="s">
        <v>152</v>
      </c>
    </row>
    <row r="96" spans="1:2" ht="15.75" x14ac:dyDescent="0.25">
      <c r="A96" s="17" t="s">
        <v>153</v>
      </c>
      <c r="B96" s="35" t="s">
        <v>154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55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H15" sqref="H15"/>
    </sheetView>
  </sheetViews>
  <sheetFormatPr defaultColWidth="9.140625" defaultRowHeight="12.75" x14ac:dyDescent="0.2"/>
  <cols>
    <col min="1" max="1" width="17" style="88" bestFit="1" customWidth="1"/>
    <col min="2" max="2" width="10.85546875" style="88" customWidth="1"/>
    <col min="3" max="4" width="9.5703125" style="88" bestFit="1" customWidth="1"/>
    <col min="5" max="6" width="9.5703125" style="88" customWidth="1"/>
    <col min="7" max="9" width="9.5703125" style="88" bestFit="1" customWidth="1"/>
    <col min="10" max="10" width="10" style="88" bestFit="1" customWidth="1"/>
    <col min="11" max="11" width="10.140625" style="88" bestFit="1" customWidth="1"/>
    <col min="12" max="13" width="10.7109375" style="88" customWidth="1"/>
    <col min="14" max="14" width="9.85546875" style="88" bestFit="1" customWidth="1"/>
    <col min="15" max="17" width="9.5703125" style="88" bestFit="1" customWidth="1"/>
    <col min="18" max="18" width="9.5703125" style="88" customWidth="1"/>
    <col min="19" max="23" width="9.28515625" style="88" bestFit="1" customWidth="1"/>
    <col min="24" max="24" width="9.85546875" style="88" bestFit="1" customWidth="1"/>
    <col min="25" max="25" width="9.140625" style="89"/>
    <col min="26" max="26" width="9.85546875" style="89" bestFit="1" customWidth="1"/>
    <col min="27" max="16384" width="9.140625" style="88"/>
  </cols>
  <sheetData>
    <row r="1" spans="1:26" x14ac:dyDescent="0.2">
      <c r="B1" s="88" t="s">
        <v>379</v>
      </c>
    </row>
    <row r="2" spans="1:26" x14ac:dyDescent="0.2">
      <c r="A2" s="89" t="s">
        <v>339</v>
      </c>
      <c r="B2" s="89" t="s">
        <v>364</v>
      </c>
      <c r="C2" s="89" t="s">
        <v>33</v>
      </c>
      <c r="D2" s="89" t="s">
        <v>37</v>
      </c>
      <c r="E2" s="89" t="s">
        <v>39</v>
      </c>
      <c r="F2" s="89" t="s">
        <v>41</v>
      </c>
      <c r="G2" s="89" t="s">
        <v>366</v>
      </c>
      <c r="H2" s="89" t="s">
        <v>51</v>
      </c>
      <c r="I2" s="89" t="s">
        <v>53</v>
      </c>
      <c r="J2" s="89" t="s">
        <v>55</v>
      </c>
      <c r="K2" s="89" t="s">
        <v>57</v>
      </c>
      <c r="L2" s="89" t="s">
        <v>370</v>
      </c>
      <c r="M2" s="89" t="s">
        <v>59</v>
      </c>
      <c r="N2" s="89" t="s">
        <v>61</v>
      </c>
      <c r="O2" s="89" t="s">
        <v>67</v>
      </c>
      <c r="P2" s="89" t="s">
        <v>69</v>
      </c>
      <c r="Q2" s="89" t="s">
        <v>71</v>
      </c>
      <c r="R2" s="89" t="s">
        <v>73</v>
      </c>
      <c r="S2" s="89" t="s">
        <v>81</v>
      </c>
      <c r="T2" s="89" t="s">
        <v>159</v>
      </c>
      <c r="U2" s="89" t="s">
        <v>85</v>
      </c>
      <c r="V2" s="89" t="s">
        <v>89</v>
      </c>
      <c r="W2" s="89" t="s">
        <v>93</v>
      </c>
      <c r="X2" s="88" t="s">
        <v>135</v>
      </c>
      <c r="Y2" s="89" t="s">
        <v>143</v>
      </c>
      <c r="Z2" s="89" t="s">
        <v>380</v>
      </c>
    </row>
    <row r="3" spans="1:26" x14ac:dyDescent="0.2">
      <c r="A3" s="89" t="s">
        <v>172</v>
      </c>
      <c r="B3" s="89">
        <v>8919.3642059999893</v>
      </c>
      <c r="C3" s="89">
        <v>151786.00412999999</v>
      </c>
      <c r="D3" s="89">
        <v>13050.7479859999</v>
      </c>
      <c r="E3" s="89">
        <v>13050.7479859999</v>
      </c>
      <c r="F3" s="89">
        <v>3146.5549390000001</v>
      </c>
      <c r="G3" s="89">
        <v>78859.644220000002</v>
      </c>
      <c r="H3" s="89">
        <v>121520.90201999999</v>
      </c>
      <c r="I3" s="89">
        <v>18263.640399999898</v>
      </c>
      <c r="J3" s="89">
        <v>4459.8106680000001</v>
      </c>
      <c r="K3" s="89">
        <v>58710.79</v>
      </c>
      <c r="L3" s="89">
        <v>13676.225517000001</v>
      </c>
      <c r="M3" s="89">
        <v>17337.586126999999</v>
      </c>
      <c r="N3" s="89">
        <v>17337.586126999999</v>
      </c>
      <c r="O3" s="89">
        <v>38985.143250000001</v>
      </c>
      <c r="P3" s="89">
        <v>902222.53772999998</v>
      </c>
      <c r="Q3" s="89">
        <v>1303.6531880999901</v>
      </c>
      <c r="R3" s="89">
        <v>81441.493841000003</v>
      </c>
      <c r="S3" s="89">
        <v>22318.29135</v>
      </c>
      <c r="T3" s="89">
        <v>22318.29135</v>
      </c>
      <c r="U3" s="89">
        <v>4973.729088</v>
      </c>
      <c r="V3" s="89">
        <v>24381.263080000001</v>
      </c>
      <c r="W3" s="89">
        <v>55680.002029999901</v>
      </c>
      <c r="X3" s="89">
        <v>23401.333225599901</v>
      </c>
      <c r="Y3" s="89">
        <v>117343.61268999999</v>
      </c>
      <c r="Z3" s="89">
        <v>1612970.0833999999</v>
      </c>
    </row>
    <row r="4" spans="1:26" x14ac:dyDescent="0.2">
      <c r="A4" s="89" t="s">
        <v>174</v>
      </c>
      <c r="B4" s="89">
        <v>5581.6467899999998</v>
      </c>
      <c r="C4" s="89">
        <v>19976.8135</v>
      </c>
      <c r="D4" s="89">
        <v>7994.9890799999903</v>
      </c>
      <c r="E4" s="89">
        <v>7994.9890799999903</v>
      </c>
      <c r="F4" s="89">
        <v>1767.00240999999</v>
      </c>
      <c r="G4" s="89">
        <v>24038.004000000001</v>
      </c>
      <c r="H4" s="89">
        <v>64996.422799999898</v>
      </c>
      <c r="I4" s="89">
        <v>9711.4970699999994</v>
      </c>
      <c r="J4" s="89">
        <v>2424.7266300000001</v>
      </c>
      <c r="K4" s="89">
        <v>21558.859799999998</v>
      </c>
      <c r="L4" s="89">
        <v>8196.8697199999897</v>
      </c>
      <c r="M4" s="89">
        <v>12242.181689999999</v>
      </c>
      <c r="N4" s="89">
        <v>12242.181689999999</v>
      </c>
      <c r="O4" s="89">
        <v>24746.654199999899</v>
      </c>
      <c r="P4" s="89">
        <v>114442.50622</v>
      </c>
      <c r="Q4" s="89">
        <v>690.64367499999901</v>
      </c>
      <c r="R4" s="89">
        <v>39784.488740000001</v>
      </c>
      <c r="S4" s="89">
        <v>11894.2827</v>
      </c>
      <c r="T4" s="89">
        <v>11894.2827</v>
      </c>
      <c r="U4" s="89">
        <v>2747.3163299999901</v>
      </c>
      <c r="V4" s="89">
        <v>19476.202949999901</v>
      </c>
      <c r="W4" s="89">
        <v>42699.340100000001</v>
      </c>
      <c r="X4" s="89">
        <v>11433.44563</v>
      </c>
      <c r="Y4" s="89">
        <v>50055.005499999897</v>
      </c>
      <c r="Z4" s="89">
        <v>416821.0392</v>
      </c>
    </row>
    <row r="5" spans="1:26" x14ac:dyDescent="0.2">
      <c r="A5" s="89" t="s">
        <v>175</v>
      </c>
      <c r="B5" s="89">
        <v>7710.0567609999898</v>
      </c>
      <c r="C5" s="89">
        <v>133721.96706499899</v>
      </c>
      <c r="D5" s="89">
        <v>11184.2660919999</v>
      </c>
      <c r="E5" s="89">
        <v>11184.2660919999</v>
      </c>
      <c r="F5" s="89">
        <v>2726.3021873999901</v>
      </c>
      <c r="G5" s="89">
        <v>45701.131509999999</v>
      </c>
      <c r="H5" s="89">
        <v>105070.8645</v>
      </c>
      <c r="I5" s="89">
        <v>15793.841249999999</v>
      </c>
      <c r="J5" s="89">
        <v>3855.1868299999901</v>
      </c>
      <c r="K5" s="89">
        <v>42229.937786000002</v>
      </c>
      <c r="L5" s="89">
        <v>11821.972933999999</v>
      </c>
      <c r="M5" s="89">
        <v>15021.754499000001</v>
      </c>
      <c r="N5" s="89">
        <v>15021.754499000001</v>
      </c>
      <c r="O5" s="89">
        <v>35951.651582999999</v>
      </c>
      <c r="P5" s="89">
        <v>861050.39408730005</v>
      </c>
      <c r="Q5" s="89">
        <v>1126.9016213999901</v>
      </c>
      <c r="R5" s="89">
        <v>70476.038686900007</v>
      </c>
      <c r="S5" s="89">
        <v>24844.095607603998</v>
      </c>
      <c r="T5" s="89">
        <v>24844.095607603998</v>
      </c>
      <c r="U5" s="89">
        <v>4288.3802782000002</v>
      </c>
      <c r="V5" s="89">
        <v>18578.6774799999</v>
      </c>
      <c r="W5" s="89">
        <v>46193.273208999897</v>
      </c>
      <c r="X5" s="89">
        <v>16974.574210299899</v>
      </c>
      <c r="Y5" s="89">
        <v>70006.499650999904</v>
      </c>
      <c r="Z5" s="89">
        <v>1410124.03745999</v>
      </c>
    </row>
    <row r="6" spans="1:26" x14ac:dyDescent="0.2">
      <c r="A6" s="89" t="s">
        <v>176</v>
      </c>
      <c r="B6" s="89">
        <v>17328.815624999999</v>
      </c>
      <c r="C6" s="89">
        <v>142650.68844999999</v>
      </c>
      <c r="D6" s="89">
        <v>25013.785391000001</v>
      </c>
      <c r="E6" s="89">
        <v>25013.785391000001</v>
      </c>
      <c r="F6" s="89">
        <v>5466.7283512999902</v>
      </c>
      <c r="G6" s="89">
        <v>67039.026944999903</v>
      </c>
      <c r="H6" s="89">
        <v>208521.92592999901</v>
      </c>
      <c r="I6" s="89">
        <v>31303.689923999998</v>
      </c>
      <c r="J6" s="89">
        <v>7601.596313</v>
      </c>
      <c r="K6" s="89">
        <v>68970.879805999895</v>
      </c>
      <c r="L6" s="89">
        <v>25652.478517</v>
      </c>
      <c r="M6" s="89">
        <v>37182.734206000001</v>
      </c>
      <c r="N6" s="89">
        <v>37182.734206000001</v>
      </c>
      <c r="O6" s="89">
        <v>79308.590089999896</v>
      </c>
      <c r="P6" s="89">
        <v>632982.60985070001</v>
      </c>
      <c r="Q6" s="89">
        <v>2214.9431457999999</v>
      </c>
      <c r="R6" s="89">
        <v>131096.07341149999</v>
      </c>
      <c r="S6" s="89">
        <v>39554.9630473</v>
      </c>
      <c r="T6" s="89">
        <v>39554.9630473</v>
      </c>
      <c r="U6" s="89">
        <v>8804.6581260000003</v>
      </c>
      <c r="V6" s="89">
        <v>56309.590930999999</v>
      </c>
      <c r="W6" s="89">
        <v>127204.55667999999</v>
      </c>
      <c r="X6" s="89">
        <v>25742.540674899999</v>
      </c>
      <c r="Y6" s="89">
        <v>149260.46273599999</v>
      </c>
      <c r="Z6" s="89">
        <v>1632329.77275</v>
      </c>
    </row>
    <row r="7" spans="1:26" x14ac:dyDescent="0.2">
      <c r="A7" s="89" t="s">
        <v>177</v>
      </c>
      <c r="B7" s="89">
        <v>4744.3408724999899</v>
      </c>
      <c r="C7" s="89">
        <v>19027.595218999999</v>
      </c>
      <c r="D7" s="89">
        <v>6877.8152540000001</v>
      </c>
      <c r="E7" s="89">
        <v>6877.8152540000001</v>
      </c>
      <c r="F7" s="89">
        <v>1572.9918975999999</v>
      </c>
      <c r="G7" s="89">
        <v>22682.1318437999</v>
      </c>
      <c r="H7" s="89">
        <v>60106.268350999999</v>
      </c>
      <c r="I7" s="89">
        <v>9061.1777775999908</v>
      </c>
      <c r="J7" s="89">
        <v>2170.5750567999999</v>
      </c>
      <c r="K7" s="89">
        <v>20192.284433999899</v>
      </c>
      <c r="L7" s="89">
        <v>7103.4987287000004</v>
      </c>
      <c r="M7" s="89">
        <v>10012.960815599999</v>
      </c>
      <c r="N7" s="89">
        <v>10012.960815599999</v>
      </c>
      <c r="O7" s="89">
        <v>22889.734521999999</v>
      </c>
      <c r="P7" s="89">
        <v>112605.24898270299</v>
      </c>
      <c r="Q7" s="89">
        <v>634.20590708999896</v>
      </c>
      <c r="R7" s="89">
        <v>37400.167182589903</v>
      </c>
      <c r="S7" s="89">
        <v>18165.8719604166</v>
      </c>
      <c r="T7" s="89">
        <v>18165.8719604166</v>
      </c>
      <c r="U7" s="89">
        <v>2541.1671541999899</v>
      </c>
      <c r="V7" s="89">
        <v>14718.5406172</v>
      </c>
      <c r="W7" s="89">
        <v>34422.240342999998</v>
      </c>
      <c r="X7" s="89">
        <v>6273.3418495799997</v>
      </c>
      <c r="Y7" s="89">
        <v>39998.118299000002</v>
      </c>
      <c r="Z7" s="89">
        <v>372386.94352999999</v>
      </c>
    </row>
    <row r="8" spans="1:26" x14ac:dyDescent="0.2">
      <c r="A8" s="89" t="s">
        <v>178</v>
      </c>
      <c r="B8" s="89">
        <v>390.40373399999902</v>
      </c>
      <c r="C8" s="89">
        <v>10406.397664</v>
      </c>
      <c r="D8" s="89">
        <v>579.730726</v>
      </c>
      <c r="E8" s="89">
        <v>579.730726</v>
      </c>
      <c r="F8" s="89">
        <v>135.5041603</v>
      </c>
      <c r="G8" s="89">
        <v>1346.43036999999</v>
      </c>
      <c r="H8" s="89">
        <v>5237.82185999999</v>
      </c>
      <c r="I8" s="89">
        <v>788.49674100000004</v>
      </c>
      <c r="J8" s="89">
        <v>195.2048346</v>
      </c>
      <c r="K8" s="89">
        <v>1679.7208989999899</v>
      </c>
      <c r="L8" s="89">
        <v>598.61275499999999</v>
      </c>
      <c r="M8" s="89">
        <v>746.64981099999898</v>
      </c>
      <c r="N8" s="89">
        <v>746.64981099999898</v>
      </c>
      <c r="O8" s="89">
        <v>1906.0101729999899</v>
      </c>
      <c r="P8" s="89">
        <v>40221.292876499901</v>
      </c>
      <c r="Q8" s="89">
        <v>57.060924100000001</v>
      </c>
      <c r="R8" s="89">
        <v>3167.5919570999999</v>
      </c>
      <c r="S8" s="89">
        <v>642.09900605999997</v>
      </c>
      <c r="T8" s="89">
        <v>642.09900605999997</v>
      </c>
      <c r="U8" s="89">
        <v>200.17976780000001</v>
      </c>
      <c r="V8" s="89">
        <v>940.76173599999902</v>
      </c>
      <c r="W8" s="89">
        <v>2413.0176860000001</v>
      </c>
      <c r="X8" s="89">
        <v>440.95250390000001</v>
      </c>
      <c r="Y8" s="89">
        <v>4823.2583199999999</v>
      </c>
      <c r="Z8" s="89">
        <v>70837.050950000004</v>
      </c>
    </row>
    <row r="9" spans="1:26" x14ac:dyDescent="0.2">
      <c r="A9" s="89" t="s">
        <v>179</v>
      </c>
      <c r="B9" s="89">
        <v>228.218785</v>
      </c>
      <c r="C9" s="89">
        <v>3304.9605799999999</v>
      </c>
      <c r="D9" s="89">
        <v>339.85885699999898</v>
      </c>
      <c r="E9" s="89">
        <v>339.85885699999898</v>
      </c>
      <c r="F9" s="89">
        <v>81.099118300000001</v>
      </c>
      <c r="G9" s="89">
        <v>1251.3675000000001</v>
      </c>
      <c r="H9" s="89">
        <v>3119.2491799999898</v>
      </c>
      <c r="I9" s="89">
        <v>469.97517499999901</v>
      </c>
      <c r="J9" s="89">
        <v>114.161999999999</v>
      </c>
      <c r="K9" s="89">
        <v>1152.08095</v>
      </c>
      <c r="L9" s="89">
        <v>349.93140899999997</v>
      </c>
      <c r="M9" s="89">
        <v>446.594685999999</v>
      </c>
      <c r="N9" s="89">
        <v>446.594685999999</v>
      </c>
      <c r="O9" s="89">
        <v>1075.95117</v>
      </c>
      <c r="P9" s="89">
        <v>21579.306922399999</v>
      </c>
      <c r="Q9" s="89">
        <v>33.356082899999997</v>
      </c>
      <c r="R9" s="89">
        <v>2133.3757712000001</v>
      </c>
      <c r="S9" s="89">
        <v>1222.5837145999999</v>
      </c>
      <c r="T9" s="89">
        <v>1222.5837145999999</v>
      </c>
      <c r="U9" s="89">
        <v>127.783103</v>
      </c>
      <c r="V9" s="89">
        <v>561.66005700000005</v>
      </c>
      <c r="W9" s="89">
        <v>1393.3654099999901</v>
      </c>
      <c r="X9" s="89">
        <v>527.80590789999997</v>
      </c>
      <c r="Y9" s="89">
        <v>2407.4676100000001</v>
      </c>
      <c r="Z9" s="89">
        <v>37450.489199999902</v>
      </c>
    </row>
    <row r="10" spans="1:26" x14ac:dyDescent="0.2">
      <c r="A10" s="89" t="s">
        <v>180</v>
      </c>
      <c r="B10" s="89">
        <v>11.348172699999999</v>
      </c>
      <c r="C10" s="89">
        <v>233.61785699999899</v>
      </c>
      <c r="D10" s="89">
        <v>16.855961999999899</v>
      </c>
      <c r="E10" s="89">
        <v>16.855961999999899</v>
      </c>
      <c r="F10" s="89">
        <v>3.9914436999999898</v>
      </c>
      <c r="G10" s="89">
        <v>58.2926929999999</v>
      </c>
      <c r="H10" s="89">
        <v>153.25894</v>
      </c>
      <c r="I10" s="89">
        <v>23.092661</v>
      </c>
      <c r="J10" s="89">
        <v>5.6767406999999901</v>
      </c>
      <c r="K10" s="89">
        <v>53.952402999999997</v>
      </c>
      <c r="L10" s="89">
        <v>17.400316</v>
      </c>
      <c r="M10" s="89">
        <v>21.979560999999901</v>
      </c>
      <c r="N10" s="89">
        <v>21.979560999999901</v>
      </c>
      <c r="O10" s="89">
        <v>55.007280000000002</v>
      </c>
      <c r="P10" s="89">
        <v>1064.35617546</v>
      </c>
      <c r="Q10" s="89">
        <v>1.65862989999999</v>
      </c>
      <c r="R10" s="89">
        <v>89.553364600000094</v>
      </c>
      <c r="S10" s="89">
        <v>24.131762999999999</v>
      </c>
      <c r="T10" s="89">
        <v>24.131762999999999</v>
      </c>
      <c r="U10" s="89">
        <v>6.1480394</v>
      </c>
      <c r="V10" s="89">
        <v>27.536418999999999</v>
      </c>
      <c r="W10" s="89">
        <v>70.047729000000004</v>
      </c>
      <c r="X10" s="89">
        <v>36.164734600000003</v>
      </c>
      <c r="Y10" s="89">
        <v>147.64850999999999</v>
      </c>
      <c r="Z10" s="89">
        <v>1938.17009999999</v>
      </c>
    </row>
    <row r="11" spans="1:26" x14ac:dyDescent="0.2">
      <c r="A11" s="89" t="s">
        <v>181</v>
      </c>
      <c r="B11" s="89">
        <v>10081.195729999999</v>
      </c>
      <c r="C11" s="89">
        <v>93326.118199999895</v>
      </c>
      <c r="D11" s="89">
        <v>14572.838249999901</v>
      </c>
      <c r="E11" s="89">
        <v>14572.838249999901</v>
      </c>
      <c r="F11" s="89">
        <v>3616.2926909999901</v>
      </c>
      <c r="G11" s="89">
        <v>98440.671199999997</v>
      </c>
      <c r="H11" s="89">
        <v>138142.389399999</v>
      </c>
      <c r="I11" s="89">
        <v>20783.878680000002</v>
      </c>
      <c r="J11" s="89">
        <v>5073.4208360000002</v>
      </c>
      <c r="K11" s="89">
        <v>57269.598810000003</v>
      </c>
      <c r="L11" s="89">
        <v>15457.68923</v>
      </c>
      <c r="M11" s="89">
        <v>19756.5118799999</v>
      </c>
      <c r="N11" s="89">
        <v>19756.5118799999</v>
      </c>
      <c r="O11" s="89">
        <v>51440.387929999997</v>
      </c>
      <c r="P11" s="89">
        <v>630908.71244000003</v>
      </c>
      <c r="Q11" s="89">
        <v>1473.4640119999899</v>
      </c>
      <c r="R11" s="89">
        <v>86957.148589999895</v>
      </c>
      <c r="S11" s="89">
        <v>33424.553119999997</v>
      </c>
      <c r="T11" s="89">
        <v>33424.553119999997</v>
      </c>
      <c r="U11" s="89">
        <v>5812.1250299999901</v>
      </c>
      <c r="V11" s="89">
        <v>31129.250929999998</v>
      </c>
      <c r="W11" s="89">
        <v>74073.664299999902</v>
      </c>
      <c r="X11" s="89">
        <v>17805.683719999899</v>
      </c>
      <c r="Y11" s="89">
        <v>93969.206200000001</v>
      </c>
      <c r="Z11" s="89">
        <v>1326135.8913</v>
      </c>
    </row>
    <row r="12" spans="1:26" x14ac:dyDescent="0.2">
      <c r="A12" s="89" t="s">
        <v>182</v>
      </c>
      <c r="B12" s="89">
        <v>10524.8873849999</v>
      </c>
      <c r="C12" s="89">
        <v>152651.55999000001</v>
      </c>
      <c r="D12" s="89">
        <v>15405.942273000001</v>
      </c>
      <c r="E12" s="89">
        <v>15405.942273000001</v>
      </c>
      <c r="F12" s="89">
        <v>3729.54714129999</v>
      </c>
      <c r="G12" s="89">
        <v>96420.602934999901</v>
      </c>
      <c r="H12" s="89">
        <v>143863.54510999899</v>
      </c>
      <c r="I12" s="89">
        <v>21619.622757000001</v>
      </c>
      <c r="J12" s="89">
        <v>5263.0729789999996</v>
      </c>
      <c r="K12" s="89">
        <v>71966.612709999899</v>
      </c>
      <c r="L12" s="89">
        <v>16138.0225659999</v>
      </c>
      <c r="M12" s="89">
        <v>20547.394727999999</v>
      </c>
      <c r="N12" s="89">
        <v>20547.394727999999</v>
      </c>
      <c r="O12" s="89">
        <v>47341.410790000002</v>
      </c>
      <c r="P12" s="89">
        <v>901850.89123749896</v>
      </c>
      <c r="Q12" s="89">
        <v>1538.3179091</v>
      </c>
      <c r="R12" s="89">
        <v>96044.303144799895</v>
      </c>
      <c r="S12" s="89">
        <v>29248.303249799999</v>
      </c>
      <c r="T12" s="89">
        <v>29248.303249799999</v>
      </c>
      <c r="U12" s="89">
        <v>5935.3367277999996</v>
      </c>
      <c r="V12" s="89">
        <v>28659.840439</v>
      </c>
      <c r="W12" s="89">
        <v>66555.053830000004</v>
      </c>
      <c r="X12" s="89">
        <v>24888.944254099999</v>
      </c>
      <c r="Y12" s="89">
        <v>131288.50711999901</v>
      </c>
      <c r="Z12" s="89">
        <v>1712434.38680999</v>
      </c>
    </row>
    <row r="13" spans="1:26" x14ac:dyDescent="0.2">
      <c r="A13" s="89" t="s">
        <v>183</v>
      </c>
      <c r="B13" s="89">
        <v>5305.9652959999903</v>
      </c>
      <c r="C13" s="89">
        <v>18459.885647999999</v>
      </c>
      <c r="D13" s="89">
        <v>7687.4487939999999</v>
      </c>
      <c r="E13" s="89">
        <v>7687.4487939999999</v>
      </c>
      <c r="F13" s="89">
        <v>1732.6911130999999</v>
      </c>
      <c r="G13" s="89">
        <v>29944.448634</v>
      </c>
      <c r="H13" s="89">
        <v>66487.149649999905</v>
      </c>
      <c r="I13" s="89">
        <v>9997.6073839999899</v>
      </c>
      <c r="J13" s="89">
        <v>2389.3698651999998</v>
      </c>
      <c r="K13" s="89">
        <v>22478.085603</v>
      </c>
      <c r="L13" s="89">
        <v>7912.9483539999901</v>
      </c>
      <c r="M13" s="89">
        <v>11305.170425</v>
      </c>
      <c r="N13" s="89">
        <v>11305.170425</v>
      </c>
      <c r="O13" s="89">
        <v>25313.162735999998</v>
      </c>
      <c r="P13" s="89">
        <v>41046.543252639902</v>
      </c>
      <c r="Q13" s="89">
        <v>698.39401529999896</v>
      </c>
      <c r="R13" s="89">
        <v>36485.988342899996</v>
      </c>
      <c r="S13" s="89">
        <v>13074.120278116799</v>
      </c>
      <c r="T13" s="89">
        <v>13074.120278116799</v>
      </c>
      <c r="U13" s="89">
        <v>2810.2108506999998</v>
      </c>
      <c r="V13" s="89">
        <v>16298.349096</v>
      </c>
      <c r="W13" s="89">
        <v>38098.436970000002</v>
      </c>
      <c r="X13" s="89">
        <v>5627.05235618999</v>
      </c>
      <c r="Y13" s="89">
        <v>63401.187595999902</v>
      </c>
      <c r="Z13" s="89">
        <v>344182.71893999999</v>
      </c>
    </row>
    <row r="14" spans="1:26" x14ac:dyDescent="0.2">
      <c r="A14" s="89" t="s">
        <v>184</v>
      </c>
      <c r="B14" s="89">
        <v>4904.9483969999901</v>
      </c>
      <c r="C14" s="89">
        <v>70559.466331799995</v>
      </c>
      <c r="D14" s="89">
        <v>7347.6104081000003</v>
      </c>
      <c r="E14" s="89">
        <v>7347.6104081000003</v>
      </c>
      <c r="F14" s="89">
        <v>1752.46304255</v>
      </c>
      <c r="G14" s="89">
        <v>9224.2855651000009</v>
      </c>
      <c r="H14" s="89">
        <v>67214.060566999906</v>
      </c>
      <c r="I14" s="89">
        <v>10108.499950399901</v>
      </c>
      <c r="J14" s="89">
        <v>2452.5871193999901</v>
      </c>
      <c r="K14" s="89">
        <v>17247.4844127</v>
      </c>
      <c r="L14" s="89">
        <v>7520.8589038999899</v>
      </c>
      <c r="M14" s="89">
        <v>9655.9415341999993</v>
      </c>
      <c r="N14" s="89">
        <v>9655.9415341999993</v>
      </c>
      <c r="O14" s="89">
        <v>25295.097696499899</v>
      </c>
      <c r="P14" s="89">
        <v>371983.90194467898</v>
      </c>
      <c r="Q14" s="89">
        <v>716.90664259999903</v>
      </c>
      <c r="R14" s="89">
        <v>47725.445128339998</v>
      </c>
      <c r="S14" s="89">
        <v>43029.0003450082</v>
      </c>
      <c r="T14" s="89">
        <v>43029.0003450082</v>
      </c>
      <c r="U14" s="89">
        <v>2774.3318729900002</v>
      </c>
      <c r="V14" s="89">
        <v>12134.1898948</v>
      </c>
      <c r="W14" s="89">
        <v>31776.066253500001</v>
      </c>
      <c r="X14" s="89">
        <v>7360.6413289339998</v>
      </c>
      <c r="Y14" s="89">
        <v>24810.839397899901</v>
      </c>
      <c r="Z14" s="89">
        <v>662577.25703900005</v>
      </c>
    </row>
    <row r="15" spans="1:26" x14ac:dyDescent="0.2">
      <c r="A15" s="89" t="s">
        <v>185</v>
      </c>
      <c r="B15" s="89">
        <v>3313.4742348</v>
      </c>
      <c r="C15" s="89">
        <v>55615.2651157</v>
      </c>
      <c r="D15" s="89">
        <v>5011.7329836999997</v>
      </c>
      <c r="E15" s="89">
        <v>5011.7329836999997</v>
      </c>
      <c r="F15" s="89">
        <v>1176.3329397</v>
      </c>
      <c r="G15" s="89">
        <v>7740.5857253000004</v>
      </c>
      <c r="H15" s="89">
        <v>45203.302385999901</v>
      </c>
      <c r="I15" s="89">
        <v>6803.0969064999899</v>
      </c>
      <c r="J15" s="89">
        <v>1656.7573775599899</v>
      </c>
      <c r="K15" s="89">
        <v>11797.4097648999</v>
      </c>
      <c r="L15" s="89">
        <v>5080.6146105999896</v>
      </c>
      <c r="M15" s="89">
        <v>6481.7789622999899</v>
      </c>
      <c r="N15" s="89">
        <v>6481.7789622999899</v>
      </c>
      <c r="O15" s="89">
        <v>16935.5657112999</v>
      </c>
      <c r="P15" s="89">
        <v>235808.59200733199</v>
      </c>
      <c r="Q15" s="89">
        <v>484.29652207999902</v>
      </c>
      <c r="R15" s="89">
        <v>32167.276015119998</v>
      </c>
      <c r="S15" s="89">
        <v>25115.3306080318</v>
      </c>
      <c r="T15" s="89">
        <v>25115.3306080318</v>
      </c>
      <c r="U15" s="89">
        <v>1847.21592493</v>
      </c>
      <c r="V15" s="89">
        <v>8179.9944162000002</v>
      </c>
      <c r="W15" s="89">
        <v>21326.137166100001</v>
      </c>
      <c r="X15" s="89">
        <v>5003.6243932589996</v>
      </c>
      <c r="Y15" s="89">
        <v>21810.054792200001</v>
      </c>
      <c r="Z15" s="89">
        <v>446392.578408</v>
      </c>
    </row>
    <row r="16" spans="1:26" x14ac:dyDescent="0.2">
      <c r="A16" s="89" t="s">
        <v>186</v>
      </c>
      <c r="B16" s="89">
        <v>3800.1899944400002</v>
      </c>
      <c r="C16" s="89">
        <v>39804.863111899998</v>
      </c>
      <c r="D16" s="89">
        <v>5658.5540147000002</v>
      </c>
      <c r="E16" s="89">
        <v>5658.5540147000002</v>
      </c>
      <c r="F16" s="89">
        <v>1368.8692537299901</v>
      </c>
      <c r="G16" s="89">
        <v>6264.6764487</v>
      </c>
      <c r="H16" s="89">
        <v>52452.724465999898</v>
      </c>
      <c r="I16" s="89">
        <v>7880.4438937999903</v>
      </c>
      <c r="J16" s="89">
        <v>1899.9921853000001</v>
      </c>
      <c r="K16" s="89">
        <v>13041.742292299899</v>
      </c>
      <c r="L16" s="89">
        <v>5826.8170609999897</v>
      </c>
      <c r="M16" s="89">
        <v>7543.4869921</v>
      </c>
      <c r="N16" s="89">
        <v>7543.4869921</v>
      </c>
      <c r="O16" s="89">
        <v>19828.7468931</v>
      </c>
      <c r="P16" s="89">
        <v>163761.68699951001</v>
      </c>
      <c r="Q16" s="89">
        <v>555.40272035999999</v>
      </c>
      <c r="R16" s="89">
        <v>34985.425596426998</v>
      </c>
      <c r="S16" s="89">
        <v>40262.036287580602</v>
      </c>
      <c r="T16" s="89">
        <v>40262.036287580602</v>
      </c>
      <c r="U16" s="89">
        <v>2184.3647114300002</v>
      </c>
      <c r="V16" s="89">
        <v>9432.8342893000008</v>
      </c>
      <c r="W16" s="89">
        <v>24834.565305100001</v>
      </c>
      <c r="X16" s="89">
        <v>5513.5925952139896</v>
      </c>
      <c r="Y16" s="89">
        <v>15381.8327841999</v>
      </c>
      <c r="Z16" s="89">
        <v>367383.76898199902</v>
      </c>
    </row>
    <row r="17" spans="1:26" x14ac:dyDescent="0.2">
      <c r="A17" s="89" t="s">
        <v>187</v>
      </c>
      <c r="B17" s="89">
        <v>5930.0531517999998</v>
      </c>
      <c r="C17" s="89">
        <v>55957.224440999897</v>
      </c>
      <c r="D17" s="89">
        <v>8619.4587584999899</v>
      </c>
      <c r="E17" s="89">
        <v>8619.4587584999899</v>
      </c>
      <c r="F17" s="89">
        <v>2124.0467547999901</v>
      </c>
      <c r="G17" s="89">
        <v>8730.1353909999907</v>
      </c>
      <c r="H17" s="89">
        <v>81380.614885999996</v>
      </c>
      <c r="I17" s="89">
        <v>12255.3180430999</v>
      </c>
      <c r="J17" s="89">
        <v>2956.1415883</v>
      </c>
      <c r="K17" s="89">
        <v>20270.325806000001</v>
      </c>
      <c r="L17" s="89">
        <v>9085.1045350999993</v>
      </c>
      <c r="M17" s="89">
        <v>11763.3727402</v>
      </c>
      <c r="N17" s="89">
        <v>11763.3727402</v>
      </c>
      <c r="O17" s="89">
        <v>30926.5637299999</v>
      </c>
      <c r="P17" s="89">
        <v>175810.12956313899</v>
      </c>
      <c r="Q17" s="89">
        <v>864.11629161999997</v>
      </c>
      <c r="R17" s="89">
        <v>54379.13133489</v>
      </c>
      <c r="S17" s="89">
        <v>36698.8705244999</v>
      </c>
      <c r="T17" s="89">
        <v>36698.8705244999</v>
      </c>
      <c r="U17" s="89">
        <v>3427.8232517000001</v>
      </c>
      <c r="V17" s="89">
        <v>14897.538304</v>
      </c>
      <c r="W17" s="89">
        <v>39030.721278999998</v>
      </c>
      <c r="X17" s="89">
        <v>12275.730255619899</v>
      </c>
      <c r="Y17" s="89">
        <v>20728.633103999899</v>
      </c>
      <c r="Z17" s="89">
        <v>486603.74443000002</v>
      </c>
    </row>
    <row r="18" spans="1:26" x14ac:dyDescent="0.2">
      <c r="A18" s="89" t="s">
        <v>188</v>
      </c>
      <c r="B18" s="89">
        <v>5123.1546161999904</v>
      </c>
      <c r="C18" s="89">
        <v>111213.849919</v>
      </c>
      <c r="D18" s="89">
        <v>7481.3845351</v>
      </c>
      <c r="E18" s="89">
        <v>7481.3845351</v>
      </c>
      <c r="F18" s="89">
        <v>1794.3153732999899</v>
      </c>
      <c r="G18" s="89">
        <v>19487.199985999901</v>
      </c>
      <c r="H18" s="89">
        <v>69259.944984999995</v>
      </c>
      <c r="I18" s="89">
        <v>10432.204609999901</v>
      </c>
      <c r="J18" s="89">
        <v>2561.6260597999899</v>
      </c>
      <c r="K18" s="89">
        <v>19009.5503729999</v>
      </c>
      <c r="L18" s="89">
        <v>7855.4293197999996</v>
      </c>
      <c r="M18" s="89">
        <v>9886.8542517999995</v>
      </c>
      <c r="N18" s="89">
        <v>9886.8542517999995</v>
      </c>
      <c r="O18" s="89">
        <v>25812.2169729999</v>
      </c>
      <c r="P18" s="89">
        <v>505126.73904396</v>
      </c>
      <c r="Q18" s="89">
        <v>748.80101006999905</v>
      </c>
      <c r="R18" s="89">
        <v>48344.154200429897</v>
      </c>
      <c r="S18" s="89">
        <v>19797.448823915998</v>
      </c>
      <c r="T18" s="89">
        <v>19797.448823915998</v>
      </c>
      <c r="U18" s="89">
        <v>2820.9677280999999</v>
      </c>
      <c r="V18" s="89">
        <v>12534.6088132</v>
      </c>
      <c r="W18" s="89">
        <v>32524.350976000002</v>
      </c>
      <c r="X18" s="89">
        <v>9005.5508851799896</v>
      </c>
      <c r="Y18" s="89">
        <v>51977.845766999897</v>
      </c>
      <c r="Z18" s="89">
        <v>880919.711279999</v>
      </c>
    </row>
    <row r="19" spans="1:26" x14ac:dyDescent="0.2">
      <c r="A19" s="89" t="s">
        <v>189</v>
      </c>
      <c r="B19" s="89">
        <v>7415.8205551000001</v>
      </c>
      <c r="C19" s="89">
        <v>105886.14381799899</v>
      </c>
      <c r="D19" s="89">
        <v>10691.225813999899</v>
      </c>
      <c r="E19" s="89">
        <v>10691.225813999899</v>
      </c>
      <c r="F19" s="89">
        <v>2627.8908176</v>
      </c>
      <c r="G19" s="89">
        <v>69284.126468000002</v>
      </c>
      <c r="H19" s="89">
        <v>101238.39916</v>
      </c>
      <c r="I19" s="89">
        <v>15213.583855999999</v>
      </c>
      <c r="J19" s="89">
        <v>3709.5689172999901</v>
      </c>
      <c r="K19" s="89">
        <v>44096.417606000003</v>
      </c>
      <c r="L19" s="89">
        <v>11370.825305</v>
      </c>
      <c r="M19" s="89">
        <v>14471.5875159999</v>
      </c>
      <c r="N19" s="89">
        <v>14471.5875159999</v>
      </c>
      <c r="O19" s="89">
        <v>33534.708762000002</v>
      </c>
      <c r="P19" s="89">
        <v>657037.98091399996</v>
      </c>
      <c r="Q19" s="89">
        <v>1083.8936986000001</v>
      </c>
      <c r="R19" s="89">
        <v>66118.858672699993</v>
      </c>
      <c r="S19" s="89">
        <v>21552.353812000001</v>
      </c>
      <c r="T19" s="89">
        <v>21552.353812000001</v>
      </c>
      <c r="U19" s="89">
        <v>4206.6424864999999</v>
      </c>
      <c r="V19" s="89">
        <v>19540.299878999998</v>
      </c>
      <c r="W19" s="89">
        <v>46083.067682999899</v>
      </c>
      <c r="X19" s="89">
        <v>18394.005828299902</v>
      </c>
      <c r="Y19" s="89">
        <v>83313.362749000007</v>
      </c>
      <c r="Z19" s="89">
        <v>1209873.47822999</v>
      </c>
    </row>
    <row r="20" spans="1:26" x14ac:dyDescent="0.2">
      <c r="A20" s="89" t="s">
        <v>190</v>
      </c>
      <c r="B20" s="89">
        <v>2173.5575279999998</v>
      </c>
      <c r="C20" s="89">
        <v>29139.104960000001</v>
      </c>
      <c r="D20" s="89">
        <v>3159.9780089999999</v>
      </c>
      <c r="E20" s="89">
        <v>3159.9780089999999</v>
      </c>
      <c r="F20" s="89">
        <v>774.18954900000006</v>
      </c>
      <c r="G20" s="89">
        <v>13983.573549999899</v>
      </c>
      <c r="H20" s="89">
        <v>29897.755130000001</v>
      </c>
      <c r="I20" s="89">
        <v>4491.7606480000004</v>
      </c>
      <c r="J20" s="89">
        <v>1086.7804140000001</v>
      </c>
      <c r="K20" s="89">
        <v>9318.8945399999902</v>
      </c>
      <c r="L20" s="89">
        <v>3332.76381699999</v>
      </c>
      <c r="M20" s="89">
        <v>4265.9753959999998</v>
      </c>
      <c r="N20" s="89">
        <v>4265.9753959999998</v>
      </c>
      <c r="O20" s="89">
        <v>11286.35817</v>
      </c>
      <c r="P20" s="89">
        <v>33720.842033339999</v>
      </c>
      <c r="Q20" s="89">
        <v>317.68695300000002</v>
      </c>
      <c r="R20" s="89">
        <v>11219.0559807999</v>
      </c>
      <c r="S20" s="89">
        <v>2410.8837674229899</v>
      </c>
      <c r="T20" s="89">
        <v>2410.8837674229899</v>
      </c>
      <c r="U20" s="89">
        <v>1241.642126</v>
      </c>
      <c r="V20" s="89">
        <v>5340.0274599999902</v>
      </c>
      <c r="W20" s="89">
        <v>14055.91532</v>
      </c>
      <c r="X20" s="89">
        <v>2107.2080302999998</v>
      </c>
      <c r="Y20" s="89">
        <v>40052.726770000001</v>
      </c>
      <c r="Z20" s="89">
        <v>189826.48969999899</v>
      </c>
    </row>
    <row r="21" spans="1:26" x14ac:dyDescent="0.2">
      <c r="A21" s="89" t="s">
        <v>191</v>
      </c>
      <c r="B21" s="89">
        <v>1209.5878614999999</v>
      </c>
      <c r="C21" s="89">
        <v>22804.474773999998</v>
      </c>
      <c r="D21" s="89">
        <v>1800.013858</v>
      </c>
      <c r="E21" s="89">
        <v>1800.013858</v>
      </c>
      <c r="F21" s="89">
        <v>425.76967579999899</v>
      </c>
      <c r="G21" s="89">
        <v>6664.6780609999996</v>
      </c>
      <c r="H21" s="89">
        <v>16422.770859999899</v>
      </c>
      <c r="I21" s="89">
        <v>2474.0386209999901</v>
      </c>
      <c r="J21" s="89">
        <v>604.883693899999</v>
      </c>
      <c r="K21" s="89">
        <v>5928.2731909999902</v>
      </c>
      <c r="L21" s="89">
        <v>1854.6835120000001</v>
      </c>
      <c r="M21" s="89">
        <v>2345.5827939999899</v>
      </c>
      <c r="N21" s="89">
        <v>2345.5827939999899</v>
      </c>
      <c r="O21" s="89">
        <v>5761.15241899999</v>
      </c>
      <c r="P21" s="89">
        <v>114262.5949336</v>
      </c>
      <c r="Q21" s="89">
        <v>176.79301129999999</v>
      </c>
      <c r="R21" s="89">
        <v>10851.214024499999</v>
      </c>
      <c r="S21" s="89">
        <v>4573.1999209799997</v>
      </c>
      <c r="T21" s="89">
        <v>4573.1999209799997</v>
      </c>
      <c r="U21" s="89">
        <v>665.12035360000004</v>
      </c>
      <c r="V21" s="89">
        <v>2946.7578899999999</v>
      </c>
      <c r="W21" s="89">
        <v>7392.3695429999998</v>
      </c>
      <c r="X21" s="89">
        <v>3232.4616047200002</v>
      </c>
      <c r="Y21" s="89">
        <v>14795.65482</v>
      </c>
      <c r="Z21" s="89">
        <v>205530.94923999999</v>
      </c>
    </row>
    <row r="22" spans="1:26" x14ac:dyDescent="0.2">
      <c r="A22" s="89" t="s">
        <v>192</v>
      </c>
      <c r="B22" s="89">
        <v>652.23301430000004</v>
      </c>
      <c r="C22" s="89">
        <v>13140.238794999899</v>
      </c>
      <c r="D22" s="89">
        <v>976.48556799999994</v>
      </c>
      <c r="E22" s="89">
        <v>976.48556799999994</v>
      </c>
      <c r="F22" s="89">
        <v>229.582301</v>
      </c>
      <c r="G22" s="89">
        <v>2135.43737099999</v>
      </c>
      <c r="H22" s="89">
        <v>8865.0421900000001</v>
      </c>
      <c r="I22" s="89">
        <v>1333.58132</v>
      </c>
      <c r="J22" s="89">
        <v>326.11786619999998</v>
      </c>
      <c r="K22" s="89">
        <v>3817.0932419999899</v>
      </c>
      <c r="L22" s="89">
        <v>1000.08073299999</v>
      </c>
      <c r="M22" s="89">
        <v>1265.04348199999</v>
      </c>
      <c r="N22" s="89">
        <v>1265.04348199999</v>
      </c>
      <c r="O22" s="89">
        <v>3261.17605</v>
      </c>
      <c r="P22" s="89">
        <v>43960.4517998999</v>
      </c>
      <c r="Q22" s="89">
        <v>95.330812199999897</v>
      </c>
      <c r="R22" s="89">
        <v>4846.0540533000003</v>
      </c>
      <c r="S22" s="89">
        <v>959.14211263699997</v>
      </c>
      <c r="T22" s="89">
        <v>959.14211263699997</v>
      </c>
      <c r="U22" s="89">
        <v>347.16962119999999</v>
      </c>
      <c r="V22" s="89">
        <v>1589.74546299999</v>
      </c>
      <c r="W22" s="89">
        <v>4109.303911</v>
      </c>
      <c r="X22" s="89">
        <v>899.42933500000004</v>
      </c>
      <c r="Y22" s="89">
        <v>8178.6782929999999</v>
      </c>
      <c r="Z22" s="89">
        <v>91816.133979999897</v>
      </c>
    </row>
    <row r="23" spans="1:26" x14ac:dyDescent="0.2">
      <c r="A23" s="89" t="s">
        <v>193</v>
      </c>
      <c r="B23" s="89">
        <v>3717.7383620000001</v>
      </c>
      <c r="C23" s="89">
        <v>55192.558503999899</v>
      </c>
      <c r="D23" s="89">
        <v>5612.0745269999998</v>
      </c>
      <c r="E23" s="89">
        <v>5612.0745269999998</v>
      </c>
      <c r="F23" s="89">
        <v>1318.0983942999901</v>
      </c>
      <c r="G23" s="89">
        <v>14073.892610999899</v>
      </c>
      <c r="H23" s="89">
        <v>50837.262849999999</v>
      </c>
      <c r="I23" s="89">
        <v>7658.83327499999</v>
      </c>
      <c r="J23" s="89">
        <v>1858.8660015999901</v>
      </c>
      <c r="K23" s="89">
        <v>16183.467681</v>
      </c>
      <c r="L23" s="89">
        <v>5700.4820730000001</v>
      </c>
      <c r="M23" s="89">
        <v>7263.0165850000003</v>
      </c>
      <c r="N23" s="89">
        <v>7263.0165850000003</v>
      </c>
      <c r="O23" s="89">
        <v>19004.105565000002</v>
      </c>
      <c r="P23" s="89">
        <v>223053.91458789899</v>
      </c>
      <c r="Q23" s="89">
        <v>543.3844881</v>
      </c>
      <c r="R23" s="89">
        <v>29810.339604600002</v>
      </c>
      <c r="S23" s="89">
        <v>18559.7350449634</v>
      </c>
      <c r="T23" s="89">
        <v>18559.7350449634</v>
      </c>
      <c r="U23" s="89">
        <v>2065.0578561000002</v>
      </c>
      <c r="V23" s="89">
        <v>9257.0661919999893</v>
      </c>
      <c r="W23" s="89">
        <v>24015.441559999999</v>
      </c>
      <c r="X23" s="89">
        <v>3984.1636684299901</v>
      </c>
      <c r="Y23" s="89">
        <v>35514.065923000002</v>
      </c>
      <c r="Z23" s="89">
        <v>463761.49358999898</v>
      </c>
    </row>
    <row r="24" spans="1:26" x14ac:dyDescent="0.2">
      <c r="A24" s="89" t="s">
        <v>194</v>
      </c>
      <c r="B24" s="89">
        <v>4053.0965955699999</v>
      </c>
      <c r="C24" s="89">
        <v>39406.2132537</v>
      </c>
      <c r="D24" s="89">
        <v>5942.07919269999</v>
      </c>
      <c r="E24" s="89">
        <v>5942.07919269999</v>
      </c>
      <c r="F24" s="89">
        <v>1456.41657042</v>
      </c>
      <c r="G24" s="89">
        <v>12654.9252679</v>
      </c>
      <c r="H24" s="89">
        <v>55833.092904999998</v>
      </c>
      <c r="I24" s="89">
        <v>8402.4482376999895</v>
      </c>
      <c r="J24" s="89">
        <v>2026.5556667400001</v>
      </c>
      <c r="K24" s="89">
        <v>15489.2355653</v>
      </c>
      <c r="L24" s="89">
        <v>6214.6919294999998</v>
      </c>
      <c r="M24" s="89">
        <v>8025.1667671999903</v>
      </c>
      <c r="N24" s="89">
        <v>8025.1667671999903</v>
      </c>
      <c r="O24" s="89">
        <v>21094.381139900001</v>
      </c>
      <c r="P24" s="89">
        <v>175097.557080475</v>
      </c>
      <c r="Q24" s="89">
        <v>592.39924324000003</v>
      </c>
      <c r="R24" s="89">
        <v>30809.158892479001</v>
      </c>
      <c r="S24" s="89">
        <v>33527.356679514502</v>
      </c>
      <c r="T24" s="89">
        <v>33527.356679514502</v>
      </c>
      <c r="U24" s="89">
        <v>2322.1095190400001</v>
      </c>
      <c r="V24" s="89">
        <v>10127.5090921999</v>
      </c>
      <c r="W24" s="89">
        <v>26525.391284099998</v>
      </c>
      <c r="X24" s="89">
        <v>4696.1247865630003</v>
      </c>
      <c r="Y24" s="89">
        <v>28796.3994958</v>
      </c>
      <c r="Z24" s="89">
        <v>401409.74299100001</v>
      </c>
    </row>
    <row r="25" spans="1:26" x14ac:dyDescent="0.2">
      <c r="A25" s="89" t="s">
        <v>195</v>
      </c>
      <c r="B25" s="89">
        <v>8617.8113582999995</v>
      </c>
      <c r="C25" s="89">
        <v>142687.975791</v>
      </c>
      <c r="D25" s="89">
        <v>12625.4749249999</v>
      </c>
      <c r="E25" s="89">
        <v>12625.4749249999</v>
      </c>
      <c r="F25" s="89">
        <v>3046.4976150000002</v>
      </c>
      <c r="G25" s="89">
        <v>70557.836135000005</v>
      </c>
      <c r="H25" s="89">
        <v>117522.99258999999</v>
      </c>
      <c r="I25" s="89">
        <v>17659.390533000002</v>
      </c>
      <c r="J25" s="89">
        <v>4309.2067630000001</v>
      </c>
      <c r="K25" s="89">
        <v>54163.965418</v>
      </c>
      <c r="L25" s="89">
        <v>13213.869774999899</v>
      </c>
      <c r="M25" s="89">
        <v>16785.392307999999</v>
      </c>
      <c r="N25" s="89">
        <v>16785.392307999999</v>
      </c>
      <c r="O25" s="89">
        <v>37938.093664999898</v>
      </c>
      <c r="P25" s="89">
        <v>871794.08773000003</v>
      </c>
      <c r="Q25" s="89">
        <v>1259.57962029999</v>
      </c>
      <c r="R25" s="89">
        <v>79311.971039099997</v>
      </c>
      <c r="S25" s="89">
        <v>24534.561379999999</v>
      </c>
      <c r="T25" s="89">
        <v>24534.561379999999</v>
      </c>
      <c r="U25" s="89">
        <v>4831.7464227999899</v>
      </c>
      <c r="V25" s="89">
        <v>22306.951311999899</v>
      </c>
      <c r="W25" s="89">
        <v>52139.658507999899</v>
      </c>
      <c r="X25" s="89">
        <v>20561.0216350999</v>
      </c>
      <c r="Y25" s="89">
        <v>99930.102121999895</v>
      </c>
      <c r="Z25" s="89">
        <v>1528908.97578</v>
      </c>
    </row>
    <row r="26" spans="1:26" x14ac:dyDescent="0.2">
      <c r="A26" s="89" t="s">
        <v>196</v>
      </c>
      <c r="B26" s="89">
        <v>7376.3010458999897</v>
      </c>
      <c r="C26" s="89">
        <v>122728.391667</v>
      </c>
      <c r="D26" s="89">
        <v>10737.0952696</v>
      </c>
      <c r="E26" s="89">
        <v>10737.0952696</v>
      </c>
      <c r="F26" s="89">
        <v>2610.3911855599999</v>
      </c>
      <c r="G26" s="89">
        <v>21302.378650499901</v>
      </c>
      <c r="H26" s="89">
        <v>100605.956392999</v>
      </c>
      <c r="I26" s="89">
        <v>15154.6888252999</v>
      </c>
      <c r="J26" s="89">
        <v>3688.3653393</v>
      </c>
      <c r="K26" s="89">
        <v>26623.617037700002</v>
      </c>
      <c r="L26" s="89">
        <v>11310.2166084</v>
      </c>
      <c r="M26" s="89">
        <v>14382.7643862</v>
      </c>
      <c r="N26" s="89">
        <v>14382.7643862</v>
      </c>
      <c r="O26" s="89">
        <v>37847.569553000001</v>
      </c>
      <c r="P26" s="89">
        <v>833751.72618397896</v>
      </c>
      <c r="Q26" s="89">
        <v>1078.11574781999</v>
      </c>
      <c r="R26" s="89">
        <v>70061.718740230004</v>
      </c>
      <c r="S26" s="89">
        <v>41180.815709215</v>
      </c>
      <c r="T26" s="89">
        <v>41180.815709215</v>
      </c>
      <c r="U26" s="89">
        <v>4150.4014239999997</v>
      </c>
      <c r="V26" s="89">
        <v>18256.3951146</v>
      </c>
      <c r="W26" s="89">
        <v>47627.305940999897</v>
      </c>
      <c r="X26" s="89">
        <v>11796.808629609999</v>
      </c>
      <c r="Y26" s="89">
        <v>47412.290376999903</v>
      </c>
      <c r="Z26" s="89">
        <v>1303746.377208</v>
      </c>
    </row>
    <row r="27" spans="1:26" x14ac:dyDescent="0.2">
      <c r="A27" s="89" t="s">
        <v>197</v>
      </c>
      <c r="B27" s="89">
        <v>6439.5402707999901</v>
      </c>
      <c r="C27" s="89">
        <v>22383.554544999999</v>
      </c>
      <c r="D27" s="89">
        <v>9309.9370330000002</v>
      </c>
      <c r="E27" s="89">
        <v>9309.9370330000002</v>
      </c>
      <c r="F27" s="89">
        <v>2060.0814175999999</v>
      </c>
      <c r="G27" s="89">
        <v>31124.2374257999</v>
      </c>
      <c r="H27" s="89">
        <v>78846.906440999999</v>
      </c>
      <c r="I27" s="89">
        <v>11879.473560999901</v>
      </c>
      <c r="J27" s="89">
        <v>2842.1604524999898</v>
      </c>
      <c r="K27" s="89">
        <v>27651.262149999999</v>
      </c>
      <c r="L27" s="89">
        <v>9554.9156649999895</v>
      </c>
      <c r="M27" s="89">
        <v>13869.045946</v>
      </c>
      <c r="N27" s="89">
        <v>13869.045946</v>
      </c>
      <c r="O27" s="89">
        <v>30025.831714999898</v>
      </c>
      <c r="P27" s="89">
        <v>45375.000170719999</v>
      </c>
      <c r="Q27" s="89">
        <v>830.78412140999899</v>
      </c>
      <c r="R27" s="89">
        <v>43123.777521429998</v>
      </c>
      <c r="S27" s="89">
        <v>20739.7181613633</v>
      </c>
      <c r="T27" s="89">
        <v>20739.7181613633</v>
      </c>
      <c r="U27" s="89">
        <v>3333.3888726999999</v>
      </c>
      <c r="V27" s="89">
        <v>21019.782845000002</v>
      </c>
      <c r="W27" s="89">
        <v>47722.639222999896</v>
      </c>
      <c r="X27" s="89">
        <v>7610.6595845199899</v>
      </c>
      <c r="Y27" s="89">
        <v>67275.370982999899</v>
      </c>
      <c r="Z27" s="89">
        <v>400097.82851999998</v>
      </c>
    </row>
    <row r="28" spans="1:26" x14ac:dyDescent="0.2">
      <c r="A28" s="89" t="s">
        <v>198</v>
      </c>
      <c r="B28" s="89">
        <v>4350.3805173999999</v>
      </c>
      <c r="C28" s="89">
        <v>27644.698562099999</v>
      </c>
      <c r="D28" s="89">
        <v>6338.8059845999996</v>
      </c>
      <c r="E28" s="89">
        <v>6338.8059845999996</v>
      </c>
      <c r="F28" s="89">
        <v>1509.8927395599901</v>
      </c>
      <c r="G28" s="89">
        <v>5959.8078691999999</v>
      </c>
      <c r="H28" s="89">
        <v>57706.5184019999</v>
      </c>
      <c r="I28" s="89">
        <v>8683.5665368999998</v>
      </c>
      <c r="J28" s="89">
        <v>2084.9059205999902</v>
      </c>
      <c r="K28" s="89">
        <v>15121.4531111999</v>
      </c>
      <c r="L28" s="89">
        <v>6594.2803967999998</v>
      </c>
      <c r="M28" s="89">
        <v>8921.7900364999896</v>
      </c>
      <c r="N28" s="89">
        <v>8921.7900364999896</v>
      </c>
      <c r="O28" s="89">
        <v>21959.806820999998</v>
      </c>
      <c r="P28" s="89">
        <v>99366.685155747007</v>
      </c>
      <c r="Q28" s="89">
        <v>609.45667549999996</v>
      </c>
      <c r="R28" s="89">
        <v>38424.973806159898</v>
      </c>
      <c r="S28" s="89">
        <v>34226.700813894298</v>
      </c>
      <c r="T28" s="89">
        <v>34226.700813894298</v>
      </c>
      <c r="U28" s="89">
        <v>2437.1368158</v>
      </c>
      <c r="V28" s="89">
        <v>12257.352978499899</v>
      </c>
      <c r="W28" s="89">
        <v>30257.438083000001</v>
      </c>
      <c r="X28" s="89">
        <v>7992.5382041410003</v>
      </c>
      <c r="Y28" s="89">
        <v>14814.6216859999</v>
      </c>
      <c r="Z28" s="89">
        <v>312892.39370699902</v>
      </c>
    </row>
    <row r="29" spans="1:26" x14ac:dyDescent="0.2">
      <c r="A29" s="89" t="s">
        <v>199</v>
      </c>
      <c r="B29" s="89">
        <v>3377.98008599999</v>
      </c>
      <c r="C29" s="89">
        <v>11403.893059</v>
      </c>
      <c r="D29" s="89">
        <v>4936.0813279999902</v>
      </c>
      <c r="E29" s="89">
        <v>4936.0813279999902</v>
      </c>
      <c r="F29" s="89">
        <v>1223.6888841999901</v>
      </c>
      <c r="G29" s="89">
        <v>11384.421592999999</v>
      </c>
      <c r="H29" s="89">
        <v>46388.351819999902</v>
      </c>
      <c r="I29" s="89">
        <v>6985.0652620000001</v>
      </c>
      <c r="J29" s="89">
        <v>1686.4250889999901</v>
      </c>
      <c r="K29" s="89">
        <v>14656.212509999899</v>
      </c>
      <c r="L29" s="89">
        <v>5176.6317220000001</v>
      </c>
      <c r="M29" s="89">
        <v>6741.8531659999999</v>
      </c>
      <c r="N29" s="89">
        <v>6741.8531659999999</v>
      </c>
      <c r="O29" s="89">
        <v>17669.964859999898</v>
      </c>
      <c r="P29" s="89">
        <v>32169.384769499899</v>
      </c>
      <c r="Q29" s="89">
        <v>492.72294069999998</v>
      </c>
      <c r="R29" s="89">
        <v>29915.047388999999</v>
      </c>
      <c r="S29" s="89">
        <v>13981.6192727</v>
      </c>
      <c r="T29" s="89">
        <v>13981.6192727</v>
      </c>
      <c r="U29" s="89">
        <v>1961.6765290000001</v>
      </c>
      <c r="V29" s="89">
        <v>8698.0307949999897</v>
      </c>
      <c r="W29" s="89">
        <v>22589.085559999901</v>
      </c>
      <c r="X29" s="89">
        <v>6301.3969975999898</v>
      </c>
      <c r="Y29" s="89">
        <v>16403.755590000001</v>
      </c>
      <c r="Z29" s="89">
        <v>201811.60609999899</v>
      </c>
    </row>
    <row r="30" spans="1:26" x14ac:dyDescent="0.2">
      <c r="A30" s="89" t="s">
        <v>200</v>
      </c>
      <c r="B30" s="89">
        <v>755.21304699999996</v>
      </c>
      <c r="C30" s="89">
        <v>13436.095729999999</v>
      </c>
      <c r="D30" s="89">
        <v>1117.8409449999899</v>
      </c>
      <c r="E30" s="89">
        <v>1117.8409449999899</v>
      </c>
      <c r="F30" s="89">
        <v>267.058132</v>
      </c>
      <c r="G30" s="89">
        <v>2899.0327999999899</v>
      </c>
      <c r="H30" s="89">
        <v>10317.050310000001</v>
      </c>
      <c r="I30" s="89">
        <v>1550.3123399999999</v>
      </c>
      <c r="J30" s="89">
        <v>377.6053</v>
      </c>
      <c r="K30" s="89">
        <v>4047.69859</v>
      </c>
      <c r="L30" s="89">
        <v>1157.9787879999999</v>
      </c>
      <c r="M30" s="89">
        <v>1471.5511139999901</v>
      </c>
      <c r="N30" s="89">
        <v>1471.5511139999901</v>
      </c>
      <c r="O30" s="89">
        <v>3827.4564699999901</v>
      </c>
      <c r="P30" s="89">
        <v>21633.908214300001</v>
      </c>
      <c r="Q30" s="89">
        <v>110.382055299999</v>
      </c>
      <c r="R30" s="89">
        <v>4836.7143028</v>
      </c>
      <c r="S30" s="89">
        <v>652.90518275999898</v>
      </c>
      <c r="T30" s="89">
        <v>652.90518275999898</v>
      </c>
      <c r="U30" s="89">
        <v>411.92754399999899</v>
      </c>
      <c r="V30" s="89">
        <v>1841.2218499999999</v>
      </c>
      <c r="W30" s="89">
        <v>4794.8841899999998</v>
      </c>
      <c r="X30" s="89">
        <v>911.23741639999901</v>
      </c>
      <c r="Y30" s="89">
        <v>10927.35449</v>
      </c>
      <c r="Z30" s="89">
        <v>75963.564100000003</v>
      </c>
    </row>
    <row r="31" spans="1:26" x14ac:dyDescent="0.2">
      <c r="A31" s="89" t="s">
        <v>201</v>
      </c>
      <c r="B31" s="89">
        <v>694.02797520000001</v>
      </c>
      <c r="C31" s="89">
        <v>12509.450510999901</v>
      </c>
      <c r="D31" s="89">
        <v>1029.6874022</v>
      </c>
      <c r="E31" s="89">
        <v>1029.6874022</v>
      </c>
      <c r="F31" s="89">
        <v>245.05873405</v>
      </c>
      <c r="G31" s="89">
        <v>3412.4370316</v>
      </c>
      <c r="H31" s="89">
        <v>9436.3532909999994</v>
      </c>
      <c r="I31" s="89">
        <v>1421.6613093999999</v>
      </c>
      <c r="J31" s="89">
        <v>347.11931770000001</v>
      </c>
      <c r="K31" s="89">
        <v>3533.9505609999901</v>
      </c>
      <c r="L31" s="89">
        <v>1064.164542</v>
      </c>
      <c r="M31" s="89">
        <v>1349.7669192000001</v>
      </c>
      <c r="N31" s="89">
        <v>1349.7669192000001</v>
      </c>
      <c r="O31" s="89">
        <v>3502.3851339999901</v>
      </c>
      <c r="P31" s="89">
        <v>66661.781849720006</v>
      </c>
      <c r="Q31" s="89">
        <v>101.4389724</v>
      </c>
      <c r="R31" s="89">
        <v>5927.2658064199904</v>
      </c>
      <c r="S31" s="89">
        <v>2166.80981491899</v>
      </c>
      <c r="T31" s="89">
        <v>2166.80981491899</v>
      </c>
      <c r="U31" s="89">
        <v>381.90221009999999</v>
      </c>
      <c r="V31" s="89">
        <v>1724.2791986</v>
      </c>
      <c r="W31" s="89">
        <v>4445.8143409999902</v>
      </c>
      <c r="X31" s="89">
        <v>1041.51336042</v>
      </c>
      <c r="Y31" s="89">
        <v>7259.4061059999904</v>
      </c>
      <c r="Z31" s="89">
        <v>116271.13901</v>
      </c>
    </row>
    <row r="32" spans="1:26" x14ac:dyDescent="0.2">
      <c r="A32" s="89" t="s">
        <v>202</v>
      </c>
      <c r="B32" s="89">
        <v>5074.5395799999897</v>
      </c>
      <c r="C32" s="89">
        <v>17271.648300000001</v>
      </c>
      <c r="D32" s="89">
        <v>7330.0960269999996</v>
      </c>
      <c r="E32" s="89">
        <v>7330.0960269999996</v>
      </c>
      <c r="F32" s="89">
        <v>1669.3880019999999</v>
      </c>
      <c r="G32" s="89">
        <v>18611.597752999998</v>
      </c>
      <c r="H32" s="89">
        <v>62213.79552</v>
      </c>
      <c r="I32" s="89">
        <v>9342.6912539999903</v>
      </c>
      <c r="J32" s="89">
        <v>2292.9545599999901</v>
      </c>
      <c r="K32" s="89">
        <v>20275.209650000001</v>
      </c>
      <c r="L32" s="89">
        <v>7541.7383259999997</v>
      </c>
      <c r="M32" s="89">
        <v>10881.867517999901</v>
      </c>
      <c r="N32" s="89">
        <v>10881.867517999901</v>
      </c>
      <c r="O32" s="89">
        <v>23696.159830000001</v>
      </c>
      <c r="P32" s="89">
        <v>72326.7611112999</v>
      </c>
      <c r="Q32" s="89">
        <v>658.90586529999905</v>
      </c>
      <c r="R32" s="89">
        <v>40955.816084999999</v>
      </c>
      <c r="S32" s="89">
        <v>15926.7749737999</v>
      </c>
      <c r="T32" s="89">
        <v>15926.7749737999</v>
      </c>
      <c r="U32" s="89">
        <v>2630.69605</v>
      </c>
      <c r="V32" s="89">
        <v>16482.0212199999</v>
      </c>
      <c r="W32" s="89">
        <v>37588.846079999901</v>
      </c>
      <c r="X32" s="89">
        <v>8557.8274223000008</v>
      </c>
      <c r="Y32" s="89">
        <v>36459.098470999903</v>
      </c>
      <c r="Z32" s="89">
        <v>337017.14419999998</v>
      </c>
    </row>
    <row r="33" spans="1:26" x14ac:dyDescent="0.2">
      <c r="A33" s="89" t="s">
        <v>203</v>
      </c>
      <c r="B33" s="89">
        <v>3614.9134180999999</v>
      </c>
      <c r="C33" s="89">
        <v>70041.267909200003</v>
      </c>
      <c r="D33" s="89">
        <v>5530.5175694999998</v>
      </c>
      <c r="E33" s="89">
        <v>5530.5175694999998</v>
      </c>
      <c r="F33" s="89">
        <v>1270.8263768300001</v>
      </c>
      <c r="G33" s="89">
        <v>13342.780402799899</v>
      </c>
      <c r="H33" s="89">
        <v>49104.326757000003</v>
      </c>
      <c r="I33" s="89">
        <v>7394.5539461999997</v>
      </c>
      <c r="J33" s="89">
        <v>1807.4728378</v>
      </c>
      <c r="K33" s="89">
        <v>15455.13336</v>
      </c>
      <c r="L33" s="89">
        <v>5542.8321436999904</v>
      </c>
      <c r="M33" s="89">
        <v>7002.4593571999903</v>
      </c>
      <c r="N33" s="89">
        <v>7002.4593571999903</v>
      </c>
      <c r="O33" s="89">
        <v>18252.192096999901</v>
      </c>
      <c r="P33" s="89">
        <v>133528.0420096</v>
      </c>
      <c r="Q33" s="89">
        <v>528.35542290999899</v>
      </c>
      <c r="R33" s="89">
        <v>26808.948957190001</v>
      </c>
      <c r="S33" s="89">
        <v>11882.2740844705</v>
      </c>
      <c r="T33" s="89">
        <v>11882.2740844705</v>
      </c>
      <c r="U33" s="89">
        <v>1970.0448839999899</v>
      </c>
      <c r="V33" s="89">
        <v>8864.2035643999898</v>
      </c>
      <c r="W33" s="89">
        <v>22990.081192000001</v>
      </c>
      <c r="X33" s="89">
        <v>3891.39903588999</v>
      </c>
      <c r="Y33" s="89">
        <v>42954.570393000002</v>
      </c>
      <c r="Z33" s="89">
        <v>388820.59719399997</v>
      </c>
    </row>
    <row r="34" spans="1:26" x14ac:dyDescent="0.2">
      <c r="A34" s="89" t="s">
        <v>204</v>
      </c>
      <c r="B34" s="89">
        <v>7024.19931859999</v>
      </c>
      <c r="C34" s="89">
        <v>116576.564342</v>
      </c>
      <c r="D34" s="89">
        <v>10251.788484999901</v>
      </c>
      <c r="E34" s="89">
        <v>10251.788484999901</v>
      </c>
      <c r="F34" s="89">
        <v>2480.5836980999902</v>
      </c>
      <c r="G34" s="89">
        <v>53706.849995999997</v>
      </c>
      <c r="H34" s="89">
        <v>95745.404559999995</v>
      </c>
      <c r="I34" s="89">
        <v>14400.441736999999</v>
      </c>
      <c r="J34" s="89">
        <v>3512.3357235999902</v>
      </c>
      <c r="K34" s="89">
        <v>42734.486500999999</v>
      </c>
      <c r="L34" s="89">
        <v>10770.353800000001</v>
      </c>
      <c r="M34" s="89">
        <v>13667.364192999999</v>
      </c>
      <c r="N34" s="89">
        <v>13667.364192999999</v>
      </c>
      <c r="O34" s="89">
        <v>31984.233017999999</v>
      </c>
      <c r="P34" s="89">
        <v>589541.66137582995</v>
      </c>
      <c r="Q34" s="89">
        <v>1026.6567104999999</v>
      </c>
      <c r="R34" s="89">
        <v>62841.997224799903</v>
      </c>
      <c r="S34" s="89">
        <v>22536.7815742079</v>
      </c>
      <c r="T34" s="89">
        <v>22536.7815742079</v>
      </c>
      <c r="U34" s="89">
        <v>3923.7461926999999</v>
      </c>
      <c r="V34" s="89">
        <v>18725.4840139999</v>
      </c>
      <c r="W34" s="89">
        <v>44150.805566999901</v>
      </c>
      <c r="X34" s="89">
        <v>17673.940682100001</v>
      </c>
      <c r="Y34" s="89">
        <v>91274.668629999898</v>
      </c>
      <c r="Z34" s="89">
        <v>1132344.3877699999</v>
      </c>
    </row>
    <row r="35" spans="1:26" x14ac:dyDescent="0.2">
      <c r="A35" s="89" t="s">
        <v>205</v>
      </c>
      <c r="B35" s="89">
        <v>2658.187813</v>
      </c>
      <c r="C35" s="89">
        <v>13532.886458000001</v>
      </c>
      <c r="D35" s="89">
        <v>3915.7414684999999</v>
      </c>
      <c r="E35" s="89">
        <v>3915.7414684999999</v>
      </c>
      <c r="F35" s="89">
        <v>968.20234559999994</v>
      </c>
      <c r="G35" s="89">
        <v>3278.7078748999902</v>
      </c>
      <c r="H35" s="89">
        <v>36927.086971999997</v>
      </c>
      <c r="I35" s="89">
        <v>5547.1402953999996</v>
      </c>
      <c r="J35" s="89">
        <v>1328.1465304999999</v>
      </c>
      <c r="K35" s="89">
        <v>9145.6660439999996</v>
      </c>
      <c r="L35" s="89">
        <v>4075.0530207000002</v>
      </c>
      <c r="M35" s="89">
        <v>5341.2621798</v>
      </c>
      <c r="N35" s="89">
        <v>5341.2621798</v>
      </c>
      <c r="O35" s="89">
        <v>14055.109664</v>
      </c>
      <c r="P35" s="89">
        <v>41548.227785548603</v>
      </c>
      <c r="Q35" s="89">
        <v>388.24358840999997</v>
      </c>
      <c r="R35" s="89">
        <v>21091.335731880001</v>
      </c>
      <c r="S35" s="89">
        <v>28426.670316057302</v>
      </c>
      <c r="T35" s="89">
        <v>28426.670316057302</v>
      </c>
      <c r="U35" s="89">
        <v>1560.2475947999999</v>
      </c>
      <c r="V35" s="89">
        <v>6653.9818729999997</v>
      </c>
      <c r="W35" s="89">
        <v>17595.458232999899</v>
      </c>
      <c r="X35" s="89">
        <v>3376.02329464999</v>
      </c>
      <c r="Y35" s="89">
        <v>5716.3509935000002</v>
      </c>
      <c r="Z35" s="89">
        <v>160215.73440999899</v>
      </c>
    </row>
    <row r="36" spans="1:26" x14ac:dyDescent="0.2">
      <c r="A36" s="89" t="s">
        <v>206</v>
      </c>
      <c r="B36" s="89">
        <v>3737.7070225999901</v>
      </c>
      <c r="C36" s="89">
        <v>72953.087250900004</v>
      </c>
      <c r="D36" s="89">
        <v>5793.4880342999904</v>
      </c>
      <c r="E36" s="89">
        <v>5793.4880342999904</v>
      </c>
      <c r="F36" s="89">
        <v>1317.4696799599899</v>
      </c>
      <c r="G36" s="89">
        <v>10164.408602699899</v>
      </c>
      <c r="H36" s="89">
        <v>50737.749068999903</v>
      </c>
      <c r="I36" s="89">
        <v>7640.2368597000004</v>
      </c>
      <c r="J36" s="89">
        <v>1868.8645787999901</v>
      </c>
      <c r="K36" s="89">
        <v>13578.0957492999</v>
      </c>
      <c r="L36" s="89">
        <v>5731.0990724000003</v>
      </c>
      <c r="M36" s="89">
        <v>7259.5165816999897</v>
      </c>
      <c r="N36" s="89">
        <v>7259.5165816999897</v>
      </c>
      <c r="O36" s="89">
        <v>18854.896377000001</v>
      </c>
      <c r="P36" s="89">
        <v>260910.89524943999</v>
      </c>
      <c r="Q36" s="89">
        <v>546.30391505999899</v>
      </c>
      <c r="R36" s="89">
        <v>34608.738938759998</v>
      </c>
      <c r="S36" s="89">
        <v>23013.919468954999</v>
      </c>
      <c r="T36" s="89">
        <v>23013.919468954999</v>
      </c>
      <c r="U36" s="89">
        <v>2036.6213154</v>
      </c>
      <c r="V36" s="89">
        <v>9186.0261346999996</v>
      </c>
      <c r="W36" s="89">
        <v>23811.185468999902</v>
      </c>
      <c r="X36" s="89">
        <v>5158.40479925</v>
      </c>
      <c r="Y36" s="89">
        <v>32012.174666999999</v>
      </c>
      <c r="Z36" s="89">
        <v>515132.73027200002</v>
      </c>
    </row>
    <row r="37" spans="1:26" x14ac:dyDescent="0.2">
      <c r="A37" s="89" t="s">
        <v>207</v>
      </c>
      <c r="B37" s="89">
        <v>6278.7777189999997</v>
      </c>
      <c r="C37" s="89">
        <v>80394.869865999994</v>
      </c>
      <c r="D37" s="89">
        <v>9061.2583209999902</v>
      </c>
      <c r="E37" s="89">
        <v>9061.2583209999902</v>
      </c>
      <c r="F37" s="89">
        <v>2232.0676437000002</v>
      </c>
      <c r="G37" s="89">
        <v>14907.810594999901</v>
      </c>
      <c r="H37" s="89">
        <v>85628.825979999907</v>
      </c>
      <c r="I37" s="89">
        <v>12907.278539999999</v>
      </c>
      <c r="J37" s="89">
        <v>3139.4776262</v>
      </c>
      <c r="K37" s="89">
        <v>24388.309264999902</v>
      </c>
      <c r="L37" s="89">
        <v>9627.2744979999898</v>
      </c>
      <c r="M37" s="89">
        <v>12298.8537339999</v>
      </c>
      <c r="N37" s="89">
        <v>12298.8537339999</v>
      </c>
      <c r="O37" s="89">
        <v>32011.174605</v>
      </c>
      <c r="P37" s="89">
        <v>539303.59108690999</v>
      </c>
      <c r="Q37" s="89">
        <v>917.67360169999904</v>
      </c>
      <c r="R37" s="89">
        <v>56010.346458</v>
      </c>
      <c r="S37" s="89">
        <v>25541.656984019999</v>
      </c>
      <c r="T37" s="89">
        <v>25541.656984019999</v>
      </c>
      <c r="U37" s="89">
        <v>3581.7142549999899</v>
      </c>
      <c r="V37" s="89">
        <v>15476.6707529999</v>
      </c>
      <c r="W37" s="89">
        <v>40285.967633</v>
      </c>
      <c r="X37" s="89">
        <v>14622.711985039999</v>
      </c>
      <c r="Y37" s="89">
        <v>32779.080244999997</v>
      </c>
      <c r="Z37" s="89">
        <v>906643.19912999996</v>
      </c>
    </row>
    <row r="38" spans="1:26" x14ac:dyDescent="0.2">
      <c r="A38" s="89" t="s">
        <v>208</v>
      </c>
      <c r="B38" s="89">
        <v>10451.4916459999</v>
      </c>
      <c r="C38" s="89">
        <v>37130.137159999998</v>
      </c>
      <c r="D38" s="89">
        <v>15679.170973999901</v>
      </c>
      <c r="E38" s="89">
        <v>15679.170973999901</v>
      </c>
      <c r="F38" s="89">
        <v>3203.0107859999998</v>
      </c>
      <c r="G38" s="89">
        <v>38493.173965000002</v>
      </c>
      <c r="H38" s="89">
        <v>123115.41365</v>
      </c>
      <c r="I38" s="89">
        <v>18494.418196999999</v>
      </c>
      <c r="J38" s="89">
        <v>4420.2956979999899</v>
      </c>
      <c r="K38" s="89">
        <v>39749.969839999903</v>
      </c>
      <c r="L38" s="89">
        <v>15343.3140969999</v>
      </c>
      <c r="M38" s="89">
        <v>23022.312593999999</v>
      </c>
      <c r="N38" s="89">
        <v>23022.312593999999</v>
      </c>
      <c r="O38" s="89">
        <v>46867.411930000002</v>
      </c>
      <c r="P38" s="89">
        <v>32835.114986070002</v>
      </c>
      <c r="Q38" s="89">
        <v>1291.4408934999999</v>
      </c>
      <c r="R38" s="89">
        <v>58116.239100500003</v>
      </c>
      <c r="S38" s="89">
        <v>13949.2017572799</v>
      </c>
      <c r="T38" s="89">
        <v>13949.2017572799</v>
      </c>
      <c r="U38" s="89">
        <v>5203.113488</v>
      </c>
      <c r="V38" s="89">
        <v>35901.600529999901</v>
      </c>
      <c r="W38" s="89">
        <v>79118.234020000004</v>
      </c>
      <c r="X38" s="89">
        <v>8725.5546408999999</v>
      </c>
      <c r="Y38" s="89">
        <v>118327.59294</v>
      </c>
      <c r="Z38" s="89">
        <v>587170.44819999998</v>
      </c>
    </row>
    <row r="39" spans="1:26" x14ac:dyDescent="0.2">
      <c r="A39" s="89" t="s">
        <v>209</v>
      </c>
      <c r="B39" s="89">
        <v>3909.1970370999902</v>
      </c>
      <c r="C39" s="89">
        <v>91239.204499999905</v>
      </c>
      <c r="D39" s="89">
        <v>6268.2773289999996</v>
      </c>
      <c r="E39" s="89">
        <v>6268.2773289999996</v>
      </c>
      <c r="F39" s="89">
        <v>1363.6483002</v>
      </c>
      <c r="G39" s="89">
        <v>13678.5194829999</v>
      </c>
      <c r="H39" s="89">
        <v>52700.031580000003</v>
      </c>
      <c r="I39" s="89">
        <v>7939.3456349999997</v>
      </c>
      <c r="J39" s="89">
        <v>1954.62997379999</v>
      </c>
      <c r="K39" s="89">
        <v>15558.3667509999</v>
      </c>
      <c r="L39" s="89">
        <v>5994.0513080000001</v>
      </c>
      <c r="M39" s="89">
        <v>7513.8728999999903</v>
      </c>
      <c r="N39" s="89">
        <v>7513.8728999999903</v>
      </c>
      <c r="O39" s="89">
        <v>19254.956031999998</v>
      </c>
      <c r="P39" s="89">
        <v>309946.57926838897</v>
      </c>
      <c r="Q39" s="89">
        <v>571.3670333</v>
      </c>
      <c r="R39" s="89">
        <v>32898.0657718</v>
      </c>
      <c r="S39" s="89">
        <v>13348.084486951901</v>
      </c>
      <c r="T39" s="89">
        <v>13348.084486951901</v>
      </c>
      <c r="U39" s="89">
        <v>2035.0418256</v>
      </c>
      <c r="V39" s="89">
        <v>9525.3572370000002</v>
      </c>
      <c r="W39" s="89">
        <v>24431.375856999901</v>
      </c>
      <c r="X39" s="89">
        <v>4940.9007786100001</v>
      </c>
      <c r="Y39" s="89">
        <v>44246.4903329999</v>
      </c>
      <c r="Z39" s="89">
        <v>601234.26919999998</v>
      </c>
    </row>
    <row r="40" spans="1:26" x14ac:dyDescent="0.2">
      <c r="A40" s="89" t="s">
        <v>210</v>
      </c>
      <c r="B40" s="89">
        <v>87.3471349</v>
      </c>
      <c r="C40" s="89">
        <v>1987.40615999999</v>
      </c>
      <c r="D40" s="89">
        <v>127.62565499999999</v>
      </c>
      <c r="E40" s="89">
        <v>127.62565499999999</v>
      </c>
      <c r="F40" s="89">
        <v>30.5891345</v>
      </c>
      <c r="G40" s="89">
        <v>343.75281200000001</v>
      </c>
      <c r="H40" s="89">
        <v>1180.64932999999</v>
      </c>
      <c r="I40" s="89">
        <v>177.742335</v>
      </c>
      <c r="J40" s="89">
        <v>43.673628000000001</v>
      </c>
      <c r="K40" s="89">
        <v>477.12864400000001</v>
      </c>
      <c r="L40" s="89">
        <v>133.93142</v>
      </c>
      <c r="M40" s="89">
        <v>168.551875999999</v>
      </c>
      <c r="N40" s="89">
        <v>168.551875999999</v>
      </c>
      <c r="O40" s="89">
        <v>433.34888099999898</v>
      </c>
      <c r="P40" s="89">
        <v>9526.2924133500001</v>
      </c>
      <c r="Q40" s="89">
        <v>12.766705099999999</v>
      </c>
      <c r="R40" s="89">
        <v>682.11180179999997</v>
      </c>
      <c r="S40" s="89">
        <v>169.79002885560001</v>
      </c>
      <c r="T40" s="89">
        <v>169.79002885560001</v>
      </c>
      <c r="U40" s="89">
        <v>46.0143018999999</v>
      </c>
      <c r="V40" s="89">
        <v>212.332045999999</v>
      </c>
      <c r="W40" s="89">
        <v>547.30185300000005</v>
      </c>
      <c r="X40" s="89">
        <v>119.605495699999</v>
      </c>
      <c r="Y40" s="89">
        <v>1159.596327</v>
      </c>
      <c r="Z40" s="89">
        <v>16271.1126199999</v>
      </c>
    </row>
    <row r="41" spans="1:26" x14ac:dyDescent="0.2">
      <c r="A41" s="89" t="s">
        <v>211</v>
      </c>
      <c r="B41" s="89">
        <v>5087.38428199999</v>
      </c>
      <c r="C41" s="89">
        <v>79040.2942799999</v>
      </c>
      <c r="D41" s="89">
        <v>7433.6815100000003</v>
      </c>
      <c r="E41" s="89">
        <v>7433.6815100000003</v>
      </c>
      <c r="F41" s="89">
        <v>1800.2510990000001</v>
      </c>
      <c r="G41" s="89">
        <v>50311.03168</v>
      </c>
      <c r="H41" s="89">
        <v>69491.373699999895</v>
      </c>
      <c r="I41" s="89">
        <v>10440.59989</v>
      </c>
      <c r="J41" s="89">
        <v>2544.1504880000002</v>
      </c>
      <c r="K41" s="89">
        <v>35953.040789999999</v>
      </c>
      <c r="L41" s="89">
        <v>7800.5841799999998</v>
      </c>
      <c r="M41" s="89">
        <v>9917.3243399999992</v>
      </c>
      <c r="N41" s="89">
        <v>9917.3243399999992</v>
      </c>
      <c r="O41" s="89">
        <v>21460.364450000001</v>
      </c>
      <c r="P41" s="89">
        <v>473649.15082699998</v>
      </c>
      <c r="Q41" s="89">
        <v>743.571956</v>
      </c>
      <c r="R41" s="89">
        <v>46646.549282999898</v>
      </c>
      <c r="S41" s="89">
        <v>12412.718629999999</v>
      </c>
      <c r="T41" s="89">
        <v>12412.718629999999</v>
      </c>
      <c r="U41" s="89">
        <v>2868.1624149999998</v>
      </c>
      <c r="V41" s="89">
        <v>14280.518979999901</v>
      </c>
      <c r="W41" s="89">
        <v>31694.953939999901</v>
      </c>
      <c r="X41" s="89">
        <v>13471.571635</v>
      </c>
      <c r="Y41" s="89">
        <v>70548.328899999993</v>
      </c>
      <c r="Z41" s="89">
        <v>882823.16299999994</v>
      </c>
    </row>
    <row r="42" spans="1:26" x14ac:dyDescent="0.2">
      <c r="A42" s="89" t="s">
        <v>212</v>
      </c>
      <c r="B42" s="89">
        <v>3660.2703844999901</v>
      </c>
      <c r="C42" s="89">
        <v>18676.3640338</v>
      </c>
      <c r="D42" s="89">
        <v>5296.7618663999901</v>
      </c>
      <c r="E42" s="89">
        <v>5296.7618663999901</v>
      </c>
      <c r="F42" s="89">
        <v>1187.01511006999</v>
      </c>
      <c r="G42" s="89">
        <v>5183.5853969999998</v>
      </c>
      <c r="H42" s="89">
        <v>45358.2640389999</v>
      </c>
      <c r="I42" s="89">
        <v>6829.0927804000003</v>
      </c>
      <c r="J42" s="89">
        <v>1637.75837369999</v>
      </c>
      <c r="K42" s="89">
        <v>12741.5282486999</v>
      </c>
      <c r="L42" s="89">
        <v>5449.8611515000002</v>
      </c>
      <c r="M42" s="89">
        <v>7823.2360027999903</v>
      </c>
      <c r="N42" s="89">
        <v>7823.2360027999903</v>
      </c>
      <c r="O42" s="89">
        <v>17264.816081000001</v>
      </c>
      <c r="P42" s="89">
        <v>57225.912616862901</v>
      </c>
      <c r="Q42" s="89">
        <v>478.7308496</v>
      </c>
      <c r="R42" s="89">
        <v>28385.137504959999</v>
      </c>
      <c r="S42" s="89">
        <v>26910.806678666901</v>
      </c>
      <c r="T42" s="89">
        <v>26910.806678666901</v>
      </c>
      <c r="U42" s="89">
        <v>1916.2210671</v>
      </c>
      <c r="V42" s="89">
        <v>11552.4923974999</v>
      </c>
      <c r="W42" s="89">
        <v>26662.450941999999</v>
      </c>
      <c r="X42" s="89">
        <v>6009.4589233289998</v>
      </c>
      <c r="Y42" s="89">
        <v>15744.4796909999</v>
      </c>
      <c r="Z42" s="89">
        <v>231808.879905999</v>
      </c>
    </row>
    <row r="43" spans="1:26" x14ac:dyDescent="0.2">
      <c r="A43" s="89" t="s">
        <v>213</v>
      </c>
      <c r="B43" s="89">
        <v>6222.9852500999896</v>
      </c>
      <c r="C43" s="89">
        <v>134598.23246599999</v>
      </c>
      <c r="D43" s="89">
        <v>9110.9421679999996</v>
      </c>
      <c r="E43" s="89">
        <v>9110.9421679999996</v>
      </c>
      <c r="F43" s="89">
        <v>2179.3289382999901</v>
      </c>
      <c r="G43" s="89">
        <v>28643.069858999901</v>
      </c>
      <c r="H43" s="89">
        <v>84142.583142000003</v>
      </c>
      <c r="I43" s="89">
        <v>12673.299301999999</v>
      </c>
      <c r="J43" s="89">
        <v>3111.6300631999902</v>
      </c>
      <c r="K43" s="89">
        <v>25805.232336000001</v>
      </c>
      <c r="L43" s="89">
        <v>9541.8273150999994</v>
      </c>
      <c r="M43" s="89">
        <v>12007.913305800001</v>
      </c>
      <c r="N43" s="89">
        <v>12007.913305800001</v>
      </c>
      <c r="O43" s="89">
        <v>30665.2375939999</v>
      </c>
      <c r="P43" s="89">
        <v>700266.03131182003</v>
      </c>
      <c r="Q43" s="89">
        <v>909.55182637999997</v>
      </c>
      <c r="R43" s="89">
        <v>59648.12097222</v>
      </c>
      <c r="S43" s="89">
        <v>19986.70268142</v>
      </c>
      <c r="T43" s="89">
        <v>19986.70268142</v>
      </c>
      <c r="U43" s="89">
        <v>3398.1418394000002</v>
      </c>
      <c r="V43" s="89">
        <v>15186.0294847</v>
      </c>
      <c r="W43" s="89">
        <v>38902.547339999997</v>
      </c>
      <c r="X43" s="89">
        <v>12597.28441617</v>
      </c>
      <c r="Y43" s="89">
        <v>67200.446930999897</v>
      </c>
      <c r="Z43" s="89">
        <v>1169269.70967</v>
      </c>
    </row>
    <row r="44" spans="1:26" x14ac:dyDescent="0.2">
      <c r="A44" s="89" t="s">
        <v>214</v>
      </c>
      <c r="B44" s="89">
        <v>26476.144722000001</v>
      </c>
      <c r="C44" s="89">
        <v>216204.86721</v>
      </c>
      <c r="D44" s="89">
        <v>38405.914643999902</v>
      </c>
      <c r="E44" s="89">
        <v>38405.914643999902</v>
      </c>
      <c r="F44" s="89">
        <v>9530.3076132999904</v>
      </c>
      <c r="G44" s="89">
        <v>99329.353883999996</v>
      </c>
      <c r="H44" s="89">
        <v>363204.76116999902</v>
      </c>
      <c r="I44" s="89">
        <v>54696.064686999998</v>
      </c>
      <c r="J44" s="89">
        <v>13283.4415052</v>
      </c>
      <c r="K44" s="89">
        <v>110547.18501099999</v>
      </c>
      <c r="L44" s="89">
        <v>40596.390485999902</v>
      </c>
      <c r="M44" s="89">
        <v>52277.760268999897</v>
      </c>
      <c r="N44" s="89">
        <v>52277.760268999897</v>
      </c>
      <c r="O44" s="89">
        <v>132678.09119100001</v>
      </c>
      <c r="P44" s="89">
        <v>1261346.81214112</v>
      </c>
      <c r="Q44" s="89">
        <v>3869.7482624999998</v>
      </c>
      <c r="R44" s="89">
        <v>224565.67139159999</v>
      </c>
      <c r="S44" s="89">
        <v>100347.94331981</v>
      </c>
      <c r="T44" s="89">
        <v>100347.94331981</v>
      </c>
      <c r="U44" s="89">
        <v>15245.3827898</v>
      </c>
      <c r="V44" s="89">
        <v>65928.823696000007</v>
      </c>
      <c r="W44" s="89">
        <v>169027.774787</v>
      </c>
      <c r="X44" s="89">
        <v>73540.319455499994</v>
      </c>
      <c r="Y44" s="89">
        <v>140829.082257</v>
      </c>
      <c r="Z44" s="89">
        <v>2733133.8676099898</v>
      </c>
    </row>
    <row r="45" spans="1:26" x14ac:dyDescent="0.2">
      <c r="A45" s="89" t="s">
        <v>215</v>
      </c>
      <c r="B45" s="89">
        <v>3301.9140269999998</v>
      </c>
      <c r="C45" s="89">
        <v>12773.642206</v>
      </c>
      <c r="D45" s="89">
        <v>4810.6521030000004</v>
      </c>
      <c r="E45" s="89">
        <v>4810.6521030000004</v>
      </c>
      <c r="F45" s="89">
        <v>1167.895994</v>
      </c>
      <c r="G45" s="89">
        <v>13773.499374999899</v>
      </c>
      <c r="H45" s="89">
        <v>44432.915249999904</v>
      </c>
      <c r="I45" s="89">
        <v>6691.3232420000004</v>
      </c>
      <c r="J45" s="89">
        <v>1610.2308310000001</v>
      </c>
      <c r="K45" s="89">
        <v>14444.992193</v>
      </c>
      <c r="L45" s="89">
        <v>5028.3361959999902</v>
      </c>
      <c r="M45" s="89">
        <v>6688.1323970000003</v>
      </c>
      <c r="N45" s="89">
        <v>6688.1323970000003</v>
      </c>
      <c r="O45" s="89">
        <v>16919.4099399999</v>
      </c>
      <c r="P45" s="89">
        <v>71157.325481799999</v>
      </c>
      <c r="Q45" s="89">
        <v>470.64837789999899</v>
      </c>
      <c r="R45" s="89">
        <v>27807.285582100001</v>
      </c>
      <c r="S45" s="89">
        <v>11533.359787150001</v>
      </c>
      <c r="T45" s="89">
        <v>11533.359787150001</v>
      </c>
      <c r="U45" s="89">
        <v>1878.3535429999999</v>
      </c>
      <c r="V45" s="89">
        <v>8877.5579880000005</v>
      </c>
      <c r="W45" s="89">
        <v>22442.436839999998</v>
      </c>
      <c r="X45" s="89">
        <v>5266.0386693999899</v>
      </c>
      <c r="Y45" s="89">
        <v>20817.80486</v>
      </c>
      <c r="Z45" s="89">
        <v>244049.12857</v>
      </c>
    </row>
    <row r="46" spans="1:26" x14ac:dyDescent="0.2">
      <c r="A46" s="89" t="s">
        <v>216</v>
      </c>
      <c r="B46" s="89">
        <v>721.35539349999999</v>
      </c>
      <c r="C46" s="89">
        <v>14153.818898</v>
      </c>
      <c r="D46" s="89">
        <v>1074.9872158000001</v>
      </c>
      <c r="E46" s="89">
        <v>1074.9872158000001</v>
      </c>
      <c r="F46" s="89">
        <v>253.79091099999999</v>
      </c>
      <c r="G46" s="89">
        <v>3079.2768109999902</v>
      </c>
      <c r="H46" s="89">
        <v>9809.3792649999905</v>
      </c>
      <c r="I46" s="89">
        <v>1475.1345199999901</v>
      </c>
      <c r="J46" s="89">
        <v>360.67606319999999</v>
      </c>
      <c r="K46" s="89">
        <v>3061.0190769999999</v>
      </c>
      <c r="L46" s="89">
        <v>1106.06542099999</v>
      </c>
      <c r="M46" s="89">
        <v>1398.4600849999899</v>
      </c>
      <c r="N46" s="89">
        <v>1398.4600849999899</v>
      </c>
      <c r="O46" s="89">
        <v>3668.82451699999</v>
      </c>
      <c r="P46" s="89">
        <v>13272.464658700001</v>
      </c>
      <c r="Q46" s="89">
        <v>105.43339301</v>
      </c>
      <c r="R46" s="89">
        <v>4601.4141761999999</v>
      </c>
      <c r="S46" s="89">
        <v>1372.7889712005001</v>
      </c>
      <c r="T46" s="89">
        <v>1372.7889712005001</v>
      </c>
      <c r="U46" s="89">
        <v>399.24244249999902</v>
      </c>
      <c r="V46" s="89">
        <v>1756.8552359999901</v>
      </c>
      <c r="W46" s="89">
        <v>4589.8220789999996</v>
      </c>
      <c r="X46" s="89">
        <v>714.89479721999999</v>
      </c>
      <c r="Y46" s="89">
        <v>10419.097921</v>
      </c>
      <c r="Z46" s="89">
        <v>65813.361169999902</v>
      </c>
    </row>
    <row r="47" spans="1:26" x14ac:dyDescent="0.2">
      <c r="A47" s="89" t="s">
        <v>217</v>
      </c>
      <c r="B47" s="89">
        <v>4916.1146835</v>
      </c>
      <c r="C47" s="89">
        <v>102577.48414499999</v>
      </c>
      <c r="D47" s="89">
        <v>7182.1555618000002</v>
      </c>
      <c r="E47" s="89">
        <v>7182.1555618000002</v>
      </c>
      <c r="F47" s="89">
        <v>1724.0489994099901</v>
      </c>
      <c r="G47" s="89">
        <v>32470.950119000001</v>
      </c>
      <c r="H47" s="89">
        <v>66621.892640000005</v>
      </c>
      <c r="I47" s="89">
        <v>10027.0282934999</v>
      </c>
      <c r="J47" s="89">
        <v>2458.1182507999902</v>
      </c>
      <c r="K47" s="89">
        <v>27519.976535000002</v>
      </c>
      <c r="L47" s="89">
        <v>7537.9797635000004</v>
      </c>
      <c r="M47" s="89">
        <v>9499.5435488000003</v>
      </c>
      <c r="N47" s="89">
        <v>9499.5435488000003</v>
      </c>
      <c r="O47" s="89">
        <v>22885.139408999999</v>
      </c>
      <c r="P47" s="89">
        <v>481639.398974529</v>
      </c>
      <c r="Q47" s="89">
        <v>718.54095603999997</v>
      </c>
      <c r="R47" s="89">
        <v>42770.867828079899</v>
      </c>
      <c r="S47" s="89">
        <v>12097.754256243499</v>
      </c>
      <c r="T47" s="89">
        <v>12097.754256243499</v>
      </c>
      <c r="U47" s="89">
        <v>2683.68803969999</v>
      </c>
      <c r="V47" s="89">
        <v>11880.0666244</v>
      </c>
      <c r="W47" s="89">
        <v>29490.037897999999</v>
      </c>
      <c r="X47" s="89">
        <v>14457.899848679999</v>
      </c>
      <c r="Y47" s="89">
        <v>69381.600569999893</v>
      </c>
      <c r="Z47" s="89">
        <v>879136.96510000003</v>
      </c>
    </row>
    <row r="48" spans="1:26" x14ac:dyDescent="0.2">
      <c r="A48" s="89" t="s">
        <v>218</v>
      </c>
      <c r="B48" s="89">
        <v>7831.1178790000004</v>
      </c>
      <c r="C48" s="89">
        <v>29371.815059999899</v>
      </c>
      <c r="D48" s="89">
        <v>12180.390628999899</v>
      </c>
      <c r="E48" s="89">
        <v>12180.390628999899</v>
      </c>
      <c r="F48" s="89">
        <v>2563.3264949999998</v>
      </c>
      <c r="G48" s="89">
        <v>35554.451732000001</v>
      </c>
      <c r="H48" s="89">
        <v>98626.550189999994</v>
      </c>
      <c r="I48" s="89">
        <v>14808.324816</v>
      </c>
      <c r="J48" s="89">
        <v>3536.8197399999999</v>
      </c>
      <c r="K48" s="89">
        <v>28760.437839999999</v>
      </c>
      <c r="L48" s="89">
        <v>11687.6448579999</v>
      </c>
      <c r="M48" s="89">
        <v>16649.676593</v>
      </c>
      <c r="N48" s="89">
        <v>16649.676593</v>
      </c>
      <c r="O48" s="89">
        <v>37542.3711799999</v>
      </c>
      <c r="P48" s="89">
        <v>23306.741195239902</v>
      </c>
      <c r="Q48" s="89">
        <v>1033.8335362</v>
      </c>
      <c r="R48" s="89">
        <v>40150.1414018</v>
      </c>
      <c r="S48" s="89">
        <v>10527.272997562901</v>
      </c>
      <c r="T48" s="89">
        <v>10527.272997562901</v>
      </c>
      <c r="U48" s="89">
        <v>4167.8728519999904</v>
      </c>
      <c r="V48" s="89">
        <v>23613.456953999899</v>
      </c>
      <c r="W48" s="89">
        <v>55655.751739999898</v>
      </c>
      <c r="X48" s="89">
        <v>6279.93270389999</v>
      </c>
      <c r="Y48" s="89">
        <v>100905.44697</v>
      </c>
      <c r="Z48" s="89">
        <v>451431.70819999999</v>
      </c>
    </row>
    <row r="49" spans="1:26" x14ac:dyDescent="0.2">
      <c r="A49" s="89" t="s">
        <v>219</v>
      </c>
      <c r="B49" s="89">
        <v>2537.9409325000001</v>
      </c>
      <c r="C49" s="89">
        <v>77017.273227999904</v>
      </c>
      <c r="D49" s="89">
        <v>3810.0333271999998</v>
      </c>
      <c r="E49" s="89">
        <v>3810.0333271999998</v>
      </c>
      <c r="F49" s="89">
        <v>873.52505272999895</v>
      </c>
      <c r="G49" s="89">
        <v>11753.7697376</v>
      </c>
      <c r="H49" s="89">
        <v>33808.114263000003</v>
      </c>
      <c r="I49" s="89">
        <v>5087.8884532000002</v>
      </c>
      <c r="J49" s="89">
        <v>1268.9873523000001</v>
      </c>
      <c r="K49" s="89">
        <v>9856.9491199999902</v>
      </c>
      <c r="L49" s="89">
        <v>3891.4688072999902</v>
      </c>
      <c r="M49" s="89">
        <v>4813.2554063999896</v>
      </c>
      <c r="N49" s="89">
        <v>4813.2554063999896</v>
      </c>
      <c r="O49" s="89">
        <v>12415.696712999999</v>
      </c>
      <c r="P49" s="89">
        <v>269223.94702088903</v>
      </c>
      <c r="Q49" s="89">
        <v>370.94478364000003</v>
      </c>
      <c r="R49" s="89">
        <v>21786.980347319899</v>
      </c>
      <c r="S49" s="89">
        <v>3258.8849717529401</v>
      </c>
      <c r="T49" s="89">
        <v>3258.8849717529401</v>
      </c>
      <c r="U49" s="89">
        <v>1326.4907701</v>
      </c>
      <c r="V49" s="89">
        <v>6068.0819183000003</v>
      </c>
      <c r="W49" s="89">
        <v>15647.838765</v>
      </c>
      <c r="X49" s="89">
        <v>3925.8937932899898</v>
      </c>
      <c r="Y49" s="89">
        <v>36264.895190000003</v>
      </c>
      <c r="Z49" s="89">
        <v>486615.31390999898</v>
      </c>
    </row>
    <row r="50" spans="1:26" x14ac:dyDescent="0.2">
      <c r="A50" s="89" t="s">
        <v>220</v>
      </c>
      <c r="B50" s="89">
        <v>3322.35146419999</v>
      </c>
      <c r="C50" s="89">
        <v>46769.725853999997</v>
      </c>
      <c r="D50" s="89">
        <v>4938.0907435999998</v>
      </c>
      <c r="E50" s="89">
        <v>4938.0907435999998</v>
      </c>
      <c r="F50" s="89">
        <v>1178.4977901</v>
      </c>
      <c r="G50" s="89">
        <v>11483.907782</v>
      </c>
      <c r="H50" s="89">
        <v>45447.312755999897</v>
      </c>
      <c r="I50" s="89">
        <v>6850.7486269999999</v>
      </c>
      <c r="J50" s="89">
        <v>1661.18570579999</v>
      </c>
      <c r="K50" s="89">
        <v>13977.186018</v>
      </c>
      <c r="L50" s="89">
        <v>5094.2259449999901</v>
      </c>
      <c r="M50" s="89">
        <v>6493.8085266999997</v>
      </c>
      <c r="N50" s="89">
        <v>6493.8085266999997</v>
      </c>
      <c r="O50" s="89">
        <v>17009.794961999902</v>
      </c>
      <c r="P50" s="89">
        <v>206882.137669249</v>
      </c>
      <c r="Q50" s="89">
        <v>485.59486801000003</v>
      </c>
      <c r="R50" s="89">
        <v>26583.563863899901</v>
      </c>
      <c r="S50" s="89">
        <v>20711.7834190998</v>
      </c>
      <c r="T50" s="89">
        <v>20711.7834190998</v>
      </c>
      <c r="U50" s="89">
        <v>1851.0236351999999</v>
      </c>
      <c r="V50" s="89">
        <v>8289.1650470000004</v>
      </c>
      <c r="W50" s="89">
        <v>21504.848064000002</v>
      </c>
      <c r="X50" s="89">
        <v>3714.8265925999999</v>
      </c>
      <c r="Y50" s="89">
        <v>27953.147298999898</v>
      </c>
      <c r="Z50" s="89">
        <v>414192.74703000003</v>
      </c>
    </row>
    <row r="51" spans="1:26" x14ac:dyDescent="0.2">
      <c r="A51" s="89" t="s">
        <v>221</v>
      </c>
      <c r="B51" s="89">
        <v>3395.54918399999</v>
      </c>
      <c r="C51" s="89">
        <v>11241.035959999999</v>
      </c>
      <c r="D51" s="89">
        <v>4906.1657789999899</v>
      </c>
      <c r="E51" s="89">
        <v>4906.1657789999899</v>
      </c>
      <c r="F51" s="89">
        <v>1079.6387101</v>
      </c>
      <c r="G51" s="89">
        <v>13202.671990000001</v>
      </c>
      <c r="H51" s="89">
        <v>41209.239379999999</v>
      </c>
      <c r="I51" s="89">
        <v>6219.3741339999997</v>
      </c>
      <c r="J51" s="89">
        <v>1488.1987649999901</v>
      </c>
      <c r="K51" s="89">
        <v>14215.249603</v>
      </c>
      <c r="L51" s="89">
        <v>5029.4717520000004</v>
      </c>
      <c r="M51" s="89">
        <v>7346.1042559999896</v>
      </c>
      <c r="N51" s="89">
        <v>7346.1042559999896</v>
      </c>
      <c r="O51" s="89">
        <v>15697.335069999899</v>
      </c>
      <c r="P51" s="89">
        <v>28146.17240223</v>
      </c>
      <c r="Q51" s="89">
        <v>435.02454579999898</v>
      </c>
      <c r="R51" s="89">
        <v>25792.328294299899</v>
      </c>
      <c r="S51" s="89">
        <v>12613.113598327</v>
      </c>
      <c r="T51" s="89">
        <v>12613.113598327</v>
      </c>
      <c r="U51" s="89">
        <v>1742.681824</v>
      </c>
      <c r="V51" s="89">
        <v>11633.6055589999</v>
      </c>
      <c r="W51" s="89">
        <v>25916.84604</v>
      </c>
      <c r="X51" s="89">
        <v>4758.5934699099998</v>
      </c>
      <c r="Y51" s="89">
        <v>27039.549920000001</v>
      </c>
      <c r="Z51" s="89">
        <v>207542.94636999999</v>
      </c>
    </row>
    <row r="52" spans="1:26" x14ac:dyDescent="0.2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</row>
    <row r="53" spans="1:26" x14ac:dyDescent="0.2">
      <c r="A53" s="89" t="s">
        <v>223</v>
      </c>
      <c r="B53" s="89">
        <f>SUM(B3:B51)</f>
        <v>255040.8408601096</v>
      </c>
      <c r="C53" s="89">
        <f t="shared" ref="C53:X53" si="0">SUM(C3:C51)</f>
        <v>2940610.696479097</v>
      </c>
      <c r="D53" s="89">
        <f t="shared" si="0"/>
        <v>374227.53863229894</v>
      </c>
      <c r="E53" s="89">
        <f t="shared" si="0"/>
        <v>374227.53863229894</v>
      </c>
      <c r="F53" s="89">
        <f t="shared" si="0"/>
        <v>88062.76151306984</v>
      </c>
      <c r="G53" s="89">
        <f t="shared" si="0"/>
        <v>1253978.5896518982</v>
      </c>
      <c r="H53" s="89">
        <f t="shared" si="0"/>
        <v>3376154.5665859948</v>
      </c>
      <c r="I53" s="89">
        <f t="shared" si="0"/>
        <v>507847.21509309928</v>
      </c>
      <c r="J53" s="89">
        <f t="shared" si="0"/>
        <v>123357.5161203998</v>
      </c>
      <c r="K53" s="89">
        <f t="shared" si="0"/>
        <v>1166506.0196290982</v>
      </c>
      <c r="L53" s="89">
        <f t="shared" si="0"/>
        <v>387363.56290499936</v>
      </c>
      <c r="M53" s="89">
        <f>SUM(M3:M51)</f>
        <v>513182.76498949941</v>
      </c>
      <c r="N53" s="89">
        <f t="shared" si="0"/>
        <v>513182.76498949941</v>
      </c>
      <c r="O53" s="89">
        <f t="shared" si="0"/>
        <v>1228141.4485927983</v>
      </c>
      <c r="P53" s="89">
        <f t="shared" si="0"/>
        <v>14505934.624342872</v>
      </c>
      <c r="Q53" s="89">
        <f t="shared" si="0"/>
        <v>35997.427728149931</v>
      </c>
      <c r="R53" s="89">
        <f t="shared" si="0"/>
        <v>2110685.4658565247</v>
      </c>
      <c r="S53" s="89">
        <f t="shared" si="0"/>
        <v>964950.06704413518</v>
      </c>
      <c r="T53" s="89">
        <f t="shared" si="0"/>
        <v>964950.06704413518</v>
      </c>
      <c r="U53" s="89">
        <f t="shared" si="0"/>
        <v>140122.16089028993</v>
      </c>
      <c r="V53" s="89">
        <f t="shared" si="0"/>
        <v>703260.59077959845</v>
      </c>
      <c r="W53" s="89">
        <f t="shared" si="0"/>
        <v>1702107.7187527989</v>
      </c>
      <c r="X53" s="89">
        <f t="shared" si="0"/>
        <v>473642.63004581927</v>
      </c>
      <c r="Y53" s="89">
        <f>SUM(Y3:Y51)</f>
        <v>2324117.4729905985</v>
      </c>
      <c r="Z53" s="89">
        <f>SUM(Z3:Z51)</f>
        <v>30694065.229466952</v>
      </c>
    </row>
    <row r="54" spans="1:26" x14ac:dyDescent="0.2">
      <c r="A54" s="89" t="s">
        <v>381</v>
      </c>
      <c r="B54" s="89">
        <f>SUM(B3:B51)-B4-B6-B7-B13-B27-B29-B32-B38-B45-B48-B51</f>
        <v>182207.93960380976</v>
      </c>
      <c r="C54" s="89">
        <f t="shared" ref="C54:W54" si="1">SUM(C3:C51)-C4-C6-C7-C13-C27-C29-C32-C38-C45-C48-C51</f>
        <v>2598919.9873720971</v>
      </c>
      <c r="D54" s="89">
        <f t="shared" si="1"/>
        <v>267501.00624029915</v>
      </c>
      <c r="E54" s="89">
        <f t="shared" si="1"/>
        <v>267501.00624029915</v>
      </c>
      <c r="F54" s="89">
        <f t="shared" si="1"/>
        <v>64556.317452169867</v>
      </c>
      <c r="G54" s="89">
        <f t="shared" si="1"/>
        <v>948130.92439529882</v>
      </c>
      <c r="H54" s="89">
        <f t="shared" si="1"/>
        <v>2481209.6276039961</v>
      </c>
      <c r="I54" s="89">
        <f t="shared" si="1"/>
        <v>373352.57247149938</v>
      </c>
      <c r="J54" s="89">
        <f t="shared" si="1"/>
        <v>90894.163119899851</v>
      </c>
      <c r="K54" s="89">
        <f t="shared" si="1"/>
        <v>873552.57620009885</v>
      </c>
      <c r="L54" s="89">
        <f t="shared" si="1"/>
        <v>279135.71496929962</v>
      </c>
      <c r="M54" s="89">
        <f>SUM(M3:M51)-M4-M6-M7-M13-M27-M29-M32-M38-M45-M48-M51</f>
        <v>357240.72538289952</v>
      </c>
      <c r="N54" s="89">
        <f t="shared" si="1"/>
        <v>357240.72538289952</v>
      </c>
      <c r="O54" s="89">
        <f t="shared" si="1"/>
        <v>887464.822519799</v>
      </c>
      <c r="P54" s="89">
        <f t="shared" si="1"/>
        <v>13299541.21591997</v>
      </c>
      <c r="Q54" s="89">
        <f t="shared" si="1"/>
        <v>26545.880704149942</v>
      </c>
      <c r="R54" s="89">
        <f t="shared" si="1"/>
        <v>1600058.1128054045</v>
      </c>
      <c r="S54" s="89">
        <f t="shared" si="1"/>
        <v>782989.76851011871</v>
      </c>
      <c r="T54" s="89">
        <f t="shared" si="1"/>
        <v>782989.76851011871</v>
      </c>
      <c r="U54" s="89">
        <f t="shared" si="1"/>
        <v>102301.02527068995</v>
      </c>
      <c r="V54" s="89">
        <f t="shared" si="1"/>
        <v>470231.85129439906</v>
      </c>
      <c r="W54" s="89">
        <f t="shared" si="1"/>
        <v>1168649.3051567995</v>
      </c>
      <c r="X54" s="89">
        <f>SUM(X3:X51)-X4-X6-X7-X13-X27-X29-X32-X38-X45-X48-X51</f>
        <v>377066.24604661943</v>
      </c>
      <c r="Y54" s="89">
        <f>SUM(Y3:Y51)-Y4-Y6-Y7-Y13-Y27-Y29-Y32-Y38-Y45-Y48-Y51</f>
        <v>1634174.0791255992</v>
      </c>
      <c r="Z54" s="89">
        <f>SUM(Z3:Z51)-Z4-Z6-Z7-Z13-Z27-Z29-Z32-Z38-Z45-Z48-Z51</f>
        <v>25499223.944886949</v>
      </c>
    </row>
    <row r="55" spans="1:26" x14ac:dyDescent="0.2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52AC-97DD-4DD8-9D72-9247FA146FEB}">
  <dimension ref="A1:BW66"/>
  <sheetViews>
    <sheetView zoomScale="85" zoomScaleNormal="85" workbookViewId="0">
      <pane xSplit="1" ySplit="2" topLeftCell="B3" activePane="bottomRight" state="frozen"/>
      <selection pane="topRight" activeCell="H38" sqref="H38"/>
      <selection pane="bottomLeft" activeCell="H38" sqref="H38"/>
      <selection pane="bottomRight" activeCell="F54" sqref="F54"/>
    </sheetView>
  </sheetViews>
  <sheetFormatPr defaultColWidth="9.140625" defaultRowHeight="15" x14ac:dyDescent="0.25"/>
  <cols>
    <col min="1" max="1" width="19.140625" style="17" customWidth="1"/>
    <col min="2" max="14" width="9.140625" style="17" customWidth="1"/>
    <col min="15" max="15" width="11.140625" style="17" customWidth="1"/>
    <col min="16" max="16" width="15.140625" style="17" bestFit="1" customWidth="1"/>
    <col min="17" max="57" width="9.140625" style="28" customWidth="1"/>
    <col min="58" max="58" width="9.140625" style="17"/>
    <col min="59" max="59" width="9.140625" style="17" customWidth="1"/>
    <col min="60" max="16384" width="9.140625" style="17"/>
  </cols>
  <sheetData>
    <row r="1" spans="1:75" x14ac:dyDescent="0.25">
      <c r="B1" s="6" t="s">
        <v>382</v>
      </c>
      <c r="C1" s="6"/>
      <c r="D1" s="6"/>
      <c r="BK1" s="61"/>
    </row>
    <row r="2" spans="1:75" x14ac:dyDescent="0.25">
      <c r="A2" s="17" t="s">
        <v>356</v>
      </c>
      <c r="B2" s="17" t="s">
        <v>77</v>
      </c>
      <c r="C2" s="17" t="s">
        <v>162</v>
      </c>
      <c r="D2" s="17" t="s">
        <v>357</v>
      </c>
      <c r="E2" s="17" t="s">
        <v>43</v>
      </c>
      <c r="F2" s="17" t="s">
        <v>358</v>
      </c>
      <c r="G2" s="17" t="s">
        <v>359</v>
      </c>
      <c r="H2" s="17" t="s">
        <v>360</v>
      </c>
      <c r="I2" s="17" t="s">
        <v>361</v>
      </c>
      <c r="J2" s="17" t="s">
        <v>362</v>
      </c>
      <c r="K2" s="17" t="s">
        <v>296</v>
      </c>
      <c r="L2" s="17" t="s">
        <v>293</v>
      </c>
      <c r="M2" s="17" t="s">
        <v>291</v>
      </c>
      <c r="N2" s="17" t="s">
        <v>363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K2" s="61"/>
    </row>
    <row r="3" spans="1:75" x14ac:dyDescent="0.25">
      <c r="A3" s="32" t="s">
        <v>172</v>
      </c>
      <c r="B3" s="15">
        <f>livestock!B3+fertilizer!B3</f>
        <v>96648.698978892411</v>
      </c>
      <c r="C3" s="15">
        <f>livestock!C3</f>
        <v>5349.0947387096003</v>
      </c>
      <c r="D3" s="17">
        <f>livestock!D3</f>
        <v>1.03903826899999</v>
      </c>
      <c r="E3" s="17">
        <f>livestock!E3</f>
        <v>22.087105055811101</v>
      </c>
      <c r="F3" s="17">
        <f>livestock!F3</f>
        <v>10.5327613315779</v>
      </c>
      <c r="G3" s="17">
        <f>livestock!G3</f>
        <v>1.3836641208</v>
      </c>
      <c r="H3" s="17">
        <f>livestock!H3</f>
        <v>0.84262090702861903</v>
      </c>
      <c r="I3" s="17">
        <f>livestock!I3</f>
        <v>274.19057630499901</v>
      </c>
      <c r="J3" s="17">
        <f>livestock!J3</f>
        <v>19.480547860915799</v>
      </c>
      <c r="K3" s="17">
        <f>livestock!K3</f>
        <v>0.23419306300000001</v>
      </c>
      <c r="L3" s="17">
        <f>livestock!L3</f>
        <v>2.5278627187135299</v>
      </c>
      <c r="M3" s="17">
        <f>livestock!M3</f>
        <v>46.765460312199998</v>
      </c>
      <c r="N3" s="17">
        <f>livestock!N3</f>
        <v>37.075319890599999</v>
      </c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G3" s="25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</row>
    <row r="4" spans="1:75" x14ac:dyDescent="0.25">
      <c r="A4" s="32" t="s">
        <v>174</v>
      </c>
      <c r="B4" s="15">
        <f>livestock!B4+fertilizer!B4</f>
        <v>51024.967758648898</v>
      </c>
      <c r="C4" s="15">
        <f>livestock!C4</f>
        <v>2309.2340553389599</v>
      </c>
      <c r="D4" s="17">
        <f>livestock!D4</f>
        <v>21.828190584055001</v>
      </c>
      <c r="E4" s="17">
        <f>livestock!E4</f>
        <v>0.51282563802976</v>
      </c>
      <c r="F4" s="17">
        <f>livestock!F4</f>
        <v>2.2027552520000001E-3</v>
      </c>
      <c r="G4" s="17">
        <f>livestock!G4</f>
        <v>1.1813121326</v>
      </c>
      <c r="H4" s="17">
        <f>livestock!H4</f>
        <v>1.7530183325E-4</v>
      </c>
      <c r="I4" s="17">
        <f>livestock!I4</f>
        <v>500.50888634763498</v>
      </c>
      <c r="J4" s="17">
        <f>livestock!J4</f>
        <v>12.9354953608784</v>
      </c>
      <c r="K4" s="17">
        <f>livestock!K4</f>
        <v>6.0294638667999996</v>
      </c>
      <c r="L4" s="17">
        <f>livestock!L4</f>
        <v>5.2900864014000001E-4</v>
      </c>
      <c r="M4" s="17">
        <f>livestock!M4</f>
        <v>9.7798356220000007E-3</v>
      </c>
      <c r="N4" s="17">
        <f>livestock!N4</f>
        <v>7.7530034489999896E-3</v>
      </c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G4" s="25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x14ac:dyDescent="0.25">
      <c r="A5" s="32" t="s">
        <v>175</v>
      </c>
      <c r="B5" s="15">
        <f>livestock!B5+fertilizer!B5</f>
        <v>117160.0519239709</v>
      </c>
      <c r="C5" s="15">
        <f>livestock!C5</f>
        <v>6200.9599258418802</v>
      </c>
      <c r="D5" s="17">
        <f>livestock!D5</f>
        <v>3.9481897291000001</v>
      </c>
      <c r="E5" s="17">
        <f>livestock!E5</f>
        <v>24.9706874258986</v>
      </c>
      <c r="F5" s="17">
        <f>livestock!F5</f>
        <v>11.579221303364699</v>
      </c>
      <c r="G5" s="17">
        <f>livestock!G5</f>
        <v>1.7038733639999999</v>
      </c>
      <c r="H5" s="17">
        <f>livestock!H5</f>
        <v>0.92633769733182403</v>
      </c>
      <c r="I5" s="17">
        <f>livestock!I5</f>
        <v>296.813812908599</v>
      </c>
      <c r="J5" s="17">
        <f>livestock!J5</f>
        <v>23.845346972383702</v>
      </c>
      <c r="K5" s="17">
        <f>livestock!K5</f>
        <v>0.197482956799999</v>
      </c>
      <c r="L5" s="17">
        <f>livestock!L5</f>
        <v>2.7790130593017199</v>
      </c>
      <c r="M5" s="17">
        <f>livestock!M5</f>
        <v>51.411742331745501</v>
      </c>
      <c r="N5" s="17">
        <f>livestock!N5</f>
        <v>40.758858418323904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G5" s="25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x14ac:dyDescent="0.25">
      <c r="A6" s="32" t="s">
        <v>176</v>
      </c>
      <c r="B6" s="15">
        <f>livestock!B6+fertilizer!B6</f>
        <v>232695.87309683231</v>
      </c>
      <c r="C6" s="15">
        <f>livestock!C6</f>
        <v>12571.910819242499</v>
      </c>
      <c r="D6" s="17">
        <f>livestock!D6</f>
        <v>104.8152712503</v>
      </c>
      <c r="E6" s="17">
        <f>livestock!E6</f>
        <v>5.3563024427589996</v>
      </c>
      <c r="F6" s="17">
        <f>livestock!F6</f>
        <v>2.2490550841774</v>
      </c>
      <c r="G6" s="17">
        <f>livestock!G6</f>
        <v>5.5195120107999998</v>
      </c>
      <c r="H6" s="17">
        <f>livestock!H6</f>
        <v>0.17992440472907001</v>
      </c>
      <c r="I6" s="17">
        <f>livestock!I6</f>
        <v>2659.8496936601</v>
      </c>
      <c r="J6" s="17">
        <f>livestock!J6</f>
        <v>61.900801772982</v>
      </c>
      <c r="K6" s="17">
        <f>livestock!K6</f>
        <v>33.828526189899897</v>
      </c>
      <c r="L6" s="17">
        <f>livestock!L6</f>
        <v>0.539773223811159</v>
      </c>
      <c r="M6" s="17">
        <f>livestock!M6</f>
        <v>9.9858045623135006</v>
      </c>
      <c r="N6" s="17">
        <f>livestock!N6</f>
        <v>7.9166738709082001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G6" s="25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x14ac:dyDescent="0.25">
      <c r="A7" s="32" t="s">
        <v>177</v>
      </c>
      <c r="B7" s="15">
        <f>livestock!B7+fertilizer!B7</f>
        <v>80067.082276131099</v>
      </c>
      <c r="C7" s="15">
        <f>livestock!C7</f>
        <v>3315.8090999439901</v>
      </c>
      <c r="D7" s="17">
        <f>livestock!D7</f>
        <v>20.874545971</v>
      </c>
      <c r="E7" s="17">
        <f>livestock!E7</f>
        <v>2.72134219686997</v>
      </c>
      <c r="F7" s="17">
        <f>livestock!F7</f>
        <v>0.34914129411759998</v>
      </c>
      <c r="G7" s="17">
        <f>livestock!G7</f>
        <v>2.2715299641</v>
      </c>
      <c r="H7" s="17">
        <f>livestock!H7</f>
        <v>2.7931303394449901E-2</v>
      </c>
      <c r="I7" s="17">
        <f>livestock!I7</f>
        <v>330.39414078049998</v>
      </c>
      <c r="J7" s="17">
        <f>livestock!J7</f>
        <v>23.552226690022799</v>
      </c>
      <c r="K7" s="17">
        <f>livestock!K7</f>
        <v>4.1800610539000003</v>
      </c>
      <c r="L7" s="17">
        <f>livestock!L7</f>
        <v>8.3793910784299999E-2</v>
      </c>
      <c r="M7" s="17">
        <f>livestock!M7</f>
        <v>1.5501873460269</v>
      </c>
      <c r="N7" s="17">
        <f>livestock!N7</f>
        <v>1.2289773558262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G7" s="25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x14ac:dyDescent="0.25">
      <c r="A8" s="32" t="s">
        <v>178</v>
      </c>
      <c r="B8" s="15">
        <f>livestock!B8+fertilizer!B8</f>
        <v>3065.475524180199</v>
      </c>
      <c r="C8" s="15">
        <f>livestock!C8</f>
        <v>66.596672198999897</v>
      </c>
      <c r="D8" s="17">
        <f>livestock!D8</f>
        <v>0.37321944889999897</v>
      </c>
      <c r="E8" s="17">
        <f>livestock!E8</f>
        <v>2.0381367599999999E-2</v>
      </c>
      <c r="F8" s="17">
        <f>livestock!F8</f>
        <v>3.4229238540000001E-3</v>
      </c>
      <c r="G8" s="17">
        <f>livestock!G8</f>
        <v>5.0730615899999998E-2</v>
      </c>
      <c r="H8" s="17">
        <f>livestock!H8</f>
        <v>2.7383394090000002E-4</v>
      </c>
      <c r="I8" s="17">
        <f>livestock!I8</f>
        <v>8.4184763123999993</v>
      </c>
      <c r="J8" s="17">
        <f>livestock!J8</f>
        <v>0.48664554582499903</v>
      </c>
      <c r="K8" s="17">
        <f>livestock!K8</f>
        <v>0.10823734209999999</v>
      </c>
      <c r="L8" s="17">
        <f>livestock!L8</f>
        <v>8.2150182060000004E-4</v>
      </c>
      <c r="M8" s="17">
        <f>livestock!M8</f>
        <v>1.5197781699999999E-2</v>
      </c>
      <c r="N8" s="17">
        <f>livestock!N8</f>
        <v>1.20486918999999E-2</v>
      </c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G8" s="25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x14ac:dyDescent="0.25">
      <c r="A9" s="32" t="s">
        <v>179</v>
      </c>
      <c r="B9" s="15">
        <f>livestock!B9+fertilizer!B9</f>
        <v>11121.886027311899</v>
      </c>
      <c r="C9" s="15">
        <f>livestock!C9</f>
        <v>796.97368049259899</v>
      </c>
      <c r="D9" s="17">
        <f>livestock!D9</f>
        <v>0.1131583961</v>
      </c>
      <c r="E9" s="17">
        <f>livestock!E9</f>
        <v>4.0579153600020001</v>
      </c>
      <c r="F9" s="17">
        <f>livestock!F9</f>
        <v>1.9459158393180001</v>
      </c>
      <c r="G9" s="17">
        <f>livestock!G9</f>
        <v>1.4100433199999899E-2</v>
      </c>
      <c r="H9" s="17">
        <f>livestock!H9</f>
        <v>0.1556732671438</v>
      </c>
      <c r="I9" s="17">
        <f>livestock!I9</f>
        <v>49.130003146299998</v>
      </c>
      <c r="J9" s="17">
        <f>livestock!J9</f>
        <v>1.542067376988</v>
      </c>
      <c r="K9" s="17">
        <f>livestock!K9</f>
        <v>2.3443223499999999E-2</v>
      </c>
      <c r="L9" s="17">
        <f>livestock!L9</f>
        <v>0.46701980146919903</v>
      </c>
      <c r="M9" s="17">
        <f>livestock!M9</f>
        <v>8.6398663268</v>
      </c>
      <c r="N9" s="17">
        <f>livestock!N9</f>
        <v>6.8496237543999996</v>
      </c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G9" s="25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x14ac:dyDescent="0.25">
      <c r="A10" s="32" t="s">
        <v>180</v>
      </c>
      <c r="B10" s="15">
        <f>livestock!B10+fertilizer!B10</f>
        <v>16.737929686000001</v>
      </c>
      <c r="C10" s="15">
        <f>livestock!C10</f>
        <v>0</v>
      </c>
      <c r="D10" s="17">
        <f>livestock!D10</f>
        <v>0</v>
      </c>
      <c r="E10" s="17">
        <f>livestock!E10</f>
        <v>0</v>
      </c>
      <c r="F10" s="17">
        <f>livestock!F10</f>
        <v>0</v>
      </c>
      <c r="G10" s="17">
        <f>livestock!G10</f>
        <v>0</v>
      </c>
      <c r="H10" s="17">
        <f>livestock!H10</f>
        <v>0</v>
      </c>
      <c r="I10" s="17">
        <f>livestock!I10</f>
        <v>0</v>
      </c>
      <c r="J10" s="17">
        <f>livestock!J10</f>
        <v>0</v>
      </c>
      <c r="K10" s="17">
        <f>livestock!K10</f>
        <v>0</v>
      </c>
      <c r="L10" s="17">
        <f>livestock!L10</f>
        <v>0</v>
      </c>
      <c r="M10" s="17">
        <f>livestock!M10</f>
        <v>0</v>
      </c>
      <c r="N10" s="17">
        <f>livestock!N10</f>
        <v>0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G10" s="25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x14ac:dyDescent="0.25">
      <c r="A11" s="32" t="s">
        <v>181</v>
      </c>
      <c r="B11" s="15">
        <f>livestock!B11+fertilizer!B11</f>
        <v>93360.649526601192</v>
      </c>
      <c r="C11" s="15">
        <f>livestock!C11</f>
        <v>2740.6398947245998</v>
      </c>
      <c r="D11" s="17">
        <f>livestock!D11</f>
        <v>7.3084446969999997</v>
      </c>
      <c r="E11" s="17">
        <f>livestock!E11</f>
        <v>3.1253762525847</v>
      </c>
      <c r="F11" s="17">
        <f>livestock!F11</f>
        <v>1.3804850017566901</v>
      </c>
      <c r="G11" s="17">
        <f>livestock!G11</f>
        <v>2.1743492223000001</v>
      </c>
      <c r="H11" s="17">
        <f>livestock!H11</f>
        <v>0.110438799865545</v>
      </c>
      <c r="I11" s="17">
        <f>livestock!I11</f>
        <v>207.54191170659999</v>
      </c>
      <c r="J11" s="17">
        <f>livestock!J11</f>
        <v>20.392699290432901</v>
      </c>
      <c r="K11" s="17">
        <f>livestock!K11</f>
        <v>2.25903850319999</v>
      </c>
      <c r="L11" s="17">
        <f>livestock!L11</f>
        <v>0.33131640050129901</v>
      </c>
      <c r="M11" s="17">
        <f>livestock!M11</f>
        <v>6.1293534076812897</v>
      </c>
      <c r="N11" s="17">
        <f>livestock!N11</f>
        <v>4.8593072061706</v>
      </c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G11" s="25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</row>
    <row r="12" spans="1:75" x14ac:dyDescent="0.25">
      <c r="A12" s="32" t="s">
        <v>182</v>
      </c>
      <c r="B12" s="15">
        <f>livestock!B12+fertilizer!B12</f>
        <v>114120.2672882867</v>
      </c>
      <c r="C12" s="15">
        <f>livestock!C12</f>
        <v>6238.4419402785998</v>
      </c>
      <c r="D12" s="17">
        <f>livestock!D12</f>
        <v>5.6537061877000001</v>
      </c>
      <c r="E12" s="17">
        <f>livestock!E12</f>
        <v>25.9218636992981</v>
      </c>
      <c r="F12" s="17">
        <f>livestock!F12</f>
        <v>12.3459276681346</v>
      </c>
      <c r="G12" s="17">
        <f>livestock!G12</f>
        <v>1.1744338533999901</v>
      </c>
      <c r="H12" s="17">
        <f>livestock!H12</f>
        <v>0.98767421322159199</v>
      </c>
      <c r="I12" s="17">
        <f>livestock!I12</f>
        <v>425.38394460132798</v>
      </c>
      <c r="J12" s="17">
        <f>livestock!J12</f>
        <v>19.666510663243098</v>
      </c>
      <c r="K12" s="17">
        <f>livestock!K12</f>
        <v>1.6248746384827999</v>
      </c>
      <c r="L12" s="17">
        <f>livestock!L12</f>
        <v>2.96302264013792</v>
      </c>
      <c r="M12" s="17">
        <f>livestock!M12</f>
        <v>54.815918846222303</v>
      </c>
      <c r="N12" s="17">
        <f>livestock!N12</f>
        <v>43.457665392073899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G12" s="25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</row>
    <row r="13" spans="1:75" x14ac:dyDescent="0.25">
      <c r="A13" s="32" t="s">
        <v>183</v>
      </c>
      <c r="B13" s="15">
        <f>livestock!B13+fertilizer!B13</f>
        <v>80629.955648085102</v>
      </c>
      <c r="C13" s="15">
        <f>livestock!C13</f>
        <v>4575.7204235813897</v>
      </c>
      <c r="D13" s="17">
        <f>livestock!D13</f>
        <v>53.288587996899999</v>
      </c>
      <c r="E13" s="17">
        <f>livestock!E13</f>
        <v>0.208146055054549</v>
      </c>
      <c r="F13" s="17">
        <f>livestock!F13</f>
        <v>3.5203834050599903E-2</v>
      </c>
      <c r="G13" s="17">
        <f>livestock!G13</f>
        <v>1.0190831473999999</v>
      </c>
      <c r="H13" s="17">
        <f>livestock!H13</f>
        <v>2.8163067296559999E-3</v>
      </c>
      <c r="I13" s="17">
        <f>livestock!I13</f>
        <v>1333.39081330568</v>
      </c>
      <c r="J13" s="17">
        <f>livestock!J13</f>
        <v>15.4951098444804</v>
      </c>
      <c r="K13" s="17">
        <f>livestock!K13</f>
        <v>17.303254398205599</v>
      </c>
      <c r="L13" s="17">
        <f>livestock!L13</f>
        <v>8.4489202568260001E-3</v>
      </c>
      <c r="M13" s="17">
        <f>livestock!M13</f>
        <v>0.15630502208899999</v>
      </c>
      <c r="N13" s="17">
        <f>livestock!N13</f>
        <v>0.12391749506370001</v>
      </c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G13" s="25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</row>
    <row r="14" spans="1:75" x14ac:dyDescent="0.25">
      <c r="A14" s="32" t="s">
        <v>184</v>
      </c>
      <c r="B14" s="15">
        <f>livestock!B14+fertilizer!B14</f>
        <v>111690.5243419606</v>
      </c>
      <c r="C14" s="15">
        <f>livestock!C14</f>
        <v>5237.1681483859902</v>
      </c>
      <c r="D14" s="17">
        <f>livestock!D14</f>
        <v>67.403891248599905</v>
      </c>
      <c r="E14" s="17">
        <f>livestock!E14</f>
        <v>15.5927158977467</v>
      </c>
      <c r="F14" s="17">
        <f>livestock!F14</f>
        <v>0.45774905817020001</v>
      </c>
      <c r="G14" s="17">
        <f>livestock!G14</f>
        <v>0.89314910459999997</v>
      </c>
      <c r="H14" s="17">
        <f>livestock!H14</f>
        <v>3.6619925002715999E-2</v>
      </c>
      <c r="I14" s="17">
        <f>livestock!I14</f>
        <v>83.267501816600003</v>
      </c>
      <c r="J14" s="17">
        <f>livestock!J14</f>
        <v>27.8215052737518</v>
      </c>
      <c r="K14" s="17">
        <f>livestock!K14</f>
        <v>0.93670921609999902</v>
      </c>
      <c r="L14" s="17">
        <f>livestock!L14</f>
        <v>0.10985977424533</v>
      </c>
      <c r="M14" s="17">
        <f>livestock!M14</f>
        <v>2.0324057766052999</v>
      </c>
      <c r="N14" s="17">
        <f>livestock!N14</f>
        <v>1.6112766671701899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G14" s="25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</row>
    <row r="15" spans="1:75" x14ac:dyDescent="0.25">
      <c r="A15" s="32" t="s">
        <v>185</v>
      </c>
      <c r="B15" s="15">
        <f>livestock!B15+fertilizer!B15</f>
        <v>100772.3567443674</v>
      </c>
      <c r="C15" s="15">
        <f>livestock!C15</f>
        <v>5756.7719487493996</v>
      </c>
      <c r="D15" s="17">
        <f>livestock!D15</f>
        <v>54.989567151499898</v>
      </c>
      <c r="E15" s="17">
        <f>livestock!E15</f>
        <v>19.481123746146299</v>
      </c>
      <c r="F15" s="17">
        <f>livestock!F15</f>
        <v>3.9894418311122002</v>
      </c>
      <c r="G15" s="17">
        <f>livestock!G15</f>
        <v>0.74963294169999894</v>
      </c>
      <c r="H15" s="17">
        <f>livestock!H15</f>
        <v>0.31915533803377799</v>
      </c>
      <c r="I15" s="17">
        <f>livestock!I15</f>
        <v>240.7272903388</v>
      </c>
      <c r="J15" s="17">
        <f>livestock!J15</f>
        <v>24.885489991048001</v>
      </c>
      <c r="K15" s="17">
        <f>livestock!K15</f>
        <v>1.86604932429999</v>
      </c>
      <c r="L15" s="17">
        <f>livestock!L15</f>
        <v>0.95746602389121904</v>
      </c>
      <c r="M15" s="17">
        <f>livestock!M15</f>
        <v>17.713121299335899</v>
      </c>
      <c r="N15" s="17">
        <f>livestock!N15</f>
        <v>14.0428347905039</v>
      </c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G15" s="25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</row>
    <row r="16" spans="1:75" x14ac:dyDescent="0.25">
      <c r="A16" s="32" t="s">
        <v>186</v>
      </c>
      <c r="B16" s="15">
        <f>livestock!B16+fertilizer!B16</f>
        <v>349132.65035085299</v>
      </c>
      <c r="C16" s="15">
        <f>livestock!C16</f>
        <v>23627.684672985299</v>
      </c>
      <c r="D16" s="17">
        <f>livestock!D16</f>
        <v>310.67434218119899</v>
      </c>
      <c r="E16" s="17">
        <f>livestock!E16</f>
        <v>75.750277414325197</v>
      </c>
      <c r="F16" s="17">
        <f>livestock!F16</f>
        <v>3.2484614199889901</v>
      </c>
      <c r="G16" s="17">
        <f>livestock!G16</f>
        <v>2.9192153110999999</v>
      </c>
      <c r="H16" s="17">
        <f>livestock!H16</f>
        <v>0.25987691908296601</v>
      </c>
      <c r="I16" s="17">
        <f>livestock!I16</f>
        <v>232.91475841310401</v>
      </c>
      <c r="J16" s="17">
        <f>livestock!J16</f>
        <v>120.168859097552</v>
      </c>
      <c r="K16" s="17">
        <f>livestock!K16</f>
        <v>1.99863686789999</v>
      </c>
      <c r="L16" s="17">
        <f>livestock!L16</f>
        <v>0.77963074816539901</v>
      </c>
      <c r="M16" s="17">
        <f>livestock!M16</f>
        <v>14.423168674591601</v>
      </c>
      <c r="N16" s="17">
        <f>livestock!N16</f>
        <v>11.434584083828099</v>
      </c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G16" s="25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</row>
    <row r="17" spans="1:75" x14ac:dyDescent="0.25">
      <c r="A17" s="32" t="s">
        <v>187</v>
      </c>
      <c r="B17" s="15">
        <f>livestock!B17+fertilizer!B17</f>
        <v>166946.91851045442</v>
      </c>
      <c r="C17" s="15">
        <f>livestock!C17</f>
        <v>6927.6519052692902</v>
      </c>
      <c r="D17" s="17">
        <f>livestock!D17</f>
        <v>37.221615553600003</v>
      </c>
      <c r="E17" s="17">
        <f>livestock!E17</f>
        <v>7.52998745396782</v>
      </c>
      <c r="F17" s="17">
        <f>livestock!F17</f>
        <v>3.7353410547899903E-2</v>
      </c>
      <c r="G17" s="17">
        <f>livestock!G17</f>
        <v>5.8130888245999897</v>
      </c>
      <c r="H17" s="17">
        <f>livestock!H17</f>
        <v>2.9882736289739901E-3</v>
      </c>
      <c r="I17" s="17">
        <f>livestock!I17</f>
        <v>156.64757368311101</v>
      </c>
      <c r="J17" s="17">
        <f>livestock!J17</f>
        <v>59.412807826098501</v>
      </c>
      <c r="K17" s="17">
        <f>livestock!K17</f>
        <v>2.0223327770999999</v>
      </c>
      <c r="L17" s="17">
        <f>livestock!L17</f>
        <v>8.9648210050879903E-3</v>
      </c>
      <c r="M17" s="17">
        <f>livestock!M17</f>
        <v>0.165849160361599</v>
      </c>
      <c r="N17" s="17">
        <f>livestock!N17</f>
        <v>0.1314840219043</v>
      </c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G17" s="25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</row>
    <row r="18" spans="1:75" x14ac:dyDescent="0.25">
      <c r="A18" s="32" t="s">
        <v>188</v>
      </c>
      <c r="B18" s="15">
        <f>livestock!B18+fertilizer!B18</f>
        <v>68158.307133666705</v>
      </c>
      <c r="C18" s="15">
        <f>livestock!C18</f>
        <v>3096.7489166716</v>
      </c>
      <c r="D18" s="17">
        <f>livestock!D18</f>
        <v>9.4158470907999998</v>
      </c>
      <c r="E18" s="17">
        <f>livestock!E18</f>
        <v>6.7579765642352001</v>
      </c>
      <c r="F18" s="17">
        <f>livestock!F18</f>
        <v>2.4560849903988902</v>
      </c>
      <c r="G18" s="17">
        <f>livestock!G18</f>
        <v>1.9358159585999899</v>
      </c>
      <c r="H18" s="17">
        <f>livestock!H18</f>
        <v>0.19648680026658799</v>
      </c>
      <c r="I18" s="17">
        <f>livestock!I18</f>
        <v>129.35274789274601</v>
      </c>
      <c r="J18" s="17">
        <f>livestock!J18</f>
        <v>20.5169662931727</v>
      </c>
      <c r="K18" s="17">
        <f>livestock!K18</f>
        <v>0.9040697633</v>
      </c>
      <c r="L18" s="17">
        <f>livestock!L18</f>
        <v>0.58946039852790899</v>
      </c>
      <c r="M18" s="17">
        <f>livestock!M18</f>
        <v>10.9050173589173</v>
      </c>
      <c r="N18" s="17">
        <f>livestock!N18</f>
        <v>8.6454191766459996</v>
      </c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G18" s="25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</row>
    <row r="19" spans="1:75" x14ac:dyDescent="0.25">
      <c r="A19" s="32" t="s">
        <v>189</v>
      </c>
      <c r="B19" s="15">
        <f>livestock!B19+fertilizer!B19</f>
        <v>56411.0580971159</v>
      </c>
      <c r="C19" s="15">
        <f>livestock!C19</f>
        <v>1336.0008197192001</v>
      </c>
      <c r="D19" s="17">
        <f>livestock!D19</f>
        <v>0.84518052999999904</v>
      </c>
      <c r="E19" s="17">
        <f>livestock!E19</f>
        <v>3.06628876219379</v>
      </c>
      <c r="F19" s="17">
        <f>livestock!F19</f>
        <v>1.4250336642138901</v>
      </c>
      <c r="G19" s="17">
        <f>livestock!G19</f>
        <v>0.91902172879999899</v>
      </c>
      <c r="H19" s="17">
        <f>livestock!H19</f>
        <v>0.114002693032269</v>
      </c>
      <c r="I19" s="17">
        <f>livestock!I19</f>
        <v>52.383023323899998</v>
      </c>
      <c r="J19" s="17">
        <f>livestock!J19</f>
        <v>8.9347680926651893</v>
      </c>
      <c r="K19" s="17">
        <f>livestock!K19</f>
        <v>0.230186239214799</v>
      </c>
      <c r="L19" s="17">
        <f>livestock!L19</f>
        <v>0.34200807913761999</v>
      </c>
      <c r="M19" s="17">
        <f>livestock!M19</f>
        <v>6.3271494672567998</v>
      </c>
      <c r="N19" s="17">
        <f>livestock!N19</f>
        <v>5.0161184972737001</v>
      </c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G19" s="25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</row>
    <row r="20" spans="1:75" x14ac:dyDescent="0.25">
      <c r="A20" s="32" t="s">
        <v>190</v>
      </c>
      <c r="B20" s="15">
        <f>livestock!B20+fertilizer!B20</f>
        <v>7211.7014020013894</v>
      </c>
      <c r="C20" s="15">
        <f>livestock!C20</f>
        <v>97.823496078199994</v>
      </c>
      <c r="D20" s="17">
        <f>livestock!D20</f>
        <v>0.56126891570000004</v>
      </c>
      <c r="E20" s="17">
        <f>livestock!E20</f>
        <v>6.7078900287999899E-2</v>
      </c>
      <c r="F20" s="17">
        <f>livestock!F20</f>
        <v>2.54632799E-2</v>
      </c>
      <c r="G20" s="17">
        <f>livestock!G20</f>
        <v>6.2524629799999898E-2</v>
      </c>
      <c r="H20" s="17">
        <f>livestock!H20</f>
        <v>2.0370623621999901E-3</v>
      </c>
      <c r="I20" s="17">
        <f>livestock!I20</f>
        <v>13.6849472706</v>
      </c>
      <c r="J20" s="17">
        <f>livestock!J20</f>
        <v>0.62627472388799899</v>
      </c>
      <c r="K20" s="17">
        <f>livestock!K20</f>
        <v>0.16966431230000001</v>
      </c>
      <c r="L20" s="17">
        <f>livestock!L20</f>
        <v>6.1111871606999999E-3</v>
      </c>
      <c r="M20" s="17">
        <f>livestock!M20</f>
        <v>0.1130569632</v>
      </c>
      <c r="N20" s="17">
        <f>livestock!N20</f>
        <v>8.9630745499999998E-2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G20" s="25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</row>
    <row r="21" spans="1:75" x14ac:dyDescent="0.25">
      <c r="A21" s="32" t="s">
        <v>191</v>
      </c>
      <c r="B21" s="15">
        <f>livestock!B21+fertilizer!B21</f>
        <v>20921.617957905102</v>
      </c>
      <c r="C21" s="15">
        <f>livestock!C21</f>
        <v>1173.0816321519901</v>
      </c>
      <c r="D21" s="17">
        <f>livestock!D21</f>
        <v>1.2474865847000001</v>
      </c>
      <c r="E21" s="17">
        <f>livestock!E21</f>
        <v>5.0215815956206002</v>
      </c>
      <c r="F21" s="17">
        <f>livestock!F21</f>
        <v>2.381644243427</v>
      </c>
      <c r="G21" s="17">
        <f>livestock!G21</f>
        <v>0.17354131419999999</v>
      </c>
      <c r="H21" s="17">
        <f>livestock!H21</f>
        <v>0.19053153966059999</v>
      </c>
      <c r="I21" s="17">
        <f>livestock!I21</f>
        <v>83.208803523699999</v>
      </c>
      <c r="J21" s="17">
        <f>livestock!J21</f>
        <v>3.3847698614307902</v>
      </c>
      <c r="K21" s="17">
        <f>livestock!K21</f>
        <v>0.32836761879999998</v>
      </c>
      <c r="L21" s="17">
        <f>livestock!L21</f>
        <v>0.57159461902427999</v>
      </c>
      <c r="M21" s="17">
        <f>livestock!M21</f>
        <v>10.5745004501949</v>
      </c>
      <c r="N21" s="17">
        <f>livestock!N21</f>
        <v>8.3833877467050009</v>
      </c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G21" s="25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</row>
    <row r="22" spans="1:75" x14ac:dyDescent="0.25">
      <c r="A22" s="32" t="s">
        <v>192</v>
      </c>
      <c r="B22" s="15">
        <f>livestock!B22+fertilizer!B22</f>
        <v>3629.2764949728999</v>
      </c>
      <c r="C22" s="15">
        <f>livestock!C22</f>
        <v>64.503738423599899</v>
      </c>
      <c r="D22" s="17">
        <f>livestock!D22</f>
        <v>0.37370515069999899</v>
      </c>
      <c r="E22" s="17">
        <f>livestock!E22</f>
        <v>4.5627628586979899E-2</v>
      </c>
      <c r="F22" s="17">
        <f>livestock!F22</f>
        <v>1.20307941783999E-2</v>
      </c>
      <c r="G22" s="17">
        <f>livestock!G22</f>
        <v>4.3779414543000002E-2</v>
      </c>
      <c r="H22" s="17">
        <f>livestock!H22</f>
        <v>9.6246361984999999E-4</v>
      </c>
      <c r="I22" s="17">
        <f>livestock!I22</f>
        <v>7.7634954596999997</v>
      </c>
      <c r="J22" s="17">
        <f>livestock!J22</f>
        <v>0.44021146556429902</v>
      </c>
      <c r="K22" s="17">
        <f>livestock!K22</f>
        <v>9.7015825699999905E-2</v>
      </c>
      <c r="L22" s="17">
        <f>livestock!L22</f>
        <v>2.8873906111000001E-3</v>
      </c>
      <c r="M22" s="17">
        <f>livestock!M22</f>
        <v>5.3416724182899999E-2</v>
      </c>
      <c r="N22" s="17">
        <f>livestock!N22</f>
        <v>4.2348393994099898E-2</v>
      </c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G22" s="25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</row>
    <row r="23" spans="1:75" x14ac:dyDescent="0.25">
      <c r="A23" s="32" t="s">
        <v>193</v>
      </c>
      <c r="B23" s="15">
        <f>livestock!B23+fertilizer!B23</f>
        <v>62529.608883031702</v>
      </c>
      <c r="C23" s="15">
        <f>livestock!C23</f>
        <v>2907.3693997587998</v>
      </c>
      <c r="D23" s="17">
        <f>livestock!D23</f>
        <v>24.329551761699999</v>
      </c>
      <c r="E23" s="17">
        <f>livestock!E23</f>
        <v>5.7566663230165904</v>
      </c>
      <c r="F23" s="17">
        <f>livestock!F23</f>
        <v>1.34838368744519</v>
      </c>
      <c r="G23" s="17">
        <f>livestock!G23</f>
        <v>0.94146879919999904</v>
      </c>
      <c r="H23" s="17">
        <f>livestock!H23</f>
        <v>0.10787069916321999</v>
      </c>
      <c r="I23" s="17">
        <f>livestock!I23</f>
        <v>323.65262982669998</v>
      </c>
      <c r="J23" s="17">
        <f>livestock!J23</f>
        <v>14.281927654777901</v>
      </c>
      <c r="K23" s="17">
        <f>livestock!K23</f>
        <v>3.7768949581000002</v>
      </c>
      <c r="L23" s="17">
        <f>livestock!L23</f>
        <v>0.32361209128872898</v>
      </c>
      <c r="M23" s="17">
        <f>livestock!M23</f>
        <v>5.9868240238737904</v>
      </c>
      <c r="N23" s="17">
        <f>livestock!N23</f>
        <v>4.7463105983730998</v>
      </c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G23" s="25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</row>
    <row r="24" spans="1:75" x14ac:dyDescent="0.25">
      <c r="A24" s="32" t="s">
        <v>194</v>
      </c>
      <c r="B24" s="15">
        <f>livestock!B24+fertilizer!B24</f>
        <v>195854.58273602201</v>
      </c>
      <c r="C24" s="15">
        <f>livestock!C24</f>
        <v>10181.542557164301</v>
      </c>
      <c r="D24" s="17">
        <f>livestock!D24</f>
        <v>113.4849380566</v>
      </c>
      <c r="E24" s="17">
        <f>livestock!E24</f>
        <v>31.051858767167399</v>
      </c>
      <c r="F24" s="17">
        <f>livestock!F24</f>
        <v>3.8044503680511901</v>
      </c>
      <c r="G24" s="17">
        <f>livestock!G24</f>
        <v>1.6432177991000001</v>
      </c>
      <c r="H24" s="17">
        <f>livestock!H24</f>
        <v>0.30435603123415</v>
      </c>
      <c r="I24" s="17">
        <f>livestock!I24</f>
        <v>383.30213550416101</v>
      </c>
      <c r="J24" s="17">
        <f>livestock!J24</f>
        <v>49.022954525246199</v>
      </c>
      <c r="K24" s="17">
        <f>livestock!K24</f>
        <v>3.7758378675999902</v>
      </c>
      <c r="L24" s="17">
        <f>livestock!L24</f>
        <v>0.91306807746496998</v>
      </c>
      <c r="M24" s="17">
        <f>livestock!M24</f>
        <v>16.891759159767499</v>
      </c>
      <c r="N24" s="17">
        <f>livestock!N24</f>
        <v>13.391664452092099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G24" s="25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</row>
    <row r="25" spans="1:75" x14ac:dyDescent="0.25">
      <c r="A25" s="32" t="s">
        <v>195</v>
      </c>
      <c r="B25" s="15">
        <f>livestock!B25+fertilizer!B25</f>
        <v>74815.673843013894</v>
      </c>
      <c r="C25" s="15">
        <f>livestock!C25</f>
        <v>3452.5239583289999</v>
      </c>
      <c r="D25" s="17">
        <f>livestock!D25</f>
        <v>4.7252709003</v>
      </c>
      <c r="E25" s="17">
        <f>livestock!E25</f>
        <v>13.286974487715501</v>
      </c>
      <c r="F25" s="17">
        <f>livestock!F25</f>
        <v>5.9399725177026896</v>
      </c>
      <c r="G25" s="17">
        <f>livestock!G25</f>
        <v>0.99537382789999995</v>
      </c>
      <c r="H25" s="17">
        <f>livestock!H25</f>
        <v>0.47519780133566802</v>
      </c>
      <c r="I25" s="17">
        <f>livestock!I25</f>
        <v>168.01721689049899</v>
      </c>
      <c r="J25" s="17">
        <f>livestock!J25</f>
        <v>13.967374810272601</v>
      </c>
      <c r="K25" s="17">
        <f>livestock!K25</f>
        <v>0.30590694190000001</v>
      </c>
      <c r="L25" s="17">
        <f>livestock!L25</f>
        <v>1.42559340415035</v>
      </c>
      <c r="M25" s="17">
        <f>livestock!M25</f>
        <v>26.373477978029602</v>
      </c>
      <c r="N25" s="17">
        <f>livestock!N25</f>
        <v>20.908703261996902</v>
      </c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G25" s="25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</row>
    <row r="26" spans="1:75" x14ac:dyDescent="0.25">
      <c r="A26" s="32" t="s">
        <v>196</v>
      </c>
      <c r="B26" s="15">
        <f>livestock!B26+fertilizer!B26</f>
        <v>170406.08835810999</v>
      </c>
      <c r="C26" s="15">
        <f>livestock!C26</f>
        <v>8790.4677228753899</v>
      </c>
      <c r="D26" s="17">
        <f>livestock!D26</f>
        <v>62.702987639600003</v>
      </c>
      <c r="E26" s="17">
        <f>livestock!E26</f>
        <v>22.980357549969</v>
      </c>
      <c r="F26" s="17">
        <f>livestock!F26</f>
        <v>4.3990823345370904</v>
      </c>
      <c r="G26" s="17">
        <f>livestock!G26</f>
        <v>3.85806626619999</v>
      </c>
      <c r="H26" s="17">
        <f>livestock!H26</f>
        <v>0.35192656953692503</v>
      </c>
      <c r="I26" s="17">
        <f>livestock!I26</f>
        <v>176.54992680606301</v>
      </c>
      <c r="J26" s="17">
        <f>livestock!J26</f>
        <v>54.339545078355201</v>
      </c>
      <c r="K26" s="17">
        <f>livestock!K26</f>
        <v>0.90334573209999902</v>
      </c>
      <c r="L26" s="17">
        <f>livestock!L26</f>
        <v>1.0557797329917999</v>
      </c>
      <c r="M26" s="17">
        <f>livestock!M26</f>
        <v>19.5319248159153</v>
      </c>
      <c r="N26" s="17">
        <f>livestock!N26</f>
        <v>15.4847695335095</v>
      </c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G26" s="25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</row>
    <row r="27" spans="1:75" x14ac:dyDescent="0.25">
      <c r="A27" s="32" t="s">
        <v>197</v>
      </c>
      <c r="B27" s="15">
        <f>livestock!B27+fertilizer!B27</f>
        <v>71106.364525279991</v>
      </c>
      <c r="C27" s="15">
        <f>livestock!C27</f>
        <v>1506.3997652916</v>
      </c>
      <c r="D27" s="17">
        <f>livestock!D27</f>
        <v>3.6286707668</v>
      </c>
      <c r="E27" s="17">
        <f>livestock!E27</f>
        <v>0.72976640607102905</v>
      </c>
      <c r="F27" s="17">
        <f>livestock!F27</f>
        <v>7.1377795480000006E-2</v>
      </c>
      <c r="G27" s="17">
        <f>livestock!G27</f>
        <v>1.6035339497999901</v>
      </c>
      <c r="H27" s="17">
        <f>livestock!H27</f>
        <v>5.7102237374479997E-3</v>
      </c>
      <c r="I27" s="17">
        <f>livestock!I27</f>
        <v>41.946278667750001</v>
      </c>
      <c r="J27" s="17">
        <f>livestock!J27</f>
        <v>14.4390518087218</v>
      </c>
      <c r="K27" s="17">
        <f>livestock!K27</f>
        <v>0.52218101779999904</v>
      </c>
      <c r="L27" s="17">
        <f>livestock!L27</f>
        <v>1.71306717852239E-2</v>
      </c>
      <c r="M27" s="17">
        <f>livestock!M27</f>
        <v>0.31691741255330003</v>
      </c>
      <c r="N27" s="17">
        <f>livestock!N27</f>
        <v>0.25124984070429901</v>
      </c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G27" s="25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</row>
    <row r="28" spans="1:75" x14ac:dyDescent="0.25">
      <c r="A28" s="32" t="s">
        <v>198</v>
      </c>
      <c r="B28" s="15">
        <f>livestock!B28+fertilizer!B28</f>
        <v>176841.8713139079</v>
      </c>
      <c r="C28" s="15">
        <f>livestock!C28</f>
        <v>8259.4376303762001</v>
      </c>
      <c r="D28" s="17">
        <f>livestock!D28</f>
        <v>56.901524947499901</v>
      </c>
      <c r="E28" s="17">
        <f>livestock!E28</f>
        <v>14.763582916542999</v>
      </c>
      <c r="F28" s="17">
        <f>livestock!F28</f>
        <v>0.99009089518779902</v>
      </c>
      <c r="G28" s="17">
        <f>livestock!G28</f>
        <v>5.4293029484999904</v>
      </c>
      <c r="H28" s="17">
        <f>livestock!H28</f>
        <v>7.9207271476997895E-2</v>
      </c>
      <c r="I28" s="17">
        <f>livestock!I28</f>
        <v>86.627074275799998</v>
      </c>
      <c r="J28" s="17">
        <f>livestock!J28</f>
        <v>63.470035640161697</v>
      </c>
      <c r="K28" s="17">
        <f>livestock!K28</f>
        <v>0.812222252199999</v>
      </c>
      <c r="L28" s="17">
        <f>livestock!L28</f>
        <v>0.23762181478885</v>
      </c>
      <c r="M28" s="17">
        <f>livestock!M28</f>
        <v>4.3960035762844898</v>
      </c>
      <c r="N28" s="17">
        <f>livestock!N28</f>
        <v>3.4851199563631901</v>
      </c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G28" s="25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</row>
    <row r="29" spans="1:75" x14ac:dyDescent="0.25">
      <c r="A29" s="32" t="s">
        <v>199</v>
      </c>
      <c r="B29" s="15">
        <f>livestock!B29+fertilizer!B29</f>
        <v>19741.2199432173</v>
      </c>
      <c r="C29" s="15">
        <f>livestock!C29</f>
        <v>466.51466043710002</v>
      </c>
      <c r="D29" s="17">
        <f>livestock!D29</f>
        <v>2.5974186411</v>
      </c>
      <c r="E29" s="17">
        <f>livestock!E29</f>
        <v>3.5379506804099903E-2</v>
      </c>
      <c r="F29" s="17">
        <f>livestock!F29</f>
        <v>9.1340878749999999E-4</v>
      </c>
      <c r="G29" s="17">
        <f>livestock!G29</f>
        <v>0.36671016569999998</v>
      </c>
      <c r="H29" s="17">
        <f>livestock!H29</f>
        <v>7.3072707269999994E-5</v>
      </c>
      <c r="I29" s="17">
        <f>livestock!I29</f>
        <v>64.692385231399996</v>
      </c>
      <c r="J29" s="17">
        <f>livestock!J29</f>
        <v>3.4392735301487001</v>
      </c>
      <c r="K29" s="17">
        <f>livestock!K29</f>
        <v>0.83976914869999897</v>
      </c>
      <c r="L29" s="17">
        <f>livestock!L29</f>
        <v>2.19218109089999E-4</v>
      </c>
      <c r="M29" s="17">
        <f>livestock!M29</f>
        <v>4.0555350735000002E-3</v>
      </c>
      <c r="N29" s="17">
        <f>livestock!N29</f>
        <v>3.2151986333E-3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G29" s="25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</row>
    <row r="30" spans="1:75" x14ac:dyDescent="0.25">
      <c r="A30" s="32" t="s">
        <v>200</v>
      </c>
      <c r="B30" s="15">
        <f>livestock!B30+fertilizer!B30</f>
        <v>2577.4131497332</v>
      </c>
      <c r="C30" s="15">
        <f>livestock!C30</f>
        <v>45.479824231399903</v>
      </c>
      <c r="D30" s="17">
        <f>livestock!D30</f>
        <v>0.25402490570000003</v>
      </c>
      <c r="E30" s="17">
        <f>livestock!E30</f>
        <v>3.5703044952299999E-2</v>
      </c>
      <c r="F30" s="17">
        <f>livestock!F30</f>
        <v>1.16120559539999E-2</v>
      </c>
      <c r="G30" s="17">
        <f>livestock!G30</f>
        <v>3.0005599099999999E-2</v>
      </c>
      <c r="H30" s="17">
        <f>livestock!H30</f>
        <v>9.2896450911999996E-4</v>
      </c>
      <c r="I30" s="17">
        <f>livestock!I30</f>
        <v>5.6360561906999997</v>
      </c>
      <c r="J30" s="17">
        <f>livestock!J30</f>
        <v>0.301868529753899</v>
      </c>
      <c r="K30" s="17">
        <f>livestock!K30</f>
        <v>6.9520921299999996E-2</v>
      </c>
      <c r="L30" s="17">
        <f>livestock!L30</f>
        <v>2.7868932710399998E-3</v>
      </c>
      <c r="M30" s="17">
        <f>livestock!M30</f>
        <v>5.1557528200000001E-2</v>
      </c>
      <c r="N30" s="17">
        <f>livestock!N30</f>
        <v>4.0874436346699898E-2</v>
      </c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G30" s="25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</row>
    <row r="31" spans="1:75" x14ac:dyDescent="0.25">
      <c r="A31" s="32" t="s">
        <v>201</v>
      </c>
      <c r="B31" s="15">
        <f>livestock!B31+fertilizer!B31</f>
        <v>5308.4459556891998</v>
      </c>
      <c r="C31" s="15">
        <f>livestock!C31</f>
        <v>122.70738046509901</v>
      </c>
      <c r="D31" s="17">
        <f>livestock!D31</f>
        <v>0.34226405180000002</v>
      </c>
      <c r="E31" s="17">
        <f>livestock!E31</f>
        <v>0.32406456483059998</v>
      </c>
      <c r="F31" s="17">
        <f>livestock!F31</f>
        <v>0.1437187932024</v>
      </c>
      <c r="G31" s="17">
        <f>livestock!G31</f>
        <v>5.4003125899999997E-2</v>
      </c>
      <c r="H31" s="17">
        <f>livestock!H31</f>
        <v>1.149750380867E-2</v>
      </c>
      <c r="I31" s="17">
        <f>livestock!I31</f>
        <v>9.7599966889579992</v>
      </c>
      <c r="J31" s="17">
        <f>livestock!J31</f>
        <v>0.620428838889999</v>
      </c>
      <c r="K31" s="17">
        <f>livestock!K31</f>
        <v>8.1355747599999903E-2</v>
      </c>
      <c r="L31" s="17">
        <f>livestock!L31</f>
        <v>3.4492510480590002E-2</v>
      </c>
      <c r="M31" s="17">
        <f>livestock!M31</f>
        <v>0.63811144090099903</v>
      </c>
      <c r="N31" s="17">
        <f>livestock!N31</f>
        <v>0.505890153796</v>
      </c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G31" s="25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</row>
    <row r="32" spans="1:75" x14ac:dyDescent="0.25">
      <c r="A32" s="32" t="s">
        <v>202</v>
      </c>
      <c r="B32" s="15">
        <f>livestock!B32+fertilizer!B32</f>
        <v>57938.147599251999</v>
      </c>
      <c r="C32" s="15">
        <f>livestock!C32</f>
        <v>2578.8832483479</v>
      </c>
      <c r="D32" s="17">
        <f>livestock!D32</f>
        <v>21.806152587699899</v>
      </c>
      <c r="E32" s="17">
        <f>livestock!E32</f>
        <v>0.12292052570379899</v>
      </c>
      <c r="F32" s="17">
        <f>livestock!F32</f>
        <v>6.6475862961999999E-3</v>
      </c>
      <c r="G32" s="17">
        <f>livestock!G32</f>
        <v>1.33882038439999</v>
      </c>
      <c r="H32" s="17">
        <f>livestock!H32</f>
        <v>5.31806876585999E-4</v>
      </c>
      <c r="I32" s="17">
        <f>livestock!I32</f>
        <v>547.34014568329997</v>
      </c>
      <c r="J32" s="17">
        <f>livestock!J32</f>
        <v>14.1217790872027</v>
      </c>
      <c r="K32" s="17">
        <f>livestock!K32</f>
        <v>7.1052401475999902</v>
      </c>
      <c r="L32" s="17">
        <f>livestock!L32</f>
        <v>1.5954209563799899E-3</v>
      </c>
      <c r="M32" s="17">
        <f>livestock!M32</f>
        <v>2.9515279456199899E-2</v>
      </c>
      <c r="N32" s="17">
        <f>livestock!N32</f>
        <v>2.33995008876999E-2</v>
      </c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G32" s="25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</row>
    <row r="33" spans="1:75" x14ac:dyDescent="0.25">
      <c r="A33" s="32" t="s">
        <v>203</v>
      </c>
      <c r="B33" s="15">
        <f>livestock!B33+fertilizer!B33</f>
        <v>39484.168331707406</v>
      </c>
      <c r="C33" s="15">
        <f>livestock!C33</f>
        <v>1728.838814107</v>
      </c>
      <c r="D33" s="17">
        <f>livestock!D33</f>
        <v>9.9074281906999992</v>
      </c>
      <c r="E33" s="17">
        <f>livestock!E33</f>
        <v>0.90007479227559894</v>
      </c>
      <c r="F33" s="17">
        <f>livestock!F33</f>
        <v>0.3397137957536</v>
      </c>
      <c r="G33" s="17">
        <f>livestock!G33</f>
        <v>1.1612292603008001</v>
      </c>
      <c r="H33" s="17">
        <f>livestock!H33</f>
        <v>2.7177103644319901E-2</v>
      </c>
      <c r="I33" s="17">
        <f>livestock!I33</f>
        <v>245.587734039</v>
      </c>
      <c r="J33" s="17">
        <f>livestock!J33</f>
        <v>11.4161314268726</v>
      </c>
      <c r="K33" s="17">
        <f>livestock!K33</f>
        <v>3.0817440855</v>
      </c>
      <c r="L33" s="17">
        <f>livestock!L33</f>
        <v>8.1531309228319901E-2</v>
      </c>
      <c r="M33" s="17">
        <f>livestock!M33</f>
        <v>1.5083292332625</v>
      </c>
      <c r="N33" s="17">
        <f>livestock!N33</f>
        <v>1.1957925390618001</v>
      </c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G33" s="25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</row>
    <row r="34" spans="1:75" x14ac:dyDescent="0.25">
      <c r="A34" s="32" t="s">
        <v>204</v>
      </c>
      <c r="B34" s="15">
        <f>livestock!B34+fertilizer!B34</f>
        <v>228025.11982487899</v>
      </c>
      <c r="C34" s="15">
        <f>livestock!C34</f>
        <v>15860.2226474621</v>
      </c>
      <c r="D34" s="17">
        <f>livestock!D34</f>
        <v>166.96195801600001</v>
      </c>
      <c r="E34" s="17">
        <f>livestock!E34</f>
        <v>60.552336716739703</v>
      </c>
      <c r="F34" s="17">
        <f>livestock!F34</f>
        <v>11.1818743914985</v>
      </c>
      <c r="G34" s="17">
        <f>livestock!G34</f>
        <v>0.78322009770000001</v>
      </c>
      <c r="H34" s="17">
        <f>livestock!H34</f>
        <v>0.89454994421156897</v>
      </c>
      <c r="I34" s="17">
        <f>livestock!I34</f>
        <v>323.93468426843202</v>
      </c>
      <c r="J34" s="17">
        <f>livestock!J34</f>
        <v>64.942044176087194</v>
      </c>
      <c r="K34" s="17">
        <f>livestock!K34</f>
        <v>0.67514220139999903</v>
      </c>
      <c r="L34" s="17">
        <f>livestock!L34</f>
        <v>2.6836499172408299</v>
      </c>
      <c r="M34" s="17">
        <f>livestock!M34</f>
        <v>49.647522251836797</v>
      </c>
      <c r="N34" s="17">
        <f>livestock!N34</f>
        <v>39.3601971991298</v>
      </c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G34" s="25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</row>
    <row r="35" spans="1:75" x14ac:dyDescent="0.25">
      <c r="A35" s="32" t="s">
        <v>205</v>
      </c>
      <c r="B35" s="15">
        <f>livestock!B35+fertilizer!B35</f>
        <v>82596.614135340205</v>
      </c>
      <c r="C35" s="15">
        <f>livestock!C35</f>
        <v>1162.3218115971999</v>
      </c>
      <c r="D35" s="17">
        <f>livestock!D35</f>
        <v>2.5800274951999902</v>
      </c>
      <c r="E35" s="17">
        <f>livestock!E35</f>
        <v>0.64129423676241004</v>
      </c>
      <c r="F35" s="17">
        <f>livestock!F35</f>
        <v>7.1634775158599895E-2</v>
      </c>
      <c r="G35" s="17">
        <f>livestock!G35</f>
        <v>1.2505014048</v>
      </c>
      <c r="H35" s="17">
        <f>livestock!H35</f>
        <v>5.73078152555399E-3</v>
      </c>
      <c r="I35" s="17">
        <f>livestock!I35</f>
        <v>22.490017595642101</v>
      </c>
      <c r="J35" s="17">
        <f>livestock!J35</f>
        <v>11.270079900508399</v>
      </c>
      <c r="K35" s="17">
        <f>livestock!K35</f>
        <v>0.26943073429999997</v>
      </c>
      <c r="L35" s="17">
        <f>livestock!L35</f>
        <v>1.71923455804259E-2</v>
      </c>
      <c r="M35" s="17">
        <f>livestock!M35</f>
        <v>0.31805840970589999</v>
      </c>
      <c r="N35" s="17">
        <f>livestock!N35</f>
        <v>0.252154390000429</v>
      </c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G35" s="25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</row>
    <row r="36" spans="1:75" x14ac:dyDescent="0.25">
      <c r="A36" s="32" t="s">
        <v>206</v>
      </c>
      <c r="B36" s="15">
        <f>livestock!B36+fertilizer!B36</f>
        <v>86072.216317865503</v>
      </c>
      <c r="C36" s="15">
        <f>livestock!C36</f>
        <v>4790.2430664464</v>
      </c>
      <c r="D36" s="17">
        <f>livestock!D36</f>
        <v>38.994204316499903</v>
      </c>
      <c r="E36" s="17">
        <f>livestock!E36</f>
        <v>14.166465267224201</v>
      </c>
      <c r="F36" s="17">
        <f>livestock!F36</f>
        <v>3.3313526602232</v>
      </c>
      <c r="G36" s="17">
        <f>livestock!G36</f>
        <v>1.1634076704999901</v>
      </c>
      <c r="H36" s="17">
        <f>livestock!H36</f>
        <v>0.26650821204614</v>
      </c>
      <c r="I36" s="17">
        <f>livestock!I36</f>
        <v>265.42189706459902</v>
      </c>
      <c r="J36" s="17">
        <f>livestock!J36</f>
        <v>22.778212999634999</v>
      </c>
      <c r="K36" s="17">
        <f>livestock!K36</f>
        <v>2.3945588202999999</v>
      </c>
      <c r="L36" s="17">
        <f>livestock!L36</f>
        <v>0.79952463666733997</v>
      </c>
      <c r="M36" s="17">
        <f>livestock!M36</f>
        <v>14.7912051827496</v>
      </c>
      <c r="N36" s="17">
        <f>livestock!N36</f>
        <v>11.7263613213496</v>
      </c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G36" s="25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</row>
    <row r="37" spans="1:75" x14ac:dyDescent="0.25">
      <c r="A37" s="32" t="s">
        <v>207</v>
      </c>
      <c r="B37" s="15">
        <f>livestock!B37+fertilizer!B37</f>
        <v>167097.6877803962</v>
      </c>
      <c r="C37" s="15">
        <f>livestock!C37</f>
        <v>7697.6173787982998</v>
      </c>
      <c r="D37" s="17">
        <f>livestock!D37</f>
        <v>48.683863763199902</v>
      </c>
      <c r="E37" s="17">
        <f>livestock!E37</f>
        <v>14.577876104940399</v>
      </c>
      <c r="F37" s="17">
        <f>livestock!F37</f>
        <v>1.9260393262819999</v>
      </c>
      <c r="G37" s="17">
        <f>livestock!G37</f>
        <v>4.8927775723999902</v>
      </c>
      <c r="H37" s="17">
        <f>livestock!H37</f>
        <v>0.15408314619696101</v>
      </c>
      <c r="I37" s="17">
        <f>livestock!I37</f>
        <v>135.6025302557</v>
      </c>
      <c r="J37" s="17">
        <f>livestock!J37</f>
        <v>56.929094830821803</v>
      </c>
      <c r="K37" s="17">
        <f>livestock!K37</f>
        <v>1.1526237119</v>
      </c>
      <c r="L37" s="17">
        <f>livestock!L37</f>
        <v>0.46224943808936902</v>
      </c>
      <c r="M37" s="17">
        <f>livestock!M37</f>
        <v>8.5516146051449002</v>
      </c>
      <c r="N37" s="17">
        <f>livestock!N37</f>
        <v>6.7796584232302903</v>
      </c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G37" s="25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</row>
    <row r="38" spans="1:75" x14ac:dyDescent="0.25">
      <c r="A38" s="32" t="s">
        <v>208</v>
      </c>
      <c r="B38" s="15">
        <f>livestock!B38+fertilizer!B38</f>
        <v>33044.675903728101</v>
      </c>
      <c r="C38" s="15">
        <f>livestock!C38</f>
        <v>1407.7660648291001</v>
      </c>
      <c r="D38" s="17">
        <f>livestock!D38</f>
        <v>7.7280325600999902</v>
      </c>
      <c r="E38" s="17">
        <f>livestock!E38</f>
        <v>0.55225667305416004</v>
      </c>
      <c r="F38" s="17">
        <f>livestock!F38</f>
        <v>0.21673207275619999</v>
      </c>
      <c r="G38" s="17">
        <f>livestock!G38</f>
        <v>1.0057698795000001</v>
      </c>
      <c r="H38" s="17">
        <f>livestock!H38</f>
        <v>1.7338565683665898E-2</v>
      </c>
      <c r="I38" s="17">
        <f>livestock!I38</f>
        <v>196.74722951070001</v>
      </c>
      <c r="J38" s="17">
        <f>livestock!J38</f>
        <v>9.6716928352626805</v>
      </c>
      <c r="K38" s="17">
        <f>livestock!K38</f>
        <v>2.4864015676000002</v>
      </c>
      <c r="L38" s="17">
        <f>livestock!L38</f>
        <v>5.2015697240370001E-2</v>
      </c>
      <c r="M38" s="17">
        <f>livestock!M38</f>
        <v>0.96229040374450003</v>
      </c>
      <c r="N38" s="17">
        <f>livestock!N38</f>
        <v>0.76289689666599902</v>
      </c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G38" s="25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</row>
    <row r="39" spans="1:75" x14ac:dyDescent="0.25">
      <c r="A39" s="32" t="s">
        <v>209</v>
      </c>
      <c r="B39" s="15">
        <f>livestock!B39+fertilizer!B39</f>
        <v>71181.618356949009</v>
      </c>
      <c r="C39" s="15">
        <f>livestock!C39</f>
        <v>4075.36575015989</v>
      </c>
      <c r="D39" s="17">
        <f>livestock!D39</f>
        <v>25.327035439799999</v>
      </c>
      <c r="E39" s="17">
        <f>livestock!E39</f>
        <v>10.9329750585855</v>
      </c>
      <c r="F39" s="17">
        <f>livestock!F39</f>
        <v>3.5632486901667901</v>
      </c>
      <c r="G39" s="17">
        <f>livestock!G39</f>
        <v>1.2363299736</v>
      </c>
      <c r="H39" s="17">
        <f>livestock!H39</f>
        <v>0.28505989455626402</v>
      </c>
      <c r="I39" s="17">
        <f>livestock!I39</f>
        <v>341.74925034709901</v>
      </c>
      <c r="J39" s="17">
        <f>livestock!J39</f>
        <v>18.9240174413357</v>
      </c>
      <c r="K39" s="17">
        <f>livestock!K39</f>
        <v>3.3124413555999999</v>
      </c>
      <c r="L39" s="17">
        <f>livestock!L39</f>
        <v>0.85517968544142997</v>
      </c>
      <c r="M39" s="17">
        <f>livestock!M39</f>
        <v>15.8208242259493</v>
      </c>
      <c r="N39" s="17">
        <f>livestock!N39</f>
        <v>12.542635322355199</v>
      </c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G39" s="25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</row>
    <row r="40" spans="1:75" x14ac:dyDescent="0.25">
      <c r="A40" s="32" t="s">
        <v>210</v>
      </c>
      <c r="B40" s="15">
        <f>livestock!B40+fertilizer!B40</f>
        <v>582.91215543789997</v>
      </c>
      <c r="C40" s="15">
        <f>livestock!C40</f>
        <v>9.1891171286999995</v>
      </c>
      <c r="D40" s="17">
        <f>livestock!D40</f>
        <v>5.2572524899999903E-2</v>
      </c>
      <c r="E40" s="17">
        <f>livestock!E40</f>
        <v>1.02359277668999E-2</v>
      </c>
      <c r="F40" s="17">
        <f>livestock!F40</f>
        <v>3.2249378639999998E-3</v>
      </c>
      <c r="G40" s="17">
        <f>livestock!G40</f>
        <v>5.5361799999999999E-3</v>
      </c>
      <c r="H40" s="17">
        <f>livestock!H40</f>
        <v>2.5799489211999902E-4</v>
      </c>
      <c r="I40" s="17">
        <f>livestock!I40</f>
        <v>1.0540621991999899</v>
      </c>
      <c r="J40" s="17">
        <f>livestock!J40</f>
        <v>5.8289924069999999E-2</v>
      </c>
      <c r="K40" s="17">
        <f>livestock!K40</f>
        <v>1.2669320299999899E-2</v>
      </c>
      <c r="L40" s="17">
        <f>livestock!L40</f>
        <v>7.7398503973999996E-4</v>
      </c>
      <c r="M40" s="17">
        <f>livestock!M40</f>
        <v>1.43187241999999E-2</v>
      </c>
      <c r="N40" s="17">
        <f>livestock!N40</f>
        <v>1.13517805707E-2</v>
      </c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G40" s="25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</row>
    <row r="41" spans="1:75" x14ac:dyDescent="0.25">
      <c r="A41" s="32" t="s">
        <v>211</v>
      </c>
      <c r="B41" s="15">
        <f>livestock!B41+fertilizer!B41</f>
        <v>42106.021013118501</v>
      </c>
      <c r="C41" s="15">
        <f>livestock!C41</f>
        <v>1847.3274144761899</v>
      </c>
      <c r="D41" s="17">
        <f>livestock!D41</f>
        <v>4.1967459054000003</v>
      </c>
      <c r="E41" s="17">
        <f>livestock!E41</f>
        <v>7.4700587828313703</v>
      </c>
      <c r="F41" s="17">
        <f>livestock!F41</f>
        <v>3.21054351551025</v>
      </c>
      <c r="G41" s="17">
        <f>livestock!G41</f>
        <v>0.37326337329999998</v>
      </c>
      <c r="H41" s="17">
        <f>livestock!H41</f>
        <v>0.25684347532059099</v>
      </c>
      <c r="I41" s="17">
        <f>livestock!I41</f>
        <v>98.578089019117698</v>
      </c>
      <c r="J41" s="17">
        <f>livestock!J41</f>
        <v>6.5992899653795396</v>
      </c>
      <c r="K41" s="17">
        <f>livestock!K41</f>
        <v>0.26618169279999998</v>
      </c>
      <c r="L41" s="17">
        <f>livestock!L41</f>
        <v>0.77053041740524197</v>
      </c>
      <c r="M41" s="17">
        <f>livestock!M41</f>
        <v>14.254812810872201</v>
      </c>
      <c r="N41" s="17">
        <f>livestock!N41</f>
        <v>11.301113019312799</v>
      </c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G41" s="25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</row>
    <row r="42" spans="1:75" x14ac:dyDescent="0.25">
      <c r="A42" s="32" t="s">
        <v>212</v>
      </c>
      <c r="B42" s="15">
        <f>livestock!B42+fertilizer!B42</f>
        <v>116343.30654807709</v>
      </c>
      <c r="C42" s="15">
        <f>livestock!C42</f>
        <v>4500.0275443647897</v>
      </c>
      <c r="D42" s="17">
        <f>livestock!D42</f>
        <v>33.116051773599999</v>
      </c>
      <c r="E42" s="17">
        <f>livestock!E42</f>
        <v>7.3253030861625597</v>
      </c>
      <c r="F42" s="17">
        <f>livestock!F42</f>
        <v>0.4496399198046</v>
      </c>
      <c r="G42" s="17">
        <f>livestock!G42</f>
        <v>2.7907146233</v>
      </c>
      <c r="H42" s="17">
        <f>livestock!H42</f>
        <v>3.5971194151244001E-2</v>
      </c>
      <c r="I42" s="17">
        <f>livestock!I42</f>
        <v>155.84534045656</v>
      </c>
      <c r="J42" s="17">
        <f>livestock!J42</f>
        <v>32.966467058875097</v>
      </c>
      <c r="K42" s="17">
        <f>livestock!K42</f>
        <v>1.8817370875999899</v>
      </c>
      <c r="L42" s="17">
        <f>livestock!L42</f>
        <v>0.107913578825346</v>
      </c>
      <c r="M42" s="17">
        <f>livestock!M42</f>
        <v>1.9964011227578</v>
      </c>
      <c r="N42" s="17">
        <f>livestock!N42</f>
        <v>1.58273254595069</v>
      </c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G42" s="25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</row>
    <row r="43" spans="1:75" x14ac:dyDescent="0.25">
      <c r="A43" s="32" t="s">
        <v>213</v>
      </c>
      <c r="B43" s="15">
        <f>livestock!B43+fertilizer!B43</f>
        <v>62504.440542368306</v>
      </c>
      <c r="C43" s="15">
        <f>livestock!C43</f>
        <v>2514.9873212285902</v>
      </c>
      <c r="D43" s="17">
        <f>livestock!D43</f>
        <v>7.4060336173999897</v>
      </c>
      <c r="E43" s="17">
        <f>livestock!E43</f>
        <v>4.9764096384855998</v>
      </c>
      <c r="F43" s="17">
        <f>livestock!F43</f>
        <v>1.7434779163280001</v>
      </c>
      <c r="G43" s="17">
        <f>livestock!G43</f>
        <v>1.7249420895999901</v>
      </c>
      <c r="H43" s="17">
        <f>livestock!H43</f>
        <v>0.13947823328135001</v>
      </c>
      <c r="I43" s="17">
        <f>livestock!I43</f>
        <v>93.0279590837999</v>
      </c>
      <c r="J43" s="17">
        <f>livestock!J43</f>
        <v>17.742869462745499</v>
      </c>
      <c r="K43" s="17">
        <f>livestock!K43</f>
        <v>0.65743722910000002</v>
      </c>
      <c r="L43" s="17">
        <f>livestock!L43</f>
        <v>0.41843469998642002</v>
      </c>
      <c r="M43" s="17">
        <f>livestock!M43</f>
        <v>7.7410419503243899</v>
      </c>
      <c r="N43" s="17">
        <f>livestock!N43</f>
        <v>6.13704226663</v>
      </c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G43" s="25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</row>
    <row r="44" spans="1:75" x14ac:dyDescent="0.25">
      <c r="A44" s="32" t="s">
        <v>214</v>
      </c>
      <c r="B44" s="15">
        <f>livestock!B44+fertilizer!B44</f>
        <v>459253.52421767695</v>
      </c>
      <c r="C44" s="15">
        <f>livestock!C44</f>
        <v>19140.284188896701</v>
      </c>
      <c r="D44" s="17">
        <f>livestock!D44</f>
        <v>71.886397529299998</v>
      </c>
      <c r="E44" s="17">
        <f>livestock!E44</f>
        <v>20.602501989289099</v>
      </c>
      <c r="F44" s="17">
        <f>livestock!F44</f>
        <v>7.5614299035134698</v>
      </c>
      <c r="G44" s="17">
        <f>livestock!G44</f>
        <v>14.4613540808</v>
      </c>
      <c r="H44" s="17">
        <f>livestock!H44</f>
        <v>0.60491439322288698</v>
      </c>
      <c r="I44" s="17">
        <f>livestock!I44</f>
        <v>1571.33487252384</v>
      </c>
      <c r="J44" s="17">
        <f>livestock!J44</f>
        <v>139.911749421569</v>
      </c>
      <c r="K44" s="17">
        <f>livestock!K44</f>
        <v>18.016573030899998</v>
      </c>
      <c r="L44" s="17">
        <f>livestock!L44</f>
        <v>1.8147431775792799</v>
      </c>
      <c r="M44" s="17">
        <f>livestock!M44</f>
        <v>33.572748747781397</v>
      </c>
      <c r="N44" s="17">
        <f>livestock!N44</f>
        <v>26.6162332595101</v>
      </c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G44" s="25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</row>
    <row r="45" spans="1:75" x14ac:dyDescent="0.25">
      <c r="A45" s="32" t="s">
        <v>215</v>
      </c>
      <c r="B45" s="15">
        <f>livestock!B45+fertilizer!B45</f>
        <v>40864.713949785</v>
      </c>
      <c r="C45" s="15">
        <f>livestock!C45</f>
        <v>2028.7835747403999</v>
      </c>
      <c r="D45" s="17">
        <f>livestock!D45</f>
        <v>19.557108825299999</v>
      </c>
      <c r="E45" s="17">
        <f>livestock!E45</f>
        <v>4.3137665749813996</v>
      </c>
      <c r="F45" s="17">
        <f>livestock!F45</f>
        <v>0.61480762229519903</v>
      </c>
      <c r="G45" s="17">
        <f>livestock!G45</f>
        <v>0.6247365077</v>
      </c>
      <c r="H45" s="17">
        <f>livestock!H45</f>
        <v>4.9184613114110001E-2</v>
      </c>
      <c r="I45" s="17">
        <f>livestock!I45</f>
        <v>173.96692556310001</v>
      </c>
      <c r="J45" s="17">
        <f>livestock!J45</f>
        <v>10.547890912896101</v>
      </c>
      <c r="K45" s="17">
        <f>livestock!K45</f>
        <v>2.0648989910000002</v>
      </c>
      <c r="L45" s="17">
        <f>livestock!L45</f>
        <v>0.14755383996553001</v>
      </c>
      <c r="M45" s="17">
        <f>livestock!M45</f>
        <v>2.7297456278315901</v>
      </c>
      <c r="N45" s="17">
        <f>livestock!N45</f>
        <v>2.1641230466904</v>
      </c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G45" s="25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</row>
    <row r="46" spans="1:75" x14ac:dyDescent="0.25">
      <c r="A46" s="32" t="s">
        <v>216</v>
      </c>
      <c r="B46" s="15">
        <f>livestock!B46+fertilizer!B46</f>
        <v>6427.0967512729803</v>
      </c>
      <c r="C46" s="15">
        <f>livestock!C46</f>
        <v>303.92141326460001</v>
      </c>
      <c r="D46" s="17">
        <f>livestock!D46</f>
        <v>2.36544591</v>
      </c>
      <c r="E46" s="17">
        <f>livestock!E46</f>
        <v>4.4244903342399999E-2</v>
      </c>
      <c r="F46" s="17">
        <f>livestock!F46</f>
        <v>1.051697414E-2</v>
      </c>
      <c r="G46" s="17">
        <f>livestock!G46</f>
        <v>0.1718756411</v>
      </c>
      <c r="H46" s="17">
        <f>livestock!H46</f>
        <v>8.4135802731999897E-4</v>
      </c>
      <c r="I46" s="17">
        <f>livestock!I46</f>
        <v>58.667132519299997</v>
      </c>
      <c r="J46" s="17">
        <f>livestock!J46</f>
        <v>1.7709893226694</v>
      </c>
      <c r="K46" s="17">
        <f>livestock!K46</f>
        <v>0.75848831959999996</v>
      </c>
      <c r="L46" s="17">
        <f>livestock!L46</f>
        <v>2.5240739504E-3</v>
      </c>
      <c r="M46" s="17">
        <f>livestock!M46</f>
        <v>4.6695365518E-2</v>
      </c>
      <c r="N46" s="17">
        <f>livestock!N46</f>
        <v>3.7019749577000001E-2</v>
      </c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G46" s="25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</row>
    <row r="47" spans="1:75" x14ac:dyDescent="0.25">
      <c r="A47" s="32" t="s">
        <v>217</v>
      </c>
      <c r="B47" s="15">
        <f>livestock!B47+fertilizer!B47</f>
        <v>56708.611836226395</v>
      </c>
      <c r="C47" s="15">
        <f>livestock!C47</f>
        <v>2819.58421585829</v>
      </c>
      <c r="D47" s="17">
        <f>livestock!D47</f>
        <v>6.8765307151999897</v>
      </c>
      <c r="E47" s="17">
        <f>livestock!E47</f>
        <v>8.3464939949965</v>
      </c>
      <c r="F47" s="17">
        <f>livestock!F47</f>
        <v>3.5332026638367902</v>
      </c>
      <c r="G47" s="17">
        <f>livestock!G47</f>
        <v>1.2274901948999899</v>
      </c>
      <c r="H47" s="17">
        <f>livestock!H47</f>
        <v>0.28265621356817</v>
      </c>
      <c r="I47" s="17">
        <f>livestock!I47</f>
        <v>158.21948800419901</v>
      </c>
      <c r="J47" s="17">
        <f>livestock!J47</f>
        <v>14.5103136002994</v>
      </c>
      <c r="K47" s="17">
        <f>livestock!K47</f>
        <v>0.93875434879999897</v>
      </c>
      <c r="L47" s="17">
        <f>livestock!L47</f>
        <v>0.84796864181205001</v>
      </c>
      <c r="M47" s="17">
        <f>livestock!M47</f>
        <v>15.687420312596201</v>
      </c>
      <c r="N47" s="17">
        <f>livestock!N47</f>
        <v>12.436873155453201</v>
      </c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G47" s="25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</row>
    <row r="48" spans="1:75" x14ac:dyDescent="0.25">
      <c r="A48" s="32" t="s">
        <v>218</v>
      </c>
      <c r="B48" s="15">
        <f>livestock!B48+fertilizer!B48</f>
        <v>36418.722747572305</v>
      </c>
      <c r="C48" s="15">
        <f>livestock!C48</f>
        <v>1831.6903284401999</v>
      </c>
      <c r="D48" s="17">
        <f>livestock!D48</f>
        <v>12.9978092788</v>
      </c>
      <c r="E48" s="17">
        <f>livestock!E48</f>
        <v>1.2093271106668</v>
      </c>
      <c r="F48" s="17">
        <f>livestock!F48</f>
        <v>0.53677810154100003</v>
      </c>
      <c r="G48" s="17">
        <f>livestock!G48</f>
        <v>0.90455060349999905</v>
      </c>
      <c r="H48" s="17">
        <f>livestock!H48</f>
        <v>4.294224816548E-2</v>
      </c>
      <c r="I48" s="17">
        <f>livestock!I48</f>
        <v>337.02475545150003</v>
      </c>
      <c r="J48" s="17">
        <f>livestock!J48</f>
        <v>9.7177401208548897</v>
      </c>
      <c r="K48" s="17">
        <f>livestock!K48</f>
        <v>4.2068319838999901</v>
      </c>
      <c r="L48" s="17">
        <f>livestock!L48</f>
        <v>0.12882674484151899</v>
      </c>
      <c r="M48" s="17">
        <f>livestock!M48</f>
        <v>2.3832947703029999</v>
      </c>
      <c r="N48" s="17">
        <f>livestock!N48</f>
        <v>1.8894589165659901</v>
      </c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G48" s="25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</row>
    <row r="49" spans="1:75" x14ac:dyDescent="0.25">
      <c r="A49" s="32" t="s">
        <v>219</v>
      </c>
      <c r="B49" s="15">
        <f>livestock!B49+fertilizer!B49</f>
        <v>18940.122785634703</v>
      </c>
      <c r="C49" s="15">
        <f>livestock!C49</f>
        <v>661.69534741769996</v>
      </c>
      <c r="D49" s="17">
        <f>livestock!D49</f>
        <v>0.47732640879999999</v>
      </c>
      <c r="E49" s="17">
        <f>livestock!E49</f>
        <v>1.9155345031973801</v>
      </c>
      <c r="F49" s="17">
        <f>livestock!F49</f>
        <v>0.90099868449620002</v>
      </c>
      <c r="G49" s="17">
        <f>livestock!G49</f>
        <v>0.34821690291359902</v>
      </c>
      <c r="H49" s="17">
        <f>livestock!H49</f>
        <v>7.2079893607829904E-2</v>
      </c>
      <c r="I49" s="17">
        <f>livestock!I49</f>
        <v>32.271137784499999</v>
      </c>
      <c r="J49" s="17">
        <f>livestock!J49</f>
        <v>3.6675121536385098</v>
      </c>
      <c r="K49" s="17">
        <f>livestock!K49</f>
        <v>0.13452653465709899</v>
      </c>
      <c r="L49" s="17">
        <f>livestock!L49</f>
        <v>0.21623967277107001</v>
      </c>
      <c r="M49" s="17">
        <f>livestock!M49</f>
        <v>4.0004340965392897</v>
      </c>
      <c r="N49" s="17">
        <f>livestock!N49</f>
        <v>3.1715152773752902</v>
      </c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G49" s="25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</row>
    <row r="50" spans="1:75" x14ac:dyDescent="0.25">
      <c r="A50" s="32" t="s">
        <v>220</v>
      </c>
      <c r="B50" s="15">
        <f>livestock!B50+fertilizer!B50</f>
        <v>78404.333678527299</v>
      </c>
      <c r="C50" s="15">
        <f>livestock!C50</f>
        <v>4120.47923816619</v>
      </c>
      <c r="D50" s="17">
        <f>livestock!D50</f>
        <v>24.957548076399899</v>
      </c>
      <c r="E50" s="17">
        <f>livestock!E50</f>
        <v>2.9139341581977001</v>
      </c>
      <c r="F50" s="17">
        <f>livestock!F50</f>
        <v>0.9065758231262</v>
      </c>
      <c r="G50" s="17">
        <f>livestock!G50</f>
        <v>2.6146570814999999</v>
      </c>
      <c r="H50" s="17">
        <f>livestock!H50</f>
        <v>7.2526068878015895E-2</v>
      </c>
      <c r="I50" s="17">
        <f>livestock!I50</f>
        <v>557.0503604708</v>
      </c>
      <c r="J50" s="17">
        <f>livestock!J50</f>
        <v>26.605925061751101</v>
      </c>
      <c r="K50" s="17">
        <f>livestock!K50</f>
        <v>6.9471576554999999</v>
      </c>
      <c r="L50" s="17">
        <f>livestock!L50</f>
        <v>0.21757819859074901</v>
      </c>
      <c r="M50" s="17">
        <f>livestock!M50</f>
        <v>4.0251967642586903</v>
      </c>
      <c r="N50" s="17">
        <f>livestock!N50</f>
        <v>3.1911468685069</v>
      </c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G50" s="25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</row>
    <row r="51" spans="1:75" x14ac:dyDescent="0.25">
      <c r="A51" s="32" t="s">
        <v>221</v>
      </c>
      <c r="B51" s="15">
        <f>livestock!B51+fertilizer!B51</f>
        <v>33816.229071262103</v>
      </c>
      <c r="C51" s="15">
        <f>livestock!C51</f>
        <v>901.36070879900001</v>
      </c>
      <c r="D51" s="17">
        <f>livestock!D51</f>
        <v>2.4363852007000002</v>
      </c>
      <c r="E51" s="17">
        <f>livestock!E51</f>
        <v>0.22962805656169999</v>
      </c>
      <c r="F51" s="17">
        <f>livestock!F51</f>
        <v>1.6767303424E-3</v>
      </c>
      <c r="G51" s="17">
        <f>livestock!G51</f>
        <v>0.95190524469999904</v>
      </c>
      <c r="H51" s="17">
        <f>livestock!H51</f>
        <v>1.3413838694999999E-4</v>
      </c>
      <c r="I51" s="17">
        <f>livestock!I51</f>
        <v>44.233486494099999</v>
      </c>
      <c r="J51" s="17">
        <f>livestock!J51</f>
        <v>8.48571208969196</v>
      </c>
      <c r="K51" s="17">
        <f>livestock!K51</f>
        <v>0.57391733889999996</v>
      </c>
      <c r="L51" s="17">
        <f>livestock!L51</f>
        <v>4.0241512228999902E-4</v>
      </c>
      <c r="M51" s="17">
        <f>livestock!M51</f>
        <v>7.4446814825999902E-3</v>
      </c>
      <c r="N51" s="17">
        <f>livestock!N51</f>
        <v>5.9020900423999998E-3</v>
      </c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G51" s="25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</row>
    <row r="52" spans="1:75" x14ac:dyDescent="0.25">
      <c r="C52" s="15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</row>
    <row r="53" spans="1:75" x14ac:dyDescent="0.25">
      <c r="C53" s="15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</row>
    <row r="54" spans="1:75" x14ac:dyDescent="0.25">
      <c r="A54" s="32" t="s">
        <v>342</v>
      </c>
      <c r="B54" s="15">
        <f>livestock!B54+fertilizer!B54</f>
        <v>31.180601667000001</v>
      </c>
      <c r="C54" s="15">
        <f>livestock!C54</f>
        <v>2.5035996299000001</v>
      </c>
      <c r="D54" s="17">
        <f>livestock!D54</f>
        <v>1.48225912E-2</v>
      </c>
      <c r="E54" s="17">
        <f>livestock!E54</f>
        <v>1.6085396429999901E-4</v>
      </c>
      <c r="F54" s="17">
        <f>livestock!F54</f>
        <v>7.6848336999999995E-6</v>
      </c>
      <c r="G54" s="17">
        <f>livestock!G54</f>
        <v>1.8863617009999901E-3</v>
      </c>
      <c r="H54" s="17">
        <f>livestock!H54</f>
        <v>4.7437297000000001E-7</v>
      </c>
      <c r="I54" s="17">
        <f>livestock!I54</f>
        <v>0.37196550239999998</v>
      </c>
      <c r="J54" s="17">
        <f>livestock!J54</f>
        <v>2.4176207626399999E-2</v>
      </c>
      <c r="K54" s="17">
        <f>livestock!K54</f>
        <v>3.7765298779999998E-3</v>
      </c>
      <c r="L54" s="17">
        <f>livestock!L54</f>
        <v>1.897489E-6</v>
      </c>
      <c r="M54" s="17">
        <f>livestock!M54</f>
        <v>3.4059910999999999E-5</v>
      </c>
      <c r="N54" s="17">
        <f>livestock!N54</f>
        <v>2.69443789999999E-5</v>
      </c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G54" s="25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</row>
    <row r="55" spans="1:75" x14ac:dyDescent="0.25">
      <c r="A55" s="32" t="s">
        <v>344</v>
      </c>
      <c r="B55" s="15">
        <f>livestock!B55+fertilizer!B55</f>
        <v>21.052904412</v>
      </c>
      <c r="C55" s="15">
        <f>livestock!C55</f>
        <v>1.6842322657</v>
      </c>
      <c r="D55" s="17">
        <f>livestock!D55</f>
        <v>8.8380875999999903E-3</v>
      </c>
      <c r="E55" s="17">
        <f>livestock!E55</f>
        <v>1.8012291500000001E-4</v>
      </c>
      <c r="F55" s="17">
        <f>livestock!F55</f>
        <v>3.6461370000000001E-5</v>
      </c>
      <c r="G55" s="17">
        <f>livestock!G55</f>
        <v>1.3556828999999901E-3</v>
      </c>
      <c r="H55" s="17">
        <f>livestock!H55</f>
        <v>2.91690734999999E-6</v>
      </c>
      <c r="I55" s="17">
        <f>livestock!I55</f>
        <v>0.22290449979999999</v>
      </c>
      <c r="J55" s="17">
        <f>livestock!J55</f>
        <v>1.26256817945E-2</v>
      </c>
      <c r="K55" s="17">
        <f>livestock!K55</f>
        <v>2.8833484000000001E-3</v>
      </c>
      <c r="L55" s="17">
        <f>livestock!L55</f>
        <v>8.7507217999999994E-6</v>
      </c>
      <c r="M55" s="17">
        <f>livestock!M55</f>
        <v>1.6188841200000001E-4</v>
      </c>
      <c r="N55" s="17">
        <f>livestock!N55</f>
        <v>1.2834391799999999E-4</v>
      </c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</row>
    <row r="56" spans="1:75" x14ac:dyDescent="0.25">
      <c r="A56" s="32" t="s">
        <v>345</v>
      </c>
      <c r="B56" s="15">
        <f>livestock!B56+fertilizer!B56</f>
        <v>243.66400613549999</v>
      </c>
      <c r="C56" s="15">
        <f>livestock!C56</f>
        <v>19.493121283399901</v>
      </c>
      <c r="D56" s="17">
        <f>livestock!D56</f>
        <v>0.20962508360000001</v>
      </c>
      <c r="E56" s="17">
        <f>livestock!E56</f>
        <v>5.050705E-4</v>
      </c>
      <c r="F56" s="17">
        <f>livestock!F56</f>
        <v>2.0814272000000002E-5</v>
      </c>
      <c r="G56" s="17">
        <f>livestock!G56</f>
        <v>6.0030980999999997E-3</v>
      </c>
      <c r="H56" s="17">
        <f>livestock!H56</f>
        <v>1.6651416000000001E-6</v>
      </c>
      <c r="I56" s="17">
        <f>livestock!I56</f>
        <v>5.2664070431000001</v>
      </c>
      <c r="J56" s="17">
        <f>livestock!J56</f>
        <v>7.7571073074999997E-2</v>
      </c>
      <c r="K56" s="17">
        <f>livestock!K56</f>
        <v>6.8388325400000005E-2</v>
      </c>
      <c r="L56" s="17">
        <f>livestock!L56</f>
        <v>4.9954259999999999E-6</v>
      </c>
      <c r="M56" s="17">
        <f>livestock!M56</f>
        <v>9.2415299999999996E-5</v>
      </c>
      <c r="N56" s="17">
        <f>livestock!N56</f>
        <v>7.32662E-5</v>
      </c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</row>
    <row r="57" spans="1:75" x14ac:dyDescent="0.25">
      <c r="A57" s="32" t="s">
        <v>346</v>
      </c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</row>
    <row r="58" spans="1:75" x14ac:dyDescent="0.25">
      <c r="A58" s="32" t="s">
        <v>347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</row>
    <row r="59" spans="1:75" x14ac:dyDescent="0.25">
      <c r="A59" s="17" t="s">
        <v>378</v>
      </c>
    </row>
    <row r="61" spans="1:75" x14ac:dyDescent="0.25">
      <c r="A61" s="1" t="s">
        <v>353</v>
      </c>
      <c r="B61" s="1">
        <f>SUM(B3:B59)</f>
        <v>4262073.50677922</v>
      </c>
      <c r="C61" s="1">
        <f t="shared" ref="C61:L61" si="0">SUM(C3:C59)</f>
        <v>207219.52957542482</v>
      </c>
      <c r="D61" s="1">
        <f t="shared" si="0"/>
        <v>1479.4898525053538</v>
      </c>
      <c r="E61" s="1">
        <f t="shared" si="0"/>
        <v>473.06344117323238</v>
      </c>
      <c r="F61" s="1">
        <f t="shared" si="0"/>
        <v>111.27638263529775</v>
      </c>
      <c r="G61" s="1">
        <f t="shared" si="0"/>
        <v>83.964584483058289</v>
      </c>
      <c r="H61" s="1">
        <f t="shared" si="0"/>
        <v>8.9021095231971614</v>
      </c>
      <c r="I61" s="1">
        <f t="shared" si="0"/>
        <v>13711.764476258224</v>
      </c>
      <c r="J61" s="1">
        <f t="shared" si="0"/>
        <v>1162.1237391743141</v>
      </c>
      <c r="K61" s="1">
        <f t="shared" si="0"/>
        <v>142.44044612883815</v>
      </c>
      <c r="L61" s="1">
        <f t="shared" si="0"/>
        <v>26.706332181506895</v>
      </c>
      <c r="M61" s="39"/>
      <c r="N61" s="39"/>
      <c r="O61" s="1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</row>
    <row r="62" spans="1:75" x14ac:dyDescent="0.25">
      <c r="A62" s="17" t="s">
        <v>223</v>
      </c>
      <c r="B62" s="1">
        <f t="shared" ref="B62:N62" si="1">SUM(B2:B51)</f>
        <v>4261777.6092670057</v>
      </c>
      <c r="C62" s="1">
        <f t="shared" si="1"/>
        <v>207195.84862224583</v>
      </c>
      <c r="D62" s="39">
        <f t="shared" si="1"/>
        <v>1479.2565667429537</v>
      </c>
      <c r="E62" s="39">
        <f t="shared" si="1"/>
        <v>473.06259512585302</v>
      </c>
      <c r="F62" s="39">
        <f t="shared" si="1"/>
        <v>111.27631767482204</v>
      </c>
      <c r="G62" s="39">
        <f t="shared" si="1"/>
        <v>83.955339340357298</v>
      </c>
      <c r="H62" s="39">
        <f t="shared" si="1"/>
        <v>8.902104466775242</v>
      </c>
      <c r="I62" s="39">
        <f t="shared" si="1"/>
        <v>13705.903199212924</v>
      </c>
      <c r="J62" s="39">
        <f t="shared" si="1"/>
        <v>1162.0093662118181</v>
      </c>
      <c r="K62" s="39">
        <f t="shared" si="1"/>
        <v>142.36539792516015</v>
      </c>
      <c r="L62" s="39">
        <f t="shared" si="1"/>
        <v>26.706316537870094</v>
      </c>
      <c r="M62" s="39">
        <f t="shared" si="1"/>
        <v>494.06684768396008</v>
      </c>
      <c r="N62" s="39">
        <f t="shared" si="1"/>
        <v>391.69263420292225</v>
      </c>
    </row>
    <row r="63" spans="1:75" x14ac:dyDescent="0.25">
      <c r="A63" s="17" t="s">
        <v>224</v>
      </c>
      <c r="B63" s="15">
        <f t="shared" ref="B63:L63" si="2">+B3+B5+B8+B9+B11+B12+B14+B15+B16+B17+B18+B19+B20+B21+B22+B23+B24+B25+B26+B28+B30+B31+B33+B34+B35+B36+B37+B39+B40+B41+B42+B43+B44+B46+B47+B49+B50</f>
        <v>3524412.9188175257</v>
      </c>
      <c r="C63" s="15">
        <f t="shared" si="2"/>
        <v>173701.77587325367</v>
      </c>
      <c r="D63" s="28">
        <f t="shared" si="2"/>
        <v>1207.6983930801985</v>
      </c>
      <c r="E63" s="28">
        <f t="shared" si="2"/>
        <v>457.07093393929688</v>
      </c>
      <c r="F63" s="28">
        <f t="shared" si="2"/>
        <v>107.19178138972595</v>
      </c>
      <c r="G63" s="28">
        <f t="shared" si="2"/>
        <v>67.167875350157317</v>
      </c>
      <c r="H63" s="28">
        <f t="shared" si="2"/>
        <v>8.5753424814173069</v>
      </c>
      <c r="I63" s="28">
        <f t="shared" si="2"/>
        <v>7475.8084585171582</v>
      </c>
      <c r="J63" s="28">
        <f t="shared" si="2"/>
        <v>977.70259215867532</v>
      </c>
      <c r="K63" s="28">
        <f t="shared" si="2"/>
        <v>63.224852220854615</v>
      </c>
      <c r="L63" s="28">
        <f t="shared" si="2"/>
        <v>25.726027466357259</v>
      </c>
      <c r="M63" s="28"/>
      <c r="N63" s="28"/>
      <c r="O63" s="15"/>
    </row>
    <row r="65" spans="2:2" x14ac:dyDescent="0.25">
      <c r="B65" s="118"/>
    </row>
    <row r="66" spans="2:2" x14ac:dyDescent="0.25">
      <c r="B66" s="119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S98"/>
  <sheetViews>
    <sheetView zoomScale="85" zoomScaleNormal="85" workbookViewId="0">
      <pane xSplit="1" ySplit="2" topLeftCell="B55" activePane="bottomRight" state="frozen"/>
      <selection activeCell="K68" sqref="K68"/>
      <selection pane="topRight" activeCell="K68" sqref="K68"/>
      <selection pane="bottomLeft" activeCell="K68" sqref="K68"/>
      <selection pane="bottomRight" activeCell="K68" sqref="K68"/>
    </sheetView>
  </sheetViews>
  <sheetFormatPr defaultRowHeight="15" x14ac:dyDescent="0.25"/>
  <cols>
    <col min="1" max="1" width="19.28515625" customWidth="1"/>
    <col min="2" max="8" width="9.140625" style="15"/>
    <col min="9" max="9" width="9.140625" style="17"/>
    <col min="10" max="10" width="22.28515625" bestFit="1" customWidth="1"/>
    <col min="11" max="13" width="9" style="17" customWidth="1"/>
    <col min="14" max="16" width="9" customWidth="1"/>
    <col min="17" max="17" width="9" style="17" customWidth="1"/>
    <col min="18" max="18" width="10.7109375" style="17" bestFit="1" customWidth="1"/>
    <col min="19" max="19" width="10.5703125" style="17" bestFit="1" customWidth="1"/>
    <col min="20" max="20" width="9" customWidth="1"/>
    <col min="21" max="21" width="9" style="17" customWidth="1"/>
    <col min="22" max="36" width="9" customWidth="1"/>
    <col min="37" max="38" width="9" style="17" customWidth="1"/>
    <col min="39" max="39" width="9" customWidth="1"/>
    <col min="40" max="40" width="9" style="17" customWidth="1"/>
    <col min="41" max="42" width="9" customWidth="1"/>
    <col min="43" max="45" width="9" style="17" customWidth="1"/>
    <col min="46" max="50" width="9" customWidth="1"/>
    <col min="51" max="53" width="9" style="17" customWidth="1"/>
    <col min="54" max="58" width="9" customWidth="1"/>
    <col min="59" max="59" width="9" style="17" customWidth="1"/>
    <col min="60" max="63" width="9" customWidth="1"/>
    <col min="64" max="64" width="9" style="17" customWidth="1"/>
    <col min="65" max="69" width="9" customWidth="1"/>
    <col min="70" max="70" width="9" style="17" customWidth="1"/>
    <col min="71" max="71" width="9" customWidth="1"/>
    <col min="72" max="72" width="9" style="17" customWidth="1"/>
    <col min="73" max="95" width="9" customWidth="1"/>
    <col min="96" max="96" width="9" style="17" customWidth="1"/>
    <col min="97" max="100" width="9" customWidth="1"/>
    <col min="101" max="101" width="9" style="17" customWidth="1"/>
    <col min="102" max="107" width="9" customWidth="1"/>
    <col min="108" max="108" width="9" style="17" customWidth="1"/>
    <col min="109" max="109" width="9" customWidth="1"/>
    <col min="111" max="113" width="9.140625" style="17"/>
    <col min="114" max="114" width="9" customWidth="1"/>
    <col min="121" max="127" width="9.140625" style="61"/>
    <col min="128" max="128" width="10.28515625" style="61" bestFit="1" customWidth="1"/>
    <col min="129" max="137" width="9.140625" style="61"/>
    <col min="139" max="139" width="9" customWidth="1"/>
  </cols>
  <sheetData>
    <row r="1" spans="1:149" x14ac:dyDescent="0.25">
      <c r="A1" s="17"/>
      <c r="B1" s="17" t="s">
        <v>383</v>
      </c>
      <c r="C1" s="17"/>
      <c r="D1" s="17"/>
      <c r="E1" s="17"/>
      <c r="F1" s="17"/>
      <c r="G1" s="17"/>
      <c r="H1" s="17"/>
      <c r="J1" s="17" t="s">
        <v>354</v>
      </c>
      <c r="N1" s="17"/>
      <c r="O1" s="17"/>
      <c r="P1" s="17"/>
      <c r="T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M1" s="17"/>
      <c r="AO1" s="17"/>
      <c r="AP1" s="17"/>
      <c r="AT1" s="17"/>
      <c r="AU1" s="17"/>
      <c r="AV1" s="17"/>
      <c r="AW1" s="17"/>
      <c r="AX1" s="17"/>
      <c r="BB1" s="17"/>
      <c r="BC1" s="17"/>
      <c r="BD1" s="17"/>
      <c r="BE1" s="17"/>
      <c r="BF1" s="17"/>
      <c r="BH1" s="17"/>
      <c r="BI1" s="17"/>
      <c r="BJ1" s="17"/>
      <c r="BK1" s="17"/>
      <c r="BM1" s="17"/>
      <c r="BN1" s="17"/>
      <c r="BO1" s="17"/>
      <c r="BP1" s="17"/>
      <c r="BQ1" s="17"/>
      <c r="BS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S1" s="17"/>
      <c r="CT1" s="17"/>
      <c r="CU1" s="17"/>
      <c r="CV1" s="17"/>
      <c r="CX1" s="17"/>
      <c r="CY1" s="17"/>
      <c r="CZ1" s="17"/>
      <c r="DA1" s="17"/>
      <c r="DB1" s="17"/>
      <c r="DC1" s="17"/>
      <c r="DE1" s="17"/>
      <c r="DF1" s="17"/>
      <c r="DJ1" s="17" t="s">
        <v>355</v>
      </c>
      <c r="DK1" s="61" t="s">
        <v>384</v>
      </c>
      <c r="DL1" s="17"/>
      <c r="DM1" s="17"/>
      <c r="DN1" s="17"/>
      <c r="DO1" s="17"/>
      <c r="DP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</row>
    <row r="2" spans="1:149" x14ac:dyDescent="0.25">
      <c r="A2" s="17" t="s">
        <v>158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J2" s="17" t="s">
        <v>339</v>
      </c>
      <c r="K2" s="17" t="s">
        <v>364</v>
      </c>
      <c r="L2" s="17" t="s">
        <v>33</v>
      </c>
      <c r="M2" s="17" t="s">
        <v>35</v>
      </c>
      <c r="N2" s="17" t="s">
        <v>37</v>
      </c>
      <c r="O2" s="17" t="s">
        <v>39</v>
      </c>
      <c r="P2" s="17" t="s">
        <v>41</v>
      </c>
      <c r="Q2" s="17" t="s">
        <v>366</v>
      </c>
      <c r="R2" s="17" t="s">
        <v>385</v>
      </c>
      <c r="S2" s="17" t="s">
        <v>386</v>
      </c>
      <c r="T2" s="17" t="s">
        <v>284</v>
      </c>
      <c r="U2" s="17" t="s">
        <v>285</v>
      </c>
      <c r="V2" s="17" t="s">
        <v>45</v>
      </c>
      <c r="W2" s="17" t="s">
        <v>387</v>
      </c>
      <c r="X2" s="17" t="s">
        <v>388</v>
      </c>
      <c r="Y2" s="17" t="s">
        <v>47</v>
      </c>
      <c r="Z2" s="17" t="s">
        <v>389</v>
      </c>
      <c r="AA2" s="17" t="s">
        <v>390</v>
      </c>
      <c r="AB2" s="17" t="s">
        <v>51</v>
      </c>
      <c r="AC2" s="17" t="s">
        <v>391</v>
      </c>
      <c r="AD2" s="17" t="s">
        <v>392</v>
      </c>
      <c r="AE2" s="17" t="s">
        <v>393</v>
      </c>
      <c r="AF2" s="17" t="s">
        <v>394</v>
      </c>
      <c r="AG2" s="17" t="s">
        <v>395</v>
      </c>
      <c r="AH2" s="17" t="s">
        <v>396</v>
      </c>
      <c r="AI2" s="17" t="s">
        <v>53</v>
      </c>
      <c r="AJ2" s="17" t="s">
        <v>55</v>
      </c>
      <c r="AK2" s="17" t="s">
        <v>369</v>
      </c>
      <c r="AL2" s="17" t="s">
        <v>397</v>
      </c>
      <c r="AM2" s="17" t="s">
        <v>57</v>
      </c>
      <c r="AN2" s="17" t="s">
        <v>370</v>
      </c>
      <c r="AO2" s="17" t="s">
        <v>59</v>
      </c>
      <c r="AP2" s="17" t="s">
        <v>61</v>
      </c>
      <c r="AQ2" s="17" t="s">
        <v>371</v>
      </c>
      <c r="AR2" s="17" t="s">
        <v>372</v>
      </c>
      <c r="AS2" s="17" t="s">
        <v>291</v>
      </c>
      <c r="AT2" s="17" t="s">
        <v>398</v>
      </c>
      <c r="AU2" s="17" t="s">
        <v>292</v>
      </c>
      <c r="AV2" s="17" t="s">
        <v>65</v>
      </c>
      <c r="AW2" s="17" t="s">
        <v>67</v>
      </c>
      <c r="AX2" s="17" t="s">
        <v>69</v>
      </c>
      <c r="AY2" s="17" t="s">
        <v>373</v>
      </c>
      <c r="AZ2" s="17" t="s">
        <v>374</v>
      </c>
      <c r="BA2" s="17" t="s">
        <v>71</v>
      </c>
      <c r="BB2" s="17" t="s">
        <v>399</v>
      </c>
      <c r="BC2" s="17" t="s">
        <v>400</v>
      </c>
      <c r="BD2" s="17" t="s">
        <v>401</v>
      </c>
      <c r="BE2" s="17" t="s">
        <v>402</v>
      </c>
      <c r="BF2" s="17" t="s">
        <v>73</v>
      </c>
      <c r="BG2" s="17" t="s">
        <v>375</v>
      </c>
      <c r="BH2" s="17" t="s">
        <v>75</v>
      </c>
      <c r="BI2" s="17" t="s">
        <v>77</v>
      </c>
      <c r="BJ2" s="17" t="s">
        <v>403</v>
      </c>
      <c r="BK2" s="17" t="s">
        <v>404</v>
      </c>
      <c r="BL2" s="17" t="s">
        <v>376</v>
      </c>
      <c r="BM2" s="17" t="s">
        <v>81</v>
      </c>
      <c r="BN2" s="17" t="s">
        <v>83</v>
      </c>
      <c r="BO2" s="17" t="s">
        <v>159</v>
      </c>
      <c r="BP2" s="17" t="s">
        <v>87</v>
      </c>
      <c r="BQ2" s="17" t="s">
        <v>89</v>
      </c>
      <c r="BR2" s="17" t="s">
        <v>377</v>
      </c>
      <c r="BS2" s="17" t="s">
        <v>405</v>
      </c>
      <c r="BT2" s="17" t="s">
        <v>406</v>
      </c>
      <c r="BU2" s="17" t="s">
        <v>407</v>
      </c>
      <c r="BV2" s="17" t="s">
        <v>408</v>
      </c>
      <c r="BW2" s="17" t="s">
        <v>293</v>
      </c>
      <c r="BX2" s="17" t="s">
        <v>91</v>
      </c>
      <c r="BY2" s="17" t="s">
        <v>93</v>
      </c>
      <c r="BZ2" s="17" t="s">
        <v>95</v>
      </c>
      <c r="CA2" s="17" t="s">
        <v>97</v>
      </c>
      <c r="CB2" s="17" t="s">
        <v>99</v>
      </c>
      <c r="CC2" s="17" t="s">
        <v>101</v>
      </c>
      <c r="CD2" s="17" t="s">
        <v>103</v>
      </c>
      <c r="CE2" s="17" t="s">
        <v>409</v>
      </c>
      <c r="CF2" s="17" t="s">
        <v>105</v>
      </c>
      <c r="CG2" s="17" t="s">
        <v>160</v>
      </c>
      <c r="CH2" s="17" t="s">
        <v>161</v>
      </c>
      <c r="CI2" s="17" t="s">
        <v>107</v>
      </c>
      <c r="CJ2" s="17" t="s">
        <v>111</v>
      </c>
      <c r="CK2" s="17" t="s">
        <v>113</v>
      </c>
      <c r="CL2" s="17" t="s">
        <v>115</v>
      </c>
      <c r="CM2" s="17" t="s">
        <v>117</v>
      </c>
      <c r="CN2" s="17" t="s">
        <v>119</v>
      </c>
      <c r="CO2" s="17" t="s">
        <v>121</v>
      </c>
      <c r="CP2" s="17" t="s">
        <v>123</v>
      </c>
      <c r="CQ2" s="17" t="s">
        <v>125</v>
      </c>
      <c r="CR2" s="17" t="s">
        <v>127</v>
      </c>
      <c r="CS2" s="17" t="s">
        <v>129</v>
      </c>
      <c r="CT2" s="17" t="s">
        <v>131</v>
      </c>
      <c r="CU2" s="17" t="s">
        <v>133</v>
      </c>
      <c r="CV2" s="17" t="s">
        <v>137</v>
      </c>
      <c r="CW2" s="17" t="s">
        <v>139</v>
      </c>
      <c r="CX2" s="17" t="s">
        <v>141</v>
      </c>
      <c r="CY2" s="17" t="s">
        <v>143</v>
      </c>
      <c r="CZ2" s="17" t="s">
        <v>145</v>
      </c>
      <c r="DA2" s="17" t="s">
        <v>295</v>
      </c>
      <c r="DB2" s="17" t="s">
        <v>149</v>
      </c>
      <c r="DC2" s="17" t="s">
        <v>151</v>
      </c>
      <c r="DD2" s="17" t="s">
        <v>296</v>
      </c>
      <c r="DE2" s="17" t="s">
        <v>153</v>
      </c>
      <c r="DF2" s="17"/>
      <c r="DG2" s="17" t="s">
        <v>65</v>
      </c>
      <c r="DH2" s="17" t="s">
        <v>376</v>
      </c>
      <c r="DI2" s="17" t="s">
        <v>77</v>
      </c>
      <c r="DJ2" s="17" t="s">
        <v>51</v>
      </c>
      <c r="DK2" s="17" t="s">
        <v>77</v>
      </c>
      <c r="DL2" s="17" t="s">
        <v>159</v>
      </c>
      <c r="DM2" s="17" t="s">
        <v>160</v>
      </c>
      <c r="DN2" s="17" t="s">
        <v>161</v>
      </c>
      <c r="DO2" s="17" t="s">
        <v>137</v>
      </c>
      <c r="DP2" s="17" t="s">
        <v>162</v>
      </c>
      <c r="DQ2" s="61" t="s">
        <v>357</v>
      </c>
      <c r="DR2" s="61" t="s">
        <v>410</v>
      </c>
      <c r="DS2" s="61" t="s">
        <v>411</v>
      </c>
      <c r="DT2" s="61" t="s">
        <v>43</v>
      </c>
      <c r="DU2" s="61" t="s">
        <v>412</v>
      </c>
      <c r="DV2" s="61" t="s">
        <v>413</v>
      </c>
      <c r="DW2" s="61" t="s">
        <v>414</v>
      </c>
      <c r="DX2" s="61" t="s">
        <v>415</v>
      </c>
      <c r="DY2" s="61" t="s">
        <v>397</v>
      </c>
      <c r="DZ2" s="61" t="s">
        <v>416</v>
      </c>
      <c r="EA2" s="61" t="s">
        <v>291</v>
      </c>
      <c r="EB2" s="61" t="s">
        <v>417</v>
      </c>
      <c r="EC2" s="61" t="s">
        <v>418</v>
      </c>
      <c r="ED2" s="61" t="s">
        <v>419</v>
      </c>
      <c r="EE2" s="61" t="s">
        <v>420</v>
      </c>
      <c r="EF2" s="61" t="s">
        <v>421</v>
      </c>
      <c r="EG2" s="61" t="s">
        <v>362</v>
      </c>
      <c r="EH2" s="17" t="s">
        <v>296</v>
      </c>
      <c r="EI2" s="17" t="s">
        <v>405</v>
      </c>
      <c r="EJ2" s="17" t="s">
        <v>406</v>
      </c>
      <c r="EK2" s="17" t="s">
        <v>407</v>
      </c>
      <c r="EL2" s="17" t="s">
        <v>408</v>
      </c>
      <c r="EM2" s="17" t="s">
        <v>293</v>
      </c>
      <c r="EN2" s="17" t="s">
        <v>422</v>
      </c>
      <c r="EO2" s="17" t="s">
        <v>423</v>
      </c>
      <c r="EP2" s="17"/>
      <c r="EQ2" s="17"/>
      <c r="ER2" s="17"/>
      <c r="ES2" s="28"/>
    </row>
    <row r="3" spans="1:149" x14ac:dyDescent="0.25">
      <c r="A3" s="15" t="s">
        <v>172</v>
      </c>
      <c r="B3" s="15">
        <v>476.00555685</v>
      </c>
      <c r="D3" s="15">
        <v>3359.8970276999999</v>
      </c>
      <c r="E3" s="15">
        <v>94.669832369999995</v>
      </c>
      <c r="F3" s="15">
        <v>91.723675850000006</v>
      </c>
      <c r="G3" s="15">
        <v>17.50521861</v>
      </c>
      <c r="H3" s="15">
        <v>142.76762712999999</v>
      </c>
      <c r="I3" s="15"/>
      <c r="J3" s="17" t="s">
        <v>172</v>
      </c>
      <c r="K3" s="17">
        <v>0</v>
      </c>
      <c r="L3" s="17">
        <v>1.5857062530424699</v>
      </c>
      <c r="M3" s="17">
        <v>0.14405587094328001</v>
      </c>
      <c r="N3" s="17">
        <v>0.76355897809567397</v>
      </c>
      <c r="O3" s="17">
        <v>0.76355897809567397</v>
      </c>
      <c r="P3" s="17">
        <v>2.2676915455103099</v>
      </c>
      <c r="Q3" s="17">
        <v>0</v>
      </c>
      <c r="R3" s="17">
        <v>4.0385929890705802E-4</v>
      </c>
      <c r="S3" s="17">
        <v>1.9717812959760099E-3</v>
      </c>
      <c r="T3" s="17">
        <v>0.36951625172747499</v>
      </c>
      <c r="U3" s="17">
        <v>3.8340431170129401E-4</v>
      </c>
      <c r="V3" s="17">
        <v>7.8976414199238704E-2</v>
      </c>
      <c r="W3" s="17">
        <v>1.3421005841256099E-2</v>
      </c>
      <c r="X3" s="17">
        <v>8.2257679515203592E-3</v>
      </c>
      <c r="Y3" s="17">
        <v>3.3513166843116098</v>
      </c>
      <c r="Z3" s="5">
        <v>1.3281632430871299E-7</v>
      </c>
      <c r="AA3" s="5">
        <v>5.3126295217733902E-7</v>
      </c>
      <c r="AB3" s="17">
        <v>476.00554648059602</v>
      </c>
      <c r="AC3" s="17">
        <v>2.94615419538462</v>
      </c>
      <c r="AD3" s="17">
        <v>42.562635432464099</v>
      </c>
      <c r="AE3" s="17">
        <v>12.596497544381799</v>
      </c>
      <c r="AF3" s="17">
        <v>1.1480136423662199</v>
      </c>
      <c r="AG3" s="17">
        <v>30.585787076946801</v>
      </c>
      <c r="AH3" s="17">
        <v>4.8306224584511401</v>
      </c>
      <c r="AI3" s="17">
        <v>13.972958876403199</v>
      </c>
      <c r="AJ3" s="17">
        <v>0.105828720133903</v>
      </c>
      <c r="AK3" s="17">
        <v>2.4385097295427598</v>
      </c>
      <c r="AL3" s="17">
        <v>3.4234407683368197E-2</v>
      </c>
      <c r="AM3" s="17">
        <v>0</v>
      </c>
      <c r="AN3" s="17">
        <v>0</v>
      </c>
      <c r="AO3" s="17">
        <v>3.3314184338354198</v>
      </c>
      <c r="AP3" s="17">
        <v>3.3314184338354198</v>
      </c>
      <c r="AQ3" s="17">
        <v>0</v>
      </c>
      <c r="AR3" s="17">
        <v>0</v>
      </c>
      <c r="AS3" s="17">
        <v>0.398321630011434</v>
      </c>
      <c r="AT3" s="5">
        <v>1.11187456717192E-6</v>
      </c>
      <c r="AU3" s="5">
        <v>2.1470774228110902E-6</v>
      </c>
      <c r="AV3" s="17">
        <v>26.879148369406401</v>
      </c>
      <c r="AW3" s="17">
        <v>0.49328578408465501</v>
      </c>
      <c r="AX3" s="17">
        <v>7.71317737306704E-2</v>
      </c>
      <c r="AY3" s="17">
        <v>0</v>
      </c>
      <c r="AZ3" s="17">
        <v>42.597902293133103</v>
      </c>
      <c r="BA3" s="17">
        <v>0.20965449624548399</v>
      </c>
      <c r="BB3" s="17">
        <v>1.3758543456296099E-3</v>
      </c>
      <c r="BC3" s="17">
        <v>1.00895969562988E-2</v>
      </c>
      <c r="BD3" s="5">
        <v>9.7466064385985196E-5</v>
      </c>
      <c r="BE3" s="17">
        <v>1.9788557694075599E-4</v>
      </c>
      <c r="BF3" s="17">
        <v>0</v>
      </c>
      <c r="BG3" s="17">
        <v>0</v>
      </c>
      <c r="BH3" s="17">
        <v>2.4399096800931801</v>
      </c>
      <c r="BI3" s="17">
        <v>1.76540750658685</v>
      </c>
      <c r="BJ3" s="17">
        <v>3.2137217804196497E-2</v>
      </c>
      <c r="BK3" s="17">
        <v>3.0876944929424499E-2</v>
      </c>
      <c r="BL3" s="17">
        <v>144.571693426037</v>
      </c>
      <c r="BM3" s="17">
        <v>3023.90714937747</v>
      </c>
      <c r="BN3" s="17">
        <v>309.11042840897898</v>
      </c>
      <c r="BO3" s="17">
        <v>3359.89672615585</v>
      </c>
      <c r="BP3" s="17">
        <v>0</v>
      </c>
      <c r="BQ3" s="17">
        <v>2.7882878788093901</v>
      </c>
      <c r="BR3" s="17">
        <v>0</v>
      </c>
      <c r="BS3" s="17">
        <v>0.23105676386923099</v>
      </c>
      <c r="BT3" s="17">
        <v>7.9363609870326303E-4</v>
      </c>
      <c r="BU3" s="17">
        <v>2.6506722609364098E-3</v>
      </c>
      <c r="BV3" s="17">
        <v>2.2044297260086902E-3</v>
      </c>
      <c r="BW3" s="17">
        <v>6.1005774839138598E-2</v>
      </c>
      <c r="BX3" s="17">
        <v>5.5175370453215099E-2</v>
      </c>
      <c r="BY3" s="17">
        <v>23.343607991208099</v>
      </c>
      <c r="BZ3" s="17">
        <v>0.53569259988976803</v>
      </c>
      <c r="CA3" s="17">
        <v>0.34485654673743499</v>
      </c>
      <c r="CB3" s="17">
        <v>42.562673526347901</v>
      </c>
      <c r="CC3" s="17">
        <v>0.31587906712853397</v>
      </c>
      <c r="CD3" s="17">
        <v>0</v>
      </c>
      <c r="CE3" s="5">
        <v>5.7510922505993797E-7</v>
      </c>
      <c r="CF3" s="17">
        <v>0.24073322412187101</v>
      </c>
      <c r="CG3" s="17">
        <v>94.669805227192398</v>
      </c>
      <c r="CH3" s="17">
        <v>91.723651031807805</v>
      </c>
      <c r="CI3" s="17">
        <v>2.94615419538462</v>
      </c>
      <c r="CJ3" s="17">
        <v>0.12168459767081601</v>
      </c>
      <c r="CK3" s="17">
        <v>0</v>
      </c>
      <c r="CL3" s="17">
        <v>1.1772731737958599</v>
      </c>
      <c r="CM3" s="17">
        <v>0.28224934891008902</v>
      </c>
      <c r="CN3" s="17">
        <v>7.6464582829301602</v>
      </c>
      <c r="CO3" s="17">
        <v>1.5954600583673599</v>
      </c>
      <c r="CP3" s="17">
        <v>1.1479996912978001</v>
      </c>
      <c r="CQ3" s="17">
        <v>30.5858264156704</v>
      </c>
      <c r="CR3" s="17">
        <v>5.2571409299314503E-2</v>
      </c>
      <c r="CS3" s="17">
        <v>0.272495990285333</v>
      </c>
      <c r="CT3" s="17">
        <v>4.8306545483776704</v>
      </c>
      <c r="CU3" s="17">
        <v>8.5385898234648892E-3</v>
      </c>
      <c r="CV3" s="17">
        <v>17.505204154005099</v>
      </c>
      <c r="CW3" s="17">
        <v>35.414188826779103</v>
      </c>
      <c r="CX3" s="17">
        <v>0</v>
      </c>
      <c r="CY3" s="17">
        <v>0</v>
      </c>
      <c r="CZ3" s="17">
        <v>2.95935242129445</v>
      </c>
      <c r="DA3" s="17">
        <v>0.15863064463135201</v>
      </c>
      <c r="DB3" s="17">
        <v>0</v>
      </c>
      <c r="DC3" s="17">
        <v>142.76760855238999</v>
      </c>
      <c r="DD3" s="17">
        <v>0.15083440926513</v>
      </c>
      <c r="DE3" s="17">
        <v>4.5466902919835297</v>
      </c>
      <c r="DF3" s="17"/>
      <c r="DG3" s="25">
        <f t="shared" ref="DG3:DG34" si="0">(AV3/BO3)</f>
        <v>7.9999924283862059E-3</v>
      </c>
      <c r="DH3" s="94">
        <f t="shared" ref="DH3:DH34" si="1">BL3/DC3</f>
        <v>1.0126365139259512</v>
      </c>
      <c r="DI3" s="25">
        <f t="shared" ref="DI3:DI34" si="2">BI3/CH3</f>
        <v>1.9247026112977603E-2</v>
      </c>
      <c r="DJ3" s="40">
        <f>(AB3-B3)/(B3+1E-50)</f>
        <v>-2.178420783451265E-8</v>
      </c>
      <c r="DK3" s="40"/>
      <c r="DL3" s="40">
        <f>(BO3-D3)/(D3+1E-50)</f>
        <v>-8.9748033145186137E-8</v>
      </c>
      <c r="DM3" s="40">
        <f>(CG3-E3)/(E3+1E-50)</f>
        <v>-2.8671021081044454E-7</v>
      </c>
      <c r="DN3" s="40">
        <f>(CH3-F3)/(F3+1E-50)</f>
        <v>-2.7057563897001237E-7</v>
      </c>
      <c r="DO3" s="40">
        <f>(CV3-G3)/(G3+1E-50)</f>
        <v>-8.2581058955916486E-7</v>
      </c>
      <c r="DP3" s="40">
        <f>(DC3-H3)/(H3+1E-50)</f>
        <v>-1.3012480756488796E-7</v>
      </c>
      <c r="DQ3" s="72">
        <f>(O3/0.00534188-$DC3)/($DC3)</f>
        <v>1.1952381699070664E-3</v>
      </c>
      <c r="DR3" s="72">
        <f>(M3/0.001009022-$DC3)/($DC3)</f>
        <v>1.4787793372910416E-6</v>
      </c>
      <c r="DS3" s="72">
        <f>((R3+S3)/0.000025875-$CH3)/($CH3)</f>
        <v>9.6535485547709886E-4</v>
      </c>
      <c r="DT3" s="72">
        <f>(T3/0.002587844-$DC3)/($DC3)</f>
        <v>1.5144398720787363E-4</v>
      </c>
      <c r="DU3" s="72">
        <f>((U3)/0.00000418-$CH3)/($CH3)</f>
        <v>-1.4335020706858036E-6</v>
      </c>
      <c r="DV3" s="72">
        <f>(V3/0.000553181-$DC3)/($DC3)</f>
        <v>1.08554829938007E-6</v>
      </c>
      <c r="DW3" s="72">
        <f>((X3+W3)/0.000236-$CH3)/($CH3)</f>
        <v>-3.6267424479885408E-7</v>
      </c>
      <c r="DX3" s="72">
        <f>((AA3+Z3)/0.00000000724-$CH3)/($CH3)</f>
        <v>6.4775046919029892E-8</v>
      </c>
      <c r="DY3" s="72">
        <f>(AL3/0.000239791-$DC3)/($DC3)</f>
        <v>5.8598921846936461E-7</v>
      </c>
      <c r="DZ3" s="72">
        <f>(AP3/0.02331434-$DC3)/($DC3)</f>
        <v>8.6700880949647707E-4</v>
      </c>
      <c r="EA3" s="72">
        <f>(AS3/0.00279-$DC3)/($DC3)</f>
        <v>5.398315856145164E-9</v>
      </c>
      <c r="EB3" s="72">
        <f>((AT3+AU3+CE3)/0.0000000418-$CH3)/($CH3)</f>
        <v>3.2868423576506528E-6</v>
      </c>
      <c r="EC3" s="72">
        <f>((BB3+BC3)/0.000125-$CH3)/($CH3)</f>
        <v>-4.4281251426410195E-7</v>
      </c>
      <c r="ED3" s="72">
        <f>((BD3+BE3)/0.00000322-$CH3)/($CH3)</f>
        <v>5.0279449265685619E-6</v>
      </c>
      <c r="EE3" s="72">
        <f>(BH3/0.017094017-$DC3)/($DC3)</f>
        <v>-2.3038476466404645E-4</v>
      </c>
      <c r="EF3" s="72">
        <f>((BJ3+BK3)/0.000687-$CH3)/($CH3)</f>
        <v>2.2970665220406275E-7</v>
      </c>
      <c r="EG3" s="72">
        <f>(DA3/0.001111111-$DC3)/($DC3)</f>
        <v>-9.8813826723328052E-8</v>
      </c>
      <c r="EH3" s="40">
        <f>(DD3/0.0010565-$DC3)/($DC3)</f>
        <v>2.8563161594653831E-6</v>
      </c>
      <c r="EI3" s="69">
        <f>(BS3-$DC3*0.001465-$CH3*0.000239007)/(BS3)</f>
        <v>-8.8191844455871166E-5</v>
      </c>
      <c r="EJ3" s="40">
        <f>(BT3/0.00000865-$CH3)/($CH3)</f>
        <v>2.8549854126868864E-4</v>
      </c>
      <c r="EK3" s="40">
        <f>((BU3)/0.0000288986-$CH3)/($CH3)</f>
        <v>-4.8443217125297297E-6</v>
      </c>
      <c r="EL3" s="40">
        <f>((BV3)/0.0000240332-$CH3)/($CH3)</f>
        <v>7.6555673529814242E-6</v>
      </c>
      <c r="EM3" s="69">
        <f>(BW3-$DC3*0.000206315-$CH3*0.000343972)/(BW3)</f>
        <v>5.0485046714877543E-6</v>
      </c>
      <c r="EN3" s="40">
        <f>(SUM(AC3:AH3)-$CG3)/($CG3)</f>
        <v>-1.0021906930413533E-6</v>
      </c>
      <c r="EO3" s="40">
        <f>(SUM(AD3:AH3)-$CH3)/($CH3)</f>
        <v>-1.0343809548777143E-6</v>
      </c>
      <c r="EP3" s="40"/>
      <c r="EQ3" s="40"/>
      <c r="ER3" s="40"/>
      <c r="ES3" s="40"/>
    </row>
    <row r="4" spans="1:149" s="17" customFormat="1" x14ac:dyDescent="0.25">
      <c r="A4" s="15" t="s">
        <v>174</v>
      </c>
      <c r="B4" s="15"/>
      <c r="C4" s="15"/>
      <c r="D4" s="15"/>
      <c r="E4" s="15"/>
      <c r="F4" s="15"/>
      <c r="G4" s="15"/>
      <c r="H4" s="15"/>
      <c r="I4" s="15"/>
      <c r="DG4" s="25" t="e">
        <f t="shared" si="0"/>
        <v>#DIV/0!</v>
      </c>
      <c r="DH4" s="94" t="e">
        <f t="shared" si="1"/>
        <v>#DIV/0!</v>
      </c>
      <c r="DI4" s="25" t="e">
        <f t="shared" si="2"/>
        <v>#DIV/0!</v>
      </c>
      <c r="DJ4" s="40">
        <f t="shared" ref="DJ4:DJ51" si="3">(AB4-B4)/(B4+1E-50)</f>
        <v>0</v>
      </c>
      <c r="DK4" s="40"/>
      <c r="DL4" s="40">
        <f t="shared" ref="DL4:DL51" si="4">(BO4-D4)/(D4+1E-50)</f>
        <v>0</v>
      </c>
      <c r="DM4" s="40">
        <f t="shared" ref="DM4:DM51" si="5">(CG4-E4)/(E4+1E-50)</f>
        <v>0</v>
      </c>
      <c r="DN4" s="40">
        <f t="shared" ref="DN4:DN51" si="6">(CH4-F4)/(F4+1E-50)</f>
        <v>0</v>
      </c>
      <c r="DO4" s="40">
        <f t="shared" ref="DO4:DO51" si="7">(CV4-G4)/(G4+1E-50)</f>
        <v>0</v>
      </c>
      <c r="DP4" s="40">
        <f t="shared" ref="DP4:DP51" si="8">(DC4-H4)/(H4+1E-50)</f>
        <v>0</v>
      </c>
      <c r="DQ4" s="72" t="e">
        <f t="shared" ref="DQ4:DQ51" si="9">(O4/0.00534188-$DC4)/($DC4)</f>
        <v>#DIV/0!</v>
      </c>
      <c r="DR4" s="72" t="e">
        <f t="shared" ref="DR4:DR51" si="10">(M4/0.001009022-$DC4)/($DC4)</f>
        <v>#DIV/0!</v>
      </c>
      <c r="DS4" s="72" t="e">
        <f t="shared" ref="DS4:DS51" si="11">((R4+S4)/0.000025875-$CH4)/($CH4)</f>
        <v>#DIV/0!</v>
      </c>
      <c r="DT4" s="72" t="e">
        <f t="shared" ref="DT4:DT51" si="12">(T4/0.002587844-$DC4)/($DC4)</f>
        <v>#DIV/0!</v>
      </c>
      <c r="DU4" s="72" t="e">
        <f t="shared" ref="DU4:DU51" si="13">((U4)/0.00000418-$CH4)/($CH4)</f>
        <v>#DIV/0!</v>
      </c>
      <c r="DV4" s="72" t="e">
        <f t="shared" ref="DV4:DV51" si="14">(V4/0.000553181-$DC4)/($DC4)</f>
        <v>#DIV/0!</v>
      </c>
      <c r="DW4" s="72" t="e">
        <f t="shared" ref="DW4:DW51" si="15">((X4+W4)/0.000236-$CH4)/($CH4)</f>
        <v>#DIV/0!</v>
      </c>
      <c r="DX4" s="72" t="e">
        <f t="shared" ref="DX4:DX51" si="16">((AA4+Z4)/0.00000000724-$CH4)/($CH4)</f>
        <v>#DIV/0!</v>
      </c>
      <c r="DY4" s="72" t="e">
        <f t="shared" ref="DY4:DY51" si="17">(AL4/0.000239791-$DC4)/($DC4)</f>
        <v>#DIV/0!</v>
      </c>
      <c r="DZ4" s="72" t="e">
        <f t="shared" ref="DZ4:DZ51" si="18">(AP4/0.02331434-$DC4)/($DC4)</f>
        <v>#DIV/0!</v>
      </c>
      <c r="EA4" s="72" t="e">
        <f t="shared" ref="EA4:EA51" si="19">(AS4/0.00279-$DC4)/($DC4)</f>
        <v>#DIV/0!</v>
      </c>
      <c r="EB4" s="72" t="e">
        <f t="shared" ref="EB4:EB51" si="20">((AT4+AU4+CE4)/0.0000000418-$CH4)/($CH4)</f>
        <v>#DIV/0!</v>
      </c>
      <c r="EC4" s="72" t="e">
        <f t="shared" ref="EC4:EC51" si="21">((BB4+BC4)/0.000125-$CH4)/($CH4)</f>
        <v>#DIV/0!</v>
      </c>
      <c r="ED4" s="72" t="e">
        <f t="shared" ref="ED4:ED51" si="22">((BD4+BE4)/0.00000322-$CH4)/($CH4)</f>
        <v>#DIV/0!</v>
      </c>
      <c r="EE4" s="72" t="e">
        <f t="shared" ref="EE4:EE51" si="23">(BH4/0.017094017-$DC4)/($DC4)</f>
        <v>#DIV/0!</v>
      </c>
      <c r="EF4" s="72" t="e">
        <f t="shared" ref="EF4:EF51" si="24">((BJ4+BK4)/0.000687-$CH4)/($CH4)</f>
        <v>#DIV/0!</v>
      </c>
      <c r="EG4" s="72" t="e">
        <f t="shared" ref="EG4:EG51" si="25">(DA4/0.001111111-$DC4)/($DC4)</f>
        <v>#DIV/0!</v>
      </c>
      <c r="EH4" s="40" t="e">
        <f t="shared" ref="EH4:EH51" si="26">(DD4/0.0010565-$DC4)/($DC4)</f>
        <v>#DIV/0!</v>
      </c>
      <c r="EI4" s="69" t="e">
        <f t="shared" ref="EI4:EI51" si="27">(BS4-$DC4*0.001465-$CH4*0.000239007)/(BS4)</f>
        <v>#DIV/0!</v>
      </c>
      <c r="EJ4" s="40" t="e">
        <f t="shared" ref="EJ4:EJ51" si="28">(BT4/0.00000865-$CH4)/($CH4)</f>
        <v>#DIV/0!</v>
      </c>
      <c r="EK4" s="40" t="e">
        <f t="shared" ref="EK4:EK51" si="29">((BU4)/0.0000288986-$CH4)/($CH4)</f>
        <v>#DIV/0!</v>
      </c>
      <c r="EL4" s="40" t="e">
        <f t="shared" ref="EL4:EL51" si="30">((BV4)/0.0000240332-$CH4)/($CH4)</f>
        <v>#DIV/0!</v>
      </c>
      <c r="EM4" s="69" t="e">
        <f t="shared" ref="EM4:EM51" si="31">(BW4-$DC4*0.000206315-$CH4*0.000343972)/(BW4)</f>
        <v>#DIV/0!</v>
      </c>
      <c r="EN4" s="40" t="e">
        <f t="shared" ref="EN4:EN51" si="32">(SUM(AC4:AH4)-$CG4)/($CG4)</f>
        <v>#DIV/0!</v>
      </c>
      <c r="EO4" s="40" t="e">
        <f t="shared" ref="EO4:EO51" si="33">(SUM(AD4:AH4)-$CH4)/($CH4)</f>
        <v>#DIV/0!</v>
      </c>
      <c r="EP4" s="40"/>
      <c r="EQ4" s="40"/>
      <c r="ER4" s="40"/>
      <c r="ES4" s="40"/>
    </row>
    <row r="5" spans="1:149" x14ac:dyDescent="0.25">
      <c r="A5" s="15" t="s">
        <v>175</v>
      </c>
      <c r="B5" s="15">
        <v>291.96866940000001</v>
      </c>
      <c r="D5" s="15">
        <v>2125.0622118000001</v>
      </c>
      <c r="E5" s="15">
        <v>60.303089739999997</v>
      </c>
      <c r="F5" s="15">
        <v>58.439371559999998</v>
      </c>
      <c r="G5" s="15">
        <v>9.1795359399999992</v>
      </c>
      <c r="H5" s="15">
        <v>95.588207229999995</v>
      </c>
      <c r="I5" s="15"/>
      <c r="J5" s="17" t="s">
        <v>175</v>
      </c>
      <c r="K5" s="17">
        <v>0</v>
      </c>
      <c r="L5" s="17">
        <v>1.06168934175463</v>
      </c>
      <c r="M5" s="17">
        <v>9.6450321697748004E-2</v>
      </c>
      <c r="N5" s="17">
        <v>0.51123120882163997</v>
      </c>
      <c r="O5" s="17">
        <v>0.51123120882163997</v>
      </c>
      <c r="P5" s="17">
        <v>1.5183031207133</v>
      </c>
      <c r="Q5" s="17">
        <v>0</v>
      </c>
      <c r="R5" s="17">
        <v>2.5730850527731297E-4</v>
      </c>
      <c r="S5" s="17">
        <v>1.25627194453171E-3</v>
      </c>
      <c r="T5" s="17">
        <v>0.24740468374067401</v>
      </c>
      <c r="U5" s="17">
        <v>2.4427546483380699E-4</v>
      </c>
      <c r="V5" s="17">
        <v>5.28776254557035E-2</v>
      </c>
      <c r="W5" s="17">
        <v>8.5508497909467102E-3</v>
      </c>
      <c r="X5" s="17">
        <v>5.2408415991225601E-3</v>
      </c>
      <c r="Y5" s="17">
        <v>2.2438312883345901</v>
      </c>
      <c r="Z5" s="5">
        <v>8.4619898840919897E-8</v>
      </c>
      <c r="AA5" s="5">
        <v>3.38481843846624E-7</v>
      </c>
      <c r="AB5" s="17">
        <v>291.96855482487001</v>
      </c>
      <c r="AC5" s="17">
        <v>1.8637172227274399</v>
      </c>
      <c r="AD5" s="17">
        <v>27.1176709593963</v>
      </c>
      <c r="AE5" s="17">
        <v>8.0255365451368696</v>
      </c>
      <c r="AF5" s="17">
        <v>0.73142657155927404</v>
      </c>
      <c r="AG5" s="17">
        <v>19.486954727536201</v>
      </c>
      <c r="AH5" s="17">
        <v>3.07770636154698</v>
      </c>
      <c r="AI5" s="17">
        <v>9.3554126493720702</v>
      </c>
      <c r="AJ5" s="17">
        <v>7.0856290221653101E-2</v>
      </c>
      <c r="AK5" s="17">
        <v>1.6326713911205599</v>
      </c>
      <c r="AL5" s="17">
        <v>2.2921348765588202E-2</v>
      </c>
      <c r="AM5" s="17">
        <v>0</v>
      </c>
      <c r="AN5" s="17">
        <v>0</v>
      </c>
      <c r="AO5" s="17">
        <v>2.2305072726369399</v>
      </c>
      <c r="AP5" s="17">
        <v>2.2305072726369399</v>
      </c>
      <c r="AQ5" s="17">
        <v>0</v>
      </c>
      <c r="AR5" s="17">
        <v>0</v>
      </c>
      <c r="AS5" s="17">
        <v>0.266691189303849</v>
      </c>
      <c r="AT5" s="5">
        <v>7.0840611400421199E-7</v>
      </c>
      <c r="AU5" s="5">
        <v>1.3679447549343701E-6</v>
      </c>
      <c r="AV5" s="17">
        <v>17.0005031485749</v>
      </c>
      <c r="AW5" s="17">
        <v>0.33027320146195799</v>
      </c>
      <c r="AX5" s="17">
        <v>5.1642722893550798E-2</v>
      </c>
      <c r="AY5" s="17">
        <v>0</v>
      </c>
      <c r="AZ5" s="17">
        <v>28.520874271094399</v>
      </c>
      <c r="BA5" s="17">
        <v>0.14037169088747201</v>
      </c>
      <c r="BB5" s="17">
        <v>8.7659031531605897E-4</v>
      </c>
      <c r="BC5" s="17">
        <v>6.42832975170444E-3</v>
      </c>
      <c r="BD5" s="5">
        <v>6.2097672756934903E-5</v>
      </c>
      <c r="BE5" s="17">
        <v>1.26076800586429E-4</v>
      </c>
      <c r="BF5" s="17">
        <v>0</v>
      </c>
      <c r="BG5" s="17">
        <v>0</v>
      </c>
      <c r="BH5" s="17">
        <v>1.6336103608157799</v>
      </c>
      <c r="BI5" s="17">
        <v>1.1247821833066001</v>
      </c>
      <c r="BJ5" s="17">
        <v>2.0475407494612401E-2</v>
      </c>
      <c r="BK5" s="17">
        <v>1.96724406708664E-2</v>
      </c>
      <c r="BL5" s="17">
        <v>96.796109375265203</v>
      </c>
      <c r="BM5" s="17">
        <v>1912.55557925516</v>
      </c>
      <c r="BN5" s="17">
        <v>195.50558337781101</v>
      </c>
      <c r="BO5" s="17">
        <v>2125.0616657815499</v>
      </c>
      <c r="BP5" s="17">
        <v>0</v>
      </c>
      <c r="BQ5" s="17">
        <v>1.8668619756641101</v>
      </c>
      <c r="BR5" s="17">
        <v>0</v>
      </c>
      <c r="BS5" s="17">
        <v>0.153990127098144</v>
      </c>
      <c r="BT5" s="17">
        <v>5.0564560183600897E-4</v>
      </c>
      <c r="BU5" s="17">
        <v>1.68881717937487E-3</v>
      </c>
      <c r="BV5" s="17">
        <v>1.4044906467606899E-3</v>
      </c>
      <c r="BW5" s="17">
        <v>3.9822733409789597E-2</v>
      </c>
      <c r="BX5" s="17">
        <v>3.5153555401599403E-2</v>
      </c>
      <c r="BY5" s="17">
        <v>15.629398533728001</v>
      </c>
      <c r="BZ5" s="17">
        <v>0.34130305150548101</v>
      </c>
      <c r="CA5" s="17">
        <v>0.219716494154995</v>
      </c>
      <c r="CB5" s="17">
        <v>27.117696174870598</v>
      </c>
      <c r="CC5" s="17">
        <v>0.20125430166944999</v>
      </c>
      <c r="CD5" s="17">
        <v>0</v>
      </c>
      <c r="CE5" s="5">
        <v>3.6641781383069599E-7</v>
      </c>
      <c r="CF5" s="17">
        <v>0.15337691949271601</v>
      </c>
      <c r="CG5" s="17">
        <v>60.3030758071598</v>
      </c>
      <c r="CH5" s="17">
        <v>58.439358584432398</v>
      </c>
      <c r="CI5" s="17">
        <v>1.8637172227274399</v>
      </c>
      <c r="CJ5" s="17">
        <v>7.7528159218902395E-2</v>
      </c>
      <c r="CK5" s="17">
        <v>0</v>
      </c>
      <c r="CL5" s="17">
        <v>0.75006926338067703</v>
      </c>
      <c r="CM5" s="17">
        <v>0.179828013845026</v>
      </c>
      <c r="CN5" s="17">
        <v>4.8717468500912098</v>
      </c>
      <c r="CO5" s="17">
        <v>1.01650703324018</v>
      </c>
      <c r="CP5" s="17">
        <v>0.73141829882548703</v>
      </c>
      <c r="CQ5" s="17">
        <v>19.4869798742263</v>
      </c>
      <c r="CR5" s="17">
        <v>3.5198449362861303E-2</v>
      </c>
      <c r="CS5" s="17">
        <v>0.17361378280064099</v>
      </c>
      <c r="CT5" s="17">
        <v>3.0777266674382799</v>
      </c>
      <c r="CU5" s="17">
        <v>5.4401442707937104E-3</v>
      </c>
      <c r="CV5" s="17">
        <v>9.1795310910475791</v>
      </c>
      <c r="CW5" s="17">
        <v>23.711099444331399</v>
      </c>
      <c r="CX5" s="17">
        <v>0</v>
      </c>
      <c r="CY5" s="17">
        <v>0</v>
      </c>
      <c r="CZ5" s="17">
        <v>1.98139679675124</v>
      </c>
      <c r="DA5" s="17">
        <v>0.106209132845759</v>
      </c>
      <c r="DB5" s="17">
        <v>0</v>
      </c>
      <c r="DC5" s="17">
        <v>95.588162181693903</v>
      </c>
      <c r="DD5" s="17">
        <v>0.100989092452152</v>
      </c>
      <c r="DE5" s="17">
        <v>3.0441778864039799</v>
      </c>
      <c r="DF5" s="17"/>
      <c r="DG5" s="25">
        <f t="shared" si="0"/>
        <v>8.0000046221352823E-3</v>
      </c>
      <c r="DH5" s="94">
        <f t="shared" si="1"/>
        <v>1.0126369956906927</v>
      </c>
      <c r="DI5" s="25">
        <f t="shared" si="2"/>
        <v>1.9246997409828343E-2</v>
      </c>
      <c r="DJ5" s="40">
        <f t="shared" si="3"/>
        <v>-3.924226877977618E-7</v>
      </c>
      <c r="DK5" s="40"/>
      <c r="DL5" s="40">
        <f t="shared" si="4"/>
        <v>-2.5694233664816907E-7</v>
      </c>
      <c r="DM5" s="40">
        <f t="shared" si="5"/>
        <v>-2.3104687101772991E-7</v>
      </c>
      <c r="DN5" s="40">
        <f t="shared" si="6"/>
        <v>-2.2203468746435089E-7</v>
      </c>
      <c r="DO5" s="40">
        <f t="shared" si="7"/>
        <v>-5.282350275359857E-7</v>
      </c>
      <c r="DP5" s="40">
        <f t="shared" si="8"/>
        <v>-4.7127472516825033E-7</v>
      </c>
      <c r="DQ5" s="72">
        <f t="shared" si="9"/>
        <v>1.1960292160345517E-3</v>
      </c>
      <c r="DR5" s="72">
        <f t="shared" si="10"/>
        <v>-2.4560059851343931E-6</v>
      </c>
      <c r="DS5" s="72">
        <f t="shared" si="11"/>
        <v>9.668862131260096E-4</v>
      </c>
      <c r="DT5" s="72">
        <f t="shared" si="12"/>
        <v>1.5132062733434431E-4</v>
      </c>
      <c r="DU5" s="72">
        <f t="shared" si="13"/>
        <v>-4.3149833853755316E-6</v>
      </c>
      <c r="DV5" s="72">
        <f t="shared" si="14"/>
        <v>1.3297110975068726E-6</v>
      </c>
      <c r="DW5" s="72">
        <f t="shared" si="15"/>
        <v>2.0042094189964215E-7</v>
      </c>
      <c r="DX5" s="72">
        <f t="shared" si="16"/>
        <v>1.8589800894800235E-6</v>
      </c>
      <c r="DY5" s="72">
        <f t="shared" si="17"/>
        <v>7.3193382861229821E-6</v>
      </c>
      <c r="DZ5" s="72">
        <f t="shared" si="18"/>
        <v>8.6708306121815429E-4</v>
      </c>
      <c r="EA5" s="72">
        <f t="shared" si="19"/>
        <v>8.1298935988305644E-7</v>
      </c>
      <c r="EB5" s="72">
        <f t="shared" si="20"/>
        <v>1.4303216780420907E-6</v>
      </c>
      <c r="EC5" s="72">
        <f t="shared" si="21"/>
        <v>3.3397553255929495E-8</v>
      </c>
      <c r="ED5" s="72">
        <f t="shared" si="22"/>
        <v>-1.3885950679565307E-6</v>
      </c>
      <c r="EE5" s="72">
        <f t="shared" si="23"/>
        <v>-2.2968898925905415E-4</v>
      </c>
      <c r="EF5" s="72">
        <f t="shared" si="24"/>
        <v>2.1963756662681612E-7</v>
      </c>
      <c r="EG5" s="72">
        <f t="shared" si="25"/>
        <v>7.0027826237638991E-7</v>
      </c>
      <c r="EH5" s="40">
        <f t="shared" si="26"/>
        <v>1.971575148542586E-6</v>
      </c>
      <c r="EI5" s="69">
        <f t="shared" si="27"/>
        <v>-9.0566034912785363E-5</v>
      </c>
      <c r="EJ5" s="40">
        <f t="shared" si="28"/>
        <v>2.8714134708428512E-4</v>
      </c>
      <c r="EK5" s="40">
        <f t="shared" si="29"/>
        <v>9.067815031232439E-7</v>
      </c>
      <c r="EL5" s="40">
        <f t="shared" si="30"/>
        <v>4.1680973261898698E-6</v>
      </c>
      <c r="EM5" s="69">
        <f t="shared" si="31"/>
        <v>-1.0376417544054076E-6</v>
      </c>
      <c r="EN5" s="40">
        <f t="shared" si="32"/>
        <v>-1.0516753230972836E-6</v>
      </c>
      <c r="EO5" s="40">
        <f t="shared" si="33"/>
        <v>-1.0852147989314435E-6</v>
      </c>
      <c r="EP5" s="40"/>
      <c r="EQ5" s="40"/>
      <c r="ER5" s="40"/>
      <c r="ES5" s="40"/>
    </row>
    <row r="6" spans="1:149" x14ac:dyDescent="0.25">
      <c r="A6" s="15" t="s">
        <v>176</v>
      </c>
      <c r="B6" s="15">
        <v>1127.1034087</v>
      </c>
      <c r="D6" s="15">
        <v>7253.3642699000002</v>
      </c>
      <c r="E6" s="15">
        <v>193.03129122999999</v>
      </c>
      <c r="F6" s="15">
        <v>187.0664476</v>
      </c>
      <c r="G6" s="15">
        <v>30.229569779999999</v>
      </c>
      <c r="H6" s="15">
        <v>250.36256399999999</v>
      </c>
      <c r="I6" s="15"/>
      <c r="J6" s="17" t="s">
        <v>176</v>
      </c>
      <c r="K6" s="17">
        <v>0</v>
      </c>
      <c r="L6" s="17">
        <v>2.7807530521292598</v>
      </c>
      <c r="M6" s="17">
        <v>0.25262117367397302</v>
      </c>
      <c r="N6" s="17">
        <v>1.3390046008940599</v>
      </c>
      <c r="O6" s="17">
        <v>1.3390046008940599</v>
      </c>
      <c r="P6" s="17">
        <v>3.9767046767725902</v>
      </c>
      <c r="Q6" s="17">
        <v>0</v>
      </c>
      <c r="R6" s="17">
        <v>8.2365325591803203E-4</v>
      </c>
      <c r="S6" s="17">
        <v>4.0213670387186703E-3</v>
      </c>
      <c r="T6" s="17">
        <v>0.64799698360503799</v>
      </c>
      <c r="U6" s="17">
        <v>7.8193544176537004E-4</v>
      </c>
      <c r="V6" s="17">
        <v>0.13849598652049</v>
      </c>
      <c r="W6" s="17">
        <v>2.73715578391397E-2</v>
      </c>
      <c r="X6" s="17">
        <v>1.67761145303328E-2</v>
      </c>
      <c r="Y6" s="17">
        <v>5.8769912930179498</v>
      </c>
      <c r="Z6" s="5">
        <v>2.7087357137739201E-7</v>
      </c>
      <c r="AA6" s="5">
        <v>1.0834877636204301E-6</v>
      </c>
      <c r="AB6" s="17">
        <v>1127.10303013563</v>
      </c>
      <c r="AC6" s="17">
        <v>5.9648419277214604</v>
      </c>
      <c r="AD6" s="17">
        <v>86.804609701769706</v>
      </c>
      <c r="AE6" s="17">
        <v>25.690010059359398</v>
      </c>
      <c r="AF6" s="17">
        <v>2.3413225680539198</v>
      </c>
      <c r="AG6" s="17">
        <v>62.378386795306298</v>
      </c>
      <c r="AH6" s="17">
        <v>9.8518514537828494</v>
      </c>
      <c r="AI6" s="17">
        <v>24.503484663980799</v>
      </c>
      <c r="AJ6" s="17">
        <v>0.18558512096921501</v>
      </c>
      <c r="AK6" s="17">
        <v>4.2762574881675199</v>
      </c>
      <c r="AL6" s="17">
        <v>6.0034982757264599E-2</v>
      </c>
      <c r="AM6" s="17">
        <v>0</v>
      </c>
      <c r="AN6" s="17">
        <v>0</v>
      </c>
      <c r="AO6" s="17">
        <v>5.8420890615510803</v>
      </c>
      <c r="AP6" s="17">
        <v>5.8420890615510803</v>
      </c>
      <c r="AQ6" s="17">
        <v>0</v>
      </c>
      <c r="AR6" s="17">
        <v>0</v>
      </c>
      <c r="AS6" s="17">
        <v>0.69851162918929699</v>
      </c>
      <c r="AT6" s="5">
        <v>2.2676167178802498E-6</v>
      </c>
      <c r="AU6" s="5">
        <v>4.3788614016530003E-6</v>
      </c>
      <c r="AV6" s="17">
        <v>58.026879032303199</v>
      </c>
      <c r="AW6" s="17">
        <v>0.86504408775112795</v>
      </c>
      <c r="AX6" s="17">
        <v>0.135261235238814</v>
      </c>
      <c r="AY6" s="17">
        <v>0</v>
      </c>
      <c r="AZ6" s="17">
        <v>74.701205515833493</v>
      </c>
      <c r="BA6" s="17">
        <v>0.36765812614674098</v>
      </c>
      <c r="BB6" s="17">
        <v>2.8059973660719698E-3</v>
      </c>
      <c r="BC6" s="17">
        <v>2.05772934399268E-2</v>
      </c>
      <c r="BD6" s="17">
        <v>1.9877699979056E-4</v>
      </c>
      <c r="BE6" s="17">
        <v>4.0357745582213098E-4</v>
      </c>
      <c r="BF6" s="17">
        <v>0</v>
      </c>
      <c r="BG6" s="17">
        <v>0</v>
      </c>
      <c r="BH6" s="17">
        <v>4.2787177323967702</v>
      </c>
      <c r="BI6" s="17">
        <v>3.6004662413873598</v>
      </c>
      <c r="BJ6" s="17">
        <v>6.5542481712109399E-2</v>
      </c>
      <c r="BK6" s="17">
        <v>6.2972156746418803E-2</v>
      </c>
      <c r="BL6" s="17">
        <v>253.52629101098401</v>
      </c>
      <c r="BM6" s="17">
        <v>6528.0279729435497</v>
      </c>
      <c r="BN6" s="17">
        <v>667.30944586914404</v>
      </c>
      <c r="BO6" s="17">
        <v>7253.3642978449998</v>
      </c>
      <c r="BP6" s="17">
        <v>0</v>
      </c>
      <c r="BQ6" s="17">
        <v>4.8896423908203897</v>
      </c>
      <c r="BR6" s="17">
        <v>0</v>
      </c>
      <c r="BS6" s="17">
        <v>0.41145684459224902</v>
      </c>
      <c r="BT6" s="17">
        <v>1.61859013963502E-3</v>
      </c>
      <c r="BU6" s="17">
        <v>5.4059600878823997E-3</v>
      </c>
      <c r="BV6" s="17">
        <v>4.4958224156880899E-3</v>
      </c>
      <c r="BW6" s="17">
        <v>0.11599907169752501</v>
      </c>
      <c r="BX6" s="17">
        <v>0.112527746142187</v>
      </c>
      <c r="BY6" s="17">
        <v>40.936191547073498</v>
      </c>
      <c r="BZ6" s="17">
        <v>1.09252248823558</v>
      </c>
      <c r="CA6" s="17">
        <v>0.70331998399444395</v>
      </c>
      <c r="CB6" s="17">
        <v>86.804686612322698</v>
      </c>
      <c r="CC6" s="17">
        <v>0.64422180668772</v>
      </c>
      <c r="CD6" s="17">
        <v>0</v>
      </c>
      <c r="CE6" s="5">
        <v>1.1729078830668399E-6</v>
      </c>
      <c r="CF6" s="17">
        <v>0.49096475888600399</v>
      </c>
      <c r="CG6" s="17">
        <v>193.031209357845</v>
      </c>
      <c r="CH6" s="17">
        <v>187.06636743012299</v>
      </c>
      <c r="CI6" s="17">
        <v>5.9648419277214604</v>
      </c>
      <c r="CJ6" s="17">
        <v>0.24817031989175301</v>
      </c>
      <c r="CK6" s="17">
        <v>0</v>
      </c>
      <c r="CL6" s="17">
        <v>2.40099561691386</v>
      </c>
      <c r="CM6" s="17">
        <v>0.57563556463124899</v>
      </c>
      <c r="CN6" s="17">
        <v>15.594616491233801</v>
      </c>
      <c r="CO6" s="17">
        <v>3.25387343451446</v>
      </c>
      <c r="CP6" s="17">
        <v>2.3412960766547002</v>
      </c>
      <c r="CQ6" s="17">
        <v>62.378469297993199</v>
      </c>
      <c r="CR6" s="17">
        <v>9.2190900656587693E-2</v>
      </c>
      <c r="CS6" s="17">
        <v>0.55574367398049995</v>
      </c>
      <c r="CT6" s="17">
        <v>9.8519094577181008</v>
      </c>
      <c r="CU6" s="17">
        <v>1.7414100323307799E-2</v>
      </c>
      <c r="CV6" s="17">
        <v>30.2295460448574</v>
      </c>
      <c r="CW6" s="17">
        <v>62.103656690076399</v>
      </c>
      <c r="CX6" s="17">
        <v>0</v>
      </c>
      <c r="CY6" s="17">
        <v>0</v>
      </c>
      <c r="CZ6" s="17">
        <v>5.1896271029094097</v>
      </c>
      <c r="DA6" s="17">
        <v>0.27818071378695403</v>
      </c>
      <c r="DB6" s="17">
        <v>0</v>
      </c>
      <c r="DC6" s="17">
        <v>250.36242165556001</v>
      </c>
      <c r="DD6" s="17">
        <v>0.26450935976626799</v>
      </c>
      <c r="DE6" s="17">
        <v>7.9732428912209103</v>
      </c>
      <c r="DF6" s="17"/>
      <c r="DG6" s="25">
        <f t="shared" si="0"/>
        <v>7.9999951263365048E-3</v>
      </c>
      <c r="DH6" s="94">
        <f t="shared" si="1"/>
        <v>1.01263715750352</v>
      </c>
      <c r="DI6" s="25">
        <f t="shared" si="2"/>
        <v>1.924699929148024E-2</v>
      </c>
      <c r="DJ6" s="40">
        <f t="shared" si="3"/>
        <v>-3.3587368039575482E-7</v>
      </c>
      <c r="DK6" s="40"/>
      <c r="DL6" s="40">
        <f t="shared" si="4"/>
        <v>3.8526949097848627E-9</v>
      </c>
      <c r="DM6" s="40">
        <f t="shared" si="5"/>
        <v>-4.2413929094937412E-7</v>
      </c>
      <c r="DN6" s="40">
        <f t="shared" si="6"/>
        <v>-4.28563636277574E-7</v>
      </c>
      <c r="DO6" s="40">
        <f t="shared" si="7"/>
        <v>-7.8516309596033163E-7</v>
      </c>
      <c r="DP6" s="40">
        <f t="shared" si="8"/>
        <v>-5.6855321220895334E-7</v>
      </c>
      <c r="DQ6" s="72">
        <f t="shared" si="9"/>
        <v>1.1952899008424386E-3</v>
      </c>
      <c r="DR6" s="72">
        <f t="shared" si="10"/>
        <v>-7.026236936436885E-8</v>
      </c>
      <c r="DS6" s="72">
        <f t="shared" si="11"/>
        <v>9.6646830609112809E-4</v>
      </c>
      <c r="DT6" s="72">
        <f t="shared" si="12"/>
        <v>1.5140155297978938E-4</v>
      </c>
      <c r="DU6" s="72">
        <f t="shared" si="13"/>
        <v>-2.5246170653181853E-6</v>
      </c>
      <c r="DV6" s="72">
        <f t="shared" si="14"/>
        <v>1.8177212897962857E-6</v>
      </c>
      <c r="DW6" s="72">
        <f t="shared" si="15"/>
        <v>2.1871969845596446E-7</v>
      </c>
      <c r="DX6" s="72">
        <f t="shared" si="16"/>
        <v>6.1638221977917345E-7</v>
      </c>
      <c r="DY6" s="72">
        <f t="shared" si="17"/>
        <v>5.4519519392795114E-6</v>
      </c>
      <c r="DZ6" s="72">
        <f t="shared" si="18"/>
        <v>8.6592596713408552E-4</v>
      </c>
      <c r="EA6" s="72">
        <f t="shared" si="19"/>
        <v>6.7682567445910984E-7</v>
      </c>
      <c r="EB6" s="72">
        <f t="shared" si="20"/>
        <v>1.5147019069514397E-6</v>
      </c>
      <c r="EC6" s="72">
        <f t="shared" si="21"/>
        <v>-2.190780384932392E-7</v>
      </c>
      <c r="ED6" s="72">
        <f t="shared" si="22"/>
        <v>1.2492455695029288E-6</v>
      </c>
      <c r="EE6" s="72">
        <f t="shared" si="23"/>
        <v>-2.2939917776692209E-4</v>
      </c>
      <c r="EF6" s="72">
        <f t="shared" si="24"/>
        <v>3.4263838986055936E-7</v>
      </c>
      <c r="EG6" s="72">
        <f t="shared" si="25"/>
        <v>9.8173265679139214E-7</v>
      </c>
      <c r="EH6" s="40">
        <f t="shared" si="26"/>
        <v>5.5245502204385579E-6</v>
      </c>
      <c r="EI6" s="69">
        <f t="shared" si="27"/>
        <v>-8.3300141845337768E-5</v>
      </c>
      <c r="EJ6" s="40">
        <f t="shared" si="28"/>
        <v>2.8802572726946798E-4</v>
      </c>
      <c r="EK6" s="40">
        <f t="shared" si="29"/>
        <v>7.3290758469632724E-7</v>
      </c>
      <c r="EL6" s="40">
        <f t="shared" si="30"/>
        <v>4.2248213892971656E-6</v>
      </c>
      <c r="EM6" s="69">
        <f t="shared" si="31"/>
        <v>-3.7814109618081737E-7</v>
      </c>
      <c r="EN6" s="40">
        <f t="shared" si="32"/>
        <v>-9.6798777767109585E-7</v>
      </c>
      <c r="EO6" s="40">
        <f t="shared" si="33"/>
        <v>-9.9885325937731066E-7</v>
      </c>
      <c r="EP6" s="40"/>
      <c r="EQ6" s="40"/>
      <c r="ER6" s="40"/>
      <c r="ES6" s="40"/>
    </row>
    <row r="7" spans="1:149" s="17" customFormat="1" x14ac:dyDescent="0.25">
      <c r="A7" s="15" t="s">
        <v>177</v>
      </c>
      <c r="B7" s="15"/>
      <c r="C7" s="15"/>
      <c r="D7" s="15"/>
      <c r="E7" s="15"/>
      <c r="F7" s="15"/>
      <c r="G7" s="15"/>
      <c r="H7" s="15"/>
      <c r="I7" s="15"/>
      <c r="DG7" s="25" t="e">
        <f t="shared" si="0"/>
        <v>#DIV/0!</v>
      </c>
      <c r="DH7" s="94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6"/>
        <v>0</v>
      </c>
      <c r="DO7" s="40">
        <f t="shared" si="7"/>
        <v>0</v>
      </c>
      <c r="DP7" s="40">
        <f t="shared" si="8"/>
        <v>0</v>
      </c>
      <c r="DQ7" s="72" t="e">
        <f t="shared" si="9"/>
        <v>#DIV/0!</v>
      </c>
      <c r="DR7" s="72" t="e">
        <f t="shared" si="10"/>
        <v>#DIV/0!</v>
      </c>
      <c r="DS7" s="72" t="e">
        <f t="shared" si="11"/>
        <v>#DIV/0!</v>
      </c>
      <c r="DT7" s="72" t="e">
        <f t="shared" si="12"/>
        <v>#DIV/0!</v>
      </c>
      <c r="DU7" s="72" t="e">
        <f t="shared" si="13"/>
        <v>#DIV/0!</v>
      </c>
      <c r="DV7" s="72" t="e">
        <f t="shared" si="14"/>
        <v>#DIV/0!</v>
      </c>
      <c r="DW7" s="72" t="e">
        <f t="shared" si="15"/>
        <v>#DIV/0!</v>
      </c>
      <c r="DX7" s="72" t="e">
        <f t="shared" si="16"/>
        <v>#DIV/0!</v>
      </c>
      <c r="DY7" s="72" t="e">
        <f t="shared" si="17"/>
        <v>#DIV/0!</v>
      </c>
      <c r="DZ7" s="72" t="e">
        <f t="shared" si="18"/>
        <v>#DIV/0!</v>
      </c>
      <c r="EA7" s="72" t="e">
        <f t="shared" si="19"/>
        <v>#DIV/0!</v>
      </c>
      <c r="EB7" s="72" t="e">
        <f t="shared" si="20"/>
        <v>#DIV/0!</v>
      </c>
      <c r="EC7" s="72" t="e">
        <f t="shared" si="21"/>
        <v>#DIV/0!</v>
      </c>
      <c r="ED7" s="72" t="e">
        <f t="shared" si="22"/>
        <v>#DIV/0!</v>
      </c>
      <c r="EE7" s="72" t="e">
        <f t="shared" si="23"/>
        <v>#DIV/0!</v>
      </c>
      <c r="EF7" s="72" t="e">
        <f t="shared" si="24"/>
        <v>#DIV/0!</v>
      </c>
      <c r="EG7" s="72" t="e">
        <f t="shared" si="25"/>
        <v>#DIV/0!</v>
      </c>
      <c r="EH7" s="40" t="e">
        <f t="shared" si="26"/>
        <v>#DIV/0!</v>
      </c>
      <c r="EI7" s="69" t="e">
        <f t="shared" si="27"/>
        <v>#DIV/0!</v>
      </c>
      <c r="EJ7" s="40" t="e">
        <f t="shared" si="28"/>
        <v>#DIV/0!</v>
      </c>
      <c r="EK7" s="40" t="e">
        <f t="shared" si="29"/>
        <v>#DIV/0!</v>
      </c>
      <c r="EL7" s="40" t="e">
        <f t="shared" si="30"/>
        <v>#DIV/0!</v>
      </c>
      <c r="EM7" s="69" t="e">
        <f t="shared" si="31"/>
        <v>#DIV/0!</v>
      </c>
      <c r="EN7" s="40" t="e">
        <f t="shared" si="32"/>
        <v>#DIV/0!</v>
      </c>
      <c r="EO7" s="40" t="e">
        <f t="shared" si="33"/>
        <v>#DIV/0!</v>
      </c>
      <c r="EP7" s="40"/>
      <c r="EQ7" s="40"/>
      <c r="ER7" s="40"/>
      <c r="ES7" s="40"/>
    </row>
    <row r="8" spans="1:149" x14ac:dyDescent="0.25">
      <c r="A8" s="15" t="s">
        <v>178</v>
      </c>
      <c r="B8" s="15">
        <v>142.29280673</v>
      </c>
      <c r="D8" s="15">
        <v>927.03282592999994</v>
      </c>
      <c r="E8" s="15">
        <v>24.64106219</v>
      </c>
      <c r="F8" s="15">
        <v>23.879887879999998</v>
      </c>
      <c r="G8" s="15">
        <v>3.79987699</v>
      </c>
      <c r="H8" s="15">
        <v>31.027579150000001</v>
      </c>
      <c r="I8" s="15"/>
      <c r="J8" s="17" t="s">
        <v>178</v>
      </c>
      <c r="K8" s="17">
        <v>0</v>
      </c>
      <c r="L8" s="17">
        <v>0.34462032651450802</v>
      </c>
      <c r="M8" s="17">
        <v>3.1307499858018499E-2</v>
      </c>
      <c r="N8" s="17">
        <v>0.16594378264635501</v>
      </c>
      <c r="O8" s="17">
        <v>0.16594378264635501</v>
      </c>
      <c r="P8" s="17">
        <v>0.49283549877974098</v>
      </c>
      <c r="Q8" s="17">
        <v>0</v>
      </c>
      <c r="R8" s="17">
        <v>1.05143126925599E-4</v>
      </c>
      <c r="S8" s="17">
        <v>5.1334663172340799E-4</v>
      </c>
      <c r="T8" s="17">
        <v>8.0306638298856606E-2</v>
      </c>
      <c r="U8" s="5">
        <v>9.9817709558870505E-5</v>
      </c>
      <c r="V8" s="17">
        <v>1.7163877364575999E-2</v>
      </c>
      <c r="W8" s="17">
        <v>3.49410508661408E-3</v>
      </c>
      <c r="X8" s="17">
        <v>2.14154631855685E-3</v>
      </c>
      <c r="Y8" s="17">
        <v>0.72833943607178198</v>
      </c>
      <c r="Z8" s="5">
        <v>3.4578022575329098E-8</v>
      </c>
      <c r="AA8" s="5">
        <v>1.38312177780717E-7</v>
      </c>
      <c r="AB8" s="17">
        <v>142.292730828662</v>
      </c>
      <c r="AC8" s="17">
        <v>0.76117521806467203</v>
      </c>
      <c r="AD8" s="17">
        <v>11.0810056405253</v>
      </c>
      <c r="AE8" s="17">
        <v>3.27944659931546</v>
      </c>
      <c r="AF8" s="17">
        <v>0.29888060384596299</v>
      </c>
      <c r="AG8" s="17">
        <v>7.9628879930774801</v>
      </c>
      <c r="AH8" s="17">
        <v>1.2576334515010701</v>
      </c>
      <c r="AI8" s="17">
        <v>3.03673079788885</v>
      </c>
      <c r="AJ8" s="17">
        <v>2.2999638011012E-2</v>
      </c>
      <c r="AK8" s="17">
        <v>0.52995896613971705</v>
      </c>
      <c r="AL8" s="17">
        <v>7.4401787650695802E-3</v>
      </c>
      <c r="AM8" s="17">
        <v>0</v>
      </c>
      <c r="AN8" s="17">
        <v>0</v>
      </c>
      <c r="AO8" s="17">
        <v>0.72401429429805297</v>
      </c>
      <c r="AP8" s="17">
        <v>0.72401429429805297</v>
      </c>
      <c r="AQ8" s="17">
        <v>0</v>
      </c>
      <c r="AR8" s="17">
        <v>0</v>
      </c>
      <c r="AS8" s="17">
        <v>8.6566823837695706E-2</v>
      </c>
      <c r="AT8" s="5">
        <v>2.8947251897437603E-7</v>
      </c>
      <c r="AU8" s="5">
        <v>5.5897919510356702E-7</v>
      </c>
      <c r="AV8" s="17">
        <v>7.4162610548013896</v>
      </c>
      <c r="AW8" s="17">
        <v>0.107205485448624</v>
      </c>
      <c r="AX8" s="17">
        <v>1.6763001248002701E-2</v>
      </c>
      <c r="AY8" s="17">
        <v>0</v>
      </c>
      <c r="AZ8" s="17">
        <v>9.2577616701706908</v>
      </c>
      <c r="BA8" s="17">
        <v>4.5564078773436503E-2</v>
      </c>
      <c r="BB8" s="17">
        <v>3.5819908111355399E-4</v>
      </c>
      <c r="BC8" s="17">
        <v>2.6267849126694102E-3</v>
      </c>
      <c r="BD8" s="5">
        <v>2.5374620160165701E-5</v>
      </c>
      <c r="BE8" s="5">
        <v>5.15182241328946E-5</v>
      </c>
      <c r="BF8" s="17">
        <v>0</v>
      </c>
      <c r="BG8" s="17">
        <v>0</v>
      </c>
      <c r="BH8" s="17">
        <v>0.53026374462783898</v>
      </c>
      <c r="BI8" s="17">
        <v>0.45961629579413199</v>
      </c>
      <c r="BJ8" s="17">
        <v>8.3668042571250593E-3</v>
      </c>
      <c r="BK8" s="17">
        <v>8.0386860783632792E-3</v>
      </c>
      <c r="BL8" s="17">
        <v>31.419656323682499</v>
      </c>
      <c r="BM8" s="17">
        <v>834.32927695012597</v>
      </c>
      <c r="BN8" s="17">
        <v>85.287041217171705</v>
      </c>
      <c r="BO8" s="17">
        <v>927.032579222099</v>
      </c>
      <c r="BP8" s="17">
        <v>0</v>
      </c>
      <c r="BQ8" s="17">
        <v>0.60597681541471704</v>
      </c>
      <c r="BR8" s="17">
        <v>0</v>
      </c>
      <c r="BS8" s="17">
        <v>5.11588321659859E-2</v>
      </c>
      <c r="BT8" s="17">
        <v>2.0662117957417699E-4</v>
      </c>
      <c r="BU8" s="17">
        <v>6.9009216275842296E-4</v>
      </c>
      <c r="BV8" s="17">
        <v>5.7390811530613902E-4</v>
      </c>
      <c r="BW8" s="17">
        <v>1.46154000147709E-2</v>
      </c>
      <c r="BX8" s="17">
        <v>1.4364676466211399E-2</v>
      </c>
      <c r="BY8" s="17">
        <v>5.07324485872451</v>
      </c>
      <c r="BZ8" s="17">
        <v>0.13946553426258099</v>
      </c>
      <c r="CA8" s="17">
        <v>8.9782100894525305E-2</v>
      </c>
      <c r="CB8" s="17">
        <v>11.081016035317999</v>
      </c>
      <c r="CC8" s="17">
        <v>8.2237923135854304E-2</v>
      </c>
      <c r="CD8" s="17">
        <v>0</v>
      </c>
      <c r="CE8" s="5">
        <v>1.4972657726924499E-7</v>
      </c>
      <c r="CF8" s="17">
        <v>6.2673906887790204E-2</v>
      </c>
      <c r="CG8" s="17">
        <v>24.641054912376099</v>
      </c>
      <c r="CH8" s="17">
        <v>23.879879694311501</v>
      </c>
      <c r="CI8" s="17">
        <v>0.76117521806467203</v>
      </c>
      <c r="CJ8" s="17">
        <v>3.1680066116613399E-2</v>
      </c>
      <c r="CK8" s="17">
        <v>0</v>
      </c>
      <c r="CL8" s="17">
        <v>0.30649829229980602</v>
      </c>
      <c r="CM8" s="17">
        <v>7.3482506655202506E-2</v>
      </c>
      <c r="CN8" s="17">
        <v>1.99072574755975</v>
      </c>
      <c r="CO8" s="17">
        <v>0.415371769925649</v>
      </c>
      <c r="CP8" s="17">
        <v>0.29887691551337298</v>
      </c>
      <c r="CQ8" s="17">
        <v>7.96289642796122</v>
      </c>
      <c r="CR8" s="17">
        <v>1.1425304621310001E-2</v>
      </c>
      <c r="CS8" s="17">
        <v>7.0943201629215594E-2</v>
      </c>
      <c r="CT8" s="17">
        <v>1.25764160121695</v>
      </c>
      <c r="CU8" s="17">
        <v>2.2229884687246801E-3</v>
      </c>
      <c r="CV8" s="17">
        <v>3.7998776413631101</v>
      </c>
      <c r="CW8" s="17">
        <v>7.6965366983532002</v>
      </c>
      <c r="CX8" s="17">
        <v>0</v>
      </c>
      <c r="CY8" s="17">
        <v>0</v>
      </c>
      <c r="CZ8" s="17">
        <v>0.64315366107432603</v>
      </c>
      <c r="DA8" s="17">
        <v>3.4475087814831003E-2</v>
      </c>
      <c r="DB8" s="17">
        <v>0</v>
      </c>
      <c r="DC8" s="17">
        <v>31.027568929159902</v>
      </c>
      <c r="DD8" s="17">
        <v>3.2780874988593202E-2</v>
      </c>
      <c r="DE8" s="17">
        <v>0.98812843002314799</v>
      </c>
      <c r="DF8" s="17"/>
      <c r="DG8" s="25">
        <f t="shared" si="0"/>
        <v>8.0000004541637554E-3</v>
      </c>
      <c r="DH8" s="94">
        <f t="shared" si="1"/>
        <v>1.0126367423570239</v>
      </c>
      <c r="DI8" s="25">
        <f t="shared" si="2"/>
        <v>1.924701052424559E-2</v>
      </c>
      <c r="DJ8" s="40">
        <f t="shared" si="3"/>
        <v>-5.3341654956193844E-7</v>
      </c>
      <c r="DK8" s="40"/>
      <c r="DL8" s="40">
        <f t="shared" si="4"/>
        <v>-2.6612639168905193E-7</v>
      </c>
      <c r="DM8" s="40">
        <f t="shared" si="5"/>
        <v>-2.9534538100395213E-7</v>
      </c>
      <c r="DN8" s="40">
        <f t="shared" si="6"/>
        <v>-3.4278588483929717E-7</v>
      </c>
      <c r="DO8" s="40">
        <f t="shared" si="7"/>
        <v>1.7141689371258048E-7</v>
      </c>
      <c r="DP8" s="40">
        <f t="shared" si="8"/>
        <v>-3.2941145843813666E-7</v>
      </c>
      <c r="DQ8" s="72">
        <f t="shared" si="9"/>
        <v>1.1960063794194944E-3</v>
      </c>
      <c r="DR8" s="72">
        <f t="shared" si="10"/>
        <v>6.4514802386453391E-9</v>
      </c>
      <c r="DS8" s="72">
        <f t="shared" si="11"/>
        <v>9.6759897837835746E-4</v>
      </c>
      <c r="DT8" s="72">
        <f t="shared" si="12"/>
        <v>1.5107148960225521E-4</v>
      </c>
      <c r="DU8" s="72">
        <f t="shared" si="13"/>
        <v>-1.8790553294290921E-6</v>
      </c>
      <c r="DV8" s="72">
        <f t="shared" si="14"/>
        <v>9.1802035901054534E-7</v>
      </c>
      <c r="DW8" s="72">
        <f t="shared" si="15"/>
        <v>-3.5965066307417882E-8</v>
      </c>
      <c r="DX8" s="72">
        <f t="shared" si="16"/>
        <v>-7.4400210766807427E-7</v>
      </c>
      <c r="DY8" s="72">
        <f t="shared" si="17"/>
        <v>6.3149388721076849E-6</v>
      </c>
      <c r="DZ8" s="72">
        <f t="shared" si="18"/>
        <v>8.6675964265312401E-4</v>
      </c>
      <c r="EA8" s="72">
        <f t="shared" si="19"/>
        <v>-1.0797965703020389E-6</v>
      </c>
      <c r="EB8" s="72">
        <f t="shared" si="20"/>
        <v>-6.811153632745209E-7</v>
      </c>
      <c r="EC8" s="72">
        <f t="shared" si="21"/>
        <v>-3.2429174216691707E-7</v>
      </c>
      <c r="ED8" s="72">
        <f t="shared" si="22"/>
        <v>-4.7900537667424425E-6</v>
      </c>
      <c r="EE8" s="72">
        <f t="shared" si="23"/>
        <v>-2.3010819298351369E-4</v>
      </c>
      <c r="EF8" s="72">
        <f t="shared" si="24"/>
        <v>7.9153419686974891E-7</v>
      </c>
      <c r="EG8" s="72">
        <f t="shared" si="25"/>
        <v>4.2565198219976001E-7</v>
      </c>
      <c r="EH8" s="40">
        <f t="shared" si="26"/>
        <v>7.5781021211230475E-6</v>
      </c>
      <c r="EI8" s="69">
        <f t="shared" si="27"/>
        <v>-7.8475625061855502E-5</v>
      </c>
      <c r="EJ8" s="40">
        <f t="shared" si="28"/>
        <v>2.9153727098437976E-4</v>
      </c>
      <c r="EK8" s="40">
        <f t="shared" si="29"/>
        <v>-4.2437276315064635E-6</v>
      </c>
      <c r="EL8" s="40">
        <f t="shared" si="30"/>
        <v>-3.1526954149650716E-6</v>
      </c>
      <c r="EM8" s="69">
        <f t="shared" si="31"/>
        <v>-4.3000574993473943E-6</v>
      </c>
      <c r="EN8" s="40">
        <f t="shared" si="32"/>
        <v>-1.0310453933930874E-6</v>
      </c>
      <c r="EO8" s="40">
        <f t="shared" si="33"/>
        <v>-1.0639101434171179E-6</v>
      </c>
      <c r="EP8" s="40"/>
      <c r="EQ8" s="40"/>
      <c r="ER8" s="40"/>
      <c r="ES8" s="40"/>
    </row>
    <row r="9" spans="1:149" x14ac:dyDescent="0.25">
      <c r="A9" s="15" t="s">
        <v>179</v>
      </c>
      <c r="B9" s="15">
        <v>132.81153778999999</v>
      </c>
      <c r="D9" s="15">
        <v>866.96318349000001</v>
      </c>
      <c r="E9" s="15">
        <v>23.306710819999999</v>
      </c>
      <c r="F9" s="15">
        <v>22.586329500000002</v>
      </c>
      <c r="G9" s="15">
        <v>3.6495680799999999</v>
      </c>
      <c r="H9" s="15">
        <v>29.71017999</v>
      </c>
      <c r="I9" s="15"/>
      <c r="J9" s="17" t="s">
        <v>179</v>
      </c>
      <c r="K9" s="17">
        <v>0</v>
      </c>
      <c r="L9" s="17">
        <v>0.32998792776819502</v>
      </c>
      <c r="M9" s="17">
        <v>2.9978195017083799E-2</v>
      </c>
      <c r="N9" s="17">
        <v>0.15889793093660201</v>
      </c>
      <c r="O9" s="17">
        <v>0.15889793093660201</v>
      </c>
      <c r="P9" s="17">
        <v>0.47191060389556699</v>
      </c>
      <c r="Q9" s="17">
        <v>0</v>
      </c>
      <c r="R9" s="5">
        <v>9.9447116078859305E-5</v>
      </c>
      <c r="S9" s="17">
        <v>4.8553979728500798E-4</v>
      </c>
      <c r="T9" s="17">
        <v>7.6896826287564196E-2</v>
      </c>
      <c r="U9" s="5">
        <v>9.44112876213914E-5</v>
      </c>
      <c r="V9" s="17">
        <v>1.64351486667694E-2</v>
      </c>
      <c r="W9" s="17">
        <v>3.30483071258894E-3</v>
      </c>
      <c r="X9" s="17">
        <v>2.0255403804075199E-3</v>
      </c>
      <c r="Y9" s="17">
        <v>0.69741506285090604</v>
      </c>
      <c r="Z9" s="5">
        <v>3.2705085070851002E-8</v>
      </c>
      <c r="AA9" s="5">
        <v>1.3081940287813399E-7</v>
      </c>
      <c r="AB9" s="17">
        <v>132.811408887933</v>
      </c>
      <c r="AC9" s="17">
        <v>0.72038064099384302</v>
      </c>
      <c r="AD9" s="17">
        <v>10.4807545980147</v>
      </c>
      <c r="AE9" s="17">
        <v>3.1018025331106598</v>
      </c>
      <c r="AF9" s="17">
        <v>0.282690165401764</v>
      </c>
      <c r="AG9" s="17">
        <v>7.53154504318303</v>
      </c>
      <c r="AH9" s="17">
        <v>1.18950841228635</v>
      </c>
      <c r="AI9" s="17">
        <v>2.9077945763669999</v>
      </c>
      <c r="AJ9" s="17">
        <v>2.2023127112617599E-2</v>
      </c>
      <c r="AK9" s="17">
        <v>0.50745785666561904</v>
      </c>
      <c r="AL9" s="17">
        <v>7.1242707359689596E-3</v>
      </c>
      <c r="AM9" s="17">
        <v>0</v>
      </c>
      <c r="AN9" s="17">
        <v>0</v>
      </c>
      <c r="AO9" s="17">
        <v>0.69327291997023699</v>
      </c>
      <c r="AP9" s="17">
        <v>0.69327291997023699</v>
      </c>
      <c r="AQ9" s="17">
        <v>0</v>
      </c>
      <c r="AR9" s="17">
        <v>0</v>
      </c>
      <c r="AS9" s="17">
        <v>8.2891538574546494E-2</v>
      </c>
      <c r="AT9" s="5">
        <v>2.7378909933221901E-7</v>
      </c>
      <c r="AU9" s="5">
        <v>5.2870100108842097E-7</v>
      </c>
      <c r="AV9" s="17">
        <v>6.9357017571939501</v>
      </c>
      <c r="AW9" s="17">
        <v>0.102653542656349</v>
      </c>
      <c r="AX9" s="17">
        <v>1.60512060832762E-2</v>
      </c>
      <c r="AY9" s="17">
        <v>0</v>
      </c>
      <c r="AZ9" s="17">
        <v>8.8646879686582203</v>
      </c>
      <c r="BA9" s="17">
        <v>4.3629440304458297E-2</v>
      </c>
      <c r="BB9" s="17">
        <v>3.3879474197655302E-4</v>
      </c>
      <c r="BC9" s="17">
        <v>2.48449563209268E-3</v>
      </c>
      <c r="BD9" s="5">
        <v>2.40004015718954E-5</v>
      </c>
      <c r="BE9" s="5">
        <v>4.8727737561798301E-5</v>
      </c>
      <c r="BF9" s="17">
        <v>0</v>
      </c>
      <c r="BG9" s="17">
        <v>0</v>
      </c>
      <c r="BH9" s="17">
        <v>0.507749599157443</v>
      </c>
      <c r="BI9" s="17">
        <v>0.434719089932042</v>
      </c>
      <c r="BJ9" s="17">
        <v>7.9135652595666798E-3</v>
      </c>
      <c r="BK9" s="17">
        <v>7.6032383692411099E-3</v>
      </c>
      <c r="BL9" s="17">
        <v>30.085612284153701</v>
      </c>
      <c r="BM9" s="17">
        <v>780.26670432160995</v>
      </c>
      <c r="BN9" s="17">
        <v>79.760585133131499</v>
      </c>
      <c r="BO9" s="17">
        <v>866.96299121193499</v>
      </c>
      <c r="BP9" s="17">
        <v>0</v>
      </c>
      <c r="BQ9" s="17">
        <v>0.58024711467341195</v>
      </c>
      <c r="BR9" s="17">
        <v>0</v>
      </c>
      <c r="BS9" s="17">
        <v>4.8919621824655403E-2</v>
      </c>
      <c r="BT9" s="17">
        <v>1.9542846599094899E-4</v>
      </c>
      <c r="BU9" s="17">
        <v>6.5271269220721197E-4</v>
      </c>
      <c r="BV9" s="17">
        <v>5.4282401653466504E-4</v>
      </c>
      <c r="BW9" s="17">
        <v>1.38987790671142E-2</v>
      </c>
      <c r="BX9" s="17">
        <v>1.3586550924012101E-2</v>
      </c>
      <c r="BY9" s="17">
        <v>4.8578407647084099</v>
      </c>
      <c r="BZ9" s="17">
        <v>0.131910778837833</v>
      </c>
      <c r="CA9" s="17">
        <v>8.4918623434029394E-2</v>
      </c>
      <c r="CB9" s="17">
        <v>10.480763449572001</v>
      </c>
      <c r="CC9" s="17">
        <v>7.7783040504417506E-2</v>
      </c>
      <c r="CD9" s="17">
        <v>0</v>
      </c>
      <c r="CE9" s="5">
        <v>1.4161559329133499E-7</v>
      </c>
      <c r="CF9" s="17">
        <v>5.92789087121149E-2</v>
      </c>
      <c r="CG9" s="17">
        <v>23.306704580984</v>
      </c>
      <c r="CH9" s="17">
        <v>22.586323939990098</v>
      </c>
      <c r="CI9" s="17">
        <v>0.72038064099384302</v>
      </c>
      <c r="CJ9" s="17">
        <v>2.9963997420592199E-2</v>
      </c>
      <c r="CK9" s="17">
        <v>0</v>
      </c>
      <c r="CL9" s="17">
        <v>0.289895383852246</v>
      </c>
      <c r="CM9" s="17">
        <v>6.9502060990867295E-2</v>
      </c>
      <c r="CN9" s="17">
        <v>1.8828877108858699</v>
      </c>
      <c r="CO9" s="17">
        <v>0.39287168152030699</v>
      </c>
      <c r="CP9" s="17">
        <v>0.28268698843124601</v>
      </c>
      <c r="CQ9" s="17">
        <v>7.5315569701879896</v>
      </c>
      <c r="CR9" s="17">
        <v>1.09401845711999E-2</v>
      </c>
      <c r="CS9" s="17">
        <v>6.7100259153314898E-2</v>
      </c>
      <c r="CT9" s="17">
        <v>1.1895149644229099</v>
      </c>
      <c r="CU9" s="17">
        <v>2.1025711403958301E-3</v>
      </c>
      <c r="CV9" s="17">
        <v>3.6495646212845201</v>
      </c>
      <c r="CW9" s="17">
        <v>7.3697506608383696</v>
      </c>
      <c r="CX9" s="17">
        <v>0</v>
      </c>
      <c r="CY9" s="17">
        <v>0</v>
      </c>
      <c r="CZ9" s="17">
        <v>0.615846193314042</v>
      </c>
      <c r="DA9" s="17">
        <v>3.3011278431474E-2</v>
      </c>
      <c r="DB9" s="17">
        <v>0</v>
      </c>
      <c r="DC9" s="17">
        <v>29.710162888495699</v>
      </c>
      <c r="DD9" s="17">
        <v>3.1388994442776201E-2</v>
      </c>
      <c r="DE9" s="17">
        <v>0.94617444939400397</v>
      </c>
      <c r="DF9" s="17"/>
      <c r="DG9" s="25">
        <f t="shared" si="0"/>
        <v>7.9999974941242571E-3</v>
      </c>
      <c r="DH9" s="94">
        <f t="shared" si="1"/>
        <v>1.0126370695800992</v>
      </c>
      <c r="DI9" s="25">
        <f t="shared" si="2"/>
        <v>1.9247005005642037E-2</v>
      </c>
      <c r="DJ9" s="40">
        <f t="shared" si="3"/>
        <v>-9.7056377130381828E-7</v>
      </c>
      <c r="DK9" s="40"/>
      <c r="DL9" s="40">
        <f t="shared" si="4"/>
        <v>-2.2178342595903249E-7</v>
      </c>
      <c r="DM9" s="40">
        <f t="shared" si="5"/>
        <v>-2.6769182692177872E-7</v>
      </c>
      <c r="DN9" s="40">
        <f t="shared" si="6"/>
        <v>-2.4616704113651672E-7</v>
      </c>
      <c r="DO9" s="40">
        <f t="shared" si="7"/>
        <v>-9.4770542814432387E-7</v>
      </c>
      <c r="DP9" s="40">
        <f t="shared" si="8"/>
        <v>-5.756109288910544E-7</v>
      </c>
      <c r="DQ9" s="72">
        <f t="shared" si="9"/>
        <v>1.1959438490459261E-3</v>
      </c>
      <c r="DR9" s="72">
        <f t="shared" si="10"/>
        <v>-4.3234712095884517E-7</v>
      </c>
      <c r="DS9" s="72">
        <f t="shared" si="11"/>
        <v>9.6810567875662233E-4</v>
      </c>
      <c r="DT9" s="72">
        <f t="shared" si="12"/>
        <v>1.503476287922392E-4</v>
      </c>
      <c r="DU9" s="72">
        <f t="shared" si="13"/>
        <v>4.8040273900822881E-6</v>
      </c>
      <c r="DV9" s="72">
        <f t="shared" si="14"/>
        <v>3.1061542590965615E-6</v>
      </c>
      <c r="DW9" s="72">
        <f t="shared" si="15"/>
        <v>-2.5454904254281337E-7</v>
      </c>
      <c r="DX9" s="72">
        <f t="shared" si="16"/>
        <v>-3.0415935662967974E-6</v>
      </c>
      <c r="DY9" s="72">
        <f t="shared" si="17"/>
        <v>5.7643809358028884E-6</v>
      </c>
      <c r="DZ9" s="72">
        <f t="shared" si="18"/>
        <v>8.6632663884984558E-4</v>
      </c>
      <c r="EA9" s="72">
        <f t="shared" si="19"/>
        <v>2.2211682351745139E-6</v>
      </c>
      <c r="EB9" s="72">
        <f t="shared" si="20"/>
        <v>-2.8036820532042323E-6</v>
      </c>
      <c r="EC9" s="72">
        <f t="shared" si="21"/>
        <v>-4.1947341093335617E-8</v>
      </c>
      <c r="ED9" s="72">
        <f t="shared" si="22"/>
        <v>2.4206222491953701E-6</v>
      </c>
      <c r="EE9" s="72">
        <f t="shared" si="23"/>
        <v>-2.2925402470570634E-4</v>
      </c>
      <c r="EF9" s="72">
        <f t="shared" si="24"/>
        <v>-5.9159436114266896E-8</v>
      </c>
      <c r="EG9" s="72">
        <f t="shared" si="25"/>
        <v>-3.1400547267582311E-7</v>
      </c>
      <c r="EH9" s="40">
        <f t="shared" si="26"/>
        <v>6.6058965544938292E-6</v>
      </c>
      <c r="EI9" s="69">
        <f t="shared" si="27"/>
        <v>-8.2918321211656565E-5</v>
      </c>
      <c r="EJ9" s="40">
        <f t="shared" si="28"/>
        <v>2.9054315149037042E-4</v>
      </c>
      <c r="EK9" s="40">
        <f t="shared" si="29"/>
        <v>-6.8759912694567501E-7</v>
      </c>
      <c r="EL9" s="40">
        <f t="shared" si="30"/>
        <v>4.3771653849228907E-6</v>
      </c>
      <c r="EM9" s="69">
        <f t="shared" si="31"/>
        <v>4.5897907742311056E-6</v>
      </c>
      <c r="EN9" s="40">
        <f t="shared" si="32"/>
        <v>-9.9490657595317594E-7</v>
      </c>
      <c r="EO9" s="40">
        <f t="shared" si="33"/>
        <v>-1.0266386710907033E-6</v>
      </c>
      <c r="EP9" s="40"/>
      <c r="EQ9" s="40"/>
      <c r="ER9" s="40"/>
      <c r="ES9" s="40"/>
    </row>
    <row r="10" spans="1:149" x14ac:dyDescent="0.25">
      <c r="A10" s="15" t="s">
        <v>180</v>
      </c>
      <c r="B10" s="15">
        <v>13.16976131</v>
      </c>
      <c r="D10" s="15">
        <v>90.109850410000007</v>
      </c>
      <c r="E10" s="15">
        <v>2.62477414</v>
      </c>
      <c r="F10" s="15">
        <v>2.53892162</v>
      </c>
      <c r="G10" s="15">
        <v>1.0982583100000001</v>
      </c>
      <c r="H10" s="15">
        <v>3.32087873</v>
      </c>
      <c r="I10" s="15"/>
      <c r="J10" s="17" t="s">
        <v>180</v>
      </c>
      <c r="K10" s="17">
        <v>0</v>
      </c>
      <c r="L10" s="17">
        <v>3.6884699295843697E-2</v>
      </c>
      <c r="M10" s="17">
        <v>3.35081584373529E-3</v>
      </c>
      <c r="N10" s="17">
        <v>1.7760891836174499E-2</v>
      </c>
      <c r="O10" s="17">
        <v>1.7760891836174499E-2</v>
      </c>
      <c r="P10" s="17">
        <v>5.2748148993865603E-2</v>
      </c>
      <c r="Q10" s="17">
        <v>0</v>
      </c>
      <c r="R10" s="5">
        <v>1.1178815787298E-5</v>
      </c>
      <c r="S10" s="5">
        <v>5.4579606144281503E-5</v>
      </c>
      <c r="T10" s="17">
        <v>8.5952298240380906E-3</v>
      </c>
      <c r="U10" s="5">
        <v>1.06125664072487E-5</v>
      </c>
      <c r="V10" s="17">
        <v>1.8370255003951699E-3</v>
      </c>
      <c r="W10" s="17">
        <v>3.7149556044246702E-4</v>
      </c>
      <c r="X10" s="17">
        <v>2.2769115450542001E-4</v>
      </c>
      <c r="Y10" s="17">
        <v>7.7954105962510303E-2</v>
      </c>
      <c r="Z10" s="5">
        <v>3.6763317294708301E-9</v>
      </c>
      <c r="AA10" s="5">
        <v>1.47054459674707E-8</v>
      </c>
      <c r="AB10" s="17">
        <v>13.1697665195081</v>
      </c>
      <c r="AC10" s="17">
        <v>8.5852496458825894E-2</v>
      </c>
      <c r="AD10" s="17">
        <v>1.1781387368618299</v>
      </c>
      <c r="AE10" s="17">
        <v>0.34867249789183002</v>
      </c>
      <c r="AF10" s="17">
        <v>3.1777086261346899E-2</v>
      </c>
      <c r="AG10" s="17">
        <v>0.84661803270556601</v>
      </c>
      <c r="AH10" s="17">
        <v>0.13371224171475399</v>
      </c>
      <c r="AI10" s="17">
        <v>0.32502090735031902</v>
      </c>
      <c r="AJ10" s="17">
        <v>2.4616261948444901E-3</v>
      </c>
      <c r="AK10" s="17">
        <v>5.6721420168653502E-2</v>
      </c>
      <c r="AL10" s="17">
        <v>7.96313977044374E-4</v>
      </c>
      <c r="AM10" s="17">
        <v>0</v>
      </c>
      <c r="AN10" s="17">
        <v>0</v>
      </c>
      <c r="AO10" s="17">
        <v>7.7491122379889393E-2</v>
      </c>
      <c r="AP10" s="17">
        <v>7.7491122379889393E-2</v>
      </c>
      <c r="AQ10" s="17">
        <v>0</v>
      </c>
      <c r="AR10" s="17">
        <v>0</v>
      </c>
      <c r="AS10" s="17">
        <v>9.2651312215810393E-3</v>
      </c>
      <c r="AT10" s="5">
        <v>3.07763259037572E-8</v>
      </c>
      <c r="AU10" s="5">
        <v>5.9430767212861702E-8</v>
      </c>
      <c r="AV10" s="17">
        <v>0.72087826408064404</v>
      </c>
      <c r="AW10" s="17">
        <v>1.1474165181302599E-2</v>
      </c>
      <c r="AX10" s="17">
        <v>1.79413623732755E-3</v>
      </c>
      <c r="AY10" s="17">
        <v>0</v>
      </c>
      <c r="AZ10" s="17">
        <v>0.990858502401748</v>
      </c>
      <c r="BA10" s="17">
        <v>4.8767156291164397E-3</v>
      </c>
      <c r="BB10" s="5">
        <v>3.8084293721787699E-5</v>
      </c>
      <c r="BC10" s="17">
        <v>2.7928096253796E-4</v>
      </c>
      <c r="BD10" s="5">
        <v>2.6978312031173302E-6</v>
      </c>
      <c r="BE10" s="5">
        <v>5.4774263242888599E-6</v>
      </c>
      <c r="BF10" s="17">
        <v>0</v>
      </c>
      <c r="BG10" s="17">
        <v>0</v>
      </c>
      <c r="BH10" s="17">
        <v>5.6754050269018898E-2</v>
      </c>
      <c r="BI10" s="17">
        <v>4.8866590276514701E-2</v>
      </c>
      <c r="BJ10" s="17">
        <v>8.8956089441514098E-4</v>
      </c>
      <c r="BK10" s="17">
        <v>8.5467760159173604E-4</v>
      </c>
      <c r="BL10" s="17">
        <v>3.3628429702872</v>
      </c>
      <c r="BM10" s="17">
        <v>81.098838935829093</v>
      </c>
      <c r="BN10" s="17">
        <v>8.2901098232444195</v>
      </c>
      <c r="BO10" s="17">
        <v>90.109827023154097</v>
      </c>
      <c r="BP10" s="17">
        <v>0</v>
      </c>
      <c r="BQ10" s="17">
        <v>6.4857594487342601E-2</v>
      </c>
      <c r="BR10" s="17">
        <v>0</v>
      </c>
      <c r="BS10" s="17">
        <v>5.4714438389082704E-3</v>
      </c>
      <c r="BT10" s="5">
        <v>2.1967783814767599E-5</v>
      </c>
      <c r="BU10" s="5">
        <v>7.3370504141933505E-5</v>
      </c>
      <c r="BV10" s="5">
        <v>6.1017774764794301E-5</v>
      </c>
      <c r="BW10" s="17">
        <v>1.55845931755926E-3</v>
      </c>
      <c r="BX10" s="17">
        <v>1.5272622452972601E-3</v>
      </c>
      <c r="BY10" s="17">
        <v>0.54298897739711305</v>
      </c>
      <c r="BZ10" s="17">
        <v>1.4828058224066701E-2</v>
      </c>
      <c r="CA10" s="17">
        <v>9.5456677524429906E-3</v>
      </c>
      <c r="CB10" s="17">
        <v>1.17813996042703</v>
      </c>
      <c r="CC10" s="17">
        <v>8.7435688420774097E-3</v>
      </c>
      <c r="CD10" s="17">
        <v>0</v>
      </c>
      <c r="CE10" s="5">
        <v>1.5919002188087301E-8</v>
      </c>
      <c r="CF10" s="17">
        <v>6.6635238677888097E-3</v>
      </c>
      <c r="CG10" s="17">
        <v>2.6247746295408301</v>
      </c>
      <c r="CH10" s="17">
        <v>2.538922133082</v>
      </c>
      <c r="CI10" s="17">
        <v>8.5852496458825894E-2</v>
      </c>
      <c r="CJ10" s="17">
        <v>3.3682446248560001E-3</v>
      </c>
      <c r="CK10" s="17">
        <v>0</v>
      </c>
      <c r="CL10" s="17">
        <v>3.2587066585095602E-2</v>
      </c>
      <c r="CM10" s="17">
        <v>7.8126968589648099E-3</v>
      </c>
      <c r="CN10" s="17">
        <v>0.21165520814387301</v>
      </c>
      <c r="CO10" s="17">
        <v>4.4162554495499801E-2</v>
      </c>
      <c r="CP10" s="17">
        <v>3.1776764386536302E-2</v>
      </c>
      <c r="CQ10" s="17">
        <v>0.84661936650187097</v>
      </c>
      <c r="CR10" s="17">
        <v>1.2228131863732299E-3</v>
      </c>
      <c r="CS10" s="17">
        <v>7.5427178579892699E-3</v>
      </c>
      <c r="CT10" s="17">
        <v>0.13371312356355</v>
      </c>
      <c r="CU10" s="17">
        <v>2.3634870506015801E-4</v>
      </c>
      <c r="CV10" s="17">
        <v>1.0982573830034601</v>
      </c>
      <c r="CW10" s="17">
        <v>0.82376004668304703</v>
      </c>
      <c r="CX10" s="17">
        <v>0</v>
      </c>
      <c r="CY10" s="17">
        <v>0</v>
      </c>
      <c r="CZ10" s="17">
        <v>6.8836582810121394E-2</v>
      </c>
      <c r="DA10" s="17">
        <v>3.6898504884802898E-3</v>
      </c>
      <c r="DB10" s="17">
        <v>0</v>
      </c>
      <c r="DC10" s="17">
        <v>3.3208779907075101</v>
      </c>
      <c r="DD10" s="17">
        <v>3.50854912592249E-3</v>
      </c>
      <c r="DE10" s="17">
        <v>0.105759431759784</v>
      </c>
      <c r="DF10" s="17"/>
      <c r="DG10" s="25">
        <f t="shared" si="0"/>
        <v>7.9999960924951215E-3</v>
      </c>
      <c r="DH10" s="94">
        <f t="shared" si="1"/>
        <v>1.0126367122481212</v>
      </c>
      <c r="DI10" s="25">
        <f t="shared" si="2"/>
        <v>1.9246982662361332E-2</v>
      </c>
      <c r="DJ10" s="40">
        <f t="shared" si="3"/>
        <v>3.9556587070509621E-7</v>
      </c>
      <c r="DK10" s="40"/>
      <c r="DL10" s="40">
        <f t="shared" si="4"/>
        <v>-2.5953706286396248E-7</v>
      </c>
      <c r="DM10" s="40">
        <f t="shared" si="5"/>
        <v>1.8650779228392442E-7</v>
      </c>
      <c r="DN10" s="40">
        <f t="shared" si="6"/>
        <v>2.020865850902741E-7</v>
      </c>
      <c r="DO10" s="40">
        <f t="shared" si="7"/>
        <v>-8.4406057439606956E-7</v>
      </c>
      <c r="DP10" s="40">
        <f t="shared" si="8"/>
        <v>-2.2261953838134208E-7</v>
      </c>
      <c r="DQ10" s="72">
        <f t="shared" si="9"/>
        <v>1.1928091983947459E-3</v>
      </c>
      <c r="DR10" s="72">
        <f t="shared" si="10"/>
        <v>-6.896244407760794E-6</v>
      </c>
      <c r="DS10" s="72">
        <f t="shared" si="11"/>
        <v>9.7133901692706814E-4</v>
      </c>
      <c r="DT10" s="72">
        <f t="shared" si="12"/>
        <v>1.5308985237591339E-4</v>
      </c>
      <c r="DU10" s="72">
        <f t="shared" si="13"/>
        <v>-1.2071301389406333E-5</v>
      </c>
      <c r="DV10" s="72">
        <f t="shared" si="14"/>
        <v>-1.1489845881986051E-5</v>
      </c>
      <c r="DW10" s="72">
        <f t="shared" si="15"/>
        <v>1.8217068174935491E-6</v>
      </c>
      <c r="DX10" s="72">
        <f t="shared" si="16"/>
        <v>-1.0089640807197361E-6</v>
      </c>
      <c r="DY10" s="72">
        <f t="shared" si="17"/>
        <v>-3.3620110243025139E-6</v>
      </c>
      <c r="DZ10" s="72">
        <f t="shared" si="18"/>
        <v>8.6592965977241312E-4</v>
      </c>
      <c r="EA10" s="72">
        <f t="shared" si="19"/>
        <v>-1.2775963746228549E-5</v>
      </c>
      <c r="EB10" s="72">
        <f t="shared" si="20"/>
        <v>-8.0079391720849449E-6</v>
      </c>
      <c r="EC10" s="72">
        <f t="shared" si="21"/>
        <v>-3.269262071638436E-8</v>
      </c>
      <c r="ED10" s="72">
        <f t="shared" si="22"/>
        <v>-8.775318460521786E-6</v>
      </c>
      <c r="EE10" s="72">
        <f t="shared" si="23"/>
        <v>-2.3067144033357584E-4</v>
      </c>
      <c r="EF10" s="72">
        <f t="shared" si="24"/>
        <v>-5.7871665773664966E-7</v>
      </c>
      <c r="EG10" s="72">
        <f t="shared" si="25"/>
        <v>-3.6794452268879207E-6</v>
      </c>
      <c r="EH10" s="40">
        <f t="shared" si="26"/>
        <v>1.1836582608321946E-5</v>
      </c>
      <c r="EI10" s="69">
        <f t="shared" si="27"/>
        <v>-8.4544364043618339E-5</v>
      </c>
      <c r="EJ10" s="40">
        <f t="shared" si="28"/>
        <v>2.7809186707035481E-4</v>
      </c>
      <c r="EK10" s="40">
        <f t="shared" si="29"/>
        <v>-1.078096206847524E-5</v>
      </c>
      <c r="EL10" s="40">
        <f t="shared" si="30"/>
        <v>-1.0630297470590701E-5</v>
      </c>
      <c r="EM10" s="69">
        <f t="shared" si="31"/>
        <v>-3.6889343063767311E-6</v>
      </c>
      <c r="EN10" s="40">
        <f t="shared" si="32"/>
        <v>-1.3477906398367928E-6</v>
      </c>
      <c r="EO10" s="40">
        <f t="shared" si="33"/>
        <v>-1.3933655651900484E-6</v>
      </c>
      <c r="EP10" s="40"/>
      <c r="EQ10" s="40"/>
      <c r="ER10" s="40"/>
      <c r="ES10" s="40"/>
    </row>
    <row r="11" spans="1:149" x14ac:dyDescent="0.25">
      <c r="A11" s="15" t="s">
        <v>181</v>
      </c>
      <c r="B11" s="15">
        <v>1166.1300323999999</v>
      </c>
      <c r="D11" s="15">
        <v>7589.9763966</v>
      </c>
      <c r="E11" s="15">
        <v>200.40034360000001</v>
      </c>
      <c r="F11" s="15">
        <v>194.24626325</v>
      </c>
      <c r="G11" s="15">
        <v>25.64810117</v>
      </c>
      <c r="H11" s="15">
        <v>261.10104116999997</v>
      </c>
      <c r="I11" s="15"/>
      <c r="J11" s="17" t="s">
        <v>181</v>
      </c>
      <c r="K11" s="17">
        <v>0</v>
      </c>
      <c r="L11" s="17">
        <v>2.9000244119358101</v>
      </c>
      <c r="M11" s="17">
        <v>0.26345652065138297</v>
      </c>
      <c r="N11" s="17">
        <v>1.396437851675</v>
      </c>
      <c r="O11" s="17">
        <v>1.396437851675</v>
      </c>
      <c r="P11" s="17">
        <v>4.1472748820779</v>
      </c>
      <c r="Q11" s="17">
        <v>0</v>
      </c>
      <c r="R11" s="17">
        <v>8.5526829150614199E-4</v>
      </c>
      <c r="S11" s="17">
        <v>4.1757129708604101E-3</v>
      </c>
      <c r="T11" s="17">
        <v>0.67579072993803802</v>
      </c>
      <c r="U11" s="17">
        <v>8.1194802161943796E-4</v>
      </c>
      <c r="V11" s="17">
        <v>0.14443641694935999</v>
      </c>
      <c r="W11" s="17">
        <v>2.8422126356145602E-2</v>
      </c>
      <c r="X11" s="17">
        <v>1.7419995095487601E-2</v>
      </c>
      <c r="Y11" s="17">
        <v>6.1290691836309099</v>
      </c>
      <c r="Z11" s="5">
        <v>2.8126822159537399E-7</v>
      </c>
      <c r="AA11" s="5">
        <v>1.12507006332776E-6</v>
      </c>
      <c r="AB11" s="17">
        <v>1166.1294011289799</v>
      </c>
      <c r="AC11" s="17">
        <v>6.15408246281629</v>
      </c>
      <c r="AD11" s="17">
        <v>90.136272509796797</v>
      </c>
      <c r="AE11" s="17">
        <v>26.676021377668199</v>
      </c>
      <c r="AF11" s="17">
        <v>2.43118507254859</v>
      </c>
      <c r="AG11" s="17">
        <v>64.772554208347799</v>
      </c>
      <c r="AH11" s="17">
        <v>10.229972932973901</v>
      </c>
      <c r="AI11" s="17">
        <v>25.5544766222487</v>
      </c>
      <c r="AJ11" s="17">
        <v>0.19354537501639299</v>
      </c>
      <c r="AK11" s="17">
        <v>4.4596743114834796</v>
      </c>
      <c r="AL11" s="17">
        <v>6.2609626851521105E-2</v>
      </c>
      <c r="AM11" s="17">
        <v>0</v>
      </c>
      <c r="AN11" s="17">
        <v>0</v>
      </c>
      <c r="AO11" s="17">
        <v>6.0926741657411698</v>
      </c>
      <c r="AP11" s="17">
        <v>6.0926741657411698</v>
      </c>
      <c r="AQ11" s="17">
        <v>0</v>
      </c>
      <c r="AR11" s="17">
        <v>0</v>
      </c>
      <c r="AS11" s="17">
        <v>0.72847221750746505</v>
      </c>
      <c r="AT11" s="5">
        <v>2.3546519605083802E-6</v>
      </c>
      <c r="AU11" s="5">
        <v>4.5469117093872199E-6</v>
      </c>
      <c r="AV11" s="17">
        <v>60.719805518499498</v>
      </c>
      <c r="AW11" s="17">
        <v>0.90214723213885195</v>
      </c>
      <c r="AX11" s="17">
        <v>0.14106270490447601</v>
      </c>
      <c r="AY11" s="17">
        <v>0</v>
      </c>
      <c r="AZ11" s="17">
        <v>77.905278944381294</v>
      </c>
      <c r="BA11" s="17">
        <v>0.383427748989773</v>
      </c>
      <c r="BB11" s="17">
        <v>2.9136966052128199E-3</v>
      </c>
      <c r="BC11" s="17">
        <v>2.13670826227285E-2</v>
      </c>
      <c r="BD11" s="17">
        <v>2.06405873010466E-4</v>
      </c>
      <c r="BE11" s="17">
        <v>4.1906804283911201E-4</v>
      </c>
      <c r="BF11" s="17">
        <v>0</v>
      </c>
      <c r="BG11" s="17">
        <v>0</v>
      </c>
      <c r="BH11" s="17">
        <v>4.46223576094535</v>
      </c>
      <c r="BI11" s="17">
        <v>3.7386580552092399</v>
      </c>
      <c r="BJ11" s="17">
        <v>6.8058055405457493E-2</v>
      </c>
      <c r="BK11" s="17">
        <v>6.5389115299304898E-2</v>
      </c>
      <c r="BL11" s="17">
        <v>264.40044459222702</v>
      </c>
      <c r="BM11" s="17">
        <v>6830.9785593557999</v>
      </c>
      <c r="BN11" s="17">
        <v>698.27766421402396</v>
      </c>
      <c r="BO11" s="17">
        <v>7589.9760290883196</v>
      </c>
      <c r="BP11" s="17">
        <v>0</v>
      </c>
      <c r="BQ11" s="17">
        <v>5.09936895671638</v>
      </c>
      <c r="BR11" s="17">
        <v>0</v>
      </c>
      <c r="BS11" s="17">
        <v>0.42890310319316299</v>
      </c>
      <c r="BT11" s="17">
        <v>1.6807037919612799E-3</v>
      </c>
      <c r="BU11" s="17">
        <v>5.6134493948396397E-3</v>
      </c>
      <c r="BV11" s="17">
        <v>4.6683545014461203E-3</v>
      </c>
      <c r="BW11" s="17">
        <v>0.12068400697866</v>
      </c>
      <c r="BX11" s="17">
        <v>0.116846680836874</v>
      </c>
      <c r="BY11" s="17">
        <v>42.691997547623799</v>
      </c>
      <c r="BZ11" s="17">
        <v>1.1344546373011</v>
      </c>
      <c r="CA11" s="17">
        <v>0.73031427816817895</v>
      </c>
      <c r="CB11" s="17">
        <v>90.136356204963604</v>
      </c>
      <c r="CC11" s="17">
        <v>0.66894777677100004</v>
      </c>
      <c r="CD11" s="17">
        <v>0</v>
      </c>
      <c r="CE11" s="5">
        <v>1.2179227423844E-6</v>
      </c>
      <c r="CF11" s="17">
        <v>0.50980848452300198</v>
      </c>
      <c r="CG11" s="17">
        <v>200.400284556993</v>
      </c>
      <c r="CH11" s="17">
        <v>194.24620209417699</v>
      </c>
      <c r="CI11" s="17">
        <v>6.15408246281629</v>
      </c>
      <c r="CJ11" s="17">
        <v>0.25769524242023301</v>
      </c>
      <c r="CK11" s="17">
        <v>0</v>
      </c>
      <c r="CL11" s="17">
        <v>2.4931499425585701</v>
      </c>
      <c r="CM11" s="17">
        <v>0.59772919781301503</v>
      </c>
      <c r="CN11" s="17">
        <v>16.193159183628399</v>
      </c>
      <c r="CO11" s="17">
        <v>3.3787603987499701</v>
      </c>
      <c r="CP11" s="17">
        <v>2.4311544733874499</v>
      </c>
      <c r="CQ11" s="17">
        <v>64.772631888534306</v>
      </c>
      <c r="CR11" s="17">
        <v>9.6145159850440795E-2</v>
      </c>
      <c r="CS11" s="17">
        <v>0.57707359524022095</v>
      </c>
      <c r="CT11" s="17">
        <v>10.2300376428181</v>
      </c>
      <c r="CU11" s="17">
        <v>1.80824664630698E-2</v>
      </c>
      <c r="CV11" s="17">
        <v>25.648089041690898</v>
      </c>
      <c r="CW11" s="17">
        <v>64.767392668571304</v>
      </c>
      <c r="CX11" s="17">
        <v>0</v>
      </c>
      <c r="CY11" s="17">
        <v>0</v>
      </c>
      <c r="CZ11" s="17">
        <v>5.4122201246842696</v>
      </c>
      <c r="DA11" s="17">
        <v>0.29011199764249201</v>
      </c>
      <c r="DB11" s="17">
        <v>0</v>
      </c>
      <c r="DC11" s="17">
        <v>261.10091414430298</v>
      </c>
      <c r="DD11" s="17">
        <v>0.27585436479322101</v>
      </c>
      <c r="DE11" s="17">
        <v>8.3152288630245792</v>
      </c>
      <c r="DF11" s="17"/>
      <c r="DG11" s="25">
        <f t="shared" si="0"/>
        <v>7.9999996423958334E-3</v>
      </c>
      <c r="DH11" s="94">
        <f t="shared" si="1"/>
        <v>1.0126369930903438</v>
      </c>
      <c r="DI11" s="25">
        <f t="shared" si="2"/>
        <v>1.9247007225379958E-2</v>
      </c>
      <c r="DJ11" s="40">
        <f t="shared" si="3"/>
        <v>-5.4133844635182109E-7</v>
      </c>
      <c r="DK11" s="40"/>
      <c r="DL11" s="40">
        <f t="shared" si="4"/>
        <v>-4.8420661837130518E-8</v>
      </c>
      <c r="DM11" s="40">
        <f t="shared" si="5"/>
        <v>-2.9462527834366055E-7</v>
      </c>
      <c r="DN11" s="40">
        <f t="shared" si="6"/>
        <v>-3.1483654810955736E-7</v>
      </c>
      <c r="DO11" s="40">
        <f t="shared" si="7"/>
        <v>-4.7287356758000782E-7</v>
      </c>
      <c r="DP11" s="40">
        <f t="shared" si="8"/>
        <v>-4.8650015499058105E-7</v>
      </c>
      <c r="DQ11" s="72">
        <f t="shared" si="9"/>
        <v>1.1959683125739276E-3</v>
      </c>
      <c r="DR11" s="72">
        <f t="shared" si="10"/>
        <v>-1.7437534588421214E-7</v>
      </c>
      <c r="DS11" s="72">
        <f t="shared" si="11"/>
        <v>9.6710438992684373E-4</v>
      </c>
      <c r="DT11" s="72">
        <f t="shared" si="12"/>
        <v>1.5139503657517195E-4</v>
      </c>
      <c r="DU11" s="72">
        <f t="shared" si="13"/>
        <v>-1.3586248057402129E-6</v>
      </c>
      <c r="DV11" s="72">
        <f t="shared" si="14"/>
        <v>2.4381867564745884E-6</v>
      </c>
      <c r="DW11" s="72">
        <f t="shared" si="15"/>
        <v>3.8736022136491244E-7</v>
      </c>
      <c r="DX11" s="72">
        <f t="shared" si="16"/>
        <v>-2.9994391110002411E-6</v>
      </c>
      <c r="DY11" s="72">
        <f t="shared" si="17"/>
        <v>-3.5860375681726844E-7</v>
      </c>
      <c r="DZ11" s="72">
        <f t="shared" si="18"/>
        <v>8.6714902648263781E-4</v>
      </c>
      <c r="EA11" s="72">
        <f t="shared" si="19"/>
        <v>9.1567729620301568E-7</v>
      </c>
      <c r="EB11" s="72">
        <f t="shared" si="20"/>
        <v>-5.9551226190458943E-7</v>
      </c>
      <c r="EC11" s="72">
        <f t="shared" si="21"/>
        <v>1.633460691833537E-7</v>
      </c>
      <c r="ED11" s="72">
        <f t="shared" si="22"/>
        <v>1.8307852582535278E-6</v>
      </c>
      <c r="EE11" s="72">
        <f t="shared" si="23"/>
        <v>-2.302584557110908E-4</v>
      </c>
      <c r="EF11" s="72">
        <f t="shared" si="24"/>
        <v>2.2380444122345247E-7</v>
      </c>
      <c r="EG11" s="72">
        <f t="shared" si="25"/>
        <v>-3.452916969352139E-7</v>
      </c>
      <c r="EH11" s="40">
        <f t="shared" si="26"/>
        <v>4.5277710977320556E-6</v>
      </c>
      <c r="EI11" s="69">
        <f t="shared" si="27"/>
        <v>-8.379060887236123E-5</v>
      </c>
      <c r="EJ11" s="40">
        <f t="shared" si="28"/>
        <v>2.821899061125722E-4</v>
      </c>
      <c r="EK11" s="40">
        <f t="shared" si="29"/>
        <v>1.0864990584931162E-6</v>
      </c>
      <c r="EL11" s="40">
        <f t="shared" si="30"/>
        <v>-7.1175427832567894E-7</v>
      </c>
      <c r="EM11" s="69">
        <f t="shared" si="31"/>
        <v>-2.3428933725189018E-6</v>
      </c>
      <c r="EN11" s="40">
        <f t="shared" si="32"/>
        <v>-9.7800680196450943E-7</v>
      </c>
      <c r="EO11" s="40">
        <f t="shared" si="33"/>
        <v>-1.0089918854709739E-6</v>
      </c>
      <c r="EP11" s="40"/>
      <c r="EQ11" s="40"/>
      <c r="ER11" s="40"/>
      <c r="ES11" s="40"/>
    </row>
    <row r="12" spans="1:149" x14ac:dyDescent="0.25">
      <c r="A12" s="15" t="s">
        <v>182</v>
      </c>
      <c r="B12" s="15">
        <v>128.58825202</v>
      </c>
      <c r="D12" s="15">
        <v>854.89706951999995</v>
      </c>
      <c r="E12" s="15">
        <v>22.900623450000001</v>
      </c>
      <c r="F12" s="15">
        <v>22.19828472</v>
      </c>
      <c r="G12" s="15">
        <v>2.7741363200000002</v>
      </c>
      <c r="H12" s="15">
        <v>31.18971466</v>
      </c>
      <c r="I12" s="15"/>
      <c r="J12" s="17" t="s">
        <v>182</v>
      </c>
      <c r="K12" s="17">
        <v>0</v>
      </c>
      <c r="L12" s="17">
        <v>0.34642131636493201</v>
      </c>
      <c r="M12" s="17">
        <v>3.1471128792250898E-2</v>
      </c>
      <c r="N12" s="17">
        <v>0.166810912347504</v>
      </c>
      <c r="O12" s="17">
        <v>0.166810912347504</v>
      </c>
      <c r="P12" s="17">
        <v>0.49541144623456002</v>
      </c>
      <c r="Q12" s="17">
        <v>0</v>
      </c>
      <c r="R12" s="5">
        <v>9.7738876381333502E-5</v>
      </c>
      <c r="S12" s="17">
        <v>4.7719753898047202E-4</v>
      </c>
      <c r="T12" s="17">
        <v>8.0726321642774906E-2</v>
      </c>
      <c r="U12" s="5">
        <v>9.2788817684010094E-5</v>
      </c>
      <c r="V12" s="17">
        <v>1.7253548948845999E-2</v>
      </c>
      <c r="W12" s="17">
        <v>3.2480518879831502E-3</v>
      </c>
      <c r="X12" s="17">
        <v>1.9907397497753998E-3</v>
      </c>
      <c r="Y12" s="17">
        <v>0.73214600832377097</v>
      </c>
      <c r="Z12" s="5">
        <v>3.2143077486951301E-8</v>
      </c>
      <c r="AA12" s="5">
        <v>1.28572636992454E-7</v>
      </c>
      <c r="AB12" s="17">
        <v>128.58819524485</v>
      </c>
      <c r="AC12" s="17">
        <v>0.70233932240943098</v>
      </c>
      <c r="AD12" s="17">
        <v>10.3006906544971</v>
      </c>
      <c r="AE12" s="17">
        <v>3.0485112217463901</v>
      </c>
      <c r="AF12" s="17">
        <v>0.27783344951691202</v>
      </c>
      <c r="AG12" s="17">
        <v>7.4021474936203697</v>
      </c>
      <c r="AH12" s="17">
        <v>1.1690736564206801</v>
      </c>
      <c r="AI12" s="17">
        <v>3.0525994796773701</v>
      </c>
      <c r="AJ12" s="17">
        <v>2.3119825231086799E-2</v>
      </c>
      <c r="AK12" s="17">
        <v>0.532728351678037</v>
      </c>
      <c r="AL12" s="17">
        <v>7.4790019463612601E-3</v>
      </c>
      <c r="AM12" s="17">
        <v>0</v>
      </c>
      <c r="AN12" s="17">
        <v>0</v>
      </c>
      <c r="AO12" s="17">
        <v>0.72779763566658295</v>
      </c>
      <c r="AP12" s="17">
        <v>0.72779763566658295</v>
      </c>
      <c r="AQ12" s="17">
        <v>0</v>
      </c>
      <c r="AR12" s="17">
        <v>0</v>
      </c>
      <c r="AS12" s="17">
        <v>8.7019346294829505E-2</v>
      </c>
      <c r="AT12" s="5">
        <v>2.6908724675862399E-7</v>
      </c>
      <c r="AU12" s="5">
        <v>5.1961876366844595E-7</v>
      </c>
      <c r="AV12" s="17">
        <v>6.8391737307384899</v>
      </c>
      <c r="AW12" s="17">
        <v>0.107765627629149</v>
      </c>
      <c r="AX12" s="17">
        <v>1.68506111148332E-2</v>
      </c>
      <c r="AY12" s="17">
        <v>0</v>
      </c>
      <c r="AZ12" s="17">
        <v>9.3061434879234604</v>
      </c>
      <c r="BA12" s="17">
        <v>4.58021959458721E-2</v>
      </c>
      <c r="BB12" s="17">
        <v>3.3297606089165898E-4</v>
      </c>
      <c r="BC12" s="17">
        <v>2.4418129455403199E-3</v>
      </c>
      <c r="BD12" s="5">
        <v>2.3587773585321601E-5</v>
      </c>
      <c r="BE12" s="5">
        <v>4.7890227296527097E-5</v>
      </c>
      <c r="BF12" s="17">
        <v>0</v>
      </c>
      <c r="BG12" s="17">
        <v>0</v>
      </c>
      <c r="BH12" s="17">
        <v>0.53303509605312704</v>
      </c>
      <c r="BI12" s="17">
        <v>0.42725009851353302</v>
      </c>
      <c r="BJ12" s="17">
        <v>7.7776104862845004E-3</v>
      </c>
      <c r="BK12" s="17">
        <v>7.4726111123971399E-3</v>
      </c>
      <c r="BL12" s="17">
        <v>31.583839785710701</v>
      </c>
      <c r="BM12" s="17">
        <v>769.407289840109</v>
      </c>
      <c r="BN12" s="17">
        <v>78.6505685155729</v>
      </c>
      <c r="BO12" s="17">
        <v>854.89703208642095</v>
      </c>
      <c r="BP12" s="17">
        <v>0</v>
      </c>
      <c r="BQ12" s="17">
        <v>0.60914321590078002</v>
      </c>
      <c r="BR12" s="17">
        <v>0</v>
      </c>
      <c r="BS12" s="17">
        <v>5.0994377306999003E-2</v>
      </c>
      <c r="BT12" s="17">
        <v>1.9207084427895E-4</v>
      </c>
      <c r="BU12" s="17">
        <v>6.41499523594416E-4</v>
      </c>
      <c r="BV12" s="17">
        <v>5.3349288861257599E-4</v>
      </c>
      <c r="BW12" s="17">
        <v>1.40703184114375E-2</v>
      </c>
      <c r="BX12" s="17">
        <v>1.3353135607400901E-2</v>
      </c>
      <c r="BY12" s="17">
        <v>5.0997547594834503</v>
      </c>
      <c r="BZ12" s="17">
        <v>0.12964447332131801</v>
      </c>
      <c r="CA12" s="17">
        <v>8.3459562702205198E-2</v>
      </c>
      <c r="CB12" s="17">
        <v>10.3006994035395</v>
      </c>
      <c r="CC12" s="17">
        <v>7.6446783169915697E-2</v>
      </c>
      <c r="CD12" s="17">
        <v>0</v>
      </c>
      <c r="CE12" s="5">
        <v>1.3918241718061899E-7</v>
      </c>
      <c r="CF12" s="17">
        <v>5.8260435104195998E-2</v>
      </c>
      <c r="CG12" s="17">
        <v>22.900617692388199</v>
      </c>
      <c r="CH12" s="17">
        <v>22.198278369978699</v>
      </c>
      <c r="CI12" s="17">
        <v>0.70233932240943098</v>
      </c>
      <c r="CJ12" s="17">
        <v>2.94491907494061E-2</v>
      </c>
      <c r="CK12" s="17">
        <v>0</v>
      </c>
      <c r="CL12" s="17">
        <v>0.28491489431593298</v>
      </c>
      <c r="CM12" s="17">
        <v>6.8307934258172207E-2</v>
      </c>
      <c r="CN12" s="17">
        <v>1.8505391820852399</v>
      </c>
      <c r="CO12" s="17">
        <v>0.38612187117291302</v>
      </c>
      <c r="CP12" s="17">
        <v>0.27783043105871402</v>
      </c>
      <c r="CQ12" s="17">
        <v>7.4021567046412704</v>
      </c>
      <c r="CR12" s="17">
        <v>1.14849687984805E-2</v>
      </c>
      <c r="CS12" s="17">
        <v>6.5947465290982499E-2</v>
      </c>
      <c r="CT12" s="17">
        <v>1.16908045415213</v>
      </c>
      <c r="CU12" s="17">
        <v>2.0664488094489998E-3</v>
      </c>
      <c r="CV12" s="17">
        <v>2.7741350181230899</v>
      </c>
      <c r="CW12" s="17">
        <v>7.7367535897924196</v>
      </c>
      <c r="CX12" s="17">
        <v>0</v>
      </c>
      <c r="CY12" s="17">
        <v>0</v>
      </c>
      <c r="CZ12" s="17">
        <v>0.64651495628998001</v>
      </c>
      <c r="DA12" s="17">
        <v>3.4655099822189103E-2</v>
      </c>
      <c r="DB12" s="17">
        <v>0</v>
      </c>
      <c r="DC12" s="17">
        <v>31.189700410610801</v>
      </c>
      <c r="DD12" s="17">
        <v>3.2951983931892102E-2</v>
      </c>
      <c r="DE12" s="17">
        <v>0.99329320300250701</v>
      </c>
      <c r="DF12" s="17"/>
      <c r="DG12" s="25">
        <f t="shared" si="0"/>
        <v>7.9999970453133156E-3</v>
      </c>
      <c r="DH12" s="94">
        <f t="shared" si="1"/>
        <v>1.0126368438911268</v>
      </c>
      <c r="DI12" s="25">
        <f t="shared" si="2"/>
        <v>1.9246992554672743E-2</v>
      </c>
      <c r="DJ12" s="40">
        <f t="shared" si="3"/>
        <v>-4.4152672664988697E-7</v>
      </c>
      <c r="DK12" s="40"/>
      <c r="DL12" s="40">
        <f t="shared" si="4"/>
        <v>-4.3787235130748819E-8</v>
      </c>
      <c r="DM12" s="40">
        <f t="shared" si="5"/>
        <v>-2.5141725136907432E-7</v>
      </c>
      <c r="DN12" s="40">
        <f t="shared" si="6"/>
        <v>-2.8605909788830517E-7</v>
      </c>
      <c r="DO12" s="40">
        <f t="shared" si="7"/>
        <v>-4.6929089276900538E-7</v>
      </c>
      <c r="DP12" s="40">
        <f t="shared" si="8"/>
        <v>-4.5686180058340161E-7</v>
      </c>
      <c r="DQ12" s="72">
        <f t="shared" si="9"/>
        <v>1.1960480183889155E-3</v>
      </c>
      <c r="DR12" s="72">
        <f t="shared" si="10"/>
        <v>1.1090982630209586E-6</v>
      </c>
      <c r="DS12" s="72">
        <f t="shared" si="11"/>
        <v>9.6793429489822459E-4</v>
      </c>
      <c r="DT12" s="72">
        <f t="shared" si="12"/>
        <v>1.5167828858798457E-4</v>
      </c>
      <c r="DU12" s="72">
        <f t="shared" si="13"/>
        <v>1.5193103682254685E-7</v>
      </c>
      <c r="DV12" s="72">
        <f t="shared" si="14"/>
        <v>-4.1382562359382792E-8</v>
      </c>
      <c r="DW12" s="72">
        <f t="shared" si="15"/>
        <v>-3.9275385552139576E-7</v>
      </c>
      <c r="DX12" s="72">
        <f t="shared" si="16"/>
        <v>1.1142716170074057E-6</v>
      </c>
      <c r="DY12" s="72">
        <f t="shared" si="17"/>
        <v>-1.0034483261001944E-6</v>
      </c>
      <c r="DZ12" s="72">
        <f t="shared" si="18"/>
        <v>8.6686490565810663E-4</v>
      </c>
      <c r="EA12" s="72">
        <f t="shared" si="19"/>
        <v>9.440349349728333E-7</v>
      </c>
      <c r="EB12" s="72">
        <f t="shared" si="20"/>
        <v>4.2218733753397335E-7</v>
      </c>
      <c r="EC12" s="72">
        <f t="shared" si="21"/>
        <v>1.5173013226309178E-6</v>
      </c>
      <c r="ED12" s="72">
        <f t="shared" si="22"/>
        <v>-6.3721225382321732E-6</v>
      </c>
      <c r="EE12" s="72">
        <f t="shared" si="23"/>
        <v>-2.2915000480067612E-4</v>
      </c>
      <c r="EF12" s="72">
        <f t="shared" si="24"/>
        <v>2.8579961881169544E-7</v>
      </c>
      <c r="EG12" s="72">
        <f t="shared" si="25"/>
        <v>-3.4451014243325527E-6</v>
      </c>
      <c r="EH12" s="40">
        <f t="shared" si="26"/>
        <v>1.9861690853231716E-6</v>
      </c>
      <c r="EI12" s="69">
        <f t="shared" si="27"/>
        <v>-7.9963971219238015E-5</v>
      </c>
      <c r="EJ12" s="40">
        <f t="shared" si="28"/>
        <v>2.9027079818728485E-4</v>
      </c>
      <c r="EK12" s="40">
        <f t="shared" si="29"/>
        <v>5.5540485121395484E-7</v>
      </c>
      <c r="EL12" s="40">
        <f t="shared" si="30"/>
        <v>-5.2017457398897553E-6</v>
      </c>
      <c r="EM12" s="69">
        <f t="shared" si="31"/>
        <v>-1.2141605540382275E-5</v>
      </c>
      <c r="EN12" s="40">
        <f t="shared" si="32"/>
        <v>-9.5605182415683957E-7</v>
      </c>
      <c r="EO12" s="40">
        <f t="shared" si="33"/>
        <v>-9.8630068887152463E-7</v>
      </c>
      <c r="EP12" s="40"/>
      <c r="EQ12" s="40"/>
      <c r="ER12" s="40"/>
      <c r="ES12" s="40"/>
    </row>
    <row r="13" spans="1:149" x14ac:dyDescent="0.25">
      <c r="A13" s="15" t="s">
        <v>183</v>
      </c>
      <c r="B13" s="15">
        <v>0.20038012999999999</v>
      </c>
      <c r="D13" s="15">
        <v>1.4584888199999999</v>
      </c>
      <c r="E13" s="15">
        <v>3.968584E-2</v>
      </c>
      <c r="F13" s="15">
        <v>3.8495269999999998E-2</v>
      </c>
      <c r="G13" s="15">
        <v>7.9255000000000005E-4</v>
      </c>
      <c r="H13" s="15">
        <v>6.6170160000000006E-2</v>
      </c>
      <c r="I13" s="15"/>
      <c r="J13" s="17" t="s">
        <v>183</v>
      </c>
      <c r="K13" s="17">
        <v>0</v>
      </c>
      <c r="L13" s="17">
        <v>7.3495556572441103E-4</v>
      </c>
      <c r="M13" s="5">
        <v>6.6767618386315901E-5</v>
      </c>
      <c r="N13" s="17">
        <v>3.5389613489634401E-4</v>
      </c>
      <c r="O13" s="17">
        <v>3.5389613489634401E-4</v>
      </c>
      <c r="P13" s="17">
        <v>1.0510221357495899E-3</v>
      </c>
      <c r="Q13" s="17">
        <v>0</v>
      </c>
      <c r="R13" s="5">
        <v>1.6949653157845401E-7</v>
      </c>
      <c r="S13" s="5">
        <v>8.2753688608166995E-7</v>
      </c>
      <c r="T13" s="17">
        <v>1.71267982533924E-4</v>
      </c>
      <c r="U13" s="5">
        <v>1.60910967884036E-7</v>
      </c>
      <c r="V13" s="5">
        <v>3.6603201475183103E-5</v>
      </c>
      <c r="W13" s="5">
        <v>5.6326195869640698E-6</v>
      </c>
      <c r="X13" s="5">
        <v>3.4522622177394801E-6</v>
      </c>
      <c r="Y13" s="17">
        <v>1.55328356184019E-3</v>
      </c>
      <c r="Z13" s="5">
        <v>5.5742055920236703E-11</v>
      </c>
      <c r="AA13" s="5">
        <v>2.22966033389E-10</v>
      </c>
      <c r="AB13" s="17">
        <v>0.20037963414297999</v>
      </c>
      <c r="AC13" s="17">
        <v>1.19057355445691E-3</v>
      </c>
      <c r="AD13" s="17">
        <v>1.78630179070421E-2</v>
      </c>
      <c r="AE13" s="17">
        <v>5.2865830012621398E-3</v>
      </c>
      <c r="AF13" s="17">
        <v>4.8180578382579E-4</v>
      </c>
      <c r="AG13" s="17">
        <v>1.28364401968727E-2</v>
      </c>
      <c r="AH13" s="17">
        <v>2.0273548063515102E-3</v>
      </c>
      <c r="AI13" s="17">
        <v>6.4762030785594999E-3</v>
      </c>
      <c r="AJ13" s="5">
        <v>4.9049594161841199E-5</v>
      </c>
      <c r="AK13" s="17">
        <v>1.13019878465913E-3</v>
      </c>
      <c r="AL13" s="5">
        <v>1.5867399238330599E-5</v>
      </c>
      <c r="AM13" s="17">
        <v>0</v>
      </c>
      <c r="AN13" s="17">
        <v>0</v>
      </c>
      <c r="AO13" s="17">
        <v>1.54406161005748E-3</v>
      </c>
      <c r="AP13" s="17">
        <v>1.54406161005748E-3</v>
      </c>
      <c r="AQ13" s="17">
        <v>0</v>
      </c>
      <c r="AR13" s="17">
        <v>0</v>
      </c>
      <c r="AS13" s="17">
        <v>1.84611665618644E-4</v>
      </c>
      <c r="AT13" s="5">
        <v>4.6663901649321704E-10</v>
      </c>
      <c r="AU13" s="5">
        <v>9.0109233118713402E-10</v>
      </c>
      <c r="AV13" s="17">
        <v>1.1667918495124999E-2</v>
      </c>
      <c r="AW13" s="17">
        <v>2.2863246107023301E-4</v>
      </c>
      <c r="AX13" s="5">
        <v>3.5749895902004499E-5</v>
      </c>
      <c r="AY13" s="17">
        <v>0</v>
      </c>
      <c r="AZ13" s="17">
        <v>1.9743366177272102E-2</v>
      </c>
      <c r="BA13" s="5">
        <v>9.7171146621692294E-5</v>
      </c>
      <c r="BB13" s="5">
        <v>5.7739903106863503E-7</v>
      </c>
      <c r="BC13" s="5">
        <v>4.2346141084784203E-6</v>
      </c>
      <c r="BD13" s="5">
        <v>4.0904866151887399E-8</v>
      </c>
      <c r="BE13" s="5">
        <v>8.3051601382297895E-8</v>
      </c>
      <c r="BF13" s="17">
        <v>0</v>
      </c>
      <c r="BG13" s="17">
        <v>0</v>
      </c>
      <c r="BH13" s="17">
        <v>1.13086100101026E-3</v>
      </c>
      <c r="BI13" s="17">
        <v>7.4091643711040104E-4</v>
      </c>
      <c r="BJ13" s="5">
        <v>1.3487749907681399E-5</v>
      </c>
      <c r="BK13" s="5">
        <v>1.29589625048915E-5</v>
      </c>
      <c r="BL13" s="17">
        <v>6.7006327265111298E-2</v>
      </c>
      <c r="BM13" s="17">
        <v>1.3126370277286299</v>
      </c>
      <c r="BN13" s="17">
        <v>0.13418093795642499</v>
      </c>
      <c r="BO13" s="17">
        <v>1.45848588418018</v>
      </c>
      <c r="BP13" s="17">
        <v>0</v>
      </c>
      <c r="BQ13" s="17">
        <v>1.29231616858744E-3</v>
      </c>
      <c r="BR13" s="17">
        <v>0</v>
      </c>
      <c r="BS13" s="17">
        <v>1.0613331911241901E-4</v>
      </c>
      <c r="BT13" s="5">
        <v>3.3308698649117799E-7</v>
      </c>
      <c r="BU13" s="5">
        <v>1.11243912366275E-6</v>
      </c>
      <c r="BV13" s="5">
        <v>9.2516653912928403E-7</v>
      </c>
      <c r="BW13" s="5">
        <v>2.6893645935503701E-5</v>
      </c>
      <c r="BX13" s="5">
        <v>2.31564406377971E-5</v>
      </c>
      <c r="BY13" s="17">
        <v>1.0819318889531899E-2</v>
      </c>
      <c r="BZ13" s="17">
        <v>2.24823647877775E-4</v>
      </c>
      <c r="CA13" s="17">
        <v>1.44731819860337E-4</v>
      </c>
      <c r="CB13" s="17">
        <v>1.7863064204103898E-2</v>
      </c>
      <c r="CC13" s="17">
        <v>1.3257035444810001E-4</v>
      </c>
      <c r="CD13" s="17">
        <v>0</v>
      </c>
      <c r="CE13" s="5">
        <v>2.4136500934208501E-10</v>
      </c>
      <c r="CF13" s="17">
        <v>1.01032993270391E-4</v>
      </c>
      <c r="CG13" s="17">
        <v>3.9685855276046199E-2</v>
      </c>
      <c r="CH13" s="17">
        <v>3.8495281721589301E-2</v>
      </c>
      <c r="CI13" s="17">
        <v>1.19057355445691E-3</v>
      </c>
      <c r="CJ13" s="5">
        <v>5.1069305599188697E-5</v>
      </c>
      <c r="CK13" s="17">
        <v>0</v>
      </c>
      <c r="CL13" s="17">
        <v>4.9408646527444703E-4</v>
      </c>
      <c r="CM13" s="17">
        <v>1.1845665878514301E-4</v>
      </c>
      <c r="CN13" s="17">
        <v>3.2091199700171298E-3</v>
      </c>
      <c r="CO13" s="17">
        <v>6.6959362202858197E-4</v>
      </c>
      <c r="CP13" s="17">
        <v>4.8180158402089899E-4</v>
      </c>
      <c r="CQ13" s="17">
        <v>1.28364656602567E-2</v>
      </c>
      <c r="CR13" s="5">
        <v>2.43664443481759E-5</v>
      </c>
      <c r="CS13" s="17">
        <v>1.14363309578531E-4</v>
      </c>
      <c r="CT13" s="17">
        <v>2.0273621918351801E-3</v>
      </c>
      <c r="CU13" s="5">
        <v>3.5834939951608499E-6</v>
      </c>
      <c r="CV13" s="17">
        <v>7.9255419787584603E-4</v>
      </c>
      <c r="CW13" s="17">
        <v>1.64138469299022E-2</v>
      </c>
      <c r="CX13" s="17">
        <v>0</v>
      </c>
      <c r="CY13" s="17">
        <v>0</v>
      </c>
      <c r="CZ13" s="17">
        <v>1.37159095737032E-3</v>
      </c>
      <c r="DA13" s="5">
        <v>7.3522671069534894E-5</v>
      </c>
      <c r="DB13" s="17">
        <v>0</v>
      </c>
      <c r="DC13" s="17">
        <v>6.6170003802972902E-2</v>
      </c>
      <c r="DD13" s="5">
        <v>6.9908438639031695E-5</v>
      </c>
      <c r="DE13" s="17">
        <v>2.1073016576673999E-3</v>
      </c>
      <c r="DF13" s="17"/>
      <c r="DG13" s="25">
        <f t="shared" si="0"/>
        <v>8.0000215440436551E-3</v>
      </c>
      <c r="DH13" s="94">
        <f t="shared" si="1"/>
        <v>1.0126390118493664</v>
      </c>
      <c r="DI13" s="25">
        <f t="shared" si="2"/>
        <v>1.9246941546471993E-2</v>
      </c>
      <c r="DJ13" s="40">
        <f t="shared" si="3"/>
        <v>-2.4745817861270382E-6</v>
      </c>
      <c r="DK13" s="40"/>
      <c r="DL13" s="40">
        <f t="shared" si="4"/>
        <v>-2.0129189745286246E-6</v>
      </c>
      <c r="DM13" s="40">
        <f t="shared" si="5"/>
        <v>3.8492435082213329E-7</v>
      </c>
      <c r="DN13" s="40">
        <f t="shared" si="6"/>
        <v>3.044942743185964E-7</v>
      </c>
      <c r="DO13" s="40">
        <f t="shared" si="7"/>
        <v>5.2966700472903891E-6</v>
      </c>
      <c r="DP13" s="40">
        <f t="shared" si="8"/>
        <v>-2.3605357324830605E-6</v>
      </c>
      <c r="DQ13" s="72">
        <f t="shared" si="9"/>
        <v>1.1992879706955754E-3</v>
      </c>
      <c r="DR13" s="72">
        <f t="shared" si="10"/>
        <v>9.4179629267406378E-6</v>
      </c>
      <c r="DS13" s="72">
        <f t="shared" si="11"/>
        <v>9.7182684978770458E-4</v>
      </c>
      <c r="DT13" s="72">
        <f t="shared" si="12"/>
        <v>1.7715270501490168E-4</v>
      </c>
      <c r="DU13" s="72">
        <f t="shared" si="13"/>
        <v>4.2898924980765386E-6</v>
      </c>
      <c r="DV13" s="72">
        <f t="shared" si="14"/>
        <v>-2.1511277144308748E-5</v>
      </c>
      <c r="DW13" s="72">
        <f t="shared" si="15"/>
        <v>-5.1531645790490239E-7</v>
      </c>
      <c r="DX13" s="72">
        <f t="shared" si="16"/>
        <v>8.0717538350411233E-6</v>
      </c>
      <c r="DY13" s="72">
        <f t="shared" si="17"/>
        <v>2.696522238716158E-5</v>
      </c>
      <c r="DZ13" s="72">
        <f t="shared" si="18"/>
        <v>8.7614886988449429E-4</v>
      </c>
      <c r="EA13" s="72">
        <f t="shared" si="19"/>
        <v>-1.4327121454837692E-5</v>
      </c>
      <c r="EB13" s="72">
        <f t="shared" si="20"/>
        <v>-3.9891423298419891E-6</v>
      </c>
      <c r="EC13" s="72">
        <f t="shared" si="21"/>
        <v>2.1389498928712961E-5</v>
      </c>
      <c r="ED13" s="72">
        <f t="shared" si="22"/>
        <v>1.3395129289469775E-5</v>
      </c>
      <c r="EE13" s="72">
        <f t="shared" si="23"/>
        <v>-2.2117091094245046E-4</v>
      </c>
      <c r="EF13" s="72">
        <f t="shared" si="24"/>
        <v>1.7161967932655485E-5</v>
      </c>
      <c r="EG13" s="72">
        <f t="shared" si="25"/>
        <v>6.1474478796111719E-6</v>
      </c>
      <c r="EH13" s="40">
        <f t="shared" si="26"/>
        <v>-2.4371649152356454E-6</v>
      </c>
      <c r="EI13" s="69">
        <f t="shared" si="27"/>
        <v>-6.0096654109445443E-5</v>
      </c>
      <c r="EJ13" s="40">
        <f t="shared" si="28"/>
        <v>3.0872216602874039E-4</v>
      </c>
      <c r="EK13" s="40">
        <f t="shared" si="29"/>
        <v>-1.8539724067399069E-5</v>
      </c>
      <c r="EL13" s="40">
        <f t="shared" si="30"/>
        <v>1.8747556925153256E-6</v>
      </c>
      <c r="EM13" s="69">
        <f t="shared" si="31"/>
        <v>1.7943143744380589E-5</v>
      </c>
      <c r="EN13" s="40">
        <f t="shared" si="32"/>
        <v>-2.0164926392976878E-6</v>
      </c>
      <c r="EO13" s="40">
        <f t="shared" si="33"/>
        <v>-2.0788582777763424E-6</v>
      </c>
      <c r="EP13" s="40"/>
      <c r="EQ13" s="40"/>
      <c r="ER13" s="40"/>
      <c r="ES13" s="40"/>
    </row>
    <row r="14" spans="1:149" x14ac:dyDescent="0.25">
      <c r="A14" s="15" t="s">
        <v>184</v>
      </c>
      <c r="B14" s="15">
        <v>569.20490325000003</v>
      </c>
      <c r="D14" s="15">
        <v>4311.9153433000001</v>
      </c>
      <c r="E14" s="15">
        <v>125.59793834</v>
      </c>
      <c r="F14" s="15">
        <v>121.70005492999999</v>
      </c>
      <c r="G14" s="15">
        <v>21.354789329999999</v>
      </c>
      <c r="H14" s="15">
        <v>212.69933028</v>
      </c>
      <c r="I14" s="15"/>
      <c r="J14" s="17" t="s">
        <v>184</v>
      </c>
      <c r="K14" s="17">
        <v>0</v>
      </c>
      <c r="L14" s="17">
        <v>2.3624308640360199</v>
      </c>
      <c r="M14" s="17">
        <v>0.21461791457816501</v>
      </c>
      <c r="N14" s="17">
        <v>1.1375727561842499</v>
      </c>
      <c r="O14" s="17">
        <v>1.1375727561842499</v>
      </c>
      <c r="P14" s="17">
        <v>3.3784716681899098</v>
      </c>
      <c r="Q14" s="17">
        <v>0</v>
      </c>
      <c r="R14" s="17">
        <v>5.3584385189459701E-4</v>
      </c>
      <c r="S14" s="17">
        <v>2.6161839156842301E-3</v>
      </c>
      <c r="T14" s="17">
        <v>0.550515963988639</v>
      </c>
      <c r="U14" s="17">
        <v>5.0870672752126897E-4</v>
      </c>
      <c r="V14" s="17">
        <v>0.117661494796499</v>
      </c>
      <c r="W14" s="17">
        <v>1.7807150050651099E-2</v>
      </c>
      <c r="X14" s="17">
        <v>1.09140586026003E-2</v>
      </c>
      <c r="Y14" s="17">
        <v>4.9928913499698098</v>
      </c>
      <c r="Z14" s="5">
        <v>1.76221426451054E-7</v>
      </c>
      <c r="AA14" s="5">
        <v>7.0488742360268197E-7</v>
      </c>
      <c r="AB14" s="17">
        <v>569.20477972012304</v>
      </c>
      <c r="AC14" s="17">
        <v>3.8978821719605099</v>
      </c>
      <c r="AD14" s="17">
        <v>56.472582519882899</v>
      </c>
      <c r="AE14" s="17">
        <v>16.713189772979</v>
      </c>
      <c r="AF14" s="17">
        <v>1.52319691366149</v>
      </c>
      <c r="AG14" s="17">
        <v>40.581601572667097</v>
      </c>
      <c r="AH14" s="17">
        <v>6.4093310387296896</v>
      </c>
      <c r="AI14" s="17">
        <v>20.8172998877608</v>
      </c>
      <c r="AJ14" s="17">
        <v>0.15766668493396299</v>
      </c>
      <c r="AK14" s="17">
        <v>3.6329591806776902</v>
      </c>
      <c r="AL14" s="17">
        <v>5.1003432282102502E-2</v>
      </c>
      <c r="AM14" s="17">
        <v>0</v>
      </c>
      <c r="AN14" s="17">
        <v>0</v>
      </c>
      <c r="AO14" s="17">
        <v>4.9632408157864898</v>
      </c>
      <c r="AP14" s="17">
        <v>4.9632408157864898</v>
      </c>
      <c r="AQ14" s="17">
        <v>0</v>
      </c>
      <c r="AR14" s="17">
        <v>0</v>
      </c>
      <c r="AS14" s="17">
        <v>0.59343104771807398</v>
      </c>
      <c r="AT14" s="5">
        <v>1.4752452679575001E-6</v>
      </c>
      <c r="AU14" s="5">
        <v>2.8487544617603002E-6</v>
      </c>
      <c r="AV14" s="17">
        <v>34.495320154301403</v>
      </c>
      <c r="AW14" s="17">
        <v>0.73491133804304298</v>
      </c>
      <c r="AX14" s="17">
        <v>0.11491354644805001</v>
      </c>
      <c r="AY14" s="17">
        <v>0</v>
      </c>
      <c r="AZ14" s="17">
        <v>63.463587627163399</v>
      </c>
      <c r="BA14" s="17">
        <v>0.31234933294952599</v>
      </c>
      <c r="BB14" s="17">
        <v>1.8255017694406299E-3</v>
      </c>
      <c r="BC14" s="17">
        <v>1.33870037027728E-2</v>
      </c>
      <c r="BD14" s="17">
        <v>1.29318486392521E-4</v>
      </c>
      <c r="BE14" s="17">
        <v>2.6255605882703E-4</v>
      </c>
      <c r="BF14" s="17">
        <v>0</v>
      </c>
      <c r="BG14" s="17">
        <v>0</v>
      </c>
      <c r="BH14" s="17">
        <v>3.6350477371896601</v>
      </c>
      <c r="BI14" s="17">
        <v>2.34236009487039</v>
      </c>
      <c r="BJ14" s="17">
        <v>4.2640030542171602E-2</v>
      </c>
      <c r="BK14" s="17">
        <v>4.0967861449869601E-2</v>
      </c>
      <c r="BL14" s="17">
        <v>215.38711696952601</v>
      </c>
      <c r="BM14" s="17">
        <v>3880.7224489529699</v>
      </c>
      <c r="BN14" s="17">
        <v>396.69617567728699</v>
      </c>
      <c r="BO14" s="17">
        <v>4311.91394478455</v>
      </c>
      <c r="BP14" s="17">
        <v>0</v>
      </c>
      <c r="BQ14" s="17">
        <v>4.1540726371730097</v>
      </c>
      <c r="BR14" s="17">
        <v>0</v>
      </c>
      <c r="BS14" s="17">
        <v>0.34066263072505498</v>
      </c>
      <c r="BT14" s="17">
        <v>1.0530078555679801E-3</v>
      </c>
      <c r="BU14" s="17">
        <v>3.5169712423631298E-3</v>
      </c>
      <c r="BV14" s="17">
        <v>2.92483785950693E-3</v>
      </c>
      <c r="BW14" s="17">
        <v>8.5744767811667899E-2</v>
      </c>
      <c r="BX14" s="17">
        <v>7.3207351429531997E-2</v>
      </c>
      <c r="BY14" s="17">
        <v>34.777962572018303</v>
      </c>
      <c r="BZ14" s="17">
        <v>0.71076373057424802</v>
      </c>
      <c r="CA14" s="17">
        <v>0.45755953849104603</v>
      </c>
      <c r="CB14" s="17">
        <v>56.472626967487301</v>
      </c>
      <c r="CC14" s="17">
        <v>0.419112234050386</v>
      </c>
      <c r="CD14" s="17">
        <v>0</v>
      </c>
      <c r="CE14" s="5">
        <v>7.6305930118553495E-7</v>
      </c>
      <c r="CF14" s="17">
        <v>0.31940768634402</v>
      </c>
      <c r="CG14" s="17">
        <v>125.59789535781201</v>
      </c>
      <c r="CH14" s="17">
        <v>121.700013185852</v>
      </c>
      <c r="CI14" s="17">
        <v>3.8978821719605099</v>
      </c>
      <c r="CJ14" s="17">
        <v>0.161452525651328</v>
      </c>
      <c r="CK14" s="17">
        <v>0</v>
      </c>
      <c r="CL14" s="17">
        <v>1.56201969075767</v>
      </c>
      <c r="CM14" s="17">
        <v>0.37449206922953898</v>
      </c>
      <c r="CN14" s="17">
        <v>10.1454129924987</v>
      </c>
      <c r="CO14" s="17">
        <v>2.1168768802283999</v>
      </c>
      <c r="CP14" s="17">
        <v>1.52317933069881</v>
      </c>
      <c r="CQ14" s="17">
        <v>40.581652061817501</v>
      </c>
      <c r="CR14" s="17">
        <v>7.8322271878777494E-2</v>
      </c>
      <c r="CS14" s="17">
        <v>0.36155083408455801</v>
      </c>
      <c r="CT14" s="17">
        <v>6.40937018620237</v>
      </c>
      <c r="CU14" s="17">
        <v>1.13291063064314E-2</v>
      </c>
      <c r="CV14" s="17">
        <v>21.354787612652299</v>
      </c>
      <c r="CW14" s="17">
        <v>52.7610832195939</v>
      </c>
      <c r="CX14" s="17">
        <v>0</v>
      </c>
      <c r="CY14" s="17">
        <v>0</v>
      </c>
      <c r="CZ14" s="17">
        <v>4.4089288489368599</v>
      </c>
      <c r="DA14" s="17">
        <v>0.23633228933287101</v>
      </c>
      <c r="DB14" s="17">
        <v>0</v>
      </c>
      <c r="DC14" s="17">
        <v>212.69924111542801</v>
      </c>
      <c r="DD14" s="17">
        <v>0.22471750705917301</v>
      </c>
      <c r="DE14" s="17">
        <v>6.7737911701827098</v>
      </c>
      <c r="DF14" s="17"/>
      <c r="DG14" s="25">
        <f t="shared" si="0"/>
        <v>8.0000019935520771E-3</v>
      </c>
      <c r="DH14" s="94">
        <f t="shared" si="1"/>
        <v>1.0126369790508061</v>
      </c>
      <c r="DI14" s="25">
        <f t="shared" si="2"/>
        <v>1.9246999515877591E-2</v>
      </c>
      <c r="DJ14" s="40">
        <f t="shared" si="3"/>
        <v>-2.1702180758058964E-7</v>
      </c>
      <c r="DK14" s="40"/>
      <c r="DL14" s="40">
        <f t="shared" si="4"/>
        <v>-3.2433740895784728E-7</v>
      </c>
      <c r="DM14" s="40">
        <f t="shared" si="5"/>
        <v>-3.4222048992213219E-7</v>
      </c>
      <c r="DN14" s="40">
        <f t="shared" si="6"/>
        <v>-3.4300845645902093E-7</v>
      </c>
      <c r="DO14" s="40">
        <f t="shared" si="7"/>
        <v>-8.0419791268046208E-8</v>
      </c>
      <c r="DP14" s="40">
        <f t="shared" si="8"/>
        <v>-4.1920476134811424E-7</v>
      </c>
      <c r="DQ14" s="72">
        <f t="shared" si="9"/>
        <v>1.196019647094369E-3</v>
      </c>
      <c r="DR14" s="72">
        <f t="shared" si="10"/>
        <v>-1.3935937741625291E-6</v>
      </c>
      <c r="DS14" s="72">
        <f t="shared" si="11"/>
        <v>9.6536619009733441E-4</v>
      </c>
      <c r="DT14" s="72">
        <f t="shared" si="12"/>
        <v>1.5171536993874979E-4</v>
      </c>
      <c r="DU14" s="72">
        <f t="shared" si="13"/>
        <v>1.3217935993666634E-6</v>
      </c>
      <c r="DV14" s="72">
        <f t="shared" si="14"/>
        <v>2.6848024841969151E-6</v>
      </c>
      <c r="DW14" s="72">
        <f t="shared" si="15"/>
        <v>1.9293726332212145E-7</v>
      </c>
      <c r="DX14" s="72">
        <f t="shared" si="16"/>
        <v>8.5640816539591002E-7</v>
      </c>
      <c r="DY14" s="72">
        <f t="shared" si="17"/>
        <v>1.3441425799704441E-6</v>
      </c>
      <c r="DZ14" s="72">
        <f t="shared" si="18"/>
        <v>8.6679584293208791E-4</v>
      </c>
      <c r="EA14" s="72">
        <f t="shared" si="19"/>
        <v>2.7805433558166132E-7</v>
      </c>
      <c r="EB14" s="72">
        <f t="shared" si="20"/>
        <v>-2.9884945601395518E-7</v>
      </c>
      <c r="EC14" s="72">
        <f t="shared" si="21"/>
        <v>2.5137101166881935E-7</v>
      </c>
      <c r="ED14" s="72">
        <f t="shared" si="22"/>
        <v>1.2829660887264689E-6</v>
      </c>
      <c r="EE14" s="72">
        <f t="shared" si="23"/>
        <v>-2.3012456461803777E-4</v>
      </c>
      <c r="EF14" s="72">
        <f t="shared" si="24"/>
        <v>-2.0412708937227042E-7</v>
      </c>
      <c r="EG14" s="72">
        <f t="shared" si="25"/>
        <v>-7.4963095811122057E-7</v>
      </c>
      <c r="EH14" s="40">
        <f t="shared" si="26"/>
        <v>3.3767875750058415E-6</v>
      </c>
      <c r="EI14" s="69">
        <f t="shared" si="27"/>
        <v>-8.4871535502551313E-5</v>
      </c>
      <c r="EJ14" s="40">
        <f t="shared" si="28"/>
        <v>2.875843446730552E-4</v>
      </c>
      <c r="EK14" s="40">
        <f t="shared" si="29"/>
        <v>3.1963145625057594E-6</v>
      </c>
      <c r="EL14" s="40">
        <f t="shared" si="30"/>
        <v>-9.9061505525959608E-7</v>
      </c>
      <c r="EM14" s="69">
        <f t="shared" si="31"/>
        <v>3.8130067038844727E-6</v>
      </c>
      <c r="EN14" s="40">
        <f t="shared" si="32"/>
        <v>-8.8670220940766074E-7</v>
      </c>
      <c r="EO14" s="40">
        <f t="shared" si="33"/>
        <v>-9.1510205222608576E-7</v>
      </c>
      <c r="EP14" s="40"/>
      <c r="EQ14" s="40"/>
      <c r="ER14" s="40"/>
      <c r="ES14" s="40"/>
    </row>
    <row r="15" spans="1:149" x14ac:dyDescent="0.25">
      <c r="A15" s="15" t="s">
        <v>185</v>
      </c>
      <c r="B15" s="15">
        <v>64.158703200000005</v>
      </c>
      <c r="D15" s="15">
        <v>453.04010168000002</v>
      </c>
      <c r="E15" s="15">
        <v>13.38991459</v>
      </c>
      <c r="F15" s="15">
        <v>12.954092299999999</v>
      </c>
      <c r="G15" s="15">
        <v>5.2757855200000003</v>
      </c>
      <c r="H15" s="15">
        <v>18.51160685</v>
      </c>
      <c r="I15" s="15"/>
      <c r="J15" s="17" t="s">
        <v>185</v>
      </c>
      <c r="K15" s="17">
        <v>0</v>
      </c>
      <c r="L15" s="17">
        <v>0.20560686588438801</v>
      </c>
      <c r="M15" s="17">
        <v>1.8678565106872502E-2</v>
      </c>
      <c r="N15" s="17">
        <v>9.9004947875428295E-2</v>
      </c>
      <c r="O15" s="17">
        <v>9.9004947875428295E-2</v>
      </c>
      <c r="P15" s="17">
        <v>0.29403451015205201</v>
      </c>
      <c r="Q15" s="17">
        <v>0</v>
      </c>
      <c r="R15" s="5">
        <v>5.7036843358300602E-5</v>
      </c>
      <c r="S15" s="17">
        <v>2.7847508328510698E-4</v>
      </c>
      <c r="T15" s="17">
        <v>4.7912268796320302E-2</v>
      </c>
      <c r="U15" s="5">
        <v>5.4147982192947602E-5</v>
      </c>
      <c r="V15" s="17">
        <v>1.0240266535786399E-2</v>
      </c>
      <c r="W15" s="17">
        <v>1.8954401188291199E-3</v>
      </c>
      <c r="X15" s="17">
        <v>1.1617242724471801E-3</v>
      </c>
      <c r="Y15" s="17">
        <v>0.43454021581223701</v>
      </c>
      <c r="Z15" s="5">
        <v>1.87575688233381E-8</v>
      </c>
      <c r="AA15" s="5">
        <v>7.5029923623075705E-8</v>
      </c>
      <c r="AB15" s="17">
        <v>64.1586312838064</v>
      </c>
      <c r="AC15" s="17">
        <v>0.43582208322448002</v>
      </c>
      <c r="AD15" s="17">
        <v>6.0110991470317501</v>
      </c>
      <c r="AE15" s="17">
        <v>1.7789977401522199</v>
      </c>
      <c r="AF15" s="17">
        <v>0.16213350699140699</v>
      </c>
      <c r="AG15" s="17">
        <v>4.31962041061084</v>
      </c>
      <c r="AH15" s="17">
        <v>0.68222740625120504</v>
      </c>
      <c r="AI15" s="17">
        <v>1.81176763874151</v>
      </c>
      <c r="AJ15" s="17">
        <v>1.3722005952720001E-2</v>
      </c>
      <c r="AK15" s="17">
        <v>0.316183097459594</v>
      </c>
      <c r="AL15" s="17">
        <v>4.4389328480892703E-3</v>
      </c>
      <c r="AM15" s="17">
        <v>0</v>
      </c>
      <c r="AN15" s="17">
        <v>0</v>
      </c>
      <c r="AO15" s="17">
        <v>0.43196000502389698</v>
      </c>
      <c r="AP15" s="17">
        <v>0.43196000502389698</v>
      </c>
      <c r="AQ15" s="17">
        <v>0</v>
      </c>
      <c r="AR15" s="17">
        <v>0</v>
      </c>
      <c r="AS15" s="17">
        <v>5.1647336109201497E-2</v>
      </c>
      <c r="AT15" s="5">
        <v>1.5702991279555499E-7</v>
      </c>
      <c r="AU15" s="5">
        <v>3.0322898760875202E-7</v>
      </c>
      <c r="AV15" s="17">
        <v>3.6243203989704398</v>
      </c>
      <c r="AW15" s="17">
        <v>6.3960699095497606E-2</v>
      </c>
      <c r="AX15" s="17">
        <v>1.0001102344058901E-2</v>
      </c>
      <c r="AY15" s="17">
        <v>0</v>
      </c>
      <c r="AZ15" s="17">
        <v>5.5233533810246804</v>
      </c>
      <c r="BA15" s="17">
        <v>2.7184189123040998E-2</v>
      </c>
      <c r="BB15" s="17">
        <v>1.9431101099555201E-4</v>
      </c>
      <c r="BC15" s="17">
        <v>1.4249525007578299E-3</v>
      </c>
      <c r="BD15" s="5">
        <v>1.37650178827912E-5</v>
      </c>
      <c r="BE15" s="5">
        <v>2.7947087834344699E-5</v>
      </c>
      <c r="BF15" s="17">
        <v>0</v>
      </c>
      <c r="BG15" s="17">
        <v>0</v>
      </c>
      <c r="BH15" s="17">
        <v>0.31636448863068101</v>
      </c>
      <c r="BI15" s="17">
        <v>0.24932735536963199</v>
      </c>
      <c r="BJ15" s="17">
        <v>4.5387265186262998E-3</v>
      </c>
      <c r="BK15" s="17">
        <v>4.3607346688933303E-3</v>
      </c>
      <c r="BL15" s="17">
        <v>18.7455261639026</v>
      </c>
      <c r="BM15" s="17">
        <v>407.73599979232398</v>
      </c>
      <c r="BN15" s="17">
        <v>41.679663302413502</v>
      </c>
      <c r="BO15" s="17">
        <v>453.03998349370801</v>
      </c>
      <c r="BP15" s="17">
        <v>0</v>
      </c>
      <c r="BQ15" s="17">
        <v>0.361536494660185</v>
      </c>
      <c r="BR15" s="17">
        <v>0</v>
      </c>
      <c r="BS15" s="17">
        <v>3.0213049195035199E-2</v>
      </c>
      <c r="BT15" s="17">
        <v>1.12084793186483E-4</v>
      </c>
      <c r="BU15" s="17">
        <v>3.7435536317730099E-4</v>
      </c>
      <c r="BV15" s="17">
        <v>3.1132712580697402E-4</v>
      </c>
      <c r="BW15" s="17">
        <v>8.2751012621593099E-3</v>
      </c>
      <c r="BX15" s="17">
        <v>7.7923878395255598E-3</v>
      </c>
      <c r="BY15" s="17">
        <v>3.0267874612136398</v>
      </c>
      <c r="BZ15" s="17">
        <v>7.56556928763151E-2</v>
      </c>
      <c r="CA15" s="17">
        <v>4.87039463527284E-2</v>
      </c>
      <c r="CB15" s="17">
        <v>6.0111049181809602</v>
      </c>
      <c r="CC15" s="17">
        <v>4.4611458163439602E-2</v>
      </c>
      <c r="CD15" s="17">
        <v>0</v>
      </c>
      <c r="CE15" s="5">
        <v>8.1222131507906296E-8</v>
      </c>
      <c r="CF15" s="17">
        <v>3.3998624673026903E-2</v>
      </c>
      <c r="CG15" s="17">
        <v>13.389913570647</v>
      </c>
      <c r="CH15" s="17">
        <v>12.954091487422501</v>
      </c>
      <c r="CI15" s="17">
        <v>0.43582208322448002</v>
      </c>
      <c r="CJ15" s="17">
        <v>1.71854396677634E-2</v>
      </c>
      <c r="CK15" s="17">
        <v>0</v>
      </c>
      <c r="CL15" s="17">
        <v>0.16626567457574801</v>
      </c>
      <c r="CM15" s="17">
        <v>3.9861986018287297E-2</v>
      </c>
      <c r="CN15" s="17">
        <v>1.0799064609754301</v>
      </c>
      <c r="CO15" s="17">
        <v>0.225326161918462</v>
      </c>
      <c r="CP15" s="17">
        <v>0.16213147587316801</v>
      </c>
      <c r="CQ15" s="17">
        <v>4.3196258750971399</v>
      </c>
      <c r="CR15" s="17">
        <v>6.8165529060146297E-3</v>
      </c>
      <c r="CS15" s="17">
        <v>3.84844737688564E-2</v>
      </c>
      <c r="CT15" s="17">
        <v>0.68223100915469304</v>
      </c>
      <c r="CU15" s="17">
        <v>1.2059022869646201E-3</v>
      </c>
      <c r="CV15" s="17">
        <v>5.2757825773785898</v>
      </c>
      <c r="CW15" s="17">
        <v>4.5918924298452497</v>
      </c>
      <c r="CX15" s="17">
        <v>0</v>
      </c>
      <c r="CY15" s="17">
        <v>0</v>
      </c>
      <c r="CZ15" s="17">
        <v>0.38371689468384701</v>
      </c>
      <c r="DA15" s="17">
        <v>2.0568340224969901E-2</v>
      </c>
      <c r="DB15" s="17">
        <v>0</v>
      </c>
      <c r="DC15" s="17">
        <v>18.511600916020399</v>
      </c>
      <c r="DD15" s="17">
        <v>1.9557577151568299E-2</v>
      </c>
      <c r="DE15" s="17">
        <v>0.58953540447859198</v>
      </c>
      <c r="DF15" s="17"/>
      <c r="DG15" s="25">
        <f t="shared" si="0"/>
        <v>8.0000011721278359E-3</v>
      </c>
      <c r="DH15" s="94">
        <f t="shared" si="1"/>
        <v>1.0126366838256413</v>
      </c>
      <c r="DI15" s="25">
        <f t="shared" si="2"/>
        <v>1.9246996642853037E-2</v>
      </c>
      <c r="DJ15" s="40">
        <f t="shared" si="3"/>
        <v>-1.12091096013133E-6</v>
      </c>
      <c r="DK15" s="40"/>
      <c r="DL15" s="40">
        <f t="shared" si="4"/>
        <v>-2.6087379809241076E-7</v>
      </c>
      <c r="DM15" s="40">
        <f t="shared" si="5"/>
        <v>-7.6128416905096108E-8</v>
      </c>
      <c r="DN15" s="40">
        <f t="shared" si="6"/>
        <v>-6.272747482439823E-8</v>
      </c>
      <c r="DO15" s="40">
        <f t="shared" si="7"/>
        <v>-5.5775986331982542E-7</v>
      </c>
      <c r="DP15" s="40">
        <f t="shared" si="8"/>
        <v>-3.2055453905801429E-7</v>
      </c>
      <c r="DQ15" s="72">
        <f t="shared" si="9"/>
        <v>1.1952781673887007E-3</v>
      </c>
      <c r="DR15" s="72">
        <f t="shared" si="10"/>
        <v>-2.5415491665893376E-6</v>
      </c>
      <c r="DS15" s="72">
        <f t="shared" si="11"/>
        <v>9.6903905206092511E-4</v>
      </c>
      <c r="DT15" s="72">
        <f t="shared" si="12"/>
        <v>1.4890753044879439E-4</v>
      </c>
      <c r="DU15" s="72">
        <f t="shared" si="13"/>
        <v>-2.2202897808285629E-6</v>
      </c>
      <c r="DV15" s="72">
        <f t="shared" si="14"/>
        <v>6.1469235726951096E-8</v>
      </c>
      <c r="DW15" s="72">
        <f t="shared" si="15"/>
        <v>-3.9244044011267248E-7</v>
      </c>
      <c r="DX15" s="72">
        <f t="shared" si="16"/>
        <v>-1.3852843458717282E-6</v>
      </c>
      <c r="DY15" s="72">
        <f t="shared" si="17"/>
        <v>3.9543074501702249E-6</v>
      </c>
      <c r="DZ15" s="72">
        <f t="shared" si="18"/>
        <v>8.6714474889069753E-4</v>
      </c>
      <c r="EA15" s="72">
        <f t="shared" si="19"/>
        <v>-5.8950721872731761E-7</v>
      </c>
      <c r="EB15" s="72">
        <f t="shared" si="20"/>
        <v>1.4290349084388456E-8</v>
      </c>
      <c r="EC15" s="72">
        <f t="shared" si="21"/>
        <v>1.2819582578689654E-6</v>
      </c>
      <c r="ED15" s="72">
        <f t="shared" si="22"/>
        <v>-1.6511333976000126E-6</v>
      </c>
      <c r="EE15" s="72">
        <f t="shared" si="23"/>
        <v>-2.3111071563680031E-4</v>
      </c>
      <c r="EF15" s="72">
        <f t="shared" si="24"/>
        <v>3.7716933272858073E-8</v>
      </c>
      <c r="EG15" s="72">
        <f t="shared" si="25"/>
        <v>-5.0164433158425399E-6</v>
      </c>
      <c r="EH15" s="40">
        <f t="shared" si="26"/>
        <v>3.6192647169469093E-6</v>
      </c>
      <c r="EI15" s="69">
        <f t="shared" si="27"/>
        <v>-8.488686635097547E-5</v>
      </c>
      <c r="EJ15" s="40">
        <f t="shared" si="28"/>
        <v>2.8470323156680986E-4</v>
      </c>
      <c r="EK15" s="40">
        <f t="shared" si="29"/>
        <v>6.8095470708307153E-7</v>
      </c>
      <c r="EL15" s="40">
        <f t="shared" si="30"/>
        <v>-3.6801301171492612E-6</v>
      </c>
      <c r="EM15" s="69">
        <f t="shared" si="31"/>
        <v>4.2974771839320698E-6</v>
      </c>
      <c r="EN15" s="40">
        <f t="shared" si="32"/>
        <v>-9.9152134381031235E-7</v>
      </c>
      <c r="EO15" s="40">
        <f t="shared" si="33"/>
        <v>-1.0248796754445271E-6</v>
      </c>
      <c r="EP15" s="40"/>
      <c r="EQ15" s="40"/>
      <c r="ER15" s="40"/>
      <c r="ES15" s="40"/>
    </row>
    <row r="16" spans="1:149" s="17" customFormat="1" x14ac:dyDescent="0.25">
      <c r="A16" s="15" t="s">
        <v>186</v>
      </c>
      <c r="B16" s="15">
        <v>76.013374540000001</v>
      </c>
      <c r="C16" s="15"/>
      <c r="D16" s="15">
        <v>564.96279442000002</v>
      </c>
      <c r="E16" s="15">
        <v>16.096949250000002</v>
      </c>
      <c r="F16" s="15">
        <v>15.602879379999999</v>
      </c>
      <c r="G16" s="15">
        <v>1.9386099000000001</v>
      </c>
      <c r="H16" s="15">
        <v>26.676152930000001</v>
      </c>
      <c r="I16" s="15"/>
      <c r="J16" s="17" t="s">
        <v>186</v>
      </c>
      <c r="K16" s="17">
        <v>0</v>
      </c>
      <c r="L16" s="17">
        <v>0.296289703740162</v>
      </c>
      <c r="M16" s="17">
        <v>2.6916980309796501E-2</v>
      </c>
      <c r="N16" s="17">
        <v>0.14267108384615801</v>
      </c>
      <c r="O16" s="17">
        <v>0.14267108384615801</v>
      </c>
      <c r="P16" s="17">
        <v>0.42371858212734997</v>
      </c>
      <c r="Q16" s="17">
        <v>0</v>
      </c>
      <c r="R16" s="5">
        <v>6.8699202654364793E-5</v>
      </c>
      <c r="S16" s="17">
        <v>3.3541334347459399E-4</v>
      </c>
      <c r="T16" s="17">
        <v>6.9044336017222194E-2</v>
      </c>
      <c r="U16" s="5">
        <v>6.5219875915339894E-5</v>
      </c>
      <c r="V16" s="17">
        <v>1.47568213060619E-2</v>
      </c>
      <c r="W16" s="17">
        <v>2.2830155194364901E-3</v>
      </c>
      <c r="X16" s="17">
        <v>1.39926542017339E-3</v>
      </c>
      <c r="Y16" s="17">
        <v>0.62619453822358095</v>
      </c>
      <c r="Z16" s="5">
        <v>2.25929650732761E-8</v>
      </c>
      <c r="AA16" s="5">
        <v>9.0371833980940995E-8</v>
      </c>
      <c r="AB16" s="17">
        <v>76.013366174264306</v>
      </c>
      <c r="AC16" s="17">
        <v>0.49406953565149297</v>
      </c>
      <c r="AD16" s="17">
        <v>7.24021449538958</v>
      </c>
      <c r="AE16" s="17">
        <v>2.1427580903564301</v>
      </c>
      <c r="AF16" s="17">
        <v>0.19528554275037599</v>
      </c>
      <c r="AG16" s="17">
        <v>5.20287181236462</v>
      </c>
      <c r="AH16" s="17">
        <v>0.82172521492308603</v>
      </c>
      <c r="AI16" s="17">
        <v>2.6108472539260799</v>
      </c>
      <c r="AJ16" s="17">
        <v>1.9774144854630801E-2</v>
      </c>
      <c r="AK16" s="17">
        <v>0.45563532394232698</v>
      </c>
      <c r="AL16" s="17">
        <v>6.3966949525011401E-3</v>
      </c>
      <c r="AM16" s="17">
        <v>0</v>
      </c>
      <c r="AN16" s="17">
        <v>0</v>
      </c>
      <c r="AO16" s="17">
        <v>0.62247603187581302</v>
      </c>
      <c r="AP16" s="17">
        <v>0.62247603187581302</v>
      </c>
      <c r="AQ16" s="17">
        <v>0</v>
      </c>
      <c r="AR16" s="17">
        <v>0</v>
      </c>
      <c r="AS16" s="17">
        <v>7.4426439330635405E-2</v>
      </c>
      <c r="AT16" s="5">
        <v>1.8913871228242799E-7</v>
      </c>
      <c r="AU16" s="5">
        <v>3.6523351292057301E-7</v>
      </c>
      <c r="AV16" s="17">
        <v>4.5197031563352503</v>
      </c>
      <c r="AW16" s="17">
        <v>9.2170188220616497E-2</v>
      </c>
      <c r="AX16" s="17">
        <v>1.4412105582605601E-2</v>
      </c>
      <c r="AY16" s="17">
        <v>0</v>
      </c>
      <c r="AZ16" s="17">
        <v>7.9594230048978698</v>
      </c>
      <c r="BA16" s="17">
        <v>3.9173978516095297E-2</v>
      </c>
      <c r="BB16" s="17">
        <v>2.3404163395558699E-4</v>
      </c>
      <c r="BC16" s="17">
        <v>1.71632033113422E-3</v>
      </c>
      <c r="BD16" s="5">
        <v>1.6579593372906201E-5</v>
      </c>
      <c r="BE16" s="5">
        <v>3.3661414231937199E-5</v>
      </c>
      <c r="BF16" s="17">
        <v>0</v>
      </c>
      <c r="BG16" s="17">
        <v>0</v>
      </c>
      <c r="BH16" s="17">
        <v>0.45589766612400601</v>
      </c>
      <c r="BI16" s="17">
        <v>0.30030837406482602</v>
      </c>
      <c r="BJ16" s="17">
        <v>5.4667764943203403E-3</v>
      </c>
      <c r="BK16" s="17">
        <v>5.2524047399372699E-3</v>
      </c>
      <c r="BL16" s="17">
        <v>27.0132421567817</v>
      </c>
      <c r="BM16" s="17">
        <v>508.46636184196097</v>
      </c>
      <c r="BN16" s="17">
        <v>51.976528210232701</v>
      </c>
      <c r="BO16" s="17">
        <v>564.96259320852903</v>
      </c>
      <c r="BP16" s="17">
        <v>0</v>
      </c>
      <c r="BQ16" s="17">
        <v>0.52099177407364505</v>
      </c>
      <c r="BR16" s="17">
        <v>0</v>
      </c>
      <c r="BS16" s="17">
        <v>4.2806087380887002E-2</v>
      </c>
      <c r="BT16" s="17">
        <v>1.3500301719671201E-4</v>
      </c>
      <c r="BU16" s="17">
        <v>4.5089916655500199E-4</v>
      </c>
      <c r="BV16" s="17">
        <v>3.7498475468443498E-4</v>
      </c>
      <c r="BW16" s="17">
        <v>1.08706951350827E-2</v>
      </c>
      <c r="BX16" s="17">
        <v>9.3857410032132296E-3</v>
      </c>
      <c r="BY16" s="17">
        <v>4.3617539407133004</v>
      </c>
      <c r="BZ16" s="17">
        <v>9.1125411266720593E-2</v>
      </c>
      <c r="CA16" s="17">
        <v>5.8662700331244398E-2</v>
      </c>
      <c r="CB16" s="17">
        <v>7.2402214531765798</v>
      </c>
      <c r="CC16" s="17">
        <v>5.3733361861141797E-2</v>
      </c>
      <c r="CD16" s="17">
        <v>0</v>
      </c>
      <c r="CE16" s="5">
        <v>9.7829989891808098E-8</v>
      </c>
      <c r="CF16" s="17">
        <v>4.0950503491569999E-2</v>
      </c>
      <c r="CG16" s="17">
        <v>16.0969406964652</v>
      </c>
      <c r="CH16" s="17">
        <v>15.602871160813701</v>
      </c>
      <c r="CI16" s="17">
        <v>0.49406953565149297</v>
      </c>
      <c r="CJ16" s="17">
        <v>2.06994543670805E-2</v>
      </c>
      <c r="CK16" s="17">
        <v>0</v>
      </c>
      <c r="CL16" s="17">
        <v>0.200262918258128</v>
      </c>
      <c r="CM16" s="17">
        <v>4.8012777801661098E-2</v>
      </c>
      <c r="CN16" s="17">
        <v>1.30072046616732</v>
      </c>
      <c r="CO16" s="17">
        <v>0.27139965200041899</v>
      </c>
      <c r="CP16" s="17">
        <v>0.195283207284071</v>
      </c>
      <c r="CQ16" s="17">
        <v>5.2028774199308803</v>
      </c>
      <c r="CR16" s="17">
        <v>9.8229814713073904E-3</v>
      </c>
      <c r="CS16" s="17">
        <v>4.6353547688729402E-2</v>
      </c>
      <c r="CT16" s="17">
        <v>0.82173007148486799</v>
      </c>
      <c r="CU16" s="17">
        <v>1.4524747000887301E-3</v>
      </c>
      <c r="CV16" s="17">
        <v>1.93860833293319</v>
      </c>
      <c r="CW16" s="17">
        <v>6.6171478096967897</v>
      </c>
      <c r="CX16" s="17">
        <v>0</v>
      </c>
      <c r="CY16" s="17">
        <v>0</v>
      </c>
      <c r="CZ16" s="17">
        <v>0.55295607627361298</v>
      </c>
      <c r="DA16" s="17">
        <v>2.9640246602045599E-2</v>
      </c>
      <c r="DB16" s="17">
        <v>0</v>
      </c>
      <c r="DC16" s="17">
        <v>26.6761444721859</v>
      </c>
      <c r="DD16" s="17">
        <v>2.8183520344603301E-2</v>
      </c>
      <c r="DE16" s="17">
        <v>0.84955031690932303</v>
      </c>
      <c r="DG16" s="25">
        <f t="shared" si="0"/>
        <v>8.0000042669497902E-3</v>
      </c>
      <c r="DH16" s="94">
        <f t="shared" si="1"/>
        <v>1.0126366718754007</v>
      </c>
      <c r="DI16" s="25">
        <f t="shared" si="2"/>
        <v>1.9246994413377232E-2</v>
      </c>
      <c r="DJ16" s="40">
        <f t="shared" si="3"/>
        <v>-1.1005610191520175E-7</v>
      </c>
      <c r="DK16" s="40"/>
      <c r="DL16" s="40">
        <f t="shared" si="4"/>
        <v>-3.5614995001703431E-7</v>
      </c>
      <c r="DM16" s="40">
        <f t="shared" si="5"/>
        <v>-5.3137614267725797E-7</v>
      </c>
      <c r="DN16" s="40">
        <f t="shared" si="6"/>
        <v>-5.267736869907589E-7</v>
      </c>
      <c r="DO16" s="40">
        <f t="shared" si="7"/>
        <v>-8.0834561408827505E-7</v>
      </c>
      <c r="DP16" s="40">
        <f t="shared" si="8"/>
        <v>-3.1705524116732173E-7</v>
      </c>
      <c r="DQ16" s="72">
        <f t="shared" si="9"/>
        <v>1.1952301863544744E-3</v>
      </c>
      <c r="DR16" s="72">
        <f t="shared" si="10"/>
        <v>6.0802948833931124E-6</v>
      </c>
      <c r="DS16" s="72">
        <f t="shared" si="11"/>
        <v>9.6168313694358642E-4</v>
      </c>
      <c r="DT16" s="72">
        <f t="shared" si="12"/>
        <v>1.5406390905787232E-4</v>
      </c>
      <c r="DU16" s="72">
        <f t="shared" si="13"/>
        <v>-1.9248215053516781E-6</v>
      </c>
      <c r="DV16" s="72">
        <f t="shared" si="14"/>
        <v>5.762168005456264E-6</v>
      </c>
      <c r="DW16" s="72">
        <f t="shared" si="15"/>
        <v>9.0858382116412983E-7</v>
      </c>
      <c r="DX16" s="72">
        <f t="shared" si="16"/>
        <v>1.0489928939121092E-7</v>
      </c>
      <c r="DY16" s="72">
        <f t="shared" si="17"/>
        <v>-6.8889102669929117E-7</v>
      </c>
      <c r="DZ16" s="72">
        <f t="shared" si="18"/>
        <v>8.6717789819682931E-4</v>
      </c>
      <c r="EA16" s="72">
        <f t="shared" si="19"/>
        <v>-5.0341828815798117E-8</v>
      </c>
      <c r="EB16" s="72">
        <f t="shared" si="20"/>
        <v>3.3740765832635715E-6</v>
      </c>
      <c r="EC16" s="72">
        <f t="shared" si="21"/>
        <v>1.5740631645367926E-6</v>
      </c>
      <c r="ED16" s="72">
        <f t="shared" si="22"/>
        <v>-4.7278481269259918E-6</v>
      </c>
      <c r="EE16" s="72">
        <f t="shared" si="23"/>
        <v>-2.2982546270373388E-4</v>
      </c>
      <c r="EF16" s="72">
        <f t="shared" si="24"/>
        <v>8.1599382874369393E-7</v>
      </c>
      <c r="EG16" s="72">
        <f t="shared" si="25"/>
        <v>3.0040802068191903E-6</v>
      </c>
      <c r="EH16" s="40">
        <f t="shared" si="26"/>
        <v>6.1635596776644058E-6</v>
      </c>
      <c r="EI16" s="69">
        <f t="shared" si="27"/>
        <v>-8.5494812113495787E-5</v>
      </c>
      <c r="EJ16" s="40">
        <f t="shared" si="28"/>
        <v>2.8290076834043586E-4</v>
      </c>
      <c r="EK16" s="40">
        <f t="shared" si="29"/>
        <v>-4.3600974737119867E-6</v>
      </c>
      <c r="EL16" s="40">
        <f t="shared" si="30"/>
        <v>-5.7828620113993249E-6</v>
      </c>
      <c r="EM16" s="69">
        <f t="shared" si="31"/>
        <v>5.113691034937032E-6</v>
      </c>
      <c r="EN16" s="40">
        <f t="shared" si="32"/>
        <v>-9.9429015216744127E-7</v>
      </c>
      <c r="EO16" s="40">
        <f t="shared" si="33"/>
        <v>-1.0257746438110408E-6</v>
      </c>
      <c r="EP16" s="40"/>
      <c r="EQ16" s="40"/>
      <c r="ER16" s="40"/>
      <c r="ES16" s="40"/>
    </row>
    <row r="17" spans="1:149" s="17" customFormat="1" x14ac:dyDescent="0.25">
      <c r="A17" s="15" t="s">
        <v>187</v>
      </c>
      <c r="B17" s="15">
        <v>0.84618833999999998</v>
      </c>
      <c r="C17" s="15"/>
      <c r="D17" s="15">
        <v>6.3279493699999998</v>
      </c>
      <c r="E17" s="15">
        <v>0.18329756</v>
      </c>
      <c r="F17" s="15">
        <v>0.17760190000000001</v>
      </c>
      <c r="G17" s="15">
        <v>3.2251179999999997E-2</v>
      </c>
      <c r="H17" s="15">
        <v>0.30224801000000001</v>
      </c>
      <c r="I17" s="15"/>
      <c r="J17" s="17" t="s">
        <v>187</v>
      </c>
      <c r="K17" s="17">
        <v>0</v>
      </c>
      <c r="L17" s="17">
        <v>3.3570369433378999E-3</v>
      </c>
      <c r="M17" s="17">
        <v>3.0497426019194499E-4</v>
      </c>
      <c r="N17" s="17">
        <v>1.61649798916185E-3</v>
      </c>
      <c r="O17" s="17">
        <v>1.61649798916185E-3</v>
      </c>
      <c r="P17" s="17">
        <v>4.8008694895748903E-3</v>
      </c>
      <c r="Q17" s="17">
        <v>0</v>
      </c>
      <c r="R17" s="5">
        <v>7.82010251492253E-7</v>
      </c>
      <c r="S17" s="5">
        <v>3.8179364738173503E-6</v>
      </c>
      <c r="T17" s="17">
        <v>7.8229574083870399E-4</v>
      </c>
      <c r="U17" s="5">
        <v>7.42361880394407E-7</v>
      </c>
      <c r="V17" s="17">
        <v>1.6719690041815E-4</v>
      </c>
      <c r="W17" s="5">
        <v>2.5987070994339599E-5</v>
      </c>
      <c r="X17" s="5">
        <v>1.5927349989252401E-5</v>
      </c>
      <c r="Y17" s="17">
        <v>7.0949706716270603E-3</v>
      </c>
      <c r="Z17" s="5">
        <v>2.57162199551359E-10</v>
      </c>
      <c r="AA17" s="5">
        <v>1.0286637234963099E-9</v>
      </c>
      <c r="AB17" s="17">
        <v>0.84618759304882596</v>
      </c>
      <c r="AC17" s="17">
        <v>5.69562349465654E-3</v>
      </c>
      <c r="AD17" s="17">
        <v>8.2412706669532598E-2</v>
      </c>
      <c r="AE17" s="17">
        <v>2.4390254688955299E-2</v>
      </c>
      <c r="AF17" s="17">
        <v>2.22286369373391E-3</v>
      </c>
      <c r="AG17" s="17">
        <v>5.9222506765433697E-2</v>
      </c>
      <c r="AH17" s="17">
        <v>9.3534131406493703E-3</v>
      </c>
      <c r="AI17" s="17">
        <v>2.9581605166818199E-2</v>
      </c>
      <c r="AJ17" s="17">
        <v>2.24046447960779E-4</v>
      </c>
      <c r="AK17" s="17">
        <v>5.1624828492865303E-3</v>
      </c>
      <c r="AL17" s="5">
        <v>7.2477368679706993E-5</v>
      </c>
      <c r="AM17" s="17">
        <v>0</v>
      </c>
      <c r="AN17" s="17">
        <v>0</v>
      </c>
      <c r="AO17" s="17">
        <v>7.0528069860943399E-3</v>
      </c>
      <c r="AP17" s="17">
        <v>7.0528069860943399E-3</v>
      </c>
      <c r="AQ17" s="17">
        <v>0</v>
      </c>
      <c r="AR17" s="17">
        <v>0</v>
      </c>
      <c r="AS17" s="17">
        <v>8.4328545657996897E-4</v>
      </c>
      <c r="AT17" s="5">
        <v>2.15286710802096E-9</v>
      </c>
      <c r="AU17" s="5">
        <v>4.1574024012852903E-9</v>
      </c>
      <c r="AV17" s="17">
        <v>5.0623639786813002E-2</v>
      </c>
      <c r="AW17" s="17">
        <v>1.04432406889443E-3</v>
      </c>
      <c r="AX17" s="17">
        <v>1.63293114739331E-4</v>
      </c>
      <c r="AY17" s="17">
        <v>0</v>
      </c>
      <c r="AZ17" s="17">
        <v>9.0182547875869795E-2</v>
      </c>
      <c r="BA17" s="17">
        <v>4.4384963441855801E-4</v>
      </c>
      <c r="BB17" s="5">
        <v>2.6640508826755202E-6</v>
      </c>
      <c r="BC17" s="5">
        <v>1.9536179500322399E-5</v>
      </c>
      <c r="BD17" s="5">
        <v>1.8871501402690701E-7</v>
      </c>
      <c r="BE17" s="5">
        <v>3.83156787204374E-7</v>
      </c>
      <c r="BF17" s="17">
        <v>0</v>
      </c>
      <c r="BG17" s="17">
        <v>0</v>
      </c>
      <c r="BH17" s="17">
        <v>5.1654707132988299E-3</v>
      </c>
      <c r="BI17" s="17">
        <v>3.4182882322789702E-3</v>
      </c>
      <c r="BJ17" s="5">
        <v>6.2226430110727101E-5</v>
      </c>
      <c r="BK17" s="5">
        <v>5.97861648947017E-5</v>
      </c>
      <c r="BL17" s="17">
        <v>0.30606794204048698</v>
      </c>
      <c r="BM17" s="17">
        <v>5.6951620430231902</v>
      </c>
      <c r="BN17" s="17">
        <v>0.58217240188054198</v>
      </c>
      <c r="BO17" s="17">
        <v>6.3279580846905503</v>
      </c>
      <c r="BP17" s="17">
        <v>0</v>
      </c>
      <c r="BQ17" s="17">
        <v>5.9029961942712898E-3</v>
      </c>
      <c r="BR17" s="17">
        <v>0</v>
      </c>
      <c r="BS17" s="17">
        <v>4.8520439490291401E-4</v>
      </c>
      <c r="BT17" s="5">
        <v>1.53669146998682E-6</v>
      </c>
      <c r="BU17" s="5">
        <v>5.13239428782442E-6</v>
      </c>
      <c r="BV17" s="5">
        <v>4.2683916731427397E-6</v>
      </c>
      <c r="BW17" s="17">
        <v>1.2344858373981E-4</v>
      </c>
      <c r="BX17" s="17">
        <v>1.06835154902252E-4</v>
      </c>
      <c r="BY17" s="17">
        <v>4.9419851465797998E-2</v>
      </c>
      <c r="BZ17" s="17">
        <v>1.0372462066722799E-3</v>
      </c>
      <c r="CA17" s="17">
        <v>6.6773577605449804E-4</v>
      </c>
      <c r="CB17" s="17">
        <v>8.2412732022685495E-2</v>
      </c>
      <c r="CC17" s="17">
        <v>6.11629237696831E-4</v>
      </c>
      <c r="CD17" s="17">
        <v>0</v>
      </c>
      <c r="CE17" s="5">
        <v>1.1135792589163101E-9</v>
      </c>
      <c r="CF17" s="17">
        <v>4.6612525559836199E-4</v>
      </c>
      <c r="CG17" s="17">
        <v>0.18329748457921999</v>
      </c>
      <c r="CH17" s="17">
        <v>0.177601861084563</v>
      </c>
      <c r="CI17" s="17">
        <v>5.69562349465654E-3</v>
      </c>
      <c r="CJ17" s="17">
        <v>2.35613485672712E-4</v>
      </c>
      <c r="CK17" s="17">
        <v>0</v>
      </c>
      <c r="CL17" s="17">
        <v>2.2795231402635602E-3</v>
      </c>
      <c r="CM17" s="17">
        <v>5.4651262972822505E-4</v>
      </c>
      <c r="CN17" s="17">
        <v>1.4805611424351099E-2</v>
      </c>
      <c r="CO17" s="17">
        <v>3.0892507041011398E-3</v>
      </c>
      <c r="CP17" s="17">
        <v>2.2228428600561002E-3</v>
      </c>
      <c r="CQ17" s="17">
        <v>5.9222590541069299E-2</v>
      </c>
      <c r="CR17" s="17">
        <v>1.1129645497048501E-4</v>
      </c>
      <c r="CS17" s="17">
        <v>5.2762617327226503E-4</v>
      </c>
      <c r="CT17" s="17">
        <v>9.3534534852317795E-3</v>
      </c>
      <c r="CU17" s="5">
        <v>1.6532987207680902E-5</v>
      </c>
      <c r="CV17" s="17">
        <v>3.2251169161747598E-2</v>
      </c>
      <c r="CW17" s="17">
        <v>7.4974108732062297E-2</v>
      </c>
      <c r="CX17" s="17">
        <v>0</v>
      </c>
      <c r="CY17" s="17">
        <v>0</v>
      </c>
      <c r="CZ17" s="17">
        <v>6.2651082517567996E-3</v>
      </c>
      <c r="DA17" s="17">
        <v>3.3583230810985598E-4</v>
      </c>
      <c r="DB17" s="17">
        <v>0</v>
      </c>
      <c r="DC17" s="17">
        <v>0.30224776093079098</v>
      </c>
      <c r="DD17" s="17">
        <v>3.1932273088730497E-4</v>
      </c>
      <c r="DE17" s="17">
        <v>9.6256603703985394E-3</v>
      </c>
      <c r="DG17" s="25">
        <f t="shared" si="0"/>
        <v>7.9999960665492614E-3</v>
      </c>
      <c r="DH17" s="94">
        <f t="shared" si="1"/>
        <v>1.012639237087916</v>
      </c>
      <c r="DI17" s="25">
        <f t="shared" si="2"/>
        <v>1.9246916735018858E-2</v>
      </c>
      <c r="DJ17" s="40">
        <f t="shared" si="3"/>
        <v>-8.8272449372718398E-7</v>
      </c>
      <c r="DK17" s="40"/>
      <c r="DL17" s="40">
        <f t="shared" si="4"/>
        <v>1.3771745064588638E-6</v>
      </c>
      <c r="DM17" s="40">
        <f t="shared" si="5"/>
        <v>-4.114663610918541E-7</v>
      </c>
      <c r="DN17" s="40">
        <f t="shared" si="6"/>
        <v>-2.1911610749509341E-7</v>
      </c>
      <c r="DO17" s="40">
        <f t="shared" si="7"/>
        <v>-3.3605754579290574E-7</v>
      </c>
      <c r="DP17" s="40">
        <f t="shared" si="8"/>
        <v>-8.2405574493315338E-7</v>
      </c>
      <c r="DQ17" s="72">
        <f t="shared" si="9"/>
        <v>1.1933322719644326E-3</v>
      </c>
      <c r="DR17" s="72">
        <f t="shared" si="10"/>
        <v>-1.2461297218340523E-6</v>
      </c>
      <c r="DS17" s="72">
        <f t="shared" si="11"/>
        <v>9.7891861560665751E-4</v>
      </c>
      <c r="DT17" s="72">
        <f t="shared" si="12"/>
        <v>1.606890979484769E-4</v>
      </c>
      <c r="DU17" s="72">
        <f t="shared" si="13"/>
        <v>-1.8722242095186642E-5</v>
      </c>
      <c r="DV17" s="72">
        <f t="shared" si="14"/>
        <v>-4.8937348699923427E-6</v>
      </c>
      <c r="DW17" s="72">
        <f t="shared" si="15"/>
        <v>9.1083475197010229E-6</v>
      </c>
      <c r="DX17" s="72">
        <f t="shared" si="16"/>
        <v>-8.9834094887504017E-6</v>
      </c>
      <c r="DY17" s="72">
        <f t="shared" si="17"/>
        <v>1.4844003597864847E-5</v>
      </c>
      <c r="DZ17" s="72">
        <f t="shared" si="18"/>
        <v>8.6564170484060494E-4</v>
      </c>
      <c r="EA17" s="72">
        <f t="shared" si="19"/>
        <v>1.6843433250857097E-5</v>
      </c>
      <c r="EB17" s="72">
        <f t="shared" si="20"/>
        <v>1.2254560339991051E-5</v>
      </c>
      <c r="EC17" s="72">
        <f t="shared" si="21"/>
        <v>-1.0146616442854321E-7</v>
      </c>
      <c r="ED17" s="72">
        <f t="shared" si="22"/>
        <v>-1.0826541833932721E-5</v>
      </c>
      <c r="EE17" s="72">
        <f t="shared" si="23"/>
        <v>-2.2406300252038E-4</v>
      </c>
      <c r="EF17" s="72">
        <f t="shared" si="24"/>
        <v>9.5433135533282258E-7</v>
      </c>
      <c r="EG17" s="72">
        <f t="shared" si="25"/>
        <v>4.4552620870481561E-6</v>
      </c>
      <c r="EH17" s="40">
        <f t="shared" si="26"/>
        <v>-6.3525799856924982E-6</v>
      </c>
      <c r="EI17" s="69">
        <f t="shared" si="27"/>
        <v>-7.5561708257518013E-5</v>
      </c>
      <c r="EJ17" s="40">
        <f t="shared" si="28"/>
        <v>2.8339780444733417E-4</v>
      </c>
      <c r="EK17" s="40">
        <f t="shared" si="29"/>
        <v>-9.9085158279096295E-6</v>
      </c>
      <c r="EL17" s="40">
        <f t="shared" si="30"/>
        <v>1.1860656084762524E-5</v>
      </c>
      <c r="EM17" s="69">
        <f t="shared" si="31"/>
        <v>2.1837625543723388E-6</v>
      </c>
      <c r="EN17" s="40">
        <f t="shared" si="32"/>
        <v>-6.3353983742850374E-7</v>
      </c>
      <c r="EO17" s="40">
        <f t="shared" si="33"/>
        <v>-6.5385721426641686E-7</v>
      </c>
      <c r="EP17" s="40"/>
      <c r="EQ17" s="40"/>
      <c r="ER17" s="40"/>
      <c r="ES17" s="40"/>
    </row>
    <row r="18" spans="1:149" s="17" customFormat="1" x14ac:dyDescent="0.25">
      <c r="A18" s="15" t="s">
        <v>188</v>
      </c>
      <c r="B18" s="15">
        <v>749.34157176999997</v>
      </c>
      <c r="C18" s="15"/>
      <c r="D18" s="15">
        <v>5630.7381617999999</v>
      </c>
      <c r="E18" s="15">
        <v>162.75257725</v>
      </c>
      <c r="F18" s="15">
        <v>157.7231692</v>
      </c>
      <c r="G18" s="15">
        <v>24.55691637</v>
      </c>
      <c r="H18" s="15">
        <v>275.41716986</v>
      </c>
      <c r="I18" s="15"/>
      <c r="J18" s="17" t="s">
        <v>188</v>
      </c>
      <c r="K18" s="17">
        <v>0</v>
      </c>
      <c r="L18" s="17">
        <v>3.0590321454439202</v>
      </c>
      <c r="M18" s="17">
        <v>0.27790151587770601</v>
      </c>
      <c r="N18" s="17">
        <v>1.4730043128302901</v>
      </c>
      <c r="O18" s="17">
        <v>1.4730043128302901</v>
      </c>
      <c r="P18" s="17">
        <v>4.3746693917661998</v>
      </c>
      <c r="Q18" s="17">
        <v>0</v>
      </c>
      <c r="R18" s="17">
        <v>6.9445454904016202E-4</v>
      </c>
      <c r="S18" s="17">
        <v>3.3905729956623999E-3</v>
      </c>
      <c r="T18" s="17">
        <v>0.71284433088767296</v>
      </c>
      <c r="U18" s="17">
        <v>6.5928312417710695E-4</v>
      </c>
      <c r="V18" s="17">
        <v>0.152355799450833</v>
      </c>
      <c r="W18" s="17">
        <v>2.30780489918814E-2</v>
      </c>
      <c r="X18" s="17">
        <v>1.41446098975401E-2</v>
      </c>
      <c r="Y18" s="17">
        <v>6.4651205685221198</v>
      </c>
      <c r="Z18" s="5">
        <v>2.2838308819590201E-7</v>
      </c>
      <c r="AA18" s="5">
        <v>9.1353242372944805E-7</v>
      </c>
      <c r="AB18" s="17">
        <v>749.34138555818299</v>
      </c>
      <c r="AC18" s="17">
        <v>5.0294066254732996</v>
      </c>
      <c r="AD18" s="17">
        <v>73.188419373225898</v>
      </c>
      <c r="AE18" s="17">
        <v>21.660270843323001</v>
      </c>
      <c r="AF18" s="17">
        <v>1.9740622653483</v>
      </c>
      <c r="AG18" s="17">
        <v>52.593717577230599</v>
      </c>
      <c r="AH18" s="17">
        <v>8.3064863219409499</v>
      </c>
      <c r="AI18" s="17">
        <v>26.955613358077699</v>
      </c>
      <c r="AJ18" s="17">
        <v>0.20415714114306799</v>
      </c>
      <c r="AK18" s="17">
        <v>4.7041966829001201</v>
      </c>
      <c r="AL18" s="17">
        <v>6.6042692792460403E-2</v>
      </c>
      <c r="AM18" s="17">
        <v>0</v>
      </c>
      <c r="AN18" s="17">
        <v>0</v>
      </c>
      <c r="AO18" s="17">
        <v>6.4267330607221202</v>
      </c>
      <c r="AP18" s="17">
        <v>6.4267330607221202</v>
      </c>
      <c r="AQ18" s="17">
        <v>0</v>
      </c>
      <c r="AR18" s="17">
        <v>0</v>
      </c>
      <c r="AS18" s="17">
        <v>0.76841371712228901</v>
      </c>
      <c r="AT18" s="5">
        <v>1.91191294487775E-6</v>
      </c>
      <c r="AU18" s="5">
        <v>3.6919801782348402E-6</v>
      </c>
      <c r="AV18" s="17">
        <v>45.045908969680902</v>
      </c>
      <c r="AW18" s="17">
        <v>0.95161196331891995</v>
      </c>
      <c r="AX18" s="17">
        <v>0.14879720595409801</v>
      </c>
      <c r="AY18" s="17">
        <v>0</v>
      </c>
      <c r="AZ18" s="17">
        <v>82.176841668685995</v>
      </c>
      <c r="BA18" s="17">
        <v>0.40445095349594401</v>
      </c>
      <c r="BB18" s="17">
        <v>2.3658443120752599E-3</v>
      </c>
      <c r="BC18" s="17">
        <v>1.73495439311716E-2</v>
      </c>
      <c r="BD18" s="17">
        <v>1.67596727138345E-4</v>
      </c>
      <c r="BE18" s="17">
        <v>3.4027140208777601E-4</v>
      </c>
      <c r="BF18" s="17">
        <v>0</v>
      </c>
      <c r="BG18" s="17">
        <v>0</v>
      </c>
      <c r="BH18" s="17">
        <v>4.7069021456710898</v>
      </c>
      <c r="BI18" s="17">
        <v>3.0356968863131502</v>
      </c>
      <c r="BJ18" s="17">
        <v>5.5261462100233097E-2</v>
      </c>
      <c r="BK18" s="17">
        <v>5.3094321302711099E-2</v>
      </c>
      <c r="BL18" s="17">
        <v>278.89745941786902</v>
      </c>
      <c r="BM18" s="17">
        <v>5067.6630232918196</v>
      </c>
      <c r="BN18" s="17">
        <v>518.02781604325401</v>
      </c>
      <c r="BO18" s="17">
        <v>5630.7367483047601</v>
      </c>
      <c r="BP18" s="17">
        <v>0</v>
      </c>
      <c r="BQ18" s="17">
        <v>5.3789683406564803</v>
      </c>
      <c r="BR18" s="17">
        <v>0</v>
      </c>
      <c r="BS18" s="17">
        <v>0.44114380191016</v>
      </c>
      <c r="BT18" s="17">
        <v>1.3646949447941E-3</v>
      </c>
      <c r="BU18" s="17">
        <v>4.55798280908613E-3</v>
      </c>
      <c r="BV18" s="17">
        <v>3.7905866443228198E-3</v>
      </c>
      <c r="BW18" s="17">
        <v>0.111075458467435</v>
      </c>
      <c r="BX18" s="17">
        <v>9.4876623058802803E-2</v>
      </c>
      <c r="BY18" s="17">
        <v>45.032806579760503</v>
      </c>
      <c r="BZ18" s="17">
        <v>0.92114943579424202</v>
      </c>
      <c r="CA18" s="17">
        <v>0.592997087866312</v>
      </c>
      <c r="CB18" s="17">
        <v>73.1884859759585</v>
      </c>
      <c r="CC18" s="17">
        <v>0.543168880908524</v>
      </c>
      <c r="CD18" s="17">
        <v>0</v>
      </c>
      <c r="CE18" s="5">
        <v>9.8892571540093793E-7</v>
      </c>
      <c r="CF18" s="17">
        <v>0.41395198713602999</v>
      </c>
      <c r="CG18" s="17">
        <v>162.75252752494799</v>
      </c>
      <c r="CH18" s="17">
        <v>157.72312089947499</v>
      </c>
      <c r="CI18" s="17">
        <v>5.0294066254732996</v>
      </c>
      <c r="CJ18" s="17">
        <v>0.209242315363459</v>
      </c>
      <c r="CK18" s="17">
        <v>0</v>
      </c>
      <c r="CL18" s="17">
        <v>2.0243763496640699</v>
      </c>
      <c r="CM18" s="17">
        <v>0.48534133919762701</v>
      </c>
      <c r="CN18" s="17">
        <v>13.148449276167399</v>
      </c>
      <c r="CO18" s="17">
        <v>2.7434708552831002</v>
      </c>
      <c r="CP18" s="17">
        <v>1.9740392930769299</v>
      </c>
      <c r="CQ18" s="17">
        <v>52.593782070470702</v>
      </c>
      <c r="CR18" s="17">
        <v>0.101417047868523</v>
      </c>
      <c r="CS18" s="17">
        <v>0.46856949316291602</v>
      </c>
      <c r="CT18" s="17">
        <v>8.3065374007176001</v>
      </c>
      <c r="CU18" s="17">
        <v>1.46825156487375E-2</v>
      </c>
      <c r="CV18" s="17">
        <v>24.5569033717127</v>
      </c>
      <c r="CW18" s="17">
        <v>68.318527621936596</v>
      </c>
      <c r="CX18" s="17">
        <v>0</v>
      </c>
      <c r="CY18" s="17">
        <v>0</v>
      </c>
      <c r="CZ18" s="17">
        <v>5.70897144945957</v>
      </c>
      <c r="DA18" s="17">
        <v>0.30601890876524002</v>
      </c>
      <c r="DB18" s="17">
        <v>0</v>
      </c>
      <c r="DC18" s="17">
        <v>275.417051063234</v>
      </c>
      <c r="DD18" s="17">
        <v>0.290979959338802</v>
      </c>
      <c r="DE18" s="17">
        <v>8.7711500141099901</v>
      </c>
      <c r="DG18" s="25">
        <f t="shared" si="0"/>
        <v>8.0000026609737748E-3</v>
      </c>
      <c r="DH18" s="94">
        <f t="shared" si="1"/>
        <v>1.0126368659500169</v>
      </c>
      <c r="DI18" s="25">
        <f t="shared" si="2"/>
        <v>1.9246999862803597E-2</v>
      </c>
      <c r="DJ18" s="40">
        <f t="shared" si="3"/>
        <v>-2.4850058237292179E-7</v>
      </c>
      <c r="DK18" s="40"/>
      <c r="DL18" s="40">
        <f t="shared" si="4"/>
        <v>-2.5103196050212913E-7</v>
      </c>
      <c r="DM18" s="40">
        <f t="shared" si="5"/>
        <v>-3.0552543528706579E-7</v>
      </c>
      <c r="DN18" s="40">
        <f t="shared" si="6"/>
        <v>-3.062360796699382E-7</v>
      </c>
      <c r="DO18" s="40">
        <f t="shared" si="7"/>
        <v>-5.2931268340011349E-7</v>
      </c>
      <c r="DP18" s="40">
        <f t="shared" si="8"/>
        <v>-4.3133391452465406E-7</v>
      </c>
      <c r="DQ18" s="72">
        <f t="shared" si="9"/>
        <v>1.1959097851637593E-3</v>
      </c>
      <c r="DR18" s="72">
        <f t="shared" si="10"/>
        <v>-1.2515936953035871E-6</v>
      </c>
      <c r="DS18" s="72">
        <f t="shared" si="11"/>
        <v>9.6586831714690969E-4</v>
      </c>
      <c r="DT18" s="72">
        <f t="shared" si="12"/>
        <v>1.514834959744692E-4</v>
      </c>
      <c r="DU18" s="72">
        <f t="shared" si="13"/>
        <v>7.2627014357776641E-7</v>
      </c>
      <c r="DV18" s="72">
        <f t="shared" si="14"/>
        <v>2.0985567615899511E-6</v>
      </c>
      <c r="DW18" s="72">
        <f t="shared" si="15"/>
        <v>6.3325555610954708E-8</v>
      </c>
      <c r="DX18" s="72">
        <f t="shared" si="16"/>
        <v>1.0212065774879271E-7</v>
      </c>
      <c r="DY18" s="72">
        <f t="shared" si="17"/>
        <v>2.4635784885549793E-6</v>
      </c>
      <c r="DZ18" s="72">
        <f t="shared" si="18"/>
        <v>8.668658883428102E-4</v>
      </c>
      <c r="EA18" s="72">
        <f t="shared" si="19"/>
        <v>1.8825261736035968E-7</v>
      </c>
      <c r="EB18" s="72">
        <f t="shared" si="20"/>
        <v>-1.1550561174370778E-6</v>
      </c>
      <c r="EC18" s="72">
        <f t="shared" si="21"/>
        <v>-9.4808548217574826E-8</v>
      </c>
      <c r="ED18" s="72">
        <f t="shared" si="22"/>
        <v>-6.3022262742448266E-7</v>
      </c>
      <c r="EE18" s="72">
        <f t="shared" si="23"/>
        <v>-2.2973896055168935E-4</v>
      </c>
      <c r="EF18" s="72">
        <f t="shared" si="24"/>
        <v>-6.0448561390792838E-9</v>
      </c>
      <c r="EG18" s="72">
        <f t="shared" si="25"/>
        <v>-2.0451941587585506E-8</v>
      </c>
      <c r="EH18" s="40">
        <f t="shared" si="26"/>
        <v>6.3403067230062791E-6</v>
      </c>
      <c r="EI18" s="69">
        <f t="shared" si="27"/>
        <v>-8.8651034264253478E-5</v>
      </c>
      <c r="EJ18" s="40">
        <f t="shared" si="28"/>
        <v>2.8582246260729186E-4</v>
      </c>
      <c r="EK18" s="40">
        <f t="shared" si="29"/>
        <v>1.1907607492394879E-6</v>
      </c>
      <c r="EL18" s="40">
        <f t="shared" si="30"/>
        <v>-1.2306466357915624E-6</v>
      </c>
      <c r="EM18" s="69">
        <f t="shared" si="31"/>
        <v>4.0714240202154903E-6</v>
      </c>
      <c r="EN18" s="40">
        <f t="shared" si="32"/>
        <v>-1.0108500828857065E-6</v>
      </c>
      <c r="EO18" s="40">
        <f t="shared" si="33"/>
        <v>-1.0430836348714321E-6</v>
      </c>
      <c r="EP18" s="40"/>
      <c r="EQ18" s="40"/>
      <c r="ER18" s="40"/>
      <c r="ES18" s="40"/>
    </row>
    <row r="19" spans="1:149" x14ac:dyDescent="0.25">
      <c r="A19" s="15" t="s">
        <v>189</v>
      </c>
      <c r="B19" s="15">
        <v>4366.2979452</v>
      </c>
      <c r="D19" s="15">
        <v>29754.860347999998</v>
      </c>
      <c r="E19" s="15">
        <v>824.92535979000002</v>
      </c>
      <c r="F19" s="15">
        <v>799.17288613000005</v>
      </c>
      <c r="G19" s="15">
        <v>166.09991597999999</v>
      </c>
      <c r="H19" s="15">
        <v>1191.6505365</v>
      </c>
      <c r="I19" s="15"/>
      <c r="J19" s="17" t="s">
        <v>189</v>
      </c>
      <c r="K19" s="17">
        <v>0</v>
      </c>
      <c r="L19" s="17">
        <v>13.235556248555101</v>
      </c>
      <c r="M19" s="17">
        <v>1.2024013299606999</v>
      </c>
      <c r="N19" s="17">
        <v>6.3732618700509702</v>
      </c>
      <c r="O19" s="17">
        <v>6.3732618700509702</v>
      </c>
      <c r="P19" s="17">
        <v>18.927944330266801</v>
      </c>
      <c r="Q19" s="17">
        <v>0</v>
      </c>
      <c r="R19" s="17">
        <v>3.5187628275070602E-3</v>
      </c>
      <c r="S19" s="17">
        <v>1.7179812328962599E-2</v>
      </c>
      <c r="T19" s="17">
        <v>3.0842718177588799</v>
      </c>
      <c r="U19" s="17">
        <v>3.34053454483588E-3</v>
      </c>
      <c r="V19" s="17">
        <v>0.65919955040667899</v>
      </c>
      <c r="W19" s="17">
        <v>0.116934933664798</v>
      </c>
      <c r="X19" s="17">
        <v>7.1669785448502693E-2</v>
      </c>
      <c r="Y19" s="17">
        <v>27.9727204043344</v>
      </c>
      <c r="Z19" s="5">
        <v>1.1572034992421599E-6</v>
      </c>
      <c r="AA19" s="5">
        <v>4.6287962501275896E-6</v>
      </c>
      <c r="AB19" s="17">
        <v>4366.2977874567996</v>
      </c>
      <c r="AC19" s="17">
        <v>25.752454829180301</v>
      </c>
      <c r="AD19" s="17">
        <v>370.84103344907498</v>
      </c>
      <c r="AE19" s="17">
        <v>109.751162876149</v>
      </c>
      <c r="AF19" s="17">
        <v>10.0024441870952</v>
      </c>
      <c r="AG19" s="17">
        <v>266.48887320579598</v>
      </c>
      <c r="AH19" s="17">
        <v>42.088366905250801</v>
      </c>
      <c r="AI19" s="17">
        <v>116.629236059674</v>
      </c>
      <c r="AJ19" s="17">
        <v>0.88332930204270999</v>
      </c>
      <c r="AK19" s="17">
        <v>20.353724701277301</v>
      </c>
      <c r="AL19" s="17">
        <v>0.28574741242729401</v>
      </c>
      <c r="AM19" s="17">
        <v>0</v>
      </c>
      <c r="AN19" s="17">
        <v>0</v>
      </c>
      <c r="AO19" s="17">
        <v>27.806629480499399</v>
      </c>
      <c r="AP19" s="17">
        <v>27.806629480499399</v>
      </c>
      <c r="AQ19" s="17">
        <v>0</v>
      </c>
      <c r="AR19" s="17">
        <v>0</v>
      </c>
      <c r="AS19" s="17">
        <v>3.32470654634063</v>
      </c>
      <c r="AT19" s="5">
        <v>9.6875802094330692E-6</v>
      </c>
      <c r="AU19" s="5">
        <v>1.8707008312627498E-5</v>
      </c>
      <c r="AV19" s="17">
        <v>238.03872421415599</v>
      </c>
      <c r="AW19" s="17">
        <v>4.1173491554323496</v>
      </c>
      <c r="AX19" s="17">
        <v>0.64380252370824897</v>
      </c>
      <c r="AY19" s="17">
        <v>0</v>
      </c>
      <c r="AZ19" s="17">
        <v>355.55543599645603</v>
      </c>
      <c r="BA19" s="17">
        <v>1.7499426369002999</v>
      </c>
      <c r="BB19" s="17">
        <v>1.19875979868053E-2</v>
      </c>
      <c r="BC19" s="17">
        <v>8.7908957313888494E-2</v>
      </c>
      <c r="BD19" s="17">
        <v>8.4920258267828503E-4</v>
      </c>
      <c r="BE19" s="17">
        <v>1.7241371675534699E-3</v>
      </c>
      <c r="BF19" s="17">
        <v>0</v>
      </c>
      <c r="BG19" s="17">
        <v>0</v>
      </c>
      <c r="BH19" s="17">
        <v>20.365413888266399</v>
      </c>
      <c r="BI19" s="17">
        <v>15.381686554854801</v>
      </c>
      <c r="BJ19" s="17">
        <v>0.28000617001669997</v>
      </c>
      <c r="BK19" s="17">
        <v>0.26902553993705802</v>
      </c>
      <c r="BL19" s="17">
        <v>1206.7082511440301</v>
      </c>
      <c r="BM19" s="17">
        <v>26779.3743343481</v>
      </c>
      <c r="BN19" s="17">
        <v>2737.4459732414002</v>
      </c>
      <c r="BO19" s="17">
        <v>29754.8590318036</v>
      </c>
      <c r="BP19" s="17">
        <v>0</v>
      </c>
      <c r="BQ19" s="17">
        <v>23.273240078810499</v>
      </c>
      <c r="BR19" s="17">
        <v>0</v>
      </c>
      <c r="BS19" s="17">
        <v>1.9366120338872701</v>
      </c>
      <c r="BT19" s="17">
        <v>6.9148343026046001E-3</v>
      </c>
      <c r="BU19" s="17">
        <v>2.3095024435593602E-2</v>
      </c>
      <c r="BV19" s="17">
        <v>1.9206698218678198E-2</v>
      </c>
      <c r="BW19" s="17">
        <v>0.52074928151022704</v>
      </c>
      <c r="BX19" s="17">
        <v>0.48073385876221397</v>
      </c>
      <c r="BY19" s="17">
        <v>194.84397402809401</v>
      </c>
      <c r="BZ19" s="17">
        <v>4.6674000124252499</v>
      </c>
      <c r="CA19" s="17">
        <v>3.0046769338591299</v>
      </c>
      <c r="CB19" s="17">
        <v>370.84139280400302</v>
      </c>
      <c r="CC19" s="17">
        <v>2.7522005022393401</v>
      </c>
      <c r="CD19" s="17">
        <v>0</v>
      </c>
      <c r="CE19" s="5">
        <v>5.0108117308178496E-6</v>
      </c>
      <c r="CF19" s="17">
        <v>2.0974657406769199</v>
      </c>
      <c r="CG19" s="17">
        <v>824.92522582054801</v>
      </c>
      <c r="CH19" s="17">
        <v>799.17277099136697</v>
      </c>
      <c r="CI19" s="17">
        <v>25.752454829180301</v>
      </c>
      <c r="CJ19" s="17">
        <v>1.0602163444832</v>
      </c>
      <c r="CK19" s="17">
        <v>0</v>
      </c>
      <c r="CL19" s="17">
        <v>10.2573775771424</v>
      </c>
      <c r="CM19" s="17">
        <v>2.45919146898262</v>
      </c>
      <c r="CN19" s="17">
        <v>66.6223068793024</v>
      </c>
      <c r="CO19" s="17">
        <v>13.9009796292597</v>
      </c>
      <c r="CP19" s="17">
        <v>10.0023312696528</v>
      </c>
      <c r="CQ19" s="17">
        <v>266.48918710362199</v>
      </c>
      <c r="CR19" s="17">
        <v>0.438801652308622</v>
      </c>
      <c r="CS19" s="17">
        <v>2.37421042628901</v>
      </c>
      <c r="CT19" s="17">
        <v>42.088705180905698</v>
      </c>
      <c r="CU19" s="17">
        <v>7.4395259760357504E-2</v>
      </c>
      <c r="CV19" s="17">
        <v>166.099666595489</v>
      </c>
      <c r="CW19" s="17">
        <v>295.59465102235902</v>
      </c>
      <c r="CX19" s="17">
        <v>0</v>
      </c>
      <c r="CY19" s="17">
        <v>0</v>
      </c>
      <c r="CZ19" s="17">
        <v>24.701074175878801</v>
      </c>
      <c r="DA19" s="17">
        <v>1.32405466641239</v>
      </c>
      <c r="DB19" s="17">
        <v>0</v>
      </c>
      <c r="DC19" s="17">
        <v>1191.64996715543</v>
      </c>
      <c r="DD19" s="17">
        <v>1.25898374745758</v>
      </c>
      <c r="DE19" s="17">
        <v>37.950270559740197</v>
      </c>
      <c r="DF19" s="17"/>
      <c r="DG19" s="25">
        <f t="shared" si="0"/>
        <v>7.9999950246689901E-3</v>
      </c>
      <c r="DH19" s="94">
        <f t="shared" si="1"/>
        <v>1.0126364993107377</v>
      </c>
      <c r="DI19" s="25">
        <f t="shared" si="2"/>
        <v>1.9247010300130658E-2</v>
      </c>
      <c r="DJ19" s="40">
        <f t="shared" si="3"/>
        <v>-3.6127447632118047E-8</v>
      </c>
      <c r="DK19" s="40"/>
      <c r="DL19" s="40">
        <f t="shared" si="4"/>
        <v>-4.4234668977500696E-8</v>
      </c>
      <c r="DM19" s="40">
        <f t="shared" si="5"/>
        <v>-1.6240190754044843E-7</v>
      </c>
      <c r="DN19" s="40">
        <f t="shared" si="6"/>
        <v>-1.4407224653867956E-7</v>
      </c>
      <c r="DO19" s="40">
        <f t="shared" si="7"/>
        <v>-1.5014126257830602E-6</v>
      </c>
      <c r="DP19" s="40">
        <f t="shared" si="8"/>
        <v>-4.7777813430052304E-7</v>
      </c>
      <c r="DQ19" s="72">
        <f t="shared" si="9"/>
        <v>1.1955954467848414E-3</v>
      </c>
      <c r="DR19" s="72">
        <f t="shared" si="10"/>
        <v>2.4684076721700024E-7</v>
      </c>
      <c r="DS19" s="72">
        <f t="shared" si="11"/>
        <v>9.6620232824462093E-4</v>
      </c>
      <c r="DT19" s="72">
        <f t="shared" si="12"/>
        <v>1.516309475270858E-4</v>
      </c>
      <c r="DU19" s="72">
        <f t="shared" si="13"/>
        <v>-2.2864276563495262E-6</v>
      </c>
      <c r="DV19" s="72">
        <f t="shared" si="14"/>
        <v>2.1691895449679669E-6</v>
      </c>
      <c r="DW19" s="72">
        <f t="shared" si="15"/>
        <v>-2.907702746275504E-7</v>
      </c>
      <c r="DX19" s="72">
        <f t="shared" si="16"/>
        <v>-1.9205991853053657E-6</v>
      </c>
      <c r="DY19" s="72">
        <f t="shared" si="17"/>
        <v>1.6628459112648202E-6</v>
      </c>
      <c r="DZ19" s="72">
        <f t="shared" si="18"/>
        <v>8.6734300600536983E-4</v>
      </c>
      <c r="EA19" s="72">
        <f t="shared" si="19"/>
        <v>9.4383666595940731E-7</v>
      </c>
      <c r="EB19" s="72">
        <f t="shared" si="20"/>
        <v>-6.4584009238466644E-7</v>
      </c>
      <c r="EC19" s="72">
        <f t="shared" si="21"/>
        <v>-4.1115742234950623E-7</v>
      </c>
      <c r="ED19" s="72">
        <f t="shared" si="22"/>
        <v>1.3319827351586074E-6</v>
      </c>
      <c r="EE19" s="72">
        <f t="shared" si="23"/>
        <v>-2.2930235119788205E-4</v>
      </c>
      <c r="EF19" s="72">
        <f t="shared" si="24"/>
        <v>2.9657102010405285E-8</v>
      </c>
      <c r="EG19" s="72">
        <f t="shared" si="25"/>
        <v>-5.4396791402837917E-7</v>
      </c>
      <c r="EH19" s="40">
        <f t="shared" si="26"/>
        <v>4.4140223485156395E-6</v>
      </c>
      <c r="EI19" s="69">
        <f t="shared" si="27"/>
        <v>-8.4195734052682912E-5</v>
      </c>
      <c r="EJ19" s="40">
        <f t="shared" si="28"/>
        <v>2.8784584090925863E-4</v>
      </c>
      <c r="EK19" s="40">
        <f t="shared" si="29"/>
        <v>2.1734521961443567E-6</v>
      </c>
      <c r="EL19" s="40">
        <f t="shared" si="30"/>
        <v>9.9855307822638787E-7</v>
      </c>
      <c r="EM19" s="69">
        <f t="shared" si="31"/>
        <v>1.8476321450237285E-6</v>
      </c>
      <c r="EN19" s="40">
        <f t="shared" si="32"/>
        <v>-1.0793317669565505E-6</v>
      </c>
      <c r="EO19" s="40">
        <f t="shared" si="33"/>
        <v>-1.1141120333783503E-6</v>
      </c>
      <c r="EP19" s="40"/>
      <c r="EQ19" s="40"/>
      <c r="ER19" s="40"/>
      <c r="ES19" s="40"/>
    </row>
    <row r="20" spans="1:149" x14ac:dyDescent="0.25">
      <c r="A20" s="15" t="s">
        <v>190</v>
      </c>
      <c r="B20" s="15">
        <v>285.55319085000002</v>
      </c>
      <c r="D20" s="15">
        <v>1846.6931294999999</v>
      </c>
      <c r="E20" s="15">
        <v>48.469673999999998</v>
      </c>
      <c r="F20" s="15">
        <v>46.982235340000003</v>
      </c>
      <c r="G20" s="15">
        <v>6.0359250600000003</v>
      </c>
      <c r="H20" s="15">
        <v>59.53294674</v>
      </c>
      <c r="I20" s="15"/>
      <c r="J20" s="17" t="s">
        <v>190</v>
      </c>
      <c r="K20" s="17">
        <v>0</v>
      </c>
      <c r="L20" s="17">
        <v>0.66122701545640095</v>
      </c>
      <c r="M20" s="17">
        <v>6.0069986078051398E-2</v>
      </c>
      <c r="N20" s="17">
        <v>0.31839793704192698</v>
      </c>
      <c r="O20" s="17">
        <v>0.31839793704192698</v>
      </c>
      <c r="P20" s="17">
        <v>0.94560852686568897</v>
      </c>
      <c r="Q20" s="17">
        <v>0</v>
      </c>
      <c r="R20" s="17">
        <v>2.0686410979017499E-4</v>
      </c>
      <c r="S20" s="17">
        <v>1.0099765897914901E-3</v>
      </c>
      <c r="T20" s="17">
        <v>0.15408530785594299</v>
      </c>
      <c r="U20" s="17">
        <v>1.9638599278339199E-4</v>
      </c>
      <c r="V20" s="17">
        <v>3.29325112430695E-2</v>
      </c>
      <c r="W20" s="17">
        <v>6.8744424211158598E-3</v>
      </c>
      <c r="X20" s="17">
        <v>4.2133626700176898E-3</v>
      </c>
      <c r="Y20" s="17">
        <v>1.3974721471612099</v>
      </c>
      <c r="Z20" s="5">
        <v>6.8030325363624794E-8</v>
      </c>
      <c r="AA20" s="5">
        <v>2.7212103261186999E-7</v>
      </c>
      <c r="AB20" s="17">
        <v>285.55298532757899</v>
      </c>
      <c r="AC20" s="17">
        <v>1.487438303841</v>
      </c>
      <c r="AD20" s="17">
        <v>21.801207584560998</v>
      </c>
      <c r="AE20" s="17">
        <v>6.4521139902004503</v>
      </c>
      <c r="AF20" s="17">
        <v>0.58802942899188104</v>
      </c>
      <c r="AG20" s="17">
        <v>15.6665042635184</v>
      </c>
      <c r="AH20" s="17">
        <v>2.4743194157751698</v>
      </c>
      <c r="AI20" s="17">
        <v>5.8266071438568101</v>
      </c>
      <c r="AJ20" s="17">
        <v>4.4129734424822098E-2</v>
      </c>
      <c r="AK20" s="17">
        <v>1.0168383897848201</v>
      </c>
      <c r="AL20" s="17">
        <v>1.42755414028125E-2</v>
      </c>
      <c r="AM20" s="17">
        <v>0</v>
      </c>
      <c r="AN20" s="17">
        <v>0</v>
      </c>
      <c r="AO20" s="17">
        <v>1.3891742761999999</v>
      </c>
      <c r="AP20" s="17">
        <v>1.3891742761999999</v>
      </c>
      <c r="AQ20" s="17">
        <v>0</v>
      </c>
      <c r="AR20" s="17">
        <v>0</v>
      </c>
      <c r="AS20" s="17">
        <v>0.166097040947882</v>
      </c>
      <c r="AT20" s="5">
        <v>5.6951999572672898E-7</v>
      </c>
      <c r="AU20" s="5">
        <v>1.09976281276758E-6</v>
      </c>
      <c r="AV20" s="17">
        <v>14.773533033240099</v>
      </c>
      <c r="AW20" s="17">
        <v>0.20569623050470601</v>
      </c>
      <c r="AX20" s="17">
        <v>3.21633880194519E-2</v>
      </c>
      <c r="AY20" s="17">
        <v>0</v>
      </c>
      <c r="AZ20" s="17">
        <v>17.7629733509613</v>
      </c>
      <c r="BA20" s="17">
        <v>8.7424261484224206E-2</v>
      </c>
      <c r="BB20" s="17">
        <v>7.0473295893340297E-4</v>
      </c>
      <c r="BC20" s="17">
        <v>5.1680454534631798E-3</v>
      </c>
      <c r="BD20" s="5">
        <v>4.9923143078864799E-5</v>
      </c>
      <c r="BE20" s="17">
        <v>1.01360165306966E-4</v>
      </c>
      <c r="BF20" s="17">
        <v>0</v>
      </c>
      <c r="BG20" s="17">
        <v>0</v>
      </c>
      <c r="BH20" s="17">
        <v>1.01742213404561</v>
      </c>
      <c r="BI20" s="17">
        <v>0.90426712546944599</v>
      </c>
      <c r="BJ20" s="17">
        <v>1.64611553652231E-2</v>
      </c>
      <c r="BK20" s="17">
        <v>1.5815628889366499E-2</v>
      </c>
      <c r="BL20" s="17">
        <v>60.285241121491197</v>
      </c>
      <c r="BM20" s="17">
        <v>1662.02371671026</v>
      </c>
      <c r="BN20" s="17">
        <v>169.895746274023</v>
      </c>
      <c r="BO20" s="17">
        <v>1846.69299601752</v>
      </c>
      <c r="BP20" s="17">
        <v>0</v>
      </c>
      <c r="BQ20" s="17">
        <v>1.1626935319594101</v>
      </c>
      <c r="BR20" s="17">
        <v>0</v>
      </c>
      <c r="BS20" s="17">
        <v>9.8436942777547998E-2</v>
      </c>
      <c r="BT20" s="17">
        <v>4.0650831678962901E-4</v>
      </c>
      <c r="BU20" s="17">
        <v>1.3577184010194099E-3</v>
      </c>
      <c r="BV20" s="17">
        <v>1.1291308817209199E-3</v>
      </c>
      <c r="BW20" s="17">
        <v>2.8443093340784899E-2</v>
      </c>
      <c r="BX20" s="17">
        <v>2.8261650215777302E-2</v>
      </c>
      <c r="BY20" s="17">
        <v>9.73408809199457</v>
      </c>
      <c r="BZ20" s="17">
        <v>0.27438981568257798</v>
      </c>
      <c r="CA20" s="17">
        <v>0.176640704729465</v>
      </c>
      <c r="CB20" s="17">
        <v>21.801229505337901</v>
      </c>
      <c r="CC20" s="17">
        <v>0.16179805564465899</v>
      </c>
      <c r="CD20" s="17">
        <v>0</v>
      </c>
      <c r="CE20" s="5">
        <v>2.9457909760412702E-7</v>
      </c>
      <c r="CF20" s="17">
        <v>0.123307098743916</v>
      </c>
      <c r="CG20" s="17">
        <v>48.469654351582498</v>
      </c>
      <c r="CH20" s="17">
        <v>46.982216047741503</v>
      </c>
      <c r="CI20" s="17">
        <v>1.487438303841</v>
      </c>
      <c r="CJ20" s="17">
        <v>6.2328660936853998E-2</v>
      </c>
      <c r="CK20" s="17">
        <v>0</v>
      </c>
      <c r="CL20" s="17">
        <v>0.60301696217419798</v>
      </c>
      <c r="CM20" s="17">
        <v>0.144572514393425</v>
      </c>
      <c r="CN20" s="17">
        <v>3.9166292038558801</v>
      </c>
      <c r="CO20" s="17">
        <v>0.817219049080396</v>
      </c>
      <c r="CP20" s="17">
        <v>0.588022451583745</v>
      </c>
      <c r="CQ20" s="17">
        <v>15.6665183323137</v>
      </c>
      <c r="CR20" s="17">
        <v>2.1921763255313E-2</v>
      </c>
      <c r="CS20" s="17">
        <v>0.13957636096496201</v>
      </c>
      <c r="CT20" s="17">
        <v>2.47433208408428</v>
      </c>
      <c r="CU20" s="17">
        <v>4.37359799974646E-3</v>
      </c>
      <c r="CV20" s="17">
        <v>6.0359257686844403</v>
      </c>
      <c r="CW20" s="17">
        <v>14.7674295147857</v>
      </c>
      <c r="CX20" s="17">
        <v>0</v>
      </c>
      <c r="CY20" s="17">
        <v>0</v>
      </c>
      <c r="CZ20" s="17">
        <v>1.23402558595328</v>
      </c>
      <c r="DA20" s="17">
        <v>6.6147861881551306E-2</v>
      </c>
      <c r="DB20" s="17">
        <v>0</v>
      </c>
      <c r="DC20" s="17">
        <v>59.532935882096702</v>
      </c>
      <c r="DD20" s="17">
        <v>6.2896903349629496E-2</v>
      </c>
      <c r="DE20" s="17">
        <v>1.8959343405206299</v>
      </c>
      <c r="DF20" s="17"/>
      <c r="DG20" s="25">
        <f t="shared" si="0"/>
        <v>7.9999940786583991E-3</v>
      </c>
      <c r="DH20" s="94">
        <f t="shared" si="1"/>
        <v>1.0126367905134801</v>
      </c>
      <c r="DI20" s="25">
        <f t="shared" si="2"/>
        <v>1.9247008794786625E-2</v>
      </c>
      <c r="DJ20" s="40">
        <f t="shared" si="3"/>
        <v>-7.1973428283150103E-7</v>
      </c>
      <c r="DK20" s="40"/>
      <c r="DL20" s="40">
        <f t="shared" si="4"/>
        <v>-7.2281895548133299E-8</v>
      </c>
      <c r="DM20" s="40">
        <f t="shared" si="5"/>
        <v>-4.0537548280684999E-7</v>
      </c>
      <c r="DN20" s="40">
        <f t="shared" si="6"/>
        <v>-4.1062879108337417E-7</v>
      </c>
      <c r="DO20" s="40">
        <f t="shared" si="7"/>
        <v>1.1741107336090592E-7</v>
      </c>
      <c r="DP20" s="40">
        <f t="shared" si="8"/>
        <v>-1.8238477839279159E-7</v>
      </c>
      <c r="DQ20" s="72">
        <f t="shared" si="9"/>
        <v>1.1953340744896247E-3</v>
      </c>
      <c r="DR20" s="72">
        <f t="shared" si="10"/>
        <v>-9.3143889522367318E-7</v>
      </c>
      <c r="DS20" s="72">
        <f t="shared" si="11"/>
        <v>9.6725619384206425E-4</v>
      </c>
      <c r="DT20" s="72">
        <f t="shared" si="12"/>
        <v>1.5160739516860181E-4</v>
      </c>
      <c r="DU20" s="72">
        <f t="shared" si="13"/>
        <v>1.6788589724020857E-6</v>
      </c>
      <c r="DV20" s="72">
        <f t="shared" si="14"/>
        <v>6.7528680752930794E-7</v>
      </c>
      <c r="DW20" s="72">
        <f t="shared" si="15"/>
        <v>1.8974602608244532E-7</v>
      </c>
      <c r="DX20" s="72">
        <f t="shared" si="16"/>
        <v>3.3452720887750798E-7</v>
      </c>
      <c r="DY20" s="72">
        <f t="shared" si="17"/>
        <v>5.5462098098789668E-6</v>
      </c>
      <c r="DZ20" s="72">
        <f t="shared" si="18"/>
        <v>8.6685366817534589E-4</v>
      </c>
      <c r="EA20" s="72">
        <f t="shared" si="19"/>
        <v>9.0210497740340925E-7</v>
      </c>
      <c r="EB20" s="72">
        <f t="shared" si="20"/>
        <v>2.6861954987103229E-6</v>
      </c>
      <c r="EC20" s="72">
        <f t="shared" si="21"/>
        <v>2.3948276817013076E-7</v>
      </c>
      <c r="ED20" s="72">
        <f t="shared" si="22"/>
        <v>3.7857069453833122E-6</v>
      </c>
      <c r="EE20" s="72">
        <f t="shared" si="23"/>
        <v>-2.3080859140148135E-4</v>
      </c>
      <c r="EF20" s="72">
        <f t="shared" si="24"/>
        <v>5.6690631795477439E-8</v>
      </c>
      <c r="EG20" s="72">
        <f t="shared" si="25"/>
        <v>2.4484700021056692E-6</v>
      </c>
      <c r="EH20" s="40">
        <f t="shared" si="26"/>
        <v>5.6694717390758228E-6</v>
      </c>
      <c r="EI20" s="69">
        <f t="shared" si="27"/>
        <v>-8.012033311566721E-5</v>
      </c>
      <c r="EJ20" s="40">
        <f t="shared" si="28"/>
        <v>2.7595726847673592E-4</v>
      </c>
      <c r="EK20" s="40">
        <f t="shared" si="29"/>
        <v>-1.3755836867431716E-6</v>
      </c>
      <c r="EL20" s="40">
        <f t="shared" si="30"/>
        <v>-1.8713452454704278E-6</v>
      </c>
      <c r="EM20" s="69">
        <f t="shared" si="31"/>
        <v>-3.9180350354390013E-7</v>
      </c>
      <c r="EN20" s="40">
        <f t="shared" si="32"/>
        <v>-8.5341426829400094E-7</v>
      </c>
      <c r="EO20" s="40">
        <f t="shared" si="33"/>
        <v>-8.8043302514478505E-7</v>
      </c>
      <c r="EP20" s="40"/>
      <c r="EQ20" s="40"/>
      <c r="ER20" s="40"/>
      <c r="ES20" s="40"/>
    </row>
    <row r="21" spans="1:149" x14ac:dyDescent="0.25">
      <c r="A21" s="15" t="s">
        <v>191</v>
      </c>
      <c r="B21" s="15">
        <v>517.17827092000005</v>
      </c>
      <c r="D21" s="15">
        <v>3335.1150151000002</v>
      </c>
      <c r="E21" s="15">
        <v>85.813382489999995</v>
      </c>
      <c r="F21" s="15">
        <v>83.222920599999995</v>
      </c>
      <c r="G21" s="15">
        <v>4.3925504399999999</v>
      </c>
      <c r="H21" s="15">
        <v>104.72559914</v>
      </c>
      <c r="I21" s="15"/>
      <c r="J21" s="17" t="s">
        <v>191</v>
      </c>
      <c r="K21" s="17">
        <v>0</v>
      </c>
      <c r="L21" s="17">
        <v>1.1631771533256701</v>
      </c>
      <c r="M21" s="17">
        <v>0.105670282429968</v>
      </c>
      <c r="N21" s="17">
        <v>0.56010022289620798</v>
      </c>
      <c r="O21" s="17">
        <v>0.56010022289620798</v>
      </c>
      <c r="P21" s="17">
        <v>1.6634388792577499</v>
      </c>
      <c r="Q21" s="17">
        <v>0</v>
      </c>
      <c r="R21" s="17">
        <v>3.66429576910994E-4</v>
      </c>
      <c r="S21" s="17">
        <v>1.78904037688012E-3</v>
      </c>
      <c r="T21" s="17">
        <v>0.27105481543162302</v>
      </c>
      <c r="U21" s="17">
        <v>3.4786964953864298E-4</v>
      </c>
      <c r="V21" s="17">
        <v>5.79322017288064E-2</v>
      </c>
      <c r="W21" s="17">
        <v>1.2177175343507599E-2</v>
      </c>
      <c r="X21" s="17">
        <v>7.4634254753991698E-3</v>
      </c>
      <c r="Y21" s="17">
        <v>2.45832267630847</v>
      </c>
      <c r="Z21" s="5">
        <v>1.2050877855123199E-7</v>
      </c>
      <c r="AA21" s="5">
        <v>4.8202888851777703E-7</v>
      </c>
      <c r="AB21" s="17">
        <v>517.17801402315899</v>
      </c>
      <c r="AC21" s="17">
        <v>2.5904593660609398</v>
      </c>
      <c r="AD21" s="17">
        <v>38.617998288772398</v>
      </c>
      <c r="AE21" s="17">
        <v>11.429082643892899</v>
      </c>
      <c r="AF21" s="17">
        <v>1.04161746192893</v>
      </c>
      <c r="AG21" s="17">
        <v>27.751169558138599</v>
      </c>
      <c r="AH21" s="17">
        <v>4.3829336484840402</v>
      </c>
      <c r="AI21" s="17">
        <v>10.249707905943399</v>
      </c>
      <c r="AJ21" s="17">
        <v>7.76294528043317E-2</v>
      </c>
      <c r="AK21" s="17">
        <v>1.78874230077896</v>
      </c>
      <c r="AL21" s="17">
        <v>2.5112192044842899E-2</v>
      </c>
      <c r="AM21" s="17">
        <v>0</v>
      </c>
      <c r="AN21" s="17">
        <v>0</v>
      </c>
      <c r="AO21" s="17">
        <v>2.4437257095395002</v>
      </c>
      <c r="AP21" s="17">
        <v>2.4437257095395002</v>
      </c>
      <c r="AQ21" s="17">
        <v>0</v>
      </c>
      <c r="AR21" s="17">
        <v>0</v>
      </c>
      <c r="AS21" s="17">
        <v>0.29218443124453902</v>
      </c>
      <c r="AT21" s="5">
        <v>1.00882990548129E-6</v>
      </c>
      <c r="AU21" s="5">
        <v>1.9480856801552198E-6</v>
      </c>
      <c r="AV21" s="17">
        <v>26.680902096110401</v>
      </c>
      <c r="AW21" s="17">
        <v>0.36184451171980497</v>
      </c>
      <c r="AX21" s="17">
        <v>5.6579349546285698E-2</v>
      </c>
      <c r="AY21" s="17">
        <v>0</v>
      </c>
      <c r="AZ21" s="17">
        <v>31.247215551143601</v>
      </c>
      <c r="BA21" s="17">
        <v>0.15378984971939499</v>
      </c>
      <c r="BB21" s="17">
        <v>1.2483432854379199E-3</v>
      </c>
      <c r="BC21" s="17">
        <v>9.1545250329315396E-3</v>
      </c>
      <c r="BD21" s="5">
        <v>8.8432956067395306E-5</v>
      </c>
      <c r="BE21" s="17">
        <v>1.7954451296042101E-4</v>
      </c>
      <c r="BF21" s="17">
        <v>0</v>
      </c>
      <c r="BG21" s="17">
        <v>0</v>
      </c>
      <c r="BH21" s="17">
        <v>1.78976906302121</v>
      </c>
      <c r="BI21" s="17">
        <v>1.60179123770785</v>
      </c>
      <c r="BJ21" s="17">
        <v>2.9158806932433799E-2</v>
      </c>
      <c r="BK21" s="17">
        <v>2.8015322367543501E-2</v>
      </c>
      <c r="BL21" s="17">
        <v>106.04897477250999</v>
      </c>
      <c r="BM21" s="17">
        <v>3001.6030154530699</v>
      </c>
      <c r="BN21" s="17">
        <v>306.83049418211198</v>
      </c>
      <c r="BO21" s="17">
        <v>3335.1144117312901</v>
      </c>
      <c r="BP21" s="17">
        <v>0</v>
      </c>
      <c r="BQ21" s="17">
        <v>2.04531611785958</v>
      </c>
      <c r="BR21" s="17">
        <v>0</v>
      </c>
      <c r="BS21" s="17">
        <v>0.17329904901974699</v>
      </c>
      <c r="BT21" s="17">
        <v>7.2008379705264095E-4</v>
      </c>
      <c r="BU21" s="17">
        <v>2.4050581031123701E-3</v>
      </c>
      <c r="BV21" s="17">
        <v>2.0001128551067299E-3</v>
      </c>
      <c r="BW21" s="17">
        <v>5.0232878913297703E-2</v>
      </c>
      <c r="BX21" s="17">
        <v>5.0061822825553701E-2</v>
      </c>
      <c r="BY21" s="17">
        <v>17.123439223409701</v>
      </c>
      <c r="BZ21" s="17">
        <v>0.48604599914019703</v>
      </c>
      <c r="CA21" s="17">
        <v>0.31289596201436298</v>
      </c>
      <c r="CB21" s="17">
        <v>38.618037118779498</v>
      </c>
      <c r="CC21" s="17">
        <v>0.28660412343678499</v>
      </c>
      <c r="CD21" s="17">
        <v>0</v>
      </c>
      <c r="CE21" s="5">
        <v>5.2180687838753895E-7</v>
      </c>
      <c r="CF21" s="17">
        <v>0.21842242247171101</v>
      </c>
      <c r="CG21" s="17">
        <v>85.813347412751597</v>
      </c>
      <c r="CH21" s="17">
        <v>83.222888046690599</v>
      </c>
      <c r="CI21" s="17">
        <v>2.5904593660609398</v>
      </c>
      <c r="CJ21" s="17">
        <v>0.11040716404041</v>
      </c>
      <c r="CK21" s="17">
        <v>0</v>
      </c>
      <c r="CL21" s="17">
        <v>1.06816543406251</v>
      </c>
      <c r="CM21" s="17">
        <v>0.25609121524275602</v>
      </c>
      <c r="CN21" s="17">
        <v>6.9378005860987502</v>
      </c>
      <c r="CO21" s="17">
        <v>1.4475963347057099</v>
      </c>
      <c r="CP21" s="17">
        <v>1.04160499324834</v>
      </c>
      <c r="CQ21" s="17">
        <v>27.751204708190699</v>
      </c>
      <c r="CR21" s="17">
        <v>3.8563185604538697E-2</v>
      </c>
      <c r="CS21" s="17">
        <v>0.24724162557802401</v>
      </c>
      <c r="CT21" s="17">
        <v>4.3829612881606197</v>
      </c>
      <c r="CU21" s="17">
        <v>7.7472486946984298E-3</v>
      </c>
      <c r="CV21" s="17">
        <v>4.3925535622392298</v>
      </c>
      <c r="CW21" s="17">
        <v>25.977680739171099</v>
      </c>
      <c r="CX21" s="17">
        <v>0</v>
      </c>
      <c r="CY21" s="17">
        <v>0</v>
      </c>
      <c r="CZ21" s="17">
        <v>2.1708001492668001</v>
      </c>
      <c r="DA21" s="17">
        <v>0.116361709127317</v>
      </c>
      <c r="DB21" s="17">
        <v>0</v>
      </c>
      <c r="DC21" s="17">
        <v>104.72556972613</v>
      </c>
      <c r="DD21" s="17">
        <v>0.110643048874904</v>
      </c>
      <c r="DE21" s="17">
        <v>3.3351740346223799</v>
      </c>
      <c r="DF21" s="17"/>
      <c r="DG21" s="25">
        <f t="shared" si="0"/>
        <v>7.9999960427924524E-3</v>
      </c>
      <c r="DH21" s="94">
        <f t="shared" si="1"/>
        <v>1.0126368856224974</v>
      </c>
      <c r="DI21" s="25">
        <f t="shared" si="2"/>
        <v>1.9247003742638633E-2</v>
      </c>
      <c r="DJ21" s="40">
        <f t="shared" si="3"/>
        <v>-4.967278315743381E-7</v>
      </c>
      <c r="DK21" s="40"/>
      <c r="DL21" s="40">
        <f t="shared" si="4"/>
        <v>-1.8091391369871611E-7</v>
      </c>
      <c r="DM21" s="40">
        <f t="shared" si="5"/>
        <v>-4.0876198304430587E-7</v>
      </c>
      <c r="DN21" s="40">
        <f t="shared" si="6"/>
        <v>-3.9115797860699539E-7</v>
      </c>
      <c r="DO21" s="40">
        <f t="shared" si="7"/>
        <v>7.1080327305807464E-7</v>
      </c>
      <c r="DP21" s="40">
        <f t="shared" si="8"/>
        <v>-2.8086609422347156E-7</v>
      </c>
      <c r="DQ21" s="72">
        <f t="shared" si="9"/>
        <v>1.195493238343894E-3</v>
      </c>
      <c r="DR21" s="72">
        <f t="shared" si="10"/>
        <v>-1.1487249671677633E-6</v>
      </c>
      <c r="DS21" s="72">
        <f t="shared" si="11"/>
        <v>9.6486165213085682E-4</v>
      </c>
      <c r="DT21" s="72">
        <f t="shared" si="12"/>
        <v>1.5267940104304065E-4</v>
      </c>
      <c r="DU21" s="72">
        <f t="shared" si="13"/>
        <v>-5.8139155507977892E-6</v>
      </c>
      <c r="DV21" s="72">
        <f t="shared" si="14"/>
        <v>1.094751550792502E-7</v>
      </c>
      <c r="DW21" s="72">
        <f t="shared" si="15"/>
        <v>-3.8701065590468535E-8</v>
      </c>
      <c r="DX21" s="72">
        <f t="shared" si="16"/>
        <v>6.5682814205666847E-6</v>
      </c>
      <c r="DY21" s="72">
        <f t="shared" si="17"/>
        <v>-2.2716147540390291E-6</v>
      </c>
      <c r="DZ21" s="72">
        <f t="shared" si="18"/>
        <v>8.6753100845005961E-4</v>
      </c>
      <c r="EA21" s="72">
        <f t="shared" si="19"/>
        <v>3.138725246079339E-7</v>
      </c>
      <c r="EB21" s="72">
        <f t="shared" si="20"/>
        <v>1.6510894228329196E-6</v>
      </c>
      <c r="EC21" s="72">
        <f t="shared" si="21"/>
        <v>7.029348110446931E-7</v>
      </c>
      <c r="ED21" s="72">
        <f t="shared" si="22"/>
        <v>-8.6008099853699128E-7</v>
      </c>
      <c r="EE21" s="72">
        <f t="shared" si="23"/>
        <v>-2.2992439758498715E-4</v>
      </c>
      <c r="EF21" s="72">
        <f t="shared" si="24"/>
        <v>9.1158385629974516E-8</v>
      </c>
      <c r="EG21" s="72">
        <f t="shared" si="25"/>
        <v>-2.0089639887894805E-7</v>
      </c>
      <c r="EH21" s="40">
        <f t="shared" si="26"/>
        <v>4.3785974250862942E-6</v>
      </c>
      <c r="EI21" s="69">
        <f t="shared" si="27"/>
        <v>-8.5190498691944215E-5</v>
      </c>
      <c r="EJ21" s="40">
        <f t="shared" si="28"/>
        <v>2.8590324197535919E-4</v>
      </c>
      <c r="EK21" s="40">
        <f t="shared" si="29"/>
        <v>1.3783892862558592E-5</v>
      </c>
      <c r="EL21" s="40">
        <f t="shared" si="30"/>
        <v>2.7103628232760766E-7</v>
      </c>
      <c r="EM21" s="69">
        <f t="shared" si="31"/>
        <v>1.5875668816765579E-6</v>
      </c>
      <c r="EN21" s="40">
        <f t="shared" si="32"/>
        <v>-1.0073662944540355E-6</v>
      </c>
      <c r="EO21" s="40">
        <f t="shared" si="33"/>
        <v>-1.038722348743033E-6</v>
      </c>
      <c r="EP21" s="40"/>
      <c r="EQ21" s="40"/>
      <c r="ER21" s="40"/>
      <c r="ES21" s="40"/>
    </row>
    <row r="22" spans="1:149" x14ac:dyDescent="0.25">
      <c r="A22" s="15" t="s">
        <v>192</v>
      </c>
      <c r="B22" s="15">
        <v>440.53594318</v>
      </c>
      <c r="D22" s="15">
        <v>2869.6256883000001</v>
      </c>
      <c r="E22" s="15">
        <v>76.153361200000006</v>
      </c>
      <c r="F22" s="15">
        <v>73.808680600000002</v>
      </c>
      <c r="G22" s="15">
        <v>10.61535804</v>
      </c>
      <c r="H22" s="15">
        <v>97.134096679999999</v>
      </c>
      <c r="I22" s="15"/>
      <c r="J22" s="17" t="s">
        <v>192</v>
      </c>
      <c r="K22" s="17">
        <v>0</v>
      </c>
      <c r="L22" s="17">
        <v>1.07885890525054</v>
      </c>
      <c r="M22" s="17">
        <v>9.8010355603707994E-2</v>
      </c>
      <c r="N22" s="17">
        <v>0.51949890943919796</v>
      </c>
      <c r="O22" s="17">
        <v>0.51949890943919796</v>
      </c>
      <c r="P22" s="17">
        <v>1.5428571462740699</v>
      </c>
      <c r="Q22" s="17">
        <v>0</v>
      </c>
      <c r="R22" s="17">
        <v>3.2498103333939598E-4</v>
      </c>
      <c r="S22" s="17">
        <v>1.58666588041027E-3</v>
      </c>
      <c r="T22" s="17">
        <v>0.25140579240423799</v>
      </c>
      <c r="U22" s="17">
        <v>3.0852103338936199E-4</v>
      </c>
      <c r="V22" s="17">
        <v>5.3732883319188698E-2</v>
      </c>
      <c r="W22" s="17">
        <v>1.0799689287300801E-2</v>
      </c>
      <c r="X22" s="17">
        <v>6.6191595081488298E-3</v>
      </c>
      <c r="Y22" s="17">
        <v>2.2801204578635699</v>
      </c>
      <c r="Z22" s="5">
        <v>1.06874446332335E-7</v>
      </c>
      <c r="AA22" s="5">
        <v>4.27500372625208E-7</v>
      </c>
      <c r="AB22" s="17">
        <v>440.53573774037199</v>
      </c>
      <c r="AC22" s="17">
        <v>2.3446796269338601</v>
      </c>
      <c r="AD22" s="17">
        <v>34.249508425624299</v>
      </c>
      <c r="AE22" s="17">
        <v>10.136210094302699</v>
      </c>
      <c r="AF22" s="17">
        <v>0.92378918449930203</v>
      </c>
      <c r="AG22" s="17">
        <v>24.611935750039901</v>
      </c>
      <c r="AH22" s="17">
        <v>3.8871325261109901</v>
      </c>
      <c r="AI22" s="17">
        <v>9.5067012082045004</v>
      </c>
      <c r="AJ22" s="17">
        <v>7.2002142632945604E-2</v>
      </c>
      <c r="AK22" s="17">
        <v>1.6590746006064201</v>
      </c>
      <c r="AL22" s="17">
        <v>2.3292079093733001E-2</v>
      </c>
      <c r="AM22" s="17">
        <v>0</v>
      </c>
      <c r="AN22" s="17">
        <v>0</v>
      </c>
      <c r="AO22" s="17">
        <v>2.2665797872359699</v>
      </c>
      <c r="AP22" s="17">
        <v>2.2665797872359699</v>
      </c>
      <c r="AQ22" s="17">
        <v>0</v>
      </c>
      <c r="AR22" s="17">
        <v>0</v>
      </c>
      <c r="AS22" s="17">
        <v>0.27100391881753999</v>
      </c>
      <c r="AT22" s="5">
        <v>8.9470892883045204E-7</v>
      </c>
      <c r="AU22" s="5">
        <v>1.7277122847589501E-6</v>
      </c>
      <c r="AV22" s="17">
        <v>22.957008758037201</v>
      </c>
      <c r="AW22" s="17">
        <v>0.33561436605143202</v>
      </c>
      <c r="AX22" s="17">
        <v>5.2477783963362203E-2</v>
      </c>
      <c r="AY22" s="17">
        <v>0</v>
      </c>
      <c r="AZ22" s="17">
        <v>28.9821406440003</v>
      </c>
      <c r="BA22" s="17">
        <v>0.14264162522690499</v>
      </c>
      <c r="BB22" s="17">
        <v>1.1071272013866999E-3</v>
      </c>
      <c r="BC22" s="17">
        <v>8.1189519124544602E-3</v>
      </c>
      <c r="BD22" s="5">
        <v>7.8429282545456504E-5</v>
      </c>
      <c r="BE22" s="17">
        <v>1.5923434291462E-4</v>
      </c>
      <c r="BF22" s="17">
        <v>0</v>
      </c>
      <c r="BG22" s="17">
        <v>0</v>
      </c>
      <c r="BH22" s="17">
        <v>1.66002991727771</v>
      </c>
      <c r="BI22" s="17">
        <v>1.4205956589714299</v>
      </c>
      <c r="BJ22" s="17">
        <v>2.5860342240336801E-2</v>
      </c>
      <c r="BK22" s="17">
        <v>2.4846211430965E-2</v>
      </c>
      <c r="BL22" s="17">
        <v>98.361528615001305</v>
      </c>
      <c r="BM22" s="17">
        <v>2582.6624942193698</v>
      </c>
      <c r="BN22" s="17">
        <v>264.00551105650999</v>
      </c>
      <c r="BO22" s="17">
        <v>2869.6250140339098</v>
      </c>
      <c r="BP22" s="17">
        <v>0</v>
      </c>
      <c r="BQ22" s="17">
        <v>1.8970531276268801</v>
      </c>
      <c r="BR22" s="17">
        <v>0</v>
      </c>
      <c r="BS22" s="17">
        <v>0.15992839511139301</v>
      </c>
      <c r="BT22" s="17">
        <v>6.3862350396344698E-4</v>
      </c>
      <c r="BU22" s="17">
        <v>2.1329711069737701E-3</v>
      </c>
      <c r="BV22" s="17">
        <v>1.7738596624097601E-3</v>
      </c>
      <c r="BW22" s="17">
        <v>4.5428609708895097E-2</v>
      </c>
      <c r="BX22" s="17">
        <v>4.4398788674856797E-2</v>
      </c>
      <c r="BY22" s="17">
        <v>15.8821680106331</v>
      </c>
      <c r="BZ22" s="17">
        <v>0.43106431797262901</v>
      </c>
      <c r="CA22" s="17">
        <v>0.27750101115207998</v>
      </c>
      <c r="CB22" s="17">
        <v>34.249538633465001</v>
      </c>
      <c r="CC22" s="17">
        <v>0.25418333819893402</v>
      </c>
      <c r="CD22" s="17">
        <v>0</v>
      </c>
      <c r="CE22" s="5">
        <v>4.62778437694626E-7</v>
      </c>
      <c r="CF22" s="17">
        <v>0.19371456019003799</v>
      </c>
      <c r="CG22" s="17">
        <v>76.153338955837299</v>
      </c>
      <c r="CH22" s="17">
        <v>73.808659328903403</v>
      </c>
      <c r="CI22" s="17">
        <v>2.3446796269338601</v>
      </c>
      <c r="CJ22" s="17">
        <v>9.7917756410213996E-2</v>
      </c>
      <c r="CK22" s="17">
        <v>0</v>
      </c>
      <c r="CL22" s="17">
        <v>0.94733424750188699</v>
      </c>
      <c r="CM22" s="17">
        <v>0.227121980924508</v>
      </c>
      <c r="CN22" s="17">
        <v>6.1529944158027297</v>
      </c>
      <c r="CO22" s="17">
        <v>1.2838440180448301</v>
      </c>
      <c r="CP22" s="17">
        <v>0.92377833015316602</v>
      </c>
      <c r="CQ22" s="17">
        <v>24.611967911286001</v>
      </c>
      <c r="CR22" s="17">
        <v>3.5767739490395897E-2</v>
      </c>
      <c r="CS22" s="17">
        <v>0.21927332484994699</v>
      </c>
      <c r="CT22" s="17">
        <v>3.8871558139739899</v>
      </c>
      <c r="CU22" s="17">
        <v>6.8708803025843597E-3</v>
      </c>
      <c r="CV22" s="17">
        <v>10.615354610753901</v>
      </c>
      <c r="CW22" s="17">
        <v>24.094572319362499</v>
      </c>
      <c r="CX22" s="17">
        <v>0</v>
      </c>
      <c r="CY22" s="17">
        <v>0</v>
      </c>
      <c r="CZ22" s="17">
        <v>2.0134404035387901</v>
      </c>
      <c r="DA22" s="17">
        <v>0.107926668488911</v>
      </c>
      <c r="DB22" s="17">
        <v>0</v>
      </c>
      <c r="DC22" s="17">
        <v>97.134060743398507</v>
      </c>
      <c r="DD22" s="17">
        <v>0.102622527331847</v>
      </c>
      <c r="DE22" s="17">
        <v>3.0934099838364699</v>
      </c>
      <c r="DF22" s="17"/>
      <c r="DG22" s="25">
        <f t="shared" si="0"/>
        <v>8.0000030128556457E-3</v>
      </c>
      <c r="DH22" s="94">
        <f t="shared" si="1"/>
        <v>1.0126368429591905</v>
      </c>
      <c r="DI22" s="25">
        <f t="shared" si="2"/>
        <v>1.9247005322790438E-2</v>
      </c>
      <c r="DJ22" s="40">
        <f t="shared" si="3"/>
        <v>-4.6634021854313328E-7</v>
      </c>
      <c r="DK22" s="40"/>
      <c r="DL22" s="40">
        <f t="shared" si="4"/>
        <v>-2.3496656482034868E-7</v>
      </c>
      <c r="DM22" s="40">
        <f t="shared" si="5"/>
        <v>-2.9209692595094789E-7</v>
      </c>
      <c r="DN22" s="40">
        <f t="shared" si="6"/>
        <v>-2.8819234305161238E-7</v>
      </c>
      <c r="DO22" s="40">
        <f t="shared" si="7"/>
        <v>-3.2304573115735267E-7</v>
      </c>
      <c r="DP22" s="40">
        <f t="shared" si="8"/>
        <v>-3.6996896785189739E-7</v>
      </c>
      <c r="DQ22" s="72">
        <f t="shared" si="9"/>
        <v>1.1956807606251637E-3</v>
      </c>
      <c r="DR22" s="72">
        <f t="shared" si="10"/>
        <v>-4.9623014854867734E-7</v>
      </c>
      <c r="DS22" s="72">
        <f t="shared" si="11"/>
        <v>9.675644170436537E-4</v>
      </c>
      <c r="DT22" s="72">
        <f t="shared" si="12"/>
        <v>1.5115744482524092E-4</v>
      </c>
      <c r="DU22" s="72">
        <f t="shared" si="13"/>
        <v>2.714229268196939E-6</v>
      </c>
      <c r="DV22" s="72">
        <f t="shared" si="14"/>
        <v>3.0979839566456225E-6</v>
      </c>
      <c r="DW22" s="72">
        <f t="shared" si="15"/>
        <v>2.9817297556480831E-7</v>
      </c>
      <c r="DX22" s="72">
        <f t="shared" si="16"/>
        <v>2.3469727121856164E-7</v>
      </c>
      <c r="DY22" s="72">
        <f t="shared" si="17"/>
        <v>8.8242799447465719E-6</v>
      </c>
      <c r="DZ22" s="72">
        <f t="shared" si="18"/>
        <v>8.6693242248045898E-4</v>
      </c>
      <c r="EA22" s="72">
        <f t="shared" si="19"/>
        <v>-4.0832065131566935E-7</v>
      </c>
      <c r="EB22" s="72">
        <f t="shared" si="20"/>
        <v>-7.4830243322206867E-7</v>
      </c>
      <c r="EC22" s="72">
        <f t="shared" si="21"/>
        <v>-3.5792784147639381E-7</v>
      </c>
      <c r="ED22" s="72">
        <f t="shared" si="22"/>
        <v>-1.0837952707554999E-6</v>
      </c>
      <c r="EE22" s="72">
        <f t="shared" si="23"/>
        <v>-2.296830624304249E-4</v>
      </c>
      <c r="EF22" s="72">
        <f t="shared" si="24"/>
        <v>9.2933659657165374E-8</v>
      </c>
      <c r="EG22" s="72">
        <f t="shared" si="25"/>
        <v>-5.084722813451129E-7</v>
      </c>
      <c r="EH22" s="40">
        <f t="shared" si="26"/>
        <v>3.8213631572945401E-6</v>
      </c>
      <c r="EI22" s="69">
        <f t="shared" si="27"/>
        <v>-8.622682607061363E-5</v>
      </c>
      <c r="EJ22" s="40">
        <f t="shared" si="28"/>
        <v>2.7974343210946236E-4</v>
      </c>
      <c r="EK22" s="40">
        <f t="shared" si="29"/>
        <v>1.9618173531209692E-6</v>
      </c>
      <c r="EL22" s="40">
        <f t="shared" si="30"/>
        <v>7.8418122885463785E-7</v>
      </c>
      <c r="EM22" s="69">
        <f t="shared" si="31"/>
        <v>6.2471632104383152E-6</v>
      </c>
      <c r="EN22" s="40">
        <f t="shared" si="32"/>
        <v>-1.0944802604796837E-6</v>
      </c>
      <c r="EO22" s="40">
        <f t="shared" si="33"/>
        <v>-1.129248613536471E-6</v>
      </c>
      <c r="EP22" s="40"/>
      <c r="EQ22" s="40"/>
      <c r="ER22" s="40"/>
      <c r="ES22" s="40"/>
    </row>
    <row r="23" spans="1:149" x14ac:dyDescent="0.25">
      <c r="A23" s="15" t="s">
        <v>193</v>
      </c>
      <c r="B23" s="15">
        <v>647.88156894999997</v>
      </c>
      <c r="D23" s="15">
        <v>4185.0909202000003</v>
      </c>
      <c r="E23" s="15">
        <v>108.90599906</v>
      </c>
      <c r="F23" s="15">
        <v>105.57499428</v>
      </c>
      <c r="G23" s="15">
        <v>11.92749959</v>
      </c>
      <c r="H23" s="15">
        <v>129.35612197</v>
      </c>
      <c r="I23" s="15"/>
      <c r="J23" s="17" t="s">
        <v>193</v>
      </c>
      <c r="K23" s="17">
        <v>0</v>
      </c>
      <c r="L23" s="17">
        <v>1.43674631865474</v>
      </c>
      <c r="M23" s="17">
        <v>0.13052291041735301</v>
      </c>
      <c r="N23" s="17">
        <v>0.69183047242726403</v>
      </c>
      <c r="O23" s="17">
        <v>0.69183047242726403</v>
      </c>
      <c r="P23" s="17">
        <v>2.05466614741397</v>
      </c>
      <c r="Q23" s="17">
        <v>0</v>
      </c>
      <c r="R23" s="17">
        <v>4.6484689505448099E-4</v>
      </c>
      <c r="S23" s="17">
        <v>2.26954371500851E-3</v>
      </c>
      <c r="T23" s="17">
        <v>0.33480421946059802</v>
      </c>
      <c r="U23" s="17">
        <v>4.4130299946589798E-4</v>
      </c>
      <c r="V23" s="17">
        <v>7.1557297617838994E-2</v>
      </c>
      <c r="W23" s="17">
        <v>1.5447733661601499E-2</v>
      </c>
      <c r="X23" s="17">
        <v>9.4679610745327502E-3</v>
      </c>
      <c r="Y23" s="17">
        <v>3.0364969297355802</v>
      </c>
      <c r="Z23" s="5">
        <v>1.52872671064887E-7</v>
      </c>
      <c r="AA23" s="5">
        <v>6.1148892028637996E-7</v>
      </c>
      <c r="AB23" s="17">
        <v>647.88128089992597</v>
      </c>
      <c r="AC23" s="17">
        <v>3.3310030688338101</v>
      </c>
      <c r="AD23" s="17">
        <v>48.990054882300697</v>
      </c>
      <c r="AE23" s="17">
        <v>14.4987127594702</v>
      </c>
      <c r="AF23" s="17">
        <v>1.3213763746093601</v>
      </c>
      <c r="AG23" s="17">
        <v>35.204606385687597</v>
      </c>
      <c r="AH23" s="17">
        <v>5.5601061456042498</v>
      </c>
      <c r="AI23" s="17">
        <v>12.660334800982801</v>
      </c>
      <c r="AJ23" s="17">
        <v>9.5887070205272498E-2</v>
      </c>
      <c r="AK23" s="17">
        <v>2.2094359808814001</v>
      </c>
      <c r="AL23" s="17">
        <v>3.10184942439467E-2</v>
      </c>
      <c r="AM23" s="17">
        <v>0</v>
      </c>
      <c r="AN23" s="17">
        <v>0</v>
      </c>
      <c r="AO23" s="17">
        <v>3.01846564390523</v>
      </c>
      <c r="AP23" s="17">
        <v>3.01846564390523</v>
      </c>
      <c r="AQ23" s="17">
        <v>0</v>
      </c>
      <c r="AR23" s="17">
        <v>0</v>
      </c>
      <c r="AS23" s="17">
        <v>0.36090398725712203</v>
      </c>
      <c r="AT23" s="5">
        <v>1.2797749998672199E-6</v>
      </c>
      <c r="AU23" s="5">
        <v>2.4712919011993002E-6</v>
      </c>
      <c r="AV23" s="17">
        <v>33.4807158424356</v>
      </c>
      <c r="AW23" s="17">
        <v>0.44694649686420301</v>
      </c>
      <c r="AX23" s="17">
        <v>6.9886155998149804E-2</v>
      </c>
      <c r="AY23" s="17">
        <v>0</v>
      </c>
      <c r="AZ23" s="17">
        <v>38.596285124776401</v>
      </c>
      <c r="BA23" s="17">
        <v>0.18995969788270001</v>
      </c>
      <c r="BB23" s="17">
        <v>1.58362580966396E-3</v>
      </c>
      <c r="BC23" s="17">
        <v>1.1613250242453301E-2</v>
      </c>
      <c r="BD23" s="17">
        <v>1.12184088975236E-4</v>
      </c>
      <c r="BE23" s="17">
        <v>2.27767310802096E-4</v>
      </c>
      <c r="BF23" s="17">
        <v>0</v>
      </c>
      <c r="BG23" s="17">
        <v>0</v>
      </c>
      <c r="BH23" s="17">
        <v>2.2107058210092898</v>
      </c>
      <c r="BI23" s="17">
        <v>2.0320013662858099</v>
      </c>
      <c r="BJ23" s="17">
        <v>3.6990307505084398E-2</v>
      </c>
      <c r="BK23" s="17">
        <v>3.55397061767996E-2</v>
      </c>
      <c r="BL23" s="17">
        <v>130.99072491509401</v>
      </c>
      <c r="BM23" s="17">
        <v>3766.5812175798701</v>
      </c>
      <c r="BN23" s="17">
        <v>385.02823950087298</v>
      </c>
      <c r="BO23" s="17">
        <v>4185.09017292318</v>
      </c>
      <c r="BP23" s="17">
        <v>0</v>
      </c>
      <c r="BQ23" s="17">
        <v>2.5263580550339699</v>
      </c>
      <c r="BR23" s="17">
        <v>0</v>
      </c>
      <c r="BS23" s="17">
        <v>0.214721595050932</v>
      </c>
      <c r="BT23" s="17">
        <v>9.1348489293539901E-4</v>
      </c>
      <c r="BU23" s="17">
        <v>3.05097355368706E-3</v>
      </c>
      <c r="BV23" s="17">
        <v>2.5373022946239099E-3</v>
      </c>
      <c r="BW23" s="17">
        <v>6.3002776167815799E-2</v>
      </c>
      <c r="BX23" s="17">
        <v>6.3507473240849405E-2</v>
      </c>
      <c r="BY23" s="17">
        <v>21.150707560108799</v>
      </c>
      <c r="BZ23" s="17">
        <v>0.61658859359447005</v>
      </c>
      <c r="CA23" s="17">
        <v>0.39693396384419899</v>
      </c>
      <c r="CB23" s="17">
        <v>48.990100489977202</v>
      </c>
      <c r="CC23" s="17">
        <v>0.363580489337896</v>
      </c>
      <c r="CD23" s="17">
        <v>0</v>
      </c>
      <c r="CE23" s="5">
        <v>6.6195620757618298E-7</v>
      </c>
      <c r="CF23" s="17">
        <v>0.27708659204021202</v>
      </c>
      <c r="CG23" s="17">
        <v>108.905961860172</v>
      </c>
      <c r="CH23" s="17">
        <v>105.57495879133801</v>
      </c>
      <c r="CI23" s="17">
        <v>3.3310030688338101</v>
      </c>
      <c r="CJ23" s="17">
        <v>0.14006034473894499</v>
      </c>
      <c r="CK23" s="17">
        <v>0</v>
      </c>
      <c r="CL23" s="17">
        <v>1.35505486793763</v>
      </c>
      <c r="CM23" s="17">
        <v>0.32487249600687801</v>
      </c>
      <c r="CN23" s="17">
        <v>8.8011611501512892</v>
      </c>
      <c r="CO23" s="17">
        <v>1.8363939349746701</v>
      </c>
      <c r="CP23" s="17">
        <v>1.3213601276365901</v>
      </c>
      <c r="CQ23" s="17">
        <v>35.2046449476126</v>
      </c>
      <c r="CR23" s="17">
        <v>4.7632830262804397E-2</v>
      </c>
      <c r="CS23" s="17">
        <v>0.31364586967377101</v>
      </c>
      <c r="CT23" s="17">
        <v>5.5601394338530703</v>
      </c>
      <c r="CU23" s="17">
        <v>9.8280167185303899E-3</v>
      </c>
      <c r="CV23" s="17">
        <v>11.927493599020201</v>
      </c>
      <c r="CW23" s="17">
        <v>32.0874064706193</v>
      </c>
      <c r="CX23" s="17">
        <v>0</v>
      </c>
      <c r="CY23" s="17">
        <v>0</v>
      </c>
      <c r="CZ23" s="17">
        <v>2.68135409541209</v>
      </c>
      <c r="DA23" s="17">
        <v>0.143728826836277</v>
      </c>
      <c r="DB23" s="17">
        <v>0</v>
      </c>
      <c r="DC23" s="17">
        <v>129.35608661893599</v>
      </c>
      <c r="DD23" s="17">
        <v>0.136665304805793</v>
      </c>
      <c r="DE23" s="17">
        <v>4.1195796532413098</v>
      </c>
      <c r="DF23" s="17"/>
      <c r="DG23" s="25">
        <f t="shared" si="0"/>
        <v>7.9999986760261755E-3</v>
      </c>
      <c r="DH23" s="94">
        <f t="shared" si="1"/>
        <v>1.0126367327497579</v>
      </c>
      <c r="DI23" s="25">
        <f t="shared" si="2"/>
        <v>1.9247001273303147E-2</v>
      </c>
      <c r="DJ23" s="40">
        <f t="shared" si="3"/>
        <v>-4.4460297654649999E-7</v>
      </c>
      <c r="DK23" s="40"/>
      <c r="DL23" s="40">
        <f t="shared" si="4"/>
        <v>-1.785568902729754E-7</v>
      </c>
      <c r="DM23" s="40">
        <f t="shared" si="5"/>
        <v>-3.4157739997148428E-7</v>
      </c>
      <c r="DN23" s="40">
        <f t="shared" si="6"/>
        <v>-3.3614647327357086E-7</v>
      </c>
      <c r="DO23" s="40">
        <f t="shared" si="7"/>
        <v>-5.0228295999161942E-7</v>
      </c>
      <c r="DP23" s="40">
        <f t="shared" si="8"/>
        <v>-2.7328481617642423E-7</v>
      </c>
      <c r="DQ23" s="72">
        <f t="shared" si="9"/>
        <v>1.1950431724659346E-3</v>
      </c>
      <c r="DR23" s="72">
        <f t="shared" si="10"/>
        <v>-1.7377383339482853E-6</v>
      </c>
      <c r="DS23" s="72">
        <f t="shared" si="11"/>
        <v>9.6588243749730959E-4</v>
      </c>
      <c r="DT23" s="72">
        <f t="shared" si="12"/>
        <v>1.5189343696880289E-4</v>
      </c>
      <c r="DU23" s="72">
        <f t="shared" si="13"/>
        <v>-7.4389172751747608E-7</v>
      </c>
      <c r="DV23" s="72">
        <f t="shared" si="14"/>
        <v>-4.4347813045072285E-7</v>
      </c>
      <c r="DW23" s="72">
        <f t="shared" si="15"/>
        <v>1.7905899579927934E-7</v>
      </c>
      <c r="DX23" s="72">
        <f t="shared" si="16"/>
        <v>-1.4525800614949523E-6</v>
      </c>
      <c r="DY23" s="72">
        <f t="shared" si="17"/>
        <v>2.2205352015287517E-6</v>
      </c>
      <c r="DZ23" s="72">
        <f t="shared" si="18"/>
        <v>8.6670685056099931E-4</v>
      </c>
      <c r="EA23" s="72">
        <f t="shared" si="19"/>
        <v>1.4009016712995069E-6</v>
      </c>
      <c r="EB23" s="72">
        <f t="shared" si="20"/>
        <v>-2.3042734069094538E-6</v>
      </c>
      <c r="EC23" s="72">
        <f t="shared" si="21"/>
        <v>4.700508591478631E-7</v>
      </c>
      <c r="ED23" s="72">
        <f t="shared" si="22"/>
        <v>9.5511378248472796E-8</v>
      </c>
      <c r="EE23" s="72">
        <f t="shared" si="23"/>
        <v>-2.3033611619449642E-4</v>
      </c>
      <c r="EF23" s="72">
        <f t="shared" si="24"/>
        <v>2.3427872003923996E-7</v>
      </c>
      <c r="EG23" s="72">
        <f t="shared" si="25"/>
        <v>-1.0013497961733919E-6</v>
      </c>
      <c r="EH23" s="40">
        <f t="shared" si="26"/>
        <v>4.3851328321409093E-6</v>
      </c>
      <c r="EI23" s="69">
        <f t="shared" si="27"/>
        <v>-8.4882108137436253E-5</v>
      </c>
      <c r="EJ23" s="40">
        <f t="shared" si="28"/>
        <v>2.8634766933649633E-4</v>
      </c>
      <c r="EK23" s="40">
        <f t="shared" si="29"/>
        <v>1.6550677899452731E-6</v>
      </c>
      <c r="EL23" s="40">
        <f t="shared" si="30"/>
        <v>-7.1138499906980757E-7</v>
      </c>
      <c r="EM23" s="69">
        <f t="shared" si="31"/>
        <v>-2.4533576692637383E-6</v>
      </c>
      <c r="EN23" s="40">
        <f t="shared" si="32"/>
        <v>-9.3882524285556331E-7</v>
      </c>
      <c r="EO23" s="40">
        <f t="shared" si="33"/>
        <v>-9.6844618329352745E-7</v>
      </c>
      <c r="EP23" s="40"/>
      <c r="EQ23" s="40"/>
      <c r="ER23" s="40"/>
      <c r="ES23" s="40"/>
    </row>
    <row r="24" spans="1:149" x14ac:dyDescent="0.25">
      <c r="A24" s="15" t="s">
        <v>194</v>
      </c>
      <c r="B24" s="15">
        <v>92.63471389</v>
      </c>
      <c r="D24" s="15">
        <v>639.41870994999999</v>
      </c>
      <c r="E24" s="15">
        <v>17.630599</v>
      </c>
      <c r="F24" s="15">
        <v>17.083316190000001</v>
      </c>
      <c r="G24" s="15">
        <v>3.06424136</v>
      </c>
      <c r="H24" s="15">
        <v>24.609842109999999</v>
      </c>
      <c r="I24" s="15"/>
      <c r="J24" s="17" t="s">
        <v>194</v>
      </c>
      <c r="K24" s="17">
        <v>0</v>
      </c>
      <c r="L24" s="17">
        <v>0.27333958053408602</v>
      </c>
      <c r="M24" s="17">
        <v>2.48318938146341E-2</v>
      </c>
      <c r="N24" s="17">
        <v>0.13162007016093699</v>
      </c>
      <c r="O24" s="17">
        <v>0.13162007016093699</v>
      </c>
      <c r="P24" s="17">
        <v>0.39089758438813399</v>
      </c>
      <c r="Q24" s="17">
        <v>0</v>
      </c>
      <c r="R24" s="5">
        <v>7.5217761691385903E-5</v>
      </c>
      <c r="S24" s="17">
        <v>3.6723982936225801E-4</v>
      </c>
      <c r="T24" s="17">
        <v>6.3696143884943698E-2</v>
      </c>
      <c r="U24" s="5">
        <v>7.1408556191620393E-5</v>
      </c>
      <c r="V24" s="17">
        <v>1.3613750449320901E-2</v>
      </c>
      <c r="W24" s="17">
        <v>2.4996284549457901E-3</v>
      </c>
      <c r="X24" s="17">
        <v>1.53202753672073E-3</v>
      </c>
      <c r="Y24" s="17">
        <v>0.57769034075933801</v>
      </c>
      <c r="Z24" s="5">
        <v>2.4736632136774702E-8</v>
      </c>
      <c r="AA24" s="5">
        <v>9.8946488588325396E-8</v>
      </c>
      <c r="AB24" s="17">
        <v>92.634668691832402</v>
      </c>
      <c r="AC24" s="17">
        <v>0.54728210387076504</v>
      </c>
      <c r="AD24" s="17">
        <v>7.9271867013894601</v>
      </c>
      <c r="AE24" s="17">
        <v>2.3460689781025899</v>
      </c>
      <c r="AF24" s="17">
        <v>0.21381486657076501</v>
      </c>
      <c r="AG24" s="17">
        <v>5.6965309865132197</v>
      </c>
      <c r="AH24" s="17">
        <v>0.89969281425508496</v>
      </c>
      <c r="AI24" s="17">
        <v>2.4086136412368901</v>
      </c>
      <c r="AJ24" s="17">
        <v>1.82424672831938E-2</v>
      </c>
      <c r="AK24" s="17">
        <v>0.420342537684326</v>
      </c>
      <c r="AL24" s="17">
        <v>5.9012282298294104E-3</v>
      </c>
      <c r="AM24" s="17">
        <v>0</v>
      </c>
      <c r="AN24" s="17">
        <v>0</v>
      </c>
      <c r="AO24" s="17">
        <v>0.57425900097795501</v>
      </c>
      <c r="AP24" s="17">
        <v>0.57425900097795501</v>
      </c>
      <c r="AQ24" s="17">
        <v>0</v>
      </c>
      <c r="AR24" s="17">
        <v>0</v>
      </c>
      <c r="AS24" s="17">
        <v>6.8661328676912603E-2</v>
      </c>
      <c r="AT24" s="5">
        <v>2.07083595615319E-7</v>
      </c>
      <c r="AU24" s="5">
        <v>3.9988744216079999E-7</v>
      </c>
      <c r="AV24" s="17">
        <v>5.1153514343821804</v>
      </c>
      <c r="AW24" s="17">
        <v>8.5031128491196303E-2</v>
      </c>
      <c r="AX24" s="17">
        <v>1.32957157666947E-2</v>
      </c>
      <c r="AY24" s="17">
        <v>0</v>
      </c>
      <c r="AZ24" s="17">
        <v>7.3428961357039597</v>
      </c>
      <c r="BA24" s="17">
        <v>3.6139602728332103E-2</v>
      </c>
      <c r="BB24" s="17">
        <v>2.56251824820736E-4</v>
      </c>
      <c r="BC24" s="17">
        <v>1.87916291528188E-3</v>
      </c>
      <c r="BD24" s="5">
        <v>1.81528033510254E-5</v>
      </c>
      <c r="BE24" s="5">
        <v>3.6855691077343597E-5</v>
      </c>
      <c r="BF24" s="17">
        <v>0</v>
      </c>
      <c r="BG24" s="17">
        <v>0</v>
      </c>
      <c r="BH24" s="17">
        <v>0.42058405733003001</v>
      </c>
      <c r="BI24" s="17">
        <v>0.328802461227864</v>
      </c>
      <c r="BJ24" s="17">
        <v>5.98547988778474E-3</v>
      </c>
      <c r="BK24" s="17">
        <v>5.7507580471458401E-3</v>
      </c>
      <c r="BL24" s="17">
        <v>24.920817541956701</v>
      </c>
      <c r="BM24" s="17">
        <v>575.47660785661105</v>
      </c>
      <c r="BN24" s="17">
        <v>58.826511170488899</v>
      </c>
      <c r="BO24" s="17">
        <v>639.418470461482</v>
      </c>
      <c r="BP24" s="17">
        <v>0</v>
      </c>
      <c r="BQ24" s="17">
        <v>0.48063663078693902</v>
      </c>
      <c r="BR24" s="17">
        <v>0</v>
      </c>
      <c r="BS24" s="17">
        <v>4.0133208840600301E-2</v>
      </c>
      <c r="BT24" s="17">
        <v>1.47813257892491E-4</v>
      </c>
      <c r="BU24" s="17">
        <v>4.9368315955224096E-4</v>
      </c>
      <c r="BV24" s="17">
        <v>4.1056730138527402E-4</v>
      </c>
      <c r="BW24" s="17">
        <v>1.09536104538765E-2</v>
      </c>
      <c r="BX24" s="17">
        <v>1.0276284480012301E-2</v>
      </c>
      <c r="BY24" s="17">
        <v>4.0238968743322401</v>
      </c>
      <c r="BZ24" s="17">
        <v>9.9771570253035402E-2</v>
      </c>
      <c r="CA24" s="17">
        <v>6.4228760120592795E-2</v>
      </c>
      <c r="CB24" s="17">
        <v>7.9271944341010903</v>
      </c>
      <c r="CC24" s="17">
        <v>5.8831718458748697E-2</v>
      </c>
      <c r="CD24" s="17">
        <v>0</v>
      </c>
      <c r="CE24" s="5">
        <v>1.07112192827262E-7</v>
      </c>
      <c r="CF24" s="17">
        <v>4.4835993915243198E-2</v>
      </c>
      <c r="CG24" s="17">
        <v>17.630592653098802</v>
      </c>
      <c r="CH24" s="17">
        <v>17.083310549228099</v>
      </c>
      <c r="CI24" s="17">
        <v>0.54728210387076504</v>
      </c>
      <c r="CJ24" s="17">
        <v>2.2663454594156598E-2</v>
      </c>
      <c r="CK24" s="17">
        <v>0</v>
      </c>
      <c r="CL24" s="17">
        <v>0.21926440660945601</v>
      </c>
      <c r="CM24" s="17">
        <v>5.2568316749064398E-2</v>
      </c>
      <c r="CN24" s="17">
        <v>1.4241354779896001</v>
      </c>
      <c r="CO24" s="17">
        <v>0.297150760980395</v>
      </c>
      <c r="CP24" s="17">
        <v>0.21381212843025399</v>
      </c>
      <c r="CQ24" s="17">
        <v>5.6965375717190998</v>
      </c>
      <c r="CR24" s="17">
        <v>9.0621011155879293E-3</v>
      </c>
      <c r="CS24" s="17">
        <v>5.0751701692598503E-2</v>
      </c>
      <c r="CT24" s="17">
        <v>0.89969767743073303</v>
      </c>
      <c r="CU24" s="17">
        <v>1.59029170400745E-3</v>
      </c>
      <c r="CV24" s="17">
        <v>3.0642389972497299</v>
      </c>
      <c r="CW24" s="17">
        <v>6.10458912336588</v>
      </c>
      <c r="CX24" s="17">
        <v>0</v>
      </c>
      <c r="CY24" s="17">
        <v>0</v>
      </c>
      <c r="CZ24" s="17">
        <v>0.51012395286629297</v>
      </c>
      <c r="DA24" s="17">
        <v>2.7344360681494501E-2</v>
      </c>
      <c r="DB24" s="17">
        <v>0</v>
      </c>
      <c r="DC24" s="17">
        <v>24.609833799941502</v>
      </c>
      <c r="DD24" s="17">
        <v>2.6000421212780601E-2</v>
      </c>
      <c r="DE24" s="17">
        <v>0.78374487813740801</v>
      </c>
      <c r="DF24" s="17"/>
      <c r="DG24" s="25">
        <f t="shared" si="0"/>
        <v>8.0000057406698338E-3</v>
      </c>
      <c r="DH24" s="94">
        <f t="shared" si="1"/>
        <v>1.0126365640882931</v>
      </c>
      <c r="DI24" s="25">
        <f t="shared" si="2"/>
        <v>1.9246999009961848E-2</v>
      </c>
      <c r="DJ24" s="40">
        <f t="shared" si="3"/>
        <v>-4.8791825116047309E-7</v>
      </c>
      <c r="DK24" s="40"/>
      <c r="DL24" s="40">
        <f t="shared" si="4"/>
        <v>-3.745409920985514E-7</v>
      </c>
      <c r="DM24" s="40">
        <f t="shared" si="5"/>
        <v>-3.5999350892071804E-7</v>
      </c>
      <c r="DN24" s="40">
        <f t="shared" si="6"/>
        <v>-3.3019185737519894E-7</v>
      </c>
      <c r="DO24" s="40">
        <f t="shared" si="7"/>
        <v>-7.7107185515627884E-7</v>
      </c>
      <c r="DP24" s="40">
        <f t="shared" si="8"/>
        <v>-3.3767215816280039E-7</v>
      </c>
      <c r="DQ24" s="72">
        <f t="shared" si="9"/>
        <v>1.1964693195047594E-3</v>
      </c>
      <c r="DR24" s="72">
        <f t="shared" si="10"/>
        <v>1.211916667357874E-6</v>
      </c>
      <c r="DS24" s="72">
        <f t="shared" si="11"/>
        <v>9.6583931965570709E-4</v>
      </c>
      <c r="DT24" s="72">
        <f t="shared" si="12"/>
        <v>1.5282922455133182E-4</v>
      </c>
      <c r="DU24" s="72">
        <f t="shared" si="13"/>
        <v>4.4546099361245944E-6</v>
      </c>
      <c r="DV24" s="72">
        <f t="shared" si="14"/>
        <v>4.2588030824407245E-6</v>
      </c>
      <c r="DW24" s="72">
        <f t="shared" si="15"/>
        <v>-1.3140864101200141E-6</v>
      </c>
      <c r="DX24" s="72">
        <f t="shared" si="16"/>
        <v>-3.8526916780963544E-7</v>
      </c>
      <c r="DY24" s="72">
        <f t="shared" si="17"/>
        <v>1.9611392550530259E-6</v>
      </c>
      <c r="DZ24" s="72">
        <f t="shared" si="18"/>
        <v>8.6615773513907754E-4</v>
      </c>
      <c r="EA24" s="72">
        <f t="shared" si="19"/>
        <v>-1.5674726597640898E-6</v>
      </c>
      <c r="EB24" s="72">
        <f t="shared" si="20"/>
        <v>1.189842613591422E-6</v>
      </c>
      <c r="EC24" s="72">
        <f t="shared" si="21"/>
        <v>4.3150844844994312E-7</v>
      </c>
      <c r="ED24" s="72">
        <f t="shared" si="22"/>
        <v>4.2622663334797768E-6</v>
      </c>
      <c r="EE24" s="72">
        <f t="shared" si="23"/>
        <v>-2.3024579758989258E-4</v>
      </c>
      <c r="EF24" s="72">
        <f t="shared" si="24"/>
        <v>3.0568671110056951E-7</v>
      </c>
      <c r="EG24" s="72">
        <f t="shared" si="25"/>
        <v>3.790127028825305E-6</v>
      </c>
      <c r="EH24" s="40">
        <f t="shared" si="26"/>
        <v>5.0692952039514386E-6</v>
      </c>
      <c r="EI24" s="69">
        <f t="shared" si="27"/>
        <v>-8.0444122127911168E-5</v>
      </c>
      <c r="EJ24" s="40">
        <f t="shared" si="28"/>
        <v>2.8843106282366973E-4</v>
      </c>
      <c r="EK24" s="40">
        <f t="shared" si="29"/>
        <v>-1.2126906590561123E-6</v>
      </c>
      <c r="EL24" s="40">
        <f t="shared" si="30"/>
        <v>1.6618339961451783E-6</v>
      </c>
      <c r="EM24" s="69">
        <f t="shared" si="31"/>
        <v>4.7561671743025551E-6</v>
      </c>
      <c r="EN24" s="40">
        <f t="shared" si="32"/>
        <v>-9.1899332236096323E-7</v>
      </c>
      <c r="EO24" s="40">
        <f t="shared" si="33"/>
        <v>-9.4843425875626243E-7</v>
      </c>
      <c r="EP24" s="40"/>
      <c r="EQ24" s="40"/>
      <c r="ER24" s="40"/>
      <c r="ES24" s="40"/>
    </row>
    <row r="25" spans="1:149" x14ac:dyDescent="0.25">
      <c r="A25" s="15" t="s">
        <v>195</v>
      </c>
      <c r="B25" s="15">
        <v>604.18764421000003</v>
      </c>
      <c r="D25" s="15">
        <v>4175.8489738999997</v>
      </c>
      <c r="E25" s="15">
        <v>114.55900359</v>
      </c>
      <c r="F25" s="15">
        <v>111.03528523</v>
      </c>
      <c r="G25" s="15">
        <v>15.176851879999999</v>
      </c>
      <c r="H25" s="15">
        <v>165.35639655</v>
      </c>
      <c r="I25" s="15"/>
      <c r="J25" s="17" t="s">
        <v>195</v>
      </c>
      <c r="K25" s="17">
        <v>0</v>
      </c>
      <c r="L25" s="17">
        <v>1.8365970316773199</v>
      </c>
      <c r="M25" s="17">
        <v>0.16684808587415001</v>
      </c>
      <c r="N25" s="17">
        <v>0.884370246685804</v>
      </c>
      <c r="O25" s="17">
        <v>0.884370246685804</v>
      </c>
      <c r="P25" s="17">
        <v>2.6264861955872201</v>
      </c>
      <c r="Q25" s="17">
        <v>0</v>
      </c>
      <c r="R25" s="17">
        <v>4.8888615236473195E-4</v>
      </c>
      <c r="S25" s="17">
        <v>2.3869245387434699E-3</v>
      </c>
      <c r="T25" s="17">
        <v>0.42798157648876001</v>
      </c>
      <c r="U25" s="17">
        <v>4.6412879436220602E-4</v>
      </c>
      <c r="V25" s="17">
        <v>9.1472036880220001E-2</v>
      </c>
      <c r="W25" s="17">
        <v>1.62466826017846E-2</v>
      </c>
      <c r="X25" s="17">
        <v>9.9576404846640904E-3</v>
      </c>
      <c r="Y25" s="17">
        <v>3.8815651170572698</v>
      </c>
      <c r="Z25" s="5">
        <v>1.6077868498486999E-7</v>
      </c>
      <c r="AA25" s="5">
        <v>6.4311696497076101E-7</v>
      </c>
      <c r="AB25" s="17">
        <v>604.18748671197102</v>
      </c>
      <c r="AC25" s="17">
        <v>3.5237193043205002</v>
      </c>
      <c r="AD25" s="17">
        <v>51.523798758687498</v>
      </c>
      <c r="AE25" s="17">
        <v>15.248579048705601</v>
      </c>
      <c r="AF25" s="17">
        <v>1.3897162683576101</v>
      </c>
      <c r="AG25" s="17">
        <v>37.025365277864999</v>
      </c>
      <c r="AH25" s="17">
        <v>5.8476717594426697</v>
      </c>
      <c r="AI25" s="17">
        <v>16.183755844567202</v>
      </c>
      <c r="AJ25" s="17">
        <v>0.122573019673828</v>
      </c>
      <c r="AK25" s="17">
        <v>2.8243291130314101</v>
      </c>
      <c r="AL25" s="17">
        <v>3.9651039489106102E-2</v>
      </c>
      <c r="AM25" s="17">
        <v>0</v>
      </c>
      <c r="AN25" s="17">
        <v>0</v>
      </c>
      <c r="AO25" s="17">
        <v>3.8585163451740598</v>
      </c>
      <c r="AP25" s="17">
        <v>3.8585163451740598</v>
      </c>
      <c r="AQ25" s="17">
        <v>0</v>
      </c>
      <c r="AR25" s="17">
        <v>0</v>
      </c>
      <c r="AS25" s="17">
        <v>0.46134473800322601</v>
      </c>
      <c r="AT25" s="5">
        <v>1.3459695115301699E-6</v>
      </c>
      <c r="AU25" s="5">
        <v>2.5991187257483598E-6</v>
      </c>
      <c r="AV25" s="17">
        <v>33.406801497566597</v>
      </c>
      <c r="AW25" s="17">
        <v>0.57133332471065901</v>
      </c>
      <c r="AX25" s="17">
        <v>8.9335636655740999E-2</v>
      </c>
      <c r="AY25" s="17">
        <v>0</v>
      </c>
      <c r="AZ25" s="17">
        <v>49.337775161309999</v>
      </c>
      <c r="BA25" s="17">
        <v>0.24282628845748699</v>
      </c>
      <c r="BB25" s="17">
        <v>1.6655309614135999E-3</v>
      </c>
      <c r="BC25" s="17">
        <v>1.22138757880696E-2</v>
      </c>
      <c r="BD25" s="17">
        <v>1.17985789111371E-4</v>
      </c>
      <c r="BE25" s="17">
        <v>2.3954788712996701E-4</v>
      </c>
      <c r="BF25" s="17">
        <v>0</v>
      </c>
      <c r="BG25" s="17">
        <v>0</v>
      </c>
      <c r="BH25" s="17">
        <v>2.8259534181724799</v>
      </c>
      <c r="BI25" s="17">
        <v>2.1370956114331698</v>
      </c>
      <c r="BJ25" s="17">
        <v>3.8903421707920598E-2</v>
      </c>
      <c r="BK25" s="17">
        <v>3.7377800458010202E-2</v>
      </c>
      <c r="BL25" s="17">
        <v>167.44594451660899</v>
      </c>
      <c r="BM25" s="17">
        <v>3758.26391813797</v>
      </c>
      <c r="BN25" s="17">
        <v>384.17818255145301</v>
      </c>
      <c r="BO25" s="17">
        <v>4175.84890218699</v>
      </c>
      <c r="BP25" s="17">
        <v>0</v>
      </c>
      <c r="BQ25" s="17">
        <v>3.2294517367451498</v>
      </c>
      <c r="BR25" s="17">
        <v>0</v>
      </c>
      <c r="BS25" s="17">
        <v>0.26876265926853898</v>
      </c>
      <c r="BT25" s="17">
        <v>9.6072855531866095E-4</v>
      </c>
      <c r="BU25" s="17">
        <v>3.2087633130230301E-3</v>
      </c>
      <c r="BV25" s="17">
        <v>2.6685340312915199E-3</v>
      </c>
      <c r="BW25" s="17">
        <v>7.2308277223459394E-2</v>
      </c>
      <c r="BX25" s="17">
        <v>6.6792061031983499E-2</v>
      </c>
      <c r="BY25" s="17">
        <v>27.0370287927134</v>
      </c>
      <c r="BZ25" s="17">
        <v>0.64847838917089695</v>
      </c>
      <c r="CA25" s="17">
        <v>0.41746340492953399</v>
      </c>
      <c r="CB25" s="17">
        <v>51.523848109481499</v>
      </c>
      <c r="CC25" s="17">
        <v>0.38238471255587297</v>
      </c>
      <c r="CD25" s="17">
        <v>0</v>
      </c>
      <c r="CE25" s="5">
        <v>6.9619150113041902E-7</v>
      </c>
      <c r="CF25" s="17">
        <v>0.29141751853480802</v>
      </c>
      <c r="CG25" s="17">
        <v>114.55896478659101</v>
      </c>
      <c r="CH25" s="17">
        <v>111.03524548227</v>
      </c>
      <c r="CI25" s="17">
        <v>3.5237193043205002</v>
      </c>
      <c r="CJ25" s="17">
        <v>0.14730411656608</v>
      </c>
      <c r="CK25" s="17">
        <v>0</v>
      </c>
      <c r="CL25" s="17">
        <v>1.42513745984556</v>
      </c>
      <c r="CM25" s="17">
        <v>0.34167455460903701</v>
      </c>
      <c r="CN25" s="17">
        <v>9.2563526759591408</v>
      </c>
      <c r="CO25" s="17">
        <v>1.93137179137662</v>
      </c>
      <c r="CP25" s="17">
        <v>1.3897004388410299</v>
      </c>
      <c r="CQ25" s="17">
        <v>37.025409529478502</v>
      </c>
      <c r="CR25" s="17">
        <v>6.0889279906467503E-2</v>
      </c>
      <c r="CS25" s="17">
        <v>0.32986740896619698</v>
      </c>
      <c r="CT25" s="17">
        <v>5.8477069898532203</v>
      </c>
      <c r="CU25" s="17">
        <v>1.03363210707849E-2</v>
      </c>
      <c r="CV25" s="17">
        <v>15.176842412602401</v>
      </c>
      <c r="CW25" s="17">
        <v>41.017455623207603</v>
      </c>
      <c r="CX25" s="17">
        <v>0</v>
      </c>
      <c r="CY25" s="17">
        <v>0</v>
      </c>
      <c r="CZ25" s="17">
        <v>3.4275816924842801</v>
      </c>
      <c r="DA25" s="17">
        <v>0.183729206010775</v>
      </c>
      <c r="DB25" s="17">
        <v>0</v>
      </c>
      <c r="DC25" s="17">
        <v>165.35631105232099</v>
      </c>
      <c r="DD25" s="17">
        <v>0.174699552625667</v>
      </c>
      <c r="DE25" s="17">
        <v>5.2660710526129897</v>
      </c>
      <c r="DF25" s="17"/>
      <c r="DG25" s="25">
        <f t="shared" si="0"/>
        <v>8.0000024617918226E-3</v>
      </c>
      <c r="DH25" s="94">
        <f t="shared" si="1"/>
        <v>1.0126371557939922</v>
      </c>
      <c r="DI25" s="25">
        <f t="shared" si="2"/>
        <v>1.9247002176209168E-2</v>
      </c>
      <c r="DJ25" s="40">
        <f t="shared" si="3"/>
        <v>-2.6067734175114449E-7</v>
      </c>
      <c r="DK25" s="40"/>
      <c r="DL25" s="40">
        <f t="shared" si="4"/>
        <v>-1.7173276649320955E-8</v>
      </c>
      <c r="DM25" s="40">
        <f t="shared" si="5"/>
        <v>-3.3871985424081931E-7</v>
      </c>
      <c r="DN25" s="40">
        <f t="shared" si="6"/>
        <v>-3.5797386315064847E-7</v>
      </c>
      <c r="DO25" s="40">
        <f t="shared" si="7"/>
        <v>-6.2380509958092678E-7</v>
      </c>
      <c r="DP25" s="40">
        <f t="shared" si="8"/>
        <v>-5.1705093236956914E-7</v>
      </c>
      <c r="DQ25" s="72">
        <f t="shared" si="9"/>
        <v>1.1962635200700846E-3</v>
      </c>
      <c r="DR25" s="72">
        <f t="shared" si="10"/>
        <v>-4.1844325299957794E-7</v>
      </c>
      <c r="DS25" s="72">
        <f t="shared" si="11"/>
        <v>9.6542936161688559E-4</v>
      </c>
      <c r="DT25" s="72">
        <f t="shared" si="12"/>
        <v>1.5245753473890181E-4</v>
      </c>
      <c r="DU25" s="72">
        <f t="shared" si="13"/>
        <v>3.1634558769737075E-6</v>
      </c>
      <c r="DV25" s="72">
        <f t="shared" si="14"/>
        <v>7.3657521955165357E-7</v>
      </c>
      <c r="DW25" s="72">
        <f t="shared" si="15"/>
        <v>1.9663297418549738E-7</v>
      </c>
      <c r="DX25" s="72">
        <f t="shared" si="16"/>
        <v>5.8796719959744605E-7</v>
      </c>
      <c r="DY25" s="72">
        <f t="shared" si="17"/>
        <v>2.1261923858016424E-6</v>
      </c>
      <c r="DZ25" s="72">
        <f t="shared" si="18"/>
        <v>8.6716936739570456E-4</v>
      </c>
      <c r="EA25" s="72">
        <f t="shared" si="19"/>
        <v>1.3659375718656962E-6</v>
      </c>
      <c r="EB25" s="72">
        <f t="shared" si="20"/>
        <v>1.3955761056701446E-6</v>
      </c>
      <c r="EC25" s="72">
        <f t="shared" si="21"/>
        <v>7.6674713202494086E-8</v>
      </c>
      <c r="ED25" s="72">
        <f t="shared" si="22"/>
        <v>5.1963923262428931E-7</v>
      </c>
      <c r="EE25" s="72">
        <f t="shared" si="23"/>
        <v>-2.3001952413151419E-4</v>
      </c>
      <c r="EF25" s="72">
        <f t="shared" si="24"/>
        <v>1.1168688734270248E-7</v>
      </c>
      <c r="EG25" s="72">
        <f t="shared" si="25"/>
        <v>-5.5074966398909853E-8</v>
      </c>
      <c r="EH25" s="40">
        <f t="shared" si="26"/>
        <v>3.4917148364151308E-6</v>
      </c>
      <c r="EI25" s="69">
        <f t="shared" si="27"/>
        <v>-8.3855920139684772E-5</v>
      </c>
      <c r="EJ25" s="40">
        <f t="shared" si="28"/>
        <v>2.8495029240726758E-4</v>
      </c>
      <c r="EK25" s="40">
        <f t="shared" si="29"/>
        <v>5.233452717409228E-8</v>
      </c>
      <c r="EL25" s="40">
        <f t="shared" si="30"/>
        <v>6.6312371564790747E-7</v>
      </c>
      <c r="EM25" s="69">
        <f t="shared" si="31"/>
        <v>-3.1192878083867495E-6</v>
      </c>
      <c r="EN25" s="40">
        <f t="shared" si="32"/>
        <v>-9.9834362440626061E-7</v>
      </c>
      <c r="EO25" s="40">
        <f t="shared" si="33"/>
        <v>-1.0300261968093447E-6</v>
      </c>
      <c r="EP25" s="40"/>
      <c r="EQ25" s="40"/>
      <c r="ER25" s="40"/>
      <c r="ES25" s="40"/>
    </row>
    <row r="26" spans="1:149" s="17" customFormat="1" x14ac:dyDescent="0.25">
      <c r="A26" s="15" t="s">
        <v>196</v>
      </c>
      <c r="B26" s="15">
        <v>402.20521639999998</v>
      </c>
      <c r="C26" s="15"/>
      <c r="D26" s="15">
        <v>2871.8433879999998</v>
      </c>
      <c r="E26" s="15">
        <v>79.854076329999998</v>
      </c>
      <c r="F26" s="15">
        <v>77.405031609999995</v>
      </c>
      <c r="G26" s="15">
        <v>9.4301904200000006</v>
      </c>
      <c r="H26" s="15">
        <v>122.67354155</v>
      </c>
      <c r="I26" s="15"/>
      <c r="J26" s="17" t="s">
        <v>196</v>
      </c>
      <c r="K26" s="17">
        <v>0</v>
      </c>
      <c r="L26" s="17">
        <v>1.3625230406470901</v>
      </c>
      <c r="M26" s="17">
        <v>0.123780276166127</v>
      </c>
      <c r="N26" s="17">
        <v>0.65609059517738799</v>
      </c>
      <c r="O26" s="17">
        <v>0.65609059517738799</v>
      </c>
      <c r="P26" s="17">
        <v>1.9485210979938801</v>
      </c>
      <c r="Q26" s="17">
        <v>0</v>
      </c>
      <c r="R26" s="17">
        <v>3.4081342363905898E-4</v>
      </c>
      <c r="S26" s="17">
        <v>1.66398181136151E-3</v>
      </c>
      <c r="T26" s="17">
        <v>0.31750821437446303</v>
      </c>
      <c r="U26" s="17">
        <v>3.2355282912962602E-4</v>
      </c>
      <c r="V26" s="17">
        <v>6.7860723412886695E-2</v>
      </c>
      <c r="W26" s="17">
        <v>1.1325911170268399E-2</v>
      </c>
      <c r="X26" s="17">
        <v>6.9416811620562503E-3</v>
      </c>
      <c r="Y26" s="17">
        <v>2.87963226112194</v>
      </c>
      <c r="Z26" s="5">
        <v>1.12082564019466E-7</v>
      </c>
      <c r="AA26" s="5">
        <v>4.4833141468829398E-7</v>
      </c>
      <c r="AB26" s="17">
        <v>402.205116883546</v>
      </c>
      <c r="AC26" s="17">
        <v>2.4490437968881702</v>
      </c>
      <c r="AD26" s="17">
        <v>35.918317681399003</v>
      </c>
      <c r="AE26" s="17">
        <v>10.6301095168019</v>
      </c>
      <c r="AF26" s="17">
        <v>0.96880104094534103</v>
      </c>
      <c r="AG26" s="17">
        <v>25.8111659927137</v>
      </c>
      <c r="AH26" s="17">
        <v>4.07653457715901</v>
      </c>
      <c r="AI26" s="17">
        <v>12.0063000390557</v>
      </c>
      <c r="AJ26" s="17">
        <v>9.0933582494008694E-2</v>
      </c>
      <c r="AK26" s="17">
        <v>2.09529549241975</v>
      </c>
      <c r="AL26" s="17">
        <v>2.9416156899002201E-2</v>
      </c>
      <c r="AM26" s="17">
        <v>0</v>
      </c>
      <c r="AN26" s="17">
        <v>0</v>
      </c>
      <c r="AO26" s="17">
        <v>2.8625308607073801</v>
      </c>
      <c r="AP26" s="17">
        <v>2.8625308607073801</v>
      </c>
      <c r="AQ26" s="17">
        <v>0</v>
      </c>
      <c r="AR26" s="17">
        <v>0</v>
      </c>
      <c r="AS26" s="17">
        <v>0.34225897120939103</v>
      </c>
      <c r="AT26" s="5">
        <v>9.3830294665532702E-7</v>
      </c>
      <c r="AU26" s="5">
        <v>1.81190184395321E-6</v>
      </c>
      <c r="AV26" s="17">
        <v>22.974737479565899</v>
      </c>
      <c r="AW26" s="17">
        <v>0.42385739134615602</v>
      </c>
      <c r="AX26" s="17">
        <v>6.6275667931906701E-2</v>
      </c>
      <c r="AY26" s="17">
        <v>0</v>
      </c>
      <c r="AZ26" s="17">
        <v>36.602380553828198</v>
      </c>
      <c r="BA26" s="17">
        <v>0.18014635310758001</v>
      </c>
      <c r="BB26" s="17">
        <v>1.1610796904820901E-3</v>
      </c>
      <c r="BC26" s="17">
        <v>8.5145486717703601E-3</v>
      </c>
      <c r="BD26" s="5">
        <v>8.2250467169320407E-5</v>
      </c>
      <c r="BE26" s="17">
        <v>1.66993056828541E-4</v>
      </c>
      <c r="BF26" s="17">
        <v>0</v>
      </c>
      <c r="BG26" s="17">
        <v>0</v>
      </c>
      <c r="BH26" s="17">
        <v>2.0964997203751001</v>
      </c>
      <c r="BI26" s="17">
        <v>1.4898136005412299</v>
      </c>
      <c r="BJ26" s="17">
        <v>2.7120396267134E-2</v>
      </c>
      <c r="BK26" s="17">
        <v>2.6056853375661999E-2</v>
      </c>
      <c r="BL26" s="17">
        <v>124.22370356090499</v>
      </c>
      <c r="BM26" s="17">
        <v>2584.65830980891</v>
      </c>
      <c r="BN26" s="17">
        <v>264.209608663062</v>
      </c>
      <c r="BO26" s="17">
        <v>2871.8426559515401</v>
      </c>
      <c r="BP26" s="17">
        <v>0</v>
      </c>
      <c r="BQ26" s="17">
        <v>2.3958471012019502</v>
      </c>
      <c r="BR26" s="17">
        <v>0</v>
      </c>
      <c r="BS26" s="17">
        <v>0.19820105189256401</v>
      </c>
      <c r="BT26" s="17">
        <v>6.6974365933228602E-4</v>
      </c>
      <c r="BU26" s="17">
        <v>2.23689473036172E-3</v>
      </c>
      <c r="BV26" s="17">
        <v>1.8602836177039901E-3</v>
      </c>
      <c r="BW26" s="17">
        <v>5.1934739432896199E-2</v>
      </c>
      <c r="BX26" s="17">
        <v>4.6562136068607797E-2</v>
      </c>
      <c r="BY26" s="17">
        <v>20.058050993603</v>
      </c>
      <c r="BZ26" s="17">
        <v>0.45206795085236201</v>
      </c>
      <c r="CA26" s="17">
        <v>0.29102248975016098</v>
      </c>
      <c r="CB26" s="17">
        <v>35.918350415846803</v>
      </c>
      <c r="CC26" s="17">
        <v>0.26656846803904399</v>
      </c>
      <c r="CD26" s="17">
        <v>0</v>
      </c>
      <c r="CE26" s="5">
        <v>4.8532994970595796E-7</v>
      </c>
      <c r="CF26" s="17">
        <v>0.203153312028968</v>
      </c>
      <c r="CG26" s="17">
        <v>79.854048287726499</v>
      </c>
      <c r="CH26" s="17">
        <v>77.405004490838294</v>
      </c>
      <c r="CI26" s="17">
        <v>2.4490437968881702</v>
      </c>
      <c r="CJ26" s="17">
        <v>0.102688838610647</v>
      </c>
      <c r="CK26" s="17">
        <v>0</v>
      </c>
      <c r="CL26" s="17">
        <v>0.99349319378076095</v>
      </c>
      <c r="CM26" s="17">
        <v>0.23818866142628001</v>
      </c>
      <c r="CN26" s="17">
        <v>6.4528005059607398</v>
      </c>
      <c r="CO26" s="17">
        <v>1.34639975082259</v>
      </c>
      <c r="CP26" s="17">
        <v>0.96878920763680998</v>
      </c>
      <c r="CQ26" s="17">
        <v>25.811197449803501</v>
      </c>
      <c r="CR26" s="17">
        <v>4.5172074319798097E-2</v>
      </c>
      <c r="CS26" s="17">
        <v>0.22995764968115601</v>
      </c>
      <c r="CT26" s="17">
        <v>4.0765587938292596</v>
      </c>
      <c r="CU26" s="17">
        <v>7.2056667006178401E-3</v>
      </c>
      <c r="CV26" s="17">
        <v>9.4301898479256092</v>
      </c>
      <c r="CW26" s="17">
        <v>30.429758664168499</v>
      </c>
      <c r="CX26" s="17">
        <v>0</v>
      </c>
      <c r="CY26" s="17">
        <v>0</v>
      </c>
      <c r="CZ26" s="17">
        <v>2.54283325189401</v>
      </c>
      <c r="DA26" s="17">
        <v>0.13630373769340101</v>
      </c>
      <c r="DB26" s="17">
        <v>0</v>
      </c>
      <c r="DC26" s="17">
        <v>122.67349437512701</v>
      </c>
      <c r="DD26" s="17">
        <v>0.12960535958241101</v>
      </c>
      <c r="DE26" s="17">
        <v>3.90675972603476</v>
      </c>
      <c r="DG26" s="25">
        <f t="shared" si="0"/>
        <v>7.9999986879342386E-3</v>
      </c>
      <c r="DH26" s="94">
        <f t="shared" si="1"/>
        <v>1.0126368715073653</v>
      </c>
      <c r="DI26" s="25">
        <f t="shared" si="2"/>
        <v>1.9246993270539314E-2</v>
      </c>
      <c r="DJ26" s="40">
        <f t="shared" si="3"/>
        <v>-2.4742705944146628E-7</v>
      </c>
      <c r="DK26" s="40"/>
      <c r="DL26" s="40">
        <f t="shared" si="4"/>
        <v>-2.5490542511002934E-7</v>
      </c>
      <c r="DM26" s="40">
        <f t="shared" si="5"/>
        <v>-3.5116896704126697E-7</v>
      </c>
      <c r="DN26" s="40">
        <f t="shared" si="6"/>
        <v>-3.5035399038297957E-7</v>
      </c>
      <c r="DO26" s="40">
        <f t="shared" si="7"/>
        <v>-6.066413995211082E-8</v>
      </c>
      <c r="DP26" s="40">
        <f t="shared" si="8"/>
        <v>-3.8455621638756425E-7</v>
      </c>
      <c r="DQ26" s="72">
        <f t="shared" si="9"/>
        <v>1.1956364601648384E-3</v>
      </c>
      <c r="DR26" s="72">
        <f t="shared" si="10"/>
        <v>1.7389484008812704E-7</v>
      </c>
      <c r="DS26" s="72">
        <f t="shared" si="11"/>
        <v>9.6898891489873257E-4</v>
      </c>
      <c r="DT26" s="72">
        <f t="shared" si="12"/>
        <v>1.5229640618352278E-4</v>
      </c>
      <c r="DU26" s="72">
        <f t="shared" si="13"/>
        <v>-2.7705538356182891E-7</v>
      </c>
      <c r="DV26" s="72">
        <f t="shared" si="14"/>
        <v>1.1364607290223945E-6</v>
      </c>
      <c r="DW26" s="72">
        <f t="shared" si="15"/>
        <v>6.1707605276009596E-7</v>
      </c>
      <c r="DX26" s="72">
        <f t="shared" si="16"/>
        <v>3.1159100203514293E-6</v>
      </c>
      <c r="DY26" s="72">
        <f t="shared" si="17"/>
        <v>5.3375474812752932E-6</v>
      </c>
      <c r="DZ26" s="72">
        <f t="shared" si="18"/>
        <v>8.6687383367050589E-4</v>
      </c>
      <c r="EA26" s="72">
        <f t="shared" si="19"/>
        <v>-2.2818158776932869E-7</v>
      </c>
      <c r="EB26" s="72">
        <f t="shared" si="20"/>
        <v>1.7161327041329058E-6</v>
      </c>
      <c r="EC26" s="72">
        <f t="shared" si="21"/>
        <v>2.8947974943579068E-7</v>
      </c>
      <c r="ED26" s="72">
        <f t="shared" si="22"/>
        <v>-2.3690133635678314E-6</v>
      </c>
      <c r="EE26" s="72">
        <f t="shared" si="23"/>
        <v>-2.3036809034263902E-4</v>
      </c>
      <c r="EF26" s="72">
        <f t="shared" si="24"/>
        <v>2.1734092461374351E-7</v>
      </c>
      <c r="EG26" s="72">
        <f t="shared" si="25"/>
        <v>-9.6340068457747244E-7</v>
      </c>
      <c r="EH26" s="40">
        <f t="shared" si="26"/>
        <v>6.2711927116622338E-6</v>
      </c>
      <c r="EI26" s="69">
        <f t="shared" si="27"/>
        <v>-8.050045742183399E-5</v>
      </c>
      <c r="EJ26" s="40">
        <f t="shared" si="28"/>
        <v>2.8432462315721075E-4</v>
      </c>
      <c r="EK26" s="40">
        <f t="shared" si="29"/>
        <v>-6.8506405285145282E-7</v>
      </c>
      <c r="EL26" s="40">
        <f t="shared" si="30"/>
        <v>-3.4060417363352458E-6</v>
      </c>
      <c r="EM26" s="69">
        <f t="shared" si="31"/>
        <v>3.9132991030736547E-6</v>
      </c>
      <c r="EN26" s="40">
        <f t="shared" si="32"/>
        <v>-9.4775181710522254E-7</v>
      </c>
      <c r="EO26" s="40">
        <f t="shared" si="33"/>
        <v>-9.7773806535257036E-7</v>
      </c>
      <c r="EP26" s="40"/>
      <c r="EQ26" s="40"/>
      <c r="ER26" s="40"/>
      <c r="ES26" s="40"/>
    </row>
    <row r="27" spans="1:149" s="17" customFormat="1" x14ac:dyDescent="0.25">
      <c r="A27" s="15" t="s">
        <v>197</v>
      </c>
      <c r="B27" s="15"/>
      <c r="C27" s="15"/>
      <c r="D27" s="15"/>
      <c r="E27" s="15"/>
      <c r="F27" s="15"/>
      <c r="G27" s="15"/>
      <c r="H27" s="15"/>
      <c r="I27" s="15"/>
      <c r="DG27" s="25" t="e">
        <f t="shared" si="0"/>
        <v>#DIV/0!</v>
      </c>
      <c r="DH27" s="94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6"/>
        <v>0</v>
      </c>
      <c r="DO27" s="40">
        <f t="shared" si="7"/>
        <v>0</v>
      </c>
      <c r="DP27" s="40">
        <f t="shared" si="8"/>
        <v>0</v>
      </c>
      <c r="DQ27" s="72" t="e">
        <f t="shared" si="9"/>
        <v>#DIV/0!</v>
      </c>
      <c r="DR27" s="72" t="e">
        <f t="shared" si="10"/>
        <v>#DIV/0!</v>
      </c>
      <c r="DS27" s="72" t="e">
        <f t="shared" si="11"/>
        <v>#DIV/0!</v>
      </c>
      <c r="DT27" s="72" t="e">
        <f t="shared" si="12"/>
        <v>#DIV/0!</v>
      </c>
      <c r="DU27" s="72" t="e">
        <f t="shared" si="13"/>
        <v>#DIV/0!</v>
      </c>
      <c r="DV27" s="72" t="e">
        <f t="shared" si="14"/>
        <v>#DIV/0!</v>
      </c>
      <c r="DW27" s="72" t="e">
        <f t="shared" si="15"/>
        <v>#DIV/0!</v>
      </c>
      <c r="DX27" s="72" t="e">
        <f t="shared" si="16"/>
        <v>#DIV/0!</v>
      </c>
      <c r="DY27" s="72" t="e">
        <f t="shared" si="17"/>
        <v>#DIV/0!</v>
      </c>
      <c r="DZ27" s="72" t="e">
        <f t="shared" si="18"/>
        <v>#DIV/0!</v>
      </c>
      <c r="EA27" s="72" t="e">
        <f t="shared" si="19"/>
        <v>#DIV/0!</v>
      </c>
      <c r="EB27" s="72" t="e">
        <f t="shared" si="20"/>
        <v>#DIV/0!</v>
      </c>
      <c r="EC27" s="72" t="e">
        <f t="shared" si="21"/>
        <v>#DIV/0!</v>
      </c>
      <c r="ED27" s="72" t="e">
        <f t="shared" si="22"/>
        <v>#DIV/0!</v>
      </c>
      <c r="EE27" s="72" t="e">
        <f t="shared" si="23"/>
        <v>#DIV/0!</v>
      </c>
      <c r="EF27" s="72" t="e">
        <f t="shared" si="24"/>
        <v>#DIV/0!</v>
      </c>
      <c r="EG27" s="72" t="e">
        <f t="shared" si="25"/>
        <v>#DIV/0!</v>
      </c>
      <c r="EH27" s="40" t="e">
        <f t="shared" si="26"/>
        <v>#DIV/0!</v>
      </c>
      <c r="EI27" s="69" t="e">
        <f t="shared" si="27"/>
        <v>#DIV/0!</v>
      </c>
      <c r="EJ27" s="40" t="e">
        <f t="shared" si="28"/>
        <v>#DIV/0!</v>
      </c>
      <c r="EK27" s="40" t="e">
        <f t="shared" si="29"/>
        <v>#DIV/0!</v>
      </c>
      <c r="EL27" s="40" t="e">
        <f t="shared" si="30"/>
        <v>#DIV/0!</v>
      </c>
      <c r="EM27" s="69" t="e">
        <f t="shared" si="31"/>
        <v>#DIV/0!</v>
      </c>
      <c r="EN27" s="40" t="e">
        <f t="shared" si="32"/>
        <v>#DIV/0!</v>
      </c>
      <c r="EO27" s="40" t="e">
        <f t="shared" si="33"/>
        <v>#DIV/0!</v>
      </c>
      <c r="EP27" s="40"/>
      <c r="EQ27" s="40"/>
      <c r="ER27" s="40"/>
      <c r="ES27" s="40"/>
    </row>
    <row r="28" spans="1:149" s="17" customFormat="1" x14ac:dyDescent="0.25">
      <c r="A28" s="15" t="s">
        <v>198</v>
      </c>
      <c r="B28" s="15">
        <v>0.65713478999999997</v>
      </c>
      <c r="C28" s="15"/>
      <c r="D28" s="15">
        <v>5.1561860700000004</v>
      </c>
      <c r="E28" s="15">
        <v>0.14807434</v>
      </c>
      <c r="F28" s="15">
        <v>0.14362108000000001</v>
      </c>
      <c r="G28" s="15">
        <v>4.1748100000000002E-3</v>
      </c>
      <c r="H28" s="15">
        <v>0.27489472999999998</v>
      </c>
      <c r="I28" s="15"/>
      <c r="J28" s="17" t="s">
        <v>198</v>
      </c>
      <c r="K28" s="17">
        <v>0</v>
      </c>
      <c r="L28" s="17">
        <v>3.05320230966341E-3</v>
      </c>
      <c r="M28" s="17">
        <v>2.7737935744168998E-4</v>
      </c>
      <c r="N28" s="17">
        <v>1.47021937839911E-3</v>
      </c>
      <c r="O28" s="17">
        <v>1.47021937839911E-3</v>
      </c>
      <c r="P28" s="17">
        <v>4.3663805887994098E-3</v>
      </c>
      <c r="Q28" s="17">
        <v>0</v>
      </c>
      <c r="R28" s="5">
        <v>6.3236594520412001E-7</v>
      </c>
      <c r="S28" s="5">
        <v>3.0874332137325899E-6</v>
      </c>
      <c r="T28" s="17">
        <v>7.1149675380397599E-4</v>
      </c>
      <c r="U28" s="5">
        <v>6.0034503470097004E-7</v>
      </c>
      <c r="V28" s="17">
        <v>1.52069696361381E-4</v>
      </c>
      <c r="W28" s="5">
        <v>2.1014274927385198E-5</v>
      </c>
      <c r="X28" s="5">
        <v>1.28797048011155E-5</v>
      </c>
      <c r="Y28" s="17">
        <v>6.4528632669190898E-3</v>
      </c>
      <c r="Z28" s="5">
        <v>2.07958575152807E-10</v>
      </c>
      <c r="AA28" s="5">
        <v>8.3184477256568404E-10</v>
      </c>
      <c r="AB28" s="17">
        <v>0.65713430358747105</v>
      </c>
      <c r="AC28" s="17">
        <v>4.4532901227423297E-3</v>
      </c>
      <c r="AD28" s="17">
        <v>6.6644643264604203E-2</v>
      </c>
      <c r="AE28" s="17">
        <v>1.9723600368171799E-2</v>
      </c>
      <c r="AF28" s="17">
        <v>1.7975645099951999E-3</v>
      </c>
      <c r="AG28" s="17">
        <v>4.7891308167573303E-2</v>
      </c>
      <c r="AH28" s="17">
        <v>7.5637851154946303E-3</v>
      </c>
      <c r="AI28" s="17">
        <v>2.69044162942839E-2</v>
      </c>
      <c r="AJ28" s="17">
        <v>2.03771857468873E-4</v>
      </c>
      <c r="AK28" s="17">
        <v>4.6952777236396103E-3</v>
      </c>
      <c r="AL28" s="5">
        <v>6.5917818482613797E-5</v>
      </c>
      <c r="AM28" s="17">
        <v>0</v>
      </c>
      <c r="AN28" s="17">
        <v>0</v>
      </c>
      <c r="AO28" s="17">
        <v>6.4145410454317401E-3</v>
      </c>
      <c r="AP28" s="17">
        <v>6.4145410454317401E-3</v>
      </c>
      <c r="AQ28" s="17">
        <v>0</v>
      </c>
      <c r="AR28" s="17">
        <v>0</v>
      </c>
      <c r="AS28" s="17">
        <v>7.6693937559318102E-4</v>
      </c>
      <c r="AT28" s="5">
        <v>1.74097738838935E-9</v>
      </c>
      <c r="AU28" s="5">
        <v>3.3618918051334601E-9</v>
      </c>
      <c r="AV28" s="17">
        <v>4.1249510276294199E-2</v>
      </c>
      <c r="AW28" s="17">
        <v>9.4978804133666198E-4</v>
      </c>
      <c r="AX28" s="17">
        <v>1.4851127860149801E-4</v>
      </c>
      <c r="AY28" s="17">
        <v>0</v>
      </c>
      <c r="AZ28" s="17">
        <v>8.2020909024628899E-2</v>
      </c>
      <c r="BA28" s="17">
        <v>4.0370240881187398E-4</v>
      </c>
      <c r="BB28" s="5">
        <v>2.1542773524694501E-6</v>
      </c>
      <c r="BC28" s="5">
        <v>1.5798611088146299E-5</v>
      </c>
      <c r="BD28" s="5">
        <v>1.5261079493157399E-7</v>
      </c>
      <c r="BE28" s="5">
        <v>3.0983984523553598E-7</v>
      </c>
      <c r="BF28" s="17">
        <v>0</v>
      </c>
      <c r="BG28" s="17">
        <v>0</v>
      </c>
      <c r="BH28" s="17">
        <v>4.6979845376643103E-3</v>
      </c>
      <c r="BI28" s="17">
        <v>2.7642647254969999E-3</v>
      </c>
      <c r="BJ28" s="5">
        <v>5.0320223548669701E-5</v>
      </c>
      <c r="BK28" s="5">
        <v>4.8347089072239903E-5</v>
      </c>
      <c r="BL28" s="17">
        <v>0.27836793928470999</v>
      </c>
      <c r="BM28" s="17">
        <v>4.6405714183986699</v>
      </c>
      <c r="BN28" s="17">
        <v>0.47436947237884203</v>
      </c>
      <c r="BO28" s="17">
        <v>5.1561904010538102</v>
      </c>
      <c r="BP28" s="17">
        <v>0</v>
      </c>
      <c r="BQ28" s="17">
        <v>5.3687739391634504E-3</v>
      </c>
      <c r="BR28" s="17">
        <v>0</v>
      </c>
      <c r="BS28" s="17">
        <v>4.3700654564394201E-4</v>
      </c>
      <c r="BT28" s="5">
        <v>1.2426728484267199E-6</v>
      </c>
      <c r="BU28" s="5">
        <v>4.1504453155640802E-6</v>
      </c>
      <c r="BV28" s="5">
        <v>3.4517058694753502E-6</v>
      </c>
      <c r="BW28" s="17">
        <v>1.06116962604099E-4</v>
      </c>
      <c r="BX28" s="5">
        <v>8.6392519717587904E-5</v>
      </c>
      <c r="BY28" s="17">
        <v>4.4947382572463099E-2</v>
      </c>
      <c r="BZ28" s="17">
        <v>8.3878728153573897E-4</v>
      </c>
      <c r="CA28" s="17">
        <v>5.3997735853216205E-4</v>
      </c>
      <c r="CB28" s="17">
        <v>6.66446686177571E-2</v>
      </c>
      <c r="CC28" s="17">
        <v>4.9460445223410796E-4</v>
      </c>
      <c r="CD28" s="17">
        <v>0</v>
      </c>
      <c r="CE28" s="5">
        <v>9.0050895903261098E-10</v>
      </c>
      <c r="CF28" s="17">
        <v>3.7694012797830599E-4</v>
      </c>
      <c r="CG28" s="17">
        <v>0.148074368901602</v>
      </c>
      <c r="CH28" s="17">
        <v>0.14362107877885899</v>
      </c>
      <c r="CI28" s="17">
        <v>4.4532901227423297E-3</v>
      </c>
      <c r="CJ28" s="17">
        <v>1.9053350749847001E-4</v>
      </c>
      <c r="CK28" s="17">
        <v>0</v>
      </c>
      <c r="CL28" s="17">
        <v>1.8433772494033699E-3</v>
      </c>
      <c r="CM28" s="17">
        <v>4.4194625131588301E-4</v>
      </c>
      <c r="CN28" s="17">
        <v>1.19728505211175E-2</v>
      </c>
      <c r="CO28" s="17">
        <v>2.4981753446099699E-3</v>
      </c>
      <c r="CP28" s="17">
        <v>1.79754058984661E-3</v>
      </c>
      <c r="CQ28" s="17">
        <v>4.7891384447494099E-2</v>
      </c>
      <c r="CR28" s="17">
        <v>1.012263067877E-4</v>
      </c>
      <c r="CS28" s="17">
        <v>4.26673974988563E-4</v>
      </c>
      <c r="CT28" s="17">
        <v>7.5638567657093101E-3</v>
      </c>
      <c r="CU28" s="5">
        <v>1.3369769120962001E-5</v>
      </c>
      <c r="CV28" s="17">
        <v>4.17480031526094E-3</v>
      </c>
      <c r="CW28" s="17">
        <v>6.8188885848740804E-2</v>
      </c>
      <c r="CX28" s="17">
        <v>0</v>
      </c>
      <c r="CY28" s="17">
        <v>0</v>
      </c>
      <c r="CZ28" s="17">
        <v>5.6981362458285801E-3</v>
      </c>
      <c r="DA28" s="17">
        <v>3.05439976695117E-4</v>
      </c>
      <c r="DB28" s="17">
        <v>0</v>
      </c>
      <c r="DC28" s="17">
        <v>0.27489410759657601</v>
      </c>
      <c r="DD28" s="17">
        <v>2.9043216108676798E-4</v>
      </c>
      <c r="DE28" s="17">
        <v>8.7545361623593797E-3</v>
      </c>
      <c r="DG28" s="25">
        <f t="shared" si="0"/>
        <v>7.9999974919203378E-3</v>
      </c>
      <c r="DH28" s="94">
        <f t="shared" si="1"/>
        <v>1.0126369812670994</v>
      </c>
      <c r="DI28" s="25">
        <f t="shared" si="2"/>
        <v>1.9246929134638276E-2</v>
      </c>
      <c r="DJ28" s="40">
        <f t="shared" si="3"/>
        <v>-7.4020206557877708E-7</v>
      </c>
      <c r="DK28" s="40"/>
      <c r="DL28" s="40">
        <f t="shared" si="4"/>
        <v>8.3997236542978804E-7</v>
      </c>
      <c r="DM28" s="40">
        <f t="shared" si="5"/>
        <v>1.9518305467733709E-7</v>
      </c>
      <c r="DN28" s="40">
        <f t="shared" si="6"/>
        <v>-8.5025194186989016E-9</v>
      </c>
      <c r="DO28" s="40">
        <f t="shared" si="7"/>
        <v>-2.3198035503869409E-6</v>
      </c>
      <c r="DP28" s="40">
        <f t="shared" si="8"/>
        <v>-2.2641518954058439E-6</v>
      </c>
      <c r="DQ28" s="72">
        <f t="shared" si="9"/>
        <v>1.2040187293813919E-3</v>
      </c>
      <c r="DR28" s="72">
        <f t="shared" si="10"/>
        <v>1.8585745668054838E-5</v>
      </c>
      <c r="DS28" s="72">
        <f t="shared" si="11"/>
        <v>9.6974059026509296E-4</v>
      </c>
      <c r="DT28" s="72">
        <f t="shared" si="12"/>
        <v>1.5981097962458892E-4</v>
      </c>
      <c r="DU28" s="72">
        <f t="shared" si="13"/>
        <v>1.4867347143250596E-5</v>
      </c>
      <c r="DV28" s="72">
        <f t="shared" si="14"/>
        <v>2.3009893459611592E-5</v>
      </c>
      <c r="DW28" s="72">
        <f t="shared" si="15"/>
        <v>-1.7550399058928608E-5</v>
      </c>
      <c r="DX28" s="72">
        <f t="shared" si="16"/>
        <v>-1.2754788023104991E-5</v>
      </c>
      <c r="DY28" s="72">
        <f t="shared" si="17"/>
        <v>1.0399844357774855E-5</v>
      </c>
      <c r="DZ28" s="72">
        <f t="shared" si="18"/>
        <v>8.6852534127952296E-4</v>
      </c>
      <c r="EA28" s="72">
        <f t="shared" si="19"/>
        <v>-1.9798567026228911E-5</v>
      </c>
      <c r="EB28" s="72">
        <f t="shared" si="20"/>
        <v>2.8416746638659996E-6</v>
      </c>
      <c r="EC28" s="72">
        <f t="shared" si="21"/>
        <v>1.4125684643387191E-5</v>
      </c>
      <c r="ED28" s="72">
        <f t="shared" si="22"/>
        <v>-1.996605833656885E-5</v>
      </c>
      <c r="EE28" s="72">
        <f t="shared" si="23"/>
        <v>-2.2558006855608439E-4</v>
      </c>
      <c r="EF28" s="72">
        <f t="shared" si="24"/>
        <v>-3.7347605855684377E-6</v>
      </c>
      <c r="EG28" s="72">
        <f t="shared" si="25"/>
        <v>6.9078186016880493E-6</v>
      </c>
      <c r="EH28" s="40">
        <f t="shared" si="26"/>
        <v>2.2506316351189522E-5</v>
      </c>
      <c r="EI28" s="69">
        <f t="shared" si="27"/>
        <v>-9.0994428200147354E-5</v>
      </c>
      <c r="EJ28" s="40">
        <f t="shared" si="28"/>
        <v>2.8214657397653166E-4</v>
      </c>
      <c r="EK28" s="40">
        <f t="shared" si="29"/>
        <v>-6.7261042230548204E-7</v>
      </c>
      <c r="EL28" s="40">
        <f t="shared" si="30"/>
        <v>9.2010329652667863E-6</v>
      </c>
      <c r="EM28" s="69">
        <f t="shared" si="31"/>
        <v>5.2308846400054392E-6</v>
      </c>
      <c r="EN28" s="40">
        <f t="shared" si="32"/>
        <v>-1.1977293697951669E-6</v>
      </c>
      <c r="EO28" s="40">
        <f t="shared" si="33"/>
        <v>-1.2348676208352627E-6</v>
      </c>
      <c r="EP28" s="40"/>
      <c r="EQ28" s="40"/>
      <c r="ER28" s="40"/>
      <c r="ES28" s="40"/>
    </row>
    <row r="29" spans="1:149" s="17" customFormat="1" x14ac:dyDescent="0.25">
      <c r="A29" s="15" t="s">
        <v>199</v>
      </c>
      <c r="B29" s="15"/>
      <c r="C29" s="15"/>
      <c r="D29" s="15"/>
      <c r="E29" s="15"/>
      <c r="F29" s="15"/>
      <c r="G29" s="15"/>
      <c r="H29" s="15"/>
      <c r="I29" s="15"/>
      <c r="DG29" s="25" t="e">
        <f t="shared" si="0"/>
        <v>#DIV/0!</v>
      </c>
      <c r="DH29" s="94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6"/>
        <v>0</v>
      </c>
      <c r="DO29" s="40">
        <f t="shared" si="7"/>
        <v>0</v>
      </c>
      <c r="DP29" s="40">
        <f t="shared" si="8"/>
        <v>0</v>
      </c>
      <c r="DQ29" s="72" t="e">
        <f t="shared" si="9"/>
        <v>#DIV/0!</v>
      </c>
      <c r="DR29" s="72" t="e">
        <f t="shared" si="10"/>
        <v>#DIV/0!</v>
      </c>
      <c r="DS29" s="72" t="e">
        <f t="shared" si="11"/>
        <v>#DIV/0!</v>
      </c>
      <c r="DT29" s="72" t="e">
        <f t="shared" si="12"/>
        <v>#DIV/0!</v>
      </c>
      <c r="DU29" s="72" t="e">
        <f t="shared" si="13"/>
        <v>#DIV/0!</v>
      </c>
      <c r="DV29" s="72" t="e">
        <f t="shared" si="14"/>
        <v>#DIV/0!</v>
      </c>
      <c r="DW29" s="72" t="e">
        <f t="shared" si="15"/>
        <v>#DIV/0!</v>
      </c>
      <c r="DX29" s="72" t="e">
        <f t="shared" si="16"/>
        <v>#DIV/0!</v>
      </c>
      <c r="DY29" s="72" t="e">
        <f t="shared" si="17"/>
        <v>#DIV/0!</v>
      </c>
      <c r="DZ29" s="72" t="e">
        <f t="shared" si="18"/>
        <v>#DIV/0!</v>
      </c>
      <c r="EA29" s="72" t="e">
        <f t="shared" si="19"/>
        <v>#DIV/0!</v>
      </c>
      <c r="EB29" s="72" t="e">
        <f t="shared" si="20"/>
        <v>#DIV/0!</v>
      </c>
      <c r="EC29" s="72" t="e">
        <f t="shared" si="21"/>
        <v>#DIV/0!</v>
      </c>
      <c r="ED29" s="72" t="e">
        <f t="shared" si="22"/>
        <v>#DIV/0!</v>
      </c>
      <c r="EE29" s="72" t="e">
        <f t="shared" si="23"/>
        <v>#DIV/0!</v>
      </c>
      <c r="EF29" s="72" t="e">
        <f t="shared" si="24"/>
        <v>#DIV/0!</v>
      </c>
      <c r="EG29" s="72" t="e">
        <f t="shared" si="25"/>
        <v>#DIV/0!</v>
      </c>
      <c r="EH29" s="40" t="e">
        <f t="shared" si="26"/>
        <v>#DIV/0!</v>
      </c>
      <c r="EI29" s="69" t="e">
        <f t="shared" si="27"/>
        <v>#DIV/0!</v>
      </c>
      <c r="EJ29" s="40" t="e">
        <f t="shared" si="28"/>
        <v>#DIV/0!</v>
      </c>
      <c r="EK29" s="40" t="e">
        <f t="shared" si="29"/>
        <v>#DIV/0!</v>
      </c>
      <c r="EL29" s="40" t="e">
        <f t="shared" si="30"/>
        <v>#DIV/0!</v>
      </c>
      <c r="EM29" s="69" t="e">
        <f t="shared" si="31"/>
        <v>#DIV/0!</v>
      </c>
      <c r="EN29" s="40" t="e">
        <f t="shared" si="32"/>
        <v>#DIV/0!</v>
      </c>
      <c r="EO29" s="40" t="e">
        <f t="shared" si="33"/>
        <v>#DIV/0!</v>
      </c>
      <c r="EP29" s="40"/>
      <c r="EQ29" s="40"/>
      <c r="ER29" s="40"/>
      <c r="ES29" s="40"/>
    </row>
    <row r="30" spans="1:149" s="17" customFormat="1" x14ac:dyDescent="0.25">
      <c r="A30" s="15" t="s">
        <v>200</v>
      </c>
      <c r="B30" s="15">
        <v>21.065684409999999</v>
      </c>
      <c r="C30" s="15"/>
      <c r="D30" s="15">
        <v>139.09616187</v>
      </c>
      <c r="E30" s="15">
        <v>3.6614615100000001</v>
      </c>
      <c r="F30" s="15">
        <v>3.5496758900000001</v>
      </c>
      <c r="G30" s="15">
        <v>0.36805905</v>
      </c>
      <c r="H30" s="15">
        <v>4.6583029299999996</v>
      </c>
      <c r="I30" s="15"/>
      <c r="J30" s="17" t="s">
        <v>200</v>
      </c>
      <c r="K30" s="17">
        <v>0</v>
      </c>
      <c r="L30" s="17">
        <v>5.1739344480253802E-2</v>
      </c>
      <c r="M30" s="17">
        <v>4.7003184898736904E-3</v>
      </c>
      <c r="N30" s="17">
        <v>2.4913903607165399E-2</v>
      </c>
      <c r="O30" s="17">
        <v>2.4913903607165399E-2</v>
      </c>
      <c r="P30" s="17">
        <v>7.3991572509796696E-2</v>
      </c>
      <c r="Q30" s="17">
        <v>0</v>
      </c>
      <c r="R30" s="5">
        <v>1.5629233695442499E-5</v>
      </c>
      <c r="S30" s="5">
        <v>7.6307263347608097E-5</v>
      </c>
      <c r="T30" s="17">
        <v>1.2056806000002101E-2</v>
      </c>
      <c r="U30" s="5">
        <v>1.4837597458725601E-5</v>
      </c>
      <c r="V30" s="17">
        <v>2.5768899518659799E-3</v>
      </c>
      <c r="W30" s="17">
        <v>5.1938859328582397E-4</v>
      </c>
      <c r="X30" s="17">
        <v>3.1833432221652601E-4</v>
      </c>
      <c r="Y30" s="17">
        <v>0.109348677235139</v>
      </c>
      <c r="Z30" s="5">
        <v>5.1399217689886803E-9</v>
      </c>
      <c r="AA30" s="5">
        <v>2.05598225720222E-8</v>
      </c>
      <c r="AB30" s="17">
        <v>21.0656799779537</v>
      </c>
      <c r="AC30" s="17">
        <v>0.11178548080049799</v>
      </c>
      <c r="AD30" s="17">
        <v>1.64715910249838</v>
      </c>
      <c r="AE30" s="17">
        <v>0.48748006194987797</v>
      </c>
      <c r="AF30" s="17">
        <v>4.4427732733676097E-2</v>
      </c>
      <c r="AG30" s="17">
        <v>1.1836608253002401</v>
      </c>
      <c r="AH30" s="17">
        <v>0.186943612603823</v>
      </c>
      <c r="AI30" s="17">
        <v>0.45591741970164901</v>
      </c>
      <c r="AJ30" s="17">
        <v>3.4530450143117398E-3</v>
      </c>
      <c r="AK30" s="17">
        <v>7.95648939567518E-2</v>
      </c>
      <c r="AL30" s="17">
        <v>1.1170285597122899E-3</v>
      </c>
      <c r="AM30" s="17">
        <v>0</v>
      </c>
      <c r="AN30" s="17">
        <v>0</v>
      </c>
      <c r="AO30" s="17">
        <v>0.10869925866152499</v>
      </c>
      <c r="AP30" s="17">
        <v>0.10869925866152499</v>
      </c>
      <c r="AQ30" s="17">
        <v>0</v>
      </c>
      <c r="AR30" s="17">
        <v>0</v>
      </c>
      <c r="AS30" s="17">
        <v>1.29966574120107E-2</v>
      </c>
      <c r="AT30" s="5">
        <v>4.3029347364217797E-8</v>
      </c>
      <c r="AU30" s="5">
        <v>8.30903130370685E-8</v>
      </c>
      <c r="AV30" s="17">
        <v>1.11277074272612</v>
      </c>
      <c r="AW30" s="17">
        <v>1.6095206985366799E-2</v>
      </c>
      <c r="AX30" s="17">
        <v>2.5167153394071002E-3</v>
      </c>
      <c r="AY30" s="17">
        <v>0</v>
      </c>
      <c r="AZ30" s="17">
        <v>1.38991055206573</v>
      </c>
      <c r="BA30" s="17">
        <v>6.84074345817225E-3</v>
      </c>
      <c r="BB30" s="5">
        <v>5.3246073292657999E-5</v>
      </c>
      <c r="BC30" s="17">
        <v>3.9046444661232197E-4</v>
      </c>
      <c r="BD30" s="5">
        <v>3.7718331134222902E-6</v>
      </c>
      <c r="BE30" s="5">
        <v>7.6579391744793004E-6</v>
      </c>
      <c r="BF30" s="17">
        <v>0</v>
      </c>
      <c r="BG30" s="17">
        <v>0</v>
      </c>
      <c r="BH30" s="17">
        <v>7.9610707394789801E-2</v>
      </c>
      <c r="BI30" s="17">
        <v>6.8320597773331798E-2</v>
      </c>
      <c r="BJ30" s="17">
        <v>1.24369841212101E-3</v>
      </c>
      <c r="BK30" s="17">
        <v>1.1949276917056499E-3</v>
      </c>
      <c r="BL30" s="17">
        <v>4.7171666759260704</v>
      </c>
      <c r="BM30" s="17">
        <v>125.186551179527</v>
      </c>
      <c r="BN30" s="17">
        <v>12.796842976901001</v>
      </c>
      <c r="BO30" s="17">
        <v>139.09616489915501</v>
      </c>
      <c r="BP30" s="17">
        <v>0</v>
      </c>
      <c r="BQ30" s="17">
        <v>9.0977888659093703E-2</v>
      </c>
      <c r="BR30" s="17">
        <v>0</v>
      </c>
      <c r="BS30" s="17">
        <v>7.6722258942993901E-3</v>
      </c>
      <c r="BT30" s="5">
        <v>3.0713670180172698E-5</v>
      </c>
      <c r="BU30" s="17">
        <v>1.02581601794562E-4</v>
      </c>
      <c r="BV30" s="5">
        <v>8.5309390029597004E-5</v>
      </c>
      <c r="BW30" s="17">
        <v>2.1820840257279301E-3</v>
      </c>
      <c r="BX30" s="17">
        <v>2.1352703770454698E-3</v>
      </c>
      <c r="BY30" s="17">
        <v>0.76166753464508297</v>
      </c>
      <c r="BZ30" s="17">
        <v>2.07311722746738E-2</v>
      </c>
      <c r="CA30" s="17">
        <v>1.33458358328235E-2</v>
      </c>
      <c r="CB30" s="17">
        <v>1.6471603492121201</v>
      </c>
      <c r="CC30" s="17">
        <v>1.22244283249833E-2</v>
      </c>
      <c r="CD30" s="17">
        <v>0</v>
      </c>
      <c r="CE30" s="5">
        <v>2.22566764221189E-8</v>
      </c>
      <c r="CF30" s="17">
        <v>9.3162930273317998E-3</v>
      </c>
      <c r="CG30" s="17">
        <v>3.6614605782365199</v>
      </c>
      <c r="CH30" s="17">
        <v>3.5496750974360198</v>
      </c>
      <c r="CI30" s="17">
        <v>0.11178548080049799</v>
      </c>
      <c r="CJ30" s="17">
        <v>4.7091527858154599E-3</v>
      </c>
      <c r="CK30" s="17">
        <v>0</v>
      </c>
      <c r="CL30" s="17">
        <v>4.5559985669956997E-2</v>
      </c>
      <c r="CM30" s="17">
        <v>1.09229619978284E-2</v>
      </c>
      <c r="CN30" s="17">
        <v>0.29591526711751098</v>
      </c>
      <c r="CO30" s="17">
        <v>6.1743857757789199E-2</v>
      </c>
      <c r="CP30" s="17">
        <v>4.4427211671268799E-2</v>
      </c>
      <c r="CQ30" s="17">
        <v>1.18366275445471</v>
      </c>
      <c r="CR30" s="17">
        <v>1.71533391149456E-3</v>
      </c>
      <c r="CS30" s="17">
        <v>1.05454994956927E-2</v>
      </c>
      <c r="CT30" s="17">
        <v>0.18694461680914001</v>
      </c>
      <c r="CU30" s="17">
        <v>3.3044062732518701E-4</v>
      </c>
      <c r="CV30" s="17">
        <v>0.36805883088454899</v>
      </c>
      <c r="CW30" s="17">
        <v>1.1555152668240001</v>
      </c>
      <c r="CX30" s="17">
        <v>0</v>
      </c>
      <c r="CY30" s="17">
        <v>0</v>
      </c>
      <c r="CZ30" s="17">
        <v>9.6559498764351201E-2</v>
      </c>
      <c r="DA30" s="17">
        <v>5.1757967728352601E-3</v>
      </c>
      <c r="DB30" s="17">
        <v>0</v>
      </c>
      <c r="DC30" s="17">
        <v>4.6583019971670501</v>
      </c>
      <c r="DD30" s="17">
        <v>4.9215155795255096E-3</v>
      </c>
      <c r="DE30" s="17">
        <v>0.148352027072642</v>
      </c>
      <c r="DG30" s="25">
        <f t="shared" si="0"/>
        <v>8.0000102341634006E-3</v>
      </c>
      <c r="DH30" s="94">
        <f t="shared" si="1"/>
        <v>1.0126365097829251</v>
      </c>
      <c r="DI30" s="25">
        <f t="shared" si="2"/>
        <v>1.924700033044735E-2</v>
      </c>
      <c r="DJ30" s="40">
        <f t="shared" si="3"/>
        <v>-2.1039175435650977E-7</v>
      </c>
      <c r="DK30" s="40"/>
      <c r="DL30" s="40">
        <f t="shared" si="4"/>
        <v>2.1777416210895955E-8</v>
      </c>
      <c r="DM30" s="40">
        <f t="shared" si="5"/>
        <v>-2.5447856753512156E-7</v>
      </c>
      <c r="DN30" s="40">
        <f t="shared" si="6"/>
        <v>-2.2327784417046968E-7</v>
      </c>
      <c r="DO30" s="40">
        <f t="shared" si="7"/>
        <v>-5.9532689389274274E-7</v>
      </c>
      <c r="DP30" s="40">
        <f t="shared" si="8"/>
        <v>-2.002516718146773E-7</v>
      </c>
      <c r="DQ30" s="72">
        <f t="shared" si="9"/>
        <v>1.1980881845405722E-3</v>
      </c>
      <c r="DR30" s="72">
        <f t="shared" si="10"/>
        <v>-2.2781195423529936E-6</v>
      </c>
      <c r="DS30" s="72">
        <f t="shared" si="11"/>
        <v>9.6522568039523853E-4</v>
      </c>
      <c r="DT30" s="72">
        <f t="shared" si="12"/>
        <v>1.5322544562010478E-4</v>
      </c>
      <c r="DU30" s="72">
        <f t="shared" si="13"/>
        <v>-2.99566179307975E-6</v>
      </c>
      <c r="DV30" s="72">
        <f t="shared" si="14"/>
        <v>2.2487511121066381E-6</v>
      </c>
      <c r="DW30" s="72">
        <f t="shared" si="15"/>
        <v>-4.8642856111646826E-7</v>
      </c>
      <c r="DX30" s="72">
        <f t="shared" si="16"/>
        <v>3.7601906145714017E-6</v>
      </c>
      <c r="DY30" s="72">
        <f t="shared" si="17"/>
        <v>8.6529508641861673E-6</v>
      </c>
      <c r="DZ30" s="72">
        <f t="shared" si="18"/>
        <v>8.6572323628322497E-4</v>
      </c>
      <c r="EA30" s="72">
        <f t="shared" si="19"/>
        <v>-3.9703157185535794E-7</v>
      </c>
      <c r="EB30" s="72">
        <f t="shared" si="20"/>
        <v>-5.5432946096170868E-7</v>
      </c>
      <c r="EC30" s="72">
        <f t="shared" si="21"/>
        <v>2.5528544362583692E-6</v>
      </c>
      <c r="ED30" s="72">
        <f t="shared" si="22"/>
        <v>-1.5881590192939116E-5</v>
      </c>
      <c r="EE30" s="72">
        <f t="shared" si="23"/>
        <v>-2.3089721485535845E-4</v>
      </c>
      <c r="EF30" s="72">
        <f t="shared" si="24"/>
        <v>-2.8217187138645508E-7</v>
      </c>
      <c r="EG30" s="72">
        <f t="shared" si="25"/>
        <v>-1.8125873679080047E-5</v>
      </c>
      <c r="EH30" s="40">
        <f t="shared" si="26"/>
        <v>3.9661757895934224E-6</v>
      </c>
      <c r="EI30" s="69">
        <f t="shared" si="27"/>
        <v>-7.6083208611261562E-5</v>
      </c>
      <c r="EJ30" s="40">
        <f t="shared" si="28"/>
        <v>2.9248259696545146E-4</v>
      </c>
      <c r="EK30" s="40">
        <f t="shared" si="29"/>
        <v>9.3684713822248922E-6</v>
      </c>
      <c r="EL30" s="40">
        <f t="shared" si="30"/>
        <v>-7.7543277762761891E-6</v>
      </c>
      <c r="EM30" s="69">
        <f t="shared" si="31"/>
        <v>8.0686934783398463E-6</v>
      </c>
      <c r="EN30" s="40">
        <f t="shared" si="32"/>
        <v>-1.0275544264438529E-6</v>
      </c>
      <c r="EO30" s="40">
        <f t="shared" si="33"/>
        <v>-1.0599139130670992E-6</v>
      </c>
      <c r="EP30" s="40"/>
      <c r="EQ30" s="40"/>
      <c r="ER30" s="40"/>
      <c r="ES30" s="40"/>
    </row>
    <row r="31" spans="1:149" x14ac:dyDescent="0.25">
      <c r="A31" s="15" t="s">
        <v>201</v>
      </c>
      <c r="B31" s="15">
        <v>629.32903626999996</v>
      </c>
      <c r="D31" s="15">
        <v>4106.6395098000003</v>
      </c>
      <c r="E31" s="15">
        <v>107.66473345</v>
      </c>
      <c r="F31" s="15">
        <v>104.38131912</v>
      </c>
      <c r="G31" s="15">
        <v>10.42507385</v>
      </c>
      <c r="H31" s="15">
        <v>140.9452976</v>
      </c>
      <c r="I31" s="15"/>
      <c r="J31" s="17" t="s">
        <v>201</v>
      </c>
      <c r="K31" s="17">
        <v>0</v>
      </c>
      <c r="L31" s="17">
        <v>1.56546624236068</v>
      </c>
      <c r="M31" s="17">
        <v>0.14221657216119199</v>
      </c>
      <c r="N31" s="17">
        <v>0.75381312676217105</v>
      </c>
      <c r="O31" s="17">
        <v>0.75381312676217105</v>
      </c>
      <c r="P31" s="17">
        <v>2.2387454952449599</v>
      </c>
      <c r="Q31" s="17">
        <v>0</v>
      </c>
      <c r="R31" s="17">
        <v>4.59591123254903E-4</v>
      </c>
      <c r="S31" s="17">
        <v>2.24388863980334E-3</v>
      </c>
      <c r="T31" s="17">
        <v>0.36479942192105203</v>
      </c>
      <c r="U31" s="17">
        <v>4.3631337421206798E-4</v>
      </c>
      <c r="V31" s="17">
        <v>7.7968206508088195E-2</v>
      </c>
      <c r="W31" s="17">
        <v>1.5273067365531801E-2</v>
      </c>
      <c r="X31" s="17">
        <v>9.3609149139370594E-3</v>
      </c>
      <c r="Y31" s="17">
        <v>3.3085399828578002</v>
      </c>
      <c r="Z31" s="5">
        <v>1.5114471611633701E-7</v>
      </c>
      <c r="AA31" s="5">
        <v>6.0457889883540795E-7</v>
      </c>
      <c r="AB31" s="17">
        <v>629.32890593473098</v>
      </c>
      <c r="AC31" s="17">
        <v>3.2834133115075699</v>
      </c>
      <c r="AD31" s="17">
        <v>48.4361562934792</v>
      </c>
      <c r="AE31" s="17">
        <v>14.3347867390885</v>
      </c>
      <c r="AF31" s="17">
        <v>1.3064357977810399</v>
      </c>
      <c r="AG31" s="17">
        <v>34.806570873967203</v>
      </c>
      <c r="AH31" s="17">
        <v>5.49724105932086</v>
      </c>
      <c r="AI31" s="17">
        <v>13.794594536698799</v>
      </c>
      <c r="AJ31" s="17">
        <v>0.1044779171972</v>
      </c>
      <c r="AK31" s="17">
        <v>2.4073817596214502</v>
      </c>
      <c r="AL31" s="17">
        <v>3.37975804770052E-2</v>
      </c>
      <c r="AM31" s="17">
        <v>0</v>
      </c>
      <c r="AN31" s="17">
        <v>0</v>
      </c>
      <c r="AO31" s="17">
        <v>3.2888942799779501</v>
      </c>
      <c r="AP31" s="17">
        <v>3.2888942799779501</v>
      </c>
      <c r="AQ31" s="17">
        <v>0</v>
      </c>
      <c r="AR31" s="17">
        <v>0</v>
      </c>
      <c r="AS31" s="17">
        <v>0.39323734794860998</v>
      </c>
      <c r="AT31" s="5">
        <v>1.2653080331987099E-6</v>
      </c>
      <c r="AU31" s="5">
        <v>2.4433755514454501E-6</v>
      </c>
      <c r="AV31" s="17">
        <v>32.8531022930052</v>
      </c>
      <c r="AW31" s="17">
        <v>0.48698999500359902</v>
      </c>
      <c r="AX31" s="17">
        <v>7.6147310798576007E-2</v>
      </c>
      <c r="AY31" s="17">
        <v>0</v>
      </c>
      <c r="AZ31" s="17">
        <v>42.054179338743197</v>
      </c>
      <c r="BA31" s="17">
        <v>0.20697857653554599</v>
      </c>
      <c r="BB31" s="17">
        <v>1.5657208832818E-3</v>
      </c>
      <c r="BC31" s="17">
        <v>1.1481935224347799E-2</v>
      </c>
      <c r="BD31" s="17">
        <v>1.10914516449235E-4</v>
      </c>
      <c r="BE31" s="17">
        <v>2.25192821960239E-4</v>
      </c>
      <c r="BF31" s="17">
        <v>0</v>
      </c>
      <c r="BG31" s="17">
        <v>0</v>
      </c>
      <c r="BH31" s="17">
        <v>2.4087663916698898</v>
      </c>
      <c r="BI31" s="17">
        <v>2.0090274311005998</v>
      </c>
      <c r="BJ31" s="17">
        <v>3.6572084462375302E-2</v>
      </c>
      <c r="BK31" s="17">
        <v>3.5137878189123499E-2</v>
      </c>
      <c r="BL31" s="17">
        <v>142.72631819639801</v>
      </c>
      <c r="BM31" s="17">
        <v>3695.9748484708098</v>
      </c>
      <c r="BN31" s="17">
        <v>377.81074557251202</v>
      </c>
      <c r="BO31" s="17">
        <v>4106.6386963363302</v>
      </c>
      <c r="BP31" s="17">
        <v>0</v>
      </c>
      <c r="BQ31" s="17">
        <v>2.7526982186384199</v>
      </c>
      <c r="BR31" s="17">
        <v>0</v>
      </c>
      <c r="BS31" s="17">
        <v>0.23141325589735201</v>
      </c>
      <c r="BT31" s="17">
        <v>9.0316031647039998E-4</v>
      </c>
      <c r="BU31" s="17">
        <v>3.0164954250169402E-3</v>
      </c>
      <c r="BV31" s="17">
        <v>2.50862903523272E-3</v>
      </c>
      <c r="BW31" s="17">
        <v>6.4983341153215704E-2</v>
      </c>
      <c r="BX31" s="17">
        <v>6.2789426729939299E-2</v>
      </c>
      <c r="BY31" s="17">
        <v>23.045621780479099</v>
      </c>
      <c r="BZ31" s="17">
        <v>0.60961718726610303</v>
      </c>
      <c r="CA31" s="17">
        <v>0.39244602364457098</v>
      </c>
      <c r="CB31" s="17">
        <v>48.436202639042698</v>
      </c>
      <c r="CC31" s="17">
        <v>0.35946954571559198</v>
      </c>
      <c r="CD31" s="17">
        <v>0</v>
      </c>
      <c r="CE31" s="5">
        <v>6.5446982680489598E-7</v>
      </c>
      <c r="CF31" s="17">
        <v>0.27395367378208402</v>
      </c>
      <c r="CG31" s="17">
        <v>107.66471067111399</v>
      </c>
      <c r="CH31" s="17">
        <v>104.38129735960599</v>
      </c>
      <c r="CI31" s="17">
        <v>3.2834133115075699</v>
      </c>
      <c r="CJ31" s="17">
        <v>0.13847666897049599</v>
      </c>
      <c r="CK31" s="17">
        <v>0</v>
      </c>
      <c r="CL31" s="17">
        <v>1.3397331249965501</v>
      </c>
      <c r="CM31" s="17">
        <v>0.32119930929193002</v>
      </c>
      <c r="CN31" s="17">
        <v>8.7016541578619506</v>
      </c>
      <c r="CO31" s="17">
        <v>1.8156315636832601</v>
      </c>
      <c r="CP31" s="17">
        <v>1.30642084923141</v>
      </c>
      <c r="CQ31" s="17">
        <v>34.806612263760897</v>
      </c>
      <c r="CR31" s="17">
        <v>5.1900381533475898E-2</v>
      </c>
      <c r="CS31" s="17">
        <v>0.31009976673996997</v>
      </c>
      <c r="CT31" s="17">
        <v>5.4972742585029497</v>
      </c>
      <c r="CU31" s="17">
        <v>9.7169003861395393E-3</v>
      </c>
      <c r="CV31" s="17">
        <v>10.425073543464601</v>
      </c>
      <c r="CW31" s="17">
        <v>34.962160721380698</v>
      </c>
      <c r="CX31" s="17">
        <v>0</v>
      </c>
      <c r="CY31" s="17">
        <v>0</v>
      </c>
      <c r="CZ31" s="17">
        <v>2.9215787247374601</v>
      </c>
      <c r="DA31" s="17">
        <v>0.15660594196584601</v>
      </c>
      <c r="DB31" s="17">
        <v>0</v>
      </c>
      <c r="DC31" s="17">
        <v>140.945255757094</v>
      </c>
      <c r="DD31" s="17">
        <v>0.14890950443378101</v>
      </c>
      <c r="DE31" s="17">
        <v>4.4886556653043304</v>
      </c>
      <c r="DF31" s="17"/>
      <c r="DG31" s="25">
        <f t="shared" si="0"/>
        <v>7.9999982278242676E-3</v>
      </c>
      <c r="DH31" s="94">
        <f t="shared" si="1"/>
        <v>1.0126365547370639</v>
      </c>
      <c r="DI31" s="25">
        <f t="shared" si="2"/>
        <v>1.9247005756014519E-2</v>
      </c>
      <c r="DJ31" s="40">
        <f t="shared" si="3"/>
        <v>-2.071019474167649E-7</v>
      </c>
      <c r="DK31" s="40"/>
      <c r="DL31" s="40">
        <f t="shared" si="4"/>
        <v>-1.9808499580127435E-7</v>
      </c>
      <c r="DM31" s="40">
        <f t="shared" si="5"/>
        <v>-2.1157239957742959E-7</v>
      </c>
      <c r="DN31" s="40">
        <f t="shared" si="6"/>
        <v>-2.0847019552218279E-7</v>
      </c>
      <c r="DO31" s="40">
        <f t="shared" si="7"/>
        <v>-2.9403666980260625E-8</v>
      </c>
      <c r="DP31" s="40">
        <f t="shared" si="8"/>
        <v>-2.9687337366345019E-7</v>
      </c>
      <c r="DQ31" s="72">
        <f t="shared" si="9"/>
        <v>1.1960005547104297E-3</v>
      </c>
      <c r="DR31" s="72">
        <f t="shared" si="10"/>
        <v>-2.0510460899120967E-6</v>
      </c>
      <c r="DS31" s="72">
        <f t="shared" si="11"/>
        <v>9.6772435636965969E-4</v>
      </c>
      <c r="DT31" s="72">
        <f t="shared" si="12"/>
        <v>1.5103039688197574E-4</v>
      </c>
      <c r="DU31" s="72">
        <f t="shared" si="13"/>
        <v>-1.028505313015641E-6</v>
      </c>
      <c r="DV31" s="72">
        <f t="shared" si="14"/>
        <v>-3.9781426146839878E-7</v>
      </c>
      <c r="DW31" s="72">
        <f t="shared" si="15"/>
        <v>-1.5821224077784942E-7</v>
      </c>
      <c r="DX31" s="72">
        <f t="shared" si="16"/>
        <v>3.9989226522087127E-6</v>
      </c>
      <c r="DY31" s="72">
        <f t="shared" si="17"/>
        <v>5.2268439550618435E-6</v>
      </c>
      <c r="DZ31" s="72">
        <f t="shared" si="18"/>
        <v>8.6689784763587397E-4</v>
      </c>
      <c r="EA31" s="72">
        <f t="shared" si="19"/>
        <v>2.1459389920846431E-7</v>
      </c>
      <c r="EB31" s="72">
        <f t="shared" si="20"/>
        <v>3.4795637284127272E-6</v>
      </c>
      <c r="EC31" s="72">
        <f t="shared" si="21"/>
        <v>-4.6462891750298403E-7</v>
      </c>
      <c r="ED31" s="72">
        <f t="shared" si="22"/>
        <v>-1.3063918382854164E-6</v>
      </c>
      <c r="EE31" s="72">
        <f t="shared" si="23"/>
        <v>-2.3002597150727574E-4</v>
      </c>
      <c r="EF31" s="72">
        <f t="shared" si="24"/>
        <v>1.5849194253780754E-7</v>
      </c>
      <c r="EG31" s="72">
        <f t="shared" si="25"/>
        <v>7.5282210133238318E-7</v>
      </c>
      <c r="EH31" s="40">
        <f t="shared" si="26"/>
        <v>5.6526356217637478E-6</v>
      </c>
      <c r="EI31" s="69">
        <f t="shared" si="27"/>
        <v>-8.3852261370273619E-5</v>
      </c>
      <c r="EJ31" s="40">
        <f t="shared" si="28"/>
        <v>2.9028112291654227E-4</v>
      </c>
      <c r="EK31" s="40">
        <f t="shared" si="29"/>
        <v>7.3148799932568134E-6</v>
      </c>
      <c r="EL31" s="40">
        <f t="shared" si="30"/>
        <v>4.9587210172271234E-6</v>
      </c>
      <c r="EM31" s="69">
        <f t="shared" si="31"/>
        <v>-3.5245475425497454E-7</v>
      </c>
      <c r="EN31" s="40">
        <f t="shared" si="32"/>
        <v>-9.9007343224909209E-7</v>
      </c>
      <c r="EO31" s="40">
        <f t="shared" si="33"/>
        <v>-1.0212171327272724E-6</v>
      </c>
      <c r="EP31" s="40"/>
      <c r="EQ31" s="40"/>
      <c r="ER31" s="40"/>
      <c r="ES31" s="40"/>
    </row>
    <row r="32" spans="1:149" s="17" customFormat="1" x14ac:dyDescent="0.25">
      <c r="A32" s="15" t="s">
        <v>202</v>
      </c>
      <c r="B32" s="15"/>
      <c r="C32" s="15"/>
      <c r="D32" s="15"/>
      <c r="E32" s="15"/>
      <c r="F32" s="15"/>
      <c r="G32" s="15"/>
      <c r="H32" s="15"/>
      <c r="I32" s="15"/>
      <c r="DG32" s="25" t="e">
        <f t="shared" si="0"/>
        <v>#DIV/0!</v>
      </c>
      <c r="DH32" s="94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6"/>
        <v>0</v>
      </c>
      <c r="DO32" s="40">
        <f t="shared" si="7"/>
        <v>0</v>
      </c>
      <c r="DP32" s="40">
        <f t="shared" si="8"/>
        <v>0</v>
      </c>
      <c r="DQ32" s="72" t="e">
        <f t="shared" si="9"/>
        <v>#DIV/0!</v>
      </c>
      <c r="DR32" s="72" t="e">
        <f t="shared" si="10"/>
        <v>#DIV/0!</v>
      </c>
      <c r="DS32" s="72" t="e">
        <f t="shared" si="11"/>
        <v>#DIV/0!</v>
      </c>
      <c r="DT32" s="72" t="e">
        <f t="shared" si="12"/>
        <v>#DIV/0!</v>
      </c>
      <c r="DU32" s="72" t="e">
        <f t="shared" si="13"/>
        <v>#DIV/0!</v>
      </c>
      <c r="DV32" s="72" t="e">
        <f t="shared" si="14"/>
        <v>#DIV/0!</v>
      </c>
      <c r="DW32" s="72" t="e">
        <f t="shared" si="15"/>
        <v>#DIV/0!</v>
      </c>
      <c r="DX32" s="72" t="e">
        <f t="shared" si="16"/>
        <v>#DIV/0!</v>
      </c>
      <c r="DY32" s="72" t="e">
        <f t="shared" si="17"/>
        <v>#DIV/0!</v>
      </c>
      <c r="DZ32" s="72" t="e">
        <f t="shared" si="18"/>
        <v>#DIV/0!</v>
      </c>
      <c r="EA32" s="72" t="e">
        <f t="shared" si="19"/>
        <v>#DIV/0!</v>
      </c>
      <c r="EB32" s="72" t="e">
        <f t="shared" si="20"/>
        <v>#DIV/0!</v>
      </c>
      <c r="EC32" s="72" t="e">
        <f t="shared" si="21"/>
        <v>#DIV/0!</v>
      </c>
      <c r="ED32" s="72" t="e">
        <f t="shared" si="22"/>
        <v>#DIV/0!</v>
      </c>
      <c r="EE32" s="72" t="e">
        <f t="shared" si="23"/>
        <v>#DIV/0!</v>
      </c>
      <c r="EF32" s="72" t="e">
        <f t="shared" si="24"/>
        <v>#DIV/0!</v>
      </c>
      <c r="EG32" s="72" t="e">
        <f t="shared" si="25"/>
        <v>#DIV/0!</v>
      </c>
      <c r="EH32" s="40" t="e">
        <f t="shared" si="26"/>
        <v>#DIV/0!</v>
      </c>
      <c r="EI32" s="69" t="e">
        <f t="shared" si="27"/>
        <v>#DIV/0!</v>
      </c>
      <c r="EJ32" s="40" t="e">
        <f t="shared" si="28"/>
        <v>#DIV/0!</v>
      </c>
      <c r="EK32" s="40" t="e">
        <f t="shared" si="29"/>
        <v>#DIV/0!</v>
      </c>
      <c r="EL32" s="40" t="e">
        <f t="shared" si="30"/>
        <v>#DIV/0!</v>
      </c>
      <c r="EM32" s="69" t="e">
        <f t="shared" si="31"/>
        <v>#DIV/0!</v>
      </c>
      <c r="EN32" s="40" t="e">
        <f t="shared" si="32"/>
        <v>#DIV/0!</v>
      </c>
      <c r="EO32" s="40" t="e">
        <f t="shared" si="33"/>
        <v>#DIV/0!</v>
      </c>
      <c r="EP32" s="40"/>
      <c r="EQ32" s="40"/>
      <c r="ER32" s="40"/>
      <c r="ES32" s="40"/>
    </row>
    <row r="33" spans="1:149" x14ac:dyDescent="0.25">
      <c r="A33" s="15" t="s">
        <v>203</v>
      </c>
      <c r="B33" s="15">
        <v>903.61785170999997</v>
      </c>
      <c r="D33" s="15">
        <v>5896.5919076999999</v>
      </c>
      <c r="E33" s="15">
        <v>155.81058350000001</v>
      </c>
      <c r="F33" s="15">
        <v>151.05700892999999</v>
      </c>
      <c r="G33" s="15">
        <v>15.39162091</v>
      </c>
      <c r="H33" s="15">
        <v>211.99299884999999</v>
      </c>
      <c r="I33" s="15"/>
      <c r="J33" s="17" t="s">
        <v>203</v>
      </c>
      <c r="K33" s="17">
        <v>0</v>
      </c>
      <c r="L33" s="17">
        <v>2.3545878371496398</v>
      </c>
      <c r="M33" s="17">
        <v>0.21390576223886501</v>
      </c>
      <c r="N33" s="17">
        <v>1.1337938465044799</v>
      </c>
      <c r="O33" s="17">
        <v>1.1337938465044799</v>
      </c>
      <c r="P33" s="17">
        <v>3.3672536444226902</v>
      </c>
      <c r="Q33" s="17">
        <v>0</v>
      </c>
      <c r="R33" s="17">
        <v>6.6510253740967903E-4</v>
      </c>
      <c r="S33" s="17">
        <v>3.24726717106213E-3</v>
      </c>
      <c r="T33" s="17">
        <v>0.54868839798982405</v>
      </c>
      <c r="U33" s="17">
        <v>6.3141697318179501E-4</v>
      </c>
      <c r="V33" s="17">
        <v>0.117270735938082</v>
      </c>
      <c r="W33" s="17">
        <v>2.2102669375265199E-2</v>
      </c>
      <c r="X33" s="17">
        <v>1.35467848005643E-2</v>
      </c>
      <c r="Y33" s="17">
        <v>4.9763071491494504</v>
      </c>
      <c r="Z33" s="5">
        <v>2.18730686879743E-7</v>
      </c>
      <c r="AA33" s="5">
        <v>8.7491988162282205E-7</v>
      </c>
      <c r="AB33" s="17">
        <v>903.61735271063696</v>
      </c>
      <c r="AC33" s="17">
        <v>4.7535708307566802</v>
      </c>
      <c r="AD33" s="17">
        <v>70.095113342813207</v>
      </c>
      <c r="AE33" s="17">
        <v>20.7447943152719</v>
      </c>
      <c r="AF33" s="17">
        <v>1.89062939619812</v>
      </c>
      <c r="AG33" s="17">
        <v>50.370846409387198</v>
      </c>
      <c r="AH33" s="17">
        <v>7.9554127528563603</v>
      </c>
      <c r="AI33" s="17">
        <v>20.748169245820598</v>
      </c>
      <c r="AJ33" s="17">
        <v>0.157143035976613</v>
      </c>
      <c r="AK33" s="17">
        <v>3.62089627828535</v>
      </c>
      <c r="AL33" s="17">
        <v>5.0833850473034098E-2</v>
      </c>
      <c r="AM33" s="17">
        <v>0</v>
      </c>
      <c r="AN33" s="17">
        <v>0</v>
      </c>
      <c r="AO33" s="17">
        <v>4.9467589745549496</v>
      </c>
      <c r="AP33" s="17">
        <v>4.9467589745549496</v>
      </c>
      <c r="AQ33" s="17">
        <v>0</v>
      </c>
      <c r="AR33" s="17">
        <v>0</v>
      </c>
      <c r="AS33" s="17">
        <v>0.59146042788008202</v>
      </c>
      <c r="AT33" s="5">
        <v>1.83110971996557E-6</v>
      </c>
      <c r="AU33" s="5">
        <v>3.5359523185669401E-6</v>
      </c>
      <c r="AV33" s="17">
        <v>47.172711665691097</v>
      </c>
      <c r="AW33" s="17">
        <v>0.73247013845181796</v>
      </c>
      <c r="AX33" s="17">
        <v>0.114531727874037</v>
      </c>
      <c r="AY33" s="17">
        <v>0</v>
      </c>
      <c r="AZ33" s="17">
        <v>63.252844047171102</v>
      </c>
      <c r="BA33" s="17">
        <v>0.31131243561731903</v>
      </c>
      <c r="BB33" s="17">
        <v>2.2658557621763999E-3</v>
      </c>
      <c r="BC33" s="17">
        <v>1.6616275179814399E-2</v>
      </c>
      <c r="BD33" s="17">
        <v>1.60513289311441E-4</v>
      </c>
      <c r="BE33" s="17">
        <v>3.2589005573284402E-4</v>
      </c>
      <c r="BF33" s="17">
        <v>0</v>
      </c>
      <c r="BG33" s="17">
        <v>0</v>
      </c>
      <c r="BH33" s="17">
        <v>3.6229751849269198</v>
      </c>
      <c r="BI33" s="17">
        <v>2.9073930919228101</v>
      </c>
      <c r="BJ33" s="17">
        <v>5.29258444065984E-2</v>
      </c>
      <c r="BK33" s="17">
        <v>5.0850334919558801E-2</v>
      </c>
      <c r="BL33" s="17">
        <v>214.67182103484899</v>
      </c>
      <c r="BM33" s="17">
        <v>5306.9308699211297</v>
      </c>
      <c r="BN33" s="17">
        <v>542.48626277506798</v>
      </c>
      <c r="BO33" s="17">
        <v>5896.5898443618798</v>
      </c>
      <c r="BP33" s="17">
        <v>0</v>
      </c>
      <c r="BQ33" s="17">
        <v>4.1402780640140602</v>
      </c>
      <c r="BR33" s="17">
        <v>0</v>
      </c>
      <c r="BS33" s="17">
        <v>0.346643589319444</v>
      </c>
      <c r="BT33" s="17">
        <v>1.30701591747129E-3</v>
      </c>
      <c r="BU33" s="17">
        <v>4.3653371596593799E-3</v>
      </c>
      <c r="BV33" s="17">
        <v>3.6303779465639298E-3</v>
      </c>
      <c r="BW33" s="17">
        <v>9.5696978805205099E-2</v>
      </c>
      <c r="BX33" s="17">
        <v>9.0866648923868795E-2</v>
      </c>
      <c r="BY33" s="17">
        <v>34.662442747285098</v>
      </c>
      <c r="BZ33" s="17">
        <v>0.88221686414568101</v>
      </c>
      <c r="CA33" s="17">
        <v>0.567934250004133</v>
      </c>
      <c r="CB33" s="17">
        <v>70.095181015999998</v>
      </c>
      <c r="CC33" s="17">
        <v>0.52021199915121996</v>
      </c>
      <c r="CD33" s="17">
        <v>0</v>
      </c>
      <c r="CE33" s="5">
        <v>9.47128695547214E-7</v>
      </c>
      <c r="CF33" s="17">
        <v>0.39645642375039197</v>
      </c>
      <c r="CG33" s="17">
        <v>155.81053537108201</v>
      </c>
      <c r="CH33" s="17">
        <v>151.056964540325</v>
      </c>
      <c r="CI33" s="17">
        <v>4.7535708307566802</v>
      </c>
      <c r="CJ33" s="17">
        <v>0.200398640010582</v>
      </c>
      <c r="CK33" s="17">
        <v>0</v>
      </c>
      <c r="CL33" s="17">
        <v>1.9388162442500601</v>
      </c>
      <c r="CM33" s="17">
        <v>0.46482844101258203</v>
      </c>
      <c r="CN33" s="17">
        <v>12.5927303434249</v>
      </c>
      <c r="CO33" s="17">
        <v>2.6275180986899001</v>
      </c>
      <c r="CP33" s="17">
        <v>1.89060793894299</v>
      </c>
      <c r="CQ33" s="17">
        <v>50.370909103655798</v>
      </c>
      <c r="CR33" s="17">
        <v>7.8062225090182999E-2</v>
      </c>
      <c r="CS33" s="17">
        <v>0.44876505663122701</v>
      </c>
      <c r="CT33" s="17">
        <v>7.9554615132525299</v>
      </c>
      <c r="CU33" s="17">
        <v>1.40619584793619E-2</v>
      </c>
      <c r="CV33" s="17">
        <v>15.391616676624899</v>
      </c>
      <c r="CW33" s="17">
        <v>52.585852571536101</v>
      </c>
      <c r="CX33" s="17">
        <v>0</v>
      </c>
      <c r="CY33" s="17">
        <v>0</v>
      </c>
      <c r="CZ33" s="17">
        <v>4.3942860516093898</v>
      </c>
      <c r="DA33" s="17">
        <v>0.23554756389947201</v>
      </c>
      <c r="DB33" s="17">
        <v>0</v>
      </c>
      <c r="DC33" s="17">
        <v>211.99290835375299</v>
      </c>
      <c r="DD33" s="17">
        <v>0.22397161924707701</v>
      </c>
      <c r="DE33" s="17">
        <v>6.75129682376914</v>
      </c>
      <c r="DF33" s="17"/>
      <c r="DG33" s="25">
        <f t="shared" si="0"/>
        <v>7.999998797745116E-3</v>
      </c>
      <c r="DH33" s="94">
        <f t="shared" si="1"/>
        <v>1.0126368032869557</v>
      </c>
      <c r="DI33" s="25">
        <f t="shared" si="2"/>
        <v>1.9246997983642621E-2</v>
      </c>
      <c r="DJ33" s="40">
        <f t="shared" si="3"/>
        <v>-5.5222388763020418E-7</v>
      </c>
      <c r="DK33" s="40"/>
      <c r="DL33" s="40">
        <f t="shared" si="4"/>
        <v>-3.4992045444585369E-7</v>
      </c>
      <c r="DM33" s="40">
        <f t="shared" si="5"/>
        <v>-3.0889376648719208E-7</v>
      </c>
      <c r="DN33" s="40">
        <f t="shared" si="6"/>
        <v>-2.9386041277741713E-7</v>
      </c>
      <c r="DO33" s="40">
        <f t="shared" si="7"/>
        <v>-2.7504413770914343E-7</v>
      </c>
      <c r="DP33" s="40">
        <f t="shared" si="8"/>
        <v>-4.2688318712567702E-7</v>
      </c>
      <c r="DQ33" s="72">
        <f t="shared" si="9"/>
        <v>1.1949140073171799E-3</v>
      </c>
      <c r="DR33" s="72">
        <f t="shared" si="10"/>
        <v>1.1868134971436309E-6</v>
      </c>
      <c r="DS33" s="72">
        <f t="shared" si="11"/>
        <v>9.647321282943228E-4</v>
      </c>
      <c r="DT33" s="72">
        <f t="shared" si="12"/>
        <v>1.5279140512639578E-4</v>
      </c>
      <c r="DU33" s="72">
        <f t="shared" si="13"/>
        <v>-1.8032374146747402E-6</v>
      </c>
      <c r="DV33" s="72">
        <f t="shared" si="14"/>
        <v>2.4464990704841348E-6</v>
      </c>
      <c r="DW33" s="72">
        <f t="shared" si="15"/>
        <v>2.9577776615615324E-7</v>
      </c>
      <c r="DX33" s="72">
        <f t="shared" si="16"/>
        <v>-1.6959404546814354E-6</v>
      </c>
      <c r="DY33" s="72">
        <f t="shared" si="17"/>
        <v>-2.7740103926339716E-6</v>
      </c>
      <c r="DZ33" s="72">
        <f t="shared" si="18"/>
        <v>8.6681911988009859E-4</v>
      </c>
      <c r="EA33" s="72">
        <f t="shared" si="19"/>
        <v>3.6109463663318158E-7</v>
      </c>
      <c r="EB33" s="72">
        <f t="shared" si="20"/>
        <v>1.522967738891125E-6</v>
      </c>
      <c r="EC33" s="72">
        <f t="shared" si="21"/>
        <v>5.4943247165969883E-7</v>
      </c>
      <c r="ED33" s="72">
        <f t="shared" si="22"/>
        <v>-1.6606700775576152E-7</v>
      </c>
      <c r="EE33" s="72">
        <f t="shared" si="23"/>
        <v>-2.3047407677602978E-4</v>
      </c>
      <c r="EF33" s="72">
        <f t="shared" si="24"/>
        <v>4.3060915777006839E-7</v>
      </c>
      <c r="EG33" s="72">
        <f t="shared" si="25"/>
        <v>-3.7569627166432681E-7</v>
      </c>
      <c r="EH33" s="40">
        <f t="shared" si="26"/>
        <v>4.9630254827978471E-6</v>
      </c>
      <c r="EI33" s="69">
        <f t="shared" si="27"/>
        <v>-8.5659575450052966E-5</v>
      </c>
      <c r="EJ33" s="40">
        <f t="shared" si="28"/>
        <v>2.8559772699911305E-4</v>
      </c>
      <c r="EK33" s="40">
        <f t="shared" si="29"/>
        <v>5.4158373978880178E-7</v>
      </c>
      <c r="EL33" s="40">
        <f t="shared" si="30"/>
        <v>-1.1826927095773159E-6</v>
      </c>
      <c r="EM33" s="69">
        <f t="shared" si="31"/>
        <v>3.0900801631924069E-6</v>
      </c>
      <c r="EN33" s="40">
        <f t="shared" si="32"/>
        <v>-1.0803107643575135E-6</v>
      </c>
      <c r="EO33" s="40">
        <f t="shared" si="33"/>
        <v>-1.1143067698523233E-6</v>
      </c>
      <c r="EP33" s="40"/>
      <c r="EQ33" s="40"/>
      <c r="ER33" s="40"/>
      <c r="ES33" s="40"/>
    </row>
    <row r="34" spans="1:149" x14ac:dyDescent="0.25">
      <c r="A34" s="15" t="s">
        <v>204</v>
      </c>
      <c r="B34" s="15">
        <v>346.89655936000003</v>
      </c>
      <c r="D34" s="15">
        <v>2288.1298072999998</v>
      </c>
      <c r="E34" s="15">
        <v>61.311738320000003</v>
      </c>
      <c r="F34" s="15">
        <v>59.411135029999997</v>
      </c>
      <c r="G34" s="15">
        <v>10.377095219999999</v>
      </c>
      <c r="H34" s="15">
        <v>77.061583170000006</v>
      </c>
      <c r="I34" s="15"/>
      <c r="J34" s="17" t="s">
        <v>204</v>
      </c>
      <c r="K34" s="17">
        <v>0</v>
      </c>
      <c r="L34" s="17">
        <v>0.85591556197730401</v>
      </c>
      <c r="M34" s="17">
        <v>7.7756816982283497E-2</v>
      </c>
      <c r="N34" s="17">
        <v>0.41214577559292898</v>
      </c>
      <c r="O34" s="17">
        <v>0.41214577559292898</v>
      </c>
      <c r="P34" s="17">
        <v>1.2240298186720999</v>
      </c>
      <c r="Q34" s="17">
        <v>0</v>
      </c>
      <c r="R34" s="17">
        <v>2.6158731885998901E-4</v>
      </c>
      <c r="S34" s="17">
        <v>1.27716155017995E-3</v>
      </c>
      <c r="T34" s="17">
        <v>0.19945344414216001</v>
      </c>
      <c r="U34" s="17">
        <v>2.4833904712665803E-4</v>
      </c>
      <c r="V34" s="17">
        <v>4.26290260600245E-2</v>
      </c>
      <c r="W34" s="17">
        <v>8.6930400182983498E-3</v>
      </c>
      <c r="X34" s="17">
        <v>5.3279871102366099E-3</v>
      </c>
      <c r="Y34" s="17">
        <v>1.8089385948658501</v>
      </c>
      <c r="Z34" s="5">
        <v>8.6027454422196094E-8</v>
      </c>
      <c r="AA34" s="5">
        <v>3.4410890118333002E-7</v>
      </c>
      <c r="AB34" s="17">
        <v>346.89636653207401</v>
      </c>
      <c r="AC34" s="17">
        <v>1.9006026204136901</v>
      </c>
      <c r="AD34" s="17">
        <v>27.5685975083362</v>
      </c>
      <c r="AE34" s="17">
        <v>8.1589877766938308</v>
      </c>
      <c r="AF34" s="17">
        <v>0.74358913696765205</v>
      </c>
      <c r="AG34" s="17">
        <v>19.8109945606463</v>
      </c>
      <c r="AH34" s="17">
        <v>3.1288855358058099</v>
      </c>
      <c r="AI34" s="17">
        <v>7.5421653883825099</v>
      </c>
      <c r="AJ34" s="17">
        <v>5.7123144818201001E-2</v>
      </c>
      <c r="AK34" s="17">
        <v>1.31623202906231</v>
      </c>
      <c r="AL34" s="17">
        <v>1.8478670309546998E-2</v>
      </c>
      <c r="AM34" s="17">
        <v>0</v>
      </c>
      <c r="AN34" s="17">
        <v>0</v>
      </c>
      <c r="AO34" s="17">
        <v>1.79819669489517</v>
      </c>
      <c r="AP34" s="17">
        <v>1.79819669489517</v>
      </c>
      <c r="AQ34" s="17">
        <v>0</v>
      </c>
      <c r="AR34" s="17">
        <v>0</v>
      </c>
      <c r="AS34" s="17">
        <v>0.215001996607847</v>
      </c>
      <c r="AT34" s="5">
        <v>7.2018185139512798E-7</v>
      </c>
      <c r="AU34" s="5">
        <v>1.39069833002092E-6</v>
      </c>
      <c r="AV34" s="17">
        <v>18.305028557747299</v>
      </c>
      <c r="AW34" s="17">
        <v>0.26626034652927</v>
      </c>
      <c r="AX34" s="17">
        <v>4.1633381056922797E-2</v>
      </c>
      <c r="AY34" s="17">
        <v>0</v>
      </c>
      <c r="AZ34" s="17">
        <v>22.993040145624398</v>
      </c>
      <c r="BA34" s="17">
        <v>0.113165153003422</v>
      </c>
      <c r="BB34" s="17">
        <v>8.9116677524429897E-4</v>
      </c>
      <c r="BC34" s="17">
        <v>6.5352209332164802E-3</v>
      </c>
      <c r="BD34" s="5">
        <v>6.3130346993171095E-5</v>
      </c>
      <c r="BE34" s="17">
        <v>1.2817287545539201E-4</v>
      </c>
      <c r="BF34" s="17">
        <v>0</v>
      </c>
      <c r="BG34" s="17">
        <v>0</v>
      </c>
      <c r="BH34" s="17">
        <v>1.3169885495032101</v>
      </c>
      <c r="BI34" s="17">
        <v>1.14348589475355</v>
      </c>
      <c r="BJ34" s="17">
        <v>2.0815879675038701E-2</v>
      </c>
      <c r="BK34" s="17">
        <v>1.99995625236307E-2</v>
      </c>
      <c r="BL34" s="17">
        <v>78.035377011083696</v>
      </c>
      <c r="BM34" s="17">
        <v>2059.3165025885501</v>
      </c>
      <c r="BN34" s="17">
        <v>210.50789403616599</v>
      </c>
      <c r="BO34" s="17">
        <v>2288.1294251824702</v>
      </c>
      <c r="BP34" s="17">
        <v>0</v>
      </c>
      <c r="BQ34" s="17">
        <v>1.5050321346458999</v>
      </c>
      <c r="BR34" s="17">
        <v>0</v>
      </c>
      <c r="BS34" s="17">
        <v>0.12708455063768601</v>
      </c>
      <c r="BT34" s="17">
        <v>5.1405344974046004E-4</v>
      </c>
      <c r="BU34" s="17">
        <v>1.7168979280001301E-3</v>
      </c>
      <c r="BV34" s="17">
        <v>1.42783811834454E-3</v>
      </c>
      <c r="BW34" s="17">
        <v>3.6334698308547797E-2</v>
      </c>
      <c r="BX34" s="17">
        <v>3.5738132938705897E-2</v>
      </c>
      <c r="BY34" s="17">
        <v>12.6001576663172</v>
      </c>
      <c r="BZ34" s="17">
        <v>0.34697856084481099</v>
      </c>
      <c r="CA34" s="17">
        <v>0.223370006613865</v>
      </c>
      <c r="CB34" s="17">
        <v>27.568626109117702</v>
      </c>
      <c r="CC34" s="17">
        <v>0.204600828089088</v>
      </c>
      <c r="CD34" s="17">
        <v>0</v>
      </c>
      <c r="CE34" s="5">
        <v>3.7250834150696897E-7</v>
      </c>
      <c r="CF34" s="17">
        <v>0.155927337312676</v>
      </c>
      <c r="CG34" s="17">
        <v>61.311719555400202</v>
      </c>
      <c r="CH34" s="17">
        <v>59.411116934986502</v>
      </c>
      <c r="CI34" s="17">
        <v>1.9006026204136901</v>
      </c>
      <c r="CJ34" s="17">
        <v>7.8817361508402295E-2</v>
      </c>
      <c r="CK34" s="17">
        <v>0</v>
      </c>
      <c r="CL34" s="17">
        <v>0.76254168741767103</v>
      </c>
      <c r="CM34" s="17">
        <v>0.182818331663332</v>
      </c>
      <c r="CN34" s="17">
        <v>4.9527553549716901</v>
      </c>
      <c r="CO34" s="17">
        <v>1.0334103083715001</v>
      </c>
      <c r="CP34" s="17">
        <v>0.74358042992333395</v>
      </c>
      <c r="CQ34" s="17">
        <v>19.811016666721699</v>
      </c>
      <c r="CR34" s="17">
        <v>2.8376420730440801E-2</v>
      </c>
      <c r="CS34" s="17">
        <v>0.17650065949062199</v>
      </c>
      <c r="CT34" s="17">
        <v>3.12890455585134</v>
      </c>
      <c r="CU34" s="17">
        <v>5.5306041499804297E-3</v>
      </c>
      <c r="CV34" s="17">
        <v>10.377090658809299</v>
      </c>
      <c r="CW34" s="17">
        <v>19.115507121042601</v>
      </c>
      <c r="CX34" s="17">
        <v>0</v>
      </c>
      <c r="CY34" s="17">
        <v>0</v>
      </c>
      <c r="CZ34" s="17">
        <v>1.59736724235734</v>
      </c>
      <c r="DA34" s="17">
        <v>8.5623738444181099E-2</v>
      </c>
      <c r="DB34" s="17">
        <v>0</v>
      </c>
      <c r="DC34" s="17">
        <v>77.061551118349598</v>
      </c>
      <c r="DD34" s="17">
        <v>8.1416158216220294E-2</v>
      </c>
      <c r="DE34" s="17">
        <v>2.4541647969206801</v>
      </c>
      <c r="DF34" s="17"/>
      <c r="DG34" s="25">
        <f t="shared" si="0"/>
        <v>7.9999970090361208E-3</v>
      </c>
      <c r="DH34" s="94">
        <f t="shared" si="1"/>
        <v>1.0126369879479653</v>
      </c>
      <c r="DI34" s="25">
        <f t="shared" si="2"/>
        <v>1.9247002139428971E-2</v>
      </c>
      <c r="DJ34" s="40">
        <f t="shared" si="3"/>
        <v>-5.5586577846120711E-7</v>
      </c>
      <c r="DK34" s="40"/>
      <c r="DL34" s="40">
        <f t="shared" si="4"/>
        <v>-1.6699993523363414E-7</v>
      </c>
      <c r="DM34" s="40">
        <f t="shared" si="5"/>
        <v>-3.0605232073449585E-7</v>
      </c>
      <c r="DN34" s="40">
        <f t="shared" si="6"/>
        <v>-3.0457276208515333E-7</v>
      </c>
      <c r="DO34" s="40">
        <f t="shared" si="7"/>
        <v>-4.3954407308631396E-7</v>
      </c>
      <c r="DP34" s="40">
        <f t="shared" si="8"/>
        <v>-4.1592255296431829E-7</v>
      </c>
      <c r="DQ34" s="72">
        <f t="shared" si="9"/>
        <v>1.1957066675392497E-3</v>
      </c>
      <c r="DR34" s="72">
        <f t="shared" si="10"/>
        <v>2.1283982944375792E-7</v>
      </c>
      <c r="DS34" s="72">
        <f t="shared" si="11"/>
        <v>9.667953270662814E-4</v>
      </c>
      <c r="DT34" s="72">
        <f t="shared" si="12"/>
        <v>1.5129352476449292E-4</v>
      </c>
      <c r="DU34" s="72">
        <f t="shared" si="13"/>
        <v>2.3288313617627174E-6</v>
      </c>
      <c r="DV34" s="72">
        <f t="shared" si="14"/>
        <v>9.4186675791307276E-7</v>
      </c>
      <c r="DW34" s="72">
        <f t="shared" si="15"/>
        <v>2.5189873763871451E-7</v>
      </c>
      <c r="DX34" s="72">
        <f t="shared" si="16"/>
        <v>-3.0456327280915065E-7</v>
      </c>
      <c r="DY34" s="72">
        <f t="shared" si="17"/>
        <v>2.1134246075292183E-7</v>
      </c>
      <c r="DZ34" s="72">
        <f t="shared" si="18"/>
        <v>8.6689146678933814E-4</v>
      </c>
      <c r="EA34" s="72">
        <f t="shared" si="19"/>
        <v>1.2510953033276391E-6</v>
      </c>
      <c r="EB34" s="72">
        <f t="shared" si="20"/>
        <v>1.5442797081421739E-6</v>
      </c>
      <c r="EC34" s="72">
        <f t="shared" si="21"/>
        <v>-2.5697716282536107E-7</v>
      </c>
      <c r="ED34" s="72">
        <f t="shared" si="22"/>
        <v>-3.000892318163946E-6</v>
      </c>
      <c r="EE34" s="72">
        <f t="shared" si="23"/>
        <v>-2.299531791609417E-4</v>
      </c>
      <c r="EF34" s="72">
        <f t="shared" si="24"/>
        <v>1.1917877139676126E-7</v>
      </c>
      <c r="EG34" s="72">
        <f t="shared" si="25"/>
        <v>-2.3203847675282667E-6</v>
      </c>
      <c r="EH34" s="40">
        <f t="shared" si="26"/>
        <v>7.7314450149398671E-6</v>
      </c>
      <c r="EI34" s="69">
        <f t="shared" si="27"/>
        <v>-8.1005723550341889E-5</v>
      </c>
      <c r="EJ34" s="40">
        <f t="shared" si="28"/>
        <v>2.866053452257159E-4</v>
      </c>
      <c r="EK34" s="40">
        <f t="shared" si="29"/>
        <v>-1.0242731967059633E-7</v>
      </c>
      <c r="EL34" s="40">
        <f t="shared" si="30"/>
        <v>-7.9643235267232557E-7</v>
      </c>
      <c r="EM34" s="69">
        <f t="shared" si="31"/>
        <v>-4.4928942411533285E-7</v>
      </c>
      <c r="EN34" s="40">
        <f t="shared" si="32"/>
        <v>-1.0180196734646322E-6</v>
      </c>
      <c r="EO34" s="40">
        <f t="shared" si="33"/>
        <v>-1.0505868250640788E-6</v>
      </c>
      <c r="EP34" s="40"/>
      <c r="EQ34" s="40"/>
      <c r="ER34" s="40"/>
      <c r="ES34" s="40"/>
    </row>
    <row r="35" spans="1:149" s="17" customFormat="1" x14ac:dyDescent="0.25">
      <c r="A35" s="15" t="s">
        <v>205</v>
      </c>
      <c r="B35" s="15">
        <v>1.250037E-2</v>
      </c>
      <c r="C35" s="15"/>
      <c r="D35" s="15">
        <v>9.4178830000000005E-2</v>
      </c>
      <c r="E35" s="15">
        <v>2.6387699999999999E-3</v>
      </c>
      <c r="F35" s="15">
        <v>2.5596099999999999E-3</v>
      </c>
      <c r="G35" s="15">
        <v>4.8409999999999999E-5</v>
      </c>
      <c r="H35" s="15">
        <v>4.6061699999999997E-3</v>
      </c>
      <c r="I35" s="15"/>
      <c r="J35" s="17" t="s">
        <v>205</v>
      </c>
      <c r="K35" s="17">
        <v>0</v>
      </c>
      <c r="L35" s="5">
        <v>5.1165141549298001E-5</v>
      </c>
      <c r="M35" s="5">
        <v>4.6476823938446896E-6</v>
      </c>
      <c r="N35" s="5">
        <v>2.4633565551348401E-5</v>
      </c>
      <c r="O35" s="5">
        <v>2.4633565551348401E-5</v>
      </c>
      <c r="P35" s="5">
        <v>7.3165240000661294E-5</v>
      </c>
      <c r="Q35" s="17">
        <v>0</v>
      </c>
      <c r="R35" s="5">
        <v>1.12708102536968E-8</v>
      </c>
      <c r="S35" s="5">
        <v>5.5019549485496301E-8</v>
      </c>
      <c r="T35" s="5">
        <v>1.19216575738575E-5</v>
      </c>
      <c r="U35" s="5">
        <v>1.06994015934125E-8</v>
      </c>
      <c r="V35" s="5">
        <v>2.54836060349322E-6</v>
      </c>
      <c r="W35" s="5">
        <v>3.7453275792699302E-7</v>
      </c>
      <c r="X35" s="5">
        <v>2.2955240662047901E-7</v>
      </c>
      <c r="Y35" s="17">
        <v>1.0812645927346601E-4</v>
      </c>
      <c r="Z35" s="5">
        <v>3.7063002584919204E-12</v>
      </c>
      <c r="AA35" s="5">
        <v>1.4825851397454699E-11</v>
      </c>
      <c r="AB35" s="17">
        <v>1.2500499898036199E-2</v>
      </c>
      <c r="AC35" s="5">
        <v>7.9162938099726005E-5</v>
      </c>
      <c r="AD35" s="17">
        <v>1.1877409789623899E-3</v>
      </c>
      <c r="AE35" s="17">
        <v>3.5151308718728801E-4</v>
      </c>
      <c r="AF35" s="5">
        <v>3.2036343193505098E-5</v>
      </c>
      <c r="AG35" s="17">
        <v>8.5350871101263798E-4</v>
      </c>
      <c r="AH35" s="17">
        <v>1.3480150134757501E-4</v>
      </c>
      <c r="AI35" s="17">
        <v>4.5081378339588901E-4</v>
      </c>
      <c r="AJ35" s="5">
        <v>3.4143224624745701E-6</v>
      </c>
      <c r="AK35" s="5">
        <v>7.8674656412969796E-5</v>
      </c>
      <c r="AL35" s="5">
        <v>1.1045463077156199E-6</v>
      </c>
      <c r="AM35" s="17">
        <v>0</v>
      </c>
      <c r="AN35" s="17">
        <v>0</v>
      </c>
      <c r="AO35" s="17">
        <v>1.07480757618346E-4</v>
      </c>
      <c r="AP35" s="17">
        <v>1.07480757618346E-4</v>
      </c>
      <c r="AQ35" s="17">
        <v>0</v>
      </c>
      <c r="AR35" s="17">
        <v>0</v>
      </c>
      <c r="AS35" s="5">
        <v>1.2852246755071999E-5</v>
      </c>
      <c r="AT35" s="5">
        <v>3.1027332884692703E-11</v>
      </c>
      <c r="AU35" s="5">
        <v>5.9916706291439999E-11</v>
      </c>
      <c r="AV35" s="17">
        <v>7.5342775729316501E-4</v>
      </c>
      <c r="AW35" s="5">
        <v>1.5914455700876801E-5</v>
      </c>
      <c r="AX35" s="5">
        <v>2.48857695783109E-6</v>
      </c>
      <c r="AY35" s="17">
        <v>0</v>
      </c>
      <c r="AZ35" s="17">
        <v>1.3743550459157699E-3</v>
      </c>
      <c r="BA35" s="5">
        <v>6.7644504880481904E-6</v>
      </c>
      <c r="BB35" s="5">
        <v>3.8394836775299403E-8</v>
      </c>
      <c r="BC35" s="5">
        <v>2.8156759646599E-7</v>
      </c>
      <c r="BD35" s="5">
        <v>2.71975396418591E-9</v>
      </c>
      <c r="BE35" s="5">
        <v>5.5216995430920897E-9</v>
      </c>
      <c r="BF35" s="17">
        <v>0</v>
      </c>
      <c r="BG35" s="17">
        <v>0</v>
      </c>
      <c r="BH35" s="5">
        <v>7.8720113258817098E-5</v>
      </c>
      <c r="BI35" s="5">
        <v>4.9265247992416103E-5</v>
      </c>
      <c r="BJ35" s="5">
        <v>8.9672448287835401E-7</v>
      </c>
      <c r="BK35" s="5">
        <v>8.6170163748298301E-7</v>
      </c>
      <c r="BL35" s="17">
        <v>4.6643220511802998E-3</v>
      </c>
      <c r="BM35" s="17">
        <v>8.47606100189046E-2</v>
      </c>
      <c r="BN35" s="17">
        <v>8.6644805635013797E-3</v>
      </c>
      <c r="BO35" s="17">
        <v>9.4178518339699105E-2</v>
      </c>
      <c r="BP35" s="17">
        <v>0</v>
      </c>
      <c r="BQ35" s="5">
        <v>8.9953289020431297E-5</v>
      </c>
      <c r="BR35" s="17">
        <v>0</v>
      </c>
      <c r="BS35" s="5">
        <v>7.3592806538908796E-6</v>
      </c>
      <c r="BT35" s="5">
        <v>2.2147024035891199E-8</v>
      </c>
      <c r="BU35" s="5">
        <v>7.3967605725403305E-8</v>
      </c>
      <c r="BV35" s="5">
        <v>6.1515150713470695E-8</v>
      </c>
      <c r="BW35" s="5">
        <v>1.8310133611115699E-6</v>
      </c>
      <c r="BX35" s="5">
        <v>1.53968705390851E-6</v>
      </c>
      <c r="BY35" s="17">
        <v>7.5314297458621896E-4</v>
      </c>
      <c r="BZ35" s="5">
        <v>1.4948902373826699E-5</v>
      </c>
      <c r="CA35" s="5">
        <v>9.6234946565474505E-6</v>
      </c>
      <c r="CB35" s="17">
        <v>1.1877409789623899E-3</v>
      </c>
      <c r="CC35" s="5">
        <v>8.8146960101853505E-6</v>
      </c>
      <c r="CD35" s="17">
        <v>0</v>
      </c>
      <c r="CE35" s="5">
        <v>1.6048589868659599E-11</v>
      </c>
      <c r="CF35" s="5">
        <v>6.7177499627970002E-6</v>
      </c>
      <c r="CG35" s="17">
        <v>2.6387657149313502E-3</v>
      </c>
      <c r="CH35" s="17">
        <v>2.5596027768316201E-3</v>
      </c>
      <c r="CI35" s="5">
        <v>7.9162938099726005E-5</v>
      </c>
      <c r="CJ35" s="5">
        <v>3.3956778385886E-6</v>
      </c>
      <c r="CK35" s="17">
        <v>0</v>
      </c>
      <c r="CL35" s="5">
        <v>3.2852637554633202E-5</v>
      </c>
      <c r="CM35" s="5">
        <v>7.8763956635085405E-6</v>
      </c>
      <c r="CN35" s="17">
        <v>2.1337996108842101E-4</v>
      </c>
      <c r="CO35" s="5">
        <v>4.4522539504070201E-5</v>
      </c>
      <c r="CP35" s="5">
        <v>3.2035792038007602E-5</v>
      </c>
      <c r="CQ35" s="17">
        <v>8.5350871101263798E-4</v>
      </c>
      <c r="CR35" s="5">
        <v>1.69607530424334E-6</v>
      </c>
      <c r="CS35" s="5">
        <v>7.6043453099422904E-6</v>
      </c>
      <c r="CT35" s="17">
        <v>1.3480293435186801E-4</v>
      </c>
      <c r="CU35" s="5">
        <v>2.3827345028852901E-7</v>
      </c>
      <c r="CV35" s="5">
        <v>4.8416320816591898E-5</v>
      </c>
      <c r="CW35" s="17">
        <v>1.1425829764837301E-3</v>
      </c>
      <c r="CX35" s="17">
        <v>0</v>
      </c>
      <c r="CY35" s="17">
        <v>0</v>
      </c>
      <c r="CZ35" s="5">
        <v>9.5478463984744E-5</v>
      </c>
      <c r="DA35" s="5">
        <v>5.1183341544139304E-6</v>
      </c>
      <c r="DB35" s="17">
        <v>0</v>
      </c>
      <c r="DC35" s="17">
        <v>4.60623004128154E-3</v>
      </c>
      <c r="DD35" s="5">
        <v>4.8666620666126502E-6</v>
      </c>
      <c r="DE35" s="17">
        <v>1.4670029108175201E-4</v>
      </c>
      <c r="DG35" s="25">
        <f t="shared" ref="DG35:DG51" si="34">(AV35/BO35)</f>
        <v>7.99999586503977E-3</v>
      </c>
      <c r="DH35" s="94">
        <f t="shared" ref="DH35:DH51" si="35">BL35/DC35</f>
        <v>1.0126116171745947</v>
      </c>
      <c r="DI35" s="25">
        <f t="shared" ref="DI35:DI51" si="36">BI35/CH35</f>
        <v>1.9247223998326263E-2</v>
      </c>
      <c r="DJ35" s="40">
        <f t="shared" si="3"/>
        <v>1.0391535306473142E-5</v>
      </c>
      <c r="DK35" s="40"/>
      <c r="DL35" s="40">
        <f t="shared" si="4"/>
        <v>-3.3092394639021266E-6</v>
      </c>
      <c r="DM35" s="40">
        <f t="shared" si="5"/>
        <v>-1.6238886487789302E-6</v>
      </c>
      <c r="DN35" s="40">
        <f t="shared" si="6"/>
        <v>-2.8219800593950202E-6</v>
      </c>
      <c r="DO35" s="40">
        <f t="shared" si="7"/>
        <v>1.3056840718651903E-4</v>
      </c>
      <c r="DP35" s="40">
        <f t="shared" si="8"/>
        <v>1.303496864864508E-5</v>
      </c>
      <c r="DQ35" s="72">
        <f t="shared" si="9"/>
        <v>1.1232016235302729E-3</v>
      </c>
      <c r="DR35" s="72">
        <f t="shared" si="10"/>
        <v>-2.2603200006795899E-5</v>
      </c>
      <c r="DS35" s="72">
        <f t="shared" si="11"/>
        <v>9.1556912788790423E-4</v>
      </c>
      <c r="DT35" s="72">
        <f t="shared" si="12"/>
        <v>1.2187700922447798E-4</v>
      </c>
      <c r="DU35" s="72">
        <f t="shared" si="13"/>
        <v>2.4486665839363662E-5</v>
      </c>
      <c r="DV35" s="72">
        <f t="shared" si="14"/>
        <v>1.1053936461050458E-4</v>
      </c>
      <c r="DW35" s="72">
        <f t="shared" si="15"/>
        <v>3.1303213915404841E-5</v>
      </c>
      <c r="DX35" s="72">
        <f t="shared" si="16"/>
        <v>3.3864008279186621E-5</v>
      </c>
      <c r="DY35" s="72">
        <f t="shared" si="17"/>
        <v>1.2493871009079786E-5</v>
      </c>
      <c r="DZ35" s="72">
        <f t="shared" si="18"/>
        <v>8.3381419151544879E-4</v>
      </c>
      <c r="EA35" s="72">
        <f t="shared" si="19"/>
        <v>6.730326037632833E-5</v>
      </c>
      <c r="EB35" s="72">
        <f t="shared" si="20"/>
        <v>1.1524040958999637E-5</v>
      </c>
      <c r="EC35" s="72">
        <f t="shared" si="21"/>
        <v>3.7775040553233389E-5</v>
      </c>
      <c r="ED35" s="72">
        <f t="shared" si="22"/>
        <v>-5.6714220282079151E-5</v>
      </c>
      <c r="EE35" s="72">
        <f t="shared" si="23"/>
        <v>-2.3954303251347837E-4</v>
      </c>
      <c r="EF35" s="72">
        <f t="shared" si="24"/>
        <v>-1.1935145444259369E-5</v>
      </c>
      <c r="EG35" s="72">
        <f t="shared" si="25"/>
        <v>5.8867737539690613E-5</v>
      </c>
      <c r="EH35" s="40">
        <f t="shared" si="26"/>
        <v>3.6993457958923716E-5</v>
      </c>
      <c r="EI35" s="69">
        <f t="shared" si="27"/>
        <v>-8.2798509450647089E-5</v>
      </c>
      <c r="EJ35" s="40">
        <f t="shared" si="28"/>
        <v>2.9177288762680429E-4</v>
      </c>
      <c r="EK35" s="40">
        <f t="shared" si="29"/>
        <v>-1.7995136883479096E-5</v>
      </c>
      <c r="EL35" s="40">
        <f t="shared" si="30"/>
        <v>-4.7913605568583417E-6</v>
      </c>
      <c r="EM35" s="69">
        <f t="shared" si="31"/>
        <v>1.3507481567083838E-4</v>
      </c>
      <c r="EN35" s="40">
        <f t="shared" si="32"/>
        <v>-8.167182922019998E-7</v>
      </c>
      <c r="EO35" s="40">
        <f t="shared" si="33"/>
        <v>-8.4197760816262962E-7</v>
      </c>
      <c r="EP35" s="40"/>
      <c r="EQ35" s="40"/>
      <c r="ER35" s="40"/>
      <c r="ES35" s="40"/>
    </row>
    <row r="36" spans="1:149" x14ac:dyDescent="0.25">
      <c r="A36" s="15" t="s">
        <v>206</v>
      </c>
      <c r="B36" s="15">
        <v>181.55851375</v>
      </c>
      <c r="D36" s="15">
        <v>1229.4389064</v>
      </c>
      <c r="E36" s="15">
        <v>33.710752069999998</v>
      </c>
      <c r="F36" s="15">
        <v>32.657350829999999</v>
      </c>
      <c r="G36" s="15">
        <v>6.90726803</v>
      </c>
      <c r="H36" s="15">
        <v>44.731535119999997</v>
      </c>
      <c r="I36" s="15"/>
      <c r="J36" s="17" t="s">
        <v>206</v>
      </c>
      <c r="K36" s="17">
        <v>0</v>
      </c>
      <c r="L36" s="17">
        <v>0.49682902834875198</v>
      </c>
      <c r="M36" s="17">
        <v>4.5135084920862899E-2</v>
      </c>
      <c r="N36" s="17">
        <v>0.23923602739296901</v>
      </c>
      <c r="O36" s="17">
        <v>0.23923602739296901</v>
      </c>
      <c r="P36" s="17">
        <v>0.71050630412771298</v>
      </c>
      <c r="Q36" s="17">
        <v>0</v>
      </c>
      <c r="R36" s="17">
        <v>1.4379021997718201E-4</v>
      </c>
      <c r="S36" s="17">
        <v>7.0203385154075503E-4</v>
      </c>
      <c r="T36" s="17">
        <v>0.115775965428079</v>
      </c>
      <c r="U36" s="17">
        <v>1.36508303160072E-4</v>
      </c>
      <c r="V36" s="17">
        <v>2.4744755601451299E-2</v>
      </c>
      <c r="W36" s="17">
        <v>4.7784218888098796E-3</v>
      </c>
      <c r="X36" s="17">
        <v>2.9287091281271099E-3</v>
      </c>
      <c r="Y36" s="17">
        <v>1.05002527826462</v>
      </c>
      <c r="Z36" s="5">
        <v>4.7287708170880201E-8</v>
      </c>
      <c r="AA36" s="5">
        <v>1.89150784481665E-7</v>
      </c>
      <c r="AB36" s="17">
        <v>181.558479462072</v>
      </c>
      <c r="AC36" s="17">
        <v>1.05340033656861</v>
      </c>
      <c r="AD36" s="17">
        <v>15.1540189517022</v>
      </c>
      <c r="AE36" s="17">
        <v>4.4848668305803097</v>
      </c>
      <c r="AF36" s="17">
        <v>0.40873932514316202</v>
      </c>
      <c r="AG36" s="17">
        <v>10.8897844738394</v>
      </c>
      <c r="AH36" s="17">
        <v>1.71989822616114</v>
      </c>
      <c r="AI36" s="17">
        <v>4.3779647444311198</v>
      </c>
      <c r="AJ36" s="17">
        <v>3.3157943405959199E-2</v>
      </c>
      <c r="AK36" s="17">
        <v>0.76402674313807695</v>
      </c>
      <c r="AL36" s="17">
        <v>1.07262279772591E-2</v>
      </c>
      <c r="AM36" s="17">
        <v>0</v>
      </c>
      <c r="AN36" s="17">
        <v>0</v>
      </c>
      <c r="AO36" s="17">
        <v>1.04378935335475</v>
      </c>
      <c r="AP36" s="17">
        <v>1.04378935335475</v>
      </c>
      <c r="AQ36" s="17">
        <v>0</v>
      </c>
      <c r="AR36" s="17">
        <v>0</v>
      </c>
      <c r="AS36" s="17">
        <v>0.124801059737859</v>
      </c>
      <c r="AT36" s="5">
        <v>3.9587041161046699E-7</v>
      </c>
      <c r="AU36" s="5">
        <v>7.6444293178296001E-7</v>
      </c>
      <c r="AV36" s="17">
        <v>9.83550966314478</v>
      </c>
      <c r="AW36" s="17">
        <v>0.15455475837170701</v>
      </c>
      <c r="AX36" s="17">
        <v>2.4166698637074099E-2</v>
      </c>
      <c r="AY36" s="17">
        <v>0</v>
      </c>
      <c r="AZ36" s="17">
        <v>13.346648342404301</v>
      </c>
      <c r="BA36" s="17">
        <v>6.5688405846624401E-2</v>
      </c>
      <c r="BB36" s="17">
        <v>4.8986168640354497E-4</v>
      </c>
      <c r="BC36" s="17">
        <v>3.5923099198068701E-3</v>
      </c>
      <c r="BD36" s="5">
        <v>3.4701630470080499E-5</v>
      </c>
      <c r="BE36" s="5">
        <v>7.0455046636573498E-5</v>
      </c>
      <c r="BF36" s="17">
        <v>0</v>
      </c>
      <c r="BG36" s="17">
        <v>0</v>
      </c>
      <c r="BH36" s="17">
        <v>0.76446494454272695</v>
      </c>
      <c r="BI36" s="17">
        <v>0.62855581586115306</v>
      </c>
      <c r="BJ36" s="17">
        <v>1.14421525796833E-2</v>
      </c>
      <c r="BK36" s="17">
        <v>1.0993440580256499E-2</v>
      </c>
      <c r="BL36" s="17">
        <v>45.2967790316197</v>
      </c>
      <c r="BM36" s="17">
        <v>1106.49460911809</v>
      </c>
      <c r="BN36" s="17">
        <v>113.108350800332</v>
      </c>
      <c r="BO36" s="17">
        <v>1229.43846958157</v>
      </c>
      <c r="BP36" s="17">
        <v>0</v>
      </c>
      <c r="BQ36" s="17">
        <v>0.87361799086421099</v>
      </c>
      <c r="BR36" s="17">
        <v>0</v>
      </c>
      <c r="BS36" s="17">
        <v>7.3331061494028196E-2</v>
      </c>
      <c r="BT36" s="17">
        <v>2.8256632724879701E-4</v>
      </c>
      <c r="BU36" s="17">
        <v>9.4374840663282496E-4</v>
      </c>
      <c r="BV36" s="17">
        <v>7.8485936847765296E-4</v>
      </c>
      <c r="BW36" s="17">
        <v>2.0462007798206502E-2</v>
      </c>
      <c r="BX36" s="17">
        <v>1.9644678887988602E-2</v>
      </c>
      <c r="BY36" s="17">
        <v>7.3139442746014298</v>
      </c>
      <c r="BZ36" s="17">
        <v>0.19072841072107599</v>
      </c>
      <c r="CA36" s="17">
        <v>0.12278298064893001</v>
      </c>
      <c r="CB36" s="17">
        <v>15.154034375568299</v>
      </c>
      <c r="CC36" s="17">
        <v>0.11246582356410199</v>
      </c>
      <c r="CD36" s="17">
        <v>0</v>
      </c>
      <c r="CE36" s="5">
        <v>2.0476043932604701E-7</v>
      </c>
      <c r="CF36" s="17">
        <v>8.5710811523559097E-2</v>
      </c>
      <c r="CG36" s="17">
        <v>33.7107401453233</v>
      </c>
      <c r="CH36" s="17">
        <v>32.657339808754699</v>
      </c>
      <c r="CI36" s="17">
        <v>1.05340033656861</v>
      </c>
      <c r="CJ36" s="17">
        <v>4.3324631582312298E-2</v>
      </c>
      <c r="CK36" s="17">
        <v>0</v>
      </c>
      <c r="CL36" s="17">
        <v>0.41915679391744698</v>
      </c>
      <c r="CM36" s="17">
        <v>0.10049232726290599</v>
      </c>
      <c r="CN36" s="17">
        <v>2.7224509884973802</v>
      </c>
      <c r="CO36" s="17">
        <v>0.568048965955125</v>
      </c>
      <c r="CP36" s="17">
        <v>0.40873445987312301</v>
      </c>
      <c r="CQ36" s="17">
        <v>10.889796380671999</v>
      </c>
      <c r="CR36" s="17">
        <v>1.6471562648894902E-2</v>
      </c>
      <c r="CS36" s="17">
        <v>9.7019577448921604E-2</v>
      </c>
      <c r="CT36" s="17">
        <v>1.71990851887983</v>
      </c>
      <c r="CU36" s="17">
        <v>3.0400837516052401E-3</v>
      </c>
      <c r="CV36" s="17">
        <v>6.9072647775789902</v>
      </c>
      <c r="CW36" s="17">
        <v>11.095874057840801</v>
      </c>
      <c r="CX36" s="17">
        <v>0</v>
      </c>
      <c r="CY36" s="17">
        <v>0</v>
      </c>
      <c r="CZ36" s="17">
        <v>0.92721610096316398</v>
      </c>
      <c r="DA36" s="17">
        <v>4.9701562993701501E-2</v>
      </c>
      <c r="DB36" s="17">
        <v>0</v>
      </c>
      <c r="DC36" s="17">
        <v>44.731520646174701</v>
      </c>
      <c r="DD36" s="17">
        <v>4.7259115791098101E-2</v>
      </c>
      <c r="DE36" s="17">
        <v>1.4245561902883701</v>
      </c>
      <c r="DF36" s="17"/>
      <c r="DG36" s="25">
        <f t="shared" si="34"/>
        <v>8.0000015507016142E-3</v>
      </c>
      <c r="DH36" s="94">
        <f t="shared" si="35"/>
        <v>1.0126366905770134</v>
      </c>
      <c r="DI36" s="25">
        <f t="shared" si="36"/>
        <v>1.9246999894726616E-2</v>
      </c>
      <c r="DJ36" s="40">
        <f t="shared" si="3"/>
        <v>-1.8885331948604868E-7</v>
      </c>
      <c r="DK36" s="40"/>
      <c r="DL36" s="40">
        <f t="shared" si="4"/>
        <v>-3.5529901300121764E-7</v>
      </c>
      <c r="DM36" s="40">
        <f t="shared" si="5"/>
        <v>-3.5373511316999337E-7</v>
      </c>
      <c r="DN36" s="40">
        <f t="shared" si="6"/>
        <v>-3.3748130265907669E-7</v>
      </c>
      <c r="DO36" s="40">
        <f t="shared" si="7"/>
        <v>-4.7086937928587077E-7</v>
      </c>
      <c r="DP36" s="40">
        <f t="shared" si="8"/>
        <v>-3.2357094959508885E-7</v>
      </c>
      <c r="DQ36" s="72">
        <f t="shared" si="9"/>
        <v>1.1952767814712717E-3</v>
      </c>
      <c r="DR36" s="72">
        <f t="shared" si="10"/>
        <v>-7.7646498889220296E-8</v>
      </c>
      <c r="DS36" s="72">
        <f t="shared" si="11"/>
        <v>9.6496521008702745E-4</v>
      </c>
      <c r="DT36" s="72">
        <f t="shared" si="12"/>
        <v>1.5349334571363986E-4</v>
      </c>
      <c r="DU36" s="72">
        <f t="shared" si="13"/>
        <v>4.5620838002748262E-6</v>
      </c>
      <c r="DV36" s="72">
        <f t="shared" si="14"/>
        <v>5.1841103952336394E-6</v>
      </c>
      <c r="DW36" s="72">
        <f t="shared" si="15"/>
        <v>-1.5283624178352364E-7</v>
      </c>
      <c r="DX36" s="72">
        <f t="shared" si="16"/>
        <v>-2.7388140484607144E-6</v>
      </c>
      <c r="DY36" s="72">
        <f t="shared" si="17"/>
        <v>1.1103628854400714E-6</v>
      </c>
      <c r="DZ36" s="72">
        <f t="shared" si="18"/>
        <v>8.6631942115599815E-4</v>
      </c>
      <c r="EA36" s="72">
        <f t="shared" si="19"/>
        <v>9.3857489493370219E-7</v>
      </c>
      <c r="EB36" s="72">
        <f t="shared" si="20"/>
        <v>-2.2132721495777672E-6</v>
      </c>
      <c r="EC36" s="72">
        <f t="shared" si="21"/>
        <v>1.011745868284318E-6</v>
      </c>
      <c r="ED36" s="72">
        <f t="shared" si="22"/>
        <v>4.0817647127282746E-7</v>
      </c>
      <c r="EE36" s="72">
        <f t="shared" si="23"/>
        <v>-2.3073538099034185E-4</v>
      </c>
      <c r="EF36" s="72">
        <f t="shared" si="24"/>
        <v>3.1705216844322919E-8</v>
      </c>
      <c r="EG36" s="72">
        <f t="shared" si="25"/>
        <v>-2.447462117243682E-6</v>
      </c>
      <c r="EH36" s="40">
        <f t="shared" si="26"/>
        <v>5.5910883527194044E-6</v>
      </c>
      <c r="EI36" s="69">
        <f t="shared" si="27"/>
        <v>-8.1126171741822704E-5</v>
      </c>
      <c r="EJ36" s="40">
        <f t="shared" si="28"/>
        <v>2.843960624558613E-4</v>
      </c>
      <c r="EK36" s="40">
        <f t="shared" si="29"/>
        <v>-3.1719841189917007E-6</v>
      </c>
      <c r="EL36" s="40">
        <f t="shared" si="30"/>
        <v>-1.2876355302916717E-6</v>
      </c>
      <c r="EM36" s="69">
        <f t="shared" si="31"/>
        <v>6.6598518242286774E-7</v>
      </c>
      <c r="EN36" s="40">
        <f t="shared" si="32"/>
        <v>-9.4929177881737461E-7</v>
      </c>
      <c r="EO36" s="40">
        <f t="shared" si="33"/>
        <v>-9.7991228533350495E-7</v>
      </c>
      <c r="EP36" s="40"/>
      <c r="EQ36" s="40"/>
      <c r="ER36" s="40"/>
      <c r="ES36" s="40"/>
    </row>
    <row r="37" spans="1:149" s="17" customFormat="1" x14ac:dyDescent="0.25">
      <c r="A37" s="15" t="s">
        <v>207</v>
      </c>
      <c r="B37" s="15">
        <v>25.519170800000001</v>
      </c>
      <c r="C37" s="15"/>
      <c r="D37" s="15">
        <v>190.85020695</v>
      </c>
      <c r="E37" s="15">
        <v>5.6535284299999997</v>
      </c>
      <c r="F37" s="15">
        <v>5.4743830500000001</v>
      </c>
      <c r="G37" s="15">
        <v>1.5041293899999999</v>
      </c>
      <c r="H37" s="15">
        <v>9.0901405999999998</v>
      </c>
      <c r="I37" s="15"/>
      <c r="J37" s="17" t="s">
        <v>207</v>
      </c>
      <c r="K37" s="17">
        <v>0</v>
      </c>
      <c r="L37" s="17">
        <v>0.100963273926839</v>
      </c>
      <c r="M37" s="17">
        <v>9.1721851735421002E-3</v>
      </c>
      <c r="N37" s="17">
        <v>4.8616416926999501E-2</v>
      </c>
      <c r="O37" s="17">
        <v>4.8616416926999501E-2</v>
      </c>
      <c r="P37" s="17">
        <v>0.14438593536711899</v>
      </c>
      <c r="Q37" s="17">
        <v>0</v>
      </c>
      <c r="R37" s="5">
        <v>2.4103665637108102E-5</v>
      </c>
      <c r="S37" s="17">
        <v>1.17682802967421E-4</v>
      </c>
      <c r="T37" s="17">
        <v>2.35274299565266E-2</v>
      </c>
      <c r="U37" s="5">
        <v>2.28830613429139E-5</v>
      </c>
      <c r="V37" s="17">
        <v>5.0285169209286504E-3</v>
      </c>
      <c r="W37" s="17">
        <v>8.0101029767908397E-4</v>
      </c>
      <c r="X37" s="17">
        <v>4.9094251293837501E-4</v>
      </c>
      <c r="Y37" s="17">
        <v>0.21338150367578099</v>
      </c>
      <c r="Z37" s="5">
        <v>7.9268708598576898E-9</v>
      </c>
      <c r="AA37" s="5">
        <v>3.1707550875510503E-8</v>
      </c>
      <c r="AB37" s="17">
        <v>25.5191699316015</v>
      </c>
      <c r="AC37" s="17">
        <v>0.17914532093233401</v>
      </c>
      <c r="AD37" s="17">
        <v>2.5402830176865798</v>
      </c>
      <c r="AE37" s="17">
        <v>0.75180168940183101</v>
      </c>
      <c r="AF37" s="17">
        <v>6.8517341876243504E-2</v>
      </c>
      <c r="AG37" s="17">
        <v>1.82546633839845</v>
      </c>
      <c r="AH37" s="17">
        <v>0.28830818098844202</v>
      </c>
      <c r="AI37" s="17">
        <v>0.88966948501589305</v>
      </c>
      <c r="AJ37" s="17">
        <v>6.7381857942703004E-3</v>
      </c>
      <c r="AK37" s="17">
        <v>0.15526192247333101</v>
      </c>
      <c r="AL37" s="17">
        <v>2.1797450306332501E-3</v>
      </c>
      <c r="AM37" s="17">
        <v>0</v>
      </c>
      <c r="AN37" s="17">
        <v>0</v>
      </c>
      <c r="AO37" s="17">
        <v>0.21211420524642199</v>
      </c>
      <c r="AP37" s="17">
        <v>0.21211420524642199</v>
      </c>
      <c r="AQ37" s="17">
        <v>0</v>
      </c>
      <c r="AR37" s="17">
        <v>0</v>
      </c>
      <c r="AS37" s="17">
        <v>2.53615125654847E-2</v>
      </c>
      <c r="AT37" s="5">
        <v>6.6360483070683905E-8</v>
      </c>
      <c r="AU37" s="5">
        <v>1.2814340595397901E-7</v>
      </c>
      <c r="AV37" s="17">
        <v>1.52680203308035</v>
      </c>
      <c r="AW37" s="17">
        <v>3.1407858426369402E-2</v>
      </c>
      <c r="AX37" s="17">
        <v>4.9110632962660701E-3</v>
      </c>
      <c r="AY37" s="17">
        <v>0</v>
      </c>
      <c r="AZ37" s="17">
        <v>2.71224597963668</v>
      </c>
      <c r="BA37" s="17">
        <v>1.33488792034061E-2</v>
      </c>
      <c r="BB37" s="5">
        <v>8.2115841234147306E-5</v>
      </c>
      <c r="BC37" s="17">
        <v>6.0217927710444897E-4</v>
      </c>
      <c r="BD37" s="5">
        <v>5.8170800751776004E-6</v>
      </c>
      <c r="BE37" s="5">
        <v>1.18104062864796E-5</v>
      </c>
      <c r="BF37" s="17">
        <v>0</v>
      </c>
      <c r="BG37" s="17">
        <v>0</v>
      </c>
      <c r="BH37" s="17">
        <v>0.15535128674469401</v>
      </c>
      <c r="BI37" s="17">
        <v>0.105365418669841</v>
      </c>
      <c r="BJ37" s="17">
        <v>1.9180577560254999E-3</v>
      </c>
      <c r="BK37" s="17">
        <v>1.84284063052188E-3</v>
      </c>
      <c r="BL37" s="17">
        <v>9.2050082893786804</v>
      </c>
      <c r="BM37" s="17">
        <v>171.76517129537999</v>
      </c>
      <c r="BN37" s="17">
        <v>17.558212123877698</v>
      </c>
      <c r="BO37" s="17">
        <v>190.850185452338</v>
      </c>
      <c r="BP37" s="17">
        <v>0</v>
      </c>
      <c r="BQ37" s="17">
        <v>0.177532725059552</v>
      </c>
      <c r="BR37" s="17">
        <v>0</v>
      </c>
      <c r="BS37" s="17">
        <v>1.4624216266703001E-2</v>
      </c>
      <c r="BT37" s="5">
        <v>4.7367063273577E-5</v>
      </c>
      <c r="BU37" s="17">
        <v>1.58202540318898E-4</v>
      </c>
      <c r="BV37" s="17">
        <v>1.3156759758064699E-4</v>
      </c>
      <c r="BW37" s="17">
        <v>3.7584789367857601E-3</v>
      </c>
      <c r="BX37" s="17">
        <v>3.2930548218941002E-3</v>
      </c>
      <c r="BY37" s="17">
        <v>1.48630852246465</v>
      </c>
      <c r="BZ37" s="17">
        <v>3.1971999549154799E-2</v>
      </c>
      <c r="CA37" s="17">
        <v>2.0582217801220201E-2</v>
      </c>
      <c r="CB37" s="17">
        <v>2.5402857492132198</v>
      </c>
      <c r="CC37" s="17">
        <v>1.8852747595032901E-2</v>
      </c>
      <c r="CD37" s="17">
        <v>0</v>
      </c>
      <c r="CE37" s="5">
        <v>3.4324280500669601E-8</v>
      </c>
      <c r="CF37" s="17">
        <v>1.43677837001273E-2</v>
      </c>
      <c r="CG37" s="17">
        <v>5.6535281789634899</v>
      </c>
      <c r="CH37" s="17">
        <v>5.4743828580311602</v>
      </c>
      <c r="CI37" s="17">
        <v>0.17914532093233401</v>
      </c>
      <c r="CJ37" s="17">
        <v>7.2625534097234797E-3</v>
      </c>
      <c r="CK37" s="17">
        <v>0</v>
      </c>
      <c r="CL37" s="17">
        <v>7.0263671401092395E-2</v>
      </c>
      <c r="CM37" s="17">
        <v>1.6845613666451702E-2</v>
      </c>
      <c r="CN37" s="17">
        <v>0.45636683113146698</v>
      </c>
      <c r="CO37" s="17">
        <v>9.5222605267944196E-2</v>
      </c>
      <c r="CP37" s="17">
        <v>6.85165220875565E-2</v>
      </c>
      <c r="CQ37" s="17">
        <v>1.8254684229787701</v>
      </c>
      <c r="CR37" s="17">
        <v>3.3472705966409899E-3</v>
      </c>
      <c r="CS37" s="17">
        <v>1.6263494765676199E-2</v>
      </c>
      <c r="CT37" s="17">
        <v>0.28830997742467002</v>
      </c>
      <c r="CU37" s="17">
        <v>5.0961321714975403E-4</v>
      </c>
      <c r="CV37" s="17">
        <v>1.5041282789464101</v>
      </c>
      <c r="CW37" s="17">
        <v>2.2548523503083402</v>
      </c>
      <c r="CX37" s="17">
        <v>0</v>
      </c>
      <c r="CY37" s="17">
        <v>0</v>
      </c>
      <c r="CZ37" s="17">
        <v>0.18842476435297101</v>
      </c>
      <c r="DA37" s="17">
        <v>1.01000767478175E-2</v>
      </c>
      <c r="DB37" s="17">
        <v>0</v>
      </c>
      <c r="DC37" s="17">
        <v>9.0901359926586096</v>
      </c>
      <c r="DD37" s="17">
        <v>9.6038472589568807E-3</v>
      </c>
      <c r="DE37" s="17">
        <v>0.28949194439222498</v>
      </c>
      <c r="DG37" s="25">
        <f t="shared" si="34"/>
        <v>8.0000028790207598E-3</v>
      </c>
      <c r="DH37" s="94">
        <f t="shared" si="35"/>
        <v>1.0126370273022147</v>
      </c>
      <c r="DI37" s="25">
        <f t="shared" si="36"/>
        <v>1.9246994848974675E-2</v>
      </c>
      <c r="DJ37" s="40">
        <f t="shared" si="3"/>
        <v>-3.4029260133808584E-8</v>
      </c>
      <c r="DK37" s="40"/>
      <c r="DL37" s="40">
        <f t="shared" si="4"/>
        <v>-1.1264154410874577E-7</v>
      </c>
      <c r="DM37" s="40">
        <f t="shared" si="5"/>
        <v>-4.4403510641203175E-8</v>
      </c>
      <c r="DN37" s="40">
        <f t="shared" si="6"/>
        <v>-3.5066753309387317E-8</v>
      </c>
      <c r="DO37" s="40">
        <f t="shared" si="7"/>
        <v>-7.386688919078635E-7</v>
      </c>
      <c r="DP37" s="40">
        <f t="shared" si="8"/>
        <v>-5.0685039901183774E-7</v>
      </c>
      <c r="DQ37" s="72">
        <f t="shared" si="9"/>
        <v>1.1944638174908157E-3</v>
      </c>
      <c r="DR37" s="72">
        <f t="shared" si="10"/>
        <v>4.1401382793274172E-6</v>
      </c>
      <c r="DS37" s="72">
        <f t="shared" si="11"/>
        <v>9.6584881601623446E-4</v>
      </c>
      <c r="DT37" s="72">
        <f t="shared" si="12"/>
        <v>1.5201882982395642E-4</v>
      </c>
      <c r="DU37" s="72">
        <f t="shared" si="13"/>
        <v>6.1616411504667118E-6</v>
      </c>
      <c r="DV37" s="72">
        <f t="shared" si="14"/>
        <v>5.250556537810616E-6</v>
      </c>
      <c r="DW37" s="72">
        <f t="shared" si="15"/>
        <v>-1.1949941493506154E-6</v>
      </c>
      <c r="DX37" s="72">
        <f t="shared" si="16"/>
        <v>-2.7793131934663752E-6</v>
      </c>
      <c r="DY37" s="72">
        <f t="shared" si="17"/>
        <v>5.6111545646774202E-6</v>
      </c>
      <c r="DZ37" s="72">
        <f t="shared" si="18"/>
        <v>8.6671832976076236E-4</v>
      </c>
      <c r="EA37" s="72">
        <f t="shared" si="19"/>
        <v>1.306941390638678E-6</v>
      </c>
      <c r="EB37" s="72">
        <f t="shared" si="20"/>
        <v>-4.5183934317667548E-6</v>
      </c>
      <c r="EC37" s="72">
        <f t="shared" si="21"/>
        <v>-4.0025191802640675E-6</v>
      </c>
      <c r="ED37" s="72">
        <f t="shared" si="22"/>
        <v>-1.4999962520620394E-6</v>
      </c>
      <c r="EE37" s="72">
        <f t="shared" si="23"/>
        <v>-2.294430040890812E-4</v>
      </c>
      <c r="EF37" s="72">
        <f t="shared" si="24"/>
        <v>-7.0114050083244524E-7</v>
      </c>
      <c r="EG37" s="72">
        <f t="shared" si="25"/>
        <v>-7.2617852927443633E-6</v>
      </c>
      <c r="EH37" s="40">
        <f t="shared" si="26"/>
        <v>1.2347570101022565E-5</v>
      </c>
      <c r="EI37" s="69">
        <f t="shared" si="27"/>
        <v>-8.5391672862362639E-5</v>
      </c>
      <c r="EJ37" s="40">
        <f t="shared" si="28"/>
        <v>2.8829077168961539E-4</v>
      </c>
      <c r="EK37" s="40">
        <f t="shared" si="29"/>
        <v>3.4124587371561862E-6</v>
      </c>
      <c r="EL37" s="40">
        <f t="shared" si="30"/>
        <v>5.0124827864168494E-6</v>
      </c>
      <c r="EM37" s="69">
        <f t="shared" si="31"/>
        <v>3.4878518478257043E-6</v>
      </c>
      <c r="EN37" s="40">
        <f t="shared" si="32"/>
        <v>-1.1125229078264786E-6</v>
      </c>
      <c r="EO37" s="40">
        <f t="shared" si="33"/>
        <v>-1.148929436740628E-6</v>
      </c>
      <c r="EP37" s="40"/>
      <c r="EQ37" s="40"/>
      <c r="ER37" s="40"/>
      <c r="ES37" s="40"/>
    </row>
    <row r="38" spans="1:149" x14ac:dyDescent="0.25">
      <c r="A38" s="15" t="s">
        <v>208</v>
      </c>
      <c r="B38" s="15">
        <v>387.52322082000001</v>
      </c>
      <c r="D38" s="15">
        <v>2520.8766655999998</v>
      </c>
      <c r="E38" s="15">
        <v>65.952347709999998</v>
      </c>
      <c r="F38" s="15">
        <v>63.94322356</v>
      </c>
      <c r="G38" s="15">
        <v>6.0582371300000002</v>
      </c>
      <c r="H38" s="15">
        <v>85.594182869999997</v>
      </c>
      <c r="I38" s="15"/>
      <c r="J38" s="17" t="s">
        <v>208</v>
      </c>
      <c r="K38" s="17">
        <v>0</v>
      </c>
      <c r="L38" s="17">
        <v>0.95068633780776701</v>
      </c>
      <c r="M38" s="17">
        <v>8.6366442244659003E-2</v>
      </c>
      <c r="N38" s="17">
        <v>0.45778053837812099</v>
      </c>
      <c r="O38" s="17">
        <v>0.45778053837812099</v>
      </c>
      <c r="P38" s="17">
        <v>1.35955905656836</v>
      </c>
      <c r="Q38" s="17">
        <v>0</v>
      </c>
      <c r="R38" s="17">
        <v>2.8154154504428499E-4</v>
      </c>
      <c r="S38" s="17">
        <v>1.3745866282511201E-3</v>
      </c>
      <c r="T38" s="17">
        <v>0.221538042147567</v>
      </c>
      <c r="U38" s="17">
        <v>2.6728097517031999E-4</v>
      </c>
      <c r="V38" s="17">
        <v>4.7349263138144401E-2</v>
      </c>
      <c r="W38" s="17">
        <v>9.35617789623947E-3</v>
      </c>
      <c r="X38" s="17">
        <v>5.73442760793002E-3</v>
      </c>
      <c r="Y38" s="17">
        <v>2.0092316252664699</v>
      </c>
      <c r="Z38" s="5">
        <v>9.25900343546244E-8</v>
      </c>
      <c r="AA38" s="5">
        <v>3.70358357734089E-7</v>
      </c>
      <c r="AB38" s="17">
        <v>387.52299325010802</v>
      </c>
      <c r="AC38" s="17">
        <v>2.0091234602313701</v>
      </c>
      <c r="AD38" s="17">
        <v>29.671631342449398</v>
      </c>
      <c r="AE38" s="17">
        <v>8.7813847716838307</v>
      </c>
      <c r="AF38" s="17">
        <v>0.80031323547016298</v>
      </c>
      <c r="AG38" s="17">
        <v>21.322245018711701</v>
      </c>
      <c r="AH38" s="17">
        <v>3.36756758022895</v>
      </c>
      <c r="AI38" s="17">
        <v>8.3772719505902202</v>
      </c>
      <c r="AJ38" s="17">
        <v>6.3448007448694096E-2</v>
      </c>
      <c r="AK38" s="17">
        <v>1.4619711110169</v>
      </c>
      <c r="AL38" s="17">
        <v>2.0524857862642701E-2</v>
      </c>
      <c r="AM38" s="17">
        <v>0</v>
      </c>
      <c r="AN38" s="17">
        <v>0</v>
      </c>
      <c r="AO38" s="17">
        <v>1.9973002473433401</v>
      </c>
      <c r="AP38" s="17">
        <v>1.9973002473433401</v>
      </c>
      <c r="AQ38" s="17">
        <v>0</v>
      </c>
      <c r="AR38" s="17">
        <v>0</v>
      </c>
      <c r="AS38" s="17">
        <v>0.238807696460696</v>
      </c>
      <c r="AT38" s="5">
        <v>7.7511873822222904E-7</v>
      </c>
      <c r="AU38" s="5">
        <v>1.49678103857293E-6</v>
      </c>
      <c r="AV38" s="17">
        <v>20.167008062412801</v>
      </c>
      <c r="AW38" s="17">
        <v>0.295741958282696</v>
      </c>
      <c r="AX38" s="17">
        <v>4.6243201606250298E-2</v>
      </c>
      <c r="AY38" s="17">
        <v>0</v>
      </c>
      <c r="AZ38" s="17">
        <v>25.538949583246001</v>
      </c>
      <c r="BA38" s="17">
        <v>0.125695271822827</v>
      </c>
      <c r="BB38" s="17">
        <v>9.5914775442715598E-4</v>
      </c>
      <c r="BC38" s="17">
        <v>7.03375392141625E-3</v>
      </c>
      <c r="BD38" s="5">
        <v>6.7945955188853402E-5</v>
      </c>
      <c r="BE38" s="17">
        <v>1.37951582077525E-4</v>
      </c>
      <c r="BF38" s="17">
        <v>0</v>
      </c>
      <c r="BG38" s="17">
        <v>0</v>
      </c>
      <c r="BH38" s="17">
        <v>1.4628128051734499</v>
      </c>
      <c r="BI38" s="17">
        <v>1.23071456506115</v>
      </c>
      <c r="BJ38" s="17">
        <v>2.2403788928829299E-2</v>
      </c>
      <c r="BK38" s="17">
        <v>2.1525202556700099E-2</v>
      </c>
      <c r="BL38" s="17">
        <v>86.675783840782103</v>
      </c>
      <c r="BM38" s="17">
        <v>2268.7888572820302</v>
      </c>
      <c r="BN38" s="17">
        <v>231.92061682986301</v>
      </c>
      <c r="BO38" s="17">
        <v>2520.8764821742998</v>
      </c>
      <c r="BP38" s="17">
        <v>0</v>
      </c>
      <c r="BQ38" s="17">
        <v>1.6716759300239701</v>
      </c>
      <c r="BR38" s="17">
        <v>0</v>
      </c>
      <c r="BS38" s="17">
        <v>0.14066701099537399</v>
      </c>
      <c r="BT38" s="17">
        <v>5.5326499422172896E-4</v>
      </c>
      <c r="BU38" s="17">
        <v>1.8478696360341E-3</v>
      </c>
      <c r="BV38" s="17">
        <v>1.53676000470907E-3</v>
      </c>
      <c r="BW38" s="17">
        <v>3.9654355832589798E-2</v>
      </c>
      <c r="BX38" s="17">
        <v>3.8464358438025301E-2</v>
      </c>
      <c r="BY38" s="17">
        <v>13.9952995786418</v>
      </c>
      <c r="BZ38" s="17">
        <v>0.37344696880018902</v>
      </c>
      <c r="CA38" s="17">
        <v>0.240409610549116</v>
      </c>
      <c r="CB38" s="17">
        <v>29.6716615139139</v>
      </c>
      <c r="CC38" s="17">
        <v>0.22020858386878001</v>
      </c>
      <c r="CD38" s="17">
        <v>0</v>
      </c>
      <c r="CE38" s="5">
        <v>4.0092452113515899E-7</v>
      </c>
      <c r="CF38" s="17">
        <v>0.16782207281425501</v>
      </c>
      <c r="CG38" s="17">
        <v>65.952327250257696</v>
      </c>
      <c r="CH38" s="17">
        <v>63.943203790026303</v>
      </c>
      <c r="CI38" s="17">
        <v>2.0091234602313701</v>
      </c>
      <c r="CJ38" s="17">
        <v>8.4829799344124907E-2</v>
      </c>
      <c r="CK38" s="17">
        <v>0</v>
      </c>
      <c r="CL38" s="17">
        <v>0.820711043800327</v>
      </c>
      <c r="CM38" s="17">
        <v>0.196764278800906</v>
      </c>
      <c r="CN38" s="17">
        <v>5.3305664932731398</v>
      </c>
      <c r="CO38" s="17">
        <v>1.11224292214928</v>
      </c>
      <c r="CP38" s="17">
        <v>0.80030321061304999</v>
      </c>
      <c r="CQ38" s="17">
        <v>21.322267873146</v>
      </c>
      <c r="CR38" s="17">
        <v>3.1518365914166499E-2</v>
      </c>
      <c r="CS38" s="17">
        <v>0.189964725352601</v>
      </c>
      <c r="CT38" s="17">
        <v>3.3675878335400098</v>
      </c>
      <c r="CU38" s="17">
        <v>5.9525016226017798E-3</v>
      </c>
      <c r="CV38" s="17">
        <v>6.0582302152174003</v>
      </c>
      <c r="CW38" s="17">
        <v>21.232056188632399</v>
      </c>
      <c r="CX38" s="17">
        <v>0</v>
      </c>
      <c r="CY38" s="17">
        <v>0</v>
      </c>
      <c r="CZ38" s="17">
        <v>1.7742354887385701</v>
      </c>
      <c r="DA38" s="17">
        <v>9.5104609087347206E-2</v>
      </c>
      <c r="DB38" s="17">
        <v>0</v>
      </c>
      <c r="DC38" s="17">
        <v>85.594144241582399</v>
      </c>
      <c r="DD38" s="17">
        <v>9.0430698102518303E-2</v>
      </c>
      <c r="DE38" s="17">
        <v>2.7258995204641598</v>
      </c>
      <c r="DF38" s="17"/>
      <c r="DG38" s="25">
        <f t="shared" si="34"/>
        <v>7.9999984945785235E-3</v>
      </c>
      <c r="DH38" s="94">
        <f t="shared" si="35"/>
        <v>1.0126368410921531</v>
      </c>
      <c r="DI38" s="25">
        <f t="shared" si="36"/>
        <v>1.9246995647927069E-2</v>
      </c>
      <c r="DJ38" s="40">
        <f t="shared" si="3"/>
        <v>-5.8724195032417432E-7</v>
      </c>
      <c r="DK38" s="40"/>
      <c r="DL38" s="40">
        <f t="shared" si="4"/>
        <v>-7.2762663290330889E-8</v>
      </c>
      <c r="DM38" s="40">
        <f t="shared" si="5"/>
        <v>-3.1022007574469823E-7</v>
      </c>
      <c r="DN38" s="40">
        <f t="shared" si="6"/>
        <v>-3.0918012256116487E-7</v>
      </c>
      <c r="DO38" s="40">
        <f t="shared" si="7"/>
        <v>-1.1413852662850117E-6</v>
      </c>
      <c r="DP38" s="40">
        <f t="shared" si="8"/>
        <v>-4.5129722959675941E-7</v>
      </c>
      <c r="DQ38" s="72">
        <f t="shared" si="9"/>
        <v>1.1960868151251129E-3</v>
      </c>
      <c r="DR38" s="72">
        <f t="shared" si="10"/>
        <v>7.8310255992684191E-7</v>
      </c>
      <c r="DS38" s="72">
        <f t="shared" si="11"/>
        <v>9.6569711281299674E-4</v>
      </c>
      <c r="DT38" s="72">
        <f t="shared" si="12"/>
        <v>1.523651594090312E-4</v>
      </c>
      <c r="DU38" s="72">
        <f t="shared" si="13"/>
        <v>-6.048549510046331E-6</v>
      </c>
      <c r="DV38" s="72">
        <f t="shared" si="14"/>
        <v>4.4104881221208507E-6</v>
      </c>
      <c r="DW38" s="72">
        <f t="shared" si="15"/>
        <v>6.2354881309555493E-7</v>
      </c>
      <c r="DX38" s="72">
        <f t="shared" si="16"/>
        <v>-8.7126498861910461E-7</v>
      </c>
      <c r="DY38" s="72">
        <f t="shared" si="17"/>
        <v>7.4262117839788874E-6</v>
      </c>
      <c r="DZ38" s="72">
        <f t="shared" si="18"/>
        <v>8.6655223123306181E-4</v>
      </c>
      <c r="EA38" s="72">
        <f t="shared" si="19"/>
        <v>1.4248571734770944E-7</v>
      </c>
      <c r="EB38" s="72">
        <f t="shared" si="20"/>
        <v>-6.0628444591170193E-7</v>
      </c>
      <c r="EC38" s="72">
        <f t="shared" si="21"/>
        <v>1.5039473118181398E-7</v>
      </c>
      <c r="ED38" s="72">
        <f t="shared" si="22"/>
        <v>2.0450140412335248E-6</v>
      </c>
      <c r="EE38" s="72">
        <f t="shared" si="23"/>
        <v>-2.2892533653067049E-4</v>
      </c>
      <c r="EF38" s="72">
        <f t="shared" si="24"/>
        <v>2.3860743149415488E-7</v>
      </c>
      <c r="EG38" s="72">
        <f t="shared" si="25"/>
        <v>1.4599650330461629E-7</v>
      </c>
      <c r="EH38" s="40">
        <f t="shared" si="26"/>
        <v>5.3600590812978014E-6</v>
      </c>
      <c r="EI38" s="69">
        <f t="shared" si="27"/>
        <v>-8.0215159952503937E-5</v>
      </c>
      <c r="EJ38" s="40">
        <f t="shared" si="28"/>
        <v>2.8255103271631162E-4</v>
      </c>
      <c r="EK38" s="40">
        <f t="shared" si="29"/>
        <v>3.0683323584893574E-7</v>
      </c>
      <c r="EL38" s="40">
        <f t="shared" si="30"/>
        <v>1.2974220771585368E-7</v>
      </c>
      <c r="EM38" s="69">
        <f t="shared" si="31"/>
        <v>8.2782664830516619E-6</v>
      </c>
      <c r="EN38" s="40">
        <f t="shared" si="32"/>
        <v>-9.3766944786511886E-7</v>
      </c>
      <c r="EO38" s="40">
        <f t="shared" si="33"/>
        <v>-9.6713143224775027E-7</v>
      </c>
      <c r="EP38" s="40"/>
      <c r="EQ38" s="40"/>
      <c r="ER38" s="40"/>
      <c r="ES38" s="40"/>
    </row>
    <row r="39" spans="1:149" x14ac:dyDescent="0.25">
      <c r="A39" s="15" t="s">
        <v>209</v>
      </c>
      <c r="B39" s="15">
        <v>216.83081179999999</v>
      </c>
      <c r="D39" s="15">
        <v>1532.3815899000001</v>
      </c>
      <c r="E39" s="15">
        <v>42.906216389999997</v>
      </c>
      <c r="F39" s="15">
        <v>41.582175560000003</v>
      </c>
      <c r="G39" s="15">
        <v>6.2945965599999996</v>
      </c>
      <c r="H39" s="15">
        <v>65.952459880000006</v>
      </c>
      <c r="I39" s="15"/>
      <c r="J39" s="17" t="s">
        <v>209</v>
      </c>
      <c r="K39" s="17">
        <v>0</v>
      </c>
      <c r="L39" s="17">
        <v>0.73252792047759896</v>
      </c>
      <c r="M39" s="17">
        <v>6.6547522961795003E-2</v>
      </c>
      <c r="N39" s="17">
        <v>0.35273128004527698</v>
      </c>
      <c r="O39" s="17">
        <v>0.35273128004527698</v>
      </c>
      <c r="P39" s="17">
        <v>1.0475758139876901</v>
      </c>
      <c r="Q39" s="17">
        <v>0</v>
      </c>
      <c r="R39" s="17">
        <v>1.8308691036999001E-4</v>
      </c>
      <c r="S39" s="17">
        <v>8.9389168896090597E-4</v>
      </c>
      <c r="T39" s="17">
        <v>0.17070050957725699</v>
      </c>
      <c r="U39" s="17">
        <v>1.73813237068626E-4</v>
      </c>
      <c r="V39" s="17">
        <v>3.64836323052765E-2</v>
      </c>
      <c r="W39" s="17">
        <v>6.0843031854583103E-3</v>
      </c>
      <c r="X39" s="17">
        <v>3.7290888364556198E-3</v>
      </c>
      <c r="Y39" s="17">
        <v>1.54816437254232</v>
      </c>
      <c r="Z39" s="5">
        <v>6.0211042836907597E-8</v>
      </c>
      <c r="AA39" s="5">
        <v>2.4084507312620898E-7</v>
      </c>
      <c r="AB39" s="17">
        <v>216.83067414474399</v>
      </c>
      <c r="AC39" s="17">
        <v>1.32404089680715</v>
      </c>
      <c r="AD39" s="17">
        <v>19.295412233226902</v>
      </c>
      <c r="AE39" s="17">
        <v>5.7105209235161496</v>
      </c>
      <c r="AF39" s="17">
        <v>0.52044206555443495</v>
      </c>
      <c r="AG39" s="17">
        <v>13.8658217132117</v>
      </c>
      <c r="AH39" s="17">
        <v>2.18992505572733</v>
      </c>
      <c r="AI39" s="17">
        <v>6.4548985818489202</v>
      </c>
      <c r="AJ39" s="17">
        <v>4.8888339565766298E-2</v>
      </c>
      <c r="AK39" s="17">
        <v>1.1264851951563799</v>
      </c>
      <c r="AL39" s="17">
        <v>1.5814852700575099E-2</v>
      </c>
      <c r="AM39" s="17">
        <v>0</v>
      </c>
      <c r="AN39" s="17">
        <v>0</v>
      </c>
      <c r="AO39" s="17">
        <v>1.5389706755025001</v>
      </c>
      <c r="AP39" s="17">
        <v>1.5389706755025001</v>
      </c>
      <c r="AQ39" s="17">
        <v>0</v>
      </c>
      <c r="AR39" s="17">
        <v>0</v>
      </c>
      <c r="AS39" s="17">
        <v>0.18400717137251399</v>
      </c>
      <c r="AT39" s="5">
        <v>5.0405834714052304E-7</v>
      </c>
      <c r="AU39" s="5">
        <v>9.7335310858157093E-7</v>
      </c>
      <c r="AV39" s="17">
        <v>12.259056447780701</v>
      </c>
      <c r="AW39" s="17">
        <v>0.22787659313744299</v>
      </c>
      <c r="AX39" s="17">
        <v>3.5631570794887803E-2</v>
      </c>
      <c r="AY39" s="17">
        <v>0</v>
      </c>
      <c r="AZ39" s="17">
        <v>19.678388924733198</v>
      </c>
      <c r="BA39" s="17">
        <v>9.6851269617229105E-2</v>
      </c>
      <c r="BB39" s="17">
        <v>6.2373138826149E-4</v>
      </c>
      <c r="BC39" s="17">
        <v>4.5740351687913704E-3</v>
      </c>
      <c r="BD39" s="5">
        <v>4.41851819882383E-5</v>
      </c>
      <c r="BE39" s="5">
        <v>8.97093892943556E-5</v>
      </c>
      <c r="BF39" s="17">
        <v>0</v>
      </c>
      <c r="BG39" s="17">
        <v>0</v>
      </c>
      <c r="BH39" s="17">
        <v>1.1271330525405201</v>
      </c>
      <c r="BI39" s="17">
        <v>0.80033187560971597</v>
      </c>
      <c r="BJ39" s="17">
        <v>1.4569122939201999E-2</v>
      </c>
      <c r="BK39" s="17">
        <v>1.39978145846767E-2</v>
      </c>
      <c r="BL39" s="17">
        <v>66.7858753385472</v>
      </c>
      <c r="BM39" s="17">
        <v>1379.14315387225</v>
      </c>
      <c r="BN39" s="17">
        <v>140.979061620507</v>
      </c>
      <c r="BO39" s="17">
        <v>1532.38127194054</v>
      </c>
      <c r="BP39" s="17">
        <v>0</v>
      </c>
      <c r="BQ39" s="17">
        <v>1.2880684666162301</v>
      </c>
      <c r="BR39" s="17">
        <v>0</v>
      </c>
      <c r="BS39" s="17">
        <v>0.106550261560118</v>
      </c>
      <c r="BT39" s="17">
        <v>3.59788138416045E-4</v>
      </c>
      <c r="BU39" s="17">
        <v>1.2016657526991699E-3</v>
      </c>
      <c r="BV39" s="17">
        <v>9.9935550088725003E-4</v>
      </c>
      <c r="BW39" s="17">
        <v>2.7910047939549199E-2</v>
      </c>
      <c r="BX39" s="17">
        <v>2.5013301736029499E-2</v>
      </c>
      <c r="BY39" s="17">
        <v>10.783728950104299</v>
      </c>
      <c r="BZ39" s="17">
        <v>0.24285201289042399</v>
      </c>
      <c r="CA39" s="17">
        <v>0.156337936246741</v>
      </c>
      <c r="CB39" s="17">
        <v>19.295428283977301</v>
      </c>
      <c r="CC39" s="17">
        <v>0.143201217544381</v>
      </c>
      <c r="CD39" s="17">
        <v>0</v>
      </c>
      <c r="CE39" s="5">
        <v>2.6072054594597501E-7</v>
      </c>
      <c r="CF39" s="17">
        <v>0.109134437066309</v>
      </c>
      <c r="CG39" s="17">
        <v>42.906204787127201</v>
      </c>
      <c r="CH39" s="17">
        <v>41.582163890319997</v>
      </c>
      <c r="CI39" s="17">
        <v>1.32404089680715</v>
      </c>
      <c r="CJ39" s="17">
        <v>5.5164686181980498E-2</v>
      </c>
      <c r="CK39" s="17">
        <v>0</v>
      </c>
      <c r="CL39" s="17">
        <v>0.53370711518598701</v>
      </c>
      <c r="CM39" s="17">
        <v>0.12795551319741799</v>
      </c>
      <c r="CN39" s="17">
        <v>3.46646100343369</v>
      </c>
      <c r="CO39" s="17">
        <v>0.72328927356603101</v>
      </c>
      <c r="CP39" s="17">
        <v>0.52043614074306699</v>
      </c>
      <c r="CQ39" s="17">
        <v>13.8658404282478</v>
      </c>
      <c r="CR39" s="17">
        <v>2.4285660115994302E-2</v>
      </c>
      <c r="CS39" s="17">
        <v>0.123533761537062</v>
      </c>
      <c r="CT39" s="17">
        <v>2.18993787229727</v>
      </c>
      <c r="CU39" s="17">
        <v>3.8709064684711498E-3</v>
      </c>
      <c r="CV39" s="17">
        <v>6.29459378112292</v>
      </c>
      <c r="CW39" s="17">
        <v>16.359819030012499</v>
      </c>
      <c r="CX39" s="17">
        <v>0</v>
      </c>
      <c r="CY39" s="17">
        <v>0</v>
      </c>
      <c r="CZ39" s="17">
        <v>1.3670916211231501</v>
      </c>
      <c r="DA39" s="17">
        <v>7.3280502205130701E-2</v>
      </c>
      <c r="DB39" s="17">
        <v>0</v>
      </c>
      <c r="DC39" s="17">
        <v>65.952425242701295</v>
      </c>
      <c r="DD39" s="17">
        <v>6.96791961368044E-2</v>
      </c>
      <c r="DE39" s="17">
        <v>2.1003741811026</v>
      </c>
      <c r="DF39" s="17"/>
      <c r="DG39" s="25">
        <f t="shared" si="34"/>
        <v>8.0000040931434598E-3</v>
      </c>
      <c r="DH39" s="94">
        <f t="shared" si="35"/>
        <v>1.0126371409812278</v>
      </c>
      <c r="DI39" s="25">
        <f t="shared" si="36"/>
        <v>1.9246999211506331E-2</v>
      </c>
      <c r="DJ39" s="40">
        <f t="shared" si="3"/>
        <v>-6.3485099213890996E-7</v>
      </c>
      <c r="DK39" s="40"/>
      <c r="DL39" s="40">
        <f t="shared" si="4"/>
        <v>-2.0749365703562172E-7</v>
      </c>
      <c r="DM39" s="40">
        <f t="shared" si="5"/>
        <v>-2.7042404975598837E-7</v>
      </c>
      <c r="DN39" s="40">
        <f t="shared" si="6"/>
        <v>-2.8064140101285643E-7</v>
      </c>
      <c r="DO39" s="40">
        <f t="shared" si="7"/>
        <v>-4.4147024405273525E-7</v>
      </c>
      <c r="DP39" s="40">
        <f t="shared" si="8"/>
        <v>-5.25185850141552E-7</v>
      </c>
      <c r="DQ39" s="72">
        <f t="shared" si="9"/>
        <v>1.1959318779786292E-3</v>
      </c>
      <c r="DR39" s="72">
        <f t="shared" si="10"/>
        <v>1.1260920782948926E-6</v>
      </c>
      <c r="DS39" s="72">
        <f t="shared" si="11"/>
        <v>9.6669900546651202E-4</v>
      </c>
      <c r="DT39" s="72">
        <f t="shared" si="12"/>
        <v>1.5187748683201063E-4</v>
      </c>
      <c r="DU39" s="72">
        <f t="shared" si="13"/>
        <v>-1.1966445489636208E-6</v>
      </c>
      <c r="DV39" s="72">
        <f t="shared" si="14"/>
        <v>1.0298026541482637E-7</v>
      </c>
      <c r="DW39" s="72">
        <f t="shared" si="15"/>
        <v>1.3693517925683782E-7</v>
      </c>
      <c r="DX39" s="72">
        <f t="shared" si="16"/>
        <v>4.1500647841546721E-6</v>
      </c>
      <c r="DY39" s="72">
        <f t="shared" si="17"/>
        <v>3.4587354520170485E-6</v>
      </c>
      <c r="DZ39" s="72">
        <f t="shared" si="18"/>
        <v>8.6718083589808464E-4</v>
      </c>
      <c r="EA39" s="72">
        <f t="shared" si="19"/>
        <v>-5.1658080927702266E-7</v>
      </c>
      <c r="EB39" s="72">
        <f t="shared" si="20"/>
        <v>-1.4089515951151694E-6</v>
      </c>
      <c r="EC39" s="72">
        <f t="shared" si="21"/>
        <v>-7.5594664105754396E-7</v>
      </c>
      <c r="ED39" s="72">
        <f t="shared" si="22"/>
        <v>2.655644323765686E-8</v>
      </c>
      <c r="EE39" s="72">
        <f t="shared" si="23"/>
        <v>-2.2957922123537561E-4</v>
      </c>
      <c r="EF39" s="72">
        <f t="shared" si="24"/>
        <v>-3.1745678905751924E-7</v>
      </c>
      <c r="EG39" s="72">
        <f t="shared" si="25"/>
        <v>5.0547287792326956E-7</v>
      </c>
      <c r="EH39" s="40">
        <f t="shared" si="26"/>
        <v>6.5854794226517359E-6</v>
      </c>
      <c r="EI39" s="69">
        <f t="shared" si="27"/>
        <v>-7.9489859988021968E-5</v>
      </c>
      <c r="EJ39" s="40">
        <f t="shared" si="28"/>
        <v>2.8475071361130049E-4</v>
      </c>
      <c r="EK39" s="40">
        <f t="shared" si="29"/>
        <v>-4.7326085576794884E-7</v>
      </c>
      <c r="EL39" s="40">
        <f t="shared" si="30"/>
        <v>3.0416479965519333E-6</v>
      </c>
      <c r="EM39" s="69">
        <f t="shared" si="31"/>
        <v>-9.585107100856091E-7</v>
      </c>
      <c r="EN39" s="40">
        <f t="shared" si="32"/>
        <v>-9.7652737505270152E-7</v>
      </c>
      <c r="EO39" s="40">
        <f t="shared" si="33"/>
        <v>-1.0076215272255894E-6</v>
      </c>
      <c r="EP39" s="40"/>
      <c r="EQ39" s="40"/>
      <c r="ER39" s="40"/>
      <c r="ES39" s="40"/>
    </row>
    <row r="40" spans="1:149" x14ac:dyDescent="0.25">
      <c r="A40" s="15" t="s">
        <v>210</v>
      </c>
      <c r="B40" s="15">
        <v>151.43646511</v>
      </c>
      <c r="D40" s="15">
        <v>978.47094388999994</v>
      </c>
      <c r="E40" s="15">
        <v>25.472629349999998</v>
      </c>
      <c r="F40" s="15">
        <v>24.693083609999999</v>
      </c>
      <c r="G40" s="15">
        <v>2.87114241</v>
      </c>
      <c r="H40" s="15">
        <v>31.36493544</v>
      </c>
      <c r="I40" s="15"/>
      <c r="J40" s="17" t="s">
        <v>210</v>
      </c>
      <c r="K40" s="17">
        <v>0</v>
      </c>
      <c r="L40" s="17">
        <v>0.34836747109659499</v>
      </c>
      <c r="M40" s="17">
        <v>3.1647901586513802E-2</v>
      </c>
      <c r="N40" s="17">
        <v>0.167747840157701</v>
      </c>
      <c r="O40" s="17">
        <v>0.167747840157701</v>
      </c>
      <c r="P40" s="17">
        <v>0.498193740784239</v>
      </c>
      <c r="Q40" s="17">
        <v>0</v>
      </c>
      <c r="R40" s="17">
        <v>1.0872423181600199E-4</v>
      </c>
      <c r="S40" s="17">
        <v>5.3082590194943697E-4</v>
      </c>
      <c r="T40" s="17">
        <v>8.1179872453622196E-2</v>
      </c>
      <c r="U40" s="17">
        <v>1.03217610782532E-4</v>
      </c>
      <c r="V40" s="17">
        <v>1.7350571624687099E-2</v>
      </c>
      <c r="W40" s="17">
        <v>3.6130922833821099E-3</v>
      </c>
      <c r="X40" s="17">
        <v>2.21447474682672E-3</v>
      </c>
      <c r="Y40" s="17">
        <v>0.73625844107521599</v>
      </c>
      <c r="Z40" s="5">
        <v>3.5755520892651401E-8</v>
      </c>
      <c r="AA40" s="5">
        <v>1.4302416805833399E-7</v>
      </c>
      <c r="AB40" s="17">
        <v>151.43639268638699</v>
      </c>
      <c r="AC40" s="17">
        <v>0.77954560191140698</v>
      </c>
      <c r="AD40" s="17">
        <v>11.458354615982399</v>
      </c>
      <c r="AE40" s="17">
        <v>3.39112293258817</v>
      </c>
      <c r="AF40" s="17">
        <v>0.30905837592111801</v>
      </c>
      <c r="AG40" s="17">
        <v>8.2340548738129495</v>
      </c>
      <c r="AH40" s="17">
        <v>1.30045952677788</v>
      </c>
      <c r="AI40" s="17">
        <v>3.0697526461448401</v>
      </c>
      <c r="AJ40" s="17">
        <v>2.32497952200089E-2</v>
      </c>
      <c r="AK40" s="17">
        <v>0.535721448167364</v>
      </c>
      <c r="AL40" s="17">
        <v>7.5210320868920296E-3</v>
      </c>
      <c r="AM40" s="17">
        <v>0</v>
      </c>
      <c r="AN40" s="17">
        <v>0</v>
      </c>
      <c r="AO40" s="17">
        <v>0.731886379767692</v>
      </c>
      <c r="AP40" s="17">
        <v>0.731886379767692</v>
      </c>
      <c r="AQ40" s="17">
        <v>0</v>
      </c>
      <c r="AR40" s="17">
        <v>0</v>
      </c>
      <c r="AS40" s="17">
        <v>8.7508229703243998E-2</v>
      </c>
      <c r="AT40" s="5">
        <v>2.9932810072144899E-7</v>
      </c>
      <c r="AU40" s="5">
        <v>5.7801330983080698E-7</v>
      </c>
      <c r="AV40" s="17">
        <v>7.8277669622182797</v>
      </c>
      <c r="AW40" s="17">
        <v>0.10837105822472699</v>
      </c>
      <c r="AX40" s="17">
        <v>1.6945175121531299E-2</v>
      </c>
      <c r="AY40" s="17">
        <v>0</v>
      </c>
      <c r="AZ40" s="17">
        <v>9.3584254102949807</v>
      </c>
      <c r="BA40" s="17">
        <v>4.6059577576853597E-2</v>
      </c>
      <c r="BB40" s="17">
        <v>3.7039596774637997E-4</v>
      </c>
      <c r="BC40" s="17">
        <v>2.71624019797505E-3</v>
      </c>
      <c r="BD40" s="5">
        <v>2.6239055451754602E-5</v>
      </c>
      <c r="BE40" s="5">
        <v>5.3272825947298498E-5</v>
      </c>
      <c r="BF40" s="17">
        <v>0</v>
      </c>
      <c r="BG40" s="17">
        <v>0</v>
      </c>
      <c r="BH40" s="17">
        <v>0.53602903480122299</v>
      </c>
      <c r="BI40" s="17">
        <v>0.47526760787711397</v>
      </c>
      <c r="BJ40" s="17">
        <v>8.6517190866251103E-3</v>
      </c>
      <c r="BK40" s="17">
        <v>8.3124209414838206E-3</v>
      </c>
      <c r="BL40" s="17">
        <v>31.761279442450999</v>
      </c>
      <c r="BM40" s="17">
        <v>880.62373310228895</v>
      </c>
      <c r="BN40" s="17">
        <v>90.019291958751495</v>
      </c>
      <c r="BO40" s="17">
        <v>978.47079202325904</v>
      </c>
      <c r="BP40" s="17">
        <v>0</v>
      </c>
      <c r="BQ40" s="17">
        <v>0.61256541911137197</v>
      </c>
      <c r="BR40" s="17">
        <v>0</v>
      </c>
      <c r="BS40" s="17">
        <v>5.18468127050601E-2</v>
      </c>
      <c r="BT40" s="17">
        <v>2.1365553745350701E-4</v>
      </c>
      <c r="BU40" s="17">
        <v>7.1359285787573603E-4</v>
      </c>
      <c r="BV40" s="17">
        <v>5.9345188263297999E-4</v>
      </c>
      <c r="BW40" s="17">
        <v>1.4964925959093199E-2</v>
      </c>
      <c r="BX40" s="17">
        <v>1.4853857958409799E-2</v>
      </c>
      <c r="BY40" s="17">
        <v>5.1284073772945904</v>
      </c>
      <c r="BZ40" s="17">
        <v>0.14421483392031301</v>
      </c>
      <c r="CA40" s="17">
        <v>9.2839273676262199E-2</v>
      </c>
      <c r="CB40" s="17">
        <v>11.4583652069864</v>
      </c>
      <c r="CC40" s="17">
        <v>8.5038314143201205E-2</v>
      </c>
      <c r="CD40" s="17">
        <v>0</v>
      </c>
      <c r="CE40" s="5">
        <v>1.54824323274745E-7</v>
      </c>
      <c r="CF40" s="17">
        <v>6.4808159720453895E-2</v>
      </c>
      <c r="CG40" s="17">
        <v>25.472622061243001</v>
      </c>
      <c r="CH40" s="17">
        <v>24.6930764593316</v>
      </c>
      <c r="CI40" s="17">
        <v>0.77954560191140698</v>
      </c>
      <c r="CJ40" s="17">
        <v>3.2758891599839003E-2</v>
      </c>
      <c r="CK40" s="17">
        <v>0</v>
      </c>
      <c r="CL40" s="17">
        <v>0.31693577705760101</v>
      </c>
      <c r="CM40" s="17">
        <v>7.5984890022432E-2</v>
      </c>
      <c r="CN40" s="17">
        <v>2.0585157801330398</v>
      </c>
      <c r="CO40" s="17">
        <v>0.42951670552312898</v>
      </c>
      <c r="CP40" s="17">
        <v>0.30905498951151</v>
      </c>
      <c r="CQ40" s="17">
        <v>8.2340632491718804</v>
      </c>
      <c r="CR40" s="17">
        <v>1.1549486130319701E-2</v>
      </c>
      <c r="CS40" s="17">
        <v>7.3359035258519403E-2</v>
      </c>
      <c r="CT40" s="17">
        <v>1.3004688082364599</v>
      </c>
      <c r="CU40" s="17">
        <v>2.29868641214305E-3</v>
      </c>
      <c r="CV40" s="17">
        <v>2.8711416916284902</v>
      </c>
      <c r="CW40" s="17">
        <v>7.7802175663445299</v>
      </c>
      <c r="CX40" s="17">
        <v>0</v>
      </c>
      <c r="CY40" s="17">
        <v>0</v>
      </c>
      <c r="CZ40" s="17">
        <v>0.65014667877259802</v>
      </c>
      <c r="DA40" s="17">
        <v>3.4849891887825599E-2</v>
      </c>
      <c r="DB40" s="17">
        <v>0</v>
      </c>
      <c r="DC40" s="17">
        <v>31.364920149693798</v>
      </c>
      <c r="DD40" s="17">
        <v>3.3137145774925103E-2</v>
      </c>
      <c r="DE40" s="17">
        <v>0.99887284317532798</v>
      </c>
      <c r="DF40" s="17"/>
      <c r="DG40" s="25">
        <f t="shared" si="34"/>
        <v>8.000000639806739E-3</v>
      </c>
      <c r="DH40" s="94">
        <f t="shared" si="35"/>
        <v>1.0126370254049912</v>
      </c>
      <c r="DI40" s="25">
        <f t="shared" si="36"/>
        <v>1.9246998593304428E-2</v>
      </c>
      <c r="DJ40" s="40">
        <f t="shared" si="3"/>
        <v>-4.7824421253365543E-7</v>
      </c>
      <c r="DK40" s="40"/>
      <c r="DL40" s="40">
        <f t="shared" si="4"/>
        <v>-1.552082275468707E-7</v>
      </c>
      <c r="DM40" s="40">
        <f t="shared" si="5"/>
        <v>-2.8614073941567102E-7</v>
      </c>
      <c r="DN40" s="40">
        <f t="shared" si="6"/>
        <v>-2.8958183237352957E-7</v>
      </c>
      <c r="DO40" s="40">
        <f t="shared" si="7"/>
        <v>-2.5020406766711361E-7</v>
      </c>
      <c r="DP40" s="40">
        <f t="shared" si="8"/>
        <v>-4.874968172936482E-7</v>
      </c>
      <c r="DQ40" s="72">
        <f t="shared" si="9"/>
        <v>1.1948870713654285E-3</v>
      </c>
      <c r="DR40" s="72">
        <f t="shared" si="10"/>
        <v>2.2520390646768989E-7</v>
      </c>
      <c r="DS40" s="72">
        <f t="shared" si="11"/>
        <v>9.6532819419428066E-4</v>
      </c>
      <c r="DT40" s="72">
        <f t="shared" si="12"/>
        <v>1.5217951335823676E-4</v>
      </c>
      <c r="DU40" s="72">
        <f t="shared" si="13"/>
        <v>5.340033208228592E-6</v>
      </c>
      <c r="DV40" s="72">
        <f t="shared" si="14"/>
        <v>5.4022350225887166E-6</v>
      </c>
      <c r="DW40" s="72">
        <f t="shared" si="15"/>
        <v>1.6916265984389225E-7</v>
      </c>
      <c r="DX40" s="72">
        <f t="shared" si="16"/>
        <v>1.0154418935665355E-5</v>
      </c>
      <c r="DY40" s="72">
        <f t="shared" si="17"/>
        <v>8.6680689292769591E-7</v>
      </c>
      <c r="DZ40" s="72">
        <f t="shared" si="18"/>
        <v>8.6696100292108175E-4</v>
      </c>
      <c r="EA40" s="72">
        <f t="shared" si="19"/>
        <v>1.171155200744999E-6</v>
      </c>
      <c r="EB40" s="72">
        <f t="shared" si="20"/>
        <v>-4.7106293074277008E-6</v>
      </c>
      <c r="EC40" s="72">
        <f t="shared" si="21"/>
        <v>5.2105454984834538E-7</v>
      </c>
      <c r="ED40" s="72">
        <f t="shared" si="22"/>
        <v>2.2034491991004096E-6</v>
      </c>
      <c r="EE40" s="72">
        <f t="shared" si="23"/>
        <v>-2.302394305627367E-4</v>
      </c>
      <c r="EF40" s="72">
        <f t="shared" si="24"/>
        <v>-2.062852080893676E-7</v>
      </c>
      <c r="EG40" s="72">
        <f t="shared" si="25"/>
        <v>-4.5637483224950129E-7</v>
      </c>
      <c r="EH40" s="40">
        <f t="shared" si="26"/>
        <v>3.2482315758085992E-6</v>
      </c>
      <c r="EI40" s="69">
        <f t="shared" si="27"/>
        <v>-8.8982124764795876E-5</v>
      </c>
      <c r="EJ40" s="40">
        <f t="shared" si="28"/>
        <v>2.8290010899672093E-4</v>
      </c>
      <c r="EK40" s="40">
        <f t="shared" si="29"/>
        <v>-3.4774497074762463E-6</v>
      </c>
      <c r="EL40" s="40">
        <f t="shared" si="30"/>
        <v>-2.969952990566327E-6</v>
      </c>
      <c r="EM40" s="69">
        <f t="shared" si="31"/>
        <v>9.7269134716643121E-6</v>
      </c>
      <c r="EN40" s="40">
        <f t="shared" si="32"/>
        <v>-1.0259740443329234E-6</v>
      </c>
      <c r="EO40" s="40">
        <f t="shared" si="33"/>
        <v>-1.058363429363891E-6</v>
      </c>
      <c r="EP40" s="40"/>
      <c r="EQ40" s="40"/>
      <c r="ER40" s="40"/>
      <c r="ES40" s="40"/>
    </row>
    <row r="41" spans="1:149" x14ac:dyDescent="0.25">
      <c r="A41" s="15" t="s">
        <v>211</v>
      </c>
      <c r="B41" s="15">
        <v>196.22492654999999</v>
      </c>
      <c r="D41" s="15">
        <v>1298.2097412999999</v>
      </c>
      <c r="E41" s="15">
        <v>34.522439669999997</v>
      </c>
      <c r="F41" s="15">
        <v>33.47339753</v>
      </c>
      <c r="G41" s="15">
        <v>2.7549159400000001</v>
      </c>
      <c r="H41" s="15">
        <v>47.782555619999997</v>
      </c>
      <c r="I41" s="15"/>
      <c r="J41" s="17" t="s">
        <v>211</v>
      </c>
      <c r="K41" s="17">
        <v>0</v>
      </c>
      <c r="L41" s="17">
        <v>0.53071628582286601</v>
      </c>
      <c r="M41" s="17">
        <v>4.8213606782327702E-2</v>
      </c>
      <c r="N41" s="17">
        <v>0.25555427216954701</v>
      </c>
      <c r="O41" s="17">
        <v>0.25555427216954701</v>
      </c>
      <c r="P41" s="17">
        <v>0.75896852497015499</v>
      </c>
      <c r="Q41" s="17">
        <v>0</v>
      </c>
      <c r="R41" s="17">
        <v>1.4738363758219099E-4</v>
      </c>
      <c r="S41" s="17">
        <v>7.1957632143388503E-4</v>
      </c>
      <c r="T41" s="17">
        <v>0.123672477712265</v>
      </c>
      <c r="U41" s="17">
        <v>1.39918595986425E-4</v>
      </c>
      <c r="V41" s="17">
        <v>2.64324574318484E-2</v>
      </c>
      <c r="W41" s="17">
        <v>4.8978229606970996E-3</v>
      </c>
      <c r="X41" s="17">
        <v>3.0018929097152202E-3</v>
      </c>
      <c r="Y41" s="17">
        <v>1.1216435805315501</v>
      </c>
      <c r="Z41" s="5">
        <v>4.8469749845952E-8</v>
      </c>
      <c r="AA41" s="5">
        <v>1.93878907223995E-7</v>
      </c>
      <c r="AB41" s="17">
        <v>196.22487611016501</v>
      </c>
      <c r="AC41" s="17">
        <v>1.04904216912757</v>
      </c>
      <c r="AD41" s="17">
        <v>15.5326933734574</v>
      </c>
      <c r="AE41" s="17">
        <v>4.5969310082287498</v>
      </c>
      <c r="AF41" s="17">
        <v>0.41895248765136101</v>
      </c>
      <c r="AG41" s="17">
        <v>11.161895509295199</v>
      </c>
      <c r="AH41" s="17">
        <v>1.7628763884984799</v>
      </c>
      <c r="AI41" s="17">
        <v>4.6765748530675699</v>
      </c>
      <c r="AJ41" s="17">
        <v>3.54196373622424E-2</v>
      </c>
      <c r="AK41" s="17">
        <v>0.81613897938605395</v>
      </c>
      <c r="AL41" s="17">
        <v>1.14578467338965E-2</v>
      </c>
      <c r="AM41" s="17">
        <v>0</v>
      </c>
      <c r="AN41" s="17">
        <v>0</v>
      </c>
      <c r="AO41" s="17">
        <v>1.1149844303585801</v>
      </c>
      <c r="AP41" s="17">
        <v>1.1149844303585801</v>
      </c>
      <c r="AQ41" s="17">
        <v>0</v>
      </c>
      <c r="AR41" s="17">
        <v>0</v>
      </c>
      <c r="AS41" s="17">
        <v>0.13331332803549101</v>
      </c>
      <c r="AT41" s="5">
        <v>4.0576422942429801E-7</v>
      </c>
      <c r="AU41" s="5">
        <v>7.8354455034029297E-7</v>
      </c>
      <c r="AV41" s="17">
        <v>10.385673187232999</v>
      </c>
      <c r="AW41" s="17">
        <v>0.165096542226117</v>
      </c>
      <c r="AX41" s="17">
        <v>2.5815033226289499E-2</v>
      </c>
      <c r="AY41" s="17">
        <v>0</v>
      </c>
      <c r="AZ41" s="17">
        <v>14.256989921977199</v>
      </c>
      <c r="BA41" s="17">
        <v>7.0168829630439203E-2</v>
      </c>
      <c r="BB41" s="17">
        <v>5.0209972403644201E-4</v>
      </c>
      <c r="BC41" s="17">
        <v>3.68207343165947E-3</v>
      </c>
      <c r="BD41" s="5">
        <v>3.5568912392731302E-5</v>
      </c>
      <c r="BE41" s="5">
        <v>7.2215942415273599E-5</v>
      </c>
      <c r="BF41" s="17">
        <v>0</v>
      </c>
      <c r="BG41" s="17">
        <v>0</v>
      </c>
      <c r="BH41" s="17">
        <v>0.81660823229249202</v>
      </c>
      <c r="BI41" s="17">
        <v>0.64426233997365401</v>
      </c>
      <c r="BJ41" s="17">
        <v>1.17280774781329E-2</v>
      </c>
      <c r="BK41" s="17">
        <v>1.1268144350931699E-2</v>
      </c>
      <c r="BL41" s="17">
        <v>48.386364887095702</v>
      </c>
      <c r="BM41" s="17">
        <v>1168.3887510038201</v>
      </c>
      <c r="BN41" s="17">
        <v>119.435289109718</v>
      </c>
      <c r="BO41" s="17">
        <v>1298.2097133007701</v>
      </c>
      <c r="BP41" s="17">
        <v>0</v>
      </c>
      <c r="BQ41" s="17">
        <v>0.93320498818267394</v>
      </c>
      <c r="BR41" s="17">
        <v>0</v>
      </c>
      <c r="BS41" s="17">
        <v>7.7995562355351905E-2</v>
      </c>
      <c r="BT41" s="17">
        <v>2.89628382762501E-4</v>
      </c>
      <c r="BU41" s="17">
        <v>9.6733547073639804E-4</v>
      </c>
      <c r="BV41" s="17">
        <v>8.0447614823128699E-4</v>
      </c>
      <c r="BW41" s="17">
        <v>2.1372349187122799E-2</v>
      </c>
      <c r="BX41" s="17">
        <v>2.0135548214531701E-2</v>
      </c>
      <c r="BY41" s="17">
        <v>7.8128120498953297</v>
      </c>
      <c r="BZ41" s="17">
        <v>0.19549429572799301</v>
      </c>
      <c r="CA41" s="17">
        <v>0.12585106670634899</v>
      </c>
      <c r="CB41" s="17">
        <v>15.532707745388199</v>
      </c>
      <c r="CC41" s="17">
        <v>0.115276166151336</v>
      </c>
      <c r="CD41" s="17">
        <v>0</v>
      </c>
      <c r="CE41" s="5">
        <v>2.09877566350854E-7</v>
      </c>
      <c r="CF41" s="17">
        <v>8.7852465351609593E-2</v>
      </c>
      <c r="CG41" s="17">
        <v>34.522427340060801</v>
      </c>
      <c r="CH41" s="17">
        <v>33.473385170933199</v>
      </c>
      <c r="CI41" s="17">
        <v>1.04904216912757</v>
      </c>
      <c r="CJ41" s="17">
        <v>4.4407211807955302E-2</v>
      </c>
      <c r="CK41" s="17">
        <v>0</v>
      </c>
      <c r="CL41" s="17">
        <v>0.42963037348501099</v>
      </c>
      <c r="CM41" s="17">
        <v>0.103003477780166</v>
      </c>
      <c r="CN41" s="17">
        <v>2.79047763201552</v>
      </c>
      <c r="CO41" s="17">
        <v>0.58224349982638501</v>
      </c>
      <c r="CP41" s="17">
        <v>0.41894748095482098</v>
      </c>
      <c r="CQ41" s="17">
        <v>11.1619112496348</v>
      </c>
      <c r="CR41" s="17">
        <v>1.7595014139130699E-2</v>
      </c>
      <c r="CS41" s="17">
        <v>9.9443993463295799E-2</v>
      </c>
      <c r="CT41" s="17">
        <v>1.7628869135843199</v>
      </c>
      <c r="CU41" s="17">
        <v>3.1160508408979398E-3</v>
      </c>
      <c r="CV41" s="17">
        <v>2.7549134055611502</v>
      </c>
      <c r="CW41" s="17">
        <v>11.852680860328899</v>
      </c>
      <c r="CX41" s="17">
        <v>0</v>
      </c>
      <c r="CY41" s="17">
        <v>0</v>
      </c>
      <c r="CZ41" s="17">
        <v>0.99045723028246802</v>
      </c>
      <c r="DA41" s="17">
        <v>5.30915689491432E-2</v>
      </c>
      <c r="DB41" s="17">
        <v>0</v>
      </c>
      <c r="DC41" s="17">
        <v>47.782524430298103</v>
      </c>
      <c r="DD41" s="17">
        <v>5.0482477288326597E-2</v>
      </c>
      <c r="DE41" s="17">
        <v>1.52172157638645</v>
      </c>
      <c r="DF41" s="17"/>
      <c r="DG41" s="25">
        <f t="shared" si="34"/>
        <v>7.9999965189190038E-3</v>
      </c>
      <c r="DH41" s="94">
        <f t="shared" si="35"/>
        <v>1.0126372656948763</v>
      </c>
      <c r="DI41" s="25">
        <f t="shared" si="36"/>
        <v>1.9247002855662856E-2</v>
      </c>
      <c r="DJ41" s="40">
        <f t="shared" si="3"/>
        <v>-2.5705110897893761E-7</v>
      </c>
      <c r="DK41" s="40"/>
      <c r="DL41" s="40">
        <f t="shared" si="4"/>
        <v>-2.1567570265364232E-8</v>
      </c>
      <c r="DM41" s="40">
        <f t="shared" si="5"/>
        <v>-3.5715723783507844E-7</v>
      </c>
      <c r="DN41" s="40">
        <f t="shared" si="6"/>
        <v>-3.6922056657097301E-7</v>
      </c>
      <c r="DO41" s="40">
        <f t="shared" si="7"/>
        <v>-9.1996957624026285E-7</v>
      </c>
      <c r="DP41" s="40">
        <f t="shared" si="8"/>
        <v>-6.5274243891932828E-7</v>
      </c>
      <c r="DQ41" s="72">
        <f t="shared" si="9"/>
        <v>1.197893628860354E-3</v>
      </c>
      <c r="DR41" s="72">
        <f t="shared" si="10"/>
        <v>-2.4025121828856271E-7</v>
      </c>
      <c r="DS41" s="72">
        <f t="shared" si="11"/>
        <v>9.6535585133725144E-4</v>
      </c>
      <c r="DT41" s="72">
        <f t="shared" si="12"/>
        <v>1.5170235552397401E-4</v>
      </c>
      <c r="DU41" s="72">
        <f t="shared" si="13"/>
        <v>-1.1008394209653475E-6</v>
      </c>
      <c r="DV41" s="72">
        <f t="shared" si="14"/>
        <v>2.7536286504298977E-6</v>
      </c>
      <c r="DW41" s="72">
        <f t="shared" si="15"/>
        <v>-3.835488266252579E-7</v>
      </c>
      <c r="DX41" s="72">
        <f t="shared" si="16"/>
        <v>5.5640493730864014E-6</v>
      </c>
      <c r="DY41" s="72">
        <f t="shared" si="17"/>
        <v>2.3929711345584364E-6</v>
      </c>
      <c r="DZ41" s="72">
        <f t="shared" si="18"/>
        <v>8.6749919158447808E-4</v>
      </c>
      <c r="EA41" s="72">
        <f t="shared" si="19"/>
        <v>6.3665812402928501E-7</v>
      </c>
      <c r="EB41" s="72">
        <f t="shared" si="20"/>
        <v>-8.2478550052953381E-7</v>
      </c>
      <c r="EC41" s="72">
        <f t="shared" si="21"/>
        <v>2.229654816178816E-9</v>
      </c>
      <c r="ED41" s="72">
        <f t="shared" si="22"/>
        <v>5.1450684257292871E-6</v>
      </c>
      <c r="EE41" s="72">
        <f t="shared" si="23"/>
        <v>-2.2900796000388456E-4</v>
      </c>
      <c r="EF41" s="72">
        <f t="shared" si="24"/>
        <v>2.7033289285137396E-7</v>
      </c>
      <c r="EG41" s="72">
        <f t="shared" si="25"/>
        <v>-2.2518238376798517E-6</v>
      </c>
      <c r="EH41" s="40">
        <f t="shared" si="26"/>
        <v>4.7586583052375704E-6</v>
      </c>
      <c r="EI41" s="69">
        <f t="shared" si="27"/>
        <v>-7.9610998325230038E-5</v>
      </c>
      <c r="EJ41" s="40">
        <f t="shared" si="28"/>
        <v>2.8873265623973143E-4</v>
      </c>
      <c r="EK41" s="40">
        <f t="shared" si="29"/>
        <v>1.5527581130435686E-6</v>
      </c>
      <c r="EL41" s="40">
        <f t="shared" si="30"/>
        <v>4.4597434288518613E-6</v>
      </c>
      <c r="EM41" s="69">
        <f t="shared" si="31"/>
        <v>8.9094216056370722E-6</v>
      </c>
      <c r="EN41" s="40">
        <f t="shared" si="32"/>
        <v>-1.0544971732022181E-6</v>
      </c>
      <c r="EO41" s="40">
        <f t="shared" si="33"/>
        <v>-1.0875446814791478E-6</v>
      </c>
      <c r="EP41" s="40"/>
      <c r="EQ41" s="40"/>
      <c r="ER41" s="40"/>
      <c r="ES41" s="40"/>
    </row>
    <row r="42" spans="1:149" s="17" customFormat="1" x14ac:dyDescent="0.25">
      <c r="A42" s="15" t="s">
        <v>212</v>
      </c>
      <c r="B42" s="15"/>
      <c r="C42" s="15"/>
      <c r="D42" s="15"/>
      <c r="E42" s="15"/>
      <c r="F42" s="15"/>
      <c r="G42" s="15"/>
      <c r="H42" s="15"/>
      <c r="I42" s="15"/>
      <c r="DG42" s="25" t="e">
        <f t="shared" si="34"/>
        <v>#DIV/0!</v>
      </c>
      <c r="DH42" s="94" t="e">
        <f t="shared" si="35"/>
        <v>#DIV/0!</v>
      </c>
      <c r="DI42" s="25" t="e">
        <f t="shared" si="36"/>
        <v>#DIV/0!</v>
      </c>
      <c r="DJ42" s="40">
        <f t="shared" si="3"/>
        <v>0</v>
      </c>
      <c r="DK42" s="40"/>
      <c r="DL42" s="40">
        <f t="shared" si="4"/>
        <v>0</v>
      </c>
      <c r="DM42" s="40">
        <f t="shared" si="5"/>
        <v>0</v>
      </c>
      <c r="DN42" s="40">
        <f t="shared" si="6"/>
        <v>0</v>
      </c>
      <c r="DO42" s="40">
        <f t="shared" si="7"/>
        <v>0</v>
      </c>
      <c r="DP42" s="40">
        <f t="shared" si="8"/>
        <v>0</v>
      </c>
      <c r="DQ42" s="72" t="e">
        <f t="shared" si="9"/>
        <v>#DIV/0!</v>
      </c>
      <c r="DR42" s="72" t="e">
        <f t="shared" si="10"/>
        <v>#DIV/0!</v>
      </c>
      <c r="DS42" s="72" t="e">
        <f t="shared" si="11"/>
        <v>#DIV/0!</v>
      </c>
      <c r="DT42" s="72" t="e">
        <f t="shared" si="12"/>
        <v>#DIV/0!</v>
      </c>
      <c r="DU42" s="72" t="e">
        <f t="shared" si="13"/>
        <v>#DIV/0!</v>
      </c>
      <c r="DV42" s="72" t="e">
        <f t="shared" si="14"/>
        <v>#DIV/0!</v>
      </c>
      <c r="DW42" s="72" t="e">
        <f t="shared" si="15"/>
        <v>#DIV/0!</v>
      </c>
      <c r="DX42" s="72" t="e">
        <f t="shared" si="16"/>
        <v>#DIV/0!</v>
      </c>
      <c r="DY42" s="72" t="e">
        <f t="shared" si="17"/>
        <v>#DIV/0!</v>
      </c>
      <c r="DZ42" s="72" t="e">
        <f t="shared" si="18"/>
        <v>#DIV/0!</v>
      </c>
      <c r="EA42" s="72" t="e">
        <f t="shared" si="19"/>
        <v>#DIV/0!</v>
      </c>
      <c r="EB42" s="72" t="e">
        <f t="shared" si="20"/>
        <v>#DIV/0!</v>
      </c>
      <c r="EC42" s="72" t="e">
        <f t="shared" si="21"/>
        <v>#DIV/0!</v>
      </c>
      <c r="ED42" s="72" t="e">
        <f t="shared" si="22"/>
        <v>#DIV/0!</v>
      </c>
      <c r="EE42" s="72" t="e">
        <f t="shared" si="23"/>
        <v>#DIV/0!</v>
      </c>
      <c r="EF42" s="72" t="e">
        <f t="shared" si="24"/>
        <v>#DIV/0!</v>
      </c>
      <c r="EG42" s="72" t="e">
        <f t="shared" si="25"/>
        <v>#DIV/0!</v>
      </c>
      <c r="EH42" s="40" t="e">
        <f t="shared" si="26"/>
        <v>#DIV/0!</v>
      </c>
      <c r="EI42" s="69" t="e">
        <f t="shared" si="27"/>
        <v>#DIV/0!</v>
      </c>
      <c r="EJ42" s="40" t="e">
        <f t="shared" si="28"/>
        <v>#DIV/0!</v>
      </c>
      <c r="EK42" s="40" t="e">
        <f t="shared" si="29"/>
        <v>#DIV/0!</v>
      </c>
      <c r="EL42" s="40" t="e">
        <f t="shared" si="30"/>
        <v>#DIV/0!</v>
      </c>
      <c r="EM42" s="69" t="e">
        <f t="shared" si="31"/>
        <v>#DIV/0!</v>
      </c>
      <c r="EN42" s="40" t="e">
        <f t="shared" si="32"/>
        <v>#DIV/0!</v>
      </c>
      <c r="EO42" s="40" t="e">
        <f t="shared" si="33"/>
        <v>#DIV/0!</v>
      </c>
      <c r="EP42" s="40"/>
      <c r="EQ42" s="40"/>
      <c r="ER42" s="40"/>
      <c r="ES42" s="40"/>
    </row>
    <row r="43" spans="1:149" s="17" customFormat="1" x14ac:dyDescent="0.25">
      <c r="A43" s="15" t="s">
        <v>213</v>
      </c>
      <c r="B43" s="15">
        <v>337.08029191000003</v>
      </c>
      <c r="C43" s="15"/>
      <c r="D43" s="15">
        <v>2434.7587054999999</v>
      </c>
      <c r="E43" s="15">
        <v>68.760344270000004</v>
      </c>
      <c r="F43" s="15">
        <v>66.638462579999995</v>
      </c>
      <c r="G43" s="15">
        <v>10.01368488</v>
      </c>
      <c r="H43" s="15">
        <v>108.31620151</v>
      </c>
      <c r="I43" s="15"/>
      <c r="J43" s="17" t="s">
        <v>213</v>
      </c>
      <c r="K43" s="17">
        <v>0</v>
      </c>
      <c r="L43" s="17">
        <v>1.20305811482849</v>
      </c>
      <c r="M43" s="17">
        <v>0.10929334531948701</v>
      </c>
      <c r="N43" s="17">
        <v>0.57930364276252799</v>
      </c>
      <c r="O43" s="17">
        <v>0.57930364276252799</v>
      </c>
      <c r="P43" s="17">
        <v>1.72047246646796</v>
      </c>
      <c r="Q43" s="17">
        <v>0</v>
      </c>
      <c r="R43" s="17">
        <v>2.9341160671968701E-4</v>
      </c>
      <c r="S43" s="17">
        <v>1.4325268309771399E-3</v>
      </c>
      <c r="T43" s="17">
        <v>0.28034782562095301</v>
      </c>
      <c r="U43" s="17">
        <v>2.7854956502713798E-4</v>
      </c>
      <c r="V43" s="17">
        <v>5.99184421793948E-2</v>
      </c>
      <c r="W43" s="17">
        <v>9.7505412849639202E-3</v>
      </c>
      <c r="X43" s="17">
        <v>5.9761338703792502E-3</v>
      </c>
      <c r="Y43" s="17">
        <v>2.54260718393886</v>
      </c>
      <c r="Z43" s="5">
        <v>9.6492598098513505E-8</v>
      </c>
      <c r="AA43" s="5">
        <v>3.8596872606138701E-7</v>
      </c>
      <c r="AB43" s="17">
        <v>337.08019996847298</v>
      </c>
      <c r="AC43" s="17">
        <v>2.1218810714903702</v>
      </c>
      <c r="AD43" s="17">
        <v>30.9223008163715</v>
      </c>
      <c r="AE43" s="17">
        <v>9.1515240999355107</v>
      </c>
      <c r="AF43" s="17">
        <v>0.83404666706349795</v>
      </c>
      <c r="AG43" s="17">
        <v>22.220983784454098</v>
      </c>
      <c r="AH43" s="17">
        <v>3.50951215952644</v>
      </c>
      <c r="AI43" s="17">
        <v>10.601118033909099</v>
      </c>
      <c r="AJ43" s="17">
        <v>8.0291126368247298E-2</v>
      </c>
      <c r="AK43" s="17">
        <v>1.8500690158715201</v>
      </c>
      <c r="AL43" s="17">
        <v>2.5973304926793301E-2</v>
      </c>
      <c r="AM43" s="17">
        <v>0</v>
      </c>
      <c r="AN43" s="17">
        <v>0</v>
      </c>
      <c r="AO43" s="17">
        <v>2.52750892344267</v>
      </c>
      <c r="AP43" s="17">
        <v>2.52750892344267</v>
      </c>
      <c r="AQ43" s="17">
        <v>0</v>
      </c>
      <c r="AR43" s="17">
        <v>0</v>
      </c>
      <c r="AS43" s="17">
        <v>0.302201867107043</v>
      </c>
      <c r="AT43" s="5">
        <v>8.0779098118077305E-7</v>
      </c>
      <c r="AU43" s="5">
        <v>1.5598761377197999E-6</v>
      </c>
      <c r="AV43" s="17">
        <v>19.478066184868499</v>
      </c>
      <c r="AW43" s="17">
        <v>0.37425041645307899</v>
      </c>
      <c r="AX43" s="17">
        <v>5.8518941607591399E-2</v>
      </c>
      <c r="AY43" s="17">
        <v>0</v>
      </c>
      <c r="AZ43" s="17">
        <v>32.318546499830902</v>
      </c>
      <c r="BA43" s="17">
        <v>0.15906269009413901</v>
      </c>
      <c r="BB43" s="17">
        <v>9.9957501142545297E-4</v>
      </c>
      <c r="BC43" s="17">
        <v>7.3302247475432198E-3</v>
      </c>
      <c r="BD43" s="5">
        <v>7.0810179829913406E-5</v>
      </c>
      <c r="BE43" s="17">
        <v>1.4376595544899801E-4</v>
      </c>
      <c r="BF43" s="17">
        <v>0</v>
      </c>
      <c r="BG43" s="17">
        <v>0</v>
      </c>
      <c r="BH43" s="17">
        <v>1.8511322838948101</v>
      </c>
      <c r="BI43" s="17">
        <v>1.2825899210216201</v>
      </c>
      <c r="BJ43" s="17">
        <v>2.3348108771419199E-2</v>
      </c>
      <c r="BK43" s="17">
        <v>2.24325005592023E-2</v>
      </c>
      <c r="BL43" s="17">
        <v>109.684940958018</v>
      </c>
      <c r="BM43" s="17">
        <v>2191.28240374697</v>
      </c>
      <c r="BN43" s="17">
        <v>223.997762937217</v>
      </c>
      <c r="BO43" s="17">
        <v>2434.7582328690601</v>
      </c>
      <c r="BP43" s="17">
        <v>0</v>
      </c>
      <c r="BQ43" s="17">
        <v>2.1154439796731599</v>
      </c>
      <c r="BR43" s="17">
        <v>0</v>
      </c>
      <c r="BS43" s="17">
        <v>0.17459542720509899</v>
      </c>
      <c r="BT43" s="17">
        <v>5.7658841126702895E-4</v>
      </c>
      <c r="BU43" s="17">
        <v>1.9257621772908501E-3</v>
      </c>
      <c r="BV43" s="17">
        <v>1.6015364571834801E-3</v>
      </c>
      <c r="BW43" s="17">
        <v>4.52688771631541E-2</v>
      </c>
      <c r="BX43" s="17">
        <v>4.0085658419396202E-2</v>
      </c>
      <c r="BY43" s="17">
        <v>17.7105177104667</v>
      </c>
      <c r="BZ43" s="17">
        <v>0.38918806832344</v>
      </c>
      <c r="CA43" s="17">
        <v>0.25054300178243599</v>
      </c>
      <c r="CB43" s="17">
        <v>30.922327899270801</v>
      </c>
      <c r="CC43" s="17">
        <v>0.22949026606921399</v>
      </c>
      <c r="CD43" s="17">
        <v>0</v>
      </c>
      <c r="CE43" s="5">
        <v>4.1782282483947502E-7</v>
      </c>
      <c r="CF43" s="17">
        <v>0.174895821990002</v>
      </c>
      <c r="CG43" s="17">
        <v>68.760318656992695</v>
      </c>
      <c r="CH43" s="17">
        <v>66.638437585502302</v>
      </c>
      <c r="CI43" s="17">
        <v>2.1218810714903702</v>
      </c>
      <c r="CJ43" s="17">
        <v>8.8405425755496397E-2</v>
      </c>
      <c r="CK43" s="17">
        <v>0</v>
      </c>
      <c r="CL43" s="17">
        <v>0.85530447681564303</v>
      </c>
      <c r="CM43" s="17">
        <v>0.20505796627810099</v>
      </c>
      <c r="CN43" s="17">
        <v>5.5552561625247296</v>
      </c>
      <c r="CO43" s="17">
        <v>1.1591235535750699</v>
      </c>
      <c r="CP43" s="17">
        <v>0.83403660131064705</v>
      </c>
      <c r="CQ43" s="17">
        <v>22.221012779422001</v>
      </c>
      <c r="CR43" s="17">
        <v>3.98853246419303E-2</v>
      </c>
      <c r="CS43" s="17">
        <v>0.197971865074929</v>
      </c>
      <c r="CT43" s="17">
        <v>3.5095346389545599</v>
      </c>
      <c r="CU43" s="17">
        <v>6.2033999358455001E-3</v>
      </c>
      <c r="CV43" s="17">
        <v>10.0136789037737</v>
      </c>
      <c r="CW43" s="17">
        <v>26.8683493261031</v>
      </c>
      <c r="CX43" s="17">
        <v>0</v>
      </c>
      <c r="CY43" s="17">
        <v>0</v>
      </c>
      <c r="CZ43" s="17">
        <v>2.2452257936929998</v>
      </c>
      <c r="DA43" s="17">
        <v>0.120351319945215</v>
      </c>
      <c r="DB43" s="17">
        <v>0</v>
      </c>
      <c r="DC43" s="17">
        <v>108.31614556667</v>
      </c>
      <c r="DD43" s="17">
        <v>0.114436395617659</v>
      </c>
      <c r="DE43" s="17">
        <v>3.44952326979727</v>
      </c>
      <c r="DG43" s="25">
        <f t="shared" si="34"/>
        <v>8.0000001322168314E-3</v>
      </c>
      <c r="DH43" s="94">
        <f t="shared" si="35"/>
        <v>1.0126370393276733</v>
      </c>
      <c r="DI43" s="25">
        <f t="shared" si="36"/>
        <v>1.9246998691647855E-2</v>
      </c>
      <c r="DJ43" s="40">
        <f t="shared" si="3"/>
        <v>-2.7275853632669505E-7</v>
      </c>
      <c r="DK43" s="40"/>
      <c r="DL43" s="40">
        <f t="shared" si="4"/>
        <v>-1.941181845953118E-7</v>
      </c>
      <c r="DM43" s="40">
        <f t="shared" si="5"/>
        <v>-3.7249678694408034E-7</v>
      </c>
      <c r="DN43" s="40">
        <f t="shared" si="6"/>
        <v>-3.7507614559506408E-7</v>
      </c>
      <c r="DO43" s="40">
        <f t="shared" si="7"/>
        <v>-5.9680590823712951E-7</v>
      </c>
      <c r="DP43" s="40">
        <f t="shared" si="8"/>
        <v>-5.1648164556210553E-7</v>
      </c>
      <c r="DQ43" s="72">
        <f t="shared" si="9"/>
        <v>1.1956047578987718E-3</v>
      </c>
      <c r="DR43" s="72">
        <f t="shared" si="10"/>
        <v>-2.608802757254522E-7</v>
      </c>
      <c r="DS43" s="72">
        <f t="shared" si="11"/>
        <v>9.6786790102152732E-4</v>
      </c>
      <c r="DT43" s="72">
        <f t="shared" si="12"/>
        <v>1.5175672750521098E-4</v>
      </c>
      <c r="DU43" s="72">
        <f t="shared" si="13"/>
        <v>3.2163849185543889E-6</v>
      </c>
      <c r="DV43" s="72">
        <f t="shared" si="14"/>
        <v>1.4116989038308482E-7</v>
      </c>
      <c r="DW43" s="72">
        <f t="shared" si="15"/>
        <v>2.4704303677998422E-7</v>
      </c>
      <c r="DX43" s="72">
        <f t="shared" si="16"/>
        <v>-1.9979989315222888E-6</v>
      </c>
      <c r="DY43" s="72">
        <f t="shared" si="17"/>
        <v>2.6205904291847543E-6</v>
      </c>
      <c r="DZ43" s="72">
        <f t="shared" si="18"/>
        <v>8.6701039584030865E-4</v>
      </c>
      <c r="EA43" s="72">
        <f t="shared" si="19"/>
        <v>-5.9239826005710609E-7</v>
      </c>
      <c r="EB43" s="72">
        <f t="shared" si="20"/>
        <v>1.1677191143175479E-6</v>
      </c>
      <c r="EC43" s="72">
        <f t="shared" si="21"/>
        <v>-5.9295737348556093E-7</v>
      </c>
      <c r="ED43" s="72">
        <f t="shared" si="22"/>
        <v>1.7068730344624221E-6</v>
      </c>
      <c r="EE43" s="72">
        <f t="shared" si="23"/>
        <v>-2.2994137292725307E-4</v>
      </c>
      <c r="EF43" s="72">
        <f t="shared" si="24"/>
        <v>5.9181859308233111E-8</v>
      </c>
      <c r="EG43" s="72">
        <f t="shared" si="25"/>
        <v>4.9129927133350097E-7</v>
      </c>
      <c r="EH43" s="40">
        <f t="shared" si="26"/>
        <v>3.3890248326681417E-6</v>
      </c>
      <c r="EI43" s="69">
        <f t="shared" si="27"/>
        <v>-8.464770416547573E-5</v>
      </c>
      <c r="EJ43" s="40">
        <f t="shared" si="28"/>
        <v>2.8785510058838371E-4</v>
      </c>
      <c r="EK43" s="40">
        <f t="shared" si="29"/>
        <v>2.4015912322013583E-6</v>
      </c>
      <c r="EL43" s="40">
        <f t="shared" si="30"/>
        <v>9.734434060485877E-7</v>
      </c>
      <c r="EM43" s="69">
        <f t="shared" si="31"/>
        <v>-2.7626617149880322E-6</v>
      </c>
      <c r="EN43" s="40">
        <f t="shared" si="32"/>
        <v>-1.0188747325289682E-6</v>
      </c>
      <c r="EO43" s="40">
        <f t="shared" si="33"/>
        <v>-1.0513174346553112E-6</v>
      </c>
      <c r="EP43" s="40"/>
      <c r="EQ43" s="40"/>
      <c r="ER43" s="40"/>
      <c r="ES43" s="40"/>
    </row>
    <row r="44" spans="1:149" x14ac:dyDescent="0.25">
      <c r="A44" s="15" t="s">
        <v>214</v>
      </c>
      <c r="B44" s="15">
        <v>2328.5163765000002</v>
      </c>
      <c r="D44" s="15">
        <v>15773.219692000001</v>
      </c>
      <c r="E44" s="15">
        <v>444.32231358000001</v>
      </c>
      <c r="F44" s="15">
        <v>430.21966953999998</v>
      </c>
      <c r="G44" s="15">
        <v>123.26060379</v>
      </c>
      <c r="H44" s="15">
        <v>616.31775634999997</v>
      </c>
      <c r="I44" s="15"/>
      <c r="J44" s="17" t="s">
        <v>214</v>
      </c>
      <c r="K44" s="17">
        <v>0</v>
      </c>
      <c r="L44" s="17">
        <v>6.8453864031384004</v>
      </c>
      <c r="M44" s="17">
        <v>0.62187822647760604</v>
      </c>
      <c r="N44" s="17">
        <v>3.2962282838880799</v>
      </c>
      <c r="O44" s="17">
        <v>3.2962282838880799</v>
      </c>
      <c r="P44" s="17">
        <v>9.7894672169225601</v>
      </c>
      <c r="Q44" s="17">
        <v>0</v>
      </c>
      <c r="R44" s="17">
        <v>1.8942562191173701E-3</v>
      </c>
      <c r="S44" s="17">
        <v>9.2484279931877196E-3</v>
      </c>
      <c r="T44" s="17">
        <v>1.5951746004960301</v>
      </c>
      <c r="U44" s="17">
        <v>1.7983156953584E-3</v>
      </c>
      <c r="V44" s="17">
        <v>0.34093602932327</v>
      </c>
      <c r="W44" s="17">
        <v>6.2949728463323307E-2</v>
      </c>
      <c r="X44" s="17">
        <v>3.8582098876193897E-2</v>
      </c>
      <c r="Y44" s="17">
        <v>14.4674034901997</v>
      </c>
      <c r="Z44" s="5">
        <v>6.2295814657429301E-7</v>
      </c>
      <c r="AA44" s="5">
        <v>2.4918274494176998E-6</v>
      </c>
      <c r="AB44" s="17">
        <v>2328.5164264634</v>
      </c>
      <c r="AC44" s="17">
        <v>14.1026333720244</v>
      </c>
      <c r="AD44" s="17">
        <v>199.635291417296</v>
      </c>
      <c r="AE44" s="17">
        <v>59.0824493890441</v>
      </c>
      <c r="AF44" s="17">
        <v>5.3846267791023799</v>
      </c>
      <c r="AG44" s="17">
        <v>143.459257950032</v>
      </c>
      <c r="AH44" s="17">
        <v>22.657489040383101</v>
      </c>
      <c r="AI44" s="17">
        <v>60.320311626974302</v>
      </c>
      <c r="AJ44" s="17">
        <v>0.45685517761539302</v>
      </c>
      <c r="AK44" s="17">
        <v>10.526884530270101</v>
      </c>
      <c r="AL44" s="17">
        <v>0.147787945977819</v>
      </c>
      <c r="AM44" s="17">
        <v>0</v>
      </c>
      <c r="AN44" s="17">
        <v>0</v>
      </c>
      <c r="AO44" s="17">
        <v>14.381500793114901</v>
      </c>
      <c r="AP44" s="17">
        <v>14.381500793114901</v>
      </c>
      <c r="AQ44" s="17">
        <v>0</v>
      </c>
      <c r="AR44" s="17">
        <v>0</v>
      </c>
      <c r="AS44" s="17">
        <v>1.71952705733768</v>
      </c>
      <c r="AT44" s="5">
        <v>5.2151455527280904E-6</v>
      </c>
      <c r="AU44" s="5">
        <v>1.0070541901153299E-5</v>
      </c>
      <c r="AV44" s="17">
        <v>126.18568013426101</v>
      </c>
      <c r="AW44" s="17">
        <v>2.1294800354269898</v>
      </c>
      <c r="AX44" s="17">
        <v>0.33297277201049602</v>
      </c>
      <c r="AY44" s="17">
        <v>0</v>
      </c>
      <c r="AZ44" s="17">
        <v>183.89206678614701</v>
      </c>
      <c r="BA44" s="17">
        <v>0.90506449578443104</v>
      </c>
      <c r="BB44" s="17">
        <v>6.4532919778214999E-3</v>
      </c>
      <c r="BC44" s="17">
        <v>4.7324117693744901E-2</v>
      </c>
      <c r="BD44" s="17">
        <v>4.5715130098050499E-4</v>
      </c>
      <c r="BE44" s="17">
        <v>9.2815661684220901E-4</v>
      </c>
      <c r="BF44" s="17">
        <v>0</v>
      </c>
      <c r="BG44" s="17">
        <v>0</v>
      </c>
      <c r="BH44" s="17">
        <v>10.5329281069834</v>
      </c>
      <c r="BI44" s="17">
        <v>8.2804355056465795</v>
      </c>
      <c r="BJ44" s="17">
        <v>0.150736136858523</v>
      </c>
      <c r="BK44" s="17">
        <v>0.144824778458638</v>
      </c>
      <c r="BL44" s="17">
        <v>624.10534743740197</v>
      </c>
      <c r="BM44" s="17">
        <v>14195.899151282199</v>
      </c>
      <c r="BN44" s="17">
        <v>1451.1353237928299</v>
      </c>
      <c r="BO44" s="17">
        <v>15773.220155209299</v>
      </c>
      <c r="BP44" s="17">
        <v>0</v>
      </c>
      <c r="BQ44" s="17">
        <v>12.036849856895699</v>
      </c>
      <c r="BR44" s="17">
        <v>0</v>
      </c>
      <c r="BS44" s="17">
        <v>1.0056457095258799</v>
      </c>
      <c r="BT44" s="17">
        <v>3.7224719907555802E-3</v>
      </c>
      <c r="BU44" s="17">
        <v>1.24327933329056E-2</v>
      </c>
      <c r="BV44" s="17">
        <v>1.0339522955062E-2</v>
      </c>
      <c r="BW44" s="17">
        <v>0.275139829416579</v>
      </c>
      <c r="BX44" s="17">
        <v>0.258794046616731</v>
      </c>
      <c r="BY44" s="17">
        <v>100.772632984222</v>
      </c>
      <c r="BZ44" s="17">
        <v>2.51260566257158</v>
      </c>
      <c r="CA44" s="17">
        <v>1.61751168359265</v>
      </c>
      <c r="CB44" s="17">
        <v>199.63547344411501</v>
      </c>
      <c r="CC44" s="17">
        <v>1.4815954701191001</v>
      </c>
      <c r="CD44" s="17">
        <v>0</v>
      </c>
      <c r="CE44" s="5">
        <v>2.6974934548080002E-6</v>
      </c>
      <c r="CF44" s="17">
        <v>1.12913094640012</v>
      </c>
      <c r="CG44" s="17">
        <v>444.32222477779197</v>
      </c>
      <c r="CH44" s="17">
        <v>430.21959140576803</v>
      </c>
      <c r="CI44" s="17">
        <v>14.1026333720244</v>
      </c>
      <c r="CJ44" s="17">
        <v>0.57074727032523598</v>
      </c>
      <c r="CK44" s="17">
        <v>0</v>
      </c>
      <c r="CL44" s="17">
        <v>5.5218639544304597</v>
      </c>
      <c r="CM44" s="17">
        <v>1.32385997495549</v>
      </c>
      <c r="CN44" s="17">
        <v>35.8648597129582</v>
      </c>
      <c r="CO44" s="17">
        <v>7.4833338736861803</v>
      </c>
      <c r="CP44" s="17">
        <v>5.3845653204142403</v>
      </c>
      <c r="CQ44" s="17">
        <v>143.45941591340201</v>
      </c>
      <c r="CR44" s="17">
        <v>0.22694689132274701</v>
      </c>
      <c r="CS44" s="17">
        <v>1.2781107448425599</v>
      </c>
      <c r="CT44" s="17">
        <v>22.657674103518001</v>
      </c>
      <c r="CU44" s="17">
        <v>4.0049283819727999E-2</v>
      </c>
      <c r="CV44" s="17">
        <v>123.260432629551</v>
      </c>
      <c r="CW44" s="17">
        <v>152.88059448824501</v>
      </c>
      <c r="CX44" s="17">
        <v>0</v>
      </c>
      <c r="CY44" s="17">
        <v>0</v>
      </c>
      <c r="CZ44" s="17">
        <v>12.7753181397707</v>
      </c>
      <c r="DA44" s="17">
        <v>0.684796975014065</v>
      </c>
      <c r="DB44" s="17">
        <v>0</v>
      </c>
      <c r="DC44" s="17">
        <v>616.31745190010804</v>
      </c>
      <c r="DD44" s="17">
        <v>0.65114210627122204</v>
      </c>
      <c r="DE44" s="17">
        <v>19.627762720313001</v>
      </c>
      <c r="DF44" s="17"/>
      <c r="DG44" s="25">
        <f t="shared" si="34"/>
        <v>7.9999948579039283E-3</v>
      </c>
      <c r="DH44" s="94">
        <f t="shared" si="35"/>
        <v>1.0126361755833522</v>
      </c>
      <c r="DI44" s="25">
        <f t="shared" si="36"/>
        <v>1.9246997745011485E-2</v>
      </c>
      <c r="DJ44" s="40">
        <f t="shared" si="3"/>
        <v>2.1457182034381845E-8</v>
      </c>
      <c r="DK44" s="40"/>
      <c r="DL44" s="40">
        <f t="shared" si="4"/>
        <v>2.9366819693866371E-8</v>
      </c>
      <c r="DM44" s="40">
        <f t="shared" si="5"/>
        <v>-1.9985988847782082E-7</v>
      </c>
      <c r="DN44" s="40">
        <f t="shared" si="6"/>
        <v>-1.8161473658123565E-7</v>
      </c>
      <c r="DO44" s="40">
        <f t="shared" si="7"/>
        <v>-1.3886062840596875E-6</v>
      </c>
      <c r="DP44" s="40">
        <f t="shared" si="8"/>
        <v>-4.9398202273296531E-7</v>
      </c>
      <c r="DQ44" s="72">
        <f t="shared" si="9"/>
        <v>1.1950372862624238E-3</v>
      </c>
      <c r="DR44" s="72">
        <f t="shared" si="10"/>
        <v>5.7652229431527317E-7</v>
      </c>
      <c r="DS44" s="72">
        <f t="shared" si="11"/>
        <v>9.65895655017568E-4</v>
      </c>
      <c r="DT44" s="72">
        <f t="shared" si="12"/>
        <v>1.5121665771322852E-4</v>
      </c>
      <c r="DU44" s="72">
        <f t="shared" si="13"/>
        <v>-1.2215402626732932E-6</v>
      </c>
      <c r="DV44" s="72">
        <f t="shared" si="14"/>
        <v>2.7130198812175029E-6</v>
      </c>
      <c r="DW44" s="72">
        <f t="shared" si="15"/>
        <v>3.7109113465019187E-8</v>
      </c>
      <c r="DX44" s="72">
        <f t="shared" si="16"/>
        <v>-1.3631050513747432E-6</v>
      </c>
      <c r="DY44" s="72">
        <f t="shared" si="17"/>
        <v>3.8424745567669202E-6</v>
      </c>
      <c r="DZ44" s="72">
        <f t="shared" si="18"/>
        <v>8.6757196363449948E-4</v>
      </c>
      <c r="EA44" s="72">
        <f t="shared" si="19"/>
        <v>7.9471704652623604E-7</v>
      </c>
      <c r="EB44" s="72">
        <f t="shared" si="20"/>
        <v>1.1054376404872592E-7</v>
      </c>
      <c r="EC44" s="72">
        <f t="shared" si="21"/>
        <v>-7.299370905809067E-7</v>
      </c>
      <c r="ED44" s="72">
        <f t="shared" si="22"/>
        <v>6.0166886485594079E-7</v>
      </c>
      <c r="EE44" s="72">
        <f t="shared" si="23"/>
        <v>-2.2902848552198987E-4</v>
      </c>
      <c r="EF44" s="72">
        <f t="shared" si="24"/>
        <v>1.8954268335086927E-7</v>
      </c>
      <c r="EG44" s="72">
        <f t="shared" si="25"/>
        <v>-1.8295071026995802E-7</v>
      </c>
      <c r="EH44" s="40">
        <f t="shared" si="26"/>
        <v>4.1747417040737373E-6</v>
      </c>
      <c r="EI44" s="69">
        <f t="shared" si="27"/>
        <v>-8.4375033963705455E-5</v>
      </c>
      <c r="EJ44" s="40">
        <f t="shared" si="28"/>
        <v>2.8820477500026776E-4</v>
      </c>
      <c r="EK44" s="40">
        <f t="shared" si="29"/>
        <v>3.9772963500491801E-6</v>
      </c>
      <c r="EL44" s="40">
        <f t="shared" si="30"/>
        <v>-2.9526527571523022E-6</v>
      </c>
      <c r="EM44" s="69">
        <f t="shared" si="31"/>
        <v>2.9113661409196586E-6</v>
      </c>
      <c r="EN44" s="40">
        <f t="shared" si="32"/>
        <v>-1.0731624109587688E-6</v>
      </c>
      <c r="EO44" s="40">
        <f t="shared" si="33"/>
        <v>-1.1083407635662909E-6</v>
      </c>
      <c r="EP44" s="40"/>
      <c r="EQ44" s="40"/>
      <c r="ER44" s="40"/>
      <c r="ES44" s="40"/>
    </row>
    <row r="45" spans="1:149" s="17" customFormat="1" x14ac:dyDescent="0.25">
      <c r="A45" s="15" t="s">
        <v>215</v>
      </c>
      <c r="B45" s="15"/>
      <c r="C45" s="15"/>
      <c r="D45" s="15"/>
      <c r="E45" s="15"/>
      <c r="F45" s="15"/>
      <c r="G45" s="15"/>
      <c r="H45" s="15"/>
      <c r="I45" s="15"/>
      <c r="DG45" s="25" t="e">
        <f t="shared" si="34"/>
        <v>#DIV/0!</v>
      </c>
      <c r="DH45" s="94" t="e">
        <f t="shared" si="35"/>
        <v>#DIV/0!</v>
      </c>
      <c r="DI45" s="25" t="e">
        <f t="shared" si="36"/>
        <v>#DIV/0!</v>
      </c>
      <c r="DJ45" s="40">
        <f t="shared" si="3"/>
        <v>0</v>
      </c>
      <c r="DK45" s="40"/>
      <c r="DL45" s="40">
        <f t="shared" si="4"/>
        <v>0</v>
      </c>
      <c r="DM45" s="40">
        <f t="shared" si="5"/>
        <v>0</v>
      </c>
      <c r="DN45" s="40">
        <f t="shared" si="6"/>
        <v>0</v>
      </c>
      <c r="DO45" s="40">
        <f t="shared" si="7"/>
        <v>0</v>
      </c>
      <c r="DP45" s="40">
        <f t="shared" si="8"/>
        <v>0</v>
      </c>
      <c r="DQ45" s="72" t="e">
        <f t="shared" si="9"/>
        <v>#DIV/0!</v>
      </c>
      <c r="DR45" s="72" t="e">
        <f t="shared" si="10"/>
        <v>#DIV/0!</v>
      </c>
      <c r="DS45" s="72" t="e">
        <f t="shared" si="11"/>
        <v>#DIV/0!</v>
      </c>
      <c r="DT45" s="72" t="e">
        <f t="shared" si="12"/>
        <v>#DIV/0!</v>
      </c>
      <c r="DU45" s="72" t="e">
        <f t="shared" si="13"/>
        <v>#DIV/0!</v>
      </c>
      <c r="DV45" s="72" t="e">
        <f t="shared" si="14"/>
        <v>#DIV/0!</v>
      </c>
      <c r="DW45" s="72" t="e">
        <f t="shared" si="15"/>
        <v>#DIV/0!</v>
      </c>
      <c r="DX45" s="72" t="e">
        <f t="shared" si="16"/>
        <v>#DIV/0!</v>
      </c>
      <c r="DY45" s="72" t="e">
        <f t="shared" si="17"/>
        <v>#DIV/0!</v>
      </c>
      <c r="DZ45" s="72" t="e">
        <f t="shared" si="18"/>
        <v>#DIV/0!</v>
      </c>
      <c r="EA45" s="72" t="e">
        <f t="shared" si="19"/>
        <v>#DIV/0!</v>
      </c>
      <c r="EB45" s="72" t="e">
        <f t="shared" si="20"/>
        <v>#DIV/0!</v>
      </c>
      <c r="EC45" s="72" t="e">
        <f t="shared" si="21"/>
        <v>#DIV/0!</v>
      </c>
      <c r="ED45" s="72" t="e">
        <f t="shared" si="22"/>
        <v>#DIV/0!</v>
      </c>
      <c r="EE45" s="72" t="e">
        <f t="shared" si="23"/>
        <v>#DIV/0!</v>
      </c>
      <c r="EF45" s="72" t="e">
        <f t="shared" si="24"/>
        <v>#DIV/0!</v>
      </c>
      <c r="EG45" s="72" t="e">
        <f t="shared" si="25"/>
        <v>#DIV/0!</v>
      </c>
      <c r="EH45" s="40" t="e">
        <f t="shared" si="26"/>
        <v>#DIV/0!</v>
      </c>
      <c r="EI45" s="69" t="e">
        <f t="shared" si="27"/>
        <v>#DIV/0!</v>
      </c>
      <c r="EJ45" s="40" t="e">
        <f t="shared" si="28"/>
        <v>#DIV/0!</v>
      </c>
      <c r="EK45" s="40" t="e">
        <f t="shared" si="29"/>
        <v>#DIV/0!</v>
      </c>
      <c r="EL45" s="40" t="e">
        <f t="shared" si="30"/>
        <v>#DIV/0!</v>
      </c>
      <c r="EM45" s="69" t="e">
        <f t="shared" si="31"/>
        <v>#DIV/0!</v>
      </c>
      <c r="EN45" s="40" t="e">
        <f t="shared" si="32"/>
        <v>#DIV/0!</v>
      </c>
      <c r="EO45" s="40" t="e">
        <f t="shared" si="33"/>
        <v>#DIV/0!</v>
      </c>
      <c r="EP45" s="40"/>
      <c r="EQ45" s="40"/>
      <c r="ER45" s="40"/>
      <c r="ES45" s="40"/>
    </row>
    <row r="46" spans="1:149" s="17" customFormat="1" x14ac:dyDescent="0.25">
      <c r="A46" s="15" t="s">
        <v>216</v>
      </c>
      <c r="B46" s="15">
        <v>0.43617160999999999</v>
      </c>
      <c r="C46" s="15"/>
      <c r="D46" s="15">
        <v>2.83418576</v>
      </c>
      <c r="E46" s="15">
        <v>7.2401579999999993E-2</v>
      </c>
      <c r="F46" s="15">
        <v>7.0228399999999996E-2</v>
      </c>
      <c r="G46" s="15">
        <v>1.8558400000000001E-3</v>
      </c>
      <c r="H46" s="15">
        <v>8.8475590000000007E-2</v>
      </c>
      <c r="I46" s="15"/>
      <c r="J46" s="17" t="s">
        <v>216</v>
      </c>
      <c r="K46" s="17">
        <v>0</v>
      </c>
      <c r="L46" s="17">
        <v>9.8269192963287497E-4</v>
      </c>
      <c r="M46" s="5">
        <v>8.9273172277297297E-5</v>
      </c>
      <c r="N46" s="17">
        <v>4.7318645395194998E-4</v>
      </c>
      <c r="O46" s="17">
        <v>4.7318645395194998E-4</v>
      </c>
      <c r="P46" s="17">
        <v>1.40532853883166E-3</v>
      </c>
      <c r="Q46" s="17">
        <v>0</v>
      </c>
      <c r="R46" s="5">
        <v>3.0922017008658598E-7</v>
      </c>
      <c r="S46" s="5">
        <v>1.50978389192943E-6</v>
      </c>
      <c r="T46" s="17">
        <v>2.2899086990106699E-4</v>
      </c>
      <c r="U46" s="5">
        <v>2.9354450977341903E-7</v>
      </c>
      <c r="V46" s="5">
        <v>4.8941191396154003E-5</v>
      </c>
      <c r="W46" s="5">
        <v>1.0275976785330401E-5</v>
      </c>
      <c r="X46" s="5">
        <v>6.2981420548179198E-6</v>
      </c>
      <c r="Y46" s="17">
        <v>2.0768793686183002E-3</v>
      </c>
      <c r="Z46" s="5">
        <v>1.01695299194761E-10</v>
      </c>
      <c r="AA46" s="5">
        <v>4.0677160667339E-10</v>
      </c>
      <c r="AB46" s="17">
        <v>0.436173492727503</v>
      </c>
      <c r="AC46" s="17">
        <v>2.17318408042461E-3</v>
      </c>
      <c r="AD46" s="17">
        <v>3.2588035516460202E-2</v>
      </c>
      <c r="AE46" s="17">
        <v>9.64452906518516E-3</v>
      </c>
      <c r="AF46" s="17">
        <v>8.7897187453496201E-4</v>
      </c>
      <c r="AG46" s="17">
        <v>2.34181032534709E-2</v>
      </c>
      <c r="AH46" s="17">
        <v>3.69859929341865E-3</v>
      </c>
      <c r="AI46" s="17">
        <v>8.6592866819887905E-3</v>
      </c>
      <c r="AJ46" s="5">
        <v>6.5583853754195594E-5</v>
      </c>
      <c r="AK46" s="17">
        <v>1.51118238846541E-3</v>
      </c>
      <c r="AL46" s="5">
        <v>2.1216311971648501E-5</v>
      </c>
      <c r="AM46" s="17">
        <v>0</v>
      </c>
      <c r="AN46" s="17">
        <v>0</v>
      </c>
      <c r="AO46" s="17">
        <v>2.0645278327794201E-3</v>
      </c>
      <c r="AP46" s="17">
        <v>2.0645278327794201E-3</v>
      </c>
      <c r="AQ46" s="17">
        <v>0</v>
      </c>
      <c r="AR46" s="17">
        <v>0</v>
      </c>
      <c r="AS46" s="17">
        <v>2.4684093205906102E-4</v>
      </c>
      <c r="AT46" s="5">
        <v>8.5132294472461503E-10</v>
      </c>
      <c r="AU46" s="5">
        <v>1.64392193065361E-9</v>
      </c>
      <c r="AV46" s="17">
        <v>2.26734868852549E-2</v>
      </c>
      <c r="AW46" s="17">
        <v>3.0570844035119601E-4</v>
      </c>
      <c r="AX46" s="5">
        <v>4.7803982519331698E-5</v>
      </c>
      <c r="AY46" s="17">
        <v>0</v>
      </c>
      <c r="AZ46" s="17">
        <v>2.6398495906987E-2</v>
      </c>
      <c r="BA46" s="17">
        <v>1.29924436404922E-4</v>
      </c>
      <c r="BB46" s="5">
        <v>1.05333763234621E-6</v>
      </c>
      <c r="BC46" s="5">
        <v>7.7252291428980796E-6</v>
      </c>
      <c r="BD46" s="5">
        <v>7.4625792974972002E-8</v>
      </c>
      <c r="BE46" s="5">
        <v>1.51517518477488E-7</v>
      </c>
      <c r="BF46" s="17">
        <v>0</v>
      </c>
      <c r="BG46" s="17">
        <v>0</v>
      </c>
      <c r="BH46" s="17">
        <v>1.51206165758031E-3</v>
      </c>
      <c r="BI46" s="17">
        <v>1.3516878145031E-3</v>
      </c>
      <c r="BJ46" s="5">
        <v>2.46060175157217E-5</v>
      </c>
      <c r="BK46" s="5">
        <v>2.3641054470697798E-5</v>
      </c>
      <c r="BL46" s="17">
        <v>8.9593597777740994E-2</v>
      </c>
      <c r="BM46" s="17">
        <v>2.5507658041083099</v>
      </c>
      <c r="BN46" s="17">
        <v>0.26074395321792099</v>
      </c>
      <c r="BO46" s="17">
        <v>2.8341832442114798</v>
      </c>
      <c r="BP46" s="17">
        <v>0</v>
      </c>
      <c r="BQ46" s="17">
        <v>1.72793351631695E-3</v>
      </c>
      <c r="BR46" s="17">
        <v>0</v>
      </c>
      <c r="BS46" s="17">
        <v>1.46395766023468E-4</v>
      </c>
      <c r="BT46" s="5">
        <v>6.0767413482365696E-7</v>
      </c>
      <c r="BU46" s="5">
        <v>2.0295434161719999E-6</v>
      </c>
      <c r="BV46" s="5">
        <v>1.6877551811372499E-6</v>
      </c>
      <c r="BW46" s="5">
        <v>4.2408818487960003E-5</v>
      </c>
      <c r="BX46" s="5">
        <v>4.2245043734188701E-5</v>
      </c>
      <c r="BY46" s="17">
        <v>1.44663491856677E-2</v>
      </c>
      <c r="BZ46" s="17">
        <v>4.1015327634385499E-4</v>
      </c>
      <c r="CA46" s="17">
        <v>2.6403930841008099E-4</v>
      </c>
      <c r="CB46" s="17">
        <v>3.2588035516460202E-2</v>
      </c>
      <c r="CC46" s="17">
        <v>2.4185596102228299E-4</v>
      </c>
      <c r="CD46" s="17">
        <v>0</v>
      </c>
      <c r="CE46" s="5">
        <v>4.4033245699609202E-10</v>
      </c>
      <c r="CF46" s="17">
        <v>1.84318259230476E-4</v>
      </c>
      <c r="CG46" s="17">
        <v>7.2401457349934098E-2</v>
      </c>
      <c r="CH46" s="17">
        <v>7.0228273269509506E-2</v>
      </c>
      <c r="CI46" s="17">
        <v>2.17318408042461E-3</v>
      </c>
      <c r="CJ46" s="5">
        <v>9.31667410726588E-5</v>
      </c>
      <c r="CK46" s="17">
        <v>0</v>
      </c>
      <c r="CL46" s="17">
        <v>9.0137160557107905E-4</v>
      </c>
      <c r="CM46" s="17">
        <v>2.16104432943666E-4</v>
      </c>
      <c r="CN46" s="17">
        <v>5.8545578906176697E-3</v>
      </c>
      <c r="CO46" s="17">
        <v>1.22155833705363E-3</v>
      </c>
      <c r="CP46" s="17">
        <v>8.7896614251778795E-4</v>
      </c>
      <c r="CQ46" s="17">
        <v>2.3418126402001801E-2</v>
      </c>
      <c r="CR46" s="5">
        <v>3.2581367989991003E-5</v>
      </c>
      <c r="CS46" s="17">
        <v>2.0863726803243001E-4</v>
      </c>
      <c r="CT46" s="17">
        <v>3.6985994036497498E-3</v>
      </c>
      <c r="CU46" s="5">
        <v>6.5376808478976099E-6</v>
      </c>
      <c r="CV46" s="17">
        <v>1.8558536130998599E-3</v>
      </c>
      <c r="CW46" s="17">
        <v>2.19467622640586E-2</v>
      </c>
      <c r="CX46" s="17">
        <v>0</v>
      </c>
      <c r="CY46" s="17">
        <v>0</v>
      </c>
      <c r="CZ46" s="17">
        <v>1.83397515863908E-3</v>
      </c>
      <c r="DA46" s="5">
        <v>9.8302969172638405E-5</v>
      </c>
      <c r="DB46" s="17">
        <v>0</v>
      </c>
      <c r="DC46" s="17">
        <v>8.8475477438449704E-2</v>
      </c>
      <c r="DD46" s="5">
        <v>9.3474620437396995E-5</v>
      </c>
      <c r="DE46" s="17">
        <v>2.8176659224413902E-3</v>
      </c>
      <c r="DG46" s="25">
        <f t="shared" si="34"/>
        <v>8.0000073853951064E-3</v>
      </c>
      <c r="DH46" s="94">
        <f t="shared" si="35"/>
        <v>1.0126376299022419</v>
      </c>
      <c r="DI46" s="25">
        <f t="shared" si="36"/>
        <v>1.9247060358665437E-2</v>
      </c>
      <c r="DJ46" s="40">
        <f t="shared" si="3"/>
        <v>4.3164833745389426E-6</v>
      </c>
      <c r="DK46" s="40"/>
      <c r="DL46" s="40">
        <f t="shared" si="4"/>
        <v>-8.87658302317598E-7</v>
      </c>
      <c r="DM46" s="40">
        <f t="shared" si="5"/>
        <v>-1.694024714587446E-6</v>
      </c>
      <c r="DN46" s="40">
        <f t="shared" si="6"/>
        <v>-1.8045475974194473E-6</v>
      </c>
      <c r="DO46" s="40">
        <f t="shared" si="7"/>
        <v>7.3352766724624215E-6</v>
      </c>
      <c r="DP46" s="40">
        <f t="shared" si="8"/>
        <v>-1.27223283057863E-6</v>
      </c>
      <c r="DQ46" s="72">
        <f t="shared" si="9"/>
        <v>1.1871358431609982E-3</v>
      </c>
      <c r="DR46" s="72">
        <f t="shared" si="10"/>
        <v>-5.9470883708689882E-6</v>
      </c>
      <c r="DS46" s="72">
        <f t="shared" si="11"/>
        <v>1.0166934413334673E-3</v>
      </c>
      <c r="DT46" s="72">
        <f t="shared" si="12"/>
        <v>1.3162285247461018E-4</v>
      </c>
      <c r="DU46" s="72">
        <f t="shared" si="13"/>
        <v>-3.2949600840342675E-5</v>
      </c>
      <c r="DV46" s="72">
        <f t="shared" si="14"/>
        <v>-3.599473701543409E-5</v>
      </c>
      <c r="DW46" s="72">
        <f t="shared" si="15"/>
        <v>1.4863668355306644E-5</v>
      </c>
      <c r="DX46" s="72">
        <f t="shared" si="16"/>
        <v>2.7942416167565867E-5</v>
      </c>
      <c r="DY46" s="72">
        <f t="shared" si="17"/>
        <v>3.2464811350341512E-5</v>
      </c>
      <c r="DZ46" s="72">
        <f t="shared" si="18"/>
        <v>8.6315471749135386E-4</v>
      </c>
      <c r="EA46" s="72">
        <f t="shared" si="19"/>
        <v>-2.2888687243140571E-5</v>
      </c>
      <c r="EB46" s="72">
        <f t="shared" si="20"/>
        <v>1.2096475187538871E-5</v>
      </c>
      <c r="EC46" s="72">
        <f t="shared" si="21"/>
        <v>3.7154899680146205E-6</v>
      </c>
      <c r="ED46" s="72">
        <f t="shared" si="22"/>
        <v>3.6577810506561693E-5</v>
      </c>
      <c r="EE46" s="72">
        <f t="shared" si="23"/>
        <v>-2.2458181714315209E-4</v>
      </c>
      <c r="EF46" s="72">
        <f t="shared" si="24"/>
        <v>5.1454219623186815E-6</v>
      </c>
      <c r="EG46" s="72">
        <f t="shared" si="25"/>
        <v>-3.1605772446560444E-5</v>
      </c>
      <c r="EH46" s="40">
        <f t="shared" si="26"/>
        <v>2.9796805111277086E-6</v>
      </c>
      <c r="EI46" s="69">
        <f t="shared" si="27"/>
        <v>-4.0010263585904898E-5</v>
      </c>
      <c r="EJ46" s="40">
        <f t="shared" si="28"/>
        <v>3.2852575942846443E-4</v>
      </c>
      <c r="EK46" s="40">
        <f t="shared" si="29"/>
        <v>2.1994724135038648E-5</v>
      </c>
      <c r="EL46" s="40">
        <f t="shared" si="30"/>
        <v>-3.2560536470690794E-5</v>
      </c>
      <c r="EM46" s="69">
        <f t="shared" si="31"/>
        <v>-3.6767183549660831E-5</v>
      </c>
      <c r="EN46" s="40">
        <f t="shared" si="32"/>
        <v>-4.732838380687586E-7</v>
      </c>
      <c r="EO46" s="40">
        <f t="shared" si="33"/>
        <v>-4.8792940556468644E-7</v>
      </c>
      <c r="EP46" s="40"/>
      <c r="EQ46" s="40"/>
      <c r="ER46" s="40"/>
      <c r="ES46" s="40"/>
    </row>
    <row r="47" spans="1:149" x14ac:dyDescent="0.25">
      <c r="A47" s="15" t="s">
        <v>217</v>
      </c>
      <c r="B47" s="15">
        <v>708.20156204</v>
      </c>
      <c r="D47" s="15">
        <v>4586.9536740000003</v>
      </c>
      <c r="E47" s="15">
        <v>120.25921378</v>
      </c>
      <c r="F47" s="15">
        <v>116.58076020999999</v>
      </c>
      <c r="G47" s="15">
        <v>13.293227310000001</v>
      </c>
      <c r="H47" s="15">
        <v>156.90165716000001</v>
      </c>
      <c r="I47" s="15"/>
      <c r="J47" s="17" t="s">
        <v>217</v>
      </c>
      <c r="K47" s="17">
        <v>0</v>
      </c>
      <c r="L47" s="17">
        <v>1.7426909597903799</v>
      </c>
      <c r="M47" s="17">
        <v>0.15831731617436401</v>
      </c>
      <c r="N47" s="17">
        <v>0.83915185540043902</v>
      </c>
      <c r="O47" s="17">
        <v>0.83915185540043902</v>
      </c>
      <c r="P47" s="17">
        <v>2.4921933097053199</v>
      </c>
      <c r="Q47" s="17">
        <v>0</v>
      </c>
      <c r="R47" s="17">
        <v>5.1330307310085599E-4</v>
      </c>
      <c r="S47" s="17">
        <v>2.5061359408169201E-3</v>
      </c>
      <c r="T47" s="17">
        <v>0.40609818530668701</v>
      </c>
      <c r="U47" s="17">
        <v>4.8730883213914599E-4</v>
      </c>
      <c r="V47" s="17">
        <v>8.6795084059509697E-2</v>
      </c>
      <c r="W47" s="17">
        <v>1.7058090788427901E-2</v>
      </c>
      <c r="X47" s="17">
        <v>1.0454954402134E-2</v>
      </c>
      <c r="Y47" s="17">
        <v>3.6830962578370001</v>
      </c>
      <c r="Z47" s="5">
        <v>1.68808219978284E-7</v>
      </c>
      <c r="AA47" s="5">
        <v>6.7523496059899596E-7</v>
      </c>
      <c r="AB47" s="17">
        <v>708.20126957522405</v>
      </c>
      <c r="AC47" s="17">
        <v>3.67845315749268</v>
      </c>
      <c r="AD47" s="17">
        <v>54.097062706063198</v>
      </c>
      <c r="AE47" s="17">
        <v>16.010144280273501</v>
      </c>
      <c r="AF47" s="17">
        <v>1.4591238912570199</v>
      </c>
      <c r="AG47" s="17">
        <v>38.874533656420603</v>
      </c>
      <c r="AH47" s="17">
        <v>6.13972192008245</v>
      </c>
      <c r="AI47" s="17">
        <v>15.356276770619299</v>
      </c>
      <c r="AJ47" s="17">
        <v>0.11630575919964101</v>
      </c>
      <c r="AK47" s="17">
        <v>2.6799209240625799</v>
      </c>
      <c r="AL47" s="17">
        <v>3.7623630269695597E-2</v>
      </c>
      <c r="AM47" s="17">
        <v>0</v>
      </c>
      <c r="AN47" s="17">
        <v>0</v>
      </c>
      <c r="AO47" s="17">
        <v>3.6612289239504601</v>
      </c>
      <c r="AP47" s="17">
        <v>3.6612289239504601</v>
      </c>
      <c r="AQ47" s="17">
        <v>0</v>
      </c>
      <c r="AR47" s="17">
        <v>0</v>
      </c>
      <c r="AS47" s="17">
        <v>0.43775537760939198</v>
      </c>
      <c r="AT47" s="5">
        <v>1.41319197295333E-6</v>
      </c>
      <c r="AU47" s="5">
        <v>2.7289283436587501E-6</v>
      </c>
      <c r="AV47" s="17">
        <v>36.6956213119484</v>
      </c>
      <c r="AW47" s="17">
        <v>0.542121109339334</v>
      </c>
      <c r="AX47" s="17">
        <v>8.4767978631611798E-2</v>
      </c>
      <c r="AY47" s="17">
        <v>0</v>
      </c>
      <c r="AZ47" s="17">
        <v>46.815113661990303</v>
      </c>
      <c r="BA47" s="17">
        <v>0.230410525772165</v>
      </c>
      <c r="BB47" s="17">
        <v>1.74870887578608E-3</v>
      </c>
      <c r="BC47" s="17">
        <v>1.28238810077327E-2</v>
      </c>
      <c r="BD47" s="17">
        <v>1.23878744009215E-4</v>
      </c>
      <c r="BE47" s="17">
        <v>2.5150969838566502E-4</v>
      </c>
      <c r="BF47" s="17">
        <v>0</v>
      </c>
      <c r="BG47" s="17">
        <v>0</v>
      </c>
      <c r="BH47" s="17">
        <v>2.6814617191977401</v>
      </c>
      <c r="BI47" s="17">
        <v>2.2438289103854201</v>
      </c>
      <c r="BJ47" s="17">
        <v>4.0846424700915401E-2</v>
      </c>
      <c r="BK47" s="17">
        <v>3.9244593039567399E-2</v>
      </c>
      <c r="BL47" s="17">
        <v>158.884365648792</v>
      </c>
      <c r="BM47" s="17">
        <v>4128.2586291920597</v>
      </c>
      <c r="BN47" s="17">
        <v>421.99962835584802</v>
      </c>
      <c r="BO47" s="17">
        <v>4586.9538788598502</v>
      </c>
      <c r="BP47" s="17">
        <v>0</v>
      </c>
      <c r="BQ47" s="17">
        <v>3.0643291769873802</v>
      </c>
      <c r="BR47" s="17">
        <v>0</v>
      </c>
      <c r="BS47" s="17">
        <v>0.257702869343297</v>
      </c>
      <c r="BT47" s="17">
        <v>1.0087150336810201E-3</v>
      </c>
      <c r="BU47" s="17">
        <v>3.3690170911847002E-3</v>
      </c>
      <c r="BV47" s="17">
        <v>2.8018025825863502E-3</v>
      </c>
      <c r="BW47" s="17">
        <v>7.2471830398020201E-2</v>
      </c>
      <c r="BX47" s="17">
        <v>7.0127857712153505E-2</v>
      </c>
      <c r="BY47" s="17">
        <v>25.654614699337898</v>
      </c>
      <c r="BZ47" s="17">
        <v>0.68086573848884102</v>
      </c>
      <c r="CA47" s="17">
        <v>0.43831283608745703</v>
      </c>
      <c r="CB47" s="17">
        <v>54.097118456544102</v>
      </c>
      <c r="CC47" s="17">
        <v>0.40148212797389699</v>
      </c>
      <c r="CD47" s="17">
        <v>0</v>
      </c>
      <c r="CE47" s="5">
        <v>7.3096122256871498E-7</v>
      </c>
      <c r="CF47" s="17">
        <v>0.30597175877687499</v>
      </c>
      <c r="CG47" s="17">
        <v>120.259169347606</v>
      </c>
      <c r="CH47" s="17">
        <v>116.58071619011299</v>
      </c>
      <c r="CI47" s="17">
        <v>3.67845315749268</v>
      </c>
      <c r="CJ47" s="17">
        <v>0.15466105092787</v>
      </c>
      <c r="CK47" s="17">
        <v>0</v>
      </c>
      <c r="CL47" s="17">
        <v>1.49631405912796</v>
      </c>
      <c r="CM47" s="17">
        <v>0.358739087114535</v>
      </c>
      <c r="CN47" s="17">
        <v>9.7186474808335603</v>
      </c>
      <c r="CO47" s="17">
        <v>2.0278299832338398</v>
      </c>
      <c r="CP47" s="17">
        <v>1.45910668725783</v>
      </c>
      <c r="CQ47" s="17">
        <v>38.874584551882997</v>
      </c>
      <c r="CR47" s="17">
        <v>5.7775881798032197E-2</v>
      </c>
      <c r="CS47" s="17">
        <v>0.34634222484278199</v>
      </c>
      <c r="CT47" s="17">
        <v>6.1397597354122899</v>
      </c>
      <c r="CU47" s="17">
        <v>1.0852553896834699E-2</v>
      </c>
      <c r="CV47" s="17">
        <v>13.2932201023253</v>
      </c>
      <c r="CW47" s="17">
        <v>38.920196935805002</v>
      </c>
      <c r="CX47" s="17">
        <v>0</v>
      </c>
      <c r="CY47" s="17">
        <v>0</v>
      </c>
      <c r="CZ47" s="17">
        <v>3.25232743514308</v>
      </c>
      <c r="DA47" s="17">
        <v>0.17433480351510999</v>
      </c>
      <c r="DB47" s="17">
        <v>0</v>
      </c>
      <c r="DC47" s="17">
        <v>156.90155820312199</v>
      </c>
      <c r="DD47" s="17">
        <v>0.16576760212403599</v>
      </c>
      <c r="DE47" s="17">
        <v>4.9968138843726697</v>
      </c>
      <c r="DF47" s="17"/>
      <c r="DG47" s="25">
        <f t="shared" si="34"/>
        <v>7.9999978811798288E-3</v>
      </c>
      <c r="DH47" s="94">
        <f t="shared" si="35"/>
        <v>1.0126372705814883</v>
      </c>
      <c r="DI47" s="25">
        <f t="shared" si="36"/>
        <v>1.924699884950368E-2</v>
      </c>
      <c r="DJ47" s="40">
        <f t="shared" si="3"/>
        <v>-4.1296827291701958E-7</v>
      </c>
      <c r="DK47" s="40"/>
      <c r="DL47" s="40">
        <f t="shared" si="4"/>
        <v>4.4661416799208229E-8</v>
      </c>
      <c r="DM47" s="40">
        <f t="shared" si="5"/>
        <v>-3.6947184831043034E-7</v>
      </c>
      <c r="DN47" s="40">
        <f t="shared" si="6"/>
        <v>-3.7759135315502701E-7</v>
      </c>
      <c r="DO47" s="40">
        <f t="shared" si="7"/>
        <v>-5.4220653363955504E-7</v>
      </c>
      <c r="DP47" s="40">
        <f t="shared" si="8"/>
        <v>-6.3069364473921029E-7</v>
      </c>
      <c r="DQ47" s="72">
        <f t="shared" si="9"/>
        <v>1.1961588125747478E-3</v>
      </c>
      <c r="DR47" s="72">
        <f t="shared" si="10"/>
        <v>1.2134703341105245E-6</v>
      </c>
      <c r="DS47" s="72">
        <f t="shared" si="11"/>
        <v>9.6567457673567747E-4</v>
      </c>
      <c r="DT47" s="72">
        <f t="shared" si="12"/>
        <v>1.5129004746794027E-4</v>
      </c>
      <c r="DU47" s="72">
        <f t="shared" si="13"/>
        <v>2.9518626073801777E-6</v>
      </c>
      <c r="DV47" s="72">
        <f t="shared" si="14"/>
        <v>1.4193352613488889E-6</v>
      </c>
      <c r="DW47" s="72">
        <f t="shared" si="15"/>
        <v>-1.3921774953454067E-7</v>
      </c>
      <c r="DX47" s="72">
        <f t="shared" si="16"/>
        <v>-1.4272225006462503E-6</v>
      </c>
      <c r="DY47" s="72">
        <f t="shared" si="17"/>
        <v>1.2951082478416738E-6</v>
      </c>
      <c r="DZ47" s="72">
        <f t="shared" si="18"/>
        <v>8.6730472005607396E-4</v>
      </c>
      <c r="EA47" s="72">
        <f t="shared" si="19"/>
        <v>6.9040119760068428E-8</v>
      </c>
      <c r="EB47" s="72">
        <f t="shared" si="20"/>
        <v>1.5600900316277156E-6</v>
      </c>
      <c r="EC47" s="72">
        <f t="shared" si="21"/>
        <v>2.468707814081841E-8</v>
      </c>
      <c r="ED47" s="72">
        <f t="shared" si="22"/>
        <v>-3.8992451846714255E-6</v>
      </c>
      <c r="EE47" s="72">
        <f t="shared" si="23"/>
        <v>-2.2974129579518091E-4</v>
      </c>
      <c r="EF47" s="72">
        <f t="shared" si="24"/>
        <v>8.2054056686823016E-7</v>
      </c>
      <c r="EG47" s="72">
        <f t="shared" si="25"/>
        <v>-1.3980064419038847E-6</v>
      </c>
      <c r="EH47" s="40">
        <f t="shared" si="26"/>
        <v>6.6713266110954827E-6</v>
      </c>
      <c r="EI47" s="69">
        <f t="shared" si="27"/>
        <v>-8.3509581332511713E-5</v>
      </c>
      <c r="EJ47" s="40">
        <f t="shared" si="28"/>
        <v>2.8940095584552197E-4</v>
      </c>
      <c r="EK47" s="40">
        <f t="shared" si="29"/>
        <v>-7.1050550758358271E-7</v>
      </c>
      <c r="EL47" s="40">
        <f t="shared" si="30"/>
        <v>-1.8151688035795444E-6</v>
      </c>
      <c r="EM47" s="69">
        <f t="shared" si="31"/>
        <v>2.5293689497185065E-6</v>
      </c>
      <c r="EN47" s="40">
        <f t="shared" si="32"/>
        <v>-1.0788035311606533E-6</v>
      </c>
      <c r="EO47" s="40">
        <f t="shared" si="33"/>
        <v>-1.1128428478172835E-6</v>
      </c>
      <c r="EP47" s="40"/>
      <c r="EQ47" s="40"/>
      <c r="ER47" s="40"/>
      <c r="ES47" s="40"/>
    </row>
    <row r="48" spans="1:149" x14ac:dyDescent="0.25">
      <c r="A48" s="15" t="s">
        <v>218</v>
      </c>
      <c r="B48" s="15">
        <v>1153.4002011</v>
      </c>
      <c r="D48" s="15">
        <v>7504.3110649</v>
      </c>
      <c r="E48" s="15">
        <v>198.02823301000001</v>
      </c>
      <c r="F48" s="15">
        <v>191.92401011000001</v>
      </c>
      <c r="G48" s="15">
        <v>28.78931983</v>
      </c>
      <c r="H48" s="15">
        <v>256.47810737999998</v>
      </c>
      <c r="I48" s="15"/>
      <c r="J48" s="17" t="s">
        <v>218</v>
      </c>
      <c r="K48" s="17">
        <v>0</v>
      </c>
      <c r="L48" s="17">
        <v>2.84867694051511</v>
      </c>
      <c r="M48" s="17">
        <v>0.25879204683245</v>
      </c>
      <c r="N48" s="17">
        <v>1.3717134803604101</v>
      </c>
      <c r="O48" s="17">
        <v>1.3717134803604101</v>
      </c>
      <c r="P48" s="17">
        <v>4.0738444579763202</v>
      </c>
      <c r="Q48" s="17">
        <v>0</v>
      </c>
      <c r="R48" s="17">
        <v>8.4504167985581795E-4</v>
      </c>
      <c r="S48" s="17">
        <v>4.1257939995700899E-3</v>
      </c>
      <c r="T48" s="17">
        <v>0.66382568117898799</v>
      </c>
      <c r="U48" s="17">
        <v>8.0224216661257497E-4</v>
      </c>
      <c r="V48" s="17">
        <v>0.14187899653880701</v>
      </c>
      <c r="W48" s="17">
        <v>2.8082318880051998E-2</v>
      </c>
      <c r="X48" s="17">
        <v>1.7211734333570299E-2</v>
      </c>
      <c r="Y48" s="17">
        <v>6.0205512997873303</v>
      </c>
      <c r="Z48" s="5">
        <v>2.7790541189393502E-7</v>
      </c>
      <c r="AA48" s="5">
        <v>1.1116245592244101E-6</v>
      </c>
      <c r="AB48" s="17">
        <v>1153.39953103413</v>
      </c>
      <c r="AC48" s="17">
        <v>6.1042219183518203</v>
      </c>
      <c r="AD48" s="17">
        <v>89.058667892877395</v>
      </c>
      <c r="AE48" s="17">
        <v>26.357107213523101</v>
      </c>
      <c r="AF48" s="17">
        <v>2.40212015916268</v>
      </c>
      <c r="AG48" s="17">
        <v>63.998191231116003</v>
      </c>
      <c r="AH48" s="17">
        <v>10.1076711873542</v>
      </c>
      <c r="AI48" s="17">
        <v>25.102022213409398</v>
      </c>
      <c r="AJ48" s="17">
        <v>0.19011844187083701</v>
      </c>
      <c r="AK48" s="17">
        <v>4.3807119240706101</v>
      </c>
      <c r="AL48" s="17">
        <v>6.1501254916172497E-2</v>
      </c>
      <c r="AM48" s="17">
        <v>0</v>
      </c>
      <c r="AN48" s="17">
        <v>0</v>
      </c>
      <c r="AO48" s="17">
        <v>5.9847997892845699</v>
      </c>
      <c r="AP48" s="17">
        <v>5.9847997892845699</v>
      </c>
      <c r="AQ48" s="17">
        <v>0</v>
      </c>
      <c r="AR48" s="17">
        <v>0</v>
      </c>
      <c r="AS48" s="17">
        <v>0.71557426370565802</v>
      </c>
      <c r="AT48" s="5">
        <v>2.3264968989587499E-6</v>
      </c>
      <c r="AU48" s="5">
        <v>4.4925737566057701E-6</v>
      </c>
      <c r="AV48" s="17">
        <v>60.034477856115302</v>
      </c>
      <c r="AW48" s="17">
        <v>0.88617423239763604</v>
      </c>
      <c r="AX48" s="17">
        <v>0.13856523899444501</v>
      </c>
      <c r="AY48" s="17">
        <v>0</v>
      </c>
      <c r="AZ48" s="17">
        <v>76.525969486491803</v>
      </c>
      <c r="BA48" s="17">
        <v>0.37663869629840802</v>
      </c>
      <c r="BB48" s="17">
        <v>2.8788565466029499E-3</v>
      </c>
      <c r="BC48" s="17">
        <v>2.1111624641170199E-2</v>
      </c>
      <c r="BD48" s="17">
        <v>2.03937753690812E-4</v>
      </c>
      <c r="BE48" s="17">
        <v>4.1405534233921398E-4</v>
      </c>
      <c r="BF48" s="17">
        <v>0</v>
      </c>
      <c r="BG48" s="17">
        <v>0</v>
      </c>
      <c r="BH48" s="17">
        <v>4.3832317516220103</v>
      </c>
      <c r="BI48" s="17">
        <v>3.6939610855349199</v>
      </c>
      <c r="BJ48" s="17">
        <v>6.7244408181352106E-2</v>
      </c>
      <c r="BK48" s="17">
        <v>6.46073647436851E-2</v>
      </c>
      <c r="BL48" s="17">
        <v>259.71909153744798</v>
      </c>
      <c r="BM48" s="17">
        <v>6753.8784772040899</v>
      </c>
      <c r="BN48" s="17">
        <v>690.39654459255803</v>
      </c>
      <c r="BO48" s="17">
        <v>7504.3094996527698</v>
      </c>
      <c r="BP48" s="17">
        <v>0</v>
      </c>
      <c r="BQ48" s="17">
        <v>5.0090817053094998</v>
      </c>
      <c r="BR48" s="17">
        <v>0</v>
      </c>
      <c r="BS48" s="17">
        <v>0.421576776741447</v>
      </c>
      <c r="BT48" s="17">
        <v>1.6606231377696899E-3</v>
      </c>
      <c r="BU48" s="17">
        <v>5.5463434729939301E-3</v>
      </c>
      <c r="BV48" s="17">
        <v>4.6125363478787601E-3</v>
      </c>
      <c r="BW48" s="17">
        <v>0.118932382723964</v>
      </c>
      <c r="BX48" s="17">
        <v>0.115449799629623</v>
      </c>
      <c r="BY48" s="17">
        <v>41.936119126459097</v>
      </c>
      <c r="BZ48" s="17">
        <v>1.1208917464905099</v>
      </c>
      <c r="CA48" s="17">
        <v>0.72158311567100397</v>
      </c>
      <c r="CB48" s="17">
        <v>89.0587460468372</v>
      </c>
      <c r="CC48" s="17">
        <v>0.66095066807762404</v>
      </c>
      <c r="CD48" s="17">
        <v>0</v>
      </c>
      <c r="CE48" s="5">
        <v>1.2033637251387499E-6</v>
      </c>
      <c r="CF48" s="17">
        <v>0.50371366213065605</v>
      </c>
      <c r="CG48" s="17">
        <v>198.028178803853</v>
      </c>
      <c r="CH48" s="17">
        <v>191.92395688550101</v>
      </c>
      <c r="CI48" s="17">
        <v>6.1042219183518203</v>
      </c>
      <c r="CJ48" s="17">
        <v>0.25461448881981003</v>
      </c>
      <c r="CK48" s="17">
        <v>0</v>
      </c>
      <c r="CL48" s="17">
        <v>2.4633453801925702</v>
      </c>
      <c r="CM48" s="17">
        <v>0.59058304146342799</v>
      </c>
      <c r="CN48" s="17">
        <v>15.9995693276454</v>
      </c>
      <c r="CO48" s="17">
        <v>3.3383659030848101</v>
      </c>
      <c r="CP48" s="17">
        <v>2.4020927264890801</v>
      </c>
      <c r="CQ48" s="17">
        <v>63.998272609776301</v>
      </c>
      <c r="CR48" s="17">
        <v>9.4443026654987799E-2</v>
      </c>
      <c r="CS48" s="17">
        <v>0.57017471090240601</v>
      </c>
      <c r="CT48" s="17">
        <v>10.107737369334799</v>
      </c>
      <c r="CU48" s="17">
        <v>1.7866288956056301E-2</v>
      </c>
      <c r="CV48" s="17">
        <v>28.789296486022099</v>
      </c>
      <c r="CW48" s="17">
        <v>63.620598719578602</v>
      </c>
      <c r="CX48" s="17">
        <v>0</v>
      </c>
      <c r="CY48" s="17">
        <v>0</v>
      </c>
      <c r="CZ48" s="17">
        <v>5.3163942042018704</v>
      </c>
      <c r="DA48" s="17">
        <v>0.28497580249806198</v>
      </c>
      <c r="DB48" s="17">
        <v>0</v>
      </c>
      <c r="DC48" s="17">
        <v>256.47801304948803</v>
      </c>
      <c r="DD48" s="17">
        <v>0.270970192993082</v>
      </c>
      <c r="DE48" s="17">
        <v>8.1680064757412705</v>
      </c>
      <c r="DF48" s="17"/>
      <c r="DG48" s="25">
        <f t="shared" si="34"/>
        <v>8.0000002477100852E-3</v>
      </c>
      <c r="DH48" s="94">
        <f t="shared" si="35"/>
        <v>1.0126368667997072</v>
      </c>
      <c r="DI48" s="25">
        <f t="shared" si="36"/>
        <v>1.9247003581416792E-2</v>
      </c>
      <c r="DJ48" s="40">
        <f t="shared" si="3"/>
        <v>-5.8094828613239459E-7</v>
      </c>
      <c r="DK48" s="40"/>
      <c r="DL48" s="40">
        <f t="shared" si="4"/>
        <v>-2.0857973726162053E-7</v>
      </c>
      <c r="DM48" s="40">
        <f t="shared" si="5"/>
        <v>-2.7372938792043164E-7</v>
      </c>
      <c r="DN48" s="40">
        <f t="shared" si="6"/>
        <v>-2.7732069045376726E-7</v>
      </c>
      <c r="DO48" s="40">
        <f t="shared" si="7"/>
        <v>-8.1085548525568963E-7</v>
      </c>
      <c r="DP48" s="40">
        <f t="shared" si="8"/>
        <v>-3.6779167204523105E-7</v>
      </c>
      <c r="DQ48" s="72">
        <f t="shared" si="9"/>
        <v>1.1960748781513573E-3</v>
      </c>
      <c r="DR48" s="72">
        <f t="shared" si="10"/>
        <v>3.4448222530469855E-7</v>
      </c>
      <c r="DS48" s="72">
        <f t="shared" si="11"/>
        <v>9.6722990140910958E-4</v>
      </c>
      <c r="DT48" s="72">
        <f t="shared" si="12"/>
        <v>1.5155970278706211E-4</v>
      </c>
      <c r="DU48" s="72">
        <f t="shared" si="13"/>
        <v>3.3445239869005054E-8</v>
      </c>
      <c r="DV48" s="72">
        <f t="shared" si="14"/>
        <v>1.6408521756498789E-6</v>
      </c>
      <c r="DW48" s="72">
        <f t="shared" si="15"/>
        <v>-1.3497487708693976E-8</v>
      </c>
      <c r="DX48" s="72">
        <f t="shared" si="16"/>
        <v>3.7657878971605534E-7</v>
      </c>
      <c r="DY48" s="72">
        <f t="shared" si="17"/>
        <v>2.2062854208357835E-6</v>
      </c>
      <c r="DZ48" s="72">
        <f t="shared" si="18"/>
        <v>8.6697722265691754E-4</v>
      </c>
      <c r="EA48" s="72">
        <f t="shared" si="19"/>
        <v>8.4868633868171055E-7</v>
      </c>
      <c r="EB48" s="72">
        <f t="shared" si="20"/>
        <v>1.6183255260696673E-6</v>
      </c>
      <c r="EC48" s="72">
        <f t="shared" si="21"/>
        <v>-5.5950970146822694E-7</v>
      </c>
      <c r="ED48" s="72">
        <f t="shared" si="22"/>
        <v>-3.3093161273604714E-6</v>
      </c>
      <c r="EE48" s="72">
        <f t="shared" si="23"/>
        <v>-2.2986051940527825E-4</v>
      </c>
      <c r="EF48" s="72">
        <f t="shared" si="24"/>
        <v>1.103109900133897E-7</v>
      </c>
      <c r="EG48" s="72">
        <f t="shared" si="25"/>
        <v>9.1565974703101048E-7</v>
      </c>
      <c r="EH48" s="40">
        <f t="shared" si="26"/>
        <v>4.3259790159980085E-6</v>
      </c>
      <c r="EI48" s="69">
        <f t="shared" si="27"/>
        <v>-8.2266247334513223E-5</v>
      </c>
      <c r="EJ48" s="40">
        <f t="shared" si="28"/>
        <v>2.8968042753663544E-4</v>
      </c>
      <c r="EK48" s="40">
        <f t="shared" si="29"/>
        <v>1.7691944247990625E-6</v>
      </c>
      <c r="EL48" s="40">
        <f t="shared" si="30"/>
        <v>-2.2748260831618787E-6</v>
      </c>
      <c r="EM48" s="69">
        <f t="shared" si="31"/>
        <v>5.5003004593961596E-6</v>
      </c>
      <c r="EN48" s="40">
        <f t="shared" si="32"/>
        <v>-1.0059248588321433E-6</v>
      </c>
      <c r="EO48" s="40">
        <f t="shared" si="33"/>
        <v>-1.0379187198415394E-6</v>
      </c>
      <c r="EP48" s="40"/>
      <c r="EQ48" s="40"/>
      <c r="ER48" s="40"/>
      <c r="ES48" s="40"/>
    </row>
    <row r="49" spans="1:149" x14ac:dyDescent="0.25">
      <c r="A49" s="15" t="s">
        <v>219</v>
      </c>
      <c r="B49" s="15">
        <v>210.71687324999999</v>
      </c>
      <c r="D49" s="15">
        <v>1653.1902556</v>
      </c>
      <c r="E49" s="15">
        <v>49.176340410000002</v>
      </c>
      <c r="F49" s="15">
        <v>47.648350170000001</v>
      </c>
      <c r="G49" s="15">
        <v>8.5803148300000007</v>
      </c>
      <c r="H49" s="15">
        <v>87.745636160000004</v>
      </c>
      <c r="I49" s="15"/>
      <c r="J49" s="17" t="s">
        <v>219</v>
      </c>
      <c r="K49" s="17">
        <v>0</v>
      </c>
      <c r="L49" s="17">
        <v>0.97458253822124497</v>
      </c>
      <c r="M49" s="17">
        <v>8.8537162996455698E-2</v>
      </c>
      <c r="N49" s="17">
        <v>0.46928694092406198</v>
      </c>
      <c r="O49" s="17">
        <v>0.46928694092406198</v>
      </c>
      <c r="P49" s="17">
        <v>1.39373316823029</v>
      </c>
      <c r="Q49" s="17">
        <v>0</v>
      </c>
      <c r="R49" s="17">
        <v>2.09796444606116E-4</v>
      </c>
      <c r="S49" s="17">
        <v>1.0242973274469901E-3</v>
      </c>
      <c r="T49" s="17">
        <v>0.227106749844011</v>
      </c>
      <c r="U49" s="17">
        <v>1.9916986475936399E-4</v>
      </c>
      <c r="V49" s="17">
        <v>4.85392912902766E-2</v>
      </c>
      <c r="W49" s="17">
        <v>6.97190202659876E-3</v>
      </c>
      <c r="X49" s="17">
        <v>4.2731020784073804E-3</v>
      </c>
      <c r="Y49" s="17">
        <v>2.0597351313101502</v>
      </c>
      <c r="Z49" s="5">
        <v>6.8995003995877297E-8</v>
      </c>
      <c r="AA49" s="5">
        <v>2.75978601608271E-7</v>
      </c>
      <c r="AB49" s="17">
        <v>210.716867161604</v>
      </c>
      <c r="AC49" s="17">
        <v>1.5279894762369299</v>
      </c>
      <c r="AD49" s="17">
        <v>22.110301825978102</v>
      </c>
      <c r="AE49" s="17">
        <v>6.5435941621609599</v>
      </c>
      <c r="AF49" s="17">
        <v>0.596366551916092</v>
      </c>
      <c r="AG49" s="17">
        <v>15.8886273262895</v>
      </c>
      <c r="AH49" s="17">
        <v>2.50939987599001</v>
      </c>
      <c r="AI49" s="17">
        <v>8.5878380224382003</v>
      </c>
      <c r="AJ49" s="17">
        <v>6.5042856433459501E-2</v>
      </c>
      <c r="AK49" s="17">
        <v>1.49871794271485</v>
      </c>
      <c r="AL49" s="17">
        <v>2.1040639156865399E-2</v>
      </c>
      <c r="AM49" s="17">
        <v>0</v>
      </c>
      <c r="AN49" s="17">
        <v>0</v>
      </c>
      <c r="AO49" s="17">
        <v>2.0475037608482198</v>
      </c>
      <c r="AP49" s="17">
        <v>2.0475037608482198</v>
      </c>
      <c r="AQ49" s="17">
        <v>0</v>
      </c>
      <c r="AR49" s="17">
        <v>0</v>
      </c>
      <c r="AS49" s="17">
        <v>0.244810329564146</v>
      </c>
      <c r="AT49" s="5">
        <v>5.7759149938750101E-7</v>
      </c>
      <c r="AU49" s="5">
        <v>1.11534932078572E-6</v>
      </c>
      <c r="AV49" s="17">
        <v>13.225520789254601</v>
      </c>
      <c r="AW49" s="17">
        <v>0.30317555521949702</v>
      </c>
      <c r="AX49" s="17">
        <v>4.74054632481445E-2</v>
      </c>
      <c r="AY49" s="17">
        <v>0</v>
      </c>
      <c r="AZ49" s="17">
        <v>26.180862324866101</v>
      </c>
      <c r="BA49" s="17">
        <v>0.128854717559858</v>
      </c>
      <c r="BB49" s="17">
        <v>7.1472434949872404E-4</v>
      </c>
      <c r="BC49" s="17">
        <v>5.2413148475779396E-3</v>
      </c>
      <c r="BD49" s="5">
        <v>5.0631091783924899E-5</v>
      </c>
      <c r="BE49" s="17">
        <v>1.0279662108610701E-4</v>
      </c>
      <c r="BF49" s="17">
        <v>0</v>
      </c>
      <c r="BG49" s="17">
        <v>0</v>
      </c>
      <c r="BH49" s="17">
        <v>1.4995801564898501</v>
      </c>
      <c r="BI49" s="17">
        <v>0.91708728616544599</v>
      </c>
      <c r="BJ49" s="17">
        <v>1.66945478485645E-2</v>
      </c>
      <c r="BK49" s="17">
        <v>1.6039858110528701E-2</v>
      </c>
      <c r="BL49" s="17">
        <v>88.854430772113702</v>
      </c>
      <c r="BM49" s="17">
        <v>1487.87074776589</v>
      </c>
      <c r="BN49" s="17">
        <v>152.09350614417099</v>
      </c>
      <c r="BO49" s="17">
        <v>1653.18977469931</v>
      </c>
      <c r="BP49" s="17">
        <v>0</v>
      </c>
      <c r="BQ49" s="17">
        <v>1.7136947338696</v>
      </c>
      <c r="BR49" s="17">
        <v>0</v>
      </c>
      <c r="BS49" s="17">
        <v>0.13992341233904801</v>
      </c>
      <c r="BT49" s="17">
        <v>4.1227658918963599E-4</v>
      </c>
      <c r="BU49" s="17">
        <v>1.37696898789111E-3</v>
      </c>
      <c r="BV49" s="17">
        <v>1.14515037444402E-3</v>
      </c>
      <c r="BW49" s="17">
        <v>3.44930860289797E-2</v>
      </c>
      <c r="BX49" s="17">
        <v>2.8662342950996698E-2</v>
      </c>
      <c r="BY49" s="17">
        <v>14.347077895285899</v>
      </c>
      <c r="BZ49" s="17">
        <v>0.27828030589130098</v>
      </c>
      <c r="CA49" s="17">
        <v>0.17914520356928301</v>
      </c>
      <c r="CB49" s="17">
        <v>22.1103203227566</v>
      </c>
      <c r="CC49" s="17">
        <v>0.16409200945782801</v>
      </c>
      <c r="CD49" s="17">
        <v>0</v>
      </c>
      <c r="CE49" s="5">
        <v>2.98755911418288E-7</v>
      </c>
      <c r="CF49" s="17">
        <v>0.12505539796182599</v>
      </c>
      <c r="CG49" s="17">
        <v>49.176324089055598</v>
      </c>
      <c r="CH49" s="17">
        <v>47.648334612818701</v>
      </c>
      <c r="CI49" s="17">
        <v>1.5279894762369299</v>
      </c>
      <c r="CJ49" s="17">
        <v>6.3212339820433505E-2</v>
      </c>
      <c r="CK49" s="17">
        <v>0</v>
      </c>
      <c r="CL49" s="17">
        <v>0.61156674515120901</v>
      </c>
      <c r="CM49" s="17">
        <v>0.14662214509719601</v>
      </c>
      <c r="CN49" s="17">
        <v>3.9721620952727399</v>
      </c>
      <c r="CO49" s="17">
        <v>0.82880552125531104</v>
      </c>
      <c r="CP49" s="17">
        <v>0.59635941974349205</v>
      </c>
      <c r="CQ49" s="17">
        <v>15.888645415212901</v>
      </c>
      <c r="CR49" s="17">
        <v>3.2310537565025797E-2</v>
      </c>
      <c r="CS49" s="17">
        <v>0.14155539189911601</v>
      </c>
      <c r="CT49" s="17">
        <v>2.5094143539630802</v>
      </c>
      <c r="CU49" s="17">
        <v>4.43560281530228E-3</v>
      </c>
      <c r="CV49" s="17">
        <v>8.5803098793741093</v>
      </c>
      <c r="CW49" s="17">
        <v>21.765716769895899</v>
      </c>
      <c r="CX49" s="17">
        <v>0</v>
      </c>
      <c r="CY49" s="17">
        <v>0</v>
      </c>
      <c r="CZ49" s="17">
        <v>1.81883098183991</v>
      </c>
      <c r="DA49" s="17">
        <v>9.7495118072859599E-2</v>
      </c>
      <c r="DB49" s="17">
        <v>0</v>
      </c>
      <c r="DC49" s="17">
        <v>87.745606937945297</v>
      </c>
      <c r="DD49" s="17">
        <v>9.2703376536604903E-2</v>
      </c>
      <c r="DE49" s="17">
        <v>2.7944159506938502</v>
      </c>
      <c r="DF49" s="17"/>
      <c r="DG49" s="25">
        <f t="shared" si="34"/>
        <v>8.000001567672485E-3</v>
      </c>
      <c r="DH49" s="94">
        <f t="shared" si="35"/>
        <v>1.0126368016914236</v>
      </c>
      <c r="DI49" s="25">
        <f t="shared" si="36"/>
        <v>1.924699559003526E-2</v>
      </c>
      <c r="DJ49" s="40">
        <f t="shared" si="3"/>
        <v>-2.8893727862916184E-8</v>
      </c>
      <c r="DK49" s="40"/>
      <c r="DL49" s="40">
        <f t="shared" si="4"/>
        <v>-2.9089252637857347E-7</v>
      </c>
      <c r="DM49" s="40">
        <f t="shared" si="5"/>
        <v>-3.3188611165216303E-7</v>
      </c>
      <c r="DN49" s="40">
        <f t="shared" si="6"/>
        <v>-3.2649989441683418E-7</v>
      </c>
      <c r="DO49" s="40">
        <f t="shared" si="7"/>
        <v>-5.7697485343359382E-7</v>
      </c>
      <c r="DP49" s="40">
        <f t="shared" si="8"/>
        <v>-3.3303143022855311E-7</v>
      </c>
      <c r="DQ49" s="72">
        <f t="shared" si="9"/>
        <v>1.1956612887370603E-3</v>
      </c>
      <c r="DR49" s="72">
        <f t="shared" si="10"/>
        <v>-9.5787124461892237E-7</v>
      </c>
      <c r="DS49" s="72">
        <f t="shared" si="11"/>
        <v>9.6772918286413829E-4</v>
      </c>
      <c r="DT49" s="72">
        <f t="shared" si="12"/>
        <v>1.5328799726090059E-4</v>
      </c>
      <c r="DU49" s="72">
        <f t="shared" si="13"/>
        <v>-8.7323484658868953E-7</v>
      </c>
      <c r="DV49" s="72">
        <f t="shared" si="14"/>
        <v>1.8273628808500845E-6</v>
      </c>
      <c r="DW49" s="72">
        <f t="shared" si="15"/>
        <v>-2.5465694064344127E-7</v>
      </c>
      <c r="DX49" s="72">
        <f t="shared" si="16"/>
        <v>-9.7686409740499039E-7</v>
      </c>
      <c r="DY49" s="72">
        <f t="shared" si="17"/>
        <v>1.5362488740777905E-6</v>
      </c>
      <c r="DZ49" s="72">
        <f t="shared" si="18"/>
        <v>8.666082028523116E-4</v>
      </c>
      <c r="EA49" s="72">
        <f t="shared" si="19"/>
        <v>3.5213918105041929E-7</v>
      </c>
      <c r="EB49" s="72">
        <f t="shared" si="20"/>
        <v>-1.8352279975391395E-6</v>
      </c>
      <c r="EC49" s="72">
        <f t="shared" si="21"/>
        <v>-4.4148878570712158E-7</v>
      </c>
      <c r="ED49" s="72">
        <f t="shared" si="22"/>
        <v>4.9154609266313097E-7</v>
      </c>
      <c r="EE49" s="72">
        <f t="shared" si="23"/>
        <v>-2.298382962170069E-4</v>
      </c>
      <c r="EF49" s="72">
        <f t="shared" si="24"/>
        <v>2.4465619866732639E-9</v>
      </c>
      <c r="EG49" s="72">
        <f t="shared" si="25"/>
        <v>9.2337270606559753E-8</v>
      </c>
      <c r="EH49" s="40">
        <f t="shared" si="26"/>
        <v>1.54047124311492E-6</v>
      </c>
      <c r="EI49" s="69">
        <f t="shared" si="27"/>
        <v>-8.7100047404993494E-5</v>
      </c>
      <c r="EJ49" s="40">
        <f t="shared" si="28"/>
        <v>2.8749839045735733E-4</v>
      </c>
      <c r="EK49" s="40">
        <f t="shared" si="29"/>
        <v>-8.5314186494558837E-7</v>
      </c>
      <c r="EL49" s="40">
        <f t="shared" si="30"/>
        <v>7.3519507217833856E-6</v>
      </c>
      <c r="EM49" s="69">
        <f t="shared" si="31"/>
        <v>4.5858505357095623E-6</v>
      </c>
      <c r="EN49" s="40">
        <f t="shared" si="32"/>
        <v>-9.1244079005711616E-7</v>
      </c>
      <c r="EO49" s="40">
        <f t="shared" si="33"/>
        <v>-9.4170099326562839E-7</v>
      </c>
      <c r="EP49" s="40"/>
      <c r="EQ49" s="40"/>
      <c r="ER49" s="40"/>
      <c r="ES49" s="40"/>
    </row>
    <row r="50" spans="1:149" x14ac:dyDescent="0.25">
      <c r="A50" s="15" t="s">
        <v>220</v>
      </c>
      <c r="B50" s="15">
        <v>203.08967559000001</v>
      </c>
      <c r="D50" s="15">
        <v>1289.4310948</v>
      </c>
      <c r="E50" s="15">
        <v>34.562913119999997</v>
      </c>
      <c r="F50" s="15">
        <v>33.493374240000001</v>
      </c>
      <c r="G50" s="15">
        <v>5.6334223400000001</v>
      </c>
      <c r="H50" s="15">
        <v>45.752744759999999</v>
      </c>
      <c r="I50" s="15"/>
      <c r="J50" s="17" t="s">
        <v>220</v>
      </c>
      <c r="K50" s="17">
        <v>0</v>
      </c>
      <c r="L50" s="17">
        <v>0.50817150857539295</v>
      </c>
      <c r="M50" s="17">
        <v>4.6165414886826697E-2</v>
      </c>
      <c r="N50" s="17">
        <v>0.24469794125295499</v>
      </c>
      <c r="O50" s="17">
        <v>0.24469794125295499</v>
      </c>
      <c r="P50" s="17">
        <v>0.72672709995826601</v>
      </c>
      <c r="Q50" s="17">
        <v>0</v>
      </c>
      <c r="R50" s="17">
        <v>1.4747211369456001E-4</v>
      </c>
      <c r="S50" s="17">
        <v>7.2000448891901801E-4</v>
      </c>
      <c r="T50" s="17">
        <v>0.11841899897093799</v>
      </c>
      <c r="U50" s="17">
        <v>1.40001912032111E-4</v>
      </c>
      <c r="V50" s="17">
        <v>2.53095634227E-2</v>
      </c>
      <c r="W50" s="17">
        <v>4.9007483268572504E-3</v>
      </c>
      <c r="X50" s="17">
        <v>3.0036856292817802E-3</v>
      </c>
      <c r="Y50" s="17">
        <v>1.07399608367393</v>
      </c>
      <c r="Z50" s="5">
        <v>4.8498612707441102E-8</v>
      </c>
      <c r="AA50" s="5">
        <v>1.9399399048925999E-7</v>
      </c>
      <c r="AB50" s="17">
        <v>203.089522757982</v>
      </c>
      <c r="AC50" s="17">
        <v>1.06953864056394</v>
      </c>
      <c r="AD50" s="17">
        <v>15.541957403837101</v>
      </c>
      <c r="AE50" s="17">
        <v>4.5996782355307904</v>
      </c>
      <c r="AF50" s="17">
        <v>0.41920306027987603</v>
      </c>
      <c r="AG50" s="17">
        <v>11.168563687120001</v>
      </c>
      <c r="AH50" s="17">
        <v>1.7639268708587501</v>
      </c>
      <c r="AI50" s="17">
        <v>4.4779112713089804</v>
      </c>
      <c r="AJ50" s="17">
        <v>3.39149057420692E-2</v>
      </c>
      <c r="AK50" s="17">
        <v>0.78146914648841703</v>
      </c>
      <c r="AL50" s="17">
        <v>1.0971094566335099E-2</v>
      </c>
      <c r="AM50" s="17">
        <v>0</v>
      </c>
      <c r="AN50" s="17">
        <v>0</v>
      </c>
      <c r="AO50" s="17">
        <v>1.0676195020152399</v>
      </c>
      <c r="AP50" s="17">
        <v>1.0676195020152399</v>
      </c>
      <c r="AQ50" s="17">
        <v>0</v>
      </c>
      <c r="AR50" s="17">
        <v>0</v>
      </c>
      <c r="AS50" s="17">
        <v>0.12764980118819499</v>
      </c>
      <c r="AT50" s="5">
        <v>4.06010401871922E-7</v>
      </c>
      <c r="AU50" s="5">
        <v>7.8401505478911496E-7</v>
      </c>
      <c r="AV50" s="17">
        <v>10.3154517793173</v>
      </c>
      <c r="AW50" s="17">
        <v>0.15808310722539301</v>
      </c>
      <c r="AX50" s="17">
        <v>2.47184700530244E-2</v>
      </c>
      <c r="AY50" s="17">
        <v>0</v>
      </c>
      <c r="AZ50" s="17">
        <v>13.6513501632667</v>
      </c>
      <c r="BA50" s="17">
        <v>6.7188084937264095E-2</v>
      </c>
      <c r="BB50" s="17">
        <v>5.02399650137513E-4</v>
      </c>
      <c r="BC50" s="17">
        <v>3.6842746443117901E-3</v>
      </c>
      <c r="BD50" s="5">
        <v>3.5590142865016397E-5</v>
      </c>
      <c r="BE50" s="5">
        <v>7.2258632168741696E-5</v>
      </c>
      <c r="BF50" s="17">
        <v>0</v>
      </c>
      <c r="BG50" s="17">
        <v>0</v>
      </c>
      <c r="BH50" s="17">
        <v>0.78191713738171398</v>
      </c>
      <c r="BI50" s="17">
        <v>0.64464691995017498</v>
      </c>
      <c r="BJ50" s="17">
        <v>1.17350681237013E-2</v>
      </c>
      <c r="BK50" s="17">
        <v>1.1274886768189499E-2</v>
      </c>
      <c r="BL50" s="17">
        <v>46.330894234362297</v>
      </c>
      <c r="BM50" s="17">
        <v>1160.4879251980501</v>
      </c>
      <c r="BN50" s="17">
        <v>118.627625188026</v>
      </c>
      <c r="BO50" s="17">
        <v>1289.4310021654001</v>
      </c>
      <c r="BP50" s="17">
        <v>0</v>
      </c>
      <c r="BQ50" s="17">
        <v>0.89356305792963897</v>
      </c>
      <c r="BR50" s="17">
        <v>0</v>
      </c>
      <c r="BS50" s="17">
        <v>7.5026763267941998E-2</v>
      </c>
      <c r="BT50" s="17">
        <v>2.8980116121240899E-4</v>
      </c>
      <c r="BU50" s="17">
        <v>9.6791562138174604E-4</v>
      </c>
      <c r="BV50" s="17">
        <v>8.0495610209824805E-4</v>
      </c>
      <c r="BW50" s="17">
        <v>2.09602096220903E-2</v>
      </c>
      <c r="BX50" s="17">
        <v>2.0147588990338201E-2</v>
      </c>
      <c r="BY50" s="17">
        <v>7.4809191794358298</v>
      </c>
      <c r="BZ50" s="17">
        <v>0.19561110936799</v>
      </c>
      <c r="CA50" s="17">
        <v>0.12592622322018099</v>
      </c>
      <c r="CB50" s="17">
        <v>15.5419717801771</v>
      </c>
      <c r="CC50" s="17">
        <v>0.115344886361657</v>
      </c>
      <c r="CD50" s="17">
        <v>0</v>
      </c>
      <c r="CE50" s="5">
        <v>2.1000434030765499E-7</v>
      </c>
      <c r="CF50" s="17">
        <v>8.7904915228977504E-2</v>
      </c>
      <c r="CG50" s="17">
        <v>34.562899339497001</v>
      </c>
      <c r="CH50" s="17">
        <v>33.493360698933003</v>
      </c>
      <c r="CI50" s="17">
        <v>1.06953864056394</v>
      </c>
      <c r="CJ50" s="17">
        <v>4.4433747873917601E-2</v>
      </c>
      <c r="CK50" s="17">
        <v>0</v>
      </c>
      <c r="CL50" s="17">
        <v>0.42988708485038801</v>
      </c>
      <c r="CM50" s="17">
        <v>0.10306495942723901</v>
      </c>
      <c r="CN50" s="17">
        <v>2.79214481313072</v>
      </c>
      <c r="CO50" s="17">
        <v>0.58259115295116204</v>
      </c>
      <c r="CP50" s="17">
        <v>0.41919784778187402</v>
      </c>
      <c r="CQ50" s="17">
        <v>11.1685767290023</v>
      </c>
      <c r="CR50" s="17">
        <v>1.68475685995189E-2</v>
      </c>
      <c r="CS50" s="17">
        <v>9.9503245631265905E-2</v>
      </c>
      <c r="CT50" s="17">
        <v>1.76393671041739</v>
      </c>
      <c r="CU50" s="17">
        <v>3.1179045204671502E-3</v>
      </c>
      <c r="CV50" s="17">
        <v>5.6334192757419901</v>
      </c>
      <c r="CW50" s="17">
        <v>11.349178030759999</v>
      </c>
      <c r="CX50" s="17">
        <v>0</v>
      </c>
      <c r="CY50" s="17">
        <v>0</v>
      </c>
      <c r="CZ50" s="17">
        <v>0.94838429450074802</v>
      </c>
      <c r="DA50" s="17">
        <v>5.0836347798553401E-2</v>
      </c>
      <c r="DB50" s="17">
        <v>0</v>
      </c>
      <c r="DC50" s="17">
        <v>45.752727181886797</v>
      </c>
      <c r="DD50" s="17">
        <v>4.83379499009342E-2</v>
      </c>
      <c r="DE50" s="17">
        <v>1.45707930252937</v>
      </c>
      <c r="DF50" s="17"/>
      <c r="DG50" s="25">
        <f t="shared" si="34"/>
        <v>8.0000029175613836E-3</v>
      </c>
      <c r="DH50" s="94">
        <f t="shared" si="35"/>
        <v>1.0126367779165828</v>
      </c>
      <c r="DI50" s="25">
        <f t="shared" si="36"/>
        <v>1.9247006167724203E-2</v>
      </c>
      <c r="DJ50" s="40">
        <f t="shared" si="3"/>
        <v>-7.5253465038576687E-7</v>
      </c>
      <c r="DK50" s="40"/>
      <c r="DL50" s="40">
        <f t="shared" si="4"/>
        <v>-7.184145030846054E-8</v>
      </c>
      <c r="DM50" s="40">
        <f t="shared" si="5"/>
        <v>-3.9870779840378744E-7</v>
      </c>
      <c r="DN50" s="40">
        <f t="shared" si="6"/>
        <v>-4.0429091740137283E-7</v>
      </c>
      <c r="DO50" s="40">
        <f t="shared" si="7"/>
        <v>-5.439425317433809E-7</v>
      </c>
      <c r="DP50" s="40">
        <f t="shared" si="8"/>
        <v>-3.8419800371920453E-7</v>
      </c>
      <c r="DQ50" s="72">
        <f t="shared" si="9"/>
        <v>1.1962205471616424E-3</v>
      </c>
      <c r="DR50" s="72">
        <f t="shared" si="10"/>
        <v>-2.0231488517904457E-6</v>
      </c>
      <c r="DS50" s="72">
        <f t="shared" si="11"/>
        <v>9.645225765285405E-4</v>
      </c>
      <c r="DT50" s="72">
        <f t="shared" si="12"/>
        <v>1.5268842147284198E-4</v>
      </c>
      <c r="DU50" s="72">
        <f t="shared" si="13"/>
        <v>-2.3977431391573061E-6</v>
      </c>
      <c r="DV50" s="72">
        <f t="shared" si="14"/>
        <v>9.5013569089154399E-7</v>
      </c>
      <c r="DW50" s="72">
        <f t="shared" si="15"/>
        <v>1.0515502248349741E-7</v>
      </c>
      <c r="DX50" s="72">
        <f t="shared" si="16"/>
        <v>2.7701392869965198E-6</v>
      </c>
      <c r="DY50" s="72">
        <f t="shared" si="17"/>
        <v>2.1535351619262766E-7</v>
      </c>
      <c r="DZ50" s="72">
        <f t="shared" si="18"/>
        <v>8.6703779790623574E-4</v>
      </c>
      <c r="EA50" s="72">
        <f t="shared" si="19"/>
        <v>-2.4100979776681368E-6</v>
      </c>
      <c r="EB50" s="72">
        <f t="shared" si="20"/>
        <v>5.2283112675467029E-6</v>
      </c>
      <c r="EC50" s="72">
        <f t="shared" si="21"/>
        <v>1.0048756147474635E-6</v>
      </c>
      <c r="ED50" s="72">
        <f t="shared" si="22"/>
        <v>1.4240626515401645E-6</v>
      </c>
      <c r="EE50" s="72">
        <f t="shared" si="23"/>
        <v>-2.3112050638322316E-4</v>
      </c>
      <c r="EF50" s="72">
        <f t="shared" si="24"/>
        <v>6.9933796727982919E-7</v>
      </c>
      <c r="EG50" s="72">
        <f t="shared" si="25"/>
        <v>-2.0955946368993567E-7</v>
      </c>
      <c r="EH50" s="40">
        <f t="shared" si="26"/>
        <v>4.0058390325439095E-6</v>
      </c>
      <c r="EI50" s="69">
        <f t="shared" si="27"/>
        <v>-8.1700366976408578E-5</v>
      </c>
      <c r="EJ50" s="40">
        <f t="shared" si="28"/>
        <v>2.8852639701933884E-4</v>
      </c>
      <c r="EK50" s="40">
        <f t="shared" si="29"/>
        <v>4.5333574080178455E-6</v>
      </c>
      <c r="EL50" s="40">
        <f t="shared" si="30"/>
        <v>4.3055311517374562E-6</v>
      </c>
      <c r="EM50" s="69">
        <f t="shared" si="31"/>
        <v>-2.0301692981652035E-6</v>
      </c>
      <c r="EN50" s="40">
        <f t="shared" si="32"/>
        <v>-9.0968371116129608E-7</v>
      </c>
      <c r="EO50" s="40">
        <f t="shared" si="33"/>
        <v>-9.3873250798960805E-7</v>
      </c>
      <c r="EP50" s="40"/>
      <c r="EQ50" s="40"/>
      <c r="ER50" s="40"/>
      <c r="ES50" s="40"/>
    </row>
    <row r="51" spans="1:149" x14ac:dyDescent="0.25">
      <c r="A51" s="15" t="s">
        <v>221</v>
      </c>
      <c r="I51" s="15"/>
      <c r="J51" s="17"/>
      <c r="N51" s="17"/>
      <c r="O51" s="17"/>
      <c r="P51" s="17"/>
      <c r="T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M51" s="17"/>
      <c r="AO51" s="17"/>
      <c r="AP51" s="17"/>
      <c r="AT51" s="17"/>
      <c r="AU51" s="17"/>
      <c r="AV51" s="17"/>
      <c r="AW51" s="17"/>
      <c r="AX51" s="17"/>
      <c r="BB51" s="17"/>
      <c r="BC51" s="17"/>
      <c r="BD51" s="17"/>
      <c r="BE51" s="17"/>
      <c r="BF51" s="17"/>
      <c r="BH51" s="17"/>
      <c r="BI51" s="17"/>
      <c r="BJ51" s="17"/>
      <c r="BK51" s="17"/>
      <c r="BM51" s="17"/>
      <c r="BN51" s="17"/>
      <c r="BO51" s="17"/>
      <c r="BP51" s="17"/>
      <c r="BQ51" s="17"/>
      <c r="BS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S51" s="17"/>
      <c r="CT51" s="17"/>
      <c r="CU51" s="17"/>
      <c r="CV51" s="17"/>
      <c r="CX51" s="17"/>
      <c r="CY51" s="17"/>
      <c r="CZ51" s="17"/>
      <c r="DA51" s="17"/>
      <c r="DB51" s="17"/>
      <c r="DC51" s="17"/>
      <c r="DE51" s="17"/>
      <c r="DF51" s="17"/>
      <c r="DG51" s="25" t="e">
        <f t="shared" si="34"/>
        <v>#DIV/0!</v>
      </c>
      <c r="DH51" s="94" t="e">
        <f t="shared" si="35"/>
        <v>#DIV/0!</v>
      </c>
      <c r="DI51" s="25" t="e">
        <f t="shared" si="36"/>
        <v>#DIV/0!</v>
      </c>
      <c r="DJ51" s="40">
        <f t="shared" si="3"/>
        <v>0</v>
      </c>
      <c r="DK51" s="40"/>
      <c r="DL51" s="40">
        <f t="shared" si="4"/>
        <v>0</v>
      </c>
      <c r="DM51" s="40">
        <f t="shared" si="5"/>
        <v>0</v>
      </c>
      <c r="DN51" s="40">
        <f t="shared" si="6"/>
        <v>0</v>
      </c>
      <c r="DO51" s="40">
        <f t="shared" si="7"/>
        <v>0</v>
      </c>
      <c r="DP51" s="40">
        <f t="shared" si="8"/>
        <v>0</v>
      </c>
      <c r="DQ51" s="72" t="e">
        <f t="shared" si="9"/>
        <v>#DIV/0!</v>
      </c>
      <c r="DR51" s="72" t="e">
        <f t="shared" si="10"/>
        <v>#DIV/0!</v>
      </c>
      <c r="DS51" s="72" t="e">
        <f t="shared" si="11"/>
        <v>#DIV/0!</v>
      </c>
      <c r="DT51" s="72" t="e">
        <f t="shared" si="12"/>
        <v>#DIV/0!</v>
      </c>
      <c r="DU51" s="72" t="e">
        <f t="shared" si="13"/>
        <v>#DIV/0!</v>
      </c>
      <c r="DV51" s="72" t="e">
        <f t="shared" si="14"/>
        <v>#DIV/0!</v>
      </c>
      <c r="DW51" s="72" t="e">
        <f t="shared" si="15"/>
        <v>#DIV/0!</v>
      </c>
      <c r="DX51" s="72" t="e">
        <f t="shared" si="16"/>
        <v>#DIV/0!</v>
      </c>
      <c r="DY51" s="72" t="e">
        <f t="shared" si="17"/>
        <v>#DIV/0!</v>
      </c>
      <c r="DZ51" s="72" t="e">
        <f t="shared" si="18"/>
        <v>#DIV/0!</v>
      </c>
      <c r="EA51" s="72" t="e">
        <f t="shared" si="19"/>
        <v>#DIV/0!</v>
      </c>
      <c r="EB51" s="72" t="e">
        <f t="shared" si="20"/>
        <v>#DIV/0!</v>
      </c>
      <c r="EC51" s="72" t="e">
        <f t="shared" si="21"/>
        <v>#DIV/0!</v>
      </c>
      <c r="ED51" s="72" t="e">
        <f t="shared" si="22"/>
        <v>#DIV/0!</v>
      </c>
      <c r="EE51" s="72" t="e">
        <f t="shared" si="23"/>
        <v>#DIV/0!</v>
      </c>
      <c r="EF51" s="72" t="e">
        <f t="shared" si="24"/>
        <v>#DIV/0!</v>
      </c>
      <c r="EG51" s="72" t="e">
        <f t="shared" si="25"/>
        <v>#DIV/0!</v>
      </c>
      <c r="EH51" s="40" t="e">
        <f t="shared" si="26"/>
        <v>#DIV/0!</v>
      </c>
      <c r="EI51" s="69" t="e">
        <f t="shared" si="27"/>
        <v>#DIV/0!</v>
      </c>
      <c r="EJ51" s="40" t="e">
        <f t="shared" si="28"/>
        <v>#DIV/0!</v>
      </c>
      <c r="EK51" s="40" t="e">
        <f t="shared" si="29"/>
        <v>#DIV/0!</v>
      </c>
      <c r="EL51" s="40" t="e">
        <f t="shared" si="30"/>
        <v>#DIV/0!</v>
      </c>
      <c r="EM51" s="69" t="e">
        <f t="shared" si="31"/>
        <v>#DIV/0!</v>
      </c>
      <c r="EN51" s="40" t="e">
        <f t="shared" si="32"/>
        <v>#DIV/0!</v>
      </c>
      <c r="EO51" s="40" t="e">
        <f t="shared" si="33"/>
        <v>#DIV/0!</v>
      </c>
      <c r="EP51" s="40"/>
      <c r="EQ51" s="40"/>
      <c r="ER51" s="40"/>
      <c r="ES51" s="40"/>
    </row>
    <row r="52" spans="1:149" x14ac:dyDescent="0.25">
      <c r="A52" s="30"/>
      <c r="I52" s="15"/>
      <c r="J52" s="17"/>
      <c r="N52" s="17"/>
      <c r="O52" s="17"/>
      <c r="P52" s="17"/>
      <c r="T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M52" s="17"/>
      <c r="AO52" s="17"/>
      <c r="AP52" s="17"/>
      <c r="AT52" s="17"/>
      <c r="AU52" s="17"/>
      <c r="AV52" s="17"/>
      <c r="AW52" s="17"/>
      <c r="AX52" s="17"/>
      <c r="BB52" s="17"/>
      <c r="BC52" s="17"/>
      <c r="BD52" s="17"/>
      <c r="BE52" s="17"/>
      <c r="BF52" s="17"/>
      <c r="BH52" s="17"/>
      <c r="BI52" s="17"/>
      <c r="BJ52" s="17"/>
      <c r="BK52" s="17"/>
      <c r="BM52" s="17"/>
      <c r="BN52" s="17"/>
      <c r="BO52" s="17"/>
      <c r="BP52" s="17"/>
      <c r="BQ52" s="17"/>
      <c r="BS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S52" s="17"/>
      <c r="CT52" s="17"/>
      <c r="CU52" s="17"/>
      <c r="CV52" s="17"/>
      <c r="CX52" s="17"/>
      <c r="CY52" s="17"/>
      <c r="CZ52" s="17"/>
      <c r="DA52" s="17"/>
      <c r="DB52" s="17"/>
      <c r="DC52" s="17"/>
      <c r="DE52" s="17"/>
      <c r="DF52" s="17"/>
      <c r="DJ52" s="17"/>
      <c r="DK52" s="17"/>
      <c r="DL52" s="17"/>
      <c r="DM52" s="17"/>
      <c r="DN52" s="17"/>
      <c r="DO52" s="17"/>
      <c r="DP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</row>
    <row r="53" spans="1:149" s="17" customFormat="1" x14ac:dyDescent="0.25">
      <c r="A53" s="30"/>
      <c r="B53" s="15"/>
      <c r="C53" s="15"/>
      <c r="D53" s="15"/>
      <c r="E53" s="15"/>
      <c r="F53" s="15"/>
      <c r="G53" s="15"/>
      <c r="H53" s="15"/>
      <c r="I53" s="15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</row>
    <row r="54" spans="1:149" x14ac:dyDescent="0.25">
      <c r="A54" s="30" t="s">
        <v>342</v>
      </c>
      <c r="I54" s="15"/>
      <c r="J54" s="17"/>
      <c r="N54" s="17"/>
      <c r="O54" s="17"/>
      <c r="P54" s="17"/>
      <c r="T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M54" s="17"/>
      <c r="AO54" s="17"/>
      <c r="AP54" s="17"/>
      <c r="AT54" s="17"/>
      <c r="AU54" s="17"/>
      <c r="AV54" s="17"/>
      <c r="AW54" s="17"/>
      <c r="AX54" s="17"/>
      <c r="BB54" s="17"/>
      <c r="BC54" s="17"/>
      <c r="BD54" s="17"/>
      <c r="BE54" s="17"/>
      <c r="BF54" s="17"/>
      <c r="BH54" s="17"/>
      <c r="BI54" s="17"/>
      <c r="BJ54" s="17"/>
      <c r="BK54" s="17"/>
      <c r="BM54" s="17"/>
      <c r="BN54" s="17"/>
      <c r="BO54" s="17"/>
      <c r="BP54" s="17"/>
      <c r="BQ54" s="17"/>
      <c r="BS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S54" s="17"/>
      <c r="CT54" s="17"/>
      <c r="CU54" s="17"/>
      <c r="CV54" s="17"/>
      <c r="CX54" s="17"/>
      <c r="CY54" s="17"/>
      <c r="CZ54" s="17"/>
      <c r="DA54" s="17"/>
      <c r="DB54" s="17"/>
      <c r="DC54" s="17"/>
      <c r="DE54" s="17"/>
      <c r="DF54" s="17"/>
      <c r="DJ54" s="17"/>
      <c r="DK54" s="17"/>
      <c r="DL54" s="17"/>
      <c r="DM54" s="17"/>
      <c r="DN54" s="17"/>
      <c r="DO54" s="17"/>
      <c r="DP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</row>
    <row r="55" spans="1:149" x14ac:dyDescent="0.25">
      <c r="A55" s="15" t="s">
        <v>344</v>
      </c>
      <c r="I55" s="15"/>
      <c r="J55" s="17"/>
      <c r="N55" s="17"/>
      <c r="O55" s="17"/>
      <c r="P55" s="17"/>
      <c r="T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M55" s="17"/>
      <c r="AO55" s="17"/>
      <c r="AP55" s="17"/>
      <c r="AT55" s="17"/>
      <c r="AU55" s="17"/>
      <c r="AV55" s="17"/>
      <c r="AW55" s="17"/>
      <c r="AX55" s="17"/>
      <c r="BB55" s="17"/>
      <c r="BC55" s="17"/>
      <c r="BD55" s="17"/>
      <c r="BE55" s="17"/>
      <c r="BF55" s="17"/>
      <c r="BH55" s="17"/>
      <c r="BI55" s="17"/>
      <c r="BJ55" s="17"/>
      <c r="BK55" s="17"/>
      <c r="BM55" s="17"/>
      <c r="BN55" s="17"/>
      <c r="BO55" s="17"/>
      <c r="BP55" s="17"/>
      <c r="BQ55" s="17"/>
      <c r="BS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S55" s="17"/>
      <c r="CT55" s="17"/>
      <c r="CU55" s="17"/>
      <c r="CV55" s="17"/>
      <c r="CX55" s="17"/>
      <c r="CY55" s="17"/>
      <c r="CZ55" s="17"/>
      <c r="DA55" s="17"/>
      <c r="DB55" s="17"/>
      <c r="DC55" s="17"/>
      <c r="DE55" s="17"/>
      <c r="DF55" s="17"/>
      <c r="DJ55" s="17"/>
      <c r="DK55" s="17"/>
      <c r="DL55" s="17"/>
      <c r="DM55" s="17"/>
      <c r="DN55" s="17"/>
      <c r="DO55" s="17"/>
      <c r="DP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</row>
    <row r="56" spans="1:149" x14ac:dyDescent="0.25">
      <c r="A56" s="15" t="s">
        <v>345</v>
      </c>
      <c r="I56" s="15"/>
      <c r="J56" s="17"/>
      <c r="N56" s="17"/>
      <c r="O56" s="17"/>
      <c r="P56" s="17"/>
      <c r="T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M56" s="17"/>
      <c r="AO56" s="17"/>
      <c r="AP56" s="17"/>
      <c r="AT56" s="17"/>
      <c r="AU56" s="17"/>
      <c r="AV56" s="17"/>
      <c r="AW56" s="17"/>
      <c r="AX56" s="17"/>
      <c r="BB56" s="17"/>
      <c r="BC56" s="17"/>
      <c r="BD56" s="17"/>
      <c r="BE56" s="17"/>
      <c r="BF56" s="17"/>
      <c r="BH56" s="17"/>
      <c r="BI56" s="17"/>
      <c r="BJ56" s="17"/>
      <c r="BK56" s="17"/>
      <c r="BM56" s="17"/>
      <c r="BN56" s="17"/>
      <c r="BO56" s="17"/>
      <c r="BP56" s="17"/>
      <c r="BQ56" s="17"/>
      <c r="BS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S56" s="17"/>
      <c r="CT56" s="17"/>
      <c r="CU56" s="17"/>
      <c r="CV56" s="17"/>
      <c r="CX56" s="17"/>
      <c r="CY56" s="17"/>
      <c r="CZ56" s="17"/>
      <c r="DA56" s="17"/>
      <c r="DB56" s="17"/>
      <c r="DC56" s="17"/>
      <c r="DE56" s="17"/>
      <c r="DF56" s="17"/>
      <c r="DJ56" s="17"/>
      <c r="DK56" s="17"/>
      <c r="DL56" s="17"/>
      <c r="DM56" s="17"/>
      <c r="DN56" s="17"/>
      <c r="DO56" s="17"/>
      <c r="DP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</row>
    <row r="57" spans="1:149" s="17" customFormat="1" x14ac:dyDescent="0.25">
      <c r="A57" s="17" t="s">
        <v>346</v>
      </c>
      <c r="B57" s="15"/>
      <c r="C57" s="15"/>
      <c r="D57" s="15"/>
      <c r="E57" s="15"/>
      <c r="F57" s="15"/>
      <c r="G57" s="15"/>
      <c r="H57" s="15"/>
      <c r="I57" s="15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</row>
    <row r="58" spans="1:149" s="17" customFormat="1" x14ac:dyDescent="0.25">
      <c r="A58" s="17" t="s">
        <v>424</v>
      </c>
      <c r="B58" s="15"/>
      <c r="C58" s="15"/>
      <c r="D58" s="15"/>
      <c r="E58" s="15"/>
      <c r="F58" s="15"/>
      <c r="G58" s="15"/>
      <c r="H58" s="15"/>
      <c r="I58" s="15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</row>
    <row r="59" spans="1:149" s="17" customFormat="1" x14ac:dyDescent="0.25">
      <c r="A59" s="17" t="s">
        <v>378</v>
      </c>
      <c r="B59" s="15">
        <v>3918.6533539000002</v>
      </c>
      <c r="C59" s="15"/>
      <c r="D59" s="15">
        <v>25233.425259</v>
      </c>
      <c r="E59" s="15">
        <v>663.24944891999996</v>
      </c>
      <c r="F59" s="15">
        <v>642.89595211000005</v>
      </c>
      <c r="G59" s="15">
        <v>84.755394300000006</v>
      </c>
      <c r="H59" s="15">
        <v>946.06577456000002</v>
      </c>
      <c r="I59" s="15"/>
      <c r="J59" s="17" t="s">
        <v>425</v>
      </c>
      <c r="K59" s="17">
        <v>0</v>
      </c>
      <c r="L59" s="17">
        <v>10.5078610969158</v>
      </c>
      <c r="M59" s="17">
        <v>0.95460219075351704</v>
      </c>
      <c r="N59" s="17">
        <v>5.0598181165585601</v>
      </c>
      <c r="O59" s="17">
        <v>5.0598181165585601</v>
      </c>
      <c r="P59" s="17">
        <v>15.0271165009838</v>
      </c>
      <c r="Q59" s="17">
        <v>0</v>
      </c>
      <c r="R59" s="17">
        <v>2.830663853569E-3</v>
      </c>
      <c r="S59" s="17">
        <v>1.3820309666716201E-2</v>
      </c>
      <c r="T59" s="17">
        <v>2.4486393968900102</v>
      </c>
      <c r="U59" s="17">
        <v>2.6873129322052998E-3</v>
      </c>
      <c r="V59" s="17">
        <v>0.523346427222525</v>
      </c>
      <c r="W59" s="17">
        <v>9.4068789431042105E-2</v>
      </c>
      <c r="X59" s="17">
        <v>5.76550903619438E-2</v>
      </c>
      <c r="Y59" s="17">
        <v>22.207873512896001</v>
      </c>
      <c r="Z59" s="5">
        <v>9.3092327033625903E-7</v>
      </c>
      <c r="AA59" s="5">
        <v>3.7236515010719899E-6</v>
      </c>
      <c r="AB59" s="17">
        <v>3918.6522406477102</v>
      </c>
      <c r="AC59" s="17">
        <v>20.353465083747999</v>
      </c>
      <c r="AD59" s="17">
        <v>298.32294831814897</v>
      </c>
      <c r="AE59" s="17">
        <v>88.289455050513396</v>
      </c>
      <c r="AF59" s="17">
        <v>8.0464647356382706</v>
      </c>
      <c r="AG59" s="17">
        <v>214.37749203304699</v>
      </c>
      <c r="AH59" s="17">
        <v>33.857966004728901</v>
      </c>
      <c r="AI59" s="17">
        <v>92.593516840791295</v>
      </c>
      <c r="AJ59" s="17">
        <v>0.70128284638972105</v>
      </c>
      <c r="AK59" s="17">
        <v>16.1590112567036</v>
      </c>
      <c r="AL59" s="17">
        <v>0.22685834318342399</v>
      </c>
      <c r="AM59" s="17">
        <v>0</v>
      </c>
      <c r="AN59" s="17">
        <v>0</v>
      </c>
      <c r="AO59" s="17">
        <v>22.0760434529865</v>
      </c>
      <c r="AP59" s="17">
        <v>22.0760434529865</v>
      </c>
      <c r="AQ59" s="17">
        <v>0</v>
      </c>
      <c r="AR59" s="17">
        <v>0</v>
      </c>
      <c r="AS59" s="17">
        <v>2.6395191191074501</v>
      </c>
      <c r="AT59" s="5">
        <v>7.7931493410177607E-6</v>
      </c>
      <c r="AU59" s="5">
        <v>1.50489806369406E-5</v>
      </c>
      <c r="AV59" s="17">
        <v>201.86800595997499</v>
      </c>
      <c r="AW59" s="17">
        <v>3.2688273887354802</v>
      </c>
      <c r="AX59" s="17">
        <v>0.51112273606705105</v>
      </c>
      <c r="AY59" s="17">
        <v>0</v>
      </c>
      <c r="AZ59" s="17">
        <v>282.27956584277899</v>
      </c>
      <c r="BA59" s="17">
        <v>1.3892945128929599</v>
      </c>
      <c r="BB59" s="17">
        <v>9.6434235629998203E-3</v>
      </c>
      <c r="BC59" s="17">
        <v>7.0718507360681596E-2</v>
      </c>
      <c r="BD59" s="17">
        <v>6.8314227087088104E-4</v>
      </c>
      <c r="BE59" s="17">
        <v>1.3869836773094701E-3</v>
      </c>
      <c r="BF59" s="17">
        <v>0</v>
      </c>
      <c r="BG59" s="17">
        <v>0</v>
      </c>
      <c r="BH59" s="17">
        <v>16.1683077643</v>
      </c>
      <c r="BI59" s="17">
        <v>12.3738472888109</v>
      </c>
      <c r="BJ59" s="17">
        <v>0.22525120565265</v>
      </c>
      <c r="BK59" s="17">
        <v>0.21641808142771299</v>
      </c>
      <c r="BL59" s="17">
        <v>958.01485092897303</v>
      </c>
      <c r="BM59" s="17">
        <v>22710.039929319799</v>
      </c>
      <c r="BN59" s="17">
        <v>2321.4769487899298</v>
      </c>
      <c r="BO59" s="17">
        <v>25233.384884069699</v>
      </c>
      <c r="BP59" s="17">
        <v>0</v>
      </c>
      <c r="BQ59" s="17">
        <v>18.4769940361392</v>
      </c>
      <c r="BR59" s="17">
        <v>0</v>
      </c>
      <c r="BS59" s="17">
        <v>1.5395006482812199</v>
      </c>
      <c r="BT59" s="17">
        <v>5.5626615692719802E-3</v>
      </c>
      <c r="BU59" s="17">
        <v>1.8578606868852501E-2</v>
      </c>
      <c r="BV59" s="17">
        <v>1.5450903353163899E-2</v>
      </c>
      <c r="BW59" s="17">
        <v>0.41632630811576399</v>
      </c>
      <c r="BX59" s="17">
        <v>0.38672711067753501</v>
      </c>
      <c r="BY59" s="17">
        <v>154.68862105655799</v>
      </c>
      <c r="BZ59" s="17">
        <v>3.75471079625434</v>
      </c>
      <c r="CA59" s="17">
        <v>2.41712074802824</v>
      </c>
      <c r="CB59" s="17">
        <v>298.323166476518</v>
      </c>
      <c r="CC59" s="17">
        <v>2.2140124032033102</v>
      </c>
      <c r="CD59" s="17">
        <v>0</v>
      </c>
      <c r="CE59" s="5">
        <v>4.0309453760809502E-6</v>
      </c>
      <c r="CF59" s="17">
        <v>1.6873113116949601</v>
      </c>
      <c r="CG59" s="17">
        <v>663.24849479968202</v>
      </c>
      <c r="CH59" s="17">
        <v>642.89502971593402</v>
      </c>
      <c r="CI59" s="17">
        <v>20.353465083747999</v>
      </c>
      <c r="CJ59" s="17">
        <v>0.85289180762468397</v>
      </c>
      <c r="CK59" s="17">
        <v>0</v>
      </c>
      <c r="CL59" s="17">
        <v>8.2515495743426097</v>
      </c>
      <c r="CM59" s="17">
        <v>1.9783102008961699</v>
      </c>
      <c r="CN59" s="17">
        <v>53.594426977959202</v>
      </c>
      <c r="CO59" s="17">
        <v>11.1826698391177</v>
      </c>
      <c r="CP59" s="17">
        <v>8.0463866070316392</v>
      </c>
      <c r="CQ59" s="17">
        <v>214.37768626024399</v>
      </c>
      <c r="CR59" s="17">
        <v>0.34837227083223798</v>
      </c>
      <c r="CS59" s="17">
        <v>1.90994593539355</v>
      </c>
      <c r="CT59" s="17">
        <v>33.858266121022702</v>
      </c>
      <c r="CU59" s="17">
        <v>5.9847545925031803E-2</v>
      </c>
      <c r="CV59" s="17">
        <v>84.755646730490497</v>
      </c>
      <c r="CW59" s="17">
        <v>234.677378568937</v>
      </c>
      <c r="CX59" s="17">
        <v>0</v>
      </c>
      <c r="CY59" s="17">
        <v>0</v>
      </c>
      <c r="CZ59" s="17">
        <v>19.6105934593411</v>
      </c>
      <c r="DA59" s="17">
        <v>1.0511823085051</v>
      </c>
      <c r="DB59" s="17">
        <v>0</v>
      </c>
      <c r="DC59" s="17">
        <v>946.06744177868904</v>
      </c>
      <c r="DD59" s="17">
        <v>0.99952347967593203</v>
      </c>
      <c r="DE59" s="17">
        <v>30.1290256458451</v>
      </c>
      <c r="DG59" s="25">
        <f>(AV59/BO59)</f>
        <v>8.0000367325835063E-3</v>
      </c>
      <c r="DH59" s="94">
        <f>BL59/DC59</f>
        <v>1.0126284962600782</v>
      </c>
      <c r="DI59" s="25">
        <f>BI59/CH59</f>
        <v>1.9247072565296296E-2</v>
      </c>
      <c r="DJ59" s="40">
        <f>(AB59-B59)/(B59+1E-50)</f>
        <v>-2.8409052535588084E-7</v>
      </c>
      <c r="DK59" s="40"/>
      <c r="DL59" s="40">
        <f t="shared" ref="DL59:DL60" si="37">(BO59-D59)/(D59+1E-50)</f>
        <v>-1.6000574589475633E-6</v>
      </c>
      <c r="DM59" s="40">
        <f t="shared" ref="DM59:DM60" si="38">(CG59-E59)/(E59+1E-50)</f>
        <v>-1.4385542566164752E-6</v>
      </c>
      <c r="DN59" s="40">
        <f t="shared" ref="DN59:DN60" si="39">(CH59-F59)/(F59+1E-50)</f>
        <v>-1.4347485981368349E-6</v>
      </c>
      <c r="DO59" s="40">
        <f t="shared" ref="DO59:DO60" si="40">(CV59-G59)/(G59+1E-50)</f>
        <v>2.9783412911448319E-6</v>
      </c>
      <c r="DP59" s="40">
        <f t="shared" ref="DP59:DP60" si="41">(DC59-H59)/(H59+1E-50)</f>
        <v>1.7622650917662274E-6</v>
      </c>
      <c r="DQ59" s="72">
        <f t="shared" ref="DQ59:DQ60" si="42">(O59/0.00534188-$DC59)/($DC59)</f>
        <v>1.1950207900829552E-3</v>
      </c>
      <c r="DR59" s="72">
        <f t="shared" ref="DR59:DR60" si="43">(M59/0.001009022-$DC59)/($DC59)</f>
        <v>-7.0341806617325869E-7</v>
      </c>
      <c r="DS59" s="72">
        <f t="shared" ref="DS59:DS60" si="44">((R59+S59)/0.000025875-$CH59)/($CH59)</f>
        <v>9.6571772576992956E-4</v>
      </c>
      <c r="DT59" s="72">
        <f t="shared" ref="DT59:DT60" si="45">(T59/0.002587844-$DC59)/($DC59)</f>
        <v>1.4885749954808667E-4</v>
      </c>
      <c r="DU59" s="72">
        <f t="shared" ref="DU59:DU60" si="46">((U59)/0.00000418-$CH59)/($CH59)</f>
        <v>4.3567846397271916E-6</v>
      </c>
      <c r="DV59" s="72">
        <f t="shared" ref="DV59:DV60" si="47">(V59/0.000553181-$DC59)/($DC59)</f>
        <v>-2.0309306583455126E-7</v>
      </c>
      <c r="DW59" s="72">
        <f t="shared" ref="DW59:DW60" si="48">((X59+W59)/0.000236-$CH59)/($CH59)</f>
        <v>4.3024396352942198E-6</v>
      </c>
      <c r="DX59" s="72">
        <f t="shared" ref="DX59:DX60" si="49">((AA59+Z59)/0.00000000724-$CH59)/($CH59)</f>
        <v>3.1702813669090662E-6</v>
      </c>
      <c r="DY59" s="72">
        <f t="shared" ref="DY59:DY60" si="50">(AL59/0.000239791-$DC59)/($DC59)</f>
        <v>-5.0581376011632085E-7</v>
      </c>
      <c r="DZ59" s="72">
        <f t="shared" ref="DZ59:DZ60" si="51">(AP59/0.02331434-$DC59)/($DC59)</f>
        <v>8.6618788280837938E-4</v>
      </c>
      <c r="EA59" s="72">
        <f t="shared" ref="EA59:EA60" si="52">(AS59/0.00279-$DC59)/($DC59)</f>
        <v>-3.4261635168152562E-6</v>
      </c>
      <c r="EB59" s="72">
        <f t="shared" ref="EB59:EB60" si="53">((AT59+AU59+CE59)/0.0000000418-$CH59)/($CH59)</f>
        <v>2.3485239653530726E-6</v>
      </c>
      <c r="EC59" s="72">
        <f t="shared" ref="EC59:EC60" si="54">((BB59+BC59)/0.000125-$CH59)/($CH59)</f>
        <v>6.4967607149653402E-7</v>
      </c>
      <c r="ED59" s="72">
        <f t="shared" ref="ED59:ED60" si="55">((BD59+BE59)/0.00000322-$CH59)/($CH59)</f>
        <v>1.9093053703232145E-6</v>
      </c>
      <c r="EE59" s="72">
        <f t="shared" ref="EE59:EE60" si="56">(BH59/0.017094017-$DC59)/($DC59)</f>
        <v>-2.3405558124867492E-4</v>
      </c>
      <c r="EF59" s="72">
        <f t="shared" ref="EF59:EF60" si="57">((BJ59+BK59)/0.000687-$CH59)/($CH59)</f>
        <v>9.0942678910459979E-7</v>
      </c>
      <c r="EG59" s="72">
        <f t="shared" ref="EG59:EG60" si="58">(DA59/0.001111111-$DC59)/($DC59)</f>
        <v>-3.4559033927519817E-6</v>
      </c>
      <c r="EH59" s="40">
        <f t="shared" ref="EH59:EH60" si="59">(DD59/0.0010565-$DC59)/($DC59)</f>
        <v>3.2289858458430601E-6</v>
      </c>
      <c r="EI59" s="69">
        <f t="shared" ref="EI59:EI60" si="60">(BS59-$DC59*0.001465-$CH59*0.000239007)/(BS59)</f>
        <v>-9.3904664500859015E-5</v>
      </c>
      <c r="EJ59" s="40">
        <f t="shared" ref="EJ59:EJ60" si="61">(BT59/0.00000865-$CH59)/($CH59)</f>
        <v>2.912335902336146E-4</v>
      </c>
      <c r="EK59" s="40">
        <f t="shared" ref="EK59:EK60" si="62">((BU59)/0.0000288986-$CH59)/($CH59)</f>
        <v>-8.5816729575602144E-6</v>
      </c>
      <c r="EL59" s="40">
        <f t="shared" ref="EL59:EL60" si="63">((BV59)/0.0000240332-$CH59)/($CH59)</f>
        <v>5.0822526167511112E-6</v>
      </c>
      <c r="EM59" s="69">
        <f t="shared" ref="EM59:EM60" si="64">(BW59-$DC59*0.000206315-$CH59*0.000343972)/(BW59)</f>
        <v>1.236298870574865E-6</v>
      </c>
      <c r="EN59" s="40">
        <f t="shared" ref="EN59:EN60" si="65">(SUM(AC59:AH59)-$CG59)/($CG59)</f>
        <v>-1.0607997801011371E-6</v>
      </c>
      <c r="EO59" s="40">
        <f t="shared" ref="EO59:EO60" si="66">(SUM(AD59:AH59)-$CH59)/($CH59)</f>
        <v>-1.0943837250488469E-6</v>
      </c>
      <c r="EP59" s="40"/>
      <c r="EQ59" s="40"/>
      <c r="ER59" s="40"/>
    </row>
    <row r="60" spans="1:149" s="17" customFormat="1" x14ac:dyDescent="0.25">
      <c r="A60" s="15" t="s">
        <v>426</v>
      </c>
      <c r="B60" s="15">
        <v>955.01970773999994</v>
      </c>
      <c r="C60" s="15"/>
      <c r="D60" s="15">
        <v>5944.4331714</v>
      </c>
      <c r="E60" s="15">
        <v>160.69522602999999</v>
      </c>
      <c r="F60" s="15">
        <v>155.64080437999999</v>
      </c>
      <c r="G60" s="15">
        <v>38.491960450000001</v>
      </c>
      <c r="H60" s="15">
        <v>203.94762986999999</v>
      </c>
      <c r="I60" s="15"/>
      <c r="J60" s="17" t="s">
        <v>427</v>
      </c>
      <c r="K60" s="17">
        <v>0</v>
      </c>
      <c r="L60" s="17">
        <v>2.2411980491222798</v>
      </c>
      <c r="M60" s="17">
        <v>0.203604285414375</v>
      </c>
      <c r="N60" s="17">
        <v>1.0791948098870601</v>
      </c>
      <c r="O60" s="17">
        <v>1.0791948098870601</v>
      </c>
      <c r="P60" s="17">
        <v>3.2050937948709399</v>
      </c>
      <c r="Q60" s="17">
        <v>0</v>
      </c>
      <c r="R60" s="17">
        <v>6.7885624211158602E-4</v>
      </c>
      <c r="S60" s="17">
        <v>3.3144102911754399E-3</v>
      </c>
      <c r="T60" s="17">
        <v>0.52226369099178205</v>
      </c>
      <c r="U60" s="17">
        <v>6.4447361329387001E-4</v>
      </c>
      <c r="V60" s="17">
        <v>0.111623270858049</v>
      </c>
      <c r="W60" s="17">
        <v>2.2559664236070899E-2</v>
      </c>
      <c r="X60" s="17">
        <v>1.3826901899833001E-2</v>
      </c>
      <c r="Y60" s="17">
        <v>4.7366574158523296</v>
      </c>
      <c r="Z60" s="5">
        <v>2.2325170720415301E-7</v>
      </c>
      <c r="AA60" s="5">
        <v>8.9300737997211096E-7</v>
      </c>
      <c r="AB60" s="17">
        <v>945.52748865997501</v>
      </c>
      <c r="AC60" s="17">
        <v>5.0085709089105297</v>
      </c>
      <c r="AD60" s="17">
        <v>71.544342003009305</v>
      </c>
      <c r="AE60" s="17">
        <v>21.173734133611099</v>
      </c>
      <c r="AF60" s="17">
        <v>1.9297169816520301</v>
      </c>
      <c r="AG60" s="17">
        <v>51.412358008564901</v>
      </c>
      <c r="AH60" s="17">
        <v>8.1198961623042702</v>
      </c>
      <c r="AI60" s="17">
        <v>19.748985451743501</v>
      </c>
      <c r="AJ60" s="17">
        <v>0.14957552647265901</v>
      </c>
      <c r="AK60" s="17">
        <v>3.4465254837216199</v>
      </c>
      <c r="AL60" s="17">
        <v>4.8386095611699903E-2</v>
      </c>
      <c r="AM60" s="17">
        <v>0</v>
      </c>
      <c r="AN60" s="17">
        <v>0</v>
      </c>
      <c r="AO60" s="17">
        <v>4.7085296466982998</v>
      </c>
      <c r="AP60" s="17">
        <v>4.7085296466982998</v>
      </c>
      <c r="AQ60" s="17">
        <v>0</v>
      </c>
      <c r="AR60" s="17">
        <v>0</v>
      </c>
      <c r="AS60" s="17">
        <v>0.56297719938325597</v>
      </c>
      <c r="AT60" s="5">
        <v>1.8689649900516401E-6</v>
      </c>
      <c r="AU60" s="5">
        <v>3.6090368340525898E-6</v>
      </c>
      <c r="AV60" s="17">
        <v>47.1054228189399</v>
      </c>
      <c r="AW60" s="17">
        <v>0.697195966710207</v>
      </c>
      <c r="AX60" s="17">
        <v>0.109015942965988</v>
      </c>
      <c r="AY60" s="17">
        <v>0</v>
      </c>
      <c r="AZ60" s="17">
        <v>60.206871562289898</v>
      </c>
      <c r="BA60" s="17">
        <v>0.29632015020089603</v>
      </c>
      <c r="BB60" s="17">
        <v>2.3127067797637699E-3</v>
      </c>
      <c r="BC60" s="17">
        <v>1.6959832889653099E-2</v>
      </c>
      <c r="BD60" s="17">
        <v>1.6383240463631999E-4</v>
      </c>
      <c r="BE60" s="17">
        <v>3.3262785429653201E-4</v>
      </c>
      <c r="BF60" s="17">
        <v>0</v>
      </c>
      <c r="BG60" s="17">
        <v>0</v>
      </c>
      <c r="BH60" s="17">
        <v>3.4485062200714198</v>
      </c>
      <c r="BI60" s="17">
        <v>2.9675105628951099</v>
      </c>
      <c r="BJ60" s="17">
        <v>5.4020128198768697E-2</v>
      </c>
      <c r="BK60" s="17">
        <v>5.19017984203883E-2</v>
      </c>
      <c r="BL60" s="17">
        <v>204.33346329579899</v>
      </c>
      <c r="BM60" s="17">
        <v>5299.3490866802304</v>
      </c>
      <c r="BN60" s="17">
        <v>541.71113786052399</v>
      </c>
      <c r="BO60" s="17">
        <v>5888.1656473596904</v>
      </c>
      <c r="BP60" s="17">
        <v>0</v>
      </c>
      <c r="BQ60" s="17">
        <v>3.9408960399477402</v>
      </c>
      <c r="BR60" s="17">
        <v>0</v>
      </c>
      <c r="BS60" s="17">
        <v>0.33243474363002001</v>
      </c>
      <c r="BT60" s="17">
        <v>1.3340498310708299E-3</v>
      </c>
      <c r="BU60" s="17">
        <v>4.4555883088895796E-3</v>
      </c>
      <c r="BV60" s="17">
        <v>3.70543071148663E-3</v>
      </c>
      <c r="BW60" s="17">
        <v>9.4664833743944202E-2</v>
      </c>
      <c r="BX60" s="17">
        <v>9.2745581110798794E-2</v>
      </c>
      <c r="BY60" s="17">
        <v>32.993208766679302</v>
      </c>
      <c r="BZ60" s="17">
        <v>0.90045786691799301</v>
      </c>
      <c r="CA60" s="17">
        <v>0.57967800393524904</v>
      </c>
      <c r="CB60" s="17">
        <v>71.544420377321003</v>
      </c>
      <c r="CC60" s="17">
        <v>0.53096893136460599</v>
      </c>
      <c r="CD60" s="17">
        <v>0</v>
      </c>
      <c r="CE60" s="5">
        <v>9.6671020795096904E-7</v>
      </c>
      <c r="CF60" s="17">
        <v>0.40465385781290403</v>
      </c>
      <c r="CG60" s="17">
        <v>159.18878195627099</v>
      </c>
      <c r="CH60" s="17">
        <v>154.18021104735999</v>
      </c>
      <c r="CI60" s="17">
        <v>5.0085709089105297</v>
      </c>
      <c r="CJ60" s="17">
        <v>0.204542182686001</v>
      </c>
      <c r="CK60" s="17">
        <v>0</v>
      </c>
      <c r="CL60" s="17">
        <v>1.97890485402646</v>
      </c>
      <c r="CM60" s="17">
        <v>0.47443879693778002</v>
      </c>
      <c r="CN60" s="17">
        <v>12.8531038321841</v>
      </c>
      <c r="CO60" s="17">
        <v>2.6818417412104401</v>
      </c>
      <c r="CP60" s="17">
        <v>1.9296952661254301</v>
      </c>
      <c r="CQ60" s="17">
        <v>51.412414557119</v>
      </c>
      <c r="CR60" s="17">
        <v>7.4303105212718407E-2</v>
      </c>
      <c r="CS60" s="17">
        <v>0.45804375072339099</v>
      </c>
      <c r="CT60" s="17">
        <v>8.1199487425387193</v>
      </c>
      <c r="CU60" s="17">
        <v>1.4352705346759399E-2</v>
      </c>
      <c r="CV60" s="17">
        <v>38.352967829053597</v>
      </c>
      <c r="CW60" s="17">
        <v>50.053563643175302</v>
      </c>
      <c r="CX60" s="17">
        <v>0</v>
      </c>
      <c r="CY60" s="17">
        <v>0</v>
      </c>
      <c r="CZ60" s="17">
        <v>4.1826755976939696</v>
      </c>
      <c r="DA60" s="17">
        <v>0.22420436424305901</v>
      </c>
      <c r="DB60" s="17">
        <v>0</v>
      </c>
      <c r="DC60" s="17">
        <v>201.783992460192</v>
      </c>
      <c r="DD60" s="17">
        <v>0.21318584073590199</v>
      </c>
      <c r="DE60" s="17">
        <v>6.4261790298064803</v>
      </c>
      <c r="DG60" s="25">
        <f>(AV60/BO60)</f>
        <v>8.0000165824245153E-3</v>
      </c>
      <c r="DH60" s="94">
        <f>BL60/DC60</f>
        <v>1.0126346535447304</v>
      </c>
      <c r="DI60" s="25">
        <f>BI60/CH60</f>
        <v>1.9247026208723834E-2</v>
      </c>
      <c r="DJ60" s="40">
        <f>(AB60-B60)/(B60+1E-50)</f>
        <v>-9.9392913079121032E-3</v>
      </c>
      <c r="DK60" s="40"/>
      <c r="DL60" s="40">
        <f t="shared" si="37"/>
        <v>-9.4655827423588933E-3</v>
      </c>
      <c r="DM60" s="40">
        <f t="shared" si="38"/>
        <v>-9.3745415526393042E-3</v>
      </c>
      <c r="DN60" s="40">
        <f t="shared" si="39"/>
        <v>-9.3843856593926068E-3</v>
      </c>
      <c r="DO60" s="40">
        <f t="shared" si="40"/>
        <v>-3.6109519837772678E-3</v>
      </c>
      <c r="DP60" s="40">
        <f t="shared" si="41"/>
        <v>-1.0608789183709232E-2</v>
      </c>
      <c r="DQ60" s="72">
        <f t="shared" si="42"/>
        <v>1.1957781057941701E-3</v>
      </c>
      <c r="DR60" s="72">
        <f t="shared" si="43"/>
        <v>-9.9322856391512046E-7</v>
      </c>
      <c r="DS60" s="72">
        <f t="shared" si="44"/>
        <v>9.6594974609121444E-4</v>
      </c>
      <c r="DT60" s="72">
        <f t="shared" si="45"/>
        <v>1.4974909969708584E-4</v>
      </c>
      <c r="DU60" s="72">
        <f t="shared" si="46"/>
        <v>5.1377755205495608E-7</v>
      </c>
      <c r="DV60" s="72">
        <f t="shared" si="47"/>
        <v>1.7928634843181349E-6</v>
      </c>
      <c r="DW60" s="72">
        <f t="shared" si="48"/>
        <v>9.9841142139665819E-7</v>
      </c>
      <c r="DX60" s="72">
        <f t="shared" si="49"/>
        <v>-5.0532875231202009E-6</v>
      </c>
      <c r="DY60" s="72">
        <f t="shared" si="50"/>
        <v>2.2790830287165574E-6</v>
      </c>
      <c r="DZ60" s="72">
        <f t="shared" si="51"/>
        <v>8.6493229810196174E-4</v>
      </c>
      <c r="EA60" s="72">
        <f t="shared" si="52"/>
        <v>-2.4793303396763097E-7</v>
      </c>
      <c r="EB60" s="72">
        <f t="shared" si="53"/>
        <v>-3.2258473738430653E-6</v>
      </c>
      <c r="EC60" s="72">
        <f t="shared" si="54"/>
        <v>6.8950466624580866E-7</v>
      </c>
      <c r="ED60" s="72">
        <f t="shared" si="55"/>
        <v>-4.1573612377303343E-8</v>
      </c>
      <c r="EE60" s="72">
        <f t="shared" si="56"/>
        <v>-2.2983724274462653E-4</v>
      </c>
      <c r="EF60" s="72">
        <f t="shared" si="57"/>
        <v>1.1482963372020019E-6</v>
      </c>
      <c r="EG60" s="72">
        <f t="shared" si="58"/>
        <v>-2.2034970928411996E-7</v>
      </c>
      <c r="EH60" s="40">
        <f t="shared" si="59"/>
        <v>4.9379776056396411E-6</v>
      </c>
      <c r="EI60" s="69">
        <f t="shared" si="60"/>
        <v>-8.7099879036168292E-5</v>
      </c>
      <c r="EJ60" s="40">
        <f t="shared" si="61"/>
        <v>2.9318256189091407E-4</v>
      </c>
      <c r="EK60" s="40">
        <f t="shared" si="62"/>
        <v>-8.8385189666671796E-7</v>
      </c>
      <c r="EL60" s="40">
        <f t="shared" si="63"/>
        <v>-3.545231643080082E-6</v>
      </c>
      <c r="EM60" s="69">
        <f t="shared" si="64"/>
        <v>9.9070725070718689E-7</v>
      </c>
      <c r="EN60" s="40">
        <f t="shared" si="65"/>
        <v>-1.0287045157849465E-6</v>
      </c>
      <c r="EO60" s="40">
        <f t="shared" si="66"/>
        <v>-1.0621221575294881E-6</v>
      </c>
    </row>
    <row r="61" spans="1:149" x14ac:dyDescent="0.25">
      <c r="A61" s="70" t="s">
        <v>428</v>
      </c>
      <c r="B61" s="1">
        <f t="shared" ref="B61:H61" si="67">SUM(B3:B60)+SUM(B67:B78)</f>
        <v>28399.091648200003</v>
      </c>
      <c r="C61" s="1">
        <f t="shared" si="67"/>
        <v>0</v>
      </c>
      <c r="D61" s="1">
        <f t="shared" si="67"/>
        <v>189180.04860810001</v>
      </c>
      <c r="E61" s="1">
        <f t="shared" si="67"/>
        <v>5123.711090490001</v>
      </c>
      <c r="F61" s="1">
        <f t="shared" si="67"/>
        <v>4965.2521618599994</v>
      </c>
      <c r="G61" s="1">
        <f t="shared" si="67"/>
        <v>816.15825158999996</v>
      </c>
      <c r="H61" s="1">
        <f t="shared" si="67"/>
        <v>7150.52141648</v>
      </c>
      <c r="I61" s="1"/>
      <c r="J61" s="31" t="s">
        <v>428</v>
      </c>
      <c r="K61" s="1">
        <f t="shared" ref="K61:AP61" si="68">SUM(K3:K60)+SUM(K67:K91)</f>
        <v>0</v>
      </c>
      <c r="L61" s="1">
        <f t="shared" si="68"/>
        <v>79.842168217611999</v>
      </c>
      <c r="M61" s="1">
        <f t="shared" si="68"/>
        <v>7.2533678597808144</v>
      </c>
      <c r="N61" s="1">
        <f t="shared" si="68"/>
        <v>38.446080531577806</v>
      </c>
      <c r="O61" s="1">
        <f t="shared" si="68"/>
        <v>38.446080531577806</v>
      </c>
      <c r="P61" s="1">
        <f t="shared" si="68"/>
        <v>114.18089938420039</v>
      </c>
      <c r="Q61" s="1">
        <f t="shared" si="68"/>
        <v>0</v>
      </c>
      <c r="R61" s="1">
        <f t="shared" si="68"/>
        <v>2.1978575268014749E-2</v>
      </c>
      <c r="S61" s="1">
        <f t="shared" si="68"/>
        <v>0.10730714968724103</v>
      </c>
      <c r="T61" s="1">
        <f t="shared" si="68"/>
        <v>18.605562920799414</v>
      </c>
      <c r="U61" s="1">
        <f t="shared" si="68"/>
        <v>2.0865414205748101E-2</v>
      </c>
      <c r="V61" s="1">
        <f t="shared" si="68"/>
        <v>3.9765545298385585</v>
      </c>
      <c r="W61" s="1">
        <f t="shared" si="68"/>
        <v>0.73039007797086475</v>
      </c>
      <c r="X61" s="1">
        <f t="shared" si="68"/>
        <v>0.44765834566420221</v>
      </c>
      <c r="Y61" s="1">
        <f t="shared" si="68"/>
        <v>168.74267311493259</v>
      </c>
      <c r="Z61" s="1">
        <f t="shared" si="68"/>
        <v>7.2280275982550294E-6</v>
      </c>
      <c r="AA61" s="1">
        <f t="shared" si="68"/>
        <v>2.8912063962973326E-5</v>
      </c>
      <c r="AB61" s="1">
        <f t="shared" si="68"/>
        <v>28552.766188149446</v>
      </c>
      <c r="AC61" s="1">
        <f t="shared" si="68"/>
        <v>159.31707304058125</v>
      </c>
      <c r="AD61" s="1">
        <f t="shared" si="68"/>
        <v>2316.3157300386329</v>
      </c>
      <c r="AE61" s="1">
        <f t="shared" si="68"/>
        <v>685.51881849049369</v>
      </c>
      <c r="AF61" s="1">
        <f t="shared" si="68"/>
        <v>62.476420206098958</v>
      </c>
      <c r="AG61" s="1">
        <f t="shared" si="68"/>
        <v>1664.5213002481287</v>
      </c>
      <c r="AH61" s="1">
        <f t="shared" si="68"/>
        <v>262.88898445796565</v>
      </c>
      <c r="AI61" s="1">
        <f t="shared" si="68"/>
        <v>703.55426782190682</v>
      </c>
      <c r="AJ61" s="1">
        <f t="shared" si="68"/>
        <v>5.3285923840889113</v>
      </c>
      <c r="AK61" s="1">
        <f t="shared" si="68"/>
        <v>122.78170367321447</v>
      </c>
      <c r="AL61" s="1">
        <f t="shared" si="68"/>
        <v>1.7237437338753046</v>
      </c>
      <c r="AM61" s="1">
        <f t="shared" si="68"/>
        <v>0</v>
      </c>
      <c r="AN61" s="1">
        <f t="shared" si="68"/>
        <v>0</v>
      </c>
      <c r="AO61" s="1">
        <f t="shared" si="68"/>
        <v>167.74071984300193</v>
      </c>
      <c r="AP61" s="1">
        <f t="shared" si="68"/>
        <v>167.74071984300193</v>
      </c>
      <c r="AQ61" s="1"/>
      <c r="AR61" s="1"/>
      <c r="AS61" s="1">
        <f t="shared" ref="AS61:AX61" si="69">SUM(AS3:AS60)+SUM(AS67:AS91)</f>
        <v>20.055947511591356</v>
      </c>
      <c r="AT61" s="1">
        <f t="shared" si="69"/>
        <v>6.0509705468468669E-5</v>
      </c>
      <c r="AU61" s="1">
        <f t="shared" si="69"/>
        <v>1.1684645380053181E-4</v>
      </c>
      <c r="AV61" s="1">
        <f t="shared" si="69"/>
        <v>1521.5477466944531</v>
      </c>
      <c r="AW61" s="1">
        <f t="shared" si="69"/>
        <v>24.837518549076179</v>
      </c>
      <c r="AX61" s="1">
        <f t="shared" si="69"/>
        <v>3.88367494807766</v>
      </c>
      <c r="AY61" s="1"/>
      <c r="AZ61" s="1">
        <f t="shared" ref="AZ61:BF61" si="70">SUM(AZ3:AZ60)+SUM(AZ67:AZ91)</f>
        <v>2144.8532777183245</v>
      </c>
      <c r="BA61" s="1">
        <f t="shared" si="70"/>
        <v>10.556345645318704</v>
      </c>
      <c r="BB61" s="1">
        <f t="shared" si="70"/>
        <v>7.4875900982258173E-2</v>
      </c>
      <c r="BC61" s="1">
        <f t="shared" si="70"/>
        <v>0.54908997392780856</v>
      </c>
      <c r="BD61" s="1">
        <f t="shared" si="70"/>
        <v>5.3042133890838054E-3</v>
      </c>
      <c r="BE61" s="1">
        <f t="shared" si="70"/>
        <v>1.0769150740167634E-2</v>
      </c>
      <c r="BF61" s="1">
        <f t="shared" si="70"/>
        <v>0</v>
      </c>
      <c r="BG61" s="1"/>
      <c r="BH61" s="1">
        <f t="shared" ref="BH61:BQ61" si="71">SUM(BH3:BH60)+SUM(BH67:BH91)</f>
        <v>122.85226010333658</v>
      </c>
      <c r="BI61" s="1">
        <f t="shared" si="71"/>
        <v>96.075844181221896</v>
      </c>
      <c r="BJ61" s="1">
        <f t="shared" si="71"/>
        <v>1.7489515910086668</v>
      </c>
      <c r="BK61" s="1">
        <f t="shared" si="71"/>
        <v>1.6803654291751935</v>
      </c>
      <c r="BL61" s="1">
        <f t="shared" si="71"/>
        <v>7279.3435268367393</v>
      </c>
      <c r="BM61" s="1">
        <f t="shared" si="71"/>
        <v>171173.98996722227</v>
      </c>
      <c r="BN61" s="1">
        <f t="shared" si="71"/>
        <v>17497.789595523205</v>
      </c>
      <c r="BO61" s="1">
        <f t="shared" si="71"/>
        <v>190193.32730943986</v>
      </c>
      <c r="BP61" s="1">
        <f t="shared" si="71"/>
        <v>0</v>
      </c>
      <c r="BQ61" s="1">
        <f t="shared" si="71"/>
        <v>140.39361660677946</v>
      </c>
      <c r="BR61" s="1"/>
      <c r="BS61" s="1">
        <f>SUM(BS3:BS60)+SUM(BS67:BS91)</f>
        <v>11.723222566308033</v>
      </c>
      <c r="BT61" s="1"/>
      <c r="BU61" s="1">
        <f t="shared" ref="BU61:DE61" si="72">SUM(BU3:BU60)+SUM(BU67:BU91)</f>
        <v>0.1442539407323902</v>
      </c>
      <c r="BV61" s="1">
        <f t="shared" si="72"/>
        <v>0.11996726742138436</v>
      </c>
      <c r="BW61" s="1">
        <f t="shared" si="72"/>
        <v>3.2001167510626027</v>
      </c>
      <c r="BX61" s="1">
        <f t="shared" si="72"/>
        <v>3.0027210381742369</v>
      </c>
      <c r="BY61" s="1">
        <f t="shared" si="72"/>
        <v>1175.3762483274027</v>
      </c>
      <c r="BZ61" s="1">
        <f t="shared" si="72"/>
        <v>29.153146336671085</v>
      </c>
      <c r="CA61" s="1">
        <f t="shared" si="72"/>
        <v>18.767575929681353</v>
      </c>
      <c r="CB61" s="1">
        <f t="shared" si="72"/>
        <v>2316.3179097748498</v>
      </c>
      <c r="CC61" s="1">
        <f t="shared" si="72"/>
        <v>17.190574890993545</v>
      </c>
      <c r="CD61" s="1">
        <f t="shared" si="72"/>
        <v>0</v>
      </c>
      <c r="CE61" s="1">
        <f t="shared" si="72"/>
        <v>3.1298152672785537E-5</v>
      </c>
      <c r="CF61" s="1">
        <f t="shared" si="72"/>
        <v>13.101028543754543</v>
      </c>
      <c r="CG61" s="1">
        <f t="shared" si="72"/>
        <v>5151.0435829368907</v>
      </c>
      <c r="CH61" s="1">
        <f t="shared" si="72"/>
        <v>4991.7265098963089</v>
      </c>
      <c r="CI61" s="1">
        <f t="shared" si="72"/>
        <v>159.31707304058125</v>
      </c>
      <c r="CJ61" s="1">
        <f t="shared" si="72"/>
        <v>6.6222367910756699</v>
      </c>
      <c r="CK61" s="1">
        <f t="shared" si="72"/>
        <v>0</v>
      </c>
      <c r="CL61" s="1">
        <f t="shared" si="72"/>
        <v>64.068790132409433</v>
      </c>
      <c r="CM61" s="1">
        <f t="shared" si="72"/>
        <v>15.360417257125036</v>
      </c>
      <c r="CN61" s="1">
        <f t="shared" si="72"/>
        <v>416.13085104564038</v>
      </c>
      <c r="CO61" s="1">
        <f t="shared" si="72"/>
        <v>86.827195415841132</v>
      </c>
      <c r="CP61" s="1">
        <f t="shared" si="72"/>
        <v>62.47571885846866</v>
      </c>
      <c r="CQ61" s="1">
        <f t="shared" si="72"/>
        <v>1664.5232028770283</v>
      </c>
      <c r="CR61" s="1">
        <f t="shared" si="72"/>
        <v>2.6470313218865553</v>
      </c>
      <c r="CS61" s="1">
        <f t="shared" si="72"/>
        <v>14.829612052400538</v>
      </c>
      <c r="CT61" s="1">
        <f t="shared" si="72"/>
        <v>262.89084698038397</v>
      </c>
      <c r="CU61" s="1">
        <f t="shared" si="72"/>
        <v>0.46468197181181276</v>
      </c>
      <c r="CV61" s="1">
        <f t="shared" si="72"/>
        <v>822.44532041950231</v>
      </c>
      <c r="CW61" s="1">
        <f t="shared" si="72"/>
        <v>1783.1469535395902</v>
      </c>
      <c r="CX61" s="1">
        <f t="shared" si="72"/>
        <v>0</v>
      </c>
      <c r="CY61" s="1">
        <f t="shared" si="72"/>
        <v>0</v>
      </c>
      <c r="CZ61" s="1">
        <f t="shared" si="72"/>
        <v>149.00691111356261</v>
      </c>
      <c r="DA61" s="1">
        <f t="shared" si="72"/>
        <v>7.9872286934204162</v>
      </c>
      <c r="DB61" s="1">
        <f t="shared" si="72"/>
        <v>0</v>
      </c>
      <c r="DC61" s="1">
        <f t="shared" si="72"/>
        <v>7188.5144832354908</v>
      </c>
      <c r="DD61" s="1">
        <f t="shared" si="72"/>
        <v>7.5946983643097745</v>
      </c>
      <c r="DE61" s="1">
        <f t="shared" si="72"/>
        <v>228.93097634613051</v>
      </c>
      <c r="DF61" s="17"/>
      <c r="DJ61" s="17"/>
      <c r="DK61" s="17"/>
      <c r="DL61" s="17"/>
      <c r="DM61" s="17"/>
      <c r="DN61" s="17"/>
      <c r="DO61" s="17"/>
      <c r="DP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</row>
    <row r="62" spans="1:149" x14ac:dyDescent="0.25">
      <c r="A62" s="71" t="s">
        <v>223</v>
      </c>
      <c r="B62" s="1">
        <f>SUM(B3:B51)</f>
        <v>20296.422667770003</v>
      </c>
      <c r="C62" s="1">
        <f>SUM(C3:C51)</f>
        <v>0</v>
      </c>
      <c r="D62" s="1">
        <f t="shared" ref="D62:H62" si="73">SUM(D3:D51)</f>
        <v>137144.87632586001</v>
      </c>
      <c r="E62" s="1">
        <f t="shared" si="73"/>
        <v>3748.2484490900006</v>
      </c>
      <c r="F62" s="1">
        <f t="shared" si="73"/>
        <v>3632.1046139899995</v>
      </c>
      <c r="G62" s="1">
        <f t="shared" si="73"/>
        <v>626.31473334999998</v>
      </c>
      <c r="H62" s="1">
        <f t="shared" si="73"/>
        <v>5264.8336232800002</v>
      </c>
      <c r="I62" s="1"/>
      <c r="J62" s="7" t="s">
        <v>223</v>
      </c>
      <c r="K62" s="1">
        <f>SUM(K3:K51)</f>
        <v>0</v>
      </c>
      <c r="L62" s="1">
        <f t="shared" ref="L62:CA62" si="74">SUM(L3:L51)</f>
        <v>58.476017022418304</v>
      </c>
      <c r="M62" s="1">
        <f t="shared" si="74"/>
        <v>5.3123303910145001</v>
      </c>
      <c r="N62" s="1">
        <f t="shared" si="74"/>
        <v>28.157723187516631</v>
      </c>
      <c r="O62" s="1">
        <f t="shared" si="74"/>
        <v>28.157723187516631</v>
      </c>
      <c r="P62" s="1">
        <f t="shared" si="74"/>
        <v>83.625538375169356</v>
      </c>
      <c r="Q62" s="1">
        <f t="shared" si="74"/>
        <v>0</v>
      </c>
      <c r="R62" s="1">
        <f t="shared" si="74"/>
        <v>1.599215943847614E-2</v>
      </c>
      <c r="S62" s="1">
        <f t="shared" si="74"/>
        <v>7.8079333343276006E-2</v>
      </c>
      <c r="T62" s="1">
        <f t="shared" si="74"/>
        <v>13.626628834164382</v>
      </c>
      <c r="U62" s="1">
        <f t="shared" si="74"/>
        <v>1.5182180403907933E-2</v>
      </c>
      <c r="V62" s="1">
        <f t="shared" si="74"/>
        <v>2.9124102023971785</v>
      </c>
      <c r="W62" s="1">
        <f t="shared" si="74"/>
        <v>0.53144948247115975</v>
      </c>
      <c r="X62" s="1">
        <f t="shared" si="74"/>
        <v>0.32572699142289546</v>
      </c>
      <c r="Y62" s="1">
        <f t="shared" si="74"/>
        <v>123.58634484491294</v>
      </c>
      <c r="Z62" s="1">
        <f t="shared" si="74"/>
        <v>5.2592911470504814E-6</v>
      </c>
      <c r="AA62" s="1">
        <f t="shared" si="74"/>
        <v>2.103712992904421E-5</v>
      </c>
      <c r="AB62" s="1">
        <f t="shared" si="74"/>
        <v>20296.416957747279</v>
      </c>
      <c r="AC62" s="1">
        <f t="shared" si="74"/>
        <v>116.14378380222311</v>
      </c>
      <c r="AD62" s="1">
        <f t="shared" si="74"/>
        <v>1685.4088975290572</v>
      </c>
      <c r="AE62" s="1">
        <f t="shared" si="74"/>
        <v>498.80032564272852</v>
      </c>
      <c r="AF62" s="1">
        <f t="shared" si="74"/>
        <v>45.459401447587751</v>
      </c>
      <c r="AG62" s="1">
        <f t="shared" si="74"/>
        <v>1211.1465642629662</v>
      </c>
      <c r="AH62" s="1">
        <f t="shared" si="74"/>
        <v>191.284625669626</v>
      </c>
      <c r="AI62" s="1">
        <f t="shared" si="74"/>
        <v>515.27979247068185</v>
      </c>
      <c r="AJ62" s="1">
        <f t="shared" si="74"/>
        <v>3.9026396564449408</v>
      </c>
      <c r="AK62" s="1">
        <f t="shared" si="74"/>
        <v>89.924768576554982</v>
      </c>
      <c r="AL62" s="1">
        <f t="shared" si="74"/>
        <v>1.2624621736574644</v>
      </c>
      <c r="AM62" s="1">
        <f t="shared" si="74"/>
        <v>0</v>
      </c>
      <c r="AN62" s="1">
        <f t="shared" si="74"/>
        <v>0</v>
      </c>
      <c r="AO62" s="1">
        <f t="shared" si="74"/>
        <v>122.85249553427811</v>
      </c>
      <c r="AP62" s="1">
        <f t="shared" si="74"/>
        <v>122.85249553427811</v>
      </c>
      <c r="AQ62" s="1"/>
      <c r="AR62" s="1"/>
      <c r="AS62" s="1">
        <f t="shared" si="74"/>
        <v>14.688887662630698</v>
      </c>
      <c r="AT62" s="1">
        <f t="shared" si="74"/>
        <v>4.4028370884570694E-5</v>
      </c>
      <c r="AU62" s="1">
        <f t="shared" si="74"/>
        <v>8.5020294757774282E-5</v>
      </c>
      <c r="AV62" s="1">
        <f t="shared" si="74"/>
        <v>1097.1585935643861</v>
      </c>
      <c r="AW62" s="1">
        <f t="shared" si="74"/>
        <v>18.190869199319</v>
      </c>
      <c r="AX62" s="1">
        <f t="shared" si="74"/>
        <v>2.844386162514879</v>
      </c>
      <c r="AY62" s="1"/>
      <c r="AZ62" s="1">
        <f t="shared" si="74"/>
        <v>1570.8802716960688</v>
      </c>
      <c r="BA62" s="1">
        <f t="shared" si="74"/>
        <v>7.7314230273487308</v>
      </c>
      <c r="BB62" s="1">
        <f t="shared" si="74"/>
        <v>5.4481566982456611E-2</v>
      </c>
      <c r="BC62" s="1">
        <f t="shared" si="74"/>
        <v>0.39953131650390966</v>
      </c>
      <c r="BD62" s="1">
        <f t="shared" si="74"/>
        <v>3.8594747650435059E-3</v>
      </c>
      <c r="BE62" s="1">
        <f t="shared" si="74"/>
        <v>7.8359024277616877E-3</v>
      </c>
      <c r="BF62" s="1">
        <f t="shared" si="74"/>
        <v>0</v>
      </c>
      <c r="BG62" s="1"/>
      <c r="BH62" s="1">
        <f t="shared" si="74"/>
        <v>89.976442524654033</v>
      </c>
      <c r="BI62" s="1">
        <f t="shared" si="74"/>
        <v>69.907111077880344</v>
      </c>
      <c r="BJ62" s="1">
        <f t="shared" si="74"/>
        <v>1.2725804362464088</v>
      </c>
      <c r="BK62" s="1">
        <f t="shared" si="74"/>
        <v>1.2226751572725503</v>
      </c>
      <c r="BL62" s="1">
        <f t="shared" si="74"/>
        <v>5331.36156512871</v>
      </c>
      <c r="BM62" s="1">
        <f t="shared" si="74"/>
        <v>123430.37709809927</v>
      </c>
      <c r="BN62" s="1">
        <f t="shared" si="74"/>
        <v>12617.324966492532</v>
      </c>
      <c r="BO62" s="1">
        <f t="shared" si="74"/>
        <v>137144.86065815616</v>
      </c>
      <c r="BP62" s="1">
        <f t="shared" si="74"/>
        <v>0</v>
      </c>
      <c r="BQ62" s="1">
        <f t="shared" si="74"/>
        <v>102.82354787866203</v>
      </c>
      <c r="BR62" s="1"/>
      <c r="BS62" s="1">
        <f t="shared" si="74"/>
        <v>8.5803532238035309</v>
      </c>
      <c r="BT62" s="1"/>
      <c r="BU62" s="1">
        <f t="shared" si="74"/>
        <v>0.10496289544240511</v>
      </c>
      <c r="BV62" s="1">
        <f t="shared" si="74"/>
        <v>8.7291089678719333E-2</v>
      </c>
      <c r="BW62" s="1">
        <f t="shared" si="74"/>
        <v>2.3355600154865526</v>
      </c>
      <c r="BX62" s="1">
        <f t="shared" si="74"/>
        <v>2.1848528988994484</v>
      </c>
      <c r="BY62" s="1">
        <f t="shared" si="74"/>
        <v>860.84036723056556</v>
      </c>
      <c r="BZ62" s="1">
        <f t="shared" si="74"/>
        <v>21.212543437769558</v>
      </c>
      <c r="CA62" s="1">
        <f t="shared" si="74"/>
        <v>13.655747134683644</v>
      </c>
      <c r="CB62" s="1">
        <f t="shared" ref="CB62:DE62" si="75">SUM(CB3:CB51)</f>
        <v>1685.4104693726174</v>
      </c>
      <c r="CC62" s="1">
        <f t="shared" si="75"/>
        <v>12.508286167712191</v>
      </c>
      <c r="CD62" s="1">
        <f t="shared" si="75"/>
        <v>0</v>
      </c>
      <c r="CE62" s="1">
        <f t="shared" si="75"/>
        <v>2.2773312918171E-5</v>
      </c>
      <c r="CF62" s="1">
        <f t="shared" si="75"/>
        <v>9.53262929676524</v>
      </c>
      <c r="CG62" s="1">
        <f t="shared" si="75"/>
        <v>3748.2474269280847</v>
      </c>
      <c r="CH62" s="1">
        <f t="shared" si="75"/>
        <v>3632.1036431258608</v>
      </c>
      <c r="CI62" s="1">
        <f t="shared" si="75"/>
        <v>116.14378380222311</v>
      </c>
      <c r="CJ62" s="1">
        <f t="shared" si="75"/>
        <v>4.818503932984985</v>
      </c>
      <c r="CK62" s="1">
        <f t="shared" si="75"/>
        <v>0</v>
      </c>
      <c r="CL62" s="1">
        <f t="shared" si="75"/>
        <v>46.618041144860058</v>
      </c>
      <c r="CM62" s="1">
        <f t="shared" si="75"/>
        <v>11.176609919944648</v>
      </c>
      <c r="CN62" s="1">
        <f t="shared" si="75"/>
        <v>302.78704771148057</v>
      </c>
      <c r="CO62" s="1">
        <f t="shared" si="75"/>
        <v>63.177598509785639</v>
      </c>
      <c r="CP62" s="1">
        <f t="shared" si="75"/>
        <v>45.458872917188785</v>
      </c>
      <c r="CQ62" s="1">
        <f t="shared" si="75"/>
        <v>1211.1480203939634</v>
      </c>
      <c r="CR62" s="1">
        <f t="shared" si="75"/>
        <v>1.9386707887771026</v>
      </c>
      <c r="CS62" s="1">
        <f t="shared" si="75"/>
        <v>10.790382061086753</v>
      </c>
      <c r="CT62" s="1">
        <f t="shared" si="75"/>
        <v>191.28592424411752</v>
      </c>
      <c r="CU62" s="1">
        <f t="shared" si="75"/>
        <v>0.33811398200234732</v>
      </c>
      <c r="CV62" s="1">
        <f t="shared" si="75"/>
        <v>626.314144214252</v>
      </c>
      <c r="CW62" s="1">
        <f t="shared" si="75"/>
        <v>1305.9671693749267</v>
      </c>
      <c r="CX62" s="1">
        <f t="shared" si="75"/>
        <v>0</v>
      </c>
      <c r="CY62" s="1">
        <f t="shared" si="75"/>
        <v>0</v>
      </c>
      <c r="CZ62" s="1">
        <f t="shared" si="75"/>
        <v>109.13186295570441</v>
      </c>
      <c r="DA62" s="1">
        <f t="shared" si="75"/>
        <v>5.8498104635771409</v>
      </c>
      <c r="DB62" s="1">
        <f t="shared" si="75"/>
        <v>0</v>
      </c>
      <c r="DC62" s="1">
        <f t="shared" si="75"/>
        <v>5264.8312980216724</v>
      </c>
      <c r="DD62" s="1">
        <f t="shared" si="75"/>
        <v>5.562319963786603</v>
      </c>
      <c r="DE62" s="1">
        <f t="shared" si="75"/>
        <v>167.66810561796652</v>
      </c>
      <c r="DF62" s="17"/>
      <c r="DJ62" s="17"/>
      <c r="DK62" s="17"/>
      <c r="DL62" s="17"/>
      <c r="DM62" s="17"/>
      <c r="DN62" s="17"/>
      <c r="DO62" s="17"/>
      <c r="DP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</row>
    <row r="63" spans="1:149" s="17" customFormat="1" x14ac:dyDescent="0.25">
      <c r="A63" s="2" t="s">
        <v>429</v>
      </c>
      <c r="B63" s="1">
        <f t="shared" ref="B63:H63" si="76">SUM(B67:B75)</f>
        <v>3208.9140186299996</v>
      </c>
      <c r="C63" s="1">
        <f t="shared" si="76"/>
        <v>0</v>
      </c>
      <c r="D63" s="1">
        <f t="shared" si="76"/>
        <v>20733.67441431</v>
      </c>
      <c r="E63" s="1">
        <f t="shared" si="76"/>
        <v>548.21700168999996</v>
      </c>
      <c r="F63" s="1">
        <f t="shared" si="76"/>
        <v>531.40938259999996</v>
      </c>
      <c r="G63" s="1">
        <f t="shared" si="76"/>
        <v>66.418552169999998</v>
      </c>
      <c r="H63" s="1">
        <f t="shared" si="76"/>
        <v>729.67535993999991</v>
      </c>
      <c r="I63" s="1"/>
      <c r="J63" s="7" t="s">
        <v>429</v>
      </c>
      <c r="K63" s="1">
        <f t="shared" ref="K63:AP63" si="77">SUM(K67:K75)</f>
        <v>0</v>
      </c>
      <c r="L63" s="1">
        <f t="shared" si="77"/>
        <v>8.059331046125795</v>
      </c>
      <c r="M63" s="1">
        <f t="shared" si="77"/>
        <v>0.73216039134466482</v>
      </c>
      <c r="N63" s="1">
        <f t="shared" si="77"/>
        <v>3.8807680479680799</v>
      </c>
      <c r="O63" s="1">
        <f t="shared" si="77"/>
        <v>3.8807680479680799</v>
      </c>
      <c r="P63" s="1">
        <f t="shared" si="77"/>
        <v>11.525505706933806</v>
      </c>
      <c r="Q63" s="1">
        <f t="shared" si="77"/>
        <v>0</v>
      </c>
      <c r="R63" s="1">
        <f t="shared" si="77"/>
        <v>2.3280862435996951E-3</v>
      </c>
      <c r="S63" s="1">
        <f t="shared" si="77"/>
        <v>1.1366562174528888E-2</v>
      </c>
      <c r="T63" s="1">
        <f t="shared" si="77"/>
        <v>1.8780564795722781</v>
      </c>
      <c r="U63" s="1">
        <f t="shared" si="77"/>
        <v>2.2101741994218897E-3</v>
      </c>
      <c r="V63" s="1">
        <f t="shared" si="77"/>
        <v>0.40139521230460318</v>
      </c>
      <c r="W63" s="1">
        <f t="shared" si="77"/>
        <v>7.7366964704442723E-2</v>
      </c>
      <c r="X63" s="1">
        <f t="shared" si="77"/>
        <v>4.7418445817997347E-2</v>
      </c>
      <c r="Y63" s="1">
        <f t="shared" si="77"/>
        <v>17.032996196507206</v>
      </c>
      <c r="Z63" s="1">
        <f t="shared" si="77"/>
        <v>7.6562372965381798E-7</v>
      </c>
      <c r="AA63" s="1">
        <f t="shared" si="77"/>
        <v>3.0625235887277613E-6</v>
      </c>
      <c r="AB63" s="1">
        <f t="shared" si="77"/>
        <v>3193.1905191598157</v>
      </c>
      <c r="AC63" s="1">
        <f t="shared" si="77"/>
        <v>16.723403913424473</v>
      </c>
      <c r="AD63" s="1">
        <f t="shared" si="77"/>
        <v>245.35668125200414</v>
      </c>
      <c r="AE63" s="1">
        <f t="shared" si="77"/>
        <v>72.613925628730485</v>
      </c>
      <c r="AF63" s="1">
        <f t="shared" si="77"/>
        <v>6.6178335904363408</v>
      </c>
      <c r="AG63" s="1">
        <f t="shared" si="77"/>
        <v>176.31506843422227</v>
      </c>
      <c r="AH63" s="1">
        <f t="shared" si="77"/>
        <v>27.846580424830574</v>
      </c>
      <c r="AI63" s="1">
        <f t="shared" si="77"/>
        <v>71.0170908744592</v>
      </c>
      <c r="AJ63" s="1">
        <f t="shared" si="77"/>
        <v>0.53786984745843958</v>
      </c>
      <c r="AK63" s="1">
        <f t="shared" si="77"/>
        <v>12.393670951274077</v>
      </c>
      <c r="AL63" s="1">
        <f t="shared" si="77"/>
        <v>0.1739955029504946</v>
      </c>
      <c r="AM63" s="1">
        <f t="shared" si="77"/>
        <v>0</v>
      </c>
      <c r="AN63" s="1">
        <f t="shared" si="77"/>
        <v>0</v>
      </c>
      <c r="AO63" s="1">
        <f t="shared" si="77"/>
        <v>16.931849316684275</v>
      </c>
      <c r="AP63" s="1">
        <f t="shared" si="77"/>
        <v>16.931849316684275</v>
      </c>
      <c r="AQ63" s="1"/>
      <c r="AR63" s="1"/>
      <c r="AS63" s="1">
        <f t="shared" ref="AS63:AX63" si="78">SUM(AS67:AS75)</f>
        <v>2.0244568217507695</v>
      </c>
      <c r="AT63" s="1">
        <f t="shared" si="78"/>
        <v>6.4095322146399567E-6</v>
      </c>
      <c r="AU63" s="1">
        <f t="shared" si="78"/>
        <v>1.2377019926868127E-5</v>
      </c>
      <c r="AV63" s="1">
        <f t="shared" si="78"/>
        <v>165.04777003777613</v>
      </c>
      <c r="AW63" s="1">
        <f t="shared" si="78"/>
        <v>2.5071167076518672</v>
      </c>
      <c r="AX63" s="1">
        <f t="shared" si="78"/>
        <v>0.39201949561475441</v>
      </c>
      <c r="AY63" s="1"/>
      <c r="AZ63" s="1">
        <f t="shared" ref="AZ63:BF63" si="79">SUM(AZ67:AZ75)</f>
        <v>216.50306281091616</v>
      </c>
      <c r="BA63" s="1">
        <f t="shared" si="79"/>
        <v>1.065563463961813</v>
      </c>
      <c r="BB63" s="1">
        <f t="shared" si="79"/>
        <v>7.9312484296036514E-3</v>
      </c>
      <c r="BC63" s="1">
        <f t="shared" si="79"/>
        <v>5.8162646983911603E-2</v>
      </c>
      <c r="BD63" s="1">
        <f t="shared" si="79"/>
        <v>5.618514609919687E-4</v>
      </c>
      <c r="BE63" s="1">
        <f t="shared" si="79"/>
        <v>1.1407248532768928E-3</v>
      </c>
      <c r="BF63" s="1">
        <f t="shared" si="79"/>
        <v>0</v>
      </c>
      <c r="BG63" s="1"/>
      <c r="BH63" s="1">
        <f t="shared" ref="BH63:BQ63" si="80">SUM(BH67:BH75)</f>
        <v>12.400782091664247</v>
      </c>
      <c r="BI63" s="1">
        <f t="shared" si="80"/>
        <v>10.176885883105415</v>
      </c>
      <c r="BJ63" s="1">
        <f t="shared" si="80"/>
        <v>0.18525835303273283</v>
      </c>
      <c r="BK63" s="1">
        <f t="shared" si="80"/>
        <v>0.1779933121965197</v>
      </c>
      <c r="BL63" s="1">
        <f t="shared" si="80"/>
        <v>734.78164198162256</v>
      </c>
      <c r="BM63" s="1">
        <f t="shared" si="80"/>
        <v>18567.827631189648</v>
      </c>
      <c r="BN63" s="1">
        <f t="shared" si="80"/>
        <v>1898.0450618612508</v>
      </c>
      <c r="BO63" s="1">
        <f t="shared" si="80"/>
        <v>20630.920463088634</v>
      </c>
      <c r="BP63" s="1">
        <f t="shared" si="80"/>
        <v>0</v>
      </c>
      <c r="BQ63" s="1">
        <f t="shared" si="80"/>
        <v>14.171418484944232</v>
      </c>
      <c r="BR63" s="1"/>
      <c r="BS63" s="1">
        <f>SUM(BS67:BS75)</f>
        <v>1.1892949132345425</v>
      </c>
      <c r="BT63" s="1"/>
      <c r="BU63" s="1">
        <f t="shared" ref="BU63:DE63" si="81">SUM(BU67:BU75)</f>
        <v>1.5280164941452051E-2</v>
      </c>
      <c r="BV63" s="1">
        <f t="shared" si="81"/>
        <v>1.2707602403456392E-2</v>
      </c>
      <c r="BW63" s="1">
        <f t="shared" si="81"/>
        <v>0.33157981464702302</v>
      </c>
      <c r="BX63" s="1">
        <f t="shared" si="81"/>
        <v>0.31806520666457133</v>
      </c>
      <c r="BY63" s="1">
        <f t="shared" si="81"/>
        <v>118.64310798345944</v>
      </c>
      <c r="BZ63" s="1">
        <f t="shared" si="81"/>
        <v>3.0880500850322568</v>
      </c>
      <c r="CA63" s="1">
        <f t="shared" si="81"/>
        <v>1.9879622119964493</v>
      </c>
      <c r="CB63" s="1">
        <f t="shared" si="81"/>
        <v>245.35698011056095</v>
      </c>
      <c r="CC63" s="1">
        <f t="shared" si="81"/>
        <v>1.8209169369312754</v>
      </c>
      <c r="CD63" s="1">
        <f t="shared" si="81"/>
        <v>0</v>
      </c>
      <c r="CE63" s="1">
        <f t="shared" si="81"/>
        <v>3.3152766577710098E-6</v>
      </c>
      <c r="CF63" s="1">
        <f t="shared" si="81"/>
        <v>1.3877323484625499</v>
      </c>
      <c r="CG63" s="1">
        <f t="shared" si="81"/>
        <v>545.47402304893933</v>
      </c>
      <c r="CH63" s="1">
        <f t="shared" si="81"/>
        <v>528.75061913551474</v>
      </c>
      <c r="CI63" s="1">
        <f t="shared" si="81"/>
        <v>16.723403913424473</v>
      </c>
      <c r="CJ63" s="1">
        <f t="shared" si="81"/>
        <v>0.70146233547402037</v>
      </c>
      <c r="CK63" s="1">
        <f t="shared" si="81"/>
        <v>0</v>
      </c>
      <c r="CL63" s="1">
        <f t="shared" si="81"/>
        <v>6.7865098617922355</v>
      </c>
      <c r="CM63" s="1">
        <f t="shared" si="81"/>
        <v>1.6270591151529163</v>
      </c>
      <c r="CN63" s="1">
        <f t="shared" si="81"/>
        <v>44.078814648059584</v>
      </c>
      <c r="CO63" s="1">
        <f t="shared" si="81"/>
        <v>9.1972130392587879</v>
      </c>
      <c r="CP63" s="1">
        <f t="shared" si="81"/>
        <v>6.6177651550014529</v>
      </c>
      <c r="CQ63" s="1">
        <f t="shared" si="81"/>
        <v>176.31525294013886</v>
      </c>
      <c r="CR63" s="1">
        <f t="shared" si="81"/>
        <v>0.26719356454265497</v>
      </c>
      <c r="CS63" s="1">
        <f t="shared" si="81"/>
        <v>1.5708349666936727</v>
      </c>
      <c r="CT63" s="1">
        <f t="shared" si="81"/>
        <v>27.846778613954061</v>
      </c>
      <c r="CU63" s="1">
        <f t="shared" si="81"/>
        <v>4.9221560340834525E-2</v>
      </c>
      <c r="CV63" s="1">
        <f t="shared" si="81"/>
        <v>66.065595862083228</v>
      </c>
      <c r="CW63" s="1">
        <f t="shared" si="81"/>
        <v>179.99217116355143</v>
      </c>
      <c r="CX63" s="1">
        <f t="shared" si="81"/>
        <v>0</v>
      </c>
      <c r="CY63" s="1">
        <f t="shared" si="81"/>
        <v>0</v>
      </c>
      <c r="CZ63" s="1">
        <f t="shared" si="81"/>
        <v>15.04084923548894</v>
      </c>
      <c r="DA63" s="1">
        <f t="shared" si="81"/>
        <v>0.80623441758804093</v>
      </c>
      <c r="DB63" s="1">
        <f t="shared" si="81"/>
        <v>0</v>
      </c>
      <c r="DC63" s="1">
        <f t="shared" si="81"/>
        <v>725.61432596791053</v>
      </c>
      <c r="DD63" s="1">
        <f t="shared" si="81"/>
        <v>0.76661399869405367</v>
      </c>
      <c r="DE63" s="1">
        <f t="shared" si="81"/>
        <v>23.108400611506315</v>
      </c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</row>
    <row r="64" spans="1:149" s="17" customFormat="1" x14ac:dyDescent="0.25">
      <c r="A64" s="2" t="s">
        <v>430</v>
      </c>
      <c r="B64" s="1">
        <f>SUM(B76:B83)</f>
        <v>198.97915309000001</v>
      </c>
      <c r="C64" s="1">
        <f t="shared" ref="C64:H64" si="82">SUM(C76:C83)</f>
        <v>0</v>
      </c>
      <c r="D64" s="1">
        <f t="shared" si="82"/>
        <v>1295.9952532</v>
      </c>
      <c r="E64" s="1">
        <f t="shared" si="82"/>
        <v>34.884859319999997</v>
      </c>
      <c r="F64" s="1">
        <f t="shared" si="82"/>
        <v>33.797014390000001</v>
      </c>
      <c r="G64" s="1">
        <f t="shared" si="82"/>
        <v>6.9569649999999994</v>
      </c>
      <c r="H64" s="1">
        <f t="shared" si="82"/>
        <v>50.217461110000002</v>
      </c>
      <c r="I64" s="1"/>
      <c r="J64" s="7" t="s">
        <v>430</v>
      </c>
      <c r="K64" s="1">
        <f t="shared" ref="K64:AP64" si="83">SUM(K76:K83)</f>
        <v>0</v>
      </c>
      <c r="L64" s="1">
        <f t="shared" si="83"/>
        <v>0.55776100302982423</v>
      </c>
      <c r="M64" s="1">
        <f t="shared" si="83"/>
        <v>5.0670601253756602E-2</v>
      </c>
      <c r="N64" s="1">
        <f t="shared" si="83"/>
        <v>0.26857636964747278</v>
      </c>
      <c r="O64" s="1">
        <f t="shared" si="83"/>
        <v>0.26857636964747278</v>
      </c>
      <c r="P64" s="1">
        <f t="shared" si="83"/>
        <v>0.79764500624249712</v>
      </c>
      <c r="Q64" s="1">
        <f t="shared" si="83"/>
        <v>0</v>
      </c>
      <c r="R64" s="1">
        <f t="shared" si="83"/>
        <v>1.4880949025832633E-4</v>
      </c>
      <c r="S64" s="1">
        <f t="shared" si="83"/>
        <v>7.2653421154450265E-4</v>
      </c>
      <c r="T64" s="1">
        <f t="shared" si="83"/>
        <v>0.12997451918096162</v>
      </c>
      <c r="U64" s="1">
        <f t="shared" si="83"/>
        <v>1.4127305691910626E-4</v>
      </c>
      <c r="V64" s="1">
        <f t="shared" si="83"/>
        <v>2.777941705620264E-2</v>
      </c>
      <c r="W64" s="1">
        <f t="shared" si="83"/>
        <v>4.9451771281491608E-3</v>
      </c>
      <c r="X64" s="1">
        <f t="shared" si="83"/>
        <v>3.0309161615326465E-3</v>
      </c>
      <c r="Y64" s="1">
        <f t="shared" si="83"/>
        <v>1.1788011447640967</v>
      </c>
      <c r="Z64" s="1">
        <f t="shared" si="83"/>
        <v>4.8937744010317532E-8</v>
      </c>
      <c r="AA64" s="1">
        <f t="shared" si="83"/>
        <v>1.9575156415725521E-7</v>
      </c>
      <c r="AB64" s="1">
        <f t="shared" si="83"/>
        <v>198.97898193466605</v>
      </c>
      <c r="AC64" s="1">
        <f t="shared" si="83"/>
        <v>1.0878493322751142</v>
      </c>
      <c r="AD64" s="1">
        <f t="shared" si="83"/>
        <v>15.682860936413174</v>
      </c>
      <c r="AE64" s="1">
        <f t="shared" si="83"/>
        <v>4.6413780349101819</v>
      </c>
      <c r="AF64" s="1">
        <f t="shared" si="83"/>
        <v>0.42300345078456925</v>
      </c>
      <c r="AG64" s="1">
        <f t="shared" si="83"/>
        <v>11.269817509328268</v>
      </c>
      <c r="AH64" s="1">
        <f t="shared" si="83"/>
        <v>1.7799161964759072</v>
      </c>
      <c r="AI64" s="1">
        <f t="shared" si="83"/>
        <v>4.9148821842310149</v>
      </c>
      <c r="AJ64" s="1">
        <f t="shared" si="83"/>
        <v>3.72245073231511E-2</v>
      </c>
      <c r="AK64" s="1">
        <f t="shared" si="83"/>
        <v>0.85772740496019717</v>
      </c>
      <c r="AL64" s="1">
        <f t="shared" si="83"/>
        <v>1.2041618472221807E-2</v>
      </c>
      <c r="AM64" s="1">
        <f t="shared" si="83"/>
        <v>0</v>
      </c>
      <c r="AN64" s="1">
        <f t="shared" si="83"/>
        <v>0</v>
      </c>
      <c r="AO64" s="1">
        <f t="shared" si="83"/>
        <v>1.1718018923547386</v>
      </c>
      <c r="AP64" s="1">
        <f t="shared" si="83"/>
        <v>1.1718018923547386</v>
      </c>
      <c r="AQ64" s="1"/>
      <c r="AR64" s="1"/>
      <c r="AS64" s="1">
        <f t="shared" ref="AS64:CA64" si="84">SUM(AS76:AS83)</f>
        <v>0.14010670871918335</v>
      </c>
      <c r="AT64" s="1">
        <f t="shared" si="84"/>
        <v>4.0968803818861474E-7</v>
      </c>
      <c r="AU64" s="1">
        <f t="shared" si="84"/>
        <v>7.9112164489622204E-7</v>
      </c>
      <c r="AV64" s="1">
        <f t="shared" si="84"/>
        <v>10.36795431337598</v>
      </c>
      <c r="AW64" s="1">
        <f t="shared" si="84"/>
        <v>0.17350928665962326</v>
      </c>
      <c r="AX64" s="1">
        <f t="shared" si="84"/>
        <v>2.7130610914987491E-2</v>
      </c>
      <c r="AY64" s="1"/>
      <c r="AZ64" s="1">
        <f t="shared" si="84"/>
        <v>14.983505806270449</v>
      </c>
      <c r="BA64" s="1">
        <f t="shared" si="84"/>
        <v>7.3744490914303004E-2</v>
      </c>
      <c r="BB64" s="1">
        <f t="shared" si="84"/>
        <v>5.0695522743431543E-4</v>
      </c>
      <c r="BC64" s="1">
        <f t="shared" si="84"/>
        <v>3.7176701896526041E-3</v>
      </c>
      <c r="BD64" s="1">
        <f t="shared" si="84"/>
        <v>3.5912487541129929E-5</v>
      </c>
      <c r="BE64" s="1">
        <f t="shared" si="84"/>
        <v>7.2911927523052077E-5</v>
      </c>
      <c r="BF64" s="1">
        <f t="shared" si="84"/>
        <v>0</v>
      </c>
      <c r="BG64" s="1"/>
      <c r="BH64" s="1">
        <f t="shared" si="84"/>
        <v>0.85822150264687203</v>
      </c>
      <c r="BI64" s="1">
        <f t="shared" si="84"/>
        <v>0.65048936853012262</v>
      </c>
      <c r="BJ64" s="1">
        <f t="shared" si="84"/>
        <v>1.1841467878106356E-2</v>
      </c>
      <c r="BK64" s="1">
        <f t="shared" si="84"/>
        <v>1.137707985802227E-2</v>
      </c>
      <c r="BL64" s="1">
        <f t="shared" si="84"/>
        <v>50.852005501634068</v>
      </c>
      <c r="BM64" s="1">
        <f t="shared" si="84"/>
        <v>1166.3962219333373</v>
      </c>
      <c r="BN64" s="1">
        <f t="shared" si="84"/>
        <v>119.23148051896749</v>
      </c>
      <c r="BO64" s="1">
        <f t="shared" si="84"/>
        <v>1295.9956567656818</v>
      </c>
      <c r="BP64" s="1">
        <f t="shared" si="84"/>
        <v>0</v>
      </c>
      <c r="BQ64" s="1">
        <f t="shared" si="84"/>
        <v>0.98076016708626179</v>
      </c>
      <c r="BR64" s="1"/>
      <c r="BS64" s="1">
        <f t="shared" si="84"/>
        <v>8.1639037358719538E-2</v>
      </c>
      <c r="BT64" s="1"/>
      <c r="BU64" s="1">
        <f t="shared" si="84"/>
        <v>9.7668517079096246E-4</v>
      </c>
      <c r="BV64" s="1">
        <f t="shared" si="84"/>
        <v>8.1224127455810965E-4</v>
      </c>
      <c r="BW64" s="1">
        <f t="shared" si="84"/>
        <v>2.1985779069318791E-2</v>
      </c>
      <c r="BX64" s="1">
        <f t="shared" si="84"/>
        <v>2.0330240821883054E-2</v>
      </c>
      <c r="BY64" s="1">
        <f t="shared" si="84"/>
        <v>8.2109432901403743</v>
      </c>
      <c r="BZ64" s="1">
        <f t="shared" si="84"/>
        <v>0.19738415069693602</v>
      </c>
      <c r="CA64" s="1">
        <f t="shared" si="84"/>
        <v>0.12706783103776986</v>
      </c>
      <c r="CB64" s="1">
        <f t="shared" ref="CB64:DE64" si="85">SUM(CB76:CB83)</f>
        <v>15.682873437832351</v>
      </c>
      <c r="CC64" s="1">
        <f t="shared" si="85"/>
        <v>0.1163904517821603</v>
      </c>
      <c r="CD64" s="1">
        <f t="shared" si="85"/>
        <v>0</v>
      </c>
      <c r="CE64" s="1">
        <f t="shared" si="85"/>
        <v>2.119075128116087E-7</v>
      </c>
      <c r="CF64" s="1">
        <f t="shared" si="85"/>
        <v>8.8701729018888092E-2</v>
      </c>
      <c r="CG64" s="1">
        <f t="shared" si="85"/>
        <v>34.884856203913664</v>
      </c>
      <c r="CH64" s="1">
        <f t="shared" si="85"/>
        <v>33.797006871638608</v>
      </c>
      <c r="CI64" s="1">
        <f t="shared" si="85"/>
        <v>1.0878493322751142</v>
      </c>
      <c r="CJ64" s="1">
        <f t="shared" si="85"/>
        <v>4.4836532305979483E-2</v>
      </c>
      <c r="CK64" s="1">
        <f t="shared" si="85"/>
        <v>0</v>
      </c>
      <c r="CL64" s="1">
        <f t="shared" si="85"/>
        <v>0.43378469738807296</v>
      </c>
      <c r="CM64" s="1">
        <f t="shared" si="85"/>
        <v>0.10399922419352174</v>
      </c>
      <c r="CN64" s="1">
        <f t="shared" si="85"/>
        <v>2.8174578759569391</v>
      </c>
      <c r="CO64" s="1">
        <f t="shared" si="85"/>
        <v>0.58787228646858114</v>
      </c>
      <c r="CP64" s="1">
        <f t="shared" si="85"/>
        <v>0.42299891312135812</v>
      </c>
      <c r="CQ64" s="1">
        <f t="shared" si="85"/>
        <v>11.26982872556305</v>
      </c>
      <c r="CR64" s="1">
        <f t="shared" si="85"/>
        <v>1.8491592521841071E-2</v>
      </c>
      <c r="CS64" s="1">
        <f t="shared" si="85"/>
        <v>0.10040533850317172</v>
      </c>
      <c r="CT64" s="1">
        <f t="shared" si="85"/>
        <v>1.7799292587509701</v>
      </c>
      <c r="CU64" s="1">
        <f t="shared" si="85"/>
        <v>3.1461781968396664E-3</v>
      </c>
      <c r="CV64" s="1">
        <f t="shared" si="85"/>
        <v>6.9569657836229659</v>
      </c>
      <c r="CW64" s="1">
        <f t="shared" si="85"/>
        <v>12.45667078899973</v>
      </c>
      <c r="CX64" s="1">
        <f t="shared" si="85"/>
        <v>0</v>
      </c>
      <c r="CY64" s="1">
        <f t="shared" si="85"/>
        <v>0</v>
      </c>
      <c r="CZ64" s="1">
        <f t="shared" si="85"/>
        <v>1.0409298653342018</v>
      </c>
      <c r="DA64" s="1">
        <f t="shared" si="85"/>
        <v>5.5797139507075703E-2</v>
      </c>
      <c r="DB64" s="1">
        <f t="shared" si="85"/>
        <v>0</v>
      </c>
      <c r="DC64" s="1">
        <f t="shared" si="85"/>
        <v>50.217425007027167</v>
      </c>
      <c r="DD64" s="1">
        <f t="shared" si="85"/>
        <v>5.3055081417283594E-2</v>
      </c>
      <c r="DE64" s="1">
        <f t="shared" si="85"/>
        <v>1.5992654410060705</v>
      </c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</row>
    <row r="65" spans="1:145" x14ac:dyDescent="0.25">
      <c r="A65" s="17"/>
      <c r="I65" s="15"/>
      <c r="J65" s="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S65" s="17"/>
      <c r="CT65" s="17"/>
      <c r="CU65" s="17"/>
      <c r="CV65" s="17"/>
      <c r="CX65" s="17"/>
      <c r="CY65" s="17"/>
      <c r="CZ65" s="17"/>
      <c r="DA65" s="17"/>
      <c r="DB65" s="17"/>
      <c r="DC65" s="17"/>
      <c r="DE65" s="17"/>
      <c r="DF65" s="17"/>
      <c r="DJ65" s="17"/>
      <c r="DK65" s="17"/>
      <c r="DL65" s="17"/>
      <c r="DM65" s="17"/>
      <c r="DN65" s="17"/>
      <c r="DO65" s="17"/>
      <c r="DP65" s="17"/>
      <c r="EH65" s="17"/>
      <c r="EI65" s="17"/>
      <c r="EJ65" s="17"/>
      <c r="EK65" s="17"/>
      <c r="EL65" s="17"/>
      <c r="EM65" s="17"/>
      <c r="EN65" s="17"/>
      <c r="EO65" s="17"/>
    </row>
    <row r="66" spans="1:145" x14ac:dyDescent="0.25">
      <c r="A66" s="73"/>
      <c r="B66" s="105"/>
      <c r="J66" s="17"/>
      <c r="N66" s="17"/>
      <c r="O66" s="17"/>
      <c r="P66" s="17"/>
      <c r="T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M66" s="17"/>
      <c r="AO66" s="17"/>
      <c r="AP66" s="17"/>
      <c r="AT66" s="17"/>
      <c r="AU66" s="17"/>
      <c r="AV66" s="17"/>
      <c r="AW66" s="17"/>
      <c r="AX66" s="17"/>
      <c r="BB66" s="17"/>
      <c r="BC66" s="17"/>
      <c r="BD66" s="17"/>
      <c r="BE66" s="17"/>
      <c r="BF66" s="17"/>
      <c r="BH66" s="17"/>
      <c r="BI66" s="17"/>
      <c r="BJ66" s="17"/>
      <c r="BK66" s="17"/>
      <c r="BM66" s="17"/>
      <c r="BN66" s="17"/>
      <c r="BO66" s="17"/>
      <c r="BP66" s="17"/>
      <c r="BQ66" s="17"/>
      <c r="BS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S66" s="17"/>
      <c r="CT66" s="17"/>
      <c r="CU66" s="17"/>
      <c r="CV66" s="17"/>
      <c r="CX66" s="17"/>
      <c r="CY66" s="17"/>
      <c r="CZ66" s="17"/>
      <c r="DA66" s="17"/>
      <c r="DB66" s="17"/>
      <c r="DC66" s="17"/>
      <c r="DE66" s="17"/>
      <c r="DF66" s="17"/>
      <c r="DJ66" s="17"/>
      <c r="DK66" s="17"/>
      <c r="DL66" s="17"/>
      <c r="DM66" s="17"/>
      <c r="DN66" s="17"/>
      <c r="DO66" s="17"/>
      <c r="DP66" s="17"/>
      <c r="EH66" s="17"/>
      <c r="EI66" s="17"/>
      <c r="EJ66" s="17"/>
      <c r="EK66" s="17"/>
      <c r="EL66" s="17"/>
      <c r="EM66" s="17"/>
      <c r="EN66" s="17"/>
      <c r="EO66" s="17"/>
    </row>
    <row r="67" spans="1:145" x14ac:dyDescent="0.25">
      <c r="A67" s="17" t="s">
        <v>431</v>
      </c>
      <c r="B67" s="15">
        <v>154.23635153999999</v>
      </c>
      <c r="D67" s="15">
        <v>1000.6529755</v>
      </c>
      <c r="E67" s="15">
        <v>25.976915760000001</v>
      </c>
      <c r="F67" s="15">
        <v>25.18829951</v>
      </c>
      <c r="G67" s="15">
        <v>1.9900144799999999</v>
      </c>
      <c r="H67" s="15">
        <v>32.746127180000002</v>
      </c>
      <c r="J67" s="28" t="s">
        <v>431</v>
      </c>
      <c r="K67" s="28">
        <v>0</v>
      </c>
      <c r="L67" s="28">
        <v>0.34228419481120098</v>
      </c>
      <c r="M67" s="28">
        <v>3.1095289324426598E-2</v>
      </c>
      <c r="N67" s="28">
        <v>0.164818506462209</v>
      </c>
      <c r="O67" s="28">
        <v>0.164818506462209</v>
      </c>
      <c r="P67" s="28">
        <v>0.48949410291175399</v>
      </c>
      <c r="Q67" s="28">
        <v>0</v>
      </c>
      <c r="R67" s="5">
        <v>1.04884560481048E-4</v>
      </c>
      <c r="S67" s="28">
        <v>5.1208606844248901E-4</v>
      </c>
      <c r="T67" s="28">
        <v>7.9762266252330002E-2</v>
      </c>
      <c r="U67" s="5">
        <v>9.9574517914647996E-5</v>
      </c>
      <c r="V67" s="28">
        <v>1.7047492706338801E-2</v>
      </c>
      <c r="W67" s="28">
        <v>3.4855269873289301E-3</v>
      </c>
      <c r="X67" s="28">
        <v>2.13629171558171E-3</v>
      </c>
      <c r="Y67" s="28">
        <v>0.72340223813885896</v>
      </c>
      <c r="Z67" s="5">
        <v>3.4493692025331101E-8</v>
      </c>
      <c r="AA67" s="5">
        <v>1.37972850080193E-7</v>
      </c>
      <c r="AB67" s="28">
        <v>145.98789530250099</v>
      </c>
      <c r="AC67" s="28">
        <v>0.744462728109481</v>
      </c>
      <c r="AD67" s="28">
        <v>11.053813610233799</v>
      </c>
      <c r="AE67" s="28">
        <v>3.2713997696170001</v>
      </c>
      <c r="AF67" s="28">
        <v>0.29814725772582201</v>
      </c>
      <c r="AG67" s="28">
        <v>7.9433491514961103</v>
      </c>
      <c r="AH67" s="28">
        <v>1.25454752889432</v>
      </c>
      <c r="AI67" s="28">
        <v>3.0161464883910099</v>
      </c>
      <c r="AJ67" s="28">
        <v>2.2843782424312498E-2</v>
      </c>
      <c r="AK67" s="28">
        <v>0.52636654752558698</v>
      </c>
      <c r="AL67" s="28">
        <v>7.3897304563016403E-3</v>
      </c>
      <c r="AM67" s="28">
        <v>0</v>
      </c>
      <c r="AN67" s="28">
        <v>0</v>
      </c>
      <c r="AO67" s="28">
        <v>0.71910649025942897</v>
      </c>
      <c r="AP67" s="28">
        <v>0.71910649025942897</v>
      </c>
      <c r="AQ67" s="28">
        <v>0</v>
      </c>
      <c r="AR67" s="28">
        <v>0</v>
      </c>
      <c r="AS67" s="28">
        <v>8.59800676350468E-2</v>
      </c>
      <c r="AT67" s="5">
        <v>2.8876283543047899E-7</v>
      </c>
      <c r="AU67" s="5">
        <v>5.57607851232107E-7</v>
      </c>
      <c r="AV67" s="28">
        <v>7.5857525862971702</v>
      </c>
      <c r="AW67" s="28">
        <v>0.106478668268324</v>
      </c>
      <c r="AX67" s="28">
        <v>1.6649333014214299E-2</v>
      </c>
      <c r="AY67" s="28">
        <v>0</v>
      </c>
      <c r="AZ67" s="28">
        <v>9.1950203474200904</v>
      </c>
      <c r="BA67" s="28">
        <v>4.5255188072995001E-2</v>
      </c>
      <c r="BB67" s="28">
        <v>3.5731807734916198E-4</v>
      </c>
      <c r="BC67" s="28">
        <v>2.6203411652529398E-3</v>
      </c>
      <c r="BD67" s="5">
        <v>2.5312312262658599E-5</v>
      </c>
      <c r="BE67" s="5">
        <v>5.1392439248885303E-5</v>
      </c>
      <c r="BF67" s="28">
        <v>0</v>
      </c>
      <c r="BG67" s="28">
        <v>0</v>
      </c>
      <c r="BH67" s="28">
        <v>0.52666950110997202</v>
      </c>
      <c r="BI67" s="28">
        <v>0.458488286292211</v>
      </c>
      <c r="BJ67" s="28">
        <v>8.3462666380065692E-3</v>
      </c>
      <c r="BK67" s="28">
        <v>8.0189599695762101E-3</v>
      </c>
      <c r="BL67" s="28">
        <v>31.206671737297199</v>
      </c>
      <c r="BM67" s="28">
        <v>853.39715581716996</v>
      </c>
      <c r="BN67" s="28">
        <v>87.236112149120601</v>
      </c>
      <c r="BO67" s="28">
        <v>948.21902055258795</v>
      </c>
      <c r="BP67" s="28">
        <v>0</v>
      </c>
      <c r="BQ67" s="28">
        <v>0.60186843416723101</v>
      </c>
      <c r="BR67" s="28">
        <v>0</v>
      </c>
      <c r="BS67" s="28">
        <v>5.0836680390438503E-2</v>
      </c>
      <c r="BT67" s="28">
        <v>2.0611412402100901E-4</v>
      </c>
      <c r="BU67" s="28">
        <v>6.8840356046451299E-4</v>
      </c>
      <c r="BV67" s="28">
        <v>5.7250007440599199E-4</v>
      </c>
      <c r="BW67" s="28">
        <v>1.4552201414265E-2</v>
      </c>
      <c r="BX67" s="28">
        <v>1.4329430050099999E-2</v>
      </c>
      <c r="BY67" s="28">
        <v>5.0388541675622802</v>
      </c>
      <c r="BZ67" s="28">
        <v>0.13912338718122499</v>
      </c>
      <c r="CA67" s="28">
        <v>8.9561683669813805E-2</v>
      </c>
      <c r="CB67" s="28">
        <v>11.053823531032799</v>
      </c>
      <c r="CC67" s="28">
        <v>8.2036036751048494E-2</v>
      </c>
      <c r="CD67" s="28">
        <v>0</v>
      </c>
      <c r="CE67" s="5">
        <v>1.4936038404515E-7</v>
      </c>
      <c r="CF67" s="28">
        <v>6.25203051196834E-2</v>
      </c>
      <c r="CG67" s="28">
        <v>24.565748366540401</v>
      </c>
      <c r="CH67" s="28">
        <v>23.821285638430901</v>
      </c>
      <c r="CI67" s="28">
        <v>0.744462728109481</v>
      </c>
      <c r="CJ67" s="28">
        <v>3.1602361150151199E-2</v>
      </c>
      <c r="CK67" s="28">
        <v>0</v>
      </c>
      <c r="CL67" s="28">
        <v>0.30574657870224897</v>
      </c>
      <c r="CM67" s="28">
        <v>7.3302201866212502E-2</v>
      </c>
      <c r="CN67" s="28">
        <v>1.9858402641137101</v>
      </c>
      <c r="CO67" s="28">
        <v>0.41435270644907002</v>
      </c>
      <c r="CP67" s="28">
        <v>0.29814411613948599</v>
      </c>
      <c r="CQ67" s="28">
        <v>7.9433597336816604</v>
      </c>
      <c r="CR67" s="28">
        <v>1.1347874240425E-2</v>
      </c>
      <c r="CS67" s="28">
        <v>7.0769201430799594E-2</v>
      </c>
      <c r="CT67" s="28">
        <v>1.2545565678444801</v>
      </c>
      <c r="CU67" s="28">
        <v>2.2175332484553798E-3</v>
      </c>
      <c r="CV67" s="28">
        <v>1.6850361150151301</v>
      </c>
      <c r="CW67" s="28">
        <v>7.6443607645384297</v>
      </c>
      <c r="CX67" s="28">
        <v>0</v>
      </c>
      <c r="CY67" s="28">
        <v>0</v>
      </c>
      <c r="CZ67" s="28">
        <v>0.63879412461603702</v>
      </c>
      <c r="DA67" s="28">
        <v>3.42413670276294E-2</v>
      </c>
      <c r="DB67" s="28">
        <v>0</v>
      </c>
      <c r="DC67" s="28">
        <v>30.817244112281301</v>
      </c>
      <c r="DD67" s="28">
        <v>3.2558589070035303E-2</v>
      </c>
      <c r="DE67" s="28">
        <v>0.98143133817302897</v>
      </c>
      <c r="DF67" s="17"/>
      <c r="DG67" s="25">
        <f t="shared" ref="DG67:DG78" si="86">(AV67/BO67)</f>
        <v>8.0000004449145793E-3</v>
      </c>
      <c r="DH67" s="94">
        <f t="shared" ref="DH67:DH78" si="87">BL67/DC67</f>
        <v>1.0126366791137142</v>
      </c>
      <c r="DI67" s="25">
        <f t="shared" ref="DI67:DI78" si="88">BI67/CH67</f>
        <v>1.9247000067558546E-2</v>
      </c>
      <c r="DJ67" s="40">
        <f t="shared" ref="DJ67:DJ78" si="89">(AB67-B67)/(B67+1E-50)</f>
        <v>-5.3479326729015807E-2</v>
      </c>
      <c r="DK67" s="40"/>
      <c r="DL67" s="40">
        <f t="shared" ref="DL67:DL78" si="90">(BO67-D67)/(D67+1E-50)</f>
        <v>-5.2399739201507103E-2</v>
      </c>
      <c r="DM67" s="40">
        <f t="shared" ref="DM67:DM78" si="91">(CG67-E67)/(E67+1E-50)</f>
        <v>-5.4323900747006916E-2</v>
      </c>
      <c r="DN67" s="40">
        <f t="shared" ref="DN67:DN78" si="92">(CH67-F67)/(F67+1E-50)</f>
        <v>-5.4271780872955783E-2</v>
      </c>
      <c r="DO67" s="40">
        <f t="shared" ref="DO67:DO78" si="93">(CV67-G67)/(G67+1E-50)</f>
        <v>-0.15325434465425089</v>
      </c>
      <c r="DP67" s="40">
        <f t="shared" ref="DP67:DP78" si="94">(DC67-H67)/(H67+1E-50)</f>
        <v>-5.890415856250579E-2</v>
      </c>
      <c r="DQ67" s="72">
        <f t="shared" ref="DQ67:DQ78" si="95">(O67/0.00534188-$DC67)/($DC67)</f>
        <v>1.1935613699880145E-3</v>
      </c>
      <c r="DR67" s="72">
        <f t="shared" ref="DR67:DR78" si="96">(M67/0.001009022-$DC67)/($DC67)</f>
        <v>3.8706084472615263E-7</v>
      </c>
      <c r="DS67" s="72">
        <f t="shared" ref="DS67:DS78" si="97">((R67+S67)/0.000025875-$CH67)/($CH67)</f>
        <v>9.650980165879392E-4</v>
      </c>
      <c r="DT67" s="72">
        <f t="shared" ref="DT67:DT78" si="98">(T67/0.002587844-$DC67)/($DC67)</f>
        <v>1.5104635180122363E-4</v>
      </c>
      <c r="DU67" s="72">
        <f t="shared" ref="DU67:DU78" si="99">((U67)/0.00000418-$CH67)/($CH67)</f>
        <v>1.5505673329873812E-5</v>
      </c>
      <c r="DV67" s="72">
        <f t="shared" ref="DV67:DV78" si="100">(V67/0.000553181-$DC67)/($DC67)</f>
        <v>-1.2441073336455171E-6</v>
      </c>
      <c r="DW67" s="72">
        <f t="shared" ref="DW67:DW78" si="101">((X67+W67)/0.000236-$CH67)/($CH67)</f>
        <v>-8.374078494157566E-7</v>
      </c>
      <c r="DX67" s="72">
        <f t="shared" ref="DX67:DX78" si="102">((AA67+Z67)/0.00000000724-$CH67)/($CH67)</f>
        <v>2.5169193494474102E-6</v>
      </c>
      <c r="DY67" s="72">
        <f t="shared" ref="DY67:DY78" si="103">(AL67/0.000239791-$DC67)/($DC67)</f>
        <v>4.4214762977922568E-6</v>
      </c>
      <c r="DZ67" s="72">
        <f t="shared" ref="DZ67:DZ78" si="104">(AP67/0.02331434-$DC67)/($DC67)</f>
        <v>8.6680206739990343E-4</v>
      </c>
      <c r="EA67" s="72">
        <f t="shared" ref="EA67:EA78" si="105">(AS67/0.00279-$DC67)/($DC67)</f>
        <v>-5.0521239717979505E-7</v>
      </c>
      <c r="EB67" s="72">
        <f t="shared" ref="EB67:EB78" si="106">((AT67+AU67+CE67)/0.0000000418-$CH67)/($CH67)</f>
        <v>1.336729507559128E-6</v>
      </c>
      <c r="EC67" s="72">
        <f t="shared" ref="EC67:EC78" si="107">((BB67+BC67)/0.000125-$CH67)/($CH67)</f>
        <v>-4.9105721099971227E-7</v>
      </c>
      <c r="ED67" s="72">
        <f t="shared" ref="ED67:ED78" si="108">((BD67+BE67)/0.00000322-$CH67)/($CH67)</f>
        <v>2.7606683655394787E-6</v>
      </c>
      <c r="EE67" s="72">
        <f t="shared" ref="EE67:EE78" si="109">(BH67/0.017094017-$DC67)/($DC67)</f>
        <v>-2.2968075491231214E-4</v>
      </c>
      <c r="EF67" s="72">
        <f t="shared" ref="EF67:EF78" si="110">((BJ67+BK67)/0.000687-$CH67)/($CH67)</f>
        <v>2.0616771930622979E-7</v>
      </c>
      <c r="EG67" s="72">
        <f t="shared" ref="EG67:EG78" si="111">(DA67/0.001111111-$DC67)/($DC67)</f>
        <v>-3.4739289012158151E-7</v>
      </c>
      <c r="EH67" s="40">
        <f t="shared" ref="EH67:EH78" si="112">(DD67/0.0010565-$DC67)/($DC67)</f>
        <v>5.2418212700012187E-6</v>
      </c>
      <c r="EI67" s="69">
        <f t="shared" ref="EI67:EI78" si="113">(BS67-$DC67*0.001465-$CH67*0.000239007)/(BS67)</f>
        <v>-7.9396424138175275E-5</v>
      </c>
      <c r="EJ67" s="40">
        <f t="shared" ref="EJ67:EJ78" si="114">(BT67/0.00000865-$CH67)/($CH67)</f>
        <v>2.9120140066499916E-4</v>
      </c>
      <c r="EK67" s="40">
        <f t="shared" ref="EK67:EK78" si="115">((BU67)/0.0000288986-$CH67)/($CH67)</f>
        <v>2.5498389757906893E-6</v>
      </c>
      <c r="EL67" s="40">
        <f t="shared" ref="EL67:EL78" si="116">((BV67)/0.0000240332-$CH67)/($CH67)</f>
        <v>-2.877894479985281E-6</v>
      </c>
      <c r="EM67" s="69">
        <f t="shared" ref="EM67:EM78" si="117">(BW67-$DC67*0.000206315-$CH67*0.000343972)/(BW67)</f>
        <v>1.9683043766030335E-5</v>
      </c>
      <c r="EN67" s="40">
        <f t="shared" ref="EN67:EN78" si="118">(SUM(AC67:AH67)-$CG67)/($CG67)</f>
        <v>-1.1528435220687017E-6</v>
      </c>
      <c r="EO67" s="40">
        <f t="shared" ref="EO67:EO78" si="119">(SUM(AD67:AH67)-$CH67)/($CH67)</f>
        <v>-1.1888721825378804E-6</v>
      </c>
    </row>
    <row r="68" spans="1:145" x14ac:dyDescent="0.25">
      <c r="A68" s="17" t="s">
        <v>432</v>
      </c>
      <c r="B68" s="15">
        <v>9.9325869200000003</v>
      </c>
      <c r="D68" s="15">
        <v>64.600076759999993</v>
      </c>
      <c r="E68" s="15">
        <v>1.68090962</v>
      </c>
      <c r="F68" s="15">
        <v>1.6300191799999999</v>
      </c>
      <c r="G68" s="15">
        <v>0.10903095</v>
      </c>
      <c r="H68" s="15">
        <v>2.20947819</v>
      </c>
      <c r="J68" s="28" t="s">
        <v>432</v>
      </c>
      <c r="K68" s="28">
        <v>0</v>
      </c>
      <c r="L68" s="28">
        <v>2.4540415836437901E-2</v>
      </c>
      <c r="M68" s="28">
        <v>2.2293908591339302E-3</v>
      </c>
      <c r="N68" s="28">
        <v>1.18169069098993E-2</v>
      </c>
      <c r="O68" s="28">
        <v>1.18169069098993E-2</v>
      </c>
      <c r="P68" s="28">
        <v>3.5094906738702698E-2</v>
      </c>
      <c r="Q68" s="28">
        <v>0</v>
      </c>
      <c r="R68" s="5">
        <v>7.1769241113995401E-6</v>
      </c>
      <c r="S68" s="5">
        <v>3.5040189487259999E-5</v>
      </c>
      <c r="T68" s="28">
        <v>5.7186811134144E-3</v>
      </c>
      <c r="U68" s="5">
        <v>6.8136427149545003E-6</v>
      </c>
      <c r="V68" s="28">
        <v>1.2222257154652499E-3</v>
      </c>
      <c r="W68" s="28">
        <v>2.38503960493173E-4</v>
      </c>
      <c r="X68" s="28">
        <v>1.46180050816536E-4</v>
      </c>
      <c r="Y68" s="28">
        <v>5.1865021724799197E-2</v>
      </c>
      <c r="Z68" s="5">
        <v>2.3602706019169099E-9</v>
      </c>
      <c r="AA68" s="5">
        <v>9.4410796474809403E-9</v>
      </c>
      <c r="AB68" s="28">
        <v>9.9325840440483404</v>
      </c>
      <c r="AC68" s="28">
        <v>5.0890469860061599E-2</v>
      </c>
      <c r="AD68" s="28">
        <v>0.75637941720817603</v>
      </c>
      <c r="AE68" s="28">
        <v>0.22385200207234399</v>
      </c>
      <c r="AF68" s="28">
        <v>2.04013170852692E-2</v>
      </c>
      <c r="AG68" s="28">
        <v>0.54353969973048499</v>
      </c>
      <c r="AH68" s="28">
        <v>8.5844927660840897E-2</v>
      </c>
      <c r="AI68" s="28">
        <v>0.21624641961784999</v>
      </c>
      <c r="AJ68" s="28">
        <v>1.63780957866796E-3</v>
      </c>
      <c r="AK68" s="28">
        <v>3.7738517149856897E-2</v>
      </c>
      <c r="AL68" s="28">
        <v>5.2981232105430505E-4</v>
      </c>
      <c r="AM68" s="28">
        <v>0</v>
      </c>
      <c r="AN68" s="28">
        <v>0</v>
      </c>
      <c r="AO68" s="28">
        <v>5.15571952120416E-2</v>
      </c>
      <c r="AP68" s="28">
        <v>5.15571952120416E-2</v>
      </c>
      <c r="AQ68" s="28">
        <v>0</v>
      </c>
      <c r="AR68" s="28">
        <v>0</v>
      </c>
      <c r="AS68" s="28">
        <v>6.1644573836372903E-3</v>
      </c>
      <c r="AT68" s="5">
        <v>1.97590036071661E-8</v>
      </c>
      <c r="AU68" s="5">
        <v>3.8155967228831999E-8</v>
      </c>
      <c r="AV68" s="28">
        <v>0.51680059119143296</v>
      </c>
      <c r="AW68" s="28">
        <v>7.63412055067819E-3</v>
      </c>
      <c r="AX68" s="28">
        <v>1.1937226577781099E-3</v>
      </c>
      <c r="AY68" s="28">
        <v>0</v>
      </c>
      <c r="AZ68" s="28">
        <v>0.65924725452094901</v>
      </c>
      <c r="BA68" s="28">
        <v>3.2446117224138298E-3</v>
      </c>
      <c r="BB68" s="5">
        <v>2.44503068392885E-5</v>
      </c>
      <c r="BC68" s="28">
        <v>1.79302395983178E-4</v>
      </c>
      <c r="BD68" s="5">
        <v>1.7320369494645499E-6</v>
      </c>
      <c r="BE68" s="5">
        <v>3.5166011563242301E-6</v>
      </c>
      <c r="BF68" s="28">
        <v>0</v>
      </c>
      <c r="BG68" s="28">
        <v>0</v>
      </c>
      <c r="BH68" s="28">
        <v>3.7759972736378197E-2</v>
      </c>
      <c r="BI68" s="28">
        <v>3.1373000176369702E-2</v>
      </c>
      <c r="BJ68" s="28">
        <v>5.7110953774588405E-4</v>
      </c>
      <c r="BK68" s="28">
        <v>5.4871420382832602E-4</v>
      </c>
      <c r="BL68" s="28">
        <v>2.2373979961088399</v>
      </c>
      <c r="BM68" s="28">
        <v>58.140038052657303</v>
      </c>
      <c r="BN68" s="28">
        <v>5.9431943766706903</v>
      </c>
      <c r="BO68" s="28">
        <v>64.600033020519504</v>
      </c>
      <c r="BP68" s="28">
        <v>0</v>
      </c>
      <c r="BQ68" s="28">
        <v>4.3151638474126001E-2</v>
      </c>
      <c r="BR68" s="28">
        <v>0</v>
      </c>
      <c r="BS68" s="28">
        <v>3.6261240404988999E-3</v>
      </c>
      <c r="BT68" s="5">
        <v>1.41038741310758E-5</v>
      </c>
      <c r="BU68" s="5">
        <v>4.7104715544458898E-5</v>
      </c>
      <c r="BV68" s="5">
        <v>3.9174029839117703E-5</v>
      </c>
      <c r="BW68" s="28">
        <v>1.0165124870450801E-3</v>
      </c>
      <c r="BX68" s="28">
        <v>9.8051952799043198E-4</v>
      </c>
      <c r="BY68" s="28">
        <v>0.36126662115213498</v>
      </c>
      <c r="BZ68" s="28">
        <v>9.5197866917993597E-3</v>
      </c>
      <c r="CA68" s="28">
        <v>6.1284436911986E-3</v>
      </c>
      <c r="CB68" s="28">
        <v>0.75638008961788294</v>
      </c>
      <c r="CC68" s="28">
        <v>5.6134817374625797E-3</v>
      </c>
      <c r="CD68" s="28">
        <v>0</v>
      </c>
      <c r="CE68" s="5">
        <v>1.02202106295849E-8</v>
      </c>
      <c r="CF68" s="28">
        <v>4.2780711100822797E-3</v>
      </c>
      <c r="CG68" s="28">
        <v>1.6809098853076201</v>
      </c>
      <c r="CH68" s="28">
        <v>1.63001941544756</v>
      </c>
      <c r="CI68" s="28">
        <v>5.0890469860061599E-2</v>
      </c>
      <c r="CJ68" s="28">
        <v>2.16245287014225E-3</v>
      </c>
      <c r="CK68" s="28">
        <v>0</v>
      </c>
      <c r="CL68" s="28">
        <v>2.0921299812055899E-2</v>
      </c>
      <c r="CM68" s="28">
        <v>5.0158588160077603E-3</v>
      </c>
      <c r="CN68" s="28">
        <v>0.13588527312510601</v>
      </c>
      <c r="CO68" s="28">
        <v>2.8352885817115502E-2</v>
      </c>
      <c r="CP68" s="28">
        <v>2.0401100701620899E-2</v>
      </c>
      <c r="CQ68" s="28">
        <v>0.54354043827885101</v>
      </c>
      <c r="CR68" s="28">
        <v>8.1359005436536095E-4</v>
      </c>
      <c r="CS68" s="28">
        <v>4.8425155398292502E-3</v>
      </c>
      <c r="CT68" s="28">
        <v>8.5845460297513707E-2</v>
      </c>
      <c r="CU68" s="28">
        <v>1.51737812904754E-4</v>
      </c>
      <c r="CV68" s="28">
        <v>0.10903065361971299</v>
      </c>
      <c r="CW68" s="28">
        <v>0.54807287505259605</v>
      </c>
      <c r="CX68" s="28">
        <v>0</v>
      </c>
      <c r="CY68" s="28">
        <v>0</v>
      </c>
      <c r="CZ68" s="28">
        <v>4.5799036274466597E-2</v>
      </c>
      <c r="DA68" s="28">
        <v>2.4549701602764799E-3</v>
      </c>
      <c r="DB68" s="28">
        <v>0</v>
      </c>
      <c r="DC68" s="28">
        <v>2.2094773427691101</v>
      </c>
      <c r="DD68" s="28">
        <v>2.33434706393541E-3</v>
      </c>
      <c r="DE68" s="28">
        <v>7.0364779561858895E-2</v>
      </c>
      <c r="DF68" s="17"/>
      <c r="DG68" s="25">
        <f t="shared" si="86"/>
        <v>8.0000050623391609E-3</v>
      </c>
      <c r="DH68" s="94">
        <f t="shared" si="87"/>
        <v>1.0126367683430224</v>
      </c>
      <c r="DI68" s="25">
        <f t="shared" si="88"/>
        <v>1.9247010114757136E-2</v>
      </c>
      <c r="DJ68" s="40">
        <f t="shared" si="89"/>
        <v>-2.895470921215779E-7</v>
      </c>
      <c r="DK68" s="40"/>
      <c r="DL68" s="40">
        <f t="shared" si="90"/>
        <v>-6.7708093678556263E-7</v>
      </c>
      <c r="DM68" s="40">
        <f t="shared" si="91"/>
        <v>1.5783574377744139E-7</v>
      </c>
      <c r="DN68" s="40">
        <f t="shared" si="92"/>
        <v>1.4444465623722059E-7</v>
      </c>
      <c r="DO68" s="40">
        <f t="shared" si="93"/>
        <v>-2.7183133505400968E-6</v>
      </c>
      <c r="DP68" s="40">
        <f t="shared" si="94"/>
        <v>-3.8345293188379735E-7</v>
      </c>
      <c r="DQ68" s="72">
        <f t="shared" si="95"/>
        <v>1.1983704420918779E-3</v>
      </c>
      <c r="DR68" s="72">
        <f t="shared" si="96"/>
        <v>-9.1451147325478859E-6</v>
      </c>
      <c r="DS68" s="72">
        <f t="shared" si="97"/>
        <v>9.5695428598550414E-4</v>
      </c>
      <c r="DT68" s="72">
        <f t="shared" si="98"/>
        <v>1.5712888071651806E-4</v>
      </c>
      <c r="DU68" s="72">
        <f t="shared" si="99"/>
        <v>2.371157709060447E-5</v>
      </c>
      <c r="DV68" s="72">
        <f t="shared" si="100"/>
        <v>-1.2412025553629053E-5</v>
      </c>
      <c r="DW68" s="72">
        <f t="shared" si="101"/>
        <v>-1.4836464517529957E-6</v>
      </c>
      <c r="DX68" s="72">
        <f t="shared" si="102"/>
        <v>8.2037777493665196E-7</v>
      </c>
      <c r="DY68" s="72">
        <f t="shared" si="103"/>
        <v>-8.6907235659633444E-7</v>
      </c>
      <c r="DZ68" s="72">
        <f t="shared" si="104"/>
        <v>8.6754118375249227E-4</v>
      </c>
      <c r="EA68" s="72">
        <f t="shared" si="105"/>
        <v>2.5302066291128139E-6</v>
      </c>
      <c r="EB68" s="72">
        <f t="shared" si="106"/>
        <v>5.4289410434982338E-6</v>
      </c>
      <c r="EC68" s="72">
        <f t="shared" si="107"/>
        <v>1.3540526884388713E-6</v>
      </c>
      <c r="ED68" s="72">
        <f t="shared" si="108"/>
        <v>-4.6510805906459993E-6</v>
      </c>
      <c r="EE68" s="72">
        <f t="shared" si="109"/>
        <v>-2.3486348181513196E-4</v>
      </c>
      <c r="EF68" s="72">
        <f t="shared" si="110"/>
        <v>3.6002262368832539E-7</v>
      </c>
      <c r="EG68" s="72">
        <f t="shared" si="111"/>
        <v>-1.8002325096022017E-6</v>
      </c>
      <c r="EH68" s="40">
        <f t="shared" si="112"/>
        <v>1.4672969132489668E-5</v>
      </c>
      <c r="EI68" s="69">
        <f t="shared" si="113"/>
        <v>-9.5506133230193781E-5</v>
      </c>
      <c r="EJ68" s="40">
        <f t="shared" si="114"/>
        <v>2.9831819240175051E-4</v>
      </c>
      <c r="EK68" s="40">
        <f t="shared" si="115"/>
        <v>-1.1963304431595083E-5</v>
      </c>
      <c r="EL68" s="40">
        <f t="shared" si="116"/>
        <v>-1.4110583436807329E-5</v>
      </c>
      <c r="EM68" s="69">
        <f t="shared" si="117"/>
        <v>-1.6595269484590777E-5</v>
      </c>
      <c r="EN68" s="40">
        <f t="shared" si="118"/>
        <v>-1.220583245700357E-6</v>
      </c>
      <c r="EO68" s="40">
        <f t="shared" si="119"/>
        <v>-1.258690801733498E-6</v>
      </c>
    </row>
    <row r="69" spans="1:145" x14ac:dyDescent="0.25">
      <c r="A69" s="17" t="s">
        <v>433</v>
      </c>
      <c r="B69" s="15">
        <v>607.24745910000001</v>
      </c>
      <c r="D69" s="15">
        <v>3957.7046332</v>
      </c>
      <c r="E69" s="15">
        <v>103.13080732</v>
      </c>
      <c r="F69" s="15">
        <v>100.01935041999999</v>
      </c>
      <c r="G69" s="15">
        <v>5.0374251699999997</v>
      </c>
      <c r="H69" s="15">
        <v>138.16325097000001</v>
      </c>
      <c r="J69" s="28" t="s">
        <v>433</v>
      </c>
      <c r="K69" s="28">
        <v>0</v>
      </c>
      <c r="L69" s="28">
        <v>1.5256667025601101</v>
      </c>
      <c r="M69" s="28">
        <v>0.138601435654579</v>
      </c>
      <c r="N69" s="28">
        <v>0.73464771682336005</v>
      </c>
      <c r="O69" s="28">
        <v>0.73464771682336005</v>
      </c>
      <c r="P69" s="28">
        <v>2.1818324884670699</v>
      </c>
      <c r="Q69" s="28">
        <v>0</v>
      </c>
      <c r="R69" s="28">
        <v>4.3902908447560198E-4</v>
      </c>
      <c r="S69" s="28">
        <v>2.1435023727244102E-3</v>
      </c>
      <c r="T69" s="28">
        <v>0.35552482209020198</v>
      </c>
      <c r="U69" s="28">
        <v>4.1679443078975002E-4</v>
      </c>
      <c r="V69" s="28">
        <v>7.5986105198829298E-2</v>
      </c>
      <c r="W69" s="28">
        <v>1.45898179533391E-2</v>
      </c>
      <c r="X69" s="28">
        <v>8.94214079818338E-3</v>
      </c>
      <c r="Y69" s="28">
        <v>3.2244286491288898</v>
      </c>
      <c r="Z69" s="5">
        <v>1.4438234759172601E-7</v>
      </c>
      <c r="AA69" s="5">
        <v>5.7752387881192903E-7</v>
      </c>
      <c r="AB69" s="28">
        <v>605.83486896277998</v>
      </c>
      <c r="AC69" s="28">
        <v>3.1018986204577899</v>
      </c>
      <c r="AD69" s="28">
        <v>46.269347046081997</v>
      </c>
      <c r="AE69" s="28">
        <v>13.693506726852799</v>
      </c>
      <c r="AF69" s="28">
        <v>1.2479885580118699</v>
      </c>
      <c r="AG69" s="28">
        <v>33.249440742516597</v>
      </c>
      <c r="AH69" s="28">
        <v>5.2513091596532098</v>
      </c>
      <c r="AI69" s="28">
        <v>13.4438754458241</v>
      </c>
      <c r="AJ69" s="28">
        <v>0.101821621707369</v>
      </c>
      <c r="AK69" s="28">
        <v>2.3461781309710799</v>
      </c>
      <c r="AL69" s="28">
        <v>3.2938212458318801E-2</v>
      </c>
      <c r="AM69" s="28">
        <v>0</v>
      </c>
      <c r="AN69" s="28">
        <v>0</v>
      </c>
      <c r="AO69" s="28">
        <v>3.2052762033322799</v>
      </c>
      <c r="AP69" s="28">
        <v>3.2052762033322799</v>
      </c>
      <c r="AQ69" s="28">
        <v>0</v>
      </c>
      <c r="AR69" s="28">
        <v>0</v>
      </c>
      <c r="AS69" s="28">
        <v>0.38323970826237103</v>
      </c>
      <c r="AT69" s="5">
        <v>1.20871469729988E-6</v>
      </c>
      <c r="AU69" s="5">
        <v>2.3340509428617001E-6</v>
      </c>
      <c r="AV69" s="28">
        <v>31.574558507911799</v>
      </c>
      <c r="AW69" s="28">
        <v>0.47460887670982099</v>
      </c>
      <c r="AX69" s="28">
        <v>7.4211372279854596E-2</v>
      </c>
      <c r="AY69" s="28">
        <v>0</v>
      </c>
      <c r="AZ69" s="28">
        <v>40.985003130449599</v>
      </c>
      <c r="BA69" s="28">
        <v>0.20171642769666601</v>
      </c>
      <c r="BB69" s="28">
        <v>1.49567431119341E-3</v>
      </c>
      <c r="BC69" s="28">
        <v>1.0968278796496801E-2</v>
      </c>
      <c r="BD69" s="28">
        <v>1.05954463532796E-4</v>
      </c>
      <c r="BE69" s="28">
        <v>2.1511775437204001E-4</v>
      </c>
      <c r="BF69" s="28">
        <v>0</v>
      </c>
      <c r="BG69" s="28">
        <v>0</v>
      </c>
      <c r="BH69" s="28">
        <v>2.3475227765339999</v>
      </c>
      <c r="BI69" s="28">
        <v>1.9191499638993099</v>
      </c>
      <c r="BJ69" s="28">
        <v>3.49359138433726E-2</v>
      </c>
      <c r="BK69" s="28">
        <v>3.35658459961308E-2</v>
      </c>
      <c r="BL69" s="28">
        <v>139.09780474765299</v>
      </c>
      <c r="BM69" s="28">
        <v>3552.1353183749702</v>
      </c>
      <c r="BN69" s="28">
        <v>363.10717108417703</v>
      </c>
      <c r="BO69" s="28">
        <v>3946.8170479670598</v>
      </c>
      <c r="BP69" s="28">
        <v>0</v>
      </c>
      <c r="BQ69" s="28">
        <v>2.68271672591588</v>
      </c>
      <c r="BR69" s="28">
        <v>0</v>
      </c>
      <c r="BS69" s="28">
        <v>0.22504813075613</v>
      </c>
      <c r="BT69" s="28">
        <v>8.6276136399962501E-4</v>
      </c>
      <c r="BU69" s="28">
        <v>2.8815441172417898E-3</v>
      </c>
      <c r="BV69" s="28">
        <v>2.3964095967195201E-3</v>
      </c>
      <c r="BW69" s="28">
        <v>6.2637835061205696E-2</v>
      </c>
      <c r="BX69" s="28">
        <v>5.9980489095388501E-2</v>
      </c>
      <c r="BY69" s="28">
        <v>22.459683361166601</v>
      </c>
      <c r="BZ69" s="28">
        <v>0.58234398716909996</v>
      </c>
      <c r="CA69" s="28">
        <v>0.37488887051703901</v>
      </c>
      <c r="CB69" s="28">
        <v>46.269384193962601</v>
      </c>
      <c r="CC69" s="28">
        <v>0.34338825046710397</v>
      </c>
      <c r="CD69" s="28">
        <v>0</v>
      </c>
      <c r="CE69" s="5">
        <v>6.2519221547975299E-7</v>
      </c>
      <c r="CF69" s="28">
        <v>0.26169776837139003</v>
      </c>
      <c r="CG69" s="28">
        <v>102.81357013618999</v>
      </c>
      <c r="CH69" s="28">
        <v>99.711671515732704</v>
      </c>
      <c r="CI69" s="28">
        <v>3.1018986204577899</v>
      </c>
      <c r="CJ69" s="28">
        <v>0.13228169557477201</v>
      </c>
      <c r="CK69" s="28">
        <v>0</v>
      </c>
      <c r="CL69" s="28">
        <v>1.27979849755011</v>
      </c>
      <c r="CM69" s="28">
        <v>0.306829907901916</v>
      </c>
      <c r="CN69" s="28">
        <v>8.3123698032926008</v>
      </c>
      <c r="CO69" s="28">
        <v>1.7344041182338701</v>
      </c>
      <c r="CP69" s="28">
        <v>1.24797566097323</v>
      </c>
      <c r="CQ69" s="28">
        <v>33.2494802052503</v>
      </c>
      <c r="CR69" s="28">
        <v>5.0580863427856497E-2</v>
      </c>
      <c r="CS69" s="28">
        <v>0.29622705401874999</v>
      </c>
      <c r="CT69" s="28">
        <v>5.2513388118189797</v>
      </c>
      <c r="CU69" s="28">
        <v>9.2822015355192196E-3</v>
      </c>
      <c r="CV69" s="28">
        <v>5.0247840341275403</v>
      </c>
      <c r="CW69" s="28">
        <v>34.073291009924098</v>
      </c>
      <c r="CX69" s="28">
        <v>0</v>
      </c>
      <c r="CY69" s="28">
        <v>0</v>
      </c>
      <c r="CZ69" s="28">
        <v>2.8473017091221702</v>
      </c>
      <c r="DA69" s="28">
        <v>0.152624329190892</v>
      </c>
      <c r="DB69" s="28">
        <v>0</v>
      </c>
      <c r="DC69" s="28">
        <v>137.36191669835799</v>
      </c>
      <c r="DD69" s="28">
        <v>0.14512347134818099</v>
      </c>
      <c r="DE69" s="28">
        <v>4.3745371426831303</v>
      </c>
      <c r="DF69" s="17"/>
      <c r="DG69" s="25">
        <f t="shared" si="86"/>
        <v>8.0000056055740745E-3</v>
      </c>
      <c r="DH69" s="94">
        <f t="shared" si="87"/>
        <v>1.0126373312998169</v>
      </c>
      <c r="DI69" s="25">
        <f t="shared" si="88"/>
        <v>1.9246994205653272E-2</v>
      </c>
      <c r="DJ69" s="40">
        <f t="shared" si="89"/>
        <v>-2.3262182756822606E-3</v>
      </c>
      <c r="DK69" s="40"/>
      <c r="DL69" s="40">
        <f t="shared" si="90"/>
        <v>-2.7509847858800496E-3</v>
      </c>
      <c r="DM69" s="40">
        <f t="shared" si="91"/>
        <v>-3.0760661343963544E-3</v>
      </c>
      <c r="DN69" s="40">
        <f t="shared" si="92"/>
        <v>-3.0761937862552598E-3</v>
      </c>
      <c r="DO69" s="40">
        <f t="shared" si="93"/>
        <v>-2.5094439015675559E-3</v>
      </c>
      <c r="DP69" s="40">
        <f t="shared" si="94"/>
        <v>-5.7999089194565711E-3</v>
      </c>
      <c r="DQ69" s="72">
        <f t="shared" si="95"/>
        <v>1.1949796318246734E-3</v>
      </c>
      <c r="DR69" s="72">
        <f t="shared" si="96"/>
        <v>1.7297380939286822E-6</v>
      </c>
      <c r="DS69" s="72">
        <f t="shared" si="97"/>
        <v>9.6585991415054097E-4</v>
      </c>
      <c r="DT69" s="72">
        <f t="shared" si="98"/>
        <v>1.5081427708691931E-4</v>
      </c>
      <c r="DU69" s="72">
        <f t="shared" si="99"/>
        <v>-8.5448768507418118E-7</v>
      </c>
      <c r="DV69" s="72">
        <f t="shared" si="100"/>
        <v>1.3523242652658771E-6</v>
      </c>
      <c r="DW69" s="72">
        <f t="shared" si="101"/>
        <v>1.8161727992120271E-7</v>
      </c>
      <c r="DX69" s="72">
        <f t="shared" si="102"/>
        <v>-8.6927020025164157E-6</v>
      </c>
      <c r="DY69" s="72">
        <f t="shared" si="103"/>
        <v>1.8547277337862263E-6</v>
      </c>
      <c r="DZ69" s="72">
        <f t="shared" si="104"/>
        <v>8.6612717292702823E-4</v>
      </c>
      <c r="EA69" s="72">
        <f t="shared" si="105"/>
        <v>-1.0261474178825383E-7</v>
      </c>
      <c r="EB69" s="72">
        <f t="shared" si="106"/>
        <v>2.3959713555551305E-6</v>
      </c>
      <c r="EC69" s="72">
        <f t="shared" si="107"/>
        <v>-4.6789117371824107E-7</v>
      </c>
      <c r="ED69" s="72">
        <f t="shared" si="108"/>
        <v>1.9796961543663139E-6</v>
      </c>
      <c r="EE69" s="72">
        <f t="shared" si="109"/>
        <v>-2.3174921090706734E-4</v>
      </c>
      <c r="EF69" s="72">
        <f t="shared" si="110"/>
        <v>-2.3136841831760104E-6</v>
      </c>
      <c r="EG69" s="72">
        <f t="shared" si="111"/>
        <v>-4.8706106822029647E-8</v>
      </c>
      <c r="EH69" s="40">
        <f t="shared" si="112"/>
        <v>4.1782276405102276E-6</v>
      </c>
      <c r="EI69" s="69">
        <f t="shared" si="113"/>
        <v>-8.3825094933149264E-5</v>
      </c>
      <c r="EJ69" s="40">
        <f t="shared" si="114"/>
        <v>2.9612014385199751E-4</v>
      </c>
      <c r="EK69" s="40">
        <f t="shared" si="115"/>
        <v>5.6937773588530526E-6</v>
      </c>
      <c r="EL69" s="40">
        <f t="shared" si="116"/>
        <v>7.9506437970623578E-6</v>
      </c>
      <c r="EM69" s="69">
        <f t="shared" si="117"/>
        <v>-1.8929494653702552E-7</v>
      </c>
      <c r="EN69" s="40">
        <f t="shared" si="118"/>
        <v>-7.7112987749201219E-7</v>
      </c>
      <c r="EO69" s="40">
        <f t="shared" si="119"/>
        <v>-7.9511871615257344E-7</v>
      </c>
    </row>
    <row r="70" spans="1:145" x14ac:dyDescent="0.25">
      <c r="A70" s="17" t="s">
        <v>434</v>
      </c>
      <c r="B70" s="15">
        <v>112.07253071</v>
      </c>
      <c r="D70" s="15">
        <v>726.15385441000001</v>
      </c>
      <c r="E70" s="15">
        <v>19.43989564</v>
      </c>
      <c r="F70" s="15">
        <v>18.83491862</v>
      </c>
      <c r="G70" s="15">
        <v>3.6888179299999999</v>
      </c>
      <c r="H70" s="15">
        <v>25.36867496</v>
      </c>
      <c r="J70" s="28" t="s">
        <v>434</v>
      </c>
      <c r="K70" s="28">
        <v>0</v>
      </c>
      <c r="L70" s="28">
        <v>0.28176753303758301</v>
      </c>
      <c r="M70" s="28">
        <v>2.5597559044538799E-2</v>
      </c>
      <c r="N70" s="28">
        <v>0.13567847771232899</v>
      </c>
      <c r="O70" s="28">
        <v>0.13567847771232899</v>
      </c>
      <c r="P70" s="28">
        <v>0.402950965624431</v>
      </c>
      <c r="Q70" s="28">
        <v>0</v>
      </c>
      <c r="R70" s="5">
        <v>8.2930163086911699E-5</v>
      </c>
      <c r="S70" s="28">
        <v>4.0489448128000298E-4</v>
      </c>
      <c r="T70" s="28">
        <v>6.5660046253145699E-2</v>
      </c>
      <c r="U70" s="5">
        <v>7.8730429723154494E-5</v>
      </c>
      <c r="V70" s="28">
        <v>1.40334711682402E-2</v>
      </c>
      <c r="W70" s="28">
        <v>2.75592420509598E-3</v>
      </c>
      <c r="X70" s="28">
        <v>1.6891136868444599E-3</v>
      </c>
      <c r="Y70" s="28">
        <v>0.59550283814877802</v>
      </c>
      <c r="Z70" s="5">
        <v>2.7273213291665899E-8</v>
      </c>
      <c r="AA70" s="5">
        <v>1.0909130993127001E-7</v>
      </c>
      <c r="AB70" s="28">
        <v>112.07248267993801</v>
      </c>
      <c r="AC70" s="28">
        <v>0.60497589797009399</v>
      </c>
      <c r="AD70" s="28">
        <v>8.7399840164905793</v>
      </c>
      <c r="AE70" s="28">
        <v>2.5866180547517801</v>
      </c>
      <c r="AF70" s="28">
        <v>0.23573787044538799</v>
      </c>
      <c r="AG70" s="28">
        <v>6.2806145383797096</v>
      </c>
      <c r="AH70" s="28">
        <v>0.99194089408444697</v>
      </c>
      <c r="AI70" s="28">
        <v>2.4828840014881202</v>
      </c>
      <c r="AJ70" s="28">
        <v>1.88049405026538E-2</v>
      </c>
      <c r="AK70" s="28">
        <v>0.43330351287223601</v>
      </c>
      <c r="AL70" s="28">
        <v>6.0830777309479203E-3</v>
      </c>
      <c r="AM70" s="28">
        <v>0</v>
      </c>
      <c r="AN70" s="28">
        <v>0</v>
      </c>
      <c r="AO70" s="28">
        <v>0.59196638716689498</v>
      </c>
      <c r="AP70" s="28">
        <v>0.59196638716689498</v>
      </c>
      <c r="AQ70" s="28">
        <v>0</v>
      </c>
      <c r="AR70" s="28">
        <v>0</v>
      </c>
      <c r="AS70" s="28">
        <v>7.0778572884802896E-2</v>
      </c>
      <c r="AT70" s="5">
        <v>2.2831618866052599E-7</v>
      </c>
      <c r="AU70" s="5">
        <v>4.4089093177246002E-7</v>
      </c>
      <c r="AV70" s="28">
        <v>5.80923028930152</v>
      </c>
      <c r="AW70" s="28">
        <v>8.7652926274133694E-2</v>
      </c>
      <c r="AX70" s="28">
        <v>1.37057094026025E-2</v>
      </c>
      <c r="AY70" s="28">
        <v>0</v>
      </c>
      <c r="AZ70" s="28">
        <v>7.5693013568713097</v>
      </c>
      <c r="BA70" s="28">
        <v>3.7253931868361997E-2</v>
      </c>
      <c r="BB70" s="28">
        <v>2.8252396148525298E-4</v>
      </c>
      <c r="BC70" s="28">
        <v>2.0718404735528E-3</v>
      </c>
      <c r="BD70" s="5">
        <v>2.0014021395856399E-5</v>
      </c>
      <c r="BE70" s="5">
        <v>4.0634611462932002E-5</v>
      </c>
      <c r="BF70" s="28">
        <v>0</v>
      </c>
      <c r="BG70" s="28">
        <v>0</v>
      </c>
      <c r="BH70" s="28">
        <v>0.433552601841796</v>
      </c>
      <c r="BI70" s="28">
        <v>0.362515609274844</v>
      </c>
      <c r="BJ70" s="28">
        <v>6.5991847307881003E-3</v>
      </c>
      <c r="BK70" s="28">
        <v>6.3403884543946302E-3</v>
      </c>
      <c r="BL70" s="28">
        <v>25.6892455232394</v>
      </c>
      <c r="BM70" s="28">
        <v>653.53828711894403</v>
      </c>
      <c r="BN70" s="28">
        <v>66.806110550769702</v>
      </c>
      <c r="BO70" s="28">
        <v>726.15362795901501</v>
      </c>
      <c r="BP70" s="28">
        <v>0</v>
      </c>
      <c r="BQ70" s="28">
        <v>0.495456722553833</v>
      </c>
      <c r="BR70" s="28">
        <v>0</v>
      </c>
      <c r="BS70" s="28">
        <v>4.1663450343645402E-2</v>
      </c>
      <c r="BT70" s="28">
        <v>1.6296782552621499E-4</v>
      </c>
      <c r="BU70" s="28">
        <v>5.44299564036001E-4</v>
      </c>
      <c r="BV70" s="28">
        <v>4.5266137336926799E-4</v>
      </c>
      <c r="BW70" s="28">
        <v>1.1712535326311601E-2</v>
      </c>
      <c r="BX70" s="28">
        <v>1.1329939317779701E-2</v>
      </c>
      <c r="BY70" s="28">
        <v>4.1479695391788898</v>
      </c>
      <c r="BZ70" s="28">
        <v>0.110001444027403</v>
      </c>
      <c r="CA70" s="28">
        <v>7.0814346577599899E-2</v>
      </c>
      <c r="CB70" s="28">
        <v>8.7399934963651305</v>
      </c>
      <c r="CC70" s="28">
        <v>6.4863874512916295E-2</v>
      </c>
      <c r="CD70" s="28">
        <v>0</v>
      </c>
      <c r="CE70" s="5">
        <v>1.1809542706283699E-7</v>
      </c>
      <c r="CF70" s="28">
        <v>4.9433140980064703E-2</v>
      </c>
      <c r="CG70" s="28">
        <v>19.4398932727062</v>
      </c>
      <c r="CH70" s="28">
        <v>18.834917374736101</v>
      </c>
      <c r="CI70" s="28">
        <v>0.60497589797009399</v>
      </c>
      <c r="CJ70" s="28">
        <v>2.49872153970799E-2</v>
      </c>
      <c r="CK70" s="28">
        <v>0</v>
      </c>
      <c r="CL70" s="28">
        <v>0.241746126754741</v>
      </c>
      <c r="CM70" s="28">
        <v>5.7958335951322E-2</v>
      </c>
      <c r="CN70" s="28">
        <v>1.57015559119694</v>
      </c>
      <c r="CO70" s="28">
        <v>0.32761858937261901</v>
      </c>
      <c r="CP70" s="28">
        <v>0.23573493829814099</v>
      </c>
      <c r="CQ70" s="28">
        <v>6.2806239080231601</v>
      </c>
      <c r="CR70" s="28">
        <v>9.3415362555597792E-3</v>
      </c>
      <c r="CS70" s="28">
        <v>5.5955460021936E-2</v>
      </c>
      <c r="CT70" s="28">
        <v>0.991947618181517</v>
      </c>
      <c r="CU70" s="28">
        <v>1.75334975776715E-3</v>
      </c>
      <c r="CV70" s="28">
        <v>3.6888180293986301</v>
      </c>
      <c r="CW70" s="28">
        <v>6.2928295232837801</v>
      </c>
      <c r="CX70" s="28">
        <v>0</v>
      </c>
      <c r="CY70" s="28">
        <v>0</v>
      </c>
      <c r="CZ70" s="28">
        <v>0.52585243805993198</v>
      </c>
      <c r="DA70" s="28">
        <v>2.81873718570743E-2</v>
      </c>
      <c r="DB70" s="28">
        <v>0</v>
      </c>
      <c r="DC70" s="28">
        <v>25.3686732033708</v>
      </c>
      <c r="DD70" s="28">
        <v>2.6802085287455101E-2</v>
      </c>
      <c r="DE70" s="28">
        <v>0.80791098648015502</v>
      </c>
      <c r="DF70" s="17"/>
      <c r="DG70" s="25">
        <f t="shared" si="86"/>
        <v>8.0000017429223674E-3</v>
      </c>
      <c r="DH70" s="94">
        <f t="shared" si="87"/>
        <v>1.012636542609016</v>
      </c>
      <c r="DI70" s="25">
        <f t="shared" si="88"/>
        <v>1.9246997587634665E-2</v>
      </c>
      <c r="DJ70" s="40">
        <f t="shared" si="89"/>
        <v>-4.2856230412176079E-7</v>
      </c>
      <c r="DK70" s="40"/>
      <c r="DL70" s="40">
        <f t="shared" si="90"/>
        <v>-3.1184986986058122E-7</v>
      </c>
      <c r="DM70" s="40">
        <f t="shared" si="91"/>
        <v>-1.2177502611378739E-7</v>
      </c>
      <c r="DN70" s="40">
        <f t="shared" si="92"/>
        <v>-6.6114641864475448E-8</v>
      </c>
      <c r="DO70" s="40">
        <f t="shared" si="93"/>
        <v>2.6945930133118473E-8</v>
      </c>
      <c r="DP70" s="40">
        <f t="shared" si="94"/>
        <v>-6.924402643038952E-8</v>
      </c>
      <c r="DQ70" s="72">
        <f t="shared" si="95"/>
        <v>1.1959415327232892E-3</v>
      </c>
      <c r="DR70" s="72">
        <f t="shared" si="96"/>
        <v>3.7783019951686032E-7</v>
      </c>
      <c r="DS70" s="72">
        <f t="shared" si="97"/>
        <v>9.6676705536557605E-4</v>
      </c>
      <c r="DT70" s="72">
        <f t="shared" si="98"/>
        <v>1.5045682336805092E-4</v>
      </c>
      <c r="DU70" s="72">
        <f t="shared" si="99"/>
        <v>6.0345107508077025E-6</v>
      </c>
      <c r="DV70" s="72">
        <f t="shared" si="100"/>
        <v>2.2495696239987302E-7</v>
      </c>
      <c r="DW70" s="72">
        <f t="shared" si="101"/>
        <v>-5.868331862878519E-7</v>
      </c>
      <c r="DX70" s="72">
        <f t="shared" si="102"/>
        <v>-2.042830333125061E-6</v>
      </c>
      <c r="DY70" s="72">
        <f t="shared" si="103"/>
        <v>-1.673223045569179E-5</v>
      </c>
      <c r="DZ70" s="72">
        <f t="shared" si="104"/>
        <v>8.6653377131285783E-4</v>
      </c>
      <c r="EA70" s="72">
        <f t="shared" si="105"/>
        <v>-3.5819587087577385E-7</v>
      </c>
      <c r="EB70" s="72">
        <f t="shared" si="106"/>
        <v>3.8120584068169417E-6</v>
      </c>
      <c r="EC70" s="72">
        <f t="shared" si="107"/>
        <v>-1.0058083304962595E-7</v>
      </c>
      <c r="ED70" s="72">
        <f t="shared" si="108"/>
        <v>3.2797572041176695E-6</v>
      </c>
      <c r="EE70" s="72">
        <f t="shared" si="109"/>
        <v>-2.3043602175481023E-4</v>
      </c>
      <c r="EF70" s="72">
        <f t="shared" si="110"/>
        <v>-1.1631947397577119E-6</v>
      </c>
      <c r="EG70" s="72">
        <f t="shared" si="111"/>
        <v>-1.4188814653550018E-6</v>
      </c>
      <c r="EH70" s="40">
        <f t="shared" si="112"/>
        <v>3.0612672164214598E-6</v>
      </c>
      <c r="EI70" s="69">
        <f t="shared" si="113"/>
        <v>-7.9998085825353174E-5</v>
      </c>
      <c r="EJ70" s="40">
        <f t="shared" si="114"/>
        <v>2.8105611782843615E-4</v>
      </c>
      <c r="EK70" s="40">
        <f t="shared" si="115"/>
        <v>-5.8408846679336088E-6</v>
      </c>
      <c r="EL70" s="40">
        <f t="shared" si="116"/>
        <v>-4.3362938468537213E-6</v>
      </c>
      <c r="EM70" s="69">
        <f t="shared" si="117"/>
        <v>-7.4010333507617918E-6</v>
      </c>
      <c r="EN70" s="40">
        <f t="shared" si="118"/>
        <v>-1.1317235076243812E-6</v>
      </c>
      <c r="EO70" s="40">
        <f t="shared" si="119"/>
        <v>-1.1680743674717719E-6</v>
      </c>
    </row>
    <row r="71" spans="1:145" x14ac:dyDescent="0.25">
      <c r="A71" s="17" t="s">
        <v>435</v>
      </c>
      <c r="B71" s="15">
        <v>447.95387460000001</v>
      </c>
      <c r="D71" s="15">
        <v>2948.9886743000002</v>
      </c>
      <c r="E71" s="15">
        <v>79.93892305</v>
      </c>
      <c r="F71" s="15">
        <v>77.453161179999995</v>
      </c>
      <c r="G71" s="15">
        <v>14.79637885</v>
      </c>
      <c r="H71" s="15">
        <v>109.86797599000001</v>
      </c>
      <c r="J71" s="28" t="s">
        <v>435</v>
      </c>
      <c r="K71" s="28">
        <v>0</v>
      </c>
      <c r="L71" s="28">
        <v>1.2177698007616899</v>
      </c>
      <c r="M71" s="28">
        <v>0.110629805029856</v>
      </c>
      <c r="N71" s="28">
        <v>0.58638691508940199</v>
      </c>
      <c r="O71" s="28">
        <v>0.58638691508940199</v>
      </c>
      <c r="P71" s="28">
        <v>1.74151261727211</v>
      </c>
      <c r="Q71" s="28">
        <v>0</v>
      </c>
      <c r="R71" s="28">
        <v>3.4034546426583301E-4</v>
      </c>
      <c r="S71" s="28">
        <v>1.6616864255912501E-3</v>
      </c>
      <c r="T71" s="28">
        <v>0.28377567436699203</v>
      </c>
      <c r="U71" s="28">
        <v>3.2310971985207001E-4</v>
      </c>
      <c r="V71" s="28">
        <v>6.0651205358554103E-2</v>
      </c>
      <c r="W71" s="28">
        <v>1.13103128909759E-2</v>
      </c>
      <c r="X71" s="28">
        <v>6.9321247595584097E-3</v>
      </c>
      <c r="Y71" s="28">
        <v>2.5736962280240498</v>
      </c>
      <c r="Z71" s="5">
        <v>1.11928592293743E-7</v>
      </c>
      <c r="AA71" s="5">
        <v>4.4771033471673299E-7</v>
      </c>
      <c r="AB71" s="28">
        <v>447.02067825195502</v>
      </c>
      <c r="AC71" s="28">
        <v>2.4809318937151699</v>
      </c>
      <c r="AD71" s="28">
        <v>35.868911633239101</v>
      </c>
      <c r="AE71" s="28">
        <v>10.615471706432499</v>
      </c>
      <c r="AF71" s="28">
        <v>0.96746788141338302</v>
      </c>
      <c r="AG71" s="28">
        <v>25.775651603586901</v>
      </c>
      <c r="AH71" s="28">
        <v>4.0709253349647501</v>
      </c>
      <c r="AI71" s="28">
        <v>10.7307721404785</v>
      </c>
      <c r="AJ71" s="28">
        <v>8.1272706715388707E-2</v>
      </c>
      <c r="AK71" s="28">
        <v>1.8726943740008899</v>
      </c>
      <c r="AL71" s="28">
        <v>2.62907364804312E-2</v>
      </c>
      <c r="AM71" s="28">
        <v>0</v>
      </c>
      <c r="AN71" s="28">
        <v>0</v>
      </c>
      <c r="AO71" s="28">
        <v>2.5584149463692598</v>
      </c>
      <c r="AP71" s="28">
        <v>2.5584149463692598</v>
      </c>
      <c r="AQ71" s="28">
        <v>0</v>
      </c>
      <c r="AR71" s="28">
        <v>0</v>
      </c>
      <c r="AS71" s="28">
        <v>0.30589711737131903</v>
      </c>
      <c r="AT71" s="5">
        <v>9.37019761680363E-7</v>
      </c>
      <c r="AU71" s="5">
        <v>1.8093859889768799E-6</v>
      </c>
      <c r="AV71" s="28">
        <v>23.543225273786501</v>
      </c>
      <c r="AW71" s="28">
        <v>0.37882712099406401</v>
      </c>
      <c r="AX71" s="28">
        <v>5.9234462407336902E-2</v>
      </c>
      <c r="AY71" s="28">
        <v>0</v>
      </c>
      <c r="AZ71" s="28">
        <v>32.713739945080597</v>
      </c>
      <c r="BA71" s="28">
        <v>0.16100754589857599</v>
      </c>
      <c r="BB71" s="28">
        <v>1.15947662273957E-3</v>
      </c>
      <c r="BC71" s="28">
        <v>8.5028337108748499E-3</v>
      </c>
      <c r="BD71" s="5">
        <v>8.2136896002469106E-5</v>
      </c>
      <c r="BE71" s="28">
        <v>1.6676400072752499E-4</v>
      </c>
      <c r="BF71" s="28">
        <v>0</v>
      </c>
      <c r="BG71" s="28">
        <v>0</v>
      </c>
      <c r="BH71" s="28">
        <v>1.87376868855304</v>
      </c>
      <c r="BI71" s="28">
        <v>1.48776509532234</v>
      </c>
      <c r="BJ71" s="28">
        <v>2.7083104328224101E-2</v>
      </c>
      <c r="BK71" s="28">
        <v>2.6021012252186702E-2</v>
      </c>
      <c r="BL71" s="28">
        <v>111.02606535601799</v>
      </c>
      <c r="BM71" s="28">
        <v>2648.6083519899398</v>
      </c>
      <c r="BN71" s="28">
        <v>270.74680643969998</v>
      </c>
      <c r="BO71" s="28">
        <v>2942.8983837034302</v>
      </c>
      <c r="BP71" s="28">
        <v>0</v>
      </c>
      <c r="BQ71" s="28">
        <v>2.1413114172412402</v>
      </c>
      <c r="BR71" s="28">
        <v>0</v>
      </c>
      <c r="BS71" s="28">
        <v>0.17908309297441999</v>
      </c>
      <c r="BT71" s="28">
        <v>6.6882441839316001E-4</v>
      </c>
      <c r="BU71" s="28">
        <v>2.2338206650242198E-3</v>
      </c>
      <c r="BV71" s="28">
        <v>1.85773485672712E-3</v>
      </c>
      <c r="BW71" s="28">
        <v>4.9209279694880197E-2</v>
      </c>
      <c r="BX71" s="28">
        <v>4.6498186147257599E-2</v>
      </c>
      <c r="BY71" s="28">
        <v>17.927083701780699</v>
      </c>
      <c r="BZ71" s="28">
        <v>0.45144541631530399</v>
      </c>
      <c r="CA71" s="28">
        <v>0.29062185772471999</v>
      </c>
      <c r="CB71" s="28">
        <v>35.8689602451539</v>
      </c>
      <c r="CC71" s="28">
        <v>0.26620155756543601</v>
      </c>
      <c r="CD71" s="28">
        <v>0</v>
      </c>
      <c r="CE71" s="5">
        <v>4.8466431874424703E-7</v>
      </c>
      <c r="CF71" s="28">
        <v>0.20287342713999901</v>
      </c>
      <c r="CG71" s="28">
        <v>79.779464723733298</v>
      </c>
      <c r="CH71" s="28">
        <v>77.298532830018104</v>
      </c>
      <c r="CI71" s="28">
        <v>2.4809318937151699</v>
      </c>
      <c r="CJ71" s="28">
        <v>0.10254744622100199</v>
      </c>
      <c r="CK71" s="28">
        <v>0</v>
      </c>
      <c r="CL71" s="28">
        <v>0.99212493592817297</v>
      </c>
      <c r="CM71" s="28">
        <v>0.23786097653731</v>
      </c>
      <c r="CN71" s="28">
        <v>6.4439203690537203</v>
      </c>
      <c r="CO71" s="28">
        <v>1.3445480249342701</v>
      </c>
      <c r="CP71" s="28">
        <v>0.96745694648831204</v>
      </c>
      <c r="CQ71" s="28">
        <v>25.775683791067902</v>
      </c>
      <c r="CR71" s="28">
        <v>4.03730150423562E-2</v>
      </c>
      <c r="CS71" s="28">
        <v>0.22964101037825799</v>
      </c>
      <c r="CT71" s="28">
        <v>4.0709528927396201</v>
      </c>
      <c r="CU71" s="28">
        <v>7.1957466227946798E-3</v>
      </c>
      <c r="CV71" s="28">
        <v>14.785660344913101</v>
      </c>
      <c r="CW71" s="28">
        <v>27.196893928576799</v>
      </c>
      <c r="CX71" s="28">
        <v>0</v>
      </c>
      <c r="CY71" s="28">
        <v>0</v>
      </c>
      <c r="CZ71" s="28">
        <v>2.27267984769589</v>
      </c>
      <c r="DA71" s="28">
        <v>0.121822842483242</v>
      </c>
      <c r="DB71" s="28">
        <v>0</v>
      </c>
      <c r="DC71" s="28">
        <v>109.64064518262499</v>
      </c>
      <c r="DD71" s="28">
        <v>0.115835934780667</v>
      </c>
      <c r="DE71" s="28">
        <v>3.4917022921399701</v>
      </c>
      <c r="DF71" s="17"/>
      <c r="DG71" s="25">
        <f t="shared" si="86"/>
        <v>8.0000129818138706E-3</v>
      </c>
      <c r="DH71" s="94">
        <f t="shared" si="87"/>
        <v>1.0126360089461837</v>
      </c>
      <c r="DI71" s="25">
        <f t="shared" si="88"/>
        <v>1.92470030264867E-2</v>
      </c>
      <c r="DJ71" s="40">
        <f t="shared" si="89"/>
        <v>-2.0832420500398259E-3</v>
      </c>
      <c r="DK71" s="40"/>
      <c r="DL71" s="40">
        <f t="shared" si="90"/>
        <v>-2.0652132880827718E-3</v>
      </c>
      <c r="DM71" s="40">
        <f t="shared" si="91"/>
        <v>-1.9947519954323619E-3</v>
      </c>
      <c r="DN71" s="40">
        <f t="shared" si="92"/>
        <v>-1.9964110906014183E-3</v>
      </c>
      <c r="DO71" s="40">
        <f t="shared" si="93"/>
        <v>-7.2440055743092839E-4</v>
      </c>
      <c r="DP71" s="40">
        <f t="shared" si="94"/>
        <v>-2.0691271075722992E-3</v>
      </c>
      <c r="DQ71" s="72">
        <f t="shared" si="95"/>
        <v>1.1947425818014154E-3</v>
      </c>
      <c r="DR71" s="72">
        <f t="shared" si="96"/>
        <v>-1.6318932942539482E-7</v>
      </c>
      <c r="DS71" s="72">
        <f t="shared" si="97"/>
        <v>9.6612835743445553E-4</v>
      </c>
      <c r="DT71" s="72">
        <f t="shared" si="98"/>
        <v>1.508058358747364E-4</v>
      </c>
      <c r="DU71" s="72">
        <f t="shared" si="99"/>
        <v>5.7337588534465378E-6</v>
      </c>
      <c r="DV71" s="72">
        <f t="shared" si="100"/>
        <v>1.3786354154996294E-6</v>
      </c>
      <c r="DW71" s="72">
        <f t="shared" si="101"/>
        <v>-8.8241144430892141E-7</v>
      </c>
      <c r="DX71" s="72">
        <f t="shared" si="102"/>
        <v>-4.3790165502452982E-6</v>
      </c>
      <c r="DY71" s="72">
        <f t="shared" si="103"/>
        <v>-3.9355363247897633E-6</v>
      </c>
      <c r="DZ71" s="72">
        <f t="shared" si="104"/>
        <v>8.6678170198032961E-4</v>
      </c>
      <c r="EA71" s="72">
        <f t="shared" si="105"/>
        <v>-9.2412751673389628E-7</v>
      </c>
      <c r="EB71" s="72">
        <f t="shared" si="106"/>
        <v>-2.6625452794571834E-6</v>
      </c>
      <c r="EC71" s="72">
        <f t="shared" si="107"/>
        <v>-6.4892697069824488E-7</v>
      </c>
      <c r="ED71" s="72">
        <f t="shared" si="108"/>
        <v>-1.5226224257334443E-6</v>
      </c>
      <c r="EE71" s="72">
        <f t="shared" si="109"/>
        <v>-2.2962560412823652E-4</v>
      </c>
      <c r="EF71" s="72">
        <f t="shared" si="110"/>
        <v>4.6185119480204789E-7</v>
      </c>
      <c r="EG71" s="72">
        <f t="shared" si="111"/>
        <v>-6.9302447222777268E-7</v>
      </c>
      <c r="EH71" s="40">
        <f t="shared" si="112"/>
        <v>5.1205894102487575E-6</v>
      </c>
      <c r="EI71" s="69">
        <f t="shared" si="113"/>
        <v>-8.5673381975462888E-5</v>
      </c>
      <c r="EJ71" s="40">
        <f t="shared" si="114"/>
        <v>2.8731697664537235E-4</v>
      </c>
      <c r="EK71" s="40">
        <f t="shared" si="115"/>
        <v>5.7488204708542686E-7</v>
      </c>
      <c r="EL71" s="40">
        <f t="shared" si="116"/>
        <v>2.0226375768489191E-6</v>
      </c>
      <c r="EM71" s="69">
        <f t="shared" si="117"/>
        <v>4.8578118073407898E-6</v>
      </c>
      <c r="EN71" s="40">
        <f t="shared" si="118"/>
        <v>-1.3119965376024328E-6</v>
      </c>
      <c r="EO71" s="40">
        <f t="shared" si="119"/>
        <v>-1.3541056683580949E-6</v>
      </c>
    </row>
    <row r="72" spans="1:145" x14ac:dyDescent="0.25">
      <c r="A72" s="17" t="s">
        <v>436</v>
      </c>
      <c r="B72" s="15">
        <v>274.19142706000002</v>
      </c>
      <c r="D72" s="15">
        <v>1805.1873266</v>
      </c>
      <c r="E72" s="15">
        <v>47.666197390000001</v>
      </c>
      <c r="F72" s="15">
        <v>46.204611479999997</v>
      </c>
      <c r="G72" s="15">
        <v>5.7482846399999996</v>
      </c>
      <c r="H72" s="15">
        <v>61.775414400000003</v>
      </c>
      <c r="J72" s="28" t="s">
        <v>436</v>
      </c>
      <c r="K72" s="28">
        <v>0</v>
      </c>
      <c r="L72" s="28">
        <v>0.68613284813020503</v>
      </c>
      <c r="M72" s="28">
        <v>6.2332642631436799E-2</v>
      </c>
      <c r="N72" s="28">
        <v>0.330391256214355</v>
      </c>
      <c r="O72" s="28">
        <v>0.330391256214355</v>
      </c>
      <c r="P72" s="28">
        <v>0.98122775922220795</v>
      </c>
      <c r="Q72" s="28">
        <v>0</v>
      </c>
      <c r="R72" s="28">
        <v>2.0343832845560699E-4</v>
      </c>
      <c r="S72" s="28">
        <v>9.9326091150096101E-4</v>
      </c>
      <c r="T72" s="28">
        <v>0.15988905165488801</v>
      </c>
      <c r="U72" s="28">
        <v>1.9313381971924101E-4</v>
      </c>
      <c r="V72" s="28">
        <v>3.4173027845654298E-2</v>
      </c>
      <c r="W72" s="28">
        <v>6.7606487100205599E-3</v>
      </c>
      <c r="X72" s="28">
        <v>4.14363112264863E-3</v>
      </c>
      <c r="Y72" s="28">
        <v>1.45011170809041</v>
      </c>
      <c r="Z72" s="5">
        <v>6.6904236732309307E-8</v>
      </c>
      <c r="AA72" s="5">
        <v>2.6761564620226299E-7</v>
      </c>
      <c r="AB72" s="28">
        <v>274.191184818973</v>
      </c>
      <c r="AC72" s="28">
        <v>1.4615839106687101</v>
      </c>
      <c r="AD72" s="28">
        <v>21.440379305213298</v>
      </c>
      <c r="AE72" s="28">
        <v>6.3453160050044897</v>
      </c>
      <c r="AF72" s="28">
        <v>0.57829653268076497</v>
      </c>
      <c r="AG72" s="28">
        <v>15.4071837607544</v>
      </c>
      <c r="AH72" s="28">
        <v>2.4333627650368901</v>
      </c>
      <c r="AI72" s="28">
        <v>6.0460966292432099</v>
      </c>
      <c r="AJ72" s="28">
        <v>4.57919794540253E-2</v>
      </c>
      <c r="AK72" s="28">
        <v>1.0551403519370299</v>
      </c>
      <c r="AL72" s="28">
        <v>1.48132816713239E-2</v>
      </c>
      <c r="AM72" s="28">
        <v>0</v>
      </c>
      <c r="AN72" s="28">
        <v>0</v>
      </c>
      <c r="AO72" s="28">
        <v>1.44150014048733</v>
      </c>
      <c r="AP72" s="28">
        <v>1.44150014048733</v>
      </c>
      <c r="AQ72" s="28">
        <v>0</v>
      </c>
      <c r="AR72" s="28">
        <v>0</v>
      </c>
      <c r="AS72" s="28">
        <v>0.17235344819689399</v>
      </c>
      <c r="AT72" s="5">
        <v>5.6009470422240205E-7</v>
      </c>
      <c r="AU72" s="5">
        <v>1.08155308372603E-6</v>
      </c>
      <c r="AV72" s="28">
        <v>14.4414915590535</v>
      </c>
      <c r="AW72" s="28">
        <v>0.213443860091381</v>
      </c>
      <c r="AX72" s="28">
        <v>3.3374825877963102E-2</v>
      </c>
      <c r="AY72" s="28">
        <v>0</v>
      </c>
      <c r="AZ72" s="28">
        <v>18.4320648370905</v>
      </c>
      <c r="BA72" s="28">
        <v>9.0717577327667401E-2</v>
      </c>
      <c r="BB72" s="28">
        <v>6.9306866846343405E-4</v>
      </c>
      <c r="BC72" s="28">
        <v>5.0824980571768704E-3</v>
      </c>
      <c r="BD72" s="5">
        <v>4.9096854555575702E-5</v>
      </c>
      <c r="BE72" s="5">
        <v>9.9681123475365996E-5</v>
      </c>
      <c r="BF72" s="28">
        <v>0</v>
      </c>
      <c r="BG72" s="28">
        <v>0</v>
      </c>
      <c r="BH72" s="28">
        <v>1.0557487237551799</v>
      </c>
      <c r="BI72" s="28">
        <v>0.88929862707165497</v>
      </c>
      <c r="BJ72" s="28">
        <v>1.6188712335411099E-2</v>
      </c>
      <c r="BK72" s="28">
        <v>1.55538561594382E-2</v>
      </c>
      <c r="BL72" s="28">
        <v>62.556052073171301</v>
      </c>
      <c r="BM72" s="28">
        <v>1624.6699883706101</v>
      </c>
      <c r="BN72" s="28">
        <v>166.07724267927699</v>
      </c>
      <c r="BO72" s="28">
        <v>1805.18872260894</v>
      </c>
      <c r="BP72" s="28">
        <v>0</v>
      </c>
      <c r="BQ72" s="28">
        <v>1.2064905149445799</v>
      </c>
      <c r="BR72" s="28">
        <v>0</v>
      </c>
      <c r="BS72" s="28">
        <v>0.101535954298186</v>
      </c>
      <c r="BT72" s="28">
        <v>3.9978576365349899E-4</v>
      </c>
      <c r="BU72" s="28">
        <v>1.33524565772141E-3</v>
      </c>
      <c r="BV72" s="28">
        <v>1.1104336513500499E-3</v>
      </c>
      <c r="BW72" s="28">
        <v>2.8638532162679E-2</v>
      </c>
      <c r="BX72" s="28">
        <v>2.7793833672293902E-2</v>
      </c>
      <c r="BY72" s="28">
        <v>10.1007489978339</v>
      </c>
      <c r="BZ72" s="28">
        <v>0.26984832200708703</v>
      </c>
      <c r="CA72" s="28">
        <v>0.17371692653648299</v>
      </c>
      <c r="CB72" s="28">
        <v>21.4404026742064</v>
      </c>
      <c r="CC72" s="28">
        <v>0.15912011331757001</v>
      </c>
      <c r="CD72" s="28">
        <v>0</v>
      </c>
      <c r="CE72" s="5">
        <v>2.8970110837370501E-7</v>
      </c>
      <c r="CF72" s="28">
        <v>0.121266209207603</v>
      </c>
      <c r="CG72" s="28">
        <v>47.666178852273802</v>
      </c>
      <c r="CH72" s="28">
        <v>46.204594941605002</v>
      </c>
      <c r="CI72" s="28">
        <v>1.4615839106687101</v>
      </c>
      <c r="CJ72" s="28">
        <v>6.1296864476374703E-2</v>
      </c>
      <c r="CK72" s="28">
        <v>0</v>
      </c>
      <c r="CL72" s="28">
        <v>0.59303514718607497</v>
      </c>
      <c r="CM72" s="28">
        <v>0.14217937906821601</v>
      </c>
      <c r="CN72" s="28">
        <v>3.8518014517435701</v>
      </c>
      <c r="CO72" s="28">
        <v>0.803691937146226</v>
      </c>
      <c r="CP72" s="28">
        <v>0.57829085577914097</v>
      </c>
      <c r="CQ72" s="28">
        <v>15.407203051196801</v>
      </c>
      <c r="CR72" s="28">
        <v>2.27475446388553E-2</v>
      </c>
      <c r="CS72" s="28">
        <v>0.13726613645507801</v>
      </c>
      <c r="CT72" s="28">
        <v>2.4333808429372099</v>
      </c>
      <c r="CU72" s="28">
        <v>4.3011966688161702E-3</v>
      </c>
      <c r="CV72" s="28">
        <v>5.7482692240281699</v>
      </c>
      <c r="CW72" s="28">
        <v>15.3236632795515</v>
      </c>
      <c r="CX72" s="28">
        <v>0</v>
      </c>
      <c r="CY72" s="28">
        <v>0</v>
      </c>
      <c r="CZ72" s="28">
        <v>1.28050811335504</v>
      </c>
      <c r="DA72" s="28">
        <v>6.8639286610426703E-2</v>
      </c>
      <c r="DB72" s="28">
        <v>0</v>
      </c>
      <c r="DC72" s="28">
        <v>61.775390907036503</v>
      </c>
      <c r="DD72" s="28">
        <v>6.5266047991864903E-2</v>
      </c>
      <c r="DE72" s="28">
        <v>1.96735154532427</v>
      </c>
      <c r="DF72" s="17"/>
      <c r="DG72" s="25">
        <f t="shared" si="86"/>
        <v>7.9999899058653574E-3</v>
      </c>
      <c r="DH72" s="94">
        <f t="shared" si="87"/>
        <v>1.0126370898617152</v>
      </c>
      <c r="DI72" s="25">
        <f t="shared" si="88"/>
        <v>1.9246973773833144E-2</v>
      </c>
      <c r="DJ72" s="40">
        <f t="shared" si="89"/>
        <v>-8.834741101193661E-7</v>
      </c>
      <c r="DK72" s="40"/>
      <c r="DL72" s="40">
        <f t="shared" si="90"/>
        <v>7.7333189715048414E-7</v>
      </c>
      <c r="DM72" s="40">
        <f t="shared" si="91"/>
        <v>-3.8890717559987199E-7</v>
      </c>
      <c r="DN72" s="40">
        <f t="shared" si="92"/>
        <v>-3.5793818982730278E-7</v>
      </c>
      <c r="DO72" s="40">
        <f t="shared" si="93"/>
        <v>-2.6818386345159155E-6</v>
      </c>
      <c r="DP72" s="40">
        <f t="shared" si="94"/>
        <v>-3.8029633193209005E-7</v>
      </c>
      <c r="DQ72" s="72">
        <f t="shared" si="95"/>
        <v>1.1955604579453223E-3</v>
      </c>
      <c r="DR72" s="72">
        <f t="shared" si="96"/>
        <v>-1.3773240010030699E-6</v>
      </c>
      <c r="DS72" s="72">
        <f t="shared" si="97"/>
        <v>9.6637676644628536E-4</v>
      </c>
      <c r="DT72" s="72">
        <f t="shared" si="98"/>
        <v>1.4998240549445049E-4</v>
      </c>
      <c r="DU72" s="72">
        <f t="shared" si="99"/>
        <v>-7.1822051011631455E-6</v>
      </c>
      <c r="DV72" s="72">
        <f t="shared" si="100"/>
        <v>1.6190663223133102E-6</v>
      </c>
      <c r="DW72" s="72">
        <f t="shared" si="101"/>
        <v>-4.1942684358977853E-7</v>
      </c>
      <c r="DX72" s="72">
        <f t="shared" si="102"/>
        <v>-4.1385788675947638E-6</v>
      </c>
      <c r="DY72" s="72">
        <f t="shared" si="103"/>
        <v>6.6771831757571346E-6</v>
      </c>
      <c r="DZ72" s="72">
        <f t="shared" si="104"/>
        <v>8.6628787393364548E-4</v>
      </c>
      <c r="EA72" s="72">
        <f t="shared" si="105"/>
        <v>6.2410314626758381E-7</v>
      </c>
      <c r="EB72" s="72">
        <f t="shared" si="106"/>
        <v>-1.6424954327718688E-6</v>
      </c>
      <c r="EC72" s="72">
        <f t="shared" si="107"/>
        <v>-1.323168889345787E-6</v>
      </c>
      <c r="ED72" s="72">
        <f t="shared" si="108"/>
        <v>-5.4959513719554162E-6</v>
      </c>
      <c r="EE72" s="72">
        <f t="shared" si="109"/>
        <v>-2.2808803739548489E-4</v>
      </c>
      <c r="EF72" s="72">
        <f t="shared" si="110"/>
        <v>3.7079453818287293E-7</v>
      </c>
      <c r="EG72" s="72">
        <f t="shared" si="111"/>
        <v>-4.3350783635087372E-7</v>
      </c>
      <c r="EH72" s="40">
        <f t="shared" si="112"/>
        <v>5.3243675960519672E-6</v>
      </c>
      <c r="EI72" s="69">
        <f t="shared" si="113"/>
        <v>-8.0907338562321383E-5</v>
      </c>
      <c r="EJ72" s="40">
        <f t="shared" si="114"/>
        <v>2.9028318932261375E-4</v>
      </c>
      <c r="EK72" s="40">
        <f t="shared" si="115"/>
        <v>-1.8346088961815065E-6</v>
      </c>
      <c r="EL72" s="40">
        <f t="shared" si="116"/>
        <v>-9.5635601059233386E-6</v>
      </c>
      <c r="EM72" s="69">
        <f t="shared" si="117"/>
        <v>8.92002559898339E-6</v>
      </c>
      <c r="EN72" s="40">
        <f t="shared" si="118"/>
        <v>-1.1868565221232607E-6</v>
      </c>
      <c r="EO72" s="40">
        <f t="shared" si="119"/>
        <v>-1.2244001973103171E-6</v>
      </c>
    </row>
    <row r="73" spans="1:145" s="17" customFormat="1" x14ac:dyDescent="0.25">
      <c r="A73" s="17" t="s">
        <v>437</v>
      </c>
      <c r="B73" s="15">
        <v>1.2762299999999999E-3</v>
      </c>
      <c r="C73" s="15"/>
      <c r="D73" s="15">
        <v>8.1367799999999997E-3</v>
      </c>
      <c r="E73" s="15">
        <v>2.0489E-4</v>
      </c>
      <c r="F73" s="15">
        <v>1.9875000000000001E-4</v>
      </c>
      <c r="G73" s="15">
        <v>4.95E-6</v>
      </c>
      <c r="H73" s="15">
        <v>2.3394999999999999E-4</v>
      </c>
      <c r="J73" s="28" t="s">
        <v>437</v>
      </c>
      <c r="K73" s="28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28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28">
        <v>0</v>
      </c>
      <c r="AC73" s="5">
        <v>0</v>
      </c>
      <c r="AD73" s="28">
        <v>0</v>
      </c>
      <c r="AE73" s="28">
        <v>0</v>
      </c>
      <c r="AF73" s="5">
        <v>0</v>
      </c>
      <c r="AG73" s="28">
        <v>0</v>
      </c>
      <c r="AH73" s="28">
        <v>0</v>
      </c>
      <c r="AI73" s="28">
        <v>0</v>
      </c>
      <c r="AJ73" s="5">
        <v>0</v>
      </c>
      <c r="AK73" s="5">
        <v>0</v>
      </c>
      <c r="AL73" s="5">
        <v>0</v>
      </c>
      <c r="AM73" s="28">
        <v>0</v>
      </c>
      <c r="AN73" s="28">
        <v>0</v>
      </c>
      <c r="AO73" s="5">
        <v>0</v>
      </c>
      <c r="AP73" s="5">
        <v>0</v>
      </c>
      <c r="AQ73" s="28">
        <v>0</v>
      </c>
      <c r="AR73" s="28">
        <v>0</v>
      </c>
      <c r="AS73" s="5">
        <v>0</v>
      </c>
      <c r="AT73" s="5">
        <v>0</v>
      </c>
      <c r="AU73" s="5">
        <v>0</v>
      </c>
      <c r="AV73" s="28">
        <v>0</v>
      </c>
      <c r="AW73" s="5">
        <v>0</v>
      </c>
      <c r="AX73" s="5">
        <v>0</v>
      </c>
      <c r="AY73" s="28">
        <v>0</v>
      </c>
      <c r="AZ73" s="28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28">
        <v>0</v>
      </c>
      <c r="BG73" s="28">
        <v>0</v>
      </c>
      <c r="BH73" s="5">
        <v>0</v>
      </c>
      <c r="BI73" s="5">
        <v>0</v>
      </c>
      <c r="BJ73" s="5">
        <v>0</v>
      </c>
      <c r="BK73" s="5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5">
        <v>0</v>
      </c>
      <c r="BR73" s="28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28">
        <v>0</v>
      </c>
      <c r="BZ73" s="5">
        <v>0</v>
      </c>
      <c r="CA73" s="5">
        <v>0</v>
      </c>
      <c r="CB73" s="28">
        <v>0</v>
      </c>
      <c r="CC73" s="5">
        <v>0</v>
      </c>
      <c r="CD73" s="28">
        <v>0</v>
      </c>
      <c r="CE73" s="5">
        <v>0</v>
      </c>
      <c r="CF73" s="5">
        <v>0</v>
      </c>
      <c r="CG73" s="28">
        <v>0</v>
      </c>
      <c r="CH73" s="28">
        <v>0</v>
      </c>
      <c r="CI73" s="5">
        <v>0</v>
      </c>
      <c r="CJ73" s="5">
        <v>0</v>
      </c>
      <c r="CK73" s="28">
        <v>0</v>
      </c>
      <c r="CL73" s="5">
        <v>0</v>
      </c>
      <c r="CM73" s="5">
        <v>0</v>
      </c>
      <c r="CN73" s="28">
        <v>0</v>
      </c>
      <c r="CO73" s="5">
        <v>0</v>
      </c>
      <c r="CP73" s="5">
        <v>0</v>
      </c>
      <c r="CQ73" s="28">
        <v>0</v>
      </c>
      <c r="CR73" s="5">
        <v>0</v>
      </c>
      <c r="CS73" s="5">
        <v>0</v>
      </c>
      <c r="CT73" s="28">
        <v>0</v>
      </c>
      <c r="CU73" s="5">
        <v>0</v>
      </c>
      <c r="CV73" s="5">
        <v>0</v>
      </c>
      <c r="CW73" s="28">
        <v>0</v>
      </c>
      <c r="CX73" s="28">
        <v>0</v>
      </c>
      <c r="CY73" s="28">
        <v>0</v>
      </c>
      <c r="CZ73" s="5">
        <v>0</v>
      </c>
      <c r="DA73" s="5">
        <v>0</v>
      </c>
      <c r="DB73" s="28">
        <v>0</v>
      </c>
      <c r="DC73" s="28">
        <v>0</v>
      </c>
      <c r="DD73" s="5">
        <v>0</v>
      </c>
      <c r="DE73" s="28">
        <v>0</v>
      </c>
      <c r="DG73" s="25" t="e">
        <f t="shared" si="86"/>
        <v>#DIV/0!</v>
      </c>
      <c r="DH73" s="94" t="e">
        <f t="shared" si="87"/>
        <v>#DIV/0!</v>
      </c>
      <c r="DI73" s="25" t="e">
        <f t="shared" si="88"/>
        <v>#DIV/0!</v>
      </c>
      <c r="DJ73" s="40">
        <f t="shared" si="89"/>
        <v>-1</v>
      </c>
      <c r="DK73" s="40"/>
      <c r="DL73" s="40">
        <f t="shared" si="90"/>
        <v>-1</v>
      </c>
      <c r="DM73" s="40">
        <f t="shared" si="91"/>
        <v>-1</v>
      </c>
      <c r="DN73" s="40">
        <f t="shared" si="92"/>
        <v>-1</v>
      </c>
      <c r="DO73" s="40">
        <f t="shared" si="93"/>
        <v>-1</v>
      </c>
      <c r="DP73" s="40">
        <f t="shared" si="94"/>
        <v>-1</v>
      </c>
      <c r="DQ73" s="72" t="e">
        <f t="shared" si="95"/>
        <v>#DIV/0!</v>
      </c>
      <c r="DR73" s="72" t="e">
        <f t="shared" si="96"/>
        <v>#DIV/0!</v>
      </c>
      <c r="DS73" s="72" t="e">
        <f t="shared" si="97"/>
        <v>#DIV/0!</v>
      </c>
      <c r="DT73" s="72" t="e">
        <f t="shared" si="98"/>
        <v>#DIV/0!</v>
      </c>
      <c r="DU73" s="72" t="e">
        <f t="shared" si="99"/>
        <v>#DIV/0!</v>
      </c>
      <c r="DV73" s="72" t="e">
        <f t="shared" si="100"/>
        <v>#DIV/0!</v>
      </c>
      <c r="DW73" s="72" t="e">
        <f t="shared" si="101"/>
        <v>#DIV/0!</v>
      </c>
      <c r="DX73" s="72" t="e">
        <f t="shared" si="102"/>
        <v>#DIV/0!</v>
      </c>
      <c r="DY73" s="72" t="e">
        <f t="shared" si="103"/>
        <v>#DIV/0!</v>
      </c>
      <c r="DZ73" s="72" t="e">
        <f t="shared" si="104"/>
        <v>#DIV/0!</v>
      </c>
      <c r="EA73" s="72" t="e">
        <f t="shared" si="105"/>
        <v>#DIV/0!</v>
      </c>
      <c r="EB73" s="72" t="e">
        <f t="shared" si="106"/>
        <v>#DIV/0!</v>
      </c>
      <c r="EC73" s="72" t="e">
        <f t="shared" si="107"/>
        <v>#DIV/0!</v>
      </c>
      <c r="ED73" s="72" t="e">
        <f t="shared" si="108"/>
        <v>#DIV/0!</v>
      </c>
      <c r="EE73" s="72" t="e">
        <f t="shared" si="109"/>
        <v>#DIV/0!</v>
      </c>
      <c r="EF73" s="72" t="e">
        <f t="shared" si="110"/>
        <v>#DIV/0!</v>
      </c>
      <c r="EG73" s="72" t="e">
        <f t="shared" si="111"/>
        <v>#DIV/0!</v>
      </c>
      <c r="EH73" s="40" t="e">
        <f t="shared" si="112"/>
        <v>#DIV/0!</v>
      </c>
      <c r="EI73" s="69" t="e">
        <f t="shared" si="113"/>
        <v>#DIV/0!</v>
      </c>
      <c r="EJ73" s="40" t="e">
        <f t="shared" si="114"/>
        <v>#DIV/0!</v>
      </c>
      <c r="EK73" s="40" t="e">
        <f t="shared" si="115"/>
        <v>#DIV/0!</v>
      </c>
      <c r="EL73" s="40" t="e">
        <f t="shared" si="116"/>
        <v>#DIV/0!</v>
      </c>
      <c r="EM73" s="69" t="e">
        <f t="shared" si="117"/>
        <v>#DIV/0!</v>
      </c>
      <c r="EN73" s="40" t="e">
        <f t="shared" si="118"/>
        <v>#DIV/0!</v>
      </c>
      <c r="EO73" s="40" t="e">
        <f t="shared" si="119"/>
        <v>#DIV/0!</v>
      </c>
    </row>
    <row r="74" spans="1:145" s="17" customFormat="1" x14ac:dyDescent="0.25">
      <c r="A74" s="17" t="s">
        <v>438</v>
      </c>
      <c r="B74" s="15">
        <v>1602.8854351</v>
      </c>
      <c r="C74" s="15"/>
      <c r="D74" s="15">
        <v>10227.843134999999</v>
      </c>
      <c r="E74" s="15">
        <v>270.31780959999998</v>
      </c>
      <c r="F74" s="15">
        <v>262.01544518999998</v>
      </c>
      <c r="G74" s="15">
        <v>35.047072280000002</v>
      </c>
      <c r="H74" s="15">
        <v>359.46407513999998</v>
      </c>
      <c r="J74" s="28" t="s">
        <v>438</v>
      </c>
      <c r="K74" s="28">
        <v>0</v>
      </c>
      <c r="L74" s="28">
        <v>3.9802852381377498</v>
      </c>
      <c r="M74" s="28">
        <v>0.361593932137656</v>
      </c>
      <c r="N74" s="28">
        <v>1.91660245099356</v>
      </c>
      <c r="O74" s="28">
        <v>1.91660245099356</v>
      </c>
      <c r="P74" s="28">
        <v>5.6921282130987603</v>
      </c>
      <c r="Q74" s="28">
        <v>0</v>
      </c>
      <c r="R74" s="5">
        <v>1.1500045745906199E-3</v>
      </c>
      <c r="S74" s="5">
        <v>5.6147385593897604E-3</v>
      </c>
      <c r="T74" s="28">
        <v>0.92751986031713396</v>
      </c>
      <c r="U74" s="5">
        <v>1.09175450648324E-3</v>
      </c>
      <c r="V74" s="5">
        <v>0.198237635681278</v>
      </c>
      <c r="W74" s="5">
        <v>3.8217019681762797E-2</v>
      </c>
      <c r="X74" s="5">
        <v>2.3423318286788199E-2</v>
      </c>
      <c r="Y74" s="28">
        <v>8.4121205769716099</v>
      </c>
      <c r="Z74" s="5">
        <v>3.7819022580840702E-7</v>
      </c>
      <c r="AA74" s="5">
        <v>1.5128038933624299E-6</v>
      </c>
      <c r="AB74" s="28">
        <v>1597.76050441751</v>
      </c>
      <c r="AC74" s="28">
        <v>8.2767135699994991</v>
      </c>
      <c r="AD74" s="28">
        <v>121.198656723821</v>
      </c>
      <c r="AE74" s="28">
        <v>35.869116773315199</v>
      </c>
      <c r="AF74" s="28">
        <v>3.2690063217535501</v>
      </c>
      <c r="AG74" s="28">
        <v>87.094298847533906</v>
      </c>
      <c r="AH74" s="28">
        <v>13.7553346891758</v>
      </c>
      <c r="AI74" s="28">
        <v>35.073277281370302</v>
      </c>
      <c r="AJ74" s="5">
        <v>0.26563798846211001</v>
      </c>
      <c r="AK74" s="28">
        <v>6.1208896121298197</v>
      </c>
      <c r="AL74" s="5">
        <v>8.5931561406438497E-2</v>
      </c>
      <c r="AM74" s="28">
        <v>0</v>
      </c>
      <c r="AN74" s="28">
        <v>0</v>
      </c>
      <c r="AO74" s="28">
        <v>8.3621700875565601</v>
      </c>
      <c r="AP74" s="28">
        <v>8.3621700875565601</v>
      </c>
      <c r="AQ74" s="28">
        <v>0</v>
      </c>
      <c r="AR74" s="28">
        <v>0</v>
      </c>
      <c r="AS74" s="28">
        <v>0.99982131318308698</v>
      </c>
      <c r="AT74" s="5">
        <v>3.1661019377524899E-6</v>
      </c>
      <c r="AU74" s="5">
        <v>6.1139016536869496E-6</v>
      </c>
      <c r="AV74" s="28">
        <v>81.556564758015199</v>
      </c>
      <c r="AW74" s="28">
        <v>1.2381960452498599</v>
      </c>
      <c r="AX74" s="5">
        <v>0.19360705501512901</v>
      </c>
      <c r="AY74" s="28">
        <v>0</v>
      </c>
      <c r="AZ74" s="28">
        <v>106.924929997541</v>
      </c>
      <c r="BA74" s="28">
        <v>0.526251258938364</v>
      </c>
      <c r="BB74" s="5">
        <v>3.9177922915392101E-3</v>
      </c>
      <c r="BC74" s="5">
        <v>2.87306282621515E-2</v>
      </c>
      <c r="BD74" s="5">
        <v>2.7753798839266498E-4</v>
      </c>
      <c r="BE74" s="5">
        <v>5.6348253112650597E-4</v>
      </c>
      <c r="BF74" s="28">
        <v>0</v>
      </c>
      <c r="BG74" s="28">
        <v>0</v>
      </c>
      <c r="BH74" s="28">
        <v>6.1243991374526701</v>
      </c>
      <c r="BI74" s="28">
        <v>5.0270837480778399</v>
      </c>
      <c r="BJ74" s="5">
        <v>9.1512006922512906E-2</v>
      </c>
      <c r="BK74" s="5">
        <v>8.7923345293407507E-2</v>
      </c>
      <c r="BL74" s="28">
        <v>362.88777978030902</v>
      </c>
      <c r="BM74" s="28">
        <v>9175.0720093475993</v>
      </c>
      <c r="BN74" s="28">
        <v>937.89673991523296</v>
      </c>
      <c r="BO74" s="28">
        <v>10194.525314020801</v>
      </c>
      <c r="BP74" s="28">
        <v>0</v>
      </c>
      <c r="BQ74" s="28">
        <v>6.9988680561296697</v>
      </c>
      <c r="BR74" s="28">
        <v>0</v>
      </c>
      <c r="BS74" s="28">
        <v>0.58736980792230897</v>
      </c>
      <c r="BT74" s="28">
        <v>2.2598990944515101E-3</v>
      </c>
      <c r="BU74" s="5">
        <v>7.5479277104449401E-3</v>
      </c>
      <c r="BV74" s="5">
        <v>6.2771760115081301E-3</v>
      </c>
      <c r="BW74" s="5">
        <v>0.16377483754691699</v>
      </c>
      <c r="BX74" s="5">
        <v>0.15711494347900301</v>
      </c>
      <c r="BY74" s="28">
        <v>58.594483275186398</v>
      </c>
      <c r="BZ74" s="28">
        <v>1.5254001113333999</v>
      </c>
      <c r="CA74" s="28">
        <v>0.98199341920335903</v>
      </c>
      <c r="CB74" s="28">
        <v>121.198826369483</v>
      </c>
      <c r="CC74" s="28">
        <v>0.89947684320177201</v>
      </c>
      <c r="CD74" s="28">
        <v>0</v>
      </c>
      <c r="CE74" s="5">
        <v>1.6376483297232599E-6</v>
      </c>
      <c r="CF74" s="28">
        <v>0.68549821701196501</v>
      </c>
      <c r="CG74" s="28">
        <v>269.46336378687897</v>
      </c>
      <c r="CH74" s="28">
        <v>261.186650216879</v>
      </c>
      <c r="CI74" s="28">
        <v>8.2767135699994991</v>
      </c>
      <c r="CJ74" s="5">
        <v>0.34650079090813901</v>
      </c>
      <c r="CK74" s="28">
        <v>0</v>
      </c>
      <c r="CL74" s="28">
        <v>3.3523293484790799</v>
      </c>
      <c r="CM74" s="28">
        <v>0.80371875637273504</v>
      </c>
      <c r="CN74" s="28">
        <v>21.773594360576901</v>
      </c>
      <c r="CO74" s="28">
        <v>4.5431498536682096</v>
      </c>
      <c r="CP74" s="28">
        <v>3.2689736933481002</v>
      </c>
      <c r="CQ74" s="28">
        <v>87.094371710290602</v>
      </c>
      <c r="CR74" s="5">
        <v>0.13195982156495001</v>
      </c>
      <c r="CS74" s="28">
        <v>0.77594658200918198</v>
      </c>
      <c r="CT74" s="28">
        <v>13.755441282649</v>
      </c>
      <c r="CU74" s="5">
        <v>2.4313934864443301E-2</v>
      </c>
      <c r="CV74" s="28">
        <v>35.0224852483231</v>
      </c>
      <c r="CW74" s="28">
        <v>88.893310070206098</v>
      </c>
      <c r="CX74" s="28">
        <v>0</v>
      </c>
      <c r="CY74" s="28">
        <v>0</v>
      </c>
      <c r="CZ74" s="28">
        <v>7.4282636004343097</v>
      </c>
      <c r="DA74" s="28">
        <v>0.39817579318970198</v>
      </c>
      <c r="DB74" s="28">
        <v>0</v>
      </c>
      <c r="DC74" s="28">
        <v>358.36135992107398</v>
      </c>
      <c r="DD74" s="28">
        <v>0.37860940916957397</v>
      </c>
      <c r="DE74" s="28">
        <v>11.412566933370799</v>
      </c>
      <c r="DG74" s="25">
        <f t="shared" si="86"/>
        <v>8.0000355333708674E-3</v>
      </c>
      <c r="DH74" s="94">
        <f t="shared" si="87"/>
        <v>1.0126308814662159</v>
      </c>
      <c r="DI74" s="25">
        <f t="shared" si="88"/>
        <v>1.9247093003809917E-2</v>
      </c>
      <c r="DJ74" s="40">
        <f t="shared" si="89"/>
        <v>-3.1973156473096729E-3</v>
      </c>
      <c r="DK74" s="40"/>
      <c r="DL74" s="40">
        <f t="shared" si="90"/>
        <v>-3.2575608111532293E-3</v>
      </c>
      <c r="DM74" s="40">
        <f t="shared" si="91"/>
        <v>-3.1608935215380776E-3</v>
      </c>
      <c r="DN74" s="40">
        <f t="shared" si="92"/>
        <v>-3.1631531206871366E-3</v>
      </c>
      <c r="DO74" s="40">
        <f t="shared" si="93"/>
        <v>-7.0154309839262445E-4</v>
      </c>
      <c r="DP74" s="40">
        <f t="shared" si="94"/>
        <v>-3.0676646018006687E-3</v>
      </c>
      <c r="DQ74" s="72">
        <f t="shared" si="95"/>
        <v>1.190535350816025E-3</v>
      </c>
      <c r="DR74" s="72">
        <f t="shared" si="96"/>
        <v>-1.5596825504453442E-6</v>
      </c>
      <c r="DS74" s="72">
        <f t="shared" si="97"/>
        <v>9.6749951066026508E-4</v>
      </c>
      <c r="DT74" s="72">
        <f t="shared" si="98"/>
        <v>1.4725865158796728E-4</v>
      </c>
      <c r="DU74" s="72">
        <f t="shared" si="99"/>
        <v>-5.213070897048822E-6</v>
      </c>
      <c r="DV74" s="72">
        <f t="shared" si="100"/>
        <v>-5.3458847642453466E-6</v>
      </c>
      <c r="DW74" s="72">
        <f t="shared" si="101"/>
        <v>4.6806803388701887E-6</v>
      </c>
      <c r="DX74" s="72">
        <f t="shared" si="102"/>
        <v>1.4656865757585704E-6</v>
      </c>
      <c r="DY74" s="72">
        <f t="shared" si="103"/>
        <v>-3.1123554486819435E-6</v>
      </c>
      <c r="DZ74" s="72">
        <f t="shared" si="104"/>
        <v>8.6314006446086523E-4</v>
      </c>
      <c r="EA74" s="72">
        <f t="shared" si="105"/>
        <v>-6.8821791078514744E-6</v>
      </c>
      <c r="EB74" s="72">
        <f t="shared" si="106"/>
        <v>4.574456666898492E-6</v>
      </c>
      <c r="EC74" s="72">
        <f t="shared" si="107"/>
        <v>2.7344913916882821E-6</v>
      </c>
      <c r="ED74" s="72">
        <f t="shared" si="108"/>
        <v>-5.8759433051770555E-7</v>
      </c>
      <c r="EE74" s="72">
        <f t="shared" si="109"/>
        <v>-2.3442373805544783E-4</v>
      </c>
      <c r="EF74" s="72">
        <f t="shared" si="110"/>
        <v>6.8836496290403615E-7</v>
      </c>
      <c r="EG74" s="72">
        <f t="shared" si="111"/>
        <v>-8.6789896039747807E-6</v>
      </c>
      <c r="EH74" s="40">
        <f t="shared" si="112"/>
        <v>1.6703600078808982E-6</v>
      </c>
      <c r="EI74" s="69">
        <f t="shared" si="113"/>
        <v>-9.3675346788027412E-5</v>
      </c>
      <c r="EJ74" s="40">
        <f t="shared" si="114"/>
        <v>2.8087462475520549E-4</v>
      </c>
      <c r="EK74" s="40">
        <f t="shared" si="115"/>
        <v>-1.0857449904308084E-7</v>
      </c>
      <c r="EL74" s="40">
        <f t="shared" si="116"/>
        <v>3.9842144670251501E-6</v>
      </c>
      <c r="EM74" s="69">
        <f t="shared" si="117"/>
        <v>-8.4315369831600482E-6</v>
      </c>
      <c r="EN74" s="40">
        <f t="shared" si="118"/>
        <v>-8.7901107111903714E-7</v>
      </c>
      <c r="EO74" s="40">
        <f t="shared" si="119"/>
        <v>-9.0686594939432125E-7</v>
      </c>
    </row>
    <row r="75" spans="1:145" s="17" customFormat="1" x14ac:dyDescent="0.25">
      <c r="A75" s="8" t="s">
        <v>439</v>
      </c>
      <c r="B75" s="15">
        <v>0.39307736999999998</v>
      </c>
      <c r="C75" s="15"/>
      <c r="D75" s="15">
        <v>2.53560176</v>
      </c>
      <c r="E75" s="15">
        <v>6.5338419999999994E-2</v>
      </c>
      <c r="F75" s="15">
        <v>6.337827E-2</v>
      </c>
      <c r="G75" s="15">
        <v>1.5229200000000001E-3</v>
      </c>
      <c r="H75" s="15">
        <v>8.0129160000000005E-2</v>
      </c>
      <c r="J75" s="28" t="s">
        <v>439</v>
      </c>
      <c r="K75" s="28">
        <v>0</v>
      </c>
      <c r="L75" s="28">
        <v>8.8431285081874104E-4</v>
      </c>
      <c r="M75" s="5">
        <v>8.0336663037748604E-5</v>
      </c>
      <c r="N75" s="28">
        <v>4.2581776296565701E-4</v>
      </c>
      <c r="O75" s="28">
        <v>4.2581776296565701E-4</v>
      </c>
      <c r="P75" s="28">
        <v>1.2646535987698201E-3</v>
      </c>
      <c r="Q75" s="28">
        <v>0</v>
      </c>
      <c r="R75" s="5">
        <v>2.7714413267415099E-7</v>
      </c>
      <c r="S75" s="5">
        <v>1.35316611275539E-6</v>
      </c>
      <c r="T75" s="28">
        <v>2.06077524172026E-4</v>
      </c>
      <c r="U75" s="5">
        <v>2.6313222483175901E-7</v>
      </c>
      <c r="V75" s="5">
        <v>4.40486302432249E-5</v>
      </c>
      <c r="W75" s="5">
        <v>9.2103154262912095E-6</v>
      </c>
      <c r="X75" s="5">
        <v>5.6453975760181196E-6</v>
      </c>
      <c r="Y75" s="28">
        <v>1.8689362798106201E-3</v>
      </c>
      <c r="Z75" s="5">
        <v>9.11513087187287E-11</v>
      </c>
      <c r="AA75" s="5">
        <v>3.6459597546255699E-10</v>
      </c>
      <c r="AB75" s="28">
        <v>0.390320682110043</v>
      </c>
      <c r="AC75" s="28">
        <v>1.9468226436724499E-3</v>
      </c>
      <c r="AD75" s="28">
        <v>2.9209499716154899E-2</v>
      </c>
      <c r="AE75" s="28">
        <v>8.6445906843697802E-3</v>
      </c>
      <c r="AF75" s="28">
        <v>7.8785132029299395E-4</v>
      </c>
      <c r="AG75" s="28">
        <v>2.0990090224154899E-2</v>
      </c>
      <c r="AH75" s="28">
        <v>3.3151253603179E-3</v>
      </c>
      <c r="AI75" s="28">
        <v>7.79246804609864E-3</v>
      </c>
      <c r="AJ75" s="5">
        <v>5.9018613912267E-5</v>
      </c>
      <c r="AK75" s="28">
        <v>1.3599046875775E-3</v>
      </c>
      <c r="AL75" s="5">
        <v>1.90904256783346E-5</v>
      </c>
      <c r="AM75" s="28">
        <v>0</v>
      </c>
      <c r="AN75" s="28">
        <v>0</v>
      </c>
      <c r="AO75" s="28">
        <v>1.85786630047895E-3</v>
      </c>
      <c r="AP75" s="28">
        <v>1.85786630047895E-3</v>
      </c>
      <c r="AQ75" s="28">
        <v>0</v>
      </c>
      <c r="AR75" s="28">
        <v>0</v>
      </c>
      <c r="AS75" s="28">
        <v>2.22136833611666E-4</v>
      </c>
      <c r="AT75" s="5">
        <v>7.6308598665101301E-10</v>
      </c>
      <c r="AU75" s="5">
        <v>1.4735073831688099E-9</v>
      </c>
      <c r="AV75" s="28">
        <v>2.0146472219007099E-2</v>
      </c>
      <c r="AW75" s="28">
        <v>2.7508951360527301E-4</v>
      </c>
      <c r="AX75" s="5">
        <v>4.30149598758797E-5</v>
      </c>
      <c r="AY75" s="28">
        <v>0</v>
      </c>
      <c r="AZ75" s="28">
        <v>2.37559419421066E-2</v>
      </c>
      <c r="BA75" s="28">
        <v>1.16922436768685E-4</v>
      </c>
      <c r="BB75" s="5">
        <v>9.4418999432309798E-7</v>
      </c>
      <c r="BC75" s="5">
        <v>6.9241224226590998E-6</v>
      </c>
      <c r="BD75" s="5">
        <v>6.68879004833633E-8</v>
      </c>
      <c r="BE75" s="5">
        <v>1.3579170731438401E-7</v>
      </c>
      <c r="BF75" s="28">
        <v>0</v>
      </c>
      <c r="BG75" s="28">
        <v>0</v>
      </c>
      <c r="BH75" s="28">
        <v>1.36068968121166E-3</v>
      </c>
      <c r="BI75" s="28">
        <v>1.2115529908453E-3</v>
      </c>
      <c r="BJ75" s="5">
        <v>2.2054696671571902E-5</v>
      </c>
      <c r="BK75" s="5">
        <v>2.1189867557333901E-5</v>
      </c>
      <c r="BL75" s="28">
        <v>8.0624767825746596E-2</v>
      </c>
      <c r="BM75" s="28">
        <v>2.26648211775988</v>
      </c>
      <c r="BN75" s="28">
        <v>0.23168466630290299</v>
      </c>
      <c r="BO75" s="28">
        <v>2.51831325628179</v>
      </c>
      <c r="BP75" s="28">
        <v>0</v>
      </c>
      <c r="BQ75" s="28">
        <v>1.5549755176727999E-3</v>
      </c>
      <c r="BR75" s="28">
        <v>0</v>
      </c>
      <c r="BS75" s="28">
        <v>1.3167250891494E-4</v>
      </c>
      <c r="BT75" s="5">
        <v>5.4461178701146896E-7</v>
      </c>
      <c r="BU75" s="5">
        <v>1.8189509747184901E-6</v>
      </c>
      <c r="BV75" s="5">
        <v>1.5128095371947201E-6</v>
      </c>
      <c r="BW75" s="5">
        <v>3.8080953719472802E-5</v>
      </c>
      <c r="BX75" s="5">
        <v>3.7865374758180499E-5</v>
      </c>
      <c r="BY75" s="28">
        <v>1.3018319598538299E-2</v>
      </c>
      <c r="BZ75" s="28">
        <v>3.6763030693849602E-4</v>
      </c>
      <c r="CA75" s="28">
        <v>2.3666407623582799E-4</v>
      </c>
      <c r="CB75" s="28">
        <v>2.92095107392648E-2</v>
      </c>
      <c r="CC75" s="28">
        <v>2.16779377965905E-4</v>
      </c>
      <c r="CD75" s="28">
        <v>0</v>
      </c>
      <c r="CE75" s="5">
        <v>3.9466371247320002E-10</v>
      </c>
      <c r="CF75" s="28">
        <v>1.6520952176237401E-4</v>
      </c>
      <c r="CG75" s="28">
        <v>6.4894025309060396E-2</v>
      </c>
      <c r="CH75" s="28">
        <v>6.2947202665387905E-2</v>
      </c>
      <c r="CI75" s="28">
        <v>1.9468226436724499E-3</v>
      </c>
      <c r="CJ75" s="5">
        <v>8.3508876359287195E-5</v>
      </c>
      <c r="CK75" s="28">
        <v>0</v>
      </c>
      <c r="CL75" s="28">
        <v>8.0792737975164902E-4</v>
      </c>
      <c r="CM75" s="28">
        <v>1.9369863919707601E-4</v>
      </c>
      <c r="CN75" s="28">
        <v>5.2475349570374197E-3</v>
      </c>
      <c r="CO75" s="28">
        <v>1.09492363740582E-3</v>
      </c>
      <c r="CP75" s="28">
        <v>7.8784327342272997E-4</v>
      </c>
      <c r="CQ75" s="28">
        <v>2.0990102349575799E-2</v>
      </c>
      <c r="CR75" s="5">
        <v>2.93193182867882E-5</v>
      </c>
      <c r="CS75" s="28">
        <v>1.87006839839723E-4</v>
      </c>
      <c r="CT75" s="28">
        <v>3.3151374857388499E-3</v>
      </c>
      <c r="CU75" s="5">
        <v>5.8598301338756696E-6</v>
      </c>
      <c r="CV75" s="28">
        <v>1.51221265783715E-3</v>
      </c>
      <c r="CW75" s="28">
        <v>1.97497124181286E-2</v>
      </c>
      <c r="CX75" s="28">
        <v>0</v>
      </c>
      <c r="CY75" s="28">
        <v>0</v>
      </c>
      <c r="CZ75" s="28">
        <v>1.65036593109453E-3</v>
      </c>
      <c r="DA75" s="5">
        <v>8.8457068798095107E-5</v>
      </c>
      <c r="DB75" s="28">
        <v>0</v>
      </c>
      <c r="DC75" s="28">
        <v>7.96186003957296E-2</v>
      </c>
      <c r="DD75" s="5">
        <v>8.4113982340977794E-5</v>
      </c>
      <c r="DE75" s="28">
        <v>2.5355937731003E-3</v>
      </c>
      <c r="DG75" s="25">
        <f t="shared" si="86"/>
        <v>7.9999865659098855E-3</v>
      </c>
      <c r="DH75" s="94">
        <f t="shared" si="87"/>
        <v>1.0126373413375269</v>
      </c>
      <c r="DI75" s="25">
        <f t="shared" si="88"/>
        <v>1.9247129968358125E-2</v>
      </c>
      <c r="DJ75" s="40">
        <f t="shared" si="89"/>
        <v>-7.0130923333413392E-3</v>
      </c>
      <c r="DK75" s="40"/>
      <c r="DL75" s="40">
        <f t="shared" si="90"/>
        <v>-6.8183040377010947E-3</v>
      </c>
      <c r="DM75" s="40">
        <f t="shared" si="91"/>
        <v>-6.8014300152895949E-3</v>
      </c>
      <c r="DN75" s="40">
        <f t="shared" si="92"/>
        <v>-6.801500492394242E-3</v>
      </c>
      <c r="DO75" s="40">
        <f t="shared" si="93"/>
        <v>-7.030797522424111E-3</v>
      </c>
      <c r="DP75" s="40">
        <f t="shared" si="94"/>
        <v>-6.3717079309255856E-3</v>
      </c>
      <c r="DQ75" s="72">
        <f t="shared" si="95"/>
        <v>1.186782141478597E-3</v>
      </c>
      <c r="DR75" s="72">
        <f t="shared" si="96"/>
        <v>-3.1911946979578276E-6</v>
      </c>
      <c r="DS75" s="72">
        <f t="shared" si="97"/>
        <v>9.5248995550414374E-4</v>
      </c>
      <c r="DT75" s="72">
        <f t="shared" si="98"/>
        <v>1.7960957398297953E-4</v>
      </c>
      <c r="DU75" s="72">
        <f t="shared" si="99"/>
        <v>4.90944225184918E-5</v>
      </c>
      <c r="DV75" s="72">
        <f t="shared" si="100"/>
        <v>1.1654973074663811E-4</v>
      </c>
      <c r="DW75" s="72">
        <f t="shared" si="101"/>
        <v>1.1657151458426725E-5</v>
      </c>
      <c r="DX75" s="72">
        <f t="shared" si="102"/>
        <v>2.0926254043806051E-5</v>
      </c>
      <c r="DY75" s="72">
        <f t="shared" si="103"/>
        <v>-7.3231828027174866E-5</v>
      </c>
      <c r="DZ75" s="72">
        <f t="shared" si="104"/>
        <v>8.6797364837371818E-4</v>
      </c>
      <c r="EA75" s="72">
        <f t="shared" si="105"/>
        <v>4.2249253771852131E-6</v>
      </c>
      <c r="EB75" s="72">
        <f t="shared" si="106"/>
        <v>2.4327701567868737E-5</v>
      </c>
      <c r="EC75" s="72">
        <f t="shared" si="107"/>
        <v>-1.1173324636252699E-5</v>
      </c>
      <c r="ED75" s="72">
        <f t="shared" si="108"/>
        <v>-5.1234817612188183E-5</v>
      </c>
      <c r="EE75" s="72">
        <f t="shared" si="109"/>
        <v>-2.2926309875895997E-4</v>
      </c>
      <c r="EF75" s="72">
        <f t="shared" si="110"/>
        <v>-3.7924210046440422E-6</v>
      </c>
      <c r="EG75" s="72">
        <f t="shared" si="111"/>
        <v>-9.0814411093262677E-5</v>
      </c>
      <c r="EH75" s="40">
        <f t="shared" si="112"/>
        <v>-3.6484601664334441E-5</v>
      </c>
      <c r="EI75" s="69">
        <f t="shared" si="113"/>
        <v>-1.0300352261830406E-4</v>
      </c>
      <c r="EJ75" s="40">
        <f t="shared" si="114"/>
        <v>2.1760406454712794E-4</v>
      </c>
      <c r="EK75" s="40">
        <f t="shared" si="115"/>
        <v>-7.4244002312929243E-5</v>
      </c>
      <c r="EL75" s="40">
        <f t="shared" si="116"/>
        <v>-8.708160568945022E-6</v>
      </c>
      <c r="EM75" s="69">
        <f t="shared" si="117"/>
        <v>6.2156626288300022E-5</v>
      </c>
      <c r="EN75" s="40">
        <f t="shared" si="118"/>
        <v>-6.9898726836026585E-7</v>
      </c>
      <c r="EO75" s="40">
        <f t="shared" si="119"/>
        <v>-7.2060545221003729E-7</v>
      </c>
    </row>
    <row r="76" spans="1:145" x14ac:dyDescent="0.25">
      <c r="A76" s="80">
        <v>202</v>
      </c>
      <c r="B76" s="15">
        <v>3.5740680500000002</v>
      </c>
      <c r="D76" s="15">
        <v>21.526625970000001</v>
      </c>
      <c r="E76" s="15">
        <v>0.52575788000000001</v>
      </c>
      <c r="F76" s="15">
        <v>0.50996321</v>
      </c>
      <c r="G76" s="15">
        <v>2.197325E-2</v>
      </c>
      <c r="H76" s="15">
        <v>0.77126656000000005</v>
      </c>
      <c r="J76" s="28" t="s">
        <v>440</v>
      </c>
      <c r="K76" s="28">
        <v>0</v>
      </c>
      <c r="L76" s="28">
        <v>8.5663675740041897E-3</v>
      </c>
      <c r="M76" s="28">
        <v>7.7821778290626401E-4</v>
      </c>
      <c r="N76" s="28">
        <v>4.12492956805039E-3</v>
      </c>
      <c r="O76" s="28">
        <v>4.12492956805039E-3</v>
      </c>
      <c r="P76" s="28">
        <v>1.2250665513649299E-2</v>
      </c>
      <c r="Q76" s="28">
        <v>0</v>
      </c>
      <c r="R76" s="5">
        <v>2.2453639555327701E-6</v>
      </c>
      <c r="S76" s="5">
        <v>1.09627692256816E-5</v>
      </c>
      <c r="T76" s="28">
        <v>1.9962386911033499E-3</v>
      </c>
      <c r="U76" s="5">
        <v>2.1316583579644701E-6</v>
      </c>
      <c r="V76" s="28">
        <v>4.26648882393866E-4</v>
      </c>
      <c r="W76" s="5">
        <v>7.4617268804047699E-5</v>
      </c>
      <c r="X76" s="5">
        <v>4.5733221999922803E-5</v>
      </c>
      <c r="Y76" s="28">
        <v>1.8104655474329899E-2</v>
      </c>
      <c r="Z76" s="5">
        <v>7.3842444484862395E-10</v>
      </c>
      <c r="AA76" s="5">
        <v>2.95375595936881E-9</v>
      </c>
      <c r="AB76" s="28">
        <v>3.5740684160342102</v>
      </c>
      <c r="AC76" s="28">
        <v>1.5794688734932699E-2</v>
      </c>
      <c r="AD76" s="28">
        <v>0.23663888181572601</v>
      </c>
      <c r="AE76" s="28">
        <v>7.0033789469623006E-2</v>
      </c>
      <c r="AF76" s="28">
        <v>6.3826973550047596E-3</v>
      </c>
      <c r="AG76" s="28">
        <v>0.17005063123839101</v>
      </c>
      <c r="AH76" s="28">
        <v>2.6857201011921499E-2</v>
      </c>
      <c r="AI76" s="28">
        <v>7.5485389724036497E-2</v>
      </c>
      <c r="AJ76" s="28">
        <v>5.7170958656459203E-4</v>
      </c>
      <c r="AK76" s="28">
        <v>1.3173406926073499E-2</v>
      </c>
      <c r="AL76" s="28">
        <v>1.84942840162315E-4</v>
      </c>
      <c r="AM76" s="28">
        <v>0</v>
      </c>
      <c r="AN76" s="28">
        <v>0</v>
      </c>
      <c r="AO76" s="28">
        <v>1.7997171370183598E-2</v>
      </c>
      <c r="AP76" s="28">
        <v>1.7997171370183598E-2</v>
      </c>
      <c r="AQ76" s="28">
        <v>0</v>
      </c>
      <c r="AR76" s="28">
        <v>0</v>
      </c>
      <c r="AS76" s="28">
        <v>2.1518310286215E-3</v>
      </c>
      <c r="AT76" s="5">
        <v>6.1817033887354802E-9</v>
      </c>
      <c r="AU76" s="5">
        <v>1.1937227127818399E-8</v>
      </c>
      <c r="AV76" s="28">
        <v>0.17221292371456701</v>
      </c>
      <c r="AW76" s="28">
        <v>2.6648414949211E-3</v>
      </c>
      <c r="AX76" s="28">
        <v>4.1668956362583099E-4</v>
      </c>
      <c r="AY76" s="28">
        <v>0</v>
      </c>
      <c r="AZ76" s="28">
        <v>0.230124743560194</v>
      </c>
      <c r="BA76" s="28">
        <v>1.1326382785650101E-3</v>
      </c>
      <c r="BB76" s="5">
        <v>7.6494455926850601E-6</v>
      </c>
      <c r="BC76" s="5">
        <v>5.6095688310543E-5</v>
      </c>
      <c r="BD76" s="5">
        <v>5.4188254876348295E-7</v>
      </c>
      <c r="BE76" s="5">
        <v>1.1001940067351199E-6</v>
      </c>
      <c r="BF76" s="28">
        <v>0</v>
      </c>
      <c r="BG76" s="28">
        <v>0</v>
      </c>
      <c r="BH76" s="28">
        <v>1.318115899603E-2</v>
      </c>
      <c r="BI76" s="28">
        <v>9.8152651994907296E-3</v>
      </c>
      <c r="BJ76" s="28">
        <v>1.7867558546492699E-4</v>
      </c>
      <c r="BK76" s="28">
        <v>1.7166884373088099E-4</v>
      </c>
      <c r="BL76" s="28">
        <v>0.78101181236462203</v>
      </c>
      <c r="BM76" s="28">
        <v>19.373927271725101</v>
      </c>
      <c r="BN76" s="28">
        <v>1.9804458693651199</v>
      </c>
      <c r="BO76" s="28">
        <v>21.5265860648048</v>
      </c>
      <c r="BP76" s="28">
        <v>0</v>
      </c>
      <c r="BQ76" s="28">
        <v>1.5063040686298801E-2</v>
      </c>
      <c r="BR76" s="28">
        <v>0</v>
      </c>
      <c r="BS76" s="28">
        <v>1.25168574215843E-3</v>
      </c>
      <c r="BT76" s="5">
        <v>4.4124902065179597E-6</v>
      </c>
      <c r="BU76" s="5">
        <v>1.4737215028908101E-5</v>
      </c>
      <c r="BV76" s="5">
        <v>1.2256068453512801E-5</v>
      </c>
      <c r="BW76" s="28">
        <v>3.3454177095079799E-4</v>
      </c>
      <c r="BX76" s="28">
        <v>3.0676368105733601E-4</v>
      </c>
      <c r="BY76" s="28">
        <v>0.12610796903718599</v>
      </c>
      <c r="BZ76" s="28">
        <v>2.9783318727712601E-3</v>
      </c>
      <c r="CA76" s="28">
        <v>1.9173229275175399E-3</v>
      </c>
      <c r="CB76" s="28">
        <v>0.236639147472676</v>
      </c>
      <c r="CC76" s="28">
        <v>1.75622007639015E-3</v>
      </c>
      <c r="CD76" s="28">
        <v>0</v>
      </c>
      <c r="CE76" s="5">
        <v>3.1974862900070001E-9</v>
      </c>
      <c r="CF76" s="28">
        <v>1.3384222512497399E-3</v>
      </c>
      <c r="CG76" s="28">
        <v>0.52575825151650402</v>
      </c>
      <c r="CH76" s="28">
        <v>0.50996356278157096</v>
      </c>
      <c r="CI76" s="28">
        <v>1.5794688734932699E-2</v>
      </c>
      <c r="CJ76" s="28">
        <v>6.7653919542320397E-4</v>
      </c>
      <c r="CK76" s="28">
        <v>0</v>
      </c>
      <c r="CL76" s="28">
        <v>6.54536483738157E-3</v>
      </c>
      <c r="CM76" s="28">
        <v>1.5692421832371501E-3</v>
      </c>
      <c r="CN76" s="28">
        <v>4.2512530410004502E-2</v>
      </c>
      <c r="CO76" s="28">
        <v>8.8704161775161501E-3</v>
      </c>
      <c r="CP76" s="28">
        <v>6.3826291219541698E-3</v>
      </c>
      <c r="CQ76" s="28">
        <v>0.17005076902726499</v>
      </c>
      <c r="CR76" s="28">
        <v>2.84003282586903E-4</v>
      </c>
      <c r="CS76" s="28">
        <v>1.51501849126694E-3</v>
      </c>
      <c r="CT76" s="28">
        <v>2.6857372090587899E-2</v>
      </c>
      <c r="CU76" s="5">
        <v>4.7472965271692101E-5</v>
      </c>
      <c r="CV76" s="28">
        <v>2.1973260668992502E-2</v>
      </c>
      <c r="CW76" s="28">
        <v>0.191316149904462</v>
      </c>
      <c r="CX76" s="28">
        <v>0</v>
      </c>
      <c r="CY76" s="28">
        <v>0</v>
      </c>
      <c r="CZ76" s="28">
        <v>1.5987222461691899E-2</v>
      </c>
      <c r="DA76" s="28">
        <v>8.56960033636535E-4</v>
      </c>
      <c r="DB76" s="28">
        <v>0</v>
      </c>
      <c r="DC76" s="28">
        <v>0.77126621251453598</v>
      </c>
      <c r="DD76" s="28">
        <v>8.1484841987631998E-4</v>
      </c>
      <c r="DE76" s="28">
        <v>2.4562384534301099E-2</v>
      </c>
      <c r="DF76" s="17"/>
      <c r="DG76" s="25">
        <f t="shared" si="86"/>
        <v>8.000010925844344E-3</v>
      </c>
      <c r="DH76" s="94">
        <f t="shared" si="87"/>
        <v>1.0126358443971153</v>
      </c>
      <c r="DI76" s="25">
        <f t="shared" si="88"/>
        <v>1.9246993149773E-2</v>
      </c>
      <c r="DJ76" s="40">
        <f t="shared" si="89"/>
        <v>1.0241388942023672E-7</v>
      </c>
      <c r="DK76" s="40"/>
      <c r="DL76" s="40">
        <f t="shared" si="90"/>
        <v>-1.8537598626555159E-6</v>
      </c>
      <c r="DM76" s="40">
        <f t="shared" si="91"/>
        <v>7.0663040562557545E-7</v>
      </c>
      <c r="DN76" s="40">
        <f t="shared" si="92"/>
        <v>6.9177847350176965E-7</v>
      </c>
      <c r="DO76" s="40">
        <f t="shared" si="93"/>
        <v>4.8554458270674395E-7</v>
      </c>
      <c r="DP76" s="40">
        <f t="shared" si="94"/>
        <v>-4.5053873990010114E-7</v>
      </c>
      <c r="DQ76" s="72">
        <f t="shared" si="95"/>
        <v>1.1936890654846337E-3</v>
      </c>
      <c r="DR76" s="72">
        <f t="shared" si="96"/>
        <v>-8.7293279923684851E-6</v>
      </c>
      <c r="DS76" s="72">
        <f t="shared" si="97"/>
        <v>9.7201179627592839E-4</v>
      </c>
      <c r="DT76" s="72">
        <f t="shared" si="98"/>
        <v>1.6135475718507137E-4</v>
      </c>
      <c r="DU76" s="72">
        <f t="shared" si="99"/>
        <v>5.0034241312692563E-6</v>
      </c>
      <c r="DV76" s="72">
        <f t="shared" si="100"/>
        <v>-2.185190536575582E-6</v>
      </c>
      <c r="DW76" s="72">
        <f t="shared" si="101"/>
        <v>-7.5612952908939073E-6</v>
      </c>
      <c r="DX76" s="72">
        <f t="shared" si="102"/>
        <v>1.1974010851880451E-5</v>
      </c>
      <c r="DY76" s="72">
        <f t="shared" si="103"/>
        <v>7.7752322596382613E-7</v>
      </c>
      <c r="DZ76" s="72">
        <f t="shared" si="104"/>
        <v>8.6803696430537783E-4</v>
      </c>
      <c r="EA76" s="72">
        <f t="shared" si="105"/>
        <v>-7.9201976493465756E-7</v>
      </c>
      <c r="EB76" s="72">
        <f t="shared" si="106"/>
        <v>-2.8202460001519532E-6</v>
      </c>
      <c r="EC76" s="72">
        <f t="shared" si="107"/>
        <v>-4.8857524896635044E-6</v>
      </c>
      <c r="ED76" s="72">
        <f t="shared" si="108"/>
        <v>-3.7249391638561263E-6</v>
      </c>
      <c r="EE76" s="72">
        <f t="shared" si="109"/>
        <v>-2.1835133318494782E-4</v>
      </c>
      <c r="EF76" s="72">
        <f t="shared" si="110"/>
        <v>-1.5368713156126573E-6</v>
      </c>
      <c r="EG76" s="72">
        <f t="shared" si="111"/>
        <v>-2.7294275433312624E-6</v>
      </c>
      <c r="EH76" s="40">
        <f t="shared" si="112"/>
        <v>6.953924162951809E-6</v>
      </c>
      <c r="EI76" s="69">
        <f t="shared" si="113"/>
        <v>-8.3184158445818621E-5</v>
      </c>
      <c r="EJ76" s="40">
        <f t="shared" si="114"/>
        <v>2.9592694734228016E-4</v>
      </c>
      <c r="EK76" s="40">
        <f t="shared" si="115"/>
        <v>-1.2204795422826542E-6</v>
      </c>
      <c r="EL76" s="40">
        <f t="shared" si="116"/>
        <v>9.9187458476382605E-7</v>
      </c>
      <c r="EM76" s="69">
        <f t="shared" si="117"/>
        <v>1.4335126956940585E-5</v>
      </c>
      <c r="EN76" s="40">
        <f t="shared" si="118"/>
        <v>-6.8832187412533799E-7</v>
      </c>
      <c r="EO76" s="40">
        <f t="shared" si="119"/>
        <v>-7.0964070984546024E-7</v>
      </c>
    </row>
    <row r="77" spans="1:145" x14ac:dyDescent="0.25">
      <c r="A77" s="17">
        <v>203</v>
      </c>
      <c r="B77" s="15">
        <v>12.759898720000001</v>
      </c>
      <c r="D77" s="15">
        <v>75.581133429999994</v>
      </c>
      <c r="E77" s="15">
        <v>2.0150936800000001</v>
      </c>
      <c r="F77" s="15">
        <v>1.9543929600000001</v>
      </c>
      <c r="G77" s="15">
        <v>0.10221941</v>
      </c>
      <c r="H77" s="15">
        <v>3.94848461</v>
      </c>
      <c r="J77" s="28" t="s">
        <v>441</v>
      </c>
      <c r="K77" s="28">
        <v>0</v>
      </c>
      <c r="L77" s="28">
        <v>4.3855427707689097E-2</v>
      </c>
      <c r="M77" s="28">
        <v>3.9841284014859096E-3</v>
      </c>
      <c r="N77" s="28">
        <v>2.1117578702690099E-2</v>
      </c>
      <c r="O77" s="28">
        <v>2.1117578702690099E-2</v>
      </c>
      <c r="P77" s="28">
        <v>6.2716930686684699E-2</v>
      </c>
      <c r="Q77" s="28">
        <v>0</v>
      </c>
      <c r="R77" s="5">
        <v>8.6053076274409207E-6</v>
      </c>
      <c r="S77" s="5">
        <v>4.2013459217248902E-5</v>
      </c>
      <c r="T77" s="28">
        <v>1.02196101612262E-2</v>
      </c>
      <c r="U77" s="5">
        <v>8.1693995781676295E-6</v>
      </c>
      <c r="V77" s="28">
        <v>2.18424128719941E-3</v>
      </c>
      <c r="W77" s="28">
        <v>2.8596636849154199E-4</v>
      </c>
      <c r="X77" s="28">
        <v>1.75271383455414E-4</v>
      </c>
      <c r="Y77" s="28">
        <v>9.2686427947331507E-2</v>
      </c>
      <c r="Z77" s="5">
        <v>2.8299530966671498E-9</v>
      </c>
      <c r="AA77" s="5">
        <v>1.1319842149065499E-8</v>
      </c>
      <c r="AB77" s="28">
        <v>12.759891223951</v>
      </c>
      <c r="AC77" s="28">
        <v>6.0700752327254102E-2</v>
      </c>
      <c r="AD77" s="28">
        <v>0.90689853778446505</v>
      </c>
      <c r="AE77" s="28">
        <v>0.26839899248775001</v>
      </c>
      <c r="AF77" s="28">
        <v>2.4461225659595302E-2</v>
      </c>
      <c r="AG77" s="28">
        <v>0.65170330197258497</v>
      </c>
      <c r="AH77" s="28">
        <v>0.102928087435308</v>
      </c>
      <c r="AI77" s="28">
        <v>0.386446041385274</v>
      </c>
      <c r="AJ77" s="28">
        <v>2.9268542162734102E-3</v>
      </c>
      <c r="AK77" s="28">
        <v>6.7441149706509607E-2</v>
      </c>
      <c r="AL77" s="28">
        <v>9.4680371445184802E-4</v>
      </c>
      <c r="AM77" s="28">
        <v>0</v>
      </c>
      <c r="AN77" s="28">
        <v>0</v>
      </c>
      <c r="AO77" s="28">
        <v>9.21359568888373E-2</v>
      </c>
      <c r="AP77" s="28">
        <v>9.21359568888373E-2</v>
      </c>
      <c r="AQ77" s="28">
        <v>0</v>
      </c>
      <c r="AR77" s="28">
        <v>0</v>
      </c>
      <c r="AS77" s="28">
        <v>1.10162519436498E-2</v>
      </c>
      <c r="AT77" s="5">
        <v>2.36910435961793E-8</v>
      </c>
      <c r="AU77" s="5">
        <v>4.5748542958712899E-8</v>
      </c>
      <c r="AV77" s="28">
        <v>0.60464898603923101</v>
      </c>
      <c r="AW77" s="28">
        <v>1.3642649669031099E-2</v>
      </c>
      <c r="AX77" s="28">
        <v>2.1332123817854099E-3</v>
      </c>
      <c r="AY77" s="28">
        <v>0</v>
      </c>
      <c r="AZ77" s="28">
        <v>1.1781187277643099</v>
      </c>
      <c r="BA77" s="28">
        <v>5.7983768051720402E-3</v>
      </c>
      <c r="BB77" s="5">
        <v>2.9315519987654101E-5</v>
      </c>
      <c r="BC77" s="28">
        <v>2.1498261104405399E-4</v>
      </c>
      <c r="BD77" s="5">
        <v>2.0767517099599198E-6</v>
      </c>
      <c r="BE77" s="5">
        <v>4.2164112060935702E-6</v>
      </c>
      <c r="BF77" s="28">
        <v>0</v>
      </c>
      <c r="BG77" s="28">
        <v>0</v>
      </c>
      <c r="BH77" s="28">
        <v>6.7479860566146896E-2</v>
      </c>
      <c r="BI77" s="28">
        <v>3.7616125817776902E-2</v>
      </c>
      <c r="BJ77" s="28">
        <v>6.8475988910751402E-4</v>
      </c>
      <c r="BK77" s="28">
        <v>6.5790571934059704E-4</v>
      </c>
      <c r="BL77" s="28">
        <v>3.9983790516818498</v>
      </c>
      <c r="BM77" s="28">
        <v>68.022994956927207</v>
      </c>
      <c r="BN77" s="28">
        <v>6.9534579341589602</v>
      </c>
      <c r="BO77" s="28">
        <v>75.581101877125406</v>
      </c>
      <c r="BP77" s="28">
        <v>0</v>
      </c>
      <c r="BQ77" s="28">
        <v>7.7114942795570796E-2</v>
      </c>
      <c r="BR77" s="28">
        <v>0</v>
      </c>
      <c r="BS77" s="28">
        <v>6.2511117842556901E-3</v>
      </c>
      <c r="BT77" s="5">
        <v>1.69102918588821E-5</v>
      </c>
      <c r="BU77" s="5">
        <v>5.6479380060296303E-5</v>
      </c>
      <c r="BV77" s="5">
        <v>4.6970209163511299E-5</v>
      </c>
      <c r="BW77" s="28">
        <v>1.48689847385042E-3</v>
      </c>
      <c r="BX77" s="28">
        <v>1.1756439976410499E-3</v>
      </c>
      <c r="BY77" s="28">
        <v>0.64560752271036104</v>
      </c>
      <c r="BZ77" s="28">
        <v>1.1414234362340601E-2</v>
      </c>
      <c r="CA77" s="28">
        <v>7.3479871250075697E-3</v>
      </c>
      <c r="CB77" s="28">
        <v>0.90689950781814099</v>
      </c>
      <c r="CC77" s="28">
        <v>6.7305529743106399E-3</v>
      </c>
      <c r="CD77" s="28">
        <v>0</v>
      </c>
      <c r="CE77" s="5">
        <v>1.22541366975864E-8</v>
      </c>
      <c r="CF77" s="28">
        <v>5.1293960989213898E-3</v>
      </c>
      <c r="CG77" s="28">
        <v>2.0150928148613501</v>
      </c>
      <c r="CH77" s="28">
        <v>1.9543920625341</v>
      </c>
      <c r="CI77" s="28">
        <v>6.0700752327254102E-2</v>
      </c>
      <c r="CJ77" s="28">
        <v>2.5927838313023199E-3</v>
      </c>
      <c r="CK77" s="28">
        <v>0</v>
      </c>
      <c r="CL77" s="28">
        <v>2.5084585834201301E-2</v>
      </c>
      <c r="CM77" s="28">
        <v>6.0140069555823699E-3</v>
      </c>
      <c r="CN77" s="28">
        <v>0.16292611981018101</v>
      </c>
      <c r="CO77" s="28">
        <v>3.3995150933932898E-2</v>
      </c>
      <c r="CP77" s="28">
        <v>2.44608883524308E-2</v>
      </c>
      <c r="CQ77" s="28">
        <v>0.65170429405248098</v>
      </c>
      <c r="CR77" s="28">
        <v>1.45393798706989E-3</v>
      </c>
      <c r="CS77" s="28">
        <v>5.8061796656690701E-3</v>
      </c>
      <c r="CT77" s="28">
        <v>0.10292879511896599</v>
      </c>
      <c r="CU77" s="28">
        <v>1.8193560299167199E-4</v>
      </c>
      <c r="CV77" s="28">
        <v>0.10221939736657901</v>
      </c>
      <c r="CW77" s="28">
        <v>0.97943940605188495</v>
      </c>
      <c r="CX77" s="28">
        <v>0</v>
      </c>
      <c r="CY77" s="28">
        <v>0</v>
      </c>
      <c r="CZ77" s="28">
        <v>8.1845998977937207E-2</v>
      </c>
      <c r="DA77" s="28">
        <v>4.3872050804014597E-3</v>
      </c>
      <c r="DB77" s="28">
        <v>0</v>
      </c>
      <c r="DC77" s="28">
        <v>3.9484840468041198</v>
      </c>
      <c r="DD77" s="28">
        <v>4.1716712208094203E-3</v>
      </c>
      <c r="DE77" s="28">
        <v>0.12574655224623399</v>
      </c>
      <c r="DF77" s="17"/>
      <c r="DG77" s="25">
        <f t="shared" si="86"/>
        <v>8.0000022627644152E-3</v>
      </c>
      <c r="DH77" s="94">
        <f t="shared" si="87"/>
        <v>1.0126364965101264</v>
      </c>
      <c r="DI77" s="25">
        <f t="shared" si="88"/>
        <v>1.9246970215895758E-2</v>
      </c>
      <c r="DJ77" s="40">
        <f t="shared" si="89"/>
        <v>-5.8746931817940779E-7</v>
      </c>
      <c r="DK77" s="40"/>
      <c r="DL77" s="40">
        <f t="shared" si="90"/>
        <v>-4.1747024894635152E-7</v>
      </c>
      <c r="DM77" s="40">
        <f t="shared" si="91"/>
        <v>-4.2932924590009322E-7</v>
      </c>
      <c r="DN77" s="40">
        <f t="shared" si="92"/>
        <v>-4.5920442736371335E-7</v>
      </c>
      <c r="DO77" s="40">
        <f t="shared" si="93"/>
        <v>-1.2359121413334053E-7</v>
      </c>
      <c r="DP77" s="40">
        <f t="shared" si="94"/>
        <v>-1.4263595677391032E-7</v>
      </c>
      <c r="DQ77" s="72">
        <f t="shared" si="95"/>
        <v>1.1971529551437726E-3</v>
      </c>
      <c r="DR77" s="72">
        <f t="shared" si="96"/>
        <v>5.3039765476415759E-6</v>
      </c>
      <c r="DS77" s="72">
        <f t="shared" si="97"/>
        <v>9.6642927554222314E-4</v>
      </c>
      <c r="DT77" s="72">
        <f t="shared" si="98"/>
        <v>1.5163460527436689E-4</v>
      </c>
      <c r="DU77" s="72">
        <f t="shared" si="99"/>
        <v>4.9889808959730882E-6</v>
      </c>
      <c r="DV77" s="72">
        <f t="shared" si="100"/>
        <v>6.8370680704786657E-6</v>
      </c>
      <c r="DW77" s="72">
        <f t="shared" si="101"/>
        <v>2.6563137074139629E-6</v>
      </c>
      <c r="DX77" s="72">
        <f t="shared" si="102"/>
        <v>-2.3230113324688172E-7</v>
      </c>
      <c r="DY77" s="72">
        <f t="shared" si="103"/>
        <v>-7.6294168859256041E-6</v>
      </c>
      <c r="DZ77" s="72">
        <f t="shared" si="104"/>
        <v>8.6531109177752071E-4</v>
      </c>
      <c r="EA77" s="72">
        <f t="shared" si="105"/>
        <v>-1.6835946166886647E-6</v>
      </c>
      <c r="EB77" s="72">
        <f t="shared" si="106"/>
        <v>1.6529883944610904E-6</v>
      </c>
      <c r="EC77" s="72">
        <f t="shared" si="107"/>
        <v>-3.5889832800753984E-6</v>
      </c>
      <c r="ED77" s="72">
        <f t="shared" si="108"/>
        <v>3.2534928103779984E-6</v>
      </c>
      <c r="EE77" s="72">
        <f t="shared" si="109"/>
        <v>-2.310208074968789E-4</v>
      </c>
      <c r="EF77" s="72">
        <f t="shared" si="110"/>
        <v>-1.2948202095906314E-6</v>
      </c>
      <c r="EG77" s="72">
        <f t="shared" si="111"/>
        <v>2.3310356072454911E-7</v>
      </c>
      <c r="EH77" s="40">
        <f t="shared" si="112"/>
        <v>2.3450470984139538E-5</v>
      </c>
      <c r="EI77" s="69">
        <f t="shared" si="113"/>
        <v>-8.4901377666921478E-5</v>
      </c>
      <c r="EJ77" s="40">
        <f t="shared" si="114"/>
        <v>2.83962049095479E-4</v>
      </c>
      <c r="EK77" s="40">
        <f t="shared" si="115"/>
        <v>3.286200345743893E-6</v>
      </c>
      <c r="EL77" s="40">
        <f t="shared" si="116"/>
        <v>-1.83421847037284E-6</v>
      </c>
      <c r="EM77" s="69">
        <f t="shared" si="117"/>
        <v>7.291150162057594E-6</v>
      </c>
      <c r="EN77" s="40">
        <f t="shared" si="118"/>
        <v>-9.5141741307411778E-7</v>
      </c>
      <c r="EO77" s="40">
        <f t="shared" si="119"/>
        <v>-9.8096714244147975E-7</v>
      </c>
    </row>
    <row r="78" spans="1:145" x14ac:dyDescent="0.25">
      <c r="A78" s="17">
        <v>225</v>
      </c>
      <c r="B78" s="15">
        <v>3.74793339</v>
      </c>
      <c r="D78" s="15">
        <v>26.53167813</v>
      </c>
      <c r="E78" s="15">
        <v>0.76011320000000004</v>
      </c>
      <c r="F78" s="15">
        <v>0.73705261</v>
      </c>
      <c r="G78" s="15">
        <v>5.341866E-2</v>
      </c>
      <c r="H78" s="15">
        <v>1.27927766</v>
      </c>
      <c r="J78" s="28" t="s">
        <v>442</v>
      </c>
      <c r="K78" s="28">
        <v>0</v>
      </c>
      <c r="L78" s="5">
        <v>1.42088064611297E-2</v>
      </c>
      <c r="M78" s="5">
        <v>1.2908154204249399E-3</v>
      </c>
      <c r="N78" s="5">
        <v>6.8418893153325902E-3</v>
      </c>
      <c r="O78" s="5">
        <v>6.8418893153325902E-3</v>
      </c>
      <c r="P78" s="5">
        <v>2.0319786272921098E-2</v>
      </c>
      <c r="Q78" s="28">
        <v>0</v>
      </c>
      <c r="R78" s="5">
        <v>3.2452675033206998E-6</v>
      </c>
      <c r="S78" s="5">
        <v>1.5844388961457599E-5</v>
      </c>
      <c r="T78" s="5">
        <v>3.3110298616335098E-3</v>
      </c>
      <c r="U78" s="5">
        <v>3.0808913227842099E-6</v>
      </c>
      <c r="V78" s="5">
        <v>7.0766963086206296E-4</v>
      </c>
      <c r="W78" s="5">
        <v>1.07845081212762E-4</v>
      </c>
      <c r="X78" s="5">
        <v>6.6099108781560506E-5</v>
      </c>
      <c r="Y78" s="5">
        <v>3.0029670517920801E-2</v>
      </c>
      <c r="Z78" s="5">
        <v>1.0672444980902401E-9</v>
      </c>
      <c r="AA78" s="5">
        <v>4.2690223052629802E-9</v>
      </c>
      <c r="AB78" s="28">
        <v>3.7479352722983701</v>
      </c>
      <c r="AC78" s="5">
        <v>2.3060563942305001E-2</v>
      </c>
      <c r="AD78" s="28">
        <v>0.342015465423259</v>
      </c>
      <c r="AE78" s="28">
        <v>0.10122024063449001</v>
      </c>
      <c r="AF78" s="5">
        <v>9.2249445261991699E-3</v>
      </c>
      <c r="AG78" s="28">
        <v>0.24577486841162399</v>
      </c>
      <c r="AH78" s="5">
        <v>3.8816866460534401E-2</v>
      </c>
      <c r="AI78" s="28">
        <v>0.12520536130756099</v>
      </c>
      <c r="AJ78" s="5">
        <v>9.4829648236247305E-4</v>
      </c>
      <c r="AK78" s="5">
        <v>2.1850352230691601E-2</v>
      </c>
      <c r="AL78" s="5">
        <v>3.0676124469374998E-4</v>
      </c>
      <c r="AM78" s="28">
        <v>0</v>
      </c>
      <c r="AN78" s="28">
        <v>0</v>
      </c>
      <c r="AO78" s="5">
        <v>2.9851331977711199E-2</v>
      </c>
      <c r="AP78" s="5">
        <v>2.9851331977711199E-2</v>
      </c>
      <c r="AQ78" s="28">
        <v>0</v>
      </c>
      <c r="AR78" s="28">
        <v>0</v>
      </c>
      <c r="AS78" s="5">
        <v>3.5691174655665498E-3</v>
      </c>
      <c r="AT78" s="5">
        <v>8.9346788358493498E-9</v>
      </c>
      <c r="AU78" s="5">
        <v>1.7252889214107301E-8</v>
      </c>
      <c r="AV78" s="28">
        <v>0.21225341666804401</v>
      </c>
      <c r="AW78" s="5">
        <v>4.4200851427217101E-3</v>
      </c>
      <c r="AX78" s="5">
        <v>6.9114459009353001E-4</v>
      </c>
      <c r="AY78" s="28">
        <v>0</v>
      </c>
      <c r="AZ78" s="28">
        <v>0.38170041146640399</v>
      </c>
      <c r="BA78" s="5">
        <v>1.87860932775563E-3</v>
      </c>
      <c r="BB78" s="5">
        <v>1.1055662296003499E-5</v>
      </c>
      <c r="BC78" s="5">
        <v>8.1074709127686195E-5</v>
      </c>
      <c r="BD78" s="5">
        <v>7.8318589923775099E-7</v>
      </c>
      <c r="BE78" s="5">
        <v>1.5901102862150501E-6</v>
      </c>
      <c r="BF78" s="28">
        <v>0</v>
      </c>
      <c r="BG78" s="28">
        <v>0</v>
      </c>
      <c r="BH78" s="5">
        <v>2.1863130712726699E-2</v>
      </c>
      <c r="BI78" s="5">
        <v>1.41860637025524E-2</v>
      </c>
      <c r="BJ78" s="5">
        <v>2.5824171475498299E-4</v>
      </c>
      <c r="BK78" s="5">
        <v>2.4811462932036998E-4</v>
      </c>
      <c r="BL78" s="28">
        <v>1.2954423188213999</v>
      </c>
      <c r="BM78" s="28">
        <v>23.878477113267898</v>
      </c>
      <c r="BN78" s="28">
        <v>2.44091226596559</v>
      </c>
      <c r="BO78" s="28">
        <v>26.5316427959016</v>
      </c>
      <c r="BP78" s="28">
        <v>0</v>
      </c>
      <c r="BQ78" s="5">
        <v>2.4984669047658399E-2</v>
      </c>
      <c r="BR78" s="28">
        <v>0</v>
      </c>
      <c r="BS78" s="5">
        <v>2.05011558392169E-3</v>
      </c>
      <c r="BT78" s="5">
        <v>6.3773765351058404E-6</v>
      </c>
      <c r="BU78" s="5">
        <v>2.1299511786460302E-5</v>
      </c>
      <c r="BV78" s="5">
        <v>1.7713764182608799E-5</v>
      </c>
      <c r="BW78" s="5">
        <v>5.17456592866945E-4</v>
      </c>
      <c r="BX78" s="5">
        <v>4.43367229396429E-4</v>
      </c>
      <c r="BY78" s="28">
        <v>0.209171931331536</v>
      </c>
      <c r="BZ78" s="5">
        <v>4.3046012665553298E-3</v>
      </c>
      <c r="CA78" s="5">
        <v>2.7711192314687702E-3</v>
      </c>
      <c r="CB78" s="28">
        <v>0.34201590634765699</v>
      </c>
      <c r="CC78" s="5">
        <v>2.53827124566654E-3</v>
      </c>
      <c r="CD78" s="28">
        <v>0</v>
      </c>
      <c r="CE78" s="5">
        <v>4.6213760148150599E-9</v>
      </c>
      <c r="CF78" s="5">
        <v>1.9344324476264401E-3</v>
      </c>
      <c r="CG78" s="28">
        <v>0.76011367425607701</v>
      </c>
      <c r="CH78" s="28">
        <v>0.73705311031377196</v>
      </c>
      <c r="CI78" s="5">
        <v>2.3060563942305001E-2</v>
      </c>
      <c r="CJ78" s="5">
        <v>9.778055192711519E-4</v>
      </c>
      <c r="CK78" s="28">
        <v>0</v>
      </c>
      <c r="CL78" s="5">
        <v>9.4600663591219002E-3</v>
      </c>
      <c r="CM78" s="5">
        <v>2.26803739038895E-3</v>
      </c>
      <c r="CN78" s="28">
        <v>6.1443669152377901E-2</v>
      </c>
      <c r="CO78" s="5">
        <v>1.2820456246520799E-2</v>
      </c>
      <c r="CP78" s="5">
        <v>9.2248433340498398E-3</v>
      </c>
      <c r="CQ78" s="28">
        <v>0.24577512194315301</v>
      </c>
      <c r="CR78" s="5">
        <v>4.7107069708604002E-4</v>
      </c>
      <c r="CS78" s="5">
        <v>2.18966153540898E-3</v>
      </c>
      <c r="CT78" s="5">
        <v>3.8817137629039197E-2</v>
      </c>
      <c r="CU78" s="5">
        <v>6.8613436068718002E-5</v>
      </c>
      <c r="CV78" s="28">
        <v>5.3418646913253598E-2</v>
      </c>
      <c r="CW78" s="28">
        <v>0.31733129571778601</v>
      </c>
      <c r="CX78" s="28">
        <v>0</v>
      </c>
      <c r="CY78" s="28">
        <v>0</v>
      </c>
      <c r="CZ78" s="5">
        <v>2.6517491802289399E-2</v>
      </c>
      <c r="DA78" s="5">
        <v>1.4214136127885699E-3</v>
      </c>
      <c r="DB78" s="28">
        <v>0</v>
      </c>
      <c r="DC78" s="28">
        <v>1.2792772808192301</v>
      </c>
      <c r="DD78" s="5">
        <v>1.35157406562608E-3</v>
      </c>
      <c r="DE78" s="28">
        <v>4.0740957573097002E-2</v>
      </c>
      <c r="DF78" s="17"/>
      <c r="DG78" s="25">
        <f t="shared" si="86"/>
        <v>8.0000103386297372E-3</v>
      </c>
      <c r="DH78" s="94">
        <f t="shared" si="87"/>
        <v>1.0126360705724549</v>
      </c>
      <c r="DI78" s="25">
        <f t="shared" si="88"/>
        <v>1.9247003376070458E-2</v>
      </c>
      <c r="DJ78" s="40">
        <f t="shared" si="89"/>
        <v>5.0222300510508476E-7</v>
      </c>
      <c r="DK78" s="40"/>
      <c r="DL78" s="40">
        <f t="shared" si="90"/>
        <v>-1.3317702041327936E-6</v>
      </c>
      <c r="DM78" s="40">
        <f t="shared" si="91"/>
        <v>6.2392822143530162E-7</v>
      </c>
      <c r="DN78" s="40">
        <f t="shared" si="92"/>
        <v>6.7880333802391989E-7</v>
      </c>
      <c r="DO78" s="40">
        <f t="shared" si="93"/>
        <v>-2.4498455037667968E-7</v>
      </c>
      <c r="DP78" s="40">
        <f t="shared" si="94"/>
        <v>-2.9640224460251256E-7</v>
      </c>
      <c r="DQ78" s="72">
        <f t="shared" si="95"/>
        <v>1.1916736154083305E-3</v>
      </c>
      <c r="DR78" s="72">
        <f t="shared" si="96"/>
        <v>-2.7114739224569661E-6</v>
      </c>
      <c r="DS78" s="72">
        <f t="shared" si="97"/>
        <v>9.6518246854564551E-4</v>
      </c>
      <c r="DT78" s="72">
        <f t="shared" si="98"/>
        <v>1.3889636051139928E-4</v>
      </c>
      <c r="DU78" s="72">
        <f t="shared" si="99"/>
        <v>3.0256506544627333E-6</v>
      </c>
      <c r="DV78" s="72">
        <f t="shared" si="100"/>
        <v>-3.1859663295998236E-6</v>
      </c>
      <c r="DW78" s="72">
        <f t="shared" si="101"/>
        <v>-1.9778702997648556E-6</v>
      </c>
      <c r="DX78" s="72">
        <f t="shared" si="102"/>
        <v>4.28142477488781E-7</v>
      </c>
      <c r="DY78" s="72">
        <f t="shared" si="103"/>
        <v>6.7357359490735534E-6</v>
      </c>
      <c r="DZ78" s="72">
        <f t="shared" si="104"/>
        <v>8.6591988974407447E-4</v>
      </c>
      <c r="EA78" s="72">
        <f t="shared" si="105"/>
        <v>-1.853306701623568E-5</v>
      </c>
      <c r="EB78" s="72">
        <f t="shared" si="106"/>
        <v>4.0265630427662439E-6</v>
      </c>
      <c r="EC78" s="72">
        <f t="shared" si="107"/>
        <v>-1.3756029399390037E-5</v>
      </c>
      <c r="ED78" s="72">
        <f t="shared" si="108"/>
        <v>-6.2485521070289387E-6</v>
      </c>
      <c r="EE78" s="72">
        <f t="shared" si="109"/>
        <v>-2.2209969215890004E-4</v>
      </c>
      <c r="EF78" s="72">
        <f t="shared" si="110"/>
        <v>1.6930591530767445E-6</v>
      </c>
      <c r="EG78" s="72">
        <f t="shared" si="111"/>
        <v>-3.8313681894011311E-6</v>
      </c>
      <c r="EH78" s="40">
        <f t="shared" si="112"/>
        <v>1.3035667581836207E-5</v>
      </c>
      <c r="EI78" s="69">
        <f t="shared" si="113"/>
        <v>-9.096326895336353E-5</v>
      </c>
      <c r="EJ78" s="40">
        <f t="shared" si="114"/>
        <v>2.9285987571101805E-4</v>
      </c>
      <c r="EK78" s="40">
        <f t="shared" si="115"/>
        <v>-1.3672767446871439E-5</v>
      </c>
      <c r="EL78" s="40">
        <f t="shared" si="116"/>
        <v>1.0936036429156412E-6</v>
      </c>
      <c r="EM78" s="69">
        <f t="shared" si="117"/>
        <v>-6.0522682799117542E-6</v>
      </c>
      <c r="EN78" s="40">
        <f t="shared" si="118"/>
        <v>-9.5361745222592365E-7</v>
      </c>
      <c r="EO78" s="40">
        <f t="shared" si="119"/>
        <v>-9.8345377735070629E-7</v>
      </c>
    </row>
    <row r="79" spans="1:145" s="17" customFormat="1" x14ac:dyDescent="0.25">
      <c r="A79" s="73">
        <v>226</v>
      </c>
      <c r="B79" s="15">
        <v>0.21394848999999999</v>
      </c>
      <c r="C79" s="15"/>
      <c r="D79" s="15">
        <v>1.37697767</v>
      </c>
      <c r="E79" s="15">
        <v>3.5333169999999997E-2</v>
      </c>
      <c r="F79" s="15">
        <v>3.4264429999999998E-2</v>
      </c>
      <c r="G79" s="15">
        <v>2.1196499999999998E-3</v>
      </c>
      <c r="H79" s="15">
        <v>4.1628070000000003E-2</v>
      </c>
      <c r="J79" s="28" t="s">
        <v>443</v>
      </c>
      <c r="K79" s="28">
        <v>0</v>
      </c>
      <c r="L79" s="5">
        <v>4.62356113195213E-4</v>
      </c>
      <c r="M79" s="5">
        <v>4.2003810780888097E-5</v>
      </c>
      <c r="N79" s="5">
        <v>2.2263805323169999E-4</v>
      </c>
      <c r="O79" s="5">
        <v>2.2263805323169999E-4</v>
      </c>
      <c r="P79" s="5">
        <v>6.6120517766497398E-4</v>
      </c>
      <c r="Q79" s="28">
        <v>0</v>
      </c>
      <c r="R79" s="5">
        <v>1.5086550152394399E-7</v>
      </c>
      <c r="S79" s="5">
        <v>7.3657181280554601E-7</v>
      </c>
      <c r="T79" s="5">
        <v>1.0774287160254999E-4</v>
      </c>
      <c r="U79" s="5">
        <v>1.4322913397994801E-7</v>
      </c>
      <c r="V79" s="5">
        <v>2.3028170125299601E-5</v>
      </c>
      <c r="W79" s="5">
        <v>5.0137579435286E-6</v>
      </c>
      <c r="X79" s="5">
        <v>3.0729068492093599E-6</v>
      </c>
      <c r="Y79" s="5">
        <v>9.7717182949453489E-4</v>
      </c>
      <c r="Z79" s="5">
        <v>4.9615591086713298E-11</v>
      </c>
      <c r="AA79" s="5">
        <v>1.98455254440935E-10</v>
      </c>
      <c r="AB79" s="28">
        <v>0.21394742020646201</v>
      </c>
      <c r="AC79" s="5">
        <v>1.06875896316627E-3</v>
      </c>
      <c r="AD79" s="28">
        <v>1.5899738862525201E-2</v>
      </c>
      <c r="AE79" s="28">
        <v>4.7055510177086198E-3</v>
      </c>
      <c r="AF79" s="5">
        <v>4.28853982374047E-4</v>
      </c>
      <c r="AG79" s="28">
        <v>1.1425653312168899E-2</v>
      </c>
      <c r="AH79" s="5">
        <v>1.8045368915932201E-3</v>
      </c>
      <c r="AI79" s="28">
        <v>4.0742349828535498E-3</v>
      </c>
      <c r="AJ79" s="5">
        <v>3.0857552013426099E-5</v>
      </c>
      <c r="AK79" s="5">
        <v>7.1101963071148599E-4</v>
      </c>
      <c r="AL79" s="5">
        <v>9.9821044851931995E-6</v>
      </c>
      <c r="AM79" s="28">
        <v>0</v>
      </c>
      <c r="AN79" s="28">
        <v>0</v>
      </c>
      <c r="AO79" s="5">
        <v>9.7136742117649602E-4</v>
      </c>
      <c r="AP79" s="5">
        <v>9.7136742117649602E-4</v>
      </c>
      <c r="AQ79" s="28">
        <v>0</v>
      </c>
      <c r="AR79" s="28">
        <v>0</v>
      </c>
      <c r="AS79" s="5">
        <v>1.16142063319499E-4</v>
      </c>
      <c r="AT79" s="5">
        <v>4.1535842295562598E-10</v>
      </c>
      <c r="AU79" s="5">
        <v>8.02034301195456E-10</v>
      </c>
      <c r="AV79" s="28">
        <v>1.10158196839674E-2</v>
      </c>
      <c r="AW79" s="5">
        <v>1.43825265564355E-4</v>
      </c>
      <c r="AX79" s="5">
        <v>2.2488164708521401E-5</v>
      </c>
      <c r="AY79" s="28">
        <v>0</v>
      </c>
      <c r="AZ79" s="28">
        <v>1.24206436331398E-2</v>
      </c>
      <c r="BA79" s="5">
        <v>6.1130213078919898E-5</v>
      </c>
      <c r="BB79" s="5">
        <v>5.1399075161075203E-7</v>
      </c>
      <c r="BC79" s="5">
        <v>3.7691363944509601E-6</v>
      </c>
      <c r="BD79" s="5">
        <v>3.6409100679574703E-8</v>
      </c>
      <c r="BE79" s="5">
        <v>7.3919068326747006E-8</v>
      </c>
      <c r="BF79" s="28">
        <v>0</v>
      </c>
      <c r="BG79" s="28">
        <v>0</v>
      </c>
      <c r="BH79" s="5">
        <v>7.1150059217744998E-4</v>
      </c>
      <c r="BI79" s="5">
        <v>6.5948966307864405E-4</v>
      </c>
      <c r="BJ79" s="5">
        <v>1.2005286683532E-5</v>
      </c>
      <c r="BK79" s="5">
        <v>1.1534384938022501E-5</v>
      </c>
      <c r="BL79" s="28">
        <v>4.2154433770399603E-2</v>
      </c>
      <c r="BM79" s="28">
        <v>1.23928508804709</v>
      </c>
      <c r="BN79" s="28">
        <v>0.126681039258806</v>
      </c>
      <c r="BO79" s="28">
        <v>1.3769819469898601</v>
      </c>
      <c r="BP79" s="28">
        <v>0</v>
      </c>
      <c r="BQ79" s="5">
        <v>8.1300241202180302E-4</v>
      </c>
      <c r="BR79" s="28">
        <v>0</v>
      </c>
      <c r="BS79" s="5">
        <v>6.9168280196431797E-5</v>
      </c>
      <c r="BT79" s="5">
        <v>2.96476790070382E-7</v>
      </c>
      <c r="BU79" s="5">
        <v>9.9015773849876208E-7</v>
      </c>
      <c r="BV79" s="5">
        <v>8.2348015013475704E-7</v>
      </c>
      <c r="BW79" s="5">
        <v>2.0374694599227201E-5</v>
      </c>
      <c r="BX79" s="5">
        <v>2.0611462932037E-5</v>
      </c>
      <c r="BY79" s="28">
        <v>6.8065170389722002E-3</v>
      </c>
      <c r="BZ79" s="5">
        <v>2.0011447499683E-4</v>
      </c>
      <c r="CA79" s="5">
        <v>1.2882510182597799E-4</v>
      </c>
      <c r="CB79" s="28">
        <v>1.5899761018976201E-2</v>
      </c>
      <c r="CC79" s="5">
        <v>1.18000396831958E-4</v>
      </c>
      <c r="CD79" s="28">
        <v>0</v>
      </c>
      <c r="CE79" s="5">
        <v>2.14833148696241E-10</v>
      </c>
      <c r="CF79" s="5">
        <v>8.9928900940822404E-5</v>
      </c>
      <c r="CG79" s="28">
        <v>3.5333132068431403E-2</v>
      </c>
      <c r="CH79" s="28">
        <v>3.4264373105265103E-2</v>
      </c>
      <c r="CI79" s="5">
        <v>1.06875896316627E-3</v>
      </c>
      <c r="CJ79" s="5">
        <v>4.5456274078605799E-5</v>
      </c>
      <c r="CK79" s="28">
        <v>0</v>
      </c>
      <c r="CL79" s="5">
        <v>4.3978196288518802E-4</v>
      </c>
      <c r="CM79" s="5">
        <v>1.05436961589973E-4</v>
      </c>
      <c r="CN79" s="5">
        <v>2.85640337968551E-3</v>
      </c>
      <c r="CO79" s="5">
        <v>5.9600313056322604E-4</v>
      </c>
      <c r="CP79" s="5">
        <v>4.28846486659281E-4</v>
      </c>
      <c r="CQ79" s="28">
        <v>1.1425675578851E-2</v>
      </c>
      <c r="CR79" s="5">
        <v>1.5330238569641199E-5</v>
      </c>
      <c r="CS79" s="5">
        <v>1.01793746589725E-4</v>
      </c>
      <c r="CT79" s="5">
        <v>1.80454427707689E-3</v>
      </c>
      <c r="CU79" s="5">
        <v>3.1899507818140698E-6</v>
      </c>
      <c r="CV79" s="28">
        <v>2.1196840071209299E-3</v>
      </c>
      <c r="CW79" s="28">
        <v>1.03260510265976E-2</v>
      </c>
      <c r="CX79" s="28">
        <v>0</v>
      </c>
      <c r="CY79" s="28">
        <v>0</v>
      </c>
      <c r="CZ79" s="5">
        <v>8.6287881682126598E-4</v>
      </c>
      <c r="DA79" s="5">
        <v>4.6250981343739099E-5</v>
      </c>
      <c r="DB79" s="28">
        <v>0</v>
      </c>
      <c r="DC79" s="28">
        <v>4.1628119953482402E-2</v>
      </c>
      <c r="DD79" s="5">
        <v>4.3977893238975498E-5</v>
      </c>
      <c r="DE79" s="5">
        <v>1.32569919574838E-3</v>
      </c>
      <c r="DG79" s="25">
        <f t="shared" ref="DG79:DG80" si="120">(AV79/BO79)</f>
        <v>7.9999739343340273E-3</v>
      </c>
      <c r="DH79" s="94">
        <f t="shared" ref="DH79:DH80" si="121">BL79/DC79</f>
        <v>1.0126432281233295</v>
      </c>
      <c r="DI79" s="25">
        <f t="shared" ref="DI79:DI80" si="122">BI79/CH79</f>
        <v>1.9247095548854683E-2</v>
      </c>
      <c r="DJ79" s="40">
        <f t="shared" ref="DJ79:DJ80" si="123">(AB79-B79)/(B79+1E-50)</f>
        <v>-5.000238786344129E-6</v>
      </c>
      <c r="DK79" s="40"/>
      <c r="DL79" s="40">
        <f t="shared" ref="DL79:DL80" si="124">(BO79-D79)/(D79+1E-50)</f>
        <v>3.1060706017495096E-6</v>
      </c>
      <c r="DM79" s="40">
        <f t="shared" ref="DM79:DM80" si="125">(CG79-E79)/(E79+1E-50)</f>
        <v>-1.0735399228102194E-6</v>
      </c>
      <c r="DN79" s="40">
        <f t="shared" ref="DN79:DN80" si="126">(CH79-F79)/(F79+1E-50)</f>
        <v>-1.6604605678706125E-6</v>
      </c>
      <c r="DO79" s="40">
        <f t="shared" ref="DO79:DO80" si="127">(CV79-G79)/(G79+1E-50)</f>
        <v>1.6043743509556977E-5</v>
      </c>
      <c r="DP79" s="40">
        <f t="shared" ref="DP79:DP80" si="128">(DC79-H79)/(H79+1E-50)</f>
        <v>1.1999951570939424E-6</v>
      </c>
      <c r="DQ79" s="72">
        <f t="shared" ref="DQ79:DQ80" si="129">(O79/0.00534188-$DC79)/($DC79)</f>
        <v>1.1945357832532483E-3</v>
      </c>
      <c r="DR79" s="72">
        <f t="shared" ref="DR79:DR80" si="130">(M79/0.001009022-$DC79)/($DC79)</f>
        <v>2.902820888042568E-6</v>
      </c>
      <c r="DS79" s="72">
        <f t="shared" ref="DS79:DS80" si="131">((R79+S79)/0.000025875-$CH79)/($CH79)</f>
        <v>9.5496182690555146E-4</v>
      </c>
      <c r="DT79" s="72">
        <f t="shared" ref="DT79:DT80" si="132">(T79/0.002587844-$DC79)/($DC79)</f>
        <v>1.4658477314968653E-4</v>
      </c>
      <c r="DU79" s="72">
        <f t="shared" ref="DU79:DU80" si="133">((U79)/0.00000418-$CH79)/($CH79)</f>
        <v>2.8307890990611113E-5</v>
      </c>
      <c r="DV79" s="72">
        <f t="shared" ref="DV79:DV80" si="134">(V79/0.000553181-$DC79)/($DC79)</f>
        <v>1.2380698963547856E-5</v>
      </c>
      <c r="DW79" s="72">
        <f t="shared" ref="DW79:DW80" si="135">((X79+W79)/0.000236-$CH79)/($CH79)</f>
        <v>3.3728255272890458E-5</v>
      </c>
      <c r="DX79" s="72">
        <f t="shared" ref="DX79:DX80" si="136">((AA79+Z79)/0.00000000724-$CH79)/($CH79)</f>
        <v>-1.2962880739664382E-5</v>
      </c>
      <c r="DY79" s="72">
        <f t="shared" ref="DY79:DY80" si="137">(AL79/0.000239791-$DC79)/($DC79)</f>
        <v>5.6074089035221472E-6</v>
      </c>
      <c r="DZ79" s="72">
        <f t="shared" ref="DZ79:DZ80" si="138">(AP79/0.02331434-$DC79)/($DC79)</f>
        <v>8.6064024460580564E-4</v>
      </c>
      <c r="EA79" s="72">
        <f t="shared" ref="EA79:EA80" si="139">(AS79/0.00279-$DC79)/($DC79)</f>
        <v>-3.3695750447349307E-6</v>
      </c>
      <c r="EB79" s="72">
        <f t="shared" ref="EB79:EB80" si="140">((AT79+AU79+CE79)/0.0000000418-$CH79)/($CH79)</f>
        <v>-1.7401249020923414E-5</v>
      </c>
      <c r="EC79" s="72">
        <f t="shared" ref="EC79:EC80" si="141">((BB79+BC79)/0.000125-$CH79)/($CH79)</f>
        <v>1.879687763763862E-5</v>
      </c>
      <c r="ED79" s="72">
        <f t="shared" ref="ED79:ED80" si="142">((BD79+BE79)/0.00000322-$CH79)/($CH79)</f>
        <v>-2.8209521293246881E-5</v>
      </c>
      <c r="EE79" s="72">
        <f t="shared" ref="EE79:EE80" si="143">(BH79/0.017094017-$DC79)/($DC79)</f>
        <v>-1.2816053624863956E-4</v>
      </c>
      <c r="EF79" s="72">
        <f t="shared" ref="EF79:EF80" si="144">((BJ79+BK79)/0.000687-$CH79)/($CH79)</f>
        <v>2.0093029830044134E-6</v>
      </c>
      <c r="EG79" s="72">
        <f t="shared" ref="EG79:EG80" si="145">(DA79/0.001111111-$DC79)/($DC79)</f>
        <v>-5.3631572383542861E-5</v>
      </c>
      <c r="EH79" s="40">
        <f t="shared" ref="EH79:EH80" si="146">(DD79/0.0010565-$DC79)/($DC79)</f>
        <v>-5.0374861331344203E-5</v>
      </c>
      <c r="EI79" s="69">
        <f t="shared" ref="EI79:EI80" si="147">(BS79-$DC79*0.001465-$CH79*0.000239007)/(BS79)</f>
        <v>-9.1668582361925519E-5</v>
      </c>
      <c r="EJ79" s="40">
        <f t="shared" ref="EJ79:EJ80" si="148">(BT79/0.00000865-$CH79)/($CH79)</f>
        <v>3.0353140401017455E-4</v>
      </c>
      <c r="EK79" s="40">
        <f t="shared" ref="EK79:EK80" si="149">((BU79)/0.0000288986-$CH79)/($CH79)</f>
        <v>-3.5017558819996652E-5</v>
      </c>
      <c r="EL79" s="40">
        <f t="shared" ref="EL79:EL80" si="150">((BV79)/0.0000240332-$CH79)/($CH79)</f>
        <v>-2.8920816270917254E-6</v>
      </c>
      <c r="EM79" s="69">
        <f t="shared" ref="EM79:EM80" si="151">(BW79-$DC79*0.000206315-$CH79*0.000343972)/(BW79)</f>
        <v>1.0016604628757652E-5</v>
      </c>
      <c r="EN79" s="40">
        <f t="shared" ref="EN79:EN80" si="152">(SUM(AC79:AH79)-$CG79)/($CG79)</f>
        <v>-1.1048806846692543E-6</v>
      </c>
      <c r="EO79" s="40">
        <f t="shared" ref="EO79:EO80" si="153">(SUM(AD79:AH79)-$CH79)/($CH79)</f>
        <v>-1.13934362658993E-6</v>
      </c>
    </row>
    <row r="80" spans="1:145" s="17" customFormat="1" x14ac:dyDescent="0.25">
      <c r="A80" s="120">
        <v>285</v>
      </c>
      <c r="B80" s="15">
        <v>178.68330444</v>
      </c>
      <c r="C80" s="15"/>
      <c r="D80" s="15">
        <v>1170.978838</v>
      </c>
      <c r="E80" s="15">
        <v>31.54856139</v>
      </c>
      <c r="F80" s="15">
        <v>30.561341179999999</v>
      </c>
      <c r="G80" s="15">
        <v>6.7772340299999998</v>
      </c>
      <c r="H80" s="15">
        <v>44.17680421</v>
      </c>
      <c r="J80" s="28" t="s">
        <v>444</v>
      </c>
      <c r="K80" s="28">
        <v>0</v>
      </c>
      <c r="L80" s="28">
        <v>0.49066804517380602</v>
      </c>
      <c r="M80" s="28">
        <v>4.4575435838158602E-2</v>
      </c>
      <c r="N80" s="28">
        <v>0.23626933400816799</v>
      </c>
      <c r="O80" s="28">
        <v>0.23626933400816799</v>
      </c>
      <c r="P80" s="28">
        <v>0.70169641859157705</v>
      </c>
      <c r="Q80" s="28">
        <v>0</v>
      </c>
      <c r="R80" s="5">
        <v>1.3456268567050799E-4</v>
      </c>
      <c r="S80" s="5">
        <v>6.5697702232730905E-4</v>
      </c>
      <c r="T80" s="28">
        <v>0.11433989759539601</v>
      </c>
      <c r="U80" s="5">
        <v>1.2774787852621E-4</v>
      </c>
      <c r="V80" s="28">
        <v>2.4437829085622E-2</v>
      </c>
      <c r="W80" s="28">
        <v>4.4717346516972801E-3</v>
      </c>
      <c r="X80" s="5">
        <v>2.7407395404465398E-3</v>
      </c>
      <c r="Y80" s="28">
        <v>1.03700321899502</v>
      </c>
      <c r="Z80" s="5">
        <v>4.4252506379624802E-8</v>
      </c>
      <c r="AA80" s="5">
        <v>1.77010488489117E-7</v>
      </c>
      <c r="AB80" s="28">
        <v>178.683139602176</v>
      </c>
      <c r="AC80" s="28">
        <v>0.98722456830745597</v>
      </c>
      <c r="AD80" s="28">
        <v>14.1814083125272</v>
      </c>
      <c r="AE80" s="28">
        <v>4.1970194613006102</v>
      </c>
      <c r="AF80" s="28">
        <v>0.38250572926139598</v>
      </c>
      <c r="AG80" s="28">
        <v>10.1908630543935</v>
      </c>
      <c r="AH80" s="28">
        <v>1.60950950467655</v>
      </c>
      <c r="AI80" s="28">
        <v>4.3236711568312902</v>
      </c>
      <c r="AJ80" s="28">
        <v>3.2746789485937199E-2</v>
      </c>
      <c r="AK80" s="28">
        <v>0.75455147646621101</v>
      </c>
      <c r="AL80" s="28">
        <v>1.05931285684287E-2</v>
      </c>
      <c r="AM80" s="28">
        <v>0</v>
      </c>
      <c r="AN80" s="28">
        <v>0</v>
      </c>
      <c r="AO80" s="28">
        <v>1.03084606469683</v>
      </c>
      <c r="AP80" s="28">
        <v>1.03084606469683</v>
      </c>
      <c r="AQ80" s="28">
        <v>0</v>
      </c>
      <c r="AR80" s="28">
        <v>0</v>
      </c>
      <c r="AS80" s="28">
        <v>0.123253366218026</v>
      </c>
      <c r="AT80" s="5">
        <v>3.70465253944895E-7</v>
      </c>
      <c r="AU80" s="5">
        <v>7.1538095129438799E-7</v>
      </c>
      <c r="AV80" s="28">
        <v>9.3678231672701706</v>
      </c>
      <c r="AW80" s="28">
        <v>0.15263788508738499</v>
      </c>
      <c r="AX80" s="28">
        <v>2.3867076214774199E-2</v>
      </c>
      <c r="AY80" s="28">
        <v>0</v>
      </c>
      <c r="AZ80" s="28">
        <v>13.1811412798464</v>
      </c>
      <c r="BA80" s="28">
        <v>6.4873736289731407E-2</v>
      </c>
      <c r="BB80" s="5">
        <v>4.58420608806362E-4</v>
      </c>
      <c r="BC80" s="5">
        <v>3.36174804477587E-3</v>
      </c>
      <c r="BD80" s="5">
        <v>3.2474258282489202E-5</v>
      </c>
      <c r="BE80" s="5">
        <v>6.5931292955681594E-5</v>
      </c>
      <c r="BF80" s="28">
        <v>0</v>
      </c>
      <c r="BG80" s="28">
        <v>0</v>
      </c>
      <c r="BH80" s="28">
        <v>0.75498585177979105</v>
      </c>
      <c r="BI80" s="28">
        <v>0.58821242414722397</v>
      </c>
      <c r="BJ80" s="28">
        <v>1.07077854020954E-2</v>
      </c>
      <c r="BK80" s="28">
        <v>1.02878562806924E-2</v>
      </c>
      <c r="BL80" s="28">
        <v>44.735017884995798</v>
      </c>
      <c r="BM80" s="28">
        <v>1053.8815375033701</v>
      </c>
      <c r="BN80" s="28">
        <v>107.72998341021901</v>
      </c>
      <c r="BO80" s="28">
        <v>1170.9793440808601</v>
      </c>
      <c r="BP80" s="28">
        <v>0</v>
      </c>
      <c r="BQ80" s="28">
        <v>0.86278451214471197</v>
      </c>
      <c r="BR80" s="28">
        <v>0</v>
      </c>
      <c r="BS80" s="28">
        <v>7.2016955968187302E-2</v>
      </c>
      <c r="BT80" s="28">
        <v>2.6443057722515202E-4</v>
      </c>
      <c r="BU80" s="5">
        <v>8.8317890617679905E-4</v>
      </c>
      <c r="BV80" s="5">
        <v>7.3447775260834195E-4</v>
      </c>
      <c r="BW80" s="28">
        <v>1.9626507537051401E-2</v>
      </c>
      <c r="BX80" s="28">
        <v>1.8383854450856201E-2</v>
      </c>
      <c r="BY80" s="28">
        <v>7.2232493500223196</v>
      </c>
      <c r="BZ80" s="28">
        <v>0.178486868720272</v>
      </c>
      <c r="CA80" s="28">
        <v>0.11490257665195</v>
      </c>
      <c r="CB80" s="28">
        <v>14.181419115174901</v>
      </c>
      <c r="CC80" s="28">
        <v>0.10524740708896101</v>
      </c>
      <c r="CD80" s="28">
        <v>0</v>
      </c>
      <c r="CE80" s="5">
        <v>1.9161968066050401E-7</v>
      </c>
      <c r="CF80" s="28">
        <v>8.0209549320149703E-2</v>
      </c>
      <c r="CG80" s="28">
        <v>31.5485583312113</v>
      </c>
      <c r="CH80" s="28">
        <v>30.561333762903899</v>
      </c>
      <c r="CI80" s="28">
        <v>0.98722456830745597</v>
      </c>
      <c r="CJ80" s="28">
        <v>4.0543947485904203E-2</v>
      </c>
      <c r="CK80" s="28">
        <v>0</v>
      </c>
      <c r="CL80" s="28">
        <v>0.39225489839448302</v>
      </c>
      <c r="CM80" s="28">
        <v>9.4042500702723297E-2</v>
      </c>
      <c r="CN80" s="28">
        <v>2.5477191532046901</v>
      </c>
      <c r="CO80" s="28">
        <v>0.53159025998004805</v>
      </c>
      <c r="CP80" s="28">
        <v>0.38250170582626403</v>
      </c>
      <c r="CQ80" s="28">
        <v>10.1908728649613</v>
      </c>
      <c r="CR80" s="28">
        <v>1.6267250316528599E-2</v>
      </c>
      <c r="CS80" s="28">
        <v>9.0792685064237003E-2</v>
      </c>
      <c r="CT80" s="28">
        <v>1.6095214096353001</v>
      </c>
      <c r="CU80" s="5">
        <v>2.84496624172577E-3</v>
      </c>
      <c r="CV80" s="28">
        <v>6.7772347946670202</v>
      </c>
      <c r="CW80" s="28">
        <v>10.958257886299</v>
      </c>
      <c r="CX80" s="28">
        <v>0</v>
      </c>
      <c r="CY80" s="28">
        <v>0</v>
      </c>
      <c r="CZ80" s="28">
        <v>0.91571627327546201</v>
      </c>
      <c r="DA80" s="28">
        <v>4.9085309798905401E-2</v>
      </c>
      <c r="DB80" s="28">
        <v>0</v>
      </c>
      <c r="DC80" s="28">
        <v>44.176769346935799</v>
      </c>
      <c r="DD80" s="28">
        <v>4.66730098177328E-2</v>
      </c>
      <c r="DE80" s="28">
        <v>1.40688984745669</v>
      </c>
      <c r="DG80" s="25">
        <f t="shared" si="120"/>
        <v>7.9999901062501495E-3</v>
      </c>
      <c r="DH80" s="94">
        <f t="shared" si="121"/>
        <v>1.0126366990233233</v>
      </c>
      <c r="DI80" s="25">
        <f t="shared" si="122"/>
        <v>1.924694873301671E-2</v>
      </c>
      <c r="DJ80" s="40">
        <f t="shared" si="123"/>
        <v>-9.225138549939754E-7</v>
      </c>
      <c r="DK80" s="40"/>
      <c r="DL80" s="40">
        <f t="shared" si="124"/>
        <v>4.3218617079518737E-7</v>
      </c>
      <c r="DM80" s="40">
        <f t="shared" si="125"/>
        <v>-9.6954934389842344E-8</v>
      </c>
      <c r="DN80" s="40">
        <f t="shared" si="126"/>
        <v>-2.4269537309523527E-7</v>
      </c>
      <c r="DO80" s="40">
        <f t="shared" si="127"/>
        <v>1.1282877601466179E-7</v>
      </c>
      <c r="DP80" s="40">
        <f t="shared" si="128"/>
        <v>-7.8917125908739287E-7</v>
      </c>
      <c r="DQ80" s="72">
        <f t="shared" si="129"/>
        <v>1.1963937352229661E-3</v>
      </c>
      <c r="DR80" s="72">
        <f t="shared" si="130"/>
        <v>2.3259091905425031E-6</v>
      </c>
      <c r="DS80" s="72">
        <f t="shared" si="131"/>
        <v>9.6765496601503595E-4</v>
      </c>
      <c r="DT80" s="72">
        <f t="shared" si="132"/>
        <v>1.5141453603994493E-4</v>
      </c>
      <c r="DU80" s="72">
        <f t="shared" si="133"/>
        <v>1.176861003053538E-5</v>
      </c>
      <c r="DV80" s="72">
        <f t="shared" si="134"/>
        <v>3.2589545484684011E-6</v>
      </c>
      <c r="DW80" s="72">
        <f t="shared" si="135"/>
        <v>-7.9847974352641891E-8</v>
      </c>
      <c r="DX80" s="72">
        <f t="shared" si="136"/>
        <v>-4.7977728489187824E-6</v>
      </c>
      <c r="DY80" s="72">
        <f t="shared" si="137"/>
        <v>-5.9594921133317396E-6</v>
      </c>
      <c r="DZ80" s="72">
        <f t="shared" si="138"/>
        <v>8.6785000591736142E-4</v>
      </c>
      <c r="EA80" s="72">
        <f t="shared" si="139"/>
        <v>1.4582996208991204E-6</v>
      </c>
      <c r="EB80" s="72">
        <f t="shared" si="140"/>
        <v>1.6709753227366337E-6</v>
      </c>
      <c r="EC80" s="72">
        <f t="shared" si="141"/>
        <v>5.0605624983291229E-7</v>
      </c>
      <c r="ED80" s="72">
        <f t="shared" si="142"/>
        <v>-1.9749292321263929E-5</v>
      </c>
      <c r="EE80" s="72">
        <f t="shared" si="143"/>
        <v>-2.285539447673782E-4</v>
      </c>
      <c r="EF80" s="72">
        <f t="shared" si="144"/>
        <v>2.5660917085914157E-7</v>
      </c>
      <c r="EG80" s="72">
        <f t="shared" si="145"/>
        <v>3.1441315414877094E-7</v>
      </c>
      <c r="EH80" s="40">
        <f t="shared" si="146"/>
        <v>5.4207788953377739E-6</v>
      </c>
      <c r="EI80" s="69">
        <f t="shared" si="147"/>
        <v>-8.8643343198697798E-5</v>
      </c>
      <c r="EJ80" s="40">
        <f t="shared" si="148"/>
        <v>2.8386080681697015E-4</v>
      </c>
      <c r="EK80" s="40">
        <f t="shared" si="149"/>
        <v>-9.6662524938336795E-7</v>
      </c>
      <c r="EL80" s="40">
        <f t="shared" si="150"/>
        <v>-1.2109113652788683E-5</v>
      </c>
      <c r="EM80" s="69">
        <f t="shared" si="151"/>
        <v>-3.3489328202832379E-6</v>
      </c>
      <c r="EN80" s="40">
        <f t="shared" si="152"/>
        <v>-8.7803519571270801E-7</v>
      </c>
      <c r="EO80" s="40">
        <f t="shared" si="153"/>
        <v>-9.0639842032241939E-7</v>
      </c>
    </row>
    <row r="81" spans="1:145" s="17" customFormat="1" x14ac:dyDescent="0.25">
      <c r="A81" s="80"/>
      <c r="B81" s="15"/>
      <c r="C81" s="15"/>
      <c r="D81" s="15"/>
      <c r="E81" s="15"/>
      <c r="F81" s="15"/>
      <c r="G81" s="15"/>
      <c r="H81" s="15"/>
      <c r="J81" s="28"/>
      <c r="K81" s="28"/>
      <c r="L81" s="28"/>
      <c r="M81" s="28"/>
      <c r="N81" s="28"/>
      <c r="O81" s="28"/>
      <c r="P81" s="28"/>
      <c r="Q81" s="28"/>
      <c r="R81" s="5"/>
      <c r="S81" s="5"/>
      <c r="T81" s="28"/>
      <c r="U81" s="5"/>
      <c r="V81" s="28"/>
      <c r="W81" s="5"/>
      <c r="X81" s="5"/>
      <c r="Y81" s="28"/>
      <c r="Z81" s="5"/>
      <c r="AA81" s="5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5"/>
      <c r="AM81" s="28"/>
      <c r="AN81" s="28"/>
      <c r="AO81" s="28"/>
      <c r="AP81" s="28"/>
      <c r="AQ81" s="28"/>
      <c r="AR81" s="28"/>
      <c r="AS81" s="28"/>
      <c r="AT81" s="5"/>
      <c r="AU81" s="5"/>
      <c r="AV81" s="28"/>
      <c r="AW81" s="28"/>
      <c r="AX81" s="5"/>
      <c r="AY81" s="28"/>
      <c r="AZ81" s="28"/>
      <c r="BA81" s="28"/>
      <c r="BB81" s="5"/>
      <c r="BC81" s="5"/>
      <c r="BD81" s="5"/>
      <c r="BE81" s="5"/>
      <c r="BF81" s="28"/>
      <c r="BG81" s="28"/>
      <c r="BH81" s="28"/>
      <c r="BI81" s="28"/>
      <c r="BJ81" s="5"/>
      <c r="BK81" s="5"/>
      <c r="BL81" s="28"/>
      <c r="BM81" s="28"/>
      <c r="BN81" s="28"/>
      <c r="BO81" s="28"/>
      <c r="BP81" s="28"/>
      <c r="BQ81" s="28"/>
      <c r="BR81" s="28"/>
      <c r="BS81" s="28"/>
      <c r="BT81" s="28"/>
      <c r="BU81" s="5"/>
      <c r="BV81" s="5"/>
      <c r="BW81" s="5"/>
      <c r="BX81" s="5"/>
      <c r="BY81" s="28"/>
      <c r="BZ81" s="28"/>
      <c r="CA81" s="28"/>
      <c r="CB81" s="28"/>
      <c r="CC81" s="28"/>
      <c r="CD81" s="28"/>
      <c r="CE81" s="5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5"/>
      <c r="CS81" s="28"/>
      <c r="CT81" s="28"/>
      <c r="CU81" s="5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G81" s="25"/>
      <c r="DH81" s="94"/>
      <c r="DI81" s="25"/>
      <c r="DJ81" s="40"/>
      <c r="DK81" s="40"/>
      <c r="DL81" s="40"/>
      <c r="DM81" s="40"/>
      <c r="DN81" s="40"/>
      <c r="DO81" s="40"/>
      <c r="DP81" s="40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40"/>
      <c r="EI81" s="69"/>
      <c r="EJ81" s="40"/>
      <c r="EK81" s="40"/>
      <c r="EL81" s="40"/>
      <c r="EM81" s="69"/>
      <c r="EN81" s="40"/>
      <c r="EO81" s="40"/>
    </row>
    <row r="82" spans="1:145" x14ac:dyDescent="0.25">
      <c r="A82" s="17"/>
      <c r="J82" s="28"/>
      <c r="K82" s="28"/>
      <c r="L82" s="5"/>
      <c r="M82" s="5"/>
      <c r="N82" s="5"/>
      <c r="O82" s="5"/>
      <c r="P82" s="5"/>
      <c r="Q82" s="28"/>
      <c r="R82" s="5"/>
      <c r="S82" s="5"/>
      <c r="T82" s="5"/>
      <c r="U82" s="5"/>
      <c r="V82" s="5"/>
      <c r="W82" s="5"/>
      <c r="X82" s="5"/>
      <c r="Y82" s="5"/>
      <c r="Z82" s="5"/>
      <c r="AA82" s="5"/>
      <c r="AB82" s="28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28"/>
      <c r="AN82" s="28"/>
      <c r="AO82" s="5"/>
      <c r="AP82" s="5"/>
      <c r="AQ82" s="28"/>
      <c r="AR82" s="28"/>
      <c r="AS82" s="5"/>
      <c r="AT82" s="5"/>
      <c r="AU82" s="5"/>
      <c r="AV82" s="5"/>
      <c r="AW82" s="5"/>
      <c r="AX82" s="5"/>
      <c r="AY82" s="28"/>
      <c r="AZ82" s="5"/>
      <c r="BA82" s="5"/>
      <c r="BB82" s="5"/>
      <c r="BC82" s="5"/>
      <c r="BD82" s="5"/>
      <c r="BE82" s="5"/>
      <c r="BF82" s="28"/>
      <c r="BG82" s="28"/>
      <c r="BH82" s="5"/>
      <c r="BI82" s="5"/>
      <c r="BJ82" s="5"/>
      <c r="BK82" s="5"/>
      <c r="BL82" s="5"/>
      <c r="BM82" s="28"/>
      <c r="BN82" s="28"/>
      <c r="BO82" s="28"/>
      <c r="BP82" s="28"/>
      <c r="BQ82" s="5"/>
      <c r="BR82" s="28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28"/>
      <c r="CE82" s="5"/>
      <c r="CF82" s="5"/>
      <c r="CG82" s="5"/>
      <c r="CH82" s="5"/>
      <c r="CI82" s="5"/>
      <c r="CJ82" s="5"/>
      <c r="CK82" s="28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28"/>
      <c r="CY82" s="28"/>
      <c r="CZ82" s="5"/>
      <c r="DA82" s="5"/>
      <c r="DB82" s="28"/>
      <c r="DC82" s="5"/>
      <c r="DD82" s="5"/>
      <c r="DE82" s="5"/>
      <c r="DF82" s="17"/>
      <c r="DG82" s="25" t="e">
        <f>(AV82/BO82)</f>
        <v>#DIV/0!</v>
      </c>
      <c r="DH82" s="94" t="e">
        <f>BL82/DC82</f>
        <v>#DIV/0!</v>
      </c>
      <c r="DI82" s="25" t="e">
        <f>BI82/CH82</f>
        <v>#DIV/0!</v>
      </c>
      <c r="DJ82" s="40">
        <f>(AB82-B82)/(B82+1E-50)</f>
        <v>0</v>
      </c>
      <c r="DK82" s="40"/>
      <c r="DL82" s="40">
        <f>(BO82-D82)/(D82+1E-50)</f>
        <v>0</v>
      </c>
      <c r="DM82" s="40">
        <f>(CG82-E82)/(E82+1E-50)</f>
        <v>0</v>
      </c>
      <c r="DN82" s="40">
        <f>(CH82-F82)/(F82+1E-50)</f>
        <v>0</v>
      </c>
      <c r="DO82" s="40">
        <f>(CV82-G82)/(G82+1E-50)</f>
        <v>0</v>
      </c>
      <c r="DP82" s="40">
        <f>(DC82-H82)/(H82+1E-50)</f>
        <v>0</v>
      </c>
      <c r="DQ82" s="72" t="e">
        <f>(O82/0.009783-$DC82)/($DC82)</f>
        <v>#DIV/0!</v>
      </c>
      <c r="DR82" s="72" t="e">
        <f>(M82/0.001848-$DC82)/($DC82)</f>
        <v>#DIV/0!</v>
      </c>
      <c r="DS82" s="72" t="e">
        <f>((R82+S82)/0.0000259-$CH82)/($CH82)</f>
        <v>#DIV/0!</v>
      </c>
      <c r="DT82" s="72" t="e">
        <f>(T82/0.004739-$DC82)/($DC82)</f>
        <v>#DIV/0!</v>
      </c>
      <c r="DU82" s="72" t="e">
        <f>((U82)/0.00000418-$CH82)/($CH82)</f>
        <v>#DIV/0!</v>
      </c>
      <c r="DV82" s="72" t="e">
        <f>(V82/0.001013-$DC82)/($DC82)</f>
        <v>#DIV/0!</v>
      </c>
      <c r="DW82" s="72" t="e">
        <f>((X82+W82)/0.000236-$CH82)/($CH82)</f>
        <v>#DIV/0!</v>
      </c>
      <c r="DX82" s="72" t="e">
        <f>((AA82+Z82)/0.00000000724-$CH82)/($CH82)</f>
        <v>#DIV/0!</v>
      </c>
      <c r="DY82" s="72" t="e">
        <f>(AL82/0.000439-$DC82)/($DC82)</f>
        <v>#DIV/0!</v>
      </c>
      <c r="DZ82" s="72" t="e">
        <f>(AP82/0.042696-$DC82)/($DC82)</f>
        <v>#DIV/0!</v>
      </c>
      <c r="EA82" s="72" t="e">
        <f>(AS82/0.00279-$DC82)/($DC82)</f>
        <v>#DIV/0!</v>
      </c>
      <c r="EB82" s="72" t="e">
        <f>((AT82+AU82+CE82)/0.0000000418-$CH82)/($CH82)</f>
        <v>#DIV/0!</v>
      </c>
      <c r="EC82" s="72" t="e">
        <f>((BB82+BC82)/0.000125-$CH82)/($CH82)</f>
        <v>#DIV/0!</v>
      </c>
      <c r="ED82" s="72" t="e">
        <f>((BD82+BE82)/0.00000322-$CH82)/($CH82)</f>
        <v>#DIV/0!</v>
      </c>
      <c r="EE82" s="72" t="e">
        <f>(BH82/0.00273-$DC82)/($DC82)</f>
        <v>#DIV/0!</v>
      </c>
      <c r="EF82" s="72" t="e">
        <f>((BJ82+BK82)/0.000687-$CH82)/($CH82)</f>
        <v>#DIV/0!</v>
      </c>
      <c r="EG82" s="72" t="e">
        <f t="shared" ref="EG82:EG83" si="154">(DA82/0.002035-$DC82)/($DC82)</f>
        <v>#DIV/0!</v>
      </c>
      <c r="EH82" s="40" t="e">
        <f t="shared" ref="EH82:EH83" si="155">(DD82/0.001935-$DC82)/($DC82)</f>
        <v>#DIV/0!</v>
      </c>
      <c r="EI82" s="69" t="e">
        <f>(BS82-$DC82*0.0017-$CH82*0.0000337)/(BS82)</f>
        <v>#DIV/0!</v>
      </c>
      <c r="EJ82" s="40" t="e">
        <f>((#REF!)/0.00000865-$CH82)/($CH82)</f>
        <v>#REF!</v>
      </c>
      <c r="EK82" s="40" t="e">
        <f t="shared" ref="EK82:EK83" si="156">((BU82)/0.0000255-$CH82)/($CH82)</f>
        <v>#DIV/0!</v>
      </c>
      <c r="EL82" s="40" t="e">
        <f t="shared" ref="EL82:EL83" si="157">((BV82)/0.0000205-$CH82)/($CH82)</f>
        <v>#DIV/0!</v>
      </c>
      <c r="EM82" s="69" t="e">
        <f t="shared" ref="EM82:EM83" si="158">(BW82-$DC82*0.000333-$CH82*0.000222)/(BW82)</f>
        <v>#DIV/0!</v>
      </c>
      <c r="EN82" s="40" t="e">
        <f>(SUM(AC82:AH82)-$CG82)/($CG82)</f>
        <v>#DIV/0!</v>
      </c>
      <c r="EO82" s="40" t="e">
        <f>(SUM(AD82:AH82)-$CH82)/($CH82)</f>
        <v>#DIV/0!</v>
      </c>
    </row>
    <row r="83" spans="1:145" x14ac:dyDescent="0.25">
      <c r="A83" s="17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5"/>
      <c r="V83" s="28"/>
      <c r="W83" s="28"/>
      <c r="X83" s="28"/>
      <c r="Y83" s="28"/>
      <c r="Z83" s="5"/>
      <c r="AA83" s="5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5"/>
      <c r="AU83" s="5"/>
      <c r="AV83" s="28"/>
      <c r="AW83" s="28"/>
      <c r="AX83" s="28"/>
      <c r="AY83" s="28"/>
      <c r="AZ83" s="28"/>
      <c r="BA83" s="28"/>
      <c r="BB83" s="28"/>
      <c r="BC83" s="28"/>
      <c r="BD83" s="5"/>
      <c r="BE83" s="5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5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17"/>
      <c r="DG83" s="25" t="e">
        <f>(AV83/BO83)</f>
        <v>#DIV/0!</v>
      </c>
      <c r="DH83" s="94" t="e">
        <f>BL83/DC83</f>
        <v>#DIV/0!</v>
      </c>
      <c r="DI83" s="25" t="e">
        <f>BI83/CH83</f>
        <v>#DIV/0!</v>
      </c>
      <c r="DJ83" s="40">
        <f>(AB83-B83)/(B83+1E-50)</f>
        <v>0</v>
      </c>
      <c r="DK83" s="40"/>
      <c r="DL83" s="40">
        <f>(BO83-D83)/(D83+1E-50)</f>
        <v>0</v>
      </c>
      <c r="DM83" s="40">
        <f>(CG83-E83)/(E83+1E-50)</f>
        <v>0</v>
      </c>
      <c r="DN83" s="40">
        <f>(CH83-F83)/(F83+1E-50)</f>
        <v>0</v>
      </c>
      <c r="DO83" s="40">
        <f>(CV83-G83)/(G83+1E-50)</f>
        <v>0</v>
      </c>
      <c r="DP83" s="40">
        <f>(DC83-H83)/(H83+1E-50)</f>
        <v>0</v>
      </c>
      <c r="DQ83" s="72" t="e">
        <f>(O83/0.009783-$DC83)/($DC83)</f>
        <v>#DIV/0!</v>
      </c>
      <c r="DR83" s="72" t="e">
        <f>(M83/0.001848-$DC83)/($DC83)</f>
        <v>#DIV/0!</v>
      </c>
      <c r="DS83" s="72" t="e">
        <f>((R83+S83)/0.0000259-$CH83)/($CH83)</f>
        <v>#DIV/0!</v>
      </c>
      <c r="DT83" s="72" t="e">
        <f>(T83/0.004739-$DC83)/($DC83)</f>
        <v>#DIV/0!</v>
      </c>
      <c r="DU83" s="72" t="e">
        <f>((U83)/0.00000418-$CH83)/($CH83)</f>
        <v>#DIV/0!</v>
      </c>
      <c r="DV83" s="72" t="e">
        <f>(V83/0.001013-$DC83)/($DC83)</f>
        <v>#DIV/0!</v>
      </c>
      <c r="DW83" s="72" t="e">
        <f>((X83+W83)/0.000236-$CH83)/($CH83)</f>
        <v>#DIV/0!</v>
      </c>
      <c r="DX83" s="72" t="e">
        <f>((AA83+Z83)/0.00000000724-$CH83)/($CH83)</f>
        <v>#DIV/0!</v>
      </c>
      <c r="DY83" s="72" t="e">
        <f>(AL83/0.000439-$DC83)/($DC83)</f>
        <v>#DIV/0!</v>
      </c>
      <c r="DZ83" s="72" t="e">
        <f>(AP83/0.042696-$DC83)/($DC83)</f>
        <v>#DIV/0!</v>
      </c>
      <c r="EA83" s="72" t="e">
        <f>(AS83/0.00279-$DC83)/($DC83)</f>
        <v>#DIV/0!</v>
      </c>
      <c r="EB83" s="72" t="e">
        <f>((AT83+AU83+CE83)/0.0000000418-$CH83)/($CH83)</f>
        <v>#DIV/0!</v>
      </c>
      <c r="EC83" s="72" t="e">
        <f>((BB83+BC83)/0.000125-$CH83)/($CH83)</f>
        <v>#DIV/0!</v>
      </c>
      <c r="ED83" s="72" t="e">
        <f>((BD83+BE83)/0.00000322-$CH83)/($CH83)</f>
        <v>#DIV/0!</v>
      </c>
      <c r="EE83" s="72" t="e">
        <f>(BH83/0.00273-$DC83)/($DC83)</f>
        <v>#DIV/0!</v>
      </c>
      <c r="EF83" s="72" t="e">
        <f>((BJ83+BK83)/0.000687-$CH83)/($CH83)</f>
        <v>#DIV/0!</v>
      </c>
      <c r="EG83" s="72" t="e">
        <f t="shared" si="154"/>
        <v>#DIV/0!</v>
      </c>
      <c r="EH83" s="40" t="e">
        <f t="shared" si="155"/>
        <v>#DIV/0!</v>
      </c>
      <c r="EI83" s="69" t="e">
        <f>(BS83-$DC83*0.0017-$CH83*0.0000337)/(BS83)</f>
        <v>#DIV/0!</v>
      </c>
      <c r="EJ83" s="40" t="e">
        <f>((#REF!)/0.00000865-$CH83)/($CH83)</f>
        <v>#REF!</v>
      </c>
      <c r="EK83" s="40" t="e">
        <f t="shared" si="156"/>
        <v>#DIV/0!</v>
      </c>
      <c r="EL83" s="40" t="e">
        <f t="shared" si="157"/>
        <v>#DIV/0!</v>
      </c>
      <c r="EM83" s="69" t="e">
        <f t="shared" si="158"/>
        <v>#DIV/0!</v>
      </c>
      <c r="EN83" s="40" t="e">
        <f>(SUM(AC83:AH83)-$CG83)/($CG83)</f>
        <v>#DIV/0!</v>
      </c>
      <c r="EO83" s="40" t="e">
        <f>(SUM(AD83:AH83)-$CH83)/($CH83)</f>
        <v>#DIV/0!</v>
      </c>
    </row>
    <row r="84" spans="1:145" x14ac:dyDescent="0.25">
      <c r="A84" s="4"/>
      <c r="J84" s="17"/>
      <c r="N84" s="17"/>
      <c r="O84" s="17"/>
      <c r="P84" s="17"/>
      <c r="T84" s="17"/>
      <c r="V84" s="17"/>
      <c r="W84" s="17"/>
      <c r="X84" s="17"/>
      <c r="Y84" s="17"/>
      <c r="Z84" s="17"/>
      <c r="AA84" s="17"/>
      <c r="AB84" s="15"/>
      <c r="AC84" s="17"/>
      <c r="AD84" s="17"/>
      <c r="AE84" s="17"/>
      <c r="AF84" s="17"/>
      <c r="AG84" s="17"/>
      <c r="AH84" s="17"/>
      <c r="AI84" s="17"/>
      <c r="AJ84" s="17"/>
      <c r="AM84" s="17"/>
      <c r="AO84" s="17"/>
      <c r="AP84" s="17"/>
      <c r="AT84" s="17"/>
      <c r="AU84" s="17"/>
      <c r="AV84" s="17"/>
      <c r="AW84" s="17"/>
      <c r="AX84" s="17"/>
      <c r="BB84" s="17"/>
      <c r="BC84" s="17"/>
      <c r="BD84" s="17"/>
      <c r="BE84" s="17"/>
      <c r="BF84" s="17"/>
      <c r="BH84" s="17"/>
      <c r="BI84" s="15"/>
      <c r="BJ84" s="17"/>
      <c r="BK84" s="17"/>
      <c r="BM84" s="17"/>
      <c r="BN84" s="17"/>
      <c r="BO84" s="15"/>
      <c r="BP84" s="17"/>
      <c r="BQ84" s="17"/>
      <c r="BS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5"/>
      <c r="CH84" s="15"/>
      <c r="CI84" s="17"/>
      <c r="CJ84" s="17"/>
      <c r="CK84" s="17"/>
      <c r="CL84" s="17"/>
      <c r="CM84" s="17"/>
      <c r="CN84" s="17"/>
      <c r="CO84" s="17"/>
      <c r="CP84" s="17"/>
      <c r="CQ84" s="17"/>
      <c r="CS84" s="17"/>
      <c r="CT84" s="17"/>
      <c r="CU84" s="17"/>
      <c r="CV84" s="15"/>
      <c r="CX84" s="17"/>
      <c r="CY84" s="17"/>
      <c r="CZ84" s="17"/>
      <c r="DA84" s="17"/>
      <c r="DB84" s="17"/>
      <c r="DC84" s="15"/>
      <c r="DE84" s="17"/>
      <c r="DF84" s="17"/>
      <c r="DG84" s="25"/>
      <c r="DH84" s="94"/>
      <c r="DI84" s="25"/>
      <c r="DJ84" s="40"/>
      <c r="DK84" s="40"/>
      <c r="DL84" s="40"/>
      <c r="DM84" s="40"/>
      <c r="DN84" s="40"/>
      <c r="DO84" s="40"/>
      <c r="DP84" s="40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40"/>
      <c r="EI84" s="69"/>
      <c r="EJ84" s="40"/>
      <c r="EK84" s="40"/>
      <c r="EL84" s="40"/>
      <c r="EM84" s="69"/>
      <c r="EN84" s="40"/>
      <c r="EO84" s="40"/>
    </row>
    <row r="85" spans="1:145" x14ac:dyDescent="0.25">
      <c r="A85" s="71"/>
      <c r="J85" s="17"/>
      <c r="N85" s="17"/>
      <c r="O85" s="17"/>
      <c r="P85" s="17"/>
      <c r="T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M85" s="17"/>
      <c r="AO85" s="17"/>
      <c r="AP85" s="17"/>
      <c r="AT85" s="17"/>
      <c r="AU85" s="17"/>
      <c r="AV85" s="17"/>
      <c r="AW85" s="17"/>
      <c r="AX85" s="17"/>
      <c r="BB85" s="17"/>
      <c r="BC85" s="17"/>
      <c r="BD85" s="17"/>
      <c r="BE85" s="17"/>
      <c r="BF85" s="17"/>
      <c r="BH85" s="17"/>
      <c r="BI85" s="17"/>
      <c r="BJ85" s="17"/>
      <c r="BK85" s="17"/>
      <c r="BM85" s="17"/>
      <c r="BN85" s="17"/>
      <c r="BO85" s="17"/>
      <c r="BP85" s="17"/>
      <c r="BQ85" s="17"/>
      <c r="BS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S85" s="17"/>
      <c r="CT85" s="17"/>
      <c r="CU85" s="17"/>
      <c r="CV85" s="17"/>
      <c r="CX85" s="17"/>
      <c r="CY85" s="17"/>
      <c r="CZ85" s="17"/>
      <c r="DA85" s="17"/>
      <c r="DB85" s="17"/>
      <c r="DC85" s="17"/>
      <c r="DE85" s="17"/>
      <c r="DF85" s="17"/>
      <c r="DG85" s="25"/>
      <c r="DH85" s="94"/>
      <c r="DI85" s="25"/>
      <c r="DJ85" s="40"/>
      <c r="DK85" s="40"/>
      <c r="DL85" s="40"/>
      <c r="DM85" s="40"/>
      <c r="DN85" s="40"/>
      <c r="DO85" s="40"/>
      <c r="DP85" s="40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40"/>
      <c r="EI85" s="69"/>
      <c r="EJ85" s="40"/>
      <c r="EK85" s="40"/>
      <c r="EL85" s="40"/>
      <c r="EM85" s="69"/>
      <c r="EN85" s="40"/>
      <c r="EO85" s="40"/>
    </row>
    <row r="86" spans="1:145" x14ac:dyDescent="0.25">
      <c r="A86" s="10"/>
      <c r="J86" s="10"/>
      <c r="N86" s="17"/>
      <c r="O86" s="17"/>
      <c r="P86" s="17"/>
      <c r="T86" s="17"/>
      <c r="V86" s="17"/>
      <c r="W86" s="17"/>
      <c r="X86" s="17"/>
      <c r="Y86" s="17"/>
      <c r="Z86" s="5"/>
      <c r="AA86" s="5"/>
      <c r="AB86" s="17"/>
      <c r="AC86" s="17"/>
      <c r="AD86" s="17"/>
      <c r="AE86" s="17"/>
      <c r="AF86" s="17"/>
      <c r="AG86" s="17"/>
      <c r="AH86" s="17"/>
      <c r="AI86" s="17"/>
      <c r="AJ86" s="17"/>
      <c r="AM86" s="17"/>
      <c r="AO86" s="17"/>
      <c r="AP86" s="17"/>
      <c r="AT86" s="5"/>
      <c r="AU86" s="5"/>
      <c r="AV86" s="17"/>
      <c r="AW86" s="17"/>
      <c r="AX86" s="17"/>
      <c r="BB86" s="17"/>
      <c r="BC86" s="17"/>
      <c r="BD86" s="17"/>
      <c r="BE86" s="17"/>
      <c r="BF86" s="17"/>
      <c r="BH86" s="17"/>
      <c r="BI86" s="17"/>
      <c r="BJ86" s="17"/>
      <c r="BK86" s="17"/>
      <c r="BM86" s="17"/>
      <c r="BN86" s="17"/>
      <c r="BO86" s="17"/>
      <c r="BP86" s="17"/>
      <c r="BQ86" s="17"/>
      <c r="BS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5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S86" s="17"/>
      <c r="CT86" s="17"/>
      <c r="CU86" s="17"/>
      <c r="CV86" s="17"/>
      <c r="CX86" s="17"/>
      <c r="CY86" s="17"/>
      <c r="CZ86" s="17"/>
      <c r="DA86" s="17"/>
      <c r="DB86" s="17"/>
      <c r="DC86" s="17"/>
      <c r="DE86" s="17"/>
      <c r="DF86" s="17"/>
      <c r="DG86" s="25"/>
      <c r="DH86" s="94"/>
      <c r="DI86" s="25"/>
      <c r="DJ86" s="40"/>
      <c r="DK86" s="40"/>
      <c r="DL86" s="40"/>
      <c r="DM86" s="40"/>
      <c r="DN86" s="40"/>
      <c r="DO86" s="40"/>
      <c r="DP86" s="40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40"/>
      <c r="EI86" s="69"/>
      <c r="EJ86" s="40"/>
      <c r="EK86" s="40"/>
      <c r="EL86" s="40"/>
      <c r="EM86" s="69"/>
      <c r="EN86" s="40"/>
      <c r="EO86" s="40"/>
    </row>
    <row r="87" spans="1:145" x14ac:dyDescent="0.25">
      <c r="A87" s="10"/>
      <c r="J87" s="10"/>
      <c r="N87" s="17"/>
      <c r="O87" s="17"/>
      <c r="P87" s="17"/>
      <c r="T87" s="17"/>
      <c r="V87" s="17"/>
      <c r="W87" s="17"/>
      <c r="X87" s="17"/>
      <c r="Y87" s="17"/>
      <c r="Z87" s="5"/>
      <c r="AA87" s="5"/>
      <c r="AB87" s="17"/>
      <c r="AC87" s="17"/>
      <c r="AD87" s="17"/>
      <c r="AE87" s="17"/>
      <c r="AF87" s="17"/>
      <c r="AG87" s="17"/>
      <c r="AH87" s="17"/>
      <c r="AI87" s="17"/>
      <c r="AJ87" s="17"/>
      <c r="AM87" s="17"/>
      <c r="AO87" s="17"/>
      <c r="AP87" s="17"/>
      <c r="AT87" s="5"/>
      <c r="AU87" s="5"/>
      <c r="AV87" s="17"/>
      <c r="AW87" s="17"/>
      <c r="AX87" s="17"/>
      <c r="BB87" s="17"/>
      <c r="BC87" s="17"/>
      <c r="BD87" s="5"/>
      <c r="BE87" s="5"/>
      <c r="BF87" s="17"/>
      <c r="BH87" s="17"/>
      <c r="BI87" s="17"/>
      <c r="BJ87" s="17"/>
      <c r="BK87" s="17"/>
      <c r="BM87" s="17"/>
      <c r="BN87" s="17"/>
      <c r="BO87" s="17"/>
      <c r="BP87" s="17"/>
      <c r="BQ87" s="17"/>
      <c r="BS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5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S87" s="17"/>
      <c r="CT87" s="17"/>
      <c r="CU87" s="17"/>
      <c r="CV87" s="17"/>
      <c r="CX87" s="17"/>
      <c r="CY87" s="17"/>
      <c r="CZ87" s="17"/>
      <c r="DA87" s="17"/>
      <c r="DB87" s="17"/>
      <c r="DC87" s="17"/>
      <c r="DE87" s="17"/>
      <c r="DF87" s="17"/>
      <c r="DG87" s="25"/>
      <c r="DH87" s="94"/>
      <c r="DI87" s="25"/>
      <c r="DJ87" s="40"/>
      <c r="DK87" s="40"/>
      <c r="DL87" s="40"/>
      <c r="DM87" s="40"/>
      <c r="DN87" s="40"/>
      <c r="DO87" s="40"/>
      <c r="DP87" s="40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40"/>
      <c r="EI87" s="69"/>
      <c r="EJ87" s="40"/>
      <c r="EK87" s="40"/>
      <c r="EL87" s="40"/>
      <c r="EM87" s="69"/>
      <c r="EN87" s="40"/>
      <c r="EO87" s="40"/>
    </row>
    <row r="88" spans="1:145" x14ac:dyDescent="0.25">
      <c r="A88" s="15"/>
      <c r="J88" s="15"/>
      <c r="N88" s="17"/>
      <c r="O88" s="17"/>
      <c r="P88" s="17"/>
      <c r="R88" s="5"/>
      <c r="T88" s="17"/>
      <c r="U88" s="5"/>
      <c r="V88" s="17"/>
      <c r="W88" s="17"/>
      <c r="X88" s="17"/>
      <c r="Y88" s="17"/>
      <c r="Z88" s="5"/>
      <c r="AA88" s="5"/>
      <c r="AB88" s="17"/>
      <c r="AC88" s="17"/>
      <c r="AD88" s="17"/>
      <c r="AE88" s="17"/>
      <c r="AF88" s="17"/>
      <c r="AG88" s="17"/>
      <c r="AH88" s="17"/>
      <c r="AI88" s="17"/>
      <c r="AJ88" s="17"/>
      <c r="AM88" s="17"/>
      <c r="AO88" s="17"/>
      <c r="AP88" s="17"/>
      <c r="AT88" s="5"/>
      <c r="AU88" s="5"/>
      <c r="AV88" s="17"/>
      <c r="AW88" s="17"/>
      <c r="AX88" s="17"/>
      <c r="BB88" s="17"/>
      <c r="BC88" s="17"/>
      <c r="BD88" s="5"/>
      <c r="BE88" s="5"/>
      <c r="BF88" s="17"/>
      <c r="BH88" s="17"/>
      <c r="BI88" s="17"/>
      <c r="BJ88" s="17"/>
      <c r="BK88" s="17"/>
      <c r="BM88" s="17"/>
      <c r="BN88" s="17"/>
      <c r="BO88" s="17"/>
      <c r="BP88" s="17"/>
      <c r="BQ88" s="17"/>
      <c r="BS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5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S88" s="17"/>
      <c r="CT88" s="17"/>
      <c r="CU88" s="5"/>
      <c r="CV88" s="17"/>
      <c r="CX88" s="17"/>
      <c r="CY88" s="17"/>
      <c r="CZ88" s="17"/>
      <c r="DA88" s="17"/>
      <c r="DB88" s="17"/>
      <c r="DC88" s="17"/>
      <c r="DE88" s="17"/>
      <c r="DF88" s="17"/>
      <c r="DG88" s="25"/>
      <c r="DH88" s="94"/>
      <c r="DI88" s="25"/>
      <c r="DJ88" s="40"/>
      <c r="DK88" s="40"/>
      <c r="DL88" s="40"/>
      <c r="DM88" s="40"/>
      <c r="DN88" s="40"/>
      <c r="DO88" s="40"/>
      <c r="DP88" s="40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40"/>
      <c r="EI88" s="69"/>
      <c r="EJ88" s="40"/>
      <c r="EK88" s="40"/>
      <c r="EL88" s="40"/>
      <c r="EM88" s="69"/>
      <c r="EN88" s="40"/>
      <c r="EO88" s="40"/>
    </row>
    <row r="89" spans="1:145" x14ac:dyDescent="0.25">
      <c r="A89" s="10"/>
      <c r="J89" s="17"/>
      <c r="N89" s="17"/>
      <c r="O89" s="17"/>
      <c r="P89" s="17"/>
      <c r="T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M89" s="17"/>
      <c r="AO89" s="17"/>
      <c r="AP89" s="17"/>
      <c r="AT89" s="17"/>
      <c r="AU89" s="17"/>
      <c r="AV89" s="17"/>
      <c r="AW89" s="17"/>
      <c r="AX89" s="17"/>
      <c r="BB89" s="17"/>
      <c r="BC89" s="17"/>
      <c r="BD89" s="17"/>
      <c r="BE89" s="17"/>
      <c r="BF89" s="17"/>
      <c r="BH89" s="17"/>
      <c r="BI89" s="17"/>
      <c r="BJ89" s="17"/>
      <c r="BK89" s="17"/>
      <c r="BM89" s="17"/>
      <c r="BN89" s="17"/>
      <c r="BO89" s="17"/>
      <c r="BP89" s="17"/>
      <c r="BQ89" s="17"/>
      <c r="BS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S89" s="17"/>
      <c r="CT89" s="17"/>
      <c r="CU89" s="17"/>
      <c r="CV89" s="17"/>
      <c r="CX89" s="17"/>
      <c r="CY89" s="17"/>
      <c r="CZ89" s="17"/>
      <c r="DA89" s="17"/>
      <c r="DB89" s="17"/>
      <c r="DC89" s="17"/>
      <c r="DE89" s="17"/>
      <c r="DF89" s="17"/>
      <c r="DG89" s="25"/>
      <c r="DH89" s="94"/>
      <c r="DI89" s="25"/>
      <c r="DJ89" s="40"/>
      <c r="DK89" s="40"/>
      <c r="DL89" s="40"/>
      <c r="DM89" s="40"/>
      <c r="DN89" s="40"/>
      <c r="DO89" s="40"/>
      <c r="DP89" s="40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40"/>
      <c r="EI89" s="69"/>
      <c r="EJ89" s="40"/>
      <c r="EK89" s="40"/>
      <c r="EL89" s="40"/>
      <c r="EM89" s="69"/>
      <c r="EN89" s="40"/>
      <c r="EO89" s="40"/>
    </row>
    <row r="90" spans="1:145" x14ac:dyDescent="0.25">
      <c r="A90" s="10"/>
      <c r="J90" s="10"/>
      <c r="N90" s="17"/>
      <c r="O90" s="17"/>
      <c r="P90" s="17"/>
      <c r="T90" s="17"/>
      <c r="V90" s="17"/>
      <c r="W90" s="17"/>
      <c r="X90" s="17"/>
      <c r="Y90" s="17"/>
      <c r="Z90" s="5"/>
      <c r="AA90" s="5"/>
      <c r="AB90" s="17"/>
      <c r="AC90" s="17"/>
      <c r="AD90" s="17"/>
      <c r="AE90" s="17"/>
      <c r="AF90" s="17"/>
      <c r="AG90" s="17"/>
      <c r="AH90" s="17"/>
      <c r="AI90" s="17"/>
      <c r="AJ90" s="17"/>
      <c r="AM90" s="17"/>
      <c r="AO90" s="17"/>
      <c r="AP90" s="17"/>
      <c r="AT90" s="5"/>
      <c r="AU90" s="5"/>
      <c r="AV90" s="17"/>
      <c r="AW90" s="17"/>
      <c r="AX90" s="17"/>
      <c r="BB90" s="17"/>
      <c r="BC90" s="17"/>
      <c r="BD90" s="5"/>
      <c r="BE90" s="5"/>
      <c r="BF90" s="17"/>
      <c r="BH90" s="17"/>
      <c r="BI90" s="17"/>
      <c r="BJ90" s="17"/>
      <c r="BK90" s="17"/>
      <c r="BM90" s="17"/>
      <c r="BN90" s="17"/>
      <c r="BO90" s="17"/>
      <c r="BP90" s="17"/>
      <c r="BQ90" s="17"/>
      <c r="BS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5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S90" s="17"/>
      <c r="CT90" s="17"/>
      <c r="CU90" s="17"/>
      <c r="CV90" s="17"/>
      <c r="CX90" s="17"/>
      <c r="CY90" s="17"/>
      <c r="CZ90" s="17"/>
      <c r="DA90" s="17"/>
      <c r="DB90" s="17"/>
      <c r="DC90" s="17"/>
      <c r="DE90" s="17"/>
      <c r="DF90" s="17"/>
      <c r="DG90" s="25"/>
      <c r="DH90" s="94"/>
      <c r="DI90" s="25"/>
      <c r="DJ90" s="40"/>
      <c r="DK90" s="40"/>
      <c r="DL90" s="40"/>
      <c r="DM90" s="40"/>
      <c r="DN90" s="40"/>
      <c r="DO90" s="40"/>
      <c r="DP90" s="40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40"/>
      <c r="EI90" s="69"/>
      <c r="EJ90" s="40"/>
      <c r="EK90" s="40"/>
      <c r="EL90" s="40"/>
      <c r="EM90" s="69"/>
      <c r="EN90" s="40"/>
      <c r="EO90" s="40"/>
    </row>
    <row r="91" spans="1:145" x14ac:dyDescent="0.25">
      <c r="A91" s="10"/>
      <c r="J91" s="10"/>
      <c r="N91" s="17"/>
      <c r="O91" s="17"/>
      <c r="P91" s="17"/>
      <c r="R91" s="5"/>
      <c r="S91" s="5"/>
      <c r="T91" s="17"/>
      <c r="U91" s="5"/>
      <c r="V91" s="17"/>
      <c r="W91" s="5"/>
      <c r="X91" s="5"/>
      <c r="Y91" s="17"/>
      <c r="Z91" s="5"/>
      <c r="AA91" s="5"/>
      <c r="AB91" s="17"/>
      <c r="AC91" s="17"/>
      <c r="AD91" s="17"/>
      <c r="AE91" s="17"/>
      <c r="AF91" s="5"/>
      <c r="AG91" s="17"/>
      <c r="AH91" s="17"/>
      <c r="AI91" s="17"/>
      <c r="AJ91" s="17"/>
      <c r="AL91" s="5"/>
      <c r="AM91" s="17"/>
      <c r="AO91" s="17"/>
      <c r="AP91" s="17"/>
      <c r="AT91" s="5"/>
      <c r="AU91" s="5"/>
      <c r="AV91" s="17"/>
      <c r="AW91" s="17"/>
      <c r="AX91" s="17"/>
      <c r="BB91" s="5"/>
      <c r="BC91" s="5"/>
      <c r="BD91" s="5"/>
      <c r="BE91" s="5"/>
      <c r="BF91" s="17"/>
      <c r="BH91" s="17"/>
      <c r="BI91" s="17"/>
      <c r="BJ91" s="5"/>
      <c r="BK91" s="5"/>
      <c r="BM91" s="17"/>
      <c r="BN91" s="17"/>
      <c r="BO91" s="17"/>
      <c r="BP91" s="17"/>
      <c r="BQ91" s="17"/>
      <c r="BS91" s="17"/>
      <c r="BU91" s="5"/>
      <c r="BV91" s="5"/>
      <c r="BW91" s="5"/>
      <c r="BX91" s="17"/>
      <c r="BY91" s="17"/>
      <c r="BZ91" s="5"/>
      <c r="CA91" s="5"/>
      <c r="CB91" s="17"/>
      <c r="CC91" s="5"/>
      <c r="CD91" s="17"/>
      <c r="CE91" s="5"/>
      <c r="CF91" s="5"/>
      <c r="CG91" s="17"/>
      <c r="CH91" s="17"/>
      <c r="CI91" s="17"/>
      <c r="CJ91" s="17"/>
      <c r="CK91" s="17"/>
      <c r="CL91" s="17"/>
      <c r="CM91" s="17"/>
      <c r="CN91" s="17"/>
      <c r="CO91" s="17"/>
      <c r="CP91" s="5"/>
      <c r="CQ91" s="17"/>
      <c r="CS91" s="17"/>
      <c r="CT91" s="17"/>
      <c r="CU91" s="5"/>
      <c r="CV91" s="17"/>
      <c r="CX91" s="17"/>
      <c r="CY91" s="17"/>
      <c r="CZ91" s="17"/>
      <c r="DA91" s="17"/>
      <c r="DB91" s="17"/>
      <c r="DC91" s="17"/>
      <c r="DE91" s="17"/>
      <c r="DF91" s="17"/>
      <c r="DG91" s="25"/>
      <c r="DH91" s="94"/>
      <c r="DI91" s="25"/>
      <c r="DJ91" s="40"/>
      <c r="DK91" s="40"/>
      <c r="DL91" s="40"/>
      <c r="DM91" s="40"/>
      <c r="DN91" s="40"/>
      <c r="DO91" s="40"/>
      <c r="DP91" s="40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40"/>
      <c r="EI91" s="69"/>
      <c r="EJ91" s="40"/>
      <c r="EK91" s="40"/>
      <c r="EL91" s="40"/>
      <c r="EM91" s="69"/>
      <c r="EN91" s="40"/>
      <c r="EO91" s="40"/>
    </row>
    <row r="92" spans="1:145" x14ac:dyDescent="0.25">
      <c r="A92" s="10"/>
      <c r="J92" s="10"/>
      <c r="M92" s="5"/>
      <c r="N92" s="17"/>
      <c r="O92" s="17"/>
      <c r="P92" s="17"/>
      <c r="R92" s="5"/>
      <c r="S92" s="5"/>
      <c r="T92" s="17"/>
      <c r="U92" s="5"/>
      <c r="V92" s="5"/>
      <c r="W92" s="5"/>
      <c r="X92" s="5"/>
      <c r="Y92" s="17"/>
      <c r="Z92" s="5"/>
      <c r="AA92" s="5"/>
      <c r="AB92" s="17"/>
      <c r="AC92" s="17"/>
      <c r="AD92" s="17"/>
      <c r="AE92" s="17"/>
      <c r="AF92" s="5"/>
      <c r="AG92" s="17"/>
      <c r="AH92" s="5"/>
      <c r="AI92" s="17"/>
      <c r="AJ92" s="5"/>
      <c r="AL92" s="5"/>
      <c r="AM92" s="17"/>
      <c r="AO92" s="17"/>
      <c r="AP92" s="17"/>
      <c r="AT92" s="5"/>
      <c r="AU92" s="5"/>
      <c r="AV92" s="17"/>
      <c r="AW92" s="17"/>
      <c r="AX92" s="5"/>
      <c r="BB92" s="5"/>
      <c r="BC92" s="5"/>
      <c r="BD92" s="5"/>
      <c r="BE92" s="5"/>
      <c r="BF92" s="17"/>
      <c r="BH92" s="17"/>
      <c r="BI92" s="17"/>
      <c r="BJ92" s="5"/>
      <c r="BK92" s="5"/>
      <c r="BM92" s="17"/>
      <c r="BN92" s="17"/>
      <c r="BO92" s="17"/>
      <c r="BP92" s="17"/>
      <c r="BQ92" s="17"/>
      <c r="BS92" s="5"/>
      <c r="BT92" s="5"/>
      <c r="BU92" s="5"/>
      <c r="BV92" s="5"/>
      <c r="BW92" s="5"/>
      <c r="BX92" s="17"/>
      <c r="BY92" s="17"/>
      <c r="BZ92" s="5"/>
      <c r="CA92" s="5"/>
      <c r="CB92" s="17"/>
      <c r="CC92" s="5"/>
      <c r="CD92" s="17"/>
      <c r="CE92" s="5"/>
      <c r="CF92" s="5"/>
      <c r="CG92" s="17"/>
      <c r="CH92" s="17"/>
      <c r="CI92" s="17"/>
      <c r="CJ92" s="17"/>
      <c r="CK92" s="17"/>
      <c r="CL92" s="17"/>
      <c r="CM92" s="17"/>
      <c r="CN92" s="17"/>
      <c r="CO92" s="17"/>
      <c r="CP92" s="5"/>
      <c r="CQ92" s="17"/>
      <c r="CR92" s="5"/>
      <c r="CS92" s="17"/>
      <c r="CT92" s="5"/>
      <c r="CU92" s="5"/>
      <c r="CV92" s="17"/>
      <c r="CX92" s="17"/>
      <c r="CY92" s="17"/>
      <c r="CZ92" s="17"/>
      <c r="DA92" s="17"/>
      <c r="DB92" s="17"/>
      <c r="DC92" s="17"/>
      <c r="DD92" s="5"/>
      <c r="DE92" s="17"/>
      <c r="DF92" s="17"/>
      <c r="DG92" s="25"/>
      <c r="DH92" s="94"/>
      <c r="DI92" s="25"/>
      <c r="DJ92" s="40"/>
      <c r="DK92" s="40"/>
      <c r="DL92" s="40"/>
      <c r="DM92" s="40"/>
      <c r="DN92" s="40"/>
      <c r="DO92" s="40"/>
      <c r="DP92" s="40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40"/>
      <c r="EI92" s="69"/>
      <c r="EJ92" s="40"/>
      <c r="EK92" s="40"/>
      <c r="EL92" s="40"/>
      <c r="EM92" s="69"/>
      <c r="EN92" s="40"/>
      <c r="EO92" s="40"/>
    </row>
    <row r="93" spans="1:145" x14ac:dyDescent="0.25">
      <c r="A93" s="10"/>
      <c r="J93" s="17"/>
      <c r="N93" s="17"/>
      <c r="O93" s="17"/>
      <c r="P93" s="17"/>
      <c r="T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M93" s="17"/>
      <c r="AO93" s="17"/>
      <c r="AP93" s="17"/>
      <c r="AT93" s="17"/>
      <c r="AU93" s="17"/>
      <c r="AV93" s="17"/>
      <c r="AW93" s="17"/>
      <c r="AX93" s="17"/>
      <c r="BB93" s="17"/>
      <c r="BC93" s="17"/>
      <c r="BD93" s="17"/>
      <c r="BE93" s="17"/>
      <c r="BF93" s="17"/>
      <c r="BH93" s="17"/>
      <c r="BI93" s="17"/>
      <c r="BJ93" s="17"/>
      <c r="BK93" s="17"/>
      <c r="BM93" s="17"/>
      <c r="BN93" s="17"/>
      <c r="BO93" s="17"/>
      <c r="BP93" s="17"/>
      <c r="BQ93" s="17"/>
      <c r="BS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S93" s="17"/>
      <c r="CT93" s="17"/>
      <c r="CU93" s="17"/>
      <c r="CV93" s="17"/>
      <c r="CX93" s="17"/>
      <c r="CY93" s="17"/>
      <c r="CZ93" s="17"/>
      <c r="DA93" s="17"/>
      <c r="DB93" s="17"/>
      <c r="DC93" s="17"/>
      <c r="DE93" s="17"/>
      <c r="DF93" s="17"/>
      <c r="DJ93" s="17"/>
      <c r="DK93" s="17"/>
      <c r="DL93" s="17"/>
      <c r="DM93" s="17"/>
      <c r="DN93" s="17"/>
      <c r="DO93" s="17"/>
      <c r="DP93" s="17"/>
      <c r="EH93" s="17"/>
      <c r="EI93" s="17"/>
      <c r="EJ93" s="17"/>
      <c r="EK93" s="17"/>
      <c r="EL93" s="17"/>
      <c r="EM93" s="17"/>
      <c r="EN93" s="17"/>
      <c r="EO93" s="17"/>
    </row>
    <row r="94" spans="1:145" x14ac:dyDescent="0.25">
      <c r="A94" s="10"/>
      <c r="J94" s="17"/>
      <c r="N94" s="17"/>
      <c r="O94" s="17"/>
      <c r="P94" s="17"/>
      <c r="T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M94" s="17"/>
      <c r="AO94" s="17"/>
      <c r="AP94" s="17"/>
      <c r="AT94" s="17"/>
      <c r="AU94" s="17"/>
      <c r="AV94" s="17"/>
      <c r="AW94" s="17"/>
      <c r="AX94" s="17"/>
      <c r="BB94" s="17"/>
      <c r="BC94" s="17"/>
      <c r="BD94" s="17"/>
      <c r="BE94" s="17"/>
      <c r="BF94" s="17"/>
      <c r="BH94" s="17"/>
      <c r="BI94" s="17"/>
      <c r="BJ94" s="17"/>
      <c r="BK94" s="17"/>
      <c r="BM94" s="17"/>
      <c r="BN94" s="17"/>
      <c r="BO94" s="17"/>
      <c r="BP94" s="17"/>
      <c r="BQ94" s="17"/>
      <c r="BS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S94" s="17"/>
      <c r="CT94" s="17"/>
      <c r="CU94" s="17"/>
      <c r="CV94" s="17"/>
      <c r="CX94" s="17"/>
      <c r="CY94" s="17"/>
      <c r="CZ94" s="17"/>
      <c r="DA94" s="17"/>
      <c r="DB94" s="17"/>
      <c r="DC94" s="17"/>
      <c r="DE94" s="17"/>
      <c r="DF94" s="17"/>
      <c r="DJ94" s="17"/>
      <c r="DK94" s="17"/>
      <c r="DL94" s="17"/>
      <c r="DM94" s="17"/>
      <c r="DN94" s="17"/>
      <c r="DO94" s="17"/>
      <c r="DP94" s="17"/>
      <c r="EH94" s="17"/>
      <c r="EI94" s="17"/>
      <c r="EJ94" s="17"/>
      <c r="EK94" s="17"/>
      <c r="EL94" s="17"/>
      <c r="EM94" s="17"/>
      <c r="EN94" s="17"/>
      <c r="EO94" s="17"/>
    </row>
    <row r="95" spans="1:145" x14ac:dyDescent="0.25">
      <c r="A95" s="10"/>
      <c r="J95" s="17"/>
      <c r="N95" s="17"/>
      <c r="O95" s="17"/>
      <c r="P95" s="17"/>
      <c r="T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M95" s="17"/>
      <c r="AO95" s="17"/>
      <c r="AP95" s="17"/>
      <c r="AT95" s="17"/>
      <c r="AU95" s="17"/>
      <c r="AV95" s="17"/>
      <c r="AW95" s="17"/>
      <c r="AX95" s="17"/>
      <c r="BB95" s="17"/>
      <c r="BC95" s="17"/>
      <c r="BD95" s="17"/>
      <c r="BE95" s="17"/>
      <c r="BF95" s="17"/>
      <c r="BH95" s="17"/>
      <c r="BI95" s="17"/>
      <c r="BJ95" s="17"/>
      <c r="BK95" s="17"/>
      <c r="BM95" s="17"/>
      <c r="BN95" s="17"/>
      <c r="BO95" s="17"/>
      <c r="BP95" s="17"/>
      <c r="BQ95" s="17"/>
      <c r="BS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S95" s="17"/>
      <c r="CT95" s="17"/>
      <c r="CU95" s="17"/>
      <c r="CV95" s="17"/>
      <c r="CX95" s="17"/>
      <c r="CY95" s="17"/>
      <c r="CZ95" s="17"/>
      <c r="DA95" s="17"/>
      <c r="DB95" s="17"/>
      <c r="DC95" s="17"/>
      <c r="DE95" s="17"/>
      <c r="DF95" s="17"/>
      <c r="DJ95" s="17"/>
      <c r="DK95" s="17"/>
      <c r="DL95" s="17"/>
      <c r="DM95" s="17"/>
      <c r="DN95" s="17"/>
      <c r="DO95" s="17"/>
      <c r="DP95" s="17"/>
      <c r="EH95" s="17"/>
      <c r="EI95" s="17"/>
      <c r="EJ95" s="17"/>
      <c r="EK95" s="17"/>
      <c r="EL95" s="17"/>
      <c r="EM95" s="17"/>
      <c r="EN95" s="17"/>
      <c r="EO95" s="17"/>
    </row>
    <row r="96" spans="1:145" x14ac:dyDescent="0.25">
      <c r="A96" s="12"/>
      <c r="J96" s="17"/>
      <c r="N96" s="17"/>
      <c r="O96" s="17"/>
      <c r="P96" s="17"/>
      <c r="T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M96" s="17"/>
      <c r="AO96" s="17"/>
      <c r="AP96" s="17"/>
      <c r="AT96" s="17"/>
      <c r="AU96" s="17"/>
      <c r="AV96" s="17"/>
      <c r="AW96" s="17"/>
      <c r="AX96" s="17"/>
      <c r="BB96" s="17"/>
      <c r="BC96" s="17"/>
      <c r="BD96" s="17"/>
      <c r="BE96" s="17"/>
      <c r="BF96" s="17"/>
      <c r="BH96" s="17"/>
      <c r="BI96" s="17"/>
      <c r="BJ96" s="17"/>
      <c r="BK96" s="17"/>
      <c r="BM96" s="17"/>
      <c r="BN96" s="17"/>
      <c r="BO96" s="17"/>
      <c r="BP96" s="17"/>
      <c r="BQ96" s="17"/>
      <c r="BS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S96" s="17"/>
      <c r="CT96" s="17"/>
      <c r="CU96" s="17"/>
      <c r="CV96" s="17"/>
      <c r="CX96" s="17"/>
      <c r="CY96" s="17"/>
      <c r="CZ96" s="17"/>
      <c r="DA96" s="17"/>
      <c r="DB96" s="17"/>
      <c r="DC96" s="17"/>
      <c r="DE96" s="17"/>
      <c r="DF96" s="17"/>
      <c r="DJ96" s="17"/>
      <c r="DK96" s="17"/>
      <c r="DL96" s="17"/>
      <c r="DM96" s="17"/>
      <c r="DN96" s="17"/>
      <c r="DO96" s="17"/>
      <c r="DP96" s="17"/>
      <c r="EH96" s="17"/>
      <c r="EI96" s="17"/>
      <c r="EJ96" s="17"/>
      <c r="EK96" s="17"/>
      <c r="EL96" s="17"/>
      <c r="EM96" s="17"/>
      <c r="EN96" s="17"/>
      <c r="EO96" s="17"/>
    </row>
    <row r="97" spans="1:145" x14ac:dyDescent="0.25">
      <c r="A97" s="12"/>
      <c r="J97" s="17"/>
      <c r="N97" s="17"/>
      <c r="O97" s="17"/>
      <c r="P97" s="17"/>
      <c r="T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M97" s="17"/>
      <c r="AO97" s="17"/>
      <c r="AP97" s="17"/>
      <c r="AT97" s="17"/>
      <c r="AU97" s="17"/>
      <c r="AV97" s="17"/>
      <c r="AW97" s="17"/>
      <c r="AX97" s="17"/>
      <c r="BB97" s="17"/>
      <c r="BC97" s="17"/>
      <c r="BD97" s="17"/>
      <c r="BE97" s="17"/>
      <c r="BF97" s="17"/>
      <c r="BH97" s="17"/>
      <c r="BI97" s="17"/>
      <c r="BJ97" s="17"/>
      <c r="BK97" s="17"/>
      <c r="BM97" s="17"/>
      <c r="BN97" s="17"/>
      <c r="BO97" s="17"/>
      <c r="BP97" s="17"/>
      <c r="BQ97" s="17"/>
      <c r="BS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S97" s="17"/>
      <c r="CT97" s="17"/>
      <c r="CU97" s="17"/>
      <c r="CV97" s="17"/>
      <c r="CX97" s="17"/>
      <c r="CY97" s="17"/>
      <c r="CZ97" s="17"/>
      <c r="DA97" s="17"/>
      <c r="DB97" s="17"/>
      <c r="DC97" s="17"/>
      <c r="DE97" s="17"/>
      <c r="DF97" s="17"/>
      <c r="DJ97" s="17"/>
      <c r="DK97" s="17"/>
      <c r="DL97" s="17"/>
      <c r="DM97" s="17"/>
      <c r="DN97" s="17"/>
      <c r="DO97" s="17"/>
      <c r="DP97" s="17"/>
      <c r="EH97" s="17"/>
      <c r="EI97" s="17"/>
      <c r="EJ97" s="17"/>
      <c r="EK97" s="17"/>
      <c r="EL97" s="17"/>
      <c r="EM97" s="17"/>
      <c r="EN97" s="17"/>
      <c r="EO97" s="17"/>
    </row>
    <row r="98" spans="1:145" x14ac:dyDescent="0.25">
      <c r="A98" s="9"/>
      <c r="B98" s="29"/>
      <c r="J98" s="17"/>
      <c r="N98" s="17"/>
      <c r="O98" s="17"/>
      <c r="P98" s="17"/>
      <c r="T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M98" s="17"/>
      <c r="AO98" s="17"/>
      <c r="AP98" s="17"/>
      <c r="AT98" s="17"/>
      <c r="AU98" s="17"/>
      <c r="AV98" s="17"/>
      <c r="AW98" s="17"/>
      <c r="AX98" s="17"/>
      <c r="BB98" s="17"/>
      <c r="BC98" s="17"/>
      <c r="BD98" s="17"/>
      <c r="BE98" s="17"/>
      <c r="BF98" s="17"/>
      <c r="BH98" s="17"/>
      <c r="BI98" s="17"/>
      <c r="BJ98" s="17"/>
      <c r="BK98" s="17"/>
      <c r="BM98" s="17"/>
      <c r="BN98" s="17"/>
      <c r="BO98" s="17"/>
      <c r="BP98" s="17"/>
      <c r="BQ98" s="17"/>
      <c r="BS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S98" s="17"/>
      <c r="CT98" s="17"/>
      <c r="CU98" s="17"/>
      <c r="CV98" s="17"/>
      <c r="CX98" s="17"/>
      <c r="CY98" s="17"/>
      <c r="CZ98" s="17"/>
      <c r="DA98" s="17"/>
      <c r="DB98" s="17"/>
      <c r="DC98" s="17"/>
      <c r="DE98" s="17"/>
      <c r="DF98" s="17"/>
      <c r="DJ98" s="17"/>
      <c r="DK98" s="17"/>
      <c r="DL98" s="17"/>
      <c r="DM98" s="17"/>
      <c r="DN98" s="17"/>
      <c r="DO98" s="17"/>
      <c r="DP98" s="17"/>
      <c r="EH98" s="17"/>
      <c r="EI98" s="17"/>
      <c r="EJ98" s="17"/>
      <c r="EK98" s="17"/>
      <c r="EL98" s="17"/>
      <c r="EM98" s="17"/>
      <c r="EN98" s="17"/>
      <c r="EO98" s="17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478F3-30D8-405D-9AE0-A0BEA66464FD}">
  <dimension ref="A1:ES98"/>
  <sheetViews>
    <sheetView zoomScale="85" zoomScaleNormal="85" workbookViewId="0">
      <pane xSplit="1" ySplit="2" topLeftCell="B3" activePane="bottomRight" state="frozen"/>
      <selection activeCell="K68" sqref="K68"/>
      <selection pane="topRight" activeCell="K68" sqref="K68"/>
      <selection pane="bottomLeft" activeCell="K68" sqref="K68"/>
      <selection pane="bottomRight" activeCell="B3" sqref="B3"/>
    </sheetView>
  </sheetViews>
  <sheetFormatPr defaultRowHeight="15" x14ac:dyDescent="0.25"/>
  <cols>
    <col min="1" max="1" width="19.28515625" style="17" customWidth="1"/>
    <col min="2" max="8" width="9.140625" style="15"/>
    <col min="9" max="9" width="9.140625" style="17"/>
    <col min="10" max="10" width="22.28515625" style="17" bestFit="1" customWidth="1"/>
    <col min="11" max="17" width="9" style="17" customWidth="1"/>
    <col min="18" max="18" width="10.7109375" style="17" bestFit="1" customWidth="1"/>
    <col min="19" max="19" width="10.5703125" style="17" bestFit="1" customWidth="1"/>
    <col min="20" max="109" width="9" style="17" customWidth="1"/>
    <col min="110" max="113" width="9.140625" style="17"/>
    <col min="114" max="114" width="9" style="17" customWidth="1"/>
    <col min="115" max="120" width="9.140625" style="17"/>
    <col min="121" max="127" width="9.140625" style="61"/>
    <col min="128" max="128" width="10.28515625" style="61" bestFit="1" customWidth="1"/>
    <col min="129" max="137" width="9.140625" style="61"/>
    <col min="138" max="138" width="9.140625" style="17"/>
    <col min="139" max="139" width="9" style="17" customWidth="1"/>
    <col min="140" max="16384" width="9.140625" style="17"/>
  </cols>
  <sheetData>
    <row r="1" spans="1:149" x14ac:dyDescent="0.25">
      <c r="B1" s="17" t="s">
        <v>383</v>
      </c>
      <c r="C1" s="17"/>
      <c r="D1" s="17"/>
      <c r="E1" s="17"/>
      <c r="F1" s="17"/>
      <c r="G1" s="17"/>
      <c r="H1" s="17"/>
      <c r="J1" s="17" t="s">
        <v>354</v>
      </c>
      <c r="DJ1" s="17" t="s">
        <v>355</v>
      </c>
      <c r="DK1" s="61" t="s">
        <v>384</v>
      </c>
    </row>
    <row r="2" spans="1:149" x14ac:dyDescent="0.25">
      <c r="A2" s="17" t="s">
        <v>158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J2" s="17" t="s">
        <v>339</v>
      </c>
      <c r="K2" s="17" t="s">
        <v>364</v>
      </c>
      <c r="L2" s="17" t="s">
        <v>33</v>
      </c>
      <c r="M2" s="17" t="s">
        <v>35</v>
      </c>
      <c r="N2" s="17" t="s">
        <v>37</v>
      </c>
      <c r="O2" s="17" t="s">
        <v>39</v>
      </c>
      <c r="P2" s="17" t="s">
        <v>41</v>
      </c>
      <c r="Q2" s="17" t="s">
        <v>366</v>
      </c>
      <c r="R2" s="17" t="s">
        <v>385</v>
      </c>
      <c r="S2" s="17" t="s">
        <v>386</v>
      </c>
      <c r="T2" s="17" t="s">
        <v>284</v>
      </c>
      <c r="U2" s="17" t="s">
        <v>285</v>
      </c>
      <c r="V2" s="17" t="s">
        <v>45</v>
      </c>
      <c r="W2" s="17" t="s">
        <v>387</v>
      </c>
      <c r="X2" s="17" t="s">
        <v>388</v>
      </c>
      <c r="Y2" s="17" t="s">
        <v>47</v>
      </c>
      <c r="Z2" s="17" t="s">
        <v>389</v>
      </c>
      <c r="AA2" s="17" t="s">
        <v>390</v>
      </c>
      <c r="AB2" s="17" t="s">
        <v>51</v>
      </c>
      <c r="AC2" s="17" t="s">
        <v>391</v>
      </c>
      <c r="AD2" s="17" t="s">
        <v>392</v>
      </c>
      <c r="AE2" s="17" t="s">
        <v>393</v>
      </c>
      <c r="AF2" s="17" t="s">
        <v>394</v>
      </c>
      <c r="AG2" s="17" t="s">
        <v>395</v>
      </c>
      <c r="AH2" s="17" t="s">
        <v>396</v>
      </c>
      <c r="AI2" s="17" t="s">
        <v>53</v>
      </c>
      <c r="AJ2" s="17" t="s">
        <v>55</v>
      </c>
      <c r="AK2" s="17" t="s">
        <v>369</v>
      </c>
      <c r="AL2" s="17" t="s">
        <v>397</v>
      </c>
      <c r="AM2" s="17" t="s">
        <v>57</v>
      </c>
      <c r="AN2" s="17" t="s">
        <v>370</v>
      </c>
      <c r="AO2" s="17" t="s">
        <v>59</v>
      </c>
      <c r="AP2" s="17" t="s">
        <v>61</v>
      </c>
      <c r="AQ2" s="17" t="s">
        <v>371</v>
      </c>
      <c r="AR2" s="17" t="s">
        <v>372</v>
      </c>
      <c r="AS2" s="17" t="s">
        <v>291</v>
      </c>
      <c r="AT2" s="17" t="s">
        <v>398</v>
      </c>
      <c r="AU2" s="17" t="s">
        <v>292</v>
      </c>
      <c r="AV2" s="17" t="s">
        <v>65</v>
      </c>
      <c r="AW2" s="17" t="s">
        <v>67</v>
      </c>
      <c r="AX2" s="17" t="s">
        <v>69</v>
      </c>
      <c r="AY2" s="17" t="s">
        <v>373</v>
      </c>
      <c r="AZ2" s="17" t="s">
        <v>374</v>
      </c>
      <c r="BA2" s="17" t="s">
        <v>71</v>
      </c>
      <c r="BB2" s="17" t="s">
        <v>399</v>
      </c>
      <c r="BC2" s="17" t="s">
        <v>400</v>
      </c>
      <c r="BD2" s="17" t="s">
        <v>401</v>
      </c>
      <c r="BE2" s="17" t="s">
        <v>402</v>
      </c>
      <c r="BF2" s="17" t="s">
        <v>73</v>
      </c>
      <c r="BG2" s="17" t="s">
        <v>375</v>
      </c>
      <c r="BH2" s="17" t="s">
        <v>75</v>
      </c>
      <c r="BI2" s="17" t="s">
        <v>77</v>
      </c>
      <c r="BJ2" s="17" t="s">
        <v>403</v>
      </c>
      <c r="BK2" s="17" t="s">
        <v>404</v>
      </c>
      <c r="BL2" s="17" t="s">
        <v>376</v>
      </c>
      <c r="BM2" s="17" t="s">
        <v>81</v>
      </c>
      <c r="BN2" s="17" t="s">
        <v>83</v>
      </c>
      <c r="BO2" s="17" t="s">
        <v>159</v>
      </c>
      <c r="BP2" s="17" t="s">
        <v>87</v>
      </c>
      <c r="BQ2" s="17" t="s">
        <v>89</v>
      </c>
      <c r="BR2" s="17" t="s">
        <v>377</v>
      </c>
      <c r="BS2" s="17" t="s">
        <v>405</v>
      </c>
      <c r="BT2" s="17" t="s">
        <v>406</v>
      </c>
      <c r="BU2" s="17" t="s">
        <v>407</v>
      </c>
      <c r="BV2" s="17" t="s">
        <v>408</v>
      </c>
      <c r="BW2" s="17" t="s">
        <v>293</v>
      </c>
      <c r="BX2" s="17" t="s">
        <v>91</v>
      </c>
      <c r="BY2" s="17" t="s">
        <v>93</v>
      </c>
      <c r="BZ2" s="17" t="s">
        <v>95</v>
      </c>
      <c r="CA2" s="17" t="s">
        <v>97</v>
      </c>
      <c r="CB2" s="17" t="s">
        <v>99</v>
      </c>
      <c r="CC2" s="17" t="s">
        <v>101</v>
      </c>
      <c r="CD2" s="17" t="s">
        <v>103</v>
      </c>
      <c r="CE2" s="17" t="s">
        <v>409</v>
      </c>
      <c r="CF2" s="17" t="s">
        <v>105</v>
      </c>
      <c r="CG2" s="17" t="s">
        <v>160</v>
      </c>
      <c r="CH2" s="17" t="s">
        <v>161</v>
      </c>
      <c r="CI2" s="17" t="s">
        <v>107</v>
      </c>
      <c r="CJ2" s="17" t="s">
        <v>111</v>
      </c>
      <c r="CK2" s="17" t="s">
        <v>113</v>
      </c>
      <c r="CL2" s="17" t="s">
        <v>115</v>
      </c>
      <c r="CM2" s="17" t="s">
        <v>117</v>
      </c>
      <c r="CN2" s="17" t="s">
        <v>119</v>
      </c>
      <c r="CO2" s="17" t="s">
        <v>121</v>
      </c>
      <c r="CP2" s="17" t="s">
        <v>123</v>
      </c>
      <c r="CQ2" s="17" t="s">
        <v>125</v>
      </c>
      <c r="CR2" s="17" t="s">
        <v>127</v>
      </c>
      <c r="CS2" s="17" t="s">
        <v>129</v>
      </c>
      <c r="CT2" s="17" t="s">
        <v>131</v>
      </c>
      <c r="CU2" s="17" t="s">
        <v>133</v>
      </c>
      <c r="CV2" s="17" t="s">
        <v>137</v>
      </c>
      <c r="CW2" s="17" t="s">
        <v>139</v>
      </c>
      <c r="CX2" s="17" t="s">
        <v>141</v>
      </c>
      <c r="CY2" s="17" t="s">
        <v>143</v>
      </c>
      <c r="CZ2" s="17" t="s">
        <v>145</v>
      </c>
      <c r="DA2" s="17" t="s">
        <v>295</v>
      </c>
      <c r="DB2" s="17" t="s">
        <v>149</v>
      </c>
      <c r="DC2" s="17" t="s">
        <v>151</v>
      </c>
      <c r="DD2" s="17" t="s">
        <v>296</v>
      </c>
      <c r="DE2" s="17" t="s">
        <v>153</v>
      </c>
      <c r="DG2" s="17" t="s">
        <v>65</v>
      </c>
      <c r="DH2" s="17" t="s">
        <v>376</v>
      </c>
      <c r="DI2" s="17" t="s">
        <v>77</v>
      </c>
      <c r="DJ2" s="17" t="s">
        <v>51</v>
      </c>
      <c r="DK2" s="17" t="s">
        <v>77</v>
      </c>
      <c r="DL2" s="17" t="s">
        <v>159</v>
      </c>
      <c r="DM2" s="17" t="s">
        <v>160</v>
      </c>
      <c r="DN2" s="17" t="s">
        <v>161</v>
      </c>
      <c r="DO2" s="17" t="s">
        <v>137</v>
      </c>
      <c r="DP2" s="17" t="s">
        <v>162</v>
      </c>
      <c r="DQ2" s="61" t="s">
        <v>357</v>
      </c>
      <c r="DR2" s="61" t="s">
        <v>410</v>
      </c>
      <c r="DS2" s="61" t="s">
        <v>411</v>
      </c>
      <c r="DT2" s="61" t="s">
        <v>43</v>
      </c>
      <c r="DU2" s="61" t="s">
        <v>412</v>
      </c>
      <c r="DV2" s="61" t="s">
        <v>413</v>
      </c>
      <c r="DW2" s="61" t="s">
        <v>414</v>
      </c>
      <c r="DX2" s="61" t="s">
        <v>415</v>
      </c>
      <c r="DY2" s="61" t="s">
        <v>397</v>
      </c>
      <c r="DZ2" s="61" t="s">
        <v>416</v>
      </c>
      <c r="EA2" s="61" t="s">
        <v>291</v>
      </c>
      <c r="EB2" s="61" t="s">
        <v>417</v>
      </c>
      <c r="EC2" s="61" t="s">
        <v>418</v>
      </c>
      <c r="ED2" s="61" t="s">
        <v>419</v>
      </c>
      <c r="EE2" s="61" t="s">
        <v>420</v>
      </c>
      <c r="EF2" s="61" t="s">
        <v>421</v>
      </c>
      <c r="EG2" s="61" t="s">
        <v>362</v>
      </c>
      <c r="EH2" s="17" t="s">
        <v>296</v>
      </c>
      <c r="EI2" s="17" t="s">
        <v>405</v>
      </c>
      <c r="EJ2" s="17" t="s">
        <v>406</v>
      </c>
      <c r="EK2" s="17" t="s">
        <v>407</v>
      </c>
      <c r="EL2" s="17" t="s">
        <v>408</v>
      </c>
      <c r="EM2" s="17" t="s">
        <v>293</v>
      </c>
      <c r="EN2" s="17" t="s">
        <v>422</v>
      </c>
      <c r="EO2" s="17" t="s">
        <v>423</v>
      </c>
      <c r="ES2" s="28"/>
    </row>
    <row r="3" spans="1:149" x14ac:dyDescent="0.25">
      <c r="A3" s="15" t="s">
        <v>172</v>
      </c>
      <c r="B3" s="15">
        <v>476.15819395</v>
      </c>
      <c r="D3" s="15">
        <v>3360.8711366000002</v>
      </c>
      <c r="E3" s="15">
        <v>94.694538510000001</v>
      </c>
      <c r="F3" s="15">
        <v>91.747636189999994</v>
      </c>
      <c r="G3" s="15">
        <v>17.506498430000001</v>
      </c>
      <c r="H3" s="15">
        <v>142.79571007999999</v>
      </c>
      <c r="I3" s="15"/>
      <c r="J3" s="17" t="s">
        <v>172</v>
      </c>
      <c r="K3" s="17">
        <v>0</v>
      </c>
      <c r="L3" s="17">
        <v>1.58601824057375</v>
      </c>
      <c r="M3" s="17">
        <v>0.144084228837394</v>
      </c>
      <c r="N3" s="17">
        <v>0.76370911210106696</v>
      </c>
      <c r="O3" s="17">
        <v>0.76370911210106696</v>
      </c>
      <c r="P3" s="17">
        <v>2.2681375689892</v>
      </c>
      <c r="Q3" s="17">
        <v>0</v>
      </c>
      <c r="R3" s="17">
        <v>4.0396459288788899E-4</v>
      </c>
      <c r="S3" s="17">
        <v>1.9722972309837499E-3</v>
      </c>
      <c r="T3" s="17">
        <v>0.36958884127975999</v>
      </c>
      <c r="U3" s="17">
        <v>3.8350467085372902E-4</v>
      </c>
      <c r="V3" s="17">
        <v>7.8991924931560306E-2</v>
      </c>
      <c r="W3" s="17">
        <v>1.34245142414171E-2</v>
      </c>
      <c r="X3" s="17">
        <v>8.2279220898714093E-3</v>
      </c>
      <c r="Y3" s="17">
        <v>3.3519763075286999</v>
      </c>
      <c r="Z3" s="5">
        <v>1.32851081177488E-7</v>
      </c>
      <c r="AA3" s="5">
        <v>5.3140173235999201E-7</v>
      </c>
      <c r="AB3" s="17">
        <v>476.15815038035203</v>
      </c>
      <c r="AC3" s="17">
        <v>2.9469008774836398</v>
      </c>
      <c r="AD3" s="17">
        <v>42.573744275974597</v>
      </c>
      <c r="AE3" s="17">
        <v>12.599787949205499</v>
      </c>
      <c r="AF3" s="17">
        <v>1.14831339544855</v>
      </c>
      <c r="AG3" s="17">
        <v>30.5937809339881</v>
      </c>
      <c r="AH3" s="17">
        <v>4.8318862142451602</v>
      </c>
      <c r="AI3" s="17">
        <v>13.975704751423701</v>
      </c>
      <c r="AJ3" s="17">
        <v>0.105849544414161</v>
      </c>
      <c r="AK3" s="17">
        <v>2.43898868509216</v>
      </c>
      <c r="AL3" s="17">
        <v>3.4241131763949703E-2</v>
      </c>
      <c r="AM3" s="17">
        <v>0</v>
      </c>
      <c r="AN3" s="17">
        <v>0</v>
      </c>
      <c r="AO3" s="17">
        <v>3.33207317694841</v>
      </c>
      <c r="AP3" s="17">
        <v>3.33207317694841</v>
      </c>
      <c r="AQ3" s="17">
        <v>0</v>
      </c>
      <c r="AR3" s="17">
        <v>0</v>
      </c>
      <c r="AS3" s="17">
        <v>0.39839989233997802</v>
      </c>
      <c r="AT3" s="5">
        <v>1.11216480438592E-6</v>
      </c>
      <c r="AU3" s="5">
        <v>2.1476407415575801E-6</v>
      </c>
      <c r="AV3" s="17">
        <v>26.886948043783701</v>
      </c>
      <c r="AW3" s="17">
        <v>0.49338271701122399</v>
      </c>
      <c r="AX3" s="17">
        <v>7.7146940856205798E-2</v>
      </c>
      <c r="AY3" s="17">
        <v>0</v>
      </c>
      <c r="AZ3" s="17">
        <v>42.606286915132301</v>
      </c>
      <c r="BA3" s="17">
        <v>0.209695709018623</v>
      </c>
      <c r="BB3" s="17">
        <v>1.3762141214195499E-3</v>
      </c>
      <c r="BC3" s="17">
        <v>1.0092233247683701E-2</v>
      </c>
      <c r="BD3" s="5">
        <v>9.7491472698512405E-5</v>
      </c>
      <c r="BE3" s="17">
        <v>1.9793742440296001E-4</v>
      </c>
      <c r="BF3" s="17">
        <v>0</v>
      </c>
      <c r="BG3" s="17">
        <v>0</v>
      </c>
      <c r="BH3" s="17">
        <v>2.4403896595671002</v>
      </c>
      <c r="BI3" s="17">
        <v>1.7658683290762001</v>
      </c>
      <c r="BJ3" s="17">
        <v>3.2145614766227397E-2</v>
      </c>
      <c r="BK3" s="17">
        <v>3.0885010680070699E-2</v>
      </c>
      <c r="BL3" s="17">
        <v>144.60011960812801</v>
      </c>
      <c r="BM3" s="17">
        <v>3024.7834575792099</v>
      </c>
      <c r="BN3" s="17">
        <v>309.20007300473401</v>
      </c>
      <c r="BO3" s="17">
        <v>3360.8704786277299</v>
      </c>
      <c r="BP3" s="17">
        <v>0</v>
      </c>
      <c r="BQ3" s="17">
        <v>2.7888362298629201</v>
      </c>
      <c r="BR3" s="17">
        <v>0</v>
      </c>
      <c r="BS3" s="17">
        <v>0.23110373707538001</v>
      </c>
      <c r="BT3" s="17">
        <v>7.9384321950530404E-4</v>
      </c>
      <c r="BU3" s="17">
        <v>2.6513644083418402E-3</v>
      </c>
      <c r="BV3" s="17">
        <v>2.2050078367049702E-3</v>
      </c>
      <c r="BW3" s="17">
        <v>6.1019783354094199E-2</v>
      </c>
      <c r="BX3" s="17">
        <v>5.5189774097455298E-2</v>
      </c>
      <c r="BY3" s="17">
        <v>23.3481994825291</v>
      </c>
      <c r="BZ3" s="17">
        <v>0.53583282696583301</v>
      </c>
      <c r="CA3" s="17">
        <v>0.34494669972717801</v>
      </c>
      <c r="CB3" s="17">
        <v>42.573783594525899</v>
      </c>
      <c r="CC3" s="17">
        <v>0.31596156979337098</v>
      </c>
      <c r="CD3" s="17">
        <v>0</v>
      </c>
      <c r="CE3" s="5">
        <v>5.7525921717841404E-7</v>
      </c>
      <c r="CF3" s="17">
        <v>0.240796145841256</v>
      </c>
      <c r="CG3" s="17">
        <v>94.694511136044497</v>
      </c>
      <c r="CH3" s="17">
        <v>91.747610258560897</v>
      </c>
      <c r="CI3" s="17">
        <v>2.9469008774836398</v>
      </c>
      <c r="CJ3" s="17">
        <v>0.121716397524209</v>
      </c>
      <c r="CK3" s="17">
        <v>0</v>
      </c>
      <c r="CL3" s="17">
        <v>1.17758065396804</v>
      </c>
      <c r="CM3" s="17">
        <v>0.28232314007727199</v>
      </c>
      <c r="CN3" s="17">
        <v>7.6484576209924002</v>
      </c>
      <c r="CO3" s="17">
        <v>1.59587721495615</v>
      </c>
      <c r="CP3" s="17">
        <v>1.1482995117313399</v>
      </c>
      <c r="CQ3" s="17">
        <v>30.5938214411613</v>
      </c>
      <c r="CR3" s="17">
        <v>5.2581758955237E-2</v>
      </c>
      <c r="CS3" s="17">
        <v>0.27256714719379099</v>
      </c>
      <c r="CT3" s="17">
        <v>4.8319156999619599</v>
      </c>
      <c r="CU3" s="17">
        <v>8.5408200433208202E-3</v>
      </c>
      <c r="CV3" s="17">
        <v>17.506486442579099</v>
      </c>
      <c r="CW3" s="17">
        <v>35.421152929000399</v>
      </c>
      <c r="CX3" s="17">
        <v>0</v>
      </c>
      <c r="CY3" s="17">
        <v>0</v>
      </c>
      <c r="CZ3" s="17">
        <v>2.9599348889297401</v>
      </c>
      <c r="DA3" s="17">
        <v>0.158661867461174</v>
      </c>
      <c r="DB3" s="17">
        <v>0</v>
      </c>
      <c r="DC3" s="17">
        <v>142.795682855867</v>
      </c>
      <c r="DD3" s="17">
        <v>0.15086407637827501</v>
      </c>
      <c r="DE3" s="17">
        <v>4.5475847890274599</v>
      </c>
      <c r="DG3" s="25">
        <f t="shared" ref="DG3:DG51" si="0">(AV3/BO3)</f>
        <v>7.9999953032292553E-3</v>
      </c>
      <c r="DH3" s="94">
        <f t="shared" ref="DH3:DH51" si="1">BL3/DC3</f>
        <v>1.0126364937382759</v>
      </c>
      <c r="DI3" s="25">
        <f t="shared" ref="DI3:DI51" si="2">BI3/CH3</f>
        <v>1.9247022610176686E-2</v>
      </c>
      <c r="DJ3" s="40">
        <f>(AB3-B3)/(B3+1E-50)</f>
        <v>-9.1502463939176506E-8</v>
      </c>
      <c r="DK3" s="40"/>
      <c r="DL3" s="40">
        <f>(BO3-D3)/(D3+1E-50)</f>
        <v>-1.9577432266921002E-7</v>
      </c>
      <c r="DM3" s="40">
        <f>(CG3-E3)/(E3+1E-50)</f>
        <v>-2.8907639167835124E-7</v>
      </c>
      <c r="DN3" s="40">
        <f>(CH3-F3)/(F3+1E-50)</f>
        <v>-2.8263877059074596E-7</v>
      </c>
      <c r="DO3" s="40">
        <f>(CV3-G3)/(G3+1E-50)</f>
        <v>-6.8474120905338454E-7</v>
      </c>
      <c r="DP3" s="40">
        <f>(DC3-H3)/(H3+1E-50)</f>
        <v>-1.9065091645354871E-7</v>
      </c>
      <c r="DQ3" s="72">
        <f>(O3/0.00534188-$DC3)/($DC3)</f>
        <v>1.1952187621225674E-3</v>
      </c>
      <c r="DR3" s="72">
        <f>(M3/0.001009022-$DC3)/($DC3)</f>
        <v>1.6888122611206126E-6</v>
      </c>
      <c r="DS3" s="72">
        <f>((R3+S3)/0.000025875-$CH3)/($CH3)</f>
        <v>9.6564362475194991E-4</v>
      </c>
      <c r="DT3" s="72">
        <f>(T3/0.002587844-$DC3)/($DC3)</f>
        <v>1.5124544410629649E-4</v>
      </c>
      <c r="DU3" s="72">
        <f>((U3)/0.00000418-$CH3)/($CH3)</f>
        <v>-8.8663002006503451E-7</v>
      </c>
      <c r="DV3" s="72">
        <f>(V3/0.000553181-$DC3)/($DC3)</f>
        <v>8.3924685504153572E-7</v>
      </c>
      <c r="DW3" s="72">
        <f>((X3+W3)/0.000236-$CH3)/($CH3)</f>
        <v>1.432947944774813E-8</v>
      </c>
      <c r="DX3" s="72">
        <f>((AA3+Z3)/0.00000000724-$CH3)/($CH3)</f>
        <v>1.7352658033629749E-7</v>
      </c>
      <c r="DY3" s="72">
        <f>(AL3/0.000239791-$DC3)/($DC3)</f>
        <v>3.5560339867597366E-7</v>
      </c>
      <c r="DZ3" s="72">
        <f>(AP3/0.02331434-$DC3)/($DC3)</f>
        <v>8.6690120660578424E-4</v>
      </c>
      <c r="EA3" s="72">
        <f>(AS3/0.00279-$DC3)/($DC3)</f>
        <v>-1.5770054709131522E-7</v>
      </c>
      <c r="EB3" s="72">
        <f>((AT3+AU3+CE3)/0.0000000418-$CH3)/($CH3)</f>
        <v>3.8211532192825005E-6</v>
      </c>
      <c r="EC3" s="72">
        <f>((BB3+BC3)/0.000125-$CH3)/($CH3)</f>
        <v>-3.412158072027085E-7</v>
      </c>
      <c r="ED3" s="72">
        <f>((BD3+BE3)/0.00000322-$CH3)/($CH3)</f>
        <v>5.3890377740095617E-6</v>
      </c>
      <c r="EE3" s="72">
        <f>(BH3/0.017094017-$DC3)/($DC3)</f>
        <v>-2.3030798507729259E-4</v>
      </c>
      <c r="EF3" s="72">
        <f>((BJ3+BK3)/0.000687-$CH3)/($CH3)</f>
        <v>2.7286214160098529E-7</v>
      </c>
      <c r="EG3" s="72">
        <f>(DA3/0.001111111-$DC3)/($DC3)</f>
        <v>8.5007885819042091E-8</v>
      </c>
      <c r="EH3" s="40">
        <f>(DD3/0.0010565-$DC3)/($DC3)</f>
        <v>2.8995790808628975E-6</v>
      </c>
      <c r="EI3" s="69">
        <f>(BS3-$DC3*0.001465-$CH3*0.000239007)/(BS3)</f>
        <v>-8.7663634475953443E-5</v>
      </c>
      <c r="EJ3" s="40">
        <f>(BT3/0.00000865-$CH3)/($CH3)</f>
        <v>2.8526457675137498E-4</v>
      </c>
      <c r="EK3" s="40">
        <f>((BU3)/0.0000288986-$CH3)/($CH3)</f>
        <v>-4.933841468500146E-6</v>
      </c>
      <c r="EL3" s="40">
        <f>((BV3)/0.0000240332-$CH3)/($CH3)</f>
        <v>8.6938491851349075E-6</v>
      </c>
      <c r="EM3" s="69">
        <f>(BW3-$DC3*0.000206315-$CH3*0.000343972)/(BW3)</f>
        <v>4.6386567229926909E-6</v>
      </c>
      <c r="EN3" s="40">
        <f>(SUM(AC3:AH3)-$CG3)/($CG3)</f>
        <v>-1.0295179496167559E-6</v>
      </c>
      <c r="EO3" s="40">
        <f>(SUM(AD3:AH3)-$CH3)/($CH3)</f>
        <v>-1.0625857034600796E-6</v>
      </c>
      <c r="EP3" s="40"/>
      <c r="EQ3" s="40"/>
      <c r="ER3" s="40"/>
      <c r="ES3" s="40"/>
    </row>
    <row r="4" spans="1:149" x14ac:dyDescent="0.25">
      <c r="A4" s="15" t="s">
        <v>174</v>
      </c>
      <c r="I4" s="15"/>
      <c r="U4" s="5"/>
      <c r="Z4" s="5"/>
      <c r="AA4" s="5"/>
      <c r="AT4" s="5"/>
      <c r="AU4" s="5"/>
      <c r="BD4" s="5"/>
      <c r="BE4" s="5"/>
      <c r="CE4" s="5"/>
      <c r="DG4" s="25" t="e">
        <f t="shared" si="0"/>
        <v>#DIV/0!</v>
      </c>
      <c r="DH4" s="94" t="e">
        <f t="shared" si="1"/>
        <v>#DIV/0!</v>
      </c>
      <c r="DI4" s="25" t="e">
        <f t="shared" si="2"/>
        <v>#DIV/0!</v>
      </c>
      <c r="DJ4" s="40">
        <f t="shared" ref="DJ4:DJ51" si="3">(AB4-B4)/(B4+1E-50)</f>
        <v>0</v>
      </c>
      <c r="DK4" s="40"/>
      <c r="DL4" s="40">
        <f t="shared" ref="DL4:DL51" si="4">(BO4-D4)/(D4+1E-50)</f>
        <v>0</v>
      </c>
      <c r="DM4" s="40">
        <f t="shared" ref="DM4:DN51" si="5">(CG4-E4)/(E4+1E-50)</f>
        <v>0</v>
      </c>
      <c r="DN4" s="40">
        <f t="shared" si="5"/>
        <v>0</v>
      </c>
      <c r="DO4" s="40">
        <f t="shared" ref="DO4:DO51" si="6">(CV4-G4)/(G4+1E-50)</f>
        <v>0</v>
      </c>
      <c r="DP4" s="40">
        <f t="shared" ref="DP4:DP51" si="7">(DC4-H4)/(H4+1E-50)</f>
        <v>0</v>
      </c>
      <c r="DQ4" s="72" t="e">
        <f t="shared" ref="DQ4:DQ51" si="8">(O4/0.00534188-$DC4)/($DC4)</f>
        <v>#DIV/0!</v>
      </c>
      <c r="DR4" s="72" t="e">
        <f t="shared" ref="DR4:DR51" si="9">(M4/0.001009022-$DC4)/($DC4)</f>
        <v>#DIV/0!</v>
      </c>
      <c r="DS4" s="72" t="e">
        <f t="shared" ref="DS4:DS51" si="10">((R4+S4)/0.000025875-$CH4)/($CH4)</f>
        <v>#DIV/0!</v>
      </c>
      <c r="DT4" s="72" t="e">
        <f t="shared" ref="DT4:DT51" si="11">(T4/0.002587844-$DC4)/($DC4)</f>
        <v>#DIV/0!</v>
      </c>
      <c r="DU4" s="72" t="e">
        <f t="shared" ref="DU4:DU51" si="12">((U4)/0.00000418-$CH4)/($CH4)</f>
        <v>#DIV/0!</v>
      </c>
      <c r="DV4" s="72" t="e">
        <f t="shared" ref="DV4:DV51" si="13">(V4/0.000553181-$DC4)/($DC4)</f>
        <v>#DIV/0!</v>
      </c>
      <c r="DW4" s="72" t="e">
        <f t="shared" ref="DW4:DW51" si="14">((X4+W4)/0.000236-$CH4)/($CH4)</f>
        <v>#DIV/0!</v>
      </c>
      <c r="DX4" s="72" t="e">
        <f t="shared" ref="DX4:DX51" si="15">((AA4+Z4)/0.00000000724-$CH4)/($CH4)</f>
        <v>#DIV/0!</v>
      </c>
      <c r="DY4" s="72" t="e">
        <f t="shared" ref="DY4:DY51" si="16">(AL4/0.000239791-$DC4)/($DC4)</f>
        <v>#DIV/0!</v>
      </c>
      <c r="DZ4" s="72" t="e">
        <f t="shared" ref="DZ4:DZ51" si="17">(AP4/0.02331434-$DC4)/($DC4)</f>
        <v>#DIV/0!</v>
      </c>
      <c r="EA4" s="72" t="e">
        <f t="shared" ref="EA4:EA51" si="18">(AS4/0.00279-$DC4)/($DC4)</f>
        <v>#DIV/0!</v>
      </c>
      <c r="EB4" s="72" t="e">
        <f t="shared" ref="EB4:EB51" si="19">((AT4+AU4+CE4)/0.0000000418-$CH4)/($CH4)</f>
        <v>#DIV/0!</v>
      </c>
      <c r="EC4" s="72" t="e">
        <f t="shared" ref="EC4:EC51" si="20">((BB4+BC4)/0.000125-$CH4)/($CH4)</f>
        <v>#DIV/0!</v>
      </c>
      <c r="ED4" s="72" t="e">
        <f t="shared" ref="ED4:ED51" si="21">((BD4+BE4)/0.00000322-$CH4)/($CH4)</f>
        <v>#DIV/0!</v>
      </c>
      <c r="EE4" s="72" t="e">
        <f t="shared" ref="EE4:EE51" si="22">(BH4/0.017094017-$DC4)/($DC4)</f>
        <v>#DIV/0!</v>
      </c>
      <c r="EF4" s="72" t="e">
        <f t="shared" ref="EF4:EF51" si="23">((BJ4+BK4)/0.000687-$CH4)/($CH4)</f>
        <v>#DIV/0!</v>
      </c>
      <c r="EG4" s="72" t="e">
        <f t="shared" ref="EG4:EG51" si="24">(DA4/0.001111111-$DC4)/($DC4)</f>
        <v>#DIV/0!</v>
      </c>
      <c r="EH4" s="40" t="e">
        <f t="shared" ref="EH4:EH51" si="25">(DD4/0.0010565-$DC4)/($DC4)</f>
        <v>#DIV/0!</v>
      </c>
      <c r="EI4" s="69" t="e">
        <f t="shared" ref="EI4:EI51" si="26">(BS4-$DC4*0.001465-$CH4*0.000239007)/(BS4)</f>
        <v>#DIV/0!</v>
      </c>
      <c r="EJ4" s="40" t="e">
        <f t="shared" ref="EJ4:EJ51" si="27">(BT4/0.00000865-$CH4)/($CH4)</f>
        <v>#DIV/0!</v>
      </c>
      <c r="EK4" s="40" t="e">
        <f t="shared" ref="EK4:EK51" si="28">((BU4)/0.0000288986-$CH4)/($CH4)</f>
        <v>#DIV/0!</v>
      </c>
      <c r="EL4" s="40" t="e">
        <f t="shared" ref="EL4:EL51" si="29">((BV4)/0.0000240332-$CH4)/($CH4)</f>
        <v>#DIV/0!</v>
      </c>
      <c r="EM4" s="69" t="e">
        <f t="shared" ref="EM4:EM51" si="30">(BW4-$DC4*0.000206315-$CH4*0.000343972)/(BW4)</f>
        <v>#DIV/0!</v>
      </c>
      <c r="EN4" s="40" t="e">
        <f t="shared" ref="EN4:EN51" si="31">(SUM(AC4:AH4)-$CG4)/($CG4)</f>
        <v>#DIV/0!</v>
      </c>
      <c r="EO4" s="40" t="e">
        <f t="shared" ref="EO4:EO51" si="32">(SUM(AD4:AH4)-$CH4)/($CH4)</f>
        <v>#DIV/0!</v>
      </c>
      <c r="EP4" s="40"/>
      <c r="EQ4" s="40"/>
      <c r="ER4" s="40"/>
      <c r="ES4" s="40"/>
    </row>
    <row r="5" spans="1:149" x14ac:dyDescent="0.25">
      <c r="A5" s="15" t="s">
        <v>175</v>
      </c>
      <c r="B5" s="15">
        <v>291.97173070000002</v>
      </c>
      <c r="D5" s="15">
        <v>2125.0833935999999</v>
      </c>
      <c r="E5" s="15">
        <v>60.303696019999997</v>
      </c>
      <c r="F5" s="15">
        <v>58.439958390000001</v>
      </c>
      <c r="G5" s="15">
        <v>9.17973134</v>
      </c>
      <c r="H5" s="15">
        <v>95.589020529999999</v>
      </c>
      <c r="I5" s="15"/>
      <c r="J5" s="17" t="s">
        <v>175</v>
      </c>
      <c r="K5" s="17">
        <v>0</v>
      </c>
      <c r="L5" s="17">
        <v>1.06169861329327</v>
      </c>
      <c r="M5" s="17">
        <v>9.6451097704022104E-2</v>
      </c>
      <c r="N5" s="17">
        <v>0.51123555733967097</v>
      </c>
      <c r="O5" s="17">
        <v>0.51123555733967097</v>
      </c>
      <c r="P5" s="17">
        <v>1.5183160773561</v>
      </c>
      <c r="Q5" s="17">
        <v>0</v>
      </c>
      <c r="R5" s="17">
        <v>2.5731115468178998E-4</v>
      </c>
      <c r="S5" s="17">
        <v>1.25628430143796E-3</v>
      </c>
      <c r="T5" s="17">
        <v>0.24740674626381601</v>
      </c>
      <c r="U5" s="17">
        <v>2.4427790737762301E-4</v>
      </c>
      <c r="V5" s="17">
        <v>5.28780803902009E-2</v>
      </c>
      <c r="W5" s="17">
        <v>8.5509349114017506E-3</v>
      </c>
      <c r="X5" s="17">
        <v>5.2408956344075297E-3</v>
      </c>
      <c r="Y5" s="17">
        <v>2.2438504782224298</v>
      </c>
      <c r="Z5" s="5">
        <v>8.4620745525995193E-8</v>
      </c>
      <c r="AA5" s="5">
        <v>3.3848524712159002E-7</v>
      </c>
      <c r="AB5" s="17">
        <v>291.97161469027799</v>
      </c>
      <c r="AC5" s="17">
        <v>1.8637367443244699</v>
      </c>
      <c r="AD5" s="17">
        <v>27.1179434793344</v>
      </c>
      <c r="AE5" s="17">
        <v>8.0256169906909793</v>
      </c>
      <c r="AF5" s="17">
        <v>0.73143403089777703</v>
      </c>
      <c r="AG5" s="17">
        <v>19.487147787386199</v>
      </c>
      <c r="AH5" s="17">
        <v>3.0777379621576602</v>
      </c>
      <c r="AI5" s="17">
        <v>9.3554924155867898</v>
      </c>
      <c r="AJ5" s="17">
        <v>7.0856875569228303E-2</v>
      </c>
      <c r="AK5" s="17">
        <v>1.6326855062091099</v>
      </c>
      <c r="AL5" s="17">
        <v>2.2921545499420298E-2</v>
      </c>
      <c r="AM5" s="17">
        <v>0</v>
      </c>
      <c r="AN5" s="17">
        <v>0</v>
      </c>
      <c r="AO5" s="17">
        <v>2.2305262113067799</v>
      </c>
      <c r="AP5" s="17">
        <v>2.2305262113067799</v>
      </c>
      <c r="AQ5" s="17">
        <v>0</v>
      </c>
      <c r="AR5" s="17">
        <v>0</v>
      </c>
      <c r="AS5" s="17">
        <v>0.26669336641747499</v>
      </c>
      <c r="AT5" s="5">
        <v>7.0841295412133297E-7</v>
      </c>
      <c r="AU5" s="5">
        <v>1.3679580636995E-6</v>
      </c>
      <c r="AV5" s="17">
        <v>17.000670727844899</v>
      </c>
      <c r="AW5" s="17">
        <v>0.33027608494019001</v>
      </c>
      <c r="AX5" s="17">
        <v>5.1643150358820798E-2</v>
      </c>
      <c r="AY5" s="17">
        <v>0</v>
      </c>
      <c r="AZ5" s="17">
        <v>28.521121801852399</v>
      </c>
      <c r="BA5" s="17">
        <v>0.14037285587390799</v>
      </c>
      <c r="BB5" s="17">
        <v>8.7659891775106495E-4</v>
      </c>
      <c r="BC5" s="17">
        <v>6.4283946227064997E-3</v>
      </c>
      <c r="BD5" s="5">
        <v>6.2098274839200295E-5</v>
      </c>
      <c r="BE5" s="17">
        <v>1.2607803186780999E-4</v>
      </c>
      <c r="BF5" s="17">
        <v>0</v>
      </c>
      <c r="BG5" s="17">
        <v>0</v>
      </c>
      <c r="BH5" s="17">
        <v>1.6336243931179699</v>
      </c>
      <c r="BI5" s="17">
        <v>1.1247934887183899</v>
      </c>
      <c r="BJ5" s="17">
        <v>2.0475614398386199E-2</v>
      </c>
      <c r="BK5" s="17">
        <v>1.9672640056879201E-2</v>
      </c>
      <c r="BL5" s="17">
        <v>96.796926044412004</v>
      </c>
      <c r="BM5" s="17">
        <v>1912.57436695558</v>
      </c>
      <c r="BN5" s="17">
        <v>195.507547334446</v>
      </c>
      <c r="BO5" s="17">
        <v>2125.0825850178699</v>
      </c>
      <c r="BP5" s="17">
        <v>0</v>
      </c>
      <c r="BQ5" s="17">
        <v>1.86687769058444</v>
      </c>
      <c r="BR5" s="17">
        <v>0</v>
      </c>
      <c r="BS5" s="17">
        <v>0.15399139003459</v>
      </c>
      <c r="BT5" s="17">
        <v>5.0565077912178896E-4</v>
      </c>
      <c r="BU5" s="17">
        <v>1.6888339262126201E-3</v>
      </c>
      <c r="BV5" s="17">
        <v>1.4045043214576901E-3</v>
      </c>
      <c r="BW5" s="17">
        <v>3.98231086721672E-2</v>
      </c>
      <c r="BX5" s="17">
        <v>3.5153909199336399E-2</v>
      </c>
      <c r="BY5" s="17">
        <v>15.629533176189</v>
      </c>
      <c r="BZ5" s="17">
        <v>0.341306408483385</v>
      </c>
      <c r="CA5" s="17">
        <v>0.21971870704431801</v>
      </c>
      <c r="CB5" s="17">
        <v>27.1179689703864</v>
      </c>
      <c r="CC5" s="17">
        <v>0.20125629200218201</v>
      </c>
      <c r="CD5" s="17">
        <v>0</v>
      </c>
      <c r="CE5" s="5">
        <v>3.6642156742009598E-7</v>
      </c>
      <c r="CF5" s="17">
        <v>0.15337845082314999</v>
      </c>
      <c r="CG5" s="17">
        <v>60.303678936786</v>
      </c>
      <c r="CH5" s="17">
        <v>58.439942192461601</v>
      </c>
      <c r="CI5" s="17">
        <v>1.8637367443244699</v>
      </c>
      <c r="CJ5" s="17">
        <v>7.7528940536935695E-2</v>
      </c>
      <c r="CK5" s="17">
        <v>0</v>
      </c>
      <c r="CL5" s="17">
        <v>0.75007676074891005</v>
      </c>
      <c r="CM5" s="17">
        <v>0.179829813257494</v>
      </c>
      <c r="CN5" s="17">
        <v>4.8717946628306201</v>
      </c>
      <c r="CO5" s="17">
        <v>1.01651731317206</v>
      </c>
      <c r="CP5" s="17">
        <v>0.73142558598301299</v>
      </c>
      <c r="CQ5" s="17">
        <v>19.487173651680699</v>
      </c>
      <c r="CR5" s="17">
        <v>3.5198753743061598E-2</v>
      </c>
      <c r="CS5" s="17">
        <v>0.17361549832724299</v>
      </c>
      <c r="CT5" s="17">
        <v>3.0777570290514</v>
      </c>
      <c r="CU5" s="17">
        <v>5.4401989343959498E-3</v>
      </c>
      <c r="CV5" s="17">
        <v>9.1797275274524992</v>
      </c>
      <c r="CW5" s="17">
        <v>23.711301821284302</v>
      </c>
      <c r="CX5" s="17">
        <v>0</v>
      </c>
      <c r="CY5" s="17">
        <v>0</v>
      </c>
      <c r="CZ5" s="17">
        <v>1.9814135102432799</v>
      </c>
      <c r="DA5" s="17">
        <v>0.10621003484604601</v>
      </c>
      <c r="DB5" s="17">
        <v>0</v>
      </c>
      <c r="DC5" s="17">
        <v>95.588990557383497</v>
      </c>
      <c r="DD5" s="17">
        <v>0.100989941481925</v>
      </c>
      <c r="DE5" s="17">
        <v>3.04420381721269</v>
      </c>
      <c r="DG5" s="25">
        <f t="shared" si="0"/>
        <v>8.0000047281465723E-3</v>
      </c>
      <c r="DH5" s="94">
        <f t="shared" si="1"/>
        <v>1.01263676371081</v>
      </c>
      <c r="DI5" s="25">
        <f t="shared" si="2"/>
        <v>1.9246998654004168E-2</v>
      </c>
      <c r="DJ5" s="40">
        <f t="shared" si="3"/>
        <v>-3.9733203538858854E-7</v>
      </c>
      <c r="DK5" s="40"/>
      <c r="DL5" s="40">
        <f t="shared" si="4"/>
        <v>-3.8049430553335985E-7</v>
      </c>
      <c r="DM5" s="40">
        <f t="shared" si="5"/>
        <v>-2.8328635099773036E-7</v>
      </c>
      <c r="DN5" s="40">
        <f t="shared" si="5"/>
        <v>-2.7716546771346698E-7</v>
      </c>
      <c r="DO5" s="40">
        <f t="shared" si="6"/>
        <v>-4.1532234001244631E-7</v>
      </c>
      <c r="DP5" s="40">
        <f t="shared" si="7"/>
        <v>-3.1355710453271378E-7</v>
      </c>
      <c r="DQ5" s="72">
        <f t="shared" si="8"/>
        <v>1.1958689065309734E-3</v>
      </c>
      <c r="DR5" s="72">
        <f t="shared" si="9"/>
        <v>-3.0764321435686188E-6</v>
      </c>
      <c r="DS5" s="72">
        <f t="shared" si="10"/>
        <v>9.6681403177467835E-4</v>
      </c>
      <c r="DT5" s="72">
        <f t="shared" si="11"/>
        <v>1.5099112698150813E-4</v>
      </c>
      <c r="DU5" s="72">
        <f t="shared" si="12"/>
        <v>-4.3024044047892585E-6</v>
      </c>
      <c r="DV5" s="72">
        <f t="shared" si="13"/>
        <v>1.267155716545492E-6</v>
      </c>
      <c r="DW5" s="72">
        <f t="shared" si="14"/>
        <v>3.0368627295862257E-7</v>
      </c>
      <c r="DX5" s="72">
        <f t="shared" si="15"/>
        <v>1.9171926952904272E-6</v>
      </c>
      <c r="DY5" s="72">
        <f t="shared" si="16"/>
        <v>7.2362430794374387E-6</v>
      </c>
      <c r="DZ5" s="72">
        <f t="shared" si="17"/>
        <v>8.6690756554753782E-4</v>
      </c>
      <c r="EA5" s="72">
        <f t="shared" si="18"/>
        <v>3.1032793137916393E-7</v>
      </c>
      <c r="EB5" s="72">
        <f t="shared" si="19"/>
        <v>1.2287575051191668E-6</v>
      </c>
      <c r="EC5" s="72">
        <f t="shared" si="20"/>
        <v>1.0491452738762157E-7</v>
      </c>
      <c r="ED5" s="72">
        <f t="shared" si="21"/>
        <v>-1.6322576422778405E-6</v>
      </c>
      <c r="EE5" s="72">
        <f t="shared" si="22"/>
        <v>-2.29765313301678E-4</v>
      </c>
      <c r="EF5" s="72">
        <f t="shared" si="23"/>
        <v>3.5291818970385347E-7</v>
      </c>
      <c r="EG5" s="72">
        <f t="shared" si="24"/>
        <v>5.2686990123482757E-7</v>
      </c>
      <c r="EH5" s="40">
        <f t="shared" si="25"/>
        <v>1.7126294264500988E-6</v>
      </c>
      <c r="EI5" s="69">
        <f t="shared" si="26"/>
        <v>-9.1150521904754893E-5</v>
      </c>
      <c r="EJ5" s="40">
        <f t="shared" si="27"/>
        <v>2.8739382065327612E-4</v>
      </c>
      <c r="EK5" s="40">
        <f t="shared" si="28"/>
        <v>8.3653620950802316E-7</v>
      </c>
      <c r="EL5" s="40">
        <f t="shared" si="29"/>
        <v>3.9179511928005008E-6</v>
      </c>
      <c r="EM5" s="69">
        <f t="shared" si="30"/>
        <v>-9.4695030185422947E-7</v>
      </c>
      <c r="EN5" s="40">
        <f t="shared" si="31"/>
        <v>-1.0271677549644521E-6</v>
      </c>
      <c r="EO5" s="40">
        <f t="shared" si="32"/>
        <v>-1.059925664824494E-6</v>
      </c>
      <c r="EP5" s="40"/>
      <c r="EQ5" s="40"/>
      <c r="ER5" s="40"/>
      <c r="ES5" s="40"/>
    </row>
    <row r="6" spans="1:149" x14ac:dyDescent="0.25">
      <c r="A6" s="15" t="s">
        <v>176</v>
      </c>
      <c r="B6" s="15">
        <v>1127.1168984000001</v>
      </c>
      <c r="D6" s="15">
        <v>7253.4519876000004</v>
      </c>
      <c r="E6" s="15">
        <v>193.03353165999999</v>
      </c>
      <c r="F6" s="15">
        <v>187.06862077</v>
      </c>
      <c r="G6" s="15">
        <v>30.229621779999999</v>
      </c>
      <c r="H6" s="15">
        <v>250.36531102000001</v>
      </c>
      <c r="I6" s="15"/>
      <c r="J6" s="17" t="s">
        <v>176</v>
      </c>
      <c r="K6" s="17">
        <v>0</v>
      </c>
      <c r="L6" s="17">
        <v>2.7807835292555199</v>
      </c>
      <c r="M6" s="17">
        <v>0.25262394593010801</v>
      </c>
      <c r="N6" s="17">
        <v>1.33901943145289</v>
      </c>
      <c r="O6" s="17">
        <v>1.33901943145289</v>
      </c>
      <c r="P6" s="17">
        <v>3.9767487131430701</v>
      </c>
      <c r="Q6" s="17">
        <v>0</v>
      </c>
      <c r="R6" s="17">
        <v>8.2366250790081295E-4</v>
      </c>
      <c r="S6" s="17">
        <v>4.0214136716546197E-3</v>
      </c>
      <c r="T6" s="17">
        <v>0.64800410453636303</v>
      </c>
      <c r="U6" s="17">
        <v>7.81944332074163E-4</v>
      </c>
      <c r="V6" s="17">
        <v>0.13849751722362699</v>
      </c>
      <c r="W6" s="17">
        <v>2.73718725670067E-2</v>
      </c>
      <c r="X6" s="17">
        <v>1.67763095494303E-2</v>
      </c>
      <c r="Y6" s="17">
        <v>5.8770553999399304</v>
      </c>
      <c r="Z6" s="5">
        <v>2.7087683508435401E-7</v>
      </c>
      <c r="AA6" s="5">
        <v>1.0834997482101201E-6</v>
      </c>
      <c r="AB6" s="17">
        <v>1127.11653791453</v>
      </c>
      <c r="AC6" s="17">
        <v>5.9649080670425496</v>
      </c>
      <c r="AD6" s="17">
        <v>86.805616382766402</v>
      </c>
      <c r="AE6" s="17">
        <v>25.6903091510551</v>
      </c>
      <c r="AF6" s="17">
        <v>2.3413495116652001</v>
      </c>
      <c r="AG6" s="17">
        <v>62.379117717775301</v>
      </c>
      <c r="AH6" s="17">
        <v>9.8519677691981205</v>
      </c>
      <c r="AI6" s="17">
        <v>24.503751733142099</v>
      </c>
      <c r="AJ6" s="17">
        <v>0.18558713299378199</v>
      </c>
      <c r="AK6" s="17">
        <v>4.2763045644560904</v>
      </c>
      <c r="AL6" s="17">
        <v>6.0035643029755802E-2</v>
      </c>
      <c r="AM6" s="17">
        <v>0</v>
      </c>
      <c r="AN6" s="17">
        <v>0</v>
      </c>
      <c r="AO6" s="17">
        <v>5.8421540443572297</v>
      </c>
      <c r="AP6" s="17">
        <v>5.8421540443572297</v>
      </c>
      <c r="AQ6" s="17">
        <v>0</v>
      </c>
      <c r="AR6" s="17">
        <v>0</v>
      </c>
      <c r="AS6" s="17">
        <v>0.69851926550154597</v>
      </c>
      <c r="AT6" s="5">
        <v>2.2676435167891501E-6</v>
      </c>
      <c r="AU6" s="5">
        <v>4.3789156372921099E-6</v>
      </c>
      <c r="AV6" s="17">
        <v>58.027594306607803</v>
      </c>
      <c r="AW6" s="17">
        <v>0.86505365306237803</v>
      </c>
      <c r="AX6" s="17">
        <v>0.13526271364843701</v>
      </c>
      <c r="AY6" s="17">
        <v>0</v>
      </c>
      <c r="AZ6" s="17">
        <v>74.702039709759006</v>
      </c>
      <c r="BA6" s="17">
        <v>0.36766209267601402</v>
      </c>
      <c r="BB6" s="17">
        <v>2.8060301295215399E-3</v>
      </c>
      <c r="BC6" s="17">
        <v>2.0577530967112501E-2</v>
      </c>
      <c r="BD6" s="17">
        <v>1.9877926054222601E-4</v>
      </c>
      <c r="BE6" s="17">
        <v>4.0358228570798601E-4</v>
      </c>
      <c r="BF6" s="17">
        <v>0</v>
      </c>
      <c r="BG6" s="17">
        <v>0</v>
      </c>
      <c r="BH6" s="17">
        <v>4.2787648901720798</v>
      </c>
      <c r="BI6" s="17">
        <v>3.6005084436669401</v>
      </c>
      <c r="BJ6" s="17">
        <v>6.5543242038834396E-2</v>
      </c>
      <c r="BK6" s="17">
        <v>6.2972891268043396E-2</v>
      </c>
      <c r="BL6" s="17">
        <v>253.52906457988101</v>
      </c>
      <c r="BM6" s="17">
        <v>6528.1062309667795</v>
      </c>
      <c r="BN6" s="17">
        <v>667.31750035792004</v>
      </c>
      <c r="BO6" s="17">
        <v>7253.4513256313103</v>
      </c>
      <c r="BP6" s="17">
        <v>0</v>
      </c>
      <c r="BQ6" s="17">
        <v>4.8896961047289604</v>
      </c>
      <c r="BR6" s="17">
        <v>0</v>
      </c>
      <c r="BS6" s="17">
        <v>0.4114613522351</v>
      </c>
      <c r="BT6" s="17">
        <v>1.61860886110815E-3</v>
      </c>
      <c r="BU6" s="17">
        <v>5.4060260184822196E-3</v>
      </c>
      <c r="BV6" s="17">
        <v>4.4958791823184897E-3</v>
      </c>
      <c r="BW6" s="17">
        <v>0.11600036316918801</v>
      </c>
      <c r="BX6" s="17">
        <v>0.11252906763449499</v>
      </c>
      <c r="BY6" s="17">
        <v>40.9366423843436</v>
      </c>
      <c r="BZ6" s="17">
        <v>1.09253521705054</v>
      </c>
      <c r="CA6" s="17">
        <v>0.703328117704768</v>
      </c>
      <c r="CB6" s="17">
        <v>86.805695597149395</v>
      </c>
      <c r="CC6" s="17">
        <v>0.644229276795802</v>
      </c>
      <c r="CD6" s="17">
        <v>0</v>
      </c>
      <c r="CE6" s="5">
        <v>1.17292149239681E-6</v>
      </c>
      <c r="CF6" s="17">
        <v>0.49097052021362703</v>
      </c>
      <c r="CG6" s="17">
        <v>193.033455698593</v>
      </c>
      <c r="CH6" s="17">
        <v>187.06854763155101</v>
      </c>
      <c r="CI6" s="17">
        <v>5.9649080670425496</v>
      </c>
      <c r="CJ6" s="17">
        <v>0.24817322246068799</v>
      </c>
      <c r="CK6" s="17">
        <v>0</v>
      </c>
      <c r="CL6" s="17">
        <v>2.4010239701935099</v>
      </c>
      <c r="CM6" s="17">
        <v>0.57564227715405303</v>
      </c>
      <c r="CN6" s="17">
        <v>15.5947988046539</v>
      </c>
      <c r="CO6" s="17">
        <v>3.2539113616406801</v>
      </c>
      <c r="CP6" s="17">
        <v>2.3413229684573702</v>
      </c>
      <c r="CQ6" s="17">
        <v>62.379199097207298</v>
      </c>
      <c r="CR6" s="17">
        <v>9.2191911947408195E-2</v>
      </c>
      <c r="CS6" s="17">
        <v>0.55575011748430503</v>
      </c>
      <c r="CT6" s="17">
        <v>9.8520237130243498</v>
      </c>
      <c r="CU6" s="17">
        <v>1.7414302726125298E-2</v>
      </c>
      <c r="CV6" s="17">
        <v>30.229598893844098</v>
      </c>
      <c r="CW6" s="17">
        <v>62.104332569606399</v>
      </c>
      <c r="CX6" s="17">
        <v>0</v>
      </c>
      <c r="CY6" s="17">
        <v>0</v>
      </c>
      <c r="CZ6" s="17">
        <v>5.18968444442649</v>
      </c>
      <c r="DA6" s="17">
        <v>0.27818377581538301</v>
      </c>
      <c r="DB6" s="17">
        <v>0</v>
      </c>
      <c r="DC6" s="17">
        <v>250.36519337709501</v>
      </c>
      <c r="DD6" s="17">
        <v>0.264512304600584</v>
      </c>
      <c r="DE6" s="17">
        <v>7.9733320271763297</v>
      </c>
      <c r="DG6" s="25">
        <f t="shared" si="0"/>
        <v>7.9999977530086103E-3</v>
      </c>
      <c r="DH6" s="94">
        <f t="shared" si="1"/>
        <v>1.0126370249798287</v>
      </c>
      <c r="DI6" s="25">
        <f t="shared" si="2"/>
        <v>1.9247000574134344E-2</v>
      </c>
      <c r="DJ6" s="40">
        <f t="shared" si="3"/>
        <v>-3.1982970940655927E-7</v>
      </c>
      <c r="DK6" s="40"/>
      <c r="DL6" s="40">
        <f t="shared" si="4"/>
        <v>-9.1262572805613986E-8</v>
      </c>
      <c r="DM6" s="40">
        <f t="shared" si="5"/>
        <v>-3.9351405084303808E-7</v>
      </c>
      <c r="DN6" s="40">
        <f t="shared" si="5"/>
        <v>-3.9097123120618839E-7</v>
      </c>
      <c r="DO6" s="40">
        <f t="shared" si="6"/>
        <v>-7.5707714991402694E-7</v>
      </c>
      <c r="DP6" s="40">
        <f t="shared" si="7"/>
        <v>-4.6988500330573269E-7</v>
      </c>
      <c r="DQ6" s="72">
        <f t="shared" si="8"/>
        <v>1.1952948785507859E-3</v>
      </c>
      <c r="DR6" s="72">
        <f t="shared" si="9"/>
        <v>-1.6713232765424432E-7</v>
      </c>
      <c r="DS6" s="72">
        <f t="shared" si="10"/>
        <v>9.6634800312483439E-4</v>
      </c>
      <c r="DT6" s="72">
        <f t="shared" si="11"/>
        <v>1.5131984732460883E-4</v>
      </c>
      <c r="DU6" s="72">
        <f t="shared" si="12"/>
        <v>-2.8096879241658628E-6</v>
      </c>
      <c r="DV6" s="72">
        <f t="shared" si="13"/>
        <v>1.7992130510935534E-6</v>
      </c>
      <c r="DW6" s="72">
        <f t="shared" si="14"/>
        <v>1.1043244065262068E-7</v>
      </c>
      <c r="DX6" s="72">
        <f t="shared" si="15"/>
        <v>2.2035386193029387E-7</v>
      </c>
      <c r="DY6" s="72">
        <f t="shared" si="16"/>
        <v>5.3792445573396025E-6</v>
      </c>
      <c r="DZ6" s="72">
        <f t="shared" si="17"/>
        <v>8.6597838889442176E-4</v>
      </c>
      <c r="EA6" s="72">
        <f t="shared" si="18"/>
        <v>5.3825237450786478E-7</v>
      </c>
      <c r="EB6" s="72">
        <f t="shared" si="19"/>
        <v>1.963750546540668E-6</v>
      </c>
      <c r="EC6" s="72">
        <f t="shared" si="20"/>
        <v>-3.1463588850480292E-7</v>
      </c>
      <c r="ED6" s="72">
        <f t="shared" si="21"/>
        <v>1.3660861104935144E-6</v>
      </c>
      <c r="EE6" s="72">
        <f t="shared" si="22"/>
        <v>-2.2944852901013864E-4</v>
      </c>
      <c r="EF6" s="72">
        <f t="shared" si="23"/>
        <v>3.1967982787435328E-7</v>
      </c>
      <c r="EG6" s="72">
        <f t="shared" si="24"/>
        <v>9.1823183943011183E-7</v>
      </c>
      <c r="EH6" s="40">
        <f t="shared" si="25"/>
        <v>5.5869081088412028E-6</v>
      </c>
      <c r="EI6" s="69">
        <f t="shared" si="26"/>
        <v>-8.3479106680821923E-5</v>
      </c>
      <c r="EJ6" s="40">
        <f t="shared" si="27"/>
        <v>2.8793753912352132E-4</v>
      </c>
      <c r="EK6" s="40">
        <f t="shared" si="28"/>
        <v>1.2741162974959159E-6</v>
      </c>
      <c r="EL6" s="40">
        <f t="shared" si="29"/>
        <v>5.1966479439515393E-6</v>
      </c>
      <c r="EM6" s="69">
        <f t="shared" si="30"/>
        <v>-6.3938012942068695E-7</v>
      </c>
      <c r="EN6" s="40">
        <f t="shared" si="31"/>
        <v>-9.6925732192035049E-7</v>
      </c>
      <c r="EO6" s="40">
        <f t="shared" si="32"/>
        <v>-1.0001632730286238E-6</v>
      </c>
      <c r="EP6" s="40"/>
      <c r="EQ6" s="40"/>
      <c r="ER6" s="40"/>
      <c r="ES6" s="40"/>
    </row>
    <row r="7" spans="1:149" x14ac:dyDescent="0.25">
      <c r="A7" s="15" t="s">
        <v>177</v>
      </c>
      <c r="I7" s="15"/>
      <c r="Z7" s="5"/>
      <c r="AA7" s="5"/>
      <c r="AT7" s="5"/>
      <c r="AU7" s="5"/>
      <c r="CE7" s="5"/>
      <c r="DG7" s="25" t="e">
        <f t="shared" si="0"/>
        <v>#DIV/0!</v>
      </c>
      <c r="DH7" s="94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5"/>
        <v>0</v>
      </c>
      <c r="DO7" s="40">
        <f t="shared" si="6"/>
        <v>0</v>
      </c>
      <c r="DP7" s="40">
        <f t="shared" si="7"/>
        <v>0</v>
      </c>
      <c r="DQ7" s="72" t="e">
        <f t="shared" si="8"/>
        <v>#DIV/0!</v>
      </c>
      <c r="DR7" s="72" t="e">
        <f t="shared" si="9"/>
        <v>#DIV/0!</v>
      </c>
      <c r="DS7" s="72" t="e">
        <f t="shared" si="10"/>
        <v>#DIV/0!</v>
      </c>
      <c r="DT7" s="72" t="e">
        <f t="shared" si="11"/>
        <v>#DIV/0!</v>
      </c>
      <c r="DU7" s="72" t="e">
        <f t="shared" si="12"/>
        <v>#DIV/0!</v>
      </c>
      <c r="DV7" s="72" t="e">
        <f t="shared" si="13"/>
        <v>#DIV/0!</v>
      </c>
      <c r="DW7" s="72" t="e">
        <f t="shared" si="14"/>
        <v>#DIV/0!</v>
      </c>
      <c r="DX7" s="72" t="e">
        <f t="shared" si="15"/>
        <v>#DIV/0!</v>
      </c>
      <c r="DY7" s="72" t="e">
        <f t="shared" si="16"/>
        <v>#DIV/0!</v>
      </c>
      <c r="DZ7" s="72" t="e">
        <f t="shared" si="17"/>
        <v>#DIV/0!</v>
      </c>
      <c r="EA7" s="72" t="e">
        <f t="shared" si="18"/>
        <v>#DIV/0!</v>
      </c>
      <c r="EB7" s="72" t="e">
        <f t="shared" si="19"/>
        <v>#DIV/0!</v>
      </c>
      <c r="EC7" s="72" t="e">
        <f t="shared" si="20"/>
        <v>#DIV/0!</v>
      </c>
      <c r="ED7" s="72" t="e">
        <f t="shared" si="21"/>
        <v>#DIV/0!</v>
      </c>
      <c r="EE7" s="72" t="e">
        <f t="shared" si="22"/>
        <v>#DIV/0!</v>
      </c>
      <c r="EF7" s="72" t="e">
        <f t="shared" si="23"/>
        <v>#DIV/0!</v>
      </c>
      <c r="EG7" s="72" t="e">
        <f t="shared" si="24"/>
        <v>#DIV/0!</v>
      </c>
      <c r="EH7" s="40" t="e">
        <f t="shared" si="25"/>
        <v>#DIV/0!</v>
      </c>
      <c r="EI7" s="69" t="e">
        <f t="shared" si="26"/>
        <v>#DIV/0!</v>
      </c>
      <c r="EJ7" s="40" t="e">
        <f t="shared" si="27"/>
        <v>#DIV/0!</v>
      </c>
      <c r="EK7" s="40" t="e">
        <f t="shared" si="28"/>
        <v>#DIV/0!</v>
      </c>
      <c r="EL7" s="40" t="e">
        <f t="shared" si="29"/>
        <v>#DIV/0!</v>
      </c>
      <c r="EM7" s="69" t="e">
        <f t="shared" si="30"/>
        <v>#DIV/0!</v>
      </c>
      <c r="EN7" s="40" t="e">
        <f t="shared" si="31"/>
        <v>#DIV/0!</v>
      </c>
      <c r="EO7" s="40" t="e">
        <f t="shared" si="32"/>
        <v>#DIV/0!</v>
      </c>
      <c r="EP7" s="40"/>
      <c r="EQ7" s="40"/>
      <c r="ER7" s="40"/>
      <c r="ES7" s="40"/>
    </row>
    <row r="8" spans="1:149" x14ac:dyDescent="0.25">
      <c r="A8" s="15" t="s">
        <v>178</v>
      </c>
      <c r="B8" s="15">
        <v>142.29358059</v>
      </c>
      <c r="D8" s="15">
        <v>927.03682651999998</v>
      </c>
      <c r="E8" s="15">
        <v>24.641132039999999</v>
      </c>
      <c r="F8" s="15">
        <v>23.879955720000002</v>
      </c>
      <c r="G8" s="15">
        <v>3.7998822200000002</v>
      </c>
      <c r="H8" s="15">
        <v>31.02768425</v>
      </c>
      <c r="I8" s="15"/>
      <c r="J8" s="17" t="s">
        <v>178</v>
      </c>
      <c r="K8" s="17">
        <v>0</v>
      </c>
      <c r="L8" s="17">
        <v>0.34462151564279597</v>
      </c>
      <c r="M8" s="17">
        <v>3.1307609125169902E-2</v>
      </c>
      <c r="N8" s="17">
        <v>0.16594436817879901</v>
      </c>
      <c r="O8" s="17">
        <v>0.16594436817879901</v>
      </c>
      <c r="P8" s="17">
        <v>0.49283731587575802</v>
      </c>
      <c r="Q8" s="17">
        <v>0</v>
      </c>
      <c r="R8" s="17">
        <v>1.05143428804488E-4</v>
      </c>
      <c r="S8" s="17">
        <v>5.1334813152774795E-4</v>
      </c>
      <c r="T8" s="17">
        <v>8.0306910540890106E-2</v>
      </c>
      <c r="U8" s="5">
        <v>9.9817981542883101E-5</v>
      </c>
      <c r="V8" s="17">
        <v>1.7163934961787499E-2</v>
      </c>
      <c r="W8" s="17">
        <v>3.4941146260134299E-3</v>
      </c>
      <c r="X8" s="17">
        <v>2.1415526061387699E-3</v>
      </c>
      <c r="Y8" s="17">
        <v>0.72834185974117704</v>
      </c>
      <c r="Z8" s="5">
        <v>3.4578126512232799E-8</v>
      </c>
      <c r="AA8" s="5">
        <v>1.3831261557455201E-7</v>
      </c>
      <c r="AB8" s="17">
        <v>142.29352832332901</v>
      </c>
      <c r="AC8" s="17">
        <v>0.76117730010967899</v>
      </c>
      <c r="AD8" s="17">
        <v>11.0810364872655</v>
      </c>
      <c r="AE8" s="17">
        <v>3.2794559729272401</v>
      </c>
      <c r="AF8" s="17">
        <v>0.29888145471981997</v>
      </c>
      <c r="AG8" s="17">
        <v>7.9629109138709202</v>
      </c>
      <c r="AH8" s="17">
        <v>1.25763711492143</v>
      </c>
      <c r="AI8" s="17">
        <v>3.03674078111225</v>
      </c>
      <c r="AJ8" s="17">
        <v>2.2999705667380702E-2</v>
      </c>
      <c r="AK8" s="17">
        <v>0.52996082767823505</v>
      </c>
      <c r="AL8" s="17">
        <v>7.4402031944238497E-3</v>
      </c>
      <c r="AM8" s="17">
        <v>0</v>
      </c>
      <c r="AN8" s="17">
        <v>0</v>
      </c>
      <c r="AO8" s="17">
        <v>0.72401684648405695</v>
      </c>
      <c r="AP8" s="17">
        <v>0.72401684648405695</v>
      </c>
      <c r="AQ8" s="17">
        <v>0</v>
      </c>
      <c r="AR8" s="17">
        <v>0</v>
      </c>
      <c r="AS8" s="17">
        <v>8.6567112811794106E-2</v>
      </c>
      <c r="AT8" s="5">
        <v>2.8947340652020198E-7</v>
      </c>
      <c r="AU8" s="5">
        <v>5.5898073338366395E-7</v>
      </c>
      <c r="AV8" s="17">
        <v>7.4162917422576404</v>
      </c>
      <c r="AW8" s="17">
        <v>0.107205875231545</v>
      </c>
      <c r="AX8" s="17">
        <v>1.6763054281327901E-2</v>
      </c>
      <c r="AY8" s="17">
        <v>0</v>
      </c>
      <c r="AZ8" s="17">
        <v>9.25779410322491</v>
      </c>
      <c r="BA8" s="17">
        <v>4.5564228880085003E-2</v>
      </c>
      <c r="BB8" s="17">
        <v>3.58200130072697E-4</v>
      </c>
      <c r="BC8" s="17">
        <v>2.6267923477570699E-3</v>
      </c>
      <c r="BD8" s="5">
        <v>2.5374683895787499E-5</v>
      </c>
      <c r="BE8" s="5">
        <v>5.1518352210409103E-5</v>
      </c>
      <c r="BF8" s="17">
        <v>0</v>
      </c>
      <c r="BG8" s="17">
        <v>0</v>
      </c>
      <c r="BH8" s="17">
        <v>0.53026557679552699</v>
      </c>
      <c r="BI8" s="17">
        <v>0.45961760173503702</v>
      </c>
      <c r="BJ8" s="17">
        <v>8.3668263882229008E-3</v>
      </c>
      <c r="BK8" s="17">
        <v>8.0387088377784008E-3</v>
      </c>
      <c r="BL8" s="17">
        <v>31.419763620430199</v>
      </c>
      <c r="BM8" s="17">
        <v>834.33286523256004</v>
      </c>
      <c r="BN8" s="17">
        <v>85.287405775227697</v>
      </c>
      <c r="BO8" s="17">
        <v>927.03656275004505</v>
      </c>
      <c r="BP8" s="17">
        <v>0</v>
      </c>
      <c r="BQ8" s="17">
        <v>0.60597896021483999</v>
      </c>
      <c r="BR8" s="17">
        <v>0</v>
      </c>
      <c r="BS8" s="17">
        <v>5.1159049868990301E-2</v>
      </c>
      <c r="BT8" s="17">
        <v>2.06621742999718E-4</v>
      </c>
      <c r="BU8" s="17">
        <v>6.9009376335808E-4</v>
      </c>
      <c r="BV8" s="17">
        <v>5.7390953982704705E-4</v>
      </c>
      <c r="BW8" s="17">
        <v>1.4615449019902201E-2</v>
      </c>
      <c r="BX8" s="17">
        <v>1.4364720768090301E-2</v>
      </c>
      <c r="BY8" s="17">
        <v>5.0732625720332702</v>
      </c>
      <c r="BZ8" s="17">
        <v>0.13946594649382399</v>
      </c>
      <c r="CA8" s="17">
        <v>8.9782364424014896E-2</v>
      </c>
      <c r="CB8" s="17">
        <v>11.0810471135435</v>
      </c>
      <c r="CC8" s="17">
        <v>8.2238155469942703E-2</v>
      </c>
      <c r="CD8" s="17">
        <v>0</v>
      </c>
      <c r="CE8" s="5">
        <v>1.4972689164834001E-7</v>
      </c>
      <c r="CF8" s="17">
        <v>6.2674085484217601E-2</v>
      </c>
      <c r="CG8" s="17">
        <v>24.641124861154001</v>
      </c>
      <c r="CH8" s="17">
        <v>23.8799475610443</v>
      </c>
      <c r="CI8" s="17">
        <v>0.76117730010967899</v>
      </c>
      <c r="CJ8" s="17">
        <v>3.1680157884003801E-2</v>
      </c>
      <c r="CK8" s="17">
        <v>0</v>
      </c>
      <c r="CL8" s="17">
        <v>0.30649918109316099</v>
      </c>
      <c r="CM8" s="17">
        <v>7.3482719974426305E-2</v>
      </c>
      <c r="CN8" s="17">
        <v>1.9907314656878099</v>
      </c>
      <c r="CO8" s="17">
        <v>0.41537289626702301</v>
      </c>
      <c r="CP8" s="17">
        <v>0.29887773111327898</v>
      </c>
      <c r="CQ8" s="17">
        <v>7.96291945909599</v>
      </c>
      <c r="CR8" s="17">
        <v>1.1425349204114201E-2</v>
      </c>
      <c r="CS8" s="17">
        <v>7.0943402062423805E-2</v>
      </c>
      <c r="CT8" s="17">
        <v>1.2576451665316299</v>
      </c>
      <c r="CU8" s="17">
        <v>2.22299515093393E-3</v>
      </c>
      <c r="CV8" s="17">
        <v>3.7998823144562501</v>
      </c>
      <c r="CW8" s="17">
        <v>7.6965627949699096</v>
      </c>
      <c r="CX8" s="17">
        <v>0</v>
      </c>
      <c r="CY8" s="17">
        <v>0</v>
      </c>
      <c r="CZ8" s="17">
        <v>0.64315578895699399</v>
      </c>
      <c r="DA8" s="17">
        <v>3.4475200927962399E-2</v>
      </c>
      <c r="DB8" s="17">
        <v>0</v>
      </c>
      <c r="DC8" s="17">
        <v>31.027672335852099</v>
      </c>
      <c r="DD8" s="17">
        <v>3.2780987193933901E-2</v>
      </c>
      <c r="DE8" s="17">
        <v>0.98813175381965102</v>
      </c>
      <c r="DG8" s="25">
        <f t="shared" si="0"/>
        <v>7.99999918046089E-3</v>
      </c>
      <c r="DH8" s="94">
        <f t="shared" si="1"/>
        <v>1.0126368256159854</v>
      </c>
      <c r="DI8" s="25">
        <f t="shared" si="2"/>
        <v>1.9247010512067363E-2</v>
      </c>
      <c r="DJ8" s="40">
        <f t="shared" si="3"/>
        <v>-3.6731573395309732E-7</v>
      </c>
      <c r="DK8" s="40"/>
      <c r="DL8" s="40">
        <f t="shared" si="4"/>
        <v>-2.845301797955472E-7</v>
      </c>
      <c r="DM8" s="40">
        <f t="shared" si="5"/>
        <v>-2.9133588448793488E-7</v>
      </c>
      <c r="DN8" s="40">
        <f t="shared" si="5"/>
        <v>-3.4166544515168079E-7</v>
      </c>
      <c r="DO8" s="40">
        <f t="shared" si="6"/>
        <v>2.4857678334241024E-8</v>
      </c>
      <c r="DP8" s="40">
        <f t="shared" si="7"/>
        <v>-3.8398443806316418E-7</v>
      </c>
      <c r="DQ8" s="72">
        <f t="shared" si="8"/>
        <v>1.1962023758579424E-3</v>
      </c>
      <c r="DR8" s="72">
        <f t="shared" si="9"/>
        <v>1.638421051143238E-7</v>
      </c>
      <c r="DS8" s="72">
        <f t="shared" si="10"/>
        <v>9.676700785822489E-4</v>
      </c>
      <c r="DT8" s="72">
        <f t="shared" si="11"/>
        <v>1.5112879368852709E-4</v>
      </c>
      <c r="DU8" s="72">
        <f t="shared" si="12"/>
        <v>-1.9962523907405759E-6</v>
      </c>
      <c r="DV8" s="72">
        <f t="shared" si="13"/>
        <v>9.4100704371961008E-7</v>
      </c>
      <c r="DW8" s="72">
        <f t="shared" si="14"/>
        <v>-6.9602091645680063E-8</v>
      </c>
      <c r="DX8" s="72">
        <f t="shared" si="15"/>
        <v>-4.5262770890729304E-7</v>
      </c>
      <c r="DY8" s="72">
        <f t="shared" si="16"/>
        <v>6.2656393123599493E-6</v>
      </c>
      <c r="DZ8" s="72">
        <f t="shared" si="17"/>
        <v>8.6695212201559331E-4</v>
      </c>
      <c r="EA8" s="72">
        <f t="shared" si="18"/>
        <v>-1.0743702811217427E-6</v>
      </c>
      <c r="EB8" s="72">
        <f t="shared" si="19"/>
        <v>-7.7791384251128012E-7</v>
      </c>
      <c r="EC8" s="72">
        <f t="shared" si="20"/>
        <v>-3.2405457124723103E-7</v>
      </c>
      <c r="ED8" s="72">
        <f t="shared" si="21"/>
        <v>-5.1375047276669218E-6</v>
      </c>
      <c r="EE8" s="72">
        <f t="shared" si="22"/>
        <v>-2.2998575670058502E-4</v>
      </c>
      <c r="EF8" s="72">
        <f t="shared" si="23"/>
        <v>6.8583995749262278E-7</v>
      </c>
      <c r="EG8" s="72">
        <f t="shared" si="24"/>
        <v>3.739269362544736E-7</v>
      </c>
      <c r="EH8" s="40">
        <f t="shared" si="25"/>
        <v>7.6682569762623182E-6</v>
      </c>
      <c r="EI8" s="69">
        <f t="shared" si="26"/>
        <v>-7.7498111589117716E-5</v>
      </c>
      <c r="EJ8" s="40">
        <f t="shared" si="27"/>
        <v>2.9142208573200489E-4</v>
      </c>
      <c r="EK8" s="40">
        <f t="shared" si="28"/>
        <v>-4.76632888455895E-6</v>
      </c>
      <c r="EL8" s="40">
        <f t="shared" si="29"/>
        <v>-3.5125569831482083E-6</v>
      </c>
      <c r="EM8" s="69">
        <f t="shared" si="30"/>
        <v>-4.004019074368071E-6</v>
      </c>
      <c r="EN8" s="40">
        <f t="shared" si="31"/>
        <v>-1.0396172883742416E-6</v>
      </c>
      <c r="EO8" s="40">
        <f t="shared" si="32"/>
        <v>-1.0727552614528218E-6</v>
      </c>
      <c r="EP8" s="40"/>
      <c r="EQ8" s="40"/>
      <c r="ER8" s="40"/>
      <c r="ES8" s="40"/>
    </row>
    <row r="9" spans="1:149" x14ac:dyDescent="0.25">
      <c r="A9" s="15" t="s">
        <v>179</v>
      </c>
      <c r="B9" s="15">
        <v>132.81153775999999</v>
      </c>
      <c r="D9" s="15">
        <v>866.96318354000005</v>
      </c>
      <c r="E9" s="15">
        <v>23.306710679999998</v>
      </c>
      <c r="F9" s="15">
        <v>22.586329540000001</v>
      </c>
      <c r="G9" s="15">
        <v>3.6495680799999999</v>
      </c>
      <c r="H9" s="15">
        <v>29.710179790000002</v>
      </c>
      <c r="I9" s="15"/>
      <c r="J9" s="17" t="s">
        <v>179</v>
      </c>
      <c r="K9" s="17">
        <v>0</v>
      </c>
      <c r="L9" s="17">
        <v>0.32998796618086701</v>
      </c>
      <c r="M9" s="17">
        <v>2.9978189455156502E-2</v>
      </c>
      <c r="N9" s="17">
        <v>0.15889792608063599</v>
      </c>
      <c r="O9" s="17">
        <v>0.15889792608063599</v>
      </c>
      <c r="P9" s="17">
        <v>0.47191057983762902</v>
      </c>
      <c r="Q9" s="17">
        <v>0</v>
      </c>
      <c r="R9" s="5">
        <v>9.9447116078859305E-5</v>
      </c>
      <c r="S9" s="5">
        <v>4.8553968705390802E-4</v>
      </c>
      <c r="T9" s="17">
        <v>7.6896800456515396E-2</v>
      </c>
      <c r="U9" s="5">
        <v>9.4411259808321302E-5</v>
      </c>
      <c r="V9" s="17">
        <v>1.6435154629213598E-2</v>
      </c>
      <c r="W9" s="17">
        <v>3.3048306023578402E-3</v>
      </c>
      <c r="X9" s="17">
        <v>2.02554093156302E-3</v>
      </c>
      <c r="Y9" s="17">
        <v>0.69741502394770605</v>
      </c>
      <c r="Z9" s="5">
        <v>3.2705085070851002E-8</v>
      </c>
      <c r="AA9" s="5">
        <v>1.3081939185502401E-7</v>
      </c>
      <c r="AB9" s="17">
        <v>132.811418455992</v>
      </c>
      <c r="AC9" s="17">
        <v>0.720380391871558</v>
      </c>
      <c r="AD9" s="17">
        <v>10.4807548184769</v>
      </c>
      <c r="AE9" s="17">
        <v>3.1018019929782699</v>
      </c>
      <c r="AF9" s="17">
        <v>0.28269020067571599</v>
      </c>
      <c r="AG9" s="17">
        <v>7.5315449219288197</v>
      </c>
      <c r="AH9" s="17">
        <v>1.18950863164624</v>
      </c>
      <c r="AI9" s="17">
        <v>2.9077939579043899</v>
      </c>
      <c r="AJ9" s="17">
        <v>2.20231138544618E-2</v>
      </c>
      <c r="AK9" s="17">
        <v>0.507457888236578</v>
      </c>
      <c r="AL9" s="17">
        <v>7.1242707359689596E-3</v>
      </c>
      <c r="AM9" s="17">
        <v>0</v>
      </c>
      <c r="AN9" s="17">
        <v>0</v>
      </c>
      <c r="AO9" s="17">
        <v>0.69327292328003598</v>
      </c>
      <c r="AP9" s="17">
        <v>0.69327292328003598</v>
      </c>
      <c r="AQ9" s="17">
        <v>0</v>
      </c>
      <c r="AR9" s="17">
        <v>0</v>
      </c>
      <c r="AS9" s="17">
        <v>8.2891510077051506E-2</v>
      </c>
      <c r="AT9" s="5">
        <v>2.7378909933221901E-7</v>
      </c>
      <c r="AU9" s="5">
        <v>5.2870100108842097E-7</v>
      </c>
      <c r="AV9" s="17">
        <v>6.9357027713200701</v>
      </c>
      <c r="AW9" s="17">
        <v>0.10265359213688401</v>
      </c>
      <c r="AX9" s="17">
        <v>1.60512060832762E-2</v>
      </c>
      <c r="AY9" s="17">
        <v>0</v>
      </c>
      <c r="AZ9" s="17">
        <v>8.8646887877448499</v>
      </c>
      <c r="BA9" s="17">
        <v>4.3629440304458297E-2</v>
      </c>
      <c r="BB9" s="5">
        <v>3.3879485220765298E-4</v>
      </c>
      <c r="BC9" s="17">
        <v>2.4844955218615802E-3</v>
      </c>
      <c r="BD9" s="5">
        <v>2.40004015718954E-5</v>
      </c>
      <c r="BE9" s="5">
        <v>4.8727737561798301E-5</v>
      </c>
      <c r="BF9" s="17">
        <v>0</v>
      </c>
      <c r="BG9" s="17">
        <v>0</v>
      </c>
      <c r="BH9" s="17">
        <v>0.50774962741419305</v>
      </c>
      <c r="BI9" s="17">
        <v>0.43471910867132901</v>
      </c>
      <c r="BJ9" s="17">
        <v>7.9135653697977801E-3</v>
      </c>
      <c r="BK9" s="17">
        <v>7.6032373771612099E-3</v>
      </c>
      <c r="BL9" s="17">
        <v>30.085607764678599</v>
      </c>
      <c r="BM9" s="17">
        <v>780.26662319152001</v>
      </c>
      <c r="BN9" s="17">
        <v>79.760590203762106</v>
      </c>
      <c r="BO9" s="17">
        <v>866.96291616660301</v>
      </c>
      <c r="BP9" s="17">
        <v>0</v>
      </c>
      <c r="BQ9" s="17">
        <v>0.58024717867910003</v>
      </c>
      <c r="BR9" s="17">
        <v>0</v>
      </c>
      <c r="BS9" s="17">
        <v>4.8919621824655403E-2</v>
      </c>
      <c r="BT9" s="5">
        <v>1.9542846599094899E-4</v>
      </c>
      <c r="BU9" s="5">
        <v>6.5271241883408499E-4</v>
      </c>
      <c r="BV9" s="5">
        <v>5.4282401653466396E-4</v>
      </c>
      <c r="BW9" s="17">
        <v>1.3898776906584601E-2</v>
      </c>
      <c r="BX9" s="17">
        <v>1.3586550813781E-2</v>
      </c>
      <c r="BY9" s="17">
        <v>4.85784124348947</v>
      </c>
      <c r="BZ9" s="17">
        <v>0.131910790963254</v>
      </c>
      <c r="CA9" s="17">
        <v>8.4918626851193502E-2</v>
      </c>
      <c r="CB9" s="17">
        <v>10.4807636700342</v>
      </c>
      <c r="CC9" s="17">
        <v>7.77830250720635E-2</v>
      </c>
      <c r="CD9" s="17">
        <v>0</v>
      </c>
      <c r="CE9" s="5">
        <v>1.4161559329133499E-7</v>
      </c>
      <c r="CF9" s="17">
        <v>5.9278906727955098E-2</v>
      </c>
      <c r="CG9" s="17">
        <v>23.306704294052398</v>
      </c>
      <c r="CH9" s="17">
        <v>22.586323902180901</v>
      </c>
      <c r="CI9" s="17">
        <v>0.720380391871558</v>
      </c>
      <c r="CJ9" s="17">
        <v>2.9964000727525201E-2</v>
      </c>
      <c r="CK9" s="17">
        <v>0</v>
      </c>
      <c r="CL9" s="17">
        <v>0.28989538605686799</v>
      </c>
      <c r="CM9" s="17">
        <v>6.9502052062148198E-2</v>
      </c>
      <c r="CN9" s="17">
        <v>1.8828874904236701</v>
      </c>
      <c r="CO9" s="17">
        <v>0.39287161868858</v>
      </c>
      <c r="CP9" s="17">
        <v>0.28268697961275802</v>
      </c>
      <c r="CQ9" s="17">
        <v>7.53155687098001</v>
      </c>
      <c r="CR9" s="17">
        <v>1.09401797104493E-2</v>
      </c>
      <c r="CS9" s="17">
        <v>6.7100253862222098E-2</v>
      </c>
      <c r="CT9" s="17">
        <v>1.1895151077233399</v>
      </c>
      <c r="CU9" s="17">
        <v>2.1025715813202299E-3</v>
      </c>
      <c r="CV9" s="17">
        <v>3.6495648329282302</v>
      </c>
      <c r="CW9" s="17">
        <v>7.3697497471268303</v>
      </c>
      <c r="CX9" s="17">
        <v>0</v>
      </c>
      <c r="CY9" s="17">
        <v>0</v>
      </c>
      <c r="CZ9" s="17">
        <v>0.61584630503524596</v>
      </c>
      <c r="DA9" s="17">
        <v>3.3011288587991197E-2</v>
      </c>
      <c r="DB9" s="17">
        <v>0</v>
      </c>
      <c r="DC9" s="17">
        <v>29.710167297739702</v>
      </c>
      <c r="DD9" s="17">
        <v>3.1388994442776201E-2</v>
      </c>
      <c r="DE9" s="17">
        <v>0.946174308961788</v>
      </c>
      <c r="DG9" s="25">
        <f t="shared" si="0"/>
        <v>7.9999993563591425E-3</v>
      </c>
      <c r="DH9" s="94">
        <f t="shared" si="1"/>
        <v>1.0126367671772571</v>
      </c>
      <c r="DI9" s="25">
        <f t="shared" si="2"/>
        <v>1.9247005867535319E-2</v>
      </c>
      <c r="DJ9" s="40">
        <f t="shared" si="3"/>
        <v>-8.9829550961916674E-7</v>
      </c>
      <c r="DK9" s="40"/>
      <c r="DL9" s="40">
        <f t="shared" si="4"/>
        <v>-3.084022506528121E-7</v>
      </c>
      <c r="DM9" s="40">
        <f t="shared" si="5"/>
        <v>-2.7399609012744749E-7</v>
      </c>
      <c r="DN9" s="40">
        <f t="shared" si="5"/>
        <v>-2.496120093560323E-7</v>
      </c>
      <c r="DO9" s="40">
        <f t="shared" si="6"/>
        <v>-8.8971398765776847E-7</v>
      </c>
      <c r="DP9" s="40">
        <f t="shared" si="7"/>
        <v>-4.2047070695221975E-7</v>
      </c>
      <c r="DQ9" s="72">
        <f t="shared" si="8"/>
        <v>1.1957646661401812E-3</v>
      </c>
      <c r="DR9" s="72">
        <f t="shared" si="9"/>
        <v>-7.6628796543057707E-7</v>
      </c>
      <c r="DS9" s="72">
        <f t="shared" si="10"/>
        <v>9.6791873849374414E-4</v>
      </c>
      <c r="DT9" s="72">
        <f t="shared" si="11"/>
        <v>1.4986322916651823E-4</v>
      </c>
      <c r="DU9" s="72">
        <f t="shared" si="12"/>
        <v>4.511105214327227E-6</v>
      </c>
      <c r="DV9" s="72">
        <f t="shared" si="13"/>
        <v>3.3205324254923955E-6</v>
      </c>
      <c r="DW9" s="72">
        <f t="shared" si="14"/>
        <v>-1.7015580846232617E-7</v>
      </c>
      <c r="DX9" s="72">
        <f t="shared" si="15"/>
        <v>-3.1073289171063345E-6</v>
      </c>
      <c r="DY9" s="72">
        <f t="shared" si="16"/>
        <v>5.6159714914811631E-6</v>
      </c>
      <c r="DZ9" s="72">
        <f t="shared" si="17"/>
        <v>8.6618287999050208E-4</v>
      </c>
      <c r="EA9" s="72">
        <f t="shared" si="18"/>
        <v>1.72896603515559E-6</v>
      </c>
      <c r="EB9" s="72">
        <f t="shared" si="19"/>
        <v>-2.8020080715634232E-6</v>
      </c>
      <c r="EC9" s="72">
        <f t="shared" si="20"/>
        <v>-4.0273354829420366E-8</v>
      </c>
      <c r="ED9" s="72">
        <f t="shared" si="21"/>
        <v>2.4222962395815933E-6</v>
      </c>
      <c r="EE9" s="72">
        <f t="shared" si="22"/>
        <v>-2.2934676108273168E-4</v>
      </c>
      <c r="EF9" s="72">
        <f t="shared" si="23"/>
        <v>-1.1431730576578381E-7</v>
      </c>
      <c r="EG9" s="72">
        <f t="shared" si="24"/>
        <v>-1.5474606067028518E-7</v>
      </c>
      <c r="EH9" s="40">
        <f t="shared" si="25"/>
        <v>6.4574869852839586E-6</v>
      </c>
      <c r="EI9" s="69">
        <f t="shared" si="26"/>
        <v>-8.3050180485295925E-5</v>
      </c>
      <c r="EJ9" s="40">
        <f t="shared" si="27"/>
        <v>2.9054482596306986E-4</v>
      </c>
      <c r="EK9" s="40">
        <f t="shared" si="28"/>
        <v>-1.1047509784524213E-6</v>
      </c>
      <c r="EL9" s="40">
        <f t="shared" si="29"/>
        <v>4.3788393765395066E-6</v>
      </c>
      <c r="EM9" s="69">
        <f t="shared" si="30"/>
        <v>4.3698284297886857E-6</v>
      </c>
      <c r="EN9" s="40">
        <f t="shared" si="31"/>
        <v>-1.0012773405675557E-6</v>
      </c>
      <c r="EO9" s="40">
        <f t="shared" si="32"/>
        <v>-1.0332126225767095E-6</v>
      </c>
      <c r="EP9" s="40"/>
      <c r="EQ9" s="40"/>
      <c r="ER9" s="40"/>
      <c r="ES9" s="40"/>
    </row>
    <row r="10" spans="1:149" x14ac:dyDescent="0.25">
      <c r="A10" s="15" t="s">
        <v>180</v>
      </c>
      <c r="B10" s="15">
        <v>13.16976135</v>
      </c>
      <c r="D10" s="15">
        <v>90.109850399999999</v>
      </c>
      <c r="E10" s="15">
        <v>2.6247741599999999</v>
      </c>
      <c r="F10" s="15">
        <v>2.5389216299999999</v>
      </c>
      <c r="G10" s="15">
        <v>1.09825832</v>
      </c>
      <c r="H10" s="15">
        <v>3.3208787399999999</v>
      </c>
      <c r="I10" s="15"/>
      <c r="J10" s="17" t="s">
        <v>180</v>
      </c>
      <c r="K10" s="17">
        <v>0</v>
      </c>
      <c r="L10" s="17">
        <v>3.6884705697955697E-2</v>
      </c>
      <c r="M10" s="17">
        <v>3.35081584373529E-3</v>
      </c>
      <c r="N10" s="17">
        <v>1.7760896692140999E-2</v>
      </c>
      <c r="O10" s="17">
        <v>1.7760896692140999E-2</v>
      </c>
      <c r="P10" s="17">
        <v>5.2748144182278099E-2</v>
      </c>
      <c r="Q10" s="17">
        <v>0</v>
      </c>
      <c r="R10" s="5">
        <v>1.1178826810408E-5</v>
      </c>
      <c r="S10" s="5">
        <v>5.4579606144281503E-5</v>
      </c>
      <c r="T10" s="17">
        <v>8.5952298240380906E-3</v>
      </c>
      <c r="U10" s="5">
        <v>1.06125664072487E-5</v>
      </c>
      <c r="V10" s="17">
        <v>1.8370255003951699E-3</v>
      </c>
      <c r="W10" s="17">
        <v>3.7149556044246702E-4</v>
      </c>
      <c r="X10" s="17">
        <v>2.2769115450542001E-4</v>
      </c>
      <c r="Y10" s="17">
        <v>7.7954123645783302E-2</v>
      </c>
      <c r="Z10" s="5">
        <v>3.6763317294708301E-9</v>
      </c>
      <c r="AA10" s="5">
        <v>1.47054459674707E-8</v>
      </c>
      <c r="AB10" s="17">
        <v>13.1697665195081</v>
      </c>
      <c r="AC10" s="17">
        <v>8.5852485435715997E-2</v>
      </c>
      <c r="AD10" s="17">
        <v>1.1781387368618299</v>
      </c>
      <c r="AE10" s="17">
        <v>0.34867249789183002</v>
      </c>
      <c r="AF10" s="17">
        <v>3.1777087363657898E-2</v>
      </c>
      <c r="AG10" s="17">
        <v>0.84661803270556601</v>
      </c>
      <c r="AH10" s="17">
        <v>0.13371224171475399</v>
      </c>
      <c r="AI10" s="17">
        <v>0.32502084550405902</v>
      </c>
      <c r="AJ10" s="17">
        <v>2.4616261948444901E-3</v>
      </c>
      <c r="AK10" s="17">
        <v>5.6721423038740698E-2</v>
      </c>
      <c r="AL10" s="17">
        <v>7.96313977044374E-4</v>
      </c>
      <c r="AM10" s="17">
        <v>0</v>
      </c>
      <c r="AN10" s="17">
        <v>0</v>
      </c>
      <c r="AO10" s="17">
        <v>7.7491122379889393E-2</v>
      </c>
      <c r="AP10" s="17">
        <v>7.7491122379889393E-2</v>
      </c>
      <c r="AQ10" s="17">
        <v>0</v>
      </c>
      <c r="AR10" s="17">
        <v>0</v>
      </c>
      <c r="AS10" s="17">
        <v>9.2651321714975407E-3</v>
      </c>
      <c r="AT10" s="5">
        <v>3.07763259037572E-8</v>
      </c>
      <c r="AU10" s="5">
        <v>5.9430789324117998E-8</v>
      </c>
      <c r="AV10" s="17">
        <v>0.72087826408064404</v>
      </c>
      <c r="AW10" s="17">
        <v>1.14741713663696E-2</v>
      </c>
      <c r="AX10" s="17">
        <v>1.79413623732755E-3</v>
      </c>
      <c r="AY10" s="17">
        <v>0</v>
      </c>
      <c r="AZ10" s="17">
        <v>0.990858502401748</v>
      </c>
      <c r="BA10" s="17">
        <v>4.8767156291164397E-3</v>
      </c>
      <c r="BB10" s="5">
        <v>3.8084293721787699E-5</v>
      </c>
      <c r="BC10" s="17">
        <v>2.7928096253796E-4</v>
      </c>
      <c r="BD10" s="5">
        <v>2.6978312031173302E-6</v>
      </c>
      <c r="BE10" s="5">
        <v>5.4774263242888599E-6</v>
      </c>
      <c r="BF10" s="17">
        <v>0</v>
      </c>
      <c r="BG10" s="17">
        <v>0</v>
      </c>
      <c r="BH10" s="17">
        <v>5.6754036140643803E-2</v>
      </c>
      <c r="BI10" s="17">
        <v>4.8866590276514701E-2</v>
      </c>
      <c r="BJ10" s="17">
        <v>8.8956089441514098E-4</v>
      </c>
      <c r="BK10" s="17">
        <v>8.5467760159173604E-4</v>
      </c>
      <c r="BL10" s="17">
        <v>3.3628428600560998</v>
      </c>
      <c r="BM10" s="17">
        <v>81.0988338651985</v>
      </c>
      <c r="BN10" s="17">
        <v>8.2901098232444195</v>
      </c>
      <c r="BO10" s="17">
        <v>90.109821952523603</v>
      </c>
      <c r="BP10" s="17">
        <v>0</v>
      </c>
      <c r="BQ10" s="17">
        <v>6.4857594487342601E-2</v>
      </c>
      <c r="BR10" s="17">
        <v>0</v>
      </c>
      <c r="BS10" s="17">
        <v>5.4714438389082704E-3</v>
      </c>
      <c r="BT10" s="5">
        <v>2.1967783814767599E-5</v>
      </c>
      <c r="BU10" s="5">
        <v>7.3370504141933505E-5</v>
      </c>
      <c r="BV10" s="5">
        <v>6.1017774764794301E-5</v>
      </c>
      <c r="BW10" s="17">
        <v>1.55845931755926E-3</v>
      </c>
      <c r="BX10" s="17">
        <v>1.5272623555283599E-3</v>
      </c>
      <c r="BY10" s="17">
        <v>0.54298897739711305</v>
      </c>
      <c r="BZ10" s="17">
        <v>1.48280571217557E-2</v>
      </c>
      <c r="CA10" s="17">
        <v>9.5456666501319998E-3</v>
      </c>
      <c r="CB10" s="17">
        <v>1.17813996042703</v>
      </c>
      <c r="CC10" s="17">
        <v>8.7435677397664103E-3</v>
      </c>
      <c r="CD10" s="17">
        <v>0</v>
      </c>
      <c r="CE10" s="5">
        <v>1.5919002188087301E-8</v>
      </c>
      <c r="CF10" s="17">
        <v>6.66352497009981E-3</v>
      </c>
      <c r="CG10" s="17">
        <v>2.6247744035670699</v>
      </c>
      <c r="CH10" s="17">
        <v>2.53892191813136</v>
      </c>
      <c r="CI10" s="17">
        <v>8.5852485435715997E-2</v>
      </c>
      <c r="CJ10" s="17">
        <v>3.3682434123139099E-3</v>
      </c>
      <c r="CK10" s="17">
        <v>0</v>
      </c>
      <c r="CL10" s="17">
        <v>3.2587066585095602E-2</v>
      </c>
      <c r="CM10" s="17">
        <v>7.8126957566538192E-3</v>
      </c>
      <c r="CN10" s="17">
        <v>0.21165520814387301</v>
      </c>
      <c r="CO10" s="17">
        <v>4.4162554495499801E-2</v>
      </c>
      <c r="CP10" s="17">
        <v>3.1776763284225303E-2</v>
      </c>
      <c r="CQ10" s="17">
        <v>0.84661914603967203</v>
      </c>
      <c r="CR10" s="17">
        <v>1.2228131863732299E-3</v>
      </c>
      <c r="CS10" s="17">
        <v>7.5427178579892699E-3</v>
      </c>
      <c r="CT10" s="17">
        <v>0.13371313458666001</v>
      </c>
      <c r="CU10" s="17">
        <v>2.3634870506015801E-4</v>
      </c>
      <c r="CV10" s="17">
        <v>1.0982574535513601</v>
      </c>
      <c r="CW10" s="17">
        <v>0.82376004668304703</v>
      </c>
      <c r="CX10" s="17">
        <v>0</v>
      </c>
      <c r="CY10" s="17">
        <v>0</v>
      </c>
      <c r="CZ10" s="17">
        <v>6.8836582810121394E-2</v>
      </c>
      <c r="DA10" s="17">
        <v>3.6898504884802898E-3</v>
      </c>
      <c r="DB10" s="17">
        <v>0</v>
      </c>
      <c r="DC10" s="17">
        <v>3.3208782111697102</v>
      </c>
      <c r="DD10" s="17">
        <v>3.5085502961909598E-3</v>
      </c>
      <c r="DE10" s="17">
        <v>0.105759408354415</v>
      </c>
      <c r="DG10" s="25">
        <f t="shared" si="0"/>
        <v>7.999996542668291E-3</v>
      </c>
      <c r="DH10" s="94">
        <f t="shared" si="1"/>
        <v>1.0126366118291368</v>
      </c>
      <c r="DI10" s="25">
        <f t="shared" si="2"/>
        <v>1.9246984291852655E-2</v>
      </c>
      <c r="DJ10" s="40">
        <f t="shared" si="3"/>
        <v>3.9252860871404762E-7</v>
      </c>
      <c r="DK10" s="40"/>
      <c r="DL10" s="40">
        <f t="shared" si="4"/>
        <v>-3.1569774302781674E-7</v>
      </c>
      <c r="DM10" s="40">
        <f t="shared" si="5"/>
        <v>9.2795438853471171E-8</v>
      </c>
      <c r="DN10" s="40">
        <f t="shared" si="5"/>
        <v>1.1348572429327626E-7</v>
      </c>
      <c r="DO10" s="40">
        <f t="shared" si="6"/>
        <v>-7.8892973007186676E-7</v>
      </c>
      <c r="DP10" s="40">
        <f t="shared" si="7"/>
        <v>-1.5924408302274014E-7</v>
      </c>
      <c r="DQ10" s="72">
        <f t="shared" si="8"/>
        <v>1.1930164664045487E-3</v>
      </c>
      <c r="DR10" s="72">
        <f t="shared" si="9"/>
        <v>-6.9626306663560352E-6</v>
      </c>
      <c r="DS10" s="72">
        <f t="shared" si="10"/>
        <v>9.7159155456454083E-4</v>
      </c>
      <c r="DT10" s="72">
        <f t="shared" si="11"/>
        <v>1.530234554963665E-4</v>
      </c>
      <c r="DU10" s="72">
        <f t="shared" si="12"/>
        <v>-1.1986640241032669E-5</v>
      </c>
      <c r="DV10" s="72">
        <f t="shared" si="13"/>
        <v>-1.1556231835627174E-5</v>
      </c>
      <c r="DW10" s="72">
        <f t="shared" si="14"/>
        <v>1.9063691420794406E-6</v>
      </c>
      <c r="DX10" s="72">
        <f t="shared" si="15"/>
        <v>-9.2430199578458621E-7</v>
      </c>
      <c r="DY10" s="72">
        <f t="shared" si="16"/>
        <v>-3.428397517523905E-6</v>
      </c>
      <c r="DZ10" s="72">
        <f t="shared" si="17"/>
        <v>8.6586321556977213E-4</v>
      </c>
      <c r="EA10" s="72">
        <f t="shared" si="18"/>
        <v>-1.2739824968045812E-5</v>
      </c>
      <c r="EB10" s="72">
        <f t="shared" si="19"/>
        <v>-7.7149304204068005E-6</v>
      </c>
      <c r="EC10" s="72">
        <f t="shared" si="20"/>
        <v>5.1969546872026199E-8</v>
      </c>
      <c r="ED10" s="72">
        <f t="shared" si="21"/>
        <v>-8.6906570331030542E-6</v>
      </c>
      <c r="EE10" s="72">
        <f t="shared" si="22"/>
        <v>-2.309866946809922E-4</v>
      </c>
      <c r="EF10" s="72">
        <f t="shared" si="23"/>
        <v>-4.9405453637581909E-7</v>
      </c>
      <c r="EG10" s="72">
        <f t="shared" si="24"/>
        <v>-3.7458316990358978E-6</v>
      </c>
      <c r="EH10" s="40">
        <f t="shared" si="25"/>
        <v>1.2103746725917746E-5</v>
      </c>
      <c r="EI10" s="69">
        <f t="shared" si="26"/>
        <v>-8.4594004033296521E-5</v>
      </c>
      <c r="EJ10" s="40">
        <f t="shared" si="27"/>
        <v>2.7817655278457206E-4</v>
      </c>
      <c r="EK10" s="40">
        <f t="shared" si="28"/>
        <v>-1.0696300810858648E-5</v>
      </c>
      <c r="EL10" s="40">
        <f t="shared" si="29"/>
        <v>-1.0545636200218519E-5</v>
      </c>
      <c r="EM10" s="69">
        <f t="shared" si="30"/>
        <v>-3.670677594454083E-6</v>
      </c>
      <c r="EN10" s="40">
        <f t="shared" si="31"/>
        <v>-1.2654777917533897E-6</v>
      </c>
      <c r="EO10" s="40">
        <f t="shared" si="32"/>
        <v>-1.3082693479359969E-6</v>
      </c>
      <c r="EP10" s="40"/>
      <c r="EQ10" s="40"/>
      <c r="ER10" s="40"/>
      <c r="ES10" s="40"/>
    </row>
    <row r="11" spans="1:149" x14ac:dyDescent="0.25">
      <c r="A11" s="15" t="s">
        <v>181</v>
      </c>
      <c r="B11" s="15">
        <v>1166.422748</v>
      </c>
      <c r="D11" s="15">
        <v>7591.8440227999999</v>
      </c>
      <c r="E11" s="15">
        <v>200.44740121999999</v>
      </c>
      <c r="F11" s="15">
        <v>194.29190894000001</v>
      </c>
      <c r="G11" s="15">
        <v>25.649246269999999</v>
      </c>
      <c r="H11" s="15">
        <v>261.15492015000001</v>
      </c>
      <c r="I11" s="15"/>
      <c r="J11" s="17" t="s">
        <v>181</v>
      </c>
      <c r="K11" s="17">
        <v>0</v>
      </c>
      <c r="L11" s="17">
        <v>2.9006230360431999</v>
      </c>
      <c r="M11" s="17">
        <v>0.26351086516753502</v>
      </c>
      <c r="N11" s="17">
        <v>1.39672601745175</v>
      </c>
      <c r="O11" s="17">
        <v>1.39672601745175</v>
      </c>
      <c r="P11" s="17">
        <v>4.1481313166963698</v>
      </c>
      <c r="Q11" s="17">
        <v>0</v>
      </c>
      <c r="R11" s="17">
        <v>8.5546872808743503E-4</v>
      </c>
      <c r="S11" s="17">
        <v>4.1766943405920501E-3</v>
      </c>
      <c r="T11" s="17">
        <v>0.675930094947094</v>
      </c>
      <c r="U11" s="17">
        <v>8.1213886848165498E-4</v>
      </c>
      <c r="V11" s="17">
        <v>0.14446621932668699</v>
      </c>
      <c r="W11" s="17">
        <v>2.84287976007098E-2</v>
      </c>
      <c r="X11" s="17">
        <v>1.7424092039330399E-2</v>
      </c>
      <c r="Y11" s="17">
        <v>6.1303350681363904</v>
      </c>
      <c r="Z11" s="5">
        <v>2.8133427410946999E-7</v>
      </c>
      <c r="AA11" s="5">
        <v>1.1253344973737401E-6</v>
      </c>
      <c r="AB11" s="17">
        <v>1166.42218569531</v>
      </c>
      <c r="AC11" s="17">
        <v>6.1554928240987197</v>
      </c>
      <c r="AD11" s="17">
        <v>90.157448235916604</v>
      </c>
      <c r="AE11" s="17">
        <v>26.682292139199799</v>
      </c>
      <c r="AF11" s="17">
        <v>2.4317565994146699</v>
      </c>
      <c r="AG11" s="17">
        <v>64.787781037605299</v>
      </c>
      <c r="AH11" s="17">
        <v>10.2323779296394</v>
      </c>
      <c r="AI11" s="17">
        <v>25.559749648350099</v>
      </c>
      <c r="AJ11" s="17">
        <v>0.19358530191589499</v>
      </c>
      <c r="AK11" s="17">
        <v>4.4605944576887104</v>
      </c>
      <c r="AL11" s="17">
        <v>6.2622592665470295E-2</v>
      </c>
      <c r="AM11" s="17">
        <v>0</v>
      </c>
      <c r="AN11" s="17">
        <v>0</v>
      </c>
      <c r="AO11" s="17">
        <v>6.0939303953154704</v>
      </c>
      <c r="AP11" s="17">
        <v>6.0939303953154704</v>
      </c>
      <c r="AQ11" s="17">
        <v>0</v>
      </c>
      <c r="AR11" s="17">
        <v>0</v>
      </c>
      <c r="AS11" s="17">
        <v>0.72862246805156305</v>
      </c>
      <c r="AT11" s="5">
        <v>2.3552052002809398E-6</v>
      </c>
      <c r="AU11" s="5">
        <v>4.5479810442329702E-6</v>
      </c>
      <c r="AV11" s="17">
        <v>60.734755973588598</v>
      </c>
      <c r="AW11" s="17">
        <v>0.90233355592130005</v>
      </c>
      <c r="AX11" s="17">
        <v>0.14109181233097301</v>
      </c>
      <c r="AY11" s="17">
        <v>0</v>
      </c>
      <c r="AZ11" s="17">
        <v>77.921361591089493</v>
      </c>
      <c r="BA11" s="17">
        <v>0.38350680852550201</v>
      </c>
      <c r="BB11" s="17">
        <v>2.9143809625379498E-3</v>
      </c>
      <c r="BC11" s="17">
        <v>2.1372106679563699E-2</v>
      </c>
      <c r="BD11" s="17">
        <v>2.0645445774235599E-4</v>
      </c>
      <c r="BE11" s="17">
        <v>4.1916663754691598E-4</v>
      </c>
      <c r="BF11" s="17">
        <v>0</v>
      </c>
      <c r="BG11" s="17">
        <v>0</v>
      </c>
      <c r="BH11" s="17">
        <v>4.4631562057948804</v>
      </c>
      <c r="BI11" s="17">
        <v>3.73953605339043</v>
      </c>
      <c r="BJ11" s="17">
        <v>6.8074053651680705E-2</v>
      </c>
      <c r="BK11" s="17">
        <v>6.5404478228586194E-2</v>
      </c>
      <c r="BL11" s="17">
        <v>264.45496858237198</v>
      </c>
      <c r="BM11" s="17">
        <v>6832.6585550501804</v>
      </c>
      <c r="BN11" s="17">
        <v>698.44951833484799</v>
      </c>
      <c r="BO11" s="17">
        <v>7591.8428293586103</v>
      </c>
      <c r="BP11" s="17">
        <v>0</v>
      </c>
      <c r="BQ11" s="17">
        <v>5.1004216375400198</v>
      </c>
      <c r="BR11" s="17">
        <v>0</v>
      </c>
      <c r="BS11" s="17">
        <v>0.42899299478987102</v>
      </c>
      <c r="BT11" s="17">
        <v>1.6810993644326101E-3</v>
      </c>
      <c r="BU11" s="17">
        <v>5.6147684045939903E-3</v>
      </c>
      <c r="BV11" s="17">
        <v>4.6694525157783603E-3</v>
      </c>
      <c r="BW11" s="17">
        <v>0.120710787978257</v>
      </c>
      <c r="BX11" s="17">
        <v>0.11687415021743</v>
      </c>
      <c r="BY11" s="17">
        <v>42.7008101318728</v>
      </c>
      <c r="BZ11" s="17">
        <v>1.1347214477091201</v>
      </c>
      <c r="CA11" s="17">
        <v>0.73048577975826301</v>
      </c>
      <c r="CB11" s="17">
        <v>90.157531545274594</v>
      </c>
      <c r="CC11" s="17">
        <v>0.66910488291803705</v>
      </c>
      <c r="CD11" s="17">
        <v>0</v>
      </c>
      <c r="CE11" s="5">
        <v>1.2182095018656599E-6</v>
      </c>
      <c r="CF11" s="17">
        <v>0.50992832357457396</v>
      </c>
      <c r="CG11" s="17">
        <v>200.447341491217</v>
      </c>
      <c r="CH11" s="17">
        <v>194.29184866711799</v>
      </c>
      <c r="CI11" s="17">
        <v>6.1554928240987197</v>
      </c>
      <c r="CJ11" s="17">
        <v>0.25775581546762699</v>
      </c>
      <c r="CK11" s="17">
        <v>0</v>
      </c>
      <c r="CL11" s="17">
        <v>2.4937358567877501</v>
      </c>
      <c r="CM11" s="17">
        <v>0.59786973934533705</v>
      </c>
      <c r="CN11" s="17">
        <v>16.1969657362059</v>
      </c>
      <c r="CO11" s="17">
        <v>3.37955474984705</v>
      </c>
      <c r="CP11" s="17">
        <v>2.43172580701841</v>
      </c>
      <c r="CQ11" s="17">
        <v>64.787857317856805</v>
      </c>
      <c r="CR11" s="17">
        <v>9.6164987265153296E-2</v>
      </c>
      <c r="CS11" s="17">
        <v>0.57720918477267502</v>
      </c>
      <c r="CT11" s="17">
        <v>10.232441616428799</v>
      </c>
      <c r="CU11" s="17">
        <v>1.8086713936297402E-2</v>
      </c>
      <c r="CV11" s="17">
        <v>25.649242502738002</v>
      </c>
      <c r="CW11" s="17">
        <v>64.780760139411598</v>
      </c>
      <c r="CX11" s="17">
        <v>0</v>
      </c>
      <c r="CY11" s="17">
        <v>0</v>
      </c>
      <c r="CZ11" s="17">
        <v>5.4133377338374</v>
      </c>
      <c r="DA11" s="17">
        <v>0.290171898424261</v>
      </c>
      <c r="DB11" s="17">
        <v>0</v>
      </c>
      <c r="DC11" s="17">
        <v>261.15483146877398</v>
      </c>
      <c r="DD11" s="17">
        <v>0.27591122339848601</v>
      </c>
      <c r="DE11" s="17">
        <v>8.3169433847379608</v>
      </c>
      <c r="DG11" s="25">
        <f t="shared" si="0"/>
        <v>8.0000017569804883E-3</v>
      </c>
      <c r="DH11" s="94">
        <f t="shared" si="1"/>
        <v>1.0126367071022104</v>
      </c>
      <c r="DI11" s="25">
        <f t="shared" si="2"/>
        <v>1.9247004334172618E-2</v>
      </c>
      <c r="DJ11" s="40">
        <f t="shared" si="3"/>
        <v>-4.8207623775933348E-7</v>
      </c>
      <c r="DK11" s="40"/>
      <c r="DL11" s="40">
        <f t="shared" si="4"/>
        <v>-1.5720046224284116E-7</v>
      </c>
      <c r="DM11" s="40">
        <f t="shared" si="5"/>
        <v>-2.9797733780872281E-7</v>
      </c>
      <c r="DN11" s="40">
        <f t="shared" si="5"/>
        <v>-3.1021817816742092E-7</v>
      </c>
      <c r="DO11" s="40">
        <f t="shared" si="6"/>
        <v>-1.4687612874899231E-7</v>
      </c>
      <c r="DP11" s="40">
        <f t="shared" si="7"/>
        <v>-3.3957325399406136E-7</v>
      </c>
      <c r="DQ11" s="72">
        <f t="shared" si="8"/>
        <v>1.1958259792987677E-3</v>
      </c>
      <c r="DR11" s="72">
        <f t="shared" si="9"/>
        <v>-3.9918926380490697E-7</v>
      </c>
      <c r="DS11" s="72">
        <f t="shared" si="10"/>
        <v>9.6701666616272667E-4</v>
      </c>
      <c r="DT11" s="72">
        <f t="shared" si="11"/>
        <v>1.5112020381456983E-4</v>
      </c>
      <c r="DU11" s="72">
        <f t="shared" si="12"/>
        <v>-1.3038971024658497E-6</v>
      </c>
      <c r="DV11" s="72">
        <f t="shared" si="13"/>
        <v>2.2738928702034545E-6</v>
      </c>
      <c r="DW11" s="72">
        <f t="shared" si="14"/>
        <v>2.9124891251349889E-7</v>
      </c>
      <c r="DX11" s="72">
        <f t="shared" si="15"/>
        <v>-2.9949154997944465E-6</v>
      </c>
      <c r="DY11" s="72">
        <f t="shared" si="16"/>
        <v>2.311105982583881E-7</v>
      </c>
      <c r="DZ11" s="72">
        <f t="shared" si="17"/>
        <v>8.6683577043218554E-4</v>
      </c>
      <c r="EA11" s="72">
        <f t="shared" si="18"/>
        <v>6.7010562022065992E-7</v>
      </c>
      <c r="EB11" s="72">
        <f t="shared" si="19"/>
        <v>-4.3439632048193069E-7</v>
      </c>
      <c r="EC11" s="72">
        <f t="shared" si="20"/>
        <v>2.7005608084590914E-7</v>
      </c>
      <c r="ED11" s="72">
        <f t="shared" si="21"/>
        <v>2.1460018584639632E-6</v>
      </c>
      <c r="EE11" s="72">
        <f t="shared" si="22"/>
        <v>-2.30483937112741E-4</v>
      </c>
      <c r="EF11" s="72">
        <f t="shared" si="23"/>
        <v>2.3858491684762354E-7</v>
      </c>
      <c r="EG11" s="72">
        <f t="shared" si="24"/>
        <v>-3.7055207832134907E-7</v>
      </c>
      <c r="EH11" s="40">
        <f t="shared" si="25"/>
        <v>4.146103428273109E-6</v>
      </c>
      <c r="EI11" s="69">
        <f t="shared" si="26"/>
        <v>-8.3789681186536045E-5</v>
      </c>
      <c r="EJ11" s="40">
        <f t="shared" si="27"/>
        <v>2.8255774242890916E-4</v>
      </c>
      <c r="EK11" s="40">
        <f t="shared" si="28"/>
        <v>1.0662432296254191E-6</v>
      </c>
      <c r="EL11" s="40">
        <f t="shared" si="29"/>
        <v>-5.0147357478909891E-7</v>
      </c>
      <c r="EM11" s="69">
        <f t="shared" si="30"/>
        <v>-2.7076780333759799E-6</v>
      </c>
      <c r="EN11" s="40">
        <f t="shared" si="31"/>
        <v>-9.6147617165367447E-7</v>
      </c>
      <c r="EO11" s="40">
        <f t="shared" si="32"/>
        <v>-9.9193735379559376E-7</v>
      </c>
      <c r="EP11" s="40"/>
      <c r="EQ11" s="40"/>
      <c r="ER11" s="40"/>
      <c r="ES11" s="40"/>
    </row>
    <row r="12" spans="1:149" x14ac:dyDescent="0.25">
      <c r="A12" s="15" t="s">
        <v>182</v>
      </c>
      <c r="B12" s="15">
        <v>128.59315119999999</v>
      </c>
      <c r="D12" s="15">
        <v>854.92832379000004</v>
      </c>
      <c r="E12" s="15">
        <v>22.901410760000001</v>
      </c>
      <c r="F12" s="15">
        <v>22.19904841</v>
      </c>
      <c r="G12" s="15">
        <v>2.77415536</v>
      </c>
      <c r="H12" s="15">
        <v>31.190615699999999</v>
      </c>
      <c r="I12" s="15"/>
      <c r="J12" s="17" t="s">
        <v>182</v>
      </c>
      <c r="K12" s="17">
        <v>0</v>
      </c>
      <c r="L12" s="17">
        <v>0.34643132286603101</v>
      </c>
      <c r="M12" s="17">
        <v>3.14720292064785E-2</v>
      </c>
      <c r="N12" s="17">
        <v>0.166815710042439</v>
      </c>
      <c r="O12" s="17">
        <v>0.166815710042439</v>
      </c>
      <c r="P12" s="17">
        <v>0.49542567891036499</v>
      </c>
      <c r="Q12" s="17">
        <v>0</v>
      </c>
      <c r="R12" s="5">
        <v>9.7742154654232604E-5</v>
      </c>
      <c r="S12" s="17">
        <v>4.7721378704453798E-4</v>
      </c>
      <c r="T12" s="17">
        <v>8.0728661935795601E-2</v>
      </c>
      <c r="U12" s="5">
        <v>9.2792080157132995E-5</v>
      </c>
      <c r="V12" s="17">
        <v>1.7254053967875198E-2</v>
      </c>
      <c r="W12" s="17">
        <v>3.2481630009314499E-3</v>
      </c>
      <c r="X12" s="17">
        <v>1.9908085339814898E-3</v>
      </c>
      <c r="Y12" s="17">
        <v>0.73216720349476605</v>
      </c>
      <c r="Z12" s="5">
        <v>3.21441753887024E-8</v>
      </c>
      <c r="AA12" s="5">
        <v>1.2857703190639101E-7</v>
      </c>
      <c r="AB12" s="17">
        <v>128.593086066458</v>
      </c>
      <c r="AC12" s="17">
        <v>0.70236275004547</v>
      </c>
      <c r="AD12" s="17">
        <v>10.3010447167887</v>
      </c>
      <c r="AE12" s="17">
        <v>3.04861631717896</v>
      </c>
      <c r="AF12" s="17">
        <v>0.27784303962256801</v>
      </c>
      <c r="AG12" s="17">
        <v>7.4024031856787698</v>
      </c>
      <c r="AH12" s="17">
        <v>1.16911415863357</v>
      </c>
      <c r="AI12" s="17">
        <v>3.0526873972292501</v>
      </c>
      <c r="AJ12" s="17">
        <v>2.3120484161426199E-2</v>
      </c>
      <c r="AK12" s="17">
        <v>0.53274369516387499</v>
      </c>
      <c r="AL12" s="17">
        <v>7.47922968060511E-3</v>
      </c>
      <c r="AM12" s="17">
        <v>0</v>
      </c>
      <c r="AN12" s="17">
        <v>0</v>
      </c>
      <c r="AO12" s="17">
        <v>0.72781861317260499</v>
      </c>
      <c r="AP12" s="17">
        <v>0.72781861317260499</v>
      </c>
      <c r="AQ12" s="17">
        <v>0</v>
      </c>
      <c r="AR12" s="17">
        <v>0</v>
      </c>
      <c r="AS12" s="17">
        <v>8.7021849324806902E-2</v>
      </c>
      <c r="AT12" s="5">
        <v>2.69096445041224E-7</v>
      </c>
      <c r="AU12" s="5">
        <v>5.1963656322972702E-7</v>
      </c>
      <c r="AV12" s="17">
        <v>6.8394243111603403</v>
      </c>
      <c r="AW12" s="17">
        <v>0.10776877830227501</v>
      </c>
      <c r="AX12" s="17">
        <v>1.6851099925461702E-2</v>
      </c>
      <c r="AY12" s="17">
        <v>0</v>
      </c>
      <c r="AZ12" s="17">
        <v>9.3064127869500304</v>
      </c>
      <c r="BA12" s="17">
        <v>4.5803505129996598E-2</v>
      </c>
      <c r="BB12" s="17">
        <v>3.3298752492600699E-4</v>
      </c>
      <c r="BC12" s="17">
        <v>2.4418966109448401E-3</v>
      </c>
      <c r="BD12" s="5">
        <v>2.3588603625500799E-5</v>
      </c>
      <c r="BE12" s="5">
        <v>4.7891880763019598E-5</v>
      </c>
      <c r="BF12" s="17">
        <v>0</v>
      </c>
      <c r="BG12" s="17">
        <v>0</v>
      </c>
      <c r="BH12" s="17">
        <v>0.53305036882665202</v>
      </c>
      <c r="BI12" s="17">
        <v>0.42726484633233502</v>
      </c>
      <c r="BJ12" s="17">
        <v>7.7778788990117802E-3</v>
      </c>
      <c r="BK12" s="17">
        <v>7.4728676201656699E-3</v>
      </c>
      <c r="BL12" s="17">
        <v>31.584753381063301</v>
      </c>
      <c r="BM12" s="17">
        <v>769.435372513434</v>
      </c>
      <c r="BN12" s="17">
        <v>78.653423382000298</v>
      </c>
      <c r="BO12" s="17">
        <v>854.92822020659503</v>
      </c>
      <c r="BP12" s="17">
        <v>0</v>
      </c>
      <c r="BQ12" s="17">
        <v>0.60916083880018901</v>
      </c>
      <c r="BR12" s="17">
        <v>0</v>
      </c>
      <c r="BS12" s="17">
        <v>5.0995923495483202E-2</v>
      </c>
      <c r="BT12" s="17">
        <v>1.9207743658371701E-4</v>
      </c>
      <c r="BU12" s="17">
        <v>6.4152174882962096E-4</v>
      </c>
      <c r="BV12" s="17">
        <v>5.3351121034408598E-4</v>
      </c>
      <c r="BW12" s="17">
        <v>1.40707658571074E-2</v>
      </c>
      <c r="BX12" s="17">
        <v>1.33535963733968E-2</v>
      </c>
      <c r="BY12" s="17">
        <v>5.0999012426296702</v>
      </c>
      <c r="BZ12" s="17">
        <v>0.12964893415345199</v>
      </c>
      <c r="CA12" s="17">
        <v>8.3462413829593698E-2</v>
      </c>
      <c r="CB12" s="17">
        <v>10.3010523304507</v>
      </c>
      <c r="CC12" s="17">
        <v>7.6449394985587296E-2</v>
      </c>
      <c r="CD12" s="17">
        <v>0</v>
      </c>
      <c r="CE12" s="5">
        <v>1.3918713837861E-7</v>
      </c>
      <c r="CF12" s="17">
        <v>5.8262462474578003E-2</v>
      </c>
      <c r="CG12" s="17">
        <v>22.901404800530401</v>
      </c>
      <c r="CH12" s="17">
        <v>22.199042050484898</v>
      </c>
      <c r="CI12" s="17">
        <v>0.70236275004547</v>
      </c>
      <c r="CJ12" s="17">
        <v>2.94502048755215E-2</v>
      </c>
      <c r="CK12" s="17">
        <v>0</v>
      </c>
      <c r="CL12" s="17">
        <v>0.28492467842832497</v>
      </c>
      <c r="CM12" s="17">
        <v>6.8310296179941193E-2</v>
      </c>
      <c r="CN12" s="17">
        <v>1.85060307203051</v>
      </c>
      <c r="CO12" s="17">
        <v>0.38613520472670898</v>
      </c>
      <c r="CP12" s="17">
        <v>0.27783996384419901</v>
      </c>
      <c r="CQ12" s="17">
        <v>7.40241263920809</v>
      </c>
      <c r="CR12" s="17">
        <v>1.1485300787744001E-2</v>
      </c>
      <c r="CS12" s="17">
        <v>6.5949746523586705E-2</v>
      </c>
      <c r="CT12" s="17">
        <v>1.16912059260239</v>
      </c>
      <c r="CU12" s="17">
        <v>2.06651979827708E-3</v>
      </c>
      <c r="CV12" s="17">
        <v>2.7741546163307298</v>
      </c>
      <c r="CW12" s="17">
        <v>7.7369728196470096</v>
      </c>
      <c r="CX12" s="17">
        <v>0</v>
      </c>
      <c r="CY12" s="17">
        <v>0</v>
      </c>
      <c r="CZ12" s="17">
        <v>0.64653374576511502</v>
      </c>
      <c r="DA12" s="17">
        <v>3.4656103286082297E-2</v>
      </c>
      <c r="DB12" s="17">
        <v>0</v>
      </c>
      <c r="DC12" s="17">
        <v>31.1906027623913</v>
      </c>
      <c r="DD12" s="17">
        <v>3.2952903762907798E-2</v>
      </c>
      <c r="DE12" s="17">
        <v>0.99332171074238396</v>
      </c>
      <c r="DG12" s="25">
        <f t="shared" si="0"/>
        <v>7.9999983033752012E-3</v>
      </c>
      <c r="DH12" s="94">
        <f t="shared" si="1"/>
        <v>1.0126368387836113</v>
      </c>
      <c r="DI12" s="25">
        <f t="shared" si="2"/>
        <v>1.9246994773948013E-2</v>
      </c>
      <c r="DJ12" s="40">
        <f t="shared" si="3"/>
        <v>-5.0650863896517799E-7</v>
      </c>
      <c r="DK12" s="40"/>
      <c r="DL12" s="40">
        <f t="shared" si="4"/>
        <v>-1.2116033838715209E-7</v>
      </c>
      <c r="DM12" s="40">
        <f t="shared" si="5"/>
        <v>-2.6022281609298758E-7</v>
      </c>
      <c r="DN12" s="40">
        <f t="shared" si="5"/>
        <v>-2.8647692386356922E-7</v>
      </c>
      <c r="DO12" s="40">
        <f t="shared" si="6"/>
        <v>-2.6807052008960298E-7</v>
      </c>
      <c r="DP12" s="40">
        <f t="shared" si="7"/>
        <v>-4.1479170602387602E-7</v>
      </c>
      <c r="DQ12" s="72">
        <f t="shared" si="8"/>
        <v>1.1958780156707928E-3</v>
      </c>
      <c r="DR12" s="72">
        <f t="shared" si="9"/>
        <v>7.8882693973071094E-7</v>
      </c>
      <c r="DS12" s="72">
        <f t="shared" si="10"/>
        <v>9.6749379586204536E-4</v>
      </c>
      <c r="DT12" s="72">
        <f t="shared" si="11"/>
        <v>1.51737671661356E-4</v>
      </c>
      <c r="DU12" s="72">
        <f t="shared" si="12"/>
        <v>9.0941147907665379E-7</v>
      </c>
      <c r="DV12" s="72">
        <f t="shared" si="13"/>
        <v>2.979690660789032E-7</v>
      </c>
      <c r="DW12" s="72">
        <f t="shared" si="14"/>
        <v>-4.5600560921894062E-7</v>
      </c>
      <c r="DX12" s="72">
        <f t="shared" si="15"/>
        <v>8.888043597056982E-7</v>
      </c>
      <c r="DY12" s="72">
        <f t="shared" si="16"/>
        <v>5.1524163420937363E-7</v>
      </c>
      <c r="DZ12" s="72">
        <f t="shared" si="17"/>
        <v>8.6675700092225555E-4</v>
      </c>
      <c r="EA12" s="72">
        <f t="shared" si="18"/>
        <v>7.7702080847323627E-7</v>
      </c>
      <c r="EB12" s="72">
        <f t="shared" si="19"/>
        <v>2.036159377658851E-7</v>
      </c>
      <c r="EC12" s="72">
        <f t="shared" si="20"/>
        <v>1.3981000535140426E-6</v>
      </c>
      <c r="ED12" s="72">
        <f t="shared" si="21"/>
        <v>-6.0297778582271592E-6</v>
      </c>
      <c r="EE12" s="72">
        <f t="shared" si="22"/>
        <v>-2.2942854223481347E-4</v>
      </c>
      <c r="EF12" s="72">
        <f t="shared" si="23"/>
        <v>3.0362420131585161E-7</v>
      </c>
      <c r="EG12" s="72">
        <f t="shared" si="24"/>
        <v>-3.4204490510750878E-6</v>
      </c>
      <c r="EH12" s="40">
        <f t="shared" si="25"/>
        <v>9.6939779835791699E-7</v>
      </c>
      <c r="EI12" s="69">
        <f t="shared" si="26"/>
        <v>-7.9143478608702174E-5</v>
      </c>
      <c r="EJ12" s="40">
        <f t="shared" si="27"/>
        <v>2.9019034325999883E-4</v>
      </c>
      <c r="EK12" s="40">
        <f t="shared" si="28"/>
        <v>7.9846067263337399E-7</v>
      </c>
      <c r="EL12" s="40">
        <f t="shared" si="29"/>
        <v>-5.2614618099537712E-6</v>
      </c>
      <c r="EM12" s="69">
        <f t="shared" si="30"/>
        <v>-1.2241267213305489E-5</v>
      </c>
      <c r="EN12" s="40">
        <f t="shared" si="31"/>
        <v>-9.0093086176727215E-7</v>
      </c>
      <c r="EO12" s="40">
        <f t="shared" si="32"/>
        <v>-9.2943570660746628E-7</v>
      </c>
      <c r="EP12" s="40"/>
      <c r="EQ12" s="40"/>
      <c r="ER12" s="40"/>
      <c r="ES12" s="40"/>
    </row>
    <row r="13" spans="1:149" x14ac:dyDescent="0.25">
      <c r="A13" s="15" t="s">
        <v>183</v>
      </c>
      <c r="B13" s="15">
        <v>0.20038012999999999</v>
      </c>
      <c r="D13" s="15">
        <v>1.4584888199999999</v>
      </c>
      <c r="E13" s="15">
        <v>3.968584E-2</v>
      </c>
      <c r="F13" s="15">
        <v>3.8495269999999998E-2</v>
      </c>
      <c r="G13" s="15">
        <v>7.9255000000000005E-4</v>
      </c>
      <c r="H13" s="15">
        <v>6.6170160000000006E-2</v>
      </c>
      <c r="I13" s="15"/>
      <c r="J13" s="17" t="s">
        <v>183</v>
      </c>
      <c r="K13" s="17">
        <v>0</v>
      </c>
      <c r="L13" s="17">
        <v>7.3495556572441103E-4</v>
      </c>
      <c r="M13" s="5">
        <v>6.6767618386315901E-5</v>
      </c>
      <c r="N13" s="17">
        <v>3.5389613489634401E-4</v>
      </c>
      <c r="O13" s="17">
        <v>3.5389613489634401E-4</v>
      </c>
      <c r="P13" s="17">
        <v>1.0510221357495899E-3</v>
      </c>
      <c r="Q13" s="17">
        <v>0</v>
      </c>
      <c r="R13" s="5">
        <v>1.6949653157845401E-7</v>
      </c>
      <c r="S13" s="5">
        <v>8.2753688608166995E-7</v>
      </c>
      <c r="T13" s="17">
        <v>1.71267982533924E-4</v>
      </c>
      <c r="U13" s="5">
        <v>1.60910967884036E-7</v>
      </c>
      <c r="V13" s="5">
        <v>3.6603201475183103E-5</v>
      </c>
      <c r="W13" s="5">
        <v>5.6326195869640698E-6</v>
      </c>
      <c r="X13" s="5">
        <v>3.4522622177394801E-6</v>
      </c>
      <c r="Y13" s="17">
        <v>1.55328356184019E-3</v>
      </c>
      <c r="Z13" s="5">
        <v>5.5742055920236703E-11</v>
      </c>
      <c r="AA13" s="5">
        <v>2.22966033389E-10</v>
      </c>
      <c r="AB13" s="17">
        <v>0.20037963414297999</v>
      </c>
      <c r="AC13" s="17">
        <v>1.19057355445691E-3</v>
      </c>
      <c r="AD13" s="17">
        <v>1.78630179070421E-2</v>
      </c>
      <c r="AE13" s="17">
        <v>5.2865830012621398E-3</v>
      </c>
      <c r="AF13" s="17">
        <v>4.8180578382579E-4</v>
      </c>
      <c r="AG13" s="17">
        <v>1.28364401968727E-2</v>
      </c>
      <c r="AH13" s="17">
        <v>2.0273548063515102E-3</v>
      </c>
      <c r="AI13" s="17">
        <v>6.4762030785594999E-3</v>
      </c>
      <c r="AJ13" s="5">
        <v>4.9049594161841199E-5</v>
      </c>
      <c r="AK13" s="17">
        <v>1.13019878465913E-3</v>
      </c>
      <c r="AL13" s="5">
        <v>1.5867399238330599E-5</v>
      </c>
      <c r="AM13" s="17">
        <v>0</v>
      </c>
      <c r="AN13" s="17">
        <v>0</v>
      </c>
      <c r="AO13" s="17">
        <v>1.54406161005748E-3</v>
      </c>
      <c r="AP13" s="17">
        <v>1.54406161005748E-3</v>
      </c>
      <c r="AQ13" s="17">
        <v>0</v>
      </c>
      <c r="AR13" s="17">
        <v>0</v>
      </c>
      <c r="AS13" s="17">
        <v>1.84611665618644E-4</v>
      </c>
      <c r="AT13" s="5">
        <v>4.6663901649321704E-10</v>
      </c>
      <c r="AU13" s="5">
        <v>9.0109233118713402E-10</v>
      </c>
      <c r="AV13" s="17">
        <v>1.1667918495124999E-2</v>
      </c>
      <c r="AW13" s="17">
        <v>2.2863246107023301E-4</v>
      </c>
      <c r="AX13" s="5">
        <v>3.5749895902004499E-5</v>
      </c>
      <c r="AY13" s="17">
        <v>0</v>
      </c>
      <c r="AZ13" s="17">
        <v>1.9743366177272102E-2</v>
      </c>
      <c r="BA13" s="5">
        <v>9.7171146621692294E-5</v>
      </c>
      <c r="BB13" s="5">
        <v>5.7739903106863503E-7</v>
      </c>
      <c r="BC13" s="5">
        <v>4.2346141084784203E-6</v>
      </c>
      <c r="BD13" s="5">
        <v>4.0904866151887399E-8</v>
      </c>
      <c r="BE13" s="5">
        <v>8.3051601382297895E-8</v>
      </c>
      <c r="BF13" s="17">
        <v>0</v>
      </c>
      <c r="BG13" s="17">
        <v>0</v>
      </c>
      <c r="BH13" s="17">
        <v>1.13086100101026E-3</v>
      </c>
      <c r="BI13" s="17">
        <v>7.4091643711040104E-4</v>
      </c>
      <c r="BJ13" s="5">
        <v>1.3487749907681399E-5</v>
      </c>
      <c r="BK13" s="5">
        <v>1.29589625048915E-5</v>
      </c>
      <c r="BL13" s="17">
        <v>6.7006327265111298E-2</v>
      </c>
      <c r="BM13" s="17">
        <v>1.3126370277286299</v>
      </c>
      <c r="BN13" s="17">
        <v>0.13418093795642499</v>
      </c>
      <c r="BO13" s="17">
        <v>1.45848588418018</v>
      </c>
      <c r="BP13" s="17">
        <v>0</v>
      </c>
      <c r="BQ13" s="17">
        <v>1.29231616858744E-3</v>
      </c>
      <c r="BR13" s="17">
        <v>0</v>
      </c>
      <c r="BS13" s="17">
        <v>1.0613331911241901E-4</v>
      </c>
      <c r="BT13" s="5">
        <v>3.3308698649117799E-7</v>
      </c>
      <c r="BU13" s="5">
        <v>1.11243912366275E-6</v>
      </c>
      <c r="BV13" s="5">
        <v>9.2516653912928403E-7</v>
      </c>
      <c r="BW13" s="5">
        <v>2.6893645935503701E-5</v>
      </c>
      <c r="BX13" s="5">
        <v>2.31564406377971E-5</v>
      </c>
      <c r="BY13" s="17">
        <v>1.0819318889531899E-2</v>
      </c>
      <c r="BZ13" s="17">
        <v>2.24823647877775E-4</v>
      </c>
      <c r="CA13" s="17">
        <v>1.44731819860337E-4</v>
      </c>
      <c r="CB13" s="17">
        <v>1.7863064204103898E-2</v>
      </c>
      <c r="CC13" s="17">
        <v>1.3257035444810001E-4</v>
      </c>
      <c r="CD13" s="17">
        <v>0</v>
      </c>
      <c r="CE13" s="5">
        <v>2.4136500934208501E-10</v>
      </c>
      <c r="CF13" s="17">
        <v>1.01032993270391E-4</v>
      </c>
      <c r="CG13" s="17">
        <v>3.9685855276046199E-2</v>
      </c>
      <c r="CH13" s="17">
        <v>3.8495281721589301E-2</v>
      </c>
      <c r="CI13" s="17">
        <v>1.19057355445691E-3</v>
      </c>
      <c r="CJ13" s="5">
        <v>5.1069305599188697E-5</v>
      </c>
      <c r="CK13" s="17">
        <v>0</v>
      </c>
      <c r="CL13" s="17">
        <v>4.9408646527444703E-4</v>
      </c>
      <c r="CM13" s="17">
        <v>1.1845665878514301E-4</v>
      </c>
      <c r="CN13" s="17">
        <v>3.2091199700171298E-3</v>
      </c>
      <c r="CO13" s="17">
        <v>6.6959362202858197E-4</v>
      </c>
      <c r="CP13" s="17">
        <v>4.8180158402089899E-4</v>
      </c>
      <c r="CQ13" s="17">
        <v>1.28364656602567E-2</v>
      </c>
      <c r="CR13" s="5">
        <v>2.43664443481759E-5</v>
      </c>
      <c r="CS13" s="17">
        <v>1.14363309578531E-4</v>
      </c>
      <c r="CT13" s="17">
        <v>2.0273621918351801E-3</v>
      </c>
      <c r="CU13" s="5">
        <v>3.5834939951608499E-6</v>
      </c>
      <c r="CV13" s="17">
        <v>7.9255419787584603E-4</v>
      </c>
      <c r="CW13" s="17">
        <v>1.64138469299022E-2</v>
      </c>
      <c r="CX13" s="17">
        <v>0</v>
      </c>
      <c r="CY13" s="17">
        <v>0</v>
      </c>
      <c r="CZ13" s="17">
        <v>1.37159095737032E-3</v>
      </c>
      <c r="DA13" s="5">
        <v>7.3522671069534894E-5</v>
      </c>
      <c r="DB13" s="17">
        <v>0</v>
      </c>
      <c r="DC13" s="17">
        <v>6.6170003802972902E-2</v>
      </c>
      <c r="DD13" s="5">
        <v>6.9908438639031695E-5</v>
      </c>
      <c r="DE13" s="17">
        <v>2.1073016576673999E-3</v>
      </c>
      <c r="DG13" s="25">
        <f t="shared" si="0"/>
        <v>8.0000215440436551E-3</v>
      </c>
      <c r="DH13" s="94">
        <f t="shared" si="1"/>
        <v>1.0126390118493664</v>
      </c>
      <c r="DI13" s="25">
        <f t="shared" si="2"/>
        <v>1.9246941546471993E-2</v>
      </c>
      <c r="DJ13" s="40">
        <f t="shared" si="3"/>
        <v>-2.4745817861270382E-6</v>
      </c>
      <c r="DK13" s="40"/>
      <c r="DL13" s="40">
        <f t="shared" si="4"/>
        <v>-2.0129189745286246E-6</v>
      </c>
      <c r="DM13" s="40">
        <f t="shared" si="5"/>
        <v>3.8492435082213329E-7</v>
      </c>
      <c r="DN13" s="40">
        <f t="shared" si="5"/>
        <v>3.044942743185964E-7</v>
      </c>
      <c r="DO13" s="40">
        <f t="shared" si="6"/>
        <v>5.2966700472903891E-6</v>
      </c>
      <c r="DP13" s="40">
        <f t="shared" si="7"/>
        <v>-2.3605357324830605E-6</v>
      </c>
      <c r="DQ13" s="72">
        <f t="shared" si="8"/>
        <v>1.1992879706955754E-3</v>
      </c>
      <c r="DR13" s="72">
        <f t="shared" si="9"/>
        <v>9.4179629267406378E-6</v>
      </c>
      <c r="DS13" s="72">
        <f t="shared" si="10"/>
        <v>9.7182684978770458E-4</v>
      </c>
      <c r="DT13" s="72">
        <f t="shared" si="11"/>
        <v>1.7715270501490168E-4</v>
      </c>
      <c r="DU13" s="72">
        <f t="shared" si="12"/>
        <v>4.2898924980765386E-6</v>
      </c>
      <c r="DV13" s="72">
        <f t="shared" si="13"/>
        <v>-2.1511277144308748E-5</v>
      </c>
      <c r="DW13" s="72">
        <f t="shared" si="14"/>
        <v>-5.1531645790490239E-7</v>
      </c>
      <c r="DX13" s="72">
        <f t="shared" si="15"/>
        <v>8.0717538350411233E-6</v>
      </c>
      <c r="DY13" s="72">
        <f t="shared" si="16"/>
        <v>2.696522238716158E-5</v>
      </c>
      <c r="DZ13" s="72">
        <f t="shared" si="17"/>
        <v>8.7614886988449429E-4</v>
      </c>
      <c r="EA13" s="72">
        <f t="shared" si="18"/>
        <v>-1.4327121454837692E-5</v>
      </c>
      <c r="EB13" s="72">
        <f t="shared" si="19"/>
        <v>-3.9891423298419891E-6</v>
      </c>
      <c r="EC13" s="72">
        <f t="shared" si="20"/>
        <v>2.1389498928712961E-5</v>
      </c>
      <c r="ED13" s="72">
        <f t="shared" si="21"/>
        <v>1.3395129289469775E-5</v>
      </c>
      <c r="EE13" s="72">
        <f t="shared" si="22"/>
        <v>-2.2117091094245046E-4</v>
      </c>
      <c r="EF13" s="72">
        <f t="shared" si="23"/>
        <v>1.7161967932655485E-5</v>
      </c>
      <c r="EG13" s="72">
        <f t="shared" si="24"/>
        <v>6.1474478796111719E-6</v>
      </c>
      <c r="EH13" s="40">
        <f t="shared" si="25"/>
        <v>-2.4371649152356454E-6</v>
      </c>
      <c r="EI13" s="69">
        <f t="shared" si="26"/>
        <v>-6.0096654109445443E-5</v>
      </c>
      <c r="EJ13" s="40">
        <f t="shared" si="27"/>
        <v>3.0872216602874039E-4</v>
      </c>
      <c r="EK13" s="40">
        <f t="shared" si="28"/>
        <v>-1.8539724067399069E-5</v>
      </c>
      <c r="EL13" s="40">
        <f t="shared" si="29"/>
        <v>1.8747556925153256E-6</v>
      </c>
      <c r="EM13" s="69">
        <f t="shared" si="30"/>
        <v>1.7943143744380589E-5</v>
      </c>
      <c r="EN13" s="40">
        <f t="shared" si="31"/>
        <v>-2.0164926392976878E-6</v>
      </c>
      <c r="EO13" s="40">
        <f t="shared" si="32"/>
        <v>-2.0788582777763424E-6</v>
      </c>
      <c r="EP13" s="40"/>
      <c r="EQ13" s="40"/>
      <c r="ER13" s="40"/>
      <c r="ES13" s="40"/>
    </row>
    <row r="14" spans="1:149" x14ac:dyDescent="0.25">
      <c r="A14" s="15" t="s">
        <v>184</v>
      </c>
      <c r="B14" s="15">
        <v>569.25753381000004</v>
      </c>
      <c r="D14" s="15">
        <v>4312.2676252000001</v>
      </c>
      <c r="E14" s="15">
        <v>125.60712424</v>
      </c>
      <c r="F14" s="15">
        <v>121.70896509000001</v>
      </c>
      <c r="G14" s="15">
        <v>21.354993109999999</v>
      </c>
      <c r="H14" s="15">
        <v>212.71166525999999</v>
      </c>
      <c r="I14" s="15"/>
      <c r="J14" s="17" t="s">
        <v>184</v>
      </c>
      <c r="K14" s="17">
        <v>0</v>
      </c>
      <c r="L14" s="17">
        <v>2.3625679675058402</v>
      </c>
      <c r="M14" s="17">
        <v>0.214630323454225</v>
      </c>
      <c r="N14" s="17">
        <v>1.1376387023949599</v>
      </c>
      <c r="O14" s="17">
        <v>1.1376387023949599</v>
      </c>
      <c r="P14" s="17">
        <v>3.37866772238492</v>
      </c>
      <c r="Q14" s="17">
        <v>0</v>
      </c>
      <c r="R14" s="17">
        <v>5.3588289420680398E-4</v>
      </c>
      <c r="S14" s="17">
        <v>2.6163755219166902E-3</v>
      </c>
      <c r="T14" s="17">
        <v>0.55054798168555397</v>
      </c>
      <c r="U14" s="17">
        <v>5.0874394872390302E-4</v>
      </c>
      <c r="V14" s="17">
        <v>0.117668328830866</v>
      </c>
      <c r="W14" s="17">
        <v>1.7808453934643899E-2</v>
      </c>
      <c r="X14" s="17">
        <v>1.0914857461708401E-2</v>
      </c>
      <c r="Y14" s="17">
        <v>4.9931806502609604</v>
      </c>
      <c r="Z14" s="5">
        <v>1.7623433030197799E-7</v>
      </c>
      <c r="AA14" s="5">
        <v>7.0493917459062901E-7</v>
      </c>
      <c r="AB14" s="17">
        <v>569.25746223008503</v>
      </c>
      <c r="AC14" s="17">
        <v>3.8981578558618102</v>
      </c>
      <c r="AD14" s="17">
        <v>56.476719824732498</v>
      </c>
      <c r="AE14" s="17">
        <v>16.714411680528201</v>
      </c>
      <c r="AF14" s="17">
        <v>1.52330863166829</v>
      </c>
      <c r="AG14" s="17">
        <v>40.584574176601201</v>
      </c>
      <c r="AH14" s="17">
        <v>6.4098016366783002</v>
      </c>
      <c r="AI14" s="17">
        <v>20.8185081234218</v>
      </c>
      <c r="AJ14" s="17">
        <v>0.15767579115569599</v>
      </c>
      <c r="AK14" s="17">
        <v>3.6331699119466299</v>
      </c>
      <c r="AL14" s="17">
        <v>5.1006422846999203E-2</v>
      </c>
      <c r="AM14" s="17">
        <v>0</v>
      </c>
      <c r="AN14" s="17">
        <v>0</v>
      </c>
      <c r="AO14" s="17">
        <v>4.9635285826192002</v>
      </c>
      <c r="AP14" s="17">
        <v>4.9635285826192002</v>
      </c>
      <c r="AQ14" s="17">
        <v>0</v>
      </c>
      <c r="AR14" s="17">
        <v>0</v>
      </c>
      <c r="AS14" s="17">
        <v>0.59346542363834398</v>
      </c>
      <c r="AT14" s="5">
        <v>1.4753531074286901E-6</v>
      </c>
      <c r="AU14" s="5">
        <v>2.8489625928042502E-6</v>
      </c>
      <c r="AV14" s="17">
        <v>34.4981355560111</v>
      </c>
      <c r="AW14" s="17">
        <v>0.73495407128940404</v>
      </c>
      <c r="AX14" s="17">
        <v>0.114920179623295</v>
      </c>
      <c r="AY14" s="17">
        <v>0</v>
      </c>
      <c r="AZ14" s="17">
        <v>63.467276436584001</v>
      </c>
      <c r="BA14" s="17">
        <v>0.31236737906626699</v>
      </c>
      <c r="BB14" s="17">
        <v>1.8256356571261601E-3</v>
      </c>
      <c r="BC14" s="17">
        <v>1.33879843605218E-2</v>
      </c>
      <c r="BD14" s="17">
        <v>1.29327901329938E-4</v>
      </c>
      <c r="BE14" s="17">
        <v>2.6257526363090202E-4</v>
      </c>
      <c r="BF14" s="17">
        <v>0</v>
      </c>
      <c r="BG14" s="17">
        <v>0</v>
      </c>
      <c r="BH14" s="17">
        <v>3.6352585973959601</v>
      </c>
      <c r="BI14" s="17">
        <v>2.3425315379828802</v>
      </c>
      <c r="BJ14" s="17">
        <v>4.2643159709871703E-2</v>
      </c>
      <c r="BK14" s="17">
        <v>4.0970862724141098E-2</v>
      </c>
      <c r="BL14" s="17">
        <v>215.39959555548199</v>
      </c>
      <c r="BM14" s="17">
        <v>3881.0395560479901</v>
      </c>
      <c r="BN14" s="17">
        <v>396.72855172451</v>
      </c>
      <c r="BO14" s="17">
        <v>4312.2662433285104</v>
      </c>
      <c r="BP14" s="17">
        <v>0</v>
      </c>
      <c r="BQ14" s="17">
        <v>4.1543136454094798</v>
      </c>
      <c r="BR14" s="17">
        <v>0</v>
      </c>
      <c r="BS14" s="17">
        <v>0.340682714422536</v>
      </c>
      <c r="BT14" s="17">
        <v>1.0530850904296599E-3</v>
      </c>
      <c r="BU14" s="17">
        <v>3.5172297472722699E-3</v>
      </c>
      <c r="BV14" s="17">
        <v>2.9250518822123298E-3</v>
      </c>
      <c r="BW14" s="17">
        <v>8.5750370933324493E-2</v>
      </c>
      <c r="BX14" s="17">
        <v>7.3212713004073005E-2</v>
      </c>
      <c r="BY14" s="17">
        <v>34.779981744468301</v>
      </c>
      <c r="BZ14" s="17">
        <v>0.71081577232978899</v>
      </c>
      <c r="CA14" s="17">
        <v>0.45759302048203998</v>
      </c>
      <c r="CB14" s="17">
        <v>56.476767404002402</v>
      </c>
      <c r="CC14" s="17">
        <v>0.41914289862266202</v>
      </c>
      <c r="CD14" s="17">
        <v>0</v>
      </c>
      <c r="CE14" s="5">
        <v>7.6311501639246604E-7</v>
      </c>
      <c r="CF14" s="17">
        <v>0.319431043740802</v>
      </c>
      <c r="CG14" s="17">
        <v>125.607086708887</v>
      </c>
      <c r="CH14" s="17">
        <v>121.708928853025</v>
      </c>
      <c r="CI14" s="17">
        <v>3.8981578558618102</v>
      </c>
      <c r="CJ14" s="17">
        <v>0.16146433826948101</v>
      </c>
      <c r="CK14" s="17">
        <v>0</v>
      </c>
      <c r="CL14" s="17">
        <v>1.5621340974112199</v>
      </c>
      <c r="CM14" s="17">
        <v>0.37451950755799501</v>
      </c>
      <c r="CN14" s="17">
        <v>10.1461559344565</v>
      </c>
      <c r="CO14" s="17">
        <v>2.1170319289781001</v>
      </c>
      <c r="CP14" s="17">
        <v>1.52329092182961</v>
      </c>
      <c r="CQ14" s="17">
        <v>40.5846227922639</v>
      </c>
      <c r="CR14" s="17">
        <v>7.8326846676246106E-2</v>
      </c>
      <c r="CS14" s="17">
        <v>0.36157729275616302</v>
      </c>
      <c r="CT14" s="17">
        <v>6.4098392518284601</v>
      </c>
      <c r="CU14" s="17">
        <v>1.1329935492319599E-2</v>
      </c>
      <c r="CV14" s="17">
        <v>21.354993172382699</v>
      </c>
      <c r="CW14" s="17">
        <v>52.7641400689497</v>
      </c>
      <c r="CX14" s="17">
        <v>0</v>
      </c>
      <c r="CY14" s="17">
        <v>0</v>
      </c>
      <c r="CZ14" s="17">
        <v>4.4091847509238997</v>
      </c>
      <c r="DA14" s="17">
        <v>0.23634596787623999</v>
      </c>
      <c r="DB14" s="17">
        <v>0</v>
      </c>
      <c r="DC14" s="17">
        <v>212.71159321229899</v>
      </c>
      <c r="DD14" s="17">
        <v>0.224730531737627</v>
      </c>
      <c r="DE14" s="17">
        <v>6.7741844661685802</v>
      </c>
      <c r="DG14" s="25">
        <f t="shared" si="0"/>
        <v>8.000001300797005E-3</v>
      </c>
      <c r="DH14" s="94">
        <f t="shared" si="1"/>
        <v>1.0126368398759544</v>
      </c>
      <c r="DI14" s="25">
        <f t="shared" si="2"/>
        <v>1.9246998228139103E-2</v>
      </c>
      <c r="DJ14" s="40">
        <f t="shared" si="3"/>
        <v>-1.2574258707941707E-7</v>
      </c>
      <c r="DK14" s="40"/>
      <c r="DL14" s="40">
        <f t="shared" si="4"/>
        <v>-3.2045123582054625E-7</v>
      </c>
      <c r="DM14" s="40">
        <f t="shared" si="5"/>
        <v>-2.987976457196415E-7</v>
      </c>
      <c r="DN14" s="40">
        <f t="shared" si="5"/>
        <v>-2.977346408264636E-7</v>
      </c>
      <c r="DO14" s="40">
        <f t="shared" si="6"/>
        <v>2.9212231337811804E-9</v>
      </c>
      <c r="DP14" s="40">
        <f t="shared" si="7"/>
        <v>-3.3871062458314781E-7</v>
      </c>
      <c r="DQ14" s="72">
        <f t="shared" si="8"/>
        <v>1.1959174486848502E-3</v>
      </c>
      <c r="DR14" s="72">
        <f t="shared" si="9"/>
        <v>-1.648189531794627E-6</v>
      </c>
      <c r="DS14" s="72">
        <f t="shared" si="10"/>
        <v>9.652813923781415E-4</v>
      </c>
      <c r="DT14" s="72">
        <f t="shared" si="11"/>
        <v>1.5180174702504427E-4</v>
      </c>
      <c r="DU14" s="72">
        <f t="shared" si="12"/>
        <v>1.2307154329059204E-6</v>
      </c>
      <c r="DV14" s="72">
        <f t="shared" si="13"/>
        <v>2.6939020066251328E-6</v>
      </c>
      <c r="DW14" s="72">
        <f t="shared" si="14"/>
        <v>1.4577145906340392E-7</v>
      </c>
      <c r="DX14" s="72">
        <f t="shared" si="15"/>
        <v>9.7596845630586146E-7</v>
      </c>
      <c r="DY14" s="72">
        <f t="shared" si="16"/>
        <v>1.9056269508391023E-6</v>
      </c>
      <c r="DZ14" s="72">
        <f t="shared" si="17"/>
        <v>8.6670232556418977E-4</v>
      </c>
      <c r="EA14" s="72">
        <f t="shared" si="18"/>
        <v>1.3240205249966362E-7</v>
      </c>
      <c r="EB14" s="72">
        <f t="shared" si="19"/>
        <v>-4.9326073231180391E-7</v>
      </c>
      <c r="EC14" s="72">
        <f t="shared" si="20"/>
        <v>2.5707365084604697E-7</v>
      </c>
      <c r="ED14" s="72">
        <f t="shared" si="21"/>
        <v>1.0565225646870501E-6</v>
      </c>
      <c r="EE14" s="72">
        <f t="shared" si="22"/>
        <v>-2.3019006275779906E-4</v>
      </c>
      <c r="EF14" s="72">
        <f t="shared" si="23"/>
        <v>-1.3978533013695793E-7</v>
      </c>
      <c r="EG14" s="72">
        <f t="shared" si="24"/>
        <v>-9.4424822224588393E-7</v>
      </c>
      <c r="EH14" s="40">
        <f t="shared" si="25"/>
        <v>3.2639589361189176E-6</v>
      </c>
      <c r="EI14" s="69">
        <f t="shared" si="26"/>
        <v>-8.5286369477815323E-5</v>
      </c>
      <c r="EJ14" s="40">
        <f t="shared" si="27"/>
        <v>2.8767188602379993E-4</v>
      </c>
      <c r="EK14" s="40">
        <f t="shared" si="28"/>
        <v>3.4390593476376293E-6</v>
      </c>
      <c r="EL14" s="40">
        <f t="shared" si="29"/>
        <v>-1.0757740142498424E-6</v>
      </c>
      <c r="EM14" s="69">
        <f t="shared" si="30"/>
        <v>3.6723374241442791E-6</v>
      </c>
      <c r="EN14" s="40">
        <f t="shared" si="31"/>
        <v>-8.988570602836821E-7</v>
      </c>
      <c r="EO14" s="40">
        <f t="shared" si="32"/>
        <v>-9.2764612732182165E-7</v>
      </c>
      <c r="EP14" s="40"/>
      <c r="EQ14" s="40"/>
      <c r="ER14" s="40"/>
      <c r="ES14" s="40"/>
    </row>
    <row r="15" spans="1:149" x14ac:dyDescent="0.25">
      <c r="A15" s="15" t="s">
        <v>185</v>
      </c>
      <c r="B15" s="15">
        <v>64.161996329999994</v>
      </c>
      <c r="D15" s="15">
        <v>453.06109757000002</v>
      </c>
      <c r="E15" s="15">
        <v>13.39044328</v>
      </c>
      <c r="F15" s="15">
        <v>12.954605150000001</v>
      </c>
      <c r="G15" s="15">
        <v>5.2757982800000001</v>
      </c>
      <c r="H15" s="15">
        <v>18.512210499999998</v>
      </c>
      <c r="I15" s="15"/>
      <c r="J15" s="17" t="s">
        <v>185</v>
      </c>
      <c r="K15" s="17">
        <v>0</v>
      </c>
      <c r="L15" s="17">
        <v>0.20561357920308199</v>
      </c>
      <c r="M15" s="17">
        <v>1.8679168075409001E-2</v>
      </c>
      <c r="N15" s="17">
        <v>9.9008170440499199E-2</v>
      </c>
      <c r="O15" s="17">
        <v>9.9008170440499199E-2</v>
      </c>
      <c r="P15" s="17">
        <v>0.29404411335895098</v>
      </c>
      <c r="Q15" s="17">
        <v>0</v>
      </c>
      <c r="R15" s="5">
        <v>5.7039107857823903E-5</v>
      </c>
      <c r="S15" s="5">
        <v>2.7848583699024998E-4</v>
      </c>
      <c r="T15" s="17">
        <v>4.7913804650209099E-2</v>
      </c>
      <c r="U15" s="5">
        <v>5.41501263025217E-5</v>
      </c>
      <c r="V15" s="17">
        <v>1.0240603443699601E-2</v>
      </c>
      <c r="W15" s="17">
        <v>1.89551523911881E-3</v>
      </c>
      <c r="X15" s="17">
        <v>1.1617704074692501E-3</v>
      </c>
      <c r="Y15" s="17">
        <v>0.434554303191658</v>
      </c>
      <c r="Z15" s="5">
        <v>1.8758312243919299E-8</v>
      </c>
      <c r="AA15" s="5">
        <v>7.5032891187574701E-8</v>
      </c>
      <c r="AB15" s="17">
        <v>64.161923708615106</v>
      </c>
      <c r="AC15" s="17">
        <v>0.43583794525923603</v>
      </c>
      <c r="AD15" s="17">
        <v>6.0113371741155301</v>
      </c>
      <c r="AE15" s="17">
        <v>1.7790682105634399</v>
      </c>
      <c r="AF15" s="17">
        <v>0.16213994448761801</v>
      </c>
      <c r="AG15" s="17">
        <v>4.3197912151325202</v>
      </c>
      <c r="AH15" s="17">
        <v>0.68225437671478195</v>
      </c>
      <c r="AI15" s="17">
        <v>1.81182679870987</v>
      </c>
      <c r="AJ15" s="17">
        <v>1.37224511649037E-2</v>
      </c>
      <c r="AK15" s="17">
        <v>0.31619340308147897</v>
      </c>
      <c r="AL15" s="17">
        <v>4.4390785313000204E-3</v>
      </c>
      <c r="AM15" s="17">
        <v>0</v>
      </c>
      <c r="AN15" s="17">
        <v>0</v>
      </c>
      <c r="AO15" s="17">
        <v>0.43197410774642803</v>
      </c>
      <c r="AP15" s="17">
        <v>0.43197410774642803</v>
      </c>
      <c r="AQ15" s="17">
        <v>0</v>
      </c>
      <c r="AR15" s="17">
        <v>0</v>
      </c>
      <c r="AS15" s="17">
        <v>5.1649024015830297E-2</v>
      </c>
      <c r="AT15" s="5">
        <v>1.5703614164699599E-7</v>
      </c>
      <c r="AU15" s="5">
        <v>3.0324096350736099E-7</v>
      </c>
      <c r="AV15" s="17">
        <v>3.6244882368425402</v>
      </c>
      <c r="AW15" s="17">
        <v>6.3962780308690001E-2</v>
      </c>
      <c r="AX15" s="17">
        <v>1.0001433976916401E-2</v>
      </c>
      <c r="AY15" s="17">
        <v>0</v>
      </c>
      <c r="AZ15" s="17">
        <v>5.5235337008652099</v>
      </c>
      <c r="BA15" s="17">
        <v>2.71850737261418E-2</v>
      </c>
      <c r="BB15" s="5">
        <v>1.9431862587013601E-4</v>
      </c>
      <c r="BC15" s="17">
        <v>1.4250089864801499E-3</v>
      </c>
      <c r="BD15" s="5">
        <v>1.3765554520852901E-5</v>
      </c>
      <c r="BE15" s="5">
        <v>2.79481971450145E-5</v>
      </c>
      <c r="BF15" s="17">
        <v>0</v>
      </c>
      <c r="BG15" s="17">
        <v>0</v>
      </c>
      <c r="BH15" s="17">
        <v>0.31637478369507699</v>
      </c>
      <c r="BI15" s="17">
        <v>0.24933720305229901</v>
      </c>
      <c r="BJ15" s="17">
        <v>4.53890595060544E-3</v>
      </c>
      <c r="BK15" s="17">
        <v>4.3609076424323502E-3</v>
      </c>
      <c r="BL15" s="17">
        <v>18.746137306062099</v>
      </c>
      <c r="BM15" s="17">
        <v>407.75487009330999</v>
      </c>
      <c r="BN15" s="17">
        <v>41.681594832366002</v>
      </c>
      <c r="BO15" s="17">
        <v>453.06095316251901</v>
      </c>
      <c r="BP15" s="17">
        <v>0</v>
      </c>
      <c r="BQ15" s="17">
        <v>0.36154827353549701</v>
      </c>
      <c r="BR15" s="17">
        <v>0</v>
      </c>
      <c r="BS15" s="17">
        <v>3.02140552619895E-2</v>
      </c>
      <c r="BT15" s="5">
        <v>1.1208917961086199E-4</v>
      </c>
      <c r="BU15" s="5">
        <v>3.7437018601498001E-4</v>
      </c>
      <c r="BV15" s="5">
        <v>3.1133951119694398E-4</v>
      </c>
      <c r="BW15" s="17">
        <v>8.2754083339032208E-3</v>
      </c>
      <c r="BX15" s="17">
        <v>7.7926961228415303E-3</v>
      </c>
      <c r="BY15" s="17">
        <v>3.0268864352806699</v>
      </c>
      <c r="BZ15" s="17">
        <v>7.5658683886969003E-2</v>
      </c>
      <c r="CA15" s="17">
        <v>4.87058728396082E-2</v>
      </c>
      <c r="CB15" s="17">
        <v>6.0113428251128402</v>
      </c>
      <c r="CC15" s="17">
        <v>4.4613221177598798E-2</v>
      </c>
      <c r="CD15" s="17">
        <v>0</v>
      </c>
      <c r="CE15" s="5">
        <v>8.1225344413763397E-8</v>
      </c>
      <c r="CF15" s="17">
        <v>3.3999970638844301E-2</v>
      </c>
      <c r="CG15" s="17">
        <v>13.390442141482</v>
      </c>
      <c r="CH15" s="17">
        <v>12.9546041962228</v>
      </c>
      <c r="CI15" s="17">
        <v>0.43583794525923603</v>
      </c>
      <c r="CJ15" s="17">
        <v>1.71861194850003E-2</v>
      </c>
      <c r="CK15" s="17">
        <v>0</v>
      </c>
      <c r="CL15" s="17">
        <v>0.16627224997106399</v>
      </c>
      <c r="CM15" s="17">
        <v>3.9863562190732803E-2</v>
      </c>
      <c r="CN15" s="17">
        <v>1.0799491883132899</v>
      </c>
      <c r="CO15" s="17">
        <v>0.22533510728241701</v>
      </c>
      <c r="CP15" s="17">
        <v>0.16213790554297</v>
      </c>
      <c r="CQ15" s="17">
        <v>4.3197967987786399</v>
      </c>
      <c r="CR15" s="17">
        <v>6.81677617000951E-3</v>
      </c>
      <c r="CS15" s="17">
        <v>3.8485996005224898E-2</v>
      </c>
      <c r="CT15" s="17">
        <v>0.68225804895363096</v>
      </c>
      <c r="CU15" s="17">
        <v>1.20594992112964E-3</v>
      </c>
      <c r="CV15" s="17">
        <v>5.2757954449634896</v>
      </c>
      <c r="CW15" s="17">
        <v>4.5920423485884099</v>
      </c>
      <c r="CX15" s="17">
        <v>0</v>
      </c>
      <c r="CY15" s="17">
        <v>0</v>
      </c>
      <c r="CZ15" s="17">
        <v>0.38372944361568301</v>
      </c>
      <c r="DA15" s="17">
        <v>2.05690059948248E-2</v>
      </c>
      <c r="DB15" s="17">
        <v>0</v>
      </c>
      <c r="DC15" s="17">
        <v>18.5122051654293</v>
      </c>
      <c r="DD15" s="17">
        <v>1.9558225796272002E-2</v>
      </c>
      <c r="DE15" s="17">
        <v>0.58955463280870701</v>
      </c>
      <c r="DG15" s="25">
        <f t="shared" si="0"/>
        <v>8.0000013498015745E-3</v>
      </c>
      <c r="DH15" s="94">
        <f t="shared" si="1"/>
        <v>1.0126366436922196</v>
      </c>
      <c r="DI15" s="25">
        <f t="shared" si="2"/>
        <v>1.9246995066433504E-2</v>
      </c>
      <c r="DJ15" s="40">
        <f t="shared" si="3"/>
        <v>-1.1318442230869838E-6</v>
      </c>
      <c r="DK15" s="40"/>
      <c r="DL15" s="40">
        <f t="shared" si="4"/>
        <v>-3.1873732213370186E-7</v>
      </c>
      <c r="DM15" s="40">
        <f t="shared" si="5"/>
        <v>-8.5024668419853356E-8</v>
      </c>
      <c r="DN15" s="40">
        <f t="shared" si="5"/>
        <v>-7.3624567493516484E-8</v>
      </c>
      <c r="DO15" s="40">
        <f t="shared" si="6"/>
        <v>-5.3736635860159305E-7</v>
      </c>
      <c r="DP15" s="40">
        <f t="shared" si="7"/>
        <v>-2.8816497619600126E-7</v>
      </c>
      <c r="DQ15" s="72">
        <f t="shared" si="8"/>
        <v>1.1951859344467458E-3</v>
      </c>
      <c r="DR15" s="72">
        <f t="shared" si="9"/>
        <v>-2.9018886325917939E-6</v>
      </c>
      <c r="DS15" s="72">
        <f t="shared" si="10"/>
        <v>9.6826043975611811E-4</v>
      </c>
      <c r="DT15" s="72">
        <f t="shared" si="11"/>
        <v>1.4832134592209983E-4</v>
      </c>
      <c r="DU15" s="72">
        <f t="shared" si="12"/>
        <v>-2.2019787428326241E-6</v>
      </c>
      <c r="DV15" s="72">
        <f t="shared" si="13"/>
        <v>3.2010645880709126E-7</v>
      </c>
      <c r="DW15" s="72">
        <f t="shared" si="14"/>
        <v>-3.0867911555280986E-7</v>
      </c>
      <c r="DX15" s="72">
        <f t="shared" si="15"/>
        <v>-1.3961754560663894E-6</v>
      </c>
      <c r="DY15" s="72">
        <f t="shared" si="16"/>
        <v>4.1320630454683799E-6</v>
      </c>
      <c r="DZ15" s="72">
        <f t="shared" si="17"/>
        <v>8.6715130661494397E-4</v>
      </c>
      <c r="EA15" s="72">
        <f t="shared" si="18"/>
        <v>-5.49781963482555E-7</v>
      </c>
      <c r="EB15" s="72">
        <f t="shared" si="19"/>
        <v>-1.0773714003695371E-8</v>
      </c>
      <c r="EC15" s="72">
        <f t="shared" si="20"/>
        <v>1.2893160790857107E-6</v>
      </c>
      <c r="ED15" s="72">
        <f t="shared" si="21"/>
        <v>-1.7702996335804427E-6</v>
      </c>
      <c r="EE15" s="72">
        <f t="shared" si="22"/>
        <v>-2.3121056813387526E-4</v>
      </c>
      <c r="EF15" s="72">
        <f t="shared" si="23"/>
        <v>5.7330723973809996E-8</v>
      </c>
      <c r="EG15" s="72">
        <f t="shared" si="24"/>
        <v>-5.2894225932847469E-6</v>
      </c>
      <c r="EH15" s="40">
        <f t="shared" si="25"/>
        <v>4.1434909575854729E-6</v>
      </c>
      <c r="EI15" s="69">
        <f t="shared" si="26"/>
        <v>-8.4940285863431433E-5</v>
      </c>
      <c r="EJ15" s="40">
        <f t="shared" si="27"/>
        <v>2.8425908940804811E-4</v>
      </c>
      <c r="EK15" s="40">
        <f t="shared" si="28"/>
        <v>6.9767894930312766E-7</v>
      </c>
      <c r="EL15" s="40">
        <f t="shared" si="29"/>
        <v>-3.4764876155809314E-6</v>
      </c>
      <c r="EM15" s="69">
        <f t="shared" si="30"/>
        <v>5.0282249343016035E-6</v>
      </c>
      <c r="EN15" s="40">
        <f t="shared" si="31"/>
        <v>-9.9139436422221172E-7</v>
      </c>
      <c r="EO15" s="40">
        <f t="shared" si="32"/>
        <v>-1.0247483217516345E-6</v>
      </c>
      <c r="EP15" s="40"/>
      <c r="EQ15" s="40"/>
      <c r="ER15" s="40"/>
      <c r="ES15" s="40"/>
    </row>
    <row r="16" spans="1:149" x14ac:dyDescent="0.25">
      <c r="A16" s="15" t="s">
        <v>186</v>
      </c>
      <c r="B16" s="15">
        <v>76.01352464</v>
      </c>
      <c r="D16" s="15">
        <v>564.96387708999998</v>
      </c>
      <c r="E16" s="15">
        <v>16.096978780000001</v>
      </c>
      <c r="F16" s="15">
        <v>15.602908100000001</v>
      </c>
      <c r="G16" s="15">
        <v>1.9386104</v>
      </c>
      <c r="H16" s="15">
        <v>26.676200489999999</v>
      </c>
      <c r="I16" s="15"/>
      <c r="J16" s="17" t="s">
        <v>186</v>
      </c>
      <c r="K16" s="17">
        <v>0</v>
      </c>
      <c r="L16" s="17">
        <v>0.29629020310490001</v>
      </c>
      <c r="M16" s="17">
        <v>2.69170155353359E-2</v>
      </c>
      <c r="N16" s="17">
        <v>0.14267132664448401</v>
      </c>
      <c r="O16" s="17">
        <v>0.14267132664448401</v>
      </c>
      <c r="P16" s="17">
        <v>0.423719390474048</v>
      </c>
      <c r="Q16" s="17">
        <v>0</v>
      </c>
      <c r="R16" s="5">
        <v>6.8699331624751301E-5</v>
      </c>
      <c r="S16" s="5">
        <v>3.3541397179186102E-4</v>
      </c>
      <c r="T16" s="17">
        <v>6.9044429008997807E-2</v>
      </c>
      <c r="U16" s="5">
        <v>6.5219995511541298E-5</v>
      </c>
      <c r="V16" s="17">
        <v>1.4756852310771999E-2</v>
      </c>
      <c r="W16" s="17">
        <v>2.28301992868047E-3</v>
      </c>
      <c r="X16" s="17">
        <v>1.39926773502648E-3</v>
      </c>
      <c r="Y16" s="17">
        <v>0.62619557269505099</v>
      </c>
      <c r="Z16" s="5">
        <v>2.25930058587829E-8</v>
      </c>
      <c r="AA16" s="5">
        <v>9.0372012555322199E-8</v>
      </c>
      <c r="AB16" s="17">
        <v>76.013518954568198</v>
      </c>
      <c r="AC16" s="17">
        <v>0.49407044164090003</v>
      </c>
      <c r="AD16" s="17">
        <v>7.2402279656299404</v>
      </c>
      <c r="AE16" s="17">
        <v>2.1427620487552099</v>
      </c>
      <c r="AF16" s="17">
        <v>0.19528591985096699</v>
      </c>
      <c r="AG16" s="17">
        <v>5.2028811489387499</v>
      </c>
      <c r="AH16" s="17">
        <v>0.82172674382843602</v>
      </c>
      <c r="AI16" s="17">
        <v>2.6108520748421098</v>
      </c>
      <c r="AJ16" s="17">
        <v>1.9774178000020098E-2</v>
      </c>
      <c r="AK16" s="17">
        <v>0.45563618783855497</v>
      </c>
      <c r="AL16" s="17">
        <v>6.3967074743737397E-3</v>
      </c>
      <c r="AM16" s="17">
        <v>0</v>
      </c>
      <c r="AN16" s="17">
        <v>0</v>
      </c>
      <c r="AO16" s="17">
        <v>0.62247717375646605</v>
      </c>
      <c r="AP16" s="17">
        <v>0.62247717375646605</v>
      </c>
      <c r="AQ16" s="17">
        <v>0</v>
      </c>
      <c r="AR16" s="17">
        <v>0</v>
      </c>
      <c r="AS16" s="17">
        <v>7.4426569469195902E-2</v>
      </c>
      <c r="AT16" s="5">
        <v>1.8913905500690001E-7</v>
      </c>
      <c r="AU16" s="5">
        <v>3.6523413203574802E-7</v>
      </c>
      <c r="AV16" s="17">
        <v>4.51971138089805</v>
      </c>
      <c r="AW16" s="17">
        <v>9.2170353361905197E-2</v>
      </c>
      <c r="AX16" s="17">
        <v>1.44121311118857E-2</v>
      </c>
      <c r="AY16" s="17">
        <v>0</v>
      </c>
      <c r="AZ16" s="17">
        <v>7.9594375679806104</v>
      </c>
      <c r="BA16" s="17">
        <v>3.9174046818591497E-2</v>
      </c>
      <c r="BB16" s="5">
        <v>2.34041942602666E-4</v>
      </c>
      <c r="BC16" s="17">
        <v>1.7163239687605001E-3</v>
      </c>
      <c r="BD16" s="5">
        <v>1.6579622032992099E-5</v>
      </c>
      <c r="BE16" s="5">
        <v>3.3661467142865001E-5</v>
      </c>
      <c r="BF16" s="17">
        <v>0</v>
      </c>
      <c r="BG16" s="17">
        <v>0</v>
      </c>
      <c r="BH16" s="17">
        <v>0.45589847144138901</v>
      </c>
      <c r="BI16" s="17">
        <v>0.30030893062164798</v>
      </c>
      <c r="BJ16" s="17">
        <v>5.4667863048881897E-3</v>
      </c>
      <c r="BK16" s="17">
        <v>5.25241433004293E-3</v>
      </c>
      <c r="BL16" s="17">
        <v>27.013291970215501</v>
      </c>
      <c r="BM16" s="17">
        <v>508.46737140450898</v>
      </c>
      <c r="BN16" s="17">
        <v>51.976628558011797</v>
      </c>
      <c r="BO16" s="17">
        <v>564.96371134341905</v>
      </c>
      <c r="BP16" s="17">
        <v>0</v>
      </c>
      <c r="BQ16" s="17">
        <v>0.52099274330263301</v>
      </c>
      <c r="BR16" s="17">
        <v>0</v>
      </c>
      <c r="BS16" s="17">
        <v>4.2806166340525899E-2</v>
      </c>
      <c r="BT16" s="5">
        <v>1.35003318436261E-4</v>
      </c>
      <c r="BU16" s="5">
        <v>4.5089995933707001E-4</v>
      </c>
      <c r="BV16" s="5">
        <v>3.7498545839977402E-4</v>
      </c>
      <c r="BW16" s="17">
        <v>1.08707171724841E-2</v>
      </c>
      <c r="BX16" s="17">
        <v>9.3857585299580507E-3</v>
      </c>
      <c r="BY16" s="17">
        <v>4.3617624824219901</v>
      </c>
      <c r="BZ16" s="17">
        <v>9.1125575511058904E-2</v>
      </c>
      <c r="CA16" s="17">
        <v>5.8662804499633403E-2</v>
      </c>
      <c r="CB16" s="17">
        <v>7.24023535331823</v>
      </c>
      <c r="CC16" s="17">
        <v>5.3733464486295499E-2</v>
      </c>
      <c r="CD16" s="17">
        <v>0</v>
      </c>
      <c r="CE16" s="5">
        <v>9.7830176182366299E-8</v>
      </c>
      <c r="CF16" s="17">
        <v>4.0950572386007203E-2</v>
      </c>
      <c r="CG16" s="17">
        <v>16.096970514418501</v>
      </c>
      <c r="CH16" s="17">
        <v>15.602900072777601</v>
      </c>
      <c r="CI16" s="17">
        <v>0.49407044164090003</v>
      </c>
      <c r="CJ16" s="17">
        <v>2.0699490192187898E-2</v>
      </c>
      <c r="CK16" s="17">
        <v>0</v>
      </c>
      <c r="CL16" s="17">
        <v>0.200263317294708</v>
      </c>
      <c r="CM16" s="17">
        <v>4.8012866758158398E-2</v>
      </c>
      <c r="CN16" s="17">
        <v>1.3007227259048499</v>
      </c>
      <c r="CO16" s="17">
        <v>0.27140013701725602</v>
      </c>
      <c r="CP16" s="17">
        <v>0.19528356002358899</v>
      </c>
      <c r="CQ16" s="17">
        <v>5.2028867454818997</v>
      </c>
      <c r="CR16" s="17">
        <v>9.8229994560844799E-3</v>
      </c>
      <c r="CS16" s="17">
        <v>4.6353630251822903E-2</v>
      </c>
      <c r="CT16" s="17">
        <v>0.82173159377635197</v>
      </c>
      <c r="CU16" s="17">
        <v>1.4524773456351199E-3</v>
      </c>
      <c r="CV16" s="17">
        <v>1.93860891848079</v>
      </c>
      <c r="CW16" s="17">
        <v>6.6171591498721902</v>
      </c>
      <c r="CX16" s="17">
        <v>0</v>
      </c>
      <c r="CY16" s="17">
        <v>0</v>
      </c>
      <c r="CZ16" s="17">
        <v>0.55295706145149803</v>
      </c>
      <c r="DA16" s="17">
        <v>2.9640281134203899E-2</v>
      </c>
      <c r="DB16" s="17">
        <v>0</v>
      </c>
      <c r="DC16" s="17">
        <v>26.6761929738697</v>
      </c>
      <c r="DD16" s="17">
        <v>2.8183558963462699E-2</v>
      </c>
      <c r="DE16" s="17">
        <v>0.84955184996101596</v>
      </c>
      <c r="DG16" s="25">
        <f t="shared" si="0"/>
        <v>8.0000029916093077E-3</v>
      </c>
      <c r="DH16" s="94">
        <f t="shared" si="1"/>
        <v>1.0126366980729222</v>
      </c>
      <c r="DI16" s="25">
        <f t="shared" si="2"/>
        <v>1.9246994419043761E-2</v>
      </c>
      <c r="DJ16" s="40">
        <f t="shared" si="3"/>
        <v>-7.4795002977696921E-8</v>
      </c>
      <c r="DK16" s="40"/>
      <c r="DL16" s="40">
        <f t="shared" si="4"/>
        <v>-2.9337553718791522E-7</v>
      </c>
      <c r="DM16" s="40">
        <f t="shared" si="5"/>
        <v>-5.1348651273086569E-7</v>
      </c>
      <c r="DN16" s="40">
        <f t="shared" si="5"/>
        <v>-5.1446963272672183E-7</v>
      </c>
      <c r="DO16" s="40">
        <f t="shared" si="6"/>
        <v>-7.6421709590446241E-7</v>
      </c>
      <c r="DP16" s="40">
        <f t="shared" si="7"/>
        <v>-2.8175415394318095E-7</v>
      </c>
      <c r="DQ16" s="72">
        <f t="shared" si="8"/>
        <v>1.1951136852875631E-3</v>
      </c>
      <c r="DR16" s="72">
        <f t="shared" si="9"/>
        <v>5.570799299127294E-6</v>
      </c>
      <c r="DS16" s="72">
        <f t="shared" si="10"/>
        <v>9.6170411943035218E-4</v>
      </c>
      <c r="DT16" s="72">
        <f t="shared" si="11"/>
        <v>1.535925118456032E-4</v>
      </c>
      <c r="DU16" s="72">
        <f t="shared" si="12"/>
        <v>-1.9440728503668039E-6</v>
      </c>
      <c r="DV16" s="72">
        <f t="shared" si="13"/>
        <v>6.045044780287416E-6</v>
      </c>
      <c r="DW16" s="72">
        <f t="shared" si="14"/>
        <v>8.81662323861964E-7</v>
      </c>
      <c r="DX16" s="72">
        <f t="shared" si="15"/>
        <v>1.9375201116133732E-7</v>
      </c>
      <c r="DY16" s="72">
        <f t="shared" si="16"/>
        <v>-5.4950480877694612E-7</v>
      </c>
      <c r="DZ16" s="72">
        <f t="shared" si="17"/>
        <v>8.6719416238646566E-4</v>
      </c>
      <c r="EA16" s="72">
        <f t="shared" si="18"/>
        <v>-1.1995581080953032E-7</v>
      </c>
      <c r="EB16" s="72">
        <f t="shared" si="19"/>
        <v>3.2814763835352747E-6</v>
      </c>
      <c r="EC16" s="72">
        <f t="shared" si="20"/>
        <v>1.7444274846223381E-6</v>
      </c>
      <c r="ED16" s="72">
        <f t="shared" si="21"/>
        <v>-4.9572422935664954E-6</v>
      </c>
      <c r="EE16" s="72">
        <f t="shared" si="22"/>
        <v>-2.298771743446943E-4</v>
      </c>
      <c r="EF16" s="72">
        <f t="shared" si="23"/>
        <v>7.7290645019751913E-7</v>
      </c>
      <c r="EG16" s="72">
        <f t="shared" si="24"/>
        <v>2.3509553795772979E-6</v>
      </c>
      <c r="EH16" s="40">
        <f t="shared" si="25"/>
        <v>5.7156546583499591E-6</v>
      </c>
      <c r="EI16" s="69">
        <f t="shared" si="26"/>
        <v>-8.5471421534486172E-5</v>
      </c>
      <c r="EJ16" s="40">
        <f t="shared" si="27"/>
        <v>2.8327923889662177E-4</v>
      </c>
      <c r="EK16" s="40">
        <f t="shared" si="28"/>
        <v>-4.454862127809981E-6</v>
      </c>
      <c r="EL16" s="40">
        <f t="shared" si="29"/>
        <v>-5.7592016396209882E-6</v>
      </c>
      <c r="EM16" s="69">
        <f t="shared" si="30"/>
        <v>5.3055604152462068E-6</v>
      </c>
      <c r="EN16" s="40">
        <f t="shared" si="31"/>
        <v>-1.0092442104445986E-6</v>
      </c>
      <c r="EO16" s="40">
        <f t="shared" si="32"/>
        <v>-1.0412022266115967E-6</v>
      </c>
      <c r="EP16" s="40"/>
      <c r="EQ16" s="40"/>
      <c r="ER16" s="40"/>
      <c r="ES16" s="40"/>
    </row>
    <row r="17" spans="1:149" x14ac:dyDescent="0.25">
      <c r="A17" s="15" t="s">
        <v>187</v>
      </c>
      <c r="B17" s="15">
        <v>0.84618835999999997</v>
      </c>
      <c r="D17" s="15">
        <v>6.3279493599999999</v>
      </c>
      <c r="E17" s="15">
        <v>0.18329756</v>
      </c>
      <c r="F17" s="15">
        <v>0.17760195000000001</v>
      </c>
      <c r="G17" s="15">
        <v>3.2251189999999999E-2</v>
      </c>
      <c r="H17" s="15">
        <v>0.30224804999999999</v>
      </c>
      <c r="I17" s="15"/>
      <c r="J17" s="17" t="s">
        <v>187</v>
      </c>
      <c r="K17" s="17">
        <v>0</v>
      </c>
      <c r="L17" s="17">
        <v>3.3570369433378999E-3</v>
      </c>
      <c r="M17" s="17">
        <v>3.0497426019194499E-4</v>
      </c>
      <c r="N17" s="17">
        <v>1.61649798916185E-3</v>
      </c>
      <c r="O17" s="17">
        <v>1.61649798916185E-3</v>
      </c>
      <c r="P17" s="17">
        <v>4.8008694895748903E-3</v>
      </c>
      <c r="Q17" s="17">
        <v>0</v>
      </c>
      <c r="R17" s="5">
        <v>7.82010251492253E-7</v>
      </c>
      <c r="S17" s="5">
        <v>3.8179364738173503E-6</v>
      </c>
      <c r="T17" s="17">
        <v>7.8229574083870399E-4</v>
      </c>
      <c r="U17" s="5">
        <v>7.42361880394407E-7</v>
      </c>
      <c r="V17" s="17">
        <v>1.6719690041815E-4</v>
      </c>
      <c r="W17" s="5">
        <v>2.5987070994339599E-5</v>
      </c>
      <c r="X17" s="5">
        <v>1.5927349989252401E-5</v>
      </c>
      <c r="Y17" s="17">
        <v>7.0949706716270603E-3</v>
      </c>
      <c r="Z17" s="5">
        <v>2.57162199551359E-10</v>
      </c>
      <c r="AA17" s="5">
        <v>1.0286637234963099E-9</v>
      </c>
      <c r="AB17" s="17">
        <v>0.84618759304882596</v>
      </c>
      <c r="AC17" s="17">
        <v>5.69562349465654E-3</v>
      </c>
      <c r="AD17" s="17">
        <v>8.2412706669532598E-2</v>
      </c>
      <c r="AE17" s="17">
        <v>2.4390254688955299E-2</v>
      </c>
      <c r="AF17" s="17">
        <v>2.22286369373391E-3</v>
      </c>
      <c r="AG17" s="17">
        <v>5.9222506765433697E-2</v>
      </c>
      <c r="AH17" s="17">
        <v>9.3534131406493703E-3</v>
      </c>
      <c r="AI17" s="17">
        <v>2.9581605166818199E-2</v>
      </c>
      <c r="AJ17" s="17">
        <v>2.24046447960779E-4</v>
      </c>
      <c r="AK17" s="17">
        <v>5.1624828492865303E-3</v>
      </c>
      <c r="AL17" s="5">
        <v>7.2477368679706993E-5</v>
      </c>
      <c r="AM17" s="17">
        <v>0</v>
      </c>
      <c r="AN17" s="17">
        <v>0</v>
      </c>
      <c r="AO17" s="17">
        <v>7.0528069860943399E-3</v>
      </c>
      <c r="AP17" s="17">
        <v>7.0528069860943399E-3</v>
      </c>
      <c r="AQ17" s="17">
        <v>0</v>
      </c>
      <c r="AR17" s="17">
        <v>0</v>
      </c>
      <c r="AS17" s="17">
        <v>8.4328545657996897E-4</v>
      </c>
      <c r="AT17" s="5">
        <v>2.15286710802096E-9</v>
      </c>
      <c r="AU17" s="5">
        <v>4.1574024012852903E-9</v>
      </c>
      <c r="AV17" s="17">
        <v>5.0623639786813002E-2</v>
      </c>
      <c r="AW17" s="17">
        <v>1.04432406889443E-3</v>
      </c>
      <c r="AX17" s="17">
        <v>1.63293114739331E-4</v>
      </c>
      <c r="AY17" s="17">
        <v>0</v>
      </c>
      <c r="AZ17" s="17">
        <v>9.0182547875869795E-2</v>
      </c>
      <c r="BA17" s="17">
        <v>4.4384963441855801E-4</v>
      </c>
      <c r="BB17" s="5">
        <v>2.6640508826755202E-6</v>
      </c>
      <c r="BC17" s="5">
        <v>1.9536179500322399E-5</v>
      </c>
      <c r="BD17" s="5">
        <v>1.8871501402690701E-7</v>
      </c>
      <c r="BE17" s="5">
        <v>3.83156787204374E-7</v>
      </c>
      <c r="BF17" s="17">
        <v>0</v>
      </c>
      <c r="BG17" s="17">
        <v>0</v>
      </c>
      <c r="BH17" s="17">
        <v>5.1654707132988299E-3</v>
      </c>
      <c r="BI17" s="17">
        <v>3.4182882322789702E-3</v>
      </c>
      <c r="BJ17" s="5">
        <v>6.2226430110727101E-5</v>
      </c>
      <c r="BK17" s="5">
        <v>5.97861648947017E-5</v>
      </c>
      <c r="BL17" s="17">
        <v>0.30606794204048698</v>
      </c>
      <c r="BM17" s="17">
        <v>5.6951620430231902</v>
      </c>
      <c r="BN17" s="17">
        <v>0.58217240188054198</v>
      </c>
      <c r="BO17" s="17">
        <v>6.3279580846905503</v>
      </c>
      <c r="BP17" s="17">
        <v>0</v>
      </c>
      <c r="BQ17" s="17">
        <v>5.9029961942712898E-3</v>
      </c>
      <c r="BR17" s="17">
        <v>0</v>
      </c>
      <c r="BS17" s="17">
        <v>4.8520439490291401E-4</v>
      </c>
      <c r="BT17" s="5">
        <v>1.53669146998682E-6</v>
      </c>
      <c r="BU17" s="5">
        <v>5.13239428782442E-6</v>
      </c>
      <c r="BV17" s="5">
        <v>4.2683916731427397E-6</v>
      </c>
      <c r="BW17" s="17">
        <v>1.2344858373981E-4</v>
      </c>
      <c r="BX17" s="17">
        <v>1.06835154902252E-4</v>
      </c>
      <c r="BY17" s="17">
        <v>4.9419851465797998E-2</v>
      </c>
      <c r="BZ17" s="17">
        <v>1.0372462066722799E-3</v>
      </c>
      <c r="CA17" s="17">
        <v>6.6773577605449804E-4</v>
      </c>
      <c r="CB17" s="17">
        <v>8.2412732022685495E-2</v>
      </c>
      <c r="CC17" s="17">
        <v>6.11629237696831E-4</v>
      </c>
      <c r="CD17" s="17">
        <v>0</v>
      </c>
      <c r="CE17" s="5">
        <v>1.1135792589163101E-9</v>
      </c>
      <c r="CF17" s="17">
        <v>4.6612525559836199E-4</v>
      </c>
      <c r="CG17" s="17">
        <v>0.18329748457921999</v>
      </c>
      <c r="CH17" s="17">
        <v>0.177601861084563</v>
      </c>
      <c r="CI17" s="17">
        <v>5.69562349465654E-3</v>
      </c>
      <c r="CJ17" s="17">
        <v>2.35613485672712E-4</v>
      </c>
      <c r="CK17" s="17">
        <v>0</v>
      </c>
      <c r="CL17" s="17">
        <v>2.2795231402635602E-3</v>
      </c>
      <c r="CM17" s="17">
        <v>5.4651262972822505E-4</v>
      </c>
      <c r="CN17" s="17">
        <v>1.4805611424351099E-2</v>
      </c>
      <c r="CO17" s="17">
        <v>3.0892507041011398E-3</v>
      </c>
      <c r="CP17" s="17">
        <v>2.2228428600561002E-3</v>
      </c>
      <c r="CQ17" s="17">
        <v>5.9222590541069299E-2</v>
      </c>
      <c r="CR17" s="17">
        <v>1.1129645497048501E-4</v>
      </c>
      <c r="CS17" s="17">
        <v>5.2762617327226503E-4</v>
      </c>
      <c r="CT17" s="17">
        <v>9.3534534852317795E-3</v>
      </c>
      <c r="CU17" s="5">
        <v>1.6532987207680902E-5</v>
      </c>
      <c r="CV17" s="17">
        <v>3.2251169161747598E-2</v>
      </c>
      <c r="CW17" s="17">
        <v>7.4974108732062297E-2</v>
      </c>
      <c r="CX17" s="17">
        <v>0</v>
      </c>
      <c r="CY17" s="17">
        <v>0</v>
      </c>
      <c r="CZ17" s="17">
        <v>6.2651082517567996E-3</v>
      </c>
      <c r="DA17" s="17">
        <v>3.3583230810985598E-4</v>
      </c>
      <c r="DB17" s="17">
        <v>0</v>
      </c>
      <c r="DC17" s="17">
        <v>0.30224776093079098</v>
      </c>
      <c r="DD17" s="17">
        <v>3.1932273088730497E-4</v>
      </c>
      <c r="DE17" s="17">
        <v>9.6256603703985394E-3</v>
      </c>
      <c r="DG17" s="25">
        <f t="shared" si="0"/>
        <v>7.9999960665492614E-3</v>
      </c>
      <c r="DH17" s="94">
        <f t="shared" si="1"/>
        <v>1.012639237087916</v>
      </c>
      <c r="DI17" s="25">
        <f t="shared" si="2"/>
        <v>1.9246916735018858E-2</v>
      </c>
      <c r="DJ17" s="40">
        <f t="shared" si="3"/>
        <v>-9.0635987242109908E-7</v>
      </c>
      <c r="DK17" s="40"/>
      <c r="DL17" s="40">
        <f t="shared" si="4"/>
        <v>1.3787547994008682E-6</v>
      </c>
      <c r="DM17" s="40">
        <f t="shared" si="5"/>
        <v>-4.114663610918541E-7</v>
      </c>
      <c r="DN17" s="40">
        <f t="shared" si="5"/>
        <v>-5.0064448624111739E-7</v>
      </c>
      <c r="DO17" s="40">
        <f t="shared" si="6"/>
        <v>-6.4612351982672832E-7</v>
      </c>
      <c r="DP17" s="40">
        <f t="shared" si="7"/>
        <v>-9.5639726712565713E-7</v>
      </c>
      <c r="DQ17" s="72">
        <f t="shared" si="8"/>
        <v>1.1933322719644326E-3</v>
      </c>
      <c r="DR17" s="72">
        <f t="shared" si="9"/>
        <v>-1.2461297218340523E-6</v>
      </c>
      <c r="DS17" s="72">
        <f t="shared" si="10"/>
        <v>9.7891861560665751E-4</v>
      </c>
      <c r="DT17" s="72">
        <f t="shared" si="11"/>
        <v>1.606890979484769E-4</v>
      </c>
      <c r="DU17" s="72">
        <f t="shared" si="12"/>
        <v>-1.8722242095186642E-5</v>
      </c>
      <c r="DV17" s="72">
        <f t="shared" si="13"/>
        <v>-4.8937348699923427E-6</v>
      </c>
      <c r="DW17" s="72">
        <f t="shared" si="14"/>
        <v>9.1083475197010229E-6</v>
      </c>
      <c r="DX17" s="72">
        <f t="shared" si="15"/>
        <v>-8.9834094887504017E-6</v>
      </c>
      <c r="DY17" s="72">
        <f t="shared" si="16"/>
        <v>1.4844003597864847E-5</v>
      </c>
      <c r="DZ17" s="72">
        <f t="shared" si="17"/>
        <v>8.6564170484060494E-4</v>
      </c>
      <c r="EA17" s="72">
        <f t="shared" si="18"/>
        <v>1.6843433250857097E-5</v>
      </c>
      <c r="EB17" s="72">
        <f t="shared" si="19"/>
        <v>1.2254560339991051E-5</v>
      </c>
      <c r="EC17" s="72">
        <f t="shared" si="20"/>
        <v>-1.0146616442854321E-7</v>
      </c>
      <c r="ED17" s="72">
        <f t="shared" si="21"/>
        <v>-1.0826541833932721E-5</v>
      </c>
      <c r="EE17" s="72">
        <f t="shared" si="22"/>
        <v>-2.2406300252038E-4</v>
      </c>
      <c r="EF17" s="72">
        <f t="shared" si="23"/>
        <v>9.5433135533282258E-7</v>
      </c>
      <c r="EG17" s="72">
        <f t="shared" si="24"/>
        <v>4.4552620870481561E-6</v>
      </c>
      <c r="EH17" s="40">
        <f t="shared" si="25"/>
        <v>-6.3525799856924982E-6</v>
      </c>
      <c r="EI17" s="69">
        <f t="shared" si="26"/>
        <v>-7.5561708257518013E-5</v>
      </c>
      <c r="EJ17" s="40">
        <f t="shared" si="27"/>
        <v>2.8339780444733417E-4</v>
      </c>
      <c r="EK17" s="40">
        <f t="shared" si="28"/>
        <v>-9.9085158279096295E-6</v>
      </c>
      <c r="EL17" s="40">
        <f t="shared" si="29"/>
        <v>1.1860656084762524E-5</v>
      </c>
      <c r="EM17" s="69">
        <f t="shared" si="30"/>
        <v>2.1837625543723388E-6</v>
      </c>
      <c r="EN17" s="40">
        <f t="shared" si="31"/>
        <v>-6.3353983742850374E-7</v>
      </c>
      <c r="EO17" s="40">
        <f t="shared" si="32"/>
        <v>-6.5385721426641686E-7</v>
      </c>
      <c r="EP17" s="40"/>
      <c r="EQ17" s="40"/>
      <c r="ER17" s="40"/>
      <c r="ES17" s="40"/>
    </row>
    <row r="18" spans="1:149" x14ac:dyDescent="0.25">
      <c r="A18" s="15" t="s">
        <v>188</v>
      </c>
      <c r="B18" s="15">
        <v>749.43923769000003</v>
      </c>
      <c r="D18" s="15">
        <v>5631.3620876000005</v>
      </c>
      <c r="E18" s="15">
        <v>162.76850281</v>
      </c>
      <c r="F18" s="15">
        <v>157.73861113000001</v>
      </c>
      <c r="G18" s="15">
        <v>24.558121190000001</v>
      </c>
      <c r="H18" s="15">
        <v>275.43521307999998</v>
      </c>
      <c r="I18" s="15"/>
      <c r="J18" s="17" t="s">
        <v>188</v>
      </c>
      <c r="K18" s="17">
        <v>0</v>
      </c>
      <c r="L18" s="17">
        <v>3.0592332014673902</v>
      </c>
      <c r="M18" s="17">
        <v>0.27791974052740798</v>
      </c>
      <c r="N18" s="17">
        <v>1.4731007778680401</v>
      </c>
      <c r="O18" s="17">
        <v>1.4731007778680401</v>
      </c>
      <c r="P18" s="17">
        <v>4.3749556814144999</v>
      </c>
      <c r="Q18" s="17">
        <v>0</v>
      </c>
      <c r="R18" s="17">
        <v>6.9452243718866595E-4</v>
      </c>
      <c r="S18" s="17">
        <v>3.3909046045404101E-3</v>
      </c>
      <c r="T18" s="17">
        <v>0.71289107194659596</v>
      </c>
      <c r="U18" s="17">
        <v>6.5934781576500504E-4</v>
      </c>
      <c r="V18" s="17">
        <v>0.15236579036690301</v>
      </c>
      <c r="W18" s="17">
        <v>2.3080307026350701E-2</v>
      </c>
      <c r="X18" s="17">
        <v>1.4145995251464601E-2</v>
      </c>
      <c r="Y18" s="17">
        <v>6.4655445180953803</v>
      </c>
      <c r="Z18" s="5">
        <v>2.28405449764932E-7</v>
      </c>
      <c r="AA18" s="5">
        <v>9.1362174343821802E-7</v>
      </c>
      <c r="AB18" s="17">
        <v>749.43903982407096</v>
      </c>
      <c r="AC18" s="17">
        <v>5.0298904414535004</v>
      </c>
      <c r="AD18" s="17">
        <v>73.195586513335201</v>
      </c>
      <c r="AE18" s="17">
        <v>21.662390179511299</v>
      </c>
      <c r="AF18" s="17">
        <v>1.97425561157867</v>
      </c>
      <c r="AG18" s="17">
        <v>52.598865780298297</v>
      </c>
      <c r="AH18" s="17">
        <v>8.3073016411977694</v>
      </c>
      <c r="AI18" s="17">
        <v>26.957379512258001</v>
      </c>
      <c r="AJ18" s="17">
        <v>0.20417051578826201</v>
      </c>
      <c r="AK18" s="17">
        <v>4.7045048463660697</v>
      </c>
      <c r="AL18" s="17">
        <v>6.6046957168838405E-2</v>
      </c>
      <c r="AM18" s="17">
        <v>0</v>
      </c>
      <c r="AN18" s="17">
        <v>0</v>
      </c>
      <c r="AO18" s="17">
        <v>6.4271538675732298</v>
      </c>
      <c r="AP18" s="17">
        <v>6.4271538675732298</v>
      </c>
      <c r="AQ18" s="17">
        <v>0</v>
      </c>
      <c r="AR18" s="17">
        <v>0</v>
      </c>
      <c r="AS18" s="17">
        <v>0.76846412169610001</v>
      </c>
      <c r="AT18" s="5">
        <v>1.9121004339805398E-6</v>
      </c>
      <c r="AU18" s="5">
        <v>3.6923413034730402E-6</v>
      </c>
      <c r="AV18" s="17">
        <v>45.050897325220298</v>
      </c>
      <c r="AW18" s="17">
        <v>0.95167457502423303</v>
      </c>
      <c r="AX18" s="17">
        <v>0.14880695709090699</v>
      </c>
      <c r="AY18" s="17">
        <v>0</v>
      </c>
      <c r="AZ18" s="17">
        <v>82.182220117785207</v>
      </c>
      <c r="BA18" s="17">
        <v>0.40447736511180599</v>
      </c>
      <c r="BB18" s="17">
        <v>2.3660754486130101E-3</v>
      </c>
      <c r="BC18" s="17">
        <v>1.73512433580802E-2</v>
      </c>
      <c r="BD18" s="17">
        <v>1.67613147106709E-4</v>
      </c>
      <c r="BE18" s="17">
        <v>3.4030486152548798E-4</v>
      </c>
      <c r="BF18" s="17">
        <v>0</v>
      </c>
      <c r="BG18" s="17">
        <v>0</v>
      </c>
      <c r="BH18" s="17">
        <v>4.7072101346418203</v>
      </c>
      <c r="BI18" s="17">
        <v>3.0359939532201201</v>
      </c>
      <c r="BJ18" s="17">
        <v>5.5266874825311202E-2</v>
      </c>
      <c r="BK18" s="17">
        <v>5.3099516487816703E-2</v>
      </c>
      <c r="BL18" s="17">
        <v>278.915714897182</v>
      </c>
      <c r="BM18" s="17">
        <v>5068.2244163763698</v>
      </c>
      <c r="BN18" s="17">
        <v>518.08515033251194</v>
      </c>
      <c r="BO18" s="17">
        <v>5631.3604640341</v>
      </c>
      <c r="BP18" s="17">
        <v>0</v>
      </c>
      <c r="BQ18" s="17">
        <v>5.3793202260680504</v>
      </c>
      <c r="BR18" s="17">
        <v>0</v>
      </c>
      <c r="BS18" s="17">
        <v>0.44117386240450301</v>
      </c>
      <c r="BT18" s="17">
        <v>1.3648282397171899E-3</v>
      </c>
      <c r="BU18" s="17">
        <v>4.5584283651832801E-3</v>
      </c>
      <c r="BV18" s="17">
        <v>3.7909595597942999E-3</v>
      </c>
      <c r="BW18" s="17">
        <v>0.11108453344124899</v>
      </c>
      <c r="BX18" s="17">
        <v>9.4885907134266895E-2</v>
      </c>
      <c r="BY18" s="17">
        <v>45.035756986152798</v>
      </c>
      <c r="BZ18" s="17">
        <v>0.92123967150140196</v>
      </c>
      <c r="CA18" s="17">
        <v>0.593055169977457</v>
      </c>
      <c r="CB18" s="17">
        <v>73.195654426715606</v>
      </c>
      <c r="CC18" s="17">
        <v>0.54322210729564502</v>
      </c>
      <c r="CD18" s="17">
        <v>0</v>
      </c>
      <c r="CE18" s="5">
        <v>9.8902282692725309E-7</v>
      </c>
      <c r="CF18" s="17">
        <v>0.41399254083786602</v>
      </c>
      <c r="CG18" s="17">
        <v>162.76845415277199</v>
      </c>
      <c r="CH18" s="17">
        <v>157.73856371131799</v>
      </c>
      <c r="CI18" s="17">
        <v>5.0298904414535004</v>
      </c>
      <c r="CJ18" s="17">
        <v>0.20926280623356799</v>
      </c>
      <c r="CK18" s="17">
        <v>0</v>
      </c>
      <c r="CL18" s="17">
        <v>2.0245746104377802</v>
      </c>
      <c r="CM18" s="17">
        <v>0.485388807332572</v>
      </c>
      <c r="CN18" s="17">
        <v>13.1497370499953</v>
      </c>
      <c r="CO18" s="17">
        <v>2.7437395809564702</v>
      </c>
      <c r="CP18" s="17">
        <v>1.9742324999751899</v>
      </c>
      <c r="CQ18" s="17">
        <v>52.598929381768798</v>
      </c>
      <c r="CR18" s="17">
        <v>0.101423705125761</v>
      </c>
      <c r="CS18" s="17">
        <v>0.46861532971224101</v>
      </c>
      <c r="CT18" s="17">
        <v>8.3073498685163401</v>
      </c>
      <c r="CU18" s="17">
        <v>1.4683952927903299E-2</v>
      </c>
      <c r="CV18" s="17">
        <v>24.5581118668972</v>
      </c>
      <c r="CW18" s="17">
        <v>68.322997679483606</v>
      </c>
      <c r="CX18" s="17">
        <v>0</v>
      </c>
      <c r="CY18" s="17">
        <v>0</v>
      </c>
      <c r="CZ18" s="17">
        <v>5.70934549936156</v>
      </c>
      <c r="DA18" s="17">
        <v>0.30603893251143899</v>
      </c>
      <c r="DB18" s="17">
        <v>0</v>
      </c>
      <c r="DC18" s="17">
        <v>275.43512676223702</v>
      </c>
      <c r="DD18" s="17">
        <v>0.29099894675744897</v>
      </c>
      <c r="DE18" s="17">
        <v>8.7717258662425301</v>
      </c>
      <c r="DG18" s="25">
        <f t="shared" si="0"/>
        <v>8.0000024173461429E-3</v>
      </c>
      <c r="DH18" s="94">
        <f t="shared" si="1"/>
        <v>1.0126366893571621</v>
      </c>
      <c r="DI18" s="25">
        <f t="shared" si="2"/>
        <v>1.9246998842821862E-2</v>
      </c>
      <c r="DJ18" s="40">
        <f t="shared" si="3"/>
        <v>-2.6401864102686079E-7</v>
      </c>
      <c r="DK18" s="40"/>
      <c r="DL18" s="40">
        <f t="shared" si="4"/>
        <v>-2.8830785078091816E-7</v>
      </c>
      <c r="DM18" s="40">
        <f t="shared" si="5"/>
        <v>-2.9893515739669725E-7</v>
      </c>
      <c r="DN18" s="40">
        <f t="shared" si="5"/>
        <v>-3.0061556695558769E-7</v>
      </c>
      <c r="DO18" s="40">
        <f t="shared" si="6"/>
        <v>-3.7963420449154563E-7</v>
      </c>
      <c r="DP18" s="40">
        <f t="shared" si="7"/>
        <v>-3.1338681063594169E-7</v>
      </c>
      <c r="DQ18" s="72">
        <f t="shared" si="8"/>
        <v>1.1957679743270972E-3</v>
      </c>
      <c r="DR18" s="72">
        <f t="shared" si="9"/>
        <v>-1.3023472384301833E-6</v>
      </c>
      <c r="DS18" s="72">
        <f t="shared" si="10"/>
        <v>9.6575275278500507E-4</v>
      </c>
      <c r="DT18" s="72">
        <f t="shared" si="11"/>
        <v>1.5142300598481036E-4</v>
      </c>
      <c r="DU18" s="72">
        <f t="shared" si="12"/>
        <v>9.3949242421119253E-7</v>
      </c>
      <c r="DV18" s="72">
        <f t="shared" si="13"/>
        <v>2.0444883205111628E-6</v>
      </c>
      <c r="DW18" s="72">
        <f t="shared" si="14"/>
        <v>3.3362010809917116E-8</v>
      </c>
      <c r="DX18" s="72">
        <f t="shared" si="15"/>
        <v>-7.0635728061391144E-9</v>
      </c>
      <c r="DY18" s="72">
        <f t="shared" si="16"/>
        <v>1.4033579877079774E-6</v>
      </c>
      <c r="DZ18" s="72">
        <f t="shared" si="17"/>
        <v>8.6671305101177929E-4</v>
      </c>
      <c r="EA18" s="72">
        <f t="shared" si="18"/>
        <v>1.5359139562498688E-7</v>
      </c>
      <c r="EB18" s="72">
        <f t="shared" si="19"/>
        <v>-1.1221329673478403E-6</v>
      </c>
      <c r="EC18" s="72">
        <f t="shared" si="20"/>
        <v>-8.4049023887270789E-8</v>
      </c>
      <c r="ED18" s="72">
        <f t="shared" si="21"/>
        <v>-3.2784463154176081E-7</v>
      </c>
      <c r="EE18" s="72">
        <f t="shared" si="22"/>
        <v>-2.2993570896389105E-4</v>
      </c>
      <c r="EF18" s="72">
        <f t="shared" si="23"/>
        <v>-1.8054929186830903E-8</v>
      </c>
      <c r="EG18" s="72">
        <f t="shared" si="24"/>
        <v>-2.1768623307598969E-7</v>
      </c>
      <c r="EH18" s="40">
        <f t="shared" si="25"/>
        <v>5.9634012884801939E-6</v>
      </c>
      <c r="EI18" s="69">
        <f t="shared" si="26"/>
        <v>-8.8897376901361493E-5</v>
      </c>
      <c r="EJ18" s="40">
        <f t="shared" si="27"/>
        <v>2.8558531040816742E-4</v>
      </c>
      <c r="EK18" s="40">
        <f t="shared" si="28"/>
        <v>1.0327946104892829E-6</v>
      </c>
      <c r="EL18" s="40">
        <f t="shared" si="29"/>
        <v>-7.622319097464497E-7</v>
      </c>
      <c r="EM18" s="69">
        <f t="shared" si="30"/>
        <v>4.375284061040616E-6</v>
      </c>
      <c r="EN18" s="40">
        <f t="shared" si="31"/>
        <v>-1.0074765293593463E-6</v>
      </c>
      <c r="EO18" s="40">
        <f t="shared" si="32"/>
        <v>-1.0396024464830467E-6</v>
      </c>
      <c r="EP18" s="40"/>
      <c r="EQ18" s="40"/>
      <c r="ER18" s="40"/>
      <c r="ES18" s="40"/>
    </row>
    <row r="19" spans="1:149" x14ac:dyDescent="0.25">
      <c r="A19" s="15" t="s">
        <v>189</v>
      </c>
      <c r="B19" s="15">
        <v>4366.5331576999997</v>
      </c>
      <c r="D19" s="15">
        <v>29756.383523</v>
      </c>
      <c r="E19" s="15">
        <v>824.96492935000003</v>
      </c>
      <c r="F19" s="15">
        <v>799.21124582000004</v>
      </c>
      <c r="G19" s="15">
        <v>166.1041664</v>
      </c>
      <c r="H19" s="15">
        <v>1191.6972851999999</v>
      </c>
      <c r="I19" s="15"/>
      <c r="J19" s="17" t="s">
        <v>189</v>
      </c>
      <c r="K19" s="17">
        <v>0</v>
      </c>
      <c r="L19" s="17">
        <v>13.2360714055751</v>
      </c>
      <c r="M19" s="17">
        <v>1.2024482984837299</v>
      </c>
      <c r="N19" s="17">
        <v>6.3735128811281898</v>
      </c>
      <c r="O19" s="17">
        <v>6.3735128811281898</v>
      </c>
      <c r="P19" s="17">
        <v>18.9286784998969</v>
      </c>
      <c r="Q19" s="17">
        <v>0</v>
      </c>
      <c r="R19" s="17">
        <v>3.5189325214393902E-3</v>
      </c>
      <c r="S19" s="17">
        <v>1.71806385182184E-2</v>
      </c>
      <c r="T19" s="17">
        <v>3.0843925626286199</v>
      </c>
      <c r="U19" s="17">
        <v>3.340696097137E-3</v>
      </c>
      <c r="V19" s="17">
        <v>0.65922516275977305</v>
      </c>
      <c r="W19" s="17">
        <v>0.116940557684154</v>
      </c>
      <c r="X19" s="17">
        <v>7.1673231719439803E-2</v>
      </c>
      <c r="Y19" s="17">
        <v>27.973822930056802</v>
      </c>
      <c r="Z19" s="5">
        <v>1.15725874035615E-6</v>
      </c>
      <c r="AA19" s="5">
        <v>4.6290184188803804E-6</v>
      </c>
      <c r="AB19" s="17">
        <v>4366.5325179860702</v>
      </c>
      <c r="AC19" s="17">
        <v>25.753669687560901</v>
      </c>
      <c r="AD19" s="17">
        <v>370.85874493140801</v>
      </c>
      <c r="AE19" s="17">
        <v>109.75643621025399</v>
      </c>
      <c r="AF19" s="17">
        <v>10.0029234556016</v>
      </c>
      <c r="AG19" s="17">
        <v>266.50168325964302</v>
      </c>
      <c r="AH19" s="17">
        <v>42.090417820003601</v>
      </c>
      <c r="AI19" s="17">
        <v>116.63376467635101</v>
      </c>
      <c r="AJ19" s="17">
        <v>0.88336382437435401</v>
      </c>
      <c r="AK19" s="17">
        <v>20.354514787073001</v>
      </c>
      <c r="AL19" s="17">
        <v>0.28575870917392798</v>
      </c>
      <c r="AM19" s="17">
        <v>0</v>
      </c>
      <c r="AN19" s="17">
        <v>0</v>
      </c>
      <c r="AO19" s="17">
        <v>27.8077159660394</v>
      </c>
      <c r="AP19" s="17">
        <v>27.8077159660394</v>
      </c>
      <c r="AQ19" s="17">
        <v>0</v>
      </c>
      <c r="AR19" s="17">
        <v>0</v>
      </c>
      <c r="AS19" s="17">
        <v>3.3248364179365901</v>
      </c>
      <c r="AT19" s="5">
        <v>9.6880458856900902E-6</v>
      </c>
      <c r="AU19" s="5">
        <v>1.87079081540807E-5</v>
      </c>
      <c r="AV19" s="17">
        <v>238.05095835830599</v>
      </c>
      <c r="AW19" s="17">
        <v>4.1175111346241096</v>
      </c>
      <c r="AX19" s="17">
        <v>0.64382772739545402</v>
      </c>
      <c r="AY19" s="17">
        <v>0</v>
      </c>
      <c r="AZ19" s="17">
        <v>355.56942257825</v>
      </c>
      <c r="BA19" s="17">
        <v>1.75001065155388</v>
      </c>
      <c r="BB19" s="17">
        <v>1.19881678932742E-2</v>
      </c>
      <c r="BC19" s="17">
        <v>8.7913195123817095E-2</v>
      </c>
      <c r="BD19" s="17">
        <v>8.4924322165379695E-4</v>
      </c>
      <c r="BE19" s="17">
        <v>1.72421993287697E-3</v>
      </c>
      <c r="BF19" s="17">
        <v>0</v>
      </c>
      <c r="BG19" s="17">
        <v>0</v>
      </c>
      <c r="BH19" s="17">
        <v>20.366206811814799</v>
      </c>
      <c r="BI19" s="17">
        <v>15.382418703591799</v>
      </c>
      <c r="BJ19" s="17">
        <v>0.28001961015074101</v>
      </c>
      <c r="BK19" s="17">
        <v>0.269038454491421</v>
      </c>
      <c r="BL19" s="17">
        <v>1206.7559457079799</v>
      </c>
      <c r="BM19" s="17">
        <v>26780.7412376395</v>
      </c>
      <c r="BN19" s="17">
        <v>2737.5860699268601</v>
      </c>
      <c r="BO19" s="17">
        <v>29756.378265924599</v>
      </c>
      <c r="BP19" s="17">
        <v>0</v>
      </c>
      <c r="BQ19" s="17">
        <v>23.274145070562898</v>
      </c>
      <c r="BR19" s="17">
        <v>0</v>
      </c>
      <c r="BS19" s="17">
        <v>1.9366902343354899</v>
      </c>
      <c r="BT19" s="17">
        <v>6.9151652415487003E-3</v>
      </c>
      <c r="BU19" s="17">
        <v>2.3096121861666499E-2</v>
      </c>
      <c r="BV19" s="17">
        <v>1.9207619604104501E-2</v>
      </c>
      <c r="BW19" s="17">
        <v>0.52077201577316201</v>
      </c>
      <c r="BX19" s="17">
        <v>0.48075683815120301</v>
      </c>
      <c r="BY19" s="17">
        <v>194.85162238381</v>
      </c>
      <c r="BZ19" s="17">
        <v>4.6676259113874199</v>
      </c>
      <c r="CA19" s="17">
        <v>3.0048213440951899</v>
      </c>
      <c r="CB19" s="17">
        <v>370.85911000733</v>
      </c>
      <c r="CC19" s="17">
        <v>2.75233308529572</v>
      </c>
      <c r="CD19" s="17">
        <v>0</v>
      </c>
      <c r="CE19" s="5">
        <v>5.0110523572501704E-6</v>
      </c>
      <c r="CF19" s="17">
        <v>2.09756729382209</v>
      </c>
      <c r="CG19" s="17">
        <v>824.96473809931797</v>
      </c>
      <c r="CH19" s="17">
        <v>799.21106841175697</v>
      </c>
      <c r="CI19" s="17">
        <v>25.753669687560901</v>
      </c>
      <c r="CJ19" s="17">
        <v>1.0602676004673799</v>
      </c>
      <c r="CK19" s="17">
        <v>0</v>
      </c>
      <c r="CL19" s="17">
        <v>10.257872755083</v>
      </c>
      <c r="CM19" s="17">
        <v>2.45930970144898</v>
      </c>
      <c r="CN19" s="17">
        <v>66.625508719390098</v>
      </c>
      <c r="CO19" s="17">
        <v>13.901647349184501</v>
      </c>
      <c r="CP19" s="17">
        <v>10.002808640861501</v>
      </c>
      <c r="CQ19" s="17">
        <v>266.50200339886499</v>
      </c>
      <c r="CR19" s="17">
        <v>0.43881881110079501</v>
      </c>
      <c r="CS19" s="17">
        <v>2.37432451962168</v>
      </c>
      <c r="CT19" s="17">
        <v>42.090712373705401</v>
      </c>
      <c r="CU19" s="17">
        <v>7.4398873046622196E-2</v>
      </c>
      <c r="CV19" s="17">
        <v>166.10400376526101</v>
      </c>
      <c r="CW19" s="17">
        <v>295.60623574656</v>
      </c>
      <c r="CX19" s="17">
        <v>0</v>
      </c>
      <c r="CY19" s="17">
        <v>0</v>
      </c>
      <c r="CZ19" s="17">
        <v>24.702044919384701</v>
      </c>
      <c r="DA19" s="17">
        <v>1.3241070403415001</v>
      </c>
      <c r="DB19" s="17">
        <v>0</v>
      </c>
      <c r="DC19" s="17">
        <v>1191.6968858919599</v>
      </c>
      <c r="DD19" s="17">
        <v>1.25903337726771</v>
      </c>
      <c r="DE19" s="17">
        <v>37.951752916222297</v>
      </c>
      <c r="DG19" s="25">
        <f t="shared" si="0"/>
        <v>7.9999977225356459E-3</v>
      </c>
      <c r="DH19" s="94">
        <f t="shared" si="1"/>
        <v>1.0126366528219537</v>
      </c>
      <c r="DI19" s="25">
        <f t="shared" si="2"/>
        <v>1.9247004091373157E-2</v>
      </c>
      <c r="DJ19" s="40">
        <f t="shared" si="3"/>
        <v>-1.4650385247402938E-7</v>
      </c>
      <c r="DK19" s="40"/>
      <c r="DL19" s="40">
        <f t="shared" si="4"/>
        <v>-1.7667050827585165E-7</v>
      </c>
      <c r="DM19" s="40">
        <f t="shared" si="5"/>
        <v>-2.3182886357991109E-7</v>
      </c>
      <c r="DN19" s="40">
        <f t="shared" si="5"/>
        <v>-2.219791625850282E-7</v>
      </c>
      <c r="DO19" s="40">
        <f t="shared" si="6"/>
        <v>-9.7911294165153193E-7</v>
      </c>
      <c r="DP19" s="40">
        <f t="shared" si="7"/>
        <v>-3.3507506051972193E-7</v>
      </c>
      <c r="DQ19" s="72">
        <f t="shared" si="8"/>
        <v>1.1956075675726165E-3</v>
      </c>
      <c r="DR19" s="72">
        <f t="shared" si="9"/>
        <v>-6.3797123423311963E-8</v>
      </c>
      <c r="DS19" s="72">
        <f t="shared" si="10"/>
        <v>9.6639478767640617E-4</v>
      </c>
      <c r="DT19" s="72">
        <f t="shared" si="11"/>
        <v>1.5140658678008774E-4</v>
      </c>
      <c r="DU19" s="72">
        <f t="shared" si="12"/>
        <v>-1.8465650790123827E-6</v>
      </c>
      <c r="DV19" s="72">
        <f t="shared" si="13"/>
        <v>1.650008265641491E-6</v>
      </c>
      <c r="DW19" s="72">
        <f t="shared" si="14"/>
        <v>-1.2057219231765796E-7</v>
      </c>
      <c r="DX19" s="72">
        <f t="shared" si="15"/>
        <v>-1.8969094406497663E-6</v>
      </c>
      <c r="DY19" s="72">
        <f t="shared" si="16"/>
        <v>1.82395126702293E-6</v>
      </c>
      <c r="DZ19" s="72">
        <f t="shared" si="17"/>
        <v>8.6704273546677477E-4</v>
      </c>
      <c r="EA19" s="72">
        <f t="shared" si="18"/>
        <v>6.3350465760028432E-7</v>
      </c>
      <c r="EB19" s="72">
        <f t="shared" si="19"/>
        <v>-4.8680155202632945E-7</v>
      </c>
      <c r="EC19" s="72">
        <f t="shared" si="20"/>
        <v>-2.0554648600836768E-7</v>
      </c>
      <c r="ED19" s="72">
        <f t="shared" si="21"/>
        <v>1.3655721870331951E-6</v>
      </c>
      <c r="EE19" s="72">
        <f t="shared" si="22"/>
        <v>-2.2974034018913002E-4</v>
      </c>
      <c r="EF19" s="72">
        <f t="shared" si="23"/>
        <v>1.1044968748785382E-7</v>
      </c>
      <c r="EG19" s="72">
        <f t="shared" si="24"/>
        <v>-3.6117822357378046E-7</v>
      </c>
      <c r="EH19" s="40">
        <f t="shared" si="25"/>
        <v>4.4616354247688124E-6</v>
      </c>
      <c r="EI19" s="69">
        <f t="shared" si="26"/>
        <v>-8.4031674882650885E-5</v>
      </c>
      <c r="EJ19" s="40">
        <f t="shared" si="27"/>
        <v>2.8778377135477883E-4</v>
      </c>
      <c r="EK19" s="40">
        <f t="shared" si="28"/>
        <v>1.7699999636174925E-6</v>
      </c>
      <c r="EL19" s="40">
        <f t="shared" si="29"/>
        <v>1.049311295580704E-6</v>
      </c>
      <c r="EM19" s="69">
        <f t="shared" si="30"/>
        <v>1.6190129421665686E-6</v>
      </c>
      <c r="EN19" s="40">
        <f t="shared" si="31"/>
        <v>-1.0457839068285838E-6</v>
      </c>
      <c r="EO19" s="40">
        <f t="shared" si="32"/>
        <v>-1.079483106266432E-6</v>
      </c>
      <c r="EP19" s="40"/>
      <c r="EQ19" s="40"/>
      <c r="ER19" s="40"/>
      <c r="ES19" s="40"/>
    </row>
    <row r="20" spans="1:149" x14ac:dyDescent="0.25">
      <c r="A20" s="15" t="s">
        <v>190</v>
      </c>
      <c r="B20" s="15">
        <v>285.55478332000001</v>
      </c>
      <c r="D20" s="15">
        <v>1846.7034819999999</v>
      </c>
      <c r="E20" s="15">
        <v>48.469938399999997</v>
      </c>
      <c r="F20" s="15">
        <v>46.982491719999999</v>
      </c>
      <c r="G20" s="15">
        <v>6.0359314800000003</v>
      </c>
      <c r="H20" s="15">
        <v>59.533270389999998</v>
      </c>
      <c r="I20" s="15"/>
      <c r="J20" s="17" t="s">
        <v>190</v>
      </c>
      <c r="K20" s="17">
        <v>0</v>
      </c>
      <c r="L20" s="17">
        <v>0.66123060704124803</v>
      </c>
      <c r="M20" s="17">
        <v>6.00703074338498E-2</v>
      </c>
      <c r="N20" s="17">
        <v>0.31839969490181202</v>
      </c>
      <c r="O20" s="17">
        <v>0.31839969490181202</v>
      </c>
      <c r="P20" s="17">
        <v>0.94561366564113103</v>
      </c>
      <c r="Q20" s="17">
        <v>0</v>
      </c>
      <c r="R20" s="17">
        <v>2.06865278239829E-4</v>
      </c>
      <c r="S20" s="17">
        <v>1.00998210134647E-3</v>
      </c>
      <c r="T20" s="17">
        <v>0.154086134449505</v>
      </c>
      <c r="U20" s="17">
        <v>1.9638710502806501E-4</v>
      </c>
      <c r="V20" s="17">
        <v>3.2932696078841701E-2</v>
      </c>
      <c r="W20" s="17">
        <v>6.8744801201518898E-3</v>
      </c>
      <c r="X20" s="17">
        <v>4.2133853776241898E-3</v>
      </c>
      <c r="Y20" s="17">
        <v>1.39747987651983</v>
      </c>
      <c r="Z20" s="5">
        <v>6.8030689126253205E-8</v>
      </c>
      <c r="AA20" s="5">
        <v>2.7212259789348299E-7</v>
      </c>
      <c r="AB20" s="17">
        <v>285.55459584803498</v>
      </c>
      <c r="AC20" s="17">
        <v>1.48744620509598</v>
      </c>
      <c r="AD20" s="17">
        <v>21.801327637251401</v>
      </c>
      <c r="AE20" s="17">
        <v>6.4521499376643101</v>
      </c>
      <c r="AF20" s="17">
        <v>0.58803259163235699</v>
      </c>
      <c r="AG20" s="17">
        <v>15.666590034336901</v>
      </c>
      <c r="AH20" s="17">
        <v>2.47433304033907</v>
      </c>
      <c r="AI20" s="17">
        <v>5.8266385617572301</v>
      </c>
      <c r="AJ20" s="17">
        <v>4.41299631280083E-2</v>
      </c>
      <c r="AK20" s="17">
        <v>1.01684389461195</v>
      </c>
      <c r="AL20" s="17">
        <v>1.42756233216052E-2</v>
      </c>
      <c r="AM20" s="17">
        <v>0</v>
      </c>
      <c r="AN20" s="17">
        <v>0</v>
      </c>
      <c r="AO20" s="17">
        <v>1.38918177951432</v>
      </c>
      <c r="AP20" s="17">
        <v>1.38918177951432</v>
      </c>
      <c r="AQ20" s="17">
        <v>0</v>
      </c>
      <c r="AR20" s="17">
        <v>0</v>
      </c>
      <c r="AS20" s="17">
        <v>0.16609794336855699</v>
      </c>
      <c r="AT20" s="5">
        <v>5.6952322397014196E-7</v>
      </c>
      <c r="AU20" s="5">
        <v>1.0997685616942001E-6</v>
      </c>
      <c r="AV20" s="17">
        <v>14.7736159836857</v>
      </c>
      <c r="AW20" s="17">
        <v>0.20569733763169801</v>
      </c>
      <c r="AX20" s="17">
        <v>3.2163560717523403E-2</v>
      </c>
      <c r="AY20" s="17">
        <v>0</v>
      </c>
      <c r="AZ20" s="17">
        <v>17.7630688786756</v>
      </c>
      <c r="BA20" s="17">
        <v>8.7424738013267403E-2</v>
      </c>
      <c r="BB20" s="17">
        <v>7.0473658553657698E-4</v>
      </c>
      <c r="BC20" s="17">
        <v>5.1680731214691598E-3</v>
      </c>
      <c r="BD20" s="5">
        <v>4.99233966103937E-5</v>
      </c>
      <c r="BE20" s="17">
        <v>1.01360639300693E-4</v>
      </c>
      <c r="BF20" s="17">
        <v>0</v>
      </c>
      <c r="BG20" s="17">
        <v>0</v>
      </c>
      <c r="BH20" s="17">
        <v>1.01742746044304</v>
      </c>
      <c r="BI20" s="17">
        <v>0.90427213260690997</v>
      </c>
      <c r="BJ20" s="17">
        <v>1.6461243991027101E-2</v>
      </c>
      <c r="BK20" s="17">
        <v>1.5815714538930801E-2</v>
      </c>
      <c r="BL20" s="17">
        <v>60.2855614530663</v>
      </c>
      <c r="BM20" s="17">
        <v>1662.03300103484</v>
      </c>
      <c r="BN20" s="17">
        <v>169.89669960327799</v>
      </c>
      <c r="BO20" s="17">
        <v>1846.70331662181</v>
      </c>
      <c r="BP20" s="17">
        <v>0</v>
      </c>
      <c r="BQ20" s="17">
        <v>1.1626998319478301</v>
      </c>
      <c r="BR20" s="17">
        <v>0</v>
      </c>
      <c r="BS20" s="17">
        <v>9.8437527663762001E-2</v>
      </c>
      <c r="BT20" s="17">
        <v>4.0651044160430299E-4</v>
      </c>
      <c r="BU20" s="17">
        <v>1.3577254813834001E-3</v>
      </c>
      <c r="BV20" s="17">
        <v>1.1291369135666899E-3</v>
      </c>
      <c r="BW20" s="17">
        <v>2.8443238096264801E-2</v>
      </c>
      <c r="BX20" s="17">
        <v>2.8261804870009899E-2</v>
      </c>
      <c r="BY20" s="17">
        <v>9.73414043978471</v>
      </c>
      <c r="BZ20" s="17">
        <v>0.27439134569023899</v>
      </c>
      <c r="CA20" s="17">
        <v>0.17664169240011601</v>
      </c>
      <c r="CB20" s="17">
        <v>21.8013497674674</v>
      </c>
      <c r="CC20" s="17">
        <v>0.16179893087958899</v>
      </c>
      <c r="CD20" s="17">
        <v>0</v>
      </c>
      <c r="CE20" s="5">
        <v>2.9458076319604E-7</v>
      </c>
      <c r="CF20" s="17">
        <v>0.12330776883877</v>
      </c>
      <c r="CG20" s="17">
        <v>48.469921733538797</v>
      </c>
      <c r="CH20" s="17">
        <v>46.982475528442798</v>
      </c>
      <c r="CI20" s="17">
        <v>1.48744620509598</v>
      </c>
      <c r="CJ20" s="17">
        <v>6.2328998133787401E-2</v>
      </c>
      <c r="CK20" s="17">
        <v>0</v>
      </c>
      <c r="CL20" s="17">
        <v>0.603020245958652</v>
      </c>
      <c r="CM20" s="17">
        <v>0.14457330353786699</v>
      </c>
      <c r="CN20" s="17">
        <v>3.9166508973362602</v>
      </c>
      <c r="CO20" s="17">
        <v>0.81722350241681596</v>
      </c>
      <c r="CP20" s="17">
        <v>0.58802556329745304</v>
      </c>
      <c r="CQ20" s="17">
        <v>15.666605205443201</v>
      </c>
      <c r="CR20" s="17">
        <v>2.19218847740771E-2</v>
      </c>
      <c r="CS20" s="17">
        <v>0.13957713820444501</v>
      </c>
      <c r="CT20" s="17">
        <v>2.4743457417175101</v>
      </c>
      <c r="CU20" s="17">
        <v>4.3736222505883502E-3</v>
      </c>
      <c r="CV20" s="17">
        <v>6.0359319063520598</v>
      </c>
      <c r="CW20" s="17">
        <v>14.767508814794599</v>
      </c>
      <c r="CX20" s="17">
        <v>0</v>
      </c>
      <c r="CY20" s="17">
        <v>0</v>
      </c>
      <c r="CZ20" s="17">
        <v>1.23403232985138</v>
      </c>
      <c r="DA20" s="17">
        <v>6.6148217359651096E-2</v>
      </c>
      <c r="DB20" s="17">
        <v>0</v>
      </c>
      <c r="DC20" s="17">
        <v>59.533258969449399</v>
      </c>
      <c r="DD20" s="17">
        <v>6.2897255600438295E-2</v>
      </c>
      <c r="DE20" s="17">
        <v>1.89594483782879</v>
      </c>
      <c r="DG20" s="25">
        <f t="shared" si="0"/>
        <v>7.9999942875021209E-3</v>
      </c>
      <c r="DH20" s="94">
        <f t="shared" si="1"/>
        <v>1.0126366756438272</v>
      </c>
      <c r="DI20" s="25">
        <f t="shared" si="2"/>
        <v>1.9247009069572572E-2</v>
      </c>
      <c r="DJ20" s="40">
        <f t="shared" si="3"/>
        <v>-6.5651838451069127E-7</v>
      </c>
      <c r="DK20" s="40"/>
      <c r="DL20" s="40">
        <f t="shared" si="4"/>
        <v>-8.9553191126066917E-8</v>
      </c>
      <c r="DM20" s="40">
        <f t="shared" si="5"/>
        <v>-3.4385150362759784E-7</v>
      </c>
      <c r="DN20" s="40">
        <f t="shared" si="5"/>
        <v>-3.4462959728233514E-7</v>
      </c>
      <c r="DO20" s="40">
        <f t="shared" si="6"/>
        <v>7.0635669216539157E-8</v>
      </c>
      <c r="DP20" s="40">
        <f t="shared" si="7"/>
        <v>-1.9183475936436186E-7</v>
      </c>
      <c r="DQ20" s="72">
        <f t="shared" si="8"/>
        <v>1.1954281033000459E-3</v>
      </c>
      <c r="DR20" s="72">
        <f t="shared" si="9"/>
        <v>-1.0087839305624622E-6</v>
      </c>
      <c r="DS20" s="72">
        <f t="shared" si="10"/>
        <v>9.6722283554650883E-4</v>
      </c>
      <c r="DT20" s="72">
        <f t="shared" si="11"/>
        <v>1.5154486959563913E-4</v>
      </c>
      <c r="DU20" s="72">
        <f t="shared" si="12"/>
        <v>1.8194668341768269E-6</v>
      </c>
      <c r="DV20" s="72">
        <f t="shared" si="13"/>
        <v>8.6081282400291741E-7</v>
      </c>
      <c r="DW20" s="72">
        <f t="shared" si="14"/>
        <v>1.1481594233279727E-7</v>
      </c>
      <c r="DX20" s="72">
        <f t="shared" si="15"/>
        <v>4.8270557963385409E-7</v>
      </c>
      <c r="DY20" s="72">
        <f t="shared" si="16"/>
        <v>5.8575762252916971E-6</v>
      </c>
      <c r="DZ20" s="72">
        <f t="shared" si="17"/>
        <v>8.6682788701135751E-4</v>
      </c>
      <c r="EA20" s="72">
        <f t="shared" si="18"/>
        <v>9.0816254012425148E-7</v>
      </c>
      <c r="EB20" s="72">
        <f t="shared" si="19"/>
        <v>2.5825426268869859E-6</v>
      </c>
      <c r="EC20" s="72">
        <f t="shared" si="20"/>
        <v>4.5285036014780113E-8</v>
      </c>
      <c r="ED20" s="72">
        <f t="shared" si="21"/>
        <v>3.0717777031653579E-6</v>
      </c>
      <c r="EE20" s="72">
        <f t="shared" si="22"/>
        <v>-2.3100039225677871E-4</v>
      </c>
      <c r="EF20" s="72">
        <f t="shared" si="23"/>
        <v>-6.6861385018149771E-8</v>
      </c>
      <c r="EG20" s="72">
        <f t="shared" si="24"/>
        <v>2.3954270136885048E-6</v>
      </c>
      <c r="EH20" s="40">
        <f t="shared" si="25"/>
        <v>5.8428839025896974E-6</v>
      </c>
      <c r="EI20" s="69">
        <f t="shared" si="26"/>
        <v>-7.961653745163294E-5</v>
      </c>
      <c r="EJ20" s="40">
        <f t="shared" si="27"/>
        <v>2.7566122209306628E-4</v>
      </c>
      <c r="EK20" s="40">
        <f t="shared" si="28"/>
        <v>-1.6836385849870448E-6</v>
      </c>
      <c r="EL20" s="40">
        <f t="shared" si="29"/>
        <v>-2.0522743502456698E-6</v>
      </c>
      <c r="EM20" s="69">
        <f t="shared" si="30"/>
        <v>-7.8403473627124233E-7</v>
      </c>
      <c r="EN20" s="40">
        <f t="shared" si="31"/>
        <v>-8.7244248123826025E-7</v>
      </c>
      <c r="EO20" s="40">
        <f t="shared" si="32"/>
        <v>-9.0006365747407783E-7</v>
      </c>
      <c r="EP20" s="40"/>
      <c r="EQ20" s="40"/>
      <c r="ER20" s="40"/>
      <c r="ES20" s="40"/>
    </row>
    <row r="21" spans="1:149" x14ac:dyDescent="0.25">
      <c r="A21" s="15" t="s">
        <v>191</v>
      </c>
      <c r="B21" s="15">
        <v>517.20073820000005</v>
      </c>
      <c r="D21" s="15">
        <v>3335.2618097999998</v>
      </c>
      <c r="E21" s="15">
        <v>85.817144580000004</v>
      </c>
      <c r="F21" s="15">
        <v>83.226569859999998</v>
      </c>
      <c r="G21" s="15">
        <v>4.3926371299999998</v>
      </c>
      <c r="H21" s="15">
        <v>104.73028555</v>
      </c>
      <c r="I21" s="15"/>
      <c r="J21" s="17" t="s">
        <v>191</v>
      </c>
      <c r="K21" s="17">
        <v>0</v>
      </c>
      <c r="L21" s="17">
        <v>1.1632292345070201</v>
      </c>
      <c r="M21" s="17">
        <v>0.10567501130414</v>
      </c>
      <c r="N21" s="17">
        <v>0.56012531853125502</v>
      </c>
      <c r="O21" s="17">
        <v>0.56012531853125502</v>
      </c>
      <c r="P21" s="17">
        <v>1.6635132952699201</v>
      </c>
      <c r="Q21" s="17">
        <v>0</v>
      </c>
      <c r="R21" s="5">
        <v>3.6644554609037802E-4</v>
      </c>
      <c r="S21" s="17">
        <v>1.7891188283536399E-3</v>
      </c>
      <c r="T21" s="17">
        <v>0.27106693019350703</v>
      </c>
      <c r="U21" s="5">
        <v>3.4788490500759297E-4</v>
      </c>
      <c r="V21" s="17">
        <v>5.7934805528216698E-2</v>
      </c>
      <c r="W21" s="17">
        <v>1.2177708972260301E-2</v>
      </c>
      <c r="X21" s="17">
        <v>7.4637538758908E-3</v>
      </c>
      <c r="Y21" s="17">
        <v>2.4584323603457898</v>
      </c>
      <c r="Z21" s="5">
        <v>1.2051407625787399E-7</v>
      </c>
      <c r="AA21" s="5">
        <v>4.8205004076345996E-7</v>
      </c>
      <c r="AB21" s="17">
        <v>517.20052516697206</v>
      </c>
      <c r="AC21" s="17">
        <v>2.5905720232367102</v>
      </c>
      <c r="AD21" s="17">
        <v>38.619696057143798</v>
      </c>
      <c r="AE21" s="17">
        <v>11.4295837434481</v>
      </c>
      <c r="AF21" s="17">
        <v>1.0416631761988999</v>
      </c>
      <c r="AG21" s="17">
        <v>27.752387744065398</v>
      </c>
      <c r="AH21" s="17">
        <v>4.3831266796739303</v>
      </c>
      <c r="AI21" s="17">
        <v>10.250167114429001</v>
      </c>
      <c r="AJ21" s="17">
        <v>7.7632923789500097E-2</v>
      </c>
      <c r="AK21" s="17">
        <v>1.7888224450921999</v>
      </c>
      <c r="AL21" s="17">
        <v>2.5113317609055299E-2</v>
      </c>
      <c r="AM21" s="17">
        <v>0</v>
      </c>
      <c r="AN21" s="17">
        <v>0</v>
      </c>
      <c r="AO21" s="17">
        <v>2.4438354525447301</v>
      </c>
      <c r="AP21" s="17">
        <v>2.4438354525447301</v>
      </c>
      <c r="AQ21" s="17">
        <v>0</v>
      </c>
      <c r="AR21" s="17">
        <v>0</v>
      </c>
      <c r="AS21" s="17">
        <v>0.29219750874499401</v>
      </c>
      <c r="AT21" s="5">
        <v>1.0088740881935301E-6</v>
      </c>
      <c r="AU21" s="5">
        <v>1.9481711047826102E-6</v>
      </c>
      <c r="AV21" s="17">
        <v>26.6820784063448</v>
      </c>
      <c r="AW21" s="17">
        <v>0.36186072401740699</v>
      </c>
      <c r="AX21" s="17">
        <v>5.6581858098403499E-2</v>
      </c>
      <c r="AY21" s="17">
        <v>0</v>
      </c>
      <c r="AZ21" s="17">
        <v>31.248620090365002</v>
      </c>
      <c r="BA21" s="17">
        <v>0.15379671110224399</v>
      </c>
      <c r="BB21" s="17">
        <v>1.2483976183468601E-3</v>
      </c>
      <c r="BC21" s="17">
        <v>9.1549265166421395E-3</v>
      </c>
      <c r="BD21" s="5">
        <v>8.8436721892447504E-5</v>
      </c>
      <c r="BE21" s="5">
        <v>1.7955250581744601E-4</v>
      </c>
      <c r="BF21" s="17">
        <v>0</v>
      </c>
      <c r="BG21" s="17">
        <v>0</v>
      </c>
      <c r="BH21" s="17">
        <v>1.78984901549611</v>
      </c>
      <c r="BI21" s="17">
        <v>1.6018612177009</v>
      </c>
      <c r="BJ21" s="17">
        <v>2.9160088589427698E-2</v>
      </c>
      <c r="BK21" s="17">
        <v>2.8016549019218701E-2</v>
      </c>
      <c r="BL21" s="17">
        <v>106.05371152411</v>
      </c>
      <c r="BM21" s="17">
        <v>3001.7350364190302</v>
      </c>
      <c r="BN21" s="17">
        <v>306.84396233469403</v>
      </c>
      <c r="BO21" s="17">
        <v>3335.2610771600698</v>
      </c>
      <c r="BP21" s="17">
        <v>0</v>
      </c>
      <c r="BQ21" s="17">
        <v>2.0454078776329498</v>
      </c>
      <c r="BR21" s="17">
        <v>0</v>
      </c>
      <c r="BS21" s="17">
        <v>0.17330678706435801</v>
      </c>
      <c r="BT21" s="5">
        <v>7.2011533575753604E-4</v>
      </c>
      <c r="BU21" s="17">
        <v>2.4051632861566202E-3</v>
      </c>
      <c r="BV21" s="17">
        <v>2.0002005229583799E-3</v>
      </c>
      <c r="BW21" s="17">
        <v>5.0235099527174698E-2</v>
      </c>
      <c r="BX21" s="17">
        <v>5.0064021935988801E-2</v>
      </c>
      <c r="BY21" s="17">
        <v>17.1242044937019</v>
      </c>
      <c r="BZ21" s="17">
        <v>0.48606729292261203</v>
      </c>
      <c r="CA21" s="17">
        <v>0.31290971665095801</v>
      </c>
      <c r="CB21" s="17">
        <v>38.619731051108602</v>
      </c>
      <c r="CC21" s="17">
        <v>0.28661669143559398</v>
      </c>
      <c r="CD21" s="17">
        <v>0</v>
      </c>
      <c r="CE21" s="5">
        <v>5.2182978661463704E-7</v>
      </c>
      <c r="CF21" s="17">
        <v>0.218432035725899</v>
      </c>
      <c r="CG21" s="17">
        <v>85.817110160416107</v>
      </c>
      <c r="CH21" s="17">
        <v>83.226538137179404</v>
      </c>
      <c r="CI21" s="17">
        <v>2.5905720232367102</v>
      </c>
      <c r="CJ21" s="17">
        <v>0.110412015641793</v>
      </c>
      <c r="CK21" s="17">
        <v>0</v>
      </c>
      <c r="CL21" s="17">
        <v>1.0682122507537</v>
      </c>
      <c r="CM21" s="17">
        <v>0.25610245209080801</v>
      </c>
      <c r="CN21" s="17">
        <v>6.9381054566598799</v>
      </c>
      <c r="CO21" s="17">
        <v>1.44765986309297</v>
      </c>
      <c r="CP21" s="17">
        <v>1.0416507408080999</v>
      </c>
      <c r="CQ21" s="17">
        <v>27.752421624255199</v>
      </c>
      <c r="CR21" s="17">
        <v>3.8564905532518103E-2</v>
      </c>
      <c r="CS21" s="17">
        <v>0.24725248907334199</v>
      </c>
      <c r="CT21" s="17">
        <v>4.3831528466630196</v>
      </c>
      <c r="CU21" s="17">
        <v>7.7475883608084297E-3</v>
      </c>
      <c r="CV21" s="17">
        <v>4.3926408652700397</v>
      </c>
      <c r="CW21" s="17">
        <v>25.978839619817201</v>
      </c>
      <c r="CX21" s="17">
        <v>0</v>
      </c>
      <c r="CY21" s="17">
        <v>0</v>
      </c>
      <c r="CZ21" s="17">
        <v>2.1708974889044699</v>
      </c>
      <c r="DA21" s="17">
        <v>0.11636692551452001</v>
      </c>
      <c r="DB21" s="17">
        <v>0</v>
      </c>
      <c r="DC21" s="17">
        <v>104.730253555779</v>
      </c>
      <c r="DD21" s="17">
        <v>0.110647988578107</v>
      </c>
      <c r="DE21" s="17">
        <v>3.33532300979833</v>
      </c>
      <c r="DG21" s="25">
        <f t="shared" si="0"/>
        <v>7.9999969384898142E-3</v>
      </c>
      <c r="DH21" s="94">
        <f t="shared" si="1"/>
        <v>1.0126368257824003</v>
      </c>
      <c r="DI21" s="25">
        <f t="shared" si="2"/>
        <v>1.9247000458683116E-2</v>
      </c>
      <c r="DJ21" s="40">
        <f t="shared" si="3"/>
        <v>-4.1189621795805712E-7</v>
      </c>
      <c r="DK21" s="40"/>
      <c r="DL21" s="40">
        <f t="shared" si="4"/>
        <v>-2.1966489342456204E-7</v>
      </c>
      <c r="DM21" s="40">
        <f t="shared" si="5"/>
        <v>-4.0108050746933521E-7</v>
      </c>
      <c r="DN21" s="40">
        <f t="shared" si="5"/>
        <v>-3.8116217750827331E-7</v>
      </c>
      <c r="DO21" s="40">
        <f t="shared" si="6"/>
        <v>8.5034796396659436E-7</v>
      </c>
      <c r="DP21" s="40">
        <f t="shared" si="7"/>
        <v>-3.0549158570573149E-7</v>
      </c>
      <c r="DQ21" s="72">
        <f t="shared" si="8"/>
        <v>1.1955741514088466E-3</v>
      </c>
      <c r="DR21" s="72">
        <f t="shared" si="9"/>
        <v>-1.1223001982010893E-6</v>
      </c>
      <c r="DS21" s="72">
        <f t="shared" si="10"/>
        <v>9.6480752321197291E-4</v>
      </c>
      <c r="DT21" s="72">
        <f t="shared" si="11"/>
        <v>1.5264948061648382E-4</v>
      </c>
      <c r="DU21" s="72">
        <f t="shared" si="12"/>
        <v>-5.8191488260817927E-6</v>
      </c>
      <c r="DV21" s="72">
        <f t="shared" si="13"/>
        <v>3.3030202577551031E-7</v>
      </c>
      <c r="DW21" s="72">
        <f t="shared" si="14"/>
        <v>-7.7500968104588875E-9</v>
      </c>
      <c r="DX21" s="72">
        <f t="shared" si="15"/>
        <v>6.6066570231240288E-6</v>
      </c>
      <c r="DY21" s="72">
        <f t="shared" si="16"/>
        <v>-2.1749902004935635E-6</v>
      </c>
      <c r="DZ21" s="72">
        <f t="shared" si="17"/>
        <v>8.6771443413311391E-4</v>
      </c>
      <c r="EA21" s="72">
        <f t="shared" si="18"/>
        <v>3.4676683646651249E-7</v>
      </c>
      <c r="EB21" s="72">
        <f t="shared" si="19"/>
        <v>1.6342829229316986E-6</v>
      </c>
      <c r="EC21" s="72">
        <f t="shared" si="20"/>
        <v>6.6015881255044651E-7</v>
      </c>
      <c r="ED21" s="72">
        <f t="shared" si="21"/>
        <v>-8.3992792175747537E-7</v>
      </c>
      <c r="EE21" s="72">
        <f t="shared" si="22"/>
        <v>-2.2997722773407525E-4</v>
      </c>
      <c r="EF21" s="72">
        <f t="shared" si="23"/>
        <v>1.0333599542530333E-7</v>
      </c>
      <c r="EG21" s="72">
        <f t="shared" si="24"/>
        <v>-9.6626202133235013E-8</v>
      </c>
      <c r="EH21" s="40">
        <f t="shared" si="25"/>
        <v>4.2992057761337906E-6</v>
      </c>
      <c r="EI21" s="69">
        <f t="shared" si="26"/>
        <v>-8.5164555070712416E-5</v>
      </c>
      <c r="EJ21" s="40">
        <f t="shared" si="27"/>
        <v>2.858426722320591E-4</v>
      </c>
      <c r="EK21" s="40">
        <f t="shared" si="28"/>
        <v>1.3658779186873215E-5</v>
      </c>
      <c r="EL21" s="40">
        <f t="shared" si="29"/>
        <v>2.4327562795326889E-7</v>
      </c>
      <c r="EM21" s="69">
        <f t="shared" si="30"/>
        <v>1.5624273270472206E-6</v>
      </c>
      <c r="EN21" s="40">
        <f t="shared" si="31"/>
        <v>-9.4079897488549538E-7</v>
      </c>
      <c r="EO21" s="40">
        <f t="shared" si="32"/>
        <v>-9.7008299364176009E-7</v>
      </c>
      <c r="EP21" s="40"/>
      <c r="EQ21" s="40"/>
      <c r="ER21" s="40"/>
      <c r="ES21" s="40"/>
    </row>
    <row r="22" spans="1:149" x14ac:dyDescent="0.25">
      <c r="A22" s="15" t="s">
        <v>445</v>
      </c>
      <c r="B22" s="15">
        <v>440.53841249999999</v>
      </c>
      <c r="D22" s="15">
        <v>2869.6423338</v>
      </c>
      <c r="E22" s="15">
        <v>76.153794489999996</v>
      </c>
      <c r="F22" s="15">
        <v>73.809100889999996</v>
      </c>
      <c r="G22" s="15">
        <v>10.61536791</v>
      </c>
      <c r="H22" s="15">
        <v>97.134714029999998</v>
      </c>
      <c r="I22" s="15"/>
      <c r="J22" s="17" t="s">
        <v>192</v>
      </c>
      <c r="K22" s="17">
        <v>0</v>
      </c>
      <c r="L22" s="17">
        <v>1.0788655836777299</v>
      </c>
      <c r="M22" s="17">
        <v>9.8010961983559894E-2</v>
      </c>
      <c r="N22" s="17">
        <v>0.51950225058697097</v>
      </c>
      <c r="O22" s="17">
        <v>0.51950225058697097</v>
      </c>
      <c r="P22" s="17">
        <v>1.54286693352419</v>
      </c>
      <c r="Q22" s="17">
        <v>0</v>
      </c>
      <c r="R22" s="17">
        <v>3.2498279619923098E-4</v>
      </c>
      <c r="S22" s="17">
        <v>1.5866750741249001E-3</v>
      </c>
      <c r="T22" s="17">
        <v>0.25140736590257601</v>
      </c>
      <c r="U22" s="17">
        <v>3.08522837150397E-4</v>
      </c>
      <c r="V22" s="17">
        <v>5.3733233749925398E-2</v>
      </c>
      <c r="W22" s="17">
        <v>1.0799750505244199E-2</v>
      </c>
      <c r="X22" s="17">
        <v>6.6191973207228904E-3</v>
      </c>
      <c r="Y22" s="17">
        <v>2.2801349098720798</v>
      </c>
      <c r="Z22" s="5">
        <v>1.06875059426688E-7</v>
      </c>
      <c r="AA22" s="5">
        <v>4.2750280296742098E-7</v>
      </c>
      <c r="AB22" s="17">
        <v>440.53823651316901</v>
      </c>
      <c r="AC22" s="17">
        <v>2.34469236512949</v>
      </c>
      <c r="AD22" s="17">
        <v>34.249702078737997</v>
      </c>
      <c r="AE22" s="17">
        <v>10.136269096270301</v>
      </c>
      <c r="AF22" s="17">
        <v>0.92379455165153701</v>
      </c>
      <c r="AG22" s="17">
        <v>24.6120775392009</v>
      </c>
      <c r="AH22" s="17">
        <v>3.88715506715829</v>
      </c>
      <c r="AI22" s="17">
        <v>9.5067615543841306</v>
      </c>
      <c r="AJ22" s="17">
        <v>7.2002614208971999E-2</v>
      </c>
      <c r="AK22" s="17">
        <v>1.65908518462676</v>
      </c>
      <c r="AL22" s="17">
        <v>2.3292227619525801E-2</v>
      </c>
      <c r="AM22" s="17">
        <v>0</v>
      </c>
      <c r="AN22" s="17">
        <v>0</v>
      </c>
      <c r="AO22" s="17">
        <v>2.2665943232111898</v>
      </c>
      <c r="AP22" s="17">
        <v>2.2665943232111898</v>
      </c>
      <c r="AQ22" s="17">
        <v>0</v>
      </c>
      <c r="AR22" s="17">
        <v>0</v>
      </c>
      <c r="AS22" s="17">
        <v>0.27100566299722201</v>
      </c>
      <c r="AT22" s="5">
        <v>8.9471411962474605E-7</v>
      </c>
      <c r="AU22" s="5">
        <v>1.72772252337616E-6</v>
      </c>
      <c r="AV22" s="17">
        <v>22.957142054773801</v>
      </c>
      <c r="AW22" s="17">
        <v>0.33561655358592601</v>
      </c>
      <c r="AX22" s="17">
        <v>5.2478117158010998E-2</v>
      </c>
      <c r="AY22" s="17">
        <v>0</v>
      </c>
      <c r="AZ22" s="17">
        <v>28.9823233530749</v>
      </c>
      <c r="BA22" s="17">
        <v>0.14264252693104401</v>
      </c>
      <c r="BB22" s="17">
        <v>1.10713333872363E-3</v>
      </c>
      <c r="BC22" s="17">
        <v>8.1189980221233801E-3</v>
      </c>
      <c r="BD22" s="5">
        <v>7.8429715621400196E-5</v>
      </c>
      <c r="BE22" s="17">
        <v>1.5923527340840001E-4</v>
      </c>
      <c r="BF22" s="17">
        <v>0</v>
      </c>
      <c r="BG22" s="17">
        <v>0</v>
      </c>
      <c r="BH22" s="17">
        <v>1.6600405152544699</v>
      </c>
      <c r="BI22" s="17">
        <v>1.42060380606381</v>
      </c>
      <c r="BJ22" s="17">
        <v>2.58604901903139E-2</v>
      </c>
      <c r="BK22" s="17">
        <v>2.48463509438537E-2</v>
      </c>
      <c r="BL22" s="17">
        <v>98.362150725155303</v>
      </c>
      <c r="BM22" s="17">
        <v>2582.6773212502399</v>
      </c>
      <c r="BN22" s="17">
        <v>264.00706417544302</v>
      </c>
      <c r="BO22" s="17">
        <v>2869.6415274804599</v>
      </c>
      <c r="BP22" s="17">
        <v>0</v>
      </c>
      <c r="BQ22" s="17">
        <v>1.8970655188232799</v>
      </c>
      <c r="BR22" s="17">
        <v>0</v>
      </c>
      <c r="BS22" s="17">
        <v>0.15992931591864901</v>
      </c>
      <c r="BT22" s="17">
        <v>6.3862734923249298E-4</v>
      </c>
      <c r="BU22" s="17">
        <v>2.1329829721875898E-3</v>
      </c>
      <c r="BV22" s="17">
        <v>1.77386978560624E-3</v>
      </c>
      <c r="BW22" s="17">
        <v>4.5428883638115702E-2</v>
      </c>
      <c r="BX22" s="17">
        <v>4.4399045873774301E-2</v>
      </c>
      <c r="BY22" s="17">
        <v>15.882269803304901</v>
      </c>
      <c r="BZ22" s="17">
        <v>0.43106682485931702</v>
      </c>
      <c r="CA22" s="17">
        <v>0.27750261627121198</v>
      </c>
      <c r="CB22" s="17">
        <v>34.249730864597602</v>
      </c>
      <c r="CC22" s="17">
        <v>0.25418476184460698</v>
      </c>
      <c r="CD22" s="17">
        <v>0</v>
      </c>
      <c r="CE22" s="5">
        <v>4.62781083373292E-7</v>
      </c>
      <c r="CF22" s="17">
        <v>0.193715700255184</v>
      </c>
      <c r="CG22" s="17">
        <v>76.153770371202398</v>
      </c>
      <c r="CH22" s="17">
        <v>73.809078006072895</v>
      </c>
      <c r="CI22" s="17">
        <v>2.34469236512949</v>
      </c>
      <c r="CJ22" s="17">
        <v>9.7918314885056507E-2</v>
      </c>
      <c r="CK22" s="17">
        <v>0</v>
      </c>
      <c r="CL22" s="17">
        <v>0.94733960528447902</v>
      </c>
      <c r="CM22" s="17">
        <v>0.227123283095509</v>
      </c>
      <c r="CN22" s="17">
        <v>6.1530298465031903</v>
      </c>
      <c r="CO22" s="17">
        <v>1.28385148565066</v>
      </c>
      <c r="CP22" s="17">
        <v>0.92378360250665503</v>
      </c>
      <c r="CQ22" s="17">
        <v>24.612108157211502</v>
      </c>
      <c r="CR22" s="17">
        <v>3.5767964776462997E-2</v>
      </c>
      <c r="CS22" s="17">
        <v>0.219274601568588</v>
      </c>
      <c r="CT22" s="17">
        <v>3.8871783770675199</v>
      </c>
      <c r="CU22" s="17">
        <v>6.8709185979706402E-3</v>
      </c>
      <c r="CV22" s="17">
        <v>10.615364590460301</v>
      </c>
      <c r="CW22" s="17">
        <v>24.094724777208501</v>
      </c>
      <c r="CX22" s="17">
        <v>0</v>
      </c>
      <c r="CY22" s="17">
        <v>0</v>
      </c>
      <c r="CZ22" s="17">
        <v>2.0134532007964001</v>
      </c>
      <c r="DA22" s="17">
        <v>0.107927349899802</v>
      </c>
      <c r="DB22" s="17">
        <v>0</v>
      </c>
      <c r="DC22" s="17">
        <v>97.134683703434206</v>
      </c>
      <c r="DD22" s="17">
        <v>0.102623179475653</v>
      </c>
      <c r="DE22" s="17">
        <v>3.0934295742476499</v>
      </c>
      <c r="DG22" s="25">
        <f t="shared" si="0"/>
        <v>8.0000034272329924E-3</v>
      </c>
      <c r="DH22" s="94">
        <f t="shared" si="1"/>
        <v>1.0126367531650047</v>
      </c>
      <c r="DI22" s="25">
        <f t="shared" si="2"/>
        <v>1.9247006526039046E-2</v>
      </c>
      <c r="DJ22" s="40">
        <f t="shared" si="3"/>
        <v>-3.9948123929341975E-7</v>
      </c>
      <c r="DK22" s="40"/>
      <c r="DL22" s="40">
        <f t="shared" si="4"/>
        <v>-2.8098259165043972E-7</v>
      </c>
      <c r="DM22" s="40">
        <f t="shared" si="5"/>
        <v>-3.1671169846311526E-7</v>
      </c>
      <c r="DN22" s="40">
        <f t="shared" si="5"/>
        <v>-3.1004207917133302E-7</v>
      </c>
      <c r="DO22" s="40">
        <f t="shared" si="6"/>
        <v>-3.1271075362289117E-7</v>
      </c>
      <c r="DP22" s="40">
        <f t="shared" si="7"/>
        <v>-3.1221140757743854E-7</v>
      </c>
      <c r="DQ22" s="72">
        <f t="shared" si="8"/>
        <v>1.1956988592697405E-3</v>
      </c>
      <c r="DR22" s="72">
        <f t="shared" si="9"/>
        <v>-7.2273747818567373E-7</v>
      </c>
      <c r="DS22" s="72">
        <f t="shared" si="10"/>
        <v>9.6762349141370078E-4</v>
      </c>
      <c r="DT22" s="72">
        <f t="shared" si="11"/>
        <v>1.5100281687224217E-4</v>
      </c>
      <c r="DU22" s="72">
        <f t="shared" si="12"/>
        <v>2.8882386607727513E-6</v>
      </c>
      <c r="DV22" s="72">
        <f t="shared" si="13"/>
        <v>3.2062974127427247E-6</v>
      </c>
      <c r="DW22" s="72">
        <f t="shared" si="14"/>
        <v>3.109565299773292E-7</v>
      </c>
      <c r="DX22" s="72">
        <f t="shared" si="15"/>
        <v>2.57552167443773E-7</v>
      </c>
      <c r="DY22" s="72">
        <f t="shared" si="16"/>
        <v>8.7875405299647249E-6</v>
      </c>
      <c r="DZ22" s="72">
        <f t="shared" si="17"/>
        <v>8.6693219370137552E-4</v>
      </c>
      <c r="EA22" s="72">
        <f t="shared" si="18"/>
        <v>-3.8573112431004476E-7</v>
      </c>
      <c r="EB22" s="72">
        <f t="shared" si="19"/>
        <v>-5.6212521379822529E-7</v>
      </c>
      <c r="EC22" s="72">
        <f t="shared" si="20"/>
        <v>-3.6742495028673119E-7</v>
      </c>
      <c r="ED22" s="72">
        <f t="shared" si="21"/>
        <v>-1.0188690760503806E-6</v>
      </c>
      <c r="EE22" s="72">
        <f t="shared" si="22"/>
        <v>-2.2971225188513382E-4</v>
      </c>
      <c r="EF22" s="72">
        <f t="shared" si="23"/>
        <v>8.9613074364023116E-8</v>
      </c>
      <c r="EG22" s="72">
        <f t="shared" si="24"/>
        <v>-6.0822918947134446E-7</v>
      </c>
      <c r="EH22" s="40">
        <f t="shared" si="25"/>
        <v>3.7627408319425037E-6</v>
      </c>
      <c r="EI22" s="69">
        <f t="shared" si="26"/>
        <v>-8.6800933273748439E-5</v>
      </c>
      <c r="EJ22" s="40">
        <f t="shared" si="27"/>
        <v>2.8009224397798963E-4</v>
      </c>
      <c r="EK22" s="40">
        <f t="shared" si="28"/>
        <v>1.8521144612055826E-6</v>
      </c>
      <c r="EL22" s="40">
        <f t="shared" si="29"/>
        <v>8.1858989283058701E-7</v>
      </c>
      <c r="EM22" s="69">
        <f t="shared" si="30"/>
        <v>6.2777227598669663E-6</v>
      </c>
      <c r="EN22" s="40">
        <f t="shared" si="31"/>
        <v>-1.0462128598635899E-6</v>
      </c>
      <c r="EO22" s="40">
        <f t="shared" si="32"/>
        <v>-1.079447894860366E-6</v>
      </c>
      <c r="EP22" s="40"/>
      <c r="EQ22" s="40"/>
      <c r="ER22" s="40"/>
      <c r="ES22" s="40"/>
    </row>
    <row r="23" spans="1:149" x14ac:dyDescent="0.25">
      <c r="A23" s="15" t="s">
        <v>193</v>
      </c>
      <c r="B23" s="15">
        <v>647.89166799999998</v>
      </c>
      <c r="D23" s="15">
        <v>4185.1553047999996</v>
      </c>
      <c r="E23" s="15">
        <v>108.90761997</v>
      </c>
      <c r="F23" s="15">
        <v>105.57656612</v>
      </c>
      <c r="G23" s="15">
        <v>11.927538289999999</v>
      </c>
      <c r="H23" s="15">
        <v>129.35797314000001</v>
      </c>
      <c r="I23" s="15"/>
      <c r="J23" s="17" t="s">
        <v>193</v>
      </c>
      <c r="K23" s="17">
        <v>0</v>
      </c>
      <c r="L23" s="17">
        <v>1.4367670253897999</v>
      </c>
      <c r="M23" s="17">
        <v>0.13052480468618599</v>
      </c>
      <c r="N23" s="17">
        <v>0.69184040151915505</v>
      </c>
      <c r="O23" s="17">
        <v>0.69184040151915505</v>
      </c>
      <c r="P23" s="17">
        <v>2.0546954701423599</v>
      </c>
      <c r="Q23" s="17">
        <v>0</v>
      </c>
      <c r="R23" s="5">
        <v>4.6485397680737602E-4</v>
      </c>
      <c r="S23" s="17">
        <v>2.2695776376372998E-3</v>
      </c>
      <c r="T23" s="17">
        <v>0.33480903191414302</v>
      </c>
      <c r="U23" s="5">
        <v>4.4130960203842299E-4</v>
      </c>
      <c r="V23" s="17">
        <v>7.1558325084121993E-2</v>
      </c>
      <c r="W23" s="17">
        <v>1.54479634989555E-2</v>
      </c>
      <c r="X23" s="17">
        <v>9.4681019135016507E-3</v>
      </c>
      <c r="Y23" s="17">
        <v>3.0365401414656099</v>
      </c>
      <c r="Z23" s="5">
        <v>1.52874946686728E-7</v>
      </c>
      <c r="AA23" s="5">
        <v>6.1149799506164602E-7</v>
      </c>
      <c r="AB23" s="17">
        <v>647.89136734756403</v>
      </c>
      <c r="AC23" s="17">
        <v>3.3310513810303299</v>
      </c>
      <c r="AD23" s="17">
        <v>48.990783776737899</v>
      </c>
      <c r="AE23" s="17">
        <v>14.4989283088895</v>
      </c>
      <c r="AF23" s="17">
        <v>1.3213960539470999</v>
      </c>
      <c r="AG23" s="17">
        <v>35.205132350182097</v>
      </c>
      <c r="AH23" s="17">
        <v>5.5601894828507898</v>
      </c>
      <c r="AI23" s="17">
        <v>12.660515823441701</v>
      </c>
      <c r="AJ23" s="17">
        <v>9.5888444906979495E-2</v>
      </c>
      <c r="AK23" s="17">
        <v>2.2094676738186201</v>
      </c>
      <c r="AL23" s="17">
        <v>3.1018938201673799E-2</v>
      </c>
      <c r="AM23" s="17">
        <v>0</v>
      </c>
      <c r="AN23" s="17">
        <v>0</v>
      </c>
      <c r="AO23" s="17">
        <v>3.0185085514774301</v>
      </c>
      <c r="AP23" s="17">
        <v>3.0185085514774301</v>
      </c>
      <c r="AQ23" s="17">
        <v>0</v>
      </c>
      <c r="AR23" s="17">
        <v>0</v>
      </c>
      <c r="AS23" s="17">
        <v>0.36090910528373399</v>
      </c>
      <c r="AT23" s="5">
        <v>1.27979442549028E-6</v>
      </c>
      <c r="AU23" s="5">
        <v>2.4713282383955899E-6</v>
      </c>
      <c r="AV23" s="17">
        <v>33.481232818576103</v>
      </c>
      <c r="AW23" s="17">
        <v>0.44695291133533099</v>
      </c>
      <c r="AX23" s="17">
        <v>6.9887168541960296E-2</v>
      </c>
      <c r="AY23" s="17">
        <v>0</v>
      </c>
      <c r="AZ23" s="17">
        <v>38.596837822225901</v>
      </c>
      <c r="BA23" s="17">
        <v>0.189962426551539</v>
      </c>
      <c r="BB23" s="17">
        <v>1.5836490888186999E-3</v>
      </c>
      <c r="BC23" s="17">
        <v>1.16134230418271E-2</v>
      </c>
      <c r="BD23" s="5">
        <v>1.1218575964880301E-4</v>
      </c>
      <c r="BE23" s="5">
        <v>2.2777072234439499E-4</v>
      </c>
      <c r="BF23" s="17">
        <v>0</v>
      </c>
      <c r="BG23" s="17">
        <v>0</v>
      </c>
      <c r="BH23" s="17">
        <v>2.21073751392169</v>
      </c>
      <c r="BI23" s="17">
        <v>2.0320315219211</v>
      </c>
      <c r="BJ23" s="17">
        <v>3.6990860665685597E-2</v>
      </c>
      <c r="BK23" s="17">
        <v>3.5540232694544101E-2</v>
      </c>
      <c r="BL23" s="17">
        <v>130.99259674718999</v>
      </c>
      <c r="BM23" s="17">
        <v>3766.6390324026502</v>
      </c>
      <c r="BN23" s="17">
        <v>385.03417009011298</v>
      </c>
      <c r="BO23" s="17">
        <v>4185.1544353113404</v>
      </c>
      <c r="BP23" s="17">
        <v>0</v>
      </c>
      <c r="BQ23" s="17">
        <v>2.5263941161433401</v>
      </c>
      <c r="BR23" s="17">
        <v>0</v>
      </c>
      <c r="BS23" s="17">
        <v>0.21472469784723</v>
      </c>
      <c r="BT23" s="17">
        <v>9.1349853938281597E-4</v>
      </c>
      <c r="BU23" s="17">
        <v>3.0510189606900401E-3</v>
      </c>
      <c r="BV23" s="17">
        <v>2.53734011982605E-3</v>
      </c>
      <c r="BW23" s="17">
        <v>6.30036936410103E-2</v>
      </c>
      <c r="BX23" s="17">
        <v>6.3508420809426896E-2</v>
      </c>
      <c r="BY23" s="17">
        <v>21.1510100065844</v>
      </c>
      <c r="BZ23" s="17">
        <v>0.61659774564173797</v>
      </c>
      <c r="CA23" s="17">
        <v>0.396939869332054</v>
      </c>
      <c r="CB23" s="17">
        <v>48.990831192204404</v>
      </c>
      <c r="CC23" s="17">
        <v>0.36358589566626398</v>
      </c>
      <c r="CD23" s="17">
        <v>0</v>
      </c>
      <c r="CE23" s="5">
        <v>6.6196609497511503E-7</v>
      </c>
      <c r="CF23" s="17">
        <v>0.27709068773182899</v>
      </c>
      <c r="CG23" s="17">
        <v>108.907585475434</v>
      </c>
      <c r="CH23" s="17">
        <v>105.576534094403</v>
      </c>
      <c r="CI23" s="17">
        <v>3.3310513810303299</v>
      </c>
      <c r="CJ23" s="17">
        <v>0.14006242777603201</v>
      </c>
      <c r="CK23" s="17">
        <v>0</v>
      </c>
      <c r="CL23" s="17">
        <v>1.35507512852395</v>
      </c>
      <c r="CM23" s="17">
        <v>0.324877343386409</v>
      </c>
      <c r="CN23" s="17">
        <v>8.8012924643815698</v>
      </c>
      <c r="CO23" s="17">
        <v>1.8364212477058099</v>
      </c>
      <c r="CP23" s="17">
        <v>1.32137993374008</v>
      </c>
      <c r="CQ23" s="17">
        <v>35.205170955097302</v>
      </c>
      <c r="CR23" s="17">
        <v>4.7633515191166299E-2</v>
      </c>
      <c r="CS23" s="17">
        <v>0.31365055062638802</v>
      </c>
      <c r="CT23" s="17">
        <v>5.5602220679354204</v>
      </c>
      <c r="CU23" s="17">
        <v>9.8281638450812003E-3</v>
      </c>
      <c r="CV23" s="17">
        <v>11.927534276236001</v>
      </c>
      <c r="CW23" s="17">
        <v>32.087866101024801</v>
      </c>
      <c r="CX23" s="17">
        <v>0</v>
      </c>
      <c r="CY23" s="17">
        <v>0</v>
      </c>
      <c r="CZ23" s="17">
        <v>2.6813924015658301</v>
      </c>
      <c r="DA23" s="17">
        <v>0.14373089984236401</v>
      </c>
      <c r="DB23" s="17">
        <v>0</v>
      </c>
      <c r="DC23" s="17">
        <v>129.357933360229</v>
      </c>
      <c r="DD23" s="17">
        <v>0.13666725516351899</v>
      </c>
      <c r="DE23" s="17">
        <v>4.11963856572625</v>
      </c>
      <c r="DG23" s="25">
        <f t="shared" si="0"/>
        <v>7.9999993634847499E-3</v>
      </c>
      <c r="DH23" s="94">
        <f t="shared" si="1"/>
        <v>1.0126367463092416</v>
      </c>
      <c r="DI23" s="25">
        <f t="shared" si="2"/>
        <v>1.9246999717798328E-2</v>
      </c>
      <c r="DJ23" s="40">
        <f t="shared" si="3"/>
        <v>-4.6404738755407546E-7</v>
      </c>
      <c r="DK23" s="40"/>
      <c r="DL23" s="40">
        <f t="shared" si="4"/>
        <v>-2.0775541069978792E-7</v>
      </c>
      <c r="DM23" s="40">
        <f t="shared" si="5"/>
        <v>-3.1673234622328132E-7</v>
      </c>
      <c r="DN23" s="40">
        <f t="shared" si="5"/>
        <v>-3.0334001351672161E-7</v>
      </c>
      <c r="DO23" s="40">
        <f t="shared" si="6"/>
        <v>-3.3651235493124613E-7</v>
      </c>
      <c r="DP23" s="40">
        <f t="shared" si="7"/>
        <v>-3.0751696280784532E-7</v>
      </c>
      <c r="DQ23" s="72">
        <f t="shared" si="8"/>
        <v>1.1951187603492757E-3</v>
      </c>
      <c r="DR23" s="72">
        <f t="shared" si="9"/>
        <v>-1.5012359167788919E-6</v>
      </c>
      <c r="DS23" s="72">
        <f t="shared" si="10"/>
        <v>9.6595713004888858E-4</v>
      </c>
      <c r="DT23" s="72">
        <f t="shared" si="11"/>
        <v>1.5199096785647271E-4</v>
      </c>
      <c r="DU23" s="72">
        <f t="shared" si="12"/>
        <v>-7.0353321494369837E-7</v>
      </c>
      <c r="DV23" s="72">
        <f t="shared" si="13"/>
        <v>-3.6124397090882302E-7</v>
      </c>
      <c r="DW23" s="72">
        <f t="shared" si="14"/>
        <v>1.3510072498775261E-7</v>
      </c>
      <c r="DX23" s="72">
        <f t="shared" si="15"/>
        <v>-1.5242472151891185E-6</v>
      </c>
      <c r="DY23" s="72">
        <f t="shared" si="16"/>
        <v>2.2567970784533091E-6</v>
      </c>
      <c r="DZ23" s="72">
        <f t="shared" si="17"/>
        <v>8.6664540984429162E-4</v>
      </c>
      <c r="EA23" s="72">
        <f t="shared" si="18"/>
        <v>1.3056176843419413E-6</v>
      </c>
      <c r="EB23" s="72">
        <f t="shared" si="19"/>
        <v>-2.3489807880399161E-6</v>
      </c>
      <c r="EC23" s="72">
        <f t="shared" si="20"/>
        <v>4.0682111578497164E-7</v>
      </c>
      <c r="ED23" s="72">
        <f t="shared" si="21"/>
        <v>1.2416067289935102E-7</v>
      </c>
      <c r="EE23" s="72">
        <f t="shared" si="22"/>
        <v>-2.302764409692203E-4</v>
      </c>
      <c r="EF23" s="72">
        <f t="shared" si="23"/>
        <v>1.9905087652304144E-7</v>
      </c>
      <c r="EG23" s="72">
        <f t="shared" si="24"/>
        <v>-8.5473164448623615E-7</v>
      </c>
      <c r="EH23" s="40">
        <f t="shared" si="25"/>
        <v>4.3797693744996309E-6</v>
      </c>
      <c r="EI23" s="69">
        <f t="shared" si="26"/>
        <v>-8.4783958198398777E-5</v>
      </c>
      <c r="EJ23" s="40">
        <f t="shared" si="27"/>
        <v>2.863653799907181E-4</v>
      </c>
      <c r="EK23" s="40">
        <f t="shared" si="28"/>
        <v>1.6166787434882224E-6</v>
      </c>
      <c r="EL23" s="40">
        <f t="shared" si="29"/>
        <v>-7.2492063961454575E-7</v>
      </c>
      <c r="EM23" s="69">
        <f t="shared" si="30"/>
        <v>-2.5389896383548967E-6</v>
      </c>
      <c r="EN23" s="40">
        <f t="shared" si="31"/>
        <v>-9.5605642015913137E-7</v>
      </c>
      <c r="EO23" s="40">
        <f t="shared" si="32"/>
        <v>-9.8622100553703333E-7</v>
      </c>
      <c r="EP23" s="40"/>
      <c r="EQ23" s="40"/>
      <c r="ER23" s="40"/>
      <c r="ES23" s="40"/>
    </row>
    <row r="24" spans="1:149" x14ac:dyDescent="0.25">
      <c r="A24" s="15" t="s">
        <v>194</v>
      </c>
      <c r="B24" s="15">
        <v>92.635736780000002</v>
      </c>
      <c r="D24" s="15">
        <v>639.42532258999995</v>
      </c>
      <c r="E24" s="15">
        <v>17.63076715</v>
      </c>
      <c r="F24" s="15">
        <v>17.08347934</v>
      </c>
      <c r="G24" s="15">
        <v>3.0642450999999999</v>
      </c>
      <c r="H24" s="15">
        <v>24.61004432</v>
      </c>
      <c r="I24" s="15"/>
      <c r="J24" s="17" t="s">
        <v>194</v>
      </c>
      <c r="K24" s="17">
        <v>0</v>
      </c>
      <c r="L24" s="17">
        <v>0.27334181858440898</v>
      </c>
      <c r="M24" s="17">
        <v>2.483210446336E-2</v>
      </c>
      <c r="N24" s="17">
        <v>0.131621151778923</v>
      </c>
      <c r="O24" s="17">
        <v>0.131621151778923</v>
      </c>
      <c r="P24" s="17">
        <v>0.390900791166851</v>
      </c>
      <c r="Q24" s="17">
        <v>0</v>
      </c>
      <c r="R24" s="5">
        <v>7.5218489855983004E-5</v>
      </c>
      <c r="S24" s="17">
        <v>3.67243389937003E-4</v>
      </c>
      <c r="T24" s="17">
        <v>6.3696676047600598E-2</v>
      </c>
      <c r="U24" s="5">
        <v>7.1409251824316696E-5</v>
      </c>
      <c r="V24" s="17">
        <v>1.36138625492355E-2</v>
      </c>
      <c r="W24" s="17">
        <v>2.4996526098866201E-3</v>
      </c>
      <c r="X24" s="17">
        <v>1.5320420387241801E-3</v>
      </c>
      <c r="Y24" s="17">
        <v>0.57769504362578705</v>
      </c>
      <c r="Z24" s="5">
        <v>2.47368657936363E-8</v>
      </c>
      <c r="AA24" s="5">
        <v>9.8947441095256204E-8</v>
      </c>
      <c r="AB24" s="17">
        <v>92.635686674713497</v>
      </c>
      <c r="AC24" s="17">
        <v>0.54728712842474203</v>
      </c>
      <c r="AD24" s="17">
        <v>7.9272621890793999</v>
      </c>
      <c r="AE24" s="17">
        <v>2.34609141454058</v>
      </c>
      <c r="AF24" s="17">
        <v>0.21381693031741</v>
      </c>
      <c r="AG24" s="17">
        <v>5.6965851158253198</v>
      </c>
      <c r="AH24" s="17">
        <v>0.89970138108544495</v>
      </c>
      <c r="AI24" s="17">
        <v>2.4086334274018402</v>
      </c>
      <c r="AJ24" s="17">
        <v>1.8242617521299902E-2</v>
      </c>
      <c r="AK24" s="17">
        <v>0.420346000157449</v>
      </c>
      <c r="AL24" s="17">
        <v>5.9012796958960896E-3</v>
      </c>
      <c r="AM24" s="17">
        <v>0</v>
      </c>
      <c r="AN24" s="17">
        <v>0</v>
      </c>
      <c r="AO24" s="17">
        <v>0.57426372737091702</v>
      </c>
      <c r="AP24" s="17">
        <v>0.57426372737091702</v>
      </c>
      <c r="AQ24" s="17">
        <v>0</v>
      </c>
      <c r="AR24" s="17">
        <v>0</v>
      </c>
      <c r="AS24" s="17">
        <v>6.8661888187230194E-2</v>
      </c>
      <c r="AT24" s="5">
        <v>2.0708554781813401E-7</v>
      </c>
      <c r="AU24" s="5">
        <v>3.9989129747943998E-7</v>
      </c>
      <c r="AV24" s="17">
        <v>5.1154039559736901</v>
      </c>
      <c r="AW24" s="17">
        <v>8.5031837176172395E-2</v>
      </c>
      <c r="AX24" s="17">
        <v>1.32958330211766E-2</v>
      </c>
      <c r="AY24" s="17">
        <v>0</v>
      </c>
      <c r="AZ24" s="17">
        <v>7.3429567980931996</v>
      </c>
      <c r="BA24" s="17">
        <v>3.6139897636272601E-2</v>
      </c>
      <c r="BB24" s="17">
        <v>2.562540258051E-4</v>
      </c>
      <c r="BC24" s="17">
        <v>1.87918084877946E-3</v>
      </c>
      <c r="BD24" s="5">
        <v>1.8152976678406199E-5</v>
      </c>
      <c r="BE24" s="5">
        <v>3.6856046396269701E-5</v>
      </c>
      <c r="BF24" s="17">
        <v>0</v>
      </c>
      <c r="BG24" s="17">
        <v>0</v>
      </c>
      <c r="BH24" s="17">
        <v>0.42058751157646701</v>
      </c>
      <c r="BI24" s="17">
        <v>0.32880558431742102</v>
      </c>
      <c r="BJ24" s="17">
        <v>5.9855365763322801E-3</v>
      </c>
      <c r="BK24" s="17">
        <v>5.7508133247352999E-3</v>
      </c>
      <c r="BL24" s="17">
        <v>24.921021674520599</v>
      </c>
      <c r="BM24" s="17">
        <v>575.48256528977004</v>
      </c>
      <c r="BN24" s="17">
        <v>58.827119397697203</v>
      </c>
      <c r="BO24" s="17">
        <v>639.42508864344097</v>
      </c>
      <c r="BP24" s="17">
        <v>0</v>
      </c>
      <c r="BQ24" s="17">
        <v>0.48064055860265498</v>
      </c>
      <c r="BR24" s="17">
        <v>0</v>
      </c>
      <c r="BS24" s="17">
        <v>4.0133539602109802E-2</v>
      </c>
      <c r="BT24" s="17">
        <v>1.47814634261368E-4</v>
      </c>
      <c r="BU24" s="17">
        <v>4.9368786785760298E-4</v>
      </c>
      <c r="BV24" s="17">
        <v>4.1057123691330802E-4</v>
      </c>
      <c r="BW24" s="17">
        <v>1.09537082091965E-2</v>
      </c>
      <c r="BX24" s="17">
        <v>1.0276382574667699E-2</v>
      </c>
      <c r="BY24" s="17">
        <v>4.0239299563540998</v>
      </c>
      <c r="BZ24" s="17">
        <v>9.9772520004188694E-2</v>
      </c>
      <c r="CA24" s="17">
        <v>6.4229375992768803E-2</v>
      </c>
      <c r="CB24" s="17">
        <v>7.9272702304381104</v>
      </c>
      <c r="CC24" s="17">
        <v>5.8832279005935899E-2</v>
      </c>
      <c r="CD24" s="17">
        <v>0</v>
      </c>
      <c r="CE24" s="5">
        <v>1.0711320452829301E-7</v>
      </c>
      <c r="CF24" s="17">
        <v>4.4836425679436902E-2</v>
      </c>
      <c r="CG24" s="17">
        <v>17.630760520544801</v>
      </c>
      <c r="CH24" s="17">
        <v>17.083473392120101</v>
      </c>
      <c r="CI24" s="17">
        <v>0.54728712842474203</v>
      </c>
      <c r="CJ24" s="17">
        <v>2.2663668266119898E-2</v>
      </c>
      <c r="CK24" s="17">
        <v>0</v>
      </c>
      <c r="CL24" s="17">
        <v>0.21926648534753099</v>
      </c>
      <c r="CM24" s="17">
        <v>5.2568814233039503E-2</v>
      </c>
      <c r="CN24" s="17">
        <v>1.42414905614621</v>
      </c>
      <c r="CO24" s="17">
        <v>0.29715361034408599</v>
      </c>
      <c r="CP24" s="17">
        <v>0.21381417013067799</v>
      </c>
      <c r="CQ24" s="17">
        <v>5.6965916128463299</v>
      </c>
      <c r="CR24" s="17">
        <v>9.0621767245629408E-3</v>
      </c>
      <c r="CS24" s="17">
        <v>5.0752184581976098E-2</v>
      </c>
      <c r="CT24" s="17">
        <v>0.899706269504015</v>
      </c>
      <c r="CU24" s="17">
        <v>1.5903070250279699E-3</v>
      </c>
      <c r="CV24" s="17">
        <v>3.0642429451104198</v>
      </c>
      <c r="CW24" s="17">
        <v>6.1046391734381302</v>
      </c>
      <c r="CX24" s="17">
        <v>0</v>
      </c>
      <c r="CY24" s="17">
        <v>0</v>
      </c>
      <c r="CZ24" s="17">
        <v>0.51012815256789701</v>
      </c>
      <c r="DA24" s="17">
        <v>2.73445812404207E-2</v>
      </c>
      <c r="DB24" s="17">
        <v>0</v>
      </c>
      <c r="DC24" s="17">
        <v>24.610036675870901</v>
      </c>
      <c r="DD24" s="17">
        <v>2.6000637513501498E-2</v>
      </c>
      <c r="DE24" s="17">
        <v>0.78375135206257196</v>
      </c>
      <c r="DG24" s="25">
        <f t="shared" si="0"/>
        <v>8.0000050777271955E-3</v>
      </c>
      <c r="DH24" s="94">
        <f t="shared" si="1"/>
        <v>1.0126365109790594</v>
      </c>
      <c r="DI24" s="25">
        <f t="shared" si="2"/>
        <v>1.9246998357435052E-2</v>
      </c>
      <c r="DJ24" s="40">
        <f t="shared" si="3"/>
        <v>-5.4088506494773236E-7</v>
      </c>
      <c r="DK24" s="40"/>
      <c r="DL24" s="40">
        <f t="shared" si="4"/>
        <v>-3.6587002533909065E-7</v>
      </c>
      <c r="DM24" s="40">
        <f t="shared" si="5"/>
        <v>-3.7601626426752149E-7</v>
      </c>
      <c r="DN24" s="40">
        <f t="shared" si="5"/>
        <v>-3.4816560376550397E-7</v>
      </c>
      <c r="DO24" s="40">
        <f t="shared" si="6"/>
        <v>-7.0323668955470716E-7</v>
      </c>
      <c r="DP24" s="40">
        <f t="shared" si="7"/>
        <v>-3.1061013134307195E-7</v>
      </c>
      <c r="DQ24" s="72">
        <f t="shared" si="8"/>
        <v>1.1964433234326222E-3</v>
      </c>
      <c r="DR24" s="72">
        <f t="shared" si="9"/>
        <v>1.451212149125909E-6</v>
      </c>
      <c r="DS24" s="72">
        <f t="shared" si="10"/>
        <v>9.6600018906641493E-4</v>
      </c>
      <c r="DT24" s="72">
        <f t="shared" si="11"/>
        <v>1.5294025459408012E-4</v>
      </c>
      <c r="DU24" s="72">
        <f t="shared" si="12"/>
        <v>4.663916782029622E-6</v>
      </c>
      <c r="DV24" s="72">
        <f t="shared" si="13"/>
        <v>4.2494248918970046E-6</v>
      </c>
      <c r="DW24" s="72">
        <f t="shared" si="14"/>
        <v>-1.2580127228708077E-6</v>
      </c>
      <c r="DX24" s="72">
        <f t="shared" si="15"/>
        <v>-3.2720435430045914E-7</v>
      </c>
      <c r="DY24" s="72">
        <f t="shared" si="16"/>
        <v>2.4386892620275047E-6</v>
      </c>
      <c r="DZ24" s="72">
        <f t="shared" si="17"/>
        <v>8.6614445049138704E-4</v>
      </c>
      <c r="EA24" s="72">
        <f t="shared" si="18"/>
        <v>-1.6623233485316738E-6</v>
      </c>
      <c r="EB24" s="72">
        <f t="shared" si="19"/>
        <v>1.2071814859309169E-6</v>
      </c>
      <c r="EC24" s="72">
        <f t="shared" si="20"/>
        <v>3.2806890317093203E-7</v>
      </c>
      <c r="ED24" s="72">
        <f t="shared" si="21"/>
        <v>4.340253145245108E-6</v>
      </c>
      <c r="EE24" s="72">
        <f t="shared" si="22"/>
        <v>-2.3027650865320415E-4</v>
      </c>
      <c r="EF24" s="72">
        <f t="shared" si="23"/>
        <v>3.1361387953142858E-7</v>
      </c>
      <c r="EG24" s="72">
        <f t="shared" si="24"/>
        <v>3.6124090939109172E-6</v>
      </c>
      <c r="EH24" s="40">
        <f t="shared" si="25"/>
        <v>5.1447250864197927E-6</v>
      </c>
      <c r="EI24" s="69">
        <f t="shared" si="26"/>
        <v>-8.0577320205943789E-5</v>
      </c>
      <c r="EJ24" s="40">
        <f t="shared" si="27"/>
        <v>2.8821026043670238E-4</v>
      </c>
      <c r="EK24" s="40">
        <f t="shared" si="28"/>
        <v>-1.2078708785799352E-6</v>
      </c>
      <c r="EL24" s="40">
        <f t="shared" si="29"/>
        <v>1.7151396681385121E-6</v>
      </c>
      <c r="EM24" s="69">
        <f t="shared" si="30"/>
        <v>4.7456787114001973E-6</v>
      </c>
      <c r="EN24" s="40">
        <f t="shared" si="31"/>
        <v>-9.2799581075668872E-7</v>
      </c>
      <c r="EO24" s="40">
        <f t="shared" si="32"/>
        <v>-9.5772513999988617E-7</v>
      </c>
      <c r="EP24" s="40"/>
      <c r="EQ24" s="40"/>
      <c r="ER24" s="40"/>
      <c r="ES24" s="40"/>
    </row>
    <row r="25" spans="1:149" x14ac:dyDescent="0.25">
      <c r="A25" s="15" t="s">
        <v>195</v>
      </c>
      <c r="B25" s="15">
        <v>604.18714346000002</v>
      </c>
      <c r="D25" s="15">
        <v>4175.7743259999997</v>
      </c>
      <c r="E25" s="15">
        <v>114.5558054</v>
      </c>
      <c r="F25" s="15">
        <v>111.03218278999999</v>
      </c>
      <c r="G25" s="15">
        <v>15.17685019</v>
      </c>
      <c r="H25" s="15">
        <v>165.34488321000001</v>
      </c>
      <c r="I25" s="15"/>
      <c r="J25" s="17" t="s">
        <v>195</v>
      </c>
      <c r="K25" s="17">
        <v>0</v>
      </c>
      <c r="L25" s="17">
        <v>1.8364693911052701</v>
      </c>
      <c r="M25" s="17">
        <v>0.16683647697008999</v>
      </c>
      <c r="N25" s="17">
        <v>0.88430848447297405</v>
      </c>
      <c r="O25" s="17">
        <v>0.88430848447297405</v>
      </c>
      <c r="P25" s="17">
        <v>2.6263034077568999</v>
      </c>
      <c r="Q25" s="17">
        <v>0</v>
      </c>
      <c r="R25" s="5">
        <v>4.8887262690961602E-4</v>
      </c>
      <c r="S25" s="17">
        <v>2.3868577455314999E-3</v>
      </c>
      <c r="T25" s="17">
        <v>0.42795167306318899</v>
      </c>
      <c r="U25" s="5">
        <v>4.6411595103182298E-4</v>
      </c>
      <c r="V25" s="17">
        <v>9.1465664786222395E-2</v>
      </c>
      <c r="W25" s="17">
        <v>1.6246224609203101E-2</v>
      </c>
      <c r="X25" s="17">
        <v>9.9573632549920903E-3</v>
      </c>
      <c r="Y25" s="17">
        <v>3.8812951214183999</v>
      </c>
      <c r="Z25" s="5">
        <v>1.607742798955E-7</v>
      </c>
      <c r="AA25" s="5">
        <v>6.4309903318176503E-7</v>
      </c>
      <c r="AB25" s="17">
        <v>604.18690889377501</v>
      </c>
      <c r="AC25" s="17">
        <v>3.5236223573912699</v>
      </c>
      <c r="AD25" s="17">
        <v>51.5223529829086</v>
      </c>
      <c r="AE25" s="17">
        <v>15.248154507515</v>
      </c>
      <c r="AF25" s="17">
        <v>1.3896775828414201</v>
      </c>
      <c r="AG25" s="17">
        <v>37.024339613529698</v>
      </c>
      <c r="AH25" s="17">
        <v>5.8475097044042803</v>
      </c>
      <c r="AI25" s="17">
        <v>16.182631086824198</v>
      </c>
      <c r="AJ25" s="17">
        <v>0.12256449667505</v>
      </c>
      <c r="AK25" s="17">
        <v>2.8241323529448401</v>
      </c>
      <c r="AL25" s="17">
        <v>3.9648301485698798E-2</v>
      </c>
      <c r="AM25" s="17">
        <v>0</v>
      </c>
      <c r="AN25" s="17">
        <v>0</v>
      </c>
      <c r="AO25" s="17">
        <v>3.8582470233215602</v>
      </c>
      <c r="AP25" s="17">
        <v>3.8582470233215602</v>
      </c>
      <c r="AQ25" s="17">
        <v>0</v>
      </c>
      <c r="AR25" s="17">
        <v>0</v>
      </c>
      <c r="AS25" s="17">
        <v>0.46131246925422997</v>
      </c>
      <c r="AT25" s="5">
        <v>1.34593171043605E-6</v>
      </c>
      <c r="AU25" s="5">
        <v>2.5990464321779399E-6</v>
      </c>
      <c r="AV25" s="17">
        <v>33.406210624591402</v>
      </c>
      <c r="AW25" s="17">
        <v>0.57129381274614899</v>
      </c>
      <c r="AX25" s="17">
        <v>8.9329395136444695E-2</v>
      </c>
      <c r="AY25" s="17">
        <v>0</v>
      </c>
      <c r="AZ25" s="17">
        <v>49.334345030555397</v>
      </c>
      <c r="BA25" s="17">
        <v>0.24280933788419301</v>
      </c>
      <c r="BB25" s="5">
        <v>1.66548444262195E-3</v>
      </c>
      <c r="BC25" s="17">
        <v>1.22135351965696E-2</v>
      </c>
      <c r="BD25" s="5">
        <v>1.17982510302749E-4</v>
      </c>
      <c r="BE25" s="5">
        <v>2.39541062160419E-4</v>
      </c>
      <c r="BF25" s="17">
        <v>0</v>
      </c>
      <c r="BG25" s="17">
        <v>0</v>
      </c>
      <c r="BH25" s="17">
        <v>2.8257565220282999</v>
      </c>
      <c r="BI25" s="17">
        <v>2.1370361073948501</v>
      </c>
      <c r="BJ25" s="17">
        <v>3.8902338742483597E-2</v>
      </c>
      <c r="BK25" s="17">
        <v>3.7376752375204603E-2</v>
      </c>
      <c r="BL25" s="17">
        <v>167.43426984826601</v>
      </c>
      <c r="BM25" s="17">
        <v>3758.1957816866402</v>
      </c>
      <c r="BN25" s="17">
        <v>384.171264999465</v>
      </c>
      <c r="BO25" s="17">
        <v>4175.7732573106996</v>
      </c>
      <c r="BP25" s="17">
        <v>0</v>
      </c>
      <c r="BQ25" s="17">
        <v>3.22922644169171</v>
      </c>
      <c r="BR25" s="17">
        <v>0</v>
      </c>
      <c r="BS25" s="17">
        <v>0.26874493264996602</v>
      </c>
      <c r="BT25" s="5">
        <v>9.6070170562251301E-4</v>
      </c>
      <c r="BU25" s="17">
        <v>3.2086737962545601E-3</v>
      </c>
      <c r="BV25" s="17">
        <v>2.6684595277673201E-3</v>
      </c>
      <c r="BW25" s="17">
        <v>7.2304837038182898E-2</v>
      </c>
      <c r="BX25" s="17">
        <v>6.6790203210260302E-2</v>
      </c>
      <c r="BY25" s="17">
        <v>27.0351468315997</v>
      </c>
      <c r="BZ25" s="17">
        <v>0.64846044546591897</v>
      </c>
      <c r="CA25" s="17">
        <v>0.41745163814547198</v>
      </c>
      <c r="CB25" s="17">
        <v>51.5224021782767</v>
      </c>
      <c r="CC25" s="17">
        <v>0.38237390198250598</v>
      </c>
      <c r="CD25" s="17">
        <v>0</v>
      </c>
      <c r="CE25" s="5">
        <v>6.9617215667476805E-7</v>
      </c>
      <c r="CF25" s="17">
        <v>0.291409410916185</v>
      </c>
      <c r="CG25" s="17">
        <v>114.555767737149</v>
      </c>
      <c r="CH25" s="17">
        <v>111.03214537975801</v>
      </c>
      <c r="CI25" s="17">
        <v>3.5236223573912699</v>
      </c>
      <c r="CJ25" s="17">
        <v>0.147300006962196</v>
      </c>
      <c r="CK25" s="17">
        <v>0</v>
      </c>
      <c r="CL25" s="17">
        <v>1.4250975067048</v>
      </c>
      <c r="CM25" s="17">
        <v>0.34166501923312198</v>
      </c>
      <c r="CN25" s="17">
        <v>9.2560953195213695</v>
      </c>
      <c r="CO25" s="17">
        <v>1.9313181304364599</v>
      </c>
      <c r="CP25" s="17">
        <v>1.38966168762711</v>
      </c>
      <c r="CQ25" s="17">
        <v>37.024381976994697</v>
      </c>
      <c r="CR25" s="17">
        <v>6.0885037866261003E-2</v>
      </c>
      <c r="CS25" s="17">
        <v>0.32985820775586</v>
      </c>
      <c r="CT25" s="17">
        <v>5.8475437145565596</v>
      </c>
      <c r="CU25" s="17">
        <v>1.03360319691132E-2</v>
      </c>
      <c r="CV25" s="17">
        <v>15.1768446898182</v>
      </c>
      <c r="CW25" s="17">
        <v>41.014603168076697</v>
      </c>
      <c r="CX25" s="17">
        <v>0</v>
      </c>
      <c r="CY25" s="17">
        <v>0</v>
      </c>
      <c r="CZ25" s="17">
        <v>3.4273442084485901</v>
      </c>
      <c r="DA25" s="17">
        <v>0.183716432727935</v>
      </c>
      <c r="DB25" s="17">
        <v>0</v>
      </c>
      <c r="DC25" s="17">
        <v>165.34482685009101</v>
      </c>
      <c r="DD25" s="17">
        <v>0.17468736583603101</v>
      </c>
      <c r="DE25" s="17">
        <v>5.26570429304976</v>
      </c>
      <c r="DG25" s="25">
        <f t="shared" si="0"/>
        <v>8.0000058830075986E-3</v>
      </c>
      <c r="DH25" s="94">
        <f t="shared" si="1"/>
        <v>1.0126368815884961</v>
      </c>
      <c r="DI25" s="25">
        <f t="shared" si="2"/>
        <v>1.9247003650029876E-2</v>
      </c>
      <c r="DJ25" s="40">
        <f t="shared" si="3"/>
        <v>-3.8823438655170232E-7</v>
      </c>
      <c r="DK25" s="40"/>
      <c r="DL25" s="40">
        <f t="shared" si="4"/>
        <v>-2.5592601915786614E-7</v>
      </c>
      <c r="DM25" s="40">
        <f t="shared" si="5"/>
        <v>-3.2877295801989107E-7</v>
      </c>
      <c r="DN25" s="40">
        <f t="shared" si="5"/>
        <v>-3.3693151883401309E-7</v>
      </c>
      <c r="DO25" s="40">
        <f t="shared" si="6"/>
        <v>-3.6240601514358503E-7</v>
      </c>
      <c r="DP25" s="40">
        <f t="shared" si="7"/>
        <v>-3.4086273431390185E-7</v>
      </c>
      <c r="DQ25" s="72">
        <f t="shared" si="8"/>
        <v>1.1958767730468718E-3</v>
      </c>
      <c r="DR25" s="72">
        <f t="shared" si="9"/>
        <v>-5.4489158890028617E-7</v>
      </c>
      <c r="DS25" s="72">
        <f t="shared" si="10"/>
        <v>9.6542028646315792E-4</v>
      </c>
      <c r="DT25" s="72">
        <f t="shared" si="11"/>
        <v>1.5203786561879718E-4</v>
      </c>
      <c r="DU25" s="72">
        <f t="shared" si="12"/>
        <v>3.4115393635560077E-6</v>
      </c>
      <c r="DV25" s="72">
        <f t="shared" si="13"/>
        <v>5.2614811945060902E-7</v>
      </c>
      <c r="DW25" s="72">
        <f t="shared" si="14"/>
        <v>5.9326699945830591E-8</v>
      </c>
      <c r="DX25" s="72">
        <f t="shared" si="15"/>
        <v>7.2216383705231376E-7</v>
      </c>
      <c r="DY25" s="72">
        <f t="shared" si="16"/>
        <v>2.5249692333037346E-6</v>
      </c>
      <c r="DZ25" s="72">
        <f t="shared" si="17"/>
        <v>8.668209605588418E-4</v>
      </c>
      <c r="EA25" s="72">
        <f t="shared" si="18"/>
        <v>8.7216984969073736E-7</v>
      </c>
      <c r="EB25" s="72">
        <f t="shared" si="19"/>
        <v>1.4268928812630937E-6</v>
      </c>
      <c r="EC25" s="72">
        <f t="shared" si="20"/>
        <v>1.0567907470192557E-7</v>
      </c>
      <c r="ED25" s="72">
        <f t="shared" si="21"/>
        <v>1.7996116554591776E-7</v>
      </c>
      <c r="EE25" s="72">
        <f t="shared" si="22"/>
        <v>-2.3024247551951929E-4</v>
      </c>
      <c r="EF25" s="72">
        <f t="shared" si="23"/>
        <v>9.4938141394104917E-8</v>
      </c>
      <c r="EG25" s="72">
        <f t="shared" si="24"/>
        <v>-1.261634204420918E-7</v>
      </c>
      <c r="EH25" s="40">
        <f t="shared" si="25"/>
        <v>3.1843784384063686E-6</v>
      </c>
      <c r="EI25" s="69">
        <f t="shared" si="26"/>
        <v>-8.4461708629488371E-5</v>
      </c>
      <c r="EJ25" s="40">
        <f t="shared" si="27"/>
        <v>2.8492304598914654E-4</v>
      </c>
      <c r="EK25" s="40">
        <f t="shared" si="28"/>
        <v>7.4729660379767572E-8</v>
      </c>
      <c r="EL25" s="40">
        <f t="shared" si="29"/>
        <v>6.638390718298393E-7</v>
      </c>
      <c r="EM25" s="69">
        <f t="shared" si="30"/>
        <v>-3.1813080448031133E-6</v>
      </c>
      <c r="EN25" s="40">
        <f t="shared" si="31"/>
        <v>-9.6886050294759315E-7</v>
      </c>
      <c r="EO25" s="40">
        <f t="shared" si="32"/>
        <v>-9.9960744386204568E-7</v>
      </c>
      <c r="EP25" s="40"/>
      <c r="EQ25" s="40"/>
      <c r="ER25" s="40"/>
      <c r="ES25" s="40"/>
    </row>
    <row r="26" spans="1:149" x14ac:dyDescent="0.25">
      <c r="A26" s="15" t="s">
        <v>196</v>
      </c>
      <c r="B26" s="15">
        <v>402.20583384000003</v>
      </c>
      <c r="D26" s="15">
        <v>2871.8473248</v>
      </c>
      <c r="E26" s="15">
        <v>79.854175470000001</v>
      </c>
      <c r="F26" s="15">
        <v>77.405127809999996</v>
      </c>
      <c r="G26" s="15">
        <v>9.4301927600000006</v>
      </c>
      <c r="H26" s="15">
        <v>122.67365452999999</v>
      </c>
      <c r="I26" s="15"/>
      <c r="J26" s="17" t="s">
        <v>196</v>
      </c>
      <c r="K26" s="17">
        <v>0</v>
      </c>
      <c r="L26" s="17">
        <v>1.36252439789484</v>
      </c>
      <c r="M26" s="17">
        <v>0.12378038987664</v>
      </c>
      <c r="N26" s="17">
        <v>0.65609117303740505</v>
      </c>
      <c r="O26" s="17">
        <v>0.65609117303740505</v>
      </c>
      <c r="P26" s="17">
        <v>1.9485228975276001</v>
      </c>
      <c r="Q26" s="17">
        <v>0</v>
      </c>
      <c r="R26" s="5">
        <v>3.4081386125652398E-4</v>
      </c>
      <c r="S26" s="17">
        <v>1.6639838616599699E-3</v>
      </c>
      <c r="T26" s="17">
        <v>0.31750846407460198</v>
      </c>
      <c r="U26" s="5">
        <v>3.2355315454254599E-4</v>
      </c>
      <c r="V26" s="17">
        <v>6.7860772901174093E-2</v>
      </c>
      <c r="W26" s="17">
        <v>1.1325924838924801E-2</v>
      </c>
      <c r="X26" s="17">
        <v>6.9416903112374997E-3</v>
      </c>
      <c r="Y26" s="17">
        <v>2.8796346271438602</v>
      </c>
      <c r="Z26" s="5">
        <v>1.1208273046842701E-7</v>
      </c>
      <c r="AA26" s="5">
        <v>4.48332077177202E-7</v>
      </c>
      <c r="AB26" s="17">
        <v>402.20574991870399</v>
      </c>
      <c r="AC26" s="17">
        <v>2.4490468139133701</v>
      </c>
      <c r="AD26" s="17">
        <v>35.918364871332699</v>
      </c>
      <c r="AE26" s="17">
        <v>10.630122920903601</v>
      </c>
      <c r="AF26" s="17">
        <v>0.96880222692174101</v>
      </c>
      <c r="AG26" s="17">
        <v>25.8111975739237</v>
      </c>
      <c r="AH26" s="17">
        <v>4.07654026839068</v>
      </c>
      <c r="AI26" s="17">
        <v>12.006310923997599</v>
      </c>
      <c r="AJ26" s="17">
        <v>9.0933659059857994E-2</v>
      </c>
      <c r="AK26" s="17">
        <v>2.0952976822962301</v>
      </c>
      <c r="AL26" s="17">
        <v>2.9416184634364899E-2</v>
      </c>
      <c r="AM26" s="17">
        <v>0</v>
      </c>
      <c r="AN26" s="17">
        <v>0</v>
      </c>
      <c r="AO26" s="17">
        <v>2.86253350192698</v>
      </c>
      <c r="AP26" s="17">
        <v>2.86253350192698</v>
      </c>
      <c r="AQ26" s="17">
        <v>0</v>
      </c>
      <c r="AR26" s="17">
        <v>0</v>
      </c>
      <c r="AS26" s="17">
        <v>0.34225923718601098</v>
      </c>
      <c r="AT26" s="5">
        <v>9.38304297653084E-7</v>
      </c>
      <c r="AU26" s="5">
        <v>1.81190429830266E-6</v>
      </c>
      <c r="AV26" s="17">
        <v>22.974769627363699</v>
      </c>
      <c r="AW26" s="17">
        <v>0.42385786141124798</v>
      </c>
      <c r="AX26" s="17">
        <v>6.62757295025235E-2</v>
      </c>
      <c r="AY26" s="17">
        <v>0</v>
      </c>
      <c r="AZ26" s="17">
        <v>36.602416996242098</v>
      </c>
      <c r="BA26" s="17">
        <v>0.18014650242001301</v>
      </c>
      <c r="BB26" s="5">
        <v>1.16108104632461E-3</v>
      </c>
      <c r="BC26" s="17">
        <v>8.5145588130315104E-3</v>
      </c>
      <c r="BD26" s="5">
        <v>8.2250590628151903E-5</v>
      </c>
      <c r="BE26" s="5">
        <v>1.6699326185838599E-4</v>
      </c>
      <c r="BF26" s="17">
        <v>0</v>
      </c>
      <c r="BG26" s="17">
        <v>0</v>
      </c>
      <c r="BH26" s="17">
        <v>2.0965018537597402</v>
      </c>
      <c r="BI26" s="17">
        <v>1.48981552319207</v>
      </c>
      <c r="BJ26" s="17">
        <v>2.71204285648462E-2</v>
      </c>
      <c r="BK26" s="17">
        <v>2.60568850119876E-2</v>
      </c>
      <c r="BL26" s="17">
        <v>124.22381005517001</v>
      </c>
      <c r="BM26" s="17">
        <v>2584.6618034733801</v>
      </c>
      <c r="BN26" s="17">
        <v>264.20996010846699</v>
      </c>
      <c r="BO26" s="17">
        <v>2871.8465332092101</v>
      </c>
      <c r="BP26" s="17">
        <v>0</v>
      </c>
      <c r="BQ26" s="17">
        <v>2.3958490640430501</v>
      </c>
      <c r="BR26" s="17">
        <v>0</v>
      </c>
      <c r="BS26" s="17">
        <v>0.19820123529617001</v>
      </c>
      <c r="BT26" s="5">
        <v>6.69744576499126E-4</v>
      </c>
      <c r="BU26" s="17">
        <v>2.2368971907198599E-3</v>
      </c>
      <c r="BV26" s="17">
        <v>1.86028605557499E-3</v>
      </c>
      <c r="BW26" s="17">
        <v>5.1934797767194098E-2</v>
      </c>
      <c r="BX26" s="17">
        <v>4.6562193058086197E-2</v>
      </c>
      <c r="BY26" s="17">
        <v>20.058069556310699</v>
      </c>
      <c r="BZ26" s="17">
        <v>0.45206848007187</v>
      </c>
      <c r="CA26" s="17">
        <v>0.29102282507316501</v>
      </c>
      <c r="CB26" s="17">
        <v>35.918398013635503</v>
      </c>
      <c r="CC26" s="17">
        <v>0.26656876742670998</v>
      </c>
      <c r="CD26" s="17">
        <v>0</v>
      </c>
      <c r="CE26" s="5">
        <v>4.8533056810242604E-7</v>
      </c>
      <c r="CF26" s="17">
        <v>0.203153534034403</v>
      </c>
      <c r="CG26" s="17">
        <v>79.854149235493495</v>
      </c>
      <c r="CH26" s="17">
        <v>77.405102421580096</v>
      </c>
      <c r="CI26" s="17">
        <v>2.4490468139133701</v>
      </c>
      <c r="CJ26" s="17">
        <v>0.10268897022658</v>
      </c>
      <c r="CK26" s="17">
        <v>0</v>
      </c>
      <c r="CL26" s="17">
        <v>0.99349432464161103</v>
      </c>
      <c r="CM26" s="17">
        <v>0.2381889762463</v>
      </c>
      <c r="CN26" s="17">
        <v>6.4528085429102102</v>
      </c>
      <c r="CO26" s="17">
        <v>1.34640152664561</v>
      </c>
      <c r="CP26" s="17">
        <v>0.96879045875978897</v>
      </c>
      <c r="CQ26" s="17">
        <v>25.811229108175201</v>
      </c>
      <c r="CR26" s="17">
        <v>4.5172115150102797E-2</v>
      </c>
      <c r="CS26" s="17">
        <v>0.22995791114932401</v>
      </c>
      <c r="CT26" s="17">
        <v>4.0765631137860501</v>
      </c>
      <c r="CU26" s="17">
        <v>7.2056757395679997E-3</v>
      </c>
      <c r="CV26" s="17">
        <v>9.4301939749779802</v>
      </c>
      <c r="CW26" s="17">
        <v>30.429787831871199</v>
      </c>
      <c r="CX26" s="17">
        <v>0</v>
      </c>
      <c r="CY26" s="17">
        <v>0</v>
      </c>
      <c r="CZ26" s="17">
        <v>2.5428357706993299</v>
      </c>
      <c r="DA26" s="17">
        <v>0.13630387480638201</v>
      </c>
      <c r="DB26" s="17">
        <v>0</v>
      </c>
      <c r="DC26" s="17">
        <v>122.67361761349601</v>
      </c>
      <c r="DD26" s="17">
        <v>0.12960550235516399</v>
      </c>
      <c r="DE26" s="17">
        <v>3.9067634240831102</v>
      </c>
      <c r="DG26" s="25">
        <f t="shared" si="0"/>
        <v>7.9999990813193009E-3</v>
      </c>
      <c r="DH26" s="94">
        <f t="shared" si="1"/>
        <v>1.0126367223192043</v>
      </c>
      <c r="DI26" s="25">
        <f t="shared" si="2"/>
        <v>1.9246993758601602E-2</v>
      </c>
      <c r="DJ26" s="40">
        <f t="shared" si="3"/>
        <v>-2.0865260763972228E-7</v>
      </c>
      <c r="DK26" s="40"/>
      <c r="DL26" s="40">
        <f t="shared" si="4"/>
        <v>-2.7563818700349813E-7</v>
      </c>
      <c r="DM26" s="40">
        <f t="shared" si="5"/>
        <v>-3.2853017831979512E-7</v>
      </c>
      <c r="DN26" s="40">
        <f t="shared" si="5"/>
        <v>-3.279940311197474E-7</v>
      </c>
      <c r="DO26" s="40">
        <f t="shared" si="6"/>
        <v>1.2883914576077336E-7</v>
      </c>
      <c r="DP26" s="40">
        <f t="shared" si="7"/>
        <v>-3.0093261775326232E-7</v>
      </c>
      <c r="DQ26" s="72">
        <f t="shared" si="8"/>
        <v>1.1955124700562553E-3</v>
      </c>
      <c r="DR26" s="72">
        <f t="shared" si="9"/>
        <v>8.7938291291895759E-8</v>
      </c>
      <c r="DS26" s="72">
        <f t="shared" si="10"/>
        <v>9.6896470079063668E-4</v>
      </c>
      <c r="DT26" s="72">
        <f t="shared" si="11"/>
        <v>1.5207820526049604E-4</v>
      </c>
      <c r="DU26" s="72">
        <f t="shared" si="12"/>
        <v>-5.3647928698601009E-7</v>
      </c>
      <c r="DV26" s="72">
        <f t="shared" si="13"/>
        <v>8.6111858995099236E-7</v>
      </c>
      <c r="DW26" s="72">
        <f t="shared" si="14"/>
        <v>6.0099120250753706E-7</v>
      </c>
      <c r="DX26" s="72">
        <f t="shared" si="15"/>
        <v>3.3298898917398625E-6</v>
      </c>
      <c r="DY26" s="72">
        <f t="shared" si="16"/>
        <v>5.2758040438549331E-6</v>
      </c>
      <c r="DZ26" s="72">
        <f t="shared" si="17"/>
        <v>8.6679184489649598E-4</v>
      </c>
      <c r="EA26" s="72">
        <f t="shared" si="18"/>
        <v>-4.5566504816641803E-7</v>
      </c>
      <c r="EB26" s="72">
        <f t="shared" si="19"/>
        <v>1.8181967579895086E-6</v>
      </c>
      <c r="EC26" s="72">
        <f t="shared" si="20"/>
        <v>2.1256052062818692E-7</v>
      </c>
      <c r="ED26" s="72">
        <f t="shared" si="21"/>
        <v>-2.3162441404515998E-6</v>
      </c>
      <c r="EE26" s="72">
        <f t="shared" si="22"/>
        <v>-2.3035510447540675E-4</v>
      </c>
      <c r="EF26" s="72">
        <f t="shared" si="23"/>
        <v>1.5444950083779031E-7</v>
      </c>
      <c r="EG26" s="72">
        <f t="shared" si="24"/>
        <v>-9.6206832831845321E-7</v>
      </c>
      <c r="EH26" s="40">
        <f t="shared" si="25"/>
        <v>6.3681845788183287E-6</v>
      </c>
      <c r="EI26" s="69">
        <f t="shared" si="26"/>
        <v>-8.0604048972545043E-5</v>
      </c>
      <c r="EJ26" s="40">
        <f t="shared" si="27"/>
        <v>2.8442890908127047E-4</v>
      </c>
      <c r="EK26" s="40">
        <f t="shared" si="28"/>
        <v>-8.5033805104794408E-7</v>
      </c>
      <c r="EL26" s="40">
        <f t="shared" si="29"/>
        <v>-3.3607316998537391E-6</v>
      </c>
      <c r="EM26" s="69">
        <f t="shared" si="30"/>
        <v>3.8983324981644061E-6</v>
      </c>
      <c r="EN26" s="40">
        <f t="shared" si="31"/>
        <v>-9.3370361364439401E-7</v>
      </c>
      <c r="EO26" s="40">
        <f t="shared" si="32"/>
        <v>-9.6324538474171058E-7</v>
      </c>
      <c r="EP26" s="40"/>
      <c r="EQ26" s="40"/>
      <c r="ER26" s="40"/>
      <c r="ES26" s="40"/>
    </row>
    <row r="27" spans="1:149" x14ac:dyDescent="0.25">
      <c r="A27" s="15" t="s">
        <v>197</v>
      </c>
      <c r="I27" s="15"/>
      <c r="DG27" s="25" t="e">
        <f t="shared" si="0"/>
        <v>#DIV/0!</v>
      </c>
      <c r="DH27" s="94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5"/>
        <v>0</v>
      </c>
      <c r="DO27" s="40">
        <f t="shared" si="6"/>
        <v>0</v>
      </c>
      <c r="DP27" s="40">
        <f t="shared" si="7"/>
        <v>0</v>
      </c>
      <c r="DQ27" s="72" t="e">
        <f t="shared" si="8"/>
        <v>#DIV/0!</v>
      </c>
      <c r="DR27" s="72" t="e">
        <f t="shared" si="9"/>
        <v>#DIV/0!</v>
      </c>
      <c r="DS27" s="72" t="e">
        <f t="shared" si="10"/>
        <v>#DIV/0!</v>
      </c>
      <c r="DT27" s="72" t="e">
        <f t="shared" si="11"/>
        <v>#DIV/0!</v>
      </c>
      <c r="DU27" s="72" t="e">
        <f t="shared" si="12"/>
        <v>#DIV/0!</v>
      </c>
      <c r="DV27" s="72" t="e">
        <f t="shared" si="13"/>
        <v>#DIV/0!</v>
      </c>
      <c r="DW27" s="72" t="e">
        <f t="shared" si="14"/>
        <v>#DIV/0!</v>
      </c>
      <c r="DX27" s="72" t="e">
        <f t="shared" si="15"/>
        <v>#DIV/0!</v>
      </c>
      <c r="DY27" s="72" t="e">
        <f t="shared" si="16"/>
        <v>#DIV/0!</v>
      </c>
      <c r="DZ27" s="72" t="e">
        <f t="shared" si="17"/>
        <v>#DIV/0!</v>
      </c>
      <c r="EA27" s="72" t="e">
        <f t="shared" si="18"/>
        <v>#DIV/0!</v>
      </c>
      <c r="EB27" s="72" t="e">
        <f t="shared" si="19"/>
        <v>#DIV/0!</v>
      </c>
      <c r="EC27" s="72" t="e">
        <f t="shared" si="20"/>
        <v>#DIV/0!</v>
      </c>
      <c r="ED27" s="72" t="e">
        <f t="shared" si="21"/>
        <v>#DIV/0!</v>
      </c>
      <c r="EE27" s="72" t="e">
        <f t="shared" si="22"/>
        <v>#DIV/0!</v>
      </c>
      <c r="EF27" s="72" t="e">
        <f t="shared" si="23"/>
        <v>#DIV/0!</v>
      </c>
      <c r="EG27" s="72" t="e">
        <f t="shared" si="24"/>
        <v>#DIV/0!</v>
      </c>
      <c r="EH27" s="40" t="e">
        <f t="shared" si="25"/>
        <v>#DIV/0!</v>
      </c>
      <c r="EI27" s="69" t="e">
        <f t="shared" si="26"/>
        <v>#DIV/0!</v>
      </c>
      <c r="EJ27" s="40" t="e">
        <f t="shared" si="27"/>
        <v>#DIV/0!</v>
      </c>
      <c r="EK27" s="40" t="e">
        <f t="shared" si="28"/>
        <v>#DIV/0!</v>
      </c>
      <c r="EL27" s="40" t="e">
        <f t="shared" si="29"/>
        <v>#DIV/0!</v>
      </c>
      <c r="EM27" s="69" t="e">
        <f t="shared" si="30"/>
        <v>#DIV/0!</v>
      </c>
      <c r="EN27" s="40" t="e">
        <f t="shared" si="31"/>
        <v>#DIV/0!</v>
      </c>
      <c r="EO27" s="40" t="e">
        <f t="shared" si="32"/>
        <v>#DIV/0!</v>
      </c>
      <c r="EP27" s="40"/>
      <c r="EQ27" s="40"/>
      <c r="ER27" s="40"/>
      <c r="ES27" s="40"/>
    </row>
    <row r="28" spans="1:149" x14ac:dyDescent="0.25">
      <c r="A28" s="15" t="s">
        <v>198</v>
      </c>
      <c r="B28" s="15">
        <v>0.65808157</v>
      </c>
      <c r="D28" s="15">
        <v>5.1622223299999996</v>
      </c>
      <c r="E28" s="15">
        <v>0.14822635000000001</v>
      </c>
      <c r="F28" s="15">
        <v>0.14376850999999999</v>
      </c>
      <c r="G28" s="15">
        <v>4.1784400000000003E-3</v>
      </c>
      <c r="H28" s="15">
        <v>0.27506828999999999</v>
      </c>
      <c r="I28" s="15"/>
      <c r="J28" s="17" t="s">
        <v>198</v>
      </c>
      <c r="K28" s="17">
        <v>0</v>
      </c>
      <c r="L28" s="17">
        <v>3.0551300496161199E-3</v>
      </c>
      <c r="M28" s="17">
        <v>2.7755448399199699E-4</v>
      </c>
      <c r="N28" s="17">
        <v>1.4711477906407099E-3</v>
      </c>
      <c r="O28" s="17">
        <v>1.4711477906407099E-3</v>
      </c>
      <c r="P28" s="17">
        <v>4.3691370991583798E-3</v>
      </c>
      <c r="Q28" s="17">
        <v>0</v>
      </c>
      <c r="R28" s="5">
        <v>6.3301508512596597E-7</v>
      </c>
      <c r="S28" s="5">
        <v>3.0906023578432099E-6</v>
      </c>
      <c r="T28" s="17">
        <v>7.1194596435284895E-4</v>
      </c>
      <c r="U28" s="5">
        <v>6.0096128889520796E-7</v>
      </c>
      <c r="V28" s="17">
        <v>1.5216569171403799E-4</v>
      </c>
      <c r="W28" s="5">
        <v>2.10358460512464E-5</v>
      </c>
      <c r="X28" s="5">
        <v>1.2892931100051199E-5</v>
      </c>
      <c r="Y28" s="17">
        <v>6.4569371393486397E-3</v>
      </c>
      <c r="Z28" s="5">
        <v>2.0817207074631901E-10</v>
      </c>
      <c r="AA28" s="5">
        <v>8.3269875493973096E-10</v>
      </c>
      <c r="AB28" s="17">
        <v>0.65808111862519703</v>
      </c>
      <c r="AC28" s="17">
        <v>4.4578501628664497E-3</v>
      </c>
      <c r="AD28" s="17">
        <v>6.6713060842055305E-2</v>
      </c>
      <c r="AE28" s="17">
        <v>1.9743849049532299E-2</v>
      </c>
      <c r="AF28" s="17">
        <v>1.79940988883193E-3</v>
      </c>
      <c r="AG28" s="17">
        <v>4.7940473222110098E-2</v>
      </c>
      <c r="AH28" s="17">
        <v>7.5715501248367102E-3</v>
      </c>
      <c r="AI28" s="17">
        <v>2.69214026790125E-2</v>
      </c>
      <c r="AJ28" s="17">
        <v>2.03900501353858E-4</v>
      </c>
      <c r="AK28" s="17">
        <v>4.6982427819606803E-3</v>
      </c>
      <c r="AL28" s="5">
        <v>6.5959437910404102E-5</v>
      </c>
      <c r="AM28" s="17">
        <v>0</v>
      </c>
      <c r="AN28" s="17">
        <v>0</v>
      </c>
      <c r="AO28" s="17">
        <v>6.4185915774400996E-3</v>
      </c>
      <c r="AP28" s="17">
        <v>6.4185915774400996E-3</v>
      </c>
      <c r="AQ28" s="17">
        <v>0</v>
      </c>
      <c r="AR28" s="17">
        <v>0</v>
      </c>
      <c r="AS28" s="17">
        <v>7.6742358602986096E-4</v>
      </c>
      <c r="AT28" s="5">
        <v>1.7427647517882201E-9</v>
      </c>
      <c r="AU28" s="5">
        <v>3.3653438144590098E-9</v>
      </c>
      <c r="AV28" s="17">
        <v>4.1297800933657397E-2</v>
      </c>
      <c r="AW28" s="17">
        <v>9.5038791242910701E-4</v>
      </c>
      <c r="AX28" s="17">
        <v>1.4860504013882499E-4</v>
      </c>
      <c r="AY28" s="17">
        <v>0</v>
      </c>
      <c r="AZ28" s="17">
        <v>8.2072689182856803E-2</v>
      </c>
      <c r="BA28" s="17">
        <v>4.0395726289786503E-4</v>
      </c>
      <c r="BB28" s="5">
        <v>2.15648947017422E-6</v>
      </c>
      <c r="BC28" s="5">
        <v>1.58148260828827E-5</v>
      </c>
      <c r="BD28" s="5">
        <v>1.5276745537018301E-7</v>
      </c>
      <c r="BE28" s="5">
        <v>3.1015792809625298E-7</v>
      </c>
      <c r="BF28" s="17">
        <v>0</v>
      </c>
      <c r="BG28" s="17">
        <v>0</v>
      </c>
      <c r="BH28" s="17">
        <v>4.7009510725921303E-3</v>
      </c>
      <c r="BI28" s="17">
        <v>2.7671020409287999E-3</v>
      </c>
      <c r="BJ28" s="5">
        <v>5.0371881148828499E-5</v>
      </c>
      <c r="BK28" s="5">
        <v>4.8396717317856801E-5</v>
      </c>
      <c r="BL28" s="17">
        <v>0.27854368954513098</v>
      </c>
      <c r="BM28" s="17">
        <v>4.64600418834085</v>
      </c>
      <c r="BN28" s="17">
        <v>0.47492479769837398</v>
      </c>
      <c r="BO28" s="17">
        <v>5.1622267869728802</v>
      </c>
      <c r="BP28" s="17">
        <v>0</v>
      </c>
      <c r="BQ28" s="17">
        <v>5.3721620345354004E-3</v>
      </c>
      <c r="BR28" s="17">
        <v>0</v>
      </c>
      <c r="BS28" s="17">
        <v>4.37296010008983E-4</v>
      </c>
      <c r="BT28" s="5">
        <v>1.2439484903299699E-6</v>
      </c>
      <c r="BU28" s="5">
        <v>4.1547050156252504E-6</v>
      </c>
      <c r="BV28" s="5">
        <v>3.4552488248813599E-6</v>
      </c>
      <c r="BW28" s="17">
        <v>1.06203489652055E-4</v>
      </c>
      <c r="BX28" s="5">
        <v>8.6481213864867697E-5</v>
      </c>
      <c r="BY28" s="17">
        <v>4.4975759496684697E-2</v>
      </c>
      <c r="BZ28" s="17">
        <v>8.3964834074637396E-4</v>
      </c>
      <c r="CA28" s="17">
        <v>5.40531743800878E-4</v>
      </c>
      <c r="CB28" s="17">
        <v>6.6713086195208202E-2</v>
      </c>
      <c r="CC28" s="17">
        <v>4.9511225384017503E-4</v>
      </c>
      <c r="CD28" s="17">
        <v>0</v>
      </c>
      <c r="CE28" s="5">
        <v>9.0143336805612895E-10</v>
      </c>
      <c r="CF28" s="17">
        <v>3.7732708322999099E-4</v>
      </c>
      <c r="CG28" s="17">
        <v>0.14822637086415599</v>
      </c>
      <c r="CH28" s="17">
        <v>0.14376852070129001</v>
      </c>
      <c r="CI28" s="17">
        <v>4.4578501628664497E-3</v>
      </c>
      <c r="CJ28" s="17">
        <v>1.9072914565386299E-4</v>
      </c>
      <c r="CK28" s="17">
        <v>0</v>
      </c>
      <c r="CL28" s="17">
        <v>1.84526958668849E-3</v>
      </c>
      <c r="CM28" s="17">
        <v>4.4239997354453601E-4</v>
      </c>
      <c r="CN28" s="17">
        <v>1.19851415091739E-2</v>
      </c>
      <c r="CO28" s="17">
        <v>2.5007399813709399E-3</v>
      </c>
      <c r="CP28" s="17">
        <v>1.7993859686833401E-3</v>
      </c>
      <c r="CQ28" s="17">
        <v>4.7940549391799897E-2</v>
      </c>
      <c r="CR28" s="17">
        <v>1.0129021593611E-4</v>
      </c>
      <c r="CS28" s="17">
        <v>4.2711194519309701E-4</v>
      </c>
      <c r="CT28" s="17">
        <v>7.5716228773623903E-3</v>
      </c>
      <c r="CU28" s="5">
        <v>1.3383491129152199E-5</v>
      </c>
      <c r="CV28" s="17">
        <v>4.1784673952942296E-3</v>
      </c>
      <c r="CW28" s="17">
        <v>6.82319379058582E-2</v>
      </c>
      <c r="CX28" s="17">
        <v>0</v>
      </c>
      <c r="CY28" s="17">
        <v>0</v>
      </c>
      <c r="CZ28" s="17">
        <v>5.70173366858138E-3</v>
      </c>
      <c r="DA28" s="17">
        <v>3.0563279817298503E-4</v>
      </c>
      <c r="DB28" s="17">
        <v>0</v>
      </c>
      <c r="DC28" s="17">
        <v>0.27506766095118401</v>
      </c>
      <c r="DD28" s="17">
        <v>2.9061553045299401E-4</v>
      </c>
      <c r="DE28" s="17">
        <v>8.7600629892524602E-3</v>
      </c>
      <c r="DG28" s="25">
        <f t="shared" si="0"/>
        <v>7.9999974115578035E-3</v>
      </c>
      <c r="DH28" s="94">
        <f t="shared" si="1"/>
        <v>1.0126369947740379</v>
      </c>
      <c r="DI28" s="25">
        <f t="shared" si="2"/>
        <v>1.9246925734723589E-2</v>
      </c>
      <c r="DJ28" s="40">
        <f t="shared" si="3"/>
        <v>-6.8589491569997082E-7</v>
      </c>
      <c r="DK28" s="40"/>
      <c r="DL28" s="40">
        <f t="shared" si="4"/>
        <v>8.6338258905247942E-7</v>
      </c>
      <c r="DM28" s="40">
        <f t="shared" si="5"/>
        <v>1.4075875164053663E-7</v>
      </c>
      <c r="DN28" s="40">
        <f t="shared" si="5"/>
        <v>7.4434172133988269E-8</v>
      </c>
      <c r="DO28" s="40">
        <f t="shared" si="6"/>
        <v>6.5563450065830994E-6</v>
      </c>
      <c r="DP28" s="40">
        <f t="shared" si="7"/>
        <v>-2.2868823446753021E-6</v>
      </c>
      <c r="DQ28" s="72">
        <f t="shared" si="8"/>
        <v>1.2041513027743005E-3</v>
      </c>
      <c r="DR28" s="72">
        <f t="shared" si="9"/>
        <v>1.8600671353037187E-5</v>
      </c>
      <c r="DS28" s="72">
        <f t="shared" si="10"/>
        <v>9.696128140861917E-4</v>
      </c>
      <c r="DT28" s="72">
        <f t="shared" si="11"/>
        <v>1.5982469876250243E-4</v>
      </c>
      <c r="DU28" s="72">
        <f t="shared" si="12"/>
        <v>1.4763837488083661E-5</v>
      </c>
      <c r="DV28" s="72">
        <f t="shared" si="13"/>
        <v>2.2922653031120215E-5</v>
      </c>
      <c r="DW28" s="72">
        <f t="shared" si="14"/>
        <v>-1.7499122186745025E-5</v>
      </c>
      <c r="DX28" s="72">
        <f t="shared" si="15"/>
        <v>-1.274319726732491E-5</v>
      </c>
      <c r="DY28" s="72">
        <f t="shared" si="16"/>
        <v>1.0437178753176717E-5</v>
      </c>
      <c r="DZ28" s="72">
        <f t="shared" si="17"/>
        <v>8.6864007542872691E-4</v>
      </c>
      <c r="EA28" s="72">
        <f t="shared" si="18"/>
        <v>-1.979053503138386E-5</v>
      </c>
      <c r="EB28" s="72">
        <f t="shared" si="19"/>
        <v>2.9568047232904549E-6</v>
      </c>
      <c r="EC28" s="72">
        <f t="shared" si="20"/>
        <v>1.3937148101403632E-5</v>
      </c>
      <c r="ED28" s="72">
        <f t="shared" si="21"/>
        <v>-1.9988117080027957E-5</v>
      </c>
      <c r="EE28" s="72">
        <f t="shared" si="22"/>
        <v>-2.2547794894858851E-4</v>
      </c>
      <c r="EF28" s="72">
        <f t="shared" si="23"/>
        <v>-3.7993216572851078E-6</v>
      </c>
      <c r="EG28" s="72">
        <f t="shared" si="24"/>
        <v>6.8525374834014053E-6</v>
      </c>
      <c r="EH28" s="40">
        <f t="shared" si="25"/>
        <v>2.2527376761205902E-5</v>
      </c>
      <c r="EI28" s="69">
        <f t="shared" si="26"/>
        <v>-9.100497339087799E-5</v>
      </c>
      <c r="EJ28" s="40">
        <f t="shared" si="27"/>
        <v>2.8207374673036101E-4</v>
      </c>
      <c r="EK28" s="40">
        <f t="shared" si="28"/>
        <v>-9.52344213749887E-7</v>
      </c>
      <c r="EL28" s="40">
        <f t="shared" si="29"/>
        <v>9.033631633277289E-6</v>
      </c>
      <c r="EM28" s="69">
        <f t="shared" si="30"/>
        <v>5.2689440731146152E-6</v>
      </c>
      <c r="EN28" s="40">
        <f t="shared" si="31"/>
        <v>-1.1979914381588027E-6</v>
      </c>
      <c r="EO28" s="40">
        <f t="shared" si="32"/>
        <v>-1.2351377256319071E-6</v>
      </c>
      <c r="EP28" s="40"/>
      <c r="EQ28" s="40"/>
      <c r="ER28" s="40"/>
      <c r="ES28" s="40"/>
    </row>
    <row r="29" spans="1:149" x14ac:dyDescent="0.25">
      <c r="A29" s="15" t="s">
        <v>199</v>
      </c>
      <c r="I29" s="15"/>
      <c r="DG29" s="25" t="e">
        <f t="shared" si="0"/>
        <v>#DIV/0!</v>
      </c>
      <c r="DH29" s="94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5"/>
        <v>0</v>
      </c>
      <c r="DO29" s="40">
        <f t="shared" si="6"/>
        <v>0</v>
      </c>
      <c r="DP29" s="40">
        <f t="shared" si="7"/>
        <v>0</v>
      </c>
      <c r="DQ29" s="72" t="e">
        <f t="shared" si="8"/>
        <v>#DIV/0!</v>
      </c>
      <c r="DR29" s="72" t="e">
        <f t="shared" si="9"/>
        <v>#DIV/0!</v>
      </c>
      <c r="DS29" s="72" t="e">
        <f t="shared" si="10"/>
        <v>#DIV/0!</v>
      </c>
      <c r="DT29" s="72" t="e">
        <f t="shared" si="11"/>
        <v>#DIV/0!</v>
      </c>
      <c r="DU29" s="72" t="e">
        <f t="shared" si="12"/>
        <v>#DIV/0!</v>
      </c>
      <c r="DV29" s="72" t="e">
        <f t="shared" si="13"/>
        <v>#DIV/0!</v>
      </c>
      <c r="DW29" s="72" t="e">
        <f t="shared" si="14"/>
        <v>#DIV/0!</v>
      </c>
      <c r="DX29" s="72" t="e">
        <f t="shared" si="15"/>
        <v>#DIV/0!</v>
      </c>
      <c r="DY29" s="72" t="e">
        <f t="shared" si="16"/>
        <v>#DIV/0!</v>
      </c>
      <c r="DZ29" s="72" t="e">
        <f t="shared" si="17"/>
        <v>#DIV/0!</v>
      </c>
      <c r="EA29" s="72" t="e">
        <f t="shared" si="18"/>
        <v>#DIV/0!</v>
      </c>
      <c r="EB29" s="72" t="e">
        <f t="shared" si="19"/>
        <v>#DIV/0!</v>
      </c>
      <c r="EC29" s="72" t="e">
        <f t="shared" si="20"/>
        <v>#DIV/0!</v>
      </c>
      <c r="ED29" s="72" t="e">
        <f t="shared" si="21"/>
        <v>#DIV/0!</v>
      </c>
      <c r="EE29" s="72" t="e">
        <f t="shared" si="22"/>
        <v>#DIV/0!</v>
      </c>
      <c r="EF29" s="72" t="e">
        <f t="shared" si="23"/>
        <v>#DIV/0!</v>
      </c>
      <c r="EG29" s="72" t="e">
        <f t="shared" si="24"/>
        <v>#DIV/0!</v>
      </c>
      <c r="EH29" s="40" t="e">
        <f t="shared" si="25"/>
        <v>#DIV/0!</v>
      </c>
      <c r="EI29" s="69" t="e">
        <f t="shared" si="26"/>
        <v>#DIV/0!</v>
      </c>
      <c r="EJ29" s="40" t="e">
        <f t="shared" si="27"/>
        <v>#DIV/0!</v>
      </c>
      <c r="EK29" s="40" t="e">
        <f t="shared" si="28"/>
        <v>#DIV/0!</v>
      </c>
      <c r="EL29" s="40" t="e">
        <f t="shared" si="29"/>
        <v>#DIV/0!</v>
      </c>
      <c r="EM29" s="69" t="e">
        <f t="shared" si="30"/>
        <v>#DIV/0!</v>
      </c>
      <c r="EN29" s="40" t="e">
        <f t="shared" si="31"/>
        <v>#DIV/0!</v>
      </c>
      <c r="EO29" s="40" t="e">
        <f t="shared" si="32"/>
        <v>#DIV/0!</v>
      </c>
      <c r="EP29" s="40"/>
      <c r="EQ29" s="40"/>
      <c r="ER29" s="40"/>
      <c r="ES29" s="40"/>
    </row>
    <row r="30" spans="1:149" x14ac:dyDescent="0.25">
      <c r="A30" s="15" t="s">
        <v>200</v>
      </c>
      <c r="B30" s="15">
        <v>21.06659904</v>
      </c>
      <c r="D30" s="15">
        <v>139.10088976</v>
      </c>
      <c r="E30" s="15">
        <v>3.6615441199999998</v>
      </c>
      <c r="F30" s="15">
        <v>3.54975606</v>
      </c>
      <c r="G30" s="15">
        <v>0.36806530999999998</v>
      </c>
      <c r="H30" s="15">
        <v>4.6584271599999996</v>
      </c>
      <c r="I30" s="15"/>
      <c r="J30" s="17" t="s">
        <v>200</v>
      </c>
      <c r="K30" s="17">
        <v>0</v>
      </c>
      <c r="L30" s="17">
        <v>5.1740730793592302E-2</v>
      </c>
      <c r="M30" s="17">
        <v>4.7004438495346799E-3</v>
      </c>
      <c r="N30" s="17">
        <v>2.4914568097625898E-2</v>
      </c>
      <c r="O30" s="17">
        <v>2.4914568097625898E-2</v>
      </c>
      <c r="P30" s="17">
        <v>7.3993550312835804E-2</v>
      </c>
      <c r="Q30" s="17">
        <v>0</v>
      </c>
      <c r="R30" s="5">
        <v>1.5629597524209499E-5</v>
      </c>
      <c r="S30" s="5">
        <v>7.6308985818768904E-5</v>
      </c>
      <c r="T30" s="17">
        <v>1.20571274932354E-2</v>
      </c>
      <c r="U30" s="5">
        <v>1.48379323642466E-5</v>
      </c>
      <c r="V30" s="17">
        <v>2.5769586732098402E-3</v>
      </c>
      <c r="W30" s="17">
        <v>5.1940031757579796E-4</v>
      </c>
      <c r="X30" s="17">
        <v>3.1834150752051599E-4</v>
      </c>
      <c r="Y30" s="17">
        <v>0.109351593560519</v>
      </c>
      <c r="Z30" s="5">
        <v>5.1400377828116597E-9</v>
      </c>
      <c r="AA30" s="5">
        <v>2.0560286600858698E-8</v>
      </c>
      <c r="AB30" s="17">
        <v>21.066594573322899</v>
      </c>
      <c r="AC30" s="17">
        <v>0.111787958795614</v>
      </c>
      <c r="AD30" s="17">
        <v>1.64719617299668</v>
      </c>
      <c r="AE30" s="17">
        <v>0.48749128612135401</v>
      </c>
      <c r="AF30" s="17">
        <v>4.4428735594173201E-2</v>
      </c>
      <c r="AG30" s="17">
        <v>1.18368754344483</v>
      </c>
      <c r="AH30" s="17">
        <v>0.18694783247077501</v>
      </c>
      <c r="AI30" s="17">
        <v>0.45592957682111201</v>
      </c>
      <c r="AJ30" s="17">
        <v>3.4531371319776998E-3</v>
      </c>
      <c r="AK30" s="17">
        <v>7.9567016013078806E-2</v>
      </c>
      <c r="AL30" s="17">
        <v>1.1170583500664101E-3</v>
      </c>
      <c r="AM30" s="17">
        <v>0</v>
      </c>
      <c r="AN30" s="17">
        <v>0</v>
      </c>
      <c r="AO30" s="17">
        <v>0.108702157979247</v>
      </c>
      <c r="AP30" s="17">
        <v>0.108702157979247</v>
      </c>
      <c r="AQ30" s="17">
        <v>0</v>
      </c>
      <c r="AR30" s="17">
        <v>0</v>
      </c>
      <c r="AS30" s="17">
        <v>1.2997003951049101E-2</v>
      </c>
      <c r="AT30" s="5">
        <v>4.3030318424258499E-8</v>
      </c>
      <c r="AU30" s="5">
        <v>8.3092188403267206E-8</v>
      </c>
      <c r="AV30" s="17">
        <v>1.11280851790979</v>
      </c>
      <c r="AW30" s="17">
        <v>1.6095636222831E-2</v>
      </c>
      <c r="AX30" s="17">
        <v>2.51678245588458E-3</v>
      </c>
      <c r="AY30" s="17">
        <v>0</v>
      </c>
      <c r="AZ30" s="17">
        <v>1.38994762198328</v>
      </c>
      <c r="BA30" s="17">
        <v>6.8409259147891501E-3</v>
      </c>
      <c r="BB30" s="5">
        <v>5.3247275219497603E-5</v>
      </c>
      <c r="BC30" s="17">
        <v>3.9047325969895799E-4</v>
      </c>
      <c r="BD30" s="5">
        <v>3.7719182570258501E-6</v>
      </c>
      <c r="BE30" s="5">
        <v>7.6581120278664199E-6</v>
      </c>
      <c r="BF30" s="17">
        <v>0</v>
      </c>
      <c r="BG30" s="17">
        <v>0</v>
      </c>
      <c r="BH30" s="17">
        <v>7.96128447353808E-2</v>
      </c>
      <c r="BI30" s="17">
        <v>6.8322139829252004E-2</v>
      </c>
      <c r="BJ30" s="17">
        <v>1.24372637444402E-3</v>
      </c>
      <c r="BK30" s="17">
        <v>1.19495466305108E-3</v>
      </c>
      <c r="BL30" s="17">
        <v>4.71729237498415</v>
      </c>
      <c r="BM30" s="17">
        <v>125.190811381361</v>
      </c>
      <c r="BN30" s="17">
        <v>12.7972779457332</v>
      </c>
      <c r="BO30" s="17">
        <v>139.100897845004</v>
      </c>
      <c r="BP30" s="17">
        <v>0</v>
      </c>
      <c r="BQ30" s="17">
        <v>9.0980315206159595E-2</v>
      </c>
      <c r="BR30" s="17">
        <v>0</v>
      </c>
      <c r="BS30" s="17">
        <v>7.6724270575571603E-3</v>
      </c>
      <c r="BT30" s="5">
        <v>3.0714363488373303E-5</v>
      </c>
      <c r="BU30" s="17">
        <v>1.02583917401632E-4</v>
      </c>
      <c r="BV30" s="5">
        <v>8.5311315796888202E-5</v>
      </c>
      <c r="BW30" s="17">
        <v>2.1821372179654601E-3</v>
      </c>
      <c r="BX30" s="17">
        <v>2.13531858110528E-3</v>
      </c>
      <c r="BY30" s="17">
        <v>0.761687865184278</v>
      </c>
      <c r="BZ30" s="17">
        <v>2.07316391805419E-2</v>
      </c>
      <c r="CA30" s="17">
        <v>1.3346135948015E-2</v>
      </c>
      <c r="CB30" s="17">
        <v>1.64719741971042</v>
      </c>
      <c r="CC30" s="17">
        <v>1.22247042664946E-2</v>
      </c>
      <c r="CD30" s="17">
        <v>0</v>
      </c>
      <c r="CE30" s="5">
        <v>2.2257189856534201E-8</v>
      </c>
      <c r="CF30" s="17">
        <v>9.3165022018662103E-3</v>
      </c>
      <c r="CG30" s="17">
        <v>3.6615431570881301</v>
      </c>
      <c r="CH30" s="17">
        <v>3.54975519829252</v>
      </c>
      <c r="CI30" s="17">
        <v>0.111787958795614</v>
      </c>
      <c r="CJ30" s="17">
        <v>4.7092612951051801E-3</v>
      </c>
      <c r="CK30" s="17">
        <v>0</v>
      </c>
      <c r="CL30" s="17">
        <v>4.5561013982814903E-2</v>
      </c>
      <c r="CM30" s="17">
        <v>1.09232085627518E-2</v>
      </c>
      <c r="CN30" s="17">
        <v>0.29592194657098603</v>
      </c>
      <c r="CO30" s="17">
        <v>6.1745251475718799E-2</v>
      </c>
      <c r="CP30" s="17">
        <v>4.4428214531765799E-2</v>
      </c>
      <c r="CQ30" s="17">
        <v>1.1836895828303999</v>
      </c>
      <c r="CR30" s="17">
        <v>1.71537966087887E-3</v>
      </c>
      <c r="CS30" s="17">
        <v>1.0545736437441E-2</v>
      </c>
      <c r="CT30" s="17">
        <v>0.18694881462987101</v>
      </c>
      <c r="CU30" s="17">
        <v>3.3044808721484603E-4</v>
      </c>
      <c r="CV30" s="17">
        <v>0.36806505603157003</v>
      </c>
      <c r="CW30" s="17">
        <v>1.1555460944360001</v>
      </c>
      <c r="CX30" s="17">
        <v>0</v>
      </c>
      <c r="CY30" s="17">
        <v>0</v>
      </c>
      <c r="CZ30" s="17">
        <v>9.6562073938091894E-2</v>
      </c>
      <c r="DA30" s="17">
        <v>5.1759348303727203E-3</v>
      </c>
      <c r="DB30" s="17">
        <v>0</v>
      </c>
      <c r="DC30" s="17">
        <v>4.6584263464453102</v>
      </c>
      <c r="DD30" s="17">
        <v>4.9216468461990102E-3</v>
      </c>
      <c r="DE30" s="17">
        <v>0.14835598281411699</v>
      </c>
      <c r="DG30" s="25">
        <f t="shared" si="0"/>
        <v>8.0000095984266006E-3</v>
      </c>
      <c r="DH30" s="94">
        <f t="shared" si="1"/>
        <v>1.0126364622215738</v>
      </c>
      <c r="DI30" s="25">
        <f t="shared" si="2"/>
        <v>1.9247000430372176E-2</v>
      </c>
      <c r="DJ30" s="40">
        <f t="shared" si="3"/>
        <v>-2.1202649239191937E-7</v>
      </c>
      <c r="DK30" s="40"/>
      <c r="DL30" s="40">
        <f t="shared" si="4"/>
        <v>5.8123309001101361E-8</v>
      </c>
      <c r="DM30" s="40">
        <f t="shared" si="5"/>
        <v>-2.6297972610395191E-7</v>
      </c>
      <c r="DN30" s="40">
        <f t="shared" si="5"/>
        <v>-2.4275118218621074E-7</v>
      </c>
      <c r="DO30" s="40">
        <f t="shared" si="6"/>
        <v>-6.9000914525999601E-7</v>
      </c>
      <c r="DP30" s="40">
        <f t="shared" si="7"/>
        <v>-1.7464149624997571E-7</v>
      </c>
      <c r="DQ30" s="72">
        <f t="shared" si="8"/>
        <v>1.1980655078926972E-3</v>
      </c>
      <c r="DR30" s="72">
        <f t="shared" si="9"/>
        <v>-2.3017790877602576E-6</v>
      </c>
      <c r="DS30" s="72">
        <f t="shared" si="10"/>
        <v>9.6535295029741665E-4</v>
      </c>
      <c r="DT30" s="72">
        <f t="shared" si="11"/>
        <v>1.5319619638259866E-4</v>
      </c>
      <c r="DU30" s="72">
        <f t="shared" si="12"/>
        <v>-2.9899370341298402E-6</v>
      </c>
      <c r="DV30" s="72">
        <f t="shared" si="13"/>
        <v>2.2229575004054295E-6</v>
      </c>
      <c r="DW30" s="72">
        <f t="shared" si="14"/>
        <v>-4.7950396666047353E-7</v>
      </c>
      <c r="DX30" s="72">
        <f t="shared" si="15"/>
        <v>3.7644815403276011E-6</v>
      </c>
      <c r="DY30" s="72">
        <f t="shared" si="16"/>
        <v>8.6281160694578384E-6</v>
      </c>
      <c r="DZ30" s="72">
        <f t="shared" si="17"/>
        <v>8.6570193523787778E-4</v>
      </c>
      <c r="EA30" s="72">
        <f t="shared" si="18"/>
        <v>-4.2744704553839178E-7</v>
      </c>
      <c r="EB30" s="72">
        <f t="shared" si="19"/>
        <v>-4.7583689269778495E-7</v>
      </c>
      <c r="EC30" s="72">
        <f t="shared" si="20"/>
        <v>2.558220107439548E-6</v>
      </c>
      <c r="ED30" s="72">
        <f t="shared" si="21"/>
        <v>-1.5874912363456016E-5</v>
      </c>
      <c r="EE30" s="72">
        <f t="shared" si="22"/>
        <v>-2.3074397450134236E-4</v>
      </c>
      <c r="EF30" s="72">
        <f t="shared" si="23"/>
        <v>-3.2137520141706335E-7</v>
      </c>
      <c r="EG30" s="72">
        <f t="shared" si="24"/>
        <v>-1.8146315814205068E-5</v>
      </c>
      <c r="EH30" s="40">
        <f t="shared" si="25"/>
        <v>3.9440570821148136E-6</v>
      </c>
      <c r="EI30" s="69">
        <f t="shared" si="26"/>
        <v>-7.6101168396781229E-5</v>
      </c>
      <c r="EJ30" s="40">
        <f t="shared" si="27"/>
        <v>2.9249018973049776E-4</v>
      </c>
      <c r="EK30" s="40">
        <f t="shared" si="28"/>
        <v>9.3761020083602715E-6</v>
      </c>
      <c r="EL30" s="40">
        <f t="shared" si="29"/>
        <v>-7.7460954683458549E-6</v>
      </c>
      <c r="EM30" s="69">
        <f t="shared" si="30"/>
        <v>8.0614689931217003E-6</v>
      </c>
      <c r="EN30" s="40">
        <f t="shared" si="31"/>
        <v>-9.9074749321582665E-7</v>
      </c>
      <c r="EO30" s="40">
        <f t="shared" si="32"/>
        <v>-1.0219478542994703E-6</v>
      </c>
      <c r="EP30" s="40"/>
      <c r="EQ30" s="40"/>
      <c r="ER30" s="40"/>
      <c r="ES30" s="40"/>
    </row>
    <row r="31" spans="1:149" x14ac:dyDescent="0.25">
      <c r="A31" s="15" t="s">
        <v>201</v>
      </c>
      <c r="B31" s="15">
        <v>629.33519784999999</v>
      </c>
      <c r="D31" s="15">
        <v>4106.6796298999998</v>
      </c>
      <c r="E31" s="15">
        <v>107.66577279000001</v>
      </c>
      <c r="F31" s="15">
        <v>104.38232662</v>
      </c>
      <c r="G31" s="15">
        <v>10.425167</v>
      </c>
      <c r="H31" s="15">
        <v>140.94657649999999</v>
      </c>
      <c r="I31" s="15"/>
      <c r="J31" s="17" t="s">
        <v>201</v>
      </c>
      <c r="K31" s="17">
        <v>0</v>
      </c>
      <c r="L31" s="17">
        <v>1.5654804294409399</v>
      </c>
      <c r="M31" s="17">
        <v>0.142217869944224</v>
      </c>
      <c r="N31" s="17">
        <v>0.75381999309884995</v>
      </c>
      <c r="O31" s="17">
        <v>0.75381999309884995</v>
      </c>
      <c r="P31" s="17">
        <v>2.2387658290136998</v>
      </c>
      <c r="Q31" s="17">
        <v>0</v>
      </c>
      <c r="R31" s="5">
        <v>4.5959564272998299E-4</v>
      </c>
      <c r="S31" s="5">
        <v>2.2439103663530599E-3</v>
      </c>
      <c r="T31" s="17">
        <v>0.36480276273669598</v>
      </c>
      <c r="U31" s="5">
        <v>4.3631757120434601E-4</v>
      </c>
      <c r="V31" s="17">
        <v>7.7968919616422203E-2</v>
      </c>
      <c r="W31" s="17">
        <v>1.5273215846822801E-2</v>
      </c>
      <c r="X31" s="5">
        <v>9.3610056231088392E-3</v>
      </c>
      <c r="Y31" s="17">
        <v>3.3085700444218702</v>
      </c>
      <c r="Z31" s="5">
        <v>1.5114616014374101E-7</v>
      </c>
      <c r="AA31" s="5">
        <v>6.0458460880636199E-7</v>
      </c>
      <c r="AB31" s="17">
        <v>629.33506961689102</v>
      </c>
      <c r="AC31" s="17">
        <v>3.2834451582642998</v>
      </c>
      <c r="AD31" s="17">
        <v>48.436621247154598</v>
      </c>
      <c r="AE31" s="17">
        <v>14.334925564135199</v>
      </c>
      <c r="AF31" s="17">
        <v>1.3064484324696699</v>
      </c>
      <c r="AG31" s="17">
        <v>34.806906869381599</v>
      </c>
      <c r="AH31" s="17">
        <v>5.4972941675622904</v>
      </c>
      <c r="AI31" s="17">
        <v>13.794719376468301</v>
      </c>
      <c r="AJ31" s="17">
        <v>0.104478885042568</v>
      </c>
      <c r="AK31" s="17">
        <v>2.4074033139758502</v>
      </c>
      <c r="AL31" s="17">
        <v>3.3797899960296897E-2</v>
      </c>
      <c r="AM31" s="17">
        <v>0</v>
      </c>
      <c r="AN31" s="17">
        <v>0</v>
      </c>
      <c r="AO31" s="17">
        <v>3.2889243362626099</v>
      </c>
      <c r="AP31" s="17">
        <v>3.2889243362626099</v>
      </c>
      <c r="AQ31" s="17">
        <v>0</v>
      </c>
      <c r="AR31" s="17">
        <v>0</v>
      </c>
      <c r="AS31" s="17">
        <v>0.39324088163798998</v>
      </c>
      <c r="AT31" s="5">
        <v>1.2653196836196299E-6</v>
      </c>
      <c r="AU31" s="5">
        <v>2.4433991441558702E-6</v>
      </c>
      <c r="AV31" s="17">
        <v>32.8534257028941</v>
      </c>
      <c r="AW31" s="17">
        <v>0.48699444206676701</v>
      </c>
      <c r="AX31" s="17">
        <v>7.6147992580527901E-2</v>
      </c>
      <c r="AY31" s="17">
        <v>0</v>
      </c>
      <c r="AZ31" s="17">
        <v>42.054561102529703</v>
      </c>
      <c r="BA31" s="17">
        <v>0.20698043817567499</v>
      </c>
      <c r="BB31" s="5">
        <v>1.565735841642E-3</v>
      </c>
      <c r="BC31" s="5">
        <v>1.1482046667989401E-2</v>
      </c>
      <c r="BD31" s="5">
        <v>1.10915568053925E-4</v>
      </c>
      <c r="BE31" s="5">
        <v>2.2519491635113E-4</v>
      </c>
      <c r="BF31" s="17">
        <v>0</v>
      </c>
      <c r="BG31" s="17">
        <v>0</v>
      </c>
      <c r="BH31" s="17">
        <v>2.4087885590904898</v>
      </c>
      <c r="BI31" s="17">
        <v>2.0090470998561401</v>
      </c>
      <c r="BJ31" s="17">
        <v>3.6572438524666899E-2</v>
      </c>
      <c r="BK31" s="17">
        <v>3.5138215055363499E-2</v>
      </c>
      <c r="BL31" s="17">
        <v>142.727619364297</v>
      </c>
      <c r="BM31" s="17">
        <v>3696.01073332341</v>
      </c>
      <c r="BN31" s="17">
        <v>377.81444211290898</v>
      </c>
      <c r="BO31" s="17">
        <v>4106.6786011392096</v>
      </c>
      <c r="BP31" s="17">
        <v>0</v>
      </c>
      <c r="BQ31" s="17">
        <v>2.75272322962295</v>
      </c>
      <c r="BR31" s="17">
        <v>0</v>
      </c>
      <c r="BS31" s="17">
        <v>0.23141539490979199</v>
      </c>
      <c r="BT31" s="5">
        <v>9.03168923314649E-4</v>
      </c>
      <c r="BU31" s="5">
        <v>3.0165245119176298E-3</v>
      </c>
      <c r="BV31" s="5">
        <v>2.5086532128811602E-3</v>
      </c>
      <c r="BW31" s="17">
        <v>6.4983943940960201E-2</v>
      </c>
      <c r="BX31" s="17">
        <v>6.2790032890755396E-2</v>
      </c>
      <c r="BY31" s="17">
        <v>23.045832682742699</v>
      </c>
      <c r="BZ31" s="17">
        <v>0.60962309146425397</v>
      </c>
      <c r="CA31" s="17">
        <v>0.39244981801947698</v>
      </c>
      <c r="CB31" s="17">
        <v>48.4366685859003</v>
      </c>
      <c r="CC31" s="17">
        <v>0.35947307641770898</v>
      </c>
      <c r="CD31" s="17">
        <v>0</v>
      </c>
      <c r="CE31" s="5">
        <v>6.5447625327799704E-7</v>
      </c>
      <c r="CF31" s="17">
        <v>0.27395633145389298</v>
      </c>
      <c r="CG31" s="17">
        <v>107.665747895384</v>
      </c>
      <c r="CH31" s="17">
        <v>104.38230273712</v>
      </c>
      <c r="CI31" s="17">
        <v>3.2834451582642998</v>
      </c>
      <c r="CJ31" s="17">
        <v>0.13847800298726201</v>
      </c>
      <c r="CK31" s="17">
        <v>0</v>
      </c>
      <c r="CL31" s="17">
        <v>1.3397461883739199</v>
      </c>
      <c r="CM31" s="17">
        <v>0.32120243776076501</v>
      </c>
      <c r="CN31" s="17">
        <v>8.7017383667058006</v>
      </c>
      <c r="CO31" s="17">
        <v>1.81564906716932</v>
      </c>
      <c r="CP31" s="17">
        <v>1.30643300893423</v>
      </c>
      <c r="CQ31" s="17">
        <v>34.806947487557601</v>
      </c>
      <c r="CR31" s="17">
        <v>5.1900842332629399E-2</v>
      </c>
      <c r="CS31" s="17">
        <v>0.31010278971764299</v>
      </c>
      <c r="CT31" s="17">
        <v>5.4973274582361897</v>
      </c>
      <c r="CU31" s="5">
        <v>9.7169935314186107E-3</v>
      </c>
      <c r="CV31" s="17">
        <v>10.4251682469705</v>
      </c>
      <c r="CW31" s="17">
        <v>34.962478388424799</v>
      </c>
      <c r="CX31" s="17">
        <v>0</v>
      </c>
      <c r="CY31" s="17">
        <v>0</v>
      </c>
      <c r="CZ31" s="17">
        <v>2.92160514172385</v>
      </c>
      <c r="DA31" s="17">
        <v>0.156607343565211</v>
      </c>
      <c r="DB31" s="17">
        <v>0</v>
      </c>
      <c r="DC31" s="17">
        <v>140.946538185706</v>
      </c>
      <c r="DD31" s="17">
        <v>0.148910813964197</v>
      </c>
      <c r="DE31" s="17">
        <v>4.4886967066194998</v>
      </c>
      <c r="DG31" s="25">
        <f t="shared" si="0"/>
        <v>7.9999992436175608E-3</v>
      </c>
      <c r="DH31" s="94">
        <f t="shared" si="1"/>
        <v>1.0126365727141471</v>
      </c>
      <c r="DI31" s="25">
        <f t="shared" si="2"/>
        <v>1.9247008804890938E-2</v>
      </c>
      <c r="DJ31" s="40">
        <f t="shared" si="3"/>
        <v>-2.037596330302316E-7</v>
      </c>
      <c r="DK31" s="40"/>
      <c r="DL31" s="40">
        <f t="shared" si="4"/>
        <v>-2.5050914190800438E-7</v>
      </c>
      <c r="DM31" s="40">
        <f t="shared" si="5"/>
        <v>-2.3122126335122391E-7</v>
      </c>
      <c r="DN31" s="40">
        <f t="shared" si="5"/>
        <v>-2.2880195119346483E-7</v>
      </c>
      <c r="DO31" s="40">
        <f t="shared" si="6"/>
        <v>1.1961156115681544E-7</v>
      </c>
      <c r="DP31" s="40">
        <f t="shared" si="7"/>
        <v>-2.7183557727740125E-7</v>
      </c>
      <c r="DQ31" s="72">
        <f t="shared" si="8"/>
        <v>1.1960106004429317E-3</v>
      </c>
      <c r="DR31" s="72">
        <f t="shared" si="9"/>
        <v>-2.0244179632529703E-6</v>
      </c>
      <c r="DS31" s="72">
        <f t="shared" si="10"/>
        <v>9.6780088927032046E-4</v>
      </c>
      <c r="DT31" s="72">
        <f t="shared" si="11"/>
        <v>1.5108958636919159E-4</v>
      </c>
      <c r="DU31" s="72">
        <f t="shared" si="12"/>
        <v>-1.041068186655669E-6</v>
      </c>
      <c r="DV31" s="72">
        <f t="shared" si="13"/>
        <v>-3.504431688613061E-7</v>
      </c>
      <c r="DW31" s="72">
        <f t="shared" si="14"/>
        <v>-8.0214774449702188E-8</v>
      </c>
      <c r="DX31" s="72">
        <f t="shared" si="15"/>
        <v>3.8335668992021498E-6</v>
      </c>
      <c r="DY31" s="72">
        <f t="shared" si="16"/>
        <v>5.5809166006812968E-6</v>
      </c>
      <c r="DZ31" s="72">
        <f t="shared" si="17"/>
        <v>8.6693783107955047E-4</v>
      </c>
      <c r="EA31" s="72">
        <f t="shared" si="18"/>
        <v>1.019728013381215E-7</v>
      </c>
      <c r="EB31" s="72">
        <f t="shared" si="19"/>
        <v>3.3981272872635358E-6</v>
      </c>
      <c r="EC31" s="72">
        <f t="shared" si="20"/>
        <v>-4.0869062744856783E-7</v>
      </c>
      <c r="ED31" s="72">
        <f t="shared" si="21"/>
        <v>-1.5780752431005369E-6</v>
      </c>
      <c r="EE31" s="72">
        <f t="shared" si="22"/>
        <v>-2.2992195694739373E-4</v>
      </c>
      <c r="EF31" s="72">
        <f t="shared" si="23"/>
        <v>1.6175603280851017E-7</v>
      </c>
      <c r="EG31" s="72">
        <f t="shared" si="24"/>
        <v>6.0390022590169656E-7</v>
      </c>
      <c r="EH31" s="40">
        <f t="shared" si="25"/>
        <v>5.3480015078575268E-6</v>
      </c>
      <c r="EI31" s="69">
        <f t="shared" si="26"/>
        <v>-8.3765224719351737E-5</v>
      </c>
      <c r="EJ31" s="40">
        <f t="shared" si="27"/>
        <v>2.9017901307603922E-4</v>
      </c>
      <c r="EK31" s="40">
        <f t="shared" si="28"/>
        <v>7.3257155678368036E-6</v>
      </c>
      <c r="EL31" s="40">
        <f t="shared" si="29"/>
        <v>4.9647361294743098E-6</v>
      </c>
      <c r="EM31" s="69">
        <f t="shared" si="30"/>
        <v>-4.6968396373494014E-7</v>
      </c>
      <c r="EN31" s="40">
        <f t="shared" si="31"/>
        <v>-9.8876772258658702E-7</v>
      </c>
      <c r="EO31" s="40">
        <f t="shared" si="32"/>
        <v>-1.0198703597642593E-6</v>
      </c>
      <c r="EP31" s="40"/>
      <c r="EQ31" s="40"/>
      <c r="ER31" s="40"/>
      <c r="ES31" s="40"/>
    </row>
    <row r="32" spans="1:149" x14ac:dyDescent="0.25">
      <c r="A32" s="15" t="s">
        <v>202</v>
      </c>
      <c r="I32" s="15"/>
      <c r="Z32" s="5"/>
      <c r="AA32" s="5"/>
      <c r="AT32" s="5"/>
      <c r="AU32" s="5"/>
      <c r="BD32" s="5"/>
      <c r="CE32" s="5"/>
      <c r="DG32" s="25" t="e">
        <f t="shared" si="0"/>
        <v>#DIV/0!</v>
      </c>
      <c r="DH32" s="94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5"/>
        <v>0</v>
      </c>
      <c r="DO32" s="40">
        <f t="shared" si="6"/>
        <v>0</v>
      </c>
      <c r="DP32" s="40">
        <f t="shared" si="7"/>
        <v>0</v>
      </c>
      <c r="DQ32" s="72" t="e">
        <f t="shared" si="8"/>
        <v>#DIV/0!</v>
      </c>
      <c r="DR32" s="72" t="e">
        <f t="shared" si="9"/>
        <v>#DIV/0!</v>
      </c>
      <c r="DS32" s="72" t="e">
        <f t="shared" si="10"/>
        <v>#DIV/0!</v>
      </c>
      <c r="DT32" s="72" t="e">
        <f t="shared" si="11"/>
        <v>#DIV/0!</v>
      </c>
      <c r="DU32" s="72" t="e">
        <f t="shared" si="12"/>
        <v>#DIV/0!</v>
      </c>
      <c r="DV32" s="72" t="e">
        <f t="shared" si="13"/>
        <v>#DIV/0!</v>
      </c>
      <c r="DW32" s="72" t="e">
        <f t="shared" si="14"/>
        <v>#DIV/0!</v>
      </c>
      <c r="DX32" s="72" t="e">
        <f t="shared" si="15"/>
        <v>#DIV/0!</v>
      </c>
      <c r="DY32" s="72" t="e">
        <f t="shared" si="16"/>
        <v>#DIV/0!</v>
      </c>
      <c r="DZ32" s="72" t="e">
        <f t="shared" si="17"/>
        <v>#DIV/0!</v>
      </c>
      <c r="EA32" s="72" t="e">
        <f t="shared" si="18"/>
        <v>#DIV/0!</v>
      </c>
      <c r="EB32" s="72" t="e">
        <f t="shared" si="19"/>
        <v>#DIV/0!</v>
      </c>
      <c r="EC32" s="72" t="e">
        <f t="shared" si="20"/>
        <v>#DIV/0!</v>
      </c>
      <c r="ED32" s="72" t="e">
        <f t="shared" si="21"/>
        <v>#DIV/0!</v>
      </c>
      <c r="EE32" s="72" t="e">
        <f t="shared" si="22"/>
        <v>#DIV/0!</v>
      </c>
      <c r="EF32" s="72" t="e">
        <f t="shared" si="23"/>
        <v>#DIV/0!</v>
      </c>
      <c r="EG32" s="72" t="e">
        <f t="shared" si="24"/>
        <v>#DIV/0!</v>
      </c>
      <c r="EH32" s="40" t="e">
        <f t="shared" si="25"/>
        <v>#DIV/0!</v>
      </c>
      <c r="EI32" s="69" t="e">
        <f t="shared" si="26"/>
        <v>#DIV/0!</v>
      </c>
      <c r="EJ32" s="40" t="e">
        <f t="shared" si="27"/>
        <v>#DIV/0!</v>
      </c>
      <c r="EK32" s="40" t="e">
        <f t="shared" si="28"/>
        <v>#DIV/0!</v>
      </c>
      <c r="EL32" s="40" t="e">
        <f t="shared" si="29"/>
        <v>#DIV/0!</v>
      </c>
      <c r="EM32" s="69" t="e">
        <f t="shared" si="30"/>
        <v>#DIV/0!</v>
      </c>
      <c r="EN32" s="40" t="e">
        <f t="shared" si="31"/>
        <v>#DIV/0!</v>
      </c>
      <c r="EO32" s="40" t="e">
        <f t="shared" si="32"/>
        <v>#DIV/0!</v>
      </c>
      <c r="EP32" s="40"/>
      <c r="EQ32" s="40"/>
      <c r="ER32" s="40"/>
      <c r="ES32" s="40"/>
    </row>
    <row r="33" spans="1:149" x14ac:dyDescent="0.25">
      <c r="A33" s="15" t="s">
        <v>203</v>
      </c>
      <c r="B33" s="15">
        <v>903.64218360999996</v>
      </c>
      <c r="D33" s="15">
        <v>5896.7526529999996</v>
      </c>
      <c r="E33" s="15">
        <v>155.81472643999999</v>
      </c>
      <c r="F33" s="15">
        <v>151.06102713000001</v>
      </c>
      <c r="G33" s="15">
        <v>15.39171653</v>
      </c>
      <c r="H33" s="15">
        <v>211.99842866</v>
      </c>
      <c r="I33" s="15"/>
      <c r="J33" s="17" t="s">
        <v>203</v>
      </c>
      <c r="K33" s="17">
        <v>0</v>
      </c>
      <c r="L33" s="17">
        <v>2.35464784414568</v>
      </c>
      <c r="M33" s="17">
        <v>0.21391120371952099</v>
      </c>
      <c r="N33" s="17">
        <v>1.1338231367234199</v>
      </c>
      <c r="O33" s="17">
        <v>1.1338231367234199</v>
      </c>
      <c r="P33" s="17">
        <v>3.3673397189113499</v>
      </c>
      <c r="Q33" s="17">
        <v>0</v>
      </c>
      <c r="R33" s="17">
        <v>6.6512046429339003E-4</v>
      </c>
      <c r="S33" s="17">
        <v>3.2473535029569401E-3</v>
      </c>
      <c r="T33" s="17">
        <v>0.54870245266347295</v>
      </c>
      <c r="U33" s="17">
        <v>6.3143369662458596E-4</v>
      </c>
      <c r="V33" s="17">
        <v>0.117273734630176</v>
      </c>
      <c r="W33" s="17">
        <v>2.21032593431328E-2</v>
      </c>
      <c r="X33" s="17">
        <v>1.35471479128292E-2</v>
      </c>
      <c r="Y33" s="17">
        <v>4.9764340743779298</v>
      </c>
      <c r="Z33" s="5">
        <v>2.1873650432601899E-7</v>
      </c>
      <c r="AA33" s="5">
        <v>8.7494327817369105E-7</v>
      </c>
      <c r="AB33" s="17">
        <v>903.64177508975501</v>
      </c>
      <c r="AC33" s="17">
        <v>4.7536954417235702</v>
      </c>
      <c r="AD33" s="17">
        <v>70.096978386878007</v>
      </c>
      <c r="AE33" s="17">
        <v>20.745348535194001</v>
      </c>
      <c r="AF33" s="17">
        <v>1.8906795579622599</v>
      </c>
      <c r="AG33" s="17">
        <v>50.372182035527402</v>
      </c>
      <c r="AH33" s="17">
        <v>7.9556253743172496</v>
      </c>
      <c r="AI33" s="17">
        <v>20.748699178597501</v>
      </c>
      <c r="AJ33" s="17">
        <v>0.15714703065893301</v>
      </c>
      <c r="AK33" s="17">
        <v>3.6209885056654301</v>
      </c>
      <c r="AL33" s="17">
        <v>5.0835164684523503E-2</v>
      </c>
      <c r="AM33" s="17">
        <v>0</v>
      </c>
      <c r="AN33" s="17">
        <v>0</v>
      </c>
      <c r="AO33" s="17">
        <v>4.9468856703506203</v>
      </c>
      <c r="AP33" s="17">
        <v>4.9468856703506203</v>
      </c>
      <c r="AQ33" s="17">
        <v>0</v>
      </c>
      <c r="AR33" s="17">
        <v>0</v>
      </c>
      <c r="AS33" s="17">
        <v>0.59147556479950902</v>
      </c>
      <c r="AT33" s="5">
        <v>1.8311582453285399E-6</v>
      </c>
      <c r="AU33" s="5">
        <v>3.5360465014629299E-6</v>
      </c>
      <c r="AV33" s="17">
        <v>47.174000858303401</v>
      </c>
      <c r="AW33" s="17">
        <v>0.73248906908636302</v>
      </c>
      <c r="AX33" s="17">
        <v>0.114534656232641</v>
      </c>
      <c r="AY33" s="17">
        <v>0</v>
      </c>
      <c r="AZ33" s="17">
        <v>63.2544594526114</v>
      </c>
      <c r="BA33" s="17">
        <v>0.311320408901269</v>
      </c>
      <c r="BB33" s="17">
        <v>2.26591579734012E-3</v>
      </c>
      <c r="BC33" s="17">
        <v>1.6616717978141099E-2</v>
      </c>
      <c r="BD33" s="17">
        <v>1.6051757454543401E-4</v>
      </c>
      <c r="BE33" s="17">
        <v>3.25898607902467E-4</v>
      </c>
      <c r="BF33" s="17">
        <v>0</v>
      </c>
      <c r="BG33" s="17">
        <v>0</v>
      </c>
      <c r="BH33" s="17">
        <v>3.62306793488403</v>
      </c>
      <c r="BI33" s="17">
        <v>2.9074701047702498</v>
      </c>
      <c r="BJ33" s="17">
        <v>5.2927250514503602E-2</v>
      </c>
      <c r="BK33" s="17">
        <v>5.08516828254435E-2</v>
      </c>
      <c r="BL33" s="17">
        <v>214.67730918776201</v>
      </c>
      <c r="BM33" s="17">
        <v>5307.0755461668796</v>
      </c>
      <c r="BN33" s="17">
        <v>542.50105309457297</v>
      </c>
      <c r="BO33" s="17">
        <v>5896.7506001197498</v>
      </c>
      <c r="BP33" s="17">
        <v>0</v>
      </c>
      <c r="BQ33" s="17">
        <v>4.1403836551118003</v>
      </c>
      <c r="BR33" s="17">
        <v>0</v>
      </c>
      <c r="BS33" s="17">
        <v>0.34665262790032902</v>
      </c>
      <c r="BT33" s="17">
        <v>1.30705071601845E-3</v>
      </c>
      <c r="BU33" s="17">
        <v>4.3654528539003598E-3</v>
      </c>
      <c r="BV33" s="17">
        <v>3.63047444101655E-3</v>
      </c>
      <c r="BW33" s="17">
        <v>9.5699482642900804E-2</v>
      </c>
      <c r="BX33" s="17">
        <v>9.0869073015978005E-2</v>
      </c>
      <c r="BY33" s="17">
        <v>34.6633266598432</v>
      </c>
      <c r="BZ33" s="17">
        <v>0.88224032760682702</v>
      </c>
      <c r="CA33" s="17">
        <v>0.56794941074863403</v>
      </c>
      <c r="CB33" s="17">
        <v>70.097044484862494</v>
      </c>
      <c r="CC33" s="17">
        <v>0.52022581937531998</v>
      </c>
      <c r="CD33" s="17">
        <v>0</v>
      </c>
      <c r="CE33" s="5">
        <v>9.4715380178243602E-7</v>
      </c>
      <c r="CF33" s="17">
        <v>0.39646697418938798</v>
      </c>
      <c r="CG33" s="17">
        <v>155.81467197185199</v>
      </c>
      <c r="CH33" s="17">
        <v>151.06097653012901</v>
      </c>
      <c r="CI33" s="17">
        <v>4.7536954417235702</v>
      </c>
      <c r="CJ33" s="17">
        <v>0.20040397232978899</v>
      </c>
      <c r="CK33" s="17">
        <v>0</v>
      </c>
      <c r="CL33" s="17">
        <v>1.93886791188125</v>
      </c>
      <c r="CM33" s="17">
        <v>0.46484082569707302</v>
      </c>
      <c r="CN33" s="17">
        <v>12.593064316098699</v>
      </c>
      <c r="CO33" s="17">
        <v>2.6275877602253099</v>
      </c>
      <c r="CP33" s="17">
        <v>1.8906580525361401</v>
      </c>
      <c r="CQ33" s="17">
        <v>50.372245622667897</v>
      </c>
      <c r="CR33" s="17">
        <v>7.8064230976118101E-2</v>
      </c>
      <c r="CS33" s="17">
        <v>0.44877706432535802</v>
      </c>
      <c r="CT33" s="17">
        <v>7.9556725815572298</v>
      </c>
      <c r="CU33" s="17">
        <v>1.4062333011568701E-2</v>
      </c>
      <c r="CV33" s="17">
        <v>15.391717898757101</v>
      </c>
      <c r="CW33" s="17">
        <v>52.587200549860803</v>
      </c>
      <c r="CX33" s="17">
        <v>0</v>
      </c>
      <c r="CY33" s="17">
        <v>0</v>
      </c>
      <c r="CZ33" s="17">
        <v>4.3943987579907704</v>
      </c>
      <c r="DA33" s="17">
        <v>0.23555363394193901</v>
      </c>
      <c r="DB33" s="17">
        <v>0</v>
      </c>
      <c r="DC33" s="17">
        <v>211.998344676003</v>
      </c>
      <c r="DD33" s="17">
        <v>0.22397733741286499</v>
      </c>
      <c r="DE33" s="17">
        <v>6.7514702692587596</v>
      </c>
      <c r="DG33" s="25">
        <f t="shared" si="0"/>
        <v>7.999999331385222E-3</v>
      </c>
      <c r="DH33" s="94">
        <f t="shared" si="1"/>
        <v>1.0126367237246747</v>
      </c>
      <c r="DI33" s="25">
        <f t="shared" si="2"/>
        <v>1.9246996620535927E-2</v>
      </c>
      <c r="DJ33" s="40">
        <f t="shared" si="3"/>
        <v>-4.5208186642411956E-7</v>
      </c>
      <c r="DK33" s="40"/>
      <c r="DL33" s="40">
        <f t="shared" si="4"/>
        <v>-3.4813741910586059E-7</v>
      </c>
      <c r="DM33" s="40">
        <f t="shared" si="5"/>
        <v>-3.4956996195527634E-7</v>
      </c>
      <c r="DN33" s="40">
        <f t="shared" si="5"/>
        <v>-3.3496310705597927E-7</v>
      </c>
      <c r="DO33" s="40">
        <f t="shared" si="6"/>
        <v>8.892816456713361E-8</v>
      </c>
      <c r="DP33" s="40">
        <f t="shared" si="7"/>
        <v>-3.9615386553624571E-7</v>
      </c>
      <c r="DQ33" s="72">
        <f t="shared" si="8"/>
        <v>1.1951041557306601E-3</v>
      </c>
      <c r="DR33" s="72">
        <f t="shared" si="9"/>
        <v>9.816131813011648E-7</v>
      </c>
      <c r="DS33" s="72">
        <f t="shared" si="10"/>
        <v>9.6482126100484625E-4</v>
      </c>
      <c r="DT33" s="72">
        <f t="shared" si="11"/>
        <v>1.5276255121925302E-4</v>
      </c>
      <c r="DU33" s="72">
        <f t="shared" si="12"/>
        <v>-1.8771078177713564E-6</v>
      </c>
      <c r="DV33" s="72">
        <f t="shared" si="13"/>
        <v>2.3732903313965516E-6</v>
      </c>
      <c r="DW33" s="72">
        <f t="shared" si="14"/>
        <v>4.7109867052396137E-7</v>
      </c>
      <c r="DX33" s="72">
        <f t="shared" si="15"/>
        <v>-1.543025524513128E-6</v>
      </c>
      <c r="DY33" s="72">
        <f t="shared" si="16"/>
        <v>-2.5648258706342168E-6</v>
      </c>
      <c r="DZ33" s="72">
        <f t="shared" si="17"/>
        <v>8.6678708533954949E-4</v>
      </c>
      <c r="EA33" s="72">
        <f t="shared" si="18"/>
        <v>3.096552559420651E-7</v>
      </c>
      <c r="EB33" s="72">
        <f t="shared" si="19"/>
        <v>1.5408737768232827E-6</v>
      </c>
      <c r="EC33" s="72">
        <f t="shared" si="20"/>
        <v>6.2010535683662784E-7</v>
      </c>
      <c r="ED33" s="72">
        <f t="shared" si="21"/>
        <v>-3.3300508149811137E-7</v>
      </c>
      <c r="EE33" s="72">
        <f t="shared" si="22"/>
        <v>-2.3051745823676463E-4</v>
      </c>
      <c r="EF33" s="72">
        <f t="shared" si="23"/>
        <v>4.0917520047589468E-7</v>
      </c>
      <c r="EG33" s="72">
        <f t="shared" si="24"/>
        <v>-2.4966434887910534E-7</v>
      </c>
      <c r="EH33" s="40">
        <f t="shared" si="25"/>
        <v>4.8499011045102972E-6</v>
      </c>
      <c r="EI33" s="69">
        <f t="shared" si="26"/>
        <v>-8.5324227111890165E-5</v>
      </c>
      <c r="EJ33" s="40">
        <f t="shared" si="27"/>
        <v>2.8566271936133976E-4</v>
      </c>
      <c r="EK33" s="40">
        <f t="shared" si="28"/>
        <v>4.8506944664637417E-7</v>
      </c>
      <c r="EL33" s="40">
        <f t="shared" si="29"/>
        <v>-1.1624162377094996E-6</v>
      </c>
      <c r="EM33" s="69">
        <f t="shared" si="30"/>
        <v>3.1133088860800016E-6</v>
      </c>
      <c r="EN33" s="40">
        <f t="shared" si="31"/>
        <v>-1.0438057435117119E-6</v>
      </c>
      <c r="EO33" s="40">
        <f t="shared" si="32"/>
        <v>-1.0766529770420766E-6</v>
      </c>
      <c r="EP33" s="40"/>
      <c r="EQ33" s="40"/>
      <c r="ER33" s="40"/>
      <c r="ES33" s="40"/>
    </row>
    <row r="34" spans="1:149" x14ac:dyDescent="0.25">
      <c r="A34" s="15" t="s">
        <v>204</v>
      </c>
      <c r="B34" s="15">
        <v>346.90108872000002</v>
      </c>
      <c r="D34" s="15">
        <v>2288.1586855</v>
      </c>
      <c r="E34" s="15">
        <v>61.312465340000003</v>
      </c>
      <c r="F34" s="15">
        <v>59.411840509999998</v>
      </c>
      <c r="G34" s="15">
        <v>10.377112609999999</v>
      </c>
      <c r="H34" s="15">
        <v>77.062413309999997</v>
      </c>
      <c r="I34" s="15"/>
      <c r="J34" s="17" t="s">
        <v>204</v>
      </c>
      <c r="K34" s="17">
        <v>0</v>
      </c>
      <c r="L34" s="17">
        <v>0.85592490906086505</v>
      </c>
      <c r="M34" s="17">
        <v>7.7757647563424098E-2</v>
      </c>
      <c r="N34" s="17">
        <v>0.412150170242642</v>
      </c>
      <c r="O34" s="17">
        <v>0.412150170242642</v>
      </c>
      <c r="P34" s="17">
        <v>1.2240429591175399</v>
      </c>
      <c r="Q34" s="17">
        <v>0</v>
      </c>
      <c r="R34" s="17">
        <v>2.6159031494127398E-4</v>
      </c>
      <c r="S34" s="17">
        <v>1.2771766959330201E-3</v>
      </c>
      <c r="T34" s="17">
        <v>0.199455555399882</v>
      </c>
      <c r="U34" s="17">
        <v>2.48341978624246E-4</v>
      </c>
      <c r="V34" s="17">
        <v>4.2629476820810898E-2</v>
      </c>
      <c r="W34" s="17">
        <v>8.6931418718342902E-3</v>
      </c>
      <c r="X34" s="17">
        <v>5.3280508127890097E-3</v>
      </c>
      <c r="Y34" s="17">
        <v>1.80895809951595</v>
      </c>
      <c r="Z34" s="5">
        <v>8.6028522561550295E-8</v>
      </c>
      <c r="AA34" s="5">
        <v>3.44113266334871E-7</v>
      </c>
      <c r="AB34" s="17">
        <v>346.90094716336802</v>
      </c>
      <c r="AC34" s="17">
        <v>1.90062424070062</v>
      </c>
      <c r="AD34" s="17">
        <v>27.568924696285698</v>
      </c>
      <c r="AE34" s="17">
        <v>8.1590852770934195</v>
      </c>
      <c r="AF34" s="17">
        <v>0.74359797276189499</v>
      </c>
      <c r="AG34" s="17">
        <v>19.811230786994901</v>
      </c>
      <c r="AH34" s="17">
        <v>3.12892292939146</v>
      </c>
      <c r="AI34" s="17">
        <v>7.5422478727403899</v>
      </c>
      <c r="AJ34" s="17">
        <v>5.7123752373187002E-2</v>
      </c>
      <c r="AK34" s="17">
        <v>1.31624631635608</v>
      </c>
      <c r="AL34" s="17">
        <v>1.8478869138159701E-2</v>
      </c>
      <c r="AM34" s="17">
        <v>0</v>
      </c>
      <c r="AN34" s="17">
        <v>0</v>
      </c>
      <c r="AO34" s="17">
        <v>1.79821606052908</v>
      </c>
      <c r="AP34" s="17">
        <v>1.79821606052908</v>
      </c>
      <c r="AQ34" s="17">
        <v>0</v>
      </c>
      <c r="AR34" s="17">
        <v>0</v>
      </c>
      <c r="AS34" s="17">
        <v>0.21500430775469101</v>
      </c>
      <c r="AT34" s="5">
        <v>7.2019054111883395E-7</v>
      </c>
      <c r="AU34" s="5">
        <v>1.39071504613065E-6</v>
      </c>
      <c r="AV34" s="17">
        <v>18.305260635438099</v>
      </c>
      <c r="AW34" s="17">
        <v>0.26626325969582298</v>
      </c>
      <c r="AX34" s="17">
        <v>4.1633827068463997E-2</v>
      </c>
      <c r="AY34" s="17">
        <v>0</v>
      </c>
      <c r="AZ34" s="17">
        <v>22.993289564446499</v>
      </c>
      <c r="BA34" s="17">
        <v>0.113166372917773</v>
      </c>
      <c r="BB34" s="17">
        <v>8.9117742356851104E-4</v>
      </c>
      <c r="BC34" s="17">
        <v>6.5352979847550299E-3</v>
      </c>
      <c r="BD34" s="5">
        <v>6.3131088749262797E-5</v>
      </c>
      <c r="BE34" s="5">
        <v>1.2817438121221099E-4</v>
      </c>
      <c r="BF34" s="17">
        <v>0</v>
      </c>
      <c r="BG34" s="17">
        <v>0</v>
      </c>
      <c r="BH34" s="17">
        <v>1.3170025097506799</v>
      </c>
      <c r="BI34" s="17">
        <v>1.14349942826656</v>
      </c>
      <c r="BJ34" s="17">
        <v>2.0816126702932598E-2</v>
      </c>
      <c r="BK34" s="17">
        <v>1.9999800391320301E-2</v>
      </c>
      <c r="BL34" s="17">
        <v>78.036211802223306</v>
      </c>
      <c r="BM34" s="17">
        <v>2059.3425012327102</v>
      </c>
      <c r="BN34" s="17">
        <v>210.51054851127299</v>
      </c>
      <c r="BO34" s="17">
        <v>2288.1583103794201</v>
      </c>
      <c r="BP34" s="17">
        <v>0</v>
      </c>
      <c r="BQ34" s="17">
        <v>1.5050482823666</v>
      </c>
      <c r="BR34" s="17">
        <v>0</v>
      </c>
      <c r="BS34" s="17">
        <v>0.12708593765356499</v>
      </c>
      <c r="BT34" s="17">
        <v>5.1405928625671601E-4</v>
      </c>
      <c r="BU34" s="17">
        <v>1.7169185403338801E-3</v>
      </c>
      <c r="BV34" s="17">
        <v>1.4278549572473E-3</v>
      </c>
      <c r="BW34" s="17">
        <v>3.6335106864685697E-2</v>
      </c>
      <c r="BX34" s="17">
        <v>3.5738556336359098E-2</v>
      </c>
      <c r="BY34" s="17">
        <v>12.600293267931001</v>
      </c>
      <c r="BZ34" s="17">
        <v>0.34698274367411203</v>
      </c>
      <c r="CA34" s="17">
        <v>0.22337269625269299</v>
      </c>
      <c r="CB34" s="17">
        <v>27.5689538162557</v>
      </c>
      <c r="CC34" s="17">
        <v>0.20460327036932899</v>
      </c>
      <c r="CD34" s="17">
        <v>0</v>
      </c>
      <c r="CE34" s="5">
        <v>3.72512761774059E-7</v>
      </c>
      <c r="CF34" s="17">
        <v>0.15592918776214301</v>
      </c>
      <c r="CG34" s="17">
        <v>61.312447918413298</v>
      </c>
      <c r="CH34" s="17">
        <v>59.411823677712697</v>
      </c>
      <c r="CI34" s="17">
        <v>1.90062424070062</v>
      </c>
      <c r="CJ34" s="17">
        <v>7.8818296488588305E-2</v>
      </c>
      <c r="CK34" s="17">
        <v>0</v>
      </c>
      <c r="CL34" s="17">
        <v>0.76255070674669401</v>
      </c>
      <c r="CM34" s="17">
        <v>0.18282049671235701</v>
      </c>
      <c r="CN34" s="17">
        <v>4.9528145679216404</v>
      </c>
      <c r="CO34" s="17">
        <v>1.0334226080678099</v>
      </c>
      <c r="CP34" s="17">
        <v>0.74358925921394103</v>
      </c>
      <c r="CQ34" s="17">
        <v>19.811252330891701</v>
      </c>
      <c r="CR34" s="17">
        <v>2.8376721610900699E-2</v>
      </c>
      <c r="CS34" s="17">
        <v>0.17650274175609099</v>
      </c>
      <c r="CT34" s="17">
        <v>3.1289417289747901</v>
      </c>
      <c r="CU34" s="17">
        <v>5.5306702886401297E-3</v>
      </c>
      <c r="CV34" s="17">
        <v>10.3771099748254</v>
      </c>
      <c r="CW34" s="17">
        <v>19.115711954864398</v>
      </c>
      <c r="CX34" s="17">
        <v>0</v>
      </c>
      <c r="CY34" s="17">
        <v>0</v>
      </c>
      <c r="CZ34" s="17">
        <v>1.59738455914388</v>
      </c>
      <c r="DA34" s="17">
        <v>8.56246840159266E-2</v>
      </c>
      <c r="DB34" s="17">
        <v>0</v>
      </c>
      <c r="DC34" s="17">
        <v>77.062388105292698</v>
      </c>
      <c r="DD34" s="17">
        <v>8.1416996128443303E-2</v>
      </c>
      <c r="DE34" s="17">
        <v>2.4541908705021398</v>
      </c>
      <c r="DG34" s="25">
        <f t="shared" si="0"/>
        <v>7.999997444408791E-3</v>
      </c>
      <c r="DH34" s="94">
        <f t="shared" si="1"/>
        <v>1.012636822201773</v>
      </c>
      <c r="DI34" s="25">
        <f t="shared" si="2"/>
        <v>1.9247000975254086E-2</v>
      </c>
      <c r="DJ34" s="40">
        <f t="shared" si="3"/>
        <v>-4.0806050083126244E-7</v>
      </c>
      <c r="DK34" s="40"/>
      <c r="DL34" s="40">
        <f t="shared" si="4"/>
        <v>-1.6393993229210584E-7</v>
      </c>
      <c r="DM34" s="40">
        <f t="shared" si="5"/>
        <v>-2.8414428629160886E-7</v>
      </c>
      <c r="DN34" s="40">
        <f t="shared" si="5"/>
        <v>-2.8331536536119914E-7</v>
      </c>
      <c r="DO34" s="40">
        <f t="shared" si="6"/>
        <v>-2.5394102371787674E-7</v>
      </c>
      <c r="DP34" s="40">
        <f t="shared" si="7"/>
        <v>-3.2706875137250428E-7</v>
      </c>
      <c r="DQ34" s="72">
        <f t="shared" si="8"/>
        <v>1.1955080070069407E-3</v>
      </c>
      <c r="DR34" s="72">
        <f t="shared" si="9"/>
        <v>3.3342643654659263E-8</v>
      </c>
      <c r="DS34" s="72">
        <f t="shared" si="10"/>
        <v>9.6668941705564844E-4</v>
      </c>
      <c r="DT34" s="72">
        <f t="shared" si="11"/>
        <v>1.5101742349255998E-4</v>
      </c>
      <c r="DU34" s="72">
        <f t="shared" si="12"/>
        <v>2.2374495575306323E-6</v>
      </c>
      <c r="DV34" s="72">
        <f t="shared" si="13"/>
        <v>6.5462579703266745E-7</v>
      </c>
      <c r="DW34" s="72">
        <f t="shared" si="14"/>
        <v>1.6380086431142938E-7</v>
      </c>
      <c r="DX34" s="72">
        <f t="shared" si="15"/>
        <v>4.3118307994981354E-7</v>
      </c>
      <c r="DY34" s="72">
        <f t="shared" si="16"/>
        <v>1.0996363838348583E-7</v>
      </c>
      <c r="DZ34" s="72">
        <f t="shared" si="17"/>
        <v>8.6679958478606237E-4</v>
      </c>
      <c r="EA34" s="72">
        <f t="shared" si="18"/>
        <v>1.1392385855487437E-6</v>
      </c>
      <c r="EB34" s="72">
        <f t="shared" si="19"/>
        <v>1.6587225372666333E-6</v>
      </c>
      <c r="EC34" s="72">
        <f t="shared" si="20"/>
        <v>-3.4355323745476322E-7</v>
      </c>
      <c r="ED34" s="72">
        <f t="shared" si="21"/>
        <v>-3.148257418370778E-6</v>
      </c>
      <c r="EE34" s="72">
        <f t="shared" si="22"/>
        <v>-2.3021426624006484E-4</v>
      </c>
      <c r="EF34" s="72">
        <f t="shared" si="23"/>
        <v>1.0357879914440215E-7</v>
      </c>
      <c r="EG34" s="72">
        <f t="shared" si="24"/>
        <v>-2.1383289625987262E-6</v>
      </c>
      <c r="EH34" s="40">
        <f t="shared" si="25"/>
        <v>7.1618876324404106E-6</v>
      </c>
      <c r="EI34" s="69">
        <f t="shared" si="26"/>
        <v>-8.1068469242968718E-5</v>
      </c>
      <c r="EJ34" s="40">
        <f t="shared" si="27"/>
        <v>2.8606330633937778E-4</v>
      </c>
      <c r="EK34" s="40">
        <f t="shared" si="28"/>
        <v>7.3393883865893981E-9</v>
      </c>
      <c r="EL34" s="40">
        <f t="shared" si="29"/>
        <v>-8.9894477336876954E-7</v>
      </c>
      <c r="EM34" s="69">
        <f t="shared" si="30"/>
        <v>-6.4817004790957857E-7</v>
      </c>
      <c r="EN34" s="40">
        <f t="shared" si="31"/>
        <v>-1.0114615776299573E-6</v>
      </c>
      <c r="EO34" s="40">
        <f t="shared" si="32"/>
        <v>-1.043818914861775E-6</v>
      </c>
      <c r="EP34" s="40"/>
      <c r="EQ34" s="40"/>
      <c r="ER34" s="40"/>
      <c r="ES34" s="40"/>
    </row>
    <row r="35" spans="1:149" x14ac:dyDescent="0.25">
      <c r="A35" s="15" t="s">
        <v>205</v>
      </c>
      <c r="B35" s="15">
        <v>1.250037E-2</v>
      </c>
      <c r="D35" s="15">
        <v>9.4178830000000005E-2</v>
      </c>
      <c r="E35" s="15">
        <v>2.6387699999999999E-3</v>
      </c>
      <c r="F35" s="15">
        <v>2.5596099999999999E-3</v>
      </c>
      <c r="G35" s="15">
        <v>4.8409999999999999E-5</v>
      </c>
      <c r="H35" s="15">
        <v>4.6061699999999997E-3</v>
      </c>
      <c r="I35" s="15"/>
      <c r="J35" s="17" t="s">
        <v>205</v>
      </c>
      <c r="K35" s="17">
        <v>0</v>
      </c>
      <c r="L35" s="5">
        <v>5.1165141549298001E-5</v>
      </c>
      <c r="M35" s="5">
        <v>4.6476823938446896E-6</v>
      </c>
      <c r="N35" s="5">
        <v>2.4633565551348401E-5</v>
      </c>
      <c r="O35" s="5">
        <v>2.4633565551348401E-5</v>
      </c>
      <c r="P35" s="5">
        <v>7.3165240000661294E-5</v>
      </c>
      <c r="Q35" s="17">
        <v>0</v>
      </c>
      <c r="R35" s="5">
        <v>1.12708102536968E-8</v>
      </c>
      <c r="S35" s="5">
        <v>5.5019549485496301E-8</v>
      </c>
      <c r="T35" s="5">
        <v>1.19216575738575E-5</v>
      </c>
      <c r="U35" s="5">
        <v>1.06994015934125E-8</v>
      </c>
      <c r="V35" s="5">
        <v>2.54836060349322E-6</v>
      </c>
      <c r="W35" s="5">
        <v>3.7453275792699302E-7</v>
      </c>
      <c r="X35" s="5">
        <v>2.2955240662047901E-7</v>
      </c>
      <c r="Y35" s="17">
        <v>1.0812645927346601E-4</v>
      </c>
      <c r="Z35" s="5">
        <v>3.7063002584919204E-12</v>
      </c>
      <c r="AA35" s="5">
        <v>1.4825851397454699E-11</v>
      </c>
      <c r="AB35" s="17">
        <v>1.2500499898036199E-2</v>
      </c>
      <c r="AC35" s="5">
        <v>7.9162938099726005E-5</v>
      </c>
      <c r="AD35" s="17">
        <v>1.1877409789623899E-3</v>
      </c>
      <c r="AE35" s="17">
        <v>3.5151308718728801E-4</v>
      </c>
      <c r="AF35" s="5">
        <v>3.2036343193505098E-5</v>
      </c>
      <c r="AG35" s="17">
        <v>8.5350871101263798E-4</v>
      </c>
      <c r="AH35" s="17">
        <v>1.3480150134757501E-4</v>
      </c>
      <c r="AI35" s="17">
        <v>4.5081378339588901E-4</v>
      </c>
      <c r="AJ35" s="5">
        <v>3.4143224624745701E-6</v>
      </c>
      <c r="AK35" s="5">
        <v>7.8674656412969796E-5</v>
      </c>
      <c r="AL35" s="5">
        <v>1.1045463077156199E-6</v>
      </c>
      <c r="AM35" s="17">
        <v>0</v>
      </c>
      <c r="AN35" s="17">
        <v>0</v>
      </c>
      <c r="AO35" s="17">
        <v>1.07480757618346E-4</v>
      </c>
      <c r="AP35" s="17">
        <v>1.07480757618346E-4</v>
      </c>
      <c r="AQ35" s="17">
        <v>0</v>
      </c>
      <c r="AR35" s="17">
        <v>0</v>
      </c>
      <c r="AS35" s="5">
        <v>1.2852246755071999E-5</v>
      </c>
      <c r="AT35" s="5">
        <v>3.1027332884692703E-11</v>
      </c>
      <c r="AU35" s="5">
        <v>5.9916706291439999E-11</v>
      </c>
      <c r="AV35" s="17">
        <v>7.5342775729316501E-4</v>
      </c>
      <c r="AW35" s="5">
        <v>1.5914455700876801E-5</v>
      </c>
      <c r="AX35" s="5">
        <v>2.48857695783109E-6</v>
      </c>
      <c r="AY35" s="17">
        <v>0</v>
      </c>
      <c r="AZ35" s="17">
        <v>1.3743550459157699E-3</v>
      </c>
      <c r="BA35" s="5">
        <v>6.7644504880481904E-6</v>
      </c>
      <c r="BB35" s="5">
        <v>3.8394836775299403E-8</v>
      </c>
      <c r="BC35" s="5">
        <v>2.8156759646599E-7</v>
      </c>
      <c r="BD35" s="5">
        <v>2.71975396418591E-9</v>
      </c>
      <c r="BE35" s="5">
        <v>5.5216995430920897E-9</v>
      </c>
      <c r="BF35" s="17">
        <v>0</v>
      </c>
      <c r="BG35" s="17">
        <v>0</v>
      </c>
      <c r="BH35" s="5">
        <v>7.8720113258817098E-5</v>
      </c>
      <c r="BI35" s="5">
        <v>4.9265247992416103E-5</v>
      </c>
      <c r="BJ35" s="5">
        <v>8.9672448287835401E-7</v>
      </c>
      <c r="BK35" s="5">
        <v>8.6170163748298301E-7</v>
      </c>
      <c r="BL35" s="17">
        <v>4.6643220511802998E-3</v>
      </c>
      <c r="BM35" s="17">
        <v>8.47606100189046E-2</v>
      </c>
      <c r="BN35" s="17">
        <v>8.6644805635013797E-3</v>
      </c>
      <c r="BO35" s="17">
        <v>9.4178518339699105E-2</v>
      </c>
      <c r="BP35" s="17">
        <v>0</v>
      </c>
      <c r="BQ35" s="5">
        <v>8.9953289020431297E-5</v>
      </c>
      <c r="BR35" s="17">
        <v>0</v>
      </c>
      <c r="BS35" s="5">
        <v>7.3592806538908796E-6</v>
      </c>
      <c r="BT35" s="5">
        <v>2.2147024035891199E-8</v>
      </c>
      <c r="BU35" s="5">
        <v>7.3967605725403305E-8</v>
      </c>
      <c r="BV35" s="5">
        <v>6.1515150713470695E-8</v>
      </c>
      <c r="BW35" s="5">
        <v>1.8310133611115699E-6</v>
      </c>
      <c r="BX35" s="5">
        <v>1.53968705390851E-6</v>
      </c>
      <c r="BY35" s="17">
        <v>7.5314297458621896E-4</v>
      </c>
      <c r="BZ35" s="5">
        <v>1.4948902373826699E-5</v>
      </c>
      <c r="CA35" s="5">
        <v>9.6234946565474505E-6</v>
      </c>
      <c r="CB35" s="17">
        <v>1.1877409789623899E-3</v>
      </c>
      <c r="CC35" s="5">
        <v>8.8146960101853505E-6</v>
      </c>
      <c r="CD35" s="17">
        <v>0</v>
      </c>
      <c r="CE35" s="5">
        <v>1.6048589868659599E-11</v>
      </c>
      <c r="CF35" s="5">
        <v>6.7177499627970002E-6</v>
      </c>
      <c r="CG35" s="17">
        <v>2.6387657149313502E-3</v>
      </c>
      <c r="CH35" s="17">
        <v>2.5596027768316201E-3</v>
      </c>
      <c r="CI35" s="5">
        <v>7.9162938099726005E-5</v>
      </c>
      <c r="CJ35" s="5">
        <v>3.3956778385886E-6</v>
      </c>
      <c r="CK35" s="17">
        <v>0</v>
      </c>
      <c r="CL35" s="5">
        <v>3.2852637554633202E-5</v>
      </c>
      <c r="CM35" s="5">
        <v>7.8763956635085405E-6</v>
      </c>
      <c r="CN35" s="17">
        <v>2.1337996108842101E-4</v>
      </c>
      <c r="CO35" s="5">
        <v>4.4522539504070201E-5</v>
      </c>
      <c r="CP35" s="5">
        <v>3.2035792038007602E-5</v>
      </c>
      <c r="CQ35" s="17">
        <v>8.5350871101263798E-4</v>
      </c>
      <c r="CR35" s="5">
        <v>1.69607530424334E-6</v>
      </c>
      <c r="CS35" s="5">
        <v>7.6043453099422904E-6</v>
      </c>
      <c r="CT35" s="17">
        <v>1.3480293435186801E-4</v>
      </c>
      <c r="CU35" s="5">
        <v>2.3827345028852901E-7</v>
      </c>
      <c r="CV35" s="5">
        <v>4.8416320816591898E-5</v>
      </c>
      <c r="CW35" s="17">
        <v>1.1425829764837301E-3</v>
      </c>
      <c r="CX35" s="17">
        <v>0</v>
      </c>
      <c r="CY35" s="17">
        <v>0</v>
      </c>
      <c r="CZ35" s="5">
        <v>9.5478463984744E-5</v>
      </c>
      <c r="DA35" s="5">
        <v>5.1183341544139304E-6</v>
      </c>
      <c r="DB35" s="17">
        <v>0</v>
      </c>
      <c r="DC35" s="17">
        <v>4.60623004128154E-3</v>
      </c>
      <c r="DD35" s="5">
        <v>4.8666620666126502E-6</v>
      </c>
      <c r="DE35" s="17">
        <v>1.4670029108175201E-4</v>
      </c>
      <c r="DG35" s="25">
        <f t="shared" si="0"/>
        <v>7.99999586503977E-3</v>
      </c>
      <c r="DH35" s="94">
        <f t="shared" si="1"/>
        <v>1.0126116171745947</v>
      </c>
      <c r="DI35" s="25">
        <f t="shared" si="2"/>
        <v>1.9247223998326263E-2</v>
      </c>
      <c r="DJ35" s="40">
        <f t="shared" si="3"/>
        <v>1.0391535306473142E-5</v>
      </c>
      <c r="DK35" s="40"/>
      <c r="DL35" s="40">
        <f t="shared" si="4"/>
        <v>-3.3092394639021266E-6</v>
      </c>
      <c r="DM35" s="40">
        <f t="shared" si="5"/>
        <v>-1.6238886487789302E-6</v>
      </c>
      <c r="DN35" s="40">
        <f t="shared" si="5"/>
        <v>-2.8219800593950202E-6</v>
      </c>
      <c r="DO35" s="40">
        <f t="shared" si="6"/>
        <v>1.3056840718651903E-4</v>
      </c>
      <c r="DP35" s="40">
        <f t="shared" si="7"/>
        <v>1.303496864864508E-5</v>
      </c>
      <c r="DQ35" s="72">
        <f t="shared" si="8"/>
        <v>1.1232016235302729E-3</v>
      </c>
      <c r="DR35" s="72">
        <f t="shared" si="9"/>
        <v>-2.2603200006795899E-5</v>
      </c>
      <c r="DS35" s="72">
        <f t="shared" si="10"/>
        <v>9.1556912788790423E-4</v>
      </c>
      <c r="DT35" s="72">
        <f t="shared" si="11"/>
        <v>1.2187700922447798E-4</v>
      </c>
      <c r="DU35" s="72">
        <f t="shared" si="12"/>
        <v>2.4486665839363662E-5</v>
      </c>
      <c r="DV35" s="72">
        <f t="shared" si="13"/>
        <v>1.1053936461050458E-4</v>
      </c>
      <c r="DW35" s="72">
        <f t="shared" si="14"/>
        <v>3.1303213915404841E-5</v>
      </c>
      <c r="DX35" s="72">
        <f t="shared" si="15"/>
        <v>3.3864008279186621E-5</v>
      </c>
      <c r="DY35" s="72">
        <f t="shared" si="16"/>
        <v>1.2493871009079786E-5</v>
      </c>
      <c r="DZ35" s="72">
        <f t="shared" si="17"/>
        <v>8.3381419151544879E-4</v>
      </c>
      <c r="EA35" s="72">
        <f t="shared" si="18"/>
        <v>6.730326037632833E-5</v>
      </c>
      <c r="EB35" s="72">
        <f t="shared" si="19"/>
        <v>1.1524040958999637E-5</v>
      </c>
      <c r="EC35" s="72">
        <f t="shared" si="20"/>
        <v>3.7775040553233389E-5</v>
      </c>
      <c r="ED35" s="72">
        <f t="shared" si="21"/>
        <v>-5.6714220282079151E-5</v>
      </c>
      <c r="EE35" s="72">
        <f t="shared" si="22"/>
        <v>-2.3954303251347837E-4</v>
      </c>
      <c r="EF35" s="72">
        <f t="shared" si="23"/>
        <v>-1.1935145444259369E-5</v>
      </c>
      <c r="EG35" s="72">
        <f t="shared" si="24"/>
        <v>5.8867737539690613E-5</v>
      </c>
      <c r="EH35" s="40">
        <f t="shared" si="25"/>
        <v>3.6993457958923716E-5</v>
      </c>
      <c r="EI35" s="69">
        <f t="shared" si="26"/>
        <v>-8.2798509450647089E-5</v>
      </c>
      <c r="EJ35" s="40">
        <f t="shared" si="27"/>
        <v>2.9177288762680429E-4</v>
      </c>
      <c r="EK35" s="40">
        <f t="shared" si="28"/>
        <v>-1.7995136883479096E-5</v>
      </c>
      <c r="EL35" s="40">
        <f t="shared" si="29"/>
        <v>-4.7913605568583417E-6</v>
      </c>
      <c r="EM35" s="69">
        <f t="shared" si="30"/>
        <v>1.3507481567083838E-4</v>
      </c>
      <c r="EN35" s="40">
        <f t="shared" si="31"/>
        <v>-8.167182922019998E-7</v>
      </c>
      <c r="EO35" s="40">
        <f t="shared" si="32"/>
        <v>-8.4197760816262962E-7</v>
      </c>
      <c r="EP35" s="40"/>
      <c r="EQ35" s="40"/>
      <c r="ER35" s="40"/>
      <c r="ES35" s="40"/>
    </row>
    <row r="36" spans="1:149" x14ac:dyDescent="0.25">
      <c r="A36" s="15" t="s">
        <v>206</v>
      </c>
      <c r="B36" s="15">
        <v>181.56327998</v>
      </c>
      <c r="D36" s="15">
        <v>1229.4720225000001</v>
      </c>
      <c r="E36" s="15">
        <v>33.711635809999997</v>
      </c>
      <c r="F36" s="15">
        <v>32.658208510000001</v>
      </c>
      <c r="G36" s="15">
        <v>6.9072864599999999</v>
      </c>
      <c r="H36" s="15">
        <v>44.732829549999998</v>
      </c>
      <c r="I36" s="15"/>
      <c r="J36" s="17" t="s">
        <v>206</v>
      </c>
      <c r="K36" s="17">
        <v>0</v>
      </c>
      <c r="L36" s="17">
        <v>0.496843465111375</v>
      </c>
      <c r="M36" s="17">
        <v>4.5136393209757597E-2</v>
      </c>
      <c r="N36" s="17">
        <v>0.23924294811647301</v>
      </c>
      <c r="O36" s="17">
        <v>0.23924294811647301</v>
      </c>
      <c r="P36" s="17">
        <v>0.71052688376857998</v>
      </c>
      <c r="Q36" s="17">
        <v>0</v>
      </c>
      <c r="R36" s="17">
        <v>1.43794002006205E-4</v>
      </c>
      <c r="S36" s="17">
        <v>7.0205244091337395E-4</v>
      </c>
      <c r="T36" s="17">
        <v>0.115779324325457</v>
      </c>
      <c r="U36" s="17">
        <v>1.3651188631789299E-4</v>
      </c>
      <c r="V36" s="17">
        <v>2.4745472704623E-2</v>
      </c>
      <c r="W36" s="17">
        <v>4.7785472877086704E-3</v>
      </c>
      <c r="X36" s="17">
        <v>2.9287861245501099E-3</v>
      </c>
      <c r="Y36" s="17">
        <v>1.05005563337102</v>
      </c>
      <c r="Z36" s="5">
        <v>4.7288947719594101E-8</v>
      </c>
      <c r="AA36" s="5">
        <v>1.8915574047189901E-7</v>
      </c>
      <c r="AB36" s="17">
        <v>181.56325484967201</v>
      </c>
      <c r="AC36" s="17">
        <v>1.0534268865005401</v>
      </c>
      <c r="AD36" s="17">
        <v>15.1544176796353</v>
      </c>
      <c r="AE36" s="17">
        <v>4.4849846345563398</v>
      </c>
      <c r="AF36" s="17">
        <v>0.40875010320937799</v>
      </c>
      <c r="AG36" s="17">
        <v>10.890070984308601</v>
      </c>
      <c r="AH36" s="17">
        <v>1.71994344306839</v>
      </c>
      <c r="AI36" s="17">
        <v>4.3780916498657296</v>
      </c>
      <c r="AJ36" s="17">
        <v>3.3158908268241999E-2</v>
      </c>
      <c r="AK36" s="17">
        <v>0.76404885428938596</v>
      </c>
      <c r="AL36" s="17">
        <v>1.07265391516447E-2</v>
      </c>
      <c r="AM36" s="17">
        <v>0</v>
      </c>
      <c r="AN36" s="17">
        <v>0</v>
      </c>
      <c r="AO36" s="17">
        <v>1.0438195850587599</v>
      </c>
      <c r="AP36" s="17">
        <v>1.0438195850587599</v>
      </c>
      <c r="AQ36" s="17">
        <v>0</v>
      </c>
      <c r="AR36" s="17">
        <v>0</v>
      </c>
      <c r="AS36" s="17">
        <v>0.12480466657080901</v>
      </c>
      <c r="AT36" s="5">
        <v>3.95880834856663E-7</v>
      </c>
      <c r="AU36" s="5">
        <v>7.6446304639276996E-7</v>
      </c>
      <c r="AV36" s="17">
        <v>9.8357752272799903</v>
      </c>
      <c r="AW36" s="17">
        <v>0.15455922522708901</v>
      </c>
      <c r="AX36" s="17">
        <v>2.41673967127135E-2</v>
      </c>
      <c r="AY36" s="17">
        <v>0</v>
      </c>
      <c r="AZ36" s="17">
        <v>13.3470351734217</v>
      </c>
      <c r="BA36" s="17">
        <v>6.5690308150564605E-2</v>
      </c>
      <c r="BB36" s="17">
        <v>4.8987456139596602E-4</v>
      </c>
      <c r="BC36" s="17">
        <v>3.5924041343276098E-3</v>
      </c>
      <c r="BD36" s="5">
        <v>3.4702541089193498E-5</v>
      </c>
      <c r="BE36" s="5">
        <v>7.0456920675496105E-5</v>
      </c>
      <c r="BF36" s="17">
        <v>0</v>
      </c>
      <c r="BG36" s="17">
        <v>0</v>
      </c>
      <c r="BH36" s="17">
        <v>0.76448715010993196</v>
      </c>
      <c r="BI36" s="17">
        <v>0.62857229706399398</v>
      </c>
      <c r="BJ36" s="17">
        <v>1.14424538412782E-2</v>
      </c>
      <c r="BK36" s="17">
        <v>1.09937285369577E-2</v>
      </c>
      <c r="BL36" s="17">
        <v>45.298089392791901</v>
      </c>
      <c r="BM36" s="17">
        <v>1106.5244071857401</v>
      </c>
      <c r="BN36" s="17">
        <v>113.111402964996</v>
      </c>
      <c r="BO36" s="17">
        <v>1229.4715853780201</v>
      </c>
      <c r="BP36" s="17">
        <v>0</v>
      </c>
      <c r="BQ36" s="17">
        <v>0.87364337978708795</v>
      </c>
      <c r="BR36" s="17">
        <v>0</v>
      </c>
      <c r="BS36" s="17">
        <v>7.3333171262157104E-2</v>
      </c>
      <c r="BT36" s="17">
        <v>2.8257375065196099E-4</v>
      </c>
      <c r="BU36" s="17">
        <v>9.4377321524407904E-4</v>
      </c>
      <c r="BV36" s="17">
        <v>7.8488021101803904E-4</v>
      </c>
      <c r="BW36" s="17">
        <v>2.0462567375360001E-2</v>
      </c>
      <c r="BX36" s="17">
        <v>1.9645194549072102E-2</v>
      </c>
      <c r="BY36" s="17">
        <v>7.3141564080163297</v>
      </c>
      <c r="BZ36" s="17">
        <v>0.19073341466183799</v>
      </c>
      <c r="CA36" s="17">
        <v>0.122786200058422</v>
      </c>
      <c r="CB36" s="17">
        <v>15.1544329050855</v>
      </c>
      <c r="CC36" s="17">
        <v>0.112468771474396</v>
      </c>
      <c r="CD36" s="17">
        <v>0</v>
      </c>
      <c r="CE36" s="5">
        <v>2.0476581088752501E-7</v>
      </c>
      <c r="CF36" s="17">
        <v>8.5713063985846299E-2</v>
      </c>
      <c r="CG36" s="17">
        <v>33.711625152207297</v>
      </c>
      <c r="CH36" s="17">
        <v>32.658198265706702</v>
      </c>
      <c r="CI36" s="17">
        <v>1.0534268865005401</v>
      </c>
      <c r="CJ36" s="17">
        <v>4.3325767624023702E-2</v>
      </c>
      <c r="CK36" s="17">
        <v>0</v>
      </c>
      <c r="CL36" s="17">
        <v>0.41916778946962202</v>
      </c>
      <c r="CM36" s="17">
        <v>0.100494967738664</v>
      </c>
      <c r="CN36" s="17">
        <v>2.7225225097416699</v>
      </c>
      <c r="CO36" s="17">
        <v>0.56806380074626395</v>
      </c>
      <c r="CP36" s="17">
        <v>0.40874522052282503</v>
      </c>
      <c r="CQ36" s="17">
        <v>10.890082649735101</v>
      </c>
      <c r="CR36" s="17">
        <v>1.64720390996651E-2</v>
      </c>
      <c r="CS36" s="17">
        <v>9.7022128747719497E-2</v>
      </c>
      <c r="CT36" s="17">
        <v>1.7199537180398701</v>
      </c>
      <c r="CU36" s="17">
        <v>3.0401635258519399E-3</v>
      </c>
      <c r="CV36" s="17">
        <v>6.9072848978411203</v>
      </c>
      <c r="CW36" s="17">
        <v>11.0961951056176</v>
      </c>
      <c r="CX36" s="17">
        <v>0</v>
      </c>
      <c r="CY36" s="17">
        <v>0</v>
      </c>
      <c r="CZ36" s="17">
        <v>0.92724297499084296</v>
      </c>
      <c r="DA36" s="17">
        <v>4.9703005422265502E-2</v>
      </c>
      <c r="DB36" s="17">
        <v>0</v>
      </c>
      <c r="DC36" s="17">
        <v>44.732814990768098</v>
      </c>
      <c r="DD36" s="17">
        <v>4.7260494250326399E-2</v>
      </c>
      <c r="DE36" s="17">
        <v>1.4245974539545501</v>
      </c>
      <c r="DG36" s="25">
        <f t="shared" si="0"/>
        <v>8.0000020693896945E-3</v>
      </c>
      <c r="DH36" s="94">
        <f t="shared" si="1"/>
        <v>1.0126366829840792</v>
      </c>
      <c r="DI36" s="25">
        <f t="shared" si="2"/>
        <v>1.9246998623437137E-2</v>
      </c>
      <c r="DJ36" s="40">
        <f t="shared" si="3"/>
        <v>-1.3841085048078667E-7</v>
      </c>
      <c r="DK36" s="40"/>
      <c r="DL36" s="40">
        <f t="shared" si="4"/>
        <v>-3.5553633753794694E-7</v>
      </c>
      <c r="DM36" s="40">
        <f t="shared" si="5"/>
        <v>-3.1614581861285021E-7</v>
      </c>
      <c r="DN36" s="40">
        <f t="shared" si="5"/>
        <v>-3.1368203484707838E-7</v>
      </c>
      <c r="DO36" s="40">
        <f t="shared" si="6"/>
        <v>-2.2616100962847014E-7</v>
      </c>
      <c r="DP36" s="40">
        <f t="shared" si="7"/>
        <v>-3.2547084650225963E-7</v>
      </c>
      <c r="DQ36" s="72">
        <f t="shared" si="8"/>
        <v>1.1952693558136031E-3</v>
      </c>
      <c r="DR36" s="72">
        <f t="shared" si="9"/>
        <v>-2.7424813839097826E-8</v>
      </c>
      <c r="DS36" s="72">
        <f t="shared" si="10"/>
        <v>9.6512780017860619E-4</v>
      </c>
      <c r="DT36" s="72">
        <f t="shared" si="11"/>
        <v>1.5356954850135072E-4</v>
      </c>
      <c r="DU36" s="72">
        <f t="shared" si="12"/>
        <v>4.5239286444495019E-6</v>
      </c>
      <c r="DV36" s="72">
        <f t="shared" si="13"/>
        <v>5.2282650998048728E-6</v>
      </c>
      <c r="DW36" s="72">
        <f t="shared" si="14"/>
        <v>-1.7884885472624069E-7</v>
      </c>
      <c r="DX36" s="72">
        <f t="shared" si="15"/>
        <v>-2.8220145079006366E-6</v>
      </c>
      <c r="DY36" s="72">
        <f t="shared" si="16"/>
        <v>1.1851174281516145E-6</v>
      </c>
      <c r="DZ36" s="72">
        <f t="shared" si="17"/>
        <v>8.663470085567167E-4</v>
      </c>
      <c r="EA36" s="72">
        <f t="shared" si="18"/>
        <v>9.033850333701295E-7</v>
      </c>
      <c r="EB36" s="72">
        <f t="shared" si="19"/>
        <v>-2.1942288058412154E-6</v>
      </c>
      <c r="EC36" s="72">
        <f t="shared" si="20"/>
        <v>9.584142288867905E-7</v>
      </c>
      <c r="ED36" s="72">
        <f t="shared" si="21"/>
        <v>6.0241038816157951E-7</v>
      </c>
      <c r="EE36" s="72">
        <f t="shared" si="22"/>
        <v>-2.306240589926535E-4</v>
      </c>
      <c r="EF36" s="72">
        <f t="shared" si="23"/>
        <v>7.5634702433207414E-9</v>
      </c>
      <c r="EG36" s="72">
        <f t="shared" si="24"/>
        <v>-2.361520468289589E-6</v>
      </c>
      <c r="EH36" s="40">
        <f t="shared" si="25"/>
        <v>5.8233454162335696E-6</v>
      </c>
      <c r="EI36" s="69">
        <f t="shared" si="26"/>
        <v>-8.1009618262370807E-5</v>
      </c>
      <c r="EJ36" s="40">
        <f t="shared" si="27"/>
        <v>2.8438062387570108E-4</v>
      </c>
      <c r="EK36" s="40">
        <f t="shared" si="28"/>
        <v>-3.1714693017602768E-6</v>
      </c>
      <c r="EL36" s="40">
        <f t="shared" si="29"/>
        <v>-1.0186784141806557E-6</v>
      </c>
      <c r="EM36" s="69">
        <f t="shared" si="30"/>
        <v>5.3154073074054233E-7</v>
      </c>
      <c r="EN36" s="40">
        <f t="shared" si="31"/>
        <v>-9.3205025292198477E-7</v>
      </c>
      <c r="EO36" s="40">
        <f t="shared" si="32"/>
        <v>-9.6211457953198298E-7</v>
      </c>
      <c r="EP36" s="40"/>
      <c r="EQ36" s="40"/>
      <c r="ER36" s="40"/>
      <c r="ES36" s="40"/>
    </row>
    <row r="37" spans="1:149" x14ac:dyDescent="0.25">
      <c r="A37" s="15" t="s">
        <v>207</v>
      </c>
      <c r="B37" s="15">
        <v>25.519664670000001</v>
      </c>
      <c r="D37" s="15">
        <v>190.8533564</v>
      </c>
      <c r="E37" s="15">
        <v>5.6536077100000002</v>
      </c>
      <c r="F37" s="15">
        <v>5.4744599599999999</v>
      </c>
      <c r="G37" s="15">
        <v>1.5041313199999999</v>
      </c>
      <c r="H37" s="15">
        <v>9.0902311200000003</v>
      </c>
      <c r="I37" s="15"/>
      <c r="J37" s="17" t="s">
        <v>207</v>
      </c>
      <c r="K37" s="17">
        <v>0</v>
      </c>
      <c r="L37" s="17">
        <v>0.100964301721904</v>
      </c>
      <c r="M37" s="17">
        <v>9.1722765869069103E-3</v>
      </c>
      <c r="N37" s="17">
        <v>4.8616901843817499E-2</v>
      </c>
      <c r="O37" s="17">
        <v>4.8616901843817499E-2</v>
      </c>
      <c r="P37" s="17">
        <v>0.144387376245109</v>
      </c>
      <c r="Q37" s="17">
        <v>0</v>
      </c>
      <c r="R37" s="5">
        <v>2.4104015775172599E-5</v>
      </c>
      <c r="S37" s="17">
        <v>1.1768446745702299E-4</v>
      </c>
      <c r="T37" s="17">
        <v>2.3527664244139199E-2</v>
      </c>
      <c r="U37" s="5">
        <v>2.2883382862004301E-5</v>
      </c>
      <c r="V37" s="17">
        <v>5.0285670054604796E-3</v>
      </c>
      <c r="W37" s="17">
        <v>8.0102143763399899E-4</v>
      </c>
      <c r="X37" s="17">
        <v>4.9094941340520402E-4</v>
      </c>
      <c r="Y37" s="17">
        <v>0.21338365573010301</v>
      </c>
      <c r="Z37" s="5">
        <v>7.9269823255455093E-9</v>
      </c>
      <c r="AA37" s="5">
        <v>3.1707996429614602E-8</v>
      </c>
      <c r="AB37" s="17">
        <v>25.519663279264901</v>
      </c>
      <c r="AC37" s="17">
        <v>0.179147723088455</v>
      </c>
      <c r="AD37" s="17">
        <v>2.5403190537762401</v>
      </c>
      <c r="AE37" s="17">
        <v>0.75181223388834695</v>
      </c>
      <c r="AF37" s="17">
        <v>6.8518305847208694E-2</v>
      </c>
      <c r="AG37" s="17">
        <v>1.82549198410467</v>
      </c>
      <c r="AH37" s="17">
        <v>0.28831221831269199</v>
      </c>
      <c r="AI37" s="17">
        <v>0.88967838469280602</v>
      </c>
      <c r="AJ37" s="17">
        <v>6.7382528341347198E-3</v>
      </c>
      <c r="AK37" s="17">
        <v>0.15526346772824601</v>
      </c>
      <c r="AL37" s="17">
        <v>2.1797668889076902E-3</v>
      </c>
      <c r="AM37" s="17">
        <v>0</v>
      </c>
      <c r="AN37" s="17">
        <v>0</v>
      </c>
      <c r="AO37" s="17">
        <v>0.212116324179738</v>
      </c>
      <c r="AP37" s="17">
        <v>0.212116324179738</v>
      </c>
      <c r="AQ37" s="17">
        <v>0</v>
      </c>
      <c r="AR37" s="17">
        <v>0</v>
      </c>
      <c r="AS37" s="17">
        <v>2.5361766174191801E-2</v>
      </c>
      <c r="AT37" s="5">
        <v>6.6361415723472497E-8</v>
      </c>
      <c r="AU37" s="5">
        <v>1.2814520625246301E-7</v>
      </c>
      <c r="AV37" s="17">
        <v>1.52682709213666</v>
      </c>
      <c r="AW37" s="17">
        <v>3.1408183760893299E-2</v>
      </c>
      <c r="AX37" s="17">
        <v>4.9111114865366401E-3</v>
      </c>
      <c r="AY37" s="17">
        <v>0</v>
      </c>
      <c r="AZ37" s="17">
        <v>2.7122728429017799</v>
      </c>
      <c r="BA37" s="17">
        <v>1.33490123773894E-2</v>
      </c>
      <c r="BB37" s="5">
        <v>8.2117005715482395E-5</v>
      </c>
      <c r="BC37" s="17">
        <v>6.0218774064826897E-4</v>
      </c>
      <c r="BD37" s="5">
        <v>5.8171607422962202E-6</v>
      </c>
      <c r="BE37" s="5">
        <v>1.1810571941775901E-5</v>
      </c>
      <c r="BF37" s="17">
        <v>0</v>
      </c>
      <c r="BG37" s="17">
        <v>0</v>
      </c>
      <c r="BH37" s="17">
        <v>0.155352823346774</v>
      </c>
      <c r="BI37" s="17">
        <v>0.10536689907350701</v>
      </c>
      <c r="BJ37" s="17">
        <v>1.9180846810738701E-3</v>
      </c>
      <c r="BK37" s="17">
        <v>1.8428663650743699E-3</v>
      </c>
      <c r="BL37" s="17">
        <v>9.20510021329717</v>
      </c>
      <c r="BM37" s="17">
        <v>171.768004763747</v>
      </c>
      <c r="BN37" s="17">
        <v>17.5585028738349</v>
      </c>
      <c r="BO37" s="17">
        <v>190.853334729718</v>
      </c>
      <c r="BP37" s="17">
        <v>0</v>
      </c>
      <c r="BQ37" s="17">
        <v>0.17753449954105199</v>
      </c>
      <c r="BR37" s="17">
        <v>0</v>
      </c>
      <c r="BS37" s="17">
        <v>1.4624371579059299E-2</v>
      </c>
      <c r="BT37" s="5">
        <v>4.7367726915061397E-5</v>
      </c>
      <c r="BU37" s="17">
        <v>1.5820479181997E-4</v>
      </c>
      <c r="BV37" s="17">
        <v>1.3156944433075901E-4</v>
      </c>
      <c r="BW37" s="17">
        <v>3.7585241955587802E-3</v>
      </c>
      <c r="BX37" s="17">
        <v>3.2931009866785702E-3</v>
      </c>
      <c r="BY37" s="17">
        <v>1.48632335195257</v>
      </c>
      <c r="BZ37" s="17">
        <v>3.1972450063658397E-2</v>
      </c>
      <c r="CA37" s="17">
        <v>2.0582504710726E-2</v>
      </c>
      <c r="CB37" s="17">
        <v>2.5403215317713501</v>
      </c>
      <c r="CC37" s="17">
        <v>1.8853013428352501E-2</v>
      </c>
      <c r="CD37" s="17">
        <v>0</v>
      </c>
      <c r="CE37" s="5">
        <v>3.4324763092423198E-8</v>
      </c>
      <c r="CF37" s="17">
        <v>1.43679812122114E-2</v>
      </c>
      <c r="CG37" s="17">
        <v>5.6536078143608997</v>
      </c>
      <c r="CH37" s="17">
        <v>5.4744600912724497</v>
      </c>
      <c r="CI37" s="17">
        <v>0.179147723088455</v>
      </c>
      <c r="CJ37" s="17">
        <v>7.2626550427972204E-3</v>
      </c>
      <c r="CK37" s="17">
        <v>0</v>
      </c>
      <c r="CL37" s="17">
        <v>7.02646608354415E-2</v>
      </c>
      <c r="CM37" s="17">
        <v>1.6845849208265099E-2</v>
      </c>
      <c r="CN37" s="17">
        <v>0.45637323423557402</v>
      </c>
      <c r="CO37" s="17">
        <v>9.5223952181749005E-2</v>
      </c>
      <c r="CP37" s="17">
        <v>6.8517487271063798E-2</v>
      </c>
      <c r="CQ37" s="17">
        <v>1.8254942891471899</v>
      </c>
      <c r="CR37" s="17">
        <v>3.34730394138985E-3</v>
      </c>
      <c r="CS37" s="17">
        <v>1.6263721797648699E-2</v>
      </c>
      <c r="CT37" s="17">
        <v>0.28831403899976299</v>
      </c>
      <c r="CU37" s="17">
        <v>5.09620379966599E-4</v>
      </c>
      <c r="CV37" s="17">
        <v>1.5041302655753701</v>
      </c>
      <c r="CW37" s="17">
        <v>2.2548747991855498</v>
      </c>
      <c r="CX37" s="17">
        <v>0</v>
      </c>
      <c r="CY37" s="17">
        <v>0</v>
      </c>
      <c r="CZ37" s="17">
        <v>0.1884266372066</v>
      </c>
      <c r="DA37" s="17">
        <v>1.01001768301374E-2</v>
      </c>
      <c r="DB37" s="17">
        <v>0</v>
      </c>
      <c r="DC37" s="17">
        <v>9.0902265519160892</v>
      </c>
      <c r="DD37" s="17">
        <v>9.6039434316195701E-3</v>
      </c>
      <c r="DE37" s="17">
        <v>0.28949482559319301</v>
      </c>
      <c r="DG37" s="25">
        <f t="shared" si="0"/>
        <v>8.0000021707711654E-3</v>
      </c>
      <c r="DH37" s="94">
        <f t="shared" si="1"/>
        <v>1.0126370515327658</v>
      </c>
      <c r="DI37" s="25">
        <f t="shared" si="2"/>
        <v>1.9246993733954901E-2</v>
      </c>
      <c r="DJ37" s="40">
        <f t="shared" si="3"/>
        <v>-5.4496605594112057E-8</v>
      </c>
      <c r="DK37" s="40"/>
      <c r="DL37" s="40">
        <f t="shared" si="4"/>
        <v>-1.1354414931060488E-7</v>
      </c>
      <c r="DM37" s="40">
        <f t="shared" si="5"/>
        <v>1.8459168876034393E-8</v>
      </c>
      <c r="DN37" s="40">
        <f t="shared" si="5"/>
        <v>2.397906839367385E-8</v>
      </c>
      <c r="DO37" s="40">
        <f t="shared" si="6"/>
        <v>-7.0101899735166047E-7</v>
      </c>
      <c r="DP37" s="40">
        <f t="shared" si="7"/>
        <v>-5.0252670705894964E-7</v>
      </c>
      <c r="DQ37" s="72">
        <f t="shared" si="8"/>
        <v>1.1944758091504137E-3</v>
      </c>
      <c r="DR37" s="72">
        <f t="shared" si="9"/>
        <v>4.1441398541543986E-6</v>
      </c>
      <c r="DS37" s="72">
        <f t="shared" si="10"/>
        <v>9.6594967884120917E-4</v>
      </c>
      <c r="DT37" s="72">
        <f t="shared" si="11"/>
        <v>1.5201452595401091E-4</v>
      </c>
      <c r="DU37" s="72">
        <f t="shared" si="12"/>
        <v>6.1040510890426782E-6</v>
      </c>
      <c r="DV37" s="72">
        <f t="shared" si="13"/>
        <v>5.2482911067112535E-6</v>
      </c>
      <c r="DW37" s="72">
        <f t="shared" si="14"/>
        <v>-1.3394255573004982E-6</v>
      </c>
      <c r="DX37" s="72">
        <f t="shared" si="15"/>
        <v>-2.8334904605010405E-6</v>
      </c>
      <c r="DY37" s="72">
        <f t="shared" si="16"/>
        <v>5.6766929915110936E-6</v>
      </c>
      <c r="DZ37" s="72">
        <f t="shared" si="17"/>
        <v>8.6674557459372333E-4</v>
      </c>
      <c r="EA37" s="72">
        <f t="shared" si="18"/>
        <v>1.3443224542348362E-6</v>
      </c>
      <c r="EB37" s="72">
        <f t="shared" si="19"/>
        <v>-4.5742940427557192E-6</v>
      </c>
      <c r="EC37" s="72">
        <f t="shared" si="20"/>
        <v>-4.0406473094787857E-6</v>
      </c>
      <c r="ED37" s="72">
        <f t="shared" si="21"/>
        <v>-1.6343439396065321E-6</v>
      </c>
      <c r="EE37" s="72">
        <f t="shared" si="22"/>
        <v>-2.2951420771789231E-4</v>
      </c>
      <c r="EF37" s="72">
        <f t="shared" si="23"/>
        <v>-8.0738979154206658E-7</v>
      </c>
      <c r="EG37" s="72">
        <f t="shared" si="24"/>
        <v>-7.3150846178755958E-6</v>
      </c>
      <c r="EH37" s="40">
        <f t="shared" si="25"/>
        <v>1.2399177229511924E-5</v>
      </c>
      <c r="EI37" s="69">
        <f t="shared" si="26"/>
        <v>-8.5104684724175218E-5</v>
      </c>
      <c r="EJ37" s="40">
        <f t="shared" si="27"/>
        <v>2.881932373170213E-4</v>
      </c>
      <c r="EK37" s="40">
        <f t="shared" si="28"/>
        <v>3.5361021352494967E-6</v>
      </c>
      <c r="EL37" s="40">
        <f t="shared" si="29"/>
        <v>4.9408766994965128E-6</v>
      </c>
      <c r="EM37" s="69">
        <f t="shared" si="30"/>
        <v>3.490195715841054E-6</v>
      </c>
      <c r="EN37" s="40">
        <f t="shared" si="31"/>
        <v>-1.1135090183587821E-6</v>
      </c>
      <c r="EO37" s="40">
        <f t="shared" si="32"/>
        <v>-1.1499477915697411E-6</v>
      </c>
      <c r="EP37" s="40"/>
      <c r="EQ37" s="40"/>
      <c r="ER37" s="40"/>
      <c r="ES37" s="40"/>
    </row>
    <row r="38" spans="1:149" x14ac:dyDescent="0.25">
      <c r="A38" s="15" t="s">
        <v>208</v>
      </c>
      <c r="B38" s="15">
        <v>387.55697464999997</v>
      </c>
      <c r="D38" s="15">
        <v>2521.1007490000002</v>
      </c>
      <c r="E38" s="15">
        <v>65.959053960000006</v>
      </c>
      <c r="F38" s="15">
        <v>63.949702100000003</v>
      </c>
      <c r="G38" s="15">
        <v>6.0622577199999998</v>
      </c>
      <c r="H38" s="15">
        <v>85.60150917</v>
      </c>
      <c r="I38" s="15"/>
      <c r="J38" s="17" t="s">
        <v>208</v>
      </c>
      <c r="K38" s="17">
        <v>0</v>
      </c>
      <c r="L38" s="17">
        <v>0.95076789290442598</v>
      </c>
      <c r="M38" s="17">
        <v>8.6373847512058802E-2</v>
      </c>
      <c r="N38" s="17">
        <v>0.457819690093897</v>
      </c>
      <c r="O38" s="17">
        <v>0.457819690093897</v>
      </c>
      <c r="P38" s="17">
        <v>1.35967551623204</v>
      </c>
      <c r="Q38" s="17">
        <v>0</v>
      </c>
      <c r="R38" s="17">
        <v>2.8157015171216402E-4</v>
      </c>
      <c r="S38" s="17">
        <v>1.3747260000440901E-3</v>
      </c>
      <c r="T38" s="17">
        <v>0.22155696355440599</v>
      </c>
      <c r="U38" s="17">
        <v>2.6730800927976701E-4</v>
      </c>
      <c r="V38" s="17">
        <v>4.7353298699892202E-2</v>
      </c>
      <c r="W38" s="17">
        <v>9.3571222244635908E-3</v>
      </c>
      <c r="X38" s="17">
        <v>5.7350090278168097E-3</v>
      </c>
      <c r="Y38" s="17">
        <v>2.0094039442701299</v>
      </c>
      <c r="Z38" s="5">
        <v>9.2599425742268604E-8</v>
      </c>
      <c r="AA38" s="5">
        <v>3.7039588169006299E-7</v>
      </c>
      <c r="AB38" s="17">
        <v>387.55683114601698</v>
      </c>
      <c r="AC38" s="17">
        <v>2.0093508820913</v>
      </c>
      <c r="AD38" s="17">
        <v>29.6746379372454</v>
      </c>
      <c r="AE38" s="17">
        <v>8.7822751057391795</v>
      </c>
      <c r="AF38" s="17">
        <v>0.80039434873812898</v>
      </c>
      <c r="AG38" s="17">
        <v>21.324404778407899</v>
      </c>
      <c r="AH38" s="17">
        <v>3.3679092985113299</v>
      </c>
      <c r="AI38" s="17">
        <v>8.3779887453500201</v>
      </c>
      <c r="AJ38" s="17">
        <v>6.34534422352028E-2</v>
      </c>
      <c r="AK38" s="17">
        <v>1.4620963943098799</v>
      </c>
      <c r="AL38" s="17">
        <v>2.0526616466028699E-2</v>
      </c>
      <c r="AM38" s="17">
        <v>0</v>
      </c>
      <c r="AN38" s="17">
        <v>0</v>
      </c>
      <c r="AO38" s="17">
        <v>1.9974711175698801</v>
      </c>
      <c r="AP38" s="17">
        <v>1.9974711175698801</v>
      </c>
      <c r="AQ38" s="17">
        <v>0</v>
      </c>
      <c r="AR38" s="17">
        <v>0</v>
      </c>
      <c r="AS38" s="17">
        <v>0.238828107563508</v>
      </c>
      <c r="AT38" s="5">
        <v>7.7519722413840804E-7</v>
      </c>
      <c r="AU38" s="5">
        <v>1.49693246468111E-6</v>
      </c>
      <c r="AV38" s="17">
        <v>20.168798619708198</v>
      </c>
      <c r="AW38" s="17">
        <v>0.29576734623232798</v>
      </c>
      <c r="AX38" s="17">
        <v>4.6247169338436298E-2</v>
      </c>
      <c r="AY38" s="17">
        <v>0</v>
      </c>
      <c r="AZ38" s="17">
        <v>25.541138310459701</v>
      </c>
      <c r="BA38" s="17">
        <v>0.12570597665702801</v>
      </c>
      <c r="BB38" s="17">
        <v>9.5924506568120099E-4</v>
      </c>
      <c r="BC38" s="17">
        <v>7.0344660265546704E-3</v>
      </c>
      <c r="BD38" s="5">
        <v>6.7952847575742504E-5</v>
      </c>
      <c r="BE38" s="17">
        <v>1.3796563124059499E-4</v>
      </c>
      <c r="BF38" s="17">
        <v>0</v>
      </c>
      <c r="BG38" s="17">
        <v>0</v>
      </c>
      <c r="BH38" s="17">
        <v>1.4629380381864601</v>
      </c>
      <c r="BI38" s="17">
        <v>1.23083915986265</v>
      </c>
      <c r="BJ38" s="17">
        <v>2.2406058608111901E-2</v>
      </c>
      <c r="BK38" s="17">
        <v>2.1527381228084601E-2</v>
      </c>
      <c r="BL38" s="17">
        <v>86.683195757976605</v>
      </c>
      <c r="BM38" s="17">
        <v>2268.9904404947101</v>
      </c>
      <c r="BN38" s="17">
        <v>231.94123165594601</v>
      </c>
      <c r="BO38" s="17">
        <v>2521.1004707703701</v>
      </c>
      <c r="BP38" s="17">
        <v>0</v>
      </c>
      <c r="BQ38" s="17">
        <v>1.6718189382677699</v>
      </c>
      <c r="BR38" s="17">
        <v>0</v>
      </c>
      <c r="BS38" s="17">
        <v>0.14067944299833901</v>
      </c>
      <c r="BT38" s="17">
        <v>5.5332082318936004E-4</v>
      </c>
      <c r="BU38" s="17">
        <v>1.84805653178216E-3</v>
      </c>
      <c r="BV38" s="17">
        <v>1.53691582304337E-3</v>
      </c>
      <c r="BW38" s="17">
        <v>3.9658082246981502E-2</v>
      </c>
      <c r="BX38" s="17">
        <v>3.8468255739016799E-2</v>
      </c>
      <c r="BY38" s="17">
        <v>13.996497638861999</v>
      </c>
      <c r="BZ38" s="17">
        <v>0.37348487601867297</v>
      </c>
      <c r="CA38" s="17">
        <v>0.240433939114954</v>
      </c>
      <c r="CB38" s="17">
        <v>29.674665893064699</v>
      </c>
      <c r="CC38" s="17">
        <v>0.22023088601222399</v>
      </c>
      <c r="CD38" s="17">
        <v>0</v>
      </c>
      <c r="CE38" s="5">
        <v>4.0096507717389502E-7</v>
      </c>
      <c r="CF38" s="17">
        <v>0.167839120263231</v>
      </c>
      <c r="CG38" s="17">
        <v>65.959030439389807</v>
      </c>
      <c r="CH38" s="17">
        <v>63.949679557298502</v>
      </c>
      <c r="CI38" s="17">
        <v>2.0093508820913</v>
      </c>
      <c r="CJ38" s="17">
        <v>8.4838408830613402E-2</v>
      </c>
      <c r="CK38" s="17">
        <v>0</v>
      </c>
      <c r="CL38" s="17">
        <v>0.82079425810611895</v>
      </c>
      <c r="CM38" s="17">
        <v>0.196784178038658</v>
      </c>
      <c r="CN38" s="17">
        <v>5.3311062649845304</v>
      </c>
      <c r="CO38" s="17">
        <v>1.11235575891356</v>
      </c>
      <c r="CP38" s="17">
        <v>0.80038430293710705</v>
      </c>
      <c r="CQ38" s="17">
        <v>21.3244272029409</v>
      </c>
      <c r="CR38" s="17">
        <v>3.1521054081298697E-2</v>
      </c>
      <c r="CS38" s="17">
        <v>0.18998399309843</v>
      </c>
      <c r="CT38" s="17">
        <v>3.3679291145356198</v>
      </c>
      <c r="CU38" s="17">
        <v>5.9531047000336099E-3</v>
      </c>
      <c r="CV38" s="17">
        <v>6.0622504895914204</v>
      </c>
      <c r="CW38" s="17">
        <v>21.2338708278652</v>
      </c>
      <c r="CX38" s="17">
        <v>0</v>
      </c>
      <c r="CY38" s="17">
        <v>0</v>
      </c>
      <c r="CZ38" s="17">
        <v>1.7743870490122899</v>
      </c>
      <c r="DA38" s="17">
        <v>9.5112735835707493E-2</v>
      </c>
      <c r="DB38" s="17">
        <v>0</v>
      </c>
      <c r="DC38" s="17">
        <v>85.601480586649899</v>
      </c>
      <c r="DD38" s="17">
        <v>9.04384338872119E-2</v>
      </c>
      <c r="DE38" s="17">
        <v>2.7261329707673099</v>
      </c>
      <c r="DG38" s="25">
        <f t="shared" si="0"/>
        <v>7.9999979586474947E-3</v>
      </c>
      <c r="DH38" s="94">
        <f t="shared" si="1"/>
        <v>1.0126366409075336</v>
      </c>
      <c r="DI38" s="25">
        <f t="shared" si="2"/>
        <v>1.9246994955773408E-2</v>
      </c>
      <c r="DJ38" s="40">
        <f t="shared" si="3"/>
        <v>-3.7027841681010869E-7</v>
      </c>
      <c r="DK38" s="40"/>
      <c r="DL38" s="40">
        <f t="shared" si="4"/>
        <v>-1.1036037739562657E-7</v>
      </c>
      <c r="DM38" s="40">
        <f t="shared" si="5"/>
        <v>-3.5659411084520418E-7</v>
      </c>
      <c r="DN38" s="40">
        <f t="shared" si="5"/>
        <v>-3.5250674765908267E-7</v>
      </c>
      <c r="DO38" s="40">
        <f t="shared" si="6"/>
        <v>-1.1926923785446156E-6</v>
      </c>
      <c r="DP38" s="40">
        <f t="shared" si="7"/>
        <v>-3.3391175433911092E-7</v>
      </c>
      <c r="DQ38" s="72">
        <f t="shared" si="8"/>
        <v>1.1959008567670583E-3</v>
      </c>
      <c r="DR38" s="72">
        <f t="shared" si="9"/>
        <v>8.1468656887819507E-7</v>
      </c>
      <c r="DS38" s="72">
        <f t="shared" si="10"/>
        <v>9.6585192657198363E-4</v>
      </c>
      <c r="DT38" s="72">
        <f t="shared" si="11"/>
        <v>1.520636000095382E-4</v>
      </c>
      <c r="DU38" s="72">
        <f t="shared" si="12"/>
        <v>-6.1773664944405911E-6</v>
      </c>
      <c r="DV38" s="72">
        <f t="shared" si="13"/>
        <v>3.9293613086111417E-6</v>
      </c>
      <c r="DW38" s="72">
        <f t="shared" si="14"/>
        <v>4.5565208602243407E-7</v>
      </c>
      <c r="DX38" s="72">
        <f t="shared" si="15"/>
        <v>-8.0467815496874677E-7</v>
      </c>
      <c r="DY38" s="72">
        <f t="shared" si="16"/>
        <v>7.3970202886647739E-6</v>
      </c>
      <c r="DZ38" s="72">
        <f t="shared" si="17"/>
        <v>8.6639187303973121E-4</v>
      </c>
      <c r="EA38" s="72">
        <f t="shared" si="18"/>
        <v>-9.7447671401293927E-8</v>
      </c>
      <c r="EB38" s="72">
        <f t="shared" si="19"/>
        <v>-6.881538289919237E-7</v>
      </c>
      <c r="EC38" s="72">
        <f t="shared" si="20"/>
        <v>1.4355956967148388E-7</v>
      </c>
      <c r="ED38" s="72">
        <f t="shared" si="21"/>
        <v>2.4798313660402824E-6</v>
      </c>
      <c r="EE38" s="72">
        <f t="shared" si="22"/>
        <v>-2.2902503446557929E-4</v>
      </c>
      <c r="EF38" s="72">
        <f t="shared" si="23"/>
        <v>2.2716943490103114E-7</v>
      </c>
      <c r="EG38" s="72">
        <f t="shared" si="24"/>
        <v>-1.1418454442857007E-7</v>
      </c>
      <c r="EH38" s="40">
        <f t="shared" si="25"/>
        <v>5.1930339236682069E-6</v>
      </c>
      <c r="EI38" s="69">
        <f t="shared" si="26"/>
        <v>-7.9237753695591317E-5</v>
      </c>
      <c r="EJ38" s="40">
        <f t="shared" si="27"/>
        <v>2.8218541562508942E-4</v>
      </c>
      <c r="EK38" s="40">
        <f t="shared" si="28"/>
        <v>1.7430617733544784E-7</v>
      </c>
      <c r="EL38" s="40">
        <f t="shared" si="29"/>
        <v>2.5005077961543335E-7</v>
      </c>
      <c r="EM38" s="69">
        <f t="shared" si="30"/>
        <v>7.9076709204825082E-6</v>
      </c>
      <c r="EN38" s="40">
        <f t="shared" si="31"/>
        <v>-8.8067784155848882E-7</v>
      </c>
      <c r="EO38" s="40">
        <f t="shared" si="32"/>
        <v>-9.0834945477100336E-7</v>
      </c>
      <c r="EP38" s="40"/>
      <c r="EQ38" s="40"/>
      <c r="ER38" s="40"/>
      <c r="ES38" s="40"/>
    </row>
    <row r="39" spans="1:149" x14ac:dyDescent="0.25">
      <c r="A39" s="15" t="s">
        <v>679</v>
      </c>
      <c r="B39" s="15">
        <v>216.83126759999999</v>
      </c>
      <c r="D39" s="15">
        <v>1532.3829731000001</v>
      </c>
      <c r="E39" s="15">
        <v>42.906223140000002</v>
      </c>
      <c r="F39" s="15">
        <v>41.582182179999997</v>
      </c>
      <c r="G39" s="15">
        <v>6.2945983999999999</v>
      </c>
      <c r="H39" s="15">
        <v>65.952300269999995</v>
      </c>
      <c r="I39" s="15"/>
      <c r="J39" s="17" t="s">
        <v>209</v>
      </c>
      <c r="K39" s="17">
        <v>0</v>
      </c>
      <c r="L39" s="17">
        <v>0.73252618358460597</v>
      </c>
      <c r="M39" s="17">
        <v>6.6547349924057406E-2</v>
      </c>
      <c r="N39" s="17">
        <v>0.35273040305772102</v>
      </c>
      <c r="O39" s="17">
        <v>0.35273040305772102</v>
      </c>
      <c r="P39" s="17">
        <v>1.04757337980558</v>
      </c>
      <c r="Q39" s="17">
        <v>0</v>
      </c>
      <c r="R39" s="17">
        <v>1.8308687057656299E-4</v>
      </c>
      <c r="S39" s="17">
        <v>8.9389162502686898E-4</v>
      </c>
      <c r="T39" s="17">
        <v>0.170700090855956</v>
      </c>
      <c r="U39" s="17">
        <v>1.73813269053657E-4</v>
      </c>
      <c r="V39" s="17">
        <v>3.6483536846543797E-2</v>
      </c>
      <c r="W39" s="17">
        <v>6.0843049601790097E-3</v>
      </c>
      <c r="X39" s="17">
        <v>3.7290897502714401E-3</v>
      </c>
      <c r="Y39" s="17">
        <v>1.5481603991108801</v>
      </c>
      <c r="Z39" s="5">
        <v>6.0211033026339703E-8</v>
      </c>
      <c r="AA39" s="5">
        <v>2.4084497821723201E-7</v>
      </c>
      <c r="AB39" s="17">
        <v>216.831147988998</v>
      </c>
      <c r="AC39" s="17">
        <v>1.3240409912752</v>
      </c>
      <c r="AD39" s="17">
        <v>19.295416459487299</v>
      </c>
      <c r="AE39" s="17">
        <v>5.7105220743288196</v>
      </c>
      <c r="AF39" s="17">
        <v>0.52044223497963404</v>
      </c>
      <c r="AG39" s="17">
        <v>13.865824759999301</v>
      </c>
      <c r="AH39" s="17">
        <v>2.18992562187425</v>
      </c>
      <c r="AI39" s="17">
        <v>6.45488373874635</v>
      </c>
      <c r="AJ39" s="17">
        <v>4.8888218618240699E-2</v>
      </c>
      <c r="AK39" s="17">
        <v>1.1264826074858101</v>
      </c>
      <c r="AL39" s="17">
        <v>1.5814814842390199E-2</v>
      </c>
      <c r="AM39" s="17">
        <v>0</v>
      </c>
      <c r="AN39" s="17">
        <v>0</v>
      </c>
      <c r="AO39" s="17">
        <v>1.53896686261406</v>
      </c>
      <c r="AP39" s="17">
        <v>1.53896686261406</v>
      </c>
      <c r="AQ39" s="17">
        <v>0</v>
      </c>
      <c r="AR39" s="17">
        <v>0</v>
      </c>
      <c r="AS39" s="17">
        <v>0.184006719592227</v>
      </c>
      <c r="AT39" s="5">
        <v>5.0405833962269599E-7</v>
      </c>
      <c r="AU39" s="5">
        <v>9.7335340067126494E-7</v>
      </c>
      <c r="AV39" s="17">
        <v>12.259065879153599</v>
      </c>
      <c r="AW39" s="17">
        <v>0.22787605546956999</v>
      </c>
      <c r="AX39" s="17">
        <v>3.5631488470467897E-2</v>
      </c>
      <c r="AY39" s="17">
        <v>0</v>
      </c>
      <c r="AZ39" s="17">
        <v>19.678342597748401</v>
      </c>
      <c r="BA39" s="17">
        <v>9.6851038278262996E-2</v>
      </c>
      <c r="BB39" s="17">
        <v>6.2373157785898102E-4</v>
      </c>
      <c r="BC39" s="17">
        <v>4.5740366932874796E-3</v>
      </c>
      <c r="BD39" s="5">
        <v>4.4185195193923997E-5</v>
      </c>
      <c r="BE39" s="5">
        <v>8.9709381247485301E-5</v>
      </c>
      <c r="BF39" s="17">
        <v>0</v>
      </c>
      <c r="BG39" s="17">
        <v>0</v>
      </c>
      <c r="BH39" s="17">
        <v>1.1271302522965601</v>
      </c>
      <c r="BI39" s="17">
        <v>0.80033202627358202</v>
      </c>
      <c r="BJ39" s="17">
        <v>1.45691266980825E-2</v>
      </c>
      <c r="BK39" s="17">
        <v>1.39978166680445E-2</v>
      </c>
      <c r="BL39" s="17">
        <v>66.785710146221504</v>
      </c>
      <c r="BM39" s="17">
        <v>1379.1443693024</v>
      </c>
      <c r="BN39" s="17">
        <v>140.979178087821</v>
      </c>
      <c r="BO39" s="17">
        <v>1532.38261326937</v>
      </c>
      <c r="BP39" s="17">
        <v>0</v>
      </c>
      <c r="BQ39" s="17">
        <v>1.28806531113582</v>
      </c>
      <c r="BR39" s="17">
        <v>0</v>
      </c>
      <c r="BS39" s="17">
        <v>0.106549974130321</v>
      </c>
      <c r="BT39" s="17">
        <v>3.5978839151105902E-4</v>
      </c>
      <c r="BU39" s="17">
        <v>1.2016657412174999E-3</v>
      </c>
      <c r="BV39" s="17">
        <v>9.9935576603713602E-4</v>
      </c>
      <c r="BW39" s="17">
        <v>2.79100262046219E-2</v>
      </c>
      <c r="BX39" s="17">
        <v>2.5013302838340499E-2</v>
      </c>
      <c r="BY39" s="17">
        <v>10.783703272487299</v>
      </c>
      <c r="BZ39" s="17">
        <v>0.24285207428914701</v>
      </c>
      <c r="CA39" s="17">
        <v>0.156337970308151</v>
      </c>
      <c r="CB39" s="17">
        <v>19.295432576376299</v>
      </c>
      <c r="CC39" s="17">
        <v>0.143201250613711</v>
      </c>
      <c r="CD39" s="17">
        <v>0</v>
      </c>
      <c r="CE39" s="5">
        <v>2.6072064923251599E-7</v>
      </c>
      <c r="CF39" s="17">
        <v>0.109134448530343</v>
      </c>
      <c r="CG39" s="17">
        <v>42.906211845320399</v>
      </c>
      <c r="CH39" s="17">
        <v>41.582170854045202</v>
      </c>
      <c r="CI39" s="17">
        <v>1.3240409912752</v>
      </c>
      <c r="CJ39" s="17">
        <v>5.51646986380947E-2</v>
      </c>
      <c r="CK39" s="17">
        <v>0</v>
      </c>
      <c r="CL39" s="17">
        <v>0.53370714197214397</v>
      </c>
      <c r="CM39" s="17">
        <v>0.127955543400739</v>
      </c>
      <c r="CN39" s="17">
        <v>3.4664614838208201</v>
      </c>
      <c r="CO39" s="17">
        <v>0.72328951012196996</v>
      </c>
      <c r="CP39" s="17">
        <v>0.52043621415698005</v>
      </c>
      <c r="CQ39" s="17">
        <v>13.8658419196745</v>
      </c>
      <c r="CR39" s="17">
        <v>2.4285595929783101E-2</v>
      </c>
      <c r="CS39" s="17">
        <v>0.12353376936347001</v>
      </c>
      <c r="CT39" s="17">
        <v>2.1899380426043198</v>
      </c>
      <c r="CU39" s="17">
        <v>3.8709073359898998E-3</v>
      </c>
      <c r="CV39" s="17">
        <v>6.2945955589300899</v>
      </c>
      <c r="CW39" s="17">
        <v>16.359779283560599</v>
      </c>
      <c r="CX39" s="17">
        <v>0</v>
      </c>
      <c r="CY39" s="17">
        <v>0</v>
      </c>
      <c r="CZ39" s="17">
        <v>1.3670882745652799</v>
      </c>
      <c r="DA39" s="17">
        <v>7.32803212159953E-2</v>
      </c>
      <c r="DB39" s="17">
        <v>0</v>
      </c>
      <c r="DC39" s="17">
        <v>65.952272230912101</v>
      </c>
      <c r="DD39" s="17">
        <v>6.9679031597057794E-2</v>
      </c>
      <c r="DE39" s="17">
        <v>2.1003690014943599</v>
      </c>
      <c r="DG39" s="25">
        <f t="shared" si="0"/>
        <v>8.000003245272164E-3</v>
      </c>
      <c r="DH39" s="94">
        <f t="shared" si="1"/>
        <v>1.0126369856127377</v>
      </c>
      <c r="DI39" s="25">
        <f t="shared" si="2"/>
        <v>1.9246999611510759E-2</v>
      </c>
      <c r="DJ39" s="40">
        <f t="shared" si="3"/>
        <v>-5.5163170568427087E-7</v>
      </c>
      <c r="DK39" s="40"/>
      <c r="DL39" s="40">
        <f t="shared" si="4"/>
        <v>-2.3481769006081463E-7</v>
      </c>
      <c r="DM39" s="40">
        <f t="shared" si="5"/>
        <v>-2.6324105865493301E-7</v>
      </c>
      <c r="DN39" s="40">
        <f t="shared" si="5"/>
        <v>-2.7237519054302269E-7</v>
      </c>
      <c r="DO39" s="40">
        <f t="shared" si="6"/>
        <v>-4.5135046423261639E-7</v>
      </c>
      <c r="DP39" s="40">
        <f t="shared" si="7"/>
        <v>-4.2514192498795837E-7</v>
      </c>
      <c r="DQ39" s="72">
        <f t="shared" si="8"/>
        <v>1.195765434886626E-3</v>
      </c>
      <c r="DR39" s="72">
        <f t="shared" si="9"/>
        <v>8.4591085449477472E-7</v>
      </c>
      <c r="DS39" s="72">
        <f t="shared" si="10"/>
        <v>9.664349680753039E-4</v>
      </c>
      <c r="DT39" s="72">
        <f t="shared" si="11"/>
        <v>1.5174454042041411E-4</v>
      </c>
      <c r="DU39" s="72">
        <f t="shared" si="12"/>
        <v>-1.1800940803270808E-6</v>
      </c>
      <c r="DV39" s="72">
        <f t="shared" si="13"/>
        <v>-1.9346871591051777E-7</v>
      </c>
      <c r="DW39" s="72">
        <f t="shared" si="14"/>
        <v>2.434322101529251E-7</v>
      </c>
      <c r="DX39" s="72">
        <f t="shared" si="15"/>
        <v>3.6347530723048869E-6</v>
      </c>
      <c r="DY39" s="72">
        <f t="shared" si="16"/>
        <v>3.3849304775736691E-6</v>
      </c>
      <c r="DZ39" s="72">
        <f t="shared" si="17"/>
        <v>8.6702317415500235E-4</v>
      </c>
      <c r="EA39" s="72">
        <f t="shared" si="18"/>
        <v>-6.5178021676066393E-7</v>
      </c>
      <c r="EB39" s="72">
        <f t="shared" si="19"/>
        <v>-1.3532740333031755E-6</v>
      </c>
      <c r="EC39" s="72">
        <f t="shared" si="20"/>
        <v>-5.9364080828218482E-7</v>
      </c>
      <c r="ED39" s="72">
        <f t="shared" si="21"/>
        <v>-1.0238364549925474E-7</v>
      </c>
      <c r="EE39" s="72">
        <f t="shared" si="22"/>
        <v>-2.297435463046174E-4</v>
      </c>
      <c r="EF39" s="72">
        <f t="shared" si="23"/>
        <v>-2.8041501335406039E-7</v>
      </c>
      <c r="EG39" s="72">
        <f t="shared" si="24"/>
        <v>3.5569226730819013E-7</v>
      </c>
      <c r="EH39" s="40">
        <f t="shared" si="25"/>
        <v>6.5441219939299941E-6</v>
      </c>
      <c r="EI39" s="69">
        <f t="shared" si="26"/>
        <v>-8.0099477711518502E-5</v>
      </c>
      <c r="EJ39" s="40">
        <f t="shared" si="27"/>
        <v>2.852868527932595E-4</v>
      </c>
      <c r="EK39" s="40">
        <f t="shared" si="28"/>
        <v>-6.5028458072547749E-7</v>
      </c>
      <c r="EL39" s="40">
        <f t="shared" si="29"/>
        <v>3.1395001196088539E-6</v>
      </c>
      <c r="EM39" s="69">
        <f t="shared" si="30"/>
        <v>-6.9199886175362512E-7</v>
      </c>
      <c r="EN39" s="40">
        <f t="shared" si="31"/>
        <v>-9.2535262820072464E-7</v>
      </c>
      <c r="EO39" s="40">
        <f t="shared" si="32"/>
        <v>-9.5481729505091166E-7</v>
      </c>
      <c r="EP39" s="40"/>
      <c r="EQ39" s="40"/>
      <c r="ER39" s="40"/>
      <c r="ES39" s="40"/>
    </row>
    <row r="40" spans="1:149" x14ac:dyDescent="0.25">
      <c r="A40" s="15" t="s">
        <v>210</v>
      </c>
      <c r="B40" s="15">
        <v>151.43646537000001</v>
      </c>
      <c r="D40" s="15">
        <v>978.47094374999995</v>
      </c>
      <c r="E40" s="15">
        <v>25.472629399999999</v>
      </c>
      <c r="F40" s="15">
        <v>24.693083529999999</v>
      </c>
      <c r="G40" s="15">
        <v>2.8711424399999999</v>
      </c>
      <c r="H40" s="15">
        <v>31.364935549999998</v>
      </c>
      <c r="I40" s="15"/>
      <c r="J40" s="17" t="s">
        <v>210</v>
      </c>
      <c r="K40" s="17">
        <v>0</v>
      </c>
      <c r="L40" s="17">
        <v>0.34836748390081901</v>
      </c>
      <c r="M40" s="17">
        <v>3.1647895406594601E-2</v>
      </c>
      <c r="N40" s="17">
        <v>0.16774784986963401</v>
      </c>
      <c r="O40" s="17">
        <v>0.16774784986963401</v>
      </c>
      <c r="P40" s="17">
        <v>0.49819377927693898</v>
      </c>
      <c r="Q40" s="17">
        <v>0</v>
      </c>
      <c r="R40" s="5">
        <v>1.0872423181600199E-4</v>
      </c>
      <c r="S40" s="17">
        <v>5.3082579171833701E-4</v>
      </c>
      <c r="T40" s="17">
        <v>8.1179863843272596E-2</v>
      </c>
      <c r="U40" s="5">
        <v>1.03217610782532E-4</v>
      </c>
      <c r="V40" s="17">
        <v>1.7350571028442702E-2</v>
      </c>
      <c r="W40" s="17">
        <v>3.6130922833821099E-3</v>
      </c>
      <c r="X40" s="17">
        <v>2.2144745263645198E-3</v>
      </c>
      <c r="Y40" s="17">
        <v>0.73625852772325295</v>
      </c>
      <c r="Z40" s="5">
        <v>3.5755520892651401E-8</v>
      </c>
      <c r="AA40" s="5">
        <v>1.4302416805833399E-7</v>
      </c>
      <c r="AB40" s="17">
        <v>151.436399167975</v>
      </c>
      <c r="AC40" s="17">
        <v>0.77954557986518702</v>
      </c>
      <c r="AD40" s="17">
        <v>11.458354615982399</v>
      </c>
      <c r="AE40" s="17">
        <v>3.3911231541526798</v>
      </c>
      <c r="AF40" s="17">
        <v>0.30905841009275897</v>
      </c>
      <c r="AG40" s="17">
        <v>8.2340556344075306</v>
      </c>
      <c r="AH40" s="17">
        <v>1.3004597483423901</v>
      </c>
      <c r="AI40" s="17">
        <v>3.0697522750672701</v>
      </c>
      <c r="AJ40" s="17">
        <v>2.3249785276392099E-2</v>
      </c>
      <c r="AK40" s="17">
        <v>0.53572148260840902</v>
      </c>
      <c r="AL40" s="17">
        <v>7.5210344274289596E-3</v>
      </c>
      <c r="AM40" s="17">
        <v>0</v>
      </c>
      <c r="AN40" s="17">
        <v>0</v>
      </c>
      <c r="AO40" s="17">
        <v>0.73188634997950097</v>
      </c>
      <c r="AP40" s="17">
        <v>0.73188634997950097</v>
      </c>
      <c r="AQ40" s="17">
        <v>0</v>
      </c>
      <c r="AR40" s="17">
        <v>0</v>
      </c>
      <c r="AS40" s="17">
        <v>8.7508229703243998E-2</v>
      </c>
      <c r="AT40" s="5">
        <v>2.9932856505783001E-7</v>
      </c>
      <c r="AU40" s="5">
        <v>5.7801308871824397E-7</v>
      </c>
      <c r="AV40" s="17">
        <v>7.82776639937829</v>
      </c>
      <c r="AW40" s="17">
        <v>0.10837106440979299</v>
      </c>
      <c r="AX40" s="17">
        <v>1.6945174370670099E-2</v>
      </c>
      <c r="AY40" s="17">
        <v>0</v>
      </c>
      <c r="AZ40" s="17">
        <v>9.3584255491232202</v>
      </c>
      <c r="BA40" s="17">
        <v>4.60595807537139E-2</v>
      </c>
      <c r="BB40" s="17">
        <v>3.7039607797747902E-4</v>
      </c>
      <c r="BC40" s="17">
        <v>2.71623986728175E-3</v>
      </c>
      <c r="BD40" s="5">
        <v>2.6239055451754602E-5</v>
      </c>
      <c r="BE40" s="5">
        <v>5.3272825947298498E-5</v>
      </c>
      <c r="BF40" s="17">
        <v>0</v>
      </c>
      <c r="BG40" s="17">
        <v>0</v>
      </c>
      <c r="BH40" s="17">
        <v>0.53602907718634896</v>
      </c>
      <c r="BI40" s="17">
        <v>0.47526760975104299</v>
      </c>
      <c r="BJ40" s="17">
        <v>8.6517188661629097E-3</v>
      </c>
      <c r="BK40" s="17">
        <v>8.3124199494039198E-3</v>
      </c>
      <c r="BL40" s="17">
        <v>31.761275804824798</v>
      </c>
      <c r="BM40" s="17">
        <v>880.62373310228895</v>
      </c>
      <c r="BN40" s="17">
        <v>90.019290944625396</v>
      </c>
      <c r="BO40" s="17">
        <v>978.47079044629197</v>
      </c>
      <c r="BP40" s="17">
        <v>0</v>
      </c>
      <c r="BQ40" s="17">
        <v>0.61256533072256403</v>
      </c>
      <c r="BR40" s="17">
        <v>0</v>
      </c>
      <c r="BS40" s="17">
        <v>5.1846808527301398E-2</v>
      </c>
      <c r="BT40" s="17">
        <v>2.1365553745350701E-4</v>
      </c>
      <c r="BU40" s="17">
        <v>7.1359285787573603E-4</v>
      </c>
      <c r="BV40" s="17">
        <v>5.93451631306073E-4</v>
      </c>
      <c r="BW40" s="17">
        <v>1.49649281196227E-2</v>
      </c>
      <c r="BX40" s="17">
        <v>1.48538567458677E-2</v>
      </c>
      <c r="BY40" s="17">
        <v>5.1284070750739899</v>
      </c>
      <c r="BZ40" s="17">
        <v>0.144214856958613</v>
      </c>
      <c r="CA40" s="17">
        <v>9.2839296824793097E-2</v>
      </c>
      <c r="CB40" s="17">
        <v>11.458365317217501</v>
      </c>
      <c r="CC40" s="17">
        <v>8.5038311938579206E-2</v>
      </c>
      <c r="CD40" s="17">
        <v>0</v>
      </c>
      <c r="CE40" s="5">
        <v>1.54824323274745E-7</v>
      </c>
      <c r="CF40" s="17">
        <v>6.4808165232008899E-2</v>
      </c>
      <c r="CG40" s="17">
        <v>25.472623057181</v>
      </c>
      <c r="CH40" s="17">
        <v>24.6930774773158</v>
      </c>
      <c r="CI40" s="17">
        <v>0.77954557986518702</v>
      </c>
      <c r="CJ40" s="17">
        <v>3.2758894796540899E-2</v>
      </c>
      <c r="CK40" s="17">
        <v>0</v>
      </c>
      <c r="CL40" s="17">
        <v>0.31693579678896799</v>
      </c>
      <c r="CM40" s="17">
        <v>7.5984888920120994E-2</v>
      </c>
      <c r="CN40" s="17">
        <v>2.05851619901122</v>
      </c>
      <c r="CO40" s="17">
        <v>0.42951668457921999</v>
      </c>
      <c r="CP40" s="17">
        <v>0.30905500053461998</v>
      </c>
      <c r="CQ40" s="17">
        <v>8.2340637893042707</v>
      </c>
      <c r="CR40" s="17">
        <v>1.1549486130319701E-2</v>
      </c>
      <c r="CS40" s="17">
        <v>7.3359034156208397E-2</v>
      </c>
      <c r="CT40" s="17">
        <v>1.3004686980053599</v>
      </c>
      <c r="CU40" s="17">
        <v>2.2986863019119502E-3</v>
      </c>
      <c r="CV40" s="17">
        <v>2.8711415505326898</v>
      </c>
      <c r="CW40" s="17">
        <v>7.7802186831030697</v>
      </c>
      <c r="CX40" s="17">
        <v>0</v>
      </c>
      <c r="CY40" s="17">
        <v>0</v>
      </c>
      <c r="CZ40" s="17">
        <v>0.650146719398491</v>
      </c>
      <c r="DA40" s="17">
        <v>3.4849891887825599E-2</v>
      </c>
      <c r="DB40" s="17">
        <v>0</v>
      </c>
      <c r="DC40" s="17">
        <v>31.3649216819061</v>
      </c>
      <c r="DD40" s="17">
        <v>3.3137157477609799E-2</v>
      </c>
      <c r="DE40" s="17">
        <v>0.99887281976995901</v>
      </c>
      <c r="DG40" s="25">
        <f t="shared" si="0"/>
        <v>8.0000000774759494E-3</v>
      </c>
      <c r="DH40" s="94">
        <f t="shared" si="1"/>
        <v>1.0126368599589823</v>
      </c>
      <c r="DI40" s="25">
        <f t="shared" si="2"/>
        <v>1.9246997875726334E-2</v>
      </c>
      <c r="DJ40" s="40">
        <f t="shared" si="3"/>
        <v>-4.3716039494614785E-7</v>
      </c>
      <c r="DK40" s="40"/>
      <c r="DL40" s="40">
        <f t="shared" si="4"/>
        <v>-1.5667681187112719E-7</v>
      </c>
      <c r="DM40" s="40">
        <f t="shared" si="5"/>
        <v>-2.4900527147451667E-7</v>
      </c>
      <c r="DN40" s="40">
        <f t="shared" si="5"/>
        <v>-2.4511658059320258E-7</v>
      </c>
      <c r="DO40" s="40">
        <f t="shared" si="6"/>
        <v>-3.0979560527408909E-7</v>
      </c>
      <c r="DP40" s="40">
        <f t="shared" si="7"/>
        <v>-4.4215279435316673E-7</v>
      </c>
      <c r="DQ40" s="72">
        <f t="shared" si="8"/>
        <v>1.1948961270505055E-3</v>
      </c>
      <c r="DR40" s="72">
        <f t="shared" si="9"/>
        <v>-1.8918340006843371E-8</v>
      </c>
      <c r="DS40" s="72">
        <f t="shared" si="10"/>
        <v>9.6511440528836883E-4</v>
      </c>
      <c r="DT40" s="72">
        <f t="shared" si="11"/>
        <v>1.5202457356525668E-4</v>
      </c>
      <c r="DU40" s="72">
        <f t="shared" si="12"/>
        <v>5.2988074988348779E-6</v>
      </c>
      <c r="DV40" s="72">
        <f t="shared" si="13"/>
        <v>5.3190188916587217E-6</v>
      </c>
      <c r="DW40" s="72">
        <f t="shared" si="14"/>
        <v>9.0106242580681059E-8</v>
      </c>
      <c r="DX40" s="72">
        <f t="shared" si="15"/>
        <v>1.0113193027796234E-5</v>
      </c>
      <c r="DY40" s="72">
        <f t="shared" si="16"/>
        <v>1.1291548636642462E-6</v>
      </c>
      <c r="DZ40" s="72">
        <f t="shared" si="17"/>
        <v>8.6687137357380542E-4</v>
      </c>
      <c r="EA40" s="72">
        <f t="shared" si="18"/>
        <v>1.1223039996509154E-6</v>
      </c>
      <c r="EB40" s="72">
        <f t="shared" si="19"/>
        <v>-4.5162115713540689E-6</v>
      </c>
      <c r="EC40" s="72">
        <f t="shared" si="20"/>
        <v>4.0840425988174279E-7</v>
      </c>
      <c r="ED40" s="72">
        <f t="shared" si="21"/>
        <v>2.1622236190139066E-6</v>
      </c>
      <c r="EE40" s="72">
        <f t="shared" si="22"/>
        <v>-2.3020921622437097E-4</v>
      </c>
      <c r="EF40" s="72">
        <f t="shared" si="23"/>
        <v>-3.1898745093018076E-7</v>
      </c>
      <c r="EG40" s="72">
        <f t="shared" si="24"/>
        <v>-5.0522595383688111E-7</v>
      </c>
      <c r="EH40" s="40">
        <f t="shared" si="25"/>
        <v>3.5525405066656498E-6</v>
      </c>
      <c r="EI40" s="69">
        <f t="shared" si="26"/>
        <v>-8.9110698287638276E-5</v>
      </c>
      <c r="EJ40" s="40">
        <f t="shared" si="27"/>
        <v>2.8285887184477734E-4</v>
      </c>
      <c r="EK40" s="40">
        <f t="shared" si="28"/>
        <v>-3.5186750533649127E-6</v>
      </c>
      <c r="EL40" s="40">
        <f t="shared" si="29"/>
        <v>-3.4346771405950906E-6</v>
      </c>
      <c r="EM40" s="69">
        <f t="shared" si="30"/>
        <v>9.8267624004974706E-6</v>
      </c>
      <c r="EN40" s="40">
        <f t="shared" si="31"/>
        <v>-1.0173407738590464E-6</v>
      </c>
      <c r="EO40" s="40">
        <f t="shared" si="32"/>
        <v>-1.049457608771538E-6</v>
      </c>
      <c r="EP40" s="40"/>
      <c r="EQ40" s="40"/>
      <c r="ER40" s="40"/>
      <c r="ES40" s="40"/>
    </row>
    <row r="41" spans="1:149" x14ac:dyDescent="0.25">
      <c r="A41" s="15" t="s">
        <v>211</v>
      </c>
      <c r="B41" s="15">
        <v>196.22492663</v>
      </c>
      <c r="D41" s="15">
        <v>1298.2097412000001</v>
      </c>
      <c r="E41" s="15">
        <v>34.522439660000003</v>
      </c>
      <c r="F41" s="15">
        <v>33.47339753</v>
      </c>
      <c r="G41" s="15">
        <v>2.7549157700000002</v>
      </c>
      <c r="H41" s="15">
        <v>47.782555600000002</v>
      </c>
      <c r="I41" s="15"/>
      <c r="J41" s="17" t="s">
        <v>211</v>
      </c>
      <c r="K41" s="17">
        <v>0</v>
      </c>
      <c r="L41" s="17">
        <v>0.53071628582286601</v>
      </c>
      <c r="M41" s="17">
        <v>4.8213594422489299E-2</v>
      </c>
      <c r="N41" s="17">
        <v>0.25555425760164702</v>
      </c>
      <c r="O41" s="17">
        <v>0.25555425760164702</v>
      </c>
      <c r="P41" s="17">
        <v>0.75896848166586695</v>
      </c>
      <c r="Q41" s="17">
        <v>0</v>
      </c>
      <c r="R41" s="5">
        <v>1.4738364860530099E-4</v>
      </c>
      <c r="S41" s="17">
        <v>7.1957665212718405E-4</v>
      </c>
      <c r="T41" s="17">
        <v>0.123672469101916</v>
      </c>
      <c r="U41" s="5">
        <v>1.3991856817335499E-4</v>
      </c>
      <c r="V41" s="17">
        <v>2.6432462798048201E-2</v>
      </c>
      <c r="W41" s="17">
        <v>4.8978228504660002E-3</v>
      </c>
      <c r="X41" s="17">
        <v>3.00189268925302E-3</v>
      </c>
      <c r="Y41" s="17">
        <v>1.1216435593116201</v>
      </c>
      <c r="Z41" s="5">
        <v>4.8469749845952E-8</v>
      </c>
      <c r="AA41" s="5">
        <v>1.93878907223995E-7</v>
      </c>
      <c r="AB41" s="17">
        <v>196.22488536957701</v>
      </c>
      <c r="AC41" s="17">
        <v>1.0490421457585799</v>
      </c>
      <c r="AD41" s="17">
        <v>15.5326933624343</v>
      </c>
      <c r="AE41" s="17">
        <v>4.5969308869745404</v>
      </c>
      <c r="AF41" s="17">
        <v>0.41895259799269102</v>
      </c>
      <c r="AG41" s="17">
        <v>11.16189505845</v>
      </c>
      <c r="AH41" s="17">
        <v>1.7628763995215899</v>
      </c>
      <c r="AI41" s="17">
        <v>4.6765739841276099</v>
      </c>
      <c r="AJ41" s="17">
        <v>3.54196406767813E-2</v>
      </c>
      <c r="AK41" s="17">
        <v>0.81613885884239401</v>
      </c>
      <c r="AL41" s="17">
        <v>1.1457845563628E-2</v>
      </c>
      <c r="AM41" s="17">
        <v>0</v>
      </c>
      <c r="AN41" s="17">
        <v>0</v>
      </c>
      <c r="AO41" s="17">
        <v>1.1149844998643601</v>
      </c>
      <c r="AP41" s="17">
        <v>1.1149844998643601</v>
      </c>
      <c r="AQ41" s="17">
        <v>0</v>
      </c>
      <c r="AR41" s="17">
        <v>0</v>
      </c>
      <c r="AS41" s="17">
        <v>0.133313318536326</v>
      </c>
      <c r="AT41" s="5">
        <v>4.05763986200479E-7</v>
      </c>
      <c r="AU41" s="5">
        <v>7.8354455034029297E-7</v>
      </c>
      <c r="AV41" s="17">
        <v>10.385673237939301</v>
      </c>
      <c r="AW41" s="17">
        <v>0.165096554596251</v>
      </c>
      <c r="AX41" s="17">
        <v>2.5815032475428299E-2</v>
      </c>
      <c r="AY41" s="17">
        <v>0</v>
      </c>
      <c r="AZ41" s="17">
        <v>14.2569899080944</v>
      </c>
      <c r="BA41" s="17">
        <v>7.0168823276718598E-2</v>
      </c>
      <c r="BB41" s="5">
        <v>5.0209972403644201E-4</v>
      </c>
      <c r="BC41" s="17">
        <v>3.68207310096617E-3</v>
      </c>
      <c r="BD41" s="5">
        <v>3.5568912392731302E-5</v>
      </c>
      <c r="BE41" s="5">
        <v>7.2215931392163602E-5</v>
      </c>
      <c r="BF41" s="17">
        <v>0</v>
      </c>
      <c r="BG41" s="17">
        <v>0</v>
      </c>
      <c r="BH41" s="17">
        <v>0.81660817577899103</v>
      </c>
      <c r="BI41" s="17">
        <v>0.64426225002507698</v>
      </c>
      <c r="BJ41" s="17">
        <v>1.1728076486053E-2</v>
      </c>
      <c r="BK41" s="17">
        <v>1.1268144350931699E-2</v>
      </c>
      <c r="BL41" s="17">
        <v>48.386365328020197</v>
      </c>
      <c r="BM41" s="17">
        <v>1168.3887155094001</v>
      </c>
      <c r="BN41" s="17">
        <v>119.43529975804201</v>
      </c>
      <c r="BO41" s="17">
        <v>1298.20968850538</v>
      </c>
      <c r="BP41" s="17">
        <v>0</v>
      </c>
      <c r="BQ41" s="17">
        <v>0.93320496379955498</v>
      </c>
      <c r="BR41" s="17">
        <v>0</v>
      </c>
      <c r="BS41" s="17">
        <v>7.7995558177593294E-2</v>
      </c>
      <c r="BT41" s="5">
        <v>2.8962811648825697E-4</v>
      </c>
      <c r="BU41" s="17">
        <v>9.6733547073639804E-4</v>
      </c>
      <c r="BV41" s="17">
        <v>8.0447639955819397E-4</v>
      </c>
      <c r="BW41" s="17">
        <v>2.13723535081819E-2</v>
      </c>
      <c r="BX41" s="17">
        <v>2.0135550529384798E-2</v>
      </c>
      <c r="BY41" s="17">
        <v>7.8128103161034304</v>
      </c>
      <c r="BZ41" s="17">
        <v>0.19549428481511399</v>
      </c>
      <c r="CA41" s="17">
        <v>0.125851076737379</v>
      </c>
      <c r="CB41" s="17">
        <v>15.5327078556193</v>
      </c>
      <c r="CC41" s="17">
        <v>0.115276173867513</v>
      </c>
      <c r="CD41" s="17">
        <v>0</v>
      </c>
      <c r="CE41" s="5">
        <v>2.0987768760506401E-7</v>
      </c>
      <c r="CF41" s="17">
        <v>8.7852476374719504E-2</v>
      </c>
      <c r="CG41" s="17">
        <v>34.522427333887897</v>
      </c>
      <c r="CH41" s="17">
        <v>33.473385188129299</v>
      </c>
      <c r="CI41" s="17">
        <v>1.0490421457585799</v>
      </c>
      <c r="CJ41" s="17">
        <v>4.4407226137998301E-2</v>
      </c>
      <c r="CK41" s="17">
        <v>0</v>
      </c>
      <c r="CL41" s="17">
        <v>0.42963037348501099</v>
      </c>
      <c r="CM41" s="17">
        <v>0.10300346686728699</v>
      </c>
      <c r="CN41" s="17">
        <v>2.7904778425569199</v>
      </c>
      <c r="CO41" s="17">
        <v>0.58224351084949499</v>
      </c>
      <c r="CP41" s="17">
        <v>0.418947348677502</v>
      </c>
      <c r="CQ41" s="17">
        <v>11.1619111614499</v>
      </c>
      <c r="CR41" s="17">
        <v>1.7595014139130699E-2</v>
      </c>
      <c r="CS41" s="17">
        <v>9.9443994565606805E-2</v>
      </c>
      <c r="CT41" s="17">
        <v>1.76288679453474</v>
      </c>
      <c r="CU41" s="17">
        <v>3.1160510613601399E-3</v>
      </c>
      <c r="CV41" s="17">
        <v>2.7549136806979799</v>
      </c>
      <c r="CW41" s="17">
        <v>11.852679327323999</v>
      </c>
      <c r="CX41" s="17">
        <v>0</v>
      </c>
      <c r="CY41" s="17">
        <v>0</v>
      </c>
      <c r="CZ41" s="17">
        <v>0.99045723028246802</v>
      </c>
      <c r="DA41" s="17">
        <v>5.30915689491432E-2</v>
      </c>
      <c r="DB41" s="17">
        <v>0</v>
      </c>
      <c r="DC41" s="17">
        <v>47.782526403434801</v>
      </c>
      <c r="DD41" s="17">
        <v>5.0482477288326597E-2</v>
      </c>
      <c r="DE41" s="17">
        <v>1.5217215997918201</v>
      </c>
      <c r="DG41" s="25">
        <f t="shared" si="0"/>
        <v>7.9999967107750175E-3</v>
      </c>
      <c r="DH41" s="94">
        <f t="shared" si="1"/>
        <v>1.0126372331066611</v>
      </c>
      <c r="DI41" s="25">
        <f t="shared" si="2"/>
        <v>1.9247000158608168E-2</v>
      </c>
      <c r="DJ41" s="40">
        <f t="shared" si="3"/>
        <v>-2.1027105831031072E-7</v>
      </c>
      <c r="DK41" s="40"/>
      <c r="DL41" s="40">
        <f t="shared" si="4"/>
        <v>-4.0590220831358509E-8</v>
      </c>
      <c r="DM41" s="40">
        <f t="shared" si="5"/>
        <v>-3.5704637990550176E-7</v>
      </c>
      <c r="DN41" s="40">
        <f t="shared" si="5"/>
        <v>-3.687068421864643E-7</v>
      </c>
      <c r="DO41" s="40">
        <f t="shared" si="6"/>
        <v>-7.5839052613959585E-7</v>
      </c>
      <c r="DP41" s="40">
        <f t="shared" si="7"/>
        <v>-6.1102979600910522E-7</v>
      </c>
      <c r="DQ41" s="72">
        <f t="shared" si="8"/>
        <v>1.1977952118924985E-3</v>
      </c>
      <c r="DR41" s="72">
        <f t="shared" si="9"/>
        <v>-5.3790105579528345E-7</v>
      </c>
      <c r="DS41" s="72">
        <f t="shared" si="10"/>
        <v>9.6574987239270551E-4</v>
      </c>
      <c r="DT41" s="72">
        <f t="shared" si="11"/>
        <v>1.5159142240272431E-4</v>
      </c>
      <c r="DU41" s="72">
        <f t="shared" si="12"/>
        <v>-1.3001332941508398E-6</v>
      </c>
      <c r="DV41" s="72">
        <f t="shared" si="13"/>
        <v>2.9153505285949451E-6</v>
      </c>
      <c r="DW41" s="72">
        <f t="shared" si="14"/>
        <v>-4.2592395173162188E-7</v>
      </c>
      <c r="DX41" s="72">
        <f t="shared" si="15"/>
        <v>5.5635356456540905E-6</v>
      </c>
      <c r="DY41" s="72">
        <f t="shared" si="16"/>
        <v>2.2495398288066958E-6</v>
      </c>
      <c r="DZ41" s="72">
        <f t="shared" si="17"/>
        <v>8.6752025362454583E-4</v>
      </c>
      <c r="EA41" s="72">
        <f t="shared" si="18"/>
        <v>5.2410952103689189E-7</v>
      </c>
      <c r="EB41" s="72">
        <f t="shared" si="19"/>
        <v>-9.124709646681385E-7</v>
      </c>
      <c r="EC41" s="72">
        <f t="shared" si="20"/>
        <v>-7.7318394504265757E-8</v>
      </c>
      <c r="ED41" s="72">
        <f t="shared" si="21"/>
        <v>5.0422846094373226E-6</v>
      </c>
      <c r="EE41" s="72">
        <f t="shared" si="22"/>
        <v>-2.2911843395870355E-4</v>
      </c>
      <c r="EF41" s="72">
        <f t="shared" si="23"/>
        <v>2.2667816117222201E-7</v>
      </c>
      <c r="EG41" s="72">
        <f t="shared" si="24"/>
        <v>-2.293117850427743E-6</v>
      </c>
      <c r="EH41" s="40">
        <f t="shared" si="25"/>
        <v>4.7173640029980881E-6</v>
      </c>
      <c r="EI41" s="69">
        <f t="shared" si="26"/>
        <v>-7.9701681008004344E-5</v>
      </c>
      <c r="EJ41" s="40">
        <f t="shared" si="27"/>
        <v>2.8781251175808185E-4</v>
      </c>
      <c r="EK41" s="40">
        <f t="shared" si="28"/>
        <v>1.552244387671956E-6</v>
      </c>
      <c r="EL41" s="40">
        <f t="shared" si="29"/>
        <v>4.7716417334197275E-6</v>
      </c>
      <c r="EM41" s="69">
        <f t="shared" si="30"/>
        <v>9.092275493368656E-6</v>
      </c>
      <c r="EN41" s="40">
        <f t="shared" si="31"/>
        <v>-1.0683708837096666E-6</v>
      </c>
      <c r="EO41" s="40">
        <f t="shared" si="32"/>
        <v>-1.1018531878356913E-6</v>
      </c>
      <c r="EP41" s="40"/>
      <c r="EQ41" s="40"/>
      <c r="ER41" s="40"/>
      <c r="ES41" s="40"/>
    </row>
    <row r="42" spans="1:149" x14ac:dyDescent="0.25">
      <c r="A42" s="15" t="s">
        <v>212</v>
      </c>
      <c r="I42" s="15"/>
      <c r="Z42" s="5"/>
      <c r="AA42" s="5"/>
      <c r="AT42" s="5"/>
      <c r="AU42" s="5"/>
      <c r="BD42" s="5"/>
      <c r="BE42" s="5"/>
      <c r="CE42" s="5"/>
      <c r="DG42" s="25" t="e">
        <f t="shared" si="0"/>
        <v>#DIV/0!</v>
      </c>
      <c r="DH42" s="94" t="e">
        <f t="shared" si="1"/>
        <v>#DIV/0!</v>
      </c>
      <c r="DI42" s="25" t="e">
        <f t="shared" si="2"/>
        <v>#DIV/0!</v>
      </c>
      <c r="DJ42" s="40">
        <f t="shared" si="3"/>
        <v>0</v>
      </c>
      <c r="DK42" s="40"/>
      <c r="DL42" s="40">
        <f t="shared" si="4"/>
        <v>0</v>
      </c>
      <c r="DM42" s="40">
        <f t="shared" si="5"/>
        <v>0</v>
      </c>
      <c r="DN42" s="40">
        <f t="shared" si="5"/>
        <v>0</v>
      </c>
      <c r="DO42" s="40">
        <f t="shared" si="6"/>
        <v>0</v>
      </c>
      <c r="DP42" s="40">
        <f t="shared" si="7"/>
        <v>0</v>
      </c>
      <c r="DQ42" s="72" t="e">
        <f t="shared" si="8"/>
        <v>#DIV/0!</v>
      </c>
      <c r="DR42" s="72" t="e">
        <f t="shared" si="9"/>
        <v>#DIV/0!</v>
      </c>
      <c r="DS42" s="72" t="e">
        <f t="shared" si="10"/>
        <v>#DIV/0!</v>
      </c>
      <c r="DT42" s="72" t="e">
        <f t="shared" si="11"/>
        <v>#DIV/0!</v>
      </c>
      <c r="DU42" s="72" t="e">
        <f t="shared" si="12"/>
        <v>#DIV/0!</v>
      </c>
      <c r="DV42" s="72" t="e">
        <f t="shared" si="13"/>
        <v>#DIV/0!</v>
      </c>
      <c r="DW42" s="72" t="e">
        <f t="shared" si="14"/>
        <v>#DIV/0!</v>
      </c>
      <c r="DX42" s="72" t="e">
        <f t="shared" si="15"/>
        <v>#DIV/0!</v>
      </c>
      <c r="DY42" s="72" t="e">
        <f t="shared" si="16"/>
        <v>#DIV/0!</v>
      </c>
      <c r="DZ42" s="72" t="e">
        <f t="shared" si="17"/>
        <v>#DIV/0!</v>
      </c>
      <c r="EA42" s="72" t="e">
        <f t="shared" si="18"/>
        <v>#DIV/0!</v>
      </c>
      <c r="EB42" s="72" t="e">
        <f t="shared" si="19"/>
        <v>#DIV/0!</v>
      </c>
      <c r="EC42" s="72" t="e">
        <f t="shared" si="20"/>
        <v>#DIV/0!</v>
      </c>
      <c r="ED42" s="72" t="e">
        <f t="shared" si="21"/>
        <v>#DIV/0!</v>
      </c>
      <c r="EE42" s="72" t="e">
        <f t="shared" si="22"/>
        <v>#DIV/0!</v>
      </c>
      <c r="EF42" s="72" t="e">
        <f t="shared" si="23"/>
        <v>#DIV/0!</v>
      </c>
      <c r="EG42" s="72" t="e">
        <f t="shared" si="24"/>
        <v>#DIV/0!</v>
      </c>
      <c r="EH42" s="40" t="e">
        <f t="shared" si="25"/>
        <v>#DIV/0!</v>
      </c>
      <c r="EI42" s="69" t="e">
        <f t="shared" si="26"/>
        <v>#DIV/0!</v>
      </c>
      <c r="EJ42" s="40" t="e">
        <f t="shared" si="27"/>
        <v>#DIV/0!</v>
      </c>
      <c r="EK42" s="40" t="e">
        <f t="shared" si="28"/>
        <v>#DIV/0!</v>
      </c>
      <c r="EL42" s="40" t="e">
        <f t="shared" si="29"/>
        <v>#DIV/0!</v>
      </c>
      <c r="EM42" s="69" t="e">
        <f t="shared" si="30"/>
        <v>#DIV/0!</v>
      </c>
      <c r="EN42" s="40" t="e">
        <f t="shared" si="31"/>
        <v>#DIV/0!</v>
      </c>
      <c r="EO42" s="40" t="e">
        <f t="shared" si="32"/>
        <v>#DIV/0!</v>
      </c>
      <c r="EP42" s="40"/>
      <c r="EQ42" s="40"/>
      <c r="ER42" s="40"/>
      <c r="ES42" s="40"/>
    </row>
    <row r="43" spans="1:149" x14ac:dyDescent="0.25">
      <c r="A43" s="15" t="s">
        <v>213</v>
      </c>
      <c r="B43" s="15">
        <v>337.10540666999998</v>
      </c>
      <c r="D43" s="15">
        <v>2434.9191593</v>
      </c>
      <c r="E43" s="15">
        <v>68.764406949999994</v>
      </c>
      <c r="F43" s="15">
        <v>66.642402759999996</v>
      </c>
      <c r="G43" s="15">
        <v>10.013851089999999</v>
      </c>
      <c r="H43" s="15">
        <v>108.32085323</v>
      </c>
      <c r="I43" s="15"/>
      <c r="J43" s="17" t="s">
        <v>213</v>
      </c>
      <c r="K43" s="17">
        <v>0</v>
      </c>
      <c r="L43" s="17">
        <v>1.20311007001628</v>
      </c>
      <c r="M43" s="17">
        <v>0.109298037886634</v>
      </c>
      <c r="N43" s="17">
        <v>0.57932855906673097</v>
      </c>
      <c r="O43" s="17">
        <v>0.57932855906673097</v>
      </c>
      <c r="P43" s="17">
        <v>1.7205461084881599</v>
      </c>
      <c r="Q43" s="17">
        <v>0</v>
      </c>
      <c r="R43" s="17">
        <v>2.9342894861797701E-4</v>
      </c>
      <c r="S43" s="17">
        <v>1.4326117297574299E-3</v>
      </c>
      <c r="T43" s="17">
        <v>0.28035986301884602</v>
      </c>
      <c r="U43" s="17">
        <v>2.78566083348537E-4</v>
      </c>
      <c r="V43" s="17">
        <v>5.9921009983528999E-2</v>
      </c>
      <c r="W43" s="17">
        <v>9.7511153971902003E-3</v>
      </c>
      <c r="X43" s="17">
        <v>5.9764881211660202E-3</v>
      </c>
      <c r="Y43" s="17">
        <v>2.54271656347023</v>
      </c>
      <c r="Z43" s="5">
        <v>9.6498326081229295E-8</v>
      </c>
      <c r="AA43" s="5">
        <v>3.8599173206346999E-7</v>
      </c>
      <c r="AB43" s="17">
        <v>337.10532984694402</v>
      </c>
      <c r="AC43" s="17">
        <v>2.1220031146238001</v>
      </c>
      <c r="AD43" s="17">
        <v>30.924130931618102</v>
      </c>
      <c r="AE43" s="17">
        <v>9.15206419352171</v>
      </c>
      <c r="AF43" s="17">
        <v>0.83409612632483898</v>
      </c>
      <c r="AG43" s="17">
        <v>22.222298812811001</v>
      </c>
      <c r="AH43" s="17">
        <v>3.50972095398402</v>
      </c>
      <c r="AI43" s="17">
        <v>10.6015728745025</v>
      </c>
      <c r="AJ43" s="17">
        <v>8.0294552905448596E-2</v>
      </c>
      <c r="AK43" s="17">
        <v>1.8501485973893701</v>
      </c>
      <c r="AL43" s="17">
        <v>2.5974424154001901E-2</v>
      </c>
      <c r="AM43" s="17">
        <v>0</v>
      </c>
      <c r="AN43" s="17">
        <v>0</v>
      </c>
      <c r="AO43" s="17">
        <v>2.52761734219732</v>
      </c>
      <c r="AP43" s="17">
        <v>2.52761734219732</v>
      </c>
      <c r="AQ43" s="17">
        <v>0</v>
      </c>
      <c r="AR43" s="17">
        <v>0</v>
      </c>
      <c r="AS43" s="17">
        <v>0.30221473357404799</v>
      </c>
      <c r="AT43" s="5">
        <v>8.0783871062695604E-7</v>
      </c>
      <c r="AU43" s="5">
        <v>1.5599682821790799E-6</v>
      </c>
      <c r="AV43" s="17">
        <v>19.479349409855701</v>
      </c>
      <c r="AW43" s="17">
        <v>0.374266581502954</v>
      </c>
      <c r="AX43" s="17">
        <v>5.8521476019368301E-2</v>
      </c>
      <c r="AY43" s="17">
        <v>0</v>
      </c>
      <c r="AZ43" s="17">
        <v>32.319938612536298</v>
      </c>
      <c r="BA43" s="17">
        <v>0.15906950219753099</v>
      </c>
      <c r="BB43" s="17">
        <v>9.9963349519667901E-4</v>
      </c>
      <c r="BC43" s="17">
        <v>7.3306575390907E-3</v>
      </c>
      <c r="BD43" s="5">
        <v>7.0814366870043002E-5</v>
      </c>
      <c r="BE43" s="17">
        <v>1.4377446251205599E-4</v>
      </c>
      <c r="BF43" s="17">
        <v>0</v>
      </c>
      <c r="BG43" s="17">
        <v>0</v>
      </c>
      <c r="BH43" s="17">
        <v>1.85121177182874</v>
      </c>
      <c r="BI43" s="17">
        <v>1.28266567046633</v>
      </c>
      <c r="BJ43" s="17">
        <v>2.3349495258188701E-2</v>
      </c>
      <c r="BK43" s="17">
        <v>2.24338294403016E-2</v>
      </c>
      <c r="BL43" s="17">
        <v>109.689640589295</v>
      </c>
      <c r="BM43" s="17">
        <v>2191.4266079423701</v>
      </c>
      <c r="BN43" s="17">
        <v>224.012485082094</v>
      </c>
      <c r="BO43" s="17">
        <v>2434.9184424343198</v>
      </c>
      <c r="BP43" s="17">
        <v>0</v>
      </c>
      <c r="BQ43" s="17">
        <v>2.11553452275936</v>
      </c>
      <c r="BR43" s="17">
        <v>0</v>
      </c>
      <c r="BS43" s="17">
        <v>0.17460306908605999</v>
      </c>
      <c r="BT43" s="17">
        <v>5.7662280214562601E-4</v>
      </c>
      <c r="BU43" s="17">
        <v>1.92587547158914E-3</v>
      </c>
      <c r="BV43" s="17">
        <v>1.60163100536053E-3</v>
      </c>
      <c r="BW43" s="17">
        <v>4.5271185822931298E-2</v>
      </c>
      <c r="BX43" s="17">
        <v>4.0088028142220102E-2</v>
      </c>
      <c r="BY43" s="17">
        <v>17.711278985084402</v>
      </c>
      <c r="BZ43" s="17">
        <v>0.38921112352166298</v>
      </c>
      <c r="CA43" s="17">
        <v>0.25055784662665198</v>
      </c>
      <c r="CB43" s="17">
        <v>30.9241599777333</v>
      </c>
      <c r="CC43" s="17">
        <v>0.229503836697035</v>
      </c>
      <c r="CD43" s="17">
        <v>0</v>
      </c>
      <c r="CE43" s="5">
        <v>4.1784748213649901E-7</v>
      </c>
      <c r="CF43" s="17">
        <v>0.17490616796133099</v>
      </c>
      <c r="CG43" s="17">
        <v>68.764383758824195</v>
      </c>
      <c r="CH43" s="17">
        <v>66.642380644200401</v>
      </c>
      <c r="CI43" s="17">
        <v>2.1220031146238001</v>
      </c>
      <c r="CJ43" s="17">
        <v>8.8410650742682007E-2</v>
      </c>
      <c r="CK43" s="17">
        <v>0</v>
      </c>
      <c r="CL43" s="17">
        <v>0.85535509129890797</v>
      </c>
      <c r="CM43" s="17">
        <v>0.205070088259836</v>
      </c>
      <c r="CN43" s="17">
        <v>5.5555839653433399</v>
      </c>
      <c r="CO43" s="17">
        <v>1.1591922816735201</v>
      </c>
      <c r="CP43" s="17">
        <v>0.83408587780882604</v>
      </c>
      <c r="CQ43" s="17">
        <v>22.2223261742643</v>
      </c>
      <c r="CR43" s="17">
        <v>3.9887046057299397E-2</v>
      </c>
      <c r="CS43" s="17">
        <v>0.19798355420118199</v>
      </c>
      <c r="CT43" s="17">
        <v>3.5097422127129501</v>
      </c>
      <c r="CU43" s="17">
        <v>6.2037672126413002E-3</v>
      </c>
      <c r="CV43" s="17">
        <v>10.0138510290183</v>
      </c>
      <c r="CW43" s="17">
        <v>26.8695044920042</v>
      </c>
      <c r="CX43" s="17">
        <v>0</v>
      </c>
      <c r="CY43" s="17">
        <v>0</v>
      </c>
      <c r="CZ43" s="17">
        <v>2.2453224334481101</v>
      </c>
      <c r="DA43" s="17">
        <v>0.12035649996193</v>
      </c>
      <c r="DB43" s="17">
        <v>0</v>
      </c>
      <c r="DC43" s="17">
        <v>108.32082093938899</v>
      </c>
      <c r="DD43" s="17">
        <v>0.114441318328564</v>
      </c>
      <c r="DE43" s="17">
        <v>3.44967247481395</v>
      </c>
      <c r="DG43" s="25">
        <f t="shared" si="0"/>
        <v>8.0000007681494002E-3</v>
      </c>
      <c r="DH43" s="94">
        <f t="shared" si="1"/>
        <v>1.0126367178353637</v>
      </c>
      <c r="DI43" s="25">
        <f t="shared" si="2"/>
        <v>1.9246996551854946E-2</v>
      </c>
      <c r="DJ43" s="40">
        <f t="shared" si="3"/>
        <v>-2.2789031099138801E-7</v>
      </c>
      <c r="DK43" s="40"/>
      <c r="DL43" s="40">
        <f t="shared" si="4"/>
        <v>-2.9441046431562554E-7</v>
      </c>
      <c r="DM43" s="40">
        <f t="shared" si="5"/>
        <v>-3.3725551964929039E-7</v>
      </c>
      <c r="DN43" s="40">
        <f t="shared" si="5"/>
        <v>-3.3185777641989381E-7</v>
      </c>
      <c r="DO43" s="40">
        <f t="shared" si="6"/>
        <v>-6.0897350222063883E-9</v>
      </c>
      <c r="DP43" s="40">
        <f t="shared" si="7"/>
        <v>-2.9810152006729905E-7</v>
      </c>
      <c r="DQ43" s="72">
        <f t="shared" si="8"/>
        <v>1.1954512308907583E-3</v>
      </c>
      <c r="DR43" s="72">
        <f t="shared" si="9"/>
        <v>-4.8948036950965335E-7</v>
      </c>
      <c r="DS43" s="72">
        <f t="shared" si="10"/>
        <v>9.6793475810342416E-4</v>
      </c>
      <c r="DT43" s="72">
        <f t="shared" si="11"/>
        <v>1.5152993646835839E-4</v>
      </c>
      <c r="DU43" s="72">
        <f t="shared" si="12"/>
        <v>3.3466346228159476E-6</v>
      </c>
      <c r="DV43" s="72">
        <f t="shared" si="13"/>
        <v>-1.6796348156156834E-7</v>
      </c>
      <c r="DW43" s="72">
        <f t="shared" si="14"/>
        <v>1.0722072845546257E-7</v>
      </c>
      <c r="DX43" s="72">
        <f t="shared" si="15"/>
        <v>-1.6118841102851633E-6</v>
      </c>
      <c r="DY43" s="72">
        <f t="shared" si="16"/>
        <v>2.547902240357776E-6</v>
      </c>
      <c r="DZ43" s="72">
        <f t="shared" si="17"/>
        <v>8.6674153790438583E-4</v>
      </c>
      <c r="EA43" s="72">
        <f t="shared" si="18"/>
        <v>-1.1807711084817923E-6</v>
      </c>
      <c r="EB43" s="72">
        <f t="shared" si="19"/>
        <v>1.0640293471007429E-6</v>
      </c>
      <c r="EC43" s="72">
        <f t="shared" si="20"/>
        <v>-7.8583479254687937E-7</v>
      </c>
      <c r="ED43" s="72">
        <f t="shared" si="21"/>
        <v>1.6949083099474816E-6</v>
      </c>
      <c r="EE43" s="72">
        <f t="shared" si="22"/>
        <v>-2.3016527722090021E-4</v>
      </c>
      <c r="EF43" s="72">
        <f t="shared" si="23"/>
        <v>2.0085755094679984E-7</v>
      </c>
      <c r="EG43" s="72">
        <f t="shared" si="24"/>
        <v>3.6796650678195833E-7</v>
      </c>
      <c r="EH43" s="40">
        <f t="shared" si="25"/>
        <v>3.2418999336523051E-6</v>
      </c>
      <c r="EI43" s="69">
        <f t="shared" si="26"/>
        <v>-8.5502854282135939E-5</v>
      </c>
      <c r="EJ43" s="40">
        <f t="shared" si="27"/>
        <v>2.8832972930506494E-4</v>
      </c>
      <c r="EK43" s="40">
        <f t="shared" si="28"/>
        <v>2.0615625952709259E-6</v>
      </c>
      <c r="EL43" s="40">
        <f t="shared" si="29"/>
        <v>8.3843497926069761E-7</v>
      </c>
      <c r="EM43" s="69">
        <f t="shared" si="30"/>
        <v>-3.0329253176429036E-6</v>
      </c>
      <c r="EN43" s="40">
        <f t="shared" si="31"/>
        <v>-1.0125291163678859E-6</v>
      </c>
      <c r="EO43" s="40">
        <f t="shared" si="32"/>
        <v>-1.0447697105966843E-6</v>
      </c>
      <c r="EP43" s="40"/>
      <c r="EQ43" s="40"/>
      <c r="ER43" s="40"/>
      <c r="ES43" s="40"/>
    </row>
    <row r="44" spans="1:149" x14ac:dyDescent="0.25">
      <c r="A44" s="15" t="s">
        <v>214</v>
      </c>
      <c r="B44" s="15">
        <v>2328.5711488000002</v>
      </c>
      <c r="D44" s="15">
        <v>15773.576138</v>
      </c>
      <c r="E44" s="15">
        <v>444.33283094000001</v>
      </c>
      <c r="F44" s="15">
        <v>430.22983065</v>
      </c>
      <c r="G44" s="15">
        <v>123.26681745</v>
      </c>
      <c r="H44" s="15">
        <v>616.32886880000001</v>
      </c>
      <c r="I44" s="15"/>
      <c r="J44" s="17" t="s">
        <v>214</v>
      </c>
      <c r="K44" s="17">
        <v>0</v>
      </c>
      <c r="L44" s="17">
        <v>6.8455077552359098</v>
      </c>
      <c r="M44" s="17">
        <v>0.62188930039842005</v>
      </c>
      <c r="N44" s="17">
        <v>3.2962887277545598</v>
      </c>
      <c r="O44" s="17">
        <v>3.2962887277545598</v>
      </c>
      <c r="P44" s="17">
        <v>9.7896388984060501</v>
      </c>
      <c r="Q44" s="17">
        <v>0</v>
      </c>
      <c r="R44" s="17">
        <v>1.8943006008697201E-3</v>
      </c>
      <c r="S44" s="17">
        <v>9.2486472583872097E-3</v>
      </c>
      <c r="T44" s="17">
        <v>1.59520374067438</v>
      </c>
      <c r="U44" s="17">
        <v>1.7983582936340599E-3</v>
      </c>
      <c r="V44" s="17">
        <v>0.34094197676006199</v>
      </c>
      <c r="W44" s="17">
        <v>6.2951228948891297E-2</v>
      </c>
      <c r="X44" s="17">
        <v>3.85829982274839E-2</v>
      </c>
      <c r="Y44" s="17">
        <v>14.467666444889799</v>
      </c>
      <c r="Z44" s="5">
        <v>6.2297255499153896E-7</v>
      </c>
      <c r="AA44" s="5">
        <v>2.4918841240761201E-6</v>
      </c>
      <c r="AB44" s="17">
        <v>2328.5711009476499</v>
      </c>
      <c r="AC44" s="17">
        <v>14.102992896818099</v>
      </c>
      <c r="AD44" s="17">
        <v>199.639968120063</v>
      </c>
      <c r="AE44" s="17">
        <v>59.083854549733502</v>
      </c>
      <c r="AF44" s="17">
        <v>5.3847542124263503</v>
      </c>
      <c r="AG44" s="17">
        <v>143.46266162028601</v>
      </c>
      <c r="AH44" s="17">
        <v>22.658033157184001</v>
      </c>
      <c r="AI44" s="17">
        <v>60.321388985743098</v>
      </c>
      <c r="AJ44" s="17">
        <v>0.45686324070863599</v>
      </c>
      <c r="AK44" s="17">
        <v>10.5270708985173</v>
      </c>
      <c r="AL44" s="17">
        <v>0.14779067906843901</v>
      </c>
      <c r="AM44" s="17">
        <v>0</v>
      </c>
      <c r="AN44" s="17">
        <v>0</v>
      </c>
      <c r="AO44" s="17">
        <v>14.3817584434246</v>
      </c>
      <c r="AP44" s="17">
        <v>14.3817584434246</v>
      </c>
      <c r="AQ44" s="17">
        <v>0</v>
      </c>
      <c r="AR44" s="17">
        <v>0</v>
      </c>
      <c r="AS44" s="17">
        <v>1.7195569230164101</v>
      </c>
      <c r="AT44" s="5">
        <v>5.2152683811987802E-6</v>
      </c>
      <c r="AU44" s="5">
        <v>1.00707830330261E-5</v>
      </c>
      <c r="AV44" s="17">
        <v>126.188532835529</v>
      </c>
      <c r="AW44" s="17">
        <v>2.1295187859231599</v>
      </c>
      <c r="AX44" s="17">
        <v>0.33297871523442002</v>
      </c>
      <c r="AY44" s="17">
        <v>0</v>
      </c>
      <c r="AZ44" s="17">
        <v>183.89538218646501</v>
      </c>
      <c r="BA44" s="17">
        <v>0.90508069125933499</v>
      </c>
      <c r="BB44" s="17">
        <v>6.4534436989147704E-3</v>
      </c>
      <c r="BC44" s="17">
        <v>4.7325241173520202E-2</v>
      </c>
      <c r="BD44" s="17">
        <v>4.57162298097962E-4</v>
      </c>
      <c r="BE44" s="17">
        <v>9.2817878343446996E-4</v>
      </c>
      <c r="BF44" s="17">
        <v>0</v>
      </c>
      <c r="BG44" s="17">
        <v>0</v>
      </c>
      <c r="BH44" s="17">
        <v>10.533116617089201</v>
      </c>
      <c r="BI44" s="17">
        <v>8.2806300458671593</v>
      </c>
      <c r="BJ44" s="17">
        <v>0.15073970660890501</v>
      </c>
      <c r="BK44" s="17">
        <v>0.14482820358581699</v>
      </c>
      <c r="BL44" s="17">
        <v>624.11673774588303</v>
      </c>
      <c r="BM44" s="17">
        <v>14196.217206179501</v>
      </c>
      <c r="BN44" s="17">
        <v>1451.16816120658</v>
      </c>
      <c r="BO44" s="17">
        <v>15773.5739002216</v>
      </c>
      <c r="BP44" s="17">
        <v>0</v>
      </c>
      <c r="BQ44" s="17">
        <v>12.0370641522059</v>
      </c>
      <c r="BR44" s="17">
        <v>0</v>
      </c>
      <c r="BS44" s="17">
        <v>1.00566441545704</v>
      </c>
      <c r="BT44" s="17">
        <v>3.72256181086768E-3</v>
      </c>
      <c r="BU44" s="17">
        <v>1.2433093052640801E-2</v>
      </c>
      <c r="BV44" s="17">
        <v>1.0339764401554199E-2</v>
      </c>
      <c r="BW44" s="17">
        <v>0.27514567784476102</v>
      </c>
      <c r="BX44" s="17">
        <v>0.258800134559103</v>
      </c>
      <c r="BY44" s="17">
        <v>100.774438206752</v>
      </c>
      <c r="BZ44" s="17">
        <v>2.5126659274569101</v>
      </c>
      <c r="CA44" s="17">
        <v>1.6175502462011599</v>
      </c>
      <c r="CB44" s="17">
        <v>199.64015365223099</v>
      </c>
      <c r="CC44" s="17">
        <v>1.4816305482343699</v>
      </c>
      <c r="CD44" s="17">
        <v>0</v>
      </c>
      <c r="CE44" s="5">
        <v>2.6975569414176802E-6</v>
      </c>
      <c r="CF44" s="17">
        <v>1.12915792777658</v>
      </c>
      <c r="CG44" s="17">
        <v>444.33274088714302</v>
      </c>
      <c r="CH44" s="17">
        <v>430.22974799032397</v>
      </c>
      <c r="CI44" s="17">
        <v>14.102992896818099</v>
      </c>
      <c r="CJ44" s="17">
        <v>0.57076102342961998</v>
      </c>
      <c r="CK44" s="17">
        <v>0</v>
      </c>
      <c r="CL44" s="17">
        <v>5.5219957320722797</v>
      </c>
      <c r="CM44" s="17">
        <v>1.32389141145411</v>
      </c>
      <c r="CN44" s="17">
        <v>35.865712329128002</v>
      </c>
      <c r="CO44" s="17">
        <v>7.4835102398077504</v>
      </c>
      <c r="CP44" s="17">
        <v>5.3846918099395298</v>
      </c>
      <c r="CQ44" s="17">
        <v>143.462832315349</v>
      </c>
      <c r="CR44" s="17">
        <v>0.22695093700807401</v>
      </c>
      <c r="CS44" s="17">
        <v>1.27814118542524</v>
      </c>
      <c r="CT44" s="17">
        <v>22.658203262509801</v>
      </c>
      <c r="CU44" s="17">
        <v>4.0050244749417097E-2</v>
      </c>
      <c r="CV44" s="17">
        <v>123.266692107298</v>
      </c>
      <c r="CW44" s="17">
        <v>152.88333057510599</v>
      </c>
      <c r="CX44" s="17">
        <v>0</v>
      </c>
      <c r="CY44" s="17">
        <v>0</v>
      </c>
      <c r="CZ44" s="17">
        <v>12.7755479441925</v>
      </c>
      <c r="DA44" s="17">
        <v>0.68480935657019604</v>
      </c>
      <c r="DB44" s="17">
        <v>0</v>
      </c>
      <c r="DC44" s="17">
        <v>616.32861759288301</v>
      </c>
      <c r="DD44" s="17">
        <v>0.65115379030182097</v>
      </c>
      <c r="DE44" s="17">
        <v>19.6281128236791</v>
      </c>
      <c r="DG44" s="25">
        <f t="shared" si="0"/>
        <v>7.9999962997451199E-3</v>
      </c>
      <c r="DH44" s="94">
        <f t="shared" si="1"/>
        <v>1.01263631110205</v>
      </c>
      <c r="DI44" s="25">
        <f t="shared" si="2"/>
        <v>1.924699555190543E-2</v>
      </c>
      <c r="DJ44" s="40">
        <f t="shared" si="3"/>
        <v>-2.0550091527093421E-8</v>
      </c>
      <c r="DK44" s="40"/>
      <c r="DL44" s="40">
        <f t="shared" si="4"/>
        <v>-1.4186880521972052E-7</v>
      </c>
      <c r="DM44" s="40">
        <f t="shared" si="5"/>
        <v>-2.026698247787182E-7</v>
      </c>
      <c r="DN44" s="40">
        <f t="shared" si="5"/>
        <v>-1.9212911364130243E-7</v>
      </c>
      <c r="DO44" s="40">
        <f t="shared" si="6"/>
        <v>-1.0168405788271378E-6</v>
      </c>
      <c r="DP44" s="40">
        <f t="shared" si="7"/>
        <v>-4.0758616011644618E-7</v>
      </c>
      <c r="DQ44" s="72">
        <f t="shared" si="8"/>
        <v>1.1952580391709753E-3</v>
      </c>
      <c r="DR44" s="72">
        <f t="shared" si="9"/>
        <v>2.6695692982521415E-7</v>
      </c>
      <c r="DS44" s="72">
        <f t="shared" si="10"/>
        <v>9.6594878807178654E-4</v>
      </c>
      <c r="DT44" s="72">
        <f t="shared" si="11"/>
        <v>1.5136759411962366E-4</v>
      </c>
      <c r="DU44" s="72">
        <f t="shared" si="12"/>
        <v>-1.141576268667202E-6</v>
      </c>
      <c r="DV44" s="72">
        <f t="shared" si="13"/>
        <v>2.0406781228956834E-6</v>
      </c>
      <c r="DW44" s="72">
        <f t="shared" si="14"/>
        <v>6.5501647732645942E-8</v>
      </c>
      <c r="DX44" s="72">
        <f t="shared" si="15"/>
        <v>-2.1498157316832919E-6</v>
      </c>
      <c r="DY44" s="72">
        <f t="shared" si="16"/>
        <v>4.2190066288537996E-6</v>
      </c>
      <c r="DZ44" s="72">
        <f t="shared" si="17"/>
        <v>8.6737040225009197E-4</v>
      </c>
      <c r="EA44" s="72">
        <f t="shared" si="18"/>
        <v>4.6484224558604034E-8</v>
      </c>
      <c r="EB44" s="72">
        <f t="shared" si="19"/>
        <v>2.7189473067396616E-7</v>
      </c>
      <c r="EC44" s="72">
        <f t="shared" si="20"/>
        <v>-6.2527253275512179E-7</v>
      </c>
      <c r="ED44" s="72">
        <f t="shared" si="21"/>
        <v>9.3334761575148526E-7</v>
      </c>
      <c r="EE44" s="72">
        <f t="shared" si="22"/>
        <v>-2.2924800196080935E-4</v>
      </c>
      <c r="EF44" s="72">
        <f t="shared" si="23"/>
        <v>2.4808304661686203E-7</v>
      </c>
      <c r="EG44" s="72">
        <f t="shared" si="24"/>
        <v>-2.1911502151491438E-7</v>
      </c>
      <c r="EH44" s="40">
        <f t="shared" si="25"/>
        <v>4.0018585578417425E-6</v>
      </c>
      <c r="EI44" s="69">
        <f t="shared" si="26"/>
        <v>-8.4452321422142371E-5</v>
      </c>
      <c r="EJ44" s="40">
        <f t="shared" si="27"/>
        <v>2.8872616213662753E-4</v>
      </c>
      <c r="EK44" s="40">
        <f t="shared" si="28"/>
        <v>4.4765704351668918E-6</v>
      </c>
      <c r="EL44" s="40">
        <f t="shared" si="29"/>
        <v>-3.208752066854525E-6</v>
      </c>
      <c r="EM44" s="69">
        <f t="shared" si="30"/>
        <v>3.0973786843422271E-6</v>
      </c>
      <c r="EN44" s="40">
        <f t="shared" si="31"/>
        <v>-1.072013354362406E-6</v>
      </c>
      <c r="EO44" s="40">
        <f t="shared" si="32"/>
        <v>-1.1071541038875027E-6</v>
      </c>
      <c r="EP44" s="40"/>
      <c r="EQ44" s="40"/>
      <c r="ER44" s="40"/>
      <c r="ES44" s="40"/>
    </row>
    <row r="45" spans="1:149" x14ac:dyDescent="0.25">
      <c r="A45" s="15" t="s">
        <v>215</v>
      </c>
      <c r="I45" s="15"/>
      <c r="Z45" s="5"/>
      <c r="AA45" s="5"/>
      <c r="AT45" s="5"/>
      <c r="AU45" s="5"/>
      <c r="CE45" s="5"/>
      <c r="DG45" s="25" t="e">
        <f t="shared" si="0"/>
        <v>#DIV/0!</v>
      </c>
      <c r="DH45" s="94" t="e">
        <f t="shared" si="1"/>
        <v>#DIV/0!</v>
      </c>
      <c r="DI45" s="25" t="e">
        <f t="shared" si="2"/>
        <v>#DIV/0!</v>
      </c>
      <c r="DJ45" s="40">
        <f t="shared" si="3"/>
        <v>0</v>
      </c>
      <c r="DK45" s="40"/>
      <c r="DL45" s="40">
        <f t="shared" si="4"/>
        <v>0</v>
      </c>
      <c r="DM45" s="40">
        <f t="shared" si="5"/>
        <v>0</v>
      </c>
      <c r="DN45" s="40">
        <f t="shared" si="5"/>
        <v>0</v>
      </c>
      <c r="DO45" s="40">
        <f t="shared" si="6"/>
        <v>0</v>
      </c>
      <c r="DP45" s="40">
        <f t="shared" si="7"/>
        <v>0</v>
      </c>
      <c r="DQ45" s="72" t="e">
        <f t="shared" si="8"/>
        <v>#DIV/0!</v>
      </c>
      <c r="DR45" s="72" t="e">
        <f t="shared" si="9"/>
        <v>#DIV/0!</v>
      </c>
      <c r="DS45" s="72" t="e">
        <f t="shared" si="10"/>
        <v>#DIV/0!</v>
      </c>
      <c r="DT45" s="72" t="e">
        <f t="shared" si="11"/>
        <v>#DIV/0!</v>
      </c>
      <c r="DU45" s="72" t="e">
        <f t="shared" si="12"/>
        <v>#DIV/0!</v>
      </c>
      <c r="DV45" s="72" t="e">
        <f t="shared" si="13"/>
        <v>#DIV/0!</v>
      </c>
      <c r="DW45" s="72" t="e">
        <f t="shared" si="14"/>
        <v>#DIV/0!</v>
      </c>
      <c r="DX45" s="72" t="e">
        <f t="shared" si="15"/>
        <v>#DIV/0!</v>
      </c>
      <c r="DY45" s="72" t="e">
        <f t="shared" si="16"/>
        <v>#DIV/0!</v>
      </c>
      <c r="DZ45" s="72" t="e">
        <f t="shared" si="17"/>
        <v>#DIV/0!</v>
      </c>
      <c r="EA45" s="72" t="e">
        <f t="shared" si="18"/>
        <v>#DIV/0!</v>
      </c>
      <c r="EB45" s="72" t="e">
        <f t="shared" si="19"/>
        <v>#DIV/0!</v>
      </c>
      <c r="EC45" s="72" t="e">
        <f t="shared" si="20"/>
        <v>#DIV/0!</v>
      </c>
      <c r="ED45" s="72" t="e">
        <f t="shared" si="21"/>
        <v>#DIV/0!</v>
      </c>
      <c r="EE45" s="72" t="e">
        <f t="shared" si="22"/>
        <v>#DIV/0!</v>
      </c>
      <c r="EF45" s="72" t="e">
        <f t="shared" si="23"/>
        <v>#DIV/0!</v>
      </c>
      <c r="EG45" s="72" t="e">
        <f t="shared" si="24"/>
        <v>#DIV/0!</v>
      </c>
      <c r="EH45" s="40" t="e">
        <f t="shared" si="25"/>
        <v>#DIV/0!</v>
      </c>
      <c r="EI45" s="69" t="e">
        <f t="shared" si="26"/>
        <v>#DIV/0!</v>
      </c>
      <c r="EJ45" s="40" t="e">
        <f t="shared" si="27"/>
        <v>#DIV/0!</v>
      </c>
      <c r="EK45" s="40" t="e">
        <f t="shared" si="28"/>
        <v>#DIV/0!</v>
      </c>
      <c r="EL45" s="40" t="e">
        <f t="shared" si="29"/>
        <v>#DIV/0!</v>
      </c>
      <c r="EM45" s="69" t="e">
        <f t="shared" si="30"/>
        <v>#DIV/0!</v>
      </c>
      <c r="EN45" s="40" t="e">
        <f t="shared" si="31"/>
        <v>#DIV/0!</v>
      </c>
      <c r="EO45" s="40" t="e">
        <f t="shared" si="32"/>
        <v>#DIV/0!</v>
      </c>
      <c r="EP45" s="40"/>
      <c r="EQ45" s="40"/>
      <c r="ER45" s="40"/>
      <c r="ES45" s="40"/>
    </row>
    <row r="46" spans="1:149" x14ac:dyDescent="0.25">
      <c r="A46" s="15" t="s">
        <v>216</v>
      </c>
      <c r="B46" s="15">
        <v>0.43617161999999998</v>
      </c>
      <c r="D46" s="15">
        <v>2.8341857400000001</v>
      </c>
      <c r="E46" s="15">
        <v>7.2401590000000002E-2</v>
      </c>
      <c r="F46" s="15">
        <v>7.0228399999999996E-2</v>
      </c>
      <c r="G46" s="15">
        <v>1.8558400000000001E-3</v>
      </c>
      <c r="H46" s="15">
        <v>8.8475579999999998E-2</v>
      </c>
      <c r="I46" s="15"/>
      <c r="J46" s="17" t="s">
        <v>216</v>
      </c>
      <c r="K46" s="17">
        <v>0</v>
      </c>
      <c r="L46" s="17">
        <v>9.8269192963287497E-4</v>
      </c>
      <c r="M46" s="5">
        <v>8.9273172277297297E-5</v>
      </c>
      <c r="N46" s="17">
        <v>4.7318645395194998E-4</v>
      </c>
      <c r="O46" s="17">
        <v>4.7318645395194998E-4</v>
      </c>
      <c r="P46" s="17">
        <v>1.40532853883166E-3</v>
      </c>
      <c r="Q46" s="17">
        <v>0</v>
      </c>
      <c r="R46" s="5">
        <v>3.0922017008658598E-7</v>
      </c>
      <c r="S46" s="5">
        <v>1.50978389192943E-6</v>
      </c>
      <c r="T46" s="17">
        <v>2.2899086990106699E-4</v>
      </c>
      <c r="U46" s="5">
        <v>2.9354450977341903E-7</v>
      </c>
      <c r="V46" s="5">
        <v>4.8941191396154003E-5</v>
      </c>
      <c r="W46" s="5">
        <v>1.0275976785330401E-5</v>
      </c>
      <c r="X46" s="5">
        <v>6.2981420548179198E-6</v>
      </c>
      <c r="Y46" s="17">
        <v>2.0768793686183002E-3</v>
      </c>
      <c r="Z46" s="5">
        <v>1.01695299194761E-10</v>
      </c>
      <c r="AA46" s="5">
        <v>4.0677160667339E-10</v>
      </c>
      <c r="AB46" s="17">
        <v>0.436173492727503</v>
      </c>
      <c r="AC46" s="17">
        <v>2.17318408042461E-3</v>
      </c>
      <c r="AD46" s="17">
        <v>3.2588035516460202E-2</v>
      </c>
      <c r="AE46" s="17">
        <v>9.64452906518516E-3</v>
      </c>
      <c r="AF46" s="17">
        <v>8.7897187453496201E-4</v>
      </c>
      <c r="AG46" s="17">
        <v>2.34181032534709E-2</v>
      </c>
      <c r="AH46" s="17">
        <v>3.69859929341865E-3</v>
      </c>
      <c r="AI46" s="17">
        <v>8.6592866819887905E-3</v>
      </c>
      <c r="AJ46" s="5">
        <v>6.5583853754195594E-5</v>
      </c>
      <c r="AK46" s="17">
        <v>1.51118238846541E-3</v>
      </c>
      <c r="AL46" s="5">
        <v>2.1216311971648501E-5</v>
      </c>
      <c r="AM46" s="17">
        <v>0</v>
      </c>
      <c r="AN46" s="17">
        <v>0</v>
      </c>
      <c r="AO46" s="17">
        <v>2.0645278327794201E-3</v>
      </c>
      <c r="AP46" s="17">
        <v>2.0645278327794201E-3</v>
      </c>
      <c r="AQ46" s="17">
        <v>0</v>
      </c>
      <c r="AR46" s="17">
        <v>0</v>
      </c>
      <c r="AS46" s="17">
        <v>2.4684093205906102E-4</v>
      </c>
      <c r="AT46" s="5">
        <v>8.5132294472461503E-10</v>
      </c>
      <c r="AU46" s="5">
        <v>1.64392193065361E-9</v>
      </c>
      <c r="AV46" s="17">
        <v>2.26734868852549E-2</v>
      </c>
      <c r="AW46" s="17">
        <v>3.0570844035119601E-4</v>
      </c>
      <c r="AX46" s="5">
        <v>4.7803982519331698E-5</v>
      </c>
      <c r="AY46" s="17">
        <v>0</v>
      </c>
      <c r="AZ46" s="17">
        <v>2.6398495906987E-2</v>
      </c>
      <c r="BA46" s="17">
        <v>1.29924436404922E-4</v>
      </c>
      <c r="BB46" s="5">
        <v>1.05333763234621E-6</v>
      </c>
      <c r="BC46" s="5">
        <v>7.7252291428980796E-6</v>
      </c>
      <c r="BD46" s="5">
        <v>7.4625792974972002E-8</v>
      </c>
      <c r="BE46" s="5">
        <v>1.51517518477488E-7</v>
      </c>
      <c r="BF46" s="17">
        <v>0</v>
      </c>
      <c r="BG46" s="17">
        <v>0</v>
      </c>
      <c r="BH46" s="17">
        <v>1.51206165758031E-3</v>
      </c>
      <c r="BI46" s="17">
        <v>1.3516878145031E-3</v>
      </c>
      <c r="BJ46" s="5">
        <v>2.46060175157217E-5</v>
      </c>
      <c r="BK46" s="5">
        <v>2.3641054470697798E-5</v>
      </c>
      <c r="BL46" s="17">
        <v>8.9593597777740994E-2</v>
      </c>
      <c r="BM46" s="17">
        <v>2.5507658041083099</v>
      </c>
      <c r="BN46" s="17">
        <v>0.26074395321792099</v>
      </c>
      <c r="BO46" s="17">
        <v>2.8341832442114798</v>
      </c>
      <c r="BP46" s="17">
        <v>0</v>
      </c>
      <c r="BQ46" s="17">
        <v>1.72793351631695E-3</v>
      </c>
      <c r="BR46" s="17">
        <v>0</v>
      </c>
      <c r="BS46" s="17">
        <v>1.46395766023468E-4</v>
      </c>
      <c r="BT46" s="5">
        <v>6.0767413482365696E-7</v>
      </c>
      <c r="BU46" s="5">
        <v>2.0295434161719999E-6</v>
      </c>
      <c r="BV46" s="5">
        <v>1.6877551811372499E-6</v>
      </c>
      <c r="BW46" s="5">
        <v>4.2408818487960003E-5</v>
      </c>
      <c r="BX46" s="5">
        <v>4.2245043734188701E-5</v>
      </c>
      <c r="BY46" s="17">
        <v>1.44663491856677E-2</v>
      </c>
      <c r="BZ46" s="17">
        <v>4.1015327634385499E-4</v>
      </c>
      <c r="CA46" s="17">
        <v>2.6403930841008099E-4</v>
      </c>
      <c r="CB46" s="17">
        <v>3.2588035516460202E-2</v>
      </c>
      <c r="CC46" s="17">
        <v>2.4185596102228299E-4</v>
      </c>
      <c r="CD46" s="17">
        <v>0</v>
      </c>
      <c r="CE46" s="5">
        <v>4.4033245699609202E-10</v>
      </c>
      <c r="CF46" s="17">
        <v>1.84318259230476E-4</v>
      </c>
      <c r="CG46" s="17">
        <v>7.2401457349934098E-2</v>
      </c>
      <c r="CH46" s="17">
        <v>7.0228273269509506E-2</v>
      </c>
      <c r="CI46" s="17">
        <v>2.17318408042461E-3</v>
      </c>
      <c r="CJ46" s="5">
        <v>9.31667410726588E-5</v>
      </c>
      <c r="CK46" s="17">
        <v>0</v>
      </c>
      <c r="CL46" s="17">
        <v>9.0137160557107905E-4</v>
      </c>
      <c r="CM46" s="17">
        <v>2.16104432943666E-4</v>
      </c>
      <c r="CN46" s="17">
        <v>5.8545578906176697E-3</v>
      </c>
      <c r="CO46" s="17">
        <v>1.22155833705363E-3</v>
      </c>
      <c r="CP46" s="17">
        <v>8.7896614251778795E-4</v>
      </c>
      <c r="CQ46" s="17">
        <v>2.3418126402001801E-2</v>
      </c>
      <c r="CR46" s="5">
        <v>3.2581367989991003E-5</v>
      </c>
      <c r="CS46" s="17">
        <v>2.0863726803243001E-4</v>
      </c>
      <c r="CT46" s="17">
        <v>3.6985994036497498E-3</v>
      </c>
      <c r="CU46" s="5">
        <v>6.5376808478976099E-6</v>
      </c>
      <c r="CV46" s="17">
        <v>1.8558536130998599E-3</v>
      </c>
      <c r="CW46" s="17">
        <v>2.19467622640586E-2</v>
      </c>
      <c r="CX46" s="17">
        <v>0</v>
      </c>
      <c r="CY46" s="17">
        <v>0</v>
      </c>
      <c r="CZ46" s="17">
        <v>1.83397515863908E-3</v>
      </c>
      <c r="DA46" s="5">
        <v>9.8302969172638405E-5</v>
      </c>
      <c r="DB46" s="17">
        <v>0</v>
      </c>
      <c r="DC46" s="17">
        <v>8.8475477438449704E-2</v>
      </c>
      <c r="DD46" s="5">
        <v>9.3474620437396995E-5</v>
      </c>
      <c r="DE46" s="17">
        <v>2.8176659224413902E-3</v>
      </c>
      <c r="DG46" s="25">
        <f t="shared" si="0"/>
        <v>8.0000073853951064E-3</v>
      </c>
      <c r="DH46" s="94">
        <f t="shared" si="1"/>
        <v>1.0126376299022419</v>
      </c>
      <c r="DI46" s="25">
        <f t="shared" si="2"/>
        <v>1.9247060358665437E-2</v>
      </c>
      <c r="DJ46" s="40">
        <f t="shared" si="3"/>
        <v>4.2935565202893012E-6</v>
      </c>
      <c r="DK46" s="40"/>
      <c r="DL46" s="40">
        <f t="shared" si="4"/>
        <v>-8.8060160809921392E-7</v>
      </c>
      <c r="DM46" s="40">
        <f t="shared" si="5"/>
        <v>-1.8321429944258732E-6</v>
      </c>
      <c r="DN46" s="40">
        <f t="shared" si="5"/>
        <v>-1.8045475974194473E-6</v>
      </c>
      <c r="DO46" s="40">
        <f t="shared" si="6"/>
        <v>7.3352766724624215E-6</v>
      </c>
      <c r="DP46" s="40">
        <f t="shared" si="7"/>
        <v>-1.159207436607933E-6</v>
      </c>
      <c r="DQ46" s="72">
        <f t="shared" si="8"/>
        <v>1.1871358431609982E-3</v>
      </c>
      <c r="DR46" s="72">
        <f t="shared" si="9"/>
        <v>-5.9470883708689882E-6</v>
      </c>
      <c r="DS46" s="72">
        <f t="shared" si="10"/>
        <v>1.0166934413334673E-3</v>
      </c>
      <c r="DT46" s="72">
        <f t="shared" si="11"/>
        <v>1.3162285247461018E-4</v>
      </c>
      <c r="DU46" s="72">
        <f t="shared" si="12"/>
        <v>-3.2949600840342675E-5</v>
      </c>
      <c r="DV46" s="72">
        <f t="shared" si="13"/>
        <v>-3.599473701543409E-5</v>
      </c>
      <c r="DW46" s="72">
        <f t="shared" si="14"/>
        <v>1.4863668355306644E-5</v>
      </c>
      <c r="DX46" s="72">
        <f t="shared" si="15"/>
        <v>2.7942416167565867E-5</v>
      </c>
      <c r="DY46" s="72">
        <f t="shared" si="16"/>
        <v>3.2464811350341512E-5</v>
      </c>
      <c r="DZ46" s="72">
        <f t="shared" si="17"/>
        <v>8.6315471749135386E-4</v>
      </c>
      <c r="EA46" s="72">
        <f t="shared" si="18"/>
        <v>-2.2888687243140571E-5</v>
      </c>
      <c r="EB46" s="72">
        <f t="shared" si="19"/>
        <v>1.2096475187538871E-5</v>
      </c>
      <c r="EC46" s="72">
        <f t="shared" si="20"/>
        <v>3.7154899680146205E-6</v>
      </c>
      <c r="ED46" s="72">
        <f t="shared" si="21"/>
        <v>3.6577810506561693E-5</v>
      </c>
      <c r="EE46" s="72">
        <f t="shared" si="22"/>
        <v>-2.2458181714315209E-4</v>
      </c>
      <c r="EF46" s="72">
        <f t="shared" si="23"/>
        <v>5.1454219623186815E-6</v>
      </c>
      <c r="EG46" s="72">
        <f t="shared" si="24"/>
        <v>-3.1605772446560444E-5</v>
      </c>
      <c r="EH46" s="40">
        <f t="shared" si="25"/>
        <v>2.9796805111277086E-6</v>
      </c>
      <c r="EI46" s="69">
        <f t="shared" si="26"/>
        <v>-4.0010263585904898E-5</v>
      </c>
      <c r="EJ46" s="40">
        <f t="shared" si="27"/>
        <v>3.2852575942846443E-4</v>
      </c>
      <c r="EK46" s="40">
        <f t="shared" si="28"/>
        <v>2.1994724135038648E-5</v>
      </c>
      <c r="EL46" s="40">
        <f t="shared" si="29"/>
        <v>-3.2560536470690794E-5</v>
      </c>
      <c r="EM46" s="69">
        <f t="shared" si="30"/>
        <v>-3.6767183549660831E-5</v>
      </c>
      <c r="EN46" s="40">
        <f t="shared" si="31"/>
        <v>-4.732838380687586E-7</v>
      </c>
      <c r="EO46" s="40">
        <f t="shared" si="32"/>
        <v>-4.8792940556468644E-7</v>
      </c>
      <c r="EP46" s="40"/>
      <c r="EQ46" s="40"/>
      <c r="ER46" s="40"/>
      <c r="ES46" s="40"/>
    </row>
    <row r="47" spans="1:149" x14ac:dyDescent="0.25">
      <c r="A47" s="15" t="s">
        <v>217</v>
      </c>
      <c r="B47" s="15">
        <v>708.20156188999999</v>
      </c>
      <c r="D47" s="15">
        <v>4586.9536736</v>
      </c>
      <c r="E47" s="15">
        <v>120.25921361</v>
      </c>
      <c r="F47" s="15">
        <v>116.58076029999999</v>
      </c>
      <c r="G47" s="15">
        <v>13.29322756</v>
      </c>
      <c r="H47" s="15">
        <v>156.90165723999999</v>
      </c>
      <c r="I47" s="15"/>
      <c r="J47" s="17" t="s">
        <v>217</v>
      </c>
      <c r="K47" s="17">
        <v>0</v>
      </c>
      <c r="L47" s="17">
        <v>1.7426911070389599</v>
      </c>
      <c r="M47" s="17">
        <v>0.158317297634607</v>
      </c>
      <c r="N47" s="17">
        <v>0.83915189376257404</v>
      </c>
      <c r="O47" s="17">
        <v>0.83915189376257404</v>
      </c>
      <c r="P47" s="17">
        <v>2.4921930354448301</v>
      </c>
      <c r="Q47" s="17">
        <v>0</v>
      </c>
      <c r="R47" s="17">
        <v>5.1330308302165498E-4</v>
      </c>
      <c r="S47" s="17">
        <v>2.50613605215033E-3</v>
      </c>
      <c r="T47" s="17">
        <v>0.406098193917036</v>
      </c>
      <c r="U47" s="17">
        <v>4.8730877373169898E-4</v>
      </c>
      <c r="V47" s="17">
        <v>8.6795084059509697E-2</v>
      </c>
      <c r="W47" s="17">
        <v>1.7058088032650399E-2</v>
      </c>
      <c r="X47" s="17">
        <v>1.04549567169871E-2</v>
      </c>
      <c r="Y47" s="17">
        <v>3.6830965885142</v>
      </c>
      <c r="Z47" s="5">
        <v>1.6880822989908301E-7</v>
      </c>
      <c r="AA47" s="5">
        <v>6.75235070830095E-7</v>
      </c>
      <c r="AB47" s="17">
        <v>708.20133287874</v>
      </c>
      <c r="AC47" s="17">
        <v>3.6784532579132101</v>
      </c>
      <c r="AD47" s="17">
        <v>54.097066069214101</v>
      </c>
      <c r="AE47" s="17">
        <v>16.010145173255701</v>
      </c>
      <c r="AF47" s="17">
        <v>1.45912400115742</v>
      </c>
      <c r="AG47" s="17">
        <v>38.874537072482397</v>
      </c>
      <c r="AH47" s="17">
        <v>6.1397231204991201</v>
      </c>
      <c r="AI47" s="17">
        <v>15.3562751378781</v>
      </c>
      <c r="AJ47" s="17">
        <v>0.116305733014784</v>
      </c>
      <c r="AK47" s="17">
        <v>2.6799211536695502</v>
      </c>
      <c r="AL47" s="17">
        <v>3.7623630269695597E-2</v>
      </c>
      <c r="AM47" s="17">
        <v>0</v>
      </c>
      <c r="AN47" s="17">
        <v>0</v>
      </c>
      <c r="AO47" s="17">
        <v>3.6612288412054901</v>
      </c>
      <c r="AP47" s="17">
        <v>3.6612288412054901</v>
      </c>
      <c r="AQ47" s="17">
        <v>0</v>
      </c>
      <c r="AR47" s="17">
        <v>0</v>
      </c>
      <c r="AS47" s="17">
        <v>0.43775534892191398</v>
      </c>
      <c r="AT47" s="5">
        <v>1.4131924151784601E-6</v>
      </c>
      <c r="AU47" s="5">
        <v>2.7289285866614501E-6</v>
      </c>
      <c r="AV47" s="17">
        <v>36.695622427487201</v>
      </c>
      <c r="AW47" s="17">
        <v>0.54212123304067406</v>
      </c>
      <c r="AX47" s="17">
        <v>8.4767977129889399E-2</v>
      </c>
      <c r="AY47" s="17">
        <v>0</v>
      </c>
      <c r="AZ47" s="17">
        <v>46.815115078038403</v>
      </c>
      <c r="BA47" s="17">
        <v>0.23041048764984201</v>
      </c>
      <c r="BB47" s="17">
        <v>1.74870866634699E-3</v>
      </c>
      <c r="BC47" s="17">
        <v>1.2823881547865099E-2</v>
      </c>
      <c r="BD47" s="17">
        <v>1.23878742906904E-4</v>
      </c>
      <c r="BE47" s="17">
        <v>2.5150965440345598E-4</v>
      </c>
      <c r="BF47" s="17">
        <v>0</v>
      </c>
      <c r="BG47" s="17">
        <v>0</v>
      </c>
      <c r="BH47" s="17">
        <v>2.68146162171195</v>
      </c>
      <c r="BI47" s="17">
        <v>2.2438287679668401</v>
      </c>
      <c r="BJ47" s="17">
        <v>4.0846420512133601E-2</v>
      </c>
      <c r="BK47" s="17">
        <v>3.9244590625506302E-2</v>
      </c>
      <c r="BL47" s="17">
        <v>158.884341100326</v>
      </c>
      <c r="BM47" s="17">
        <v>4128.25829610233</v>
      </c>
      <c r="BN47" s="17">
        <v>421.99960969592701</v>
      </c>
      <c r="BO47" s="17">
        <v>4586.9535282257502</v>
      </c>
      <c r="BP47" s="17">
        <v>0</v>
      </c>
      <c r="BQ47" s="17">
        <v>3.0643291373648101</v>
      </c>
      <c r="BR47" s="17">
        <v>0</v>
      </c>
      <c r="BS47" s="17">
        <v>0.25770290736090001</v>
      </c>
      <c r="BT47" s="17">
        <v>1.0087147943031601E-3</v>
      </c>
      <c r="BU47" s="17">
        <v>3.3690170911847002E-3</v>
      </c>
      <c r="BV47" s="17">
        <v>2.80180283391325E-3</v>
      </c>
      <c r="BW47" s="17">
        <v>7.2471828237490696E-2</v>
      </c>
      <c r="BX47" s="17">
        <v>7.0127859586082197E-2</v>
      </c>
      <c r="BY47" s="17">
        <v>25.654616530158499</v>
      </c>
      <c r="BZ47" s="17">
        <v>0.68086571963932296</v>
      </c>
      <c r="CA47" s="17">
        <v>0.43831283421352801</v>
      </c>
      <c r="CB47" s="17">
        <v>54.097121774500202</v>
      </c>
      <c r="CC47" s="17">
        <v>0.40148213701284702</v>
      </c>
      <c r="CD47" s="17">
        <v>0</v>
      </c>
      <c r="CE47" s="5">
        <v>7.3096123359182505E-7</v>
      </c>
      <c r="CF47" s="17">
        <v>0.30597182149837099</v>
      </c>
      <c r="CG47" s="17">
        <v>120.25917337963899</v>
      </c>
      <c r="CH47" s="17">
        <v>116.580720121726</v>
      </c>
      <c r="CI47" s="17">
        <v>3.6784532579132101</v>
      </c>
      <c r="CJ47" s="17">
        <v>0.154661044865159</v>
      </c>
      <c r="CK47" s="17">
        <v>0</v>
      </c>
      <c r="CL47" s="17">
        <v>1.49631397943087</v>
      </c>
      <c r="CM47" s="17">
        <v>0.358739063635311</v>
      </c>
      <c r="CN47" s="17">
        <v>9.7186476242442197</v>
      </c>
      <c r="CO47" s="17">
        <v>2.0278305255708502</v>
      </c>
      <c r="CP47" s="17">
        <v>1.4591066329139</v>
      </c>
      <c r="CQ47" s="17">
        <v>38.874584486846601</v>
      </c>
      <c r="CR47" s="17">
        <v>5.7775886221315201E-2</v>
      </c>
      <c r="CS47" s="17">
        <v>0.34634222616555599</v>
      </c>
      <c r="CT47" s="17">
        <v>6.1397598388090602</v>
      </c>
      <c r="CU47" s="17">
        <v>1.08525527945237E-2</v>
      </c>
      <c r="CV47" s="17">
        <v>13.2932205044483</v>
      </c>
      <c r="CW47" s="17">
        <v>38.920201321620397</v>
      </c>
      <c r="CX47" s="17">
        <v>0</v>
      </c>
      <c r="CY47" s="17">
        <v>0</v>
      </c>
      <c r="CZ47" s="17">
        <v>3.2523275885058198</v>
      </c>
      <c r="DA47" s="17">
        <v>0.17433481367162701</v>
      </c>
      <c r="DB47" s="17">
        <v>0</v>
      </c>
      <c r="DC47" s="17">
        <v>156.90158530894999</v>
      </c>
      <c r="DD47" s="17">
        <v>0.165767600953768</v>
      </c>
      <c r="DE47" s="17">
        <v>4.9968143056693197</v>
      </c>
      <c r="DG47" s="25">
        <f t="shared" si="0"/>
        <v>7.9999987359107155E-3</v>
      </c>
      <c r="DH47" s="94">
        <f t="shared" si="1"/>
        <v>1.0126369391837045</v>
      </c>
      <c r="DI47" s="25">
        <f t="shared" si="2"/>
        <v>1.9246996978779855E-2</v>
      </c>
      <c r="DJ47" s="40">
        <f t="shared" si="3"/>
        <v>-3.2337017074383522E-7</v>
      </c>
      <c r="DK47" s="40"/>
      <c r="DL47" s="40">
        <f t="shared" si="4"/>
        <v>-3.1692984083420642E-8</v>
      </c>
      <c r="DM47" s="40">
        <f t="shared" si="5"/>
        <v>-3.3453038483371201E-7</v>
      </c>
      <c r="DN47" s="40">
        <f t="shared" si="5"/>
        <v>-3.4463897720340188E-7</v>
      </c>
      <c r="DO47" s="40">
        <f t="shared" si="6"/>
        <v>-5.3076287668839837E-7</v>
      </c>
      <c r="DP47" s="40">
        <f t="shared" si="7"/>
        <v>-4.5844671921895202E-7</v>
      </c>
      <c r="DQ47" s="72">
        <f t="shared" si="8"/>
        <v>1.1960316190942173E-3</v>
      </c>
      <c r="DR47" s="72">
        <f t="shared" si="9"/>
        <v>9.2360807634610222E-7</v>
      </c>
      <c r="DS47" s="72">
        <f t="shared" si="10"/>
        <v>9.6568101642247116E-4</v>
      </c>
      <c r="DT47" s="72">
        <f t="shared" si="11"/>
        <v>1.5113847028646387E-4</v>
      </c>
      <c r="DU47" s="72">
        <f t="shared" si="12"/>
        <v>2.7982806253365066E-6</v>
      </c>
      <c r="DV47" s="72">
        <f t="shared" si="13"/>
        <v>1.2465781383711346E-6</v>
      </c>
      <c r="DW47" s="72">
        <f t="shared" si="14"/>
        <v>-1.889681385919566E-7</v>
      </c>
      <c r="DX47" s="72">
        <f t="shared" si="15"/>
        <v>-1.3185942590879654E-6</v>
      </c>
      <c r="DY47" s="72">
        <f t="shared" si="16"/>
        <v>1.1223511463249905E-6</v>
      </c>
      <c r="DZ47" s="72">
        <f t="shared" si="17"/>
        <v>8.6710919342127175E-4</v>
      </c>
      <c r="EA47" s="72">
        <f t="shared" si="18"/>
        <v>-1.6924988838237555E-7</v>
      </c>
      <c r="EB47" s="72">
        <f t="shared" si="19"/>
        <v>1.6692427448979039E-6</v>
      </c>
      <c r="EC47" s="72">
        <f t="shared" si="20"/>
        <v>1.3655522966235953E-8</v>
      </c>
      <c r="ED47" s="72">
        <f t="shared" si="21"/>
        <v>-4.0530699456313452E-6</v>
      </c>
      <c r="EE47" s="72">
        <f t="shared" si="22"/>
        <v>-2.2995036009095484E-4</v>
      </c>
      <c r="EF47" s="72">
        <f t="shared" si="23"/>
        <v>7.0437434952487222E-7</v>
      </c>
      <c r="EG47" s="72">
        <f t="shared" si="24"/>
        <v>-1.5125044810851801E-6</v>
      </c>
      <c r="EH47" s="40">
        <f t="shared" si="25"/>
        <v>6.4915088442439319E-6</v>
      </c>
      <c r="EI47" s="69">
        <f t="shared" si="26"/>
        <v>-8.3519782782015285E-5</v>
      </c>
      <c r="EJ47" s="40">
        <f t="shared" si="27"/>
        <v>2.8912984333367129E-4</v>
      </c>
      <c r="EK47" s="40">
        <f t="shared" si="28"/>
        <v>-7.4422986793194941E-7</v>
      </c>
      <c r="EL47" s="40">
        <f t="shared" si="29"/>
        <v>-1.7591914337257427E-6</v>
      </c>
      <c r="EM47" s="69">
        <f t="shared" si="30"/>
        <v>2.4037307816741757E-6</v>
      </c>
      <c r="EN47" s="40">
        <f t="shared" si="31"/>
        <v>-1.0368033768547089E-6</v>
      </c>
      <c r="EO47" s="40">
        <f t="shared" si="32"/>
        <v>-1.0695174736142436E-6</v>
      </c>
      <c r="EP47" s="40"/>
      <c r="EQ47" s="40"/>
      <c r="ER47" s="40"/>
      <c r="ES47" s="40"/>
    </row>
    <row r="48" spans="1:149" x14ac:dyDescent="0.25">
      <c r="A48" s="15" t="s">
        <v>218</v>
      </c>
      <c r="B48" s="15">
        <v>1153.517126</v>
      </c>
      <c r="D48" s="15">
        <v>7505.0573643999996</v>
      </c>
      <c r="E48" s="15">
        <v>198.04704101999999</v>
      </c>
      <c r="F48" s="15">
        <v>191.94225392000001</v>
      </c>
      <c r="G48" s="15">
        <v>28.789772760000002</v>
      </c>
      <c r="H48" s="15">
        <v>256.49967372999998</v>
      </c>
      <c r="I48" s="15"/>
      <c r="J48" s="17" t="s">
        <v>218</v>
      </c>
      <c r="K48" s="17">
        <v>0</v>
      </c>
      <c r="L48" s="17">
        <v>2.8489164755366301</v>
      </c>
      <c r="M48" s="17">
        <v>0.25881378778819802</v>
      </c>
      <c r="N48" s="17">
        <v>1.37182882850386</v>
      </c>
      <c r="O48" s="17">
        <v>1.37182882850386</v>
      </c>
      <c r="P48" s="17">
        <v>4.0741875626572801</v>
      </c>
      <c r="Q48" s="17">
        <v>0</v>
      </c>
      <c r="R48" s="17">
        <v>8.4512174070338405E-4</v>
      </c>
      <c r="S48" s="17">
        <v>4.1261867529776104E-3</v>
      </c>
      <c r="T48" s="17">
        <v>0.66388140822262098</v>
      </c>
      <c r="U48" s="17">
        <v>8.0231848289562605E-4</v>
      </c>
      <c r="V48" s="17">
        <v>0.141890921427336</v>
      </c>
      <c r="W48" s="17">
        <v>2.8084988787513001E-2</v>
      </c>
      <c r="X48" s="17">
        <v>1.72133707142424E-2</v>
      </c>
      <c r="Y48" s="17">
        <v>6.0210576691508004</v>
      </c>
      <c r="Z48" s="5">
        <v>2.7793160280317601E-7</v>
      </c>
      <c r="AA48" s="5">
        <v>1.1117300503866299E-6</v>
      </c>
      <c r="AB48" s="17">
        <v>1153.51655398755</v>
      </c>
      <c r="AC48" s="17">
        <v>6.1047861788940496</v>
      </c>
      <c r="AD48" s="17">
        <v>89.067134192474498</v>
      </c>
      <c r="AE48" s="17">
        <v>26.359614191702899</v>
      </c>
      <c r="AF48" s="17">
        <v>2.4023483861505599</v>
      </c>
      <c r="AG48" s="17">
        <v>64.004278060153098</v>
      </c>
      <c r="AH48" s="17">
        <v>10.1086332845009</v>
      </c>
      <c r="AI48" s="17">
        <v>25.104133248933099</v>
      </c>
      <c r="AJ48" s="17">
        <v>0.19013441463394401</v>
      </c>
      <c r="AK48" s="17">
        <v>4.3810807761891999</v>
      </c>
      <c r="AL48" s="17">
        <v>6.1506428673068797E-2</v>
      </c>
      <c r="AM48" s="17">
        <v>0</v>
      </c>
      <c r="AN48" s="17">
        <v>0</v>
      </c>
      <c r="AO48" s="17">
        <v>5.9853032229506899</v>
      </c>
      <c r="AP48" s="17">
        <v>5.9853032229506899</v>
      </c>
      <c r="AQ48" s="17">
        <v>0</v>
      </c>
      <c r="AR48" s="17">
        <v>0</v>
      </c>
      <c r="AS48" s="17">
        <v>0.71563437442177402</v>
      </c>
      <c r="AT48" s="5">
        <v>2.3267185864139001E-6</v>
      </c>
      <c r="AU48" s="5">
        <v>4.49300249386444E-6</v>
      </c>
      <c r="AV48" s="17">
        <v>60.040450343976097</v>
      </c>
      <c r="AW48" s="17">
        <v>0.88624888615624098</v>
      </c>
      <c r="AX48" s="17">
        <v>0.138576891609105</v>
      </c>
      <c r="AY48" s="17">
        <v>0</v>
      </c>
      <c r="AZ48" s="17">
        <v>76.532409687055207</v>
      </c>
      <c r="BA48" s="17">
        <v>0.376670315588851</v>
      </c>
      <c r="BB48" s="17">
        <v>2.87912969926751E-3</v>
      </c>
      <c r="BC48" s="17">
        <v>2.1113633162034198E-2</v>
      </c>
      <c r="BD48" s="5">
        <v>2.0395712239730499E-4</v>
      </c>
      <c r="BE48" s="17">
        <v>4.1409494396402001E-4</v>
      </c>
      <c r="BF48" s="17">
        <v>0</v>
      </c>
      <c r="BG48" s="17">
        <v>0</v>
      </c>
      <c r="BH48" s="17">
        <v>4.3836001348753699</v>
      </c>
      <c r="BI48" s="17">
        <v>3.6943113471684299</v>
      </c>
      <c r="BJ48" s="17">
        <v>6.7250799711194395E-2</v>
      </c>
      <c r="BK48" s="17">
        <v>6.4613502962460795E-2</v>
      </c>
      <c r="BL48" s="17">
        <v>259.74091432993202</v>
      </c>
      <c r="BM48" s="17">
        <v>6754.55011721137</v>
      </c>
      <c r="BN48" s="17">
        <v>690.46511483126301</v>
      </c>
      <c r="BO48" s="17">
        <v>7505.05568238661</v>
      </c>
      <c r="BP48" s="17">
        <v>0</v>
      </c>
      <c r="BQ48" s="17">
        <v>5.0095030760883299</v>
      </c>
      <c r="BR48" s="17">
        <v>0</v>
      </c>
      <c r="BS48" s="17">
        <v>0.42161268875498298</v>
      </c>
      <c r="BT48" s="17">
        <v>1.66078032026279E-3</v>
      </c>
      <c r="BU48" s="17">
        <v>5.54687190324796E-3</v>
      </c>
      <c r="BV48" s="17">
        <v>4.6129716712141403E-3</v>
      </c>
      <c r="BW48" s="17">
        <v>0.118943122716358</v>
      </c>
      <c r="BX48" s="17">
        <v>0.11546076442732101</v>
      </c>
      <c r="BY48" s="17">
        <v>41.939644373939998</v>
      </c>
      <c r="BZ48" s="17">
        <v>1.1209984919724201</v>
      </c>
      <c r="CA48" s="17">
        <v>0.72165179460639195</v>
      </c>
      <c r="CB48" s="17">
        <v>89.067214760495403</v>
      </c>
      <c r="CC48" s="17">
        <v>0.66101349230862505</v>
      </c>
      <c r="CD48" s="17">
        <v>0</v>
      </c>
      <c r="CE48" s="5">
        <v>1.20347803478893E-6</v>
      </c>
      <c r="CF48" s="17">
        <v>0.50376160384045099</v>
      </c>
      <c r="CG48" s="17">
        <v>198.04699128069001</v>
      </c>
      <c r="CH48" s="17">
        <v>191.94220510179599</v>
      </c>
      <c r="CI48" s="17">
        <v>6.1047861788940496</v>
      </c>
      <c r="CJ48" s="17">
        <v>0.254638704277517</v>
      </c>
      <c r="CK48" s="17">
        <v>0</v>
      </c>
      <c r="CL48" s="17">
        <v>2.4635793567243698</v>
      </c>
      <c r="CM48" s="17">
        <v>0.59063918602049104</v>
      </c>
      <c r="CN48" s="17">
        <v>16.001090692085899</v>
      </c>
      <c r="CO48" s="17">
        <v>3.3386831811482698</v>
      </c>
      <c r="CP48" s="17">
        <v>2.4023208254986499</v>
      </c>
      <c r="CQ48" s="17">
        <v>64.004357961716707</v>
      </c>
      <c r="CR48" s="17">
        <v>9.4450978842909802E-2</v>
      </c>
      <c r="CS48" s="17">
        <v>0.57022891440003898</v>
      </c>
      <c r="CT48" s="17">
        <v>10.1086973863104</v>
      </c>
      <c r="CU48" s="17">
        <v>1.78679859638331E-2</v>
      </c>
      <c r="CV48" s="17">
        <v>28.789756959244201</v>
      </c>
      <c r="CW48" s="17">
        <v>63.625949424487096</v>
      </c>
      <c r="CX48" s="17">
        <v>0</v>
      </c>
      <c r="CY48" s="17">
        <v>0</v>
      </c>
      <c r="CZ48" s="17">
        <v>5.3168417796560501</v>
      </c>
      <c r="DA48" s="17">
        <v>0.284999834848914</v>
      </c>
      <c r="DB48" s="17">
        <v>0</v>
      </c>
      <c r="DC48" s="17">
        <v>256.499574362781</v>
      </c>
      <c r="DD48" s="17">
        <v>0.27099300971739998</v>
      </c>
      <c r="DE48" s="17">
        <v>8.1686926977654402</v>
      </c>
      <c r="DG48" s="25">
        <f t="shared" si="0"/>
        <v>8.0000006508790106E-3</v>
      </c>
      <c r="DH48" s="94">
        <f t="shared" si="1"/>
        <v>1.0126368239604431</v>
      </c>
      <c r="DI48" s="25">
        <f t="shared" si="2"/>
        <v>1.9246998570268393E-2</v>
      </c>
      <c r="DJ48" s="40">
        <f t="shared" si="3"/>
        <v>-4.9588552878845904E-7</v>
      </c>
      <c r="DK48" s="40"/>
      <c r="DL48" s="40">
        <f t="shared" si="4"/>
        <v>-2.2411732622231969E-7</v>
      </c>
      <c r="DM48" s="40">
        <f t="shared" si="5"/>
        <v>-2.511489680943252E-7</v>
      </c>
      <c r="DN48" s="40">
        <f t="shared" si="5"/>
        <v>-2.5433797417956468E-7</v>
      </c>
      <c r="DO48" s="40">
        <f t="shared" si="6"/>
        <v>-5.4883225138226283E-7</v>
      </c>
      <c r="DP48" s="40">
        <f t="shared" si="7"/>
        <v>-3.8739705799350538E-7</v>
      </c>
      <c r="DQ48" s="72">
        <f t="shared" si="8"/>
        <v>1.1960985491364727E-3</v>
      </c>
      <c r="DR48" s="72">
        <f t="shared" si="9"/>
        <v>2.8694583051902296E-7</v>
      </c>
      <c r="DS48" s="72">
        <f t="shared" si="10"/>
        <v>9.6726714269170237E-4</v>
      </c>
      <c r="DT48" s="72">
        <f t="shared" si="11"/>
        <v>1.5144109703828788E-4</v>
      </c>
      <c r="DU48" s="72">
        <f t="shared" si="12"/>
        <v>8.1725805465627611E-8</v>
      </c>
      <c r="DV48" s="72">
        <f t="shared" si="13"/>
        <v>1.6236566100907231E-6</v>
      </c>
      <c r="DW48" s="72">
        <f t="shared" si="14"/>
        <v>-1.9918346898420505E-8</v>
      </c>
      <c r="DX48" s="72">
        <f t="shared" si="15"/>
        <v>6.3506687671837738E-8</v>
      </c>
      <c r="DY48" s="72">
        <f t="shared" si="16"/>
        <v>2.2637854512204675E-6</v>
      </c>
      <c r="DZ48" s="72">
        <f t="shared" si="17"/>
        <v>8.6702907084511673E-4</v>
      </c>
      <c r="EA48" s="72">
        <f t="shared" si="18"/>
        <v>7.8524743404759873E-7</v>
      </c>
      <c r="EB48" s="72">
        <f t="shared" si="19"/>
        <v>1.8623294536855484E-6</v>
      </c>
      <c r="EC48" s="72">
        <f t="shared" si="20"/>
        <v>-5.3251124361525075E-7</v>
      </c>
      <c r="ED48" s="72">
        <f t="shared" si="21"/>
        <v>-2.9674862611129349E-6</v>
      </c>
      <c r="EE48" s="72">
        <f t="shared" si="22"/>
        <v>-2.2988366469998359E-4</v>
      </c>
      <c r="EF48" s="72">
        <f t="shared" si="23"/>
        <v>5.8914517609383623E-8</v>
      </c>
      <c r="EG48" s="72">
        <f t="shared" si="24"/>
        <v>1.1799287779912452E-6</v>
      </c>
      <c r="EH48" s="40">
        <f t="shared" si="25"/>
        <v>4.4628771810768862E-6</v>
      </c>
      <c r="EI48" s="69">
        <f t="shared" si="26"/>
        <v>-8.2346433544595177E-5</v>
      </c>
      <c r="EJ48" s="40">
        <f t="shared" si="27"/>
        <v>2.892526114630481E-4</v>
      </c>
      <c r="EK48" s="40">
        <f t="shared" si="28"/>
        <v>1.9641547141083847E-6</v>
      </c>
      <c r="EL48" s="40">
        <f t="shared" si="29"/>
        <v>-2.9769091252581051E-6</v>
      </c>
      <c r="EM48" s="69">
        <f t="shared" si="30"/>
        <v>5.6233467777906644E-6</v>
      </c>
      <c r="EN48" s="40">
        <f t="shared" si="31"/>
        <v>-9.9464683970032954E-7</v>
      </c>
      <c r="EO48" s="40">
        <f t="shared" si="32"/>
        <v>-1.0262819160249166E-6</v>
      </c>
      <c r="EP48" s="40"/>
      <c r="EQ48" s="40"/>
      <c r="ER48" s="40"/>
      <c r="ES48" s="40"/>
    </row>
    <row r="49" spans="1:149" x14ac:dyDescent="0.25">
      <c r="A49" s="15" t="s">
        <v>219</v>
      </c>
      <c r="B49" s="15">
        <v>210.71784546999999</v>
      </c>
      <c r="D49" s="15">
        <v>1653.1989501999999</v>
      </c>
      <c r="E49" s="15">
        <v>49.176605440000003</v>
      </c>
      <c r="F49" s="15">
        <v>47.648607230000003</v>
      </c>
      <c r="G49" s="15">
        <v>8.5803185600000003</v>
      </c>
      <c r="H49" s="15">
        <v>87.746213310000002</v>
      </c>
      <c r="I49" s="15"/>
      <c r="J49" s="17" t="s">
        <v>219</v>
      </c>
      <c r="K49" s="17">
        <v>0</v>
      </c>
      <c r="L49" s="17">
        <v>0.97458899155016898</v>
      </c>
      <c r="M49" s="17">
        <v>8.8537750088779801E-2</v>
      </c>
      <c r="N49" s="17">
        <v>0.46929000989491199</v>
      </c>
      <c r="O49" s="17">
        <v>0.46929000989491199</v>
      </c>
      <c r="P49" s="17">
        <v>1.39374246902891</v>
      </c>
      <c r="Q49" s="17">
        <v>0</v>
      </c>
      <c r="R49" s="17">
        <v>2.0979759211186199E-4</v>
      </c>
      <c r="S49" s="17">
        <v>1.0243032027645899E-3</v>
      </c>
      <c r="T49" s="17">
        <v>0.22710825665519099</v>
      </c>
      <c r="U49" s="17">
        <v>1.9917097450086101E-4</v>
      </c>
      <c r="V49" s="17">
        <v>4.85396043186005E-2</v>
      </c>
      <c r="W49" s="17">
        <v>6.9719401665591903E-3</v>
      </c>
      <c r="X49" s="17">
        <v>4.2731245655516798E-3</v>
      </c>
      <c r="Y49" s="17">
        <v>2.0597484397413899</v>
      </c>
      <c r="Z49" s="5">
        <v>6.8995361144639706E-8</v>
      </c>
      <c r="AA49" s="5">
        <v>2.7598008972811499E-7</v>
      </c>
      <c r="AB49" s="17">
        <v>210.71784248637201</v>
      </c>
      <c r="AC49" s="17">
        <v>1.5279973919321801</v>
      </c>
      <c r="AD49" s="17">
        <v>22.1104222093619</v>
      </c>
      <c r="AE49" s="17">
        <v>6.5436287416568799</v>
      </c>
      <c r="AF49" s="17">
        <v>0.59636976405033104</v>
      </c>
      <c r="AG49" s="17">
        <v>15.8887123254903</v>
      </c>
      <c r="AH49" s="17">
        <v>2.50941363172891</v>
      </c>
      <c r="AI49" s="17">
        <v>8.5878949828442899</v>
      </c>
      <c r="AJ49" s="17">
        <v>6.50432840089816E-2</v>
      </c>
      <c r="AK49" s="17">
        <v>1.4987279507086999</v>
      </c>
      <c r="AL49" s="17">
        <v>2.1040779589081599E-2</v>
      </c>
      <c r="AM49" s="17">
        <v>0</v>
      </c>
      <c r="AN49" s="17">
        <v>0</v>
      </c>
      <c r="AO49" s="17">
        <v>2.0475172813771101</v>
      </c>
      <c r="AP49" s="17">
        <v>2.0475172813771101</v>
      </c>
      <c r="AQ49" s="17">
        <v>0</v>
      </c>
      <c r="AR49" s="17">
        <v>0</v>
      </c>
      <c r="AS49" s="17">
        <v>0.24481193492303099</v>
      </c>
      <c r="AT49" s="5">
        <v>5.7759468340839997E-7</v>
      </c>
      <c r="AU49" s="5">
        <v>1.11535562249375E-6</v>
      </c>
      <c r="AV49" s="17">
        <v>13.225588735704401</v>
      </c>
      <c r="AW49" s="17">
        <v>0.30317760866173898</v>
      </c>
      <c r="AX49" s="17">
        <v>4.7405788371035602E-2</v>
      </c>
      <c r="AY49" s="17">
        <v>0</v>
      </c>
      <c r="AZ49" s="17">
        <v>26.1810368319681</v>
      </c>
      <c r="BA49" s="17">
        <v>0.128855559427834</v>
      </c>
      <c r="BB49" s="17">
        <v>7.1472790996323699E-4</v>
      </c>
      <c r="BC49" s="17">
        <v>5.2413436178949096E-3</v>
      </c>
      <c r="BD49" s="5">
        <v>5.06313541339418E-5</v>
      </c>
      <c r="BE49" s="17">
        <v>1.02797165627738E-4</v>
      </c>
      <c r="BF49" s="17">
        <v>0</v>
      </c>
      <c r="BG49" s="17">
        <v>0</v>
      </c>
      <c r="BH49" s="17">
        <v>1.49959005906799</v>
      </c>
      <c r="BI49" s="17">
        <v>0.91709227268969395</v>
      </c>
      <c r="BJ49" s="17">
        <v>1.66946376869106E-2</v>
      </c>
      <c r="BK49" s="17">
        <v>1.6039944201017401E-2</v>
      </c>
      <c r="BL49" s="17">
        <v>88.855013674167793</v>
      </c>
      <c r="BM49" s="17">
        <v>1487.87855146634</v>
      </c>
      <c r="BN49" s="17">
        <v>152.094294120162</v>
      </c>
      <c r="BO49" s="17">
        <v>1653.19843432221</v>
      </c>
      <c r="BP49" s="17">
        <v>0</v>
      </c>
      <c r="BQ49" s="17">
        <v>1.7137060476369199</v>
      </c>
      <c r="BR49" s="17">
        <v>0</v>
      </c>
      <c r="BS49" s="17">
        <v>0.13992428966836901</v>
      </c>
      <c r="BT49" s="17">
        <v>4.1227879469347398E-4</v>
      </c>
      <c r="BU49" s="17">
        <v>1.37697582221928E-3</v>
      </c>
      <c r="BV49" s="17">
        <v>1.1451563308917099E-3</v>
      </c>
      <c r="BW49" s="17">
        <v>3.4493295384293098E-2</v>
      </c>
      <c r="BX49" s="17">
        <v>2.86624978256915E-2</v>
      </c>
      <c r="BY49" s="17">
        <v>14.3471731424957</v>
      </c>
      <c r="BZ49" s="17">
        <v>0.278281781885723</v>
      </c>
      <c r="CA49" s="17">
        <v>0.179146154863671</v>
      </c>
      <c r="CB49" s="17">
        <v>22.110441698220299</v>
      </c>
      <c r="CC49" s="17">
        <v>0.164092893290784</v>
      </c>
      <c r="CD49" s="17">
        <v>0</v>
      </c>
      <c r="CE49" s="5">
        <v>2.98757520792341E-7</v>
      </c>
      <c r="CF49" s="17">
        <v>0.125056064859978</v>
      </c>
      <c r="CG49" s="17">
        <v>49.176589186913297</v>
      </c>
      <c r="CH49" s="17">
        <v>47.648591794981101</v>
      </c>
      <c r="CI49" s="17">
        <v>1.5279973919321801</v>
      </c>
      <c r="CJ49" s="17">
        <v>6.3212684513081596E-2</v>
      </c>
      <c r="CK49" s="17">
        <v>0</v>
      </c>
      <c r="CL49" s="17">
        <v>0.61157000248019899</v>
      </c>
      <c r="CM49" s="17">
        <v>0.14662293027331799</v>
      </c>
      <c r="CN49" s="17">
        <v>3.9721832938154802</v>
      </c>
      <c r="CO49" s="17">
        <v>0.82881007600434298</v>
      </c>
      <c r="CP49" s="17">
        <v>0.59636267045861602</v>
      </c>
      <c r="CQ49" s="17">
        <v>15.888729620749899</v>
      </c>
      <c r="CR49" s="17">
        <v>3.2310755812726098E-2</v>
      </c>
      <c r="CS49" s="17">
        <v>0.14155615150162301</v>
      </c>
      <c r="CT49" s="17">
        <v>2.5094276478336801</v>
      </c>
      <c r="CU49" s="17">
        <v>4.4356264047575701E-3</v>
      </c>
      <c r="CV49" s="17">
        <v>8.5803141616318594</v>
      </c>
      <c r="CW49" s="17">
        <v>21.765860029712499</v>
      </c>
      <c r="CX49" s="17">
        <v>0</v>
      </c>
      <c r="CY49" s="17">
        <v>0</v>
      </c>
      <c r="CZ49" s="17">
        <v>1.8188430781992999</v>
      </c>
      <c r="DA49" s="17">
        <v>9.7495755902135897E-2</v>
      </c>
      <c r="DB49" s="17">
        <v>0</v>
      </c>
      <c r="DC49" s="17">
        <v>87.746190721848293</v>
      </c>
      <c r="DD49" s="17">
        <v>9.2703978054597402E-2</v>
      </c>
      <c r="DE49" s="17">
        <v>2.7944344058275798</v>
      </c>
      <c r="DG49" s="25">
        <f t="shared" si="0"/>
        <v>8.000000762840501E-3</v>
      </c>
      <c r="DH49" s="94">
        <f t="shared" si="1"/>
        <v>1.0126367075675617</v>
      </c>
      <c r="DI49" s="25">
        <f t="shared" si="2"/>
        <v>1.9246996356905823E-2</v>
      </c>
      <c r="DJ49" s="40">
        <f t="shared" si="3"/>
        <v>-1.4159351205837611E-8</v>
      </c>
      <c r="DK49" s="40"/>
      <c r="DL49" s="40">
        <f t="shared" si="4"/>
        <v>-3.1204822010789346E-7</v>
      </c>
      <c r="DM49" s="40">
        <f t="shared" si="5"/>
        <v>-3.3050444536398666E-7</v>
      </c>
      <c r="DN49" s="40">
        <f t="shared" si="5"/>
        <v>-3.2393431412602039E-7</v>
      </c>
      <c r="DO49" s="40">
        <f t="shared" si="6"/>
        <v>-5.1261128710496045E-7</v>
      </c>
      <c r="DP49" s="40">
        <f t="shared" si="7"/>
        <v>-2.5742594302490949E-7</v>
      </c>
      <c r="DQ49" s="72">
        <f t="shared" si="8"/>
        <v>1.1955476595204172E-3</v>
      </c>
      <c r="DR49" s="72">
        <f t="shared" si="9"/>
        <v>-9.7998510127278674E-7</v>
      </c>
      <c r="DS49" s="72">
        <f t="shared" si="10"/>
        <v>9.6802263156914217E-4</v>
      </c>
      <c r="DT49" s="72">
        <f t="shared" si="11"/>
        <v>1.5326966808516582E-4</v>
      </c>
      <c r="DU49" s="72">
        <f t="shared" si="12"/>
        <v>-6.9890737367130204E-7</v>
      </c>
      <c r="DV49" s="72">
        <f t="shared" si="13"/>
        <v>1.6231905210708962E-6</v>
      </c>
      <c r="DW49" s="72">
        <f t="shared" si="14"/>
        <v>-2.6069248819376346E-7</v>
      </c>
      <c r="DX49" s="72">
        <f t="shared" si="15"/>
        <v>-1.0253557025069331E-6</v>
      </c>
      <c r="DY49" s="72">
        <f t="shared" si="16"/>
        <v>1.5574399119649818E-6</v>
      </c>
      <c r="DZ49" s="72">
        <f t="shared" si="17"/>
        <v>8.6655843978952448E-4</v>
      </c>
      <c r="EA49" s="72">
        <f t="shared" si="18"/>
        <v>2.5656057326388674E-7</v>
      </c>
      <c r="EB49" s="72">
        <f t="shared" si="19"/>
        <v>-1.6620561372386894E-6</v>
      </c>
      <c r="EC49" s="72">
        <f t="shared" si="20"/>
        <v>-4.1075958793752708E-7</v>
      </c>
      <c r="ED49" s="72">
        <f t="shared" si="21"/>
        <v>3.5314073219377801E-7</v>
      </c>
      <c r="EE49" s="72">
        <f t="shared" si="22"/>
        <v>-2.2988785851359378E-4</v>
      </c>
      <c r="EF49" s="72">
        <f t="shared" si="23"/>
        <v>-2.0627237699271424E-8</v>
      </c>
      <c r="EG49" s="72">
        <f t="shared" si="24"/>
        <v>-1.8636787061932305E-8</v>
      </c>
      <c r="EH49" s="40">
        <f t="shared" si="25"/>
        <v>1.3759618828865143E-6</v>
      </c>
      <c r="EI49" s="69">
        <f t="shared" si="26"/>
        <v>-8.7380956592741021E-5</v>
      </c>
      <c r="EJ49" s="40">
        <f t="shared" si="27"/>
        <v>2.8745044444660216E-4</v>
      </c>
      <c r="EK49" s="40">
        <f t="shared" si="28"/>
        <v>-1.2873318836622094E-6</v>
      </c>
      <c r="EL49" s="40">
        <f t="shared" si="29"/>
        <v>7.1558991454333032E-6</v>
      </c>
      <c r="EM49" s="69">
        <f t="shared" si="30"/>
        <v>4.5988244950634169E-6</v>
      </c>
      <c r="EN49" s="40">
        <f t="shared" si="31"/>
        <v>-9.1756450665854176E-7</v>
      </c>
      <c r="EO49" s="40">
        <f t="shared" si="32"/>
        <v>-9.4698901006926373E-7</v>
      </c>
      <c r="EP49" s="40"/>
      <c r="EQ49" s="40"/>
      <c r="ER49" s="40"/>
      <c r="ES49" s="40"/>
    </row>
    <row r="50" spans="1:149" x14ac:dyDescent="0.25">
      <c r="A50" s="15" t="s">
        <v>220</v>
      </c>
      <c r="B50" s="15">
        <v>203.09038874999999</v>
      </c>
      <c r="D50" s="15">
        <v>1289.4356416999999</v>
      </c>
      <c r="E50" s="15">
        <v>34.563027839999997</v>
      </c>
      <c r="F50" s="15">
        <v>33.49348535</v>
      </c>
      <c r="G50" s="15">
        <v>5.6334249099999996</v>
      </c>
      <c r="H50" s="15">
        <v>45.752875349999997</v>
      </c>
      <c r="I50" s="15"/>
      <c r="J50" s="17" t="s">
        <v>220</v>
      </c>
      <c r="K50" s="17">
        <v>0</v>
      </c>
      <c r="L50" s="17">
        <v>0.50817295718128197</v>
      </c>
      <c r="M50" s="17">
        <v>4.6165548842755297E-2</v>
      </c>
      <c r="N50" s="17">
        <v>0.24469862560431899</v>
      </c>
      <c r="O50" s="17">
        <v>0.24469862560431899</v>
      </c>
      <c r="P50" s="17">
        <v>0.72672925906192198</v>
      </c>
      <c r="Q50" s="17">
        <v>0</v>
      </c>
      <c r="R50" s="17">
        <v>1.47472584182939E-4</v>
      </c>
      <c r="S50" s="17">
        <v>7.2000690849165195E-4</v>
      </c>
      <c r="T50" s="17">
        <v>0.11841934256693799</v>
      </c>
      <c r="U50" s="17">
        <v>1.40002379013558E-4</v>
      </c>
      <c r="V50" s="17">
        <v>2.5309635568275601E-2</v>
      </c>
      <c r="W50" s="17">
        <v>4.9007644790202603E-3</v>
      </c>
      <c r="X50" s="17">
        <v>3.00369586423937E-3</v>
      </c>
      <c r="Y50" s="17">
        <v>1.07399916321591</v>
      </c>
      <c r="Z50" s="5">
        <v>4.84987805453132E-8</v>
      </c>
      <c r="AA50" s="5">
        <v>1.9399464316759999E-7</v>
      </c>
      <c r="AB50" s="17">
        <v>203.09024160011401</v>
      </c>
      <c r="AC50" s="17">
        <v>1.06954202741447</v>
      </c>
      <c r="AD50" s="17">
        <v>15.542009273852599</v>
      </c>
      <c r="AE50" s="17">
        <v>4.5996937515501202</v>
      </c>
      <c r="AF50" s="17">
        <v>0.41920445845114201</v>
      </c>
      <c r="AG50" s="17">
        <v>11.168600744280299</v>
      </c>
      <c r="AH50" s="17">
        <v>1.7639327062726999</v>
      </c>
      <c r="AI50" s="17">
        <v>4.4779242172774998</v>
      </c>
      <c r="AJ50" s="17">
        <v>3.3915001741060297E-2</v>
      </c>
      <c r="AK50" s="17">
        <v>0.78147137568509695</v>
      </c>
      <c r="AL50" s="17">
        <v>1.09711257411169E-2</v>
      </c>
      <c r="AM50" s="17">
        <v>0</v>
      </c>
      <c r="AN50" s="17">
        <v>0</v>
      </c>
      <c r="AO50" s="17">
        <v>1.06762250267901</v>
      </c>
      <c r="AP50" s="17">
        <v>1.06762250267901</v>
      </c>
      <c r="AQ50" s="17">
        <v>0</v>
      </c>
      <c r="AR50" s="17">
        <v>0</v>
      </c>
      <c r="AS50" s="17">
        <v>0.12765016832142401</v>
      </c>
      <c r="AT50" s="5">
        <v>4.0601180682114397E-7</v>
      </c>
      <c r="AU50" s="5">
        <v>7.8401767187740403E-7</v>
      </c>
      <c r="AV50" s="17">
        <v>10.3154878416419</v>
      </c>
      <c r="AW50" s="17">
        <v>0.158083563374084</v>
      </c>
      <c r="AX50" s="17">
        <v>2.47185423534475E-2</v>
      </c>
      <c r="AY50" s="17">
        <v>0</v>
      </c>
      <c r="AZ50" s="17">
        <v>13.6513886395144</v>
      </c>
      <c r="BA50" s="17">
        <v>6.7188270974202602E-2</v>
      </c>
      <c r="BB50" s="17">
        <v>5.0240137161659403E-4</v>
      </c>
      <c r="BC50" s="17">
        <v>3.68428690090775E-3</v>
      </c>
      <c r="BD50" s="5">
        <v>3.5590260194998803E-5</v>
      </c>
      <c r="BE50" s="5">
        <v>7.2258892909384505E-5</v>
      </c>
      <c r="BF50" s="17">
        <v>0</v>
      </c>
      <c r="BG50" s="17">
        <v>0</v>
      </c>
      <c r="BH50" s="17">
        <v>0.78191937503376896</v>
      </c>
      <c r="BI50" s="17">
        <v>0.64464905903977598</v>
      </c>
      <c r="BJ50" s="17">
        <v>1.1735107159840601E-2</v>
      </c>
      <c r="BK50" s="17">
        <v>1.1274922453303299E-2</v>
      </c>
      <c r="BL50" s="17">
        <v>46.331028502455403</v>
      </c>
      <c r="BM50" s="17">
        <v>1160.49198651961</v>
      </c>
      <c r="BN50" s="17">
        <v>118.628052616831</v>
      </c>
      <c r="BO50" s="17">
        <v>1289.4355269780899</v>
      </c>
      <c r="BP50" s="17">
        <v>0</v>
      </c>
      <c r="BQ50" s="17">
        <v>0.89356562455772504</v>
      </c>
      <c r="BR50" s="17">
        <v>0</v>
      </c>
      <c r="BS50" s="17">
        <v>7.5026981087923605E-2</v>
      </c>
      <c r="BT50" s="17">
        <v>2.8980210492598498E-4</v>
      </c>
      <c r="BU50" s="17">
        <v>9.6791880153133004E-4</v>
      </c>
      <c r="BV50" s="17">
        <v>8.0495880109790095E-4</v>
      </c>
      <c r="BW50" s="17">
        <v>2.0960274921935401E-2</v>
      </c>
      <c r="BX50" s="17">
        <v>2.01476567714413E-2</v>
      </c>
      <c r="BY50" s="17">
        <v>7.4809406625489796</v>
      </c>
      <c r="BZ50" s="17">
        <v>0.19561174231496301</v>
      </c>
      <c r="CA50" s="17">
        <v>0.12592664307941501</v>
      </c>
      <c r="CB50" s="17">
        <v>15.5420235730308</v>
      </c>
      <c r="CC50" s="17">
        <v>0.115345257046798</v>
      </c>
      <c r="CD50" s="17">
        <v>0</v>
      </c>
      <c r="CE50" s="5">
        <v>2.10005012055975E-7</v>
      </c>
      <c r="CF50" s="17">
        <v>8.7905202700661905E-2</v>
      </c>
      <c r="CG50" s="17">
        <v>34.563014380689197</v>
      </c>
      <c r="CH50" s="17">
        <v>33.493472353274797</v>
      </c>
      <c r="CI50" s="17">
        <v>1.06954202741447</v>
      </c>
      <c r="CJ50" s="17">
        <v>4.4433894095471098E-2</v>
      </c>
      <c r="CK50" s="17">
        <v>0</v>
      </c>
      <c r="CL50" s="17">
        <v>0.42988854618407402</v>
      </c>
      <c r="CM50" s="17">
        <v>0.103065286582119</v>
      </c>
      <c r="CN50" s="17">
        <v>2.7921540873140498</v>
      </c>
      <c r="CO50" s="17">
        <v>0.58259309246735702</v>
      </c>
      <c r="CP50" s="17">
        <v>0.41919924231551398</v>
      </c>
      <c r="CQ50" s="17">
        <v>11.1686140407965</v>
      </c>
      <c r="CR50" s="17">
        <v>1.6847618252085899E-2</v>
      </c>
      <c r="CS50" s="17">
        <v>9.9503576137171507E-2</v>
      </c>
      <c r="CT50" s="17">
        <v>1.7639425976399501</v>
      </c>
      <c r="CU50" s="17">
        <v>3.1179147984148701E-3</v>
      </c>
      <c r="CV50" s="17">
        <v>5.6334221879594502</v>
      </c>
      <c r="CW50" s="17">
        <v>11.3492108035623</v>
      </c>
      <c r="CX50" s="17">
        <v>0</v>
      </c>
      <c r="CY50" s="17">
        <v>0</v>
      </c>
      <c r="CZ50" s="17">
        <v>0.94838708956213003</v>
      </c>
      <c r="DA50" s="17">
        <v>5.0836497881407199E-2</v>
      </c>
      <c r="DB50" s="17">
        <v>0</v>
      </c>
      <c r="DC50" s="17">
        <v>45.752857196161699</v>
      </c>
      <c r="DD50" s="17">
        <v>4.8338087337262997E-2</v>
      </c>
      <c r="DE50" s="17">
        <v>1.4570834405986699</v>
      </c>
      <c r="DG50" s="25">
        <f t="shared" si="0"/>
        <v>8.0000028119414316E-3</v>
      </c>
      <c r="DH50" s="94">
        <f t="shared" si="1"/>
        <v>1.0126368349809247</v>
      </c>
      <c r="DI50" s="25">
        <f t="shared" si="2"/>
        <v>1.9247005871481281E-2</v>
      </c>
      <c r="DJ50" s="40">
        <f t="shared" si="3"/>
        <v>-7.2455366736674438E-7</v>
      </c>
      <c r="DK50" s="40"/>
      <c r="DL50" s="40">
        <f t="shared" si="4"/>
        <v>-8.8970636676051141E-8</v>
      </c>
      <c r="DM50" s="40">
        <f t="shared" si="5"/>
        <v>-3.8941353351354188E-7</v>
      </c>
      <c r="DN50" s="40">
        <f t="shared" si="5"/>
        <v>-3.8803740691043758E-7</v>
      </c>
      <c r="DO50" s="40">
        <f t="shared" si="6"/>
        <v>-4.8319460947740282E-7</v>
      </c>
      <c r="DP50" s="40">
        <f t="shared" si="7"/>
        <v>-3.9678027137386723E-7</v>
      </c>
      <c r="DQ50" s="72">
        <f t="shared" si="8"/>
        <v>1.1961755397624104E-3</v>
      </c>
      <c r="DR50" s="72">
        <f t="shared" si="9"/>
        <v>-1.9631706873187785E-6</v>
      </c>
      <c r="DS50" s="72">
        <f t="shared" si="10"/>
        <v>9.6452052073460004E-4</v>
      </c>
      <c r="DT50" s="72">
        <f t="shared" si="11"/>
        <v>1.5274828541291674E-4</v>
      </c>
      <c r="DU50" s="72">
        <f t="shared" si="12"/>
        <v>-2.3958330522813251E-6</v>
      </c>
      <c r="DV50" s="72">
        <f t="shared" si="13"/>
        <v>9.5898927056058195E-7</v>
      </c>
      <c r="DW50" s="72">
        <f t="shared" si="14"/>
        <v>1.0979710660509916E-7</v>
      </c>
      <c r="DX50" s="72">
        <f t="shared" si="15"/>
        <v>2.8201883656654779E-6</v>
      </c>
      <c r="DY50" s="72">
        <f t="shared" si="16"/>
        <v>2.1521880748679879E-7</v>
      </c>
      <c r="DZ50" s="72">
        <f t="shared" si="17"/>
        <v>8.6700670999525034E-4</v>
      </c>
      <c r="EA50" s="72">
        <f t="shared" si="18"/>
        <v>-2.3756736923257213E-6</v>
      </c>
      <c r="EB50" s="72">
        <f t="shared" si="19"/>
        <v>5.2473180010367385E-6</v>
      </c>
      <c r="EC50" s="72">
        <f t="shared" si="20"/>
        <v>1.0099555998088769E-6</v>
      </c>
      <c r="ED50" s="72">
        <f t="shared" si="21"/>
        <v>1.5959987467027667E-6</v>
      </c>
      <c r="EE50" s="72">
        <f t="shared" si="22"/>
        <v>-2.3110043288263618E-4</v>
      </c>
      <c r="EF50" s="72">
        <f t="shared" si="23"/>
        <v>6.1305669741379343E-7</v>
      </c>
      <c r="EG50" s="72">
        <f t="shared" si="24"/>
        <v>-9.8957971811894016E-8</v>
      </c>
      <c r="EH50" s="40">
        <f t="shared" si="25"/>
        <v>4.0074050320674666E-6</v>
      </c>
      <c r="EI50" s="69">
        <f t="shared" si="26"/>
        <v>-8.1691294299113428E-5</v>
      </c>
      <c r="EJ50" s="40">
        <f t="shared" si="27"/>
        <v>2.8844916639917973E-4</v>
      </c>
      <c r="EK50" s="40">
        <f t="shared" si="28"/>
        <v>4.4852961306342991E-6</v>
      </c>
      <c r="EL50" s="40">
        <f t="shared" si="29"/>
        <v>4.3248825018725988E-6</v>
      </c>
      <c r="EM50" s="69">
        <f t="shared" si="30"/>
        <v>-2.0268241469553925E-6</v>
      </c>
      <c r="EN50" s="40">
        <f t="shared" si="31"/>
        <v>-9.0903147289181476E-7</v>
      </c>
      <c r="EO50" s="40">
        <f t="shared" si="32"/>
        <v>-9.3805944064922238E-7</v>
      </c>
      <c r="EP50" s="40"/>
      <c r="EQ50" s="40"/>
      <c r="ER50" s="40"/>
      <c r="ES50" s="40"/>
    </row>
    <row r="51" spans="1:149" x14ac:dyDescent="0.25">
      <c r="A51" s="15" t="s">
        <v>221</v>
      </c>
      <c r="I51" s="15"/>
      <c r="R51" s="5"/>
      <c r="U51" s="5"/>
      <c r="Z51" s="5"/>
      <c r="AA51" s="5"/>
      <c r="AT51" s="5"/>
      <c r="AU51" s="5"/>
      <c r="BD51" s="5"/>
      <c r="BE51" s="5"/>
      <c r="BT51" s="5"/>
      <c r="CE51" s="5"/>
      <c r="DG51" s="25" t="e">
        <f t="shared" si="0"/>
        <v>#DIV/0!</v>
      </c>
      <c r="DH51" s="94" t="e">
        <f t="shared" si="1"/>
        <v>#DIV/0!</v>
      </c>
      <c r="DI51" s="25" t="e">
        <f t="shared" si="2"/>
        <v>#DIV/0!</v>
      </c>
      <c r="DJ51" s="40">
        <f t="shared" si="3"/>
        <v>0</v>
      </c>
      <c r="DK51" s="40"/>
      <c r="DL51" s="40">
        <f t="shared" si="4"/>
        <v>0</v>
      </c>
      <c r="DM51" s="40">
        <f t="shared" si="5"/>
        <v>0</v>
      </c>
      <c r="DN51" s="40">
        <f t="shared" si="5"/>
        <v>0</v>
      </c>
      <c r="DO51" s="40">
        <f t="shared" si="6"/>
        <v>0</v>
      </c>
      <c r="DP51" s="40">
        <f t="shared" si="7"/>
        <v>0</v>
      </c>
      <c r="DQ51" s="72" t="e">
        <f t="shared" si="8"/>
        <v>#DIV/0!</v>
      </c>
      <c r="DR51" s="72" t="e">
        <f t="shared" si="9"/>
        <v>#DIV/0!</v>
      </c>
      <c r="DS51" s="72" t="e">
        <f t="shared" si="10"/>
        <v>#DIV/0!</v>
      </c>
      <c r="DT51" s="72" t="e">
        <f t="shared" si="11"/>
        <v>#DIV/0!</v>
      </c>
      <c r="DU51" s="72" t="e">
        <f t="shared" si="12"/>
        <v>#DIV/0!</v>
      </c>
      <c r="DV51" s="72" t="e">
        <f t="shared" si="13"/>
        <v>#DIV/0!</v>
      </c>
      <c r="DW51" s="72" t="e">
        <f t="shared" si="14"/>
        <v>#DIV/0!</v>
      </c>
      <c r="DX51" s="72" t="e">
        <f t="shared" si="15"/>
        <v>#DIV/0!</v>
      </c>
      <c r="DY51" s="72" t="e">
        <f t="shared" si="16"/>
        <v>#DIV/0!</v>
      </c>
      <c r="DZ51" s="72" t="e">
        <f t="shared" si="17"/>
        <v>#DIV/0!</v>
      </c>
      <c r="EA51" s="72" t="e">
        <f t="shared" si="18"/>
        <v>#DIV/0!</v>
      </c>
      <c r="EB51" s="72" t="e">
        <f t="shared" si="19"/>
        <v>#DIV/0!</v>
      </c>
      <c r="EC51" s="72" t="e">
        <f t="shared" si="20"/>
        <v>#DIV/0!</v>
      </c>
      <c r="ED51" s="72" t="e">
        <f t="shared" si="21"/>
        <v>#DIV/0!</v>
      </c>
      <c r="EE51" s="72" t="e">
        <f t="shared" si="22"/>
        <v>#DIV/0!</v>
      </c>
      <c r="EF51" s="72" t="e">
        <f t="shared" si="23"/>
        <v>#DIV/0!</v>
      </c>
      <c r="EG51" s="72" t="e">
        <f t="shared" si="24"/>
        <v>#DIV/0!</v>
      </c>
      <c r="EH51" s="40" t="e">
        <f t="shared" si="25"/>
        <v>#DIV/0!</v>
      </c>
      <c r="EI51" s="69" t="e">
        <f t="shared" si="26"/>
        <v>#DIV/0!</v>
      </c>
      <c r="EJ51" s="40" t="e">
        <f t="shared" si="27"/>
        <v>#DIV/0!</v>
      </c>
      <c r="EK51" s="40" t="e">
        <f t="shared" si="28"/>
        <v>#DIV/0!</v>
      </c>
      <c r="EL51" s="40" t="e">
        <f t="shared" si="29"/>
        <v>#DIV/0!</v>
      </c>
      <c r="EM51" s="69" t="e">
        <f t="shared" si="30"/>
        <v>#DIV/0!</v>
      </c>
      <c r="EN51" s="40" t="e">
        <f t="shared" si="31"/>
        <v>#DIV/0!</v>
      </c>
      <c r="EO51" s="40" t="e">
        <f t="shared" si="32"/>
        <v>#DIV/0!</v>
      </c>
      <c r="EP51" s="40"/>
      <c r="EQ51" s="40"/>
      <c r="ER51" s="40"/>
      <c r="ES51" s="40"/>
    </row>
    <row r="52" spans="1:149" x14ac:dyDescent="0.25">
      <c r="A52" s="30"/>
      <c r="I52" s="15"/>
    </row>
    <row r="53" spans="1:149" x14ac:dyDescent="0.25">
      <c r="A53" s="30"/>
      <c r="I53" s="15"/>
    </row>
    <row r="54" spans="1:149" x14ac:dyDescent="0.25">
      <c r="A54" s="30" t="s">
        <v>342</v>
      </c>
      <c r="I54" s="15"/>
    </row>
    <row r="55" spans="1:149" x14ac:dyDescent="0.25">
      <c r="A55" s="15" t="s">
        <v>344</v>
      </c>
      <c r="B55" s="15">
        <v>384.95616481000002</v>
      </c>
      <c r="D55" s="15">
        <v>2481.5170821000002</v>
      </c>
      <c r="E55" s="15">
        <v>64.354185549999997</v>
      </c>
      <c r="F55" s="15">
        <v>62.390496489999997</v>
      </c>
      <c r="G55" s="15">
        <v>6.4056730200000001</v>
      </c>
      <c r="H55" s="15">
        <v>78.917989390000002</v>
      </c>
      <c r="I55" s="15"/>
      <c r="J55" s="17" t="s">
        <v>344</v>
      </c>
      <c r="K55" s="17">
        <v>0</v>
      </c>
      <c r="L55" s="17">
        <v>0.82049325078069502</v>
      </c>
      <c r="M55" s="17">
        <v>7.4538867510305903E-2</v>
      </c>
      <c r="N55" s="17">
        <v>0.395089233884382</v>
      </c>
      <c r="O55" s="17">
        <v>0.395089233884382</v>
      </c>
      <c r="P55" s="17">
        <v>1.1733738214413201</v>
      </c>
      <c r="Q55" s="17">
        <v>0</v>
      </c>
      <c r="R55" s="17">
        <v>2.5964196856208998E-4</v>
      </c>
      <c r="S55" s="17">
        <v>1.2676636250599301E-3</v>
      </c>
      <c r="T55" s="17">
        <v>0.19119906629512501</v>
      </c>
      <c r="U55" s="17">
        <v>2.4649254658093401E-4</v>
      </c>
      <c r="V55" s="17">
        <v>4.0864939232733703E-2</v>
      </c>
      <c r="W55" s="17">
        <v>8.6284047663927402E-3</v>
      </c>
      <c r="X55" s="17">
        <v>5.2883756405804703E-3</v>
      </c>
      <c r="Y55" s="17">
        <v>1.73407652129616</v>
      </c>
      <c r="Z55" s="5">
        <v>8.5388067792126195E-8</v>
      </c>
      <c r="AA55" s="5">
        <v>3.4155074070889598E-7</v>
      </c>
      <c r="AB55" s="17">
        <v>364.63732927859201</v>
      </c>
      <c r="AC55" s="17">
        <v>1.8573980564052499</v>
      </c>
      <c r="AD55" s="17">
        <v>27.3636284918732</v>
      </c>
      <c r="AE55" s="17">
        <v>8.0983260233579699</v>
      </c>
      <c r="AF55" s="17">
        <v>0.73806093960989105</v>
      </c>
      <c r="AG55" s="17">
        <v>19.663701137143999</v>
      </c>
      <c r="AH55" s="17">
        <v>3.1056222383527001</v>
      </c>
      <c r="AI55" s="17">
        <v>7.2300350884883997</v>
      </c>
      <c r="AJ55" s="17">
        <v>5.4759081556404E-2</v>
      </c>
      <c r="AK55" s="17">
        <v>1.2617591301285001</v>
      </c>
      <c r="AL55" s="17">
        <v>1.7714071899957599E-2</v>
      </c>
      <c r="AM55" s="17">
        <v>0</v>
      </c>
      <c r="AN55" s="17">
        <v>0</v>
      </c>
      <c r="AO55" s="17">
        <v>1.7237781885658601</v>
      </c>
      <c r="AP55" s="17">
        <v>1.7237781885658601</v>
      </c>
      <c r="AQ55" s="17">
        <v>0</v>
      </c>
      <c r="AR55" s="17">
        <v>0</v>
      </c>
      <c r="AS55" s="17">
        <v>0.206103938484614</v>
      </c>
      <c r="AT55" s="5">
        <v>7.1482830341804696E-7</v>
      </c>
      <c r="AU55" s="5">
        <v>1.3803591234920201E-6</v>
      </c>
      <c r="AV55" s="17">
        <v>18.775180968710899</v>
      </c>
      <c r="AW55" s="17">
        <v>0.25524145611347099</v>
      </c>
      <c r="AX55" s="17">
        <v>3.9910286362322502E-2</v>
      </c>
      <c r="AY55" s="17">
        <v>0</v>
      </c>
      <c r="AZ55" s="17">
        <v>22.041473259700201</v>
      </c>
      <c r="BA55" s="17">
        <v>0.108481764269933</v>
      </c>
      <c r="BB55" s="17">
        <v>8.84539536147533E-4</v>
      </c>
      <c r="BC55" s="17">
        <v>6.4866365030286002E-3</v>
      </c>
      <c r="BD55" s="5">
        <v>6.2660904793399301E-5</v>
      </c>
      <c r="BE55" s="17">
        <v>1.2722033742841799E-4</v>
      </c>
      <c r="BF55" s="17">
        <v>0</v>
      </c>
      <c r="BG55" s="17">
        <v>0</v>
      </c>
      <c r="BH55" s="17">
        <v>1.2624860728243501</v>
      </c>
      <c r="BI55" s="17">
        <v>1.1349844500294799</v>
      </c>
      <c r="BJ55" s="17">
        <v>2.0661111093106602E-2</v>
      </c>
      <c r="BK55" s="17">
        <v>1.98508835684011E-2</v>
      </c>
      <c r="BL55" s="17">
        <v>74.805884173569893</v>
      </c>
      <c r="BM55" s="17">
        <v>2112.2076241780801</v>
      </c>
      <c r="BN55" s="17">
        <v>215.91468207741499</v>
      </c>
      <c r="BO55" s="17">
        <v>2346.8974872242102</v>
      </c>
      <c r="BP55" s="17">
        <v>0</v>
      </c>
      <c r="BQ55" s="17">
        <v>1.44274648269757</v>
      </c>
      <c r="BR55" s="17">
        <v>0</v>
      </c>
      <c r="BS55" s="17">
        <v>0.122306402863142</v>
      </c>
      <c r="BT55" s="17">
        <v>5.10231205024333E-4</v>
      </c>
      <c r="BU55" s="17">
        <v>1.70413618930648E-3</v>
      </c>
      <c r="BV55" s="17">
        <v>1.41722194026488E-3</v>
      </c>
      <c r="BW55" s="17">
        <v>3.5524887987345398E-2</v>
      </c>
      <c r="BX55" s="17">
        <v>3.5472390339346398E-2</v>
      </c>
      <c r="BY55" s="17">
        <v>12.078701382152399</v>
      </c>
      <c r="BZ55" s="17">
        <v>0.344398514349333</v>
      </c>
      <c r="CA55" s="17">
        <v>0.221709396727238</v>
      </c>
      <c r="CB55" s="17">
        <v>27.363653803138199</v>
      </c>
      <c r="CC55" s="17">
        <v>0.20307954928708</v>
      </c>
      <c r="CD55" s="17">
        <v>0</v>
      </c>
      <c r="CE55" s="5">
        <v>3.6973903806831001E-7</v>
      </c>
      <c r="CF55" s="17">
        <v>0.15476817269906301</v>
      </c>
      <c r="CG55" s="17">
        <v>60.826799704047801</v>
      </c>
      <c r="CH55" s="17">
        <v>58.969401647642499</v>
      </c>
      <c r="CI55" s="17">
        <v>1.8573980564052499</v>
      </c>
      <c r="CJ55" s="17">
        <v>7.8231350341991995E-2</v>
      </c>
      <c r="CK55" s="17">
        <v>0</v>
      </c>
      <c r="CL55" s="17">
        <v>0.75687218968567505</v>
      </c>
      <c r="CM55" s="17">
        <v>0.18145915769109899</v>
      </c>
      <c r="CN55" s="17">
        <v>4.9159313689049</v>
      </c>
      <c r="CO55" s="17">
        <v>1.0257266283062401</v>
      </c>
      <c r="CP55" s="17">
        <v>0.73805211009882199</v>
      </c>
      <c r="CQ55" s="17">
        <v>19.663726609456699</v>
      </c>
      <c r="CR55" s="17">
        <v>2.72020648423031E-2</v>
      </c>
      <c r="CS55" s="17">
        <v>0.17518838713162099</v>
      </c>
      <c r="CT55" s="17">
        <v>3.1056425341027398</v>
      </c>
      <c r="CU55" s="17">
        <v>5.4894853823641201E-3</v>
      </c>
      <c r="CV55" s="17">
        <v>6.2530663349151503</v>
      </c>
      <c r="CW55" s="17">
        <v>18.324410704409502</v>
      </c>
      <c r="CX55" s="17">
        <v>0</v>
      </c>
      <c r="CY55" s="17">
        <v>0</v>
      </c>
      <c r="CZ55" s="17">
        <v>1.5312608090819999</v>
      </c>
      <c r="DA55" s="17">
        <v>8.2080782445122097E-2</v>
      </c>
      <c r="DB55" s="17">
        <v>0</v>
      </c>
      <c r="DC55" s="17">
        <v>73.872385047151297</v>
      </c>
      <c r="DD55" s="17">
        <v>7.8046530280368898E-2</v>
      </c>
      <c r="DE55" s="17">
        <v>2.3525995868699501</v>
      </c>
      <c r="DG55" s="25">
        <f t="shared" ref="DG55" si="33">(AV55/BO55)</f>
        <v>8.000000456311886E-3</v>
      </c>
      <c r="DH55" s="94">
        <f t="shared" ref="DH55" si="34">BL55/DC55</f>
        <v>1.0126366452879891</v>
      </c>
      <c r="DI55" s="25">
        <f t="shared" ref="DI55" si="35">BI55/CH55</f>
        <v>1.9247006384960574E-2</v>
      </c>
      <c r="DJ55" s="40">
        <f t="shared" ref="DJ55" si="36">(AB55-B55)/(B55+1E-50)</f>
        <v>-5.2782205842674658E-2</v>
      </c>
      <c r="DK55" s="40"/>
      <c r="DL55" s="40">
        <f t="shared" ref="DL55" si="37">(BO55-D55)/(D55+1E-50)</f>
        <v>-5.4248909204311122E-2</v>
      </c>
      <c r="DM55" s="40">
        <f t="shared" ref="DM55" si="38">(CG55-E55)/(E55+1E-50)</f>
        <v>-5.4812065692472996E-2</v>
      </c>
      <c r="DN55" s="40">
        <f t="shared" ref="DN55" si="39">(CH55-F55)/(F55+1E-50)</f>
        <v>-5.4833589005111281E-2</v>
      </c>
      <c r="DO55" s="40">
        <f t="shared" ref="DO55" si="40">(CV55-G55)/(G55+1E-50)</f>
        <v>-2.382367701385572E-2</v>
      </c>
      <c r="DP55" s="40">
        <f t="shared" ref="DP55" si="41">(DC55-H55)/(H55+1E-50)</f>
        <v>-6.3934780673569114E-2</v>
      </c>
      <c r="DQ55" s="72">
        <f t="shared" ref="DQ55" si="42">(O55/0.00534188-$DC55)/($DC55)</f>
        <v>1.1956331101808096E-3</v>
      </c>
      <c r="DR55" s="72">
        <f t="shared" ref="DR55" si="43">(M55/0.001009022-$DC55)/($DC55)</f>
        <v>7.788231624490534E-8</v>
      </c>
      <c r="DS55" s="72">
        <f t="shared" ref="DS55" si="44">((R55+S55)/0.000025875-$CH55)/($CH55)</f>
        <v>9.6493242119085362E-4</v>
      </c>
      <c r="DT55" s="72">
        <f t="shared" ref="DT55" si="45">(T55/0.002587844-$DC55)/($DC55)</f>
        <v>1.5095388243185426E-4</v>
      </c>
      <c r="DU55" s="72">
        <f t="shared" ref="DU55" si="46">((U55)/0.00000418-$CH55)/($CH55)</f>
        <v>1.8162601982192351E-6</v>
      </c>
      <c r="DV55" s="72">
        <f t="shared" ref="DV55" si="47">(V55/0.000553181-$DC55)/($DC55)</f>
        <v>3.4112479706932073E-6</v>
      </c>
      <c r="DW55" s="72">
        <f t="shared" ref="DW55" si="48">((X55+W55)/0.000236-$CH55)/($CH55)</f>
        <v>1.1627184753916433E-7</v>
      </c>
      <c r="DX55" s="72">
        <f t="shared" ref="DX55" si="49">((AA55+Z55)/0.00000000724-$CH55)/($CH55)</f>
        <v>7.9770766994314067E-7</v>
      </c>
      <c r="DY55" s="72">
        <f t="shared" ref="DY55" si="50">(AL55/0.000239791-$DC55)/($DC55)</f>
        <v>7.8366061051983007E-6</v>
      </c>
      <c r="DZ55" s="72">
        <f t="shared" ref="DZ55" si="51">(AP55/0.02331434-$DC55)/($DC55)</f>
        <v>8.6645716850615808E-4</v>
      </c>
      <c r="EA55" s="72">
        <f t="shared" ref="EA55" si="52">(AS55/0.00279-$DC55)/($DC55)</f>
        <v>-7.6645487784587351E-8</v>
      </c>
      <c r="EB55" s="72">
        <f t="shared" ref="EB55" si="53">((AT55+AU55+CE55)/0.0000000418-$CH55)/($CH55)</f>
        <v>2.2216155997738895E-6</v>
      </c>
      <c r="EC55" s="72">
        <f t="shared" ref="EC55" si="54">((BB55+BC55)/0.000125-$CH55)/($CH55)</f>
        <v>1.1303771746826749E-7</v>
      </c>
      <c r="ED55" s="72">
        <f t="shared" ref="ED55" si="55">((BD55+BE55)/0.00000322-$CH55)/($CH55)</f>
        <v>-1.2169886168178211E-6</v>
      </c>
      <c r="EE55" s="72">
        <f t="shared" ref="EE55" si="56">(BH55/0.017094017-$DC55)/($DC55)</f>
        <v>-2.294413631170425E-4</v>
      </c>
      <c r="EF55" s="72">
        <f t="shared" ref="EF55" si="57">((BJ55+BK55)/0.000687-$CH55)/($CH55)</f>
        <v>3.8826978397584991E-7</v>
      </c>
      <c r="EG55" s="72">
        <f t="shared" ref="EG55" si="58">(DA55/0.001111111-$DC55)/($DC55)</f>
        <v>4.4203355496183416E-6</v>
      </c>
      <c r="EH55" s="40">
        <f t="shared" ref="EH55" si="59">(DD55/0.0010565-$DC55)/($DC55)</f>
        <v>4.5547146220123918E-6</v>
      </c>
      <c r="EI55" s="69">
        <f t="shared" ref="EI55" si="60">(BS55-$DC55*0.001465-$CH55*0.000239007)/(BS55)</f>
        <v>-8.7820508831031694E-5</v>
      </c>
      <c r="EJ55" s="40">
        <f t="shared" ref="EJ55" si="61">(BT55/0.00000865-$CH55)/($CH55)</f>
        <v>2.859928825423106E-4</v>
      </c>
      <c r="EK55" s="40">
        <f t="shared" ref="EK55" si="62">((BU55)/0.0000288986-$CH55)/($CH55)</f>
        <v>1.783224460793947E-6</v>
      </c>
      <c r="EL55" s="40">
        <f t="shared" ref="EL55" si="63">((BV55)/0.0000240332-$CH55)/($CH55)</f>
        <v>-1.0467038695855262E-6</v>
      </c>
      <c r="EM55" s="69">
        <f t="shared" ref="EM55" si="64">(BW55-$DC55*0.000206315-$CH55*0.000343972)/(BW55)</f>
        <v>2.3601143942016425E-6</v>
      </c>
      <c r="EN55" s="40">
        <f t="shared" ref="EN55" si="65">(SUM(AC55:AH55)-$CG55)/($CG55)</f>
        <v>-1.0327241463801501E-6</v>
      </c>
      <c r="EO55" s="40">
        <f t="shared" ref="EO55" si="66">(SUM(AD55:AH55)-$CH55)/($CH55)</f>
        <v>-1.0652525375771224E-6</v>
      </c>
    </row>
    <row r="56" spans="1:149" x14ac:dyDescent="0.25">
      <c r="A56" s="15" t="s">
        <v>345</v>
      </c>
      <c r="I56" s="15"/>
      <c r="Z56" s="5"/>
      <c r="AA56" s="5"/>
      <c r="AT56" s="5"/>
      <c r="AU56" s="5"/>
      <c r="BD56" s="5"/>
      <c r="CE56" s="5"/>
    </row>
    <row r="57" spans="1:149" x14ac:dyDescent="0.25">
      <c r="A57" s="17" t="s">
        <v>346</v>
      </c>
      <c r="B57" s="15">
        <v>2.4990985600000002</v>
      </c>
      <c r="D57" s="15">
        <v>16.238406659999999</v>
      </c>
      <c r="E57" s="15">
        <v>0.42574811000000001</v>
      </c>
      <c r="F57" s="15">
        <v>0.41282569000000002</v>
      </c>
      <c r="G57" s="15">
        <v>3.2695130000000003E-2</v>
      </c>
      <c r="H57" s="15">
        <v>0.60100664999999998</v>
      </c>
      <c r="I57" s="15"/>
      <c r="J57" s="17" t="s">
        <v>346</v>
      </c>
      <c r="K57" s="17">
        <v>0</v>
      </c>
      <c r="L57" s="17">
        <v>1.2548692717097301E-3</v>
      </c>
      <c r="M57" s="17">
        <v>1.1399805257168E-4</v>
      </c>
      <c r="N57" s="17">
        <v>6.0425705160468903E-4</v>
      </c>
      <c r="O57" s="17">
        <v>6.0425705160468903E-4</v>
      </c>
      <c r="P57" s="17">
        <v>1.7945638818432799E-3</v>
      </c>
      <c r="Q57" s="17">
        <v>0</v>
      </c>
      <c r="R57" s="5">
        <v>3.1755009176738998E-7</v>
      </c>
      <c r="S57" s="5">
        <v>1.5503594084999101E-6</v>
      </c>
      <c r="T57" s="17">
        <v>2.9242382339965899E-4</v>
      </c>
      <c r="U57" s="5">
        <v>3.0146024858964801E-7</v>
      </c>
      <c r="V57" s="5">
        <v>6.2500052000947996E-5</v>
      </c>
      <c r="W57" s="5">
        <v>1.0552556534775099E-5</v>
      </c>
      <c r="X57" s="5">
        <v>6.4677545373876301E-6</v>
      </c>
      <c r="Y57" s="17">
        <v>2.6521187143746798E-3</v>
      </c>
      <c r="Z57" s="5">
        <v>1.04426969140803E-10</v>
      </c>
      <c r="AA57" s="5">
        <v>4.1770768917034498E-10</v>
      </c>
      <c r="AB57" s="17">
        <v>0.44940442136940001</v>
      </c>
      <c r="AC57" s="17">
        <v>2.2536674437959102E-3</v>
      </c>
      <c r="AD57" s="17">
        <v>3.3465496012389899E-2</v>
      </c>
      <c r="AE57" s="17">
        <v>9.9041702629562803E-3</v>
      </c>
      <c r="AF57" s="17">
        <v>9.0263915298423097E-4</v>
      </c>
      <c r="AG57" s="17">
        <v>2.4048530784790301E-2</v>
      </c>
      <c r="AH57" s="17">
        <v>3.7981469049862999E-3</v>
      </c>
      <c r="AI57" s="17">
        <v>1.1057640760528399E-2</v>
      </c>
      <c r="AJ57" s="5">
        <v>8.3748541344268198E-5</v>
      </c>
      <c r="AK57" s="17">
        <v>1.9297376141702001E-3</v>
      </c>
      <c r="AL57" s="5">
        <v>2.70921047299613E-5</v>
      </c>
      <c r="AM57" s="17">
        <v>0</v>
      </c>
      <c r="AN57" s="17">
        <v>0</v>
      </c>
      <c r="AO57" s="17">
        <v>2.63637173429895E-3</v>
      </c>
      <c r="AP57" s="17">
        <v>2.63637173429895E-3</v>
      </c>
      <c r="AQ57" s="17">
        <v>0</v>
      </c>
      <c r="AR57" s="17">
        <v>0</v>
      </c>
      <c r="AS57" s="17">
        <v>3.15219141941831E-4</v>
      </c>
      <c r="AT57" s="5">
        <v>8.7424844798470004E-10</v>
      </c>
      <c r="AU57" s="5">
        <v>1.68813511220092E-9</v>
      </c>
      <c r="AV57" s="17">
        <v>2.29459881501567E-2</v>
      </c>
      <c r="AW57" s="17">
        <v>3.90360669003566E-4</v>
      </c>
      <c r="AX57" s="5">
        <v>6.1039073158132001E-5</v>
      </c>
      <c r="AY57" s="17">
        <v>0</v>
      </c>
      <c r="AZ57" s="17">
        <v>3.3710428164728197E-2</v>
      </c>
      <c r="BA57" s="17">
        <v>1.6591463866576201E-4</v>
      </c>
      <c r="BB57" s="5">
        <v>1.0817843108076E-6</v>
      </c>
      <c r="BC57" s="5">
        <v>7.9331005252511906E-6</v>
      </c>
      <c r="BD57" s="5">
        <v>7.6633720795647998E-8</v>
      </c>
      <c r="BE57" s="5">
        <v>1.55593092919305E-7</v>
      </c>
      <c r="BF57" s="17">
        <v>0</v>
      </c>
      <c r="BG57" s="17">
        <v>0</v>
      </c>
      <c r="BH57" s="17">
        <v>1.93089465416921E-3</v>
      </c>
      <c r="BI57" s="17">
        <v>1.3880661111019201E-3</v>
      </c>
      <c r="BJ57" s="5">
        <v>2.52686067340178E-5</v>
      </c>
      <c r="BK57" s="5">
        <v>2.4277248852218601E-5</v>
      </c>
      <c r="BL57" s="17">
        <v>0.114408405121336</v>
      </c>
      <c r="BM57" s="17">
        <v>2.58141582389479</v>
      </c>
      <c r="BN57" s="17">
        <v>0.26387883507774001</v>
      </c>
      <c r="BO57" s="17">
        <v>2.8682406471226898</v>
      </c>
      <c r="BP57" s="17">
        <v>0</v>
      </c>
      <c r="BQ57" s="17">
        <v>2.20654415516129E-3</v>
      </c>
      <c r="BR57" s="17">
        <v>0</v>
      </c>
      <c r="BS57" s="17">
        <v>1.82737888170549E-4</v>
      </c>
      <c r="BT57" s="5">
        <v>6.24010086586528E-7</v>
      </c>
      <c r="BU57" s="5">
        <v>2.0841402395321798E-6</v>
      </c>
      <c r="BV57" s="5">
        <v>1.7332396964235499E-6</v>
      </c>
      <c r="BW57" s="5">
        <v>4.8114731658922901E-5</v>
      </c>
      <c r="BX57" s="5">
        <v>4.3382200984363699E-5</v>
      </c>
      <c r="BY57" s="17">
        <v>1.8473248826865501E-2</v>
      </c>
      <c r="BZ57" s="17">
        <v>4.2119608459134498E-4</v>
      </c>
      <c r="CA57" s="17">
        <v>2.7114899386563901E-4</v>
      </c>
      <c r="CB57" s="17">
        <v>3.3465511444743898E-2</v>
      </c>
      <c r="CC57" s="17">
        <v>2.48365019262884E-4</v>
      </c>
      <c r="CD57" s="17">
        <v>0</v>
      </c>
      <c r="CE57" s="5">
        <v>4.5219088719500402E-10</v>
      </c>
      <c r="CF57" s="17">
        <v>1.8927977204208601E-4</v>
      </c>
      <c r="CG57" s="17">
        <v>7.43727384477256E-2</v>
      </c>
      <c r="CH57" s="17">
        <v>7.2119071003929697E-2</v>
      </c>
      <c r="CI57" s="17">
        <v>2.2536674437959102E-3</v>
      </c>
      <c r="CJ57" s="5">
        <v>9.5675964659909496E-5</v>
      </c>
      <c r="CK57" s="17">
        <v>0</v>
      </c>
      <c r="CL57" s="17">
        <v>9.2564824153838505E-4</v>
      </c>
      <c r="CM57" s="17">
        <v>2.21922860276569E-4</v>
      </c>
      <c r="CN57" s="17">
        <v>6.01216069489685E-3</v>
      </c>
      <c r="CO57" s="17">
        <v>1.25445482453964E-3</v>
      </c>
      <c r="CP57" s="17">
        <v>9.0262989357187302E-4</v>
      </c>
      <c r="CQ57" s="17">
        <v>2.40485572402542E-2</v>
      </c>
      <c r="CR57" s="5">
        <v>4.1603427526160498E-5</v>
      </c>
      <c r="CS57" s="17">
        <v>2.1425384017592801E-4</v>
      </c>
      <c r="CT57" s="17">
        <v>3.79817027397939E-3</v>
      </c>
      <c r="CU57" s="5">
        <v>6.7136545467572702E-6</v>
      </c>
      <c r="CV57" s="17">
        <v>5.3325034077944403E-3</v>
      </c>
      <c r="CW57" s="17">
        <v>2.8025379528887701E-2</v>
      </c>
      <c r="CX57" s="17">
        <v>0</v>
      </c>
      <c r="CY57" s="17">
        <v>0</v>
      </c>
      <c r="CZ57" s="17">
        <v>2.3419161181897799E-3</v>
      </c>
      <c r="DA57" s="17">
        <v>1.2553438932363299E-4</v>
      </c>
      <c r="DB57" s="17">
        <v>0</v>
      </c>
      <c r="DC57" s="17">
        <v>0.11298070514834301</v>
      </c>
      <c r="DD57" s="17">
        <v>1.19363182456169E-4</v>
      </c>
      <c r="DE57" s="17">
        <v>3.5980806320816501E-3</v>
      </c>
      <c r="DG57" s="25">
        <f t="shared" ref="DG57" si="67">(AV57/BO57)</f>
        <v>8.0000219553318323E-3</v>
      </c>
      <c r="DH57" s="94">
        <f t="shared" ref="DH57" si="68">BL57/DC57</f>
        <v>1.0126366707582364</v>
      </c>
      <c r="DI57" s="25">
        <f t="shared" ref="DI57" si="69">BI57/CH57</f>
        <v>1.9246866214156944E-2</v>
      </c>
      <c r="DJ57" s="40">
        <f t="shared" ref="DJ57" si="70">(AB57-B57)/(B57+1E-50)</f>
        <v>-0.82017339029261804</v>
      </c>
      <c r="DK57" s="40"/>
      <c r="DL57" s="40">
        <f t="shared" ref="DL57" si="71">(BO57-D57)/(D57+1E-50)</f>
        <v>-0.82336686676359605</v>
      </c>
      <c r="DM57" s="40">
        <f t="shared" ref="DM57" si="72">(CG57-E57)/(E57+1E-50)</f>
        <v>-0.82531281595653916</v>
      </c>
      <c r="DN57" s="40">
        <f t="shared" ref="DN57" si="73">(CH57-F57)/(F57+1E-50)</f>
        <v>-0.82530382010884629</v>
      </c>
      <c r="DO57" s="40">
        <f t="shared" ref="DO57" si="74">(CV57-G57)/(G57+1E-50)</f>
        <v>-0.83690221119186747</v>
      </c>
      <c r="DP57" s="40">
        <f t="shared" ref="DP57" si="75">(DC57-H57)/(H57+1E-50)</f>
        <v>-0.81201421789868211</v>
      </c>
      <c r="DQ57" s="72">
        <f t="shared" ref="DQ57" si="76">(O57/0.00534188-$DC57)/($DC57)</f>
        <v>1.2057116421716591E-3</v>
      </c>
      <c r="DR57" s="72">
        <f t="shared" ref="DR57" si="77">(M57/0.001009022-$DC57)/($DC57)</f>
        <v>-1.7232440501776799E-5</v>
      </c>
      <c r="DS57" s="72">
        <f t="shared" ref="DS57" si="78">((R57+S57)/0.000025875-$CH57)/($CH57)</f>
        <v>9.7988140795205662E-4</v>
      </c>
      <c r="DT57" s="72">
        <f t="shared" ref="DT57" si="79">(T57/0.002587844-$DC57)/($DC57)</f>
        <v>1.6206321467327327E-4</v>
      </c>
      <c r="DU57" s="72">
        <f t="shared" ref="DU57" si="80">((U57)/0.00000418-$CH57)/($CH57)</f>
        <v>8.3985019484273281E-6</v>
      </c>
      <c r="DV57" s="72">
        <f t="shared" ref="DV57" si="81">(V57/0.000553181-$DC57)/($DC57)</f>
        <v>2.0361138146435155E-5</v>
      </c>
      <c r="DW57" s="72">
        <f t="shared" ref="DW57" si="82">((X57+W57)/0.000236-$CH57)/($CH57)</f>
        <v>1.2356873694535027E-5</v>
      </c>
      <c r="DX57" s="72">
        <f t="shared" ref="DX57" si="83">((AA57+Z57)/0.00000000724-$CH57)/($CH57)</f>
        <v>-1.4202566066563644E-5</v>
      </c>
      <c r="DY57" s="72">
        <f t="shared" ref="DY57" si="84">(AL57/0.000239791-$DC57)/($DC57)</f>
        <v>1.2862279268082151E-5</v>
      </c>
      <c r="DZ57" s="72">
        <f t="shared" ref="DZ57" si="85">(AP57/0.02331434-$DC57)/($DC57)</f>
        <v>8.7361403831932145E-4</v>
      </c>
      <c r="EA57" s="72">
        <f t="shared" ref="EA57" si="86">(AS57/0.00279-$DC57)/($DC57)</f>
        <v>9.4366287709239863E-6</v>
      </c>
      <c r="EB57" s="72">
        <f t="shared" ref="EB57" si="87">((AT57+AU57+CE57)/0.0000000418-$CH57)/($CH57)</f>
        <v>-9.0247603076465308E-7</v>
      </c>
      <c r="EC57" s="72">
        <f t="shared" ref="EC57" si="88">((BB57+BC57)/0.000125-$CH57)/($CH57)</f>
        <v>1.0655351659214471E-7</v>
      </c>
      <c r="ED57" s="72">
        <f t="shared" ref="ED57" si="89">((BD57+BE57)/0.00000322-$CH57)/($CH57)</f>
        <v>1.4662958912741005E-5</v>
      </c>
      <c r="EE57" s="72">
        <f t="shared" ref="EE57" si="90">(BH57/0.017094017-$DC57)/($DC57)</f>
        <v>-2.0682521097901155E-4</v>
      </c>
      <c r="EF57" s="72">
        <f t="shared" ref="EF57" si="91">((BJ57+BK57)/0.000687-$CH57)/($CH57)</f>
        <v>1.0859958819266456E-6</v>
      </c>
      <c r="EG57" s="72">
        <f t="shared" ref="EG57" si="92">(DA57/0.001111111-$DC57)/($DC57)</f>
        <v>2.2706622562904942E-6</v>
      </c>
      <c r="EH57" s="40">
        <f t="shared" ref="EH57" si="93">(DD57/0.0010565-$DC57)/($DC57)</f>
        <v>-7.8125075987395038E-6</v>
      </c>
      <c r="EI57" s="69">
        <f t="shared" ref="EI57" si="94">(BS57-$DC57*0.001465-$CH57*0.000239007)/(BS57)</f>
        <v>-8.6504639886039267E-5</v>
      </c>
      <c r="EJ57" s="40">
        <f t="shared" ref="EJ57" si="95">(BT57/0.00000865-$CH57)/($CH57)</f>
        <v>2.8873637509826803E-4</v>
      </c>
      <c r="EK57" s="40">
        <f t="shared" ref="EK57" si="96">((BU57)/0.0000288986-$CH57)/($CH57)</f>
        <v>2.6014572969321285E-8</v>
      </c>
      <c r="EL57" s="40">
        <f t="shared" ref="EL57" si="97">((BV57)/0.0000240332-$CH57)/($CH57)</f>
        <v>-7.1315813769996122E-6</v>
      </c>
      <c r="EM57" s="69">
        <f t="shared" ref="EM57" si="98">(BW57-$DC57*0.000206315-$CH57*0.000343972)/(BW57)</f>
        <v>-3.7901388167665452E-5</v>
      </c>
      <c r="EN57" s="40">
        <f t="shared" ref="EN57" si="99">(SUM(AC57:AH57)-$CG57)/($CG57)</f>
        <v>-1.1816940524596666E-6</v>
      </c>
      <c r="EO57" s="40">
        <f t="shared" ref="EO57" si="100">(SUM(AD57:AH57)-$CH57)/($CH57)</f>
        <v>-1.2186211145735214E-6</v>
      </c>
    </row>
    <row r="58" spans="1:149" x14ac:dyDescent="0.25">
      <c r="A58" s="17" t="s">
        <v>424</v>
      </c>
      <c r="I58" s="15"/>
      <c r="R58" s="5"/>
      <c r="S58" s="5"/>
      <c r="U58" s="5"/>
      <c r="Z58" s="5"/>
      <c r="AA58" s="5"/>
      <c r="AT58" s="5"/>
      <c r="AU58" s="5"/>
      <c r="BB58" s="5"/>
      <c r="BD58" s="5"/>
      <c r="BE58" s="5"/>
      <c r="BT58" s="5"/>
      <c r="BU58" s="5"/>
      <c r="BV58" s="5"/>
      <c r="BX58" s="5"/>
      <c r="CA58" s="5"/>
      <c r="CE58" s="5"/>
      <c r="CF58" s="5"/>
      <c r="CM58" s="5"/>
    </row>
    <row r="59" spans="1:149" x14ac:dyDescent="0.25">
      <c r="A59" s="17" t="s">
        <v>378</v>
      </c>
      <c r="B59" s="15">
        <v>3975.9964952</v>
      </c>
      <c r="D59" s="15">
        <v>25601.652985000001</v>
      </c>
      <c r="E59" s="15">
        <v>672.92263006999997</v>
      </c>
      <c r="F59" s="15">
        <v>652.27186792999998</v>
      </c>
      <c r="G59" s="15">
        <v>86.028698939999998</v>
      </c>
      <c r="H59" s="15">
        <v>958.17610449999995</v>
      </c>
      <c r="I59" s="15"/>
      <c r="J59" s="17" t="s">
        <v>425</v>
      </c>
      <c r="K59" s="17">
        <v>0</v>
      </c>
      <c r="L59" s="17">
        <v>10.6183365694756</v>
      </c>
      <c r="M59" s="17">
        <v>0.96463733494355497</v>
      </c>
      <c r="N59" s="17">
        <v>5.1130051831362398</v>
      </c>
      <c r="O59" s="17">
        <v>5.1130051831362398</v>
      </c>
      <c r="P59" s="17">
        <v>15.1850902393921</v>
      </c>
      <c r="Q59" s="17">
        <v>0</v>
      </c>
      <c r="R59" s="17">
        <v>2.8647292440902301E-3</v>
      </c>
      <c r="S59" s="17">
        <v>1.3986633850647801E-2</v>
      </c>
      <c r="T59" s="17">
        <v>2.4743803145246002</v>
      </c>
      <c r="U59" s="17">
        <v>2.7196594345809898E-3</v>
      </c>
      <c r="V59" s="17">
        <v>0.52884765471977702</v>
      </c>
      <c r="W59" s="17">
        <v>9.5200805176452394E-2</v>
      </c>
      <c r="X59" s="17">
        <v>5.8348900443680102E-2</v>
      </c>
      <c r="Y59" s="17">
        <v>22.441326352493601</v>
      </c>
      <c r="Z59" s="5">
        <v>9.4212798501959296E-7</v>
      </c>
      <c r="AA59" s="5">
        <v>3.7684665852058801E-6</v>
      </c>
      <c r="AB59" s="17">
        <v>3965.9745945477398</v>
      </c>
      <c r="AC59" s="17">
        <v>20.599098990503499</v>
      </c>
      <c r="AD59" s="17">
        <v>301.91395880884198</v>
      </c>
      <c r="AE59" s="17">
        <v>89.352092239620404</v>
      </c>
      <c r="AF59" s="17">
        <v>8.1433156556821409</v>
      </c>
      <c r="AG59" s="17">
        <v>216.95759773221499</v>
      </c>
      <c r="AH59" s="17">
        <v>34.265485098629199</v>
      </c>
      <c r="AI59" s="17">
        <v>93.566777814283597</v>
      </c>
      <c r="AJ59" s="17">
        <v>0.70865668736074305</v>
      </c>
      <c r="AK59" s="17">
        <v>16.328916224640299</v>
      </c>
      <c r="AL59" s="17">
        <v>0.229243281509102</v>
      </c>
      <c r="AM59" s="17">
        <v>0</v>
      </c>
      <c r="AN59" s="17">
        <v>0</v>
      </c>
      <c r="AO59" s="17">
        <v>22.308078393560098</v>
      </c>
      <c r="AP59" s="17">
        <v>22.308078393560098</v>
      </c>
      <c r="AQ59" s="17">
        <v>0</v>
      </c>
      <c r="AR59" s="17">
        <v>0</v>
      </c>
      <c r="AS59" s="17">
        <v>2.6672684313728698</v>
      </c>
      <c r="AT59" s="5">
        <v>7.8869569163445002E-6</v>
      </c>
      <c r="AU59" s="5">
        <v>1.52301386860765E-5</v>
      </c>
      <c r="AV59" s="17">
        <v>204.29835067180301</v>
      </c>
      <c r="AW59" s="17">
        <v>3.3031879113925302</v>
      </c>
      <c r="AX59" s="17">
        <v>0.51649625558130297</v>
      </c>
      <c r="AY59" s="17">
        <v>0</v>
      </c>
      <c r="AZ59" s="17">
        <v>285.247327022511</v>
      </c>
      <c r="BA59" s="17">
        <v>1.40390140366987</v>
      </c>
      <c r="BB59" s="17">
        <v>9.7594979283167106E-3</v>
      </c>
      <c r="BC59" s="17">
        <v>7.1569622037401304E-2</v>
      </c>
      <c r="BD59" s="17">
        <v>6.9136415995634795E-4</v>
      </c>
      <c r="BE59" s="17">
        <v>1.4036773898047201E-3</v>
      </c>
      <c r="BF59" s="17">
        <v>0</v>
      </c>
      <c r="BG59" s="17">
        <v>0</v>
      </c>
      <c r="BH59" s="17">
        <v>16.338273988095299</v>
      </c>
      <c r="BI59" s="17">
        <v>12.522750841151399</v>
      </c>
      <c r="BJ59" s="17">
        <v>0.227962252589053</v>
      </c>
      <c r="BK59" s="17">
        <v>0.219022773746259</v>
      </c>
      <c r="BL59" s="17">
        <v>968.08804722300397</v>
      </c>
      <c r="BM59" s="17">
        <v>22983.479893033898</v>
      </c>
      <c r="BN59" s="17">
        <v>2349.4254455779101</v>
      </c>
      <c r="BO59" s="17">
        <v>25537.2036892836</v>
      </c>
      <c r="BP59" s="17">
        <v>0</v>
      </c>
      <c r="BQ59" s="17">
        <v>18.6712043889173</v>
      </c>
      <c r="BR59" s="17">
        <v>0</v>
      </c>
      <c r="BS59" s="17">
        <v>1.5559214341426499</v>
      </c>
      <c r="BT59" s="17">
        <v>5.6295984780458204E-3</v>
      </c>
      <c r="BU59" s="17">
        <v>1.8802266873539499E-2</v>
      </c>
      <c r="BV59" s="17">
        <v>1.5636850968422E-2</v>
      </c>
      <c r="BW59" s="17">
        <v>0.42103990812634701</v>
      </c>
      <c r="BX59" s="17">
        <v>0.39138118879831502</v>
      </c>
      <c r="BY59" s="17">
        <v>156.31499758436101</v>
      </c>
      <c r="BZ59" s="17">
        <v>3.7998928174517799</v>
      </c>
      <c r="CA59" s="17">
        <v>2.44621060097995</v>
      </c>
      <c r="CB59" s="17">
        <v>301.91420152670003</v>
      </c>
      <c r="CC59" s="17">
        <v>2.2406562273516402</v>
      </c>
      <c r="CD59" s="17">
        <v>0</v>
      </c>
      <c r="CE59" s="5">
        <v>4.0794701377337601E-6</v>
      </c>
      <c r="CF59" s="17">
        <v>1.7076176871420901</v>
      </c>
      <c r="CG59" s="17">
        <v>671.232226150099</v>
      </c>
      <c r="CH59" s="17">
        <v>650.63312715959501</v>
      </c>
      <c r="CI59" s="17">
        <v>20.599098990503499</v>
      </c>
      <c r="CJ59" s="17">
        <v>0.86315751267933105</v>
      </c>
      <c r="CK59" s="17">
        <v>0</v>
      </c>
      <c r="CL59" s="17">
        <v>8.3508702392566008</v>
      </c>
      <c r="CM59" s="17">
        <v>2.0021170594421198</v>
      </c>
      <c r="CN59" s="17">
        <v>54.239457525752698</v>
      </c>
      <c r="CO59" s="17">
        <v>11.3172593439044</v>
      </c>
      <c r="CP59" s="17">
        <v>8.1432339571311196</v>
      </c>
      <c r="CQ59" s="17">
        <v>216.95780985102201</v>
      </c>
      <c r="CR59" s="17">
        <v>0.35203385231464002</v>
      </c>
      <c r="CS59" s="17">
        <v>1.93293025439133</v>
      </c>
      <c r="CT59" s="17">
        <v>34.2657636020216</v>
      </c>
      <c r="CU59" s="17">
        <v>6.0567765569316E-2</v>
      </c>
      <c r="CV59" s="17">
        <v>85.850270024270699</v>
      </c>
      <c r="CW59" s="17">
        <v>237.144211593721</v>
      </c>
      <c r="CX59" s="17">
        <v>0</v>
      </c>
      <c r="CY59" s="17">
        <v>0</v>
      </c>
      <c r="CZ59" s="17">
        <v>19.816717683289401</v>
      </c>
      <c r="DA59" s="17">
        <v>1.0622315998314</v>
      </c>
      <c r="DB59" s="17">
        <v>0</v>
      </c>
      <c r="DC59" s="17">
        <v>956.01247448866604</v>
      </c>
      <c r="DD59" s="17">
        <v>1.01003141660859</v>
      </c>
      <c r="DE59" s="17">
        <v>30.4458097882423</v>
      </c>
      <c r="DG59" s="25">
        <f>(AV59/BO59)</f>
        <v>8.0000282394871013E-3</v>
      </c>
      <c r="DH59" s="94">
        <f>BL59/DC59</f>
        <v>1.0126311874129013</v>
      </c>
      <c r="DI59" s="25">
        <f>BI59/CH59</f>
        <v>1.9247023120111853E-2</v>
      </c>
      <c r="DJ59" s="40">
        <f>(AB59-B59)/(B59+1E-50)</f>
        <v>-2.5206009774805167E-3</v>
      </c>
      <c r="DK59" s="40"/>
      <c r="DL59" s="40">
        <f t="shared" ref="DL59:DL60" si="101">(BO59-D59)/(D59+1E-50)</f>
        <v>-2.5173880668627547E-3</v>
      </c>
      <c r="DM59" s="40">
        <f t="shared" ref="DM59:DN60" si="102">(CG59-E59)/(E59+1E-50)</f>
        <v>-2.5120330991471201E-3</v>
      </c>
      <c r="DN59" s="40">
        <f t="shared" si="102"/>
        <v>-2.5123584980072211E-3</v>
      </c>
      <c r="DO59" s="40">
        <f t="shared" ref="DO59:DO60" si="103">(CV59-G59)/(G59+1E-50)</f>
        <v>-2.0740627014915409E-3</v>
      </c>
      <c r="DP59" s="40">
        <f t="shared" ref="DP59:DP60" si="104">(DC59-H59)/(H59+1E-50)</f>
        <v>-2.2580713515736686E-3</v>
      </c>
      <c r="DQ59" s="72">
        <f t="shared" ref="DQ59:DQ60" si="105">(O59/0.00534188-$DC59)/($DC59)</f>
        <v>1.1947093608221633E-3</v>
      </c>
      <c r="DR59" s="72">
        <f t="shared" ref="DR59:DR60" si="106">(M59/0.001009022-$DC59)/($DC59)</f>
        <v>-2.9450432192353988E-7</v>
      </c>
      <c r="DS59" s="72">
        <f t="shared" ref="DS59:DS60" si="107">((R59+S59)/0.000025875-$CH59)/($CH59)</f>
        <v>9.6411060656890915E-4</v>
      </c>
      <c r="DT59" s="72">
        <f t="shared" ref="DT59:DT60" si="108">(T59/0.002587844-$DC59)/($DC59)</f>
        <v>1.4921860580332334E-4</v>
      </c>
      <c r="DU59" s="72">
        <f t="shared" ref="DU59:DU60" si="109">((U59)/0.00000418-$CH59)/($CH59)</f>
        <v>4.7664481462423765E-6</v>
      </c>
      <c r="DV59" s="72">
        <f t="shared" ref="DV59:DV60" si="110">(V59/0.000553181-$DC59)/($DC59)</f>
        <v>-5.3310284152616772E-7</v>
      </c>
      <c r="DW59" s="72">
        <f t="shared" ref="DW59:DW60" si="111">((X59+W59)/0.000236-$CH59)/($CH59)</f>
        <v>1.8730808087911001E-6</v>
      </c>
      <c r="DX59" s="72">
        <f t="shared" ref="DX59:DX60" si="112">((AA59+Z59)/0.00000000724-$CH59)/($CH59)</f>
        <v>2.2777622410681219E-6</v>
      </c>
      <c r="DY59" s="72">
        <f t="shared" ref="DY59:DY60" si="113">(AL59/0.000239791-$DC59)/($DC59)</f>
        <v>4.1108741944563173E-7</v>
      </c>
      <c r="DZ59" s="72">
        <f t="shared" ref="DZ59:DZ60" si="114">(AP59/0.02331434-$DC59)/($DC59)</f>
        <v>8.6494199771138295E-4</v>
      </c>
      <c r="EA59" s="72">
        <f t="shared" ref="EA59:EA60" si="115">(AS59/0.00279-$DC59)/($DC59)</f>
        <v>-2.3891240974143217E-6</v>
      </c>
      <c r="EB59" s="72">
        <f t="shared" ref="EB59:EB60" si="116">((AT59+AU59+CE59)/0.0000000418-$CH59)/($CH59)</f>
        <v>3.7146329403859349E-6</v>
      </c>
      <c r="EC59" s="72">
        <f t="shared" ref="EC59:EC60" si="117">((BB59+BC59)/0.000125-$CH59)/($CH59)</f>
        <v>-2.5733988012317743E-7</v>
      </c>
      <c r="ED59" s="72">
        <f t="shared" ref="ED59:ED60" si="118">((BD59+BE59)/0.00000322-$CH59)/($CH59)</f>
        <v>1.3748229156412962E-6</v>
      </c>
      <c r="EE59" s="72">
        <f t="shared" ref="EE59:EE60" si="119">(BH59/0.017094017-$DC59)/($DC59)</f>
        <v>-2.3372177059804256E-4</v>
      </c>
      <c r="EF59" s="72">
        <f t="shared" ref="EF59:EF60" si="120">((BJ59+BK59)/0.000687-$CH59)/($CH59)</f>
        <v>1.5207820517187569E-7</v>
      </c>
      <c r="EG59" s="72">
        <f t="shared" ref="EG59:EG60" si="121">(DA59/0.001111111-$DC59)/($DC59)</f>
        <v>-4.1202804958159429E-6</v>
      </c>
      <c r="EH59" s="40">
        <f t="shared" ref="EH59:EH60" si="122">(DD59/0.0010565-$DC59)/($DC59)</f>
        <v>4.1952448421148627E-6</v>
      </c>
      <c r="EI59" s="69">
        <f t="shared" ref="EI59:EI60" si="123">(BS59-$DC59*0.001465-$CH59*0.000239007)/(BS59)</f>
        <v>-9.1722373088597167E-5</v>
      </c>
      <c r="EJ59" s="40">
        <f t="shared" ref="EJ59:EJ60" si="124">(BT59/0.00000865-$CH59)/($CH59)</f>
        <v>2.8819027601382726E-4</v>
      </c>
      <c r="EK59" s="40">
        <f t="shared" ref="EK59:EK60" si="125">((BU59)/0.0000288986-$CH59)/($CH59)</f>
        <v>-6.3616921633010542E-6</v>
      </c>
      <c r="EL59" s="40">
        <f t="shared" ref="EL59:EL60" si="126">((BV59)/0.0000240332-$CH59)/($CH59)</f>
        <v>3.5107428510553454E-6</v>
      </c>
      <c r="EM59" s="69">
        <f t="shared" ref="EM59:EM60" si="127">(BW59-$DC59*0.000206315-$CH59*0.000343972)/(BW59)</f>
        <v>1.4640818263455935E-6</v>
      </c>
      <c r="EN59" s="40">
        <f t="shared" ref="EN59:EN60" si="128">(SUM(AC59:AH59)-$CG59)/($CG59)</f>
        <v>-1.009523351907183E-6</v>
      </c>
      <c r="EO59" s="40">
        <f t="shared" ref="EO59:EO60" si="129">(SUM(AD59:AH59)-$CH59)/($CH59)</f>
        <v>-1.0414849446025902E-6</v>
      </c>
      <c r="EP59" s="40"/>
      <c r="EQ59" s="40"/>
      <c r="ER59" s="40"/>
    </row>
    <row r="60" spans="1:149" x14ac:dyDescent="0.25">
      <c r="A60" s="15" t="s">
        <v>426</v>
      </c>
      <c r="B60" s="15">
        <v>2246.8628502000001</v>
      </c>
      <c r="D60" s="15">
        <v>14211.63463</v>
      </c>
      <c r="E60" s="15">
        <v>383.36771164999999</v>
      </c>
      <c r="F60" s="15">
        <v>371.29620039000002</v>
      </c>
      <c r="G60" s="15">
        <v>93.636090350000003</v>
      </c>
      <c r="H60" s="15">
        <v>487.67156162999999</v>
      </c>
      <c r="I60" s="15"/>
      <c r="J60" s="17" t="s">
        <v>427</v>
      </c>
      <c r="K60" s="17">
        <v>0</v>
      </c>
      <c r="L60" s="17">
        <v>5.38761696652392</v>
      </c>
      <c r="M60" s="17">
        <v>0.48944481125046102</v>
      </c>
      <c r="N60" s="17">
        <v>2.5942759865493699</v>
      </c>
      <c r="O60" s="17">
        <v>2.5942759865493699</v>
      </c>
      <c r="P60" s="17">
        <v>7.7047156616346202</v>
      </c>
      <c r="Q60" s="17">
        <v>0</v>
      </c>
      <c r="R60" s="17">
        <v>1.6261429587129401E-3</v>
      </c>
      <c r="S60" s="17">
        <v>7.9393889890154602E-3</v>
      </c>
      <c r="T60" s="17">
        <v>1.25546965035422</v>
      </c>
      <c r="U60" s="17">
        <v>1.54377864064771E-3</v>
      </c>
      <c r="V60" s="17">
        <v>0.26833082467827402</v>
      </c>
      <c r="W60" s="17">
        <v>5.4039822087005397E-2</v>
      </c>
      <c r="X60" s="17">
        <v>3.3121314836554797E-2</v>
      </c>
      <c r="Y60" s="17">
        <v>11.3864631842898</v>
      </c>
      <c r="Z60" s="5">
        <v>5.3479080893092304E-7</v>
      </c>
      <c r="AA60" s="5">
        <v>2.13913589841101E-6</v>
      </c>
      <c r="AB60" s="17">
        <v>2235.36167948103</v>
      </c>
      <c r="AC60" s="17">
        <v>12.0076029696258</v>
      </c>
      <c r="AD60" s="17">
        <v>171.37885899788901</v>
      </c>
      <c r="AE60" s="17">
        <v>50.720057871327199</v>
      </c>
      <c r="AF60" s="17">
        <v>4.6224971753280704</v>
      </c>
      <c r="AG60" s="17">
        <v>123.15428650165001</v>
      </c>
      <c r="AH60" s="17">
        <v>19.450548013911099</v>
      </c>
      <c r="AI60" s="17">
        <v>47.474593612328199</v>
      </c>
      <c r="AJ60" s="17">
        <v>0.359564421525157</v>
      </c>
      <c r="AK60" s="17">
        <v>8.2850888636055497</v>
      </c>
      <c r="AL60" s="17">
        <v>0.11631526504241101</v>
      </c>
      <c r="AM60" s="17">
        <v>0</v>
      </c>
      <c r="AN60" s="17">
        <v>0</v>
      </c>
      <c r="AO60" s="17">
        <v>11.3188237889074</v>
      </c>
      <c r="AP60" s="17">
        <v>11.3188237889074</v>
      </c>
      <c r="AQ60" s="17">
        <v>0</v>
      </c>
      <c r="AR60" s="17">
        <v>0</v>
      </c>
      <c r="AS60" s="17">
        <v>1.35334157286</v>
      </c>
      <c r="AT60" s="5">
        <v>4.4769965090913097E-6</v>
      </c>
      <c r="AU60" s="5">
        <v>8.6451673132822993E-6</v>
      </c>
      <c r="AV60" s="17">
        <v>113.094365757811</v>
      </c>
      <c r="AW60" s="17">
        <v>1.6759927144518401</v>
      </c>
      <c r="AX60" s="17">
        <v>0.26206352686342899</v>
      </c>
      <c r="AY60" s="17">
        <v>0</v>
      </c>
      <c r="AZ60" s="17">
        <v>144.73135915044901</v>
      </c>
      <c r="BA60" s="17">
        <v>0.71232244393370603</v>
      </c>
      <c r="BB60" s="17">
        <v>5.5398975953085596E-3</v>
      </c>
      <c r="BC60" s="17">
        <v>4.0626031074146897E-2</v>
      </c>
      <c r="BD60" s="17">
        <v>3.9244619344455602E-4</v>
      </c>
      <c r="BE60" s="17">
        <v>7.9678621229407399E-4</v>
      </c>
      <c r="BF60" s="17">
        <v>0</v>
      </c>
      <c r="BG60" s="17">
        <v>0</v>
      </c>
      <c r="BH60" s="17">
        <v>8.2898742682336</v>
      </c>
      <c r="BI60" s="17">
        <v>7.10845203569282</v>
      </c>
      <c r="BJ60" s="17">
        <v>0.12940101522842601</v>
      </c>
      <c r="BK60" s="17">
        <v>0.124326601520086</v>
      </c>
      <c r="BL60" s="17">
        <v>491.19673484460202</v>
      </c>
      <c r="BM60" s="17">
        <v>12723.084225598899</v>
      </c>
      <c r="BN60" s="17">
        <v>1300.5841844827601</v>
      </c>
      <c r="BO60" s="17">
        <v>14136.762775839499</v>
      </c>
      <c r="BP60" s="17">
        <v>0</v>
      </c>
      <c r="BQ60" s="17">
        <v>9.4735199683636697</v>
      </c>
      <c r="BR60" s="17">
        <v>0</v>
      </c>
      <c r="BS60" s="17">
        <v>0.79882944438014203</v>
      </c>
      <c r="BT60" s="17">
        <v>3.19558006360334E-3</v>
      </c>
      <c r="BU60" s="17">
        <v>1.0672937934379401E-2</v>
      </c>
      <c r="BV60" s="17">
        <v>8.8762003340002293E-3</v>
      </c>
      <c r="BW60" s="17">
        <v>0.227115017554302</v>
      </c>
      <c r="BX60" s="17">
        <v>0.22216460810088301</v>
      </c>
      <c r="BY60" s="17">
        <v>79.312386573851995</v>
      </c>
      <c r="BZ60" s="17">
        <v>2.1569785655626998</v>
      </c>
      <c r="CA60" s="17">
        <v>1.38857157029712</v>
      </c>
      <c r="CB60" s="17">
        <v>171.37899347983</v>
      </c>
      <c r="CC60" s="17">
        <v>1.27189164282919</v>
      </c>
      <c r="CD60" s="17">
        <v>0</v>
      </c>
      <c r="CE60" s="5">
        <v>2.3156864366143598E-6</v>
      </c>
      <c r="CF60" s="17">
        <v>0.96931543180277402</v>
      </c>
      <c r="CG60" s="17">
        <v>381.33415441062198</v>
      </c>
      <c r="CH60" s="17">
        <v>369.32655144099601</v>
      </c>
      <c r="CI60" s="17">
        <v>12.0076029696258</v>
      </c>
      <c r="CJ60" s="17">
        <v>0.48996477014059903</v>
      </c>
      <c r="CK60" s="17">
        <v>0</v>
      </c>
      <c r="CL60" s="17">
        <v>4.7403089777718996</v>
      </c>
      <c r="CM60" s="17">
        <v>1.1364830657473299</v>
      </c>
      <c r="CN60" s="17">
        <v>30.788605190782398</v>
      </c>
      <c r="CO60" s="17">
        <v>6.42414590188329</v>
      </c>
      <c r="CP60" s="17">
        <v>4.6224447053247104</v>
      </c>
      <c r="CQ60" s="17">
        <v>123.154413046952</v>
      </c>
      <c r="CR60" s="17">
        <v>0.178617087137904</v>
      </c>
      <c r="CS60" s="17">
        <v>1.0972117263843599</v>
      </c>
      <c r="CT60" s="17">
        <v>19.450677976377399</v>
      </c>
      <c r="CU60" s="17">
        <v>3.4380781207802101E-2</v>
      </c>
      <c r="CV60" s="17">
        <v>93.162697355004696</v>
      </c>
      <c r="CW60" s="17">
        <v>120.32369756821301</v>
      </c>
      <c r="CX60" s="17">
        <v>0</v>
      </c>
      <c r="CY60" s="17">
        <v>0</v>
      </c>
      <c r="CZ60" s="17">
        <v>10.054728951968899</v>
      </c>
      <c r="DA60" s="17">
        <v>0.53896394075113596</v>
      </c>
      <c r="DB60" s="17">
        <v>0</v>
      </c>
      <c r="DC60" s="17">
        <v>485.068898956662</v>
      </c>
      <c r="DD60" s="17">
        <v>0.51247722669135798</v>
      </c>
      <c r="DE60" s="17">
        <v>15.447860918280099</v>
      </c>
      <c r="DG60" s="25">
        <f>(AV60/BO60)</f>
        <v>8.0000186429594385E-3</v>
      </c>
      <c r="DH60" s="94">
        <f>BL60/DC60</f>
        <v>1.0126329185423357</v>
      </c>
      <c r="DI60" s="25">
        <f>BI60/CH60</f>
        <v>1.9247064712671961E-2</v>
      </c>
      <c r="DJ60" s="40">
        <f>(AB60-B60)/(B60+1E-50)</f>
        <v>-5.1187684722039713E-3</v>
      </c>
      <c r="DK60" s="40"/>
      <c r="DL60" s="40">
        <f t="shared" si="101"/>
        <v>-5.2683492159621642E-3</v>
      </c>
      <c r="DM60" s="40">
        <f t="shared" si="102"/>
        <v>-5.3044562115720697E-3</v>
      </c>
      <c r="DN60" s="40">
        <f t="shared" si="102"/>
        <v>-5.3047915570779928E-3</v>
      </c>
      <c r="DO60" s="40">
        <f t="shared" si="103"/>
        <v>-5.0556681000437339E-3</v>
      </c>
      <c r="DP60" s="40">
        <f t="shared" si="104"/>
        <v>-5.3369170526138821E-3</v>
      </c>
      <c r="DQ60" s="72">
        <f t="shared" si="105"/>
        <v>1.1948752190263836E-3</v>
      </c>
      <c r="DR60" s="72">
        <f t="shared" si="106"/>
        <v>-7.7498480996608665E-7</v>
      </c>
      <c r="DS60" s="72">
        <f t="shared" si="107"/>
        <v>9.6349063646474799E-4</v>
      </c>
      <c r="DT60" s="72">
        <f t="shared" si="108"/>
        <v>1.4897888068685815E-4</v>
      </c>
      <c r="DU60" s="72">
        <f t="shared" si="109"/>
        <v>-4.1096238884864695E-6</v>
      </c>
      <c r="DV60" s="72">
        <f t="shared" si="110"/>
        <v>-2.7546388298649947E-7</v>
      </c>
      <c r="DW60" s="72">
        <f t="shared" si="111"/>
        <v>8.120998088019697E-7</v>
      </c>
      <c r="DX60" s="72">
        <f t="shared" si="112"/>
        <v>9.2557189621646201E-7</v>
      </c>
      <c r="DY60" s="72">
        <f t="shared" si="113"/>
        <v>9.3446716215657468E-7</v>
      </c>
      <c r="DZ60" s="72">
        <f t="shared" si="114"/>
        <v>8.6325071589894644E-4</v>
      </c>
      <c r="EA60" s="72">
        <f t="shared" si="115"/>
        <v>-4.8415624172634286E-7</v>
      </c>
      <c r="EB60" s="72">
        <f t="shared" si="116"/>
        <v>2.6477413528665958E-8</v>
      </c>
      <c r="EC60" s="72">
        <f t="shared" si="117"/>
        <v>2.3770688681652335E-6</v>
      </c>
      <c r="ED60" s="72">
        <f t="shared" si="118"/>
        <v>7.652829798210088E-7</v>
      </c>
      <c r="EE60" s="72">
        <f t="shared" si="119"/>
        <v>-2.293521558867769E-4</v>
      </c>
      <c r="EF60" s="72">
        <f t="shared" si="120"/>
        <v>1.0874214298272874E-6</v>
      </c>
      <c r="EG60" s="72">
        <f t="shared" si="121"/>
        <v>-2.6878117374087146E-6</v>
      </c>
      <c r="EH60" s="40">
        <f t="shared" si="122"/>
        <v>3.7756818246412902E-6</v>
      </c>
      <c r="EI60" s="69">
        <f t="shared" si="123"/>
        <v>-8.5279369839383261E-5</v>
      </c>
      <c r="EJ60" s="40">
        <f t="shared" si="124"/>
        <v>2.83407148538942E-4</v>
      </c>
      <c r="EK60" s="40">
        <f t="shared" si="125"/>
        <v>-7.715256901072921E-6</v>
      </c>
      <c r="EL60" s="40">
        <f t="shared" si="126"/>
        <v>1.1430461726569897E-5</v>
      </c>
      <c r="EM60" s="69">
        <f t="shared" si="127"/>
        <v>1.5460798832284411E-7</v>
      </c>
      <c r="EN60" s="40">
        <f t="shared" si="128"/>
        <v>-7.9426636004791116E-7</v>
      </c>
      <c r="EO60" s="40">
        <f t="shared" si="129"/>
        <v>-8.2008967249551005E-7</v>
      </c>
    </row>
    <row r="61" spans="1:149" x14ac:dyDescent="0.25">
      <c r="A61" s="70" t="s">
        <v>428</v>
      </c>
      <c r="B61" s="1">
        <f t="shared" ref="B61:H61" si="130">SUM(B3:B60)+SUM(B67:B77)</f>
        <v>30990.133430029997</v>
      </c>
      <c r="C61" s="1">
        <f t="shared" si="130"/>
        <v>0</v>
      </c>
      <c r="D61" s="1">
        <f t="shared" si="130"/>
        <v>205815.49609456997</v>
      </c>
      <c r="E61" s="1">
        <f t="shared" si="130"/>
        <v>5563.3713719200005</v>
      </c>
      <c r="F61" s="1">
        <f t="shared" si="130"/>
        <v>5391.2675230000004</v>
      </c>
      <c r="G61" s="1">
        <f t="shared" si="130"/>
        <v>894.03239621999978</v>
      </c>
      <c r="H61" s="1">
        <f t="shared" si="130"/>
        <v>7708.0689554899991</v>
      </c>
      <c r="I61" s="1"/>
      <c r="J61" s="70" t="s">
        <v>428</v>
      </c>
      <c r="K61" s="1">
        <f t="shared" ref="K61" si="131">SUM(K3:K60)+SUM(K67:K77)</f>
        <v>0</v>
      </c>
      <c r="L61" s="1">
        <f t="shared" ref="L61:BW61" si="132">SUM(L3:L60)+SUM(L67:L77)</f>
        <v>85.457325027191288</v>
      </c>
      <c r="M61" s="1">
        <f t="shared" si="132"/>
        <v>7.763483155339447</v>
      </c>
      <c r="N61" s="1">
        <f t="shared" si="132"/>
        <v>41.149922563356014</v>
      </c>
      <c r="O61" s="1">
        <f t="shared" si="132"/>
        <v>41.149922563356014</v>
      </c>
      <c r="P61" s="1">
        <f t="shared" si="132"/>
        <v>122.21098876340363</v>
      </c>
      <c r="Q61" s="1">
        <f t="shared" si="132"/>
        <v>0</v>
      </c>
      <c r="R61" s="1">
        <f t="shared" si="132"/>
        <v>2.369384082976897E-2</v>
      </c>
      <c r="S61" s="1">
        <f t="shared" si="132"/>
        <v>0.11568165961763011</v>
      </c>
      <c r="T61" s="1">
        <f t="shared" si="132"/>
        <v>19.914055572019084</v>
      </c>
      <c r="U61" s="1">
        <f t="shared" si="132"/>
        <v>2.2493823814268399E-2</v>
      </c>
      <c r="V61" s="1">
        <f t="shared" si="132"/>
        <v>4.2562171614704951</v>
      </c>
      <c r="W61" s="1">
        <f t="shared" si="132"/>
        <v>0.78739158801446041</v>
      </c>
      <c r="X61" s="1">
        <f t="shared" si="132"/>
        <v>0.48259480380647757</v>
      </c>
      <c r="Y61" s="1">
        <f t="shared" si="132"/>
        <v>180.61004821686731</v>
      </c>
      <c r="Z61" s="1">
        <f t="shared" si="132"/>
        <v>7.7921420284616532E-6</v>
      </c>
      <c r="AA61" s="1">
        <f t="shared" si="132"/>
        <v>3.1168450921013863E-5</v>
      </c>
      <c r="AB61" s="1">
        <f t="shared" si="132"/>
        <v>30928.538155170492</v>
      </c>
      <c r="AC61" s="1">
        <f t="shared" si="132"/>
        <v>171.79073765298102</v>
      </c>
      <c r="AD61" s="1">
        <f t="shared" si="132"/>
        <v>2497.0879869250439</v>
      </c>
      <c r="AE61" s="1">
        <f t="shared" si="132"/>
        <v>739.01876810440933</v>
      </c>
      <c r="AF61" s="1">
        <f t="shared" si="132"/>
        <v>67.352274889641961</v>
      </c>
      <c r="AG61" s="1">
        <f t="shared" si="132"/>
        <v>1794.4254588790554</v>
      </c>
      <c r="AH61" s="1">
        <f t="shared" si="132"/>
        <v>283.40566217640225</v>
      </c>
      <c r="AI61" s="1">
        <f t="shared" si="132"/>
        <v>753.03375719670544</v>
      </c>
      <c r="AJ61" s="1">
        <f t="shared" si="132"/>
        <v>5.7033439553986032</v>
      </c>
      <c r="AK61" s="1">
        <f t="shared" si="132"/>
        <v>131.41671539621066</v>
      </c>
      <c r="AL61" s="1">
        <f t="shared" si="132"/>
        <v>1.8449720051100886</v>
      </c>
      <c r="AM61" s="1">
        <f t="shared" si="132"/>
        <v>0</v>
      </c>
      <c r="AN61" s="1">
        <f t="shared" si="132"/>
        <v>0</v>
      </c>
      <c r="AO61" s="1">
        <f t="shared" si="132"/>
        <v>179.53752315826551</v>
      </c>
      <c r="AP61" s="1">
        <f t="shared" si="132"/>
        <v>179.53752315826551</v>
      </c>
      <c r="AQ61" s="1">
        <f t="shared" si="132"/>
        <v>0</v>
      </c>
      <c r="AR61" s="1">
        <f t="shared" si="132"/>
        <v>0</v>
      </c>
      <c r="AS61" s="1">
        <f t="shared" si="132"/>
        <v>21.466446982695842</v>
      </c>
      <c r="AT61" s="1">
        <f t="shared" si="132"/>
        <v>6.5232076540104307E-5</v>
      </c>
      <c r="AU61" s="1">
        <f t="shared" si="132"/>
        <v>1.2596547861677047E-4</v>
      </c>
      <c r="AV61" s="1">
        <f t="shared" si="132"/>
        <v>1643.3464805288088</v>
      </c>
      <c r="AW61" s="1">
        <f t="shared" si="132"/>
        <v>26.584292496963151</v>
      </c>
      <c r="AX61" s="1">
        <f t="shared" si="132"/>
        <v>4.1568068933867526</v>
      </c>
      <c r="AY61" s="1">
        <f t="shared" si="132"/>
        <v>0</v>
      </c>
      <c r="AZ61" s="1">
        <f t="shared" si="132"/>
        <v>2295.6973703878607</v>
      </c>
      <c r="BA61" s="1">
        <f t="shared" si="132"/>
        <v>11.298752031842991</v>
      </c>
      <c r="BB61" s="1">
        <f t="shared" si="132"/>
        <v>8.07194475693159E-2</v>
      </c>
      <c r="BC61" s="1">
        <f t="shared" si="132"/>
        <v>0.59194253509383332</v>
      </c>
      <c r="BD61" s="1">
        <f t="shared" si="132"/>
        <v>5.7181670591499988E-3</v>
      </c>
      <c r="BE61" s="1">
        <f t="shared" si="132"/>
        <v>1.1609610145459829E-2</v>
      </c>
      <c r="BF61" s="1">
        <f t="shared" si="132"/>
        <v>0</v>
      </c>
      <c r="BG61" s="1">
        <f t="shared" si="132"/>
        <v>0</v>
      </c>
      <c r="BH61" s="1">
        <f t="shared" si="132"/>
        <v>131.49222342932325</v>
      </c>
      <c r="BI61" s="1">
        <f t="shared" si="132"/>
        <v>103.57383119499853</v>
      </c>
      <c r="BJ61" s="1">
        <f t="shared" si="132"/>
        <v>1.8854446744282563</v>
      </c>
      <c r="BK61" s="1">
        <f t="shared" si="132"/>
        <v>1.8115059470089301</v>
      </c>
      <c r="BL61" s="1">
        <f t="shared" si="132"/>
        <v>7791.2880336551916</v>
      </c>
      <c r="BM61" s="1">
        <f t="shared" si="132"/>
        <v>184876.34475487078</v>
      </c>
      <c r="BN61" s="1">
        <f t="shared" si="132"/>
        <v>18898.474733474541</v>
      </c>
      <c r="BO61" s="1">
        <f t="shared" si="132"/>
        <v>205418.16596887412</v>
      </c>
      <c r="BP61" s="1">
        <f t="shared" si="132"/>
        <v>0</v>
      </c>
      <c r="BQ61" s="1">
        <f t="shared" si="132"/>
        <v>150.26719414461044</v>
      </c>
      <c r="BR61" s="1">
        <f t="shared" si="132"/>
        <v>0</v>
      </c>
      <c r="BS61" s="1">
        <f t="shared" si="132"/>
        <v>12.556903980068334</v>
      </c>
      <c r="BT61" s="1">
        <f t="shared" si="132"/>
        <v>4.6561565577409571E-2</v>
      </c>
      <c r="BU61" s="1">
        <f t="shared" si="132"/>
        <v>0.15551177509529504</v>
      </c>
      <c r="BV61" s="1">
        <f t="shared" si="132"/>
        <v>0.12932992222833012</v>
      </c>
      <c r="BW61" s="1">
        <f t="shared" si="132"/>
        <v>3.4384211619902967</v>
      </c>
      <c r="BX61" s="1">
        <f t="shared" ref="BX61:DE61" si="133">SUM(BX3:BX60)+SUM(BX67:BX77)</f>
        <v>3.2370607828701918</v>
      </c>
      <c r="BY61" s="1">
        <f t="shared" si="133"/>
        <v>1258.0384829224204</v>
      </c>
      <c r="BZ61" s="1">
        <f t="shared" si="133"/>
        <v>31.428342446913206</v>
      </c>
      <c r="CA61" s="1">
        <f t="shared" si="133"/>
        <v>20.232250166138073</v>
      </c>
      <c r="CB61" s="1">
        <f t="shared" si="133"/>
        <v>2497.090345552997</v>
      </c>
      <c r="CC61" s="1">
        <f t="shared" si="133"/>
        <v>18.532171340130152</v>
      </c>
      <c r="CD61" s="1">
        <f t="shared" si="133"/>
        <v>0</v>
      </c>
      <c r="CE61" s="1">
        <f t="shared" si="133"/>
        <v>3.374074916162742E-5</v>
      </c>
      <c r="CF61" s="1">
        <f t="shared" si="133"/>
        <v>14.123467356819143</v>
      </c>
      <c r="CG61" s="1">
        <f t="shared" si="133"/>
        <v>5553.0863905579481</v>
      </c>
      <c r="CH61" s="1">
        <f t="shared" si="133"/>
        <v>5381.2956529049661</v>
      </c>
      <c r="CI61" s="1">
        <f t="shared" si="133"/>
        <v>171.79073765298102</v>
      </c>
      <c r="CJ61" s="1">
        <f t="shared" si="133"/>
        <v>7.1390572307776132</v>
      </c>
      <c r="CK61" s="1">
        <f t="shared" si="133"/>
        <v>0</v>
      </c>
      <c r="CL61" s="1">
        <f t="shared" si="133"/>
        <v>69.068917138643044</v>
      </c>
      <c r="CM61" s="1">
        <f t="shared" si="133"/>
        <v>16.55918568532876</v>
      </c>
      <c r="CN61" s="1">
        <f t="shared" si="133"/>
        <v>448.60693554384085</v>
      </c>
      <c r="CO61" s="1">
        <f t="shared" si="133"/>
        <v>93.603433413437955</v>
      </c>
      <c r="CP61" s="1">
        <f t="shared" si="133"/>
        <v>67.351505838952207</v>
      </c>
      <c r="CQ61" s="1">
        <f t="shared" si="133"/>
        <v>1794.4275290974786</v>
      </c>
      <c r="CR61" s="1">
        <f t="shared" si="133"/>
        <v>2.8331907140283001</v>
      </c>
      <c r="CS61" s="1">
        <f t="shared" si="133"/>
        <v>15.986955804810457</v>
      </c>
      <c r="CT61" s="1">
        <f t="shared" si="133"/>
        <v>283.40754841184491</v>
      </c>
      <c r="CU61" s="1">
        <f t="shared" si="133"/>
        <v>0.50094709398347537</v>
      </c>
      <c r="CV61" s="1">
        <f t="shared" si="133"/>
        <v>893.10206752427064</v>
      </c>
      <c r="CW61" s="1">
        <f t="shared" si="133"/>
        <v>1908.5522072700571</v>
      </c>
      <c r="CX61" s="1">
        <f t="shared" si="133"/>
        <v>0</v>
      </c>
      <c r="CY61" s="1">
        <f t="shared" si="133"/>
        <v>0</v>
      </c>
      <c r="CZ61" s="1">
        <f t="shared" si="133"/>
        <v>159.48625901797104</v>
      </c>
      <c r="DA61" s="1">
        <f t="shared" si="133"/>
        <v>8.548954230038845</v>
      </c>
      <c r="DB61" s="1">
        <f t="shared" si="133"/>
        <v>0</v>
      </c>
      <c r="DC61" s="1">
        <f t="shared" si="133"/>
        <v>7694.0690333078601</v>
      </c>
      <c r="DD61" s="1">
        <f t="shared" si="133"/>
        <v>8.1288193757364429</v>
      </c>
      <c r="DE61" s="1">
        <f t="shared" si="133"/>
        <v>245.03129044683462</v>
      </c>
    </row>
    <row r="62" spans="1:149" x14ac:dyDescent="0.25">
      <c r="A62" s="71" t="s">
        <v>223</v>
      </c>
      <c r="B62" s="1">
        <f>SUM(B3:B51)</f>
        <v>20297.591815969998</v>
      </c>
      <c r="C62" s="1">
        <f>SUM(C3:C51)</f>
        <v>0</v>
      </c>
      <c r="D62" s="1">
        <f t="shared" ref="D62:H62" si="134">SUM(D3:D51)</f>
        <v>137152.33643549</v>
      </c>
      <c r="E62" s="1">
        <f t="shared" si="134"/>
        <v>3748.4398932500003</v>
      </c>
      <c r="F62" s="1">
        <f t="shared" si="134"/>
        <v>3632.2902114900007</v>
      </c>
      <c r="G62" s="1">
        <f t="shared" si="134"/>
        <v>626.33434635999981</v>
      </c>
      <c r="H62" s="1">
        <f t="shared" si="134"/>
        <v>5265.0486367599988</v>
      </c>
      <c r="I62" s="1"/>
      <c r="J62" s="71" t="s">
        <v>223</v>
      </c>
      <c r="K62" s="1">
        <f>SUM(K3:K51)</f>
        <v>0</v>
      </c>
      <c r="L62" s="1">
        <f t="shared" ref="L62:BW62" si="135">SUM(L3:L51)</f>
        <v>58.478401207286176</v>
      </c>
      <c r="M62" s="1">
        <f t="shared" si="135"/>
        <v>5.3125468460587388</v>
      </c>
      <c r="N62" s="1">
        <f t="shared" si="135"/>
        <v>28.158875277910955</v>
      </c>
      <c r="O62" s="1">
        <f t="shared" si="135"/>
        <v>28.158875277910955</v>
      </c>
      <c r="P62" s="1">
        <f t="shared" si="135"/>
        <v>83.628941593489074</v>
      </c>
      <c r="Q62" s="1">
        <f t="shared" si="135"/>
        <v>0</v>
      </c>
      <c r="R62" s="1">
        <f t="shared" si="135"/>
        <v>1.599297587991862E-2</v>
      </c>
      <c r="S62" s="1">
        <f t="shared" si="135"/>
        <v>7.8083327160523908E-2</v>
      </c>
      <c r="T62" s="1">
        <f t="shared" si="135"/>
        <v>13.627185016838018</v>
      </c>
      <c r="U62" s="1">
        <f t="shared" si="135"/>
        <v>1.5182957827225407E-2</v>
      </c>
      <c r="V62" s="1">
        <f t="shared" si="135"/>
        <v>2.9125286956076466</v>
      </c>
      <c r="W62" s="1">
        <f t="shared" si="135"/>
        <v>0.53147664235905412</v>
      </c>
      <c r="X62" s="1">
        <f t="shared" si="135"/>
        <v>0.32574365104237779</v>
      </c>
      <c r="Y62" s="1">
        <f t="shared" si="135"/>
        <v>123.59140011692439</v>
      </c>
      <c r="Z62" s="1">
        <f t="shared" si="135"/>
        <v>5.259559358536557E-6</v>
      </c>
      <c r="AA62" s="1">
        <f t="shared" si="135"/>
        <v>2.103820268739008E-5</v>
      </c>
      <c r="AB62" s="1">
        <f t="shared" si="135"/>
        <v>20297.586113442747</v>
      </c>
      <c r="AC62" s="1">
        <f t="shared" si="135"/>
        <v>116.14963435629967</v>
      </c>
      <c r="AD62" s="1">
        <f t="shared" si="135"/>
        <v>1685.4948881061721</v>
      </c>
      <c r="AE62" s="1">
        <f t="shared" si="135"/>
        <v>498.82583735246806</v>
      </c>
      <c r="AF62" s="1">
        <f t="shared" si="135"/>
        <v>45.461724732298116</v>
      </c>
      <c r="AG62" s="1">
        <f t="shared" si="135"/>
        <v>1211.2085201852958</v>
      </c>
      <c r="AH62" s="1">
        <f t="shared" si="135"/>
        <v>191.29445947089036</v>
      </c>
      <c r="AI62" s="1">
        <f t="shared" si="135"/>
        <v>515.30077474911673</v>
      </c>
      <c r="AJ62" s="1">
        <f t="shared" si="135"/>
        <v>3.9027985393922902</v>
      </c>
      <c r="AK62" s="1">
        <f t="shared" si="135"/>
        <v>89.928429768311844</v>
      </c>
      <c r="AL62" s="1">
        <f t="shared" si="135"/>
        <v>1.2625139803424841</v>
      </c>
      <c r="AM62" s="1">
        <f t="shared" si="135"/>
        <v>0</v>
      </c>
      <c r="AN62" s="1">
        <f t="shared" si="135"/>
        <v>0</v>
      </c>
      <c r="AO62" s="1">
        <f t="shared" si="135"/>
        <v>122.85750545733244</v>
      </c>
      <c r="AP62" s="1">
        <f t="shared" si="135"/>
        <v>122.85750545733244</v>
      </c>
      <c r="AQ62" s="1">
        <f t="shared" si="135"/>
        <v>0</v>
      </c>
      <c r="AR62" s="1">
        <f t="shared" si="135"/>
        <v>0</v>
      </c>
      <c r="AS62" s="1">
        <f t="shared" si="135"/>
        <v>14.689485031822942</v>
      </c>
      <c r="AT62" s="1">
        <f t="shared" si="135"/>
        <v>4.4030622148206288E-5</v>
      </c>
      <c r="AU62" s="1">
        <f t="shared" si="135"/>
        <v>8.5024652180412747E-5</v>
      </c>
      <c r="AV62" s="1">
        <f t="shared" si="135"/>
        <v>1097.2183605074249</v>
      </c>
      <c r="AW62" s="1">
        <f t="shared" si="135"/>
        <v>18.191614843249443</v>
      </c>
      <c r="AX62" s="1">
        <f t="shared" si="135"/>
        <v>2.8445021676156239</v>
      </c>
      <c r="AY62" s="1">
        <f t="shared" si="135"/>
        <v>0</v>
      </c>
      <c r="AZ62" s="1">
        <f t="shared" si="135"/>
        <v>1570.9445281819387</v>
      </c>
      <c r="BA62" s="1">
        <f t="shared" si="135"/>
        <v>7.7317373922845736</v>
      </c>
      <c r="BB62" s="1">
        <f t="shared" si="135"/>
        <v>5.4484341509416355E-2</v>
      </c>
      <c r="BC62" s="1">
        <f t="shared" si="135"/>
        <v>0.39955176212966431</v>
      </c>
      <c r="BD62" s="1">
        <f t="shared" si="135"/>
        <v>3.859671843680169E-3</v>
      </c>
      <c r="BE62" s="1">
        <f t="shared" si="135"/>
        <v>7.8363035983167531E-3</v>
      </c>
      <c r="BF62" s="1">
        <f t="shared" si="135"/>
        <v>0</v>
      </c>
      <c r="BG62" s="1">
        <f t="shared" si="135"/>
        <v>0</v>
      </c>
      <c r="BH62" s="1">
        <f t="shared" si="135"/>
        <v>89.980108958828311</v>
      </c>
      <c r="BI62" s="1">
        <f t="shared" si="135"/>
        <v>69.910674121276088</v>
      </c>
      <c r="BJ62" s="1">
        <f t="shared" si="135"/>
        <v>1.2726454977057584</v>
      </c>
      <c r="BK62" s="1">
        <f t="shared" si="135"/>
        <v>1.2227376131575127</v>
      </c>
      <c r="BL62" s="1">
        <f t="shared" si="135"/>
        <v>5331.579575098559</v>
      </c>
      <c r="BM62" s="1">
        <f t="shared" si="135"/>
        <v>123437.07965603005</v>
      </c>
      <c r="BN62" s="1">
        <f t="shared" si="135"/>
        <v>12618.011036373529</v>
      </c>
      <c r="BO62" s="1">
        <f t="shared" si="135"/>
        <v>137152.30905291098</v>
      </c>
      <c r="BP62" s="1">
        <f t="shared" si="135"/>
        <v>0</v>
      </c>
      <c r="BQ62" s="1">
        <f t="shared" si="135"/>
        <v>102.82773543003833</v>
      </c>
      <c r="BR62" s="1">
        <f t="shared" si="135"/>
        <v>0</v>
      </c>
      <c r="BS62" s="1">
        <f t="shared" si="135"/>
        <v>8.5807130363522575</v>
      </c>
      <c r="BT62" s="1">
        <f t="shared" si="135"/>
        <v>3.1428313116251612E-2</v>
      </c>
      <c r="BU62" s="1">
        <f t="shared" si="135"/>
        <v>0.10496825449160971</v>
      </c>
      <c r="BV62" s="1">
        <f t="shared" si="135"/>
        <v>8.7295552899287115E-2</v>
      </c>
      <c r="BW62" s="1">
        <f t="shared" si="135"/>
        <v>2.3356681206419072</v>
      </c>
      <c r="BX62" s="1">
        <f t="shared" ref="BX62:DE62" si="136">SUM(BX3:BX51)</f>
        <v>2.1849644577986802</v>
      </c>
      <c r="BY62" s="1">
        <f t="shared" si="136"/>
        <v>860.87552519144651</v>
      </c>
      <c r="BZ62" s="1">
        <f t="shared" si="136"/>
        <v>21.213631264111477</v>
      </c>
      <c r="CA62" s="1">
        <f t="shared" si="136"/>
        <v>13.656445552205982</v>
      </c>
      <c r="CB62" s="1">
        <f t="shared" si="136"/>
        <v>1685.496476576991</v>
      </c>
      <c r="CC62" s="1">
        <f t="shared" si="136"/>
        <v>12.508925594752979</v>
      </c>
      <c r="CD62" s="1">
        <f t="shared" si="136"/>
        <v>0</v>
      </c>
      <c r="CE62" s="1">
        <f t="shared" si="136"/>
        <v>2.2774477084421569E-5</v>
      </c>
      <c r="CF62" s="1">
        <f t="shared" si="136"/>
        <v>9.5331179659010878</v>
      </c>
      <c r="CG62" s="1">
        <f t="shared" si="136"/>
        <v>3748.4388318653678</v>
      </c>
      <c r="CH62" s="1">
        <f t="shared" si="136"/>
        <v>3632.2891975090674</v>
      </c>
      <c r="CI62" s="1">
        <f t="shared" si="136"/>
        <v>116.14963435629967</v>
      </c>
      <c r="CJ62" s="1">
        <f t="shared" si="136"/>
        <v>4.8187508998781867</v>
      </c>
      <c r="CK62" s="1">
        <f t="shared" si="136"/>
        <v>0</v>
      </c>
      <c r="CL62" s="1">
        <f t="shared" si="136"/>
        <v>46.620427784542194</v>
      </c>
      <c r="CM62" s="1">
        <f t="shared" si="136"/>
        <v>11.17718155014135</v>
      </c>
      <c r="CN62" s="1">
        <f t="shared" si="136"/>
        <v>302.80253579682153</v>
      </c>
      <c r="CO62" s="1">
        <f t="shared" si="136"/>
        <v>63.180829349691457</v>
      </c>
      <c r="CP62" s="1">
        <f t="shared" si="136"/>
        <v>45.461191196745844</v>
      </c>
      <c r="CQ62" s="1">
        <f t="shared" si="136"/>
        <v>1211.20997925704</v>
      </c>
      <c r="CR62" s="1">
        <f t="shared" si="136"/>
        <v>1.9387499139986617</v>
      </c>
      <c r="CS62" s="1">
        <f t="shared" si="136"/>
        <v>10.790933844229107</v>
      </c>
      <c r="CT62" s="1">
        <f t="shared" si="136"/>
        <v>191.29567510474686</v>
      </c>
      <c r="CU62" s="1">
        <f t="shared" si="136"/>
        <v>0.3381313134716728</v>
      </c>
      <c r="CV62" s="1">
        <f t="shared" si="136"/>
        <v>626.33394203013256</v>
      </c>
      <c r="CW62" s="1">
        <f t="shared" si="136"/>
        <v>1306.0204582469573</v>
      </c>
      <c r="CX62" s="1">
        <f t="shared" si="136"/>
        <v>0</v>
      </c>
      <c r="CY62" s="1">
        <f t="shared" si="136"/>
        <v>0</v>
      </c>
      <c r="CZ62" s="1">
        <f t="shared" si="136"/>
        <v>109.13632544589242</v>
      </c>
      <c r="DA62" s="1">
        <f t="shared" si="136"/>
        <v>5.8500499934980752</v>
      </c>
      <c r="DB62" s="1">
        <f t="shared" si="136"/>
        <v>0</v>
      </c>
      <c r="DC62" s="1">
        <f t="shared" si="136"/>
        <v>5265.04678661463</v>
      </c>
      <c r="DD62" s="1">
        <f t="shared" si="136"/>
        <v>5.5625471115597671</v>
      </c>
      <c r="DE62" s="1">
        <f t="shared" si="136"/>
        <v>167.67494602838286</v>
      </c>
    </row>
    <row r="63" spans="1:149" x14ac:dyDescent="0.25">
      <c r="A63" s="17" t="s">
        <v>224</v>
      </c>
      <c r="B63" s="15">
        <f>+B3+B5+B8+B9+B11+B12+B14+B15+B16+B17+B18+B19+B20+B21+B22+B23+B24+B25+B26+B28+B30+B31+B33+B34+B35+B36+B37+B39+B40+B41+B42+B43+B44+B46+B47+B49+B50+B10</f>
        <v>17629.200436790001</v>
      </c>
      <c r="C63" s="15">
        <f t="shared" ref="C63:H63" si="137">+C3+C5+C8+C9+C11+C12+C14+C15+C16+C17+C18+C19+C20+C21+C22+C23+C24+C25+C26+C28+C30+C31+C33+C34+C35+C36+C37+C39+C40+C41+C42+C43+C44+C46+C47+C49+C50+C10</f>
        <v>0</v>
      </c>
      <c r="D63" s="15">
        <f t="shared" si="137"/>
        <v>119871.26784566998</v>
      </c>
      <c r="E63" s="15">
        <f t="shared" si="137"/>
        <v>3291.3605807700014</v>
      </c>
      <c r="F63" s="15">
        <f t="shared" si="137"/>
        <v>3189.2911394299999</v>
      </c>
      <c r="G63" s="15">
        <f t="shared" si="137"/>
        <v>561.25190154999996</v>
      </c>
      <c r="H63" s="15">
        <f t="shared" si="137"/>
        <v>4672.5159726799993</v>
      </c>
      <c r="I63" s="1"/>
      <c r="J63" s="17" t="s">
        <v>224</v>
      </c>
      <c r="K63" s="15">
        <f>+K3+K5+K8+K9+K11+K12+K14+K15+K16+K17+K18+K19+K20+K21+K22+K23+K24+K25+K26+K28+K30+K31+K33+K34+K35+K36+K37+K39+K40+K41+K42+K43+K44+K46+K47+K49+K50+K10</f>
        <v>0</v>
      </c>
      <c r="L63" s="15">
        <f t="shared" ref="L63:BW63" si="138">+L3+L5+L8+L9+L11+L12+L14+L15+L16+L17+L18+L19+L20+L21+L22+L23+L24+L25+L26+L28+L30+L31+L33+L34+L35+L36+L37+L39+L40+L41+L42+L43+L44+L46+L47+L49+L50+L10</f>
        <v>51.897198354023878</v>
      </c>
      <c r="M63" s="15">
        <f t="shared" si="138"/>
        <v>4.7146684972099866</v>
      </c>
      <c r="N63" s="15">
        <f t="shared" si="138"/>
        <v>24.989853431725411</v>
      </c>
      <c r="O63" s="15">
        <f t="shared" si="138"/>
        <v>24.989853431725411</v>
      </c>
      <c r="P63" s="15">
        <f t="shared" si="138"/>
        <v>74.217278779320921</v>
      </c>
      <c r="Q63" s="15">
        <f t="shared" si="138"/>
        <v>0</v>
      </c>
      <c r="R63" s="15">
        <f t="shared" si="138"/>
        <v>1.4042451983070685E-2</v>
      </c>
      <c r="S63" s="15">
        <f t="shared" si="138"/>
        <v>6.8560173198961502E-2</v>
      </c>
      <c r="T63" s="15">
        <f t="shared" si="138"/>
        <v>12.093571272542093</v>
      </c>
      <c r="U63" s="15">
        <f t="shared" si="138"/>
        <v>1.3331226092007969E-2</v>
      </c>
      <c r="V63" s="15">
        <f t="shared" si="138"/>
        <v>2.5847503550553164</v>
      </c>
      <c r="W63" s="15">
        <f t="shared" si="138"/>
        <v>0.46665702616048371</v>
      </c>
      <c r="X63" s="15">
        <f t="shared" si="138"/>
        <v>0.28601550948867055</v>
      </c>
      <c r="Y63" s="15">
        <f t="shared" si="138"/>
        <v>109.6823298200017</v>
      </c>
      <c r="Z63" s="15">
        <f t="shared" si="138"/>
        <v>4.6180957528508375E-6</v>
      </c>
      <c r="AA63" s="15">
        <f t="shared" si="138"/>
        <v>1.847235404106988E-5</v>
      </c>
      <c r="AB63" s="15">
        <f t="shared" si="138"/>
        <v>17629.195810760506</v>
      </c>
      <c r="AC63" s="15">
        <f t="shared" si="138"/>
        <v>102.06939865471733</v>
      </c>
      <c r="AD63" s="15">
        <f t="shared" si="138"/>
        <v>1479.9296365757789</v>
      </c>
      <c r="AE63" s="15">
        <f t="shared" si="138"/>
        <v>437.98835232096951</v>
      </c>
      <c r="AF63" s="15">
        <f t="shared" si="138"/>
        <v>39.917150679960407</v>
      </c>
      <c r="AG63" s="15">
        <f t="shared" si="138"/>
        <v>1063.4878831887622</v>
      </c>
      <c r="AH63" s="15">
        <f t="shared" si="138"/>
        <v>167.96392176387369</v>
      </c>
      <c r="AI63" s="15">
        <f t="shared" si="138"/>
        <v>457.30842481861288</v>
      </c>
      <c r="AJ63" s="15">
        <f t="shared" si="138"/>
        <v>3.4635744999351994</v>
      </c>
      <c r="AK63" s="15">
        <f t="shared" si="138"/>
        <v>79.80781783457202</v>
      </c>
      <c r="AL63" s="15">
        <f t="shared" si="138"/>
        <v>1.120429424774392</v>
      </c>
      <c r="AM63" s="15">
        <f t="shared" si="138"/>
        <v>0</v>
      </c>
      <c r="AN63" s="15">
        <f t="shared" si="138"/>
        <v>0</v>
      </c>
      <c r="AO63" s="15">
        <f t="shared" si="138"/>
        <v>109.03103301084454</v>
      </c>
      <c r="AP63" s="15">
        <f t="shared" si="138"/>
        <v>109.03103301084454</v>
      </c>
      <c r="AQ63" s="15">
        <f t="shared" si="138"/>
        <v>0</v>
      </c>
      <c r="AR63" s="15">
        <f t="shared" si="138"/>
        <v>0</v>
      </c>
      <c r="AS63" s="15">
        <f t="shared" si="138"/>
        <v>13.036318672670497</v>
      </c>
      <c r="AT63" s="15">
        <f t="shared" si="138"/>
        <v>3.8660596181848321E-5</v>
      </c>
      <c r="AU63" s="15">
        <f t="shared" si="138"/>
        <v>7.4654900492243916E-5</v>
      </c>
      <c r="AV63" s="15">
        <f t="shared" si="138"/>
        <v>958.96984931863767</v>
      </c>
      <c r="AW63" s="15">
        <f t="shared" si="138"/>
        <v>16.144316325337432</v>
      </c>
      <c r="AX63" s="15">
        <f t="shared" si="138"/>
        <v>2.5243796431237433</v>
      </c>
      <c r="AY63" s="15">
        <f t="shared" si="138"/>
        <v>0</v>
      </c>
      <c r="AZ63" s="15">
        <f t="shared" si="138"/>
        <v>1394.1491971084877</v>
      </c>
      <c r="BA63" s="15">
        <f t="shared" si="138"/>
        <v>6.8616018362160585</v>
      </c>
      <c r="BB63" s="15">
        <f t="shared" si="138"/>
        <v>4.7839359215915034E-2</v>
      </c>
      <c r="BC63" s="15">
        <f t="shared" si="138"/>
        <v>0.35082189735985458</v>
      </c>
      <c r="BD63" s="15">
        <f t="shared" si="138"/>
        <v>3.3889417082987434E-3</v>
      </c>
      <c r="BE63" s="15">
        <f t="shared" si="138"/>
        <v>6.8805776858027702E-3</v>
      </c>
      <c r="BF63" s="15">
        <f t="shared" si="138"/>
        <v>0</v>
      </c>
      <c r="BG63" s="15">
        <f t="shared" si="138"/>
        <v>0</v>
      </c>
      <c r="BH63" s="15">
        <f t="shared" si="138"/>
        <v>79.85367503459338</v>
      </c>
      <c r="BI63" s="15">
        <f t="shared" si="138"/>
        <v>61.384274254140962</v>
      </c>
      <c r="BJ63" s="15">
        <f t="shared" si="138"/>
        <v>1.1174319095977101</v>
      </c>
      <c r="BK63" s="15">
        <f t="shared" si="138"/>
        <v>1.0736108787364187</v>
      </c>
      <c r="BL63" s="15">
        <f t="shared" si="138"/>
        <v>4731.559394103504</v>
      </c>
      <c r="BM63" s="15">
        <f t="shared" si="138"/>
        <v>107884.12023032946</v>
      </c>
      <c r="BN63" s="15">
        <f t="shared" si="138"/>
        <v>11028.153008590443</v>
      </c>
      <c r="BO63" s="15">
        <f t="shared" si="138"/>
        <v>119871.24308823852</v>
      </c>
      <c r="BP63" s="15">
        <f t="shared" si="138"/>
        <v>0</v>
      </c>
      <c r="BQ63" s="15">
        <f t="shared" si="138"/>
        <v>91.255424994784676</v>
      </c>
      <c r="BR63" s="15">
        <f t="shared" si="138"/>
        <v>0</v>
      </c>
      <c r="BS63" s="15">
        <f t="shared" si="138"/>
        <v>7.6068534190447243</v>
      </c>
      <c r="BT63" s="15">
        <f t="shared" si="138"/>
        <v>2.759527002470482E-2</v>
      </c>
      <c r="BU63" s="15">
        <f t="shared" si="138"/>
        <v>9.2166187598973728E-2</v>
      </c>
      <c r="BV63" s="15">
        <f t="shared" si="138"/>
        <v>7.6648861056172024E-2</v>
      </c>
      <c r="BW63" s="15">
        <f t="shared" si="138"/>
        <v>2.0610396588634443</v>
      </c>
      <c r="BX63" s="15">
        <f t="shared" ref="BX63:DE63" si="139">+BX3+BX5+BX8+BX9+BX11+BX12+BX14+BX15+BX16+BX17+BX18+BX19+BX20+BX21+BX22+BX23+BX24+BX25+BX26+BX28+BX30+BX31+BX33+BX34+BX35+BX36+BX37+BX39+BX40+BX41+BX42+BX43+BX44+BX46+BX47+BX49+BX50+BX10</f>
        <v>1.9184832135572096</v>
      </c>
      <c r="BY63" s="15">
        <f t="shared" si="139"/>
        <v>763.99192147541157</v>
      </c>
      <c r="BZ63" s="15">
        <f t="shared" si="139"/>
        <v>18.626387855421964</v>
      </c>
      <c r="CA63" s="15">
        <f t="shared" si="139"/>
        <v>11.990886968960007</v>
      </c>
      <c r="CB63" s="15">
        <f t="shared" si="139"/>
        <v>1479.9310372620776</v>
      </c>
      <c r="CC63" s="15">
        <f t="shared" si="139"/>
        <v>10.98331936928188</v>
      </c>
      <c r="CD63" s="15">
        <f t="shared" si="139"/>
        <v>0</v>
      </c>
      <c r="CE63" s="15">
        <f t="shared" si="139"/>
        <v>1.9996871115052593E-5</v>
      </c>
      <c r="CF63" s="15">
        <f t="shared" si="139"/>
        <v>8.3704456885905074</v>
      </c>
      <c r="CG63" s="15">
        <f t="shared" si="139"/>
        <v>3291.3596685914194</v>
      </c>
      <c r="CH63" s="15">
        <f t="shared" si="139"/>
        <v>3189.290269936701</v>
      </c>
      <c r="CI63" s="15">
        <f t="shared" si="139"/>
        <v>102.06939865471733</v>
      </c>
      <c r="CJ63" s="15">
        <f t="shared" si="139"/>
        <v>4.2310494950037691</v>
      </c>
      <c r="CK63" s="15">
        <f t="shared" si="139"/>
        <v>0</v>
      </c>
      <c r="CL63" s="15">
        <f t="shared" si="139"/>
        <v>40.934536113052921</v>
      </c>
      <c r="CM63" s="15">
        <f t="shared" si="139"/>
        <v>9.813997452269362</v>
      </c>
      <c r="CN63" s="15">
        <f t="shared" si="139"/>
        <v>265.87233091512712</v>
      </c>
      <c r="CO63" s="15">
        <f t="shared" si="139"/>
        <v>55.475209454366926</v>
      </c>
      <c r="CP63" s="15">
        <f t="shared" si="139"/>
        <v>39.916681298268706</v>
      </c>
      <c r="CQ63" s="15">
        <f t="shared" si="139"/>
        <v>1063.489158529515</v>
      </c>
      <c r="CR63" s="15">
        <f t="shared" si="139"/>
        <v>1.7205616026826971</v>
      </c>
      <c r="CS63" s="15">
        <f t="shared" si="139"/>
        <v>9.4748564559367541</v>
      </c>
      <c r="CT63" s="15">
        <f t="shared" si="139"/>
        <v>167.96499752868465</v>
      </c>
      <c r="CU63" s="15">
        <f t="shared" si="139"/>
        <v>0.29689233658768566</v>
      </c>
      <c r="CV63" s="15">
        <f t="shared" si="139"/>
        <v>561.25154313325504</v>
      </c>
      <c r="CW63" s="15">
        <f t="shared" si="139"/>
        <v>1159.0398915780688</v>
      </c>
      <c r="CX63" s="15">
        <f t="shared" si="139"/>
        <v>0</v>
      </c>
      <c r="CY63" s="15">
        <f t="shared" si="139"/>
        <v>0</v>
      </c>
      <c r="CZ63" s="15">
        <f t="shared" si="139"/>
        <v>96.854040581840223</v>
      </c>
      <c r="DA63" s="15">
        <f t="shared" si="139"/>
        <v>5.191680124327001</v>
      </c>
      <c r="DB63" s="15">
        <f t="shared" si="139"/>
        <v>0</v>
      </c>
      <c r="DC63" s="15">
        <f t="shared" si="139"/>
        <v>4672.5143682843009</v>
      </c>
      <c r="DD63" s="15">
        <f t="shared" si="139"/>
        <v>4.9365334549159314</v>
      </c>
      <c r="DE63" s="15">
        <f t="shared" si="139"/>
        <v>148.80468103101612</v>
      </c>
    </row>
    <row r="64" spans="1:149" x14ac:dyDescent="0.25">
      <c r="A64" s="2" t="s">
        <v>429</v>
      </c>
      <c r="B64" s="1">
        <f t="shared" ref="B64:H64" si="140">SUM(B67:B76)</f>
        <v>4078.6529372399996</v>
      </c>
      <c r="C64" s="1">
        <f t="shared" si="140"/>
        <v>0</v>
      </c>
      <c r="D64" s="1">
        <f t="shared" si="140"/>
        <v>26330.589929349997</v>
      </c>
      <c r="E64" s="1">
        <f t="shared" si="140"/>
        <v>693.33544540999992</v>
      </c>
      <c r="F64" s="1">
        <f t="shared" si="140"/>
        <v>672.09595779999995</v>
      </c>
      <c r="G64" s="1">
        <f t="shared" si="140"/>
        <v>81.572919170000006</v>
      </c>
      <c r="H64" s="1">
        <f t="shared" si="140"/>
        <v>916.88238998999998</v>
      </c>
      <c r="I64" s="1"/>
      <c r="J64" s="2" t="s">
        <v>429</v>
      </c>
      <c r="K64" s="1">
        <f t="shared" ref="K64" si="141">SUM(K67:K76)</f>
        <v>0</v>
      </c>
      <c r="L64" s="1">
        <f t="shared" ref="L64:BW64" si="142">SUM(L67:L76)</f>
        <v>10.142655796279191</v>
      </c>
      <c r="M64" s="1">
        <f t="shared" si="142"/>
        <v>0.92142307974090809</v>
      </c>
      <c r="N64" s="1">
        <f t="shared" si="142"/>
        <v>4.8839476952554151</v>
      </c>
      <c r="O64" s="1">
        <f t="shared" si="142"/>
        <v>4.8839476952554151</v>
      </c>
      <c r="P64" s="1">
        <f t="shared" si="142"/>
        <v>14.504822218051025</v>
      </c>
      <c r="Q64" s="1">
        <f t="shared" si="142"/>
        <v>0</v>
      </c>
      <c r="R64" s="1">
        <f t="shared" si="142"/>
        <v>2.947787864437789E-3</v>
      </c>
      <c r="S64" s="1">
        <f t="shared" si="142"/>
        <v>1.4392132863748819E-2</v>
      </c>
      <c r="T64" s="1">
        <f t="shared" si="142"/>
        <v>2.3635328614926134</v>
      </c>
      <c r="U64" s="1">
        <f t="shared" si="142"/>
        <v>2.7985022466268041E-3</v>
      </c>
      <c r="V64" s="1">
        <f t="shared" si="142"/>
        <v>0.50515589829766883</v>
      </c>
      <c r="W64" s="1">
        <f t="shared" si="142"/>
        <v>9.7960743800216896E-2</v>
      </c>
      <c r="X64" s="1">
        <f t="shared" si="142"/>
        <v>6.004036086674705E-2</v>
      </c>
      <c r="Y64" s="1">
        <f t="shared" si="142"/>
        <v>21.43602526767468</v>
      </c>
      <c r="Z64" s="1">
        <f t="shared" si="142"/>
        <v>9.6943295676846418E-7</v>
      </c>
      <c r="AA64" s="1">
        <f t="shared" si="142"/>
        <v>3.8777235456494518E-6</v>
      </c>
      <c r="AB64" s="1">
        <f t="shared" si="142"/>
        <v>4060.9549655829778</v>
      </c>
      <c r="AC64" s="1">
        <f t="shared" si="142"/>
        <v>21.158954923968082</v>
      </c>
      <c r="AD64" s="1">
        <f t="shared" si="142"/>
        <v>310.6665481314165</v>
      </c>
      <c r="AE64" s="1">
        <f t="shared" si="142"/>
        <v>91.942516657903084</v>
      </c>
      <c r="AF64" s="1">
        <f t="shared" si="142"/>
        <v>8.3793910502157551</v>
      </c>
      <c r="AG64" s="1">
        <f t="shared" si="142"/>
        <v>223.24725416072755</v>
      </c>
      <c r="AH64" s="1">
        <f t="shared" si="142"/>
        <v>35.258892006701977</v>
      </c>
      <c r="AI64" s="1">
        <f t="shared" si="142"/>
        <v>89.375032902003866</v>
      </c>
      <c r="AJ64" s="1">
        <f t="shared" si="142"/>
        <v>0.67690976743610065</v>
      </c>
      <c r="AK64" s="1">
        <f t="shared" si="142"/>
        <v>15.597418264984226</v>
      </c>
      <c r="AL64" s="1">
        <f t="shared" si="142"/>
        <v>0.21897337137124157</v>
      </c>
      <c r="AM64" s="1">
        <f t="shared" si="142"/>
        <v>0</v>
      </c>
      <c r="AN64" s="1">
        <f t="shared" si="142"/>
        <v>0</v>
      </c>
      <c r="AO64" s="1">
        <f t="shared" si="142"/>
        <v>21.308703786795235</v>
      </c>
      <c r="AP64" s="1">
        <f t="shared" si="142"/>
        <v>21.308703786795235</v>
      </c>
      <c r="AQ64" s="1">
        <f t="shared" si="142"/>
        <v>0</v>
      </c>
      <c r="AR64" s="1">
        <f t="shared" si="142"/>
        <v>0</v>
      </c>
      <c r="AS64" s="1">
        <f t="shared" si="142"/>
        <v>2.5477809579848523</v>
      </c>
      <c r="AT64" s="1">
        <f t="shared" si="142"/>
        <v>8.1156167112074358E-6</v>
      </c>
      <c r="AU64" s="1">
        <f t="shared" si="142"/>
        <v>1.5671535951266914E-5</v>
      </c>
      <c r="AV64" s="1">
        <f t="shared" si="142"/>
        <v>209.76506371119433</v>
      </c>
      <c r="AW64" s="1">
        <f t="shared" si="142"/>
        <v>3.1552003695919413</v>
      </c>
      <c r="AX64" s="1">
        <f t="shared" si="142"/>
        <v>0.49335692832729078</v>
      </c>
      <c r="AY64" s="1">
        <f t="shared" si="142"/>
        <v>0</v>
      </c>
      <c r="AZ64" s="1">
        <f t="shared" si="142"/>
        <v>272.46884760153694</v>
      </c>
      <c r="BA64" s="1">
        <f t="shared" si="142"/>
        <v>1.3410104747676783</v>
      </c>
      <c r="BB64" s="1">
        <f t="shared" si="142"/>
        <v>1.0042439770223253E-2</v>
      </c>
      <c r="BC64" s="1">
        <f t="shared" si="142"/>
        <v>7.3644454560756398E-2</v>
      </c>
      <c r="BD64" s="1">
        <f t="shared" si="142"/>
        <v>7.1140544100596777E-4</v>
      </c>
      <c r="BE64" s="1">
        <f t="shared" si="142"/>
        <v>1.4443668205162104E-3</v>
      </c>
      <c r="BF64" s="1">
        <f t="shared" si="142"/>
        <v>0</v>
      </c>
      <c r="BG64" s="1">
        <f t="shared" si="142"/>
        <v>0</v>
      </c>
      <c r="BH64" s="1">
        <f t="shared" si="142"/>
        <v>15.606368087691484</v>
      </c>
      <c r="BI64" s="1">
        <f t="shared" si="142"/>
        <v>12.885766415538159</v>
      </c>
      <c r="BJ64" s="1">
        <f t="shared" si="142"/>
        <v>0.23457085361971347</v>
      </c>
      <c r="BK64" s="1">
        <f t="shared" si="142"/>
        <v>0.22537212892408845</v>
      </c>
      <c r="BL64" s="1">
        <f t="shared" si="142"/>
        <v>924.72237209797095</v>
      </c>
      <c r="BM64" s="1">
        <f t="shared" si="142"/>
        <v>23598.538012934223</v>
      </c>
      <c r="BN64" s="1">
        <f t="shared" si="142"/>
        <v>2412.2950602584824</v>
      </c>
      <c r="BO64" s="1">
        <f t="shared" si="142"/>
        <v>26220.5981369039</v>
      </c>
      <c r="BP64" s="1">
        <f t="shared" si="142"/>
        <v>0</v>
      </c>
      <c r="BQ64" s="1">
        <f t="shared" si="142"/>
        <v>17.834718289752118</v>
      </c>
      <c r="BR64" s="1">
        <f t="shared" si="142"/>
        <v>0</v>
      </c>
      <c r="BS64" s="1">
        <f t="shared" si="142"/>
        <v>1.4976992386998114</v>
      </c>
      <c r="BT64" s="1">
        <f t="shared" si="142"/>
        <v>5.7928062141913593E-3</v>
      </c>
      <c r="BU64" s="1">
        <f t="shared" si="142"/>
        <v>1.9347358251191518E-2</v>
      </c>
      <c r="BV64" s="1">
        <f t="shared" si="142"/>
        <v>1.6090106778205958E-2</v>
      </c>
      <c r="BW64" s="1">
        <f t="shared" si="142"/>
        <v>0.41869057117778546</v>
      </c>
      <c r="BX64" s="1">
        <f t="shared" ref="BX64:DE64" si="143">SUM(BX67:BX76)</f>
        <v>0.40272799195092474</v>
      </c>
      <c r="BY64" s="1">
        <f t="shared" si="143"/>
        <v>149.31229097274445</v>
      </c>
      <c r="BZ64" s="1">
        <f t="shared" si="143"/>
        <v>3.9100417574805548</v>
      </c>
      <c r="CA64" s="1">
        <f t="shared" si="143"/>
        <v>2.5171245740063992</v>
      </c>
      <c r="CB64" s="1">
        <f t="shared" si="143"/>
        <v>310.66691550742058</v>
      </c>
      <c r="CC64" s="1">
        <f t="shared" si="143"/>
        <v>2.3056137408136088</v>
      </c>
      <c r="CD64" s="1">
        <f t="shared" si="143"/>
        <v>0</v>
      </c>
      <c r="CE64" s="1">
        <f t="shared" si="143"/>
        <v>4.1977267876122197E-6</v>
      </c>
      <c r="CF64" s="1">
        <f t="shared" si="143"/>
        <v>1.7571203972508351</v>
      </c>
      <c r="CG64" s="1">
        <f t="shared" si="143"/>
        <v>690.65424743784649</v>
      </c>
      <c r="CH64" s="1">
        <f t="shared" si="143"/>
        <v>669.49529251388003</v>
      </c>
      <c r="CI64" s="1">
        <f t="shared" si="143"/>
        <v>21.158954923968082</v>
      </c>
      <c r="CJ64" s="1">
        <f t="shared" si="143"/>
        <v>0.88818048257742177</v>
      </c>
      <c r="CK64" s="1">
        <f t="shared" si="143"/>
        <v>0</v>
      </c>
      <c r="CL64" s="1">
        <f t="shared" si="143"/>
        <v>8.5929669343077535</v>
      </c>
      <c r="CM64" s="1">
        <f t="shared" si="143"/>
        <v>2.0601536872633455</v>
      </c>
      <c r="CN64" s="1">
        <f t="shared" si="143"/>
        <v>55.811880970474363</v>
      </c>
      <c r="CO64" s="1">
        <f t="shared" si="143"/>
        <v>11.645347318650522</v>
      </c>
      <c r="CP64" s="1">
        <f t="shared" si="143"/>
        <v>8.3792986106361873</v>
      </c>
      <c r="CQ64" s="1">
        <f t="shared" si="143"/>
        <v>223.24750100674032</v>
      </c>
      <c r="CR64" s="1">
        <f t="shared" si="143"/>
        <v>0.33626218902467814</v>
      </c>
      <c r="CS64" s="1">
        <f t="shared" si="143"/>
        <v>1.9889623203425966</v>
      </c>
      <c r="CT64" s="1">
        <f t="shared" si="143"/>
        <v>35.259133652231782</v>
      </c>
      <c r="CU64" s="1">
        <f t="shared" si="143"/>
        <v>6.2323561732502024E-2</v>
      </c>
      <c r="CV64" s="1">
        <f t="shared" si="143"/>
        <v>81.474786015870848</v>
      </c>
      <c r="CW64" s="1">
        <f t="shared" si="143"/>
        <v>226.52008762732308</v>
      </c>
      <c r="CX64" s="1">
        <f t="shared" si="143"/>
        <v>0</v>
      </c>
      <c r="CY64" s="1">
        <f t="shared" si="143"/>
        <v>0</v>
      </c>
      <c r="CZ64" s="1">
        <f t="shared" si="143"/>
        <v>18.928896989158424</v>
      </c>
      <c r="DA64" s="1">
        <f t="shared" si="143"/>
        <v>1.0146454190901506</v>
      </c>
      <c r="DB64" s="1">
        <f t="shared" si="143"/>
        <v>0</v>
      </c>
      <c r="DC64" s="1">
        <f t="shared" si="143"/>
        <v>913.184241283088</v>
      </c>
      <c r="DD64" s="1">
        <f t="shared" si="143"/>
        <v>0.96478287899402693</v>
      </c>
      <c r="DE64" s="1">
        <f t="shared" si="143"/>
        <v>29.081913659893015</v>
      </c>
    </row>
    <row r="65" spans="1:145" x14ac:dyDescent="0.25">
      <c r="A65" s="2" t="s">
        <v>430</v>
      </c>
      <c r="B65" s="1">
        <f>SUM(B77:B93)</f>
        <v>2664.6985778200001</v>
      </c>
      <c r="C65" s="1">
        <f t="shared" ref="C65:H65" si="144">SUM(C77:C93)</f>
        <v>0</v>
      </c>
      <c r="D65" s="1">
        <f t="shared" si="144"/>
        <v>17532.79699037</v>
      </c>
      <c r="E65" s="1">
        <f t="shared" si="144"/>
        <v>463.39776939000001</v>
      </c>
      <c r="F65" s="1">
        <f t="shared" si="144"/>
        <v>449.31333447000003</v>
      </c>
      <c r="G65" s="1">
        <f t="shared" si="144"/>
        <v>39.65861529</v>
      </c>
      <c r="H65" s="1">
        <f t="shared" si="144"/>
        <v>778.35110691999989</v>
      </c>
      <c r="I65" s="15"/>
      <c r="J65" s="2" t="s">
        <v>430</v>
      </c>
      <c r="K65" s="1">
        <f>SUM(K77:K93)</f>
        <v>0</v>
      </c>
      <c r="L65" s="1">
        <f t="shared" ref="L65:BW65" si="145">SUM(L77:L93)</f>
        <v>8.6450776935382301</v>
      </c>
      <c r="M65" s="1">
        <f t="shared" si="145"/>
        <v>0.78537280534231468</v>
      </c>
      <c r="N65" s="1">
        <f t="shared" si="145"/>
        <v>4.162823478268268</v>
      </c>
      <c r="O65" s="1">
        <f t="shared" si="145"/>
        <v>4.162823478268268</v>
      </c>
      <c r="P65" s="1">
        <f t="shared" si="145"/>
        <v>12.363177244823943</v>
      </c>
      <c r="Q65" s="1">
        <f t="shared" si="145"/>
        <v>0</v>
      </c>
      <c r="R65" s="1">
        <f t="shared" si="145"/>
        <v>1.9783246830910972E-3</v>
      </c>
      <c r="S65" s="1">
        <f t="shared" si="145"/>
        <v>9.6588785680539069E-3</v>
      </c>
      <c r="T65" s="1">
        <f t="shared" si="145"/>
        <v>2.0145542594849966</v>
      </c>
      <c r="U65" s="1">
        <f t="shared" si="145"/>
        <v>1.8781419523532419E-3</v>
      </c>
      <c r="V65" s="1">
        <f t="shared" si="145"/>
        <v>0.43056862649748695</v>
      </c>
      <c r="W65" s="1">
        <f t="shared" si="145"/>
        <v>6.5743579928570189E-2</v>
      </c>
      <c r="X65" s="1">
        <f t="shared" si="145"/>
        <v>4.0294430341550953E-2</v>
      </c>
      <c r="Y65" s="1">
        <f t="shared" si="145"/>
        <v>18.270993367307558</v>
      </c>
      <c r="Z65" s="1">
        <f t="shared" si="145"/>
        <v>6.5061117182052096E-7</v>
      </c>
      <c r="AA65" s="1">
        <f t="shared" si="145"/>
        <v>2.6024216149296929E-6</v>
      </c>
      <c r="AB65" s="1">
        <f t="shared" si="145"/>
        <v>2664.6974425613239</v>
      </c>
      <c r="AC65" s="1">
        <f t="shared" si="145"/>
        <v>14.084426421567793</v>
      </c>
      <c r="AD65" s="1">
        <f t="shared" si="145"/>
        <v>208.49522081240252</v>
      </c>
      <c r="AE65" s="1">
        <f t="shared" si="145"/>
        <v>61.704642642129201</v>
      </c>
      <c r="AF65" s="1">
        <f t="shared" si="145"/>
        <v>5.6236010713801425</v>
      </c>
      <c r="AG65" s="1">
        <f t="shared" si="145"/>
        <v>149.82620333757689</v>
      </c>
      <c r="AH65" s="1">
        <f t="shared" si="145"/>
        <v>23.663047619173483</v>
      </c>
      <c r="AI65" s="1">
        <f t="shared" si="145"/>
        <v>76.178790433468691</v>
      </c>
      <c r="AJ65" s="1">
        <f t="shared" si="145"/>
        <v>0.57696443695622812</v>
      </c>
      <c r="AK65" s="1">
        <f t="shared" si="145"/>
        <v>13.294423619497341</v>
      </c>
      <c r="AL65" s="1">
        <f t="shared" si="145"/>
        <v>0.18664211337714537</v>
      </c>
      <c r="AM65" s="1">
        <f t="shared" si="145"/>
        <v>0</v>
      </c>
      <c r="AN65" s="1">
        <f t="shared" si="145"/>
        <v>0</v>
      </c>
      <c r="AO65" s="1">
        <f t="shared" si="145"/>
        <v>18.162448682621083</v>
      </c>
      <c r="AP65" s="1">
        <f t="shared" si="145"/>
        <v>18.162448682621083</v>
      </c>
      <c r="AQ65" s="1">
        <f t="shared" si="145"/>
        <v>0</v>
      </c>
      <c r="AR65" s="1">
        <f t="shared" si="145"/>
        <v>0</v>
      </c>
      <c r="AS65" s="1">
        <f t="shared" si="145"/>
        <v>2.1716014250847517</v>
      </c>
      <c r="AT65" s="1">
        <f t="shared" si="145"/>
        <v>5.4465709021097172E-6</v>
      </c>
      <c r="AU65" s="1">
        <f t="shared" si="145"/>
        <v>1.0517519789382498E-5</v>
      </c>
      <c r="AV65" s="1">
        <f t="shared" si="145"/>
        <v>140.26250838120052</v>
      </c>
      <c r="AW65" s="1">
        <f t="shared" si="145"/>
        <v>2.6893353198572552</v>
      </c>
      <c r="AX65" s="1">
        <f t="shared" si="145"/>
        <v>0.42051330123202002</v>
      </c>
      <c r="AY65" s="1">
        <f t="shared" si="145"/>
        <v>0</v>
      </c>
      <c r="AZ65" s="1">
        <f t="shared" si="145"/>
        <v>232.23838910704637</v>
      </c>
      <c r="BA65" s="1">
        <f t="shared" si="145"/>
        <v>1.1430096355965422</v>
      </c>
      <c r="BB65" s="1">
        <f t="shared" si="145"/>
        <v>6.7397036701003585E-3</v>
      </c>
      <c r="BC65" s="1">
        <f t="shared" si="145"/>
        <v>4.9424501387258291E-2</v>
      </c>
      <c r="BD65" s="1">
        <f t="shared" si="145"/>
        <v>4.7744026594355004E-4</v>
      </c>
      <c r="BE65" s="1">
        <f t="shared" si="145"/>
        <v>9.6934875718293276E-4</v>
      </c>
      <c r="BF65" s="1">
        <f t="shared" si="145"/>
        <v>0</v>
      </c>
      <c r="BG65" s="1">
        <f t="shared" si="145"/>
        <v>0</v>
      </c>
      <c r="BH65" s="1">
        <f t="shared" si="145"/>
        <v>13.302084492159331</v>
      </c>
      <c r="BI65" s="1">
        <f t="shared" si="145"/>
        <v>8.647934564577227</v>
      </c>
      <c r="BJ65" s="1">
        <f t="shared" si="145"/>
        <v>0.15742594121507669</v>
      </c>
      <c r="BK65" s="1">
        <f t="shared" si="145"/>
        <v>0.15125232668893235</v>
      </c>
      <c r="BL65" s="1">
        <f t="shared" si="145"/>
        <v>788.18566962096975</v>
      </c>
      <c r="BM65" s="1">
        <f t="shared" si="145"/>
        <v>15779.510506368528</v>
      </c>
      <c r="BN65" s="1">
        <f t="shared" si="145"/>
        <v>1613.0175386301489</v>
      </c>
      <c r="BO65" s="1">
        <f t="shared" si="145"/>
        <v>17532.790553379906</v>
      </c>
      <c r="BP65" s="1">
        <f t="shared" si="145"/>
        <v>0</v>
      </c>
      <c r="BQ65" s="1">
        <f t="shared" si="145"/>
        <v>15.201398485714689</v>
      </c>
      <c r="BR65" s="1">
        <f t="shared" si="145"/>
        <v>0</v>
      </c>
      <c r="BS65" s="1">
        <f t="shared" si="145"/>
        <v>1.2475650979771025</v>
      </c>
      <c r="BT65" s="1">
        <f t="shared" si="145"/>
        <v>3.8876828327526931E-3</v>
      </c>
      <c r="BU65" s="1">
        <f t="shared" si="145"/>
        <v>1.2984541732798472E-2</v>
      </c>
      <c r="BV65" s="1">
        <f t="shared" si="145"/>
        <v>1.0798467048287168E-2</v>
      </c>
      <c r="BW65" s="1">
        <f t="shared" si="145"/>
        <v>0.31513698887496511</v>
      </c>
      <c r="BX65" s="1">
        <f t="shared" ref="BX65:DE65" si="146">SUM(BX77:BX93)</f>
        <v>0.27027952432083763</v>
      </c>
      <c r="BY65" s="1">
        <f t="shared" si="146"/>
        <v>127.26629665545521</v>
      </c>
      <c r="BZ65" s="1">
        <f t="shared" si="146"/>
        <v>2.6241211864724301</v>
      </c>
      <c r="CA65" s="1">
        <f t="shared" si="146"/>
        <v>1.6893002079190018</v>
      </c>
      <c r="CB65" s="1">
        <f t="shared" si="146"/>
        <v>208.49539137640056</v>
      </c>
      <c r="CC65" s="1">
        <f t="shared" si="146"/>
        <v>1.5473503618732629</v>
      </c>
      <c r="CD65" s="1">
        <f t="shared" si="146"/>
        <v>0</v>
      </c>
      <c r="CE65" s="1">
        <f t="shared" si="146"/>
        <v>2.8171848424632171E-6</v>
      </c>
      <c r="CF65" s="1">
        <f t="shared" si="146"/>
        <v>1.1792440209273727</v>
      </c>
      <c r="CG65" s="1">
        <f t="shared" si="146"/>
        <v>463.39755106243996</v>
      </c>
      <c r="CH65" s="1">
        <f t="shared" si="146"/>
        <v>449.31312464087216</v>
      </c>
      <c r="CI65" s="1">
        <f t="shared" si="146"/>
        <v>14.084426421567793</v>
      </c>
      <c r="CJ65" s="1">
        <f t="shared" si="146"/>
        <v>0.59607836561120275</v>
      </c>
      <c r="CK65" s="1">
        <f t="shared" si="146"/>
        <v>0</v>
      </c>
      <c r="CL65" s="1">
        <f t="shared" si="146"/>
        <v>5.7669326747025078</v>
      </c>
      <c r="CM65" s="1">
        <f t="shared" si="146"/>
        <v>1.3826164791249771</v>
      </c>
      <c r="CN65" s="1">
        <f t="shared" si="146"/>
        <v>37.456593145499447</v>
      </c>
      <c r="CO65" s="1">
        <f t="shared" si="146"/>
        <v>7.8154530295033471</v>
      </c>
      <c r="CP65" s="1">
        <f t="shared" si="146"/>
        <v>5.6235363758659922</v>
      </c>
      <c r="CQ65" s="1">
        <f t="shared" si="146"/>
        <v>149.82636232543473</v>
      </c>
      <c r="CR65" s="1">
        <f t="shared" si="146"/>
        <v>0.28661264846269757</v>
      </c>
      <c r="CS65" s="1">
        <f t="shared" si="146"/>
        <v>1.33483775443707</v>
      </c>
      <c r="CT65" s="1">
        <f t="shared" si="146"/>
        <v>23.663201070674607</v>
      </c>
      <c r="CU65" s="1">
        <f t="shared" si="146"/>
        <v>4.1826742104311615E-2</v>
      </c>
      <c r="CV65" s="1">
        <f t="shared" si="146"/>
        <v>39.658675839022891</v>
      </c>
      <c r="CW65" s="1">
        <f t="shared" si="146"/>
        <v>193.07385225054705</v>
      </c>
      <c r="CX65" s="1">
        <f t="shared" si="146"/>
        <v>0</v>
      </c>
      <c r="CY65" s="1">
        <f t="shared" si="146"/>
        <v>0</v>
      </c>
      <c r="CZ65" s="1">
        <f t="shared" si="146"/>
        <v>16.134032507974496</v>
      </c>
      <c r="DA65" s="1">
        <f t="shared" si="146"/>
        <v>0.86483359508667812</v>
      </c>
      <c r="DB65" s="1">
        <f t="shared" si="146"/>
        <v>0</v>
      </c>
      <c r="DC65" s="1">
        <f t="shared" si="146"/>
        <v>778.35086797466852</v>
      </c>
      <c r="DD65" s="1">
        <f t="shared" si="146"/>
        <v>0.82233173513383573</v>
      </c>
      <c r="DE65" s="1">
        <f t="shared" si="146"/>
        <v>24.787971104844839</v>
      </c>
    </row>
    <row r="66" spans="1:145" x14ac:dyDescent="0.25">
      <c r="A66" s="76"/>
      <c r="B66" s="105"/>
    </row>
    <row r="67" spans="1:145" x14ac:dyDescent="0.25">
      <c r="A67" s="17" t="s">
        <v>431</v>
      </c>
      <c r="B67" s="15">
        <v>769.17341363000003</v>
      </c>
      <c r="D67" s="15">
        <v>4944.9748384000004</v>
      </c>
      <c r="E67" s="15">
        <v>128.43244240000001</v>
      </c>
      <c r="F67" s="15">
        <v>124.50075033</v>
      </c>
      <c r="G67" s="15">
        <v>14.81639054</v>
      </c>
      <c r="H67" s="15">
        <v>165.58444614999999</v>
      </c>
      <c r="J67" s="28" t="s">
        <v>431</v>
      </c>
      <c r="K67" s="28">
        <v>0</v>
      </c>
      <c r="L67" s="28">
        <v>1.8004758248493899</v>
      </c>
      <c r="M67" s="28">
        <v>0.16356652322837101</v>
      </c>
      <c r="N67" s="28">
        <v>0.866974650137734</v>
      </c>
      <c r="O67" s="28">
        <v>0.866974650137734</v>
      </c>
      <c r="P67" s="28">
        <v>2.57482467087749</v>
      </c>
      <c r="Q67" s="28">
        <v>0</v>
      </c>
      <c r="R67" s="5">
        <v>5.3741188401483704E-4</v>
      </c>
      <c r="S67" s="28">
        <v>2.6238298693210199E-3</v>
      </c>
      <c r="T67" s="28">
        <v>0.41956312621727598</v>
      </c>
      <c r="U67" s="5">
        <v>5.1019238897468495E-4</v>
      </c>
      <c r="V67" s="28">
        <v>8.9672890045316006E-2</v>
      </c>
      <c r="W67" s="28">
        <v>1.7859167644967599E-2</v>
      </c>
      <c r="X67" s="28">
        <v>1.09459525896041E-2</v>
      </c>
      <c r="Y67" s="28">
        <v>3.80521859744153</v>
      </c>
      <c r="Z67" s="5">
        <v>1.76737049223697E-7</v>
      </c>
      <c r="AA67" s="5">
        <v>7.0694455926850597E-7</v>
      </c>
      <c r="AB67" s="28">
        <v>752.396366342036</v>
      </c>
      <c r="AC67" s="28">
        <v>3.8560167992195602</v>
      </c>
      <c r="AD67" s="28">
        <v>56.6376062214432</v>
      </c>
      <c r="AE67" s="28">
        <v>16.762024724835602</v>
      </c>
      <c r="AF67" s="28">
        <v>1.52764739275891</v>
      </c>
      <c r="AG67" s="28">
        <v>40.700204699151698</v>
      </c>
      <c r="AH67" s="28">
        <v>6.4280596570710502</v>
      </c>
      <c r="AI67" s="28">
        <v>15.865419089039101</v>
      </c>
      <c r="AJ67" s="28">
        <v>0.12016189699730399</v>
      </c>
      <c r="AK67" s="28">
        <v>2.76877862969295</v>
      </c>
      <c r="AL67" s="28">
        <v>3.88710288882642E-2</v>
      </c>
      <c r="AM67" s="28">
        <v>0</v>
      </c>
      <c r="AN67" s="28">
        <v>0</v>
      </c>
      <c r="AO67" s="28">
        <v>3.78262065979927</v>
      </c>
      <c r="AP67" s="28">
        <v>3.78262065979927</v>
      </c>
      <c r="AQ67" s="28">
        <v>0</v>
      </c>
      <c r="AR67" s="28">
        <v>0</v>
      </c>
      <c r="AS67" s="28">
        <v>0.45227018780899098</v>
      </c>
      <c r="AT67" s="5">
        <v>1.4795598973417701E-6</v>
      </c>
      <c r="AU67" s="5">
        <v>2.85708607604843E-6</v>
      </c>
      <c r="AV67" s="28">
        <v>38.728858237294503</v>
      </c>
      <c r="AW67" s="28">
        <v>0.56009561934114804</v>
      </c>
      <c r="AX67" s="28">
        <v>8.7578450798679403E-2</v>
      </c>
      <c r="AY67" s="28">
        <v>0</v>
      </c>
      <c r="AZ67" s="28">
        <v>48.367418487371403</v>
      </c>
      <c r="BA67" s="28">
        <v>0.23805002313971199</v>
      </c>
      <c r="BB67" s="28">
        <v>1.8308338431521601E-3</v>
      </c>
      <c r="BC67" s="28">
        <v>1.3426111542849501E-2</v>
      </c>
      <c r="BD67" s="5">
        <v>1.2969559681873E-4</v>
      </c>
      <c r="BE67" s="5">
        <v>2.6332291649443001E-4</v>
      </c>
      <c r="BF67" s="28">
        <v>0</v>
      </c>
      <c r="BG67" s="28">
        <v>0</v>
      </c>
      <c r="BH67" s="28">
        <v>2.77036809037847</v>
      </c>
      <c r="BI67" s="28">
        <v>2.3492032937052501</v>
      </c>
      <c r="BJ67" s="28">
        <v>4.2764543064534803E-2</v>
      </c>
      <c r="BK67" s="28">
        <v>4.1087616087126598E-2</v>
      </c>
      <c r="BL67" s="28">
        <v>164.152373330687</v>
      </c>
      <c r="BM67" s="28">
        <v>4356.9926561836901</v>
      </c>
      <c r="BN67" s="28">
        <v>445.381605295501</v>
      </c>
      <c r="BO67" s="28">
        <v>4841.1031197164803</v>
      </c>
      <c r="BP67" s="28">
        <v>0</v>
      </c>
      <c r="BQ67" s="28">
        <v>3.1659340674724499</v>
      </c>
      <c r="BR67" s="28">
        <v>0</v>
      </c>
      <c r="BS67" s="28">
        <v>0.26663186946433198</v>
      </c>
      <c r="BT67" s="28">
        <v>1.0560864167727601E-3</v>
      </c>
      <c r="BU67" s="28">
        <v>3.5272295727993702E-3</v>
      </c>
      <c r="BV67" s="28">
        <v>2.93338461284081E-3</v>
      </c>
      <c r="BW67" s="28">
        <v>7.5427953945446602E-2</v>
      </c>
      <c r="BX67" s="28">
        <v>7.3421224998208703E-2</v>
      </c>
      <c r="BY67" s="28">
        <v>26.505233836538299</v>
      </c>
      <c r="BZ67" s="28">
        <v>0.71284011530172997</v>
      </c>
      <c r="CA67" s="28">
        <v>0.45889711580328102</v>
      </c>
      <c r="CB67" s="28">
        <v>56.637672470334003</v>
      </c>
      <c r="CC67" s="28">
        <v>0.420336579639213</v>
      </c>
      <c r="CD67" s="28">
        <v>0</v>
      </c>
      <c r="CE67" s="5">
        <v>7.6528921884731296E-7</v>
      </c>
      <c r="CF67" s="28">
        <v>0.320340558981905</v>
      </c>
      <c r="CG67" s="28">
        <v>125.91169104206899</v>
      </c>
      <c r="CH67" s="28">
        <v>122.05567424285</v>
      </c>
      <c r="CI67" s="28">
        <v>3.8560167992195602</v>
      </c>
      <c r="CJ67" s="28">
        <v>0.16192435941952299</v>
      </c>
      <c r="CK67" s="28">
        <v>0</v>
      </c>
      <c r="CL67" s="28">
        <v>1.56658410357314</v>
      </c>
      <c r="CM67" s="28">
        <v>0.37558674360797401</v>
      </c>
      <c r="CN67" s="28">
        <v>10.1750636309021</v>
      </c>
      <c r="CO67" s="28">
        <v>2.1230628813307</v>
      </c>
      <c r="CP67" s="28">
        <v>1.5276288739342001</v>
      </c>
      <c r="CQ67" s="28">
        <v>40.700248240436103</v>
      </c>
      <c r="CR67" s="28">
        <v>5.9691557778402397E-2</v>
      </c>
      <c r="CS67" s="28">
        <v>0.362607560751114</v>
      </c>
      <c r="CT67" s="28">
        <v>6.4280975765692698</v>
      </c>
      <c r="CU67" s="28">
        <v>1.13622072675363E-2</v>
      </c>
      <c r="CV67" s="28">
        <v>14.7291239603829</v>
      </c>
      <c r="CW67" s="28">
        <v>40.210701551169699</v>
      </c>
      <c r="CX67" s="28">
        <v>0</v>
      </c>
      <c r="CY67" s="28">
        <v>0</v>
      </c>
      <c r="CZ67" s="28">
        <v>3.3601667299349001</v>
      </c>
      <c r="DA67" s="28">
        <v>0.18011533976342101</v>
      </c>
      <c r="DB67" s="28">
        <v>0</v>
      </c>
      <c r="DC67" s="28">
        <v>162.103886858799</v>
      </c>
      <c r="DD67" s="28">
        <v>0.17126348895263899</v>
      </c>
      <c r="DE67" s="28">
        <v>5.1624936474644096</v>
      </c>
      <c r="DG67" s="25">
        <f t="shared" ref="DG67:DG80" si="147">(AV67/BO67)</f>
        <v>8.000006874375909E-3</v>
      </c>
      <c r="DH67" s="94">
        <f t="shared" ref="DH67:DH80" si="148">BL67/DC67</f>
        <v>1.012636874485757</v>
      </c>
      <c r="DI67" s="25">
        <f t="shared" ref="DI67:DI80" si="149">BI67/CH67</f>
        <v>1.9246981414654436E-2</v>
      </c>
      <c r="DJ67" s="40">
        <f t="shared" ref="DJ67:DJ80" si="150">(AB67-B67)/(B67+1E-50)</f>
        <v>-2.1811787811005106E-2</v>
      </c>
      <c r="DK67" s="40"/>
      <c r="DL67" s="40">
        <f t="shared" ref="DL67:DL80" si="151">(BO67-D67)/(D67+1E-50)</f>
        <v>-2.1005510053743563E-2</v>
      </c>
      <c r="DM67" s="40">
        <f t="shared" ref="DM67:DN80" si="152">(CG67-E67)/(E67+1E-50)</f>
        <v>-1.9627060817547906E-2</v>
      </c>
      <c r="DN67" s="40">
        <f t="shared" si="152"/>
        <v>-1.9639046999067187E-2</v>
      </c>
      <c r="DO67" s="40">
        <f t="shared" ref="DO67:DO80" si="153">(CV67-G67)/(G67+1E-50)</f>
        <v>-5.8898676692886766E-3</v>
      </c>
      <c r="DP67" s="40">
        <f t="shared" ref="DP67:DP80" si="154">(DC67-H67)/(H67+1E-50)</f>
        <v>-2.1019844388331096E-2</v>
      </c>
      <c r="DQ67" s="72">
        <f t="shared" ref="DQ67:DQ80" si="155">(O67/0.00534188-$DC67)/($DC67)</f>
        <v>1.1953941252755885E-3</v>
      </c>
      <c r="DR67" s="72">
        <f t="shared" ref="DR67:DR80" si="156">(M67/0.001009022-$DC67)/($DC67)</f>
        <v>8.2597857340138011E-7</v>
      </c>
      <c r="DS67" s="72">
        <f t="shared" ref="DS67:DS80" si="157">((R67+S67)/0.000025875-$CH67)/($CH67)</f>
        <v>9.661172223417346E-4</v>
      </c>
      <c r="DT67" s="72">
        <f t="shared" ref="DT67:DT80" si="158">(T67/0.002587844-$DC67)/($DC67)</f>
        <v>1.5150249833383771E-4</v>
      </c>
      <c r="DU67" s="72">
        <f t="shared" ref="DU67:DU80" si="159">((U67)/0.00000418-$CH67)/($CH67)</f>
        <v>-6.4556081692656189E-7</v>
      </c>
      <c r="DV67" s="72">
        <f t="shared" ref="DV67:DV80" si="160">(V67/0.000553181-$DC67)/($DC67)</f>
        <v>1.113034159471199E-6</v>
      </c>
      <c r="DW67" s="72">
        <f t="shared" ref="DW67:DW80" si="161">((X67+W67)/0.000236-$CH67)/($CH67)</f>
        <v>-6.5567261521654302E-7</v>
      </c>
      <c r="DX67" s="72">
        <f t="shared" ref="DX67:DX80" si="162">((AA67+Z67)/0.00000000724-$CH67)/($CH67)</f>
        <v>-1.6669166376166213E-6</v>
      </c>
      <c r="DY67" s="72">
        <f t="shared" ref="DY67:DY80" si="163">(AL67/0.000239791-$DC67)/($DC67)</f>
        <v>-6.2374163081583395E-7</v>
      </c>
      <c r="DZ67" s="72">
        <f t="shared" ref="DZ67:DZ80" si="164">(AP67/0.02331434-$DC67)/($DC67)</f>
        <v>8.6669148647543356E-4</v>
      </c>
      <c r="EA67" s="72">
        <f t="shared" ref="EA67:EA80" si="165">(AS67/0.00279-$DC67)/($DC67)</f>
        <v>7.5944250112185204E-7</v>
      </c>
      <c r="EB67" s="72">
        <f t="shared" ref="EB67:EB80" si="166">((AT67+AU67+CE67)/0.0000000418-$CH67)/($CH67)</f>
        <v>1.5697766933520564E-6</v>
      </c>
      <c r="EC67" s="72">
        <f t="shared" ref="EC67:EC80" si="167">((BB67+BC67)/0.000125-$CH67)/($CH67)</f>
        <v>-9.1068962918633813E-7</v>
      </c>
      <c r="ED67" s="72">
        <f t="shared" ref="ED67:ED80" si="168">((BD67+BE67)/0.00000322-$CH67)/($CH67)</f>
        <v>-1.928019496283053E-6</v>
      </c>
      <c r="EE67" s="72">
        <f t="shared" ref="EE67:EE80" si="169">(BH67/0.017094017-$DC67)/($DC67)</f>
        <v>-2.3042433476692104E-4</v>
      </c>
      <c r="EF67" s="72">
        <f t="shared" ref="EF67:EF80" si="170">((BJ67+BK67)/0.000687-$CH67)/($CH67)</f>
        <v>-1.0620249123466318E-6</v>
      </c>
      <c r="EG67" s="72">
        <f t="shared" ref="EG67:EG80" si="171">(DA67/0.001111111-$DC67)/($DC67)</f>
        <v>-4.0012203983888539E-7</v>
      </c>
      <c r="EH67" s="40">
        <f t="shared" ref="EH67:EH80" si="172">(DD67/0.0010565-$DC67)/($DC67)</f>
        <v>4.2769737739368383E-6</v>
      </c>
      <c r="EI67" s="69">
        <f t="shared" ref="EI67:EI80" si="173">(BS67-$DC67*0.001465-$CH67*0.000239007)/(BS67)</f>
        <v>-8.4330945188797375E-5</v>
      </c>
      <c r="EJ67" s="40">
        <f t="shared" ref="EJ67:EJ80" si="174">(BT67/0.00000865-$CH67)/($CH67)</f>
        <v>2.8872882161114731E-4</v>
      </c>
      <c r="EK67" s="40">
        <f t="shared" ref="EK67:EK80" si="175">((BU67)/0.0000288986-$CH67)/($CH67)</f>
        <v>-2.4197048213464792E-6</v>
      </c>
      <c r="EL67" s="40">
        <f t="shared" ref="EL67:EL80" si="176">((BV67)/0.0000240332-$CH67)/($CH67)</f>
        <v>-1.3013525290544824E-6</v>
      </c>
      <c r="EM67" s="69">
        <f t="shared" ref="EM67:EM80" si="177">(BW67-$DC67*0.000206315-$CH67*0.000343972)/(BW67)</f>
        <v>-3.2329193005577789E-6</v>
      </c>
      <c r="EN67" s="40">
        <f t="shared" ref="EN67:EN80" si="178">(SUM(AC67:AH67)-$CG67)/($CG67)</f>
        <v>-1.0447607199105336E-6</v>
      </c>
      <c r="EO67" s="40">
        <f t="shared" ref="EO67:EO80" si="179">(SUM(AD67:AH67)-$CH67)/($CH67)</f>
        <v>-1.0777670957350425E-6</v>
      </c>
    </row>
    <row r="68" spans="1:145" x14ac:dyDescent="0.25">
      <c r="A68" s="17" t="s">
        <v>432</v>
      </c>
      <c r="B68" s="15">
        <v>9.9325869200000003</v>
      </c>
      <c r="D68" s="15">
        <v>64.600076770000001</v>
      </c>
      <c r="E68" s="15">
        <v>1.6809097</v>
      </c>
      <c r="F68" s="15">
        <v>1.63001927</v>
      </c>
      <c r="G68" s="15">
        <v>0.10903085</v>
      </c>
      <c r="H68" s="15">
        <v>2.2094781800000001</v>
      </c>
      <c r="J68" s="28" t="s">
        <v>432</v>
      </c>
      <c r="K68" s="28">
        <v>0</v>
      </c>
      <c r="L68" s="28">
        <v>2.4540415836437901E-2</v>
      </c>
      <c r="M68" s="28">
        <v>2.2293908591339302E-3</v>
      </c>
      <c r="N68" s="28">
        <v>1.18169069098993E-2</v>
      </c>
      <c r="O68" s="28">
        <v>1.18169069098993E-2</v>
      </c>
      <c r="P68" s="28">
        <v>3.5094906738702698E-2</v>
      </c>
      <c r="Q68" s="28">
        <v>0</v>
      </c>
      <c r="R68" s="5">
        <v>7.1769241113995401E-6</v>
      </c>
      <c r="S68" s="5">
        <v>3.5040189487259999E-5</v>
      </c>
      <c r="T68" s="28">
        <v>5.7186811134144E-3</v>
      </c>
      <c r="U68" s="5">
        <v>6.8136427149545003E-6</v>
      </c>
      <c r="V68" s="28">
        <v>1.2222257154652499E-3</v>
      </c>
      <c r="W68" s="28">
        <v>2.38503960493173E-4</v>
      </c>
      <c r="X68" s="28">
        <v>1.46180050816536E-4</v>
      </c>
      <c r="Y68" s="28">
        <v>5.1865021724799197E-2</v>
      </c>
      <c r="Z68" s="5">
        <v>2.3602706019169099E-9</v>
      </c>
      <c r="AA68" s="5">
        <v>9.4410796474809403E-9</v>
      </c>
      <c r="AB68" s="28">
        <v>9.9325840440483404</v>
      </c>
      <c r="AC68" s="28">
        <v>5.0890481985482502E-2</v>
      </c>
      <c r="AD68" s="28">
        <v>0.75637941720817603</v>
      </c>
      <c r="AE68" s="28">
        <v>0.22385199104923401</v>
      </c>
      <c r="AF68" s="28">
        <v>2.0401315872727099E-2</v>
      </c>
      <c r="AG68" s="28">
        <v>0.54353969973048499</v>
      </c>
      <c r="AH68" s="28">
        <v>8.5844927660840897E-2</v>
      </c>
      <c r="AI68" s="28">
        <v>0.21624641961784999</v>
      </c>
      <c r="AJ68" s="28">
        <v>1.63780957866796E-3</v>
      </c>
      <c r="AK68" s="28">
        <v>3.7738517149856897E-2</v>
      </c>
      <c r="AL68" s="28">
        <v>5.2981232105430505E-4</v>
      </c>
      <c r="AM68" s="28">
        <v>0</v>
      </c>
      <c r="AN68" s="28">
        <v>0</v>
      </c>
      <c r="AO68" s="28">
        <v>5.15571952120416E-2</v>
      </c>
      <c r="AP68" s="28">
        <v>5.15571952120416E-2</v>
      </c>
      <c r="AQ68" s="28">
        <v>0</v>
      </c>
      <c r="AR68" s="28">
        <v>0</v>
      </c>
      <c r="AS68" s="28">
        <v>6.1644573836372903E-3</v>
      </c>
      <c r="AT68" s="5">
        <v>1.97590036071661E-8</v>
      </c>
      <c r="AU68" s="5">
        <v>3.8155967228831999E-8</v>
      </c>
      <c r="AV68" s="28">
        <v>0.51680059119143296</v>
      </c>
      <c r="AW68" s="28">
        <v>7.63412055067819E-3</v>
      </c>
      <c r="AX68" s="28">
        <v>1.1937226577781099E-3</v>
      </c>
      <c r="AY68" s="28">
        <v>0</v>
      </c>
      <c r="AZ68" s="28">
        <v>0.65924724063812501</v>
      </c>
      <c r="BA68" s="28">
        <v>3.2446117224138298E-3</v>
      </c>
      <c r="BB68" s="5">
        <v>2.44503068392885E-5</v>
      </c>
      <c r="BC68" s="28">
        <v>1.79302395983178E-4</v>
      </c>
      <c r="BD68" s="5">
        <v>1.7320369494645499E-6</v>
      </c>
      <c r="BE68" s="5">
        <v>3.5166011563242301E-6</v>
      </c>
      <c r="BF68" s="28">
        <v>0</v>
      </c>
      <c r="BG68" s="28">
        <v>0</v>
      </c>
      <c r="BH68" s="28">
        <v>3.7759958608003102E-2</v>
      </c>
      <c r="BI68" s="28">
        <v>3.1373018915656602E-2</v>
      </c>
      <c r="BJ68" s="28">
        <v>5.7110953774588405E-4</v>
      </c>
      <c r="BK68" s="28">
        <v>5.4871420382832602E-4</v>
      </c>
      <c r="BL68" s="28">
        <v>2.2373978858777401</v>
      </c>
      <c r="BM68" s="28">
        <v>58.140043123287903</v>
      </c>
      <c r="BN68" s="28">
        <v>5.9431943766706903</v>
      </c>
      <c r="BO68" s="28">
        <v>64.600038091149997</v>
      </c>
      <c r="BP68" s="28">
        <v>0</v>
      </c>
      <c r="BQ68" s="28">
        <v>4.31516415220159E-2</v>
      </c>
      <c r="BR68" s="28">
        <v>0</v>
      </c>
      <c r="BS68" s="28">
        <v>3.6261240404988999E-3</v>
      </c>
      <c r="BT68" s="5">
        <v>1.41038768207146E-5</v>
      </c>
      <c r="BU68" s="5">
        <v>4.7104715544458898E-5</v>
      </c>
      <c r="BV68" s="5">
        <v>3.9174029839117703E-5</v>
      </c>
      <c r="BW68" s="28">
        <v>1.0165124870450801E-3</v>
      </c>
      <c r="BX68" s="28">
        <v>9.8051941775933191E-4</v>
      </c>
      <c r="BY68" s="28">
        <v>0.361266637058482</v>
      </c>
      <c r="BZ68" s="28">
        <v>9.51978680203046E-3</v>
      </c>
      <c r="CA68" s="28">
        <v>6.1284447935095899E-3</v>
      </c>
      <c r="CB68" s="28">
        <v>0.75638008961788294</v>
      </c>
      <c r="CC68" s="28">
        <v>5.6134817374625797E-3</v>
      </c>
      <c r="CD68" s="28">
        <v>0</v>
      </c>
      <c r="CE68" s="5">
        <v>1.02202106295849E-8</v>
      </c>
      <c r="CF68" s="28">
        <v>4.2780711100822797E-3</v>
      </c>
      <c r="CG68" s="28">
        <v>1.6809098975432699</v>
      </c>
      <c r="CH68" s="28">
        <v>1.6300194155577901</v>
      </c>
      <c r="CI68" s="28">
        <v>5.0890481985482502E-2</v>
      </c>
      <c r="CJ68" s="28">
        <v>2.1624529803733498E-3</v>
      </c>
      <c r="CK68" s="28">
        <v>0</v>
      </c>
      <c r="CL68" s="28">
        <v>2.09212987097449E-2</v>
      </c>
      <c r="CM68" s="28">
        <v>5.0158588160077603E-3</v>
      </c>
      <c r="CN68" s="28">
        <v>0.13588527312510601</v>
      </c>
      <c r="CO68" s="28">
        <v>2.83528859273466E-2</v>
      </c>
      <c r="CP68" s="28">
        <v>2.0401100701620899E-2</v>
      </c>
      <c r="CQ68" s="28">
        <v>0.54354043827885101</v>
      </c>
      <c r="CR68" s="28">
        <v>8.1359005436536095E-4</v>
      </c>
      <c r="CS68" s="28">
        <v>4.8425154295981499E-3</v>
      </c>
      <c r="CT68" s="28">
        <v>8.5845460297513707E-2</v>
      </c>
      <c r="CU68" s="28">
        <v>1.51737812904754E-4</v>
      </c>
      <c r="CV68" s="28">
        <v>0.10903065361971299</v>
      </c>
      <c r="CW68" s="28">
        <v>0.54807277352909201</v>
      </c>
      <c r="CX68" s="28">
        <v>0</v>
      </c>
      <c r="CY68" s="28">
        <v>0</v>
      </c>
      <c r="CZ68" s="28">
        <v>4.5799036274466597E-2</v>
      </c>
      <c r="DA68" s="28">
        <v>2.4549701602764799E-3</v>
      </c>
      <c r="DB68" s="28">
        <v>0</v>
      </c>
      <c r="DC68" s="28">
        <v>2.2094773427691101</v>
      </c>
      <c r="DD68" s="28">
        <v>2.33434706393541E-3</v>
      </c>
      <c r="DE68" s="28">
        <v>7.0364779561858895E-2</v>
      </c>
      <c r="DG68" s="25">
        <f t="shared" si="147"/>
        <v>8.0000044343972766E-3</v>
      </c>
      <c r="DH68" s="94">
        <f t="shared" si="148"/>
        <v>1.0126367184528977</v>
      </c>
      <c r="DI68" s="25">
        <f t="shared" si="149"/>
        <v>1.9247021609813651E-2</v>
      </c>
      <c r="DJ68" s="40">
        <f t="shared" si="150"/>
        <v>-2.895470921215779E-7</v>
      </c>
      <c r="DK68" s="40"/>
      <c r="DL68" s="40">
        <f t="shared" si="151"/>
        <v>-5.9874309656719415E-7</v>
      </c>
      <c r="DM68" s="40">
        <f t="shared" si="152"/>
        <v>1.1752164316984361E-7</v>
      </c>
      <c r="DN68" s="40">
        <f t="shared" si="152"/>
        <v>8.9298202004278709E-8</v>
      </c>
      <c r="DO68" s="40">
        <f t="shared" si="153"/>
        <v>-1.8011442358212762E-6</v>
      </c>
      <c r="DP68" s="40">
        <f t="shared" si="154"/>
        <v>-3.7892697811099479E-7</v>
      </c>
      <c r="DQ68" s="72">
        <f t="shared" si="155"/>
        <v>1.1983704420918779E-3</v>
      </c>
      <c r="DR68" s="72">
        <f t="shared" si="156"/>
        <v>-9.1451147325478859E-6</v>
      </c>
      <c r="DS68" s="72">
        <f t="shared" si="157"/>
        <v>9.5695421829579983E-4</v>
      </c>
      <c r="DT68" s="72">
        <f t="shared" si="158"/>
        <v>1.5712888071651806E-4</v>
      </c>
      <c r="DU68" s="72">
        <f t="shared" si="159"/>
        <v>2.3711509464010584E-5</v>
      </c>
      <c r="DV68" s="72">
        <f t="shared" si="160"/>
        <v>-1.2412025553629053E-5</v>
      </c>
      <c r="DW68" s="72">
        <f t="shared" si="161"/>
        <v>-1.483714076643054E-6</v>
      </c>
      <c r="DX68" s="72">
        <f t="shared" si="162"/>
        <v>8.2031014989078419E-7</v>
      </c>
      <c r="DY68" s="72">
        <f t="shared" si="163"/>
        <v>-8.6907235659633444E-7</v>
      </c>
      <c r="DZ68" s="72">
        <f t="shared" si="164"/>
        <v>8.6754118375249227E-4</v>
      </c>
      <c r="EA68" s="72">
        <f t="shared" si="165"/>
        <v>2.5302066291128139E-6</v>
      </c>
      <c r="EB68" s="72">
        <f t="shared" si="166"/>
        <v>5.4288734181407122E-6</v>
      </c>
      <c r="EC68" s="72">
        <f t="shared" si="167"/>
        <v>1.3539850633569136E-6</v>
      </c>
      <c r="ED68" s="72">
        <f t="shared" si="168"/>
        <v>-4.6511482153218602E-6</v>
      </c>
      <c r="EE68" s="72">
        <f t="shared" si="169"/>
        <v>-2.3523755668414945E-4</v>
      </c>
      <c r="EF68" s="72">
        <f t="shared" si="170"/>
        <v>3.5995499867358915E-7</v>
      </c>
      <c r="EG68" s="72">
        <f t="shared" si="171"/>
        <v>-1.8002325096022017E-6</v>
      </c>
      <c r="EH68" s="40">
        <f t="shared" si="172"/>
        <v>1.4672969132489668E-5</v>
      </c>
      <c r="EI68" s="69">
        <f t="shared" si="173"/>
        <v>-9.550614049572938E-5</v>
      </c>
      <c r="EJ68" s="40">
        <f t="shared" si="174"/>
        <v>2.9850888377376457E-4</v>
      </c>
      <c r="EK68" s="40">
        <f t="shared" si="175"/>
        <v>-1.1963372055776455E-5</v>
      </c>
      <c r="EL68" s="40">
        <f t="shared" si="176"/>
        <v>-1.4110651060843491E-5</v>
      </c>
      <c r="EM68" s="69">
        <f t="shared" si="177"/>
        <v>-1.6595306784740396E-5</v>
      </c>
      <c r="EN68" s="40">
        <f t="shared" si="178"/>
        <v>-1.2279279974003556E-6</v>
      </c>
      <c r="EO68" s="40">
        <f t="shared" si="179"/>
        <v>-1.2662648722248315E-6</v>
      </c>
    </row>
    <row r="69" spans="1:145" x14ac:dyDescent="0.25">
      <c r="A69" s="17" t="s">
        <v>433</v>
      </c>
      <c r="B69" s="15">
        <v>613.82662607999998</v>
      </c>
      <c r="D69" s="15">
        <v>4001.9624337</v>
      </c>
      <c r="E69" s="15">
        <v>104.31678253</v>
      </c>
      <c r="F69" s="15">
        <v>101.16934661000001</v>
      </c>
      <c r="G69" s="15">
        <v>5.1227775400000004</v>
      </c>
      <c r="H69" s="15">
        <v>139.90187895</v>
      </c>
      <c r="J69" s="28" t="s">
        <v>433</v>
      </c>
      <c r="K69" s="28">
        <v>0</v>
      </c>
      <c r="L69" s="28">
        <v>1.55362619827157</v>
      </c>
      <c r="M69" s="28">
        <v>0.141141382446027</v>
      </c>
      <c r="N69" s="28">
        <v>0.74811161243340596</v>
      </c>
      <c r="O69" s="28">
        <v>0.74811161243340596</v>
      </c>
      <c r="P69" s="28">
        <v>2.2218159625655098</v>
      </c>
      <c r="Q69" s="28">
        <v>0</v>
      </c>
      <c r="R69" s="28">
        <v>4.4537376610062998E-4</v>
      </c>
      <c r="S69" s="28">
        <v>2.1744695955069802E-3</v>
      </c>
      <c r="T69" s="28">
        <v>0.36204062665529002</v>
      </c>
      <c r="U69" s="28">
        <v>4.2281735112022299E-4</v>
      </c>
      <c r="V69" s="28">
        <v>7.7378711568555497E-2</v>
      </c>
      <c r="W69" s="28">
        <v>1.48005985548702E-2</v>
      </c>
      <c r="X69" s="28">
        <v>9.0713305444865208E-3</v>
      </c>
      <c r="Y69" s="28">
        <v>3.2835185436267098</v>
      </c>
      <c r="Z69" s="5">
        <v>1.4646791999426801E-7</v>
      </c>
      <c r="AA69" s="5">
        <v>5.8587134928377299E-7</v>
      </c>
      <c r="AB69" s="28">
        <v>613.72003020332102</v>
      </c>
      <c r="AC69" s="28">
        <v>3.1468993645177101</v>
      </c>
      <c r="AD69" s="28">
        <v>46.937780166118202</v>
      </c>
      <c r="AE69" s="28">
        <v>13.891337819739</v>
      </c>
      <c r="AF69" s="28">
        <v>1.2660199408058901</v>
      </c>
      <c r="AG69" s="28">
        <v>33.729808363233502</v>
      </c>
      <c r="AH69" s="28">
        <v>5.3271793515104404</v>
      </c>
      <c r="AI69" s="28">
        <v>13.690256723755301</v>
      </c>
      <c r="AJ69" s="28">
        <v>0.103687770101688</v>
      </c>
      <c r="AK69" s="28">
        <v>2.38917605441558</v>
      </c>
      <c r="AL69" s="28">
        <v>3.3541801825978101E-2</v>
      </c>
      <c r="AM69" s="28">
        <v>0</v>
      </c>
      <c r="AN69" s="28">
        <v>0</v>
      </c>
      <c r="AO69" s="28">
        <v>3.2640214946896098</v>
      </c>
      <c r="AP69" s="28">
        <v>3.2640214946896098</v>
      </c>
      <c r="AQ69" s="28">
        <v>0</v>
      </c>
      <c r="AR69" s="28">
        <v>0</v>
      </c>
      <c r="AS69" s="28">
        <v>0.39026328637212798</v>
      </c>
      <c r="AT69" s="5">
        <v>1.22617020743288E-6</v>
      </c>
      <c r="AU69" s="5">
        <v>2.3677595530128899E-6</v>
      </c>
      <c r="AV69" s="28">
        <v>32.010248890799502</v>
      </c>
      <c r="AW69" s="28">
        <v>0.48330656531798799</v>
      </c>
      <c r="AX69" s="28">
        <v>7.5571489730760499E-2</v>
      </c>
      <c r="AY69" s="28">
        <v>0</v>
      </c>
      <c r="AZ69" s="28">
        <v>41.736140282844097</v>
      </c>
      <c r="BA69" s="28">
        <v>0.205412952436382</v>
      </c>
      <c r="BB69" s="28">
        <v>1.51728313409062E-3</v>
      </c>
      <c r="BC69" s="28">
        <v>1.11267371043392E-2</v>
      </c>
      <c r="BD69" s="28">
        <v>1.07484140500559E-4</v>
      </c>
      <c r="BE69" s="28">
        <v>2.1822560999134599E-4</v>
      </c>
      <c r="BF69" s="28">
        <v>0</v>
      </c>
      <c r="BG69" s="28">
        <v>0</v>
      </c>
      <c r="BH69" s="28">
        <v>2.3905481999107101</v>
      </c>
      <c r="BI69" s="28">
        <v>1.94687698760451</v>
      </c>
      <c r="BJ69" s="28">
        <v>3.54406885034474E-2</v>
      </c>
      <c r="BK69" s="28">
        <v>3.4050856220065297E-2</v>
      </c>
      <c r="BL69" s="28">
        <v>141.64699041540501</v>
      </c>
      <c r="BM69" s="28">
        <v>3601.1507564609101</v>
      </c>
      <c r="BN69" s="28">
        <v>368.117537216774</v>
      </c>
      <c r="BO69" s="28">
        <v>4001.2785425684901</v>
      </c>
      <c r="BP69" s="28">
        <v>0</v>
      </c>
      <c r="BQ69" s="28">
        <v>2.7318822379117802</v>
      </c>
      <c r="BR69" s="28">
        <v>0</v>
      </c>
      <c r="BS69" s="28">
        <v>0.229080043871977</v>
      </c>
      <c r="BT69" s="28">
        <v>8.7521519866399697E-4</v>
      </c>
      <c r="BU69" s="28">
        <v>2.9231433059408998E-3</v>
      </c>
      <c r="BV69" s="28">
        <v>2.43099469237256E-3</v>
      </c>
      <c r="BW69" s="28">
        <v>6.3652700606822099E-2</v>
      </c>
      <c r="BX69" s="28">
        <v>6.0847006950070802E-2</v>
      </c>
      <c r="BY69" s="28">
        <v>22.871311007126401</v>
      </c>
      <c r="BZ69" s="28">
        <v>0.59075743095399502</v>
      </c>
      <c r="CA69" s="28">
        <v>0.38030484410566701</v>
      </c>
      <c r="CB69" s="28">
        <v>46.937827345028801</v>
      </c>
      <c r="CC69" s="28">
        <v>0.34834852869039901</v>
      </c>
      <c r="CD69" s="28">
        <v>0</v>
      </c>
      <c r="CE69" s="5">
        <v>6.3422135507090604E-7</v>
      </c>
      <c r="CF69" s="28">
        <v>0.26547862894558399</v>
      </c>
      <c r="CG69" s="28">
        <v>104.29911782051001</v>
      </c>
      <c r="CH69" s="28">
        <v>101.15221845599299</v>
      </c>
      <c r="CI69" s="28">
        <v>3.1468993645177101</v>
      </c>
      <c r="CJ69" s="28">
        <v>0.13419282726235501</v>
      </c>
      <c r="CK69" s="28">
        <v>0</v>
      </c>
      <c r="CL69" s="28">
        <v>1.2982886621802601</v>
      </c>
      <c r="CM69" s="28">
        <v>0.31126293975319203</v>
      </c>
      <c r="CN69" s="28">
        <v>8.4324629485716702</v>
      </c>
      <c r="CO69" s="28">
        <v>1.7594615210789399</v>
      </c>
      <c r="CP69" s="28">
        <v>1.26600561076296</v>
      </c>
      <c r="CQ69" s="28">
        <v>33.729848156660402</v>
      </c>
      <c r="CR69" s="28">
        <v>5.1507828003328898E-2</v>
      </c>
      <c r="CS69" s="28">
        <v>0.30050625837067402</v>
      </c>
      <c r="CT69" s="28">
        <v>5.3272094446005998</v>
      </c>
      <c r="CU69" s="28">
        <v>9.4163020773050596E-3</v>
      </c>
      <c r="CV69" s="28">
        <v>5.1213212916880204</v>
      </c>
      <c r="CW69" s="28">
        <v>34.697773250774603</v>
      </c>
      <c r="CX69" s="28">
        <v>0</v>
      </c>
      <c r="CY69" s="28">
        <v>0</v>
      </c>
      <c r="CZ69" s="28">
        <v>2.8994842457249601</v>
      </c>
      <c r="DA69" s="28">
        <v>0.15542138322816099</v>
      </c>
      <c r="DB69" s="28">
        <v>0</v>
      </c>
      <c r="DC69" s="28">
        <v>139.87931976388401</v>
      </c>
      <c r="DD69" s="28">
        <v>0.14778310538699399</v>
      </c>
      <c r="DE69" s="28">
        <v>4.4547053308310796</v>
      </c>
      <c r="DG69" s="25">
        <f t="shared" si="147"/>
        <v>8.0000051359212718E-3</v>
      </c>
      <c r="DH69" s="94">
        <f t="shared" si="148"/>
        <v>1.0126371121514233</v>
      </c>
      <c r="DI69" s="25">
        <f t="shared" si="149"/>
        <v>1.924700236259784E-2</v>
      </c>
      <c r="DJ69" s="40">
        <f t="shared" si="150"/>
        <v>-1.7365795511300233E-4</v>
      </c>
      <c r="DK69" s="40"/>
      <c r="DL69" s="40">
        <f t="shared" si="151"/>
        <v>-1.7088894332213713E-4</v>
      </c>
      <c r="DM69" s="40">
        <f t="shared" si="152"/>
        <v>-1.6933717721702045E-4</v>
      </c>
      <c r="DN69" s="40">
        <f t="shared" si="152"/>
        <v>-1.6930181503532768E-4</v>
      </c>
      <c r="DO69" s="40">
        <f t="shared" si="153"/>
        <v>-2.8426928567739263E-4</v>
      </c>
      <c r="DP69" s="40">
        <f t="shared" si="154"/>
        <v>-1.6125005815001726E-4</v>
      </c>
      <c r="DQ69" s="72">
        <f t="shared" si="155"/>
        <v>1.1951948787566054E-3</v>
      </c>
      <c r="DR69" s="72">
        <f t="shared" si="156"/>
        <v>5.0629566010751088E-7</v>
      </c>
      <c r="DS69" s="72">
        <f t="shared" si="157"/>
        <v>9.6652881336105659E-4</v>
      </c>
      <c r="DT69" s="72">
        <f t="shared" si="158"/>
        <v>1.5129950238174173E-4</v>
      </c>
      <c r="DU69" s="72">
        <f t="shared" si="159"/>
        <v>2.5495096588538079E-6</v>
      </c>
      <c r="DV69" s="72">
        <f t="shared" si="160"/>
        <v>1.6746526887754067E-6</v>
      </c>
      <c r="DW69" s="72">
        <f t="shared" si="161"/>
        <v>2.3222855760053854E-7</v>
      </c>
      <c r="DX69" s="72">
        <f t="shared" si="162"/>
        <v>-3.8128949497355767E-6</v>
      </c>
      <c r="DY69" s="72">
        <f t="shared" si="163"/>
        <v>-4.1596873552306321E-9</v>
      </c>
      <c r="DZ69" s="72">
        <f t="shared" si="164"/>
        <v>8.6700598872890887E-4</v>
      </c>
      <c r="EA69" s="72">
        <f t="shared" si="165"/>
        <v>-4.0406331566402582E-8</v>
      </c>
      <c r="EB69" s="72">
        <f t="shared" si="166"/>
        <v>-2.747279272087458E-6</v>
      </c>
      <c r="EC69" s="72">
        <f t="shared" si="167"/>
        <v>-5.5904413470209626E-7</v>
      </c>
      <c r="ED69" s="72">
        <f t="shared" si="168"/>
        <v>-1.2063990035656913E-6</v>
      </c>
      <c r="EE69" s="72">
        <f t="shared" si="169"/>
        <v>-2.3055087773526039E-4</v>
      </c>
      <c r="EF69" s="72">
        <f t="shared" si="170"/>
        <v>-4.2243617133442745E-7</v>
      </c>
      <c r="EG69" s="72">
        <f t="shared" si="171"/>
        <v>-4.3516520761046393E-7</v>
      </c>
      <c r="EH69" s="40">
        <f t="shared" si="172"/>
        <v>4.0874693897422101E-6</v>
      </c>
      <c r="EI69" s="69">
        <f t="shared" si="173"/>
        <v>-8.4022415480858922E-5</v>
      </c>
      <c r="EJ69" s="40">
        <f t="shared" si="174"/>
        <v>2.8402112057387789E-4</v>
      </c>
      <c r="EK69" s="40">
        <f t="shared" si="175"/>
        <v>-4.8558216443191471E-6</v>
      </c>
      <c r="EL69" s="40">
        <f t="shared" si="176"/>
        <v>-6.9124411934051231E-6</v>
      </c>
      <c r="EM69" s="69">
        <f t="shared" si="177"/>
        <v>-5.0488051793333986E-7</v>
      </c>
      <c r="EN69" s="40">
        <f t="shared" si="178"/>
        <v>-8.8988849773662849E-7</v>
      </c>
      <c r="EO69" s="40">
        <f t="shared" si="179"/>
        <v>-9.1757340951707159E-7</v>
      </c>
    </row>
    <row r="70" spans="1:145" x14ac:dyDescent="0.25">
      <c r="A70" s="17" t="s">
        <v>434</v>
      </c>
      <c r="B70" s="15">
        <v>112.07253061</v>
      </c>
      <c r="D70" s="15">
        <v>726.15385426</v>
      </c>
      <c r="E70" s="15">
        <v>19.439895580000002</v>
      </c>
      <c r="F70" s="15">
        <v>18.834918640000001</v>
      </c>
      <c r="G70" s="15">
        <v>3.6888179999999999</v>
      </c>
      <c r="H70" s="15">
        <v>25.368675199999998</v>
      </c>
      <c r="J70" s="28" t="s">
        <v>434</v>
      </c>
      <c r="K70" s="28">
        <v>0</v>
      </c>
      <c r="L70" s="28">
        <v>0.28176753943969501</v>
      </c>
      <c r="M70" s="28">
        <v>2.5597559044538799E-2</v>
      </c>
      <c r="N70" s="28">
        <v>0.13567849228022899</v>
      </c>
      <c r="O70" s="28">
        <v>0.13567849228022899</v>
      </c>
      <c r="P70" s="28">
        <v>0.402950965624431</v>
      </c>
      <c r="Q70" s="28">
        <v>0</v>
      </c>
      <c r="R70" s="5">
        <v>8.2930163086911699E-5</v>
      </c>
      <c r="S70" s="28">
        <v>4.0489448128000298E-4</v>
      </c>
      <c r="T70" s="28">
        <v>6.5660037642796099E-2</v>
      </c>
      <c r="U70" s="5">
        <v>7.8730457536224606E-5</v>
      </c>
      <c r="V70" s="28">
        <v>1.40334711682402E-2</v>
      </c>
      <c r="W70" s="28">
        <v>2.7559244255581801E-3</v>
      </c>
      <c r="X70" s="28">
        <v>1.68911390730666E-3</v>
      </c>
      <c r="Y70" s="28">
        <v>0.59550267899932197</v>
      </c>
      <c r="Z70" s="5">
        <v>2.72732243147759E-8</v>
      </c>
      <c r="AA70" s="5">
        <v>1.0909130993127001E-7</v>
      </c>
      <c r="AB70" s="28">
        <v>112.07249193935</v>
      </c>
      <c r="AC70" s="28">
        <v>0.60497600820119302</v>
      </c>
      <c r="AD70" s="28">
        <v>8.7399829141795795</v>
      </c>
      <c r="AE70" s="28">
        <v>2.5866182752139801</v>
      </c>
      <c r="AF70" s="28">
        <v>0.235737848399168</v>
      </c>
      <c r="AG70" s="28">
        <v>6.2806142076864102</v>
      </c>
      <c r="AH70" s="28">
        <v>0.99194045316004897</v>
      </c>
      <c r="AI70" s="28">
        <v>2.4828840014881202</v>
      </c>
      <c r="AJ70" s="28">
        <v>1.88049405026538E-2</v>
      </c>
      <c r="AK70" s="28">
        <v>0.43330351287223601</v>
      </c>
      <c r="AL70" s="28">
        <v>6.0830777309479203E-3</v>
      </c>
      <c r="AM70" s="28">
        <v>0</v>
      </c>
      <c r="AN70" s="28">
        <v>0</v>
      </c>
      <c r="AO70" s="28">
        <v>0.59196648646086403</v>
      </c>
      <c r="AP70" s="28">
        <v>0.59196648646086403</v>
      </c>
      <c r="AQ70" s="28">
        <v>0</v>
      </c>
      <c r="AR70" s="28">
        <v>0</v>
      </c>
      <c r="AS70" s="28">
        <v>7.0778553886472903E-2</v>
      </c>
      <c r="AT70" s="5">
        <v>2.2831618866052599E-7</v>
      </c>
      <c r="AU70" s="5">
        <v>4.4089093177246002E-7</v>
      </c>
      <c r="AV70" s="28">
        <v>5.80923028930152</v>
      </c>
      <c r="AW70" s="28">
        <v>8.7652938644267694E-2</v>
      </c>
      <c r="AX70" s="28">
        <v>1.37057094026025E-2</v>
      </c>
      <c r="AY70" s="28">
        <v>0</v>
      </c>
      <c r="AZ70" s="28">
        <v>7.5693013568713097</v>
      </c>
      <c r="BA70" s="28">
        <v>3.7253928691501702E-2</v>
      </c>
      <c r="BB70" s="28">
        <v>2.8252418194745199E-4</v>
      </c>
      <c r="BC70" s="28">
        <v>2.0718398121662E-3</v>
      </c>
      <c r="BD70" s="5">
        <v>2.0014021395856399E-5</v>
      </c>
      <c r="BE70" s="5">
        <v>4.0634611462932002E-5</v>
      </c>
      <c r="BF70" s="28">
        <v>0</v>
      </c>
      <c r="BG70" s="28">
        <v>0</v>
      </c>
      <c r="BH70" s="28">
        <v>0.43355258771342098</v>
      </c>
      <c r="BI70" s="28">
        <v>0.36251545936054902</v>
      </c>
      <c r="BJ70" s="28">
        <v>6.5991847307881003E-3</v>
      </c>
      <c r="BK70" s="28">
        <v>6.3403884543946302E-3</v>
      </c>
      <c r="BL70" s="28">
        <v>25.689244861852799</v>
      </c>
      <c r="BM70" s="28">
        <v>653.53829726020604</v>
      </c>
      <c r="BN70" s="28">
        <v>66.806105480139095</v>
      </c>
      <c r="BO70" s="28">
        <v>726.15363302964602</v>
      </c>
      <c r="BP70" s="28">
        <v>0</v>
      </c>
      <c r="BQ70" s="28">
        <v>0.49545666159603502</v>
      </c>
      <c r="BR70" s="28">
        <v>0</v>
      </c>
      <c r="BS70" s="28">
        <v>4.1663450343645402E-2</v>
      </c>
      <c r="BT70" s="28">
        <v>1.6296782552621499E-4</v>
      </c>
      <c r="BU70" s="28">
        <v>5.44299564036001E-4</v>
      </c>
      <c r="BV70" s="28">
        <v>4.5266137336926799E-4</v>
      </c>
      <c r="BW70" s="28">
        <v>1.1712535326311601E-2</v>
      </c>
      <c r="BX70" s="28">
        <v>1.1329939317779701E-2</v>
      </c>
      <c r="BY70" s="28">
        <v>4.1479696982423597</v>
      </c>
      <c r="BZ70" s="28">
        <v>0.11000145505051299</v>
      </c>
      <c r="CA70" s="28">
        <v>7.0814335554489904E-2</v>
      </c>
      <c r="CB70" s="28">
        <v>8.7399921735919399</v>
      </c>
      <c r="CC70" s="28">
        <v>6.4863885536026303E-2</v>
      </c>
      <c r="CD70" s="28">
        <v>0</v>
      </c>
      <c r="CE70" s="5">
        <v>1.1809542706283699E-7</v>
      </c>
      <c r="CF70" s="28">
        <v>4.9433129956954702E-2</v>
      </c>
      <c r="CG70" s="28">
        <v>19.439891762870801</v>
      </c>
      <c r="CH70" s="28">
        <v>18.834915754669598</v>
      </c>
      <c r="CI70" s="28">
        <v>0.60497600820119302</v>
      </c>
      <c r="CJ70" s="28">
        <v>2.49872153970799E-2</v>
      </c>
      <c r="CK70" s="28">
        <v>0</v>
      </c>
      <c r="CL70" s="28">
        <v>0.24174610470852101</v>
      </c>
      <c r="CM70" s="28">
        <v>5.7958324928211999E-2</v>
      </c>
      <c r="CN70" s="28">
        <v>1.57015559119694</v>
      </c>
      <c r="CO70" s="28">
        <v>0.32761857834950903</v>
      </c>
      <c r="CP70" s="28">
        <v>0.23573490522881199</v>
      </c>
      <c r="CQ70" s="28">
        <v>6.2806236875609702</v>
      </c>
      <c r="CR70" s="28">
        <v>9.3415313948092202E-3</v>
      </c>
      <c r="CS70" s="28">
        <v>5.5955460021936E-2</v>
      </c>
      <c r="CT70" s="28">
        <v>0.991947618181517</v>
      </c>
      <c r="CU70" s="28">
        <v>1.75335008846045E-3</v>
      </c>
      <c r="CV70" s="28">
        <v>3.6888187348776702</v>
      </c>
      <c r="CW70" s="28">
        <v>6.29282647757866</v>
      </c>
      <c r="CX70" s="28">
        <v>0</v>
      </c>
      <c r="CY70" s="28">
        <v>0</v>
      </c>
      <c r="CZ70" s="28">
        <v>0.52585243805993198</v>
      </c>
      <c r="DA70" s="28">
        <v>2.81873718570743E-2</v>
      </c>
      <c r="DB70" s="28">
        <v>0</v>
      </c>
      <c r="DC70" s="28">
        <v>25.368670998748801</v>
      </c>
      <c r="DD70" s="28">
        <v>2.6802085287455101E-2</v>
      </c>
      <c r="DE70" s="28">
        <v>0.80791098648015502</v>
      </c>
      <c r="DG70" s="25">
        <f t="shared" si="147"/>
        <v>8.0000016870594541E-3</v>
      </c>
      <c r="DH70" s="94">
        <f t="shared" si="148"/>
        <v>1.012636604539505</v>
      </c>
      <c r="DI70" s="25">
        <f t="shared" si="149"/>
        <v>1.9246991283763681E-2</v>
      </c>
      <c r="DJ70" s="40">
        <f t="shared" si="150"/>
        <v>-3.4505020801293996E-7</v>
      </c>
      <c r="DK70" s="40"/>
      <c r="DL70" s="40">
        <f t="shared" si="151"/>
        <v>-3.0466044170736472E-7</v>
      </c>
      <c r="DM70" s="40">
        <f t="shared" si="152"/>
        <v>-1.9635543747950703E-7</v>
      </c>
      <c r="DN70" s="40">
        <f t="shared" si="152"/>
        <v>-1.5319048933498775E-7</v>
      </c>
      <c r="DO70" s="40">
        <f t="shared" si="153"/>
        <v>1.9921765461782805E-7</v>
      </c>
      <c r="DP70" s="40">
        <f t="shared" si="154"/>
        <v>-1.6560782794048825E-7</v>
      </c>
      <c r="DQ70" s="72">
        <f t="shared" si="155"/>
        <v>1.1961360391541313E-3</v>
      </c>
      <c r="DR70" s="72">
        <f t="shared" si="156"/>
        <v>4.6473356283083239E-7</v>
      </c>
      <c r="DS70" s="72">
        <f t="shared" si="157"/>
        <v>9.6685315252418972E-4</v>
      </c>
      <c r="DT70" s="72">
        <f t="shared" si="158"/>
        <v>1.5041258473611816E-4</v>
      </c>
      <c r="DU70" s="72">
        <f t="shared" si="159"/>
        <v>6.4737970693045694E-6</v>
      </c>
      <c r="DV70" s="72">
        <f t="shared" si="160"/>
        <v>3.1186031242865162E-7</v>
      </c>
      <c r="DW70" s="72">
        <f t="shared" si="161"/>
        <v>-4.0162453820148274E-7</v>
      </c>
      <c r="DX70" s="72">
        <f t="shared" si="162"/>
        <v>-1.8759810495150937E-6</v>
      </c>
      <c r="DY70" s="72">
        <f t="shared" si="163"/>
        <v>-1.6645328579299075E-5</v>
      </c>
      <c r="DZ70" s="72">
        <f t="shared" si="164"/>
        <v>8.6678863113422155E-4</v>
      </c>
      <c r="EA70" s="72">
        <f t="shared" si="165"/>
        <v>-5.3971172812711389E-7</v>
      </c>
      <c r="EB70" s="72">
        <f t="shared" si="166"/>
        <v>3.8980727378165428E-6</v>
      </c>
      <c r="EC70" s="72">
        <f t="shared" si="167"/>
        <v>-2.0184642350301202E-7</v>
      </c>
      <c r="ED70" s="72">
        <f t="shared" si="168"/>
        <v>3.3657714893319139E-6</v>
      </c>
      <c r="EE70" s="72">
        <f t="shared" si="169"/>
        <v>-2.3038171839645866E-4</v>
      </c>
      <c r="EF70" s="72">
        <f t="shared" si="170"/>
        <v>-1.0771808366995499E-6</v>
      </c>
      <c r="EG70" s="72">
        <f t="shared" si="171"/>
        <v>-1.3319782581812572E-6</v>
      </c>
      <c r="EH70" s="40">
        <f t="shared" si="172"/>
        <v>3.1481708129350458E-6</v>
      </c>
      <c r="EI70" s="69">
        <f t="shared" si="173"/>
        <v>-7.9911271640916549E-5</v>
      </c>
      <c r="EJ70" s="40">
        <f t="shared" si="174"/>
        <v>2.8114215600630712E-4</v>
      </c>
      <c r="EK70" s="40">
        <f t="shared" si="175"/>
        <v>-5.7548711672222833E-6</v>
      </c>
      <c r="EL70" s="40">
        <f t="shared" si="176"/>
        <v>-4.2502802167265163E-6</v>
      </c>
      <c r="EM70" s="69">
        <f t="shared" si="177"/>
        <v>-7.3146213080582844E-6</v>
      </c>
      <c r="EN70" s="40">
        <f t="shared" si="178"/>
        <v>-1.1345757833072212E-6</v>
      </c>
      <c r="EO70" s="40">
        <f t="shared" si="179"/>
        <v>-1.1710182673973688E-6</v>
      </c>
    </row>
    <row r="71" spans="1:145" x14ac:dyDescent="0.25">
      <c r="A71" s="17" t="s">
        <v>435</v>
      </c>
      <c r="B71" s="15">
        <v>453.28665138000002</v>
      </c>
      <c r="D71" s="15">
        <v>2984.3935357999999</v>
      </c>
      <c r="E71" s="15">
        <v>80.940710550000006</v>
      </c>
      <c r="F71" s="15">
        <v>78.422825009999997</v>
      </c>
      <c r="G71" s="15">
        <v>15.12514504</v>
      </c>
      <c r="H71" s="15">
        <v>111.28291849999999</v>
      </c>
      <c r="J71" s="28" t="s">
        <v>435</v>
      </c>
      <c r="K71" s="28">
        <v>0</v>
      </c>
      <c r="L71" s="28">
        <v>1.2358254212294</v>
      </c>
      <c r="M71" s="28">
        <v>0.112270110083676</v>
      </c>
      <c r="N71" s="28">
        <v>0.59508199419699404</v>
      </c>
      <c r="O71" s="28">
        <v>0.59508199419699404</v>
      </c>
      <c r="P71" s="28">
        <v>1.7673334241637499</v>
      </c>
      <c r="Q71" s="28">
        <v>0</v>
      </c>
      <c r="R71" s="28">
        <v>3.45247771953901E-4</v>
      </c>
      <c r="S71" s="28">
        <v>1.6856222269989E-3</v>
      </c>
      <c r="T71" s="28">
        <v>0.28798280311508601</v>
      </c>
      <c r="U71" s="28">
        <v>3.27760899565138E-4</v>
      </c>
      <c r="V71" s="28">
        <v>6.1550485052288099E-2</v>
      </c>
      <c r="W71" s="28">
        <v>1.1473223322696E-2</v>
      </c>
      <c r="X71" s="28">
        <v>7.0319736327210001E-3</v>
      </c>
      <c r="Y71" s="28">
        <v>2.61185991410792</v>
      </c>
      <c r="Z71" s="5">
        <v>1.13540413476854E-7</v>
      </c>
      <c r="AA71" s="5">
        <v>4.5416249166377199E-7</v>
      </c>
      <c r="AB71" s="28">
        <v>453.22586109779098</v>
      </c>
      <c r="AC71" s="28">
        <v>2.5175474682672201</v>
      </c>
      <c r="AD71" s="28">
        <v>36.385569977457699</v>
      </c>
      <c r="AE71" s="28">
        <v>10.768376461251</v>
      </c>
      <c r="AF71" s="28">
        <v>0.98140352849749302</v>
      </c>
      <c r="AG71" s="28">
        <v>26.1469211902754</v>
      </c>
      <c r="AH71" s="28">
        <v>4.1295636501926198</v>
      </c>
      <c r="AI71" s="28">
        <v>10.8898691722416</v>
      </c>
      <c r="AJ71" s="28">
        <v>8.2477823352568605E-2</v>
      </c>
      <c r="AK71" s="28">
        <v>1.90046146252748</v>
      </c>
      <c r="AL71" s="28">
        <v>2.66807518527091E-2</v>
      </c>
      <c r="AM71" s="28">
        <v>0</v>
      </c>
      <c r="AN71" s="28">
        <v>0</v>
      </c>
      <c r="AO71" s="28">
        <v>2.5963485195368001</v>
      </c>
      <c r="AP71" s="28">
        <v>2.5963485195368001</v>
      </c>
      <c r="AQ71" s="28">
        <v>0</v>
      </c>
      <c r="AR71" s="28">
        <v>0</v>
      </c>
      <c r="AS71" s="28">
        <v>0.310432835670232</v>
      </c>
      <c r="AT71" s="5">
        <v>9.5050342685339796E-7</v>
      </c>
      <c r="AU71" s="5">
        <v>1.8354489689423801E-6</v>
      </c>
      <c r="AV71" s="28">
        <v>23.871777289086499</v>
      </c>
      <c r="AW71" s="28">
        <v>0.38444318037886399</v>
      </c>
      <c r="AX71" s="28">
        <v>6.0112902410974597E-2</v>
      </c>
      <c r="AY71" s="28">
        <v>0</v>
      </c>
      <c r="AZ71" s="28">
        <v>33.198783615044299</v>
      </c>
      <c r="BA71" s="28">
        <v>0.163394867452614</v>
      </c>
      <c r="BB71" s="28">
        <v>1.17617740593153E-3</v>
      </c>
      <c r="BC71" s="28">
        <v>8.6253058637433301E-3</v>
      </c>
      <c r="BD71" s="5">
        <v>8.3321185866168401E-5</v>
      </c>
      <c r="BE71" s="28">
        <v>1.6916571592343299E-4</v>
      </c>
      <c r="BF71" s="28">
        <v>0</v>
      </c>
      <c r="BG71" s="28">
        <v>0</v>
      </c>
      <c r="BH71" s="28">
        <v>1.9015500190065899</v>
      </c>
      <c r="BI71" s="28">
        <v>1.5091959997133899</v>
      </c>
      <c r="BJ71" s="28">
        <v>2.74732121893549E-2</v>
      </c>
      <c r="BK71" s="28">
        <v>2.6395822241328901E-2</v>
      </c>
      <c r="BL71" s="28">
        <v>112.67230112931701</v>
      </c>
      <c r="BM71" s="28">
        <v>2685.5751960184498</v>
      </c>
      <c r="BN71" s="28">
        <v>274.52558232334002</v>
      </c>
      <c r="BO71" s="28">
        <v>2983.9725556308699</v>
      </c>
      <c r="BP71" s="28">
        <v>0</v>
      </c>
      <c r="BQ71" s="28">
        <v>2.1730625969344701</v>
      </c>
      <c r="BR71" s="28">
        <v>0</v>
      </c>
      <c r="BS71" s="28">
        <v>0.18173003731322701</v>
      </c>
      <c r="BT71" s="28">
        <v>6.7845816674658404E-4</v>
      </c>
      <c r="BU71" s="28">
        <v>2.26601882526717E-3</v>
      </c>
      <c r="BV71" s="28">
        <v>1.8844873493278601E-3</v>
      </c>
      <c r="BW71" s="28">
        <v>4.9927331690889899E-2</v>
      </c>
      <c r="BX71" s="28">
        <v>4.7167859918318698E-2</v>
      </c>
      <c r="BY71" s="28">
        <v>18.192883383984501</v>
      </c>
      <c r="BZ71" s="28">
        <v>0.457948378776104</v>
      </c>
      <c r="CA71" s="28">
        <v>0.29480783963579599</v>
      </c>
      <c r="CB71" s="28">
        <v>36.385622226998898</v>
      </c>
      <c r="CC71" s="28">
        <v>0.27003590226910701</v>
      </c>
      <c r="CD71" s="28">
        <v>0</v>
      </c>
      <c r="CE71" s="5">
        <v>4.9163996318281205E-7</v>
      </c>
      <c r="CF71" s="28">
        <v>0.20579568665707601</v>
      </c>
      <c r="CG71" s="28">
        <v>80.929493505404096</v>
      </c>
      <c r="CH71" s="28">
        <v>78.4119460371369</v>
      </c>
      <c r="CI71" s="28">
        <v>2.5175474682672201</v>
      </c>
      <c r="CJ71" s="28">
        <v>0.104024645469226</v>
      </c>
      <c r="CK71" s="28">
        <v>0</v>
      </c>
      <c r="CL71" s="28">
        <v>1.0064168278796399</v>
      </c>
      <c r="CM71" s="28">
        <v>0.24128706934087299</v>
      </c>
      <c r="CN71" s="28">
        <v>6.5367391436145796</v>
      </c>
      <c r="CO71" s="28">
        <v>1.3639147472676401</v>
      </c>
      <c r="CP71" s="28">
        <v>0.98139270380352295</v>
      </c>
      <c r="CQ71" s="28">
        <v>26.146954259605199</v>
      </c>
      <c r="CR71" s="28">
        <v>4.0971601892006597E-2</v>
      </c>
      <c r="CS71" s="28">
        <v>0.232948814188947</v>
      </c>
      <c r="CT71" s="28">
        <v>4.1295905465809</v>
      </c>
      <c r="CU71" s="28">
        <v>7.29938513092699E-3</v>
      </c>
      <c r="CV71" s="28">
        <v>15.1248913507167</v>
      </c>
      <c r="CW71" s="28">
        <v>27.6001452865688</v>
      </c>
      <c r="CX71" s="28">
        <v>0</v>
      </c>
      <c r="CY71" s="28">
        <v>0</v>
      </c>
      <c r="CZ71" s="28">
        <v>2.30637872056746</v>
      </c>
      <c r="DA71" s="28">
        <v>0.123629199369301</v>
      </c>
      <c r="DB71" s="28">
        <v>0</v>
      </c>
      <c r="DC71" s="28">
        <v>111.266297612945</v>
      </c>
      <c r="DD71" s="28">
        <v>0.11755336227065</v>
      </c>
      <c r="DE71" s="28">
        <v>3.5434716924056202</v>
      </c>
      <c r="DG71" s="25">
        <f t="shared" si="147"/>
        <v>7.9999989423627724E-3</v>
      </c>
      <c r="DH71" s="94">
        <f t="shared" si="148"/>
        <v>1.0126363826831282</v>
      </c>
      <c r="DI71" s="25">
        <f t="shared" si="149"/>
        <v>1.9247016251817236E-2</v>
      </c>
      <c r="DJ71" s="40">
        <f t="shared" si="150"/>
        <v>-1.3411002072081561E-4</v>
      </c>
      <c r="DK71" s="40"/>
      <c r="DL71" s="40">
        <f t="shared" si="151"/>
        <v>-1.4106054180857664E-4</v>
      </c>
      <c r="DM71" s="40">
        <f t="shared" si="152"/>
        <v>-1.3858347078606715E-4</v>
      </c>
      <c r="DN71" s="40">
        <f t="shared" si="152"/>
        <v>-1.3872202208616526E-4</v>
      </c>
      <c r="DO71" s="40">
        <f t="shared" si="153"/>
        <v>-1.6772684336493964E-5</v>
      </c>
      <c r="DP71" s="40">
        <f t="shared" si="154"/>
        <v>-1.4935703771103002E-4</v>
      </c>
      <c r="DQ71" s="72">
        <f t="shared" si="155"/>
        <v>1.1958592417081622E-3</v>
      </c>
      <c r="DR71" s="72">
        <f t="shared" si="156"/>
        <v>-2.8561763944273057E-7</v>
      </c>
      <c r="DS71" s="72">
        <f t="shared" si="157"/>
        <v>9.6647762006553623E-4</v>
      </c>
      <c r="DT71" s="72">
        <f t="shared" si="158"/>
        <v>1.492757587695955E-4</v>
      </c>
      <c r="DU71" s="72">
        <f t="shared" si="159"/>
        <v>-3.157383410009877E-6</v>
      </c>
      <c r="DV71" s="72">
        <f t="shared" si="160"/>
        <v>1.352914995834847E-6</v>
      </c>
      <c r="DW71" s="72">
        <f t="shared" si="161"/>
        <v>-1.2055705468088348E-6</v>
      </c>
      <c r="DX71" s="72">
        <f t="shared" si="162"/>
        <v>7.3248182404573449E-7</v>
      </c>
      <c r="DY71" s="72">
        <f t="shared" si="163"/>
        <v>3.5636980087661898E-6</v>
      </c>
      <c r="DZ71" s="72">
        <f t="shared" si="164"/>
        <v>8.6666905416165414E-4</v>
      </c>
      <c r="EA71" s="72">
        <f t="shared" si="165"/>
        <v>-4.3381308490701332E-7</v>
      </c>
      <c r="EB71" s="72">
        <f t="shared" si="166"/>
        <v>-8.2332238422909237E-6</v>
      </c>
      <c r="EC71" s="72">
        <f t="shared" si="167"/>
        <v>-1.0187189843026552E-6</v>
      </c>
      <c r="ED71" s="72">
        <f t="shared" si="168"/>
        <v>1.7250430372419001E-6</v>
      </c>
      <c r="EE71" s="72">
        <f t="shared" si="169"/>
        <v>-2.3026639499481878E-4</v>
      </c>
      <c r="EF71" s="72">
        <f t="shared" si="170"/>
        <v>5.1055648364154068E-7</v>
      </c>
      <c r="EG71" s="72">
        <f t="shared" si="171"/>
        <v>-6.3396960064692534E-8</v>
      </c>
      <c r="EH71" s="40">
        <f t="shared" si="172"/>
        <v>4.4136965000852964E-6</v>
      </c>
      <c r="EI71" s="69">
        <f t="shared" si="173"/>
        <v>-8.8552649156388178E-5</v>
      </c>
      <c r="EJ71" s="40">
        <f t="shared" si="174"/>
        <v>2.87253513210759E-4</v>
      </c>
      <c r="EK71" s="40">
        <f t="shared" si="175"/>
        <v>1.0309605089285879E-5</v>
      </c>
      <c r="EL71" s="40">
        <f t="shared" si="176"/>
        <v>-1.3967555594093979E-6</v>
      </c>
      <c r="EM71" s="69">
        <f t="shared" si="177"/>
        <v>-1.7706416086485949E-6</v>
      </c>
      <c r="EN71" s="40">
        <f t="shared" si="178"/>
        <v>-1.3743995896059471E-6</v>
      </c>
      <c r="EO71" s="40">
        <f t="shared" si="179"/>
        <v>-1.4185270012604419E-6</v>
      </c>
    </row>
    <row r="72" spans="1:145" x14ac:dyDescent="0.25">
      <c r="A72" s="17" t="s">
        <v>436</v>
      </c>
      <c r="B72" s="15">
        <v>274.19377344999998</v>
      </c>
      <c r="D72" s="15">
        <v>1805.2022856999999</v>
      </c>
      <c r="E72" s="15">
        <v>47.666574679999997</v>
      </c>
      <c r="F72" s="15">
        <v>46.204976889999998</v>
      </c>
      <c r="G72" s="15">
        <v>5.7482932599999996</v>
      </c>
      <c r="H72" s="15">
        <v>61.775844460000002</v>
      </c>
      <c r="J72" s="28" t="s">
        <v>436</v>
      </c>
      <c r="K72" s="28">
        <v>0</v>
      </c>
      <c r="L72" s="28">
        <v>0.68613803384094696</v>
      </c>
      <c r="M72" s="28">
        <v>6.2333087585619201E-2</v>
      </c>
      <c r="N72" s="28">
        <v>0.33039373275728701</v>
      </c>
      <c r="O72" s="28">
        <v>0.33039373275728701</v>
      </c>
      <c r="P72" s="28">
        <v>0.98123468790819801</v>
      </c>
      <c r="Q72" s="28">
        <v>0</v>
      </c>
      <c r="R72" s="28">
        <v>2.0343976145989999E-4</v>
      </c>
      <c r="S72" s="28">
        <v>9.9326884814012503E-4</v>
      </c>
      <c r="T72" s="28">
        <v>0.159890394869425</v>
      </c>
      <c r="U72" s="28">
        <v>1.93135377251167E-4</v>
      </c>
      <c r="V72" s="28">
        <v>3.4173278268313498E-2</v>
      </c>
      <c r="W72" s="28">
        <v>6.7607051483435003E-3</v>
      </c>
      <c r="X72" s="28">
        <v>4.1436673886803598E-3</v>
      </c>
      <c r="Y72" s="28">
        <v>1.4501222826876501</v>
      </c>
      <c r="Z72" s="5">
        <v>6.69048540264665E-8</v>
      </c>
      <c r="AA72" s="5">
        <v>2.6761752013095401E-7</v>
      </c>
      <c r="AB72" s="28">
        <v>274.19369103325101</v>
      </c>
      <c r="AC72" s="28">
        <v>1.4615973588628499</v>
      </c>
      <c r="AD72" s="28">
        <v>21.440554131737098</v>
      </c>
      <c r="AE72" s="28">
        <v>6.3453678136212499</v>
      </c>
      <c r="AF72" s="28">
        <v>0.57830130568737304</v>
      </c>
      <c r="AG72" s="28">
        <v>15.4073112981365</v>
      </c>
      <c r="AH72" s="28">
        <v>2.4333832680213998</v>
      </c>
      <c r="AI72" s="28">
        <v>6.0461399216256897</v>
      </c>
      <c r="AJ72" s="28">
        <v>4.5792310907918403E-2</v>
      </c>
      <c r="AK72" s="28">
        <v>1.05514792896707</v>
      </c>
      <c r="AL72" s="28">
        <v>1.4813386995486E-2</v>
      </c>
      <c r="AM72" s="28">
        <v>0</v>
      </c>
      <c r="AN72" s="28">
        <v>0</v>
      </c>
      <c r="AO72" s="28">
        <v>1.44151059945215</v>
      </c>
      <c r="AP72" s="28">
        <v>1.44151059945215</v>
      </c>
      <c r="AQ72" s="28">
        <v>0</v>
      </c>
      <c r="AR72" s="28">
        <v>0</v>
      </c>
      <c r="AS72" s="28">
        <v>0.172354778079994</v>
      </c>
      <c r="AT72" s="5">
        <v>5.60099789811339E-7</v>
      </c>
      <c r="AU72" s="5">
        <v>1.0815590537652199E-6</v>
      </c>
      <c r="AV72" s="28">
        <v>14.4416198460071</v>
      </c>
      <c r="AW72" s="28">
        <v>0.213445418728263</v>
      </c>
      <c r="AX72" s="28">
        <v>3.3375088679376302E-2</v>
      </c>
      <c r="AY72" s="28">
        <v>0</v>
      </c>
      <c r="AZ72" s="28">
        <v>18.432198112204201</v>
      </c>
      <c r="BA72" s="28">
        <v>9.0718180931122105E-2</v>
      </c>
      <c r="BB72" s="28">
        <v>6.93074400480608E-4</v>
      </c>
      <c r="BC72" s="28">
        <v>5.0825388426836903E-3</v>
      </c>
      <c r="BD72" s="5">
        <v>4.9097262410643902E-5</v>
      </c>
      <c r="BE72" s="5">
        <v>9.9682269878800797E-5</v>
      </c>
      <c r="BF72" s="28">
        <v>0</v>
      </c>
      <c r="BG72" s="28">
        <v>0</v>
      </c>
      <c r="BH72" s="28">
        <v>1.0557559857400001</v>
      </c>
      <c r="BI72" s="28">
        <v>0.88930614152570797</v>
      </c>
      <c r="BJ72" s="28">
        <v>1.6188844612730499E-2</v>
      </c>
      <c r="BK72" s="28">
        <v>1.5553990641379601E-2</v>
      </c>
      <c r="BL72" s="28">
        <v>62.5565104140831</v>
      </c>
      <c r="BM72" s="28">
        <v>1624.68364357876</v>
      </c>
      <c r="BN72" s="28">
        <v>166.07868273835999</v>
      </c>
      <c r="BO72" s="28">
        <v>1805.20394616313</v>
      </c>
      <c r="BP72" s="28">
        <v>0</v>
      </c>
      <c r="BQ72" s="28">
        <v>1.2064993233463901</v>
      </c>
      <c r="BR72" s="28">
        <v>0</v>
      </c>
      <c r="BS72" s="28">
        <v>0.10153666451715999</v>
      </c>
      <c r="BT72" s="28">
        <v>3.9978926018397501E-4</v>
      </c>
      <c r="BU72" s="28">
        <v>1.3352530387958301E-3</v>
      </c>
      <c r="BV72" s="28">
        <v>1.1104429504455999E-3</v>
      </c>
      <c r="BW72" s="28">
        <v>2.8638748215633999E-2</v>
      </c>
      <c r="BX72" s="28">
        <v>2.7794073976090801E-2</v>
      </c>
      <c r="BY72" s="28">
        <v>10.1008245529853</v>
      </c>
      <c r="BZ72" s="28">
        <v>0.26985066992950701</v>
      </c>
      <c r="CA72" s="28">
        <v>0.173718436702546</v>
      </c>
      <c r="CB72" s="28">
        <v>21.440577280267998</v>
      </c>
      <c r="CC72" s="28">
        <v>0.15912151325253299</v>
      </c>
      <c r="CD72" s="28">
        <v>0</v>
      </c>
      <c r="CE72" s="5">
        <v>2.8970221068470001E-7</v>
      </c>
      <c r="CF72" s="28">
        <v>0.121267256403049</v>
      </c>
      <c r="CG72" s="28">
        <v>47.666570919713102</v>
      </c>
      <c r="CH72" s="28">
        <v>46.204973560850298</v>
      </c>
      <c r="CI72" s="28">
        <v>1.4615973588628499</v>
      </c>
      <c r="CJ72" s="28">
        <v>6.1297357209389398E-2</v>
      </c>
      <c r="CK72" s="28">
        <v>0</v>
      </c>
      <c r="CL72" s="28">
        <v>0.59304021781665195</v>
      </c>
      <c r="CM72" s="28">
        <v>0.14218055854098099</v>
      </c>
      <c r="CN72" s="28">
        <v>3.85183275737583</v>
      </c>
      <c r="CO72" s="28">
        <v>0.80369876045128497</v>
      </c>
      <c r="CP72" s="28">
        <v>0.57829572799373796</v>
      </c>
      <c r="CQ72" s="28">
        <v>15.407330588578899</v>
      </c>
      <c r="CR72" s="28">
        <v>2.2747714765125E-2</v>
      </c>
      <c r="CS72" s="28">
        <v>0.13726721671985301</v>
      </c>
      <c r="CT72" s="28">
        <v>2.4333999129174302</v>
      </c>
      <c r="CU72" s="28">
        <v>4.3012327143857002E-3</v>
      </c>
      <c r="CV72" s="28">
        <v>5.7482805116927604</v>
      </c>
      <c r="CW72" s="28">
        <v>15.3237790163461</v>
      </c>
      <c r="CX72" s="28">
        <v>0</v>
      </c>
      <c r="CY72" s="28">
        <v>0</v>
      </c>
      <c r="CZ72" s="28">
        <v>1.2805176604397099</v>
      </c>
      <c r="DA72" s="28">
        <v>6.86397741232493E-2</v>
      </c>
      <c r="DB72" s="28">
        <v>0</v>
      </c>
      <c r="DC72" s="28">
        <v>61.775825768724097</v>
      </c>
      <c r="DD72" s="28">
        <v>6.5266516099252006E-2</v>
      </c>
      <c r="DE72" s="28">
        <v>1.9673655885458801</v>
      </c>
      <c r="DG72" s="25">
        <f t="shared" si="147"/>
        <v>7.9999935058318681E-3</v>
      </c>
      <c r="DH72" s="94">
        <f t="shared" si="148"/>
        <v>1.0126373809762046</v>
      </c>
      <c r="DI72" s="25">
        <f t="shared" si="149"/>
        <v>1.9246978690606188E-2</v>
      </c>
      <c r="DJ72" s="40">
        <f t="shared" si="150"/>
        <v>-3.0057848480587759E-7</v>
      </c>
      <c r="DK72" s="40"/>
      <c r="DL72" s="40">
        <f t="shared" si="151"/>
        <v>9.1982108776319607E-7</v>
      </c>
      <c r="DM72" s="40">
        <f t="shared" si="152"/>
        <v>-7.8887289878690512E-8</v>
      </c>
      <c r="DN72" s="40">
        <f t="shared" si="152"/>
        <v>-7.2051755527397084E-8</v>
      </c>
      <c r="DO72" s="40">
        <f t="shared" si="153"/>
        <v>-2.2177551949020444E-6</v>
      </c>
      <c r="DP72" s="40">
        <f t="shared" si="154"/>
        <v>-3.0256609307731542E-7</v>
      </c>
      <c r="DQ72" s="72">
        <f t="shared" si="155"/>
        <v>1.1960173887132278E-3</v>
      </c>
      <c r="DR72" s="72">
        <f t="shared" si="156"/>
        <v>-1.2783433574513359E-6</v>
      </c>
      <c r="DS72" s="72">
        <f t="shared" si="157"/>
        <v>9.6601158260549306E-4</v>
      </c>
      <c r="DT72" s="72">
        <f t="shared" si="158"/>
        <v>1.5134411637834964E-4</v>
      </c>
      <c r="DU72" s="72">
        <f t="shared" si="159"/>
        <v>-7.3120879300354025E-6</v>
      </c>
      <c r="DV72" s="72">
        <f t="shared" si="160"/>
        <v>1.9077440797836142E-6</v>
      </c>
      <c r="DW72" s="72">
        <f t="shared" si="161"/>
        <v>-1.1218771810296352E-7</v>
      </c>
      <c r="DX72" s="72">
        <f t="shared" si="162"/>
        <v>-4.8858171422035746E-6</v>
      </c>
      <c r="DY72" s="72">
        <f t="shared" si="163"/>
        <v>6.7478998841926977E-6</v>
      </c>
      <c r="DZ72" s="72">
        <f t="shared" si="164"/>
        <v>8.6650427107541996E-4</v>
      </c>
      <c r="EA72" s="72">
        <f t="shared" si="165"/>
        <v>1.3007213834114249E-6</v>
      </c>
      <c r="EB72" s="72">
        <f t="shared" si="166"/>
        <v>-3.5418328644026777E-6</v>
      </c>
      <c r="EC72" s="72">
        <f t="shared" si="167"/>
        <v>-1.4633822011079931E-6</v>
      </c>
      <c r="ED72" s="72">
        <f t="shared" si="168"/>
        <v>-3.2435572323594279E-6</v>
      </c>
      <c r="EE72" s="72">
        <f t="shared" si="169"/>
        <v>-2.2824888326687543E-4</v>
      </c>
      <c r="EF72" s="72">
        <f t="shared" si="170"/>
        <v>5.8021964579078485E-7</v>
      </c>
      <c r="EG72" s="72">
        <f t="shared" si="171"/>
        <v>-3.7037496703844113E-7</v>
      </c>
      <c r="EH72" s="40">
        <f t="shared" si="172"/>
        <v>5.4572629279338785E-6</v>
      </c>
      <c r="EI72" s="69">
        <f t="shared" si="173"/>
        <v>-8.1077607956641921E-5</v>
      </c>
      <c r="EJ72" s="40">
        <f t="shared" si="174"/>
        <v>2.9083494863236462E-4</v>
      </c>
      <c r="EK72" s="40">
        <f t="shared" si="175"/>
        <v>-4.5011114233940021E-6</v>
      </c>
      <c r="EL72" s="40">
        <f t="shared" si="176"/>
        <v>-9.3836781475862307E-6</v>
      </c>
      <c r="EM72" s="69">
        <f t="shared" si="177"/>
        <v>8.7837808061114396E-6</v>
      </c>
      <c r="EN72" s="40">
        <f t="shared" si="178"/>
        <v>-1.1694494810740546E-6</v>
      </c>
      <c r="EO72" s="40">
        <f t="shared" si="179"/>
        <v>-1.2064425619238524E-6</v>
      </c>
    </row>
    <row r="73" spans="1:145" x14ac:dyDescent="0.25">
      <c r="A73" s="17" t="s">
        <v>553</v>
      </c>
      <c r="B73" s="15">
        <v>0.57023592999999995</v>
      </c>
      <c r="D73" s="15">
        <v>3.7064809099999998</v>
      </c>
      <c r="E73" s="15">
        <v>9.4653719999999997E-2</v>
      </c>
      <c r="F73" s="15">
        <v>9.1814080000000006E-2</v>
      </c>
      <c r="G73" s="15">
        <v>2.2087999999999999E-3</v>
      </c>
      <c r="H73" s="15">
        <v>0.11587143</v>
      </c>
      <c r="J73" s="28" t="s">
        <v>553</v>
      </c>
      <c r="K73" s="28">
        <v>0</v>
      </c>
      <c r="L73" s="5">
        <v>1.2869781682898201E-3</v>
      </c>
      <c r="M73" s="5">
        <v>1.16920252085362E-4</v>
      </c>
      <c r="N73" s="5">
        <v>6.1970786304138699E-4</v>
      </c>
      <c r="O73" s="5">
        <v>6.1970786304138699E-4</v>
      </c>
      <c r="P73" s="5">
        <v>1.8404719598538301E-3</v>
      </c>
      <c r="Q73" s="28">
        <v>0</v>
      </c>
      <c r="R73" s="5">
        <v>4.04255471596201E-7</v>
      </c>
      <c r="S73" s="5">
        <v>1.9736588457701498E-6</v>
      </c>
      <c r="T73" s="5">
        <v>2.9989657360871301E-4</v>
      </c>
      <c r="U73" s="5">
        <v>3.8378465263693701E-7</v>
      </c>
      <c r="V73" s="5">
        <v>6.4098948806067102E-5</v>
      </c>
      <c r="W73" s="5">
        <v>1.3434182663955E-5</v>
      </c>
      <c r="X73" s="5">
        <v>8.2339131489166894E-6</v>
      </c>
      <c r="Y73" s="5">
        <v>2.7199564532835001E-3</v>
      </c>
      <c r="Z73" s="5">
        <v>1.329437766277E-10</v>
      </c>
      <c r="AA73" s="5">
        <v>5.3180665465147596E-10</v>
      </c>
      <c r="AB73" s="28">
        <v>0.57023570319174099</v>
      </c>
      <c r="AC73" s="5">
        <v>2.83961363999624E-3</v>
      </c>
      <c r="AD73" s="28">
        <v>4.2604508451969503E-2</v>
      </c>
      <c r="AE73" s="28">
        <v>1.26089009408224E-2</v>
      </c>
      <c r="AF73" s="5">
        <v>1.1491480238319601E-3</v>
      </c>
      <c r="AG73" s="28">
        <v>3.06160069886517E-2</v>
      </c>
      <c r="AH73" s="28">
        <v>4.8353823090108404E-3</v>
      </c>
      <c r="AI73" s="28">
        <v>1.13405719415995E-2</v>
      </c>
      <c r="AJ73" s="5">
        <v>8.5894463340663595E-5</v>
      </c>
      <c r="AK73" s="5">
        <v>1.9791207926751399E-3</v>
      </c>
      <c r="AL73" s="5">
        <v>2.7786530336094601E-5</v>
      </c>
      <c r="AM73" s="28">
        <v>0</v>
      </c>
      <c r="AN73" s="28">
        <v>0</v>
      </c>
      <c r="AO73" s="5">
        <v>2.7038062409541598E-3</v>
      </c>
      <c r="AP73" s="5">
        <v>2.7038062409541598E-3</v>
      </c>
      <c r="AQ73" s="28">
        <v>0</v>
      </c>
      <c r="AR73" s="28">
        <v>0</v>
      </c>
      <c r="AS73" s="5">
        <v>3.2326491569801001E-4</v>
      </c>
      <c r="AT73" s="5">
        <v>1.1129852073788599E-9</v>
      </c>
      <c r="AU73" s="5">
        <v>2.1491393492187301E-9</v>
      </c>
      <c r="AV73" s="28">
        <v>2.9651887454047399E-2</v>
      </c>
      <c r="AW73" s="5">
        <v>4.0035511257240699E-4</v>
      </c>
      <c r="AX73" s="5">
        <v>6.2599934096496294E-5</v>
      </c>
      <c r="AY73" s="28">
        <v>0</v>
      </c>
      <c r="AZ73" s="28">
        <v>3.4572970817613798E-2</v>
      </c>
      <c r="BA73" s="5">
        <v>1.7015648100442501E-4</v>
      </c>
      <c r="BB73" s="5">
        <v>1.3772453689159299E-6</v>
      </c>
      <c r="BC73" s="5">
        <v>1.0099693667774401E-5</v>
      </c>
      <c r="BD73" s="5">
        <v>9.7561731069186605E-8</v>
      </c>
      <c r="BE73" s="5">
        <v>1.9808225444644601E-7</v>
      </c>
      <c r="BF73" s="28">
        <v>0</v>
      </c>
      <c r="BG73" s="28">
        <v>0</v>
      </c>
      <c r="BH73" s="5">
        <v>1.9802733252781901E-3</v>
      </c>
      <c r="BI73" s="5">
        <v>1.76713171514079E-3</v>
      </c>
      <c r="BJ73" s="5">
        <v>3.2168736255559701E-5</v>
      </c>
      <c r="BK73" s="5">
        <v>3.09072824175884E-5</v>
      </c>
      <c r="BL73" s="28">
        <v>0.11733553641208801</v>
      </c>
      <c r="BM73" s="28">
        <v>3.3358347272055799</v>
      </c>
      <c r="BN73" s="28">
        <v>0.34099689434900199</v>
      </c>
      <c r="BO73" s="28">
        <v>3.7064835090086299</v>
      </c>
      <c r="BP73" s="28">
        <v>0</v>
      </c>
      <c r="BQ73" s="5">
        <v>2.2630003721953E-3</v>
      </c>
      <c r="BR73" s="28">
        <v>0</v>
      </c>
      <c r="BS73" s="5">
        <v>1.91676190313993E-4</v>
      </c>
      <c r="BT73" s="5">
        <v>7.94429717863502E-7</v>
      </c>
      <c r="BU73" s="5">
        <v>2.65335656123061E-6</v>
      </c>
      <c r="BV73" s="5">
        <v>2.2065777092875199E-6</v>
      </c>
      <c r="BW73" s="5">
        <v>5.5486992135010998E-5</v>
      </c>
      <c r="BX73" s="5">
        <v>5.5229649961143598E-5</v>
      </c>
      <c r="BY73" s="28">
        <v>1.8945772016071599E-2</v>
      </c>
      <c r="BZ73" s="5">
        <v>5.36221685764205E-4</v>
      </c>
      <c r="CA73" s="5">
        <v>3.45195059442121E-4</v>
      </c>
      <c r="CB73" s="28">
        <v>4.2604517270457498E-2</v>
      </c>
      <c r="CC73" s="5">
        <v>3.1619143835050098E-4</v>
      </c>
      <c r="CD73" s="28">
        <v>0</v>
      </c>
      <c r="CE73" s="5">
        <v>5.75670386966275E-10</v>
      </c>
      <c r="CF73" s="5">
        <v>2.4096787314605001E-4</v>
      </c>
      <c r="CG73" s="28">
        <v>9.4653578271796796E-2</v>
      </c>
      <c r="CH73" s="28">
        <v>9.1813964631800499E-2</v>
      </c>
      <c r="CI73" s="5">
        <v>2.83961363999624E-3</v>
      </c>
      <c r="CJ73" s="5">
        <v>1.21804681514795E-4</v>
      </c>
      <c r="CK73" s="28">
        <v>0</v>
      </c>
      <c r="CL73" s="5">
        <v>1.1784209725689799E-3</v>
      </c>
      <c r="CM73" s="5">
        <v>2.8252627633834301E-4</v>
      </c>
      <c r="CN73" s="28">
        <v>7.6539821535849799E-3</v>
      </c>
      <c r="CO73" s="5">
        <v>1.5970375943164801E-3</v>
      </c>
      <c r="CP73" s="5">
        <v>1.14912741061635E-3</v>
      </c>
      <c r="CQ73" s="28">
        <v>3.0616021318694599E-2</v>
      </c>
      <c r="CR73" s="5">
        <v>4.2667940162855401E-5</v>
      </c>
      <c r="CS73" s="5">
        <v>2.7276665729702299E-4</v>
      </c>
      <c r="CT73" s="28">
        <v>4.8354075519326202E-3</v>
      </c>
      <c r="CU73" s="5">
        <v>8.5470378147786806E-6</v>
      </c>
      <c r="CV73" s="5">
        <v>2.2087745101605498E-3</v>
      </c>
      <c r="CW73" s="28">
        <v>2.8742524302333001E-2</v>
      </c>
      <c r="CX73" s="28">
        <v>0</v>
      </c>
      <c r="CY73" s="28">
        <v>0</v>
      </c>
      <c r="CZ73" s="5">
        <v>2.4018512937978402E-3</v>
      </c>
      <c r="DA73" s="5">
        <v>1.2872692696609401E-4</v>
      </c>
      <c r="DB73" s="28">
        <v>0</v>
      </c>
      <c r="DC73" s="28">
        <v>0.115871327458015</v>
      </c>
      <c r="DD73" s="5">
        <v>1.2242126014076499E-4</v>
      </c>
      <c r="DE73" s="28">
        <v>3.6901455354200101E-3</v>
      </c>
      <c r="DG73" s="25">
        <f t="shared" si="147"/>
        <v>8.0000052292093869E-3</v>
      </c>
      <c r="DH73" s="94">
        <f t="shared" si="148"/>
        <v>1.0126365079799708</v>
      </c>
      <c r="DI73" s="25">
        <f t="shared" si="149"/>
        <v>1.9246872980896522E-2</v>
      </c>
      <c r="DJ73" s="40">
        <f t="shared" si="150"/>
        <v>-3.9774459485888103E-7</v>
      </c>
      <c r="DK73" s="40"/>
      <c r="DL73" s="40">
        <f t="shared" si="151"/>
        <v>7.0120653342004177E-7</v>
      </c>
      <c r="DM73" s="40">
        <f t="shared" si="152"/>
        <v>-1.4973336832534553E-6</v>
      </c>
      <c r="DN73" s="40">
        <f t="shared" si="152"/>
        <v>-1.2565414749842964E-6</v>
      </c>
      <c r="DO73" s="40">
        <f t="shared" si="153"/>
        <v>-1.1540130138583506E-5</v>
      </c>
      <c r="DP73" s="40">
        <f t="shared" si="154"/>
        <v>-8.8496348927747413E-7</v>
      </c>
      <c r="DQ73" s="72">
        <f t="shared" si="155"/>
        <v>1.1909065940328076E-3</v>
      </c>
      <c r="DR73" s="72">
        <f t="shared" si="156"/>
        <v>3.0222461456881492E-5</v>
      </c>
      <c r="DS73" s="72">
        <f t="shared" si="157"/>
        <v>9.3782688641678416E-4</v>
      </c>
      <c r="DT73" s="72">
        <f t="shared" si="158"/>
        <v>1.3224331963135674E-4</v>
      </c>
      <c r="DU73" s="72">
        <f t="shared" si="159"/>
        <v>5.9421072367552737E-6</v>
      </c>
      <c r="DV73" s="72">
        <f t="shared" si="160"/>
        <v>1.7660687547755336E-5</v>
      </c>
      <c r="DW73" s="72">
        <f t="shared" si="161"/>
        <v>7.3733648837825291E-9</v>
      </c>
      <c r="DX73" s="72">
        <f t="shared" si="162"/>
        <v>2.6066619576716782E-5</v>
      </c>
      <c r="DY73" s="72">
        <f t="shared" si="163"/>
        <v>5.8623695705929895E-5</v>
      </c>
      <c r="DZ73" s="72">
        <f t="shared" si="164"/>
        <v>8.672026571237497E-4</v>
      </c>
      <c r="EA73" s="72">
        <f t="shared" si="165"/>
        <v>-4.9764476329557998E-5</v>
      </c>
      <c r="EB73" s="72">
        <f t="shared" si="166"/>
        <v>-7.4985323670124171E-6</v>
      </c>
      <c r="EC73" s="72">
        <f t="shared" si="167"/>
        <v>1.6856495940965957E-5</v>
      </c>
      <c r="ED73" s="72">
        <f t="shared" si="168"/>
        <v>1.0213067812205839E-5</v>
      </c>
      <c r="EE73" s="72">
        <f t="shared" si="169"/>
        <v>-2.1866748783994319E-4</v>
      </c>
      <c r="EF73" s="72">
        <f t="shared" si="170"/>
        <v>-2.774880482883455E-6</v>
      </c>
      <c r="EG73" s="72">
        <f t="shared" si="171"/>
        <v>-1.4741872282406562E-4</v>
      </c>
      <c r="EH73" s="40">
        <f t="shared" si="172"/>
        <v>2.6161837874415319E-5</v>
      </c>
      <c r="EI73" s="69">
        <f t="shared" si="173"/>
        <v>-1.0165402765879034E-4</v>
      </c>
      <c r="EJ73" s="40">
        <f t="shared" si="174"/>
        <v>3.0083929480570655E-4</v>
      </c>
      <c r="EK73" s="40">
        <f t="shared" si="175"/>
        <v>2.3187365585639154E-5</v>
      </c>
      <c r="EL73" s="40">
        <f t="shared" si="176"/>
        <v>-2.5675447084013784E-6</v>
      </c>
      <c r="EM73" s="69">
        <f t="shared" si="177"/>
        <v>-7.8186220294409969E-6</v>
      </c>
      <c r="EN73" s="40">
        <f t="shared" si="178"/>
        <v>-1.8929568728475223E-7</v>
      </c>
      <c r="EO73" s="40">
        <f t="shared" si="179"/>
        <v>-1.9515020584574387E-7</v>
      </c>
    </row>
    <row r="74" spans="1:145" x14ac:dyDescent="0.25">
      <c r="A74" s="17" t="s">
        <v>438</v>
      </c>
      <c r="B74" s="15">
        <v>1840.7233626</v>
      </c>
      <c r="D74" s="15">
        <v>11767.618445</v>
      </c>
      <c r="E74" s="15">
        <v>309.92221906999998</v>
      </c>
      <c r="F74" s="15">
        <v>300.42570295000002</v>
      </c>
      <c r="G74" s="15">
        <v>36.879311299999998</v>
      </c>
      <c r="H74" s="15">
        <v>409.54874776000003</v>
      </c>
      <c r="J74" s="28" t="s">
        <v>438</v>
      </c>
      <c r="K74" s="28">
        <v>0</v>
      </c>
      <c r="L74" s="28">
        <v>4.5488331195180596</v>
      </c>
      <c r="M74" s="28">
        <v>0.41324489342680898</v>
      </c>
      <c r="N74" s="28">
        <v>2.1903771824434801</v>
      </c>
      <c r="O74" s="28">
        <v>2.1903771824434801</v>
      </c>
      <c r="P74" s="28">
        <v>6.5051941169662104</v>
      </c>
      <c r="Q74" s="28">
        <v>0</v>
      </c>
      <c r="R74" s="5">
        <v>1.3227730837701199E-3</v>
      </c>
      <c r="S74" s="5">
        <v>6.4582394991098699E-3</v>
      </c>
      <c r="T74" s="28">
        <v>1.0600091177539299</v>
      </c>
      <c r="U74" s="5">
        <v>1.2557915438504801E-3</v>
      </c>
      <c r="V74" s="5">
        <v>0.226554613117985</v>
      </c>
      <c r="W74" s="5">
        <v>4.39584880702392E-2</v>
      </c>
      <c r="X74" s="5">
        <v>2.6942189299867102E-2</v>
      </c>
      <c r="Y74" s="28">
        <v>9.6137407086095905</v>
      </c>
      <c r="Z74" s="5">
        <v>4.3501975892458502E-7</v>
      </c>
      <c r="AA74" s="5">
        <v>1.7400772720007501E-6</v>
      </c>
      <c r="AB74" s="28">
        <v>1840.72025617707</v>
      </c>
      <c r="AC74" s="28">
        <v>9.4965171381801898</v>
      </c>
      <c r="AD74" s="28">
        <v>139.40672101059801</v>
      </c>
      <c r="AE74" s="28">
        <v>41.257818195847499</v>
      </c>
      <c r="AF74" s="28">
        <v>3.7601169551965699</v>
      </c>
      <c r="AG74" s="28">
        <v>100.178751743029</v>
      </c>
      <c r="AH74" s="28">
        <v>15.8218407491305</v>
      </c>
      <c r="AI74" s="28">
        <v>40.083328443922603</v>
      </c>
      <c r="AJ74" s="5">
        <v>0.30358309530580802</v>
      </c>
      <c r="AK74" s="28">
        <v>6.9952054049174102</v>
      </c>
      <c r="AL74" s="5">
        <v>9.8206331825371806E-2</v>
      </c>
      <c r="AM74" s="28">
        <v>0</v>
      </c>
      <c r="AN74" s="28">
        <v>0</v>
      </c>
      <c r="AO74" s="28">
        <v>9.5566249114789095</v>
      </c>
      <c r="AP74" s="28">
        <v>9.5566249114789095</v>
      </c>
      <c r="AQ74" s="28">
        <v>0</v>
      </c>
      <c r="AR74" s="28">
        <v>0</v>
      </c>
      <c r="AS74" s="28">
        <v>1.14264087898278</v>
      </c>
      <c r="AT74" s="5">
        <v>3.6417526487982E-6</v>
      </c>
      <c r="AU74" s="5">
        <v>7.0323767047515096E-6</v>
      </c>
      <c r="AV74" s="28">
        <v>94.140946995375799</v>
      </c>
      <c r="AW74" s="28">
        <v>1.4150608810441001</v>
      </c>
      <c r="AX74" s="5">
        <v>0.221262661384833</v>
      </c>
      <c r="AY74" s="28">
        <v>0</v>
      </c>
      <c r="AZ74" s="28">
        <v>122.19818861066901</v>
      </c>
      <c r="BA74" s="28">
        <v>0.60142212706338805</v>
      </c>
      <c r="BB74" s="5">
        <v>4.5063962697795903E-3</v>
      </c>
      <c r="BC74" s="5">
        <v>3.3046816250268597E-2</v>
      </c>
      <c r="BD74" s="5">
        <v>3.1923235062308099E-4</v>
      </c>
      <c r="BE74" s="5">
        <v>6.4813626768520202E-4</v>
      </c>
      <c r="BF74" s="28">
        <v>0</v>
      </c>
      <c r="BG74" s="28">
        <v>0</v>
      </c>
      <c r="BH74" s="28">
        <v>6.9992162581921002</v>
      </c>
      <c r="BI74" s="28">
        <v>5.78228244514625</v>
      </c>
      <c r="BJ74" s="5">
        <v>0.10525997453661599</v>
      </c>
      <c r="BK74" s="5">
        <v>0.101132161576745</v>
      </c>
      <c r="BL74" s="28">
        <v>414.72370145009</v>
      </c>
      <c r="BM74" s="28">
        <v>10590.8294369946</v>
      </c>
      <c r="BN74" s="28">
        <v>1082.61815484162</v>
      </c>
      <c r="BO74" s="28">
        <v>11767.5885388316</v>
      </c>
      <c r="BP74" s="28">
        <v>0</v>
      </c>
      <c r="BQ74" s="28">
        <v>7.9985994124682298</v>
      </c>
      <c r="BR74" s="28">
        <v>0</v>
      </c>
      <c r="BS74" s="28">
        <v>0.67173458919624895</v>
      </c>
      <c r="BT74" s="28">
        <v>2.5994364104344699E-3</v>
      </c>
      <c r="BU74" s="5">
        <v>8.6817673572644992E-3</v>
      </c>
      <c r="BV74" s="5">
        <v>7.2202148845053604E-3</v>
      </c>
      <c r="BW74" s="5">
        <v>0.18783380324851001</v>
      </c>
      <c r="BX74" s="5">
        <v>0.180718155613243</v>
      </c>
      <c r="BY74" s="28">
        <v>66.964253893086806</v>
      </c>
      <c r="BZ74" s="28">
        <v>1.75456836257213</v>
      </c>
      <c r="CA74" s="28">
        <v>1.12952088052602</v>
      </c>
      <c r="CB74" s="28">
        <v>139.406889223256</v>
      </c>
      <c r="CC74" s="28">
        <v>1.03460760484355</v>
      </c>
      <c r="CD74" s="28">
        <v>0</v>
      </c>
      <c r="CE74" s="5">
        <v>1.8836676091425601E-6</v>
      </c>
      <c r="CF74" s="28">
        <v>0.78847985802234399</v>
      </c>
      <c r="CG74" s="28">
        <v>309.922040556225</v>
      </c>
      <c r="CH74" s="28">
        <v>300.42552341804497</v>
      </c>
      <c r="CI74" s="28">
        <v>9.4965171381801898</v>
      </c>
      <c r="CJ74" s="5">
        <v>0.39855681035290402</v>
      </c>
      <c r="CK74" s="28">
        <v>0</v>
      </c>
      <c r="CL74" s="28">
        <v>3.8559581562746201</v>
      </c>
      <c r="CM74" s="28">
        <v>0.92446193444556402</v>
      </c>
      <c r="CN74" s="28">
        <v>25.044715906898698</v>
      </c>
      <c r="CO74" s="28">
        <v>5.2256700672960799</v>
      </c>
      <c r="CP74" s="28">
        <v>3.7600770515385502</v>
      </c>
      <c r="CQ74" s="28">
        <v>100.178852494254</v>
      </c>
      <c r="CR74" s="5">
        <v>0.150808781771303</v>
      </c>
      <c r="CS74" s="28">
        <v>0.89251718227263399</v>
      </c>
      <c r="CT74" s="28">
        <v>15.821962995419799</v>
      </c>
      <c r="CU74" s="5">
        <v>2.7966734458792799E-2</v>
      </c>
      <c r="CV74" s="28">
        <v>36.879299723871</v>
      </c>
      <c r="CW74" s="28">
        <v>101.591088222821</v>
      </c>
      <c r="CX74" s="28">
        <v>0</v>
      </c>
      <c r="CY74" s="28">
        <v>0</v>
      </c>
      <c r="CZ74" s="28">
        <v>8.4893306524688903</v>
      </c>
      <c r="DA74" s="28">
        <v>0.455052025094065</v>
      </c>
      <c r="DB74" s="28">
        <v>0</v>
      </c>
      <c r="DC74" s="28">
        <v>409.549936231309</v>
      </c>
      <c r="DD74" s="28">
        <v>0.43269088544177797</v>
      </c>
      <c r="DE74" s="28">
        <v>13.042773144176699</v>
      </c>
      <c r="DG74" s="25">
        <f t="shared" si="147"/>
        <v>8.000020283231539E-3</v>
      </c>
      <c r="DH74" s="94">
        <f t="shared" si="148"/>
        <v>1.0126328067985804</v>
      </c>
      <c r="DI74" s="25">
        <f t="shared" si="149"/>
        <v>1.9246974688965253E-2</v>
      </c>
      <c r="DJ74" s="40">
        <f t="shared" si="150"/>
        <v>-1.6876098782948081E-6</v>
      </c>
      <c r="DK74" s="40"/>
      <c r="DL74" s="40">
        <f t="shared" si="151"/>
        <v>-2.5413951463290569E-6</v>
      </c>
      <c r="DM74" s="40">
        <f t="shared" si="152"/>
        <v>-5.7599540787728381E-7</v>
      </c>
      <c r="DN74" s="40">
        <f t="shared" si="152"/>
        <v>-5.9759186140919634E-7</v>
      </c>
      <c r="DO74" s="40">
        <f t="shared" si="153"/>
        <v>-3.1389222275426598E-7</v>
      </c>
      <c r="DP74" s="40">
        <f t="shared" si="154"/>
        <v>2.901904389840633E-6</v>
      </c>
      <c r="DQ74" s="72">
        <f t="shared" si="155"/>
        <v>1.1932575770371796E-3</v>
      </c>
      <c r="DR74" s="72">
        <f t="shared" si="156"/>
        <v>-5.6363162858102616E-9</v>
      </c>
      <c r="DS74" s="72">
        <f t="shared" si="157"/>
        <v>9.6509350785425484E-4</v>
      </c>
      <c r="DT74" s="72">
        <f t="shared" si="158"/>
        <v>1.4886293070456936E-4</v>
      </c>
      <c r="DU74" s="72">
        <f t="shared" si="159"/>
        <v>1.0237443250249551E-5</v>
      </c>
      <c r="DV74" s="72">
        <f t="shared" si="160"/>
        <v>-2.7814690035025365E-6</v>
      </c>
      <c r="DW74" s="72">
        <f t="shared" si="161"/>
        <v>3.5802811191133068E-6</v>
      </c>
      <c r="DX74" s="72">
        <f t="shared" si="162"/>
        <v>7.4670231872033703E-6</v>
      </c>
      <c r="DY74" s="72">
        <f t="shared" si="163"/>
        <v>-5.7973285377447864E-7</v>
      </c>
      <c r="DZ74" s="72">
        <f t="shared" si="164"/>
        <v>8.6281082548639396E-4</v>
      </c>
      <c r="EA74" s="72">
        <f t="shared" si="165"/>
        <v>-3.0132758772723368E-6</v>
      </c>
      <c r="EB74" s="72">
        <f t="shared" si="166"/>
        <v>8.0299324134101771E-7</v>
      </c>
      <c r="EC74" s="72">
        <f t="shared" si="167"/>
        <v>5.8830667411029154E-7</v>
      </c>
      <c r="ED74" s="72">
        <f t="shared" si="168"/>
        <v>-1.6199567088717242E-6</v>
      </c>
      <c r="EE74" s="72">
        <f t="shared" si="169"/>
        <v>-2.338734952681612E-4</v>
      </c>
      <c r="EF74" s="72">
        <f t="shared" si="170"/>
        <v>-9.6163860101544542E-7</v>
      </c>
      <c r="EG74" s="72">
        <f t="shared" si="171"/>
        <v>-7.5026063790806125E-6</v>
      </c>
      <c r="EH74" s="40">
        <f t="shared" si="172"/>
        <v>3.184300464358838E-6</v>
      </c>
      <c r="EI74" s="69">
        <f t="shared" si="173"/>
        <v>-8.9128145488230747E-5</v>
      </c>
      <c r="EJ74" s="40">
        <f t="shared" si="174"/>
        <v>2.9077556385685255E-4</v>
      </c>
      <c r="EK74" s="40">
        <f t="shared" si="175"/>
        <v>-1.2632496846427522E-5</v>
      </c>
      <c r="EL74" s="40">
        <f t="shared" si="176"/>
        <v>3.9050368106873268E-6</v>
      </c>
      <c r="EM74" s="69">
        <f t="shared" si="177"/>
        <v>-2.4489000186545327E-6</v>
      </c>
      <c r="EN74" s="40">
        <f t="shared" si="178"/>
        <v>-8.8655922219136073E-7</v>
      </c>
      <c r="EO74" s="40">
        <f t="shared" si="179"/>
        <v>-9.1458355555123523E-7</v>
      </c>
    </row>
    <row r="75" spans="1:145" x14ac:dyDescent="0.25">
      <c r="A75" s="17" t="s">
        <v>556</v>
      </c>
      <c r="B75" s="15">
        <v>1.4930990900000001</v>
      </c>
      <c r="D75" s="15">
        <v>9.8757891999999998</v>
      </c>
      <c r="E75" s="15">
        <v>0.25615652999999999</v>
      </c>
      <c r="F75" s="15">
        <v>0.24844773000000001</v>
      </c>
      <c r="G75" s="15">
        <v>9.3405599999999995E-3</v>
      </c>
      <c r="H75" s="15">
        <v>0.33041093999999999</v>
      </c>
      <c r="J75" s="28" t="s">
        <v>556</v>
      </c>
      <c r="K75" s="28">
        <v>0</v>
      </c>
      <c r="L75" s="28">
        <v>2.6504474906661802E-3</v>
      </c>
      <c r="M75" s="5">
        <v>2.4079109637515999E-4</v>
      </c>
      <c r="N75" s="28">
        <v>1.27628154417235E-3</v>
      </c>
      <c r="O75" s="28">
        <v>1.27628154417235E-3</v>
      </c>
      <c r="P75" s="28">
        <v>3.79039011723077E-3</v>
      </c>
      <c r="Q75" s="28">
        <v>0</v>
      </c>
      <c r="R75" s="5">
        <v>8.1121061305025904E-7</v>
      </c>
      <c r="S75" s="5">
        <v>3.9606915899182599E-6</v>
      </c>
      <c r="T75" s="28">
        <v>6.1765481805805796E-4</v>
      </c>
      <c r="U75" s="5">
        <v>7.7012722326758005E-7</v>
      </c>
      <c r="V75" s="5">
        <v>1.3200553479169E-4</v>
      </c>
      <c r="W75" s="5">
        <v>2.69579192777658E-5</v>
      </c>
      <c r="X75" s="5">
        <v>1.65231457751175E-5</v>
      </c>
      <c r="Y75" s="28">
        <v>5.6016294087754903E-3</v>
      </c>
      <c r="Z75" s="5">
        <v>2.66781417241246E-10</v>
      </c>
      <c r="AA75" s="5">
        <v>1.0671452901006901E-9</v>
      </c>
      <c r="AB75" s="28">
        <v>1.1215321240981699</v>
      </c>
      <c r="AC75" s="28">
        <v>5.7216866460534496E-3</v>
      </c>
      <c r="AD75" s="28">
        <v>8.5493827609583406E-2</v>
      </c>
      <c r="AE75" s="28">
        <v>2.5302098248978899E-2</v>
      </c>
      <c r="AF75" s="28">
        <v>2.3059628410963501E-3</v>
      </c>
      <c r="AG75" s="28">
        <v>6.1436335477328199E-2</v>
      </c>
      <c r="AH75" s="28">
        <v>9.70307787276024E-3</v>
      </c>
      <c r="AI75" s="28">
        <v>2.3355405423370099E-2</v>
      </c>
      <c r="AJ75" s="5">
        <v>1.7688994906331099E-4</v>
      </c>
      <c r="AK75" s="28">
        <v>4.0759169374493601E-3</v>
      </c>
      <c r="AL75" s="5">
        <v>5.7222851325804498E-5</v>
      </c>
      <c r="AM75" s="28">
        <v>0</v>
      </c>
      <c r="AN75" s="28">
        <v>0</v>
      </c>
      <c r="AO75" s="28">
        <v>5.5683958974189398E-3</v>
      </c>
      <c r="AP75" s="28">
        <v>5.5683958974189398E-3</v>
      </c>
      <c r="AQ75" s="28">
        <v>0</v>
      </c>
      <c r="AR75" s="28">
        <v>0</v>
      </c>
      <c r="AS75" s="28">
        <v>6.6575505845004003E-4</v>
      </c>
      <c r="AT75" s="5">
        <v>2.23337949872407E-9</v>
      </c>
      <c r="AU75" s="5">
        <v>4.3126590192738997E-9</v>
      </c>
      <c r="AV75" s="28">
        <v>5.8870010857763201E-2</v>
      </c>
      <c r="AW75" s="28">
        <v>8.2450901458908598E-4</v>
      </c>
      <c r="AX75" s="5">
        <v>1.2892188856627901E-4</v>
      </c>
      <c r="AY75" s="28">
        <v>0</v>
      </c>
      <c r="AZ75" s="28">
        <v>7.1201646402685198E-2</v>
      </c>
      <c r="BA75" s="28">
        <v>3.5043456595953401E-4</v>
      </c>
      <c r="BB75" s="5">
        <v>2.7636016909450602E-6</v>
      </c>
      <c r="BC75" s="5">
        <v>2.026679233012E-5</v>
      </c>
      <c r="BD75" s="5">
        <v>1.95773519182967E-7</v>
      </c>
      <c r="BE75" s="5">
        <v>3.9749720288585E-7</v>
      </c>
      <c r="BF75" s="28">
        <v>0</v>
      </c>
      <c r="BG75" s="28">
        <v>0</v>
      </c>
      <c r="BH75" s="28">
        <v>4.0782444924849903E-3</v>
      </c>
      <c r="BI75" s="28">
        <v>3.54609335471816E-3</v>
      </c>
      <c r="BJ75" s="5">
        <v>6.4552996356862102E-5</v>
      </c>
      <c r="BK75" s="5">
        <v>6.20215060875124E-5</v>
      </c>
      <c r="BL75" s="28">
        <v>0.24164802107618599</v>
      </c>
      <c r="BM75" s="28">
        <v>6.6228712776335597</v>
      </c>
      <c r="BN75" s="28">
        <v>0.67700437948158199</v>
      </c>
      <c r="BO75" s="28">
        <v>7.3587456679729</v>
      </c>
      <c r="BP75" s="28">
        <v>0</v>
      </c>
      <c r="BQ75" s="28">
        <v>4.6605558789001101E-3</v>
      </c>
      <c r="BR75" s="28">
        <v>0</v>
      </c>
      <c r="BS75" s="28">
        <v>3.9360577853469802E-4</v>
      </c>
      <c r="BT75" s="5">
        <v>1.5942040708345001E-6</v>
      </c>
      <c r="BU75" s="5">
        <v>5.3242587564829603E-6</v>
      </c>
      <c r="BV75" s="5">
        <v>4.4279503298665599E-6</v>
      </c>
      <c r="BW75" s="5">
        <v>1.12610494662059E-4</v>
      </c>
      <c r="BX75" s="5">
        <v>1.10828144204324E-4</v>
      </c>
      <c r="BY75" s="28">
        <v>3.9018310570611198E-2</v>
      </c>
      <c r="BZ75" s="28">
        <v>1.07602506655202E-3</v>
      </c>
      <c r="CA75" s="28">
        <v>6.9269884312461098E-4</v>
      </c>
      <c r="CB75" s="28">
        <v>8.5493959886902796E-2</v>
      </c>
      <c r="CC75" s="28">
        <v>6.3449351565557203E-4</v>
      </c>
      <c r="CD75" s="28">
        <v>0</v>
      </c>
      <c r="CE75" s="5">
        <v>1.15518135771645E-9</v>
      </c>
      <c r="CF75" s="28">
        <v>4.8355230741248999E-4</v>
      </c>
      <c r="CG75" s="28">
        <v>0.189963187938513</v>
      </c>
      <c r="CH75" s="28">
        <v>0.184241501292459</v>
      </c>
      <c r="CI75" s="28">
        <v>5.7216866460534496E-3</v>
      </c>
      <c r="CJ75" s="5">
        <v>2.4442280240524202E-4</v>
      </c>
      <c r="CK75" s="28">
        <v>0</v>
      </c>
      <c r="CL75" s="28">
        <v>2.3647344257235301E-3</v>
      </c>
      <c r="CM75" s="28">
        <v>5.6694268533981395E-4</v>
      </c>
      <c r="CN75" s="28">
        <v>1.53591395360373E-2</v>
      </c>
      <c r="CO75" s="28">
        <v>3.2047311187905401E-3</v>
      </c>
      <c r="CP75" s="28">
        <v>2.3059367163257702E-3</v>
      </c>
      <c r="CQ75" s="28">
        <v>6.1436380672079002E-2</v>
      </c>
      <c r="CR75" s="5">
        <v>8.7873183370536302E-5</v>
      </c>
      <c r="CS75" s="28">
        <v>5.4735076087016402E-4</v>
      </c>
      <c r="CT75" s="28">
        <v>9.7031539322188897E-3</v>
      </c>
      <c r="CU75" s="5">
        <v>1.7150878817440701E-5</v>
      </c>
      <c r="CV75" s="28">
        <v>7.7005760015873203E-3</v>
      </c>
      <c r="CW75" s="28">
        <v>5.9193766335289902E-2</v>
      </c>
      <c r="CX75" s="28">
        <v>0</v>
      </c>
      <c r="CY75" s="28">
        <v>0</v>
      </c>
      <c r="CZ75" s="28">
        <v>4.9465141769980698E-3</v>
      </c>
      <c r="DA75" s="5">
        <v>2.65153450666843E-4</v>
      </c>
      <c r="DB75" s="28">
        <v>0</v>
      </c>
      <c r="DC75" s="28">
        <v>0.23863273753424</v>
      </c>
      <c r="DD75" s="5">
        <v>2.5211901087980902E-4</v>
      </c>
      <c r="DE75" s="28">
        <v>7.59967310862723E-3</v>
      </c>
      <c r="DG75" s="25">
        <f t="shared" si="147"/>
        <v>8.0000061850187595E-3</v>
      </c>
      <c r="DH75" s="94">
        <f t="shared" si="148"/>
        <v>1.012635665890198</v>
      </c>
      <c r="DI75" s="25">
        <f t="shared" si="149"/>
        <v>1.9246984690431967E-2</v>
      </c>
      <c r="DJ75" s="40">
        <f t="shared" si="150"/>
        <v>-0.24885620009441578</v>
      </c>
      <c r="DK75" s="40"/>
      <c r="DL75" s="40">
        <f t="shared" si="151"/>
        <v>-0.25487011529439085</v>
      </c>
      <c r="DM75" s="40">
        <f t="shared" si="152"/>
        <v>-0.25840973900406522</v>
      </c>
      <c r="DN75" s="40">
        <f t="shared" si="152"/>
        <v>-0.25842952442166006</v>
      </c>
      <c r="DO75" s="40">
        <f t="shared" si="153"/>
        <v>-0.17557662478616692</v>
      </c>
      <c r="DP75" s="40">
        <f t="shared" si="154"/>
        <v>-0.27776986580940688</v>
      </c>
      <c r="DQ75" s="72">
        <f t="shared" si="155"/>
        <v>1.2034510799575672E-3</v>
      </c>
      <c r="DR75" s="72">
        <f t="shared" si="156"/>
        <v>2.248590048638349E-5</v>
      </c>
      <c r="DS75" s="72">
        <f t="shared" si="157"/>
        <v>9.7610952910571092E-4</v>
      </c>
      <c r="DT75" s="72">
        <f t="shared" si="158"/>
        <v>1.7896696132150498E-4</v>
      </c>
      <c r="DU75" s="72">
        <f t="shared" si="159"/>
        <v>-2.9243587870008678E-6</v>
      </c>
      <c r="DV75" s="72">
        <f t="shared" si="160"/>
        <v>-1.1829593114448409E-5</v>
      </c>
      <c r="DW75" s="72">
        <f t="shared" si="161"/>
        <v>1.6270985544380061E-6</v>
      </c>
      <c r="DX75" s="72">
        <f t="shared" si="162"/>
        <v>1.3672590700172355E-5</v>
      </c>
      <c r="DY75" s="72">
        <f t="shared" si="163"/>
        <v>1.5178777273530215E-5</v>
      </c>
      <c r="DZ75" s="72">
        <f t="shared" si="164"/>
        <v>8.6834962972066779E-4</v>
      </c>
      <c r="EA75" s="72">
        <f t="shared" si="165"/>
        <v>-4.54790287109635E-5</v>
      </c>
      <c r="EB75" s="72">
        <f t="shared" si="166"/>
        <v>-9.7228210005028803E-6</v>
      </c>
      <c r="EC75" s="72">
        <f t="shared" si="167"/>
        <v>8.9603919307654187E-6</v>
      </c>
      <c r="ED75" s="72">
        <f t="shared" si="168"/>
        <v>2.2061085008202871E-5</v>
      </c>
      <c r="EE75" s="72">
        <f t="shared" si="169"/>
        <v>-2.3229592161445075E-4</v>
      </c>
      <c r="EF75" s="72">
        <f t="shared" si="170"/>
        <v>4.6696546602200446E-6</v>
      </c>
      <c r="EG75" s="72">
        <f t="shared" si="171"/>
        <v>2.2595096495929695E-5</v>
      </c>
      <c r="EH75" s="40">
        <f t="shared" si="172"/>
        <v>1.3976431688321037E-5</v>
      </c>
      <c r="EI75" s="69">
        <f t="shared" si="173"/>
        <v>-6.6539806574578104E-5</v>
      </c>
      <c r="EJ75" s="40">
        <f t="shared" si="174"/>
        <v>3.2320274482443198E-4</v>
      </c>
      <c r="EK75" s="40">
        <f t="shared" si="175"/>
        <v>-1.1774790063471701E-5</v>
      </c>
      <c r="EL75" s="40">
        <f t="shared" si="176"/>
        <v>8.4647114596549163E-6</v>
      </c>
      <c r="EM75" s="69">
        <f t="shared" si="177"/>
        <v>2.7206479482804867E-5</v>
      </c>
      <c r="EN75" s="40">
        <f t="shared" si="178"/>
        <v>-1.0488490670321494E-6</v>
      </c>
      <c r="EO75" s="40">
        <f t="shared" si="179"/>
        <v>-1.081421452358526E-6</v>
      </c>
    </row>
    <row r="76" spans="1:145" x14ac:dyDescent="0.25">
      <c r="A76" s="17" t="s">
        <v>439</v>
      </c>
      <c r="B76" s="15">
        <v>3.38065755</v>
      </c>
      <c r="D76" s="15">
        <v>22.10218961</v>
      </c>
      <c r="E76" s="15">
        <v>0.58510065</v>
      </c>
      <c r="F76" s="15">
        <v>0.56715629000000001</v>
      </c>
      <c r="G76" s="15">
        <v>7.1603280000000005E-2</v>
      </c>
      <c r="H76" s="15">
        <v>0.76411841999999996</v>
      </c>
      <c r="J76" s="28" t="s">
        <v>439</v>
      </c>
      <c r="K76" s="28">
        <v>0</v>
      </c>
      <c r="L76" s="28">
        <v>7.5118176347382304E-3</v>
      </c>
      <c r="M76" s="28">
        <v>6.8242171827256795E-4</v>
      </c>
      <c r="N76" s="28">
        <v>3.6171346891714401E-3</v>
      </c>
      <c r="O76" s="28">
        <v>3.6171346891714401E-3</v>
      </c>
      <c r="P76" s="28">
        <v>1.07426211296483E-2</v>
      </c>
      <c r="Q76" s="28">
        <v>0</v>
      </c>
      <c r="R76" s="5">
        <v>2.2190438554429298E-6</v>
      </c>
      <c r="S76" s="5">
        <v>1.0833803468972699E-5</v>
      </c>
      <c r="T76" s="28">
        <v>1.75052273372928E-3</v>
      </c>
      <c r="U76" s="5">
        <v>2.1066737380269699E-6</v>
      </c>
      <c r="V76" s="28">
        <v>3.7411887790763699E-4</v>
      </c>
      <c r="W76" s="5">
        <v>7.3740571107326505E-5</v>
      </c>
      <c r="X76" s="5">
        <v>4.5196394340735297E-5</v>
      </c>
      <c r="Y76" s="28">
        <v>1.58759346151005E-2</v>
      </c>
      <c r="Z76" s="5">
        <v>7.2974101203172397E-10</v>
      </c>
      <c r="AA76" s="5">
        <v>2.91901177819298E-9</v>
      </c>
      <c r="AB76" s="28">
        <v>3.0019169188202999</v>
      </c>
      <c r="AC76" s="28">
        <v>1.5949004447824801E-2</v>
      </c>
      <c r="AD76" s="28">
        <v>0.23385595661303901</v>
      </c>
      <c r="AE76" s="28">
        <v>6.9210377155706895E-2</v>
      </c>
      <c r="AF76" s="28">
        <v>6.3076521326961999E-3</v>
      </c>
      <c r="AG76" s="28">
        <v>0.16805061701857901</v>
      </c>
      <c r="AH76" s="28">
        <v>2.6541489773309699E-2</v>
      </c>
      <c r="AI76" s="28">
        <v>6.6193152948626696E-2</v>
      </c>
      <c r="AJ76" s="28">
        <v>5.0133627708791502E-4</v>
      </c>
      <c r="AK76" s="28">
        <v>1.1551716711519701E-2</v>
      </c>
      <c r="AL76" s="28">
        <v>1.6217054976823899E-4</v>
      </c>
      <c r="AM76" s="28">
        <v>0</v>
      </c>
      <c r="AN76" s="28">
        <v>0</v>
      </c>
      <c r="AO76" s="28">
        <v>1.5781718027216E-2</v>
      </c>
      <c r="AP76" s="28">
        <v>1.5781718027216E-2</v>
      </c>
      <c r="AQ76" s="28">
        <v>0</v>
      </c>
      <c r="AR76" s="28">
        <v>0</v>
      </c>
      <c r="AS76" s="28">
        <v>1.88695982646869E-3</v>
      </c>
      <c r="AT76" s="5">
        <v>6.1091839960537201E-9</v>
      </c>
      <c r="AU76" s="5">
        <v>1.17968973766982E-8</v>
      </c>
      <c r="AV76" s="28">
        <v>0.157059673826176</v>
      </c>
      <c r="AW76" s="28">
        <v>2.33678145947077E-3</v>
      </c>
      <c r="AX76" s="28">
        <v>3.6538143962367098E-4</v>
      </c>
      <c r="AY76" s="28">
        <v>0</v>
      </c>
      <c r="AZ76" s="28">
        <v>0.20179527867417299</v>
      </c>
      <c r="BA76" s="28">
        <v>9.9319228358052598E-4</v>
      </c>
      <c r="BB76" s="5">
        <v>7.5593809421451998E-6</v>
      </c>
      <c r="BC76" s="5">
        <v>5.5436262724802501E-5</v>
      </c>
      <c r="BD76" s="5">
        <v>5.3551119121237598E-7</v>
      </c>
      <c r="BE76" s="5">
        <v>1.0872484664098199E-6</v>
      </c>
      <c r="BF76" s="28">
        <v>0</v>
      </c>
      <c r="BG76" s="28">
        <v>0</v>
      </c>
      <c r="BH76" s="28">
        <v>1.15584703244266E-2</v>
      </c>
      <c r="BI76" s="28">
        <v>9.6998444969879308E-3</v>
      </c>
      <c r="BJ76" s="28">
        <v>1.7657471188346299E-4</v>
      </c>
      <c r="BK76" s="28">
        <v>1.69650710715014E-4</v>
      </c>
      <c r="BL76" s="28">
        <v>0.68486905316997004</v>
      </c>
      <c r="BM76" s="28">
        <v>17.669277309479298</v>
      </c>
      <c r="BN76" s="28">
        <v>1.80619671224722</v>
      </c>
      <c r="BO76" s="28">
        <v>19.632533695552699</v>
      </c>
      <c r="BP76" s="28">
        <v>0</v>
      </c>
      <c r="BQ76" s="28">
        <v>1.32087922496513E-2</v>
      </c>
      <c r="BR76" s="28">
        <v>0</v>
      </c>
      <c r="BS76" s="28">
        <v>1.1111779838731801E-3</v>
      </c>
      <c r="BT76" s="5">
        <v>4.3604252539448896E-6</v>
      </c>
      <c r="BU76" s="5">
        <v>1.45642562255769E-5</v>
      </c>
      <c r="BV76" s="5">
        <v>1.21123574662279E-5</v>
      </c>
      <c r="BW76" s="28">
        <v>3.1288817032909403E-4</v>
      </c>
      <c r="BX76" s="28">
        <v>3.03153965288226E-4</v>
      </c>
      <c r="BY76" s="28">
        <v>0.1105838811356</v>
      </c>
      <c r="BZ76" s="28">
        <v>2.9433113422289801E-3</v>
      </c>
      <c r="CA76" s="28">
        <v>1.89478298252285E-3</v>
      </c>
      <c r="CB76" s="28">
        <v>0.23385622116767801</v>
      </c>
      <c r="CC76" s="28">
        <v>1.73555989131213E-3</v>
      </c>
      <c r="CD76" s="28">
        <v>0</v>
      </c>
      <c r="CE76" s="5">
        <v>3.1599412468239599E-9</v>
      </c>
      <c r="CF76" s="28">
        <v>1.32268699328141E-3</v>
      </c>
      <c r="CG76" s="28">
        <v>0.51991516730104603</v>
      </c>
      <c r="CH76" s="28">
        <v>0.50396616285322104</v>
      </c>
      <c r="CI76" s="28">
        <v>1.5949004447824801E-2</v>
      </c>
      <c r="CJ76" s="28">
        <v>6.6858700265105798E-4</v>
      </c>
      <c r="CK76" s="28">
        <v>0</v>
      </c>
      <c r="CL76" s="28">
        <v>6.4684077668832702E-3</v>
      </c>
      <c r="CM76" s="28">
        <v>1.5507888688635701E-3</v>
      </c>
      <c r="CN76" s="28">
        <v>4.20125970998197E-2</v>
      </c>
      <c r="CO76" s="28">
        <v>8.76610823591659E-3</v>
      </c>
      <c r="CP76" s="28">
        <v>6.3075725458423496E-3</v>
      </c>
      <c r="CQ76" s="28">
        <v>0.16805073937509901</v>
      </c>
      <c r="CR76" s="28">
        <v>2.4904224180426199E-4</v>
      </c>
      <c r="CS76" s="28">
        <v>1.4971951696732199E-3</v>
      </c>
      <c r="CT76" s="28">
        <v>2.65415361806026E-2</v>
      </c>
      <c r="CU76" s="5">
        <v>4.6914265557741702E-5</v>
      </c>
      <c r="CV76" s="28">
        <v>6.4110438510336903E-2</v>
      </c>
      <c r="CW76" s="28">
        <v>0.16776475789751799</v>
      </c>
      <c r="CX76" s="28">
        <v>0</v>
      </c>
      <c r="CY76" s="28">
        <v>0</v>
      </c>
      <c r="CZ76" s="28">
        <v>1.40191402173095E-2</v>
      </c>
      <c r="DA76" s="28">
        <v>7.5147511696952601E-4</v>
      </c>
      <c r="DB76" s="28">
        <v>0</v>
      </c>
      <c r="DC76" s="28">
        <v>0.67632264091668104</v>
      </c>
      <c r="DD76" s="28">
        <v>7.1454822030291498E-4</v>
      </c>
      <c r="DE76" s="28">
        <v>2.1538671783263599E-2</v>
      </c>
      <c r="DG76" s="25">
        <f t="shared" si="147"/>
        <v>7.9999696555597549E-3</v>
      </c>
      <c r="DH76" s="94">
        <f t="shared" si="148"/>
        <v>1.0126365904913448</v>
      </c>
      <c r="DI76" s="25">
        <f t="shared" si="149"/>
        <v>1.9247015398954449E-2</v>
      </c>
      <c r="DJ76" s="40">
        <f t="shared" si="150"/>
        <v>-0.11203164638184075</v>
      </c>
      <c r="DK76" s="40"/>
      <c r="DL76" s="40">
        <f t="shared" si="151"/>
        <v>-0.11173806568603142</v>
      </c>
      <c r="DM76" s="40">
        <f t="shared" si="152"/>
        <v>-0.11140900749119655</v>
      </c>
      <c r="DN76" s="40">
        <f t="shared" si="152"/>
        <v>-0.11141572131163169</v>
      </c>
      <c r="DO76" s="40">
        <f t="shared" si="153"/>
        <v>-0.10464383041758843</v>
      </c>
      <c r="DP76" s="40">
        <f t="shared" si="154"/>
        <v>-0.11489813199807293</v>
      </c>
      <c r="DQ76" s="72">
        <f t="shared" si="155"/>
        <v>1.190284316508307E-3</v>
      </c>
      <c r="DR76" s="72">
        <f t="shared" si="156"/>
        <v>-3.9645569079054636E-6</v>
      </c>
      <c r="DS76" s="72">
        <f t="shared" si="157"/>
        <v>9.7567018043642111E-4</v>
      </c>
      <c r="DT76" s="72">
        <f t="shared" si="158"/>
        <v>1.7440425028462711E-4</v>
      </c>
      <c r="DU76" s="72">
        <f t="shared" si="159"/>
        <v>4.5180987920669659E-5</v>
      </c>
      <c r="DV76" s="72">
        <f t="shared" si="160"/>
        <v>-2.6613605706679889E-5</v>
      </c>
      <c r="DW76" s="72">
        <f t="shared" si="161"/>
        <v>7.9960195923144306E-6</v>
      </c>
      <c r="DX76" s="72">
        <f t="shared" si="162"/>
        <v>1.0351909421920482E-5</v>
      </c>
      <c r="DY76" s="72">
        <f t="shared" si="163"/>
        <v>-3.4114893709377152E-5</v>
      </c>
      <c r="DZ76" s="72">
        <f t="shared" si="164"/>
        <v>8.6897598192196661E-4</v>
      </c>
      <c r="EA76" s="72">
        <f t="shared" si="165"/>
        <v>1.0418089286430291E-5</v>
      </c>
      <c r="EB76" s="72">
        <f t="shared" si="166"/>
        <v>1.1251054940918097E-5</v>
      </c>
      <c r="EC76" s="72">
        <f t="shared" si="167"/>
        <v>-2.0110827156170599E-6</v>
      </c>
      <c r="ED76" s="72">
        <f t="shared" si="168"/>
        <v>-7.0168648961164351E-6</v>
      </c>
      <c r="EE76" s="72">
        <f t="shared" si="169"/>
        <v>-2.2492699428325693E-4</v>
      </c>
      <c r="EF76" s="72">
        <f t="shared" si="170"/>
        <v>1.9314572590181719E-6</v>
      </c>
      <c r="EG76" s="72">
        <f t="shared" si="171"/>
        <v>7.4402191429426965E-6</v>
      </c>
      <c r="EH76" s="40">
        <f t="shared" si="172"/>
        <v>1.8683726994481203E-5</v>
      </c>
      <c r="EI76" s="69">
        <f t="shared" si="173"/>
        <v>-7.7508514448101676E-5</v>
      </c>
      <c r="EJ76" s="40">
        <f t="shared" si="174"/>
        <v>2.564502076513626E-4</v>
      </c>
      <c r="EK76" s="40">
        <f t="shared" si="175"/>
        <v>2.3322829786199091E-5</v>
      </c>
      <c r="EL76" s="40">
        <f t="shared" si="176"/>
        <v>3.6152910427912932E-5</v>
      </c>
      <c r="EM76" s="69">
        <f t="shared" si="177"/>
        <v>7.7206479819481862E-6</v>
      </c>
      <c r="EN76" s="40">
        <f t="shared" si="178"/>
        <v>-1.349448811372482E-7</v>
      </c>
      <c r="EO76" s="40">
        <f t="shared" si="179"/>
        <v>-1.3921547794723962E-7</v>
      </c>
    </row>
    <row r="77" spans="1:145" x14ac:dyDescent="0.25">
      <c r="A77" s="80">
        <v>202</v>
      </c>
      <c r="B77" s="17">
        <v>3.5740680500000002</v>
      </c>
      <c r="C77" s="17"/>
      <c r="D77" s="17">
        <v>21.526625970000001</v>
      </c>
      <c r="E77" s="17">
        <v>0.52575788000000001</v>
      </c>
      <c r="F77" s="17">
        <v>0.50996321</v>
      </c>
      <c r="G77" s="17">
        <v>2.197325E-2</v>
      </c>
      <c r="H77" s="17">
        <v>0.77126656999999998</v>
      </c>
      <c r="J77" s="28" t="s">
        <v>440</v>
      </c>
      <c r="K77" s="28">
        <v>0</v>
      </c>
      <c r="L77" s="28">
        <v>8.5663675740041897E-3</v>
      </c>
      <c r="M77" s="28">
        <v>7.7821778290626401E-4</v>
      </c>
      <c r="N77" s="28">
        <v>4.12492956805039E-3</v>
      </c>
      <c r="O77" s="28">
        <v>4.12492956805039E-3</v>
      </c>
      <c r="P77" s="28">
        <v>1.2250665513649299E-2</v>
      </c>
      <c r="Q77" s="28">
        <v>0</v>
      </c>
      <c r="R77" s="5">
        <v>2.2453639555327701E-6</v>
      </c>
      <c r="S77" s="5">
        <v>1.09627692256816E-5</v>
      </c>
      <c r="T77" s="28">
        <v>1.9962386911033499E-3</v>
      </c>
      <c r="U77" s="5">
        <v>2.1316583579644701E-6</v>
      </c>
      <c r="V77" s="28">
        <v>4.26648882393866E-4</v>
      </c>
      <c r="W77" s="5">
        <v>7.4617268804047699E-5</v>
      </c>
      <c r="X77" s="5">
        <v>4.5733221999922803E-5</v>
      </c>
      <c r="Y77" s="28">
        <v>1.8104655474329899E-2</v>
      </c>
      <c r="Z77" s="5">
        <v>7.3842444484862395E-10</v>
      </c>
      <c r="AA77" s="5">
        <v>2.95375595936881E-9</v>
      </c>
      <c r="AB77" s="28">
        <v>3.5740684160342102</v>
      </c>
      <c r="AC77" s="28">
        <v>1.5794688734932699E-2</v>
      </c>
      <c r="AD77" s="28">
        <v>0.23663889283883599</v>
      </c>
      <c r="AE77" s="28">
        <v>7.0033789469623006E-2</v>
      </c>
      <c r="AF77" s="28">
        <v>6.3826973550047596E-3</v>
      </c>
      <c r="AG77" s="28">
        <v>0.17005063123839101</v>
      </c>
      <c r="AH77" s="28">
        <v>2.6857201011921499E-2</v>
      </c>
      <c r="AI77" s="28">
        <v>7.5485389724036497E-2</v>
      </c>
      <c r="AJ77" s="28">
        <v>5.7170958656459203E-4</v>
      </c>
      <c r="AK77" s="28">
        <v>1.3173406926073499E-2</v>
      </c>
      <c r="AL77" s="28">
        <v>1.84942840162315E-4</v>
      </c>
      <c r="AM77" s="28">
        <v>0</v>
      </c>
      <c r="AN77" s="28">
        <v>0</v>
      </c>
      <c r="AO77" s="28">
        <v>1.7997171370183598E-2</v>
      </c>
      <c r="AP77" s="28">
        <v>1.7997171370183598E-2</v>
      </c>
      <c r="AQ77" s="28">
        <v>0</v>
      </c>
      <c r="AR77" s="28">
        <v>0</v>
      </c>
      <c r="AS77" s="28">
        <v>2.1518310286215E-3</v>
      </c>
      <c r="AT77" s="5">
        <v>6.1817033887354802E-9</v>
      </c>
      <c r="AU77" s="5">
        <v>1.1937227127818399E-8</v>
      </c>
      <c r="AV77" s="28">
        <v>0.17221292371456701</v>
      </c>
      <c r="AW77" s="28">
        <v>2.6648414949211E-3</v>
      </c>
      <c r="AX77" s="28">
        <v>4.1668956362583099E-4</v>
      </c>
      <c r="AY77" s="28">
        <v>0</v>
      </c>
      <c r="AZ77" s="28">
        <v>0.230124743560194</v>
      </c>
      <c r="BA77" s="28">
        <v>1.1326382785650101E-3</v>
      </c>
      <c r="BB77" s="5">
        <v>7.6494455926850601E-6</v>
      </c>
      <c r="BC77" s="5">
        <v>5.6095688310543E-5</v>
      </c>
      <c r="BD77" s="5">
        <v>5.4188254876348295E-7</v>
      </c>
      <c r="BE77" s="5">
        <v>1.1001940067351199E-6</v>
      </c>
      <c r="BF77" s="28">
        <v>0</v>
      </c>
      <c r="BG77" s="28">
        <v>0</v>
      </c>
      <c r="BH77" s="28">
        <v>1.318115899603E-2</v>
      </c>
      <c r="BI77" s="28">
        <v>9.8152651994907296E-3</v>
      </c>
      <c r="BJ77" s="28">
        <v>1.7867558546492699E-4</v>
      </c>
      <c r="BK77" s="28">
        <v>1.7166884373088099E-4</v>
      </c>
      <c r="BL77" s="28">
        <v>0.78101181236462203</v>
      </c>
      <c r="BM77" s="28">
        <v>19.373927271725101</v>
      </c>
      <c r="BN77" s="28">
        <v>1.9804458693651199</v>
      </c>
      <c r="BO77" s="28">
        <v>21.5265860648048</v>
      </c>
      <c r="BP77" s="28">
        <v>0</v>
      </c>
      <c r="BQ77" s="28">
        <v>1.5063040686298801E-2</v>
      </c>
      <c r="BR77" s="28">
        <v>0</v>
      </c>
      <c r="BS77" s="28">
        <v>1.25168574215843E-3</v>
      </c>
      <c r="BT77" s="5">
        <v>4.4124902065179597E-6</v>
      </c>
      <c r="BU77" s="5">
        <v>1.4737215028908101E-5</v>
      </c>
      <c r="BV77" s="5">
        <v>1.2256068453512801E-5</v>
      </c>
      <c r="BW77" s="28">
        <v>3.3454177095079799E-4</v>
      </c>
      <c r="BX77" s="28">
        <v>3.0676368105733601E-4</v>
      </c>
      <c r="BY77" s="28">
        <v>0.12610796903718599</v>
      </c>
      <c r="BZ77" s="28">
        <v>2.9783318727712601E-3</v>
      </c>
      <c r="CA77" s="28">
        <v>1.9173229275175399E-3</v>
      </c>
      <c r="CB77" s="28">
        <v>0.236639147472676</v>
      </c>
      <c r="CC77" s="28">
        <v>1.75622007639015E-3</v>
      </c>
      <c r="CD77" s="28">
        <v>0</v>
      </c>
      <c r="CE77" s="5">
        <v>3.1974862900070001E-9</v>
      </c>
      <c r="CF77" s="28">
        <v>1.3384222512497399E-3</v>
      </c>
      <c r="CG77" s="28">
        <v>0.52575825151650402</v>
      </c>
      <c r="CH77" s="28">
        <v>0.50996356278157096</v>
      </c>
      <c r="CI77" s="28">
        <v>1.5794688734932699E-2</v>
      </c>
      <c r="CJ77" s="28">
        <v>6.7653919542320397E-4</v>
      </c>
      <c r="CK77" s="28">
        <v>0</v>
      </c>
      <c r="CL77" s="28">
        <v>6.54536483738157E-3</v>
      </c>
      <c r="CM77" s="28">
        <v>1.5692421832371501E-3</v>
      </c>
      <c r="CN77" s="28">
        <v>4.2512530410004502E-2</v>
      </c>
      <c r="CO77" s="28">
        <v>8.8704161775161501E-3</v>
      </c>
      <c r="CP77" s="28">
        <v>6.3826291219541698E-3</v>
      </c>
      <c r="CQ77" s="28">
        <v>0.17005076902726499</v>
      </c>
      <c r="CR77" s="28">
        <v>2.84003282586903E-4</v>
      </c>
      <c r="CS77" s="28">
        <v>1.51501849126694E-3</v>
      </c>
      <c r="CT77" s="28">
        <v>2.6857372090587899E-2</v>
      </c>
      <c r="CU77" s="5">
        <v>4.7472965271692101E-5</v>
      </c>
      <c r="CV77" s="28">
        <v>2.1973260668992502E-2</v>
      </c>
      <c r="CW77" s="28">
        <v>0.191316149904462</v>
      </c>
      <c r="CX77" s="28">
        <v>0</v>
      </c>
      <c r="CY77" s="28">
        <v>0</v>
      </c>
      <c r="CZ77" s="28">
        <v>1.5987222461691899E-2</v>
      </c>
      <c r="DA77" s="28">
        <v>8.56960033636535E-4</v>
      </c>
      <c r="DB77" s="28">
        <v>0</v>
      </c>
      <c r="DC77" s="28">
        <v>0.77126621251453598</v>
      </c>
      <c r="DD77" s="28">
        <v>8.1484841987631998E-4</v>
      </c>
      <c r="DE77" s="28">
        <v>2.4562384534301099E-2</v>
      </c>
      <c r="DG77" s="25">
        <f t="shared" si="147"/>
        <v>8.000010925844344E-3</v>
      </c>
      <c r="DH77" s="94">
        <f t="shared" si="148"/>
        <v>1.0126358443971153</v>
      </c>
      <c r="DI77" s="25">
        <f t="shared" si="149"/>
        <v>1.9246993149773E-2</v>
      </c>
      <c r="DJ77" s="40">
        <f t="shared" si="150"/>
        <v>1.0241388942023672E-7</v>
      </c>
      <c r="DK77" s="40"/>
      <c r="DL77" s="40">
        <f t="shared" si="151"/>
        <v>-1.8537598626555159E-6</v>
      </c>
      <c r="DM77" s="40">
        <f t="shared" si="152"/>
        <v>7.0663040562557545E-7</v>
      </c>
      <c r="DN77" s="40">
        <f t="shared" si="152"/>
        <v>6.9177847350176965E-7</v>
      </c>
      <c r="DO77" s="40">
        <f t="shared" si="153"/>
        <v>4.8554458270674395E-7</v>
      </c>
      <c r="DP77" s="40">
        <f t="shared" si="154"/>
        <v>-4.6350441976074637E-7</v>
      </c>
      <c r="DQ77" s="72">
        <f t="shared" si="155"/>
        <v>1.1936890654846337E-3</v>
      </c>
      <c r="DR77" s="72">
        <f t="shared" si="156"/>
        <v>-8.7293279923684851E-6</v>
      </c>
      <c r="DS77" s="72">
        <f t="shared" si="157"/>
        <v>9.7201179627592839E-4</v>
      </c>
      <c r="DT77" s="72">
        <f t="shared" si="158"/>
        <v>1.6135475718507137E-4</v>
      </c>
      <c r="DU77" s="72">
        <f t="shared" si="159"/>
        <v>5.0034241312692563E-6</v>
      </c>
      <c r="DV77" s="72">
        <f t="shared" si="160"/>
        <v>-2.185190536575582E-6</v>
      </c>
      <c r="DW77" s="72">
        <f t="shared" si="161"/>
        <v>-7.5612952908939073E-6</v>
      </c>
      <c r="DX77" s="72">
        <f t="shared" si="162"/>
        <v>1.1974010851880451E-5</v>
      </c>
      <c r="DY77" s="72">
        <f t="shared" si="163"/>
        <v>7.7752322596382613E-7</v>
      </c>
      <c r="DZ77" s="72">
        <f t="shared" si="164"/>
        <v>8.6803696430537783E-4</v>
      </c>
      <c r="EA77" s="72">
        <f t="shared" si="165"/>
        <v>-7.9201976493465756E-7</v>
      </c>
      <c r="EB77" s="72">
        <f t="shared" si="166"/>
        <v>-2.8202460001519532E-6</v>
      </c>
      <c r="EC77" s="72">
        <f t="shared" si="167"/>
        <v>-4.8857524896635044E-6</v>
      </c>
      <c r="ED77" s="72">
        <f t="shared" si="168"/>
        <v>-3.7249391638561263E-6</v>
      </c>
      <c r="EE77" s="72">
        <f t="shared" si="169"/>
        <v>-2.1835133318494782E-4</v>
      </c>
      <c r="EF77" s="72">
        <f t="shared" si="170"/>
        <v>-1.5368713156126573E-6</v>
      </c>
      <c r="EG77" s="72">
        <f t="shared" si="171"/>
        <v>-2.7294275433312624E-6</v>
      </c>
      <c r="EH77" s="40">
        <f t="shared" si="172"/>
        <v>6.953924162951809E-6</v>
      </c>
      <c r="EI77" s="69">
        <f t="shared" si="173"/>
        <v>-8.3184158445818621E-5</v>
      </c>
      <c r="EJ77" s="40">
        <f t="shared" si="174"/>
        <v>2.9592694734228016E-4</v>
      </c>
      <c r="EK77" s="40">
        <f t="shared" si="175"/>
        <v>-1.2204795422826542E-6</v>
      </c>
      <c r="EL77" s="40">
        <f t="shared" si="176"/>
        <v>9.9187458476382605E-7</v>
      </c>
      <c r="EM77" s="69">
        <f t="shared" si="177"/>
        <v>1.4335126956940585E-5</v>
      </c>
      <c r="EN77" s="40">
        <f t="shared" si="178"/>
        <v>-6.673557552892344E-7</v>
      </c>
      <c r="EO77" s="40">
        <f t="shared" si="179"/>
        <v>-6.8802522437776911E-7</v>
      </c>
    </row>
    <row r="78" spans="1:145" x14ac:dyDescent="0.25">
      <c r="A78" s="17">
        <v>203</v>
      </c>
      <c r="B78" s="17">
        <v>16.066211979999999</v>
      </c>
      <c r="C78" s="17"/>
      <c r="D78" s="17">
        <v>96.909565420000007</v>
      </c>
      <c r="E78" s="17">
        <v>2.5656440800000002</v>
      </c>
      <c r="F78" s="17">
        <v>2.4881237</v>
      </c>
      <c r="G78" s="17">
        <v>0.15991575999999999</v>
      </c>
      <c r="H78" s="17">
        <v>4.6031234300000001</v>
      </c>
      <c r="J78" s="28" t="s">
        <v>441</v>
      </c>
      <c r="K78" s="28">
        <v>0</v>
      </c>
      <c r="L78" s="5">
        <v>5.11264984010978E-2</v>
      </c>
      <c r="M78" s="5">
        <v>4.6446715372101604E-3</v>
      </c>
      <c r="N78" s="5">
        <v>2.4618706293754799E-2</v>
      </c>
      <c r="O78" s="5">
        <v>2.4618706293754799E-2</v>
      </c>
      <c r="P78" s="5">
        <v>7.3114958911357705E-2</v>
      </c>
      <c r="Q78" s="28">
        <v>0</v>
      </c>
      <c r="R78" s="5">
        <v>1.09552527874689E-5</v>
      </c>
      <c r="S78" s="5">
        <v>5.3486841162497101E-5</v>
      </c>
      <c r="T78" s="5">
        <v>1.19139366733731E-2</v>
      </c>
      <c r="U78" s="5">
        <v>1.0400411089821799E-5</v>
      </c>
      <c r="V78" s="5">
        <v>2.5463912081526898E-3</v>
      </c>
      <c r="W78" s="5">
        <v>3.6406267740317501E-4</v>
      </c>
      <c r="X78" s="5">
        <v>2.2313651570517499E-4</v>
      </c>
      <c r="Y78" s="5">
        <v>0.108053423819397</v>
      </c>
      <c r="Z78" s="5">
        <v>3.6027359358895898E-9</v>
      </c>
      <c r="AA78" s="5">
        <v>1.44111939681542E-8</v>
      </c>
      <c r="AB78" s="28">
        <v>16.066171817214698</v>
      </c>
      <c r="AC78" s="5">
        <v>7.7520398816117997E-2</v>
      </c>
      <c r="AD78" s="28">
        <v>1.15456694059094</v>
      </c>
      <c r="AE78" s="28">
        <v>0.34169663299106501</v>
      </c>
      <c r="AF78" s="5">
        <v>3.1141337213467998E-2</v>
      </c>
      <c r="AG78" s="28">
        <v>0.82967892987648595</v>
      </c>
      <c r="AH78" s="5">
        <v>0.131036952771485</v>
      </c>
      <c r="AI78" s="28">
        <v>0.45051641420526101</v>
      </c>
      <c r="AJ78" s="5">
        <v>3.4121537596521101E-3</v>
      </c>
      <c r="AK78" s="5">
        <v>7.8622572941682206E-2</v>
      </c>
      <c r="AL78" s="5">
        <v>1.10378247348666E-3</v>
      </c>
      <c r="AM78" s="28">
        <v>0</v>
      </c>
      <c r="AN78" s="28">
        <v>0</v>
      </c>
      <c r="AO78" s="5">
        <v>0.107411658944757</v>
      </c>
      <c r="AP78" s="5">
        <v>0.107411658944757</v>
      </c>
      <c r="AQ78" s="28">
        <v>0</v>
      </c>
      <c r="AR78" s="28">
        <v>0</v>
      </c>
      <c r="AS78" s="5">
        <v>1.2842682045833999E-2</v>
      </c>
      <c r="AT78" s="5">
        <v>3.0161316789078301E-8</v>
      </c>
      <c r="AU78" s="5">
        <v>5.8242265078236497E-8</v>
      </c>
      <c r="AV78" s="28">
        <v>0.775276115676514</v>
      </c>
      <c r="AW78" s="5">
        <v>1.5904559593688101E-2</v>
      </c>
      <c r="AX78" s="5">
        <v>2.4869303192623302E-3</v>
      </c>
      <c r="AY78" s="28">
        <v>0</v>
      </c>
      <c r="AZ78" s="28">
        <v>1.37344401333402</v>
      </c>
      <c r="BA78" s="5">
        <v>6.7597042587785204E-3</v>
      </c>
      <c r="BB78" s="5">
        <v>3.7322211015393702E-5</v>
      </c>
      <c r="BC78" s="5">
        <v>2.7369334810429998E-4</v>
      </c>
      <c r="BD78" s="5">
        <v>2.6438631591130798E-6</v>
      </c>
      <c r="BE78" s="5">
        <v>5.3678808622276597E-6</v>
      </c>
      <c r="BF78" s="28">
        <v>0</v>
      </c>
      <c r="BG78" s="28">
        <v>0</v>
      </c>
      <c r="BH78" s="5">
        <v>7.8667668730302995E-2</v>
      </c>
      <c r="BI78" s="5">
        <v>4.7888858612080198E-2</v>
      </c>
      <c r="BJ78" s="5">
        <v>8.7176353224535197E-4</v>
      </c>
      <c r="BK78" s="5">
        <v>8.3757568742869504E-4</v>
      </c>
      <c r="BL78" s="28">
        <v>4.6612909164062399</v>
      </c>
      <c r="BM78" s="28">
        <v>87.218536836477696</v>
      </c>
      <c r="BN78" s="28">
        <v>8.9156729597601299</v>
      </c>
      <c r="BO78" s="28">
        <v>96.909485911914302</v>
      </c>
      <c r="BP78" s="28">
        <v>0</v>
      </c>
      <c r="BQ78" s="5">
        <v>8.9900173443123496E-2</v>
      </c>
      <c r="BR78" s="28">
        <v>0</v>
      </c>
      <c r="BS78" s="5">
        <v>7.3375337489045697E-3</v>
      </c>
      <c r="BT78" s="5">
        <v>2.1528291451027E-5</v>
      </c>
      <c r="BU78" s="5">
        <v>7.1902900510921003E-5</v>
      </c>
      <c r="BV78" s="5">
        <v>5.97978842242762E-5</v>
      </c>
      <c r="BW78" s="5">
        <v>1.80553834113218E-3</v>
      </c>
      <c r="BX78" s="5">
        <v>1.49670442081824E-3</v>
      </c>
      <c r="BY78" s="28">
        <v>0.752645487656873</v>
      </c>
      <c r="BZ78" s="5">
        <v>1.4531367251442599E-2</v>
      </c>
      <c r="CA78" s="5">
        <v>9.3546832233778101E-3</v>
      </c>
      <c r="CB78" s="28">
        <v>1.15456745867711</v>
      </c>
      <c r="CC78" s="5">
        <v>8.5686410158898104E-3</v>
      </c>
      <c r="CD78" s="28">
        <v>0</v>
      </c>
      <c r="CE78" s="5">
        <v>1.5600368171872301E-8</v>
      </c>
      <c r="CF78" s="5">
        <v>6.5302038724185099E-3</v>
      </c>
      <c r="CG78" s="28">
        <v>2.5656432642184299</v>
      </c>
      <c r="CH78" s="28">
        <v>2.48812286540231</v>
      </c>
      <c r="CI78" s="5">
        <v>7.7520398816117997E-2</v>
      </c>
      <c r="CJ78" s="5">
        <v>3.3008465748441602E-3</v>
      </c>
      <c r="CK78" s="28">
        <v>0</v>
      </c>
      <c r="CL78" s="5">
        <v>3.1935084905504403E-2</v>
      </c>
      <c r="CM78" s="5">
        <v>7.6563830971632003E-3</v>
      </c>
      <c r="CN78" s="28">
        <v>0.20742000473993699</v>
      </c>
      <c r="CO78" s="5">
        <v>4.32789530250169E-2</v>
      </c>
      <c r="CP78" s="5">
        <v>3.1140971246217699E-2</v>
      </c>
      <c r="CQ78" s="28">
        <v>0.82968026367279002</v>
      </c>
      <c r="CR78" s="5">
        <v>1.6949971897683401E-3</v>
      </c>
      <c r="CS78" s="5">
        <v>7.3918053098320597E-3</v>
      </c>
      <c r="CT78" s="5">
        <v>0.13103787430347699</v>
      </c>
      <c r="CU78" s="5">
        <v>2.31620066469352E-4</v>
      </c>
      <c r="CV78" s="28">
        <v>0.159915822241328</v>
      </c>
      <c r="CW78" s="28">
        <v>1.1418252253543799</v>
      </c>
      <c r="CX78" s="28">
        <v>0</v>
      </c>
      <c r="CY78" s="28">
        <v>0</v>
      </c>
      <c r="CZ78" s="5">
        <v>9.5415615729536996E-2</v>
      </c>
      <c r="DA78" s="5">
        <v>5.1145630396005198E-3</v>
      </c>
      <c r="DB78" s="28">
        <v>0</v>
      </c>
      <c r="DC78" s="28">
        <v>4.6031219652000397</v>
      </c>
      <c r="DD78" s="5">
        <v>4.8631828584577499E-3</v>
      </c>
      <c r="DE78" s="28">
        <v>0.146594580731052</v>
      </c>
      <c r="DG78" s="25">
        <f t="shared" si="147"/>
        <v>8.0000023566444232E-3</v>
      </c>
      <c r="DH78" s="94">
        <f t="shared" si="148"/>
        <v>1.012636847697272</v>
      </c>
      <c r="DI78" s="25">
        <f t="shared" si="149"/>
        <v>1.9246983048136952E-2</v>
      </c>
      <c r="DJ78" s="40">
        <f t="shared" si="150"/>
        <v>-2.4998291663377196E-6</v>
      </c>
      <c r="DK78" s="40"/>
      <c r="DL78" s="40">
        <f t="shared" si="151"/>
        <v>-8.2043589154463126E-7</v>
      </c>
      <c r="DM78" s="40">
        <f t="shared" si="152"/>
        <v>-3.1796365546378743E-7</v>
      </c>
      <c r="DN78" s="40">
        <f t="shared" si="152"/>
        <v>-3.3543255508928933E-7</v>
      </c>
      <c r="DO78" s="40">
        <f t="shared" si="153"/>
        <v>3.8921322081232086E-7</v>
      </c>
      <c r="DP78" s="40">
        <f t="shared" si="154"/>
        <v>-3.1821870143460424E-7</v>
      </c>
      <c r="DQ78" s="72">
        <f t="shared" si="155"/>
        <v>1.1948733890292879E-3</v>
      </c>
      <c r="DR78" s="72">
        <f t="shared" si="156"/>
        <v>4.350302884675211E-6</v>
      </c>
      <c r="DS78" s="72">
        <f t="shared" si="157"/>
        <v>9.6170604844705236E-4</v>
      </c>
      <c r="DT78" s="72">
        <f t="shared" si="158"/>
        <v>1.4901699017340439E-4</v>
      </c>
      <c r="DU78" s="72">
        <f t="shared" si="159"/>
        <v>5.5298543185872224E-6</v>
      </c>
      <c r="DV78" s="72">
        <f t="shared" si="160"/>
        <v>1.2408428573785327E-5</v>
      </c>
      <c r="DW78" s="72">
        <f t="shared" si="161"/>
        <v>3.741288560678761E-6</v>
      </c>
      <c r="DX78" s="72">
        <f t="shared" si="162"/>
        <v>-4.421085085727082E-6</v>
      </c>
      <c r="DY78" s="72">
        <f t="shared" si="163"/>
        <v>-4.2994433530720731E-6</v>
      </c>
      <c r="DZ78" s="72">
        <f t="shared" si="164"/>
        <v>8.657237074781146E-4</v>
      </c>
      <c r="EA78" s="72">
        <f t="shared" si="165"/>
        <v>-2.1986849729519904E-6</v>
      </c>
      <c r="EB78" s="72">
        <f t="shared" si="166"/>
        <v>3.9831854509786981E-6</v>
      </c>
      <c r="EC78" s="72">
        <f t="shared" si="167"/>
        <v>6.4609158251161299E-7</v>
      </c>
      <c r="ED78" s="72">
        <f t="shared" si="168"/>
        <v>-1.4485282926965121E-6</v>
      </c>
      <c r="EE78" s="72">
        <f t="shared" si="169"/>
        <v>-2.3099956378093986E-4</v>
      </c>
      <c r="EF78" s="72">
        <f t="shared" si="170"/>
        <v>-6.9550648545343131E-7</v>
      </c>
      <c r="EG78" s="72">
        <f t="shared" si="171"/>
        <v>-3.2085286818645462E-6</v>
      </c>
      <c r="EH78" s="40">
        <f t="shared" si="172"/>
        <v>-3.18674562628941E-6</v>
      </c>
      <c r="EI78" s="69">
        <f t="shared" si="173"/>
        <v>-9.7950050969853212E-5</v>
      </c>
      <c r="EJ78" s="40">
        <f t="shared" si="174"/>
        <v>2.8011298612214158E-4</v>
      </c>
      <c r="EK78" s="40">
        <f t="shared" si="175"/>
        <v>-5.1030670409546292E-6</v>
      </c>
      <c r="EL78" s="40">
        <f t="shared" si="176"/>
        <v>5.5148658243688659E-6</v>
      </c>
      <c r="EM78" s="69">
        <f t="shared" si="177"/>
        <v>3.5148728551530401E-7</v>
      </c>
      <c r="EN78" s="40">
        <f t="shared" si="178"/>
        <v>-8.0757870625637723E-7</v>
      </c>
      <c r="EO78" s="40">
        <f t="shared" si="179"/>
        <v>-8.327397712642469E-7</v>
      </c>
    </row>
    <row r="79" spans="1:145" x14ac:dyDescent="0.25">
      <c r="A79" s="17">
        <v>204</v>
      </c>
      <c r="B79" s="17">
        <v>304.91919234</v>
      </c>
      <c r="C79" s="17"/>
      <c r="D79" s="17">
        <v>1922.5112011000001</v>
      </c>
      <c r="E79" s="17">
        <v>48.514616850000003</v>
      </c>
      <c r="F79" s="17">
        <v>47.055654879999999</v>
      </c>
      <c r="G79" s="17">
        <v>1.8793970200000001</v>
      </c>
      <c r="H79" s="17">
        <v>64.233958810000004</v>
      </c>
      <c r="J79" s="28" t="s">
        <v>561</v>
      </c>
      <c r="K79" s="28">
        <v>0</v>
      </c>
      <c r="L79" s="5">
        <v>0.71344035275274598</v>
      </c>
      <c r="M79" s="5">
        <v>6.4813416696539297E-2</v>
      </c>
      <c r="N79" s="5">
        <v>0.34354029095434702</v>
      </c>
      <c r="O79" s="5">
        <v>0.34354029095434702</v>
      </c>
      <c r="P79" s="5">
        <v>1.0202790844756</v>
      </c>
      <c r="Q79" s="28">
        <v>0</v>
      </c>
      <c r="R79" s="5">
        <v>2.0718563468311301E-4</v>
      </c>
      <c r="S79" s="5">
        <v>1.0115551954672901E-3</v>
      </c>
      <c r="T79" s="5">
        <v>0.16625254774593901</v>
      </c>
      <c r="U79" s="5">
        <v>1.96694671458192E-4</v>
      </c>
      <c r="V79" s="5">
        <v>3.5533019645254203E-2</v>
      </c>
      <c r="W79" s="5">
        <v>6.8851811923698004E-3</v>
      </c>
      <c r="X79" s="5">
        <v>4.2199544745559004E-3</v>
      </c>
      <c r="Y79" s="5">
        <v>1.50782179448072</v>
      </c>
      <c r="Z79" s="5">
        <v>6.8136598378500505E-8</v>
      </c>
      <c r="AA79" s="5">
        <v>2.7254881859819101E-7</v>
      </c>
      <c r="AB79" s="28">
        <v>304.91910646670698</v>
      </c>
      <c r="AC79" s="5">
        <v>1.4589617332738001</v>
      </c>
      <c r="AD79" s="28">
        <v>21.835277148541898</v>
      </c>
      <c r="AE79" s="28">
        <v>6.4621976774307299</v>
      </c>
      <c r="AF79" s="5">
        <v>0.58894750243886296</v>
      </c>
      <c r="AG79" s="28">
        <v>15.690987615535899</v>
      </c>
      <c r="AH79" s="5">
        <v>2.4781858165644199</v>
      </c>
      <c r="AI79" s="28">
        <v>6.2867048679706903</v>
      </c>
      <c r="AJ79" s="5">
        <v>4.7614422338001498E-2</v>
      </c>
      <c r="AK79" s="5">
        <v>1.0971318506258301</v>
      </c>
      <c r="AL79" s="5">
        <v>1.54028395200537E-2</v>
      </c>
      <c r="AM79" s="28">
        <v>0</v>
      </c>
      <c r="AN79" s="28">
        <v>0</v>
      </c>
      <c r="AO79" s="5">
        <v>1.49886829067941</v>
      </c>
      <c r="AP79" s="5">
        <v>1.49886829067941</v>
      </c>
      <c r="AQ79" s="28">
        <v>0</v>
      </c>
      <c r="AR79" s="28">
        <v>0</v>
      </c>
      <c r="AS79" s="5">
        <v>0.179212814241306</v>
      </c>
      <c r="AT79" s="5">
        <v>5.7040474078605697E-7</v>
      </c>
      <c r="AU79" s="5">
        <v>1.1014799689699401E-6</v>
      </c>
      <c r="AV79" s="28">
        <v>15.380085561379399</v>
      </c>
      <c r="AW79" s="5">
        <v>0.22193904960619901</v>
      </c>
      <c r="AX79" s="5">
        <v>3.47031593750999E-2</v>
      </c>
      <c r="AY79" s="28">
        <v>0</v>
      </c>
      <c r="AZ79" s="28">
        <v>19.165644381540599</v>
      </c>
      <c r="BA79" s="5">
        <v>9.4327789950230695E-2</v>
      </c>
      <c r="BB79" s="5">
        <v>7.05835083252038E-4</v>
      </c>
      <c r="BC79" s="5">
        <v>5.1761184322932996E-3</v>
      </c>
      <c r="BD79" s="5">
        <v>5.0001609374052599E-5</v>
      </c>
      <c r="BE79" s="5">
        <v>1.01517915309446E-4</v>
      </c>
      <c r="BF79" s="28">
        <v>0</v>
      </c>
      <c r="BG79" s="28">
        <v>0</v>
      </c>
      <c r="BH79" s="5">
        <v>1.09776251308685</v>
      </c>
      <c r="BI79" s="5">
        <v>0.90568030556060697</v>
      </c>
      <c r="BJ79" s="5">
        <v>1.6486881948003899E-2</v>
      </c>
      <c r="BK79" s="5">
        <v>1.5840344582416999E-2</v>
      </c>
      <c r="BL79" s="28">
        <v>65.045644383449897</v>
      </c>
      <c r="BM79" s="28">
        <v>1730.25954198978</v>
      </c>
      <c r="BN79" s="28">
        <v>176.87097229341299</v>
      </c>
      <c r="BO79" s="28">
        <v>1922.5105998445699</v>
      </c>
      <c r="BP79" s="28">
        <v>0</v>
      </c>
      <c r="BQ79" s="5">
        <v>1.2545060885596599</v>
      </c>
      <c r="BR79" s="28">
        <v>0</v>
      </c>
      <c r="BS79" s="5">
        <v>0.105340639119914</v>
      </c>
      <c r="BT79" s="5">
        <v>4.0714676719742901E-4</v>
      </c>
      <c r="BU79" s="5">
        <v>1.3598265491603101E-3</v>
      </c>
      <c r="BV79" s="5">
        <v>1.1309012119909299E-3</v>
      </c>
      <c r="BW79" s="5">
        <v>2.9438187359799799E-2</v>
      </c>
      <c r="BX79" s="5">
        <v>2.8305819650898002E-2</v>
      </c>
      <c r="BY79" s="28">
        <v>10.5027434415251</v>
      </c>
      <c r="BZ79" s="5">
        <v>0.27481881865330599</v>
      </c>
      <c r="CA79" s="5">
        <v>0.176916825123872</v>
      </c>
      <c r="CB79" s="28">
        <v>21.835295667366601</v>
      </c>
      <c r="CC79" s="5">
        <v>0.16205090472174899</v>
      </c>
      <c r="CD79" s="28">
        <v>0</v>
      </c>
      <c r="CE79" s="5">
        <v>2.9503750613160502E-7</v>
      </c>
      <c r="CF79" s="5">
        <v>0.123499848432238</v>
      </c>
      <c r="CG79" s="28">
        <v>48.514601676394498</v>
      </c>
      <c r="CH79" s="28">
        <v>47.055639943120703</v>
      </c>
      <c r="CI79" s="5">
        <v>1.4589617332738001</v>
      </c>
      <c r="CJ79" s="5">
        <v>6.2425994697883999E-2</v>
      </c>
      <c r="CK79" s="28">
        <v>0</v>
      </c>
      <c r="CL79" s="5">
        <v>0.60395863026835706</v>
      </c>
      <c r="CM79" s="5">
        <v>0.14479837078434901</v>
      </c>
      <c r="CN79" s="5">
        <v>3.92275247055451</v>
      </c>
      <c r="CO79" s="5">
        <v>0.81849649189525797</v>
      </c>
      <c r="CP79" s="5">
        <v>0.588940612995144</v>
      </c>
      <c r="CQ79" s="28">
        <v>15.6910044808942</v>
      </c>
      <c r="CR79" s="5">
        <v>2.3652883735070501E-2</v>
      </c>
      <c r="CS79" s="5">
        <v>0.13979465048474099</v>
      </c>
      <c r="CT79" s="5">
        <v>2.4781999261451602</v>
      </c>
      <c r="CU79" s="5">
        <v>4.3804304524435404E-3</v>
      </c>
      <c r="CV79" s="28">
        <v>1.8793980588303301</v>
      </c>
      <c r="CW79" s="28">
        <v>15.933542379583001</v>
      </c>
      <c r="CX79" s="28">
        <v>0</v>
      </c>
      <c r="CY79" s="28">
        <v>0</v>
      </c>
      <c r="CZ79" s="5">
        <v>1.33147024815666</v>
      </c>
      <c r="DA79" s="5">
        <v>7.1370952990360295E-2</v>
      </c>
      <c r="DB79" s="28">
        <v>0</v>
      </c>
      <c r="DC79" s="28">
        <v>64.233940375998202</v>
      </c>
      <c r="DD79" s="5">
        <v>6.78634354508727E-2</v>
      </c>
      <c r="DE79" s="5">
        <v>2.0456469528431298</v>
      </c>
      <c r="DG79" s="25">
        <f t="shared" si="147"/>
        <v>8.0000003966806937E-3</v>
      </c>
      <c r="DH79" s="94">
        <f t="shared" si="148"/>
        <v>1.0126366840131606</v>
      </c>
      <c r="DI79" s="25">
        <f t="shared" si="149"/>
        <v>1.9247008576556673E-2</v>
      </c>
      <c r="DJ79" s="40">
        <f t="shared" si="150"/>
        <v>-2.8162639536690636E-7</v>
      </c>
      <c r="DK79" s="40"/>
      <c r="DL79" s="40">
        <f t="shared" si="151"/>
        <v>-3.1274482553822381E-7</v>
      </c>
      <c r="DM79" s="40">
        <f t="shared" si="152"/>
        <v>-3.1276358528048134E-7</v>
      </c>
      <c r="DN79" s="40">
        <f t="shared" si="152"/>
        <v>-3.1743005881424732E-7</v>
      </c>
      <c r="DO79" s="40">
        <f t="shared" si="153"/>
        <v>5.5274660911200148E-7</v>
      </c>
      <c r="DP79" s="40">
        <f t="shared" si="154"/>
        <v>-2.8698218425045666E-7</v>
      </c>
      <c r="DQ79" s="72">
        <f t="shared" si="155"/>
        <v>1.1957262172263986E-3</v>
      </c>
      <c r="DR79" s="72">
        <f t="shared" si="156"/>
        <v>-6.5248070117239299E-7</v>
      </c>
      <c r="DS79" s="72">
        <f t="shared" si="157"/>
        <v>9.6598286568788151E-4</v>
      </c>
      <c r="DT79" s="72">
        <f t="shared" si="158"/>
        <v>1.511817242779285E-4</v>
      </c>
      <c r="DU79" s="72">
        <f t="shared" si="159"/>
        <v>1.0658744733313433E-5</v>
      </c>
      <c r="DV79" s="72">
        <f t="shared" si="160"/>
        <v>6.8314305860280676E-7</v>
      </c>
      <c r="DW79" s="72">
        <f t="shared" si="161"/>
        <v>4.178563228540385E-7</v>
      </c>
      <c r="DX79" s="72">
        <f t="shared" si="162"/>
        <v>7.5841464433949274E-6</v>
      </c>
      <c r="DY79" s="72">
        <f t="shared" si="163"/>
        <v>7.707946815521406E-6</v>
      </c>
      <c r="DZ79" s="72">
        <f t="shared" si="164"/>
        <v>8.6564470902249387E-4</v>
      </c>
      <c r="EA79" s="72">
        <f t="shared" si="165"/>
        <v>6.7290027611661885E-7</v>
      </c>
      <c r="EB79" s="72">
        <f t="shared" si="166"/>
        <v>-1.7965776512217107E-6</v>
      </c>
      <c r="EC79" s="72">
        <f t="shared" si="167"/>
        <v>-2.5116559924704797E-7</v>
      </c>
      <c r="ED79" s="72">
        <f t="shared" si="168"/>
        <v>2.4027763119804261E-6</v>
      </c>
      <c r="EE79" s="72">
        <f t="shared" si="169"/>
        <v>-2.3092164555937585E-4</v>
      </c>
      <c r="EF79" s="72">
        <f t="shared" si="170"/>
        <v>5.8449093662087548E-8</v>
      </c>
      <c r="EG79" s="72">
        <f t="shared" si="171"/>
        <v>-1.1872428667992041E-6</v>
      </c>
      <c r="EH79" s="40">
        <f t="shared" si="172"/>
        <v>4.0882805745897547E-6</v>
      </c>
      <c r="EI79" s="69">
        <f t="shared" si="173"/>
        <v>-8.2692367177446448E-5</v>
      </c>
      <c r="EJ79" s="40">
        <f t="shared" si="174"/>
        <v>2.8371698576144138E-4</v>
      </c>
      <c r="EK79" s="40">
        <f t="shared" si="175"/>
        <v>-1.1447873079931564E-5</v>
      </c>
      <c r="EL79" s="40">
        <f t="shared" si="176"/>
        <v>3.1887147897161924E-6</v>
      </c>
      <c r="EM79" s="69">
        <f t="shared" si="177"/>
        <v>-2.05961694053419E-6</v>
      </c>
      <c r="EN79" s="40">
        <f t="shared" si="178"/>
        <v>-9.1070744398855227E-7</v>
      </c>
      <c r="EO79" s="40">
        <f t="shared" si="179"/>
        <v>-9.3894395973243302E-7</v>
      </c>
    </row>
    <row r="80" spans="1:145" x14ac:dyDescent="0.25">
      <c r="A80" s="73">
        <v>206</v>
      </c>
      <c r="B80" s="17">
        <v>10.14681015</v>
      </c>
      <c r="C80" s="17"/>
      <c r="D80" s="17">
        <v>65.010873230000001</v>
      </c>
      <c r="E80" s="17">
        <v>1.8311684100000001</v>
      </c>
      <c r="F80" s="17">
        <v>1.7723581100000001</v>
      </c>
      <c r="G80" s="17">
        <v>0.62214161000000001</v>
      </c>
      <c r="H80" s="17">
        <v>3.29457662</v>
      </c>
      <c r="J80" s="28" t="s">
        <v>565</v>
      </c>
      <c r="K80" s="28">
        <v>0</v>
      </c>
      <c r="L80" s="28">
        <v>3.6592577326124198E-2</v>
      </c>
      <c r="M80" s="28">
        <v>3.3242792706878899E-3</v>
      </c>
      <c r="N80" s="28">
        <v>1.7620229053588801E-2</v>
      </c>
      <c r="O80" s="28">
        <v>1.7620229053588801E-2</v>
      </c>
      <c r="P80" s="28">
        <v>5.2330416590882702E-2</v>
      </c>
      <c r="Q80" s="28">
        <v>0</v>
      </c>
      <c r="R80" s="5">
        <v>7.8036662863693693E-6</v>
      </c>
      <c r="S80" s="5">
        <v>3.8100089838346002E-5</v>
      </c>
      <c r="T80" s="28">
        <v>8.5270367162574301E-3</v>
      </c>
      <c r="U80" s="5">
        <v>7.4084729184896101E-6</v>
      </c>
      <c r="V80" s="28">
        <v>1.82249085001184E-3</v>
      </c>
      <c r="W80" s="28">
        <v>2.59330753925605E-4</v>
      </c>
      <c r="X80" s="5">
        <v>1.5894487893869399E-4</v>
      </c>
      <c r="Y80" s="28">
        <v>7.7336627289913196E-2</v>
      </c>
      <c r="Z80" s="5">
        <v>2.56634523278052E-9</v>
      </c>
      <c r="AA80" s="5">
        <v>1.0265483886969E-8</v>
      </c>
      <c r="AB80" s="28">
        <v>10.1468195924756</v>
      </c>
      <c r="AC80" s="28">
        <v>5.8810315426291199E-2</v>
      </c>
      <c r="AD80" s="28">
        <v>0.82242914069346296</v>
      </c>
      <c r="AE80" s="28">
        <v>0.24339963954430399</v>
      </c>
      <c r="AF80" s="28">
        <v>2.2182862811885098E-2</v>
      </c>
      <c r="AG80" s="28">
        <v>0.59100353290673802</v>
      </c>
      <c r="AH80" s="28">
        <v>9.3341262256320404E-2</v>
      </c>
      <c r="AI80" s="28">
        <v>0.32244691854990898</v>
      </c>
      <c r="AJ80" s="28">
        <v>2.44219172727723E-3</v>
      </c>
      <c r="AK80" s="28">
        <v>5.6272257271780202E-2</v>
      </c>
      <c r="AL80" s="28">
        <v>7.9002472024449204E-4</v>
      </c>
      <c r="AM80" s="28">
        <v>0</v>
      </c>
      <c r="AN80" s="28">
        <v>0</v>
      </c>
      <c r="AO80" s="28">
        <v>7.6877495575874796E-2</v>
      </c>
      <c r="AP80" s="28">
        <v>7.6877495575874796E-2</v>
      </c>
      <c r="AQ80" s="28">
        <v>0</v>
      </c>
      <c r="AR80" s="28">
        <v>0</v>
      </c>
      <c r="AS80" s="28">
        <v>9.1918442136940098E-3</v>
      </c>
      <c r="AT80" s="5">
        <v>2.14847072694103E-8</v>
      </c>
      <c r="AU80" s="5">
        <v>4.1487526989533497E-8</v>
      </c>
      <c r="AV80" s="28">
        <v>0.52008691656056905</v>
      </c>
      <c r="AW80" s="28">
        <v>1.13832941770421E-2</v>
      </c>
      <c r="AX80" s="28">
        <v>1.7799404558496801E-3</v>
      </c>
      <c r="AY80" s="28">
        <v>0</v>
      </c>
      <c r="AZ80" s="28">
        <v>0.983010111434095</v>
      </c>
      <c r="BA80" s="28">
        <v>4.8380869141354801E-3</v>
      </c>
      <c r="BB80" s="5">
        <v>2.6585212498002E-5</v>
      </c>
      <c r="BC80" s="5">
        <v>1.94958779080341E-4</v>
      </c>
      <c r="BD80" s="5">
        <v>1.88329469733295E-6</v>
      </c>
      <c r="BE80" s="5">
        <v>3.8237162210574396E-6</v>
      </c>
      <c r="BF80" s="28">
        <v>0</v>
      </c>
      <c r="BG80" s="28">
        <v>0</v>
      </c>
      <c r="BH80" s="28">
        <v>5.6304556013988302E-2</v>
      </c>
      <c r="BI80" s="28">
        <v>3.4112542535425498E-2</v>
      </c>
      <c r="BJ80" s="28">
        <v>6.2098061586115204E-4</v>
      </c>
      <c r="BK80" s="28">
        <v>5.9662891251508702E-4</v>
      </c>
      <c r="BL80" s="28">
        <v>3.3362079399461</v>
      </c>
      <c r="BM80" s="28">
        <v>58.509801881644798</v>
      </c>
      <c r="BN80" s="28">
        <v>5.9810033256722699</v>
      </c>
      <c r="BO80" s="28">
        <v>65.010892123877696</v>
      </c>
      <c r="BP80" s="28">
        <v>0</v>
      </c>
      <c r="BQ80" s="28">
        <v>6.4343866548719306E-2</v>
      </c>
      <c r="BR80" s="28">
        <v>0</v>
      </c>
      <c r="BS80" s="28">
        <v>5.2497448083907898E-3</v>
      </c>
      <c r="BT80" s="5">
        <v>1.5335365774345899E-5</v>
      </c>
      <c r="BU80" s="5">
        <v>5.1218508330715299E-5</v>
      </c>
      <c r="BV80" s="5">
        <v>4.2595452173481703E-5</v>
      </c>
      <c r="BW80" s="28">
        <v>1.2893619052343199E-3</v>
      </c>
      <c r="BX80" s="28">
        <v>1.0661415257086401E-3</v>
      </c>
      <c r="BY80" s="28">
        <v>0.53868796461581603</v>
      </c>
      <c r="BZ80" s="28">
        <v>1.0351093878315801E-2</v>
      </c>
      <c r="CA80" s="28">
        <v>6.6635912189906103E-3</v>
      </c>
      <c r="CB80" s="28">
        <v>0.82242940524810204</v>
      </c>
      <c r="CC80" s="28">
        <v>6.1036538302551204E-3</v>
      </c>
      <c r="CD80" s="28">
        <v>0</v>
      </c>
      <c r="CE80" s="5">
        <v>1.11125977612063E-8</v>
      </c>
      <c r="CF80" s="28">
        <v>4.6516427189602898E-3</v>
      </c>
      <c r="CG80" s="28">
        <v>1.8311679652331101</v>
      </c>
      <c r="CH80" s="28">
        <v>1.7723576498068101</v>
      </c>
      <c r="CI80" s="28">
        <v>5.8810315426291199E-2</v>
      </c>
      <c r="CJ80" s="28">
        <v>2.3512856804290098E-3</v>
      </c>
      <c r="CK80" s="28">
        <v>0</v>
      </c>
      <c r="CL80" s="28">
        <v>2.2748211996450499E-2</v>
      </c>
      <c r="CM80" s="28">
        <v>5.4538513092698797E-3</v>
      </c>
      <c r="CN80" s="28">
        <v>0.14775111140506</v>
      </c>
      <c r="CO80" s="28">
        <v>3.08287526799935E-2</v>
      </c>
      <c r="CP80" s="28">
        <v>2.2182554054575299E-2</v>
      </c>
      <c r="CQ80" s="28">
        <v>0.59100413917778505</v>
      </c>
      <c r="CR80" s="28">
        <v>1.2131446674272599E-3</v>
      </c>
      <c r="CS80" s="28">
        <v>5.2653828050507898E-3</v>
      </c>
      <c r="CT80" s="28">
        <v>9.3341843174214803E-2</v>
      </c>
      <c r="CU80" s="5">
        <v>1.6498910365581401E-4</v>
      </c>
      <c r="CV80" s="28">
        <v>0.62214172941571999</v>
      </c>
      <c r="CW80" s="28">
        <v>0.81723543564979495</v>
      </c>
      <c r="CX80" s="28">
        <v>0</v>
      </c>
      <c r="CY80" s="28">
        <v>0</v>
      </c>
      <c r="CZ80" s="28">
        <v>6.8291505214702702E-2</v>
      </c>
      <c r="DA80" s="28">
        <v>3.6606169852014701E-3</v>
      </c>
      <c r="DB80" s="28">
        <v>0</v>
      </c>
      <c r="DC80" s="28">
        <v>3.2945746457448002</v>
      </c>
      <c r="DD80" s="28">
        <v>3.4807049282671101E-3</v>
      </c>
      <c r="DE80" s="28">
        <v>0.10492178869855601</v>
      </c>
      <c r="DG80" s="25">
        <f t="shared" si="147"/>
        <v>7.9999966093304477E-3</v>
      </c>
      <c r="DH80" s="94">
        <f t="shared" si="148"/>
        <v>1.0126369254541165</v>
      </c>
      <c r="DI80" s="25">
        <f t="shared" si="149"/>
        <v>1.9246985809632623E-2</v>
      </c>
      <c r="DJ80" s="40">
        <f t="shared" si="150"/>
        <v>9.3058561853957593E-7</v>
      </c>
      <c r="DK80" s="40"/>
      <c r="DL80" s="40">
        <f t="shared" si="151"/>
        <v>2.9062642532945781E-7</v>
      </c>
      <c r="DM80" s="40">
        <f t="shared" si="152"/>
        <v>-2.428869390469082E-7</v>
      </c>
      <c r="DN80" s="40">
        <f t="shared" si="152"/>
        <v>-2.5965022948971539E-7</v>
      </c>
      <c r="DO80" s="40">
        <f t="shared" si="153"/>
        <v>1.9194298863740677E-7</v>
      </c>
      <c r="DP80" s="40">
        <f t="shared" si="154"/>
        <v>-5.9924397805199818E-7</v>
      </c>
      <c r="DQ80" s="72">
        <f t="shared" si="155"/>
        <v>1.1936121090946475E-3</v>
      </c>
      <c r="DR80" s="72">
        <f t="shared" si="156"/>
        <v>-5.7237675783843396E-6</v>
      </c>
      <c r="DS80" s="72">
        <f t="shared" si="157"/>
        <v>9.5948913688137603E-4</v>
      </c>
      <c r="DT80" s="72">
        <f t="shared" si="158"/>
        <v>1.397499816785069E-4</v>
      </c>
      <c r="DU80" s="72">
        <f t="shared" si="159"/>
        <v>2.4218676096317305E-6</v>
      </c>
      <c r="DV80" s="72">
        <f t="shared" si="160"/>
        <v>-2.8790711392025541E-6</v>
      </c>
      <c r="DW80" s="72">
        <f t="shared" si="161"/>
        <v>-1.8468412232846708E-6</v>
      </c>
      <c r="DX80" s="72">
        <f t="shared" si="162"/>
        <v>-3.1378788684935679E-6</v>
      </c>
      <c r="DY80" s="72">
        <f t="shared" si="163"/>
        <v>1.9457195946427283E-5</v>
      </c>
      <c r="DZ80" s="72">
        <f t="shared" si="164"/>
        <v>8.6787405643245531E-4</v>
      </c>
      <c r="EA80" s="72">
        <f t="shared" si="165"/>
        <v>-2.0722603720210812E-6</v>
      </c>
      <c r="EB80" s="72">
        <f t="shared" si="166"/>
        <v>3.8099472339287279E-6</v>
      </c>
      <c r="EC80" s="72">
        <f t="shared" si="167"/>
        <v>-3.2257485202713234E-6</v>
      </c>
      <c r="ED80" s="72">
        <f t="shared" si="168"/>
        <v>3.3793658205965457E-6</v>
      </c>
      <c r="EE80" s="72">
        <f t="shared" si="169"/>
        <v>-2.301058230605554E-4</v>
      </c>
      <c r="EF80" s="72">
        <f t="shared" si="170"/>
        <v>-1.4540048307132345E-7</v>
      </c>
      <c r="EG80" s="72">
        <f t="shared" si="171"/>
        <v>-5.7760439393292007E-6</v>
      </c>
      <c r="EH80" s="40">
        <f t="shared" si="172"/>
        <v>-3.7880005913056329E-6</v>
      </c>
      <c r="EI80" s="69">
        <f t="shared" si="173"/>
        <v>-7.8657620092054421E-5</v>
      </c>
      <c r="EJ80" s="40">
        <f t="shared" si="174"/>
        <v>2.9170533779785567E-4</v>
      </c>
      <c r="EK80" s="40">
        <f t="shared" si="175"/>
        <v>-2.8592705610900838E-6</v>
      </c>
      <c r="EL80" s="40">
        <f t="shared" si="176"/>
        <v>6.1753449207363786E-7</v>
      </c>
      <c r="EM80" s="69">
        <f t="shared" si="177"/>
        <v>2.5724207615496013E-7</v>
      </c>
      <c r="EN80" s="40">
        <f t="shared" si="178"/>
        <v>-6.616509961828281E-7</v>
      </c>
      <c r="EO80" s="40">
        <f t="shared" si="179"/>
        <v>-6.8360587358022861E-7</v>
      </c>
    </row>
    <row r="81" spans="1:145" x14ac:dyDescent="0.25">
      <c r="A81" s="120">
        <v>212</v>
      </c>
      <c r="B81" s="17">
        <v>0.60868184000000003</v>
      </c>
      <c r="C81" s="17"/>
      <c r="D81" s="17">
        <v>3.9868787499999998</v>
      </c>
      <c r="E81" s="17">
        <v>9.4275510000000007E-2</v>
      </c>
      <c r="F81" s="17">
        <v>9.1446979999999997E-2</v>
      </c>
      <c r="G81" s="17">
        <v>3.20455E-3</v>
      </c>
      <c r="H81" s="17">
        <v>0.16547695000000001</v>
      </c>
      <c r="J81" s="28" t="s">
        <v>577</v>
      </c>
      <c r="K81" s="28">
        <v>0</v>
      </c>
      <c r="L81" s="28">
        <v>1.83792892285741E-3</v>
      </c>
      <c r="M81" s="28">
        <v>1.6697576835417199E-4</v>
      </c>
      <c r="N81" s="28">
        <v>8.8501808153071296E-4</v>
      </c>
      <c r="O81" s="28">
        <v>8.8501808153071296E-4</v>
      </c>
      <c r="P81" s="28">
        <v>2.6284098773127801E-3</v>
      </c>
      <c r="Q81" s="28">
        <v>0</v>
      </c>
      <c r="R81" s="5">
        <v>4.0264906276007602E-7</v>
      </c>
      <c r="S81" s="5">
        <v>1.9658262757871799E-6</v>
      </c>
      <c r="T81" s="28">
        <v>4.2829186812218001E-4</v>
      </c>
      <c r="U81" s="5">
        <v>3.8224018451028102E-7</v>
      </c>
      <c r="V81" s="5">
        <v>9.1541445547225697E-5</v>
      </c>
      <c r="W81" s="5">
        <v>1.33806716380892E-5</v>
      </c>
      <c r="X81" s="5">
        <v>8.20087292007694E-6</v>
      </c>
      <c r="Y81" s="28">
        <v>3.8843873886450901E-3</v>
      </c>
      <c r="Z81" s="5">
        <v>1.3241391557399999E-10</v>
      </c>
      <c r="AA81" s="5">
        <v>5.2966407072427298E-10</v>
      </c>
      <c r="AB81" s="28">
        <v>0.60868196542050401</v>
      </c>
      <c r="AC81" s="28">
        <v>2.8285290210927198E-3</v>
      </c>
      <c r="AD81" s="28">
        <v>4.2434115753677497E-2</v>
      </c>
      <c r="AE81" s="28">
        <v>1.2558487960008099E-2</v>
      </c>
      <c r="AF81" s="28">
        <v>1.14454887371374E-3</v>
      </c>
      <c r="AG81" s="28">
        <v>3.0493548063515102E-2</v>
      </c>
      <c r="AH81" s="28">
        <v>4.8160517424780998E-3</v>
      </c>
      <c r="AI81" s="28">
        <v>1.6195536493162899E-2</v>
      </c>
      <c r="AJ81" s="28">
        <v>1.2266338615750901E-4</v>
      </c>
      <c r="AK81" s="28">
        <v>2.8263817090593401E-3</v>
      </c>
      <c r="AL81" s="5">
        <v>3.9679474921487903E-5</v>
      </c>
      <c r="AM81" s="28">
        <v>0</v>
      </c>
      <c r="AN81" s="28">
        <v>0</v>
      </c>
      <c r="AO81" s="28">
        <v>3.8613080196608202E-3</v>
      </c>
      <c r="AP81" s="28">
        <v>3.8613080196608202E-3</v>
      </c>
      <c r="AQ81" s="28">
        <v>0</v>
      </c>
      <c r="AR81" s="28">
        <v>0</v>
      </c>
      <c r="AS81" s="28">
        <v>4.6168107706807298E-4</v>
      </c>
      <c r="AT81" s="5">
        <v>1.1085438520037201E-9</v>
      </c>
      <c r="AU81" s="5">
        <v>2.1405967759233201E-9</v>
      </c>
      <c r="AV81" s="28">
        <v>3.1895085236197697E-2</v>
      </c>
      <c r="AW81" s="28">
        <v>5.7173289092412195E-4</v>
      </c>
      <c r="AX81" s="5">
        <v>8.9403201898918006E-5</v>
      </c>
      <c r="AY81" s="28">
        <v>0</v>
      </c>
      <c r="AZ81" s="28">
        <v>4.93737025152036E-2</v>
      </c>
      <c r="BA81" s="28">
        <v>2.4299958099836301E-4</v>
      </c>
      <c r="BB81" s="5">
        <v>1.37170424996004E-6</v>
      </c>
      <c r="BC81" s="5">
        <v>1.00590961049841E-5</v>
      </c>
      <c r="BD81" s="5">
        <v>9.71742092296499E-8</v>
      </c>
      <c r="BE81" s="5">
        <v>1.9729402382093999E-7</v>
      </c>
      <c r="BF81" s="28">
        <v>0</v>
      </c>
      <c r="BG81" s="28">
        <v>0</v>
      </c>
      <c r="BH81" s="28">
        <v>2.82795834265844E-3</v>
      </c>
      <c r="BI81" s="28">
        <v>1.7600745933850301E-3</v>
      </c>
      <c r="BJ81" s="5">
        <v>3.2040225753291703E-5</v>
      </c>
      <c r="BK81" s="5">
        <v>3.0783874623147398E-5</v>
      </c>
      <c r="BL81" s="28">
        <v>0.16756809515148499</v>
      </c>
      <c r="BM81" s="28">
        <v>3.5881811837717699</v>
      </c>
      <c r="BN81" s="28">
        <v>0.366791998324487</v>
      </c>
      <c r="BO81" s="28">
        <v>3.98686826733246</v>
      </c>
      <c r="BP81" s="28">
        <v>0</v>
      </c>
      <c r="BQ81" s="28">
        <v>3.2318212787909801E-3</v>
      </c>
      <c r="BR81" s="28">
        <v>0</v>
      </c>
      <c r="BS81" s="28">
        <v>2.6426086608574798E-4</v>
      </c>
      <c r="BT81" s="5">
        <v>7.9126688818708396E-7</v>
      </c>
      <c r="BU81" s="5">
        <v>2.6427369447246099E-6</v>
      </c>
      <c r="BV81" s="5">
        <v>2.19778013657633E-6</v>
      </c>
      <c r="BW81" s="5">
        <v>6.5597529368320598E-5</v>
      </c>
      <c r="BX81" s="5">
        <v>5.50088956497296E-5</v>
      </c>
      <c r="BY81" s="28">
        <v>2.7056802984176301E-2</v>
      </c>
      <c r="BZ81" s="28">
        <v>5.3407917899877004E-4</v>
      </c>
      <c r="CA81" s="28">
        <v>3.4381657655274298E-4</v>
      </c>
      <c r="CB81" s="28">
        <v>4.2434138902208401E-2</v>
      </c>
      <c r="CC81" s="28">
        <v>3.14925853050921E-4</v>
      </c>
      <c r="CD81" s="28">
        <v>0</v>
      </c>
      <c r="CE81" s="5">
        <v>5.7337611402304903E-10</v>
      </c>
      <c r="CF81" s="28">
        <v>2.4000657308046299E-4</v>
      </c>
      <c r="CG81" s="28">
        <v>9.4275330922468897E-2</v>
      </c>
      <c r="CH81" s="28">
        <v>9.1446801901376107E-2</v>
      </c>
      <c r="CI81" s="28">
        <v>2.8285290210927198E-3</v>
      </c>
      <c r="CJ81" s="28">
        <v>1.21317477691981E-4</v>
      </c>
      <c r="CK81" s="28">
        <v>0</v>
      </c>
      <c r="CL81" s="28">
        <v>1.17371992482239E-3</v>
      </c>
      <c r="CM81" s="28">
        <v>2.8139895390686499E-4</v>
      </c>
      <c r="CN81" s="28">
        <v>7.6233675600897201E-3</v>
      </c>
      <c r="CO81" s="28">
        <v>1.5906500107475299E-3</v>
      </c>
      <c r="CP81" s="28">
        <v>1.14453774037269E-3</v>
      </c>
      <c r="CQ81" s="28">
        <v>3.0493550378368199E-2</v>
      </c>
      <c r="CR81" s="5">
        <v>6.0934118736090197E-5</v>
      </c>
      <c r="CS81" s="28">
        <v>2.7167429024950798E-4</v>
      </c>
      <c r="CT81" s="28">
        <v>4.8160968269977998E-3</v>
      </c>
      <c r="CU81" s="5">
        <v>8.5127585883805399E-6</v>
      </c>
      <c r="CV81" s="28">
        <v>3.2045459658173298E-3</v>
      </c>
      <c r="CW81" s="28">
        <v>4.1047519185456099E-2</v>
      </c>
      <c r="CX81" s="28">
        <v>0</v>
      </c>
      <c r="CY81" s="28">
        <v>0</v>
      </c>
      <c r="CZ81" s="28">
        <v>3.4301016642096101E-3</v>
      </c>
      <c r="DA81" s="28">
        <v>1.8386337795423799E-4</v>
      </c>
      <c r="DB81" s="28">
        <v>0</v>
      </c>
      <c r="DC81" s="28">
        <v>0.165476757221514</v>
      </c>
      <c r="DD81" s="28">
        <v>1.7482415598477701E-4</v>
      </c>
      <c r="DE81" s="28">
        <v>5.2698981958255496E-3</v>
      </c>
      <c r="DG81" s="25">
        <f t="shared" ref="DG81:DG93" si="180">(AV81/BO81)</f>
        <v>8.0000348889225047E-3</v>
      </c>
      <c r="DH81" s="94">
        <f t="shared" ref="DH81:DH93" si="181">BL81/DC81</f>
        <v>1.0126382578743154</v>
      </c>
      <c r="DI81" s="25">
        <f t="shared" ref="DI81:DI93" si="182">BI81/CH81</f>
        <v>1.9246978098624398E-2</v>
      </c>
      <c r="DJ81" s="40">
        <f t="shared" ref="DJ81:DJ93" si="183">(AB81-B81)/(B81+1E-50)</f>
        <v>2.0605264645722644E-7</v>
      </c>
      <c r="DK81" s="40"/>
      <c r="DL81" s="40">
        <f t="shared" ref="DL81:DL93" si="184">(BO81-D81)/(D81+1E-50)</f>
        <v>-2.6292917836489398E-6</v>
      </c>
      <c r="DM81" s="40">
        <f t="shared" ref="DM81:DM93" si="185">(CG81-E81)/(E81+1E-50)</f>
        <v>-1.899512727212631E-6</v>
      </c>
      <c r="DN81" s="40">
        <f t="shared" ref="DN81:DN93" si="186">(CH81-F81)/(F81+1E-50)</f>
        <v>-1.9475615694502781E-6</v>
      </c>
      <c r="DO81" s="40">
        <f t="shared" ref="DO81:DO93" si="187">(CV81-G81)/(G81+1E-50)</f>
        <v>-1.2588920972405711E-6</v>
      </c>
      <c r="DP81" s="40">
        <f t="shared" ref="DP81:DP93" si="188">(DC81-H81)/(H81+1E-50)</f>
        <v>-1.1649869423375862E-6</v>
      </c>
      <c r="DQ81" s="72">
        <f t="shared" ref="DQ81:DQ93" si="189">(O81/0.00534188-$DC81)/($DC81)</f>
        <v>1.2003996669746565E-3</v>
      </c>
      <c r="DR81" s="72">
        <f t="shared" ref="DR81:DR93" si="190">(M81/0.001009022-$DC81)/($DC81)</f>
        <v>3.6412770839950094E-5</v>
      </c>
      <c r="DS81" s="72">
        <f t="shared" ref="DS81:DS93" si="191">((R81+S81)/0.000025875-$CH81)/($CH81)</f>
        <v>9.6752298844023587E-4</v>
      </c>
      <c r="DT81" s="72">
        <f t="shared" ref="DT81:DT93" si="192">(T81/0.002587844-$DC81)/($DC81)</f>
        <v>1.49067324093861E-4</v>
      </c>
      <c r="DU81" s="72">
        <f t="shared" ref="DU81:DU93" si="193">((U81)/0.00000418-$CH81)/($CH81)</f>
        <v>-1.9483279551396236E-5</v>
      </c>
      <c r="DV81" s="72">
        <f t="shared" ref="DV81:DV93" si="194">(V81/0.000553181-$DC81)/($DC81)</f>
        <v>3.1107213049316333E-5</v>
      </c>
      <c r="DW81" s="72">
        <f t="shared" ref="DW81:DW93" si="195">((X81+W81)/0.000236-$CH81)/($CH81)</f>
        <v>4.6016121828574104E-6</v>
      </c>
      <c r="DX81" s="72">
        <f t="shared" ref="DX81:DX93" si="196">((AA81+Z81)/0.00000000724-$CH81)/($CH81)</f>
        <v>4.7434702135254779E-6</v>
      </c>
      <c r="DY81" s="72">
        <f t="shared" ref="DY81:DY93" si="197">(AL81/0.000239791-$DC81)/($DC81)</f>
        <v>-9.1272909042321038E-6</v>
      </c>
      <c r="DZ81" s="72">
        <f t="shared" ref="DZ81:DZ93" si="198">(AP81/0.02331434-$DC81)/($DC81)</f>
        <v>8.6227469066267712E-4</v>
      </c>
      <c r="EA81" s="72">
        <f t="shared" ref="EA81:EA93" si="199">(AS81/0.00279-$DC81)/($DC81)</f>
        <v>2.0022954064990218E-6</v>
      </c>
      <c r="EB81" s="72">
        <f t="shared" ref="EB81:EB93" si="200">((AT81+AU81+CE81)/0.0000000418-$CH81)/($CH81)</f>
        <v>1.0574943881990665E-5</v>
      </c>
      <c r="EC81" s="72">
        <f t="shared" ref="EC81:EC93" si="201">((BB81+BC81)/0.000125-$CH81)/($CH81)</f>
        <v>-4.3638685519008464E-6</v>
      </c>
      <c r="ED81" s="72">
        <f t="shared" ref="ED81:ED93" si="202">((BD81+BE81)/0.00000322-$CH81)/($CH81)</f>
        <v>3.236762265857809E-5</v>
      </c>
      <c r="EE81" s="72">
        <f t="shared" ref="EE81:EE93" si="203">(BH81/0.017094017-$DC81)/($DC81)</f>
        <v>-2.4893687059942806E-4</v>
      </c>
      <c r="EF81" s="72">
        <f t="shared" ref="EF81:EF93" si="204">((BJ81+BK81)/0.000687-$CH81)/($CH81)</f>
        <v>2.3473561737037195E-6</v>
      </c>
      <c r="EG81" s="72">
        <f t="shared" ref="EG81:EG93" si="205">(DA81/0.001111111-$DC81)/($DC81)</f>
        <v>1.8098312470376129E-6</v>
      </c>
      <c r="EH81" s="40">
        <f t="shared" ref="EH81:EH93" si="206">(DD81/0.0010565-$DC81)/($DC81)</f>
        <v>-1.1657405025167272E-5</v>
      </c>
      <c r="EI81" s="69">
        <f t="shared" ref="EI81:EI93" si="207">(BS81-$DC81*0.001465-$CH81*0.000239007)/(BS81)</f>
        <v>-7.1932806751853176E-5</v>
      </c>
      <c r="EJ81" s="40">
        <f t="shared" ref="EJ81:EJ93" si="208">(BT81/0.00000865-$CH81)/($CH81)</f>
        <v>3.1864350523795094E-4</v>
      </c>
      <c r="EK81" s="40">
        <f t="shared" ref="EK81:EK93" si="209">((BU81)/0.0000288986-$CH81)/($CH81)</f>
        <v>1.9826542488153946E-5</v>
      </c>
      <c r="EL81" s="40">
        <f t="shared" ref="EL81:EL93" si="210">((BV81)/0.0000240332-$CH81)/($CH81)</f>
        <v>9.4901750036207619E-6</v>
      </c>
      <c r="EM81" s="69">
        <f t="shared" ref="EM81:EM93" si="211">(BW81-$DC81*0.000206315-$CH81*0.000343972)/(BW81)</f>
        <v>3.1294753987857679E-5</v>
      </c>
      <c r="EN81" s="40">
        <f t="shared" ref="EN81:EN93" si="212">(SUM(AC81:AH81)-$CG81)/($CG81)</f>
        <v>-5.2514250715217846E-7</v>
      </c>
      <c r="EO81" s="40">
        <f t="shared" ref="EO81:EO93" si="213">(SUM(AD81:AH81)-$CH81)/($CH81)</f>
        <v>-5.4138562032197951E-7</v>
      </c>
    </row>
    <row r="82" spans="1:145" x14ac:dyDescent="0.25">
      <c r="A82" s="80">
        <v>214</v>
      </c>
      <c r="B82" s="17">
        <v>7.6335252799999997</v>
      </c>
      <c r="C82" s="17"/>
      <c r="D82" s="17">
        <v>49.19657832</v>
      </c>
      <c r="E82" s="17">
        <v>1.30684245</v>
      </c>
      <c r="F82" s="17">
        <v>1.2657000700000001</v>
      </c>
      <c r="G82" s="17">
        <v>0.31630261999999998</v>
      </c>
      <c r="H82" s="17">
        <v>1.54041524</v>
      </c>
      <c r="J82" s="28" t="s">
        <v>581</v>
      </c>
      <c r="K82" s="28">
        <v>0</v>
      </c>
      <c r="L82" s="5">
        <v>1.71092534174914E-2</v>
      </c>
      <c r="M82" s="5">
        <v>1.55432365876467E-3</v>
      </c>
      <c r="N82" s="5">
        <v>8.2385645561323401E-3</v>
      </c>
      <c r="O82" s="5">
        <v>8.2385645561323401E-3</v>
      </c>
      <c r="P82" s="5">
        <v>2.4467656314257801E-2</v>
      </c>
      <c r="Q82" s="28">
        <v>0</v>
      </c>
      <c r="R82" s="5">
        <v>5.5728948450426298E-6</v>
      </c>
      <c r="S82" s="5">
        <v>2.7209027927048999E-5</v>
      </c>
      <c r="T82" s="5">
        <v>3.9869900752907503E-3</v>
      </c>
      <c r="U82" s="5">
        <v>5.2907015568941197E-6</v>
      </c>
      <c r="V82" s="5">
        <v>8.52121981511194E-4</v>
      </c>
      <c r="W82" s="5">
        <v>1.85197678533044E-4</v>
      </c>
      <c r="X82" s="5">
        <v>1.13508287945678E-4</v>
      </c>
      <c r="Y82" s="5">
        <v>3.6159690376110699E-2</v>
      </c>
      <c r="Z82" s="5">
        <v>1.8327116707176501E-9</v>
      </c>
      <c r="AA82" s="5">
        <v>7.3310095184554402E-9</v>
      </c>
      <c r="AB82" s="28">
        <v>7.6335332837293297</v>
      </c>
      <c r="AC82" s="5">
        <v>4.1142346158721699E-2</v>
      </c>
      <c r="AD82" s="5">
        <v>0.58732428126567304</v>
      </c>
      <c r="AE82" s="5">
        <v>0.17381940431113799</v>
      </c>
      <c r="AF82" s="5">
        <v>1.5841497070608501E-2</v>
      </c>
      <c r="AG82" s="5">
        <v>0.42205488450536499</v>
      </c>
      <c r="AH82" s="5">
        <v>6.6658051114160802E-2</v>
      </c>
      <c r="AI82" s="5">
        <v>0.15076358365167999</v>
      </c>
      <c r="AJ82" s="5">
        <v>1.14188434604639E-3</v>
      </c>
      <c r="AK82" s="5">
        <v>2.6310713523017899E-2</v>
      </c>
      <c r="AL82" s="5">
        <v>3.6937510038398999E-4</v>
      </c>
      <c r="AM82" s="28">
        <v>0</v>
      </c>
      <c r="AN82" s="28">
        <v>0</v>
      </c>
      <c r="AO82" s="5">
        <v>3.5944875345156703E-2</v>
      </c>
      <c r="AP82" s="5">
        <v>3.5944875345156703E-2</v>
      </c>
      <c r="AQ82" s="28">
        <v>0</v>
      </c>
      <c r="AR82" s="28">
        <v>0</v>
      </c>
      <c r="AS82" s="5">
        <v>4.2977494824732497E-3</v>
      </c>
      <c r="AT82" s="5">
        <v>1.5342775131954301E-8</v>
      </c>
      <c r="AU82" s="5">
        <v>2.9626632451093199E-8</v>
      </c>
      <c r="AV82" s="5">
        <v>0.39357227257946198</v>
      </c>
      <c r="AW82" s="5">
        <v>5.32236500412815E-3</v>
      </c>
      <c r="AX82" s="5">
        <v>8.3221977731577298E-4</v>
      </c>
      <c r="AY82" s="28">
        <v>0</v>
      </c>
      <c r="AZ82" s="5">
        <v>0.45961749653133799</v>
      </c>
      <c r="BA82" s="5">
        <v>2.2621050784437501E-3</v>
      </c>
      <c r="BB82" s="5">
        <v>1.8985545583315402E-5</v>
      </c>
      <c r="BC82" s="5">
        <v>1.3922742285200901E-4</v>
      </c>
      <c r="BD82" s="5">
        <v>1.3449508214972601E-6</v>
      </c>
      <c r="BE82" s="5">
        <v>2.7305656839564102E-6</v>
      </c>
      <c r="BF82" s="28">
        <v>0</v>
      </c>
      <c r="BG82" s="28">
        <v>0</v>
      </c>
      <c r="BH82" s="5">
        <v>2.6325747201635601E-2</v>
      </c>
      <c r="BI82" s="5">
        <v>2.43609370734745E-2</v>
      </c>
      <c r="BJ82" s="5">
        <v>4.4346360003747799E-4</v>
      </c>
      <c r="BK82" s="5">
        <v>4.2607210877604898E-4</v>
      </c>
      <c r="BL82" s="5">
        <v>1.5598801991875899</v>
      </c>
      <c r="BM82" s="28">
        <v>44.2769088490219</v>
      </c>
      <c r="BN82" s="28">
        <v>4.5260859606364701</v>
      </c>
      <c r="BO82" s="28">
        <v>49.196567082237898</v>
      </c>
      <c r="BP82" s="28">
        <v>0</v>
      </c>
      <c r="BQ82" s="5">
        <v>3.0084731320844101E-2</v>
      </c>
      <c r="BR82" s="28">
        <v>0</v>
      </c>
      <c r="BS82" s="5">
        <v>2.5589814419881198E-3</v>
      </c>
      <c r="BT82" s="5">
        <v>1.0951481625026801E-5</v>
      </c>
      <c r="BU82" s="5">
        <v>3.6577550686133499E-5</v>
      </c>
      <c r="BV82" s="5">
        <v>3.0419306329800401E-5</v>
      </c>
      <c r="BW82" s="5">
        <v>7.5317125477162802E-4</v>
      </c>
      <c r="BX82" s="5">
        <v>7.6136742560778696E-4</v>
      </c>
      <c r="BY82" s="5">
        <v>0.251869941609484</v>
      </c>
      <c r="BZ82" s="5">
        <v>7.3920639781301402E-3</v>
      </c>
      <c r="CA82" s="5">
        <v>4.7586888672101002E-3</v>
      </c>
      <c r="CB82" s="5">
        <v>0.58732485446739002</v>
      </c>
      <c r="CC82" s="5">
        <v>4.3588320574083498E-3</v>
      </c>
      <c r="CD82" s="28">
        <v>0</v>
      </c>
      <c r="CE82" s="5">
        <v>7.9359207658856805E-9</v>
      </c>
      <c r="CF82" s="5">
        <v>3.3218916207829602E-3</v>
      </c>
      <c r="CG82" s="5">
        <v>1.3068418992347699</v>
      </c>
      <c r="CH82" s="5">
        <v>1.26569955307605</v>
      </c>
      <c r="CI82" s="5">
        <v>4.1142346158721699E-2</v>
      </c>
      <c r="CJ82" s="5">
        <v>1.67913671742808E-3</v>
      </c>
      <c r="CK82" s="28">
        <v>0</v>
      </c>
      <c r="CL82" s="5">
        <v>1.6245272706228601E-2</v>
      </c>
      <c r="CM82" s="5">
        <v>3.8947700413917699E-3</v>
      </c>
      <c r="CN82" s="5">
        <v>0.10551388647299</v>
      </c>
      <c r="CO82" s="5">
        <v>2.20158567767323E-2</v>
      </c>
      <c r="CP82" s="5">
        <v>1.5841336794589801E-2</v>
      </c>
      <c r="CQ82" s="5">
        <v>0.42205510606987501</v>
      </c>
      <c r="CR82" s="5">
        <v>5.6722650900691701E-4</v>
      </c>
      <c r="CS82" s="5">
        <v>3.7601924524766198E-3</v>
      </c>
      <c r="CT82" s="5">
        <v>6.6658472527654195E-2</v>
      </c>
      <c r="CU82" s="5">
        <v>1.17824100155976E-4</v>
      </c>
      <c r="CV82" s="5">
        <v>0.316302343729228</v>
      </c>
      <c r="CW82" s="5">
        <v>0.382107899438344</v>
      </c>
      <c r="CX82" s="28">
        <v>0</v>
      </c>
      <c r="CY82" s="28">
        <v>0</v>
      </c>
      <c r="CZ82" s="5">
        <v>3.19305116773183E-2</v>
      </c>
      <c r="DA82" s="5">
        <v>1.7115469980593799E-3</v>
      </c>
      <c r="DB82" s="28">
        <v>0</v>
      </c>
      <c r="DC82" s="5">
        <v>1.54041499308299</v>
      </c>
      <c r="DD82" s="5">
        <v>1.6274481010161001E-3</v>
      </c>
      <c r="DE82" s="5">
        <v>4.9057254993397102E-2</v>
      </c>
      <c r="DG82" s="25">
        <f t="shared" si="180"/>
        <v>7.9999946321774699E-3</v>
      </c>
      <c r="DH82" s="94">
        <f t="shared" si="181"/>
        <v>1.0126363390333162</v>
      </c>
      <c r="DI82" s="25">
        <f t="shared" si="182"/>
        <v>1.9247014043948837E-2</v>
      </c>
      <c r="DJ82" s="40">
        <f t="shared" si="183"/>
        <v>1.0484971276552791E-6</v>
      </c>
      <c r="DK82" s="40"/>
      <c r="DL82" s="40">
        <f t="shared" si="184"/>
        <v>-2.284256849961338E-7</v>
      </c>
      <c r="DM82" s="40">
        <f t="shared" si="185"/>
        <v>-4.2144730613056465E-7</v>
      </c>
      <c r="DN82" s="40">
        <f t="shared" si="186"/>
        <v>-4.0840951370814524E-7</v>
      </c>
      <c r="DO82" s="40">
        <f t="shared" si="187"/>
        <v>-8.7343813965773722E-7</v>
      </c>
      <c r="DP82" s="40">
        <f t="shared" si="188"/>
        <v>-1.6029250005959356E-7</v>
      </c>
      <c r="DQ82" s="72">
        <f t="shared" si="189"/>
        <v>1.1973335353567679E-3</v>
      </c>
      <c r="DR82" s="72">
        <f t="shared" si="190"/>
        <v>7.103856690896338E-6</v>
      </c>
      <c r="DS82" s="72">
        <f t="shared" si="191"/>
        <v>9.7547663275922042E-4</v>
      </c>
      <c r="DT82" s="72">
        <f t="shared" si="192"/>
        <v>1.5963910360350747E-4</v>
      </c>
      <c r="DU82" s="72">
        <f t="shared" si="193"/>
        <v>1.4634386095316934E-5</v>
      </c>
      <c r="DV82" s="72">
        <f t="shared" si="194"/>
        <v>-7.4223299482383312E-6</v>
      </c>
      <c r="DW82" s="72">
        <f t="shared" si="195"/>
        <v>2.9191091487410817E-6</v>
      </c>
      <c r="DX82" s="72">
        <f t="shared" si="196"/>
        <v>6.1574603545447115E-6</v>
      </c>
      <c r="DY82" s="72">
        <f t="shared" si="197"/>
        <v>-6.9068130196568821E-6</v>
      </c>
      <c r="DZ82" s="72">
        <f t="shared" si="198"/>
        <v>8.6642156889438833E-4</v>
      </c>
      <c r="EA82" s="72">
        <f t="shared" si="199"/>
        <v>-1.9424613068511204E-6</v>
      </c>
      <c r="EB82" s="72">
        <f t="shared" si="200"/>
        <v>-1.7256369436731924E-5</v>
      </c>
      <c r="EC82" s="72">
        <f t="shared" si="201"/>
        <v>3.3139037895902111E-6</v>
      </c>
      <c r="ED82" s="72">
        <f t="shared" si="202"/>
        <v>-8.8467638858342477E-6</v>
      </c>
      <c r="EE82" s="72">
        <f t="shared" si="203"/>
        <v>-2.3290692352975845E-4</v>
      </c>
      <c r="EF82" s="72">
        <f t="shared" si="204"/>
        <v>1.3323236172905753E-7</v>
      </c>
      <c r="EG82" s="72">
        <f t="shared" si="205"/>
        <v>-1.4632933595130945E-5</v>
      </c>
      <c r="EH82" s="40">
        <f t="shared" si="206"/>
        <v>-2.0840972310150094E-7</v>
      </c>
      <c r="EI82" s="69">
        <f t="shared" si="207"/>
        <v>-9.2840048235575296E-5</v>
      </c>
      <c r="EJ82" s="40">
        <f t="shared" si="208"/>
        <v>2.9050086218953631E-4</v>
      </c>
      <c r="EK82" s="40">
        <f t="shared" si="209"/>
        <v>1.6556374738983776E-5</v>
      </c>
      <c r="EL82" s="40">
        <f t="shared" si="210"/>
        <v>1.6300138136420268E-5</v>
      </c>
      <c r="EM82" s="69">
        <f t="shared" si="211"/>
        <v>-6.2020382941858342E-6</v>
      </c>
      <c r="EN82" s="40">
        <f t="shared" si="212"/>
        <v>-1.0979209525672587E-6</v>
      </c>
      <c r="EO82" s="40">
        <f t="shared" si="213"/>
        <v>-1.1336095532103224E-6</v>
      </c>
    </row>
    <row r="83" spans="1:145" x14ac:dyDescent="0.25">
      <c r="A83" s="80">
        <v>216</v>
      </c>
      <c r="B83" s="17">
        <v>8.38395476</v>
      </c>
      <c r="C83" s="17"/>
      <c r="D83" s="17">
        <v>57.886682039999997</v>
      </c>
      <c r="E83" s="17">
        <v>1.5520074699999999</v>
      </c>
      <c r="F83" s="17">
        <v>1.5042116000000001</v>
      </c>
      <c r="G83" s="17">
        <v>0.22898030999999999</v>
      </c>
      <c r="H83" s="17">
        <v>3.3472067000000001</v>
      </c>
      <c r="J83" s="28" t="s">
        <v>585</v>
      </c>
      <c r="K83" s="28">
        <v>0</v>
      </c>
      <c r="L83" s="28">
        <v>3.7177154175388701E-2</v>
      </c>
      <c r="M83" s="28">
        <v>3.3774352276999698E-3</v>
      </c>
      <c r="N83" s="28">
        <v>1.7901702725739502E-2</v>
      </c>
      <c r="O83" s="28">
        <v>1.7901702725739502E-2</v>
      </c>
      <c r="P83" s="28">
        <v>5.3166367367185302E-2</v>
      </c>
      <c r="Q83" s="28">
        <v>0</v>
      </c>
      <c r="R83" s="5">
        <v>6.6230779829913404E-6</v>
      </c>
      <c r="S83" s="5">
        <v>3.2335727552814403E-5</v>
      </c>
      <c r="T83" s="28">
        <v>8.6633394114276601E-3</v>
      </c>
      <c r="U83" s="5">
        <v>6.2876401253459803E-6</v>
      </c>
      <c r="V83" s="28">
        <v>1.85162561841652E-3</v>
      </c>
      <c r="W83" s="28">
        <v>2.2009670574359101E-4</v>
      </c>
      <c r="X83" s="28">
        <v>1.34897126826391E-4</v>
      </c>
      <c r="Y83" s="28">
        <v>7.8572014338641E-2</v>
      </c>
      <c r="Z83" s="5">
        <v>2.1781305907835701E-9</v>
      </c>
      <c r="AA83" s="5">
        <v>8.7123695828303998E-9</v>
      </c>
      <c r="AB83" s="28">
        <v>8.3839571421485193</v>
      </c>
      <c r="AC83" s="28">
        <v>4.7795820036706897E-2</v>
      </c>
      <c r="AD83" s="28">
        <v>0.69800078264080601</v>
      </c>
      <c r="AE83" s="28">
        <v>0.206574975335791</v>
      </c>
      <c r="AF83" s="28">
        <v>1.8826714617194901E-2</v>
      </c>
      <c r="AG83" s="28">
        <v>0.50158801126561803</v>
      </c>
      <c r="AH83" s="28">
        <v>7.9219207769087904E-2</v>
      </c>
      <c r="AI83" s="28">
        <v>0.32759791734056398</v>
      </c>
      <c r="AJ83" s="28">
        <v>2.48116507038806E-3</v>
      </c>
      <c r="AK83" s="28">
        <v>5.7171148472693001E-2</v>
      </c>
      <c r="AL83" s="28">
        <v>8.0263857595198299E-4</v>
      </c>
      <c r="AM83" s="28">
        <v>0</v>
      </c>
      <c r="AN83" s="28">
        <v>0</v>
      </c>
      <c r="AO83" s="28">
        <v>7.8105457480888693E-2</v>
      </c>
      <c r="AP83" s="28">
        <v>7.8105457480888693E-2</v>
      </c>
      <c r="AQ83" s="28">
        <v>0</v>
      </c>
      <c r="AR83" s="28">
        <v>0</v>
      </c>
      <c r="AS83" s="28">
        <v>9.3386994047520502E-3</v>
      </c>
      <c r="AT83" s="5">
        <v>1.8234217722184499E-8</v>
      </c>
      <c r="AU83" s="5">
        <v>3.5210607888027198E-8</v>
      </c>
      <c r="AV83" s="28">
        <v>0.463093485231788</v>
      </c>
      <c r="AW83" s="28">
        <v>1.15651710200234E-2</v>
      </c>
      <c r="AX83" s="28">
        <v>1.8083866064132401E-3</v>
      </c>
      <c r="AY83" s="28">
        <v>0</v>
      </c>
      <c r="AZ83" s="28">
        <v>0.99871397360981495</v>
      </c>
      <c r="BA83" s="28">
        <v>4.9153961269200897E-3</v>
      </c>
      <c r="BB83" s="5">
        <v>2.25634958690895E-5</v>
      </c>
      <c r="BC83" s="28">
        <v>1.6546295408323501E-4</v>
      </c>
      <c r="BD83" s="5">
        <v>1.5983826893081301E-6</v>
      </c>
      <c r="BE83" s="5">
        <v>3.2451517606662302E-6</v>
      </c>
      <c r="BF83" s="28">
        <v>0</v>
      </c>
      <c r="BG83" s="28">
        <v>0</v>
      </c>
      <c r="BH83" s="28">
        <v>5.7204197254981E-2</v>
      </c>
      <c r="BI83" s="28">
        <v>2.8951609870092598E-2</v>
      </c>
      <c r="BJ83" s="28">
        <v>5.2703109068161301E-4</v>
      </c>
      <c r="BK83" s="28">
        <v>5.0636309021864301E-4</v>
      </c>
      <c r="BL83" s="28">
        <v>3.3895027144408201</v>
      </c>
      <c r="BM83" s="28">
        <v>52.098010813670797</v>
      </c>
      <c r="BN83" s="28">
        <v>5.3255714876238001</v>
      </c>
      <c r="BO83" s="28">
        <v>57.886675786526403</v>
      </c>
      <c r="BP83" s="28">
        <v>0</v>
      </c>
      <c r="BQ83" s="28">
        <v>6.5371788753120899E-2</v>
      </c>
      <c r="BR83" s="28">
        <v>0</v>
      </c>
      <c r="BS83" s="28">
        <v>5.2627330423232199E-3</v>
      </c>
      <c r="BT83" s="5">
        <v>1.30150815985714E-5</v>
      </c>
      <c r="BU83" s="5">
        <v>4.3469074554804103E-5</v>
      </c>
      <c r="BV83" s="5">
        <v>3.6150975379883901E-5</v>
      </c>
      <c r="BW83" s="28">
        <v>1.2079849115671001E-3</v>
      </c>
      <c r="BX83" s="28">
        <v>9.0484289312543602E-4</v>
      </c>
      <c r="BY83" s="28">
        <v>0.54729478117032304</v>
      </c>
      <c r="BZ83" s="28">
        <v>8.7850368998605502E-3</v>
      </c>
      <c r="CA83" s="28">
        <v>5.6554391882581798E-3</v>
      </c>
      <c r="CB83" s="28">
        <v>0.69800127868075401</v>
      </c>
      <c r="CC83" s="28">
        <v>5.1802335796998396E-3</v>
      </c>
      <c r="CD83" s="28">
        <v>0</v>
      </c>
      <c r="CE83" s="5">
        <v>9.4314004310036E-9</v>
      </c>
      <c r="CF83" s="28">
        <v>3.9478699493487998E-3</v>
      </c>
      <c r="CG83" s="28">
        <v>1.55200697831203</v>
      </c>
      <c r="CH83" s="28">
        <v>1.5042111582753199</v>
      </c>
      <c r="CI83" s="28">
        <v>4.7795820036706897E-2</v>
      </c>
      <c r="CJ83" s="28">
        <v>1.9955507421308698E-3</v>
      </c>
      <c r="CK83" s="28">
        <v>0</v>
      </c>
      <c r="CL83" s="28">
        <v>1.93065402315955E-2</v>
      </c>
      <c r="CM83" s="28">
        <v>4.6287228073656397E-3</v>
      </c>
      <c r="CN83" s="28">
        <v>0.12539743382000301</v>
      </c>
      <c r="CO83" s="28">
        <v>2.6164566102834599E-2</v>
      </c>
      <c r="CP83" s="28">
        <v>1.8826515760291401E-2</v>
      </c>
      <c r="CQ83" s="28">
        <v>0.50158857344422503</v>
      </c>
      <c r="CR83" s="28">
        <v>1.2325442145714499E-3</v>
      </c>
      <c r="CS83" s="28">
        <v>4.4687651361078398E-3</v>
      </c>
      <c r="CT83" s="28">
        <v>7.9219761129207394E-2</v>
      </c>
      <c r="CU83" s="28">
        <v>1.40027910514393E-4</v>
      </c>
      <c r="CV83" s="28">
        <v>0.22897986364412901</v>
      </c>
      <c r="CW83" s="28">
        <v>0.83029028211842104</v>
      </c>
      <c r="CX83" s="28">
        <v>0</v>
      </c>
      <c r="CY83" s="28">
        <v>0</v>
      </c>
      <c r="CZ83" s="28">
        <v>6.9382472923383801E-2</v>
      </c>
      <c r="DA83" s="28">
        <v>3.7190822651512099E-3</v>
      </c>
      <c r="DB83" s="28">
        <v>0</v>
      </c>
      <c r="DC83" s="28">
        <v>3.3472061597138398</v>
      </c>
      <c r="DD83" s="28">
        <v>3.5363403104162801E-3</v>
      </c>
      <c r="DE83" s="28">
        <v>0.106597894008939</v>
      </c>
      <c r="DG83" s="25">
        <f t="shared" si="180"/>
        <v>8.0000013636916563E-3</v>
      </c>
      <c r="DH83" s="94">
        <f t="shared" si="181"/>
        <v>1.0126363757440613</v>
      </c>
      <c r="DI83" s="25">
        <f t="shared" si="182"/>
        <v>1.9247038363475234E-2</v>
      </c>
      <c r="DJ83" s="40">
        <f t="shared" si="183"/>
        <v>2.8413184320795882E-7</v>
      </c>
      <c r="DK83" s="40"/>
      <c r="DL83" s="40">
        <f t="shared" si="184"/>
        <v>-1.0802957386390039E-7</v>
      </c>
      <c r="DM83" s="40">
        <f t="shared" si="185"/>
        <v>-3.168077341113748E-7</v>
      </c>
      <c r="DN83" s="40">
        <f t="shared" si="186"/>
        <v>-2.9365860505722694E-7</v>
      </c>
      <c r="DO83" s="40">
        <f t="shared" si="187"/>
        <v>-1.9493198825114072E-6</v>
      </c>
      <c r="DP83" s="40">
        <f t="shared" si="188"/>
        <v>-1.6141404122293267E-7</v>
      </c>
      <c r="DQ83" s="72">
        <f t="shared" si="189"/>
        <v>1.1928769340188584E-3</v>
      </c>
      <c r="DR83" s="72">
        <f t="shared" si="190"/>
        <v>9.0525170438894611E-6</v>
      </c>
      <c r="DS83" s="72">
        <f t="shared" si="191"/>
        <v>9.5941446858523226E-4</v>
      </c>
      <c r="DT83" s="72">
        <f t="shared" si="192"/>
        <v>1.4916037662896959E-4</v>
      </c>
      <c r="DU83" s="72">
        <f t="shared" si="193"/>
        <v>5.9615337163546209E-6</v>
      </c>
      <c r="DV83" s="72">
        <f t="shared" si="194"/>
        <v>7.9756390783414509E-6</v>
      </c>
      <c r="DW83" s="72">
        <f t="shared" si="195"/>
        <v>-2.2056538752922112E-9</v>
      </c>
      <c r="DX83" s="72">
        <f t="shared" si="196"/>
        <v>1.0456556061996604E-6</v>
      </c>
      <c r="DY83" s="72">
        <f t="shared" si="197"/>
        <v>1.0794150466479175E-5</v>
      </c>
      <c r="DZ83" s="72">
        <f t="shared" si="198"/>
        <v>8.6566938754635851E-4</v>
      </c>
      <c r="EA83" s="72">
        <f t="shared" si="199"/>
        <v>-6.190204581546371E-7</v>
      </c>
      <c r="EB83" s="72">
        <f t="shared" si="200"/>
        <v>3.1749033503825565E-6</v>
      </c>
      <c r="EC83" s="72">
        <f t="shared" si="201"/>
        <v>2.9340513364586829E-7</v>
      </c>
      <c r="ED83" s="72">
        <f t="shared" si="202"/>
        <v>-5.2605258405075273E-6</v>
      </c>
      <c r="EE83" s="72">
        <f t="shared" si="203"/>
        <v>-2.2723485071078024E-4</v>
      </c>
      <c r="EF83" s="72">
        <f t="shared" si="204"/>
        <v>1.079129663516712E-6</v>
      </c>
      <c r="EG83" s="72">
        <f t="shared" si="205"/>
        <v>-9.4963855814364595E-6</v>
      </c>
      <c r="EH83" s="40">
        <f t="shared" si="206"/>
        <v>4.8080102210725815E-6</v>
      </c>
      <c r="EI83" s="69">
        <f t="shared" si="207"/>
        <v>-8.3792576959241302E-5</v>
      </c>
      <c r="EJ83" s="40">
        <f t="shared" si="208"/>
        <v>2.8091304858257154E-4</v>
      </c>
      <c r="EK83" s="40">
        <f t="shared" si="209"/>
        <v>-1.2008938940098177E-5</v>
      </c>
      <c r="EL83" s="40">
        <f t="shared" si="210"/>
        <v>-8.9151535866435502E-7</v>
      </c>
      <c r="EM83" s="69">
        <f t="shared" si="211"/>
        <v>-3.707070632825424E-7</v>
      </c>
      <c r="EN83" s="40">
        <f t="shared" si="212"/>
        <v>-9.4500014872109753E-7</v>
      </c>
      <c r="EO83" s="40">
        <f t="shared" si="213"/>
        <v>-9.7502721884740907E-7</v>
      </c>
    </row>
    <row r="84" spans="1:145" x14ac:dyDescent="0.25">
      <c r="A84" s="80">
        <v>218</v>
      </c>
      <c r="B84" s="17">
        <v>0.22776715</v>
      </c>
      <c r="C84" s="17"/>
      <c r="D84" s="17">
        <v>1.19740224</v>
      </c>
      <c r="E84" s="17">
        <v>3.5590980000000001E-2</v>
      </c>
      <c r="F84" s="17">
        <v>3.437399E-2</v>
      </c>
      <c r="G84" s="17">
        <v>2.3034800000000001E-2</v>
      </c>
      <c r="H84" s="17">
        <v>4.2385760000000001E-2</v>
      </c>
      <c r="J84" s="17" t="s">
        <v>589</v>
      </c>
      <c r="K84" s="17">
        <v>0</v>
      </c>
      <c r="L84" s="17">
        <v>4.7076387887916998E-4</v>
      </c>
      <c r="M84" s="5">
        <v>4.2768687020508403E-5</v>
      </c>
      <c r="N84" s="17">
        <v>2.2667947993915201E-4</v>
      </c>
      <c r="O84" s="17">
        <v>2.2667947993915201E-4</v>
      </c>
      <c r="P84" s="17">
        <v>6.7324853304452702E-4</v>
      </c>
      <c r="Q84" s="17">
        <v>0</v>
      </c>
      <c r="R84" s="5">
        <v>1.5134692482790099E-7</v>
      </c>
      <c r="S84" s="5">
        <v>7.3894513247022299E-7</v>
      </c>
      <c r="T84" s="17">
        <v>1.0970666847674899E-4</v>
      </c>
      <c r="U84" s="5">
        <v>1.43682311800261E-7</v>
      </c>
      <c r="V84" s="5">
        <v>2.3444944979381202E-5</v>
      </c>
      <c r="W84" s="5">
        <v>5.0300194557890604E-6</v>
      </c>
      <c r="X84" s="5">
        <v>3.0826318777316601E-6</v>
      </c>
      <c r="Y84" s="17">
        <v>9.9496739125977591E-4</v>
      </c>
      <c r="Z84" s="5">
        <v>4.9777085159035902E-11</v>
      </c>
      <c r="AA84" s="5">
        <v>1.9910841779791301E-10</v>
      </c>
      <c r="AB84" s="15">
        <v>0.22776760550494099</v>
      </c>
      <c r="AC84" s="17">
        <v>1.2169849810126901E-3</v>
      </c>
      <c r="AD84" s="17">
        <v>1.5950585933409301E-2</v>
      </c>
      <c r="AE84" s="17">
        <v>4.7206041766563499E-3</v>
      </c>
      <c r="AF84" s="17">
        <v>4.30225102928289E-4</v>
      </c>
      <c r="AG84" s="17">
        <v>1.14622048424522E-2</v>
      </c>
      <c r="AH84" s="17">
        <v>1.8103459603057801E-3</v>
      </c>
      <c r="AI84" s="17">
        <v>4.1483697863059898E-3</v>
      </c>
      <c r="AJ84" s="5">
        <v>3.1418948730303001E-5</v>
      </c>
      <c r="AK84" s="17">
        <v>7.2395606056978399E-4</v>
      </c>
      <c r="AL84" s="5">
        <v>1.0163559292206101E-5</v>
      </c>
      <c r="AM84" s="17">
        <v>0</v>
      </c>
      <c r="AN84" s="17">
        <v>0</v>
      </c>
      <c r="AO84" s="17">
        <v>9.8904876457613306E-4</v>
      </c>
      <c r="AP84" s="17">
        <v>9.8904876457613306E-4</v>
      </c>
      <c r="AQ84" s="17">
        <v>0</v>
      </c>
      <c r="AR84" s="17">
        <v>0</v>
      </c>
      <c r="AS84" s="17">
        <v>1.18256415962565E-4</v>
      </c>
      <c r="AT84" s="5">
        <v>4.1664058837172098E-10</v>
      </c>
      <c r="AU84" s="5">
        <v>8.0472493152333802E-10</v>
      </c>
      <c r="AV84" s="17">
        <v>9.5792608563854097E-3</v>
      </c>
      <c r="AW84" s="17">
        <v>1.4643431855905899E-4</v>
      </c>
      <c r="AX84" s="5">
        <v>2.2899002908579799E-5</v>
      </c>
      <c r="AY84" s="17">
        <v>0</v>
      </c>
      <c r="AZ84" s="17">
        <v>1.2646724039254299E-2</v>
      </c>
      <c r="BA84" s="5">
        <v>6.2239715650060302E-5</v>
      </c>
      <c r="BB84" s="5">
        <v>5.15611380258712E-7</v>
      </c>
      <c r="BC84" s="5">
        <v>3.7812964279612202E-6</v>
      </c>
      <c r="BD84" s="5">
        <v>3.6524534686971197E-8</v>
      </c>
      <c r="BE84" s="5">
        <v>7.4159496684799597E-8</v>
      </c>
      <c r="BF84" s="17">
        <v>0</v>
      </c>
      <c r="BG84" s="17">
        <v>0</v>
      </c>
      <c r="BH84" s="17">
        <v>7.2433381916698302E-4</v>
      </c>
      <c r="BI84" s="15">
        <v>6.6159985669957003E-4</v>
      </c>
      <c r="BJ84" s="5">
        <v>1.2043317515170501E-5</v>
      </c>
      <c r="BK84" s="5">
        <v>1.1571290530597299E-5</v>
      </c>
      <c r="BL84" s="17">
        <v>4.2921222242431202E-2</v>
      </c>
      <c r="BM84" s="17">
        <v>1.0776700661937699</v>
      </c>
      <c r="BN84" s="17">
        <v>0.110160225091905</v>
      </c>
      <c r="BO84" s="15">
        <v>1.19740955214206</v>
      </c>
      <c r="BP84" s="17">
        <v>0</v>
      </c>
      <c r="BQ84" s="17">
        <v>8.2780058802780002E-4</v>
      </c>
      <c r="BR84" s="17">
        <v>0</v>
      </c>
      <c r="BS84" s="5">
        <v>7.0304881220478705E-5</v>
      </c>
      <c r="BT84" s="5">
        <v>2.9742209053280202E-7</v>
      </c>
      <c r="BU84" s="5">
        <v>9.93301830166944E-7</v>
      </c>
      <c r="BV84" s="5">
        <v>8.2606281056234401E-7</v>
      </c>
      <c r="BW84" s="5">
        <v>2.0568872192551601E-5</v>
      </c>
      <c r="BX84" s="5">
        <v>2.06770757893924E-5</v>
      </c>
      <c r="BY84" s="17">
        <v>6.9303495461234396E-3</v>
      </c>
      <c r="BZ84" s="17">
        <v>2.0075567827951301E-4</v>
      </c>
      <c r="CA84" s="17">
        <v>1.2923746534609801E-4</v>
      </c>
      <c r="CB84" s="17">
        <v>1.5950585933409301E-2</v>
      </c>
      <c r="CC84" s="17">
        <v>1.18377085159035E-4</v>
      </c>
      <c r="CD84" s="17">
        <v>0</v>
      </c>
      <c r="CE84" s="5">
        <v>2.1553402007308301E-10</v>
      </c>
      <c r="CF84" s="5">
        <v>9.0216229324779399E-5</v>
      </c>
      <c r="CG84" s="15">
        <v>3.5590924487287498E-2</v>
      </c>
      <c r="CH84" s="15">
        <v>3.4373939506274903E-2</v>
      </c>
      <c r="CI84" s="17">
        <v>1.2169849810126901E-3</v>
      </c>
      <c r="CJ84" s="5">
        <v>4.5602045889206702E-5</v>
      </c>
      <c r="CK84" s="17">
        <v>0</v>
      </c>
      <c r="CL84" s="17">
        <v>4.4119192887889401E-4</v>
      </c>
      <c r="CM84" s="17">
        <v>1.0577470637190799E-4</v>
      </c>
      <c r="CN84" s="17">
        <v>2.8655159642189802E-3</v>
      </c>
      <c r="CO84" s="17">
        <v>5.9790670039738304E-4</v>
      </c>
      <c r="CP84" s="17">
        <v>4.3022267784409998E-4</v>
      </c>
      <c r="CQ84" s="17">
        <v>1.1462205944763101E-2</v>
      </c>
      <c r="CR84" s="5">
        <v>1.5607527376665099E-5</v>
      </c>
      <c r="CS84" s="17">
        <v>1.02119677904727E-4</v>
      </c>
      <c r="CT84" s="17">
        <v>1.8103504797808601E-3</v>
      </c>
      <c r="CU84" s="5">
        <v>3.1999129174313899E-6</v>
      </c>
      <c r="CV84" s="15">
        <v>2.3034629046997001E-2</v>
      </c>
      <c r="CW84" s="17">
        <v>1.05140217943021E-2</v>
      </c>
      <c r="CX84" s="17">
        <v>0</v>
      </c>
      <c r="CY84" s="17">
        <v>0</v>
      </c>
      <c r="CZ84" s="17">
        <v>8.7856813012340297E-4</v>
      </c>
      <c r="DA84" s="5">
        <v>4.7094500405099302E-5</v>
      </c>
      <c r="DB84" s="17">
        <v>0</v>
      </c>
      <c r="DC84" s="15">
        <v>4.2385904749306903E-2</v>
      </c>
      <c r="DD84" s="5">
        <v>4.4783190079752097E-5</v>
      </c>
      <c r="DE84" s="17">
        <v>1.34986734609258E-3</v>
      </c>
      <c r="DG84" s="25">
        <f t="shared" si="180"/>
        <v>7.9999870046543031E-3</v>
      </c>
      <c r="DH84" s="94">
        <f t="shared" si="181"/>
        <v>1.012629611100446</v>
      </c>
      <c r="DI84" s="25">
        <f t="shared" si="182"/>
        <v>1.9247135073906678E-2</v>
      </c>
      <c r="DJ84" s="40">
        <f t="shared" si="183"/>
        <v>1.9998711007633333E-6</v>
      </c>
      <c r="DK84" s="40"/>
      <c r="DL84" s="40">
        <f t="shared" si="184"/>
        <v>6.1066714390541582E-6</v>
      </c>
      <c r="DM84" s="40">
        <f t="shared" si="185"/>
        <v>-1.5597410496480537E-6</v>
      </c>
      <c r="DN84" s="40">
        <f t="shared" si="186"/>
        <v>-1.4689515269239113E-6</v>
      </c>
      <c r="DO84" s="40">
        <f t="shared" si="187"/>
        <v>-7.421510193279609E-6</v>
      </c>
      <c r="DP84" s="40">
        <f t="shared" si="188"/>
        <v>3.4150456875559464E-6</v>
      </c>
      <c r="DQ84" s="72">
        <f t="shared" si="189"/>
        <v>1.1441683595259456E-3</v>
      </c>
      <c r="DR84" s="72">
        <f t="shared" si="190"/>
        <v>8.8064866227024625E-6</v>
      </c>
      <c r="DS84" s="72">
        <f t="shared" si="191"/>
        <v>9.7408090202484642E-4</v>
      </c>
      <c r="DT84" s="72">
        <f t="shared" si="192"/>
        <v>1.691996224907757E-4</v>
      </c>
      <c r="DU84" s="72">
        <f t="shared" si="193"/>
        <v>-5.2569588270604363E-6</v>
      </c>
      <c r="DV84" s="72">
        <f t="shared" si="194"/>
        <v>-9.0936526084599669E-5</v>
      </c>
      <c r="DW84" s="72">
        <f t="shared" si="195"/>
        <v>4.9506616972217798E-5</v>
      </c>
      <c r="DX84" s="72">
        <f t="shared" si="196"/>
        <v>7.3054715945311603E-5</v>
      </c>
      <c r="DY84" s="72">
        <f t="shared" si="197"/>
        <v>-1.9598412853969959E-5</v>
      </c>
      <c r="DZ84" s="72">
        <f t="shared" si="198"/>
        <v>8.5951281479844323E-4</v>
      </c>
      <c r="EA84" s="72">
        <f t="shared" si="199"/>
        <v>-2.184130433980149E-6</v>
      </c>
      <c r="EB84" s="72">
        <f t="shared" si="200"/>
        <v>4.7930912962730809E-5</v>
      </c>
      <c r="EC84" s="72">
        <f t="shared" si="201"/>
        <v>3.8487281456664317E-5</v>
      </c>
      <c r="ED84" s="72">
        <f t="shared" si="202"/>
        <v>-4.864153170015507E-7</v>
      </c>
      <c r="EE84" s="72">
        <f t="shared" si="203"/>
        <v>-2.9198609908615366E-4</v>
      </c>
      <c r="EF84" s="72">
        <f t="shared" si="204"/>
        <v>-1.22124204007928E-5</v>
      </c>
      <c r="EG84" s="72">
        <f t="shared" si="205"/>
        <v>-2.0057285956148366E-5</v>
      </c>
      <c r="EH84" s="40">
        <f t="shared" si="206"/>
        <v>5.5419224032336078E-5</v>
      </c>
      <c r="EI84" s="69">
        <f t="shared" si="207"/>
        <v>-8.6500349998084594E-5</v>
      </c>
      <c r="EJ84" s="40">
        <f t="shared" si="208"/>
        <v>2.9432770479216071E-4</v>
      </c>
      <c r="EK84" s="40">
        <f t="shared" si="209"/>
        <v>-5.727845085143096E-5</v>
      </c>
      <c r="EL84" s="40">
        <f t="shared" si="210"/>
        <v>-6.4098014149141868E-5</v>
      </c>
      <c r="EM84" s="69">
        <f t="shared" si="211"/>
        <v>1.7090598972328334E-5</v>
      </c>
      <c r="EN84" s="40">
        <f t="shared" si="212"/>
        <v>7.4483811500871802E-7</v>
      </c>
      <c r="EO84" s="40">
        <f t="shared" si="213"/>
        <v>7.7120857827436288E-7</v>
      </c>
    </row>
    <row r="85" spans="1:145" x14ac:dyDescent="0.25">
      <c r="A85" s="80">
        <v>220</v>
      </c>
      <c r="B85" s="17">
        <v>3.56064326</v>
      </c>
      <c r="C85" s="17"/>
      <c r="D85" s="17">
        <v>20.221775820000001</v>
      </c>
      <c r="E85" s="17">
        <v>0.42764149000000001</v>
      </c>
      <c r="F85" s="17">
        <v>0.41451487999999997</v>
      </c>
      <c r="G85" s="17">
        <v>6.5259429999999993E-2</v>
      </c>
      <c r="H85" s="17">
        <v>0.63439277000000005</v>
      </c>
      <c r="J85" s="17" t="s">
        <v>593</v>
      </c>
      <c r="K85" s="17">
        <v>0</v>
      </c>
      <c r="L85" s="17">
        <v>7.0461513095190003E-3</v>
      </c>
      <c r="M85" s="17">
        <v>6.4011525212874997E-4</v>
      </c>
      <c r="N85" s="17">
        <v>3.3928942641029101E-3</v>
      </c>
      <c r="O85" s="17">
        <v>3.3928942641029101E-3</v>
      </c>
      <c r="P85" s="17">
        <v>1.00765592799153E-2</v>
      </c>
      <c r="Q85" s="17">
        <v>0</v>
      </c>
      <c r="R85" s="5">
        <v>1.8251067974007401E-6</v>
      </c>
      <c r="S85" s="5">
        <v>8.9107988998936196E-6</v>
      </c>
      <c r="T85" s="17">
        <v>1.6419587016959199E-3</v>
      </c>
      <c r="U85" s="5">
        <v>1.73267455506252E-6</v>
      </c>
      <c r="V85" s="17">
        <v>3.50935576907466E-4</v>
      </c>
      <c r="W85" s="5">
        <v>6.0651770035880199E-5</v>
      </c>
      <c r="X85" s="5">
        <v>3.7174049063862301E-5</v>
      </c>
      <c r="Y85" s="17">
        <v>1.48917087511808E-2</v>
      </c>
      <c r="Z85" s="5">
        <v>6.0022713118051995E-10</v>
      </c>
      <c r="AA85" s="5">
        <v>2.4008736365790799E-9</v>
      </c>
      <c r="AB85" s="17">
        <v>3.5606446416111299</v>
      </c>
      <c r="AC85" s="17">
        <v>1.3126591819750099E-2</v>
      </c>
      <c r="AD85" s="17">
        <v>0.19234758786796499</v>
      </c>
      <c r="AE85" s="17">
        <v>5.6925643060676698E-2</v>
      </c>
      <c r="AF85" s="17">
        <v>5.18807266434079E-3</v>
      </c>
      <c r="AG85" s="17">
        <v>0.13822244922479901</v>
      </c>
      <c r="AH85" s="17">
        <v>2.1830406807872599E-2</v>
      </c>
      <c r="AI85" s="17">
        <v>6.2089378027050703E-2</v>
      </c>
      <c r="AJ85" s="17">
        <v>4.7024707194861002E-4</v>
      </c>
      <c r="AK85" s="17">
        <v>1.08356046851998E-2</v>
      </c>
      <c r="AL85" s="17">
        <v>1.5212225372823599E-4</v>
      </c>
      <c r="AM85" s="17">
        <v>0</v>
      </c>
      <c r="AN85" s="17">
        <v>0</v>
      </c>
      <c r="AO85" s="17">
        <v>1.48032120315701E-2</v>
      </c>
      <c r="AP85" s="17">
        <v>1.48032120315701E-2</v>
      </c>
      <c r="AQ85" s="17">
        <v>0</v>
      </c>
      <c r="AR85" s="17">
        <v>0</v>
      </c>
      <c r="AS85" s="17">
        <v>1.7699548020056501E-3</v>
      </c>
      <c r="AT85" s="5">
        <v>5.0247029397752303E-9</v>
      </c>
      <c r="AU85" s="5">
        <v>9.7029760033730704E-9</v>
      </c>
      <c r="AV85" s="17">
        <v>0.16177421734265801</v>
      </c>
      <c r="AW85" s="17">
        <v>2.19194077908805E-3</v>
      </c>
      <c r="AX85" s="17">
        <v>3.42740618830271E-4</v>
      </c>
      <c r="AY85" s="17">
        <v>0</v>
      </c>
      <c r="AZ85" s="17">
        <v>0.189285329608611</v>
      </c>
      <c r="BA85" s="17">
        <v>9.3161457796149603E-4</v>
      </c>
      <c r="BB85" s="5">
        <v>6.2177060908193897E-6</v>
      </c>
      <c r="BC85" s="5">
        <v>4.5596314974343701E-5</v>
      </c>
      <c r="BD85" s="5">
        <v>4.4046046837194103E-7</v>
      </c>
      <c r="BE85" s="5">
        <v>8.9428399940475103E-7</v>
      </c>
      <c r="BF85" s="17">
        <v>0</v>
      </c>
      <c r="BG85" s="17">
        <v>0</v>
      </c>
      <c r="BH85" s="17">
        <v>1.08417998772185E-2</v>
      </c>
      <c r="BI85" s="17">
        <v>7.97815958156276E-3</v>
      </c>
      <c r="BJ85" s="17">
        <v>1.4523343750172201E-4</v>
      </c>
      <c r="BK85" s="17">
        <v>1.3953836979226899E-4</v>
      </c>
      <c r="BL85" s="17">
        <v>0.64240914918125802</v>
      </c>
      <c r="BM85" s="17">
        <v>18.199594933117201</v>
      </c>
      <c r="BN85" s="17">
        <v>1.8604075944818299</v>
      </c>
      <c r="BO85" s="17">
        <v>20.2217767449417</v>
      </c>
      <c r="BP85" s="17">
        <v>0</v>
      </c>
      <c r="BQ85" s="17">
        <v>1.2389845629392E-2</v>
      </c>
      <c r="BR85" s="17">
        <v>0</v>
      </c>
      <c r="BS85" s="17">
        <v>1.0283964979359199E-3</v>
      </c>
      <c r="BT85" s="5">
        <v>3.5866443774974201E-6</v>
      </c>
      <c r="BU85" s="5">
        <v>1.19788651443751E-5</v>
      </c>
      <c r="BV85" s="5">
        <v>9.9622515054812401E-6</v>
      </c>
      <c r="BW85" s="17">
        <v>2.73466041964979E-4</v>
      </c>
      <c r="BX85" s="17">
        <v>2.4934653020056499E-4</v>
      </c>
      <c r="BY85" s="17">
        <v>0.10372799238413299</v>
      </c>
      <c r="BZ85" s="17">
        <v>2.42089159322519E-3</v>
      </c>
      <c r="CA85" s="17">
        <v>1.5584670822379101E-3</v>
      </c>
      <c r="CB85" s="17">
        <v>0.19234776423772401</v>
      </c>
      <c r="CC85" s="17">
        <v>1.4275098794622901E-3</v>
      </c>
      <c r="CD85" s="17">
        <v>0</v>
      </c>
      <c r="CE85" s="5">
        <v>2.5990099152874E-9</v>
      </c>
      <c r="CF85" s="17">
        <v>1.08791463703654E-3</v>
      </c>
      <c r="CG85" s="17">
        <v>0.427641075684011</v>
      </c>
      <c r="CH85" s="17">
        <v>0.41451448386426099</v>
      </c>
      <c r="CI85" s="17">
        <v>1.3126591819750099E-2</v>
      </c>
      <c r="CJ85" s="17">
        <v>5.4991407485794003E-4</v>
      </c>
      <c r="CK85" s="17">
        <v>0</v>
      </c>
      <c r="CL85" s="17">
        <v>5.3202953091155596E-3</v>
      </c>
      <c r="CM85" s="17">
        <v>1.2755349460143201E-3</v>
      </c>
      <c r="CN85" s="17">
        <v>3.4555563198245098E-2</v>
      </c>
      <c r="CO85" s="17">
        <v>7.2101528354194498E-3</v>
      </c>
      <c r="CP85" s="17">
        <v>5.1880108246939701E-3</v>
      </c>
      <c r="CQ85" s="17">
        <v>0.13822253851199001</v>
      </c>
      <c r="CR85" s="17">
        <v>2.3360136283029299E-4</v>
      </c>
      <c r="CS85" s="17">
        <v>1.2314571228580699E-3</v>
      </c>
      <c r="CT85" s="17">
        <v>2.18305361089524E-2</v>
      </c>
      <c r="CU85" s="5">
        <v>3.8586972227274402E-5</v>
      </c>
      <c r="CV85" s="17">
        <v>6.5259410241571406E-2</v>
      </c>
      <c r="CW85" s="17">
        <v>0.15736391349026899</v>
      </c>
      <c r="CX85" s="17">
        <v>0</v>
      </c>
      <c r="CY85" s="17">
        <v>0</v>
      </c>
      <c r="CZ85" s="17">
        <v>1.31499695670012E-2</v>
      </c>
      <c r="DA85" s="17">
        <v>7.0487578740098197E-4</v>
      </c>
      <c r="DB85" s="17">
        <v>0</v>
      </c>
      <c r="DC85" s="17">
        <v>0.63439292867496699</v>
      </c>
      <c r="DD85" s="17">
        <v>6.7023215458478702E-4</v>
      </c>
      <c r="DE85" s="17">
        <v>2.02034275268109E-2</v>
      </c>
      <c r="DG85" s="25">
        <f t="shared" si="180"/>
        <v>8.0000001673010464E-3</v>
      </c>
      <c r="DH85" s="94">
        <f t="shared" si="181"/>
        <v>1.012636049590014</v>
      </c>
      <c r="DI85" s="25">
        <f t="shared" si="182"/>
        <v>1.9246998336915361E-2</v>
      </c>
      <c r="DJ85" s="40">
        <f t="shared" si="183"/>
        <v>3.8802290177953601E-7</v>
      </c>
      <c r="DK85" s="40"/>
      <c r="DL85" s="40">
        <f t="shared" si="184"/>
        <v>4.5739884893238476E-8</v>
      </c>
      <c r="DM85" s="40">
        <f t="shared" si="185"/>
        <v>-9.6883955066396122E-7</v>
      </c>
      <c r="DN85" s="40">
        <f t="shared" si="186"/>
        <v>-9.556610826352551E-7</v>
      </c>
      <c r="DO85" s="40">
        <f t="shared" si="187"/>
        <v>-3.0276740982416976E-7</v>
      </c>
      <c r="DP85" s="40">
        <f t="shared" si="188"/>
        <v>2.5012102036337921E-7</v>
      </c>
      <c r="DQ85" s="72">
        <f t="shared" si="189"/>
        <v>1.1931378495483491E-3</v>
      </c>
      <c r="DR85" s="72">
        <f t="shared" si="190"/>
        <v>-1.8270875156071689E-6</v>
      </c>
      <c r="DS85" s="72">
        <f t="shared" si="191"/>
        <v>9.643715682441091E-4</v>
      </c>
      <c r="DT85" s="72">
        <f t="shared" si="192"/>
        <v>1.5152955879061279E-4</v>
      </c>
      <c r="DU85" s="72">
        <f t="shared" si="193"/>
        <v>2.315795075089439E-6</v>
      </c>
      <c r="DV85" s="72">
        <f t="shared" si="194"/>
        <v>4.1666798921488997E-6</v>
      </c>
      <c r="DW85" s="72">
        <f t="shared" si="195"/>
        <v>4.0981964024433187E-6</v>
      </c>
      <c r="DX85" s="72">
        <f t="shared" si="196"/>
        <v>5.2996109991455887E-6</v>
      </c>
      <c r="DY85" s="72">
        <f t="shared" si="197"/>
        <v>3.5430072414810818E-6</v>
      </c>
      <c r="DZ85" s="72">
        <f t="shared" si="198"/>
        <v>8.626915846023037E-4</v>
      </c>
      <c r="EA85" s="72">
        <f t="shared" si="199"/>
        <v>-8.2996259956964719E-7</v>
      </c>
      <c r="EB85" s="72">
        <f t="shared" si="200"/>
        <v>-9.5615929283987973E-7</v>
      </c>
      <c r="EC85" s="72">
        <f t="shared" si="201"/>
        <v>-5.5856744369098097E-6</v>
      </c>
      <c r="ED85" s="72">
        <f t="shared" si="202"/>
        <v>5.8661263567418424E-6</v>
      </c>
      <c r="EE85" s="72">
        <f t="shared" si="203"/>
        <v>-2.3271439932964739E-4</v>
      </c>
      <c r="EF85" s="72">
        <f t="shared" si="204"/>
        <v>1.2532128595927631E-6</v>
      </c>
      <c r="EG85" s="72">
        <f t="shared" si="205"/>
        <v>-7.3402067480036024E-6</v>
      </c>
      <c r="EH85" s="40">
        <f t="shared" si="206"/>
        <v>-5.9300896246909407E-6</v>
      </c>
      <c r="EI85" s="69">
        <f t="shared" si="207"/>
        <v>-5.9321300660406806E-5</v>
      </c>
      <c r="EJ85" s="40">
        <f t="shared" si="208"/>
        <v>3.0513923511542377E-4</v>
      </c>
      <c r="EK85" s="40">
        <f t="shared" si="209"/>
        <v>-1.9299808233356259E-6</v>
      </c>
      <c r="EL85" s="40">
        <f t="shared" si="210"/>
        <v>1.4255201147366062E-5</v>
      </c>
      <c r="EM85" s="69">
        <f t="shared" si="211"/>
        <v>-4.0647955258560749E-7</v>
      </c>
      <c r="EN85" s="40">
        <f t="shared" si="212"/>
        <v>-7.5820267317129935E-7</v>
      </c>
      <c r="EO85" s="40">
        <f t="shared" si="213"/>
        <v>-7.8221297332080044E-7</v>
      </c>
    </row>
    <row r="86" spans="1:145" x14ac:dyDescent="0.25">
      <c r="A86" s="80">
        <v>223</v>
      </c>
      <c r="B86" s="17">
        <v>1.60442434</v>
      </c>
      <c r="C86" s="17"/>
      <c r="D86" s="17">
        <v>10.14222947</v>
      </c>
      <c r="E86" s="17">
        <v>0.31252488</v>
      </c>
      <c r="F86" s="17">
        <v>0.30130437999999998</v>
      </c>
      <c r="G86" s="17">
        <v>0.27959961</v>
      </c>
      <c r="H86" s="17">
        <v>0.38688135000000001</v>
      </c>
      <c r="J86" s="10" t="s">
        <v>599</v>
      </c>
      <c r="K86" s="17">
        <v>0</v>
      </c>
      <c r="L86" s="17">
        <v>4.2970739052894296E-3</v>
      </c>
      <c r="M86" s="17">
        <v>3.9036916855563001E-4</v>
      </c>
      <c r="N86" s="17">
        <v>2.0691298166113799E-3</v>
      </c>
      <c r="O86" s="17">
        <v>2.0691298166113799E-3</v>
      </c>
      <c r="P86" s="17">
        <v>6.1451370103672298E-3</v>
      </c>
      <c r="Q86" s="17">
        <v>0</v>
      </c>
      <c r="R86" s="5">
        <v>1.32663374063724E-6</v>
      </c>
      <c r="S86" s="5">
        <v>6.4770914422085796E-6</v>
      </c>
      <c r="T86" s="17">
        <v>1.0013388672008899E-3</v>
      </c>
      <c r="U86" s="5">
        <v>1.2594639538136001E-6</v>
      </c>
      <c r="V86" s="17">
        <v>2.1401436575892201E-4</v>
      </c>
      <c r="W86" s="5">
        <v>4.4087111449153102E-5</v>
      </c>
      <c r="X86" s="5">
        <v>2.7021256414072E-5</v>
      </c>
      <c r="Y86" s="17">
        <v>9.0816310778551197E-3</v>
      </c>
      <c r="Z86" s="5">
        <v>4.3629250704101097E-10</v>
      </c>
      <c r="AA86" s="5">
        <v>1.7451392825057701E-9</v>
      </c>
      <c r="AB86" s="17">
        <v>1.6044237689115199</v>
      </c>
      <c r="AC86" s="17">
        <v>1.12205103699906E-2</v>
      </c>
      <c r="AD86" s="17">
        <v>0.139814537718326</v>
      </c>
      <c r="AE86" s="17">
        <v>4.1378478369902397E-2</v>
      </c>
      <c r="AF86" s="17">
        <v>3.7711279617718501E-3</v>
      </c>
      <c r="AG86" s="17">
        <v>0.100471717786339</v>
      </c>
      <c r="AH86" s="17">
        <v>1.5868169226783899E-2</v>
      </c>
      <c r="AI86" s="17">
        <v>3.7864845556110298E-2</v>
      </c>
      <c r="AJ86" s="17">
        <v>2.8678003688123102E-4</v>
      </c>
      <c r="AK86" s="17">
        <v>6.60802089174755E-3</v>
      </c>
      <c r="AL86" s="5">
        <v>9.2770739062043601E-5</v>
      </c>
      <c r="AM86" s="17">
        <v>0</v>
      </c>
      <c r="AN86" s="17">
        <v>0</v>
      </c>
      <c r="AO86" s="17">
        <v>9.02770413820775E-3</v>
      </c>
      <c r="AP86" s="17">
        <v>9.02770413820775E-3</v>
      </c>
      <c r="AQ86" s="17">
        <v>0</v>
      </c>
      <c r="AR86" s="17">
        <v>0</v>
      </c>
      <c r="AS86" s="17">
        <v>1.0793962173481701E-3</v>
      </c>
      <c r="AT86" s="5">
        <v>3.6523881409425802E-9</v>
      </c>
      <c r="AU86" s="5">
        <v>7.0529552087170701E-9</v>
      </c>
      <c r="AV86" s="17">
        <v>8.1137922849253405E-2</v>
      </c>
      <c r="AW86" s="17">
        <v>1.33672691480238E-3</v>
      </c>
      <c r="AX86" s="17">
        <v>2.09017680326151E-4</v>
      </c>
      <c r="AY86" s="17">
        <v>0</v>
      </c>
      <c r="AZ86" s="17">
        <v>0.11543477368406201</v>
      </c>
      <c r="BA86" s="17">
        <v>5.6813921654789198E-4</v>
      </c>
      <c r="BB86" s="5">
        <v>4.5195773078258502E-6</v>
      </c>
      <c r="BC86" s="5">
        <v>3.3143264494011597E-5</v>
      </c>
      <c r="BD86" s="5">
        <v>3.20163957737396E-7</v>
      </c>
      <c r="BE86" s="5">
        <v>6.5003389606309596E-7</v>
      </c>
      <c r="BF86" s="17">
        <v>0</v>
      </c>
      <c r="BG86" s="17">
        <v>0</v>
      </c>
      <c r="BH86" s="17">
        <v>6.6118928159450401E-3</v>
      </c>
      <c r="BI86" s="17">
        <v>5.7992040399697901E-3</v>
      </c>
      <c r="BJ86" s="17">
        <v>1.05567438835518E-4</v>
      </c>
      <c r="BK86" s="17">
        <v>1.01428603868009E-4</v>
      </c>
      <c r="BL86" s="17">
        <v>0.39177003940761701</v>
      </c>
      <c r="BM86" s="17">
        <v>9.1279979433081504</v>
      </c>
      <c r="BN86" s="17">
        <v>0.93308466586197902</v>
      </c>
      <c r="BO86" s="17">
        <v>10.1422205320193</v>
      </c>
      <c r="BP86" s="17">
        <v>0</v>
      </c>
      <c r="BQ86" s="17">
        <v>7.5558745683625703E-3</v>
      </c>
      <c r="BR86" s="17">
        <v>0</v>
      </c>
      <c r="BS86" s="17">
        <v>6.3874424523112697E-4</v>
      </c>
      <c r="BT86" s="5">
        <v>2.6070487338304699E-6</v>
      </c>
      <c r="BU86" s="5">
        <v>8.7074311616704398E-6</v>
      </c>
      <c r="BV86" s="5">
        <v>7.2411820579043998E-6</v>
      </c>
      <c r="BW86" s="17">
        <v>1.8345855806698699E-4</v>
      </c>
      <c r="BX86" s="17">
        <v>1.81245777873311E-4</v>
      </c>
      <c r="BY86" s="17">
        <v>6.3258085386993804E-2</v>
      </c>
      <c r="BZ86" s="17">
        <v>1.7597030374179401E-3</v>
      </c>
      <c r="CA86" s="17">
        <v>1.13282220274806E-3</v>
      </c>
      <c r="CB86" s="17">
        <v>0.13981467109795601</v>
      </c>
      <c r="CC86" s="17">
        <v>1.0376342862811799E-3</v>
      </c>
      <c r="CD86" s="17">
        <v>0</v>
      </c>
      <c r="CE86" s="5">
        <v>1.8891682071462799E-9</v>
      </c>
      <c r="CF86" s="17">
        <v>7.9078740278994901E-4</v>
      </c>
      <c r="CG86" s="17">
        <v>0.31252485045872602</v>
      </c>
      <c r="CH86" s="17">
        <v>0.30130434008873602</v>
      </c>
      <c r="CI86" s="17">
        <v>1.12205103699906E-2</v>
      </c>
      <c r="CJ86" s="17">
        <v>3.9972237636204302E-4</v>
      </c>
      <c r="CK86" s="17">
        <v>0</v>
      </c>
      <c r="CL86" s="17">
        <v>3.86723617564223E-3</v>
      </c>
      <c r="CM86" s="17">
        <v>9.2716411757249001E-4</v>
      </c>
      <c r="CN86" s="17">
        <v>2.5118009446805201E-2</v>
      </c>
      <c r="CO86" s="17">
        <v>5.2409582830403902E-3</v>
      </c>
      <c r="CP86" s="17">
        <v>3.77107824754598E-3</v>
      </c>
      <c r="CQ86" s="17">
        <v>0.100471854583133</v>
      </c>
      <c r="CR86" s="17">
        <v>1.4245859364888001E-4</v>
      </c>
      <c r="CS86" s="17">
        <v>8.9512603272761304E-4</v>
      </c>
      <c r="CT86" s="17">
        <v>1.5868278024879098E-2</v>
      </c>
      <c r="CU86" s="5">
        <v>2.80489959600302E-5</v>
      </c>
      <c r="CV86" s="17">
        <v>0.27959940092483898</v>
      </c>
      <c r="CW86" s="17">
        <v>9.5967649557823304E-2</v>
      </c>
      <c r="CX86" s="17">
        <v>0</v>
      </c>
      <c r="CY86" s="17">
        <v>0</v>
      </c>
      <c r="CZ86" s="17">
        <v>8.0193728708146603E-3</v>
      </c>
      <c r="DA86" s="17">
        <v>4.29877697799023E-4</v>
      </c>
      <c r="DB86" s="17">
        <v>0</v>
      </c>
      <c r="DC86" s="17">
        <v>0.38688123855663298</v>
      </c>
      <c r="DD86" s="17">
        <v>4.0873654314665698E-4</v>
      </c>
      <c r="DE86" s="17">
        <v>1.2320898188969099E-2</v>
      </c>
      <c r="DG86" s="25">
        <f t="shared" si="180"/>
        <v>8.000015636920781E-3</v>
      </c>
      <c r="DH86" s="94">
        <f t="shared" si="181"/>
        <v>1.0126364381721458</v>
      </c>
      <c r="DI86" s="25">
        <f t="shared" si="182"/>
        <v>1.9246998029506936E-2</v>
      </c>
      <c r="DJ86" s="40">
        <f t="shared" si="183"/>
        <v>-3.5594603361687775E-7</v>
      </c>
      <c r="DK86" s="40"/>
      <c r="DL86" s="40">
        <f t="shared" si="184"/>
        <v>-8.8126390029823792E-7</v>
      </c>
      <c r="DM86" s="40">
        <f t="shared" si="185"/>
        <v>-9.4524551077599527E-8</v>
      </c>
      <c r="DN86" s="40">
        <f t="shared" si="186"/>
        <v>-1.3246161227531001E-7</v>
      </c>
      <c r="DO86" s="40">
        <f t="shared" si="187"/>
        <v>-7.4776628271160185E-7</v>
      </c>
      <c r="DP86" s="40">
        <f t="shared" si="188"/>
        <v>-2.8805567142126074E-7</v>
      </c>
      <c r="DQ86" s="72">
        <f t="shared" si="189"/>
        <v>1.1887056207872395E-3</v>
      </c>
      <c r="DR86" s="72">
        <f t="shared" si="190"/>
        <v>-6.4362641622215626E-6</v>
      </c>
      <c r="DS86" s="72">
        <f t="shared" si="191"/>
        <v>9.588434493173764E-4</v>
      </c>
      <c r="DT86" s="72">
        <f t="shared" si="192"/>
        <v>1.5039657450559982E-4</v>
      </c>
      <c r="DU86" s="72">
        <f t="shared" si="193"/>
        <v>9.3788737926376861E-6</v>
      </c>
      <c r="DV86" s="72">
        <f t="shared" si="194"/>
        <v>-4.6009179847272628E-6</v>
      </c>
      <c r="DW86" s="72">
        <f t="shared" si="195"/>
        <v>7.6447604614217526E-6</v>
      </c>
      <c r="DX86" s="72">
        <f t="shared" si="196"/>
        <v>-5.3325681286374253E-6</v>
      </c>
      <c r="DY86" s="72">
        <f t="shared" si="197"/>
        <v>1.0777904628391949E-6</v>
      </c>
      <c r="DZ86" s="72">
        <f t="shared" si="198"/>
        <v>8.6735103344063702E-4</v>
      </c>
      <c r="EA86" s="72">
        <f t="shared" si="199"/>
        <v>-2.2588733303710895E-6</v>
      </c>
      <c r="EB86" s="72">
        <f t="shared" si="200"/>
        <v>-7.8279300253234715E-7</v>
      </c>
      <c r="EC86" s="72">
        <f t="shared" si="201"/>
        <v>-5.3290770255102073E-6</v>
      </c>
      <c r="ED86" s="72">
        <f t="shared" si="202"/>
        <v>-2.1864412414091071E-6</v>
      </c>
      <c r="EE86" s="72">
        <f t="shared" si="203"/>
        <v>-2.2101536065853659E-4</v>
      </c>
      <c r="EF86" s="72">
        <f t="shared" si="204"/>
        <v>-1.881071098232161E-7</v>
      </c>
      <c r="EG86" s="72">
        <f t="shared" si="205"/>
        <v>2.256028624431818E-5</v>
      </c>
      <c r="EH86" s="40">
        <f t="shared" si="206"/>
        <v>-8.5271521808194595E-6</v>
      </c>
      <c r="EI86" s="69">
        <f t="shared" si="207"/>
        <v>-7.9242460979953412E-5</v>
      </c>
      <c r="EJ86" s="40">
        <f t="shared" si="208"/>
        <v>2.9397889546680999E-4</v>
      </c>
      <c r="EK86" s="40">
        <f t="shared" si="209"/>
        <v>1.8095122455663592E-5</v>
      </c>
      <c r="EL86" s="40">
        <f t="shared" si="210"/>
        <v>-1.7318463108400552E-5</v>
      </c>
      <c r="EM86" s="69">
        <f t="shared" si="211"/>
        <v>-6.0020902761130141E-6</v>
      </c>
      <c r="EN86" s="40">
        <f t="shared" si="212"/>
        <v>-9.8880332815969892E-7</v>
      </c>
      <c r="EO86" s="40">
        <f t="shared" si="213"/>
        <v>-1.0256261585406078E-6</v>
      </c>
    </row>
    <row r="87" spans="1:145" x14ac:dyDescent="0.25">
      <c r="A87" s="80">
        <v>225</v>
      </c>
      <c r="B87" s="17">
        <v>51.753926239999998</v>
      </c>
      <c r="C87" s="17"/>
      <c r="D87" s="17">
        <v>327.19567982000001</v>
      </c>
      <c r="E87" s="17">
        <v>8.3048769700000005</v>
      </c>
      <c r="F87" s="17">
        <v>8.0531214500000008</v>
      </c>
      <c r="G87" s="17">
        <v>0.60468080999999996</v>
      </c>
      <c r="H87" s="17">
        <v>10.59158549</v>
      </c>
      <c r="J87" s="10" t="s">
        <v>442</v>
      </c>
      <c r="K87" s="17">
        <v>0</v>
      </c>
      <c r="L87" s="17">
        <v>0.117639768828849</v>
      </c>
      <c r="M87" s="17">
        <v>1.06871975381625E-2</v>
      </c>
      <c r="N87" s="17">
        <v>5.6646641468873403E-2</v>
      </c>
      <c r="O87" s="17">
        <v>5.6646641468873403E-2</v>
      </c>
      <c r="P87" s="17">
        <v>0.16823453438383501</v>
      </c>
      <c r="Q87" s="17">
        <v>0</v>
      </c>
      <c r="R87" s="5">
        <v>3.5457392924265698E-5</v>
      </c>
      <c r="S87" s="17">
        <v>1.73117489817402E-4</v>
      </c>
      <c r="T87" s="17">
        <v>2.7413445066344799E-2</v>
      </c>
      <c r="U87" s="5">
        <v>3.3662420186665299E-5</v>
      </c>
      <c r="V87" s="17">
        <v>5.8590733681884001E-3</v>
      </c>
      <c r="W87" s="17">
        <v>1.17833242392676E-3</v>
      </c>
      <c r="X87" s="17">
        <v>7.22203519679007E-4</v>
      </c>
      <c r="Y87" s="17">
        <v>0.248626264637753</v>
      </c>
      <c r="Z87" s="5">
        <v>1.16609600026455E-8</v>
      </c>
      <c r="AA87" s="5">
        <v>4.6643617343761199E-8</v>
      </c>
      <c r="AB87" s="17">
        <v>51.753935040812998</v>
      </c>
      <c r="AC87" s="17">
        <v>0.25175554710450398</v>
      </c>
      <c r="AD87" s="17">
        <v>3.7368965866939998</v>
      </c>
      <c r="AE87" s="17">
        <v>1.1059434183766199</v>
      </c>
      <c r="AF87" s="17">
        <v>0.100793004734425</v>
      </c>
      <c r="AG87" s="17">
        <v>2.68536157454102</v>
      </c>
      <c r="AH87" s="17">
        <v>0.42411742919029699</v>
      </c>
      <c r="AI87" s="17">
        <v>1.0366190320048201</v>
      </c>
      <c r="AJ87" s="17">
        <v>7.8511695785975204E-3</v>
      </c>
      <c r="AK87" s="17">
        <v>0.180907384124076</v>
      </c>
      <c r="AL87" s="17">
        <v>2.53975548182564E-3</v>
      </c>
      <c r="AM87" s="17">
        <v>0</v>
      </c>
      <c r="AN87" s="17">
        <v>0</v>
      </c>
      <c r="AO87" s="17">
        <v>0.247149763891819</v>
      </c>
      <c r="AP87" s="17">
        <v>0.247149763891819</v>
      </c>
      <c r="AQ87" s="17">
        <v>0</v>
      </c>
      <c r="AR87" s="17">
        <v>0</v>
      </c>
      <c r="AS87" s="17">
        <v>2.9550574329932602E-2</v>
      </c>
      <c r="AT87" s="5">
        <v>9.7617632003615503E-8</v>
      </c>
      <c r="AU87" s="5">
        <v>1.8850818847313299E-7</v>
      </c>
      <c r="AV87" s="17">
        <v>2.6175630562674601</v>
      </c>
      <c r="AW87" s="17">
        <v>3.6595671404950403E-2</v>
      </c>
      <c r="AX87" s="17">
        <v>5.7222364684821701E-3</v>
      </c>
      <c r="AY87" s="17">
        <v>0</v>
      </c>
      <c r="AZ87" s="17">
        <v>3.1602357939168502</v>
      </c>
      <c r="BA87" s="17">
        <v>1.55537656447141E-2</v>
      </c>
      <c r="BB87" s="17">
        <v>1.20797312565794E-4</v>
      </c>
      <c r="BC87" s="17">
        <v>8.8584335058450097E-4</v>
      </c>
      <c r="BD87" s="5">
        <v>8.5572259241499693E-6</v>
      </c>
      <c r="BE87" s="5">
        <v>1.7373774919117899E-5</v>
      </c>
      <c r="BF87" s="17">
        <v>0</v>
      </c>
      <c r="BG87" s="17">
        <v>0</v>
      </c>
      <c r="BH87" s="17">
        <v>0.181011046869161</v>
      </c>
      <c r="BI87" s="17">
        <v>0.15499844375733701</v>
      </c>
      <c r="BJ87" s="17">
        <v>2.8215696908568799E-3</v>
      </c>
      <c r="BK87" s="17">
        <v>2.7109211461829701E-3</v>
      </c>
      <c r="BL87" s="17">
        <v>10.725425244024001</v>
      </c>
      <c r="BM87" s="17">
        <v>294.476003681718</v>
      </c>
      <c r="BN87" s="17">
        <v>30.102009865683399</v>
      </c>
      <c r="BO87" s="17">
        <v>327.195576603669</v>
      </c>
      <c r="BP87" s="17">
        <v>0</v>
      </c>
      <c r="BQ87" s="17">
        <v>0.20685626742615901</v>
      </c>
      <c r="BR87" s="17">
        <v>0</v>
      </c>
      <c r="BS87" s="17">
        <v>1.74403138466795E-2</v>
      </c>
      <c r="BT87" s="5">
        <v>6.9679270843322997E-5</v>
      </c>
      <c r="BU87" s="17">
        <v>2.3272762755116E-4</v>
      </c>
      <c r="BV87" s="17">
        <v>1.9354091965806299E-4</v>
      </c>
      <c r="BW87" s="17">
        <v>4.9552786609126003E-3</v>
      </c>
      <c r="BX87" s="17">
        <v>4.8442631877731604E-3</v>
      </c>
      <c r="BY87" s="17">
        <v>1.7318045874435699</v>
      </c>
      <c r="BZ87" s="17">
        <v>4.7032578140070599E-2</v>
      </c>
      <c r="CA87" s="17">
        <v>3.0277608646527399E-2</v>
      </c>
      <c r="CB87" s="17">
        <v>3.73690000385808</v>
      </c>
      <c r="CC87" s="17">
        <v>2.7733414353191401E-2</v>
      </c>
      <c r="CD87" s="17">
        <v>0</v>
      </c>
      <c r="CE87" s="5">
        <v>5.0492961193141397E-8</v>
      </c>
      <c r="CF87" s="17">
        <v>2.11358066987439E-2</v>
      </c>
      <c r="CG87" s="17">
        <v>8.3048759616836598</v>
      </c>
      <c r="CH87" s="17">
        <v>8.0531204145791602</v>
      </c>
      <c r="CI87" s="17">
        <v>0.25175554710450398</v>
      </c>
      <c r="CJ87" s="17">
        <v>1.06836230757783E-2</v>
      </c>
      <c r="CK87" s="17">
        <v>0</v>
      </c>
      <c r="CL87" s="17">
        <v>0.103361810435578</v>
      </c>
      <c r="CM87" s="17">
        <v>2.47808512045503E-2</v>
      </c>
      <c r="CN87" s="17">
        <v>0.67134077393254898</v>
      </c>
      <c r="CO87" s="17">
        <v>0.14007772725518999</v>
      </c>
      <c r="CP87" s="17">
        <v>0.10079163676648099</v>
      </c>
      <c r="CQ87" s="17">
        <v>2.6853649917051001</v>
      </c>
      <c r="CR87" s="17">
        <v>3.9001325815572301E-3</v>
      </c>
      <c r="CS87" s="17">
        <v>2.3924489381989301E-2</v>
      </c>
      <c r="CT87" s="17">
        <v>0.42412116712688103</v>
      </c>
      <c r="CU87" s="17">
        <v>7.4966881066155101E-4</v>
      </c>
      <c r="CV87" s="17">
        <v>0.60468083400849804</v>
      </c>
      <c r="CW87" s="17">
        <v>2.62729166401845</v>
      </c>
      <c r="CX87" s="17">
        <v>0</v>
      </c>
      <c r="CY87" s="17">
        <v>0</v>
      </c>
      <c r="CZ87" s="17">
        <v>0.21954720662025901</v>
      </c>
      <c r="DA87" s="17">
        <v>1.17684721923047E-2</v>
      </c>
      <c r="DB87" s="17">
        <v>0</v>
      </c>
      <c r="DC87" s="17">
        <v>10.5915818713933</v>
      </c>
      <c r="DD87" s="17">
        <v>1.11899736789078E-2</v>
      </c>
      <c r="DE87" s="17">
        <v>0.33730815397024799</v>
      </c>
      <c r="DG87" s="25">
        <f t="shared" si="180"/>
        <v>7.9999952427171912E-3</v>
      </c>
      <c r="DH87" s="94">
        <f t="shared" si="181"/>
        <v>1.0126367689223266</v>
      </c>
      <c r="DI87" s="25">
        <f t="shared" si="182"/>
        <v>1.9247004363269156E-2</v>
      </c>
      <c r="DJ87" s="40">
        <f t="shared" si="183"/>
        <v>1.7005111763776599E-7</v>
      </c>
      <c r="DK87" s="40"/>
      <c r="DL87" s="40">
        <f t="shared" si="184"/>
        <v>-3.1545749952941822E-7</v>
      </c>
      <c r="DM87" s="40">
        <f t="shared" si="185"/>
        <v>-1.214125560543867E-7</v>
      </c>
      <c r="DN87" s="40">
        <f t="shared" si="186"/>
        <v>-1.285738514005264E-7</v>
      </c>
      <c r="DO87" s="40">
        <f t="shared" si="187"/>
        <v>3.9704415422885923E-8</v>
      </c>
      <c r="DP87" s="40">
        <f t="shared" si="188"/>
        <v>-3.4164919907737053E-7</v>
      </c>
      <c r="DQ87" s="72">
        <f t="shared" si="189"/>
        <v>1.1962415440648698E-3</v>
      </c>
      <c r="DR87" s="72">
        <f t="shared" si="190"/>
        <v>5.465927299717318E-6</v>
      </c>
      <c r="DS87" s="72">
        <f t="shared" si="191"/>
        <v>9.6169168180108096E-4</v>
      </c>
      <c r="DT87" s="72">
        <f t="shared" si="192"/>
        <v>1.48980848624042E-4</v>
      </c>
      <c r="DU87" s="72">
        <f t="shared" si="193"/>
        <v>1.1195212384567453E-5</v>
      </c>
      <c r="DV87" s="72">
        <f t="shared" si="194"/>
        <v>1.9656712072849969E-6</v>
      </c>
      <c r="DW87" s="72">
        <f t="shared" si="195"/>
        <v>-2.4952687574923101E-7</v>
      </c>
      <c r="DX87" s="72">
        <f t="shared" si="196"/>
        <v>-2.4792466532196071E-7</v>
      </c>
      <c r="DY87" s="72">
        <f t="shared" si="197"/>
        <v>-4.144750971303501E-6</v>
      </c>
      <c r="DZ87" s="72">
        <f t="shared" si="198"/>
        <v>8.6671537927282408E-4</v>
      </c>
      <c r="EA87" s="72">
        <f t="shared" si="199"/>
        <v>2.0611738424462382E-6</v>
      </c>
      <c r="EB87" s="72">
        <f t="shared" si="200"/>
        <v>-4.9065931697375555E-6</v>
      </c>
      <c r="EC87" s="72">
        <f t="shared" si="201"/>
        <v>6.0729542675248768E-7</v>
      </c>
      <c r="ED87" s="72">
        <f t="shared" si="202"/>
        <v>-1.8083217272705201E-6</v>
      </c>
      <c r="EE87" s="72">
        <f t="shared" si="203"/>
        <v>-2.2995349860389705E-4</v>
      </c>
      <c r="EF87" s="72">
        <f t="shared" si="204"/>
        <v>-5.2196643635475026E-7</v>
      </c>
      <c r="EG87" s="72">
        <f t="shared" si="205"/>
        <v>4.1694285206221757E-6</v>
      </c>
      <c r="EH87" s="40">
        <f t="shared" si="206"/>
        <v>-2.9104737299738192E-6</v>
      </c>
      <c r="EI87" s="69">
        <f t="shared" si="207"/>
        <v>-6.3401716776865372E-5</v>
      </c>
      <c r="EJ87" s="40">
        <f t="shared" si="208"/>
        <v>2.8394202660540042E-4</v>
      </c>
      <c r="EK87" s="40">
        <f t="shared" si="209"/>
        <v>1.5992935460911419E-5</v>
      </c>
      <c r="EL87" s="40">
        <f t="shared" si="210"/>
        <v>-6.8919813447473087E-6</v>
      </c>
      <c r="EM87" s="69">
        <f t="shared" si="211"/>
        <v>5.7538383650954318E-6</v>
      </c>
      <c r="EN87" s="40">
        <f t="shared" si="212"/>
        <v>-1.0115795628398278E-6</v>
      </c>
      <c r="EO87" s="40">
        <f t="shared" si="213"/>
        <v>-1.0432034249857528E-6</v>
      </c>
    </row>
    <row r="88" spans="1:145" x14ac:dyDescent="0.25">
      <c r="A88" s="80">
        <v>226</v>
      </c>
      <c r="B88" s="17">
        <v>0.25220900000000002</v>
      </c>
      <c r="C88" s="17"/>
      <c r="D88" s="17">
        <v>1.6035712900000001</v>
      </c>
      <c r="E88" s="17">
        <v>4.0593990000000003E-2</v>
      </c>
      <c r="F88" s="17">
        <v>3.936336E-2</v>
      </c>
      <c r="G88" s="17">
        <v>2.9109700000000001E-3</v>
      </c>
      <c r="H88" s="17">
        <v>4.80048E-2</v>
      </c>
      <c r="J88" s="15" t="s">
        <v>443</v>
      </c>
      <c r="K88" s="17">
        <v>0</v>
      </c>
      <c r="L88" s="17">
        <v>5.3318267855950003E-4</v>
      </c>
      <c r="M88" s="5">
        <v>4.8437724660637002E-5</v>
      </c>
      <c r="N88" s="17">
        <v>2.5674150619884499E-4</v>
      </c>
      <c r="O88" s="17">
        <v>2.5674150619884499E-4</v>
      </c>
      <c r="P88" s="17">
        <v>7.6248909439640203E-4</v>
      </c>
      <c r="Q88" s="17">
        <v>0</v>
      </c>
      <c r="R88" s="5">
        <v>1.73315167248135E-7</v>
      </c>
      <c r="S88" s="5">
        <v>8.46185618148448E-7</v>
      </c>
      <c r="T88" s="17">
        <v>1.24244606606987E-4</v>
      </c>
      <c r="U88" s="5">
        <v>1.6454507090571299E-7</v>
      </c>
      <c r="V88" s="5">
        <v>2.65555521521189E-5</v>
      </c>
      <c r="W88" s="5">
        <v>5.7598020249452897E-6</v>
      </c>
      <c r="X88" s="5">
        <v>3.53014544993579E-6</v>
      </c>
      <c r="Y88" s="17">
        <v>1.12685896695822E-3</v>
      </c>
      <c r="Z88" s="5">
        <v>5.6998870131230101E-11</v>
      </c>
      <c r="AA88" s="5">
        <v>2.27990575240992E-10</v>
      </c>
      <c r="AB88" s="17">
        <v>0.25220792936391101</v>
      </c>
      <c r="AC88" s="17">
        <v>1.2306465605141099E-3</v>
      </c>
      <c r="AD88" s="17">
        <v>1.8265761228415299E-2</v>
      </c>
      <c r="AE88" s="17">
        <v>5.4057940772830196E-3</v>
      </c>
      <c r="AF88" s="17">
        <v>4.9267227742963101E-4</v>
      </c>
      <c r="AG88" s="17">
        <v>1.31258688139684E-2</v>
      </c>
      <c r="AH88" s="17">
        <v>2.07306866846343E-3</v>
      </c>
      <c r="AI88" s="17">
        <v>4.6983286917442399E-3</v>
      </c>
      <c r="AJ88" s="5">
        <v>3.5584415982737802E-5</v>
      </c>
      <c r="AK88" s="17">
        <v>8.1993369741232397E-4</v>
      </c>
      <c r="AL88" s="5">
        <v>1.15111772652766E-5</v>
      </c>
      <c r="AM88" s="17">
        <v>0</v>
      </c>
      <c r="AN88" s="17">
        <v>0</v>
      </c>
      <c r="AO88" s="17">
        <v>1.1201660545313199E-3</v>
      </c>
      <c r="AP88" s="17">
        <v>1.1201660545313199E-3</v>
      </c>
      <c r="AQ88" s="17">
        <v>0</v>
      </c>
      <c r="AR88" s="17">
        <v>0</v>
      </c>
      <c r="AS88" s="17">
        <v>1.3393209953041499E-4</v>
      </c>
      <c r="AT88" s="5">
        <v>4.7717486205018799E-10</v>
      </c>
      <c r="AU88" s="5">
        <v>9.2139086242607603E-10</v>
      </c>
      <c r="AV88" s="17">
        <v>1.28285701152466E-2</v>
      </c>
      <c r="AW88" s="17">
        <v>1.65862659260239E-4</v>
      </c>
      <c r="AX88" s="5">
        <v>2.5933115804494101E-5</v>
      </c>
      <c r="AY88" s="17">
        <v>0</v>
      </c>
      <c r="AZ88" s="17">
        <v>1.4323284709105599E-2</v>
      </c>
      <c r="BA88" s="5">
        <v>7.0494644148657597E-5</v>
      </c>
      <c r="BB88" s="5">
        <v>5.9046908844392202E-7</v>
      </c>
      <c r="BC88" s="5">
        <v>4.3299922287074803E-6</v>
      </c>
      <c r="BD88" s="5">
        <v>4.1826959220004703E-8</v>
      </c>
      <c r="BE88" s="5">
        <v>8.4920132056857204E-8</v>
      </c>
      <c r="BF88" s="17">
        <v>0</v>
      </c>
      <c r="BG88" s="17">
        <v>0</v>
      </c>
      <c r="BH88" s="17">
        <v>8.2048687799566797E-4</v>
      </c>
      <c r="BI88" s="17">
        <v>7.5762918258128105E-4</v>
      </c>
      <c r="BJ88" s="5">
        <v>1.3791802113130099E-5</v>
      </c>
      <c r="BK88" s="5">
        <v>1.32507933883386E-5</v>
      </c>
      <c r="BL88" s="17">
        <v>4.8611771579115601E-2</v>
      </c>
      <c r="BM88" s="17">
        <v>1.44322077922364</v>
      </c>
      <c r="BN88" s="17">
        <v>0.147527922750045</v>
      </c>
      <c r="BO88" s="17">
        <v>1.6035772720889301</v>
      </c>
      <c r="BP88" s="17">
        <v>0</v>
      </c>
      <c r="BQ88" s="17">
        <v>9.3754224127382999E-4</v>
      </c>
      <c r="BR88" s="17">
        <v>0</v>
      </c>
      <c r="BS88" s="5">
        <v>7.9726311909919105E-5</v>
      </c>
      <c r="BT88" s="5">
        <v>3.4060031504048198E-7</v>
      </c>
      <c r="BU88" s="5">
        <v>1.13750585382253E-6</v>
      </c>
      <c r="BV88" s="5">
        <v>9.4602714991980604E-7</v>
      </c>
      <c r="BW88" s="5">
        <v>2.3444374984154199E-5</v>
      </c>
      <c r="BX88" s="5">
        <v>2.3678643275627301E-5</v>
      </c>
      <c r="BY88" s="17">
        <v>7.84916222159757E-3</v>
      </c>
      <c r="BZ88" s="17">
        <v>2.29894178144479E-4</v>
      </c>
      <c r="CA88" s="17">
        <v>1.4799539234004001E-4</v>
      </c>
      <c r="CB88" s="17">
        <v>1.8265783384866299E-2</v>
      </c>
      <c r="CC88" s="17">
        <v>1.35560651906722E-4</v>
      </c>
      <c r="CD88" s="17">
        <v>0</v>
      </c>
      <c r="CE88" s="5">
        <v>2.4680788372823601E-10</v>
      </c>
      <c r="CF88" s="17">
        <v>1.03311287113433E-4</v>
      </c>
      <c r="CG88" s="17">
        <v>4.0593954943589201E-2</v>
      </c>
      <c r="CH88" s="17">
        <v>3.9363308383075099E-2</v>
      </c>
      <c r="CI88" s="17">
        <v>1.2306465605141099E-3</v>
      </c>
      <c r="CJ88" s="5">
        <v>5.2220715730529001E-5</v>
      </c>
      <c r="CK88" s="17">
        <v>0</v>
      </c>
      <c r="CL88" s="17">
        <v>5.0522726896939398E-4</v>
      </c>
      <c r="CM88" s="17">
        <v>1.21127697217215E-4</v>
      </c>
      <c r="CN88" s="17">
        <v>3.2814655224678501E-3</v>
      </c>
      <c r="CO88" s="17">
        <v>6.8469507322100795E-4</v>
      </c>
      <c r="CP88" s="17">
        <v>4.9266478171486501E-4</v>
      </c>
      <c r="CQ88" s="17">
        <v>1.3126001311750001E-2</v>
      </c>
      <c r="CR88" s="5">
        <v>1.7678467166895401E-5</v>
      </c>
      <c r="CS88" s="17">
        <v>1.16941814514128E-4</v>
      </c>
      <c r="CT88" s="17">
        <v>2.0730760539470899E-3</v>
      </c>
      <c r="CU88" s="5">
        <v>3.6646058962615098E-6</v>
      </c>
      <c r="CV88" s="17">
        <v>2.91100573311948E-3</v>
      </c>
      <c r="CW88" s="17">
        <v>1.19078075240265E-2</v>
      </c>
      <c r="CX88" s="17">
        <v>0</v>
      </c>
      <c r="CY88" s="17">
        <v>0</v>
      </c>
      <c r="CZ88" s="17">
        <v>9.9505515703853095E-4</v>
      </c>
      <c r="DA88" s="5">
        <v>5.3336167699333599E-5</v>
      </c>
      <c r="DB88" s="17">
        <v>0</v>
      </c>
      <c r="DC88" s="17">
        <v>4.80047685973643E-2</v>
      </c>
      <c r="DD88" s="5">
        <v>5.0715128808346603E-5</v>
      </c>
      <c r="DE88" s="17">
        <v>1.5287758829731499E-3</v>
      </c>
      <c r="DG88" s="25">
        <f t="shared" si="180"/>
        <v>7.9999700285943946E-3</v>
      </c>
      <c r="DH88" s="94">
        <f t="shared" si="181"/>
        <v>1.0126446392616217</v>
      </c>
      <c r="DI88" s="25">
        <f t="shared" si="182"/>
        <v>1.9247091103425547E-2</v>
      </c>
      <c r="DJ88" s="40">
        <f t="shared" si="183"/>
        <v>-4.2450352247806559E-6</v>
      </c>
      <c r="DK88" s="40"/>
      <c r="DL88" s="40">
        <f t="shared" si="184"/>
        <v>3.7304789424048434E-6</v>
      </c>
      <c r="DM88" s="40">
        <f t="shared" si="185"/>
        <v>-8.6358623042565672E-7</v>
      </c>
      <c r="DN88" s="40">
        <f t="shared" si="186"/>
        <v>-1.311293672617523E-6</v>
      </c>
      <c r="DO88" s="40">
        <f t="shared" si="187"/>
        <v>1.2275330724756954E-5</v>
      </c>
      <c r="DP88" s="40">
        <f t="shared" si="188"/>
        <v>-6.5415616146963151E-7</v>
      </c>
      <c r="DQ88" s="72">
        <f t="shared" si="189"/>
        <v>1.1924740124974725E-3</v>
      </c>
      <c r="DR88" s="72">
        <f t="shared" si="190"/>
        <v>-2.9513894757769667E-6</v>
      </c>
      <c r="DS88" s="72">
        <f t="shared" si="191"/>
        <v>9.5744376016734605E-4</v>
      </c>
      <c r="DT88" s="72">
        <f t="shared" si="192"/>
        <v>1.2681611885471614E-4</v>
      </c>
      <c r="DU88" s="72">
        <f t="shared" si="193"/>
        <v>3.915107653825681E-5</v>
      </c>
      <c r="DV88" s="72">
        <f t="shared" si="194"/>
        <v>8.520123653962122E-6</v>
      </c>
      <c r="DW88" s="72">
        <f t="shared" si="195"/>
        <v>2.2249972338976431E-5</v>
      </c>
      <c r="DX88" s="72">
        <f t="shared" si="196"/>
        <v>-3.1836910725137953E-6</v>
      </c>
      <c r="DY88" s="72">
        <f t="shared" si="197"/>
        <v>5.7160897284357013E-6</v>
      </c>
      <c r="DZ88" s="72">
        <f t="shared" si="198"/>
        <v>8.6361531960591896E-4</v>
      </c>
      <c r="EA88" s="72">
        <f t="shared" si="199"/>
        <v>-8.995941949848158E-6</v>
      </c>
      <c r="EB88" s="72">
        <f t="shared" si="200"/>
        <v>-7.7077389748333034E-6</v>
      </c>
      <c r="EC88" s="72">
        <f t="shared" si="201"/>
        <v>9.708384579738939E-6</v>
      </c>
      <c r="ED88" s="72">
        <f t="shared" si="202"/>
        <v>-2.1788716710070814E-5</v>
      </c>
      <c r="EE88" s="72">
        <f t="shared" si="203"/>
        <v>-1.3094471257200205E-4</v>
      </c>
      <c r="EF88" s="72">
        <f t="shared" si="204"/>
        <v>9.7708681925750815E-8</v>
      </c>
      <c r="EG88" s="72">
        <f t="shared" si="205"/>
        <v>-4.6096831067828291E-5</v>
      </c>
      <c r="EH88" s="40">
        <f t="shared" si="206"/>
        <v>-3.7644445401337273E-5</v>
      </c>
      <c r="EI88" s="69">
        <f t="shared" si="207"/>
        <v>-1.1013091817351692E-4</v>
      </c>
      <c r="EJ88" s="40">
        <f t="shared" si="208"/>
        <v>3.1629915405751151E-4</v>
      </c>
      <c r="EK88" s="40">
        <f t="shared" si="209"/>
        <v>-3.3976531450287831E-5</v>
      </c>
      <c r="EL88" s="40">
        <f t="shared" si="210"/>
        <v>9.3748738306580419E-7</v>
      </c>
      <c r="EM88" s="69">
        <f t="shared" si="211"/>
        <v>1.6858621573081867E-5</v>
      </c>
      <c r="EN88" s="40">
        <f t="shared" si="212"/>
        <v>-3.5305137307481219E-6</v>
      </c>
      <c r="EO88" s="40">
        <f t="shared" si="213"/>
        <v>-3.640891002502038E-6</v>
      </c>
    </row>
    <row r="89" spans="1:145" x14ac:dyDescent="0.25">
      <c r="A89" s="80">
        <v>227</v>
      </c>
      <c r="B89" s="17">
        <v>96.832936540000006</v>
      </c>
      <c r="C89" s="17"/>
      <c r="D89" s="17">
        <v>606.18832940000004</v>
      </c>
      <c r="E89" s="17">
        <v>15.30945698</v>
      </c>
      <c r="F89" s="17">
        <v>14.850145250000001</v>
      </c>
      <c r="G89" s="17">
        <v>0.46314961999999998</v>
      </c>
      <c r="H89" s="17">
        <v>21.6825607</v>
      </c>
      <c r="J89" s="17" t="s">
        <v>605</v>
      </c>
      <c r="K89" s="17">
        <v>0</v>
      </c>
      <c r="L89" s="17">
        <v>0.24082592418558499</v>
      </c>
      <c r="M89" s="17">
        <v>2.1878143774059298E-2</v>
      </c>
      <c r="N89" s="17">
        <v>0.115964025683625</v>
      </c>
      <c r="O89" s="17">
        <v>0.115964025683625</v>
      </c>
      <c r="P89" s="17">
        <v>0.34440131718447697</v>
      </c>
      <c r="Q89" s="17">
        <v>0</v>
      </c>
      <c r="R89" s="5">
        <v>6.5385009672778906E-5</v>
      </c>
      <c r="S89" s="17">
        <v>3.19234334782872E-4</v>
      </c>
      <c r="T89" s="17">
        <v>5.6119520588149001E-2</v>
      </c>
      <c r="U89" s="5">
        <v>6.2073265478595799E-5</v>
      </c>
      <c r="V89" s="17">
        <v>1.1994386779146399E-2</v>
      </c>
      <c r="W89" s="17">
        <v>2.1728735594173099E-3</v>
      </c>
      <c r="X89" s="17">
        <v>1.33176066623676E-3</v>
      </c>
      <c r="Y89" s="17">
        <v>0.50897515289384199</v>
      </c>
      <c r="Z89" s="5">
        <v>2.1502945926134101E-8</v>
      </c>
      <c r="AA89" s="5">
        <v>8.6011684496546895E-8</v>
      </c>
      <c r="AB89" s="17">
        <v>96.832903542276298</v>
      </c>
      <c r="AC89" s="17">
        <v>0.459312598863517</v>
      </c>
      <c r="AD89" s="17">
        <v>6.8909258861202396</v>
      </c>
      <c r="AE89" s="17">
        <v>2.0393851309269801</v>
      </c>
      <c r="AF89" s="17">
        <v>0.185864294493405</v>
      </c>
      <c r="AG89" s="17">
        <v>4.9518694643319696</v>
      </c>
      <c r="AH89" s="17">
        <v>0.78208210012290802</v>
      </c>
      <c r="AI89" s="17">
        <v>2.1221161781080999</v>
      </c>
      <c r="AJ89" s="17">
        <v>1.6072567189602899E-2</v>
      </c>
      <c r="AK89" s="17">
        <v>0.370343645470328</v>
      </c>
      <c r="AL89" s="17">
        <v>5.1993740730942404E-3</v>
      </c>
      <c r="AM89" s="17">
        <v>0</v>
      </c>
      <c r="AN89" s="17">
        <v>0</v>
      </c>
      <c r="AO89" s="17">
        <v>0.50595262174308298</v>
      </c>
      <c r="AP89" s="17">
        <v>0.50595262174308298</v>
      </c>
      <c r="AQ89" s="17">
        <v>0</v>
      </c>
      <c r="AR89" s="17">
        <v>0</v>
      </c>
      <c r="AS89" s="17">
        <v>6.0494282899849497E-2</v>
      </c>
      <c r="AT89" s="5">
        <v>1.8001229203966101E-7</v>
      </c>
      <c r="AU89" s="5">
        <v>3.47611059486212E-7</v>
      </c>
      <c r="AV89" s="17">
        <v>4.8495052960531702</v>
      </c>
      <c r="AW89" s="17">
        <v>7.4916896095063301E-2</v>
      </c>
      <c r="AX89" s="17">
        <v>1.1714252853938199E-2</v>
      </c>
      <c r="AY89" s="17">
        <v>0</v>
      </c>
      <c r="AZ89" s="17">
        <v>6.4694699996393199</v>
      </c>
      <c r="BA89" s="17">
        <v>3.1840889154913198E-2</v>
      </c>
      <c r="BB89" s="17">
        <v>2.2275180916791999E-4</v>
      </c>
      <c r="BC89" s="17">
        <v>1.6335154351097001E-3</v>
      </c>
      <c r="BD89" s="5">
        <v>1.5779747240088801E-5</v>
      </c>
      <c r="BE89" s="5">
        <v>3.20378423364583E-5</v>
      </c>
      <c r="BF89" s="17">
        <v>0</v>
      </c>
      <c r="BG89" s="17">
        <v>0</v>
      </c>
      <c r="BH89" s="17">
        <v>0.37055683323384903</v>
      </c>
      <c r="BI89" s="17">
        <v>0.28582073006057201</v>
      </c>
      <c r="BJ89" s="17">
        <v>5.2030439215815898E-3</v>
      </c>
      <c r="BK89" s="17">
        <v>4.9990005346208198E-3</v>
      </c>
      <c r="BL89" s="17">
        <v>21.9565489949679</v>
      </c>
      <c r="BM89" s="17">
        <v>545.56934517215302</v>
      </c>
      <c r="BN89" s="17">
        <v>55.769335471816603</v>
      </c>
      <c r="BO89" s="17">
        <v>606.18818594002198</v>
      </c>
      <c r="BP89" s="17">
        <v>0</v>
      </c>
      <c r="BQ89" s="17">
        <v>0.42346577644030697</v>
      </c>
      <c r="BR89" s="17">
        <v>0</v>
      </c>
      <c r="BS89" s="17">
        <v>3.5311322861378801E-2</v>
      </c>
      <c r="BT89" s="17">
        <v>1.2849243847726699E-4</v>
      </c>
      <c r="BU89" s="17">
        <v>4.2914687522390701E-4</v>
      </c>
      <c r="BV89" s="17">
        <v>3.56897528067594E-4</v>
      </c>
      <c r="BW89" s="17">
        <v>9.5814149043469601E-3</v>
      </c>
      <c r="BX89" s="17">
        <v>8.9329400287703094E-3</v>
      </c>
      <c r="BY89" s="17">
        <v>3.5452651422807899</v>
      </c>
      <c r="BZ89" s="17">
        <v>8.6729152267729301E-2</v>
      </c>
      <c r="CA89" s="17">
        <v>5.5832525890529401E-2</v>
      </c>
      <c r="CB89" s="17">
        <v>6.8909323897551102</v>
      </c>
      <c r="CC89" s="17">
        <v>5.1141016440968502E-2</v>
      </c>
      <c r="CD89" s="17">
        <v>0</v>
      </c>
      <c r="CE89" s="5">
        <v>9.3110368888374405E-8</v>
      </c>
      <c r="CF89" s="17">
        <v>3.8974922424863702E-2</v>
      </c>
      <c r="CG89" s="17">
        <v>15.309454118729899</v>
      </c>
      <c r="CH89" s="17">
        <v>14.8501415198663</v>
      </c>
      <c r="CI89" s="17">
        <v>0.459312598863517</v>
      </c>
      <c r="CJ89" s="17">
        <v>1.9700837205200699E-2</v>
      </c>
      <c r="CK89" s="17">
        <v>0</v>
      </c>
      <c r="CL89" s="17">
        <v>0.19060152008686199</v>
      </c>
      <c r="CM89" s="17">
        <v>4.5696393789579799E-2</v>
      </c>
      <c r="CN89" s="17">
        <v>1.2379693226849999</v>
      </c>
      <c r="CO89" s="17">
        <v>0.25830664087258898</v>
      </c>
      <c r="CP89" s="17">
        <v>0.18586211191763499</v>
      </c>
      <c r="CQ89" s="17">
        <v>4.9518754168113404</v>
      </c>
      <c r="CR89" s="17">
        <v>7.9841619391854898E-3</v>
      </c>
      <c r="CS89" s="17">
        <v>4.4117369665503697E-2</v>
      </c>
      <c r="CT89" s="17">
        <v>0.78208655345932798</v>
      </c>
      <c r="CU89" s="17">
        <v>1.38240656536428E-3</v>
      </c>
      <c r="CV89" s="17">
        <v>0.46314969669912898</v>
      </c>
      <c r="CW89" s="17">
        <v>5.3784624497825702</v>
      </c>
      <c r="CX89" s="17">
        <v>0</v>
      </c>
      <c r="CY89" s="17">
        <v>0</v>
      </c>
      <c r="CZ89" s="17">
        <v>0.449446215575875</v>
      </c>
      <c r="DA89" s="17">
        <v>2.4091695382000299E-2</v>
      </c>
      <c r="DB89" s="17">
        <v>0</v>
      </c>
      <c r="DC89" s="17">
        <v>21.682555818272899</v>
      </c>
      <c r="DD89" s="17">
        <v>2.29077829070145E-2</v>
      </c>
      <c r="DE89" s="17">
        <v>0.69052020960774196</v>
      </c>
      <c r="DG89" s="25">
        <f t="shared" si="180"/>
        <v>7.9999996841459298E-3</v>
      </c>
      <c r="DH89" s="94">
        <f t="shared" si="181"/>
        <v>1.0126365719517296</v>
      </c>
      <c r="DI89" s="25">
        <f t="shared" si="182"/>
        <v>1.924700378634138E-2</v>
      </c>
      <c r="DJ89" s="40">
        <f t="shared" si="183"/>
        <v>-3.4076962742536541E-7</v>
      </c>
      <c r="DK89" s="40"/>
      <c r="DL89" s="40">
        <f t="shared" si="184"/>
        <v>-2.3665908943563083E-7</v>
      </c>
      <c r="DM89" s="40">
        <f t="shared" si="185"/>
        <v>-1.8689559692346729E-7</v>
      </c>
      <c r="DN89" s="40">
        <f t="shared" si="186"/>
        <v>-2.5118499770806785E-7</v>
      </c>
      <c r="DO89" s="40">
        <f t="shared" si="187"/>
        <v>1.6560335079718138E-7</v>
      </c>
      <c r="DP89" s="40">
        <f t="shared" si="188"/>
        <v>-2.2514532154777311E-7</v>
      </c>
      <c r="DQ89" s="72">
        <f t="shared" si="189"/>
        <v>1.1950242056682713E-3</v>
      </c>
      <c r="DR89" s="72">
        <f t="shared" si="190"/>
        <v>-1.4655155117770564E-6</v>
      </c>
      <c r="DS89" s="72">
        <f t="shared" si="191"/>
        <v>9.6795090262915856E-4</v>
      </c>
      <c r="DT89" s="72">
        <f t="shared" si="192"/>
        <v>1.5056937727992662E-4</v>
      </c>
      <c r="DU89" s="72">
        <f t="shared" si="193"/>
        <v>-5.2530301079206863E-6</v>
      </c>
      <c r="DV89" s="72">
        <f t="shared" si="194"/>
        <v>7.3943296139611442E-7</v>
      </c>
      <c r="DW89" s="72">
        <f t="shared" si="195"/>
        <v>2.3596351714209542E-7</v>
      </c>
      <c r="DX89" s="72">
        <f t="shared" si="196"/>
        <v>-3.6662889904856548E-6</v>
      </c>
      <c r="DY89" s="72">
        <f t="shared" si="197"/>
        <v>1.7758390358832249E-5</v>
      </c>
      <c r="DZ89" s="72">
        <f t="shared" si="198"/>
        <v>8.6672755301317364E-4</v>
      </c>
      <c r="EA89" s="72">
        <f t="shared" si="199"/>
        <v>-7.9070437367024456E-7</v>
      </c>
      <c r="EB89" s="72">
        <f t="shared" si="200"/>
        <v>-3.5363124783641878E-6</v>
      </c>
      <c r="EC89" s="72">
        <f t="shared" si="201"/>
        <v>-2.4010850907418848E-7</v>
      </c>
      <c r="ED89" s="72">
        <f t="shared" si="202"/>
        <v>2.7998682839357697E-6</v>
      </c>
      <c r="EE89" s="72">
        <f t="shared" si="203"/>
        <v>-2.2972175917899572E-4</v>
      </c>
      <c r="EF89" s="72">
        <f t="shared" si="204"/>
        <v>-2.713127745532173E-7</v>
      </c>
      <c r="EG89" s="72">
        <f t="shared" si="205"/>
        <v>-1.2824235325061765E-6</v>
      </c>
      <c r="EH89" s="40">
        <f t="shared" si="206"/>
        <v>7.101785676839267E-6</v>
      </c>
      <c r="EI89" s="69">
        <f t="shared" si="207"/>
        <v>-8.2386792505606177E-5</v>
      </c>
      <c r="EJ89" s="40">
        <f t="shared" si="208"/>
        <v>3.0138737261701447E-4</v>
      </c>
      <c r="EK89" s="40">
        <f t="shared" si="209"/>
        <v>-3.3193702554034462E-6</v>
      </c>
      <c r="EL89" s="40">
        <f t="shared" si="210"/>
        <v>3.1014386180501949E-6</v>
      </c>
      <c r="EM89" s="69">
        <f t="shared" si="211"/>
        <v>-5.6858169703982073E-6</v>
      </c>
      <c r="EN89" s="40">
        <f t="shared" si="212"/>
        <v>-9.5652469177261069E-7</v>
      </c>
      <c r="EO89" s="40">
        <f t="shared" si="213"/>
        <v>-9.8610984811464031E-7</v>
      </c>
    </row>
    <row r="90" spans="1:145" x14ac:dyDescent="0.25">
      <c r="A90" s="80">
        <v>228</v>
      </c>
      <c r="B90" s="17">
        <v>49.337392600000001</v>
      </c>
      <c r="C90" s="17"/>
      <c r="D90" s="17">
        <v>323.97652950000003</v>
      </c>
      <c r="E90" s="17">
        <v>8.6452506699999994</v>
      </c>
      <c r="F90" s="17">
        <v>8.3826986699999999</v>
      </c>
      <c r="G90" s="17">
        <v>0.69243085000000004</v>
      </c>
      <c r="H90" s="17">
        <v>13.31380755</v>
      </c>
      <c r="J90" s="10" t="s">
        <v>448</v>
      </c>
      <c r="K90" s="17">
        <v>0</v>
      </c>
      <c r="L90" s="17">
        <v>0.147875112932422</v>
      </c>
      <c r="M90" s="17">
        <v>1.34339071222892E-2</v>
      </c>
      <c r="N90" s="17">
        <v>7.1205805186593599E-2</v>
      </c>
      <c r="O90" s="17">
        <v>7.1205805186593599E-2</v>
      </c>
      <c r="P90" s="17">
        <v>0.21147371623208</v>
      </c>
      <c r="Q90" s="17">
        <v>0</v>
      </c>
      <c r="R90" s="5">
        <v>3.6909461686425502E-5</v>
      </c>
      <c r="S90" s="17">
        <v>1.8020198746672401E-4</v>
      </c>
      <c r="T90" s="17">
        <v>3.4459250229549598E-2</v>
      </c>
      <c r="U90" s="5">
        <v>3.5040098894536301E-5</v>
      </c>
      <c r="V90" s="17">
        <v>7.3649315967613998E-3</v>
      </c>
      <c r="W90" s="17">
        <v>1.22655643556716E-3</v>
      </c>
      <c r="X90" s="17">
        <v>7.5175997178083902E-4</v>
      </c>
      <c r="Y90" s="17">
        <v>0.312527438195075</v>
      </c>
      <c r="Z90" s="5">
        <v>1.21381768878453E-8</v>
      </c>
      <c r="AA90" s="5">
        <v>4.8552929115891397E-8</v>
      </c>
      <c r="AB90" s="17">
        <v>49.337398171266003</v>
      </c>
      <c r="AC90" s="17">
        <v>0.26255198112843497</v>
      </c>
      <c r="AD90" s="17">
        <v>3.88983174324972</v>
      </c>
      <c r="AE90" s="17">
        <v>1.1512033047283601</v>
      </c>
      <c r="AF90" s="17">
        <v>0.10491781610145599</v>
      </c>
      <c r="AG90" s="17">
        <v>2.79526109889383</v>
      </c>
      <c r="AH90" s="17">
        <v>0.441474748810881</v>
      </c>
      <c r="AI90" s="17">
        <v>1.3030491483242099</v>
      </c>
      <c r="AJ90" s="17">
        <v>9.8690728120504698E-3</v>
      </c>
      <c r="AK90" s="17">
        <v>0.22740303971196599</v>
      </c>
      <c r="AL90" s="17">
        <v>3.1925670434034899E-3</v>
      </c>
      <c r="AM90" s="17">
        <v>0</v>
      </c>
      <c r="AN90" s="17">
        <v>0</v>
      </c>
      <c r="AO90" s="17">
        <v>0.31067147251398503</v>
      </c>
      <c r="AP90" s="17">
        <v>0.31067147251398503</v>
      </c>
      <c r="AQ90" s="17">
        <v>0</v>
      </c>
      <c r="AR90" s="17">
        <v>0</v>
      </c>
      <c r="AS90" s="17">
        <v>3.7145542413068999E-2</v>
      </c>
      <c r="AT90" s="5">
        <v>1.01616039215705E-7</v>
      </c>
      <c r="AU90" s="5">
        <v>1.9622251833198299E-7</v>
      </c>
      <c r="AV90" s="17">
        <v>2.59181521563958</v>
      </c>
      <c r="AW90" s="17">
        <v>4.6001435760070999E-2</v>
      </c>
      <c r="AX90" s="17">
        <v>7.1929159756278904E-3</v>
      </c>
      <c r="AY90" s="17">
        <v>0</v>
      </c>
      <c r="AZ90" s="17">
        <v>3.9724732275981598</v>
      </c>
      <c r="BA90" s="17">
        <v>1.95513519033052E-2</v>
      </c>
      <c r="BB90" s="17">
        <v>1.2574104510105401E-4</v>
      </c>
      <c r="BC90" s="17">
        <v>9.2209681597469001E-4</v>
      </c>
      <c r="BD90" s="5">
        <v>8.9074642989026404E-6</v>
      </c>
      <c r="BE90" s="5">
        <v>1.8084814012577299E-5</v>
      </c>
      <c r="BF90" s="17">
        <v>0</v>
      </c>
      <c r="BG90" s="17">
        <v>0</v>
      </c>
      <c r="BH90" s="17">
        <v>0.22753411905190199</v>
      </c>
      <c r="BI90" s="17">
        <v>0.16134169050414099</v>
      </c>
      <c r="BJ90" s="17">
        <v>2.9370458065333901E-3</v>
      </c>
      <c r="BK90" s="17">
        <v>2.82186621251453E-3</v>
      </c>
      <c r="BL90" s="17">
        <v>13.482044015277999</v>
      </c>
      <c r="BM90" s="17">
        <v>291.578763008647</v>
      </c>
      <c r="BN90" s="17">
        <v>29.805834891449901</v>
      </c>
      <c r="BO90" s="17">
        <v>323.97641311573699</v>
      </c>
      <c r="BP90" s="17">
        <v>0</v>
      </c>
      <c r="BQ90" s="17">
        <v>0.260022086151115</v>
      </c>
      <c r="BR90" s="17">
        <v>0</v>
      </c>
      <c r="BS90" s="17">
        <v>2.15064127261804E-2</v>
      </c>
      <c r="BT90" s="5">
        <v>7.2530495102983295E-5</v>
      </c>
      <c r="BU90" s="17">
        <v>2.4224576905482301E-4</v>
      </c>
      <c r="BV90" s="17">
        <v>2.0146384960068701E-4</v>
      </c>
      <c r="BW90" s="17">
        <v>5.6302659016628301E-3</v>
      </c>
      <c r="BX90" s="17">
        <v>5.04253002419572E-3</v>
      </c>
      <c r="BY90" s="17">
        <v>2.17691046647596</v>
      </c>
      <c r="BZ90" s="17">
        <v>4.8957493785721701E-2</v>
      </c>
      <c r="CA90" s="17">
        <v>3.1516718199705598E-2</v>
      </c>
      <c r="CB90" s="17">
        <v>3.8898357115693001</v>
      </c>
      <c r="CC90" s="17">
        <v>2.8868446898923501E-2</v>
      </c>
      <c r="CD90" s="17">
        <v>0</v>
      </c>
      <c r="CE90" s="5">
        <v>5.2558703020883203E-8</v>
      </c>
      <c r="CF90" s="17">
        <v>2.2000799726626798E-2</v>
      </c>
      <c r="CG90" s="17">
        <v>8.6452491446617792</v>
      </c>
      <c r="CH90" s="17">
        <v>8.3826971635333507</v>
      </c>
      <c r="CI90" s="17">
        <v>0.26255198112843497</v>
      </c>
      <c r="CJ90" s="17">
        <v>1.11208396302848E-2</v>
      </c>
      <c r="CK90" s="17">
        <v>0</v>
      </c>
      <c r="CL90" s="17">
        <v>0.10759193439044901</v>
      </c>
      <c r="CM90" s="17">
        <v>2.57950362935895E-2</v>
      </c>
      <c r="CN90" s="17">
        <v>0.69881573218252002</v>
      </c>
      <c r="CO90" s="17">
        <v>0.14581046313596399</v>
      </c>
      <c r="CP90" s="17">
        <v>0.104916654265667</v>
      </c>
      <c r="CQ90" s="17">
        <v>2.7952636342091202</v>
      </c>
      <c r="CR90" s="17">
        <v>4.9025301728754297E-3</v>
      </c>
      <c r="CS90" s="17">
        <v>2.4903613375441599E-2</v>
      </c>
      <c r="CT90" s="17">
        <v>0.44147720696440002</v>
      </c>
      <c r="CU90" s="17">
        <v>7.8034888142991695E-4</v>
      </c>
      <c r="CV90" s="17">
        <v>0.69243151242580003</v>
      </c>
      <c r="CW90" s="17">
        <v>3.3025515757675201</v>
      </c>
      <c r="CX90" s="17">
        <v>0</v>
      </c>
      <c r="CY90" s="17">
        <v>0</v>
      </c>
      <c r="CZ90" s="17">
        <v>0.27597471222782499</v>
      </c>
      <c r="DA90" s="17">
        <v>1.47930951838753E-2</v>
      </c>
      <c r="DB90" s="17">
        <v>0</v>
      </c>
      <c r="DC90" s="17">
        <v>13.313803689434801</v>
      </c>
      <c r="DD90" s="17">
        <v>1.4066096851854899E-2</v>
      </c>
      <c r="DE90" s="17">
        <v>0.424001829311</v>
      </c>
      <c r="DG90" s="25">
        <f t="shared" si="180"/>
        <v>8.0000120709827188E-3</v>
      </c>
      <c r="DH90" s="94">
        <f t="shared" si="181"/>
        <v>1.0126365334631384</v>
      </c>
      <c r="DI90" s="25">
        <f t="shared" si="182"/>
        <v>1.9246990241519667E-2</v>
      </c>
      <c r="DJ90" s="40">
        <f t="shared" si="183"/>
        <v>1.1292177611804117E-7</v>
      </c>
      <c r="DK90" s="40"/>
      <c r="DL90" s="40">
        <f t="shared" si="184"/>
        <v>-3.5923671142855617E-7</v>
      </c>
      <c r="DM90" s="40">
        <f t="shared" si="185"/>
        <v>-1.7643655209089605E-7</v>
      </c>
      <c r="DN90" s="40">
        <f t="shared" si="186"/>
        <v>-1.7971141615707515E-7</v>
      </c>
      <c r="DO90" s="40">
        <f t="shared" si="187"/>
        <v>9.5666708089476992E-7</v>
      </c>
      <c r="DP90" s="40">
        <f t="shared" si="188"/>
        <v>-2.8996702743208904E-7</v>
      </c>
      <c r="DQ90" s="72">
        <f t="shared" si="189"/>
        <v>1.1960439683155115E-3</v>
      </c>
      <c r="DR90" s="72">
        <f t="shared" si="190"/>
        <v>-1.0201066285903535E-6</v>
      </c>
      <c r="DS90" s="72">
        <f t="shared" si="191"/>
        <v>9.6430539108533484E-4</v>
      </c>
      <c r="DT90" s="72">
        <f t="shared" si="192"/>
        <v>1.5101954985590255E-4</v>
      </c>
      <c r="DU90" s="72">
        <f t="shared" si="193"/>
        <v>1.212200105395209E-5</v>
      </c>
      <c r="DV90" s="72">
        <f t="shared" si="194"/>
        <v>-1.5807268917486765E-6</v>
      </c>
      <c r="DW90" s="72">
        <f t="shared" si="195"/>
        <v>-6.2298358073701165E-8</v>
      </c>
      <c r="DX90" s="72">
        <f t="shared" si="196"/>
        <v>6.2371925836467368E-6</v>
      </c>
      <c r="DY90" s="72">
        <f t="shared" si="197"/>
        <v>1.1509024745677231E-5</v>
      </c>
      <c r="DZ90" s="72">
        <f t="shared" si="198"/>
        <v>8.6638015310205852E-4</v>
      </c>
      <c r="EA90" s="72">
        <f t="shared" si="199"/>
        <v>8.1085288758675764E-7</v>
      </c>
      <c r="EB90" s="72">
        <f t="shared" si="200"/>
        <v>1.4815573770328382E-6</v>
      </c>
      <c r="EC90" s="72">
        <f t="shared" si="201"/>
        <v>6.8296307133545347E-7</v>
      </c>
      <c r="ED90" s="72">
        <f t="shared" si="202"/>
        <v>-2.4285078072081144E-7</v>
      </c>
      <c r="EE90" s="72">
        <f t="shared" si="203"/>
        <v>-2.2966026544749205E-4</v>
      </c>
      <c r="EF90" s="72">
        <f t="shared" si="204"/>
        <v>-1.6188810276859942E-7</v>
      </c>
      <c r="EG90" s="72">
        <f t="shared" si="205"/>
        <v>-1.2537790641680399E-6</v>
      </c>
      <c r="EH90" s="40">
        <f t="shared" si="206"/>
        <v>4.4969298980837266E-6</v>
      </c>
      <c r="EI90" s="69">
        <f t="shared" si="207"/>
        <v>-8.5229453630272973E-5</v>
      </c>
      <c r="EJ90" s="40">
        <f t="shared" si="208"/>
        <v>2.7809331843642104E-4</v>
      </c>
      <c r="EK90" s="40">
        <f t="shared" si="209"/>
        <v>-1.0085503786330501E-5</v>
      </c>
      <c r="EL90" s="40">
        <f t="shared" si="210"/>
        <v>4.031161584311742E-6</v>
      </c>
      <c r="EM90" s="69">
        <f t="shared" si="211"/>
        <v>2.7325072144346188E-6</v>
      </c>
      <c r="EN90" s="40">
        <f t="shared" si="212"/>
        <v>-9.776177593602354E-7</v>
      </c>
      <c r="EO90" s="40">
        <f t="shared" si="213"/>
        <v>-1.008237436992398E-6</v>
      </c>
    </row>
    <row r="91" spans="1:145" x14ac:dyDescent="0.25">
      <c r="A91" s="80">
        <v>230</v>
      </c>
      <c r="B91" s="17">
        <v>96.767317649999995</v>
      </c>
      <c r="C91" s="17"/>
      <c r="D91" s="17">
        <v>615.09498813000005</v>
      </c>
      <c r="E91" s="17">
        <v>15.89242964</v>
      </c>
      <c r="F91" s="17">
        <v>15.408745809999999</v>
      </c>
      <c r="G91" s="17">
        <v>1.46958747</v>
      </c>
      <c r="H91" s="17">
        <v>22.537769539999999</v>
      </c>
      <c r="J91" s="10" t="s">
        <v>610</v>
      </c>
      <c r="K91" s="17">
        <v>0</v>
      </c>
      <c r="L91" s="17">
        <v>0.25032444330417702</v>
      </c>
      <c r="M91" s="17">
        <v>2.27411305569327E-2</v>
      </c>
      <c r="N91" s="17">
        <v>0.12053809850420701</v>
      </c>
      <c r="O91" s="17">
        <v>0.12053809850420701</v>
      </c>
      <c r="P91" s="17">
        <v>0.35798520334330902</v>
      </c>
      <c r="Q91" s="17">
        <v>0</v>
      </c>
      <c r="R91" s="5">
        <v>6.7844136532239896E-5</v>
      </c>
      <c r="S91" s="5">
        <v>3.3124176435897799E-4</v>
      </c>
      <c r="T91" s="17">
        <v>5.8333104565218702E-2</v>
      </c>
      <c r="U91" s="5">
        <v>6.4407780549325595E-5</v>
      </c>
      <c r="V91" s="17">
        <v>1.2467475130572E-2</v>
      </c>
      <c r="W91" s="5">
        <v>2.2546077150746502E-3</v>
      </c>
      <c r="X91" s="5">
        <v>1.3818561814844801E-3</v>
      </c>
      <c r="Y91" s="17">
        <v>0.52905019110941998</v>
      </c>
      <c r="Z91" s="5">
        <v>2.2311898896035499E-8</v>
      </c>
      <c r="AA91" s="5">
        <v>8.9247090725706503E-8</v>
      </c>
      <c r="AB91" s="17">
        <v>96.767270049659103</v>
      </c>
      <c r="AC91" s="17">
        <v>0.48368330164189099</v>
      </c>
      <c r="AD91" s="17">
        <v>7.1501346252418196</v>
      </c>
      <c r="AE91" s="17">
        <v>2.11609833716386</v>
      </c>
      <c r="AF91" s="5">
        <v>0.192855826540341</v>
      </c>
      <c r="AG91" s="17">
        <v>5.1381356614141502</v>
      </c>
      <c r="AH91" s="17">
        <v>0.81150169149622198</v>
      </c>
      <c r="AI91" s="17">
        <v>2.20581883310438</v>
      </c>
      <c r="AJ91" s="17">
        <v>1.6706489664280101E-2</v>
      </c>
      <c r="AK91" s="17">
        <v>0.38495120652524001</v>
      </c>
      <c r="AL91" s="5">
        <v>5.4043263495924202E-3</v>
      </c>
      <c r="AM91" s="17">
        <v>0</v>
      </c>
      <c r="AN91" s="17">
        <v>0</v>
      </c>
      <c r="AO91" s="17">
        <v>0.52590822070558896</v>
      </c>
      <c r="AP91" s="17">
        <v>0.52590822070558896</v>
      </c>
      <c r="AQ91" s="17">
        <v>0</v>
      </c>
      <c r="AR91" s="17">
        <v>0</v>
      </c>
      <c r="AS91" s="17">
        <v>6.2880310711982607E-2</v>
      </c>
      <c r="AT91" s="5">
        <v>1.8678410306739999E-7</v>
      </c>
      <c r="AU91" s="5">
        <v>3.6068672775894699E-7</v>
      </c>
      <c r="AV91" s="17">
        <v>4.9207620308977704</v>
      </c>
      <c r="AW91" s="17">
        <v>7.7871700519739601E-2</v>
      </c>
      <c r="AX91" s="17">
        <v>1.2176227703831E-2</v>
      </c>
      <c r="AY91" s="17">
        <v>0</v>
      </c>
      <c r="AZ91" s="17">
        <v>6.7246503882150304</v>
      </c>
      <c r="BA91" s="17">
        <v>3.3096752856363397E-2</v>
      </c>
      <c r="BB91" s="5">
        <v>2.3113111438130001E-4</v>
      </c>
      <c r="BC91" s="5">
        <v>1.6949622182906401E-3</v>
      </c>
      <c r="BD91" s="5">
        <v>1.6373384701025702E-5</v>
      </c>
      <c r="BE91" s="5">
        <v>3.3242388267001698E-5</v>
      </c>
      <c r="BF91" s="17">
        <v>0</v>
      </c>
      <c r="BG91" s="17">
        <v>0</v>
      </c>
      <c r="BH91" s="17">
        <v>0.38517198740934799</v>
      </c>
      <c r="BI91" s="17">
        <v>0.29657209797340101</v>
      </c>
      <c r="BJ91" s="5">
        <v>5.39874766447857E-3</v>
      </c>
      <c r="BK91" s="5">
        <v>5.1870415626360496E-3</v>
      </c>
      <c r="BL91" s="17">
        <v>22.822564526529799</v>
      </c>
      <c r="BM91" s="17">
        <v>553.58525506925298</v>
      </c>
      <c r="BN91" s="17">
        <v>56.588732132916597</v>
      </c>
      <c r="BO91" s="17">
        <v>615.09474923306698</v>
      </c>
      <c r="BP91" s="17">
        <v>0</v>
      </c>
      <c r="BQ91" s="17">
        <v>0.44016842645105397</v>
      </c>
      <c r="BR91" s="17">
        <v>0</v>
      </c>
      <c r="BS91" s="17">
        <v>3.6697415873278301E-2</v>
      </c>
      <c r="BT91" s="17">
        <v>1.3332390125498099E-4</v>
      </c>
      <c r="BU91" s="5">
        <v>4.4529303019780902E-4</v>
      </c>
      <c r="BV91" s="5">
        <v>3.7032212966484101E-4</v>
      </c>
      <c r="BW91" s="5">
        <v>9.9501393034496805E-3</v>
      </c>
      <c r="BX91" s="17">
        <v>9.2689636623180492E-3</v>
      </c>
      <c r="BY91" s="17">
        <v>3.6850943610509401</v>
      </c>
      <c r="BZ91" s="5">
        <v>8.9991506142627894E-2</v>
      </c>
      <c r="CA91" s="5">
        <v>5.7932774682120998E-2</v>
      </c>
      <c r="CB91" s="17">
        <v>7.1501402470278901</v>
      </c>
      <c r="CC91" s="5">
        <v>5.3064905724852098E-2</v>
      </c>
      <c r="CD91" s="17">
        <v>0</v>
      </c>
      <c r="CE91" s="5">
        <v>9.6612138648676799E-8</v>
      </c>
      <c r="CF91" s="5">
        <v>4.0441027023153997E-2</v>
      </c>
      <c r="CG91" s="17">
        <v>15.892422154577</v>
      </c>
      <c r="CH91" s="17">
        <v>15.4087388529351</v>
      </c>
      <c r="CI91" s="17">
        <v>0.48368330164189099</v>
      </c>
      <c r="CJ91" s="17">
        <v>2.0441880101633E-2</v>
      </c>
      <c r="CK91" s="17">
        <v>0</v>
      </c>
      <c r="CL91" s="17">
        <v>0.19777114149815</v>
      </c>
      <c r="CM91" s="17">
        <v>4.7415358388862197E-2</v>
      </c>
      <c r="CN91" s="17">
        <v>1.2845349956183101</v>
      </c>
      <c r="CO91" s="17">
        <v>0.268023366788472</v>
      </c>
      <c r="CP91" s="5">
        <v>0.19285338933073101</v>
      </c>
      <c r="CQ91" s="17">
        <v>5.1381413934313196</v>
      </c>
      <c r="CR91" s="17">
        <v>8.2991016339996806E-3</v>
      </c>
      <c r="CS91" s="17">
        <v>4.5776822919250199E-2</v>
      </c>
      <c r="CT91" s="17">
        <v>0.811506673941919</v>
      </c>
      <c r="CU91" s="5">
        <v>1.4344066535491599E-3</v>
      </c>
      <c r="CV91" s="17">
        <v>1.4695857942977399</v>
      </c>
      <c r="CW91" s="17">
        <v>5.5906027251959101</v>
      </c>
      <c r="CX91" s="17">
        <v>0</v>
      </c>
      <c r="CY91" s="17">
        <v>0</v>
      </c>
      <c r="CZ91" s="17">
        <v>0.46717305956160998</v>
      </c>
      <c r="DA91" s="17">
        <v>2.5041986861078998E-2</v>
      </c>
      <c r="DB91" s="17">
        <v>0</v>
      </c>
      <c r="DC91" s="17">
        <v>22.5377641826088</v>
      </c>
      <c r="DD91" s="17">
        <v>2.38112161209675E-2</v>
      </c>
      <c r="DE91" s="17">
        <v>0.71775557509273202</v>
      </c>
      <c r="DG91" s="25">
        <f t="shared" si="180"/>
        <v>8.0000065632705192E-3</v>
      </c>
      <c r="DH91" s="94">
        <f t="shared" si="181"/>
        <v>1.0126365837184845</v>
      </c>
      <c r="DI91" s="25">
        <f t="shared" si="182"/>
        <v>1.92470065723068E-2</v>
      </c>
      <c r="DJ91" s="40">
        <f t="shared" si="183"/>
        <v>-4.9190513954499191E-7</v>
      </c>
      <c r="DK91" s="40"/>
      <c r="DL91" s="40">
        <f t="shared" si="184"/>
        <v>-3.8839030991919535E-7</v>
      </c>
      <c r="DM91" s="40">
        <f t="shared" si="185"/>
        <v>-4.7100557744955308E-7</v>
      </c>
      <c r="DN91" s="40">
        <f t="shared" si="186"/>
        <v>-4.515010491488063E-7</v>
      </c>
      <c r="DO91" s="40">
        <f t="shared" si="187"/>
        <v>-1.1402535026119917E-6</v>
      </c>
      <c r="DP91" s="40">
        <f t="shared" si="188"/>
        <v>-2.3770724914033669E-7</v>
      </c>
      <c r="DQ91" s="72">
        <f t="shared" si="189"/>
        <v>1.1966271943914953E-3</v>
      </c>
      <c r="DR91" s="72">
        <f t="shared" si="190"/>
        <v>1.3484778022618272E-6</v>
      </c>
      <c r="DS91" s="72">
        <f t="shared" si="191"/>
        <v>9.6509152927988907E-4</v>
      </c>
      <c r="DT91" s="72">
        <f t="shared" si="192"/>
        <v>1.5236812721680014E-4</v>
      </c>
      <c r="DU91" s="72">
        <f t="shared" si="193"/>
        <v>-1.1611132277630702E-5</v>
      </c>
      <c r="DV91" s="72">
        <f t="shared" si="194"/>
        <v>9.7872938155552021E-7</v>
      </c>
      <c r="DW91" s="72">
        <f t="shared" si="195"/>
        <v>4.1998686953803921E-7</v>
      </c>
      <c r="DX91" s="72">
        <f t="shared" si="196"/>
        <v>-2.506949981768286E-6</v>
      </c>
      <c r="DY91" s="72">
        <f t="shared" si="197"/>
        <v>-4.9333415991528815E-6</v>
      </c>
      <c r="DZ91" s="72">
        <f t="shared" si="198"/>
        <v>8.6615478152038427E-4</v>
      </c>
      <c r="EA91" s="72">
        <f t="shared" si="199"/>
        <v>-8.1674936748031256E-7</v>
      </c>
      <c r="EB91" s="72">
        <f t="shared" si="200"/>
        <v>-3.5935888004385727E-6</v>
      </c>
      <c r="EC91" s="72">
        <f t="shared" si="201"/>
        <v>5.067540241288813E-7</v>
      </c>
      <c r="ED91" s="72">
        <f t="shared" si="202"/>
        <v>-7.3794219021719418E-6</v>
      </c>
      <c r="EE91" s="72">
        <f t="shared" si="203"/>
        <v>-2.3084788671580414E-4</v>
      </c>
      <c r="EF91" s="72">
        <f t="shared" si="204"/>
        <v>-1.3569920949550762E-6</v>
      </c>
      <c r="EG91" s="72">
        <f t="shared" si="205"/>
        <v>1.16454059636978E-6</v>
      </c>
      <c r="EH91" s="40">
        <f t="shared" si="206"/>
        <v>2.8668101893452471E-6</v>
      </c>
      <c r="EI91" s="69">
        <f t="shared" si="207"/>
        <v>-8.7338609293759987E-5</v>
      </c>
      <c r="EJ91" s="40">
        <f t="shared" si="208"/>
        <v>2.8742924709683709E-4</v>
      </c>
      <c r="EK91" s="40">
        <f t="shared" si="209"/>
        <v>4.6027933821449436E-6</v>
      </c>
      <c r="EL91" s="40">
        <f t="shared" si="210"/>
        <v>2.2333699826963117E-6</v>
      </c>
      <c r="EM91" s="69">
        <f t="shared" si="211"/>
        <v>8.6195168065273403E-6</v>
      </c>
      <c r="EN91" s="40">
        <f t="shared" si="212"/>
        <v>-7.9982010244734502E-7</v>
      </c>
      <c r="EO91" s="40">
        <f t="shared" si="213"/>
        <v>-8.2492661003903022E-7</v>
      </c>
    </row>
    <row r="92" spans="1:145" x14ac:dyDescent="0.25">
      <c r="A92" s="80">
        <v>231</v>
      </c>
      <c r="B92" s="17">
        <v>1.6750683399999999</v>
      </c>
      <c r="C92" s="17"/>
      <c r="D92" s="17">
        <v>10.789294870000001</v>
      </c>
      <c r="E92" s="17">
        <v>0.29311556999999999</v>
      </c>
      <c r="F92" s="17">
        <v>0.28375292000000002</v>
      </c>
      <c r="G92" s="17">
        <v>9.0336620000000006E-2</v>
      </c>
      <c r="H92" s="17">
        <v>0.31876056000000003</v>
      </c>
      <c r="J92" s="10" t="s">
        <v>612</v>
      </c>
      <c r="K92" s="17">
        <v>0</v>
      </c>
      <c r="L92" s="17">
        <v>3.5404695913406801E-3</v>
      </c>
      <c r="M92" s="5">
        <v>3.21635149319036E-4</v>
      </c>
      <c r="N92" s="17">
        <v>1.70479604387274E-3</v>
      </c>
      <c r="O92" s="17">
        <v>1.70479604387274E-3</v>
      </c>
      <c r="P92" s="17">
        <v>5.0631180409728997E-3</v>
      </c>
      <c r="Q92" s="17">
        <v>0</v>
      </c>
      <c r="R92" s="5">
        <v>1.2493350419153701E-6</v>
      </c>
      <c r="S92" s="5">
        <v>6.0998216571041102E-6</v>
      </c>
      <c r="T92" s="17">
        <v>8.2503278055056002E-4</v>
      </c>
      <c r="U92" s="5">
        <v>1.1860722901786501E-6</v>
      </c>
      <c r="V92" s="5">
        <v>1.76333148398291E-4</v>
      </c>
      <c r="W92" s="5">
        <v>4.15188561318804E-5</v>
      </c>
      <c r="X92" s="5">
        <v>2.5446750883226599E-5</v>
      </c>
      <c r="Y92" s="17">
        <v>7.4825584489558302E-3</v>
      </c>
      <c r="Z92" s="5">
        <v>4.1087535618424002E-10</v>
      </c>
      <c r="AA92" s="5">
        <v>1.6434927164801E-9</v>
      </c>
      <c r="AB92" s="17">
        <v>1.6750682270981101</v>
      </c>
      <c r="AC92" s="17">
        <v>9.3626312494143899E-3</v>
      </c>
      <c r="AD92" s="17">
        <v>0.131670014936314</v>
      </c>
      <c r="AE92" s="17">
        <v>3.8967974338199998E-2</v>
      </c>
      <c r="AF92" s="5">
        <v>3.5514497814668399E-3</v>
      </c>
      <c r="AG92" s="17">
        <v>9.4618984661342401E-2</v>
      </c>
      <c r="AH92" s="5">
        <v>1.4943845301674899E-2</v>
      </c>
      <c r="AI92" s="17">
        <v>3.1197724338663E-2</v>
      </c>
      <c r="AJ92" s="5">
        <v>2.3629102033082499E-4</v>
      </c>
      <c r="AK92" s="17">
        <v>5.4445216627655802E-3</v>
      </c>
      <c r="AL92" s="5">
        <v>7.6436734593181001E-5</v>
      </c>
      <c r="AM92" s="17">
        <v>0</v>
      </c>
      <c r="AN92" s="17">
        <v>0</v>
      </c>
      <c r="AO92" s="17">
        <v>7.4381278272899198E-3</v>
      </c>
      <c r="AP92" s="17">
        <v>7.4381278272899198E-3</v>
      </c>
      <c r="AQ92" s="17">
        <v>0</v>
      </c>
      <c r="AR92" s="17">
        <v>0</v>
      </c>
      <c r="AS92" s="17">
        <v>8.8934588175234295E-4</v>
      </c>
      <c r="AT92" s="5">
        <v>3.4397798108324002E-9</v>
      </c>
      <c r="AU92" s="5">
        <v>6.6421841417616103E-9</v>
      </c>
      <c r="AV92" s="17">
        <v>8.63144266715168E-2</v>
      </c>
      <c r="AW92" s="17">
        <v>1.1013726342554099E-3</v>
      </c>
      <c r="AX92" s="5">
        <v>1.72213624883612E-4</v>
      </c>
      <c r="AY92" s="17">
        <v>0</v>
      </c>
      <c r="AZ92" s="17">
        <v>9.5109399666699804E-2</v>
      </c>
      <c r="BA92" s="17">
        <v>4.68085977797252E-4</v>
      </c>
      <c r="BB92" s="5">
        <v>4.25635004987957E-6</v>
      </c>
      <c r="BC92" s="5">
        <v>3.1212970342322598E-5</v>
      </c>
      <c r="BD92" s="5">
        <v>3.0151168063845798E-7</v>
      </c>
      <c r="BE92" s="5">
        <v>6.1217689115230104E-7</v>
      </c>
      <c r="BF92" s="17">
        <v>0</v>
      </c>
      <c r="BG92" s="17">
        <v>0</v>
      </c>
      <c r="BH92" s="17">
        <v>5.4476607623981897E-3</v>
      </c>
      <c r="BI92" s="17">
        <v>5.4613866234560701E-3</v>
      </c>
      <c r="BJ92" s="5">
        <v>9.9418537564002795E-5</v>
      </c>
      <c r="BK92" s="5">
        <v>9.5519266522263899E-5</v>
      </c>
      <c r="BL92" s="17">
        <v>0.322788391562911</v>
      </c>
      <c r="BM92" s="17">
        <v>9.7103574920220197</v>
      </c>
      <c r="BN92" s="17">
        <v>0.99261479676140996</v>
      </c>
      <c r="BO92" s="17">
        <v>10.789286715454899</v>
      </c>
      <c r="BP92" s="17">
        <v>0</v>
      </c>
      <c r="BQ92" s="17">
        <v>6.2254971431405896E-3</v>
      </c>
      <c r="BR92" s="17">
        <v>0</v>
      </c>
      <c r="BS92" s="5">
        <v>5.3476293598328799E-4</v>
      </c>
      <c r="BT92" s="5">
        <v>2.45515985339263E-6</v>
      </c>
      <c r="BU92" s="5">
        <v>8.19989115252126E-6</v>
      </c>
      <c r="BV92" s="5">
        <v>6.81944869723375E-6</v>
      </c>
      <c r="BW92" s="5">
        <v>1.6336733488318201E-4</v>
      </c>
      <c r="BX92" s="17">
        <v>1.70689530801324E-4</v>
      </c>
      <c r="BY92" s="17">
        <v>5.2119797144132597E-2</v>
      </c>
      <c r="BZ92" s="5">
        <v>1.65720050485843E-3</v>
      </c>
      <c r="CA92" s="5">
        <v>1.0668373705473499E-3</v>
      </c>
      <c r="CB92" s="17">
        <v>0.131670125167413</v>
      </c>
      <c r="CC92" s="5">
        <v>9.7719113521497797E-4</v>
      </c>
      <c r="CD92" s="17">
        <v>0</v>
      </c>
      <c r="CE92" s="5">
        <v>1.77914285399339E-9</v>
      </c>
      <c r="CF92" s="5">
        <v>7.4472357016484999E-4</v>
      </c>
      <c r="CG92" s="17">
        <v>0.29311536343017103</v>
      </c>
      <c r="CH92" s="17">
        <v>0.28375273218075697</v>
      </c>
      <c r="CI92" s="17">
        <v>9.3626312494143899E-3</v>
      </c>
      <c r="CJ92" s="17">
        <v>3.7643895346594101E-4</v>
      </c>
      <c r="CK92" s="17">
        <v>0</v>
      </c>
      <c r="CL92" s="17">
        <v>3.6419676471723E-3</v>
      </c>
      <c r="CM92" s="17">
        <v>8.73156487375783E-4</v>
      </c>
      <c r="CN92" s="17">
        <v>2.3654815280235001E-2</v>
      </c>
      <c r="CO92" s="17">
        <v>4.9356569828645702E-3</v>
      </c>
      <c r="CP92" s="5">
        <v>3.5514115312753102E-3</v>
      </c>
      <c r="CQ92" s="17">
        <v>9.46192128397184E-2</v>
      </c>
      <c r="CR92" s="5">
        <v>1.17379209891521E-4</v>
      </c>
      <c r="CS92" s="17">
        <v>8.4298146243599696E-4</v>
      </c>
      <c r="CT92" s="5">
        <v>1.49439089050193E-2</v>
      </c>
      <c r="CU92" s="5">
        <v>2.6414812193764099E-5</v>
      </c>
      <c r="CV92" s="17">
        <v>9.0337035466856203E-2</v>
      </c>
      <c r="CW92" s="17">
        <v>7.9070086583296006E-2</v>
      </c>
      <c r="CX92" s="17">
        <v>0</v>
      </c>
      <c r="CY92" s="17">
        <v>0</v>
      </c>
      <c r="CZ92" s="17">
        <v>6.6074627467473503E-3</v>
      </c>
      <c r="DA92" s="17">
        <v>3.5418337546977901E-4</v>
      </c>
      <c r="DB92" s="17">
        <v>0</v>
      </c>
      <c r="DC92" s="17">
        <v>0.31876059315354599</v>
      </c>
      <c r="DD92" s="5">
        <v>3.3677535531247702E-4</v>
      </c>
      <c r="DE92" s="17">
        <v>1.0151434842771799E-2</v>
      </c>
      <c r="DG92" s="25">
        <f t="shared" si="180"/>
        <v>8.0000123222119419E-3</v>
      </c>
      <c r="DH92" s="94">
        <f t="shared" si="181"/>
        <v>1.0126358103726605</v>
      </c>
      <c r="DI92" s="25">
        <f t="shared" si="182"/>
        <v>1.9246992201565984E-2</v>
      </c>
      <c r="DJ92" s="40">
        <f t="shared" si="183"/>
        <v>-6.7401363359985061E-8</v>
      </c>
      <c r="DK92" s="40"/>
      <c r="DL92" s="40">
        <f t="shared" si="184"/>
        <v>-7.5579963284393097E-7</v>
      </c>
      <c r="DM92" s="40">
        <f t="shared" si="185"/>
        <v>-7.0473850626354279E-7</v>
      </c>
      <c r="DN92" s="40">
        <f t="shared" si="186"/>
        <v>-6.619112256082367E-7</v>
      </c>
      <c r="DO92" s="40">
        <f t="shared" si="187"/>
        <v>4.599096758282527E-6</v>
      </c>
      <c r="DP92" s="40">
        <f t="shared" si="188"/>
        <v>1.040076788800824E-7</v>
      </c>
      <c r="DQ92" s="72">
        <f t="shared" si="189"/>
        <v>1.1834796783394544E-3</v>
      </c>
      <c r="DR92" s="72">
        <f t="shared" si="190"/>
        <v>-4.0477562052595926E-6</v>
      </c>
      <c r="DS92" s="72">
        <f t="shared" si="191"/>
        <v>9.6086296473011268E-4</v>
      </c>
      <c r="DT92" s="72">
        <f t="shared" si="192"/>
        <v>1.57706022225075E-4</v>
      </c>
      <c r="DU92" s="72">
        <f t="shared" si="193"/>
        <v>-1.1913412606026246E-5</v>
      </c>
      <c r="DV92" s="72">
        <f t="shared" si="194"/>
        <v>4.7904836586292844E-6</v>
      </c>
      <c r="DW92" s="72">
        <f t="shared" si="195"/>
        <v>-5.6416318795883697E-7</v>
      </c>
      <c r="DX92" s="72">
        <f t="shared" si="196"/>
        <v>-8.3155640043185946E-7</v>
      </c>
      <c r="DY92" s="72">
        <f t="shared" si="197"/>
        <v>1.0638980785996695E-5</v>
      </c>
      <c r="DZ92" s="72">
        <f t="shared" si="198"/>
        <v>8.6588345867155225E-4</v>
      </c>
      <c r="EA92" s="72">
        <f t="shared" si="199"/>
        <v>4.3030169646774547E-6</v>
      </c>
      <c r="EB92" s="72">
        <f t="shared" si="200"/>
        <v>2.045394227298895E-5</v>
      </c>
      <c r="EC92" s="72">
        <f t="shared" si="201"/>
        <v>6.4526492708388278E-6</v>
      </c>
      <c r="ED92" s="72">
        <f t="shared" si="202"/>
        <v>5.2251870219064385E-6</v>
      </c>
      <c r="EE92" s="72">
        <f t="shared" si="203"/>
        <v>-2.2724515521321817E-4</v>
      </c>
      <c r="EF92" s="72">
        <f t="shared" si="204"/>
        <v>-1.6565354264338093E-6</v>
      </c>
      <c r="EG92" s="72">
        <f t="shared" si="205"/>
        <v>1.4043912134349292E-5</v>
      </c>
      <c r="EH92" s="40">
        <f t="shared" si="206"/>
        <v>1.421931198769599E-5</v>
      </c>
      <c r="EI92" s="69">
        <f t="shared" si="207"/>
        <v>-7.5215098647640231E-5</v>
      </c>
      <c r="EJ92" s="40">
        <f t="shared" si="208"/>
        <v>2.8467349496171337E-4</v>
      </c>
      <c r="EK92" s="40">
        <f t="shared" si="209"/>
        <v>-2.0189333256486283E-5</v>
      </c>
      <c r="EL92" s="40">
        <f t="shared" si="210"/>
        <v>-5.4939348687140343E-6</v>
      </c>
      <c r="EM92" s="69">
        <f t="shared" si="211"/>
        <v>-4.6012072835481772E-6</v>
      </c>
      <c r="EN92" s="40">
        <f t="shared" si="212"/>
        <v>-1.5801347054140771E-6</v>
      </c>
      <c r="EO92" s="40">
        <f t="shared" si="213"/>
        <v>-1.6322724197915237E-6</v>
      </c>
    </row>
    <row r="93" spans="1:145" x14ac:dyDescent="0.25">
      <c r="A93" s="80">
        <v>285</v>
      </c>
      <c r="B93" s="17">
        <v>2011.3544483000001</v>
      </c>
      <c r="C93" s="17"/>
      <c r="D93" s="17">
        <v>13399.358785</v>
      </c>
      <c r="E93" s="17">
        <v>357.74597556999998</v>
      </c>
      <c r="F93" s="17">
        <v>346.85785521000003</v>
      </c>
      <c r="G93" s="17">
        <v>32.735709989999997</v>
      </c>
      <c r="H93" s="17">
        <v>630.83893407999994</v>
      </c>
      <c r="J93" s="17" t="s">
        <v>444</v>
      </c>
      <c r="K93" s="17">
        <v>0</v>
      </c>
      <c r="L93" s="17">
        <v>7.0066746703538998</v>
      </c>
      <c r="M93" s="17">
        <v>0.63652978042702402</v>
      </c>
      <c r="N93" s="17">
        <v>3.3738892250811001</v>
      </c>
      <c r="O93" s="17">
        <v>3.3738892250811001</v>
      </c>
      <c r="P93" s="17">
        <v>10.0201243626713</v>
      </c>
      <c r="Q93" s="17">
        <v>0</v>
      </c>
      <c r="R93" s="17">
        <v>1.52721440500008E-3</v>
      </c>
      <c r="S93" s="17">
        <v>7.45639467142864E-3</v>
      </c>
      <c r="T93" s="17">
        <v>1.6327582762296899</v>
      </c>
      <c r="U93" s="17">
        <v>1.4498761533711399E-3</v>
      </c>
      <c r="V93" s="17">
        <v>0.348967636403335</v>
      </c>
      <c r="W93" s="17">
        <v>5.0752295287069302E-2</v>
      </c>
      <c r="X93" s="17">
        <v>3.11062197897892E-2</v>
      </c>
      <c r="Y93" s="17">
        <v>14.8083040026675</v>
      </c>
      <c r="Z93" s="5">
        <v>5.0225565898907002E-7</v>
      </c>
      <c r="AA93" s="5">
        <v>2.0089973930344898E-6</v>
      </c>
      <c r="AB93" s="17">
        <v>2011.35348490109</v>
      </c>
      <c r="AC93" s="17">
        <v>10.8881117963811</v>
      </c>
      <c r="AD93" s="17">
        <v>160.95271218108701</v>
      </c>
      <c r="AE93" s="17">
        <v>47.634333349868001</v>
      </c>
      <c r="AF93" s="17">
        <v>4.3412694213418401</v>
      </c>
      <c r="AG93" s="17">
        <v>115.661817159675</v>
      </c>
      <c r="AH93" s="17">
        <v>18.267231270358199</v>
      </c>
      <c r="AI93" s="17">
        <v>61.741477967591997</v>
      </c>
      <c r="AJ93" s="17">
        <v>0.46761862600373599</v>
      </c>
      <c r="AK93" s="17">
        <v>10.774877975197899</v>
      </c>
      <c r="AL93" s="17">
        <v>0.15126980326008399</v>
      </c>
      <c r="AM93" s="17">
        <v>0</v>
      </c>
      <c r="AN93" s="17">
        <v>0</v>
      </c>
      <c r="AO93" s="17">
        <v>14.7203220875345</v>
      </c>
      <c r="AP93" s="17">
        <v>14.7203220875345</v>
      </c>
      <c r="AQ93" s="17">
        <v>0</v>
      </c>
      <c r="AR93" s="17">
        <v>0</v>
      </c>
      <c r="AS93" s="17">
        <v>1.7600425278195699</v>
      </c>
      <c r="AT93" s="5">
        <v>4.2046121445019402E-6</v>
      </c>
      <c r="AU93" s="5">
        <v>8.1192422389038505E-6</v>
      </c>
      <c r="AV93" s="17">
        <v>107.195006024129</v>
      </c>
      <c r="AW93" s="17">
        <v>2.1796562649845401</v>
      </c>
      <c r="AX93" s="17">
        <v>0.34081813488792201</v>
      </c>
      <c r="AY93" s="17">
        <v>0</v>
      </c>
      <c r="AZ93" s="17">
        <v>188.224831763444</v>
      </c>
      <c r="BA93" s="17">
        <v>0.92638758171706903</v>
      </c>
      <c r="BB93" s="17">
        <v>5.2028699769065797E-3</v>
      </c>
      <c r="BC93" s="17">
        <v>3.8154404008002699E-2</v>
      </c>
      <c r="BD93" s="17">
        <v>3.68570798679431E-4</v>
      </c>
      <c r="BE93" s="17">
        <v>7.4831164536450596E-4</v>
      </c>
      <c r="BF93" s="17">
        <v>0</v>
      </c>
      <c r="BG93" s="17">
        <v>0</v>
      </c>
      <c r="BH93" s="17">
        <v>10.7810905318159</v>
      </c>
      <c r="BI93" s="17">
        <v>6.6759740295529504</v>
      </c>
      <c r="BJ93" s="17">
        <v>0.12152864300004899</v>
      </c>
      <c r="BK93" s="17">
        <v>0.116762751809167</v>
      </c>
      <c r="BL93" s="17">
        <v>638.80948020525</v>
      </c>
      <c r="BM93" s="17">
        <v>12059.4173893968</v>
      </c>
      <c r="BN93" s="17">
        <v>1232.7412871685401</v>
      </c>
      <c r="BO93" s="17">
        <v>13399.353682589501</v>
      </c>
      <c r="BP93" s="17">
        <v>0</v>
      </c>
      <c r="BQ93" s="17">
        <v>12.3204478584853</v>
      </c>
      <c r="BR93" s="17">
        <v>0</v>
      </c>
      <c r="BS93" s="17">
        <v>1.0069921190275399</v>
      </c>
      <c r="BT93" s="17">
        <v>3.0011891069627399E-3</v>
      </c>
      <c r="BU93" s="17">
        <v>1.00237369004117E-2</v>
      </c>
      <c r="BV93" s="17">
        <v>8.3361289703864205E-3</v>
      </c>
      <c r="BW93" s="17">
        <v>0.24946120184967699</v>
      </c>
      <c r="BX93" s="17">
        <v>0.208648541366975</v>
      </c>
      <c r="BY93" s="17">
        <v>103.146930322922</v>
      </c>
      <c r="BZ93" s="17">
        <v>2.0257512194315299</v>
      </c>
      <c r="CA93" s="17">
        <v>1.3040948538611199</v>
      </c>
      <c r="CB93" s="17">
        <v>160.95284214355399</v>
      </c>
      <c r="CC93" s="17">
        <v>1.19451289428286</v>
      </c>
      <c r="CD93" s="17">
        <v>0</v>
      </c>
      <c r="CE93" s="5">
        <v>2.17479235216631E-6</v>
      </c>
      <c r="CF93" s="17">
        <v>0.91034462650947601</v>
      </c>
      <c r="CG93" s="17">
        <v>357.745788147952</v>
      </c>
      <c r="CH93" s="17">
        <v>346.857676351571</v>
      </c>
      <c r="CI93" s="17">
        <v>10.8881117963811</v>
      </c>
      <c r="CJ93" s="17">
        <v>0.460156616346169</v>
      </c>
      <c r="CK93" s="17">
        <v>0</v>
      </c>
      <c r="CL93" s="17">
        <v>4.4519175250913499</v>
      </c>
      <c r="CM93" s="17">
        <v>1.0673433423171601</v>
      </c>
      <c r="CN93" s="17">
        <v>28.915486146706499</v>
      </c>
      <c r="CO93" s="17">
        <v>6.0333197749080902</v>
      </c>
      <c r="CP93" s="17">
        <v>4.3412200378092596</v>
      </c>
      <c r="CQ93" s="17">
        <v>115.661938193422</v>
      </c>
      <c r="CR93" s="17">
        <v>0.23229426325699801</v>
      </c>
      <c r="CS93" s="17">
        <v>1.0304593440147201</v>
      </c>
      <c r="CT93" s="17">
        <v>18.2673519734122</v>
      </c>
      <c r="CU93" s="17">
        <v>3.2289118537012801E-2</v>
      </c>
      <c r="CV93" s="17">
        <v>32.735770895682798</v>
      </c>
      <c r="CW93" s="17">
        <v>156.48275546559901</v>
      </c>
      <c r="CX93" s="17">
        <v>0</v>
      </c>
      <c r="CY93" s="17">
        <v>0</v>
      </c>
      <c r="CZ93" s="17">
        <v>13.0763332076897</v>
      </c>
      <c r="DA93" s="17">
        <v>0.70093139224868095</v>
      </c>
      <c r="DB93" s="17">
        <v>0</v>
      </c>
      <c r="DC93" s="17">
        <v>630.83873586975096</v>
      </c>
      <c r="DD93" s="17">
        <v>0.66648463897826804</v>
      </c>
      <c r="DE93" s="17">
        <v>20.090180179070298</v>
      </c>
      <c r="DG93" s="25">
        <f t="shared" si="180"/>
        <v>8.0000131770096659E-3</v>
      </c>
      <c r="DH93" s="94">
        <f t="shared" si="181"/>
        <v>1.0126351536173657</v>
      </c>
      <c r="DI93" s="25">
        <f t="shared" si="182"/>
        <v>1.9247012491619933E-2</v>
      </c>
      <c r="DJ93" s="40">
        <f t="shared" si="183"/>
        <v>-4.7898017717905871E-7</v>
      </c>
      <c r="DK93" s="40"/>
      <c r="DL93" s="40">
        <f t="shared" si="184"/>
        <v>-3.8079512471261423E-7</v>
      </c>
      <c r="DM93" s="40">
        <f t="shared" si="185"/>
        <v>-5.2389701292279521E-7</v>
      </c>
      <c r="DN93" s="40">
        <f t="shared" si="186"/>
        <v>-5.1565339039413915E-7</v>
      </c>
      <c r="DO93" s="40">
        <f t="shared" si="187"/>
        <v>1.8605273207684887E-6</v>
      </c>
      <c r="DP93" s="40">
        <f t="shared" si="188"/>
        <v>-3.1420103971703584E-7</v>
      </c>
      <c r="DQ93" s="72">
        <f t="shared" si="189"/>
        <v>1.1942314960841876E-3</v>
      </c>
      <c r="DR93" s="72">
        <f t="shared" si="190"/>
        <v>-6.0094205447975154E-7</v>
      </c>
      <c r="DS93" s="72">
        <f t="shared" si="191"/>
        <v>9.6565531778622165E-4</v>
      </c>
      <c r="DT93" s="72">
        <f t="shared" si="192"/>
        <v>1.5071166751782946E-4</v>
      </c>
      <c r="DU93" s="72">
        <f t="shared" si="193"/>
        <v>7.6325871084943782E-6</v>
      </c>
      <c r="DV93" s="72">
        <f t="shared" si="194"/>
        <v>-1.0497920349098104E-6</v>
      </c>
      <c r="DW93" s="72">
        <f t="shared" si="195"/>
        <v>1.2638638558607489E-6</v>
      </c>
      <c r="DX93" s="72">
        <f t="shared" si="196"/>
        <v>1.3838681020533702E-6</v>
      </c>
      <c r="DY93" s="72">
        <f t="shared" si="197"/>
        <v>2.3266240307730586E-6</v>
      </c>
      <c r="DZ93" s="72">
        <f t="shared" si="198"/>
        <v>8.6576491179178627E-4</v>
      </c>
      <c r="EA93" s="72">
        <f t="shared" si="199"/>
        <v>1.3947085651073629E-6</v>
      </c>
      <c r="EB93" s="72">
        <f t="shared" si="200"/>
        <v>-2.8526264972234433E-7</v>
      </c>
      <c r="EC93" s="72">
        <f t="shared" si="201"/>
        <v>1.4862802191293273E-6</v>
      </c>
      <c r="ED93" s="72">
        <f t="shared" si="202"/>
        <v>6.5019586845796348E-7</v>
      </c>
      <c r="EE93" s="72">
        <f t="shared" si="203"/>
        <v>-2.2975172807845187E-4</v>
      </c>
      <c r="EF93" s="72">
        <f t="shared" si="204"/>
        <v>7.1826265400889715E-7</v>
      </c>
      <c r="EG93" s="72">
        <f t="shared" si="205"/>
        <v>-6.6540318885848106E-7</v>
      </c>
      <c r="EH93" s="40">
        <f t="shared" si="206"/>
        <v>5.2732654343642629E-6</v>
      </c>
      <c r="EI93" s="69">
        <f t="shared" si="207"/>
        <v>-8.7430349991333734E-5</v>
      </c>
      <c r="EJ93" s="40">
        <f t="shared" si="208"/>
        <v>2.9003800946716886E-4</v>
      </c>
      <c r="EK93" s="40">
        <f t="shared" si="209"/>
        <v>3.5570292166140321E-6</v>
      </c>
      <c r="EL93" s="40">
        <f t="shared" si="210"/>
        <v>3.4864138108062891E-6</v>
      </c>
      <c r="EM93" s="69">
        <f t="shared" si="211"/>
        <v>1.5209126867448841E-6</v>
      </c>
      <c r="EN93" s="40">
        <f t="shared" si="212"/>
        <v>-8.7483696861433789E-7</v>
      </c>
      <c r="EO93" s="40">
        <f t="shared" si="213"/>
        <v>-9.0229873025605528E-7</v>
      </c>
    </row>
    <row r="94" spans="1:145" x14ac:dyDescent="0.25">
      <c r="A94" s="10"/>
    </row>
    <row r="95" spans="1:145" x14ac:dyDescent="0.25">
      <c r="A95" s="10"/>
    </row>
    <row r="96" spans="1:145" x14ac:dyDescent="0.25">
      <c r="A96" s="12"/>
    </row>
    <row r="97" spans="1:2" x14ac:dyDescent="0.25">
      <c r="A97" s="12"/>
    </row>
    <row r="98" spans="1:2" x14ac:dyDescent="0.25">
      <c r="A98" s="9"/>
      <c r="B98" s="29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S89"/>
  <sheetViews>
    <sheetView zoomScale="85" zoomScaleNormal="85" workbookViewId="0">
      <pane xSplit="1" ySplit="2" topLeftCell="B3" activePane="bottomRight" state="frozen"/>
      <selection activeCell="K68" sqref="K68"/>
      <selection pane="topRight" activeCell="K68" sqref="K68"/>
      <selection pane="bottomLeft" activeCell="K68" sqref="K68"/>
      <selection pane="bottomRight" activeCell="K68" sqref="K68"/>
    </sheetView>
  </sheetViews>
  <sheetFormatPr defaultColWidth="9.140625" defaultRowHeight="15" x14ac:dyDescent="0.25"/>
  <cols>
    <col min="1" max="1" width="19.28515625" style="17" customWidth="1"/>
    <col min="2" max="2" width="9.5703125" style="17" bestFit="1" customWidth="1"/>
    <col min="3" max="3" width="9.140625" style="17"/>
    <col min="4" max="4" width="10.5703125" style="17" bestFit="1" customWidth="1"/>
    <col min="5" max="8" width="9.5703125" style="17" bestFit="1" customWidth="1"/>
    <col min="9" max="9" width="9.140625" style="17"/>
    <col min="10" max="10" width="22.28515625" style="17" bestFit="1" customWidth="1"/>
    <col min="11" max="17" width="9" style="17" customWidth="1"/>
    <col min="18" max="18" width="10.7109375" style="17" bestFit="1" customWidth="1"/>
    <col min="19" max="19" width="10.5703125" style="17" bestFit="1" customWidth="1"/>
    <col min="20" max="109" width="9" style="17" customWidth="1"/>
    <col min="110" max="113" width="9.140625" style="17"/>
    <col min="114" max="114" width="9" style="17" customWidth="1"/>
    <col min="115" max="120" width="9.140625" style="17"/>
    <col min="121" max="127" width="9.140625" style="61"/>
    <col min="128" max="128" width="10.28515625" style="61" bestFit="1" customWidth="1"/>
    <col min="129" max="138" width="9.140625" style="61"/>
    <col min="139" max="139" width="9" style="61" customWidth="1"/>
    <col min="140" max="143" width="9.140625" style="61"/>
    <col min="144" max="16384" width="9.140625" style="17"/>
  </cols>
  <sheetData>
    <row r="1" spans="1:149" x14ac:dyDescent="0.25">
      <c r="B1" s="17" t="s">
        <v>383</v>
      </c>
      <c r="J1" s="17" t="s">
        <v>354</v>
      </c>
      <c r="DJ1" s="17" t="s">
        <v>355</v>
      </c>
      <c r="DK1" s="61" t="s">
        <v>384</v>
      </c>
      <c r="EH1" s="17"/>
      <c r="EI1" s="17"/>
      <c r="EJ1" s="17"/>
      <c r="EK1" s="17"/>
      <c r="EL1" s="17"/>
      <c r="EM1" s="17"/>
    </row>
    <row r="2" spans="1:149" x14ac:dyDescent="0.25">
      <c r="A2" s="17" t="s">
        <v>158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J2" s="17" t="s">
        <v>339</v>
      </c>
      <c r="K2" s="17" t="s">
        <v>364</v>
      </c>
      <c r="L2" s="17" t="s">
        <v>33</v>
      </c>
      <c r="M2" s="17" t="s">
        <v>35</v>
      </c>
      <c r="N2" s="17" t="s">
        <v>37</v>
      </c>
      <c r="O2" s="17" t="s">
        <v>39</v>
      </c>
      <c r="P2" s="17" t="s">
        <v>41</v>
      </c>
      <c r="Q2" s="17" t="s">
        <v>366</v>
      </c>
      <c r="R2" s="17" t="s">
        <v>385</v>
      </c>
      <c r="S2" s="17" t="s">
        <v>386</v>
      </c>
      <c r="T2" s="17" t="s">
        <v>284</v>
      </c>
      <c r="U2" s="17" t="s">
        <v>285</v>
      </c>
      <c r="V2" s="17" t="s">
        <v>45</v>
      </c>
      <c r="W2" s="17" t="s">
        <v>387</v>
      </c>
      <c r="X2" s="17" t="s">
        <v>388</v>
      </c>
      <c r="Y2" s="17" t="s">
        <v>47</v>
      </c>
      <c r="Z2" s="17" t="s">
        <v>389</v>
      </c>
      <c r="AA2" s="17" t="s">
        <v>390</v>
      </c>
      <c r="AB2" s="17" t="s">
        <v>51</v>
      </c>
      <c r="AC2" s="17" t="s">
        <v>391</v>
      </c>
      <c r="AD2" s="17" t="s">
        <v>392</v>
      </c>
      <c r="AE2" s="17" t="s">
        <v>393</v>
      </c>
      <c r="AF2" s="17" t="s">
        <v>394</v>
      </c>
      <c r="AG2" s="17" t="s">
        <v>395</v>
      </c>
      <c r="AH2" s="17" t="s">
        <v>396</v>
      </c>
      <c r="AI2" s="17" t="s">
        <v>53</v>
      </c>
      <c r="AJ2" s="17" t="s">
        <v>55</v>
      </c>
      <c r="AK2" s="17" t="s">
        <v>369</v>
      </c>
      <c r="AL2" s="17" t="s">
        <v>397</v>
      </c>
      <c r="AM2" s="17" t="s">
        <v>57</v>
      </c>
      <c r="AN2" s="17" t="s">
        <v>370</v>
      </c>
      <c r="AO2" s="17" t="s">
        <v>59</v>
      </c>
      <c r="AP2" s="17" t="s">
        <v>61</v>
      </c>
      <c r="AQ2" s="17" t="s">
        <v>371</v>
      </c>
      <c r="AR2" s="17" t="s">
        <v>372</v>
      </c>
      <c r="AS2" s="17" t="s">
        <v>291</v>
      </c>
      <c r="AT2" s="17" t="s">
        <v>398</v>
      </c>
      <c r="AU2" s="17" t="s">
        <v>292</v>
      </c>
      <c r="AV2" s="17" t="s">
        <v>65</v>
      </c>
      <c r="AW2" s="17" t="s">
        <v>67</v>
      </c>
      <c r="AX2" s="17" t="s">
        <v>69</v>
      </c>
      <c r="AY2" s="17" t="s">
        <v>373</v>
      </c>
      <c r="AZ2" s="17" t="s">
        <v>374</v>
      </c>
      <c r="BA2" s="17" t="s">
        <v>71</v>
      </c>
      <c r="BB2" s="17" t="s">
        <v>399</v>
      </c>
      <c r="BC2" s="17" t="s">
        <v>400</v>
      </c>
      <c r="BD2" s="17" t="s">
        <v>401</v>
      </c>
      <c r="BE2" s="17" t="s">
        <v>402</v>
      </c>
      <c r="BF2" s="17" t="s">
        <v>73</v>
      </c>
      <c r="BG2" s="17" t="s">
        <v>375</v>
      </c>
      <c r="BH2" s="17" t="s">
        <v>75</v>
      </c>
      <c r="BI2" s="17" t="s">
        <v>77</v>
      </c>
      <c r="BJ2" s="17" t="s">
        <v>403</v>
      </c>
      <c r="BK2" s="17" t="s">
        <v>404</v>
      </c>
      <c r="BL2" s="17" t="s">
        <v>376</v>
      </c>
      <c r="BM2" s="17" t="s">
        <v>81</v>
      </c>
      <c r="BN2" s="17" t="s">
        <v>83</v>
      </c>
      <c r="BO2" s="17" t="s">
        <v>159</v>
      </c>
      <c r="BP2" s="17" t="s">
        <v>87</v>
      </c>
      <c r="BQ2" s="17" t="s">
        <v>89</v>
      </c>
      <c r="BR2" s="17" t="s">
        <v>377</v>
      </c>
      <c r="BS2" s="17" t="s">
        <v>405</v>
      </c>
      <c r="BT2" s="17" t="s">
        <v>406</v>
      </c>
      <c r="BU2" s="17" t="s">
        <v>407</v>
      </c>
      <c r="BV2" s="17" t="s">
        <v>408</v>
      </c>
      <c r="BW2" s="17" t="s">
        <v>293</v>
      </c>
      <c r="BX2" s="17" t="s">
        <v>91</v>
      </c>
      <c r="BY2" s="17" t="s">
        <v>93</v>
      </c>
      <c r="BZ2" s="17" t="s">
        <v>95</v>
      </c>
      <c r="CA2" s="17" t="s">
        <v>97</v>
      </c>
      <c r="CB2" s="17" t="s">
        <v>99</v>
      </c>
      <c r="CC2" s="17" t="s">
        <v>101</v>
      </c>
      <c r="CD2" s="17" t="s">
        <v>103</v>
      </c>
      <c r="CE2" s="17" t="s">
        <v>409</v>
      </c>
      <c r="CF2" s="17" t="s">
        <v>105</v>
      </c>
      <c r="CG2" s="17" t="s">
        <v>160</v>
      </c>
      <c r="CH2" s="17" t="s">
        <v>161</v>
      </c>
      <c r="CI2" s="17" t="s">
        <v>107</v>
      </c>
      <c r="CJ2" s="17" t="s">
        <v>111</v>
      </c>
      <c r="CK2" s="17" t="s">
        <v>113</v>
      </c>
      <c r="CL2" s="17" t="s">
        <v>115</v>
      </c>
      <c r="CM2" s="17" t="s">
        <v>117</v>
      </c>
      <c r="CN2" s="17" t="s">
        <v>119</v>
      </c>
      <c r="CO2" s="17" t="s">
        <v>121</v>
      </c>
      <c r="CP2" s="17" t="s">
        <v>123</v>
      </c>
      <c r="CQ2" s="17" t="s">
        <v>125</v>
      </c>
      <c r="CR2" s="17" t="s">
        <v>127</v>
      </c>
      <c r="CS2" s="17" t="s">
        <v>129</v>
      </c>
      <c r="CT2" s="17" t="s">
        <v>131</v>
      </c>
      <c r="CU2" s="17" t="s">
        <v>133</v>
      </c>
      <c r="CV2" s="17" t="s">
        <v>137</v>
      </c>
      <c r="CW2" s="17" t="s">
        <v>139</v>
      </c>
      <c r="CX2" s="17" t="s">
        <v>141</v>
      </c>
      <c r="CY2" s="17" t="s">
        <v>143</v>
      </c>
      <c r="CZ2" s="17" t="s">
        <v>145</v>
      </c>
      <c r="DA2" s="17" t="s">
        <v>295</v>
      </c>
      <c r="DB2" s="17" t="s">
        <v>149</v>
      </c>
      <c r="DC2" s="17" t="s">
        <v>151</v>
      </c>
      <c r="DD2" s="17" t="s">
        <v>296</v>
      </c>
      <c r="DE2" s="17" t="s">
        <v>153</v>
      </c>
      <c r="DG2" s="17" t="s">
        <v>376</v>
      </c>
      <c r="DH2" s="17" t="s">
        <v>65</v>
      </c>
      <c r="DI2" s="17" t="s">
        <v>77</v>
      </c>
      <c r="DJ2" s="17" t="s">
        <v>51</v>
      </c>
      <c r="DK2" s="17" t="s">
        <v>77</v>
      </c>
      <c r="DL2" s="17" t="s">
        <v>159</v>
      </c>
      <c r="DM2" s="17" t="s">
        <v>160</v>
      </c>
      <c r="DN2" s="17" t="s">
        <v>161</v>
      </c>
      <c r="DO2" s="17" t="s">
        <v>137</v>
      </c>
      <c r="DP2" s="17" t="s">
        <v>162</v>
      </c>
      <c r="DQ2" s="61" t="s">
        <v>357</v>
      </c>
      <c r="DR2" s="61" t="s">
        <v>410</v>
      </c>
      <c r="DS2" s="61" t="s">
        <v>411</v>
      </c>
      <c r="DT2" s="61" t="s">
        <v>43</v>
      </c>
      <c r="DU2" s="61" t="s">
        <v>412</v>
      </c>
      <c r="DV2" s="61" t="s">
        <v>413</v>
      </c>
      <c r="DW2" s="61" t="s">
        <v>414</v>
      </c>
      <c r="DX2" s="61" t="s">
        <v>415</v>
      </c>
      <c r="DY2" s="61" t="s">
        <v>397</v>
      </c>
      <c r="DZ2" s="61" t="s">
        <v>416</v>
      </c>
      <c r="EA2" s="61" t="s">
        <v>291</v>
      </c>
      <c r="EB2" s="61" t="s">
        <v>417</v>
      </c>
      <c r="EC2" s="61" t="s">
        <v>418</v>
      </c>
      <c r="ED2" s="61" t="s">
        <v>419</v>
      </c>
      <c r="EE2" s="61" t="s">
        <v>420</v>
      </c>
      <c r="EF2" s="61" t="s">
        <v>421</v>
      </c>
      <c r="EG2" s="61" t="s">
        <v>362</v>
      </c>
      <c r="EH2" s="17" t="s">
        <v>296</v>
      </c>
      <c r="EI2" s="17" t="s">
        <v>405</v>
      </c>
      <c r="EJ2" s="17" t="s">
        <v>406</v>
      </c>
      <c r="EK2" s="17" t="s">
        <v>407</v>
      </c>
      <c r="EL2" s="17" t="s">
        <v>408</v>
      </c>
      <c r="EM2" s="17" t="s">
        <v>293</v>
      </c>
      <c r="EN2" s="17" t="s">
        <v>422</v>
      </c>
      <c r="EO2" s="17" t="s">
        <v>423</v>
      </c>
      <c r="ES2" s="28"/>
    </row>
    <row r="3" spans="1:149" x14ac:dyDescent="0.25">
      <c r="A3" s="15" t="s">
        <v>172</v>
      </c>
      <c r="B3" s="15">
        <v>143.58293527999999</v>
      </c>
      <c r="C3" s="15"/>
      <c r="D3" s="15">
        <v>1116.8444261</v>
      </c>
      <c r="E3" s="15">
        <v>25.083418890000001</v>
      </c>
      <c r="F3" s="15">
        <v>23.076745429999999</v>
      </c>
      <c r="G3" s="15">
        <v>56.266648539999998</v>
      </c>
      <c r="H3" s="15">
        <v>67.519441830000005</v>
      </c>
      <c r="I3" s="15"/>
      <c r="J3" s="17" t="s">
        <v>172</v>
      </c>
      <c r="K3" s="17">
        <v>0</v>
      </c>
      <c r="L3" s="17">
        <v>0.74993163445390099</v>
      </c>
      <c r="M3" s="17">
        <v>6.8128501885135195E-2</v>
      </c>
      <c r="N3" s="17">
        <v>0.36111256986351697</v>
      </c>
      <c r="O3" s="17">
        <v>0.36111256986351697</v>
      </c>
      <c r="P3" s="17">
        <v>1.0724648026769601</v>
      </c>
      <c r="Q3" s="17">
        <v>0</v>
      </c>
      <c r="R3" s="17">
        <v>1.0160655639147399E-4</v>
      </c>
      <c r="S3" s="17">
        <v>4.9608159019384095E-4</v>
      </c>
      <c r="T3" s="17">
        <v>0.17475633221310699</v>
      </c>
      <c r="U3" s="5">
        <v>9.6461228898726007E-5</v>
      </c>
      <c r="V3" s="17">
        <v>3.73504965089358E-2</v>
      </c>
      <c r="W3" s="17">
        <v>3.3765875934897499E-3</v>
      </c>
      <c r="X3" s="17">
        <v>2.0695224590353599E-3</v>
      </c>
      <c r="Y3" s="17">
        <v>1.58494413021</v>
      </c>
      <c r="Z3" s="5">
        <v>3.34148163935691E-8</v>
      </c>
      <c r="AA3" s="5">
        <v>1.3366004143587001E-7</v>
      </c>
      <c r="AB3" s="17">
        <v>143.582924864939</v>
      </c>
      <c r="AC3" s="17">
        <v>2.0066721201298501</v>
      </c>
      <c r="AD3" s="17">
        <v>10.7083257844871</v>
      </c>
      <c r="AE3" s="17">
        <v>3.1691513331900301</v>
      </c>
      <c r="AF3" s="17">
        <v>0.28882841019196698</v>
      </c>
      <c r="AG3" s="17">
        <v>7.6950777489707098</v>
      </c>
      <c r="AH3" s="17">
        <v>1.21533758141944</v>
      </c>
      <c r="AI3" s="17">
        <v>6.6082636927710396</v>
      </c>
      <c r="AJ3" s="17">
        <v>5.0049804792508097E-2</v>
      </c>
      <c r="AK3" s="17">
        <v>1.1532513681743399</v>
      </c>
      <c r="AL3" s="17">
        <v>1.6190587165851301E-2</v>
      </c>
      <c r="AM3" s="17">
        <v>0</v>
      </c>
      <c r="AN3" s="17">
        <v>0</v>
      </c>
      <c r="AO3" s="17">
        <v>1.57553746849956</v>
      </c>
      <c r="AP3" s="17">
        <v>1.57553746849956</v>
      </c>
      <c r="AQ3" s="17">
        <v>0</v>
      </c>
      <c r="AR3" s="17">
        <v>0</v>
      </c>
      <c r="AS3" s="17">
        <v>0.188379199172936</v>
      </c>
      <c r="AT3" s="5">
        <v>2.79735615768973E-7</v>
      </c>
      <c r="AU3" s="5">
        <v>5.4018133647388305E-7</v>
      </c>
      <c r="AV3" s="17">
        <v>8.9347554504097797</v>
      </c>
      <c r="AW3" s="17">
        <v>0.23329066145792701</v>
      </c>
      <c r="AX3" s="17">
        <v>3.6478158864037602E-2</v>
      </c>
      <c r="AY3" s="17">
        <v>0</v>
      </c>
      <c r="AZ3" s="17">
        <v>20.1459448877448</v>
      </c>
      <c r="BA3" s="17">
        <v>9.9152447831169999E-2</v>
      </c>
      <c r="BB3" s="17">
        <v>3.4615089105309203E-4</v>
      </c>
      <c r="BC3" s="17">
        <v>2.5384411602925499E-3</v>
      </c>
      <c r="BD3" s="5">
        <v>2.45214324972304E-5</v>
      </c>
      <c r="BE3" s="5">
        <v>4.9786208921002799E-5</v>
      </c>
      <c r="BF3" s="17">
        <v>0</v>
      </c>
      <c r="BG3" s="17">
        <v>0</v>
      </c>
      <c r="BH3" s="17">
        <v>1.15391195918026</v>
      </c>
      <c r="BI3" s="17">
        <v>0.44415722735715402</v>
      </c>
      <c r="BJ3" s="17">
        <v>8.0853993661711802E-3</v>
      </c>
      <c r="BK3" s="17">
        <v>7.7683166024570503E-3</v>
      </c>
      <c r="BL3" s="17">
        <v>68.372636430276003</v>
      </c>
      <c r="BM3" s="17">
        <v>1005.15964339357</v>
      </c>
      <c r="BN3" s="17">
        <v>102.749646018397</v>
      </c>
      <c r="BO3" s="17">
        <v>1116.8440448623801</v>
      </c>
      <c r="BP3" s="17">
        <v>0</v>
      </c>
      <c r="BQ3" s="17">
        <v>1.31867372154246</v>
      </c>
      <c r="BR3" s="17">
        <v>0</v>
      </c>
      <c r="BS3" s="17">
        <v>0.104422538592569</v>
      </c>
      <c r="BT3" s="17">
        <v>1.99669287255852E-4</v>
      </c>
      <c r="BU3" s="17">
        <v>6.6688169490456697E-4</v>
      </c>
      <c r="BV3" s="17">
        <v>5.5460873394070601E-4</v>
      </c>
      <c r="BW3" s="17">
        <v>2.18681877438449E-2</v>
      </c>
      <c r="BX3" s="17">
        <v>1.3881571080871E-2</v>
      </c>
      <c r="BY3" s="17">
        <v>11.039936947515599</v>
      </c>
      <c r="BZ3" s="17">
        <v>0.134774916406245</v>
      </c>
      <c r="CA3" s="17">
        <v>8.6762393326609205E-2</v>
      </c>
      <c r="CB3" s="17">
        <v>10.708333787375199</v>
      </c>
      <c r="CC3" s="17">
        <v>7.9472047388349606E-2</v>
      </c>
      <c r="CD3" s="17">
        <v>0</v>
      </c>
      <c r="CE3" s="5">
        <v>1.4469141004315499E-7</v>
      </c>
      <c r="CF3" s="17">
        <v>6.0566030754476703E-2</v>
      </c>
      <c r="CG3" s="17">
        <v>25.083412458607601</v>
      </c>
      <c r="CH3" s="17">
        <v>23.076740338477801</v>
      </c>
      <c r="CI3" s="17">
        <v>2.0066721201298501</v>
      </c>
      <c r="CJ3" s="17">
        <v>3.0614591577241699E-2</v>
      </c>
      <c r="CK3" s="17">
        <v>0</v>
      </c>
      <c r="CL3" s="17">
        <v>0.29618974894867001</v>
      </c>
      <c r="CM3" s="17">
        <v>7.1011077123188701E-2</v>
      </c>
      <c r="CN3" s="17">
        <v>1.9237726183744199</v>
      </c>
      <c r="CO3" s="17">
        <v>0.40140170461372199</v>
      </c>
      <c r="CP3" s="17">
        <v>0.28882544883347899</v>
      </c>
      <c r="CQ3" s="17">
        <v>7.6950849569823099</v>
      </c>
      <c r="CR3" s="17">
        <v>2.48627124908176E-2</v>
      </c>
      <c r="CS3" s="17">
        <v>6.8557207107701204E-2</v>
      </c>
      <c r="CT3" s="17">
        <v>1.2153440147268699</v>
      </c>
      <c r="CU3" s="17">
        <v>2.1482238584191698E-3</v>
      </c>
      <c r="CV3" s="17">
        <v>56.266603462799701</v>
      </c>
      <c r="CW3" s="17">
        <v>16.748514729423601</v>
      </c>
      <c r="CX3" s="17">
        <v>0</v>
      </c>
      <c r="CY3" s="17">
        <v>0</v>
      </c>
      <c r="CZ3" s="17">
        <v>1.3995741468607199</v>
      </c>
      <c r="DA3" s="17">
        <v>7.5021568710944495E-2</v>
      </c>
      <c r="DB3" s="17">
        <v>0</v>
      </c>
      <c r="DC3" s="17">
        <v>67.519424577125903</v>
      </c>
      <c r="DD3" s="17">
        <v>7.1334623205933104E-2</v>
      </c>
      <c r="DE3" s="17">
        <v>2.1502773739499101</v>
      </c>
      <c r="DG3" s="26">
        <f t="shared" ref="DG3:DG34" si="0">BL3/DC3</f>
        <v>1.0126365391662291</v>
      </c>
      <c r="DH3" s="25">
        <f t="shared" ref="DH3:DH34" si="1">(AV3/BO3)</f>
        <v>8.0000027680773821E-3</v>
      </c>
      <c r="DI3" s="25">
        <f t="shared" ref="DI3:DI34" si="2">BI3/CH3</f>
        <v>1.9246965595768009E-2</v>
      </c>
      <c r="DJ3" s="40">
        <f>(AB3-B3)/(B3+1E-50)</f>
        <v>-7.2536899764614921E-8</v>
      </c>
      <c r="DK3" s="40"/>
      <c r="DL3" s="40">
        <f>(BO3-D3)/(D3+1E-50)</f>
        <v>-3.4135248470362469E-7</v>
      </c>
      <c r="DM3" s="40">
        <f>(CG3-E3)/(E3+1E-50)</f>
        <v>-2.5640015135810744E-7</v>
      </c>
      <c r="DN3" s="40">
        <f>(CH3-F3)/(F3+1E-50)</f>
        <v>-2.2063432701441789E-7</v>
      </c>
      <c r="DO3" s="40">
        <f>(CV3-G3)/(G3+1E-50)</f>
        <v>-8.0113533447327013E-7</v>
      </c>
      <c r="DP3" s="40">
        <f>(DC3-H3)/(H3+1E-50)</f>
        <v>-2.5552453684752395E-7</v>
      </c>
      <c r="DQ3" s="72">
        <f>(O3/0.00534188-$DC3)/($DC3)</f>
        <v>1.197475071042163E-3</v>
      </c>
      <c r="DR3" s="72">
        <f>(M3/0.001009022-$DC3)/($DC3)</f>
        <v>-1.217411542437521E-6</v>
      </c>
      <c r="DS3" s="72">
        <f>((R3+S3)/0.000025875-$CH3)/($CH3)</f>
        <v>9.6714121771129813E-4</v>
      </c>
      <c r="DT3" s="72">
        <f>(T3/0.002587844-$DC3)/($DC3)</f>
        <v>1.522032716226034E-4</v>
      </c>
      <c r="DU3" s="72">
        <f>((U3)/0.00000418-$CH3)/($CH3)</f>
        <v>4.7095193939869576E-6</v>
      </c>
      <c r="DV3" s="72">
        <f>(V3/0.000553181-$DC3)/($DC3)</f>
        <v>9.0231644218606398E-7</v>
      </c>
      <c r="DW3" s="72">
        <f>((X3+W3)/0.000236-$CH3)/($CH3)</f>
        <v>-1.2253802490312825E-7</v>
      </c>
      <c r="DX3" s="72">
        <f>((AA3+Z3)/0.00000000724-$CH3)/($CH3)</f>
        <v>-4.4424269009962698E-6</v>
      </c>
      <c r="DY3" s="72">
        <f>(AL3/0.000239791-$DC3)/($DC3)</f>
        <v>2.2746032056809343E-6</v>
      </c>
      <c r="DZ3" s="72">
        <f>(AP3/0.02331434-$DC3)/($DC3)</f>
        <v>8.6816963298335943E-4</v>
      </c>
      <c r="EA3" s="72">
        <f>(AS3/0.00279-$DC3)/($DC3)</f>
        <v>2.4433455859772002E-8</v>
      </c>
      <c r="EB3" s="72">
        <f>((AT3+AU3+CE3)/0.0000000418-$CH3)/($CH3)</f>
        <v>6.3874423705006121E-7</v>
      </c>
      <c r="EC3" s="72">
        <f>((BB3+BC3)/0.000125-$CH3)/($CH3)</f>
        <v>-1.702022300928708E-7</v>
      </c>
      <c r="ED3" s="72">
        <f>((BD3+BE3)/0.00000322-$CH3)/($CH3)</f>
        <v>7.2338754512582115E-6</v>
      </c>
      <c r="EE3" s="72">
        <f>(BH3/0.017094017-$DC3)/($DC3)</f>
        <v>-2.3066834332581543E-4</v>
      </c>
      <c r="EF3" s="72">
        <f>((BJ3+BK3)/0.000687-$CH3)/($CH3)</f>
        <v>-2.9292215576756356E-7</v>
      </c>
      <c r="EG3" s="72">
        <f>(DA3/0.001111111-$DC3)/($DC3)</f>
        <v>-8.8646104977618394E-8</v>
      </c>
      <c r="EH3" s="40">
        <f>(DD3/0.0010565-$DC3)/($DC3)</f>
        <v>4.9224613838968775E-6</v>
      </c>
      <c r="EI3" s="69">
        <f>(BS3-$DC3*0.001465-$CH3*0.000239007)/(BS3)</f>
        <v>-8.5430704129968159E-5</v>
      </c>
      <c r="EJ3" s="40">
        <f>(BT3/0.00000865-$CH3)/($CH3)</f>
        <v>2.7795336257941398E-4</v>
      </c>
      <c r="EK3" s="40">
        <f>((BU3)/0.0000288986-$CH3)/($CH3)</f>
        <v>-5.6882943682336355E-6</v>
      </c>
      <c r="EL3" s="40">
        <f>((BV3)/0.0000240332-$CH3)/($CH3)</f>
        <v>1.4749843590373584E-6</v>
      </c>
      <c r="EM3" s="69">
        <f>(BW3-$DC3*0.000206315-$CH3*0.000343972)/(BW3)</f>
        <v>7.5513577173010517E-6</v>
      </c>
      <c r="EN3" s="40">
        <f>(SUM(AC3:AH3)-$CG3)/($CG3)</f>
        <v>-7.7661755686336009E-7</v>
      </c>
      <c r="EO3" s="40">
        <f>(SUM(AD3:AH3)-$CH3)/($CH3)</f>
        <v>-8.4414948857441068E-7</v>
      </c>
      <c r="EP3" s="40"/>
      <c r="EQ3" s="40"/>
      <c r="ER3" s="40"/>
      <c r="ES3" s="40"/>
    </row>
    <row r="4" spans="1:149" x14ac:dyDescent="0.25">
      <c r="A4" s="15" t="s">
        <v>174</v>
      </c>
      <c r="B4" s="15"/>
      <c r="C4" s="15"/>
      <c r="D4" s="15"/>
      <c r="E4" s="15"/>
      <c r="F4" s="15"/>
      <c r="G4" s="15"/>
      <c r="H4" s="15"/>
      <c r="I4" s="15"/>
      <c r="DG4" s="26" t="e">
        <f t="shared" si="0"/>
        <v>#DIV/0!</v>
      </c>
      <c r="DH4" s="25" t="e">
        <f t="shared" si="1"/>
        <v>#DIV/0!</v>
      </c>
      <c r="DI4" s="25" t="e">
        <f t="shared" si="2"/>
        <v>#DIV/0!</v>
      </c>
      <c r="DJ4" s="40">
        <f t="shared" ref="DJ4:DJ51" si="3">(AB4-B4)/(B4+1E-50)</f>
        <v>0</v>
      </c>
      <c r="DK4" s="40"/>
      <c r="DL4" s="40">
        <f t="shared" ref="DL4:DL51" si="4">(BO4-D4)/(D4+1E-50)</f>
        <v>0</v>
      </c>
      <c r="DM4" s="40">
        <f t="shared" ref="DM4:DM51" si="5">(CG4-E4)/(E4+1E-50)</f>
        <v>0</v>
      </c>
      <c r="DN4" s="40">
        <f t="shared" ref="DN4:DN51" si="6">(CH4-F4)/(F4+1E-50)</f>
        <v>0</v>
      </c>
      <c r="DO4" s="40">
        <f t="shared" ref="DO4:DO51" si="7">(CV4-G4)/(G4+1E-50)</f>
        <v>0</v>
      </c>
      <c r="DP4" s="40">
        <f t="shared" ref="DP4:DP51" si="8">(DC4-H4)/(H4+1E-50)</f>
        <v>0</v>
      </c>
      <c r="DQ4" s="72" t="e">
        <f t="shared" ref="DQ4:DQ51" si="9">(O4/0.00534188-$DC4)/($DC4)</f>
        <v>#DIV/0!</v>
      </c>
      <c r="DR4" s="72" t="e">
        <f t="shared" ref="DR4:DR51" si="10">(M4/0.001009022-$DC4)/($DC4)</f>
        <v>#DIV/0!</v>
      </c>
      <c r="DS4" s="72" t="e">
        <f t="shared" ref="DS4:DS51" si="11">((R4+S4)/0.000025875-$CH4)/($CH4)</f>
        <v>#DIV/0!</v>
      </c>
      <c r="DT4" s="72" t="e">
        <f t="shared" ref="DT4:DT51" si="12">(T4/0.002587844-$DC4)/($DC4)</f>
        <v>#DIV/0!</v>
      </c>
      <c r="DU4" s="72" t="e">
        <f t="shared" ref="DU4:DU51" si="13">((U4)/0.00000418-$CH4)/($CH4)</f>
        <v>#DIV/0!</v>
      </c>
      <c r="DV4" s="72" t="e">
        <f t="shared" ref="DV4:DV51" si="14">(V4/0.000553181-$DC4)/($DC4)</f>
        <v>#DIV/0!</v>
      </c>
      <c r="DW4" s="72" t="e">
        <f t="shared" ref="DW4:DW51" si="15">((X4+W4)/0.000236-$CH4)/($CH4)</f>
        <v>#DIV/0!</v>
      </c>
      <c r="DX4" s="72" t="e">
        <f t="shared" ref="DX4:DX51" si="16">((AA4+Z4)/0.00000000724-$CH4)/($CH4)</f>
        <v>#DIV/0!</v>
      </c>
      <c r="DY4" s="72" t="e">
        <f t="shared" ref="DY4:DY51" si="17">(AL4/0.000239791-$DC4)/($DC4)</f>
        <v>#DIV/0!</v>
      </c>
      <c r="DZ4" s="72" t="e">
        <f t="shared" ref="DZ4:DZ51" si="18">(AP4/0.02331434-$DC4)/($DC4)</f>
        <v>#DIV/0!</v>
      </c>
      <c r="EA4" s="72" t="e">
        <f t="shared" ref="EA4:EA51" si="19">(AS4/0.00279-$DC4)/($DC4)</f>
        <v>#DIV/0!</v>
      </c>
      <c r="EB4" s="72" t="e">
        <f t="shared" ref="EB4:EB51" si="20">((AT4+AU4+CE4)/0.0000000418-$CH4)/($CH4)</f>
        <v>#DIV/0!</v>
      </c>
      <c r="EC4" s="72" t="e">
        <f t="shared" ref="EC4:EC51" si="21">((BB4+BC4)/0.000125-$CH4)/($CH4)</f>
        <v>#DIV/0!</v>
      </c>
      <c r="ED4" s="72" t="e">
        <f t="shared" ref="ED4:ED51" si="22">((BD4+BE4)/0.00000322-$CH4)/($CH4)</f>
        <v>#DIV/0!</v>
      </c>
      <c r="EE4" s="72" t="e">
        <f t="shared" ref="EE4:EE51" si="23">(BH4/0.017094017-$DC4)/($DC4)</f>
        <v>#DIV/0!</v>
      </c>
      <c r="EF4" s="72" t="e">
        <f t="shared" ref="EF4:EF51" si="24">((BJ4+BK4)/0.000687-$CH4)/($CH4)</f>
        <v>#DIV/0!</v>
      </c>
      <c r="EG4" s="72" t="e">
        <f t="shared" ref="EG4:EG51" si="25">(DA4/0.001111111-$DC4)/($DC4)</f>
        <v>#DIV/0!</v>
      </c>
      <c r="EH4" s="40" t="e">
        <f t="shared" ref="EH4:EH51" si="26">(DD4/0.0010565-$DC4)/($DC4)</f>
        <v>#DIV/0!</v>
      </c>
      <c r="EI4" s="69" t="e">
        <f t="shared" ref="EI4:EI51" si="27">(BS4-$DC4*0.001465-$CH4*0.000239007)/(BS4)</f>
        <v>#DIV/0!</v>
      </c>
      <c r="EJ4" s="40" t="e">
        <f t="shared" ref="EJ4:EJ51" si="28">(BT4/0.00000865-$CH4)/($CH4)</f>
        <v>#DIV/0!</v>
      </c>
      <c r="EK4" s="40" t="e">
        <f t="shared" ref="EK4:EK51" si="29">((BU4)/0.0000288986-$CH4)/($CH4)</f>
        <v>#DIV/0!</v>
      </c>
      <c r="EL4" s="40" t="e">
        <f t="shared" ref="EL4:EL51" si="30">((BV4)/0.0000240332-$CH4)/($CH4)</f>
        <v>#DIV/0!</v>
      </c>
      <c r="EM4" s="69" t="e">
        <f t="shared" ref="EM4:EM51" si="31">(BW4-$DC4*0.000206315-$CH4*0.000343972)/(BW4)</f>
        <v>#DIV/0!</v>
      </c>
      <c r="EN4" s="40" t="e">
        <f t="shared" ref="EN4:EN51" si="32">(SUM(AC4:AH4)-$CG4)/($CG4)</f>
        <v>#DIV/0!</v>
      </c>
      <c r="EO4" s="40" t="e">
        <f t="shared" ref="EO4:EO51" si="33">(SUM(AD4:AH4)-$CH4)/($CH4)</f>
        <v>#DIV/0!</v>
      </c>
      <c r="EP4" s="40"/>
      <c r="EQ4" s="40"/>
      <c r="ER4" s="40"/>
      <c r="ES4" s="40"/>
    </row>
    <row r="5" spans="1:149" x14ac:dyDescent="0.25">
      <c r="A5" s="15" t="s">
        <v>175</v>
      </c>
      <c r="B5" s="15"/>
      <c r="C5" s="15"/>
      <c r="D5" s="15"/>
      <c r="E5" s="15"/>
      <c r="F5" s="15"/>
      <c r="G5" s="15"/>
      <c r="H5" s="15"/>
      <c r="I5" s="15"/>
      <c r="Z5" s="5"/>
      <c r="AA5" s="5"/>
      <c r="AT5" s="5"/>
      <c r="AU5" s="5"/>
      <c r="BD5" s="5"/>
      <c r="CE5" s="5"/>
      <c r="DG5" s="26" t="e">
        <f t="shared" si="0"/>
        <v>#DIV/0!</v>
      </c>
      <c r="DH5" s="25" t="e">
        <f t="shared" si="1"/>
        <v>#DIV/0!</v>
      </c>
      <c r="DI5" s="25" t="e">
        <f t="shared" si="2"/>
        <v>#DIV/0!</v>
      </c>
      <c r="DJ5" s="40">
        <f t="shared" si="3"/>
        <v>0</v>
      </c>
      <c r="DK5" s="40"/>
      <c r="DL5" s="40">
        <f t="shared" si="4"/>
        <v>0</v>
      </c>
      <c r="DM5" s="40">
        <f t="shared" si="5"/>
        <v>0</v>
      </c>
      <c r="DN5" s="40">
        <f t="shared" si="6"/>
        <v>0</v>
      </c>
      <c r="DO5" s="40">
        <f t="shared" si="7"/>
        <v>0</v>
      </c>
      <c r="DP5" s="40">
        <f t="shared" si="8"/>
        <v>0</v>
      </c>
      <c r="DQ5" s="72" t="e">
        <f t="shared" si="9"/>
        <v>#DIV/0!</v>
      </c>
      <c r="DR5" s="72" t="e">
        <f t="shared" si="10"/>
        <v>#DIV/0!</v>
      </c>
      <c r="DS5" s="72" t="e">
        <f t="shared" si="11"/>
        <v>#DIV/0!</v>
      </c>
      <c r="DT5" s="72" t="e">
        <f t="shared" si="12"/>
        <v>#DIV/0!</v>
      </c>
      <c r="DU5" s="72" t="e">
        <f t="shared" si="13"/>
        <v>#DIV/0!</v>
      </c>
      <c r="DV5" s="72" t="e">
        <f t="shared" si="14"/>
        <v>#DIV/0!</v>
      </c>
      <c r="DW5" s="72" t="e">
        <f t="shared" si="15"/>
        <v>#DIV/0!</v>
      </c>
      <c r="DX5" s="72" t="e">
        <f t="shared" si="16"/>
        <v>#DIV/0!</v>
      </c>
      <c r="DY5" s="72" t="e">
        <f t="shared" si="17"/>
        <v>#DIV/0!</v>
      </c>
      <c r="DZ5" s="72" t="e">
        <f t="shared" si="18"/>
        <v>#DIV/0!</v>
      </c>
      <c r="EA5" s="72" t="e">
        <f t="shared" si="19"/>
        <v>#DIV/0!</v>
      </c>
      <c r="EB5" s="72" t="e">
        <f t="shared" si="20"/>
        <v>#DIV/0!</v>
      </c>
      <c r="EC5" s="72" t="e">
        <f t="shared" si="21"/>
        <v>#DIV/0!</v>
      </c>
      <c r="ED5" s="72" t="e">
        <f t="shared" si="22"/>
        <v>#DIV/0!</v>
      </c>
      <c r="EE5" s="72" t="e">
        <f t="shared" si="23"/>
        <v>#DIV/0!</v>
      </c>
      <c r="EF5" s="72" t="e">
        <f t="shared" si="24"/>
        <v>#DIV/0!</v>
      </c>
      <c r="EG5" s="72" t="e">
        <f t="shared" si="25"/>
        <v>#DIV/0!</v>
      </c>
      <c r="EH5" s="40" t="e">
        <f t="shared" si="26"/>
        <v>#DIV/0!</v>
      </c>
      <c r="EI5" s="69" t="e">
        <f t="shared" si="27"/>
        <v>#DIV/0!</v>
      </c>
      <c r="EJ5" s="40" t="e">
        <f t="shared" si="28"/>
        <v>#DIV/0!</v>
      </c>
      <c r="EK5" s="40" t="e">
        <f t="shared" si="29"/>
        <v>#DIV/0!</v>
      </c>
      <c r="EL5" s="40" t="e">
        <f t="shared" si="30"/>
        <v>#DIV/0!</v>
      </c>
      <c r="EM5" s="69" t="e">
        <f t="shared" si="31"/>
        <v>#DIV/0!</v>
      </c>
      <c r="EN5" s="40" t="e">
        <f t="shared" si="32"/>
        <v>#DIV/0!</v>
      </c>
      <c r="EO5" s="40" t="e">
        <f t="shared" si="33"/>
        <v>#DIV/0!</v>
      </c>
      <c r="EP5" s="40"/>
      <c r="EQ5" s="40"/>
      <c r="ER5" s="40"/>
      <c r="ES5" s="40"/>
    </row>
    <row r="6" spans="1:149" x14ac:dyDescent="0.25">
      <c r="A6" s="15" t="s">
        <v>176</v>
      </c>
      <c r="B6" s="15">
        <v>1343.5553531999999</v>
      </c>
      <c r="C6" s="15"/>
      <c r="D6" s="15">
        <v>11238.119763999999</v>
      </c>
      <c r="E6" s="15">
        <v>266.62933472999998</v>
      </c>
      <c r="F6" s="15">
        <v>245.29898813</v>
      </c>
      <c r="G6" s="15">
        <v>622.62991628999998</v>
      </c>
      <c r="H6" s="15">
        <v>585.33238885000003</v>
      </c>
      <c r="I6" s="15"/>
      <c r="J6" s="17" t="s">
        <v>176</v>
      </c>
      <c r="K6" s="17">
        <v>0</v>
      </c>
      <c r="L6" s="17">
        <v>6.5012073930921996</v>
      </c>
      <c r="M6" s="17">
        <v>0.59061338882660097</v>
      </c>
      <c r="N6" s="17">
        <v>3.1305105988797499</v>
      </c>
      <c r="O6" s="17">
        <v>3.1305105988797499</v>
      </c>
      <c r="P6" s="17">
        <v>9.2972726492154294</v>
      </c>
      <c r="Q6" s="17">
        <v>0</v>
      </c>
      <c r="R6" s="17">
        <v>1.08005063613265E-3</v>
      </c>
      <c r="S6" s="17">
        <v>5.2731943163742698E-3</v>
      </c>
      <c r="T6" s="17">
        <v>1.5149773473035399</v>
      </c>
      <c r="U6" s="17">
        <v>1.02535138313165E-3</v>
      </c>
      <c r="V6" s="17">
        <v>0.32379497920637201</v>
      </c>
      <c r="W6" s="17">
        <v>3.5892131517827101E-2</v>
      </c>
      <c r="X6" s="17">
        <v>2.1998396031680401E-2</v>
      </c>
      <c r="Y6" s="17">
        <v>13.7400457548205</v>
      </c>
      <c r="Z6" s="5">
        <v>3.5519277107756401E-7</v>
      </c>
      <c r="AA6" s="5">
        <v>1.42076458488621E-6</v>
      </c>
      <c r="AB6" s="17">
        <v>1343.5548860508</v>
      </c>
      <c r="AC6" s="17">
        <v>21.330330827890599</v>
      </c>
      <c r="AD6" s="17">
        <v>113.82024548719301</v>
      </c>
      <c r="AE6" s="17">
        <v>33.690897242569001</v>
      </c>
      <c r="AF6" s="17">
        <v>3.0699689693943299</v>
      </c>
      <c r="AG6" s="17">
        <v>81.797808075971204</v>
      </c>
      <c r="AH6" s="17">
        <v>12.9197141043998</v>
      </c>
      <c r="AI6" s="17">
        <v>57.287480099759897</v>
      </c>
      <c r="AJ6" s="17">
        <v>0.43388482598870598</v>
      </c>
      <c r="AK6" s="17">
        <v>9.9976000291546097</v>
      </c>
      <c r="AL6" s="17">
        <v>0.14035771246197001</v>
      </c>
      <c r="AM6" s="17">
        <v>0</v>
      </c>
      <c r="AN6" s="17">
        <v>0</v>
      </c>
      <c r="AO6" s="17">
        <v>13.6584684834112</v>
      </c>
      <c r="AP6" s="17">
        <v>13.6584684834112</v>
      </c>
      <c r="AQ6" s="17">
        <v>0</v>
      </c>
      <c r="AR6" s="17">
        <v>0</v>
      </c>
      <c r="AS6" s="17">
        <v>1.63307797610612</v>
      </c>
      <c r="AT6" s="5">
        <v>2.9735076530924601E-6</v>
      </c>
      <c r="AU6" s="5">
        <v>5.7419274486784603E-6</v>
      </c>
      <c r="AV6" s="17">
        <v>89.904939589830093</v>
      </c>
      <c r="AW6" s="17">
        <v>2.0224145648653802</v>
      </c>
      <c r="AX6" s="17">
        <v>0.316231514410798</v>
      </c>
      <c r="AY6" s="17">
        <v>0</v>
      </c>
      <c r="AZ6" s="17">
        <v>174.64731557417801</v>
      </c>
      <c r="BA6" s="17">
        <v>0.85955931501589999</v>
      </c>
      <c r="BB6" s="17">
        <v>3.67948593032292E-3</v>
      </c>
      <c r="BC6" s="17">
        <v>2.6982892403423699E-2</v>
      </c>
      <c r="BD6" s="17">
        <v>2.6065629082270902E-4</v>
      </c>
      <c r="BE6" s="17">
        <v>5.2920834857278205E-4</v>
      </c>
      <c r="BF6" s="17">
        <v>0</v>
      </c>
      <c r="BG6" s="17">
        <v>0</v>
      </c>
      <c r="BH6" s="17">
        <v>10.003388885918801</v>
      </c>
      <c r="BI6" s="17">
        <v>4.7212691986198996</v>
      </c>
      <c r="BJ6" s="17">
        <v>8.5945466555333194E-2</v>
      </c>
      <c r="BK6" s="17">
        <v>8.2574930305284996E-2</v>
      </c>
      <c r="BL6" s="17">
        <v>592.72909015470896</v>
      </c>
      <c r="BM6" s="17">
        <v>10114.3057654767</v>
      </c>
      <c r="BN6" s="17">
        <v>1033.9066538816201</v>
      </c>
      <c r="BO6" s="17">
        <v>11238.1173589481</v>
      </c>
      <c r="BP6" s="17">
        <v>0</v>
      </c>
      <c r="BQ6" s="17">
        <v>11.4316589331867</v>
      </c>
      <c r="BR6" s="17">
        <v>0</v>
      </c>
      <c r="BS6" s="17">
        <v>0.91606028656271898</v>
      </c>
      <c r="BT6" s="17">
        <v>2.1224305445941001E-3</v>
      </c>
      <c r="BU6" s="17">
        <v>7.0887928332853704E-3</v>
      </c>
      <c r="BV6" s="17">
        <v>5.8953041096049801E-3</v>
      </c>
      <c r="BW6" s="17">
        <v>0.20513871525031799</v>
      </c>
      <c r="BX6" s="17">
        <v>0.14754770605223799</v>
      </c>
      <c r="BY6" s="17">
        <v>95.7060401107789</v>
      </c>
      <c r="BZ6" s="17">
        <v>1.4328222353103199</v>
      </c>
      <c r="CA6" s="17">
        <v>0.92220134069676996</v>
      </c>
      <c r="CB6" s="17">
        <v>113.82037030737899</v>
      </c>
      <c r="CC6" s="17">
        <v>0.84472356872082299</v>
      </c>
      <c r="CD6" s="17">
        <v>0</v>
      </c>
      <c r="CE6" s="5">
        <v>1.53802400697762E-6</v>
      </c>
      <c r="CF6" s="17">
        <v>0.64375865195081505</v>
      </c>
      <c r="CG6" s="17">
        <v>266.629226083596</v>
      </c>
      <c r="CH6" s="17">
        <v>245.29889525570499</v>
      </c>
      <c r="CI6" s="17">
        <v>21.330330827890599</v>
      </c>
      <c r="CJ6" s="17">
        <v>0.32545492489403999</v>
      </c>
      <c r="CK6" s="17">
        <v>0</v>
      </c>
      <c r="CL6" s="17">
        <v>3.1520440946444199</v>
      </c>
      <c r="CM6" s="17">
        <v>0.75478031845764604</v>
      </c>
      <c r="CN6" s="17">
        <v>20.449475845059101</v>
      </c>
      <c r="CO6" s="17">
        <v>4.2665165334523802</v>
      </c>
      <c r="CP6" s="17">
        <v>3.06993195676736</v>
      </c>
      <c r="CQ6" s="17">
        <v>81.797896211357099</v>
      </c>
      <c r="CR6" s="17">
        <v>0.21553639357327201</v>
      </c>
      <c r="CS6" s="17">
        <v>0.72875015131423004</v>
      </c>
      <c r="CT6" s="17">
        <v>12.9197856852791</v>
      </c>
      <c r="CU6" s="17">
        <v>2.28357243695607E-2</v>
      </c>
      <c r="CV6" s="17">
        <v>622.62990368844203</v>
      </c>
      <c r="CW6" s="17">
        <v>145.19474973061199</v>
      </c>
      <c r="CX6" s="17">
        <v>0</v>
      </c>
      <c r="CY6" s="17">
        <v>0</v>
      </c>
      <c r="CZ6" s="17">
        <v>12.133004816744799</v>
      </c>
      <c r="DA6" s="17">
        <v>0.65036898225824802</v>
      </c>
      <c r="DB6" s="17">
        <v>0</v>
      </c>
      <c r="DC6" s="17">
        <v>585.332236143675</v>
      </c>
      <c r="DD6" s="17">
        <v>0.61840632608009305</v>
      </c>
      <c r="DE6" s="17">
        <v>18.6409074007803</v>
      </c>
      <c r="DG6" s="26">
        <f t="shared" si="0"/>
        <v>1.0126370180117985</v>
      </c>
      <c r="DH6" s="25">
        <f t="shared" si="1"/>
        <v>8.0000000639115307E-3</v>
      </c>
      <c r="DI6" s="25">
        <f t="shared" si="2"/>
        <v>1.9247005550915117E-2</v>
      </c>
      <c r="DJ6" s="40">
        <f t="shared" si="3"/>
        <v>-3.4769628124081918E-7</v>
      </c>
      <c r="DK6" s="40"/>
      <c r="DL6" s="40">
        <f t="shared" si="4"/>
        <v>-2.1400838834101094E-7</v>
      </c>
      <c r="DM6" s="40">
        <f t="shared" si="5"/>
        <v>-4.0748106016632596E-7</v>
      </c>
      <c r="DN6" s="40">
        <f t="shared" si="6"/>
        <v>-3.7861670655312734E-7</v>
      </c>
      <c r="DO6" s="40">
        <f t="shared" si="7"/>
        <v>-2.0239242647441602E-8</v>
      </c>
      <c r="DP6" s="40">
        <f t="shared" si="8"/>
        <v>-2.6088821998230152E-7</v>
      </c>
      <c r="DQ6" s="72">
        <f t="shared" si="9"/>
        <v>1.19485213602048E-3</v>
      </c>
      <c r="DR6" s="72">
        <f t="shared" si="10"/>
        <v>4.8297004577169503E-7</v>
      </c>
      <c r="DS6" s="72">
        <f t="shared" si="11"/>
        <v>9.6674530845090878E-4</v>
      </c>
      <c r="DT6" s="72">
        <f t="shared" si="12"/>
        <v>1.5106929647680777E-4</v>
      </c>
      <c r="DU6" s="72">
        <f t="shared" si="13"/>
        <v>1.9514936449402994E-6</v>
      </c>
      <c r="DV6" s="72">
        <f t="shared" si="14"/>
        <v>9.496270463054055E-7</v>
      </c>
      <c r="DW6" s="72">
        <f t="shared" si="15"/>
        <v>-2.0263827244298865E-7</v>
      </c>
      <c r="DX6" s="72">
        <f t="shared" si="16"/>
        <v>-3.7420170250767299E-6</v>
      </c>
      <c r="DY6" s="72">
        <f t="shared" si="17"/>
        <v>2.2102492429420151E-6</v>
      </c>
      <c r="DZ6" s="72">
        <f t="shared" si="18"/>
        <v>8.6715275962362512E-4</v>
      </c>
      <c r="EA6" s="72">
        <f t="shared" si="19"/>
        <v>6.3516007251854687E-7</v>
      </c>
      <c r="EB6" s="72">
        <f t="shared" si="20"/>
        <v>-3.3854743104850875E-6</v>
      </c>
      <c r="EC6" s="72">
        <f t="shared" si="21"/>
        <v>5.3573118543200264E-7</v>
      </c>
      <c r="ED6" s="72">
        <f t="shared" si="22"/>
        <v>2.7810818722985578E-6</v>
      </c>
      <c r="EE6" s="72">
        <f t="shared" si="23"/>
        <v>-2.2890093960559809E-4</v>
      </c>
      <c r="EF6" s="72">
        <f t="shared" si="24"/>
        <v>3.3123567475538708E-7</v>
      </c>
      <c r="EG6" s="72">
        <f t="shared" si="25"/>
        <v>-1.5987166220718072E-7</v>
      </c>
      <c r="EH6" s="40">
        <f t="shared" si="26"/>
        <v>4.5578562642133174E-6</v>
      </c>
      <c r="EI6" s="69">
        <f t="shared" si="27"/>
        <v>-8.6885598374544852E-5</v>
      </c>
      <c r="EJ6" s="40">
        <f t="shared" si="28"/>
        <v>2.8046502566696744E-4</v>
      </c>
      <c r="EK6" s="40">
        <f t="shared" si="29"/>
        <v>-2.5690561445657174E-7</v>
      </c>
      <c r="EL6" s="40">
        <f t="shared" si="30"/>
        <v>-2.2560031132110161E-6</v>
      </c>
      <c r="EM6" s="69">
        <f t="shared" si="31"/>
        <v>-2.7614757949195308E-7</v>
      </c>
      <c r="EN6" s="40">
        <f t="shared" si="32"/>
        <v>-9.8029830374816794E-7</v>
      </c>
      <c r="EO6" s="40">
        <f t="shared" si="33"/>
        <v>-1.0655416013556347E-6</v>
      </c>
      <c r="EP6" s="40"/>
      <c r="EQ6" s="40"/>
      <c r="ER6" s="40"/>
      <c r="ES6" s="40"/>
    </row>
    <row r="7" spans="1:149" x14ac:dyDescent="0.25">
      <c r="A7" s="15" t="s">
        <v>177</v>
      </c>
      <c r="B7" s="15"/>
      <c r="C7" s="15"/>
      <c r="D7" s="15"/>
      <c r="E7" s="15"/>
      <c r="F7" s="15"/>
      <c r="G7" s="15"/>
      <c r="H7" s="15"/>
      <c r="I7" s="15"/>
      <c r="DG7" s="26" t="e">
        <f t="shared" si="0"/>
        <v>#DIV/0!</v>
      </c>
      <c r="DH7" s="25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6"/>
        <v>0</v>
      </c>
      <c r="DO7" s="40">
        <f t="shared" si="7"/>
        <v>0</v>
      </c>
      <c r="DP7" s="40">
        <f t="shared" si="8"/>
        <v>0</v>
      </c>
      <c r="DQ7" s="72" t="e">
        <f t="shared" si="9"/>
        <v>#DIV/0!</v>
      </c>
      <c r="DR7" s="72" t="e">
        <f t="shared" si="10"/>
        <v>#DIV/0!</v>
      </c>
      <c r="DS7" s="72" t="e">
        <f t="shared" si="11"/>
        <v>#DIV/0!</v>
      </c>
      <c r="DT7" s="72" t="e">
        <f t="shared" si="12"/>
        <v>#DIV/0!</v>
      </c>
      <c r="DU7" s="72" t="e">
        <f t="shared" si="13"/>
        <v>#DIV/0!</v>
      </c>
      <c r="DV7" s="72" t="e">
        <f t="shared" si="14"/>
        <v>#DIV/0!</v>
      </c>
      <c r="DW7" s="72" t="e">
        <f t="shared" si="15"/>
        <v>#DIV/0!</v>
      </c>
      <c r="DX7" s="72" t="e">
        <f t="shared" si="16"/>
        <v>#DIV/0!</v>
      </c>
      <c r="DY7" s="72" t="e">
        <f t="shared" si="17"/>
        <v>#DIV/0!</v>
      </c>
      <c r="DZ7" s="72" t="e">
        <f t="shared" si="18"/>
        <v>#DIV/0!</v>
      </c>
      <c r="EA7" s="72" t="e">
        <f t="shared" si="19"/>
        <v>#DIV/0!</v>
      </c>
      <c r="EB7" s="72" t="e">
        <f t="shared" si="20"/>
        <v>#DIV/0!</v>
      </c>
      <c r="EC7" s="72" t="e">
        <f t="shared" si="21"/>
        <v>#DIV/0!</v>
      </c>
      <c r="ED7" s="72" t="e">
        <f t="shared" si="22"/>
        <v>#DIV/0!</v>
      </c>
      <c r="EE7" s="72" t="e">
        <f t="shared" si="23"/>
        <v>#DIV/0!</v>
      </c>
      <c r="EF7" s="72" t="e">
        <f t="shared" si="24"/>
        <v>#DIV/0!</v>
      </c>
      <c r="EG7" s="72" t="e">
        <f t="shared" si="25"/>
        <v>#DIV/0!</v>
      </c>
      <c r="EH7" s="40" t="e">
        <f t="shared" si="26"/>
        <v>#DIV/0!</v>
      </c>
      <c r="EI7" s="69" t="e">
        <f t="shared" si="27"/>
        <v>#DIV/0!</v>
      </c>
      <c r="EJ7" s="40" t="e">
        <f t="shared" si="28"/>
        <v>#DIV/0!</v>
      </c>
      <c r="EK7" s="40" t="e">
        <f t="shared" si="29"/>
        <v>#DIV/0!</v>
      </c>
      <c r="EL7" s="40" t="e">
        <f t="shared" si="30"/>
        <v>#DIV/0!</v>
      </c>
      <c r="EM7" s="69" t="e">
        <f t="shared" si="31"/>
        <v>#DIV/0!</v>
      </c>
      <c r="EN7" s="40" t="e">
        <f t="shared" si="32"/>
        <v>#DIV/0!</v>
      </c>
      <c r="EO7" s="40" t="e">
        <f t="shared" si="33"/>
        <v>#DIV/0!</v>
      </c>
      <c r="EP7" s="40"/>
      <c r="EQ7" s="40"/>
      <c r="ER7" s="40"/>
      <c r="ES7" s="40"/>
    </row>
    <row r="8" spans="1:149" x14ac:dyDescent="0.25">
      <c r="A8" s="15" t="s">
        <v>178</v>
      </c>
      <c r="B8" s="15">
        <v>14.663504939999999</v>
      </c>
      <c r="C8" s="15"/>
      <c r="D8" s="15">
        <v>123.98827685000001</v>
      </c>
      <c r="E8" s="15">
        <v>2.7727259700000002</v>
      </c>
      <c r="F8" s="15">
        <v>2.5509078500000002</v>
      </c>
      <c r="G8" s="15">
        <v>6.4040509200000004</v>
      </c>
      <c r="H8" s="15">
        <v>6.2271227199999997</v>
      </c>
      <c r="I8" s="15"/>
      <c r="J8" s="17" t="s">
        <v>178</v>
      </c>
      <c r="K8" s="17">
        <v>0</v>
      </c>
      <c r="L8" s="17">
        <v>6.9164146219712702E-2</v>
      </c>
      <c r="M8" s="17">
        <v>6.2832811301978099E-3</v>
      </c>
      <c r="N8" s="17">
        <v>3.3304330348907799E-2</v>
      </c>
      <c r="O8" s="17">
        <v>3.3304330348907799E-2</v>
      </c>
      <c r="P8" s="17">
        <v>9.8910306731261999E-2</v>
      </c>
      <c r="Q8" s="17">
        <v>0</v>
      </c>
      <c r="R8" s="5">
        <v>1.12316598047807E-5</v>
      </c>
      <c r="S8" s="5">
        <v>5.48373701064281E-5</v>
      </c>
      <c r="T8" s="17">
        <v>1.6117168979963899E-2</v>
      </c>
      <c r="U8" s="5">
        <v>1.06627351224625E-5</v>
      </c>
      <c r="V8" s="17">
        <v>3.44473831597921E-3</v>
      </c>
      <c r="W8" s="17">
        <v>3.73248274607715E-4</v>
      </c>
      <c r="X8" s="17">
        <v>2.28765726946543E-4</v>
      </c>
      <c r="Y8" s="17">
        <v>0.14617489462568201</v>
      </c>
      <c r="Z8" s="5">
        <v>3.6936991683063502E-9</v>
      </c>
      <c r="AA8" s="5">
        <v>1.47750303411101E-8</v>
      </c>
      <c r="AB8" s="17">
        <v>14.663493772934901</v>
      </c>
      <c r="AC8" s="17">
        <v>0.221818103363701</v>
      </c>
      <c r="AD8" s="17">
        <v>1.18369962686772</v>
      </c>
      <c r="AE8" s="17">
        <v>0.35031847109464997</v>
      </c>
      <c r="AF8" s="17">
        <v>3.1927149258420197E-2</v>
      </c>
      <c r="AG8" s="17">
        <v>0.85061515986265102</v>
      </c>
      <c r="AH8" s="17">
        <v>0.134343422124484</v>
      </c>
      <c r="AI8" s="17">
        <v>0.60946148042890902</v>
      </c>
      <c r="AJ8" s="17">
        <v>4.6159593309578499E-3</v>
      </c>
      <c r="AK8" s="17">
        <v>0.106360890279766</v>
      </c>
      <c r="AL8" s="17">
        <v>1.49319735760842E-3</v>
      </c>
      <c r="AM8" s="17">
        <v>0</v>
      </c>
      <c r="AN8" s="17">
        <v>0</v>
      </c>
      <c r="AO8" s="17">
        <v>0.14530691787915301</v>
      </c>
      <c r="AP8" s="17">
        <v>0.14530691787915301</v>
      </c>
      <c r="AQ8" s="17">
        <v>0</v>
      </c>
      <c r="AR8" s="17">
        <v>0</v>
      </c>
      <c r="AS8" s="17">
        <v>1.73737693118272E-2</v>
      </c>
      <c r="AT8" s="5">
        <v>3.0922262627236998E-8</v>
      </c>
      <c r="AU8" s="5">
        <v>5.9711441750756399E-8</v>
      </c>
      <c r="AV8" s="17">
        <v>0.99190560315701803</v>
      </c>
      <c r="AW8" s="17">
        <v>2.1515795368441899E-2</v>
      </c>
      <c r="AX8" s="17">
        <v>3.3643090557074901E-3</v>
      </c>
      <c r="AY8" s="17">
        <v>0</v>
      </c>
      <c r="AZ8" s="17">
        <v>1.85799959095951</v>
      </c>
      <c r="BA8" s="17">
        <v>9.1445483700898899E-3</v>
      </c>
      <c r="BB8" s="5">
        <v>3.8263931612625798E-5</v>
      </c>
      <c r="BC8" s="17">
        <v>2.8059965828359102E-4</v>
      </c>
      <c r="BD8" s="5">
        <v>2.7105569977457698E-6</v>
      </c>
      <c r="BE8" s="5">
        <v>5.50327900042438E-6</v>
      </c>
      <c r="BF8" s="17">
        <v>0</v>
      </c>
      <c r="BG8" s="17">
        <v>0</v>
      </c>
      <c r="BH8" s="17">
        <v>0.10642197866639599</v>
      </c>
      <c r="BI8" s="17">
        <v>4.9097263777509503E-2</v>
      </c>
      <c r="BJ8" s="17">
        <v>8.9376207278559503E-4</v>
      </c>
      <c r="BK8" s="17">
        <v>8.5871174016325204E-4</v>
      </c>
      <c r="BL8" s="17">
        <v>6.30581113003411</v>
      </c>
      <c r="BM8" s="17">
        <v>111.58937572821399</v>
      </c>
      <c r="BN8" s="17">
        <v>11.4069215377238</v>
      </c>
      <c r="BO8" s="17">
        <v>123.98820286909501</v>
      </c>
      <c r="BP8" s="17">
        <v>0</v>
      </c>
      <c r="BQ8" s="17">
        <v>0.121617247248356</v>
      </c>
      <c r="BR8" s="17">
        <v>0</v>
      </c>
      <c r="BS8" s="17">
        <v>9.7315055255543202E-3</v>
      </c>
      <c r="BT8" s="5">
        <v>2.20716602483506E-5</v>
      </c>
      <c r="BU8" s="5">
        <v>7.3716949905476797E-5</v>
      </c>
      <c r="BV8" s="5">
        <v>6.1306755720167298E-5</v>
      </c>
      <c r="BW8" s="17">
        <v>2.1621864603140399E-3</v>
      </c>
      <c r="BX8" s="17">
        <v>1.5344714804587801E-3</v>
      </c>
      <c r="BY8" s="17">
        <v>1.01818132013756</v>
      </c>
      <c r="BZ8" s="17">
        <v>1.4898035571575799E-2</v>
      </c>
      <c r="CA8" s="17">
        <v>9.5907313943682897E-3</v>
      </c>
      <c r="CB8" s="17">
        <v>1.1837009716871401</v>
      </c>
      <c r="CC8" s="17">
        <v>8.7848496613149394E-3</v>
      </c>
      <c r="CD8" s="17">
        <v>0</v>
      </c>
      <c r="CE8" s="5">
        <v>1.5994183545803698E-8</v>
      </c>
      <c r="CF8" s="17">
        <v>6.6949837574474796E-3</v>
      </c>
      <c r="CG8" s="17">
        <v>2.7727243784299702</v>
      </c>
      <c r="CH8" s="17">
        <v>2.5509062750662701</v>
      </c>
      <c r="CI8" s="17">
        <v>0.221818103363701</v>
      </c>
      <c r="CJ8" s="17">
        <v>3.3841453617509099E-3</v>
      </c>
      <c r="CK8" s="17">
        <v>0</v>
      </c>
      <c r="CL8" s="17">
        <v>3.2740910508881803E-2</v>
      </c>
      <c r="CM8" s="17">
        <v>7.84957288755876E-3</v>
      </c>
      <c r="CN8" s="17">
        <v>0.21265394059646001</v>
      </c>
      <c r="CO8" s="17">
        <v>4.4371104350270203E-2</v>
      </c>
      <c r="CP8" s="17">
        <v>3.19268282654585E-2</v>
      </c>
      <c r="CQ8" s="17">
        <v>0.850615666925709</v>
      </c>
      <c r="CR8" s="17">
        <v>2.2930262682914699E-3</v>
      </c>
      <c r="CS8" s="17">
        <v>7.5783129571145797E-3</v>
      </c>
      <c r="CT8" s="17">
        <v>0.13434428446237501</v>
      </c>
      <c r="CU8" s="17">
        <v>2.37465198388421E-4</v>
      </c>
      <c r="CV8" s="17">
        <v>6.4040485819320097</v>
      </c>
      <c r="CW8" s="17">
        <v>1.54466761621514</v>
      </c>
      <c r="CX8" s="17">
        <v>0</v>
      </c>
      <c r="CY8" s="17">
        <v>0</v>
      </c>
      <c r="CZ8" s="17">
        <v>0.12907867179891599</v>
      </c>
      <c r="DA8" s="17">
        <v>6.9189880545352904E-3</v>
      </c>
      <c r="DB8" s="17">
        <v>0</v>
      </c>
      <c r="DC8" s="17">
        <v>6.2271205652650696</v>
      </c>
      <c r="DD8" s="17">
        <v>6.5790001760556004E-3</v>
      </c>
      <c r="DE8" s="17">
        <v>0.19831402808715901</v>
      </c>
      <c r="DG8" s="26">
        <f t="shared" si="0"/>
        <v>1.0126367498339404</v>
      </c>
      <c r="DH8" s="25">
        <f t="shared" si="1"/>
        <v>7.9999998403417292E-3</v>
      </c>
      <c r="DI8" s="25">
        <f t="shared" si="2"/>
        <v>1.9246988514399262E-2</v>
      </c>
      <c r="DJ8" s="40">
        <f t="shared" si="3"/>
        <v>-7.6155497230018051E-7</v>
      </c>
      <c r="DK8" s="40"/>
      <c r="DL8" s="40">
        <f t="shared" si="4"/>
        <v>-5.9667661233672462E-7</v>
      </c>
      <c r="DM8" s="40">
        <f t="shared" si="5"/>
        <v>-5.7400913296551371E-7</v>
      </c>
      <c r="DN8" s="40">
        <f t="shared" si="6"/>
        <v>-6.1740126367066823E-7</v>
      </c>
      <c r="DO8" s="40">
        <f t="shared" si="7"/>
        <v>-3.6509203627167573E-7</v>
      </c>
      <c r="DP8" s="40">
        <f t="shared" si="8"/>
        <v>-3.4602416347396235E-7</v>
      </c>
      <c r="DQ8" s="72">
        <f t="shared" si="9"/>
        <v>1.1964558875856191E-3</v>
      </c>
      <c r="DR8" s="72">
        <f t="shared" si="10"/>
        <v>-3.2652908031203605E-6</v>
      </c>
      <c r="DS8" s="72">
        <f t="shared" si="11"/>
        <v>9.7462823099503664E-4</v>
      </c>
      <c r="DT8" s="72">
        <f t="shared" si="12"/>
        <v>1.4597670737584282E-4</v>
      </c>
      <c r="DU8" s="72">
        <f t="shared" si="13"/>
        <v>-4.9806217064575053E-6</v>
      </c>
      <c r="DV8" s="72">
        <f t="shared" si="14"/>
        <v>3.9290701498529218E-6</v>
      </c>
      <c r="DW8" s="72">
        <f t="shared" si="15"/>
        <v>2.0039175521928407E-7</v>
      </c>
      <c r="DX8" s="72">
        <f t="shared" si="16"/>
        <v>9.1007595409564369E-6</v>
      </c>
      <c r="DY8" s="72">
        <f t="shared" si="17"/>
        <v>-6.7705642226364801E-6</v>
      </c>
      <c r="DZ8" s="72">
        <f t="shared" si="18"/>
        <v>8.6589582057941539E-4</v>
      </c>
      <c r="EA8" s="72">
        <f t="shared" si="19"/>
        <v>5.9247562040724988E-6</v>
      </c>
      <c r="EB8" s="72">
        <f t="shared" si="20"/>
        <v>5.2763188245077814E-8</v>
      </c>
      <c r="EC8" s="72">
        <f t="shared" si="21"/>
        <v>9.5813142487859217E-7</v>
      </c>
      <c r="ED8" s="72">
        <f t="shared" si="22"/>
        <v>-1.0008322603507294E-5</v>
      </c>
      <c r="EE8" s="72">
        <f t="shared" si="23"/>
        <v>-2.304081034876437E-4</v>
      </c>
      <c r="EF8" s="72">
        <f t="shared" si="24"/>
        <v>6.858756661909064E-7</v>
      </c>
      <c r="EG8" s="72">
        <f t="shared" si="25"/>
        <v>-4.9289995269395111E-6</v>
      </c>
      <c r="EH8" s="40">
        <f t="shared" si="26"/>
        <v>7.1894196444015485E-6</v>
      </c>
      <c r="EI8" s="69">
        <f t="shared" si="27"/>
        <v>-9.3568116606412713E-5</v>
      </c>
      <c r="EJ8" s="40">
        <f t="shared" si="28"/>
        <v>2.8646597939635472E-4</v>
      </c>
      <c r="EK8" s="40">
        <f t="shared" si="29"/>
        <v>-9.0911121735835321E-6</v>
      </c>
      <c r="EL8" s="40">
        <f t="shared" si="30"/>
        <v>5.1386157975668343E-6</v>
      </c>
      <c r="EM8" s="69">
        <f t="shared" si="31"/>
        <v>-1.0417028130554333E-6</v>
      </c>
      <c r="EN8" s="40">
        <f t="shared" si="32"/>
        <v>-8.8211376627598838E-7</v>
      </c>
      <c r="EO8" s="40">
        <f t="shared" si="33"/>
        <v>-9.5881936888592975E-7</v>
      </c>
      <c r="EP8" s="40"/>
      <c r="EQ8" s="40"/>
      <c r="ER8" s="40"/>
      <c r="ES8" s="40"/>
    </row>
    <row r="9" spans="1:149" x14ac:dyDescent="0.25">
      <c r="A9" s="15" t="s">
        <v>179</v>
      </c>
      <c r="B9" s="15">
        <v>230.11726536</v>
      </c>
      <c r="C9" s="15"/>
      <c r="D9" s="15">
        <v>1871.805294</v>
      </c>
      <c r="E9" s="15">
        <v>35.966121459999997</v>
      </c>
      <c r="F9" s="15">
        <v>33.088831720000002</v>
      </c>
      <c r="G9" s="15">
        <v>77.558894159999994</v>
      </c>
      <c r="H9" s="15">
        <v>106.36177917000001</v>
      </c>
      <c r="I9" s="15"/>
      <c r="J9" s="17" t="s">
        <v>179</v>
      </c>
      <c r="K9" s="17">
        <v>0</v>
      </c>
      <c r="L9" s="17">
        <v>1.18134999723286</v>
      </c>
      <c r="M9" s="17">
        <v>0.107321329666539</v>
      </c>
      <c r="N9" s="17">
        <v>0.568851490635361</v>
      </c>
      <c r="O9" s="17">
        <v>0.568851490635361</v>
      </c>
      <c r="P9" s="17">
        <v>1.6894286501926199</v>
      </c>
      <c r="Q9" s="17">
        <v>0</v>
      </c>
      <c r="R9" s="5">
        <v>1.4568929159983901E-4</v>
      </c>
      <c r="S9" s="17">
        <v>7.1130893919101404E-4</v>
      </c>
      <c r="T9" s="17">
        <v>0.27528915881697702</v>
      </c>
      <c r="U9" s="5">
        <v>1.3831114904801101E-4</v>
      </c>
      <c r="V9" s="17">
        <v>5.8837203240441498E-2</v>
      </c>
      <c r="W9" s="17">
        <v>4.8415595495957201E-3</v>
      </c>
      <c r="X9" s="17">
        <v>2.9674032308735199E-3</v>
      </c>
      <c r="Y9" s="17">
        <v>2.4967269884136001</v>
      </c>
      <c r="Z9" s="5">
        <v>4.7912701378439803E-8</v>
      </c>
      <c r="AA9" s="5">
        <v>1.9165066662257399E-7</v>
      </c>
      <c r="AB9" s="17">
        <v>230.11717521784399</v>
      </c>
      <c r="AC9" s="17">
        <v>2.8772889763388898</v>
      </c>
      <c r="AD9" s="17">
        <v>15.354242409210901</v>
      </c>
      <c r="AE9" s="17">
        <v>4.5441206589615097</v>
      </c>
      <c r="AF9" s="17">
        <v>0.41413973445328101</v>
      </c>
      <c r="AG9" s="17">
        <v>11.033667554027</v>
      </c>
      <c r="AH9" s="17">
        <v>1.7426226403655201</v>
      </c>
      <c r="AI9" s="17">
        <v>10.4098373289869</v>
      </c>
      <c r="AJ9" s="17">
        <v>7.8842297842556794E-2</v>
      </c>
      <c r="AK9" s="17">
        <v>1.81668623075778</v>
      </c>
      <c r="AL9" s="17">
        <v>2.5504749069373899E-2</v>
      </c>
      <c r="AM9" s="17">
        <v>0</v>
      </c>
      <c r="AN9" s="17">
        <v>0</v>
      </c>
      <c r="AO9" s="17">
        <v>2.48190189276057</v>
      </c>
      <c r="AP9" s="17">
        <v>2.48190189276057</v>
      </c>
      <c r="AQ9" s="17">
        <v>0</v>
      </c>
      <c r="AR9" s="17">
        <v>0</v>
      </c>
      <c r="AS9" s="17">
        <v>0.29674914600109098</v>
      </c>
      <c r="AT9" s="5">
        <v>4.01102522158104E-7</v>
      </c>
      <c r="AU9" s="5">
        <v>7.7453961738785298E-7</v>
      </c>
      <c r="AV9" s="17">
        <v>14.9744396280802</v>
      </c>
      <c r="AW9" s="17">
        <v>0.36749761215959198</v>
      </c>
      <c r="AX9" s="17">
        <v>5.74630982878905E-2</v>
      </c>
      <c r="AY9" s="17">
        <v>0</v>
      </c>
      <c r="AZ9" s="17">
        <v>31.7354207844601</v>
      </c>
      <c r="BA9" s="17">
        <v>0.15619258207973</v>
      </c>
      <c r="BB9" s="17">
        <v>4.9633148696241595E-4</v>
      </c>
      <c r="BC9" s="17">
        <v>3.6397712704685299E-3</v>
      </c>
      <c r="BD9" s="5">
        <v>3.51601238997558E-5</v>
      </c>
      <c r="BE9" s="5">
        <v>7.1385516735836705E-5</v>
      </c>
      <c r="BF9" s="17">
        <v>0</v>
      </c>
      <c r="BG9" s="17">
        <v>0</v>
      </c>
      <c r="BH9" s="17">
        <v>1.8177322184573099</v>
      </c>
      <c r="BI9" s="17">
        <v>0.63686036629794296</v>
      </c>
      <c r="BJ9" s="17">
        <v>1.15933250660008E-2</v>
      </c>
      <c r="BK9" s="17">
        <v>1.1138696627479501E-2</v>
      </c>
      <c r="BL9" s="17">
        <v>107.705784156484</v>
      </c>
      <c r="BM9" s="17">
        <v>1684.6241406107899</v>
      </c>
      <c r="BN9" s="17">
        <v>172.20608698336</v>
      </c>
      <c r="BO9" s="17">
        <v>1871.8046672222299</v>
      </c>
      <c r="BP9" s="17">
        <v>0</v>
      </c>
      <c r="BQ9" s="17">
        <v>2.0772711967239301</v>
      </c>
      <c r="BR9" s="17">
        <v>0</v>
      </c>
      <c r="BS9" s="17">
        <v>0.16371349482189401</v>
      </c>
      <c r="BT9" s="17">
        <v>2.8629968088096598E-4</v>
      </c>
      <c r="BU9" s="17">
        <v>9.56218054751786E-4</v>
      </c>
      <c r="BV9" s="17">
        <v>7.9522635625589003E-4</v>
      </c>
      <c r="BW9" s="17">
        <v>3.33258075034309E-2</v>
      </c>
      <c r="BX9" s="17">
        <v>1.99042413620154E-2</v>
      </c>
      <c r="BY9" s="17">
        <v>17.390968684336698</v>
      </c>
      <c r="BZ9" s="17">
        <v>0.19324845428440701</v>
      </c>
      <c r="CA9" s="17">
        <v>0.12440519629403</v>
      </c>
      <c r="CB9" s="17">
        <v>15.3542555267117</v>
      </c>
      <c r="CC9" s="17">
        <v>0.113951783814767</v>
      </c>
      <c r="CD9" s="17">
        <v>0</v>
      </c>
      <c r="CE9" s="5">
        <v>2.0746641533975901E-7</v>
      </c>
      <c r="CF9" s="17">
        <v>8.6843211693315006E-2</v>
      </c>
      <c r="CG9" s="17">
        <v>35.966113971681601</v>
      </c>
      <c r="CH9" s="17">
        <v>33.088824995342698</v>
      </c>
      <c r="CI9" s="17">
        <v>2.8772889763388898</v>
      </c>
      <c r="CJ9" s="17">
        <v>4.3897036988045403E-2</v>
      </c>
      <c r="CK9" s="17">
        <v>0</v>
      </c>
      <c r="CL9" s="17">
        <v>0.42469489244200398</v>
      </c>
      <c r="CM9" s="17">
        <v>0.101820013558425</v>
      </c>
      <c r="CN9" s="17">
        <v>2.7584201127664101</v>
      </c>
      <c r="CO9" s="17">
        <v>0.57555413835105196</v>
      </c>
      <c r="CP9" s="17">
        <v>0.41413466933425902</v>
      </c>
      <c r="CQ9" s="17">
        <v>11.0336796794479</v>
      </c>
      <c r="CR9" s="17">
        <v>3.9165667792126102E-2</v>
      </c>
      <c r="CS9" s="17">
        <v>9.83014379646929E-2</v>
      </c>
      <c r="CT9" s="17">
        <v>1.7426343469082901</v>
      </c>
      <c r="CU9" s="17">
        <v>3.08025342129774E-3</v>
      </c>
      <c r="CV9" s="17">
        <v>77.558796320485797</v>
      </c>
      <c r="CW9" s="17">
        <v>26.383537157788901</v>
      </c>
      <c r="CX9" s="17">
        <v>0</v>
      </c>
      <c r="CY9" s="17">
        <v>0</v>
      </c>
      <c r="CZ9" s="17">
        <v>2.2047157770157102</v>
      </c>
      <c r="DA9" s="17">
        <v>0.11817961853363899</v>
      </c>
      <c r="DB9" s="17">
        <v>0</v>
      </c>
      <c r="DC9" s="17">
        <v>106.36174517876699</v>
      </c>
      <c r="DD9" s="17">
        <v>0.11237182308900601</v>
      </c>
      <c r="DE9" s="17">
        <v>3.3872816006966602</v>
      </c>
      <c r="DG9" s="26">
        <f t="shared" si="0"/>
        <v>1.0126364885745154</v>
      </c>
      <c r="DH9" s="25">
        <f t="shared" si="1"/>
        <v>8.0000012235797897E-3</v>
      </c>
      <c r="DI9" s="25">
        <f t="shared" si="2"/>
        <v>1.9246992493314043E-2</v>
      </c>
      <c r="DJ9" s="40">
        <f t="shared" si="3"/>
        <v>-3.9172269786246642E-7</v>
      </c>
      <c r="DK9" s="40"/>
      <c r="DL9" s="40">
        <f t="shared" si="4"/>
        <v>-3.3485201270839144E-7</v>
      </c>
      <c r="DM9" s="40">
        <f t="shared" si="5"/>
        <v>-2.0820477970958875E-7</v>
      </c>
      <c r="DN9" s="40">
        <f t="shared" si="6"/>
        <v>-2.0323042411397321E-7</v>
      </c>
      <c r="DO9" s="40">
        <f t="shared" si="7"/>
        <v>-1.2614867096380255E-6</v>
      </c>
      <c r="DP9" s="40">
        <f t="shared" si="8"/>
        <v>-3.1958127511370366E-7</v>
      </c>
      <c r="DQ9" s="72">
        <f t="shared" si="9"/>
        <v>1.1964892382601315E-3</v>
      </c>
      <c r="DR9" s="72">
        <f t="shared" si="10"/>
        <v>-1.0414732758679137E-7</v>
      </c>
      <c r="DS9" s="72">
        <f t="shared" si="11"/>
        <v>9.634544680556488E-4</v>
      </c>
      <c r="DT9" s="72">
        <f t="shared" si="12"/>
        <v>1.5097216454703599E-4</v>
      </c>
      <c r="DU9" s="72">
        <f t="shared" si="13"/>
        <v>-1.0081065904662409E-6</v>
      </c>
      <c r="DV9" s="72">
        <f t="shared" si="14"/>
        <v>-1.5860567950919067E-6</v>
      </c>
      <c r="DW9" s="72">
        <f t="shared" si="15"/>
        <v>1.044548011348155E-8</v>
      </c>
      <c r="DX9" s="72">
        <f t="shared" si="16"/>
        <v>1.148068048618409E-6</v>
      </c>
      <c r="DY9" s="72">
        <f t="shared" si="17"/>
        <v>6.26676284371676E-6</v>
      </c>
      <c r="DZ9" s="72">
        <f t="shared" si="18"/>
        <v>8.662160700781521E-4</v>
      </c>
      <c r="EA9" s="72">
        <f t="shared" si="19"/>
        <v>-4.1465196973850581E-7</v>
      </c>
      <c r="EB9" s="72">
        <f t="shared" si="20"/>
        <v>-3.1305612549951523E-6</v>
      </c>
      <c r="EC9" s="72">
        <f t="shared" si="21"/>
        <v>-8.8727693798497228E-8</v>
      </c>
      <c r="ED9" s="72">
        <f t="shared" si="22"/>
        <v>-3.5275782556672666E-6</v>
      </c>
      <c r="EE9" s="72">
        <f t="shared" si="23"/>
        <v>-2.2949805983333248E-4</v>
      </c>
      <c r="EF9" s="72">
        <f t="shared" si="24"/>
        <v>-4.7436171752232875E-8</v>
      </c>
      <c r="EG9" s="72">
        <f t="shared" si="25"/>
        <v>-7.3205197061601572E-7</v>
      </c>
      <c r="EH9" s="40">
        <f t="shared" si="26"/>
        <v>5.6892489441679795E-6</v>
      </c>
      <c r="EI9" s="69">
        <f t="shared" si="27"/>
        <v>-9.1151072657323444E-5</v>
      </c>
      <c r="EJ9" s="40">
        <f t="shared" si="28"/>
        <v>2.842049615997841E-4</v>
      </c>
      <c r="EK9" s="40">
        <f t="shared" si="29"/>
        <v>-2.785192345726363E-6</v>
      </c>
      <c r="EL9" s="40">
        <f t="shared" si="30"/>
        <v>-5.0207115281003424E-6</v>
      </c>
      <c r="EM9" s="69">
        <f t="shared" si="31"/>
        <v>4.6431155659773143E-6</v>
      </c>
      <c r="EN9" s="40">
        <f t="shared" si="32"/>
        <v>-8.896797837893667E-7</v>
      </c>
      <c r="EO9" s="40">
        <f t="shared" si="33"/>
        <v>-9.6704323868745316E-7</v>
      </c>
      <c r="EP9" s="40"/>
      <c r="EQ9" s="40"/>
      <c r="ER9" s="40"/>
      <c r="ES9" s="40"/>
    </row>
    <row r="10" spans="1:149" x14ac:dyDescent="0.25">
      <c r="A10" s="15" t="s">
        <v>180</v>
      </c>
      <c r="B10" s="15"/>
      <c r="C10" s="15"/>
      <c r="D10" s="15"/>
      <c r="E10" s="15"/>
      <c r="F10" s="15"/>
      <c r="G10" s="15"/>
      <c r="H10" s="15"/>
      <c r="I10" s="15"/>
      <c r="R10" s="5"/>
      <c r="S10" s="5"/>
      <c r="U10" s="5"/>
      <c r="Z10" s="5"/>
      <c r="AA10" s="5"/>
      <c r="AT10" s="5"/>
      <c r="AU10" s="5"/>
      <c r="BB10" s="5"/>
      <c r="BD10" s="5"/>
      <c r="BE10" s="5"/>
      <c r="BT10" s="5"/>
      <c r="BU10" s="5"/>
      <c r="BV10" s="5"/>
      <c r="CE10" s="5"/>
      <c r="DG10" s="26" t="e">
        <f t="shared" si="0"/>
        <v>#DIV/0!</v>
      </c>
      <c r="DH10" s="25" t="e">
        <f t="shared" si="1"/>
        <v>#DIV/0!</v>
      </c>
      <c r="DI10" s="25" t="e">
        <f t="shared" si="2"/>
        <v>#DIV/0!</v>
      </c>
      <c r="DJ10" s="40">
        <f t="shared" si="3"/>
        <v>0</v>
      </c>
      <c r="DK10" s="40"/>
      <c r="DL10" s="40">
        <f t="shared" si="4"/>
        <v>0</v>
      </c>
      <c r="DM10" s="40">
        <f t="shared" si="5"/>
        <v>0</v>
      </c>
      <c r="DN10" s="40">
        <f t="shared" si="6"/>
        <v>0</v>
      </c>
      <c r="DO10" s="40">
        <f t="shared" si="7"/>
        <v>0</v>
      </c>
      <c r="DP10" s="40">
        <f t="shared" si="8"/>
        <v>0</v>
      </c>
      <c r="DQ10" s="72" t="e">
        <f t="shared" si="9"/>
        <v>#DIV/0!</v>
      </c>
      <c r="DR10" s="72" t="e">
        <f t="shared" si="10"/>
        <v>#DIV/0!</v>
      </c>
      <c r="DS10" s="72" t="e">
        <f t="shared" si="11"/>
        <v>#DIV/0!</v>
      </c>
      <c r="DT10" s="72" t="e">
        <f t="shared" si="12"/>
        <v>#DIV/0!</v>
      </c>
      <c r="DU10" s="72" t="e">
        <f t="shared" si="13"/>
        <v>#DIV/0!</v>
      </c>
      <c r="DV10" s="72" t="e">
        <f t="shared" si="14"/>
        <v>#DIV/0!</v>
      </c>
      <c r="DW10" s="72" t="e">
        <f t="shared" si="15"/>
        <v>#DIV/0!</v>
      </c>
      <c r="DX10" s="72" t="e">
        <f t="shared" si="16"/>
        <v>#DIV/0!</v>
      </c>
      <c r="DY10" s="72" t="e">
        <f t="shared" si="17"/>
        <v>#DIV/0!</v>
      </c>
      <c r="DZ10" s="72" t="e">
        <f t="shared" si="18"/>
        <v>#DIV/0!</v>
      </c>
      <c r="EA10" s="72" t="e">
        <f t="shared" si="19"/>
        <v>#DIV/0!</v>
      </c>
      <c r="EB10" s="72" t="e">
        <f t="shared" si="20"/>
        <v>#DIV/0!</v>
      </c>
      <c r="EC10" s="72" t="e">
        <f t="shared" si="21"/>
        <v>#DIV/0!</v>
      </c>
      <c r="ED10" s="72" t="e">
        <f t="shared" si="22"/>
        <v>#DIV/0!</v>
      </c>
      <c r="EE10" s="72" t="e">
        <f t="shared" si="23"/>
        <v>#DIV/0!</v>
      </c>
      <c r="EF10" s="72" t="e">
        <f t="shared" si="24"/>
        <v>#DIV/0!</v>
      </c>
      <c r="EG10" s="72" t="e">
        <f t="shared" si="25"/>
        <v>#DIV/0!</v>
      </c>
      <c r="EH10" s="40" t="e">
        <f t="shared" si="26"/>
        <v>#DIV/0!</v>
      </c>
      <c r="EI10" s="69" t="e">
        <f t="shared" si="27"/>
        <v>#DIV/0!</v>
      </c>
      <c r="EJ10" s="40" t="e">
        <f t="shared" si="28"/>
        <v>#DIV/0!</v>
      </c>
      <c r="EK10" s="40" t="e">
        <f t="shared" si="29"/>
        <v>#DIV/0!</v>
      </c>
      <c r="EL10" s="40" t="e">
        <f t="shared" si="30"/>
        <v>#DIV/0!</v>
      </c>
      <c r="EM10" s="69" t="e">
        <f t="shared" si="31"/>
        <v>#DIV/0!</v>
      </c>
      <c r="EN10" s="40" t="e">
        <f t="shared" si="32"/>
        <v>#DIV/0!</v>
      </c>
      <c r="EO10" s="40" t="e">
        <f t="shared" si="33"/>
        <v>#DIV/0!</v>
      </c>
      <c r="EP10" s="40"/>
      <c r="EQ10" s="40"/>
      <c r="ER10" s="40"/>
      <c r="ES10" s="40"/>
    </row>
    <row r="11" spans="1:149" x14ac:dyDescent="0.25">
      <c r="A11" s="15" t="s">
        <v>181</v>
      </c>
      <c r="B11" s="15">
        <v>1087.4975847999999</v>
      </c>
      <c r="C11" s="15"/>
      <c r="D11" s="15">
        <v>8163.9983277000001</v>
      </c>
      <c r="E11" s="15">
        <v>194.92055237</v>
      </c>
      <c r="F11" s="15">
        <v>179.32690817</v>
      </c>
      <c r="G11" s="15">
        <v>441.80749779000001</v>
      </c>
      <c r="H11" s="15">
        <v>474.04044799000002</v>
      </c>
      <c r="I11" s="15"/>
      <c r="J11" s="17" t="s">
        <v>181</v>
      </c>
      <c r="K11" s="17">
        <v>0</v>
      </c>
      <c r="L11" s="17">
        <v>5.2651245449228101</v>
      </c>
      <c r="M11" s="17">
        <v>0.47831693460020103</v>
      </c>
      <c r="N11" s="17">
        <v>2.5352941456887801</v>
      </c>
      <c r="O11" s="17">
        <v>2.5352941456887801</v>
      </c>
      <c r="P11" s="17">
        <v>7.5295556328828104</v>
      </c>
      <c r="Q11" s="17">
        <v>0</v>
      </c>
      <c r="R11" s="17">
        <v>7.89574824275092E-4</v>
      </c>
      <c r="S11" s="17">
        <v>3.85499195842082E-3</v>
      </c>
      <c r="T11" s="17">
        <v>1.22692797135043</v>
      </c>
      <c r="U11" s="17">
        <v>7.4958197970012499E-4</v>
      </c>
      <c r="V11" s="17">
        <v>0.26223051495308403</v>
      </c>
      <c r="W11" s="17">
        <v>2.62391052078682E-2</v>
      </c>
      <c r="X11" s="17">
        <v>1.60820370712699E-2</v>
      </c>
      <c r="Y11" s="17">
        <v>11.1275916882222</v>
      </c>
      <c r="Z11" s="5">
        <v>2.5966580911280498E-7</v>
      </c>
      <c r="AA11" s="5">
        <v>1.03866429924436E-6</v>
      </c>
      <c r="AB11" s="17">
        <v>1087.4973471501301</v>
      </c>
      <c r="AC11" s="17">
        <v>15.593635368199401</v>
      </c>
      <c r="AD11" s="17">
        <v>83.213227822770406</v>
      </c>
      <c r="AE11" s="17">
        <v>24.6271373744054</v>
      </c>
      <c r="AF11" s="17">
        <v>2.2444547001107802</v>
      </c>
      <c r="AG11" s="17">
        <v>59.7976147211428</v>
      </c>
      <c r="AH11" s="17">
        <v>9.4442497644912393</v>
      </c>
      <c r="AI11" s="17">
        <v>46.395289978982703</v>
      </c>
      <c r="AJ11" s="17">
        <v>0.35138929082394499</v>
      </c>
      <c r="AK11" s="17">
        <v>8.0967414042560204</v>
      </c>
      <c r="AL11" s="17">
        <v>0.113670878800101</v>
      </c>
      <c r="AM11" s="17">
        <v>0</v>
      </c>
      <c r="AN11" s="17">
        <v>0</v>
      </c>
      <c r="AO11" s="17">
        <v>11.061519623596499</v>
      </c>
      <c r="AP11" s="17">
        <v>11.061519623596499</v>
      </c>
      <c r="AQ11" s="17">
        <v>0</v>
      </c>
      <c r="AR11" s="17">
        <v>0</v>
      </c>
      <c r="AS11" s="17">
        <v>1.32257303183741</v>
      </c>
      <c r="AT11" s="5">
        <v>2.1737967902549801E-6</v>
      </c>
      <c r="AU11" s="5">
        <v>4.1976740554342002E-6</v>
      </c>
      <c r="AV11" s="17">
        <v>65.311966692262303</v>
      </c>
      <c r="AW11" s="17">
        <v>1.6378896725768599</v>
      </c>
      <c r="AX11" s="17">
        <v>0.25610578183960903</v>
      </c>
      <c r="AY11" s="17">
        <v>0</v>
      </c>
      <c r="AZ11" s="17">
        <v>141.44049747445899</v>
      </c>
      <c r="BA11" s="17">
        <v>0.696129660403071</v>
      </c>
      <c r="BB11" s="17">
        <v>2.6899030268357602E-3</v>
      </c>
      <c r="BC11" s="17">
        <v>1.9725948876910399E-2</v>
      </c>
      <c r="BD11" s="17">
        <v>1.9055357243781499E-4</v>
      </c>
      <c r="BE11" s="17">
        <v>3.8687932132916599E-4</v>
      </c>
      <c r="BF11" s="17">
        <v>0</v>
      </c>
      <c r="BG11" s="17">
        <v>0</v>
      </c>
      <c r="BH11" s="17">
        <v>8.1013907108968795</v>
      </c>
      <c r="BI11" s="17">
        <v>3.45150337922253</v>
      </c>
      <c r="BJ11" s="17">
        <v>6.2830764090014701E-2</v>
      </c>
      <c r="BK11" s="17">
        <v>6.0366808783214002E-2</v>
      </c>
      <c r="BL11" s="17">
        <v>480.03056572694601</v>
      </c>
      <c r="BM11" s="17">
        <v>7347.5955682201502</v>
      </c>
      <c r="BN11" s="17">
        <v>751.08753431328705</v>
      </c>
      <c r="BO11" s="17">
        <v>8163.9950692256998</v>
      </c>
      <c r="BP11" s="17">
        <v>0</v>
      </c>
      <c r="BQ11" s="17">
        <v>9.2581342788863292</v>
      </c>
      <c r="BR11" s="17">
        <v>0</v>
      </c>
      <c r="BS11" s="17">
        <v>0.73726450377563502</v>
      </c>
      <c r="BT11" s="17">
        <v>1.5516257984009799E-3</v>
      </c>
      <c r="BU11" s="17">
        <v>5.1822974989445304E-3</v>
      </c>
      <c r="BV11" s="17">
        <v>4.3097833431716701E-3</v>
      </c>
      <c r="BW11" s="17">
        <v>0.15948573373289901</v>
      </c>
      <c r="BX11" s="17">
        <v>0.10787213270722</v>
      </c>
      <c r="BY11" s="17">
        <v>77.5092264050827</v>
      </c>
      <c r="BZ11" s="17">
        <v>1.04732087466172</v>
      </c>
      <c r="CA11" s="17">
        <v>0.67422124396898098</v>
      </c>
      <c r="CB11" s="17">
        <v>83.213303580195799</v>
      </c>
      <c r="CC11" s="17">
        <v>0.61756822686662505</v>
      </c>
      <c r="CD11" s="17">
        <v>0</v>
      </c>
      <c r="CE11" s="5">
        <v>1.1243784696726599E-6</v>
      </c>
      <c r="CF11" s="17">
        <v>0.47065226928355303</v>
      </c>
      <c r="CG11" s="17">
        <v>194.920496053042</v>
      </c>
      <c r="CH11" s="17">
        <v>179.32686068484301</v>
      </c>
      <c r="CI11" s="17">
        <v>15.593635368199401</v>
      </c>
      <c r="CJ11" s="17">
        <v>0.23790276729222801</v>
      </c>
      <c r="CK11" s="17">
        <v>0</v>
      </c>
      <c r="CL11" s="17">
        <v>2.3016598674801698</v>
      </c>
      <c r="CM11" s="17">
        <v>0.55181966094016</v>
      </c>
      <c r="CN11" s="17">
        <v>14.9494239783506</v>
      </c>
      <c r="CO11" s="17">
        <v>3.1192509248940299</v>
      </c>
      <c r="CP11" s="17">
        <v>2.2444280444672202</v>
      </c>
      <c r="CQ11" s="17">
        <v>59.797688856076697</v>
      </c>
      <c r="CR11" s="17">
        <v>0.174555813223634</v>
      </c>
      <c r="CS11" s="17">
        <v>0.53275085774125397</v>
      </c>
      <c r="CT11" s="17">
        <v>9.4443037863280299</v>
      </c>
      <c r="CU11" s="17">
        <v>1.6693613588849E-2</v>
      </c>
      <c r="CV11" s="17">
        <v>441.80727386806399</v>
      </c>
      <c r="CW11" s="17">
        <v>117.588035394142</v>
      </c>
      <c r="CX11" s="17">
        <v>0</v>
      </c>
      <c r="CY11" s="17">
        <v>0</v>
      </c>
      <c r="CZ11" s="17">
        <v>9.8261247559096407</v>
      </c>
      <c r="DA11" s="17">
        <v>0.52671140166980301</v>
      </c>
      <c r="DB11" s="17">
        <v>0</v>
      </c>
      <c r="DC11" s="17">
        <v>474.04032769942103</v>
      </c>
      <c r="DD11" s="17">
        <v>0.500826389353075</v>
      </c>
      <c r="DE11" s="17">
        <v>15.0966746735449</v>
      </c>
      <c r="DG11" s="26">
        <f t="shared" si="0"/>
        <v>1.012636557857</v>
      </c>
      <c r="DH11" s="25">
        <f t="shared" si="1"/>
        <v>8.0000007518937297E-3</v>
      </c>
      <c r="DI11" s="25">
        <f t="shared" si="2"/>
        <v>1.9246996049790639E-2</v>
      </c>
      <c r="DJ11" s="40">
        <f t="shared" si="3"/>
        <v>-2.1852910128828473E-7</v>
      </c>
      <c r="DK11" s="40"/>
      <c r="DL11" s="40">
        <f t="shared" si="4"/>
        <v>-3.9912726209828755E-7</v>
      </c>
      <c r="DM11" s="40">
        <f t="shared" si="5"/>
        <v>-2.8892262673201299E-7</v>
      </c>
      <c r="DN11" s="40">
        <f t="shared" si="6"/>
        <v>-2.6479660787085614E-7</v>
      </c>
      <c r="DO11" s="40">
        <f t="shared" si="7"/>
        <v>-5.0683145294357789E-7</v>
      </c>
      <c r="DP11" s="40">
        <f t="shared" si="8"/>
        <v>-2.537559389732218E-7</v>
      </c>
      <c r="DQ11" s="72">
        <f t="shared" si="9"/>
        <v>1.1956087177713789E-3</v>
      </c>
      <c r="DR11" s="72">
        <f t="shared" si="10"/>
        <v>-3.8663831298991623E-7</v>
      </c>
      <c r="DS11" s="72">
        <f t="shared" si="11"/>
        <v>9.6641869105948831E-4</v>
      </c>
      <c r="DT11" s="72">
        <f t="shared" si="12"/>
        <v>1.5125714474186337E-4</v>
      </c>
      <c r="DU11" s="72">
        <f t="shared" si="13"/>
        <v>-5.7337796152385401E-6</v>
      </c>
      <c r="DV11" s="72">
        <f t="shared" si="14"/>
        <v>1.5728018509026332E-6</v>
      </c>
      <c r="DW11" s="72">
        <f t="shared" si="15"/>
        <v>7.4608463235137194E-8</v>
      </c>
      <c r="DX11" s="72">
        <f t="shared" si="16"/>
        <v>2.8012976563778687E-6</v>
      </c>
      <c r="DY11" s="72">
        <f t="shared" si="17"/>
        <v>2.4155825600508724E-6</v>
      </c>
      <c r="DZ11" s="72">
        <f t="shared" si="18"/>
        <v>8.6701992390826783E-4</v>
      </c>
      <c r="EA11" s="72">
        <f t="shared" si="19"/>
        <v>3.9132525420602656E-7</v>
      </c>
      <c r="EB11" s="72">
        <f t="shared" si="20"/>
        <v>-1.7958259107923769E-6</v>
      </c>
      <c r="EC11" s="72">
        <f t="shared" si="21"/>
        <v>-2.5347498734272429E-7</v>
      </c>
      <c r="ED11" s="72">
        <f t="shared" si="22"/>
        <v>6.9681182205217781E-7</v>
      </c>
      <c r="EE11" s="72">
        <f t="shared" si="23"/>
        <v>-2.2987180407182107E-4</v>
      </c>
      <c r="EF11" s="72">
        <f t="shared" si="24"/>
        <v>1.5895398104957842E-7</v>
      </c>
      <c r="EG11" s="72">
        <f t="shared" si="25"/>
        <v>-3.9643393830800979E-8</v>
      </c>
      <c r="EH11" s="40">
        <f t="shared" si="26"/>
        <v>5.5571235105675016E-6</v>
      </c>
      <c r="EI11" s="69">
        <f t="shared" si="27"/>
        <v>-8.8097684598181848E-5</v>
      </c>
      <c r="EJ11" s="40">
        <f t="shared" si="28"/>
        <v>2.8910522614031476E-4</v>
      </c>
      <c r="EK11" s="40">
        <f t="shared" si="29"/>
        <v>4.4049160283886616E-7</v>
      </c>
      <c r="EL11" s="40">
        <f t="shared" si="30"/>
        <v>-3.4723293825635558E-6</v>
      </c>
      <c r="EM11" s="69">
        <f t="shared" si="31"/>
        <v>4.292547616156507E-6</v>
      </c>
      <c r="EN11" s="40">
        <f t="shared" si="32"/>
        <v>-9.0448118860656361E-7</v>
      </c>
      <c r="EO11" s="40">
        <f t="shared" si="33"/>
        <v>-9.8313170546158667E-7</v>
      </c>
      <c r="EP11" s="40"/>
      <c r="EQ11" s="40"/>
      <c r="ER11" s="40"/>
      <c r="ES11" s="40"/>
    </row>
    <row r="12" spans="1:149" x14ac:dyDescent="0.25">
      <c r="A12" s="15" t="s">
        <v>182</v>
      </c>
      <c r="B12" s="15">
        <v>263.19393590999999</v>
      </c>
      <c r="C12" s="15"/>
      <c r="D12" s="15">
        <v>1909.6192464000001</v>
      </c>
      <c r="E12" s="15">
        <v>42.836368450000002</v>
      </c>
      <c r="F12" s="15">
        <v>39.409458989999997</v>
      </c>
      <c r="G12" s="15">
        <v>90.558011050000005</v>
      </c>
      <c r="H12" s="15">
        <v>148.47490755999999</v>
      </c>
      <c r="I12" s="15"/>
      <c r="J12" s="17" t="s">
        <v>182</v>
      </c>
      <c r="K12" s="17">
        <v>0</v>
      </c>
      <c r="L12" s="17">
        <v>1.6490962219135299</v>
      </c>
      <c r="M12" s="17">
        <v>0.14981448124445801</v>
      </c>
      <c r="N12" s="17">
        <v>0.79408385816718596</v>
      </c>
      <c r="O12" s="17">
        <v>0.79408385816718596</v>
      </c>
      <c r="P12" s="17">
        <v>2.3583407063278101</v>
      </c>
      <c r="Q12" s="17">
        <v>0</v>
      </c>
      <c r="R12" s="5">
        <v>1.73519305092125E-4</v>
      </c>
      <c r="S12" s="17">
        <v>8.4718662036960398E-4</v>
      </c>
      <c r="T12" s="17">
        <v>0.384287449096613</v>
      </c>
      <c r="U12" s="5">
        <v>1.6473083601407901E-4</v>
      </c>
      <c r="V12" s="17">
        <v>8.2133617293756803E-2</v>
      </c>
      <c r="W12" s="17">
        <v>5.7663970623411899E-3</v>
      </c>
      <c r="X12" s="17">
        <v>3.5342388928388301E-3</v>
      </c>
      <c r="Y12" s="17">
        <v>3.4852907857184801</v>
      </c>
      <c r="Z12" s="5">
        <v>5.7065487700965101E-8</v>
      </c>
      <c r="AA12" s="5">
        <v>2.28259138499864E-7</v>
      </c>
      <c r="AB12" s="17">
        <v>263.19389098541097</v>
      </c>
      <c r="AC12" s="17">
        <v>3.42690713018844</v>
      </c>
      <c r="AD12" s="17">
        <v>18.287204301327701</v>
      </c>
      <c r="AE12" s="17">
        <v>5.4121388182123704</v>
      </c>
      <c r="AF12" s="17">
        <v>0.493249023187111</v>
      </c>
      <c r="AG12" s="17">
        <v>13.1413169217965</v>
      </c>
      <c r="AH12" s="17">
        <v>2.0754979035147101</v>
      </c>
      <c r="AI12" s="17">
        <v>14.531513115748201</v>
      </c>
      <c r="AJ12" s="17">
        <v>0.110059321712379</v>
      </c>
      <c r="AK12" s="17">
        <v>2.53598841920302</v>
      </c>
      <c r="AL12" s="17">
        <v>3.5602941795718698E-2</v>
      </c>
      <c r="AM12" s="17">
        <v>0</v>
      </c>
      <c r="AN12" s="17">
        <v>0</v>
      </c>
      <c r="AO12" s="17">
        <v>3.4646005610564998</v>
      </c>
      <c r="AP12" s="17">
        <v>3.4646005610564998</v>
      </c>
      <c r="AQ12" s="17">
        <v>0</v>
      </c>
      <c r="AR12" s="17">
        <v>0</v>
      </c>
      <c r="AS12" s="17">
        <v>0.41424515779510201</v>
      </c>
      <c r="AT12" s="5">
        <v>4.7772229929843797E-7</v>
      </c>
      <c r="AU12" s="5">
        <v>9.2249626625857996E-7</v>
      </c>
      <c r="AV12" s="17">
        <v>15.2769489303725</v>
      </c>
      <c r="AW12" s="17">
        <v>0.51300574810919497</v>
      </c>
      <c r="AX12" s="17">
        <v>8.0215147324094904E-2</v>
      </c>
      <c r="AY12" s="17">
        <v>0</v>
      </c>
      <c r="AZ12" s="17">
        <v>44.300788175904202</v>
      </c>
      <c r="BA12" s="17">
        <v>0.218035879064226</v>
      </c>
      <c r="BB12" s="17">
        <v>5.9114211687803396E-4</v>
      </c>
      <c r="BC12" s="17">
        <v>4.3350433781422703E-3</v>
      </c>
      <c r="BD12" s="5">
        <v>4.18765167964637E-5</v>
      </c>
      <c r="BE12" s="5">
        <v>8.5022316506555895E-5</v>
      </c>
      <c r="BF12" s="17">
        <v>0</v>
      </c>
      <c r="BG12" s="17">
        <v>0</v>
      </c>
      <c r="BH12" s="17">
        <v>2.5374497447645199</v>
      </c>
      <c r="BI12" s="17">
        <v>0.75851404777415699</v>
      </c>
      <c r="BJ12" s="17">
        <v>1.38078858799473E-2</v>
      </c>
      <c r="BK12" s="17">
        <v>1.32664015189845E-2</v>
      </c>
      <c r="BL12" s="17">
        <v>150.35109204296799</v>
      </c>
      <c r="BM12" s="17">
        <v>1718.6566553459299</v>
      </c>
      <c r="BN12" s="17">
        <v>175.68497292062801</v>
      </c>
      <c r="BO12" s="17">
        <v>1909.6185771969299</v>
      </c>
      <c r="BP12" s="17">
        <v>0</v>
      </c>
      <c r="BQ12" s="17">
        <v>2.8997520781825101</v>
      </c>
      <c r="BR12" s="17">
        <v>0</v>
      </c>
      <c r="BS12" s="17">
        <v>0.22691458864311001</v>
      </c>
      <c r="BT12" s="17">
        <v>3.40988233606596E-4</v>
      </c>
      <c r="BU12" s="17">
        <v>1.1388999971736701E-3</v>
      </c>
      <c r="BV12" s="17">
        <v>9.4713814553811903E-4</v>
      </c>
      <c r="BW12" s="17">
        <v>4.4188399486014399E-2</v>
      </c>
      <c r="BX12" s="17">
        <v>2.3706318324266801E-2</v>
      </c>
      <c r="BY12" s="17">
        <v>24.276776217976401</v>
      </c>
      <c r="BZ12" s="17">
        <v>0.230162806560955</v>
      </c>
      <c r="CA12" s="17">
        <v>0.14816899184841001</v>
      </c>
      <c r="CB12" s="17">
        <v>18.287218203784199</v>
      </c>
      <c r="CC12" s="17">
        <v>0.13571882290822701</v>
      </c>
      <c r="CD12" s="17">
        <v>0</v>
      </c>
      <c r="CE12" s="5">
        <v>2.4709674080810402E-7</v>
      </c>
      <c r="CF12" s="17">
        <v>0.10343205590921301</v>
      </c>
      <c r="CG12" s="17">
        <v>42.836351446263897</v>
      </c>
      <c r="CH12" s="17">
        <v>39.409444316075501</v>
      </c>
      <c r="CI12" s="17">
        <v>3.42690713018844</v>
      </c>
      <c r="CJ12" s="17">
        <v>5.2282328102867599E-2</v>
      </c>
      <c r="CK12" s="17">
        <v>0</v>
      </c>
      <c r="CL12" s="17">
        <v>0.50582004795052804</v>
      </c>
      <c r="CM12" s="17">
        <v>0.121269784520246</v>
      </c>
      <c r="CN12" s="17">
        <v>3.28533348964103</v>
      </c>
      <c r="CO12" s="17">
        <v>0.68549649630450205</v>
      </c>
      <c r="CP12" s="17">
        <v>0.49324317597843897</v>
      </c>
      <c r="CQ12" s="17">
        <v>13.1413328327739</v>
      </c>
      <c r="CR12" s="17">
        <v>5.4672950096859102E-2</v>
      </c>
      <c r="CS12" s="17">
        <v>0.11707892218235499</v>
      </c>
      <c r="CT12" s="17">
        <v>2.07551139767522</v>
      </c>
      <c r="CU12" s="17">
        <v>3.66864161113775E-3</v>
      </c>
      <c r="CV12" s="17">
        <v>90.558014499798801</v>
      </c>
      <c r="CW12" s="17">
        <v>36.829962664011497</v>
      </c>
      <c r="CX12" s="17">
        <v>0</v>
      </c>
      <c r="CY12" s="17">
        <v>0</v>
      </c>
      <c r="CZ12" s="17">
        <v>3.07765468520358</v>
      </c>
      <c r="DA12" s="17">
        <v>0.16497191948008899</v>
      </c>
      <c r="DB12" s="17">
        <v>0</v>
      </c>
      <c r="DC12" s="17">
        <v>148.4748598621</v>
      </c>
      <c r="DD12" s="17">
        <v>0.156864297439919</v>
      </c>
      <c r="DE12" s="17">
        <v>4.7284625448273498</v>
      </c>
      <c r="DG12" s="26">
        <f t="shared" si="0"/>
        <v>1.0126366994561273</v>
      </c>
      <c r="DH12" s="25">
        <f t="shared" si="1"/>
        <v>8.0000001638008047E-3</v>
      </c>
      <c r="DI12" s="25">
        <f t="shared" si="2"/>
        <v>1.9247012002773956E-2</v>
      </c>
      <c r="DJ12" s="40">
        <f t="shared" si="3"/>
        <v>-1.7069006116791265E-7</v>
      </c>
      <c r="DK12" s="40"/>
      <c r="DL12" s="40">
        <f t="shared" si="4"/>
        <v>-3.5043795847566941E-7</v>
      </c>
      <c r="DM12" s="40">
        <f t="shared" si="5"/>
        <v>-3.9694625664446559E-7</v>
      </c>
      <c r="DN12" s="40">
        <f t="shared" si="6"/>
        <v>-3.7234524078487038E-7</v>
      </c>
      <c r="DO12" s="40">
        <f t="shared" si="7"/>
        <v>3.8094904656706239E-8</v>
      </c>
      <c r="DP12" s="40">
        <f t="shared" si="8"/>
        <v>-3.2125226256003838E-7</v>
      </c>
      <c r="DQ12" s="72">
        <f t="shared" si="9"/>
        <v>1.1964847161512518E-3</v>
      </c>
      <c r="DR12" s="72">
        <f t="shared" si="10"/>
        <v>5.4198182623503745E-7</v>
      </c>
      <c r="DS12" s="72">
        <f t="shared" si="11"/>
        <v>9.6747576899669366E-4</v>
      </c>
      <c r="DT12" s="72">
        <f t="shared" si="12"/>
        <v>1.501025046793486E-4</v>
      </c>
      <c r="DU12" s="72">
        <f t="shared" si="13"/>
        <v>-3.8925597420598239E-6</v>
      </c>
      <c r="DV12" s="72">
        <f t="shared" si="14"/>
        <v>1.7756509967296017E-6</v>
      </c>
      <c r="DW12" s="72">
        <f t="shared" si="15"/>
        <v>7.6302219019119912E-7</v>
      </c>
      <c r="DX12" s="72">
        <f t="shared" si="16"/>
        <v>8.7392617914041583E-7</v>
      </c>
      <c r="DY12" s="72">
        <f t="shared" si="17"/>
        <v>1.8747122544854261E-7</v>
      </c>
      <c r="DZ12" s="72">
        <f t="shared" si="18"/>
        <v>8.6873195742183341E-4</v>
      </c>
      <c r="EA12" s="72">
        <f t="shared" si="19"/>
        <v>7.2126385274061081E-7</v>
      </c>
      <c r="EB12" s="72">
        <f t="shared" si="20"/>
        <v>3.2413548097118093E-7</v>
      </c>
      <c r="EC12" s="72">
        <f t="shared" si="21"/>
        <v>1.0059539691653133E-6</v>
      </c>
      <c r="ED12" s="72">
        <f t="shared" si="22"/>
        <v>3.3302643757395679E-6</v>
      </c>
      <c r="EE12" s="72">
        <f t="shared" si="23"/>
        <v>-2.2932486336566478E-4</v>
      </c>
      <c r="EF12" s="72">
        <f t="shared" si="24"/>
        <v>-3.1255191654537532E-8</v>
      </c>
      <c r="EG12" s="72">
        <f t="shared" si="25"/>
        <v>-7.9126220954105953E-7</v>
      </c>
      <c r="EH12" s="40">
        <f t="shared" si="26"/>
        <v>3.8759486819516613E-6</v>
      </c>
      <c r="EI12" s="69">
        <f t="shared" si="27"/>
        <v>-8.9082472130273393E-5</v>
      </c>
      <c r="EJ12" s="40">
        <f t="shared" si="28"/>
        <v>2.8319925193465932E-4</v>
      </c>
      <c r="EK12" s="40">
        <f t="shared" si="29"/>
        <v>1.9518917450715976E-5</v>
      </c>
      <c r="EL12" s="40">
        <f t="shared" si="30"/>
        <v>3.2607820711591919E-6</v>
      </c>
      <c r="EM12" s="69">
        <f t="shared" si="31"/>
        <v>1.4346135377995979E-6</v>
      </c>
      <c r="EN12" s="40">
        <f t="shared" si="32"/>
        <v>-8.7187717458131984E-7</v>
      </c>
      <c r="EO12" s="40">
        <f t="shared" si="33"/>
        <v>-9.4769255844947131E-7</v>
      </c>
      <c r="EP12" s="40"/>
      <c r="EQ12" s="40"/>
      <c r="ER12" s="40"/>
      <c r="ES12" s="40"/>
    </row>
    <row r="13" spans="1:149" x14ac:dyDescent="0.25">
      <c r="A13" s="15" t="s">
        <v>183</v>
      </c>
      <c r="B13" s="15"/>
      <c r="C13" s="15"/>
      <c r="D13" s="15"/>
      <c r="E13" s="15"/>
      <c r="F13" s="15"/>
      <c r="G13" s="15"/>
      <c r="H13" s="15"/>
      <c r="I13" s="15"/>
      <c r="M13" s="5"/>
      <c r="R13" s="5"/>
      <c r="S13" s="5"/>
      <c r="U13" s="5"/>
      <c r="V13" s="5"/>
      <c r="W13" s="5"/>
      <c r="X13" s="5"/>
      <c r="Z13" s="5"/>
      <c r="AA13" s="5"/>
      <c r="AJ13" s="5"/>
      <c r="AL13" s="5"/>
      <c r="AT13" s="5"/>
      <c r="AU13" s="5"/>
      <c r="AX13" s="5"/>
      <c r="BA13" s="5"/>
      <c r="BB13" s="5"/>
      <c r="BC13" s="5"/>
      <c r="BD13" s="5"/>
      <c r="BE13" s="5"/>
      <c r="BJ13" s="5"/>
      <c r="BK13" s="5"/>
      <c r="BT13" s="5"/>
      <c r="BU13" s="5"/>
      <c r="BV13" s="5"/>
      <c r="BW13" s="5"/>
      <c r="BX13" s="5"/>
      <c r="CE13" s="5"/>
      <c r="CJ13" s="5"/>
      <c r="CR13" s="5"/>
      <c r="CU13" s="5"/>
      <c r="DA13" s="5"/>
      <c r="DD13" s="5"/>
      <c r="DG13" s="26" t="e">
        <f t="shared" si="0"/>
        <v>#DIV/0!</v>
      </c>
      <c r="DH13" s="25" t="e">
        <f t="shared" si="1"/>
        <v>#DIV/0!</v>
      </c>
      <c r="DI13" s="25" t="e">
        <f t="shared" si="2"/>
        <v>#DIV/0!</v>
      </c>
      <c r="DJ13" s="40">
        <f t="shared" si="3"/>
        <v>0</v>
      </c>
      <c r="DK13" s="40"/>
      <c r="DL13" s="40">
        <f t="shared" si="4"/>
        <v>0</v>
      </c>
      <c r="DM13" s="40">
        <f t="shared" si="5"/>
        <v>0</v>
      </c>
      <c r="DN13" s="40">
        <f t="shared" si="6"/>
        <v>0</v>
      </c>
      <c r="DO13" s="40">
        <f t="shared" si="7"/>
        <v>0</v>
      </c>
      <c r="DP13" s="40">
        <f t="shared" si="8"/>
        <v>0</v>
      </c>
      <c r="DQ13" s="72" t="e">
        <f t="shared" si="9"/>
        <v>#DIV/0!</v>
      </c>
      <c r="DR13" s="72" t="e">
        <f t="shared" si="10"/>
        <v>#DIV/0!</v>
      </c>
      <c r="DS13" s="72" t="e">
        <f t="shared" si="11"/>
        <v>#DIV/0!</v>
      </c>
      <c r="DT13" s="72" t="e">
        <f t="shared" si="12"/>
        <v>#DIV/0!</v>
      </c>
      <c r="DU13" s="72" t="e">
        <f t="shared" si="13"/>
        <v>#DIV/0!</v>
      </c>
      <c r="DV13" s="72" t="e">
        <f t="shared" si="14"/>
        <v>#DIV/0!</v>
      </c>
      <c r="DW13" s="72" t="e">
        <f t="shared" si="15"/>
        <v>#DIV/0!</v>
      </c>
      <c r="DX13" s="72" t="e">
        <f t="shared" si="16"/>
        <v>#DIV/0!</v>
      </c>
      <c r="DY13" s="72" t="e">
        <f t="shared" si="17"/>
        <v>#DIV/0!</v>
      </c>
      <c r="DZ13" s="72" t="e">
        <f t="shared" si="18"/>
        <v>#DIV/0!</v>
      </c>
      <c r="EA13" s="72" t="e">
        <f t="shared" si="19"/>
        <v>#DIV/0!</v>
      </c>
      <c r="EB13" s="72" t="e">
        <f t="shared" si="20"/>
        <v>#DIV/0!</v>
      </c>
      <c r="EC13" s="72" t="e">
        <f t="shared" si="21"/>
        <v>#DIV/0!</v>
      </c>
      <c r="ED13" s="72" t="e">
        <f t="shared" si="22"/>
        <v>#DIV/0!</v>
      </c>
      <c r="EE13" s="72" t="e">
        <f t="shared" si="23"/>
        <v>#DIV/0!</v>
      </c>
      <c r="EF13" s="72" t="e">
        <f t="shared" si="24"/>
        <v>#DIV/0!</v>
      </c>
      <c r="EG13" s="72" t="e">
        <f t="shared" si="25"/>
        <v>#DIV/0!</v>
      </c>
      <c r="EH13" s="40" t="e">
        <f t="shared" si="26"/>
        <v>#DIV/0!</v>
      </c>
      <c r="EI13" s="69" t="e">
        <f t="shared" si="27"/>
        <v>#DIV/0!</v>
      </c>
      <c r="EJ13" s="40" t="e">
        <f t="shared" si="28"/>
        <v>#DIV/0!</v>
      </c>
      <c r="EK13" s="40" t="e">
        <f t="shared" si="29"/>
        <v>#DIV/0!</v>
      </c>
      <c r="EL13" s="40" t="e">
        <f t="shared" si="30"/>
        <v>#DIV/0!</v>
      </c>
      <c r="EM13" s="69" t="e">
        <f t="shared" si="31"/>
        <v>#DIV/0!</v>
      </c>
      <c r="EN13" s="40" t="e">
        <f t="shared" si="32"/>
        <v>#DIV/0!</v>
      </c>
      <c r="EO13" s="40" t="e">
        <f t="shared" si="33"/>
        <v>#DIV/0!</v>
      </c>
      <c r="EP13" s="40"/>
      <c r="EQ13" s="40"/>
      <c r="ER13" s="40"/>
      <c r="ES13" s="40"/>
    </row>
    <row r="14" spans="1:149" x14ac:dyDescent="0.25">
      <c r="A14" s="15" t="s">
        <v>184</v>
      </c>
      <c r="B14" s="15">
        <v>13.54546348</v>
      </c>
      <c r="C14" s="15"/>
      <c r="D14" s="15">
        <v>142.66793909</v>
      </c>
      <c r="E14" s="15">
        <v>2.1673554899999998</v>
      </c>
      <c r="F14" s="15">
        <v>1.99396711</v>
      </c>
      <c r="G14" s="15">
        <v>4.5805612699999996</v>
      </c>
      <c r="H14" s="15">
        <v>6.4709057799999998</v>
      </c>
      <c r="I14" s="15"/>
      <c r="J14" s="17" t="s">
        <v>184</v>
      </c>
      <c r="K14" s="17">
        <v>0</v>
      </c>
      <c r="L14" s="17">
        <v>7.1871749845929894E-2</v>
      </c>
      <c r="M14" s="17">
        <v>6.5293419672737101E-3</v>
      </c>
      <c r="N14" s="17">
        <v>3.4608079667778797E-2</v>
      </c>
      <c r="O14" s="17">
        <v>3.4608079667778797E-2</v>
      </c>
      <c r="P14" s="17">
        <v>0.10278252414887799</v>
      </c>
      <c r="Q14" s="17">
        <v>0</v>
      </c>
      <c r="R14" s="5">
        <v>8.7793656200223799E-6</v>
      </c>
      <c r="S14" s="5">
        <v>4.2864074031206399E-5</v>
      </c>
      <c r="T14" s="17">
        <v>1.6748231059484399E-2</v>
      </c>
      <c r="U14" s="5">
        <v>8.3348030716689502E-6</v>
      </c>
      <c r="V14" s="17">
        <v>3.5795456629551799E-3</v>
      </c>
      <c r="W14" s="17">
        <v>2.9175648847809402E-4</v>
      </c>
      <c r="X14" s="17">
        <v>1.7881803270556701E-4</v>
      </c>
      <c r="Y14" s="17">
        <v>0.15189758548961901</v>
      </c>
      <c r="Z14" s="5">
        <v>2.8872374432998702E-9</v>
      </c>
      <c r="AA14" s="5">
        <v>1.15490183369434E-8</v>
      </c>
      <c r="AB14" s="17">
        <v>13.5454652931871</v>
      </c>
      <c r="AC14" s="17">
        <v>0.17338858678218799</v>
      </c>
      <c r="AD14" s="17">
        <v>0.92526300148260798</v>
      </c>
      <c r="AE14" s="17">
        <v>0.27383319719792498</v>
      </c>
      <c r="AF14" s="17">
        <v>2.49564828563082E-2</v>
      </c>
      <c r="AG14" s="17">
        <v>0.66490016479549297</v>
      </c>
      <c r="AH14" s="17">
        <v>0.105012228156329</v>
      </c>
      <c r="AI14" s="17">
        <v>0.63332075970733603</v>
      </c>
      <c r="AJ14" s="17">
        <v>4.7966543707138E-3</v>
      </c>
      <c r="AK14" s="17">
        <v>0.11052479691363901</v>
      </c>
      <c r="AL14" s="17">
        <v>1.55166141907659E-3</v>
      </c>
      <c r="AM14" s="17">
        <v>0</v>
      </c>
      <c r="AN14" s="17">
        <v>0</v>
      </c>
      <c r="AO14" s="17">
        <v>0.150995568703406</v>
      </c>
      <c r="AP14" s="17">
        <v>0.150995568703406</v>
      </c>
      <c r="AQ14" s="17">
        <v>0</v>
      </c>
      <c r="AR14" s="17">
        <v>0</v>
      </c>
      <c r="AS14" s="17">
        <v>1.80537955358058E-2</v>
      </c>
      <c r="AT14" s="5">
        <v>2.4170668584423199E-8</v>
      </c>
      <c r="AU14" s="5">
        <v>4.6674398747113301E-8</v>
      </c>
      <c r="AV14" s="17">
        <v>1.14134249155354</v>
      </c>
      <c r="AW14" s="17">
        <v>2.2358095604534899E-2</v>
      </c>
      <c r="AX14" s="17">
        <v>3.4960450968920301E-3</v>
      </c>
      <c r="AY14" s="17">
        <v>0</v>
      </c>
      <c r="AZ14" s="17">
        <v>1.9307409675270599</v>
      </c>
      <c r="BA14" s="17">
        <v>9.5025275980092291E-3</v>
      </c>
      <c r="BB14" s="5">
        <v>2.99092048479637E-5</v>
      </c>
      <c r="BC14" s="17">
        <v>2.1933526347988499E-4</v>
      </c>
      <c r="BD14" s="5">
        <v>2.1187733703709798E-6</v>
      </c>
      <c r="BE14" s="5">
        <v>4.3017839801143003E-6</v>
      </c>
      <c r="BF14" s="17">
        <v>0</v>
      </c>
      <c r="BG14" s="17">
        <v>0</v>
      </c>
      <c r="BH14" s="17">
        <v>0.11058835313732</v>
      </c>
      <c r="BI14" s="17">
        <v>3.8377887200515798E-2</v>
      </c>
      <c r="BJ14" s="17">
        <v>6.9862635515357901E-4</v>
      </c>
      <c r="BK14" s="17">
        <v>6.7122883425100699E-4</v>
      </c>
      <c r="BL14" s="17">
        <v>6.5526736442952602</v>
      </c>
      <c r="BM14" s="17">
        <v>128.401102061872</v>
      </c>
      <c r="BN14" s="17">
        <v>13.125435410197399</v>
      </c>
      <c r="BO14" s="17">
        <v>142.66787996362299</v>
      </c>
      <c r="BP14" s="17">
        <v>0</v>
      </c>
      <c r="BQ14" s="17">
        <v>0.126378465787022</v>
      </c>
      <c r="BR14" s="17">
        <v>0</v>
      </c>
      <c r="BS14" s="17">
        <v>9.9555299801032896E-3</v>
      </c>
      <c r="BT14" s="5">
        <v>1.7252935169783398E-5</v>
      </c>
      <c r="BU14" s="5">
        <v>5.7622798701477601E-5</v>
      </c>
      <c r="BV14" s="5">
        <v>4.7921261343606801E-5</v>
      </c>
      <c r="BW14" s="17">
        <v>2.0209236709160701E-3</v>
      </c>
      <c r="BX14" s="17">
        <v>1.19944937361177E-3</v>
      </c>
      <c r="BY14" s="17">
        <v>1.05804137076671</v>
      </c>
      <c r="BZ14" s="17">
        <v>1.1645354034733799E-2</v>
      </c>
      <c r="CA14" s="17">
        <v>7.4967831258232797E-3</v>
      </c>
      <c r="CB14" s="17">
        <v>0.92526354161499602</v>
      </c>
      <c r="CC14" s="17">
        <v>6.8668504219095297E-3</v>
      </c>
      <c r="CD14" s="17">
        <v>0</v>
      </c>
      <c r="CE14" s="5">
        <v>1.25022059447631E-8</v>
      </c>
      <c r="CF14" s="17">
        <v>5.2332679662913202E-3</v>
      </c>
      <c r="CG14" s="17">
        <v>2.1673551294465798</v>
      </c>
      <c r="CH14" s="17">
        <v>1.99396654266439</v>
      </c>
      <c r="CI14" s="17">
        <v>0.17338858678218799</v>
      </c>
      <c r="CJ14" s="17">
        <v>2.64528480960333E-3</v>
      </c>
      <c r="CK14" s="17">
        <v>0</v>
      </c>
      <c r="CL14" s="17">
        <v>2.55925505822957E-2</v>
      </c>
      <c r="CM14" s="17">
        <v>6.1357815660532302E-3</v>
      </c>
      <c r="CN14" s="17">
        <v>0.16622521778909399</v>
      </c>
      <c r="CO14" s="17">
        <v>3.4683513616296499E-2</v>
      </c>
      <c r="CP14" s="17">
        <v>2.4956178838935798E-2</v>
      </c>
      <c r="CQ14" s="17">
        <v>0.66490055060434095</v>
      </c>
      <c r="CR14" s="17">
        <v>2.3827851312356301E-3</v>
      </c>
      <c r="CS14" s="17">
        <v>5.9237570065642604E-3</v>
      </c>
      <c r="CT14" s="17">
        <v>0.105012842584478</v>
      </c>
      <c r="CU14" s="17">
        <v>1.85618729366116E-4</v>
      </c>
      <c r="CV14" s="17">
        <v>4.5805644140941402</v>
      </c>
      <c r="CW14" s="17">
        <v>1.60513882234454</v>
      </c>
      <c r="CX14" s="17">
        <v>0</v>
      </c>
      <c r="CY14" s="17">
        <v>0</v>
      </c>
      <c r="CZ14" s="17">
        <v>0.13413193355456701</v>
      </c>
      <c r="DA14" s="17">
        <v>7.1898958831171098E-3</v>
      </c>
      <c r="DB14" s="17">
        <v>0</v>
      </c>
      <c r="DC14" s="17">
        <v>6.4709052067659796</v>
      </c>
      <c r="DD14" s="17">
        <v>6.8365062837734301E-3</v>
      </c>
      <c r="DE14" s="17">
        <v>0.20607770847021201</v>
      </c>
      <c r="DG14" s="26">
        <f t="shared" si="0"/>
        <v>1.0126363213362766</v>
      </c>
      <c r="DH14" s="25">
        <f t="shared" si="1"/>
        <v>7.9999961578216192E-3</v>
      </c>
      <c r="DI14" s="25">
        <f t="shared" si="2"/>
        <v>1.9247006596827983E-2</v>
      </c>
      <c r="DJ14" s="40">
        <f t="shared" si="3"/>
        <v>1.3385936197815076E-7</v>
      </c>
      <c r="DK14" s="40"/>
      <c r="DL14" s="40">
        <f t="shared" si="4"/>
        <v>-4.1443352576323615E-7</v>
      </c>
      <c r="DM14" s="40">
        <f t="shared" si="5"/>
        <v>-1.6635638300806333E-7</v>
      </c>
      <c r="DN14" s="40">
        <f t="shared" si="6"/>
        <v>-2.8452606224113019E-7</v>
      </c>
      <c r="DO14" s="40">
        <f t="shared" si="7"/>
        <v>6.8639931992323052E-7</v>
      </c>
      <c r="DP14" s="40">
        <f t="shared" si="8"/>
        <v>-8.8586364836753071E-8</v>
      </c>
      <c r="DQ14" s="72">
        <f t="shared" si="9"/>
        <v>1.1942257578797691E-3</v>
      </c>
      <c r="DR14" s="72">
        <f t="shared" si="10"/>
        <v>8.615602801823646E-6</v>
      </c>
      <c r="DS14" s="72">
        <f t="shared" si="11"/>
        <v>9.6048902826864754E-4</v>
      </c>
      <c r="DT14" s="72">
        <f t="shared" si="12"/>
        <v>1.5155213665278368E-4</v>
      </c>
      <c r="DU14" s="72">
        <f t="shared" si="13"/>
        <v>2.7503223111737098E-6</v>
      </c>
      <c r="DV14" s="72">
        <f t="shared" si="14"/>
        <v>-1.0099008967668262E-5</v>
      </c>
      <c r="DW14" s="72">
        <f t="shared" si="15"/>
        <v>-3.3637176245918114E-6</v>
      </c>
      <c r="DX14" s="72">
        <f t="shared" si="16"/>
        <v>-4.2939375473124692E-6</v>
      </c>
      <c r="DY14" s="72">
        <f t="shared" si="17"/>
        <v>-2.1985154036203609E-6</v>
      </c>
      <c r="DZ14" s="72">
        <f t="shared" si="18"/>
        <v>8.6623607524527761E-4</v>
      </c>
      <c r="EA14" s="72">
        <f t="shared" si="19"/>
        <v>-1.6612031194132772E-6</v>
      </c>
      <c r="EB14" s="72">
        <f t="shared" si="20"/>
        <v>-6.337384579917998E-6</v>
      </c>
      <c r="EC14" s="72">
        <f t="shared" si="21"/>
        <v>-5.4143544384924687E-6</v>
      </c>
      <c r="ED14" s="72">
        <f t="shared" si="22"/>
        <v>-2.3232966525462761E-6</v>
      </c>
      <c r="EE14" s="72">
        <f t="shared" si="23"/>
        <v>-2.2972252002732645E-4</v>
      </c>
      <c r="EF14" s="72">
        <f t="shared" si="24"/>
        <v>1.2745447365983625E-7</v>
      </c>
      <c r="EG14" s="72">
        <f t="shared" si="25"/>
        <v>2.6814333679948824E-7</v>
      </c>
      <c r="EH14" s="40">
        <f t="shared" si="26"/>
        <v>-7.411930686064408E-7</v>
      </c>
      <c r="EI14" s="69">
        <f t="shared" si="27"/>
        <v>-9.2221034268706007E-5</v>
      </c>
      <c r="EJ14" s="40">
        <f t="shared" si="28"/>
        <v>2.9711456468530466E-4</v>
      </c>
      <c r="EK14" s="40">
        <f t="shared" si="29"/>
        <v>-7.4325323787508957E-7</v>
      </c>
      <c r="EL14" s="40">
        <f t="shared" si="30"/>
        <v>-2.8248249070567041E-6</v>
      </c>
      <c r="EM14" s="69">
        <f t="shared" si="31"/>
        <v>5.048962975881848E-6</v>
      </c>
      <c r="EN14" s="40">
        <f t="shared" si="32"/>
        <v>-6.7740432040880316E-7</v>
      </c>
      <c r="EO14" s="40">
        <f t="shared" si="33"/>
        <v>-7.3630910818048266E-7</v>
      </c>
      <c r="EP14" s="40"/>
      <c r="EQ14" s="40"/>
      <c r="ER14" s="40"/>
      <c r="ES14" s="40"/>
    </row>
    <row r="15" spans="1:149" x14ac:dyDescent="0.25">
      <c r="A15" s="15" t="s">
        <v>185</v>
      </c>
      <c r="B15" s="15">
        <v>6.5566598200000001</v>
      </c>
      <c r="C15" s="15"/>
      <c r="D15" s="15">
        <v>63.116147079999998</v>
      </c>
      <c r="E15" s="15">
        <v>1.21633115</v>
      </c>
      <c r="F15" s="15">
        <v>1.1190246699999999</v>
      </c>
      <c r="G15" s="15">
        <v>2.7114392199999999</v>
      </c>
      <c r="H15" s="15">
        <v>3.2190358400000001</v>
      </c>
      <c r="I15" s="15"/>
      <c r="J15" s="17" t="s">
        <v>185</v>
      </c>
      <c r="K15" s="17">
        <v>0</v>
      </c>
      <c r="L15" s="17">
        <v>3.5753608073954002E-2</v>
      </c>
      <c r="M15" s="17">
        <v>3.2480953897545701E-3</v>
      </c>
      <c r="N15" s="17">
        <v>1.72163116996908E-2</v>
      </c>
      <c r="O15" s="17">
        <v>1.72163116996908E-2</v>
      </c>
      <c r="P15" s="17">
        <v>5.1130518298913602E-2</v>
      </c>
      <c r="Q15" s="17">
        <v>0</v>
      </c>
      <c r="R15" s="5">
        <v>4.9270856550758602E-6</v>
      </c>
      <c r="S15" s="5">
        <v>2.4055731741596199E-5</v>
      </c>
      <c r="T15" s="17">
        <v>8.3315706730333894E-3</v>
      </c>
      <c r="U15" s="5">
        <v>4.6775081214879001E-6</v>
      </c>
      <c r="V15" s="17">
        <v>1.7806971565649699E-3</v>
      </c>
      <c r="W15" s="17">
        <v>1.6373457563782399E-4</v>
      </c>
      <c r="X15" s="17">
        <v>1.00354276139927E-4</v>
      </c>
      <c r="Y15" s="17">
        <v>7.5563527276354805E-2</v>
      </c>
      <c r="Z15" s="5">
        <v>1.62034657759993E-9</v>
      </c>
      <c r="AA15" s="5">
        <v>6.48140081681244E-9</v>
      </c>
      <c r="AB15" s="17">
        <v>6.5566591511103001</v>
      </c>
      <c r="AC15" s="17">
        <v>9.7306470896233899E-2</v>
      </c>
      <c r="AD15" s="17">
        <v>0.51926230482205904</v>
      </c>
      <c r="AE15" s="17">
        <v>0.15367671522346599</v>
      </c>
      <c r="AF15" s="17">
        <v>1.40057007115417E-2</v>
      </c>
      <c r="AG15" s="17">
        <v>0.37314499468134898</v>
      </c>
      <c r="AH15" s="17">
        <v>5.8933308310873699E-2</v>
      </c>
      <c r="AI15" s="17">
        <v>0.31505387839382198</v>
      </c>
      <c r="AJ15" s="17">
        <v>2.3861704177747601E-3</v>
      </c>
      <c r="AK15" s="17">
        <v>5.4982038299905701E-2</v>
      </c>
      <c r="AL15" s="17">
        <v>7.7189879472929998E-4</v>
      </c>
      <c r="AM15" s="17">
        <v>0</v>
      </c>
      <c r="AN15" s="17">
        <v>0</v>
      </c>
      <c r="AO15" s="17">
        <v>7.5114663533898798E-2</v>
      </c>
      <c r="AP15" s="17">
        <v>7.5114663533898798E-2</v>
      </c>
      <c r="AQ15" s="17">
        <v>0</v>
      </c>
      <c r="AR15" s="17">
        <v>0</v>
      </c>
      <c r="AS15" s="17">
        <v>8.98107493584549E-3</v>
      </c>
      <c r="AT15" s="5">
        <v>1.35648329413735E-8</v>
      </c>
      <c r="AU15" s="5">
        <v>2.6193997339936102E-8</v>
      </c>
      <c r="AV15" s="17">
        <v>0.50492876844304102</v>
      </c>
      <c r="AW15" s="17">
        <v>1.11223418710626E-2</v>
      </c>
      <c r="AX15" s="17">
        <v>1.73912807216058E-3</v>
      </c>
      <c r="AY15" s="17">
        <v>0</v>
      </c>
      <c r="AZ15" s="17">
        <v>0.96047185978060701</v>
      </c>
      <c r="BA15" s="17">
        <v>4.7272001942271899E-3</v>
      </c>
      <c r="BB15" s="5">
        <v>1.67855895985934E-5</v>
      </c>
      <c r="BC15" s="17">
        <v>1.23093051582642E-4</v>
      </c>
      <c r="BD15" s="5">
        <v>1.18908024272888E-6</v>
      </c>
      <c r="BE15" s="5">
        <v>2.4141704283029299E-6</v>
      </c>
      <c r="BF15" s="17">
        <v>0</v>
      </c>
      <c r="BG15" s="17">
        <v>0</v>
      </c>
      <c r="BH15" s="17">
        <v>5.5013609643810198E-2</v>
      </c>
      <c r="BI15" s="17">
        <v>2.15378476275511E-2</v>
      </c>
      <c r="BJ15" s="17">
        <v>3.9207322651939699E-4</v>
      </c>
      <c r="BK15" s="17">
        <v>3.7669626371688198E-4</v>
      </c>
      <c r="BL15" s="17">
        <v>3.2597119992063299</v>
      </c>
      <c r="BM15" s="17">
        <v>56.804518191989501</v>
      </c>
      <c r="BN15" s="17">
        <v>5.8066826422394504</v>
      </c>
      <c r="BO15" s="17">
        <v>63.116129602671997</v>
      </c>
      <c r="BP15" s="17">
        <v>0</v>
      </c>
      <c r="BQ15" s="17">
        <v>6.2868477532146097E-2</v>
      </c>
      <c r="BR15" s="17">
        <v>0</v>
      </c>
      <c r="BS15" s="17">
        <v>4.9828950270341702E-3</v>
      </c>
      <c r="BT15" s="5">
        <v>9.6823826716711501E-6</v>
      </c>
      <c r="BU15" s="5">
        <v>3.2337822746187299E-5</v>
      </c>
      <c r="BV15" s="5">
        <v>2.68942661088972E-5</v>
      </c>
      <c r="BW15" s="17">
        <v>1.04906618826369E-3</v>
      </c>
      <c r="BX15" s="17">
        <v>6.7313795973257898E-4</v>
      </c>
      <c r="BY15" s="17">
        <v>0.526336478876965</v>
      </c>
      <c r="BZ15" s="17">
        <v>6.5354312516190099E-3</v>
      </c>
      <c r="CA15" s="17">
        <v>4.2072339159046901E-3</v>
      </c>
      <c r="CB15" s="17">
        <v>0.51926239410925001</v>
      </c>
      <c r="CC15" s="17">
        <v>3.8537070167606298E-3</v>
      </c>
      <c r="CD15" s="17">
        <v>0</v>
      </c>
      <c r="CE15" s="5">
        <v>7.0161638475062902E-9</v>
      </c>
      <c r="CF15" s="17">
        <v>2.9369324889631102E-3</v>
      </c>
      <c r="CG15" s="17">
        <v>1.21633033815153</v>
      </c>
      <c r="CH15" s="17">
        <v>1.1190238672552999</v>
      </c>
      <c r="CI15" s="17">
        <v>9.7306470896233899E-2</v>
      </c>
      <c r="CJ15" s="17">
        <v>1.4845472422934599E-3</v>
      </c>
      <c r="CK15" s="17">
        <v>0</v>
      </c>
      <c r="CL15" s="17">
        <v>1.43626781747934E-2</v>
      </c>
      <c r="CM15" s="17">
        <v>3.44342465979926E-3</v>
      </c>
      <c r="CN15" s="17">
        <v>9.3286464502830097E-2</v>
      </c>
      <c r="CO15" s="17">
        <v>1.9464561252666199E-2</v>
      </c>
      <c r="CP15" s="17">
        <v>1.4005533490963701E-2</v>
      </c>
      <c r="CQ15" s="17">
        <v>0.37314550505133998</v>
      </c>
      <c r="CR15" s="17">
        <v>1.18532343246416E-3</v>
      </c>
      <c r="CS15" s="17">
        <v>3.3244356994438801E-3</v>
      </c>
      <c r="CT15" s="17">
        <v>5.8933709000920403E-2</v>
      </c>
      <c r="CU15" s="17">
        <v>1.0417143801980799E-4</v>
      </c>
      <c r="CV15" s="17">
        <v>2.7114407544216399</v>
      </c>
      <c r="CW15" s="17">
        <v>0.79849586179202703</v>
      </c>
      <c r="CX15" s="17">
        <v>0</v>
      </c>
      <c r="CY15" s="17">
        <v>0</v>
      </c>
      <c r="CZ15" s="17">
        <v>6.6725702078186899E-2</v>
      </c>
      <c r="DA15" s="17">
        <v>3.5767560451039101E-3</v>
      </c>
      <c r="DB15" s="17">
        <v>0</v>
      </c>
      <c r="DC15" s="17">
        <v>3.2190347834234401</v>
      </c>
      <c r="DD15" s="17">
        <v>3.4009223435793102E-3</v>
      </c>
      <c r="DE15" s="17">
        <v>0.102515982379613</v>
      </c>
      <c r="DG15" s="26">
        <f t="shared" si="0"/>
        <v>1.0126364635736025</v>
      </c>
      <c r="DH15" s="25">
        <f t="shared" si="1"/>
        <v>7.9999957478645058E-3</v>
      </c>
      <c r="DI15" s="25">
        <f t="shared" si="2"/>
        <v>1.924699575924E-2</v>
      </c>
      <c r="DJ15" s="40">
        <f t="shared" si="3"/>
        <v>-1.0201683760266197E-7</v>
      </c>
      <c r="DK15" s="40"/>
      <c r="DL15" s="40">
        <f t="shared" si="4"/>
        <v>-2.7690739706725266E-7</v>
      </c>
      <c r="DM15" s="40">
        <f t="shared" si="5"/>
        <v>-6.6745677770887222E-7</v>
      </c>
      <c r="DN15" s="40">
        <f t="shared" si="6"/>
        <v>-7.173610390965027E-7</v>
      </c>
      <c r="DO15" s="40">
        <f t="shared" si="7"/>
        <v>5.6590670690763925E-7</v>
      </c>
      <c r="DP15" s="40">
        <f t="shared" si="8"/>
        <v>-3.2822764720172466E-7</v>
      </c>
      <c r="DQ15" s="72">
        <f t="shared" si="9"/>
        <v>1.1987981750772013E-3</v>
      </c>
      <c r="DR15" s="72">
        <f t="shared" si="10"/>
        <v>5.6878317741505282E-6</v>
      </c>
      <c r="DS15" s="72">
        <f t="shared" si="11"/>
        <v>9.6961081169778503E-4</v>
      </c>
      <c r="DT15" s="72">
        <f t="shared" si="12"/>
        <v>1.453506188846668E-4</v>
      </c>
      <c r="DU15" s="72">
        <f t="shared" si="13"/>
        <v>-2.4892763339176387E-6</v>
      </c>
      <c r="DV15" s="72">
        <f t="shared" si="14"/>
        <v>-6.5838746132863131E-6</v>
      </c>
      <c r="DW15" s="72">
        <f t="shared" si="15"/>
        <v>-2.9569297813318802E-6</v>
      </c>
      <c r="DX15" s="72">
        <f t="shared" si="16"/>
        <v>1.8015262118028125E-6</v>
      </c>
      <c r="DY15" s="72">
        <f t="shared" si="17"/>
        <v>4.1779970455092428E-6</v>
      </c>
      <c r="DZ15" s="72">
        <f t="shared" si="18"/>
        <v>8.6598808649117245E-4</v>
      </c>
      <c r="EA15" s="72">
        <f t="shared" si="19"/>
        <v>-3.5752725965219358E-6</v>
      </c>
      <c r="EB15" s="72">
        <f t="shared" si="20"/>
        <v>-4.3510763364960736E-6</v>
      </c>
      <c r="EC15" s="72">
        <f t="shared" si="21"/>
        <v>4.7024864593082653E-6</v>
      </c>
      <c r="ED15" s="72">
        <f t="shared" si="22"/>
        <v>-1.7155397212237009E-6</v>
      </c>
      <c r="EE15" s="72">
        <f t="shared" si="23"/>
        <v>-2.2944814505202444E-4</v>
      </c>
      <c r="EF15" s="72">
        <f t="shared" si="24"/>
        <v>1.2153434875455421E-7</v>
      </c>
      <c r="EG15" s="72">
        <f t="shared" si="25"/>
        <v>1.4283498392835845E-5</v>
      </c>
      <c r="EH15" s="40">
        <f t="shared" si="26"/>
        <v>3.5563691957918129E-6</v>
      </c>
      <c r="EI15" s="69">
        <f t="shared" si="27"/>
        <v>-8.9399459519037515E-5</v>
      </c>
      <c r="EJ15" s="40">
        <f t="shared" si="28"/>
        <v>2.9197824578964116E-4</v>
      </c>
      <c r="EK15" s="40">
        <f t="shared" si="29"/>
        <v>-1.2381140271702667E-5</v>
      </c>
      <c r="EL15" s="40">
        <f t="shared" si="30"/>
        <v>2.0142333911698684E-5</v>
      </c>
      <c r="EM15" s="69">
        <f t="shared" si="31"/>
        <v>1.7300389952520043E-5</v>
      </c>
      <c r="EN15" s="40">
        <f t="shared" si="32"/>
        <v>-6.934843112620494E-7</v>
      </c>
      <c r="EO15" s="40">
        <f t="shared" si="33"/>
        <v>-7.5378732775720666E-7</v>
      </c>
      <c r="EP15" s="40"/>
      <c r="EQ15" s="40"/>
      <c r="ER15" s="40"/>
      <c r="ES15" s="40"/>
    </row>
    <row r="16" spans="1:149" x14ac:dyDescent="0.25">
      <c r="A16" s="15" t="s">
        <v>186</v>
      </c>
      <c r="B16" s="15"/>
      <c r="C16" s="15"/>
      <c r="D16" s="15"/>
      <c r="E16" s="15"/>
      <c r="F16" s="15"/>
      <c r="G16" s="15"/>
      <c r="H16" s="15"/>
      <c r="I16" s="15"/>
      <c r="R16" s="5"/>
      <c r="U16" s="5"/>
      <c r="Z16" s="5"/>
      <c r="AA16" s="5"/>
      <c r="AT16" s="5"/>
      <c r="AU16" s="5"/>
      <c r="BD16" s="5"/>
      <c r="BE16" s="5"/>
      <c r="CE16" s="5"/>
      <c r="DG16" s="26" t="e">
        <f t="shared" si="0"/>
        <v>#DIV/0!</v>
      </c>
      <c r="DH16" s="25" t="e">
        <f t="shared" si="1"/>
        <v>#DIV/0!</v>
      </c>
      <c r="DI16" s="25" t="e">
        <f t="shared" si="2"/>
        <v>#DIV/0!</v>
      </c>
      <c r="DJ16" s="40">
        <f t="shared" si="3"/>
        <v>0</v>
      </c>
      <c r="DK16" s="40"/>
      <c r="DL16" s="40">
        <f t="shared" si="4"/>
        <v>0</v>
      </c>
      <c r="DM16" s="40">
        <f t="shared" si="5"/>
        <v>0</v>
      </c>
      <c r="DN16" s="40">
        <f t="shared" si="6"/>
        <v>0</v>
      </c>
      <c r="DO16" s="40">
        <f t="shared" si="7"/>
        <v>0</v>
      </c>
      <c r="DP16" s="40">
        <f t="shared" si="8"/>
        <v>0</v>
      </c>
      <c r="DQ16" s="72" t="e">
        <f t="shared" si="9"/>
        <v>#DIV/0!</v>
      </c>
      <c r="DR16" s="72" t="e">
        <f t="shared" si="10"/>
        <v>#DIV/0!</v>
      </c>
      <c r="DS16" s="72" t="e">
        <f t="shared" si="11"/>
        <v>#DIV/0!</v>
      </c>
      <c r="DT16" s="72" t="e">
        <f t="shared" si="12"/>
        <v>#DIV/0!</v>
      </c>
      <c r="DU16" s="72" t="e">
        <f t="shared" si="13"/>
        <v>#DIV/0!</v>
      </c>
      <c r="DV16" s="72" t="e">
        <f t="shared" si="14"/>
        <v>#DIV/0!</v>
      </c>
      <c r="DW16" s="72" t="e">
        <f t="shared" si="15"/>
        <v>#DIV/0!</v>
      </c>
      <c r="DX16" s="72" t="e">
        <f t="shared" si="16"/>
        <v>#DIV/0!</v>
      </c>
      <c r="DY16" s="72" t="e">
        <f t="shared" si="17"/>
        <v>#DIV/0!</v>
      </c>
      <c r="DZ16" s="72" t="e">
        <f t="shared" si="18"/>
        <v>#DIV/0!</v>
      </c>
      <c r="EA16" s="72" t="e">
        <f t="shared" si="19"/>
        <v>#DIV/0!</v>
      </c>
      <c r="EB16" s="72" t="e">
        <f t="shared" si="20"/>
        <v>#DIV/0!</v>
      </c>
      <c r="EC16" s="72" t="e">
        <f t="shared" si="21"/>
        <v>#DIV/0!</v>
      </c>
      <c r="ED16" s="72" t="e">
        <f t="shared" si="22"/>
        <v>#DIV/0!</v>
      </c>
      <c r="EE16" s="72" t="e">
        <f t="shared" si="23"/>
        <v>#DIV/0!</v>
      </c>
      <c r="EF16" s="72" t="e">
        <f t="shared" si="24"/>
        <v>#DIV/0!</v>
      </c>
      <c r="EG16" s="72" t="e">
        <f t="shared" si="25"/>
        <v>#DIV/0!</v>
      </c>
      <c r="EH16" s="40" t="e">
        <f t="shared" si="26"/>
        <v>#DIV/0!</v>
      </c>
      <c r="EI16" s="69" t="e">
        <f t="shared" si="27"/>
        <v>#DIV/0!</v>
      </c>
      <c r="EJ16" s="40" t="e">
        <f t="shared" si="28"/>
        <v>#DIV/0!</v>
      </c>
      <c r="EK16" s="40" t="e">
        <f t="shared" si="29"/>
        <v>#DIV/0!</v>
      </c>
      <c r="EL16" s="40" t="e">
        <f t="shared" si="30"/>
        <v>#DIV/0!</v>
      </c>
      <c r="EM16" s="69" t="e">
        <f t="shared" si="31"/>
        <v>#DIV/0!</v>
      </c>
      <c r="EN16" s="40" t="e">
        <f t="shared" si="32"/>
        <v>#DIV/0!</v>
      </c>
      <c r="EO16" s="40" t="e">
        <f t="shared" si="33"/>
        <v>#DIV/0!</v>
      </c>
      <c r="EP16" s="40"/>
      <c r="EQ16" s="40"/>
      <c r="ER16" s="40"/>
      <c r="ES16" s="40"/>
    </row>
    <row r="17" spans="1:149" x14ac:dyDescent="0.25">
      <c r="A17" s="15" t="s">
        <v>187</v>
      </c>
      <c r="B17" s="15"/>
      <c r="C17" s="15"/>
      <c r="D17" s="15"/>
      <c r="E17" s="15"/>
      <c r="F17" s="15"/>
      <c r="G17" s="15"/>
      <c r="H17" s="15"/>
      <c r="I17" s="15"/>
      <c r="R17" s="5"/>
      <c r="S17" s="5"/>
      <c r="U17" s="5"/>
      <c r="W17" s="5"/>
      <c r="X17" s="5"/>
      <c r="Z17" s="5"/>
      <c r="AA17" s="5"/>
      <c r="AL17" s="5"/>
      <c r="AT17" s="5"/>
      <c r="AU17" s="5"/>
      <c r="BB17" s="5"/>
      <c r="BC17" s="5"/>
      <c r="BD17" s="5"/>
      <c r="BE17" s="5"/>
      <c r="BJ17" s="5"/>
      <c r="BK17" s="5"/>
      <c r="BT17" s="5"/>
      <c r="BU17" s="5"/>
      <c r="BV17" s="5"/>
      <c r="CE17" s="5"/>
      <c r="CU17" s="5"/>
      <c r="DG17" s="26" t="e">
        <f t="shared" si="0"/>
        <v>#DIV/0!</v>
      </c>
      <c r="DH17" s="25" t="e">
        <f t="shared" si="1"/>
        <v>#DIV/0!</v>
      </c>
      <c r="DI17" s="25" t="e">
        <f t="shared" si="2"/>
        <v>#DIV/0!</v>
      </c>
      <c r="DJ17" s="40">
        <f t="shared" si="3"/>
        <v>0</v>
      </c>
      <c r="DK17" s="40"/>
      <c r="DL17" s="40">
        <f t="shared" si="4"/>
        <v>0</v>
      </c>
      <c r="DM17" s="40">
        <f t="shared" si="5"/>
        <v>0</v>
      </c>
      <c r="DN17" s="40">
        <f t="shared" si="6"/>
        <v>0</v>
      </c>
      <c r="DO17" s="40">
        <f t="shared" si="7"/>
        <v>0</v>
      </c>
      <c r="DP17" s="40">
        <f t="shared" si="8"/>
        <v>0</v>
      </c>
      <c r="DQ17" s="72" t="e">
        <f t="shared" si="9"/>
        <v>#DIV/0!</v>
      </c>
      <c r="DR17" s="72" t="e">
        <f t="shared" si="10"/>
        <v>#DIV/0!</v>
      </c>
      <c r="DS17" s="72" t="e">
        <f t="shared" si="11"/>
        <v>#DIV/0!</v>
      </c>
      <c r="DT17" s="72" t="e">
        <f t="shared" si="12"/>
        <v>#DIV/0!</v>
      </c>
      <c r="DU17" s="72" t="e">
        <f t="shared" si="13"/>
        <v>#DIV/0!</v>
      </c>
      <c r="DV17" s="72" t="e">
        <f t="shared" si="14"/>
        <v>#DIV/0!</v>
      </c>
      <c r="DW17" s="72" t="e">
        <f t="shared" si="15"/>
        <v>#DIV/0!</v>
      </c>
      <c r="DX17" s="72" t="e">
        <f t="shared" si="16"/>
        <v>#DIV/0!</v>
      </c>
      <c r="DY17" s="72" t="e">
        <f t="shared" si="17"/>
        <v>#DIV/0!</v>
      </c>
      <c r="DZ17" s="72" t="e">
        <f t="shared" si="18"/>
        <v>#DIV/0!</v>
      </c>
      <c r="EA17" s="72" t="e">
        <f t="shared" si="19"/>
        <v>#DIV/0!</v>
      </c>
      <c r="EB17" s="72" t="e">
        <f t="shared" si="20"/>
        <v>#DIV/0!</v>
      </c>
      <c r="EC17" s="72" t="e">
        <f t="shared" si="21"/>
        <v>#DIV/0!</v>
      </c>
      <c r="ED17" s="72" t="e">
        <f t="shared" si="22"/>
        <v>#DIV/0!</v>
      </c>
      <c r="EE17" s="72" t="e">
        <f t="shared" si="23"/>
        <v>#DIV/0!</v>
      </c>
      <c r="EF17" s="72" t="e">
        <f t="shared" si="24"/>
        <v>#DIV/0!</v>
      </c>
      <c r="EG17" s="72" t="e">
        <f t="shared" si="25"/>
        <v>#DIV/0!</v>
      </c>
      <c r="EH17" s="40" t="e">
        <f t="shared" si="26"/>
        <v>#DIV/0!</v>
      </c>
      <c r="EI17" s="69" t="e">
        <f t="shared" si="27"/>
        <v>#DIV/0!</v>
      </c>
      <c r="EJ17" s="40" t="e">
        <f t="shared" si="28"/>
        <v>#DIV/0!</v>
      </c>
      <c r="EK17" s="40" t="e">
        <f t="shared" si="29"/>
        <v>#DIV/0!</v>
      </c>
      <c r="EL17" s="40" t="e">
        <f t="shared" si="30"/>
        <v>#DIV/0!</v>
      </c>
      <c r="EM17" s="69" t="e">
        <f t="shared" si="31"/>
        <v>#DIV/0!</v>
      </c>
      <c r="EN17" s="40" t="e">
        <f t="shared" si="32"/>
        <v>#DIV/0!</v>
      </c>
      <c r="EO17" s="40" t="e">
        <f t="shared" si="33"/>
        <v>#DIV/0!</v>
      </c>
      <c r="EP17" s="40"/>
      <c r="EQ17" s="40"/>
      <c r="ER17" s="40"/>
      <c r="ES17" s="40"/>
    </row>
    <row r="18" spans="1:149" x14ac:dyDescent="0.25">
      <c r="A18" s="15" t="s">
        <v>188</v>
      </c>
      <c r="B18" s="15"/>
      <c r="C18" s="15"/>
      <c r="D18" s="15"/>
      <c r="E18" s="15"/>
      <c r="F18" s="15"/>
      <c r="G18" s="15"/>
      <c r="H18" s="15"/>
      <c r="I18" s="15"/>
      <c r="Z18" s="5"/>
      <c r="AA18" s="5"/>
      <c r="AT18" s="5"/>
      <c r="AU18" s="5"/>
      <c r="CE18" s="5"/>
      <c r="DG18" s="26" t="e">
        <f t="shared" si="0"/>
        <v>#DIV/0!</v>
      </c>
      <c r="DH18" s="25" t="e">
        <f t="shared" si="1"/>
        <v>#DIV/0!</v>
      </c>
      <c r="DI18" s="25" t="e">
        <f t="shared" si="2"/>
        <v>#DIV/0!</v>
      </c>
      <c r="DJ18" s="40">
        <f t="shared" si="3"/>
        <v>0</v>
      </c>
      <c r="DK18" s="40"/>
      <c r="DL18" s="40">
        <f t="shared" si="4"/>
        <v>0</v>
      </c>
      <c r="DM18" s="40">
        <f t="shared" si="5"/>
        <v>0</v>
      </c>
      <c r="DN18" s="40">
        <f t="shared" si="6"/>
        <v>0</v>
      </c>
      <c r="DO18" s="40">
        <f t="shared" si="7"/>
        <v>0</v>
      </c>
      <c r="DP18" s="40">
        <f t="shared" si="8"/>
        <v>0</v>
      </c>
      <c r="DQ18" s="72" t="e">
        <f t="shared" si="9"/>
        <v>#DIV/0!</v>
      </c>
      <c r="DR18" s="72" t="e">
        <f t="shared" si="10"/>
        <v>#DIV/0!</v>
      </c>
      <c r="DS18" s="72" t="e">
        <f t="shared" si="11"/>
        <v>#DIV/0!</v>
      </c>
      <c r="DT18" s="72" t="e">
        <f t="shared" si="12"/>
        <v>#DIV/0!</v>
      </c>
      <c r="DU18" s="72" t="e">
        <f t="shared" si="13"/>
        <v>#DIV/0!</v>
      </c>
      <c r="DV18" s="72" t="e">
        <f t="shared" si="14"/>
        <v>#DIV/0!</v>
      </c>
      <c r="DW18" s="72" t="e">
        <f t="shared" si="15"/>
        <v>#DIV/0!</v>
      </c>
      <c r="DX18" s="72" t="e">
        <f t="shared" si="16"/>
        <v>#DIV/0!</v>
      </c>
      <c r="DY18" s="72" t="e">
        <f t="shared" si="17"/>
        <v>#DIV/0!</v>
      </c>
      <c r="DZ18" s="72" t="e">
        <f t="shared" si="18"/>
        <v>#DIV/0!</v>
      </c>
      <c r="EA18" s="72" t="e">
        <f t="shared" si="19"/>
        <v>#DIV/0!</v>
      </c>
      <c r="EB18" s="72" t="e">
        <f t="shared" si="20"/>
        <v>#DIV/0!</v>
      </c>
      <c r="EC18" s="72" t="e">
        <f t="shared" si="21"/>
        <v>#DIV/0!</v>
      </c>
      <c r="ED18" s="72" t="e">
        <f t="shared" si="22"/>
        <v>#DIV/0!</v>
      </c>
      <c r="EE18" s="72" t="e">
        <f t="shared" si="23"/>
        <v>#DIV/0!</v>
      </c>
      <c r="EF18" s="72" t="e">
        <f t="shared" si="24"/>
        <v>#DIV/0!</v>
      </c>
      <c r="EG18" s="72" t="e">
        <f t="shared" si="25"/>
        <v>#DIV/0!</v>
      </c>
      <c r="EH18" s="40" t="e">
        <f t="shared" si="26"/>
        <v>#DIV/0!</v>
      </c>
      <c r="EI18" s="69" t="e">
        <f t="shared" si="27"/>
        <v>#DIV/0!</v>
      </c>
      <c r="EJ18" s="40" t="e">
        <f t="shared" si="28"/>
        <v>#DIV/0!</v>
      </c>
      <c r="EK18" s="40" t="e">
        <f t="shared" si="29"/>
        <v>#DIV/0!</v>
      </c>
      <c r="EL18" s="40" t="e">
        <f t="shared" si="30"/>
        <v>#DIV/0!</v>
      </c>
      <c r="EM18" s="69" t="e">
        <f t="shared" si="31"/>
        <v>#DIV/0!</v>
      </c>
      <c r="EN18" s="40" t="e">
        <f t="shared" si="32"/>
        <v>#DIV/0!</v>
      </c>
      <c r="EO18" s="40" t="e">
        <f t="shared" si="33"/>
        <v>#DIV/0!</v>
      </c>
      <c r="EP18" s="40"/>
      <c r="EQ18" s="40"/>
      <c r="ER18" s="40"/>
      <c r="ES18" s="40"/>
    </row>
    <row r="19" spans="1:149" x14ac:dyDescent="0.25">
      <c r="A19" s="15" t="s">
        <v>189</v>
      </c>
      <c r="B19" s="15">
        <v>1449.5735354000001</v>
      </c>
      <c r="C19" s="15"/>
      <c r="D19" s="15">
        <v>12210.185588</v>
      </c>
      <c r="E19" s="15">
        <v>247.79012384999999</v>
      </c>
      <c r="F19" s="15">
        <v>227.96691372000001</v>
      </c>
      <c r="G19" s="15">
        <v>554.04833587999997</v>
      </c>
      <c r="H19" s="15">
        <v>648.91069588000005</v>
      </c>
      <c r="I19" s="15"/>
      <c r="J19" s="17" t="s">
        <v>189</v>
      </c>
      <c r="K19" s="17">
        <v>0</v>
      </c>
      <c r="L19" s="17">
        <v>7.2073855213978799</v>
      </c>
      <c r="M19" s="17">
        <v>0.65476502980253104</v>
      </c>
      <c r="N19" s="17">
        <v>3.47054676776271</v>
      </c>
      <c r="O19" s="17">
        <v>3.47054676776271</v>
      </c>
      <c r="P19" s="17">
        <v>10.307162523181599</v>
      </c>
      <c r="Q19" s="17">
        <v>0</v>
      </c>
      <c r="R19" s="17">
        <v>1.0037368218059101E-3</v>
      </c>
      <c r="S19" s="17">
        <v>4.9006019426026601E-3</v>
      </c>
      <c r="T19" s="17">
        <v>1.6795323342317099</v>
      </c>
      <c r="U19" s="17">
        <v>9.5290085304518702E-4</v>
      </c>
      <c r="V19" s="17">
        <v>0.35896549180411202</v>
      </c>
      <c r="W19" s="17">
        <v>3.3356113369378902E-2</v>
      </c>
      <c r="X19" s="17">
        <v>2.0444067488990601E-2</v>
      </c>
      <c r="Y19" s="17">
        <v>15.232481689974501</v>
      </c>
      <c r="Z19" s="5">
        <v>3.3009708720933402E-7</v>
      </c>
      <c r="AA19" s="5">
        <v>1.32038923339781E-6</v>
      </c>
      <c r="AB19" s="17">
        <v>1449.57345600026</v>
      </c>
      <c r="AC19" s="17">
        <v>19.823197987621</v>
      </c>
      <c r="AD19" s="17">
        <v>105.78368929545699</v>
      </c>
      <c r="AE19" s="17">
        <v>31.3069120894856</v>
      </c>
      <c r="AF19" s="17">
        <v>2.85323417053853</v>
      </c>
      <c r="AG19" s="17">
        <v>76.016941614224194</v>
      </c>
      <c r="AH19" s="17">
        <v>12.0058804384993</v>
      </c>
      <c r="AI19" s="17">
        <v>63.510163172055996</v>
      </c>
      <c r="AJ19" s="17">
        <v>0.48101495716550802</v>
      </c>
      <c r="AK19" s="17">
        <v>11.0835629827535</v>
      </c>
      <c r="AL19" s="17">
        <v>0.15560321740286101</v>
      </c>
      <c r="AM19" s="17">
        <v>0</v>
      </c>
      <c r="AN19" s="17">
        <v>0</v>
      </c>
      <c r="AO19" s="17">
        <v>15.1420311064385</v>
      </c>
      <c r="AP19" s="17">
        <v>15.1420311064385</v>
      </c>
      <c r="AQ19" s="17">
        <v>0</v>
      </c>
      <c r="AR19" s="17">
        <v>0</v>
      </c>
      <c r="AS19" s="17">
        <v>1.81045966874063</v>
      </c>
      <c r="AT19" s="5">
        <v>2.76340083655359E-6</v>
      </c>
      <c r="AU19" s="5">
        <v>5.3362587650437597E-6</v>
      </c>
      <c r="AV19" s="17">
        <v>97.681448598687098</v>
      </c>
      <c r="AW19" s="17">
        <v>2.2420962574365801</v>
      </c>
      <c r="AX19" s="17">
        <v>0.35058144094979499</v>
      </c>
      <c r="AY19" s="17">
        <v>0</v>
      </c>
      <c r="AZ19" s="17">
        <v>193.61677238571701</v>
      </c>
      <c r="BA19" s="17">
        <v>0.95292659383854394</v>
      </c>
      <c r="BB19" s="17">
        <v>3.41950655401048E-3</v>
      </c>
      <c r="BC19" s="17">
        <v>2.5076341602870401E-2</v>
      </c>
      <c r="BD19" s="17">
        <v>2.4223675879781899E-4</v>
      </c>
      <c r="BE19" s="17">
        <v>4.9181520238981004E-4</v>
      </c>
      <c r="BF19" s="17">
        <v>0</v>
      </c>
      <c r="BG19" s="17">
        <v>0</v>
      </c>
      <c r="BH19" s="17">
        <v>11.0899370583181</v>
      </c>
      <c r="BI19" s="17">
        <v>4.3876793665459601</v>
      </c>
      <c r="BJ19" s="17">
        <v>7.9872768583034298E-2</v>
      </c>
      <c r="BK19" s="17">
        <v>7.6740536143123997E-2</v>
      </c>
      <c r="BL19" s="17">
        <v>657.11072929887496</v>
      </c>
      <c r="BM19" s="17">
        <v>10989.1636286005</v>
      </c>
      <c r="BN19" s="17">
        <v>1123.33648236864</v>
      </c>
      <c r="BO19" s="17">
        <v>12210.1815595678</v>
      </c>
      <c r="BP19" s="17">
        <v>0</v>
      </c>
      <c r="BQ19" s="17">
        <v>12.673388483376</v>
      </c>
      <c r="BR19" s="17">
        <v>0</v>
      </c>
      <c r="BS19" s="17">
        <v>1.0050497625872299</v>
      </c>
      <c r="BT19" s="17">
        <v>1.97248390776037E-3</v>
      </c>
      <c r="BU19" s="17">
        <v>6.5879513861891396E-3</v>
      </c>
      <c r="BV19" s="17">
        <v>5.47876780609467E-3</v>
      </c>
      <c r="BW19" s="17">
        <v>0.21229404548620101</v>
      </c>
      <c r="BX19" s="17">
        <v>0.13713108974464899</v>
      </c>
      <c r="BY19" s="17">
        <v>106.10186914627501</v>
      </c>
      <c r="BZ19" s="17">
        <v>1.3313935300958399</v>
      </c>
      <c r="CA19" s="17">
        <v>0.85709512470995397</v>
      </c>
      <c r="CB19" s="17">
        <v>105.783774327728</v>
      </c>
      <c r="CC19" s="17">
        <v>0.785075212387771</v>
      </c>
      <c r="CD19" s="17">
        <v>0</v>
      </c>
      <c r="CE19" s="5">
        <v>1.4293537935481701E-6</v>
      </c>
      <c r="CF19" s="17">
        <v>0.59830999090593395</v>
      </c>
      <c r="CG19" s="17">
        <v>247.79006431681799</v>
      </c>
      <c r="CH19" s="17">
        <v>227.96686632919699</v>
      </c>
      <c r="CI19" s="17">
        <v>19.823197987621</v>
      </c>
      <c r="CJ19" s="17">
        <v>0.30243056858303402</v>
      </c>
      <c r="CK19" s="17">
        <v>0</v>
      </c>
      <c r="CL19" s="17">
        <v>2.9259542706283699</v>
      </c>
      <c r="CM19" s="17">
        <v>0.701493197727034</v>
      </c>
      <c r="CN19" s="17">
        <v>19.004257542617999</v>
      </c>
      <c r="CO19" s="17">
        <v>3.96530492049581</v>
      </c>
      <c r="CP19" s="17">
        <v>2.8531995920346902</v>
      </c>
      <c r="CQ19" s="17">
        <v>76.0170221391447</v>
      </c>
      <c r="CR19" s="17">
        <v>0.238948447853881</v>
      </c>
      <c r="CS19" s="17">
        <v>0.67725196460479398</v>
      </c>
      <c r="CT19" s="17">
        <v>12.0059513350639</v>
      </c>
      <c r="CU19" s="17">
        <v>2.1221522724692299E-2</v>
      </c>
      <c r="CV19" s="17">
        <v>554.04831480590997</v>
      </c>
      <c r="CW19" s="17">
        <v>160.96547220177001</v>
      </c>
      <c r="CX19" s="17">
        <v>0</v>
      </c>
      <c r="CY19" s="17">
        <v>0</v>
      </c>
      <c r="CZ19" s="17">
        <v>13.450917870328899</v>
      </c>
      <c r="DA19" s="17">
        <v>0.721011305480177</v>
      </c>
      <c r="DB19" s="17">
        <v>0</v>
      </c>
      <c r="DC19" s="17">
        <v>648.91058096419101</v>
      </c>
      <c r="DD19" s="17">
        <v>0.68557684252845896</v>
      </c>
      <c r="DE19" s="17">
        <v>20.665737158201999</v>
      </c>
      <c r="DG19" s="26">
        <f t="shared" si="0"/>
        <v>1.0126367924568276</v>
      </c>
      <c r="DH19" s="25">
        <f t="shared" si="1"/>
        <v>7.9999996824080561E-3</v>
      </c>
      <c r="DI19" s="25">
        <f t="shared" si="2"/>
        <v>1.9247004782747261E-2</v>
      </c>
      <c r="DJ19" s="40">
        <f t="shared" si="3"/>
        <v>-5.4774551395317607E-8</v>
      </c>
      <c r="DK19" s="40"/>
      <c r="DL19" s="40">
        <f t="shared" si="4"/>
        <v>-3.299239124027966E-7</v>
      </c>
      <c r="DM19" s="40">
        <f t="shared" si="5"/>
        <v>-2.4025647621300452E-7</v>
      </c>
      <c r="DN19" s="40">
        <f t="shared" si="6"/>
        <v>-2.0788456642857734E-7</v>
      </c>
      <c r="DO19" s="40">
        <f t="shared" si="7"/>
        <v>-3.8036554999685399E-8</v>
      </c>
      <c r="DP19" s="40">
        <f t="shared" si="8"/>
        <v>-1.7709032963284032E-7</v>
      </c>
      <c r="DQ19" s="72">
        <f t="shared" si="9"/>
        <v>1.1955661745642451E-3</v>
      </c>
      <c r="DR19" s="72">
        <f t="shared" si="10"/>
        <v>-3.424605338627102E-8</v>
      </c>
      <c r="DS19" s="72">
        <f t="shared" si="11"/>
        <v>9.6566251981523496E-4</v>
      </c>
      <c r="DT19" s="72">
        <f t="shared" si="12"/>
        <v>1.5064839955841868E-4</v>
      </c>
      <c r="DU19" s="72">
        <f t="shared" si="13"/>
        <v>-6.8024959081984876E-7</v>
      </c>
      <c r="DV19" s="72">
        <f t="shared" si="14"/>
        <v>1.3586721667054464E-6</v>
      </c>
      <c r="DW19" s="72">
        <f t="shared" si="15"/>
        <v>7.5218895345087152E-9</v>
      </c>
      <c r="DX19" s="72">
        <f t="shared" si="16"/>
        <v>3.7615622944493263E-6</v>
      </c>
      <c r="DY19" s="72">
        <f t="shared" si="17"/>
        <v>1.9298023599633436E-6</v>
      </c>
      <c r="DZ19" s="72">
        <f t="shared" si="18"/>
        <v>8.6649877077635837E-4</v>
      </c>
      <c r="EA19" s="72">
        <f t="shared" si="19"/>
        <v>-4.7068105213237096E-7</v>
      </c>
      <c r="EB19" s="72">
        <f t="shared" si="20"/>
        <v>-1.6973579249786624E-7</v>
      </c>
      <c r="EC19" s="72">
        <f t="shared" si="21"/>
        <v>-3.556400597424459E-7</v>
      </c>
      <c r="ED19" s="72">
        <f t="shared" si="22"/>
        <v>-1.8369134334991841E-6</v>
      </c>
      <c r="EE19" s="72">
        <f t="shared" si="23"/>
        <v>-2.3001548868733509E-4</v>
      </c>
      <c r="EF19" s="72">
        <f t="shared" si="24"/>
        <v>4.3136839003233063E-7</v>
      </c>
      <c r="EG19" s="72">
        <f t="shared" si="25"/>
        <v>-5.257134305707881E-7</v>
      </c>
      <c r="EH19" s="40">
        <f t="shared" si="26"/>
        <v>4.1042100094557289E-6</v>
      </c>
      <c r="EI19" s="69">
        <f t="shared" si="27"/>
        <v>-8.9463576232158594E-5</v>
      </c>
      <c r="EJ19" s="40">
        <f t="shared" si="28"/>
        <v>2.8932001508031794E-4</v>
      </c>
      <c r="EK19" s="40">
        <f t="shared" si="29"/>
        <v>4.2658189840739698E-6</v>
      </c>
      <c r="EL19" s="40">
        <f t="shared" si="30"/>
        <v>-1.001276726441073E-6</v>
      </c>
      <c r="EM19" s="69">
        <f t="shared" si="31"/>
        <v>-7.5353226331351389E-7</v>
      </c>
      <c r="EN19" s="40">
        <f t="shared" si="32"/>
        <v>-8.4232994949592527E-7</v>
      </c>
      <c r="EO19" s="40">
        <f t="shared" si="33"/>
        <v>-9.1557600318877395E-7</v>
      </c>
      <c r="EP19" s="40"/>
      <c r="EQ19" s="40"/>
      <c r="ER19" s="40"/>
      <c r="ES19" s="40"/>
    </row>
    <row r="20" spans="1:149" x14ac:dyDescent="0.25">
      <c r="A20" s="15" t="s">
        <v>190</v>
      </c>
      <c r="B20" s="15">
        <v>26.962251160000001</v>
      </c>
      <c r="C20" s="15"/>
      <c r="D20" s="15">
        <v>245.86360916999999</v>
      </c>
      <c r="E20" s="15">
        <v>4.7114431400000001</v>
      </c>
      <c r="F20" s="15">
        <v>4.3345276699999999</v>
      </c>
      <c r="G20" s="15">
        <v>10.56764152</v>
      </c>
      <c r="H20" s="15">
        <v>11.92908748</v>
      </c>
      <c r="I20" s="15"/>
      <c r="J20" s="17" t="s">
        <v>190</v>
      </c>
      <c r="K20" s="17">
        <v>0</v>
      </c>
      <c r="L20" s="17">
        <v>0.13249501517157899</v>
      </c>
      <c r="M20" s="17">
        <v>1.2036731491771599E-2</v>
      </c>
      <c r="N20" s="17">
        <v>6.3800013989618196E-2</v>
      </c>
      <c r="O20" s="17">
        <v>6.3800013989618196E-2</v>
      </c>
      <c r="P20" s="17">
        <v>0.189479116193224</v>
      </c>
      <c r="Q20" s="17">
        <v>0</v>
      </c>
      <c r="R20" s="5">
        <v>1.9084890788538099E-5</v>
      </c>
      <c r="S20" s="5">
        <v>9.3178755601117693E-5</v>
      </c>
      <c r="T20" s="17">
        <v>3.0875231420942399E-2</v>
      </c>
      <c r="U20" s="5">
        <v>1.8118090780998799E-5</v>
      </c>
      <c r="V20" s="17">
        <v>6.5989888993229799E-3</v>
      </c>
      <c r="W20" s="17">
        <v>6.3422940194116898E-4</v>
      </c>
      <c r="X20" s="17">
        <v>3.8872076423221202E-4</v>
      </c>
      <c r="Y20" s="17">
        <v>0.28002233739709098</v>
      </c>
      <c r="Z20" s="5">
        <v>6.2763243957957804E-9</v>
      </c>
      <c r="AA20" s="5">
        <v>2.5105617652408199E-8</v>
      </c>
      <c r="AB20" s="17">
        <v>26.962233177576699</v>
      </c>
      <c r="AC20" s="17">
        <v>0.37691530294261899</v>
      </c>
      <c r="AD20" s="17">
        <v>2.0113548268544998</v>
      </c>
      <c r="AE20" s="17">
        <v>0.59526486493934505</v>
      </c>
      <c r="AF20" s="17">
        <v>5.4250895263920698E-2</v>
      </c>
      <c r="AG20" s="17">
        <v>1.4453741820025601</v>
      </c>
      <c r="AH20" s="17">
        <v>0.228277861296207</v>
      </c>
      <c r="AI20" s="17">
        <v>1.1675229655982</v>
      </c>
      <c r="AJ20" s="17">
        <v>8.8426248977674805E-3</v>
      </c>
      <c r="AK20" s="17">
        <v>0.20375227450108299</v>
      </c>
      <c r="AL20" s="17">
        <v>2.8604796232464102E-3</v>
      </c>
      <c r="AM20" s="17">
        <v>0</v>
      </c>
      <c r="AN20" s="17">
        <v>0</v>
      </c>
      <c r="AO20" s="17">
        <v>0.278360016922303</v>
      </c>
      <c r="AP20" s="17">
        <v>0.278360016922303</v>
      </c>
      <c r="AQ20" s="17">
        <v>0</v>
      </c>
      <c r="AR20" s="17">
        <v>0</v>
      </c>
      <c r="AS20" s="17">
        <v>3.3282059778443701E-2</v>
      </c>
      <c r="AT20" s="5">
        <v>5.25429702195715E-8</v>
      </c>
      <c r="AU20" s="5">
        <v>1.0146283228906E-7</v>
      </c>
      <c r="AV20" s="17">
        <v>1.96690706261677</v>
      </c>
      <c r="AW20" s="17">
        <v>4.1216943281136599E-2</v>
      </c>
      <c r="AX20" s="17">
        <v>6.4448140373031901E-3</v>
      </c>
      <c r="AY20" s="17">
        <v>0</v>
      </c>
      <c r="AZ20" s="17">
        <v>3.5593133435525801</v>
      </c>
      <c r="BA20" s="17">
        <v>1.7517862900874599E-2</v>
      </c>
      <c r="BB20" s="5">
        <v>6.5017507674840295E-5</v>
      </c>
      <c r="BC20" s="17">
        <v>4.76797241687197E-4</v>
      </c>
      <c r="BD20" s="5">
        <v>4.6058844656823004E-6</v>
      </c>
      <c r="BE20" s="5">
        <v>9.3512322514150899E-6</v>
      </c>
      <c r="BF20" s="17">
        <v>0</v>
      </c>
      <c r="BG20" s="17">
        <v>0</v>
      </c>
      <c r="BH20" s="17">
        <v>0.203869099030693</v>
      </c>
      <c r="BI20" s="17">
        <v>8.3426633336089101E-2</v>
      </c>
      <c r="BJ20" s="17">
        <v>1.5186886235993701E-3</v>
      </c>
      <c r="BK20" s="17">
        <v>1.4591329221713301E-3</v>
      </c>
      <c r="BL20" s="17">
        <v>12.0798265855365</v>
      </c>
      <c r="BM20" s="17">
        <v>221.27714659589799</v>
      </c>
      <c r="BN20" s="17">
        <v>22.619457004249401</v>
      </c>
      <c r="BO20" s="17">
        <v>245.86351066276401</v>
      </c>
      <c r="BP20" s="17">
        <v>0</v>
      </c>
      <c r="BQ20" s="17">
        <v>0.23297773122565901</v>
      </c>
      <c r="BR20" s="17">
        <v>0</v>
      </c>
      <c r="BS20" s="17">
        <v>1.85105514833909E-2</v>
      </c>
      <c r="BT20" s="5">
        <v>3.7503919696644E-5</v>
      </c>
      <c r="BU20" s="17">
        <v>1.25261485952258E-4</v>
      </c>
      <c r="BV20" s="17">
        <v>1.04172158124307E-4</v>
      </c>
      <c r="BW20" s="17">
        <v>3.95216991771248E-3</v>
      </c>
      <c r="BX20" s="17">
        <v>2.6073878966252702E-3</v>
      </c>
      <c r="BY20" s="17">
        <v>1.9504983829725999</v>
      </c>
      <c r="BZ20" s="17">
        <v>2.5314932433847501E-2</v>
      </c>
      <c r="CA20" s="17">
        <v>1.62966234230063E-2</v>
      </c>
      <c r="CB20" s="17">
        <v>2.0113567360571398</v>
      </c>
      <c r="CC20" s="17">
        <v>1.4927313657081999E-2</v>
      </c>
      <c r="CD20" s="17">
        <v>0</v>
      </c>
      <c r="CE20" s="5">
        <v>2.7177647381735799E-8</v>
      </c>
      <c r="CF20" s="17">
        <v>1.13761807128645E-2</v>
      </c>
      <c r="CG20" s="17">
        <v>4.7114423842524902</v>
      </c>
      <c r="CH20" s="17">
        <v>4.3345270813098704</v>
      </c>
      <c r="CI20" s="17">
        <v>0.37691530294261899</v>
      </c>
      <c r="CJ20" s="17">
        <v>5.7503687230278204E-3</v>
      </c>
      <c r="CK20" s="17">
        <v>0</v>
      </c>
      <c r="CL20" s="17">
        <v>5.5633610696825903E-2</v>
      </c>
      <c r="CM20" s="17">
        <v>1.3338115334799399E-2</v>
      </c>
      <c r="CN20" s="17">
        <v>0.36134394153342397</v>
      </c>
      <c r="CO20" s="17">
        <v>7.5395654249133304E-2</v>
      </c>
      <c r="CP20" s="17">
        <v>5.42503058582317E-2</v>
      </c>
      <c r="CQ20" s="17">
        <v>1.44537610895241</v>
      </c>
      <c r="CR20" s="17">
        <v>4.3926348722820498E-3</v>
      </c>
      <c r="CS20" s="17">
        <v>1.28771593445658E-2</v>
      </c>
      <c r="CT20" s="17">
        <v>0.228279140638348</v>
      </c>
      <c r="CU20" s="17">
        <v>4.0350179853061903E-4</v>
      </c>
      <c r="CV20" s="17">
        <v>10.5676211701031</v>
      </c>
      <c r="CW20" s="17">
        <v>2.95907105792095</v>
      </c>
      <c r="CX20" s="17">
        <v>0</v>
      </c>
      <c r="CY20" s="17">
        <v>0</v>
      </c>
      <c r="CZ20" s="17">
        <v>0.24727180529894299</v>
      </c>
      <c r="DA20" s="17">
        <v>1.3254516415954499E-2</v>
      </c>
      <c r="DB20" s="17">
        <v>0</v>
      </c>
      <c r="DC20" s="17">
        <v>11.9290842584478</v>
      </c>
      <c r="DD20" s="17">
        <v>1.26030893078027E-2</v>
      </c>
      <c r="DE20" s="17">
        <v>0.37990326957327802</v>
      </c>
      <c r="DG20" s="26">
        <f t="shared" si="0"/>
        <v>1.0126365380462419</v>
      </c>
      <c r="DH20" s="25">
        <f t="shared" si="1"/>
        <v>7.9999958404346396E-3</v>
      </c>
      <c r="DI20" s="25">
        <f t="shared" si="2"/>
        <v>1.9246997831855288E-2</v>
      </c>
      <c r="DJ20" s="40">
        <f t="shared" si="3"/>
        <v>-6.6694814148940056E-7</v>
      </c>
      <c r="DK20" s="40"/>
      <c r="DL20" s="40">
        <f t="shared" si="4"/>
        <v>-4.006580571558434E-7</v>
      </c>
      <c r="DM20" s="40">
        <f t="shared" si="5"/>
        <v>-1.6040679839473924E-7</v>
      </c>
      <c r="DN20" s="40">
        <f t="shared" si="6"/>
        <v>-1.3581413578394926E-7</v>
      </c>
      <c r="DO20" s="40">
        <f t="shared" si="7"/>
        <v>-1.925680092527335E-6</v>
      </c>
      <c r="DP20" s="40">
        <f t="shared" si="8"/>
        <v>-2.7005856110266886E-7</v>
      </c>
      <c r="DQ20" s="72">
        <f t="shared" si="9"/>
        <v>1.1970009159647261E-3</v>
      </c>
      <c r="DR20" s="72">
        <f t="shared" si="10"/>
        <v>1.9137411332932263E-6</v>
      </c>
      <c r="DS20" s="72">
        <f t="shared" si="11"/>
        <v>9.6078915217537287E-4</v>
      </c>
      <c r="DT20" s="72">
        <f t="shared" si="12"/>
        <v>1.4973132552342669E-4</v>
      </c>
      <c r="DU20" s="72">
        <f t="shared" si="13"/>
        <v>-1.282783588173392E-5</v>
      </c>
      <c r="DV20" s="72">
        <f t="shared" si="14"/>
        <v>6.9920519469926467E-6</v>
      </c>
      <c r="DW20" s="72">
        <f t="shared" si="15"/>
        <v>1.7351650062521194E-6</v>
      </c>
      <c r="DX20" s="72">
        <f t="shared" si="16"/>
        <v>-1.08407703210369E-6</v>
      </c>
      <c r="DY20" s="72">
        <f t="shared" si="17"/>
        <v>-2.5940236517317162E-6</v>
      </c>
      <c r="DZ20" s="72">
        <f t="shared" si="18"/>
        <v>8.6758139382340214E-4</v>
      </c>
      <c r="EA20" s="72">
        <f t="shared" si="19"/>
        <v>-2.5630146570260628E-6</v>
      </c>
      <c r="EB20" s="72">
        <f t="shared" si="20"/>
        <v>1.2026036422524459E-6</v>
      </c>
      <c r="EC20" s="72">
        <f t="shared" si="21"/>
        <v>-2.0962871845833645E-6</v>
      </c>
      <c r="ED20" s="72">
        <f t="shared" si="22"/>
        <v>-4.3335926396019926E-6</v>
      </c>
      <c r="EE20" s="72">
        <f t="shared" si="23"/>
        <v>-2.2984996148675403E-4</v>
      </c>
      <c r="EF20" s="72">
        <f t="shared" si="24"/>
        <v>4.8388108353248125E-7</v>
      </c>
      <c r="EG20" s="72">
        <f t="shared" si="25"/>
        <v>-1.5333265954554933E-6</v>
      </c>
      <c r="EH20" s="40">
        <f t="shared" si="26"/>
        <v>9.3538681972700776E-7</v>
      </c>
      <c r="EI20" s="69">
        <f t="shared" si="27"/>
        <v>-8.3156320822429578E-5</v>
      </c>
      <c r="EJ20" s="40">
        <f t="shared" si="28"/>
        <v>2.7365809360704424E-4</v>
      </c>
      <c r="EK20" s="40">
        <f t="shared" si="29"/>
        <v>-2.2222238762135919E-6</v>
      </c>
      <c r="EL20" s="40">
        <f t="shared" si="30"/>
        <v>-3.8217957176130833E-6</v>
      </c>
      <c r="EM20" s="69">
        <f t="shared" si="31"/>
        <v>1.6433938786976386E-5</v>
      </c>
      <c r="EN20" s="40">
        <f t="shared" si="32"/>
        <v>-9.4471140159088901E-7</v>
      </c>
      <c r="EO20" s="40">
        <f t="shared" si="33"/>
        <v>-1.0268601981161592E-6</v>
      </c>
      <c r="EP20" s="40"/>
      <c r="EQ20" s="40"/>
      <c r="ER20" s="40"/>
      <c r="ES20" s="40"/>
    </row>
    <row r="21" spans="1:149" x14ac:dyDescent="0.25">
      <c r="A21" s="15" t="s">
        <v>191</v>
      </c>
      <c r="B21" s="15">
        <v>434.52002035999999</v>
      </c>
      <c r="C21" s="15"/>
      <c r="D21" s="15">
        <v>3547.3426456000002</v>
      </c>
      <c r="E21" s="15">
        <v>70.881861360000002</v>
      </c>
      <c r="F21" s="15">
        <v>65.211312460000002</v>
      </c>
      <c r="G21" s="15">
        <v>154.61283229</v>
      </c>
      <c r="H21" s="15">
        <v>197.01176652999999</v>
      </c>
      <c r="I21" s="15"/>
      <c r="J21" s="17" t="s">
        <v>191</v>
      </c>
      <c r="K21" s="17">
        <v>0</v>
      </c>
      <c r="L21" s="17">
        <v>2.1881907830644201</v>
      </c>
      <c r="M21" s="17">
        <v>0.198789048416224</v>
      </c>
      <c r="N21" s="17">
        <v>1.05367185405846</v>
      </c>
      <c r="O21" s="17">
        <v>1.05367185405846</v>
      </c>
      <c r="P21" s="17">
        <v>3.1292944681377</v>
      </c>
      <c r="Q21" s="17">
        <v>0</v>
      </c>
      <c r="R21" s="17">
        <v>2.8712545184278801E-4</v>
      </c>
      <c r="S21" s="17">
        <v>1.4018462583706699E-3</v>
      </c>
      <c r="T21" s="17">
        <v>0.50991272551993905</v>
      </c>
      <c r="U21" s="17">
        <v>2.7258323210107199E-4</v>
      </c>
      <c r="V21" s="17">
        <v>0.108983341945216</v>
      </c>
      <c r="W21" s="17">
        <v>9.5417156864366099E-3</v>
      </c>
      <c r="X21" s="17">
        <v>5.8481488990668896E-3</v>
      </c>
      <c r="Y21" s="17">
        <v>4.6246428822985299</v>
      </c>
      <c r="Z21" s="5">
        <v>9.4425780915689703E-8</v>
      </c>
      <c r="AA21" s="5">
        <v>3.7770319515865001E-7</v>
      </c>
      <c r="AB21" s="17">
        <v>434.51988826887498</v>
      </c>
      <c r="AC21" s="17">
        <v>5.6705461372266903</v>
      </c>
      <c r="AD21" s="17">
        <v>30.260064110738099</v>
      </c>
      <c r="AE21" s="17">
        <v>8.95553175129659</v>
      </c>
      <c r="AF21" s="17">
        <v>0.81618415185436199</v>
      </c>
      <c r="AG21" s="17">
        <v>21.745096278377599</v>
      </c>
      <c r="AH21" s="17">
        <v>3.43435257042389</v>
      </c>
      <c r="AI21" s="17">
        <v>19.281933215188001</v>
      </c>
      <c r="AJ21" s="17">
        <v>0.14603804250517299</v>
      </c>
      <c r="AK21" s="17">
        <v>3.3650129571860901</v>
      </c>
      <c r="AL21" s="17">
        <v>4.7241961708010503E-2</v>
      </c>
      <c r="AM21" s="17">
        <v>0</v>
      </c>
      <c r="AN21" s="17">
        <v>0</v>
      </c>
      <c r="AO21" s="17">
        <v>4.5971772189401898</v>
      </c>
      <c r="AP21" s="17">
        <v>4.5971772189401898</v>
      </c>
      <c r="AQ21" s="17">
        <v>0</v>
      </c>
      <c r="AR21" s="17">
        <v>0</v>
      </c>
      <c r="AS21" s="17">
        <v>0.54966274767216705</v>
      </c>
      <c r="AT21" s="5">
        <v>7.9048809151315298E-7</v>
      </c>
      <c r="AU21" s="5">
        <v>1.52647098138804E-6</v>
      </c>
      <c r="AV21" s="17">
        <v>28.378734481456299</v>
      </c>
      <c r="AW21" s="17">
        <v>0.68070873991161596</v>
      </c>
      <c r="AX21" s="17">
        <v>0.106437931323399</v>
      </c>
      <c r="AY21" s="17">
        <v>0</v>
      </c>
      <c r="AZ21" s="17">
        <v>58.782842688020899</v>
      </c>
      <c r="BA21" s="17">
        <v>0.28931224642537001</v>
      </c>
      <c r="BB21" s="17">
        <v>9.7816818311590196E-4</v>
      </c>
      <c r="BC21" s="17">
        <v>7.17324223504577E-3</v>
      </c>
      <c r="BD21" s="5">
        <v>6.9293646136124398E-5</v>
      </c>
      <c r="BE21" s="17">
        <v>1.4068709836472101E-4</v>
      </c>
      <c r="BF21" s="17">
        <v>0</v>
      </c>
      <c r="BG21" s="17">
        <v>0</v>
      </c>
      <c r="BH21" s="17">
        <v>3.3669459102171002</v>
      </c>
      <c r="BI21" s="17">
        <v>1.25512169331503</v>
      </c>
      <c r="BJ21" s="17">
        <v>2.2848080732154899E-2</v>
      </c>
      <c r="BK21" s="17">
        <v>2.1952079055539898E-2</v>
      </c>
      <c r="BL21" s="17">
        <v>199.50125342460399</v>
      </c>
      <c r="BM21" s="17">
        <v>3192.60729754967</v>
      </c>
      <c r="BN21" s="17">
        <v>326.35557301145798</v>
      </c>
      <c r="BO21" s="17">
        <v>3547.3416050425799</v>
      </c>
      <c r="BP21" s="17">
        <v>0</v>
      </c>
      <c r="BQ21" s="17">
        <v>3.8476909099494598</v>
      </c>
      <c r="BR21" s="17">
        <v>0</v>
      </c>
      <c r="BS21" s="17">
        <v>0.30418069972905099</v>
      </c>
      <c r="BT21" s="17">
        <v>5.6424066797533003E-4</v>
      </c>
      <c r="BU21" s="17">
        <v>1.8845137067125201E-3</v>
      </c>
      <c r="BV21" s="17">
        <v>1.5672432105028099E-3</v>
      </c>
      <c r="BW21" s="17">
        <v>6.3077305222639199E-2</v>
      </c>
      <c r="BX21" s="17">
        <v>3.9227163566416902E-2</v>
      </c>
      <c r="BY21" s="17">
        <v>32.212923489945197</v>
      </c>
      <c r="BZ21" s="17">
        <v>0.38085306602291602</v>
      </c>
      <c r="CA21" s="17">
        <v>0.24517707308872999</v>
      </c>
      <c r="CB21" s="17">
        <v>30.260088417797899</v>
      </c>
      <c r="CC21" s="17">
        <v>0.224575404652854</v>
      </c>
      <c r="CD21" s="17">
        <v>0</v>
      </c>
      <c r="CE21" s="5">
        <v>4.0887378263529498E-7</v>
      </c>
      <c r="CF21" s="17">
        <v>0.17115012877197</v>
      </c>
      <c r="CG21" s="17">
        <v>70.881836269468707</v>
      </c>
      <c r="CH21" s="17">
        <v>65.211290132241999</v>
      </c>
      <c r="CI21" s="17">
        <v>5.6705461372266903</v>
      </c>
      <c r="CJ21" s="17">
        <v>8.6512149980433994E-2</v>
      </c>
      <c r="CK21" s="17">
        <v>0</v>
      </c>
      <c r="CL21" s="17">
        <v>0.83698713437722105</v>
      </c>
      <c r="CM21" s="17">
        <v>0.20066631667190199</v>
      </c>
      <c r="CN21" s="17">
        <v>5.43628084922039</v>
      </c>
      <c r="CO21" s="17">
        <v>1.1342996141911501</v>
      </c>
      <c r="CP21" s="17">
        <v>0.81617450244437395</v>
      </c>
      <c r="CQ21" s="17">
        <v>21.745120861015099</v>
      </c>
      <c r="CR21" s="17">
        <v>7.2545591547627394E-2</v>
      </c>
      <c r="CS21" s="17">
        <v>0.193732044522341</v>
      </c>
      <c r="CT21" s="17">
        <v>3.43437485738851</v>
      </c>
      <c r="CU21" s="17">
        <v>6.0705485297927004E-3</v>
      </c>
      <c r="CV21" s="17">
        <v>154.61281328240599</v>
      </c>
      <c r="CW21" s="17">
        <v>48.869696184540999</v>
      </c>
      <c r="CX21" s="17">
        <v>0</v>
      </c>
      <c r="CY21" s="17">
        <v>0</v>
      </c>
      <c r="CZ21" s="17">
        <v>4.0837484819579402</v>
      </c>
      <c r="DA21" s="17">
        <v>0.218901801135997</v>
      </c>
      <c r="DB21" s="17">
        <v>0</v>
      </c>
      <c r="DC21" s="17">
        <v>197.01177155706901</v>
      </c>
      <c r="DD21" s="17">
        <v>0.208143966846661</v>
      </c>
      <c r="DE21" s="17">
        <v>6.2741925400934697</v>
      </c>
      <c r="DG21" s="26">
        <f t="shared" si="0"/>
        <v>1.0126362087293543</v>
      </c>
      <c r="DH21" s="25">
        <f t="shared" si="1"/>
        <v>8.0000004626325401E-3</v>
      </c>
      <c r="DI21" s="25">
        <f t="shared" si="2"/>
        <v>1.9246999879465172E-2</v>
      </c>
      <c r="DJ21" s="40">
        <f t="shared" si="3"/>
        <v>-3.0399318517248007E-7</v>
      </c>
      <c r="DK21" s="40"/>
      <c r="DL21" s="40">
        <f t="shared" si="4"/>
        <v>-2.9333434186324719E-7</v>
      </c>
      <c r="DM21" s="40">
        <f t="shared" si="5"/>
        <v>-3.5397675532050856E-7</v>
      </c>
      <c r="DN21" s="40">
        <f t="shared" si="6"/>
        <v>-3.4239086994402358E-7</v>
      </c>
      <c r="DO21" s="40">
        <f t="shared" si="7"/>
        <v>-1.2293671698455204E-7</v>
      </c>
      <c r="DP21" s="40">
        <f t="shared" si="8"/>
        <v>2.5516592795101905E-8</v>
      </c>
      <c r="DQ21" s="72">
        <f t="shared" si="9"/>
        <v>1.1959292820174746E-3</v>
      </c>
      <c r="DR21" s="72">
        <f t="shared" si="10"/>
        <v>-8.2169364951072926E-7</v>
      </c>
      <c r="DS21" s="72">
        <f t="shared" si="11"/>
        <v>9.6576622525211227E-4</v>
      </c>
      <c r="DT21" s="72">
        <f t="shared" si="12"/>
        <v>1.5101838088780339E-4</v>
      </c>
      <c r="DU21" s="72">
        <f t="shared" si="13"/>
        <v>1.4435336247050786E-7</v>
      </c>
      <c r="DV21" s="72">
        <f t="shared" si="14"/>
        <v>1.5887178442661137E-6</v>
      </c>
      <c r="DW21" s="72">
        <f t="shared" si="15"/>
        <v>7.426601342350833E-9</v>
      </c>
      <c r="DX21" s="72">
        <f t="shared" si="16"/>
        <v>-1.6192224862921308E-6</v>
      </c>
      <c r="DY21" s="72">
        <f t="shared" si="17"/>
        <v>6.6042268054270604E-6</v>
      </c>
      <c r="DZ21" s="72">
        <f t="shared" si="18"/>
        <v>8.6601788586936393E-4</v>
      </c>
      <c r="EA21" s="72">
        <f t="shared" si="19"/>
        <v>-1.7278238243328239E-7</v>
      </c>
      <c r="EB21" s="72">
        <f t="shared" si="20"/>
        <v>3.4044974045217432E-7</v>
      </c>
      <c r="EC21" s="72">
        <f t="shared" si="21"/>
        <v>-1.040762821557402E-7</v>
      </c>
      <c r="ED21" s="72">
        <f t="shared" si="22"/>
        <v>1.858626382417139E-6</v>
      </c>
      <c r="EE21" s="72">
        <f t="shared" si="23"/>
        <v>-2.3061934672587519E-4</v>
      </c>
      <c r="EF21" s="72">
        <f t="shared" si="24"/>
        <v>7.7384652911002698E-8</v>
      </c>
      <c r="EG21" s="72">
        <f t="shared" si="25"/>
        <v>-6.6408979824890674E-7</v>
      </c>
      <c r="EH21" s="40">
        <f t="shared" si="26"/>
        <v>4.9494671027313673E-6</v>
      </c>
      <c r="EI21" s="69">
        <f t="shared" si="27"/>
        <v>-9.0408177495684755E-5</v>
      </c>
      <c r="EJ21" s="40">
        <f t="shared" si="28"/>
        <v>2.8898207303512294E-4</v>
      </c>
      <c r="EK21" s="40">
        <f t="shared" si="29"/>
        <v>-6.8044196842650424E-7</v>
      </c>
      <c r="EL21" s="40">
        <f t="shared" si="30"/>
        <v>4.6148102220887804E-6</v>
      </c>
      <c r="EM21" s="69">
        <f t="shared" si="31"/>
        <v>-5.7573044558278012E-7</v>
      </c>
      <c r="EN21" s="40">
        <f t="shared" si="32"/>
        <v>-8.6439001429363924E-7</v>
      </c>
      <c r="EO21" s="40">
        <f t="shared" si="33"/>
        <v>-9.395543521323692E-7</v>
      </c>
      <c r="EP21" s="40"/>
      <c r="EQ21" s="40"/>
      <c r="ER21" s="40"/>
      <c r="ES21" s="40"/>
    </row>
    <row r="22" spans="1:149" x14ac:dyDescent="0.25">
      <c r="A22" s="15" t="s">
        <v>445</v>
      </c>
      <c r="B22" s="15">
        <v>77.719108370000001</v>
      </c>
      <c r="C22" s="15"/>
      <c r="D22" s="15">
        <v>639.41024747999995</v>
      </c>
      <c r="E22" s="15">
        <v>13.56100039</v>
      </c>
      <c r="F22" s="15">
        <v>12.4761203</v>
      </c>
      <c r="G22" s="15">
        <v>30.06059741</v>
      </c>
      <c r="H22" s="15">
        <v>37.951783040000002</v>
      </c>
      <c r="I22" s="15"/>
      <c r="J22" s="17" t="s">
        <v>192</v>
      </c>
      <c r="K22" s="17">
        <v>0</v>
      </c>
      <c r="L22" s="17">
        <v>0.42152690712038399</v>
      </c>
      <c r="M22" s="17">
        <v>3.8294194007138002E-2</v>
      </c>
      <c r="N22" s="17">
        <v>0.20297631082589301</v>
      </c>
      <c r="O22" s="17">
        <v>0.20297631082589301</v>
      </c>
      <c r="P22" s="17">
        <v>0.60281910092213797</v>
      </c>
      <c r="Q22" s="17">
        <v>0</v>
      </c>
      <c r="R22" s="5">
        <v>5.4932328367422197E-5</v>
      </c>
      <c r="S22" s="17">
        <v>2.6819828226877599E-4</v>
      </c>
      <c r="T22" s="17">
        <v>9.8227964715399199E-2</v>
      </c>
      <c r="U22" s="5">
        <v>5.2150020119843597E-5</v>
      </c>
      <c r="V22" s="17">
        <v>2.0994236518894999E-2</v>
      </c>
      <c r="W22" s="17">
        <v>1.8255025292525701E-3</v>
      </c>
      <c r="X22" s="17">
        <v>1.11885732017174E-3</v>
      </c>
      <c r="Y22" s="17">
        <v>0.89087788191870398</v>
      </c>
      <c r="Z22" s="5">
        <v>1.8065237046467899E-8</v>
      </c>
      <c r="AA22" s="5">
        <v>7.2261350606546595E-8</v>
      </c>
      <c r="AB22" s="17">
        <v>77.719096142903595</v>
      </c>
      <c r="AC22" s="17">
        <v>1.08487957439772</v>
      </c>
      <c r="AD22" s="17">
        <v>5.7893041322332204</v>
      </c>
      <c r="AE22" s="17">
        <v>1.71335693789028</v>
      </c>
      <c r="AF22" s="17">
        <v>0.15615091199700101</v>
      </c>
      <c r="AG22" s="17">
        <v>4.1602369965332198</v>
      </c>
      <c r="AH22" s="17">
        <v>0.65705434073535096</v>
      </c>
      <c r="AI22" s="17">
        <v>3.7144163950548701</v>
      </c>
      <c r="AJ22" s="17">
        <v>2.8132338001715301E-2</v>
      </c>
      <c r="AK22" s="17">
        <v>0.64822641721529695</v>
      </c>
      <c r="AL22" s="17">
        <v>9.1005606935480599E-3</v>
      </c>
      <c r="AM22" s="17">
        <v>0</v>
      </c>
      <c r="AN22" s="17">
        <v>0</v>
      </c>
      <c r="AO22" s="17">
        <v>0.88558678210675801</v>
      </c>
      <c r="AP22" s="17">
        <v>0.88558678210675801</v>
      </c>
      <c r="AQ22" s="17">
        <v>0</v>
      </c>
      <c r="AR22" s="17">
        <v>0</v>
      </c>
      <c r="AS22" s="17">
        <v>0.105885509547462</v>
      </c>
      <c r="AT22" s="5">
        <v>1.51234669961223E-7</v>
      </c>
      <c r="AU22" s="5">
        <v>2.92040858135099E-7</v>
      </c>
      <c r="AV22" s="17">
        <v>5.1152810540297704</v>
      </c>
      <c r="AW22" s="17">
        <v>0.13113002559285</v>
      </c>
      <c r="AX22" s="17">
        <v>2.0503897085005499E-2</v>
      </c>
      <c r="AY22" s="17">
        <v>0</v>
      </c>
      <c r="AZ22" s="17">
        <v>11.323769232807299</v>
      </c>
      <c r="BA22" s="17">
        <v>5.5732191631512801E-2</v>
      </c>
      <c r="BB22" s="17">
        <v>1.87142317278173E-4</v>
      </c>
      <c r="BC22" s="17">
        <v>1.37237283464783E-3</v>
      </c>
      <c r="BD22" s="5">
        <v>1.3257094969603699E-5</v>
      </c>
      <c r="BE22" s="5">
        <v>2.6915713002309299E-5</v>
      </c>
      <c r="BF22" s="17">
        <v>0</v>
      </c>
      <c r="BG22" s="17">
        <v>0</v>
      </c>
      <c r="BH22" s="17">
        <v>0.648598475905932</v>
      </c>
      <c r="BI22" s="17">
        <v>0.240127414088636</v>
      </c>
      <c r="BJ22" s="17">
        <v>4.3712532350071902E-3</v>
      </c>
      <c r="BK22" s="17">
        <v>4.1998384860860802E-3</v>
      </c>
      <c r="BL22" s="17">
        <v>38.431350268137102</v>
      </c>
      <c r="BM22" s="17">
        <v>575.46901163114399</v>
      </c>
      <c r="BN22" s="17">
        <v>58.825742772201899</v>
      </c>
      <c r="BO22" s="17">
        <v>639.41003545737601</v>
      </c>
      <c r="BP22" s="17">
        <v>0</v>
      </c>
      <c r="BQ22" s="17">
        <v>0.74120846962471798</v>
      </c>
      <c r="BR22" s="17">
        <v>0</v>
      </c>
      <c r="BS22" s="17">
        <v>5.8576108645391999E-2</v>
      </c>
      <c r="BT22" s="17">
        <v>1.07949988065058E-4</v>
      </c>
      <c r="BU22" s="17">
        <v>3.6054099568224701E-4</v>
      </c>
      <c r="BV22" s="17">
        <v>2.9984329926090002E-4</v>
      </c>
      <c r="BW22" s="17">
        <v>1.2121396386271801E-2</v>
      </c>
      <c r="BX22" s="17">
        <v>7.5048700055666698E-3</v>
      </c>
      <c r="BY22" s="17">
        <v>6.2054097173200597</v>
      </c>
      <c r="BZ22" s="17">
        <v>7.28641346252418E-2</v>
      </c>
      <c r="CA22" s="17">
        <v>4.6906888165037998E-2</v>
      </c>
      <c r="CB22" s="17">
        <v>5.7893079770939702</v>
      </c>
      <c r="CC22" s="17">
        <v>4.2965441447995703E-2</v>
      </c>
      <c r="CD22" s="17">
        <v>0</v>
      </c>
      <c r="CE22" s="5">
        <v>7.8225002419572604E-8</v>
      </c>
      <c r="CF22" s="17">
        <v>3.2744169943286099E-2</v>
      </c>
      <c r="CG22" s="17">
        <v>13.5609952764783</v>
      </c>
      <c r="CH22" s="17">
        <v>12.4761157020806</v>
      </c>
      <c r="CI22" s="17">
        <v>1.08487957439772</v>
      </c>
      <c r="CJ22" s="17">
        <v>1.6551349394004499E-2</v>
      </c>
      <c r="CK22" s="17">
        <v>0</v>
      </c>
      <c r="CL22" s="17">
        <v>0.16013103644791299</v>
      </c>
      <c r="CM22" s="17">
        <v>3.8391134498475997E-2</v>
      </c>
      <c r="CN22" s="17">
        <v>1.04006002954193</v>
      </c>
      <c r="CO22" s="17">
        <v>0.21701236892144299</v>
      </c>
      <c r="CP22" s="17">
        <v>0.156149204737732</v>
      </c>
      <c r="CQ22" s="17">
        <v>4.1602420870054004</v>
      </c>
      <c r="CR22" s="17">
        <v>1.3975001535011199E-2</v>
      </c>
      <c r="CS22" s="17">
        <v>3.7064476220395999E-2</v>
      </c>
      <c r="CT22" s="17">
        <v>0.65705912641853603</v>
      </c>
      <c r="CU22" s="17">
        <v>1.16140761366204E-3</v>
      </c>
      <c r="CV22" s="17">
        <v>30.0605915944377</v>
      </c>
      <c r="CW22" s="17">
        <v>9.4141211222731496</v>
      </c>
      <c r="CX22" s="17">
        <v>0</v>
      </c>
      <c r="CY22" s="17">
        <v>0</v>
      </c>
      <c r="CZ22" s="17">
        <v>0.78668168381963499</v>
      </c>
      <c r="DA22" s="17">
        <v>4.21687545146072E-2</v>
      </c>
      <c r="DB22" s="17">
        <v>0</v>
      </c>
      <c r="DC22" s="17">
        <v>37.951770493339197</v>
      </c>
      <c r="DD22" s="17">
        <v>4.0096175668179003E-2</v>
      </c>
      <c r="DE22" s="17">
        <v>1.20864356457276</v>
      </c>
      <c r="DG22" s="26">
        <f t="shared" si="0"/>
        <v>1.0126365586786543</v>
      </c>
      <c r="DH22" s="25">
        <f t="shared" si="1"/>
        <v>8.000001204814939E-3</v>
      </c>
      <c r="DI22" s="25">
        <f t="shared" si="2"/>
        <v>1.9246969154717821E-2</v>
      </c>
      <c r="DJ22" s="40">
        <f t="shared" si="3"/>
        <v>-1.5732419815435287E-7</v>
      </c>
      <c r="DK22" s="40"/>
      <c r="DL22" s="40">
        <f t="shared" si="4"/>
        <v>-3.3159090705360922E-7</v>
      </c>
      <c r="DM22" s="40">
        <f t="shared" si="5"/>
        <v>-3.7707555145163664E-7</v>
      </c>
      <c r="DN22" s="40">
        <f t="shared" si="6"/>
        <v>-3.6853759737188744E-7</v>
      </c>
      <c r="DO22" s="40">
        <f t="shared" si="7"/>
        <v>-1.9346130154540385E-7</v>
      </c>
      <c r="DP22" s="40">
        <f t="shared" si="8"/>
        <v>-3.3059476526277479E-7</v>
      </c>
      <c r="DQ22" s="72">
        <f t="shared" si="9"/>
        <v>1.1961846442626002E-3</v>
      </c>
      <c r="DR22" s="72">
        <f t="shared" si="10"/>
        <v>5.9122334002972219E-7</v>
      </c>
      <c r="DS22" s="72">
        <f t="shared" si="11"/>
        <v>9.6374862995040982E-4</v>
      </c>
      <c r="DT22" s="72">
        <f t="shared" si="12"/>
        <v>1.4970641032268579E-4</v>
      </c>
      <c r="DU22" s="72">
        <f t="shared" si="13"/>
        <v>-2.75195403637279E-6</v>
      </c>
      <c r="DV22" s="72">
        <f t="shared" si="14"/>
        <v>1.8179126673051935E-6</v>
      </c>
      <c r="DW22" s="72">
        <f t="shared" si="15"/>
        <v>-1.1738587777443833E-6</v>
      </c>
      <c r="DX22" s="72">
        <f t="shared" si="16"/>
        <v>-5.4250625795475931E-6</v>
      </c>
      <c r="DY22" s="72">
        <f t="shared" si="17"/>
        <v>7.4386277505096931E-6</v>
      </c>
      <c r="DZ22" s="72">
        <f t="shared" si="18"/>
        <v>8.6605276396286624E-4</v>
      </c>
      <c r="EA22" s="72">
        <f t="shared" si="19"/>
        <v>6.5987397185101871E-7</v>
      </c>
      <c r="EB22" s="72">
        <f t="shared" si="20"/>
        <v>-2.1204747930082207E-6</v>
      </c>
      <c r="EC22" s="72">
        <f t="shared" si="21"/>
        <v>4.4191057188597441E-7</v>
      </c>
      <c r="ED22" s="72">
        <f t="shared" si="22"/>
        <v>-7.0840646907909324E-6</v>
      </c>
      <c r="EE22" s="72">
        <f t="shared" si="23"/>
        <v>-2.3080462496874181E-4</v>
      </c>
      <c r="EF22" s="72">
        <f t="shared" si="24"/>
        <v>2.7273527464519358E-8</v>
      </c>
      <c r="EG22" s="72">
        <f t="shared" si="25"/>
        <v>2.9607313206299477E-6</v>
      </c>
      <c r="EH22" s="40">
        <f t="shared" si="26"/>
        <v>3.2457556458022612E-6</v>
      </c>
      <c r="EI22" s="69">
        <f t="shared" si="27"/>
        <v>-8.7307147493545951E-5</v>
      </c>
      <c r="EJ22" s="40">
        <f t="shared" si="28"/>
        <v>2.9269560908908325E-4</v>
      </c>
      <c r="EK22" s="40">
        <f t="shared" si="29"/>
        <v>-3.5544954929653848E-6</v>
      </c>
      <c r="EL22" s="40">
        <f t="shared" si="30"/>
        <v>7.7219919255269961E-6</v>
      </c>
      <c r="EM22" s="69">
        <f t="shared" si="31"/>
        <v>-4.7530280924305213E-6</v>
      </c>
      <c r="EN22" s="40">
        <f t="shared" si="32"/>
        <v>-9.1311081925580825E-7</v>
      </c>
      <c r="EO22" s="40">
        <f t="shared" si="33"/>
        <v>-9.9251175783053635E-7</v>
      </c>
      <c r="EP22" s="40"/>
      <c r="EQ22" s="40"/>
      <c r="ER22" s="40"/>
      <c r="ES22" s="40"/>
    </row>
    <row r="23" spans="1:149" x14ac:dyDescent="0.25">
      <c r="A23" s="15" t="s">
        <v>193</v>
      </c>
      <c r="B23" s="15">
        <v>520.61542386999997</v>
      </c>
      <c r="C23" s="15"/>
      <c r="D23" s="15">
        <v>5364.2019747000004</v>
      </c>
      <c r="E23" s="15">
        <v>79.943792279999997</v>
      </c>
      <c r="F23" s="15">
        <v>73.548289879999999</v>
      </c>
      <c r="G23" s="15">
        <v>167.06905021</v>
      </c>
      <c r="H23" s="15">
        <v>243.69411237</v>
      </c>
      <c r="I23" s="15"/>
      <c r="J23" s="17" t="s">
        <v>193</v>
      </c>
      <c r="K23" s="17">
        <v>0</v>
      </c>
      <c r="L23" s="17">
        <v>2.7066878499308999</v>
      </c>
      <c r="M23" s="17">
        <v>0.24589262665856701</v>
      </c>
      <c r="N23" s="17">
        <v>1.30334138485583</v>
      </c>
      <c r="O23" s="17">
        <v>1.30334138485583</v>
      </c>
      <c r="P23" s="17">
        <v>3.87078704668893</v>
      </c>
      <c r="Q23" s="17">
        <v>0</v>
      </c>
      <c r="R23" s="17">
        <v>3.2383283514387899E-4</v>
      </c>
      <c r="S23" s="17">
        <v>1.5810654230393999E-3</v>
      </c>
      <c r="T23" s="17">
        <v>0.63073805561935603</v>
      </c>
      <c r="U23" s="17">
        <v>3.0743181233649602E-4</v>
      </c>
      <c r="V23" s="17">
        <v>0.13480720620266601</v>
      </c>
      <c r="W23" s="17">
        <v>1.0761586019389599E-2</v>
      </c>
      <c r="X23" s="17">
        <v>6.5958119038564298E-3</v>
      </c>
      <c r="Y23" s="17">
        <v>5.7204591123408504</v>
      </c>
      <c r="Z23" s="5">
        <v>1.06497908728649E-7</v>
      </c>
      <c r="AA23" s="5">
        <v>4.2599038346092497E-7</v>
      </c>
      <c r="AB23" s="17">
        <v>520.61521102795996</v>
      </c>
      <c r="AC23" s="17">
        <v>6.3955009951663602</v>
      </c>
      <c r="AD23" s="17">
        <v>34.128681839095599</v>
      </c>
      <c r="AE23" s="17">
        <v>10.1004576634313</v>
      </c>
      <c r="AF23" s="17">
        <v>0.92052998969339195</v>
      </c>
      <c r="AG23" s="17">
        <v>24.5251152861874</v>
      </c>
      <c r="AH23" s="17">
        <v>3.8734194163263198</v>
      </c>
      <c r="AI23" s="17">
        <v>23.850831060663701</v>
      </c>
      <c r="AJ23" s="17">
        <v>0.18064189934424801</v>
      </c>
      <c r="AK23" s="17">
        <v>4.1623599045942203</v>
      </c>
      <c r="AL23" s="17">
        <v>5.8435561826549097E-2</v>
      </c>
      <c r="AM23" s="17">
        <v>0</v>
      </c>
      <c r="AN23" s="17">
        <v>0</v>
      </c>
      <c r="AO23" s="17">
        <v>5.6864911307627404</v>
      </c>
      <c r="AP23" s="17">
        <v>5.6864911307627404</v>
      </c>
      <c r="AQ23" s="17">
        <v>0</v>
      </c>
      <c r="AR23" s="17">
        <v>0</v>
      </c>
      <c r="AS23" s="17">
        <v>0.67990662103697097</v>
      </c>
      <c r="AT23" s="5">
        <v>8.9155457502325797E-7</v>
      </c>
      <c r="AU23" s="5">
        <v>1.72161595562816E-6</v>
      </c>
      <c r="AV23" s="17">
        <v>42.913611761195298</v>
      </c>
      <c r="AW23" s="17">
        <v>0.84200394058237304</v>
      </c>
      <c r="AX23" s="17">
        <v>0.13165840422587699</v>
      </c>
      <c r="AY23" s="17">
        <v>0</v>
      </c>
      <c r="AZ23" s="17">
        <v>72.711595091121595</v>
      </c>
      <c r="BA23" s="17">
        <v>0.35786537560034598</v>
      </c>
      <c r="BB23" s="17">
        <v>1.1032254164255299E-3</v>
      </c>
      <c r="BC23" s="17">
        <v>8.0903118437804806E-3</v>
      </c>
      <c r="BD23" s="5">
        <v>7.8152348583805897E-5</v>
      </c>
      <c r="BE23" s="17">
        <v>1.58673039787915E-4</v>
      </c>
      <c r="BF23" s="17">
        <v>0</v>
      </c>
      <c r="BG23" s="17">
        <v>0</v>
      </c>
      <c r="BH23" s="17">
        <v>4.1647532839571797</v>
      </c>
      <c r="BI23" s="17">
        <v>1.41558333593478</v>
      </c>
      <c r="BJ23" s="17">
        <v>2.5769101805034202E-2</v>
      </c>
      <c r="BK23" s="17">
        <v>2.4758556400293199E-2</v>
      </c>
      <c r="BL23" s="17">
        <v>246.77353604391601</v>
      </c>
      <c r="BM23" s="17">
        <v>4827.7800638826702</v>
      </c>
      <c r="BN23" s="17">
        <v>493.50655775238801</v>
      </c>
      <c r="BO23" s="17">
        <v>5364.20023339625</v>
      </c>
      <c r="BP23" s="17">
        <v>0</v>
      </c>
      <c r="BQ23" s="17">
        <v>4.7594090783621796</v>
      </c>
      <c r="BR23" s="17">
        <v>0</v>
      </c>
      <c r="BS23" s="17">
        <v>0.374556852092021</v>
      </c>
      <c r="BT23" s="17">
        <v>6.3637373940927098E-4</v>
      </c>
      <c r="BU23" s="17">
        <v>2.1254447032964599E-3</v>
      </c>
      <c r="BV23" s="17">
        <v>1.7675998846541699E-3</v>
      </c>
      <c r="BW23" s="17">
        <v>7.5576667470075007E-2</v>
      </c>
      <c r="BX23" s="17">
        <v>4.4242156008972799E-2</v>
      </c>
      <c r="BY23" s="17">
        <v>39.845832563729502</v>
      </c>
      <c r="BZ23" s="17">
        <v>0.429543409194376</v>
      </c>
      <c r="CA23" s="17">
        <v>0.27652198390625898</v>
      </c>
      <c r="CB23" s="17">
        <v>34.128709669251599</v>
      </c>
      <c r="CC23" s="17">
        <v>0.25328645198057698</v>
      </c>
      <c r="CD23" s="17">
        <v>0</v>
      </c>
      <c r="CE23" s="5">
        <v>4.6114552594013298E-7</v>
      </c>
      <c r="CF23" s="17">
        <v>0.193031031553652</v>
      </c>
      <c r="CG23" s="17">
        <v>79.943771069613106</v>
      </c>
      <c r="CH23" s="17">
        <v>73.548270074446705</v>
      </c>
      <c r="CI23" s="17">
        <v>6.3955009951663602</v>
      </c>
      <c r="CJ23" s="17">
        <v>9.7572304028395507E-2</v>
      </c>
      <c r="CK23" s="17">
        <v>0</v>
      </c>
      <c r="CL23" s="17">
        <v>0.94399216708830003</v>
      </c>
      <c r="CM23" s="17">
        <v>0.226320671208188</v>
      </c>
      <c r="CN23" s="17">
        <v>6.1312842408108503</v>
      </c>
      <c r="CO23" s="17">
        <v>1.27931486477399</v>
      </c>
      <c r="CP23" s="17">
        <v>0.92051902247060902</v>
      </c>
      <c r="CQ23" s="17">
        <v>24.525141664930501</v>
      </c>
      <c r="CR23" s="17">
        <v>8.9735292877895403E-2</v>
      </c>
      <c r="CS23" s="17">
        <v>0.218499907549176</v>
      </c>
      <c r="CT23" s="17">
        <v>3.8734438874099499</v>
      </c>
      <c r="CU23" s="17">
        <v>6.8466422813428301E-3</v>
      </c>
      <c r="CV23" s="17">
        <v>167.06897174534399</v>
      </c>
      <c r="CW23" s="17">
        <v>60.449479622378199</v>
      </c>
      <c r="CX23" s="17">
        <v>0</v>
      </c>
      <c r="CY23" s="17">
        <v>0</v>
      </c>
      <c r="CZ23" s="17">
        <v>5.0514045368956904</v>
      </c>
      <c r="DA23" s="17">
        <v>0.27077084002794699</v>
      </c>
      <c r="DB23" s="17">
        <v>0</v>
      </c>
      <c r="DC23" s="17">
        <v>243.69410153386499</v>
      </c>
      <c r="DD23" s="17">
        <v>0.257463586211997</v>
      </c>
      <c r="DE23" s="17">
        <v>7.76087661406868</v>
      </c>
      <c r="DG23" s="26">
        <f t="shared" si="0"/>
        <v>1.0126364753626302</v>
      </c>
      <c r="DH23" s="25">
        <f t="shared" si="1"/>
        <v>8.0000018444548807E-3</v>
      </c>
      <c r="DI23" s="25">
        <f t="shared" si="2"/>
        <v>1.9246997033402751E-2</v>
      </c>
      <c r="DJ23" s="40">
        <f t="shared" si="3"/>
        <v>-4.0882776470945688E-7</v>
      </c>
      <c r="DK23" s="40"/>
      <c r="DL23" s="40">
        <f t="shared" si="4"/>
        <v>-3.246156200983806E-7</v>
      </c>
      <c r="DM23" s="40">
        <f t="shared" si="5"/>
        <v>-2.6531624639614025E-7</v>
      </c>
      <c r="DN23" s="40">
        <f t="shared" si="6"/>
        <v>-2.6928638756535761E-7</v>
      </c>
      <c r="DO23" s="40">
        <f t="shared" si="7"/>
        <v>-4.696540497168011E-7</v>
      </c>
      <c r="DP23" s="40">
        <f t="shared" si="8"/>
        <v>-4.446613378971642E-8</v>
      </c>
      <c r="DQ23" s="72">
        <f t="shared" si="9"/>
        <v>1.1958489121630276E-3</v>
      </c>
      <c r="DR23" s="72">
        <f t="shared" si="10"/>
        <v>-3.3778690151334722E-7</v>
      </c>
      <c r="DS23" s="72">
        <f t="shared" si="11"/>
        <v>9.6516587529224789E-4</v>
      </c>
      <c r="DT23" s="72">
        <f t="shared" si="12"/>
        <v>1.5180892043836655E-4</v>
      </c>
      <c r="DU23" s="72">
        <f t="shared" si="13"/>
        <v>1.4125185885965645E-7</v>
      </c>
      <c r="DV23" s="72">
        <f t="shared" si="14"/>
        <v>1.9243968298869633E-6</v>
      </c>
      <c r="DW23" s="72">
        <f t="shared" si="15"/>
        <v>3.5637132011598235E-7</v>
      </c>
      <c r="DX23" s="72">
        <f t="shared" si="16"/>
        <v>-2.2219207608241129E-6</v>
      </c>
      <c r="DY23" s="72">
        <f t="shared" si="17"/>
        <v>-1.5482732605727309E-6</v>
      </c>
      <c r="DZ23" s="72">
        <f t="shared" si="18"/>
        <v>8.6666081506925612E-4</v>
      </c>
      <c r="EA23" s="72">
        <f t="shared" si="19"/>
        <v>1.1436496450047849E-7</v>
      </c>
      <c r="EB23" s="72">
        <f t="shared" si="20"/>
        <v>-5.3101874519815362E-7</v>
      </c>
      <c r="EC23" s="72">
        <f t="shared" si="21"/>
        <v>3.808002737666077E-7</v>
      </c>
      <c r="ED23" s="72">
        <f t="shared" si="22"/>
        <v>-1.7425492498848359E-7</v>
      </c>
      <c r="EE23" s="72">
        <f t="shared" si="23"/>
        <v>-2.2993204188336504E-4</v>
      </c>
      <c r="EF23" s="72">
        <f t="shared" si="24"/>
        <v>-6.6019629312639711E-8</v>
      </c>
      <c r="EG23" s="72">
        <f t="shared" si="25"/>
        <v>-1.3177969126425024E-6</v>
      </c>
      <c r="EH23" s="40">
        <f t="shared" si="26"/>
        <v>2.9827276567970739E-6</v>
      </c>
      <c r="EI23" s="69">
        <f t="shared" si="27"/>
        <v>-8.9593984430069235E-5</v>
      </c>
      <c r="EJ23" s="40">
        <f t="shared" si="28"/>
        <v>2.8482456962673205E-4</v>
      </c>
      <c r="EK23" s="40">
        <f t="shared" si="29"/>
        <v>1.2541970127598264E-6</v>
      </c>
      <c r="EL23" s="40">
        <f t="shared" si="30"/>
        <v>-2.2612523105365748E-7</v>
      </c>
      <c r="EM23" s="69">
        <f t="shared" si="31"/>
        <v>4.9401234609086566E-6</v>
      </c>
      <c r="EN23" s="40">
        <f t="shared" si="32"/>
        <v>-8.2407562033049145E-7</v>
      </c>
      <c r="EO23" s="40">
        <f t="shared" si="33"/>
        <v>-8.957343611296912E-7</v>
      </c>
      <c r="EP23" s="40"/>
      <c r="EQ23" s="40"/>
      <c r="ER23" s="40"/>
      <c r="ES23" s="40"/>
    </row>
    <row r="24" spans="1:149" x14ac:dyDescent="0.25">
      <c r="A24" s="15" t="s">
        <v>194</v>
      </c>
      <c r="B24" s="15">
        <v>37.128919279999998</v>
      </c>
      <c r="C24" s="15"/>
      <c r="D24" s="15">
        <v>394.11726255999997</v>
      </c>
      <c r="E24" s="15">
        <v>6.2919148800000002</v>
      </c>
      <c r="F24" s="15">
        <v>5.7885617399999996</v>
      </c>
      <c r="G24" s="15">
        <v>13.60587011</v>
      </c>
      <c r="H24" s="15">
        <v>17.665402010000001</v>
      </c>
      <c r="I24" s="15"/>
      <c r="J24" s="17" t="s">
        <v>194</v>
      </c>
      <c r="K24" s="17">
        <v>0</v>
      </c>
      <c r="L24" s="17">
        <v>0.19620794731636801</v>
      </c>
      <c r="M24" s="17">
        <v>1.7824873138774001E-2</v>
      </c>
      <c r="N24" s="17">
        <v>9.4479167408938594E-2</v>
      </c>
      <c r="O24" s="17">
        <v>9.4479167408938594E-2</v>
      </c>
      <c r="P24" s="17">
        <v>0.28059348124803601</v>
      </c>
      <c r="Q24" s="17">
        <v>0</v>
      </c>
      <c r="R24" s="5">
        <v>2.5486784283249801E-5</v>
      </c>
      <c r="S24" s="17">
        <v>1.24435955180034E-4</v>
      </c>
      <c r="T24" s="17">
        <v>4.5722041010758101E-2</v>
      </c>
      <c r="U24" s="5">
        <v>2.41962840534973E-5</v>
      </c>
      <c r="V24" s="17">
        <v>9.7722014506395009E-3</v>
      </c>
      <c r="W24" s="17">
        <v>8.4698190997426002E-4</v>
      </c>
      <c r="X24" s="17">
        <v>5.1911910249838702E-4</v>
      </c>
      <c r="Y24" s="17">
        <v>0.41467635173773798</v>
      </c>
      <c r="Z24" s="5">
        <v>8.3817896459928196E-9</v>
      </c>
      <c r="AA24" s="5">
        <v>3.35274250566312E-8</v>
      </c>
      <c r="AB24" s="17">
        <v>37.128902545787199</v>
      </c>
      <c r="AC24" s="17">
        <v>0.50335322938540605</v>
      </c>
      <c r="AD24" s="17">
        <v>2.6860705060158598</v>
      </c>
      <c r="AE24" s="17">
        <v>0.79494918059712205</v>
      </c>
      <c r="AF24" s="17">
        <v>7.2449621962444199E-2</v>
      </c>
      <c r="AG24" s="17">
        <v>1.9302303929187501</v>
      </c>
      <c r="AH24" s="17">
        <v>0.30485446926481302</v>
      </c>
      <c r="AI24" s="17">
        <v>1.72894628238429</v>
      </c>
      <c r="AJ24" s="17">
        <v>1.30948340052514E-2</v>
      </c>
      <c r="AK24" s="17">
        <v>0.30172972850685298</v>
      </c>
      <c r="AL24" s="17">
        <v>4.2359578477151796E-3</v>
      </c>
      <c r="AM24" s="17">
        <v>0</v>
      </c>
      <c r="AN24" s="17">
        <v>0</v>
      </c>
      <c r="AO24" s="17">
        <v>0.41221429848707802</v>
      </c>
      <c r="AP24" s="17">
        <v>0.41221429848707802</v>
      </c>
      <c r="AQ24" s="17">
        <v>0</v>
      </c>
      <c r="AR24" s="17">
        <v>0</v>
      </c>
      <c r="AS24" s="17">
        <v>4.9286260673291497E-2</v>
      </c>
      <c r="AT24" s="5">
        <v>7.0168973218119804E-8</v>
      </c>
      <c r="AU24" s="5">
        <v>1.35499140566687E-7</v>
      </c>
      <c r="AV24" s="17">
        <v>3.15293894828508</v>
      </c>
      <c r="AW24" s="17">
        <v>6.1036929735059503E-2</v>
      </c>
      <c r="AX24" s="17">
        <v>9.5438635330412202E-3</v>
      </c>
      <c r="AY24" s="17">
        <v>0</v>
      </c>
      <c r="AZ24" s="17">
        <v>5.2708695940537797</v>
      </c>
      <c r="BA24" s="17">
        <v>2.5941669432475101E-2</v>
      </c>
      <c r="BB24" s="5">
        <v>8.6827921537503303E-5</v>
      </c>
      <c r="BC24" s="17">
        <v>6.3674546647045501E-4</v>
      </c>
      <c r="BD24" s="5">
        <v>6.1509197462480003E-6</v>
      </c>
      <c r="BE24" s="5">
        <v>1.24882646869161E-5</v>
      </c>
      <c r="BF24" s="17">
        <v>0</v>
      </c>
      <c r="BG24" s="17">
        <v>0</v>
      </c>
      <c r="BH24" s="17">
        <v>0.30190301348218301</v>
      </c>
      <c r="BI24" s="17">
        <v>0.111412608707154</v>
      </c>
      <c r="BJ24" s="17">
        <v>2.0281361574540999E-3</v>
      </c>
      <c r="BK24" s="17">
        <v>1.9486059624001699E-3</v>
      </c>
      <c r="BL24" s="17">
        <v>17.8886317344312</v>
      </c>
      <c r="BM24" s="17">
        <v>354.70537291511602</v>
      </c>
      <c r="BN24" s="17">
        <v>36.258749184124497</v>
      </c>
      <c r="BO24" s="17">
        <v>394.11706104752602</v>
      </c>
      <c r="BP24" s="17">
        <v>0</v>
      </c>
      <c r="BQ24" s="17">
        <v>0.34500981695023603</v>
      </c>
      <c r="BR24" s="17">
        <v>0</v>
      </c>
      <c r="BS24" s="17">
        <v>2.7261080236004698E-2</v>
      </c>
      <c r="BT24" s="5">
        <v>5.0085412823183799E-5</v>
      </c>
      <c r="BU24" s="17">
        <v>1.6728164775211201E-4</v>
      </c>
      <c r="BV24" s="17">
        <v>1.3911766560955E-4</v>
      </c>
      <c r="BW24" s="17">
        <v>5.6357771748871497E-3</v>
      </c>
      <c r="BX24" s="17">
        <v>3.4820487662384101E-3</v>
      </c>
      <c r="BY24" s="17">
        <v>2.8884277699366701</v>
      </c>
      <c r="BZ24" s="17">
        <v>3.3806923064203999E-2</v>
      </c>
      <c r="CA24" s="17">
        <v>2.1763455083582701E-2</v>
      </c>
      <c r="CB24" s="17">
        <v>2.6860728759844998</v>
      </c>
      <c r="CC24" s="17">
        <v>1.99347186075607E-2</v>
      </c>
      <c r="CD24" s="17">
        <v>0</v>
      </c>
      <c r="CE24" s="5">
        <v>3.6294291682512399E-8</v>
      </c>
      <c r="CF24" s="17">
        <v>1.5192380385478099E-2</v>
      </c>
      <c r="CG24" s="17">
        <v>6.2919126648919397</v>
      </c>
      <c r="CH24" s="17">
        <v>5.7885594355065297</v>
      </c>
      <c r="CI24" s="17">
        <v>0.50335322938540605</v>
      </c>
      <c r="CJ24" s="17">
        <v>7.67934603195599E-3</v>
      </c>
      <c r="CK24" s="17">
        <v>0</v>
      </c>
      <c r="CL24" s="17">
        <v>7.4296179279860194E-2</v>
      </c>
      <c r="CM24" s="17">
        <v>1.7812427343926501E-2</v>
      </c>
      <c r="CN24" s="17">
        <v>0.482558069302292</v>
      </c>
      <c r="CO24" s="17">
        <v>0.100687477967558</v>
      </c>
      <c r="CP24" s="17">
        <v>7.2448778033146505E-2</v>
      </c>
      <c r="CQ24" s="17">
        <v>1.93023281910525</v>
      </c>
      <c r="CR24" s="17">
        <v>6.5048995388944904E-3</v>
      </c>
      <c r="CS24" s="17">
        <v>1.7196858523895301E-2</v>
      </c>
      <c r="CT24" s="17">
        <v>0.304856222159757</v>
      </c>
      <c r="CU24" s="17">
        <v>5.3885586732584805E-4</v>
      </c>
      <c r="CV24" s="17">
        <v>13.605855983950301</v>
      </c>
      <c r="CW24" s="17">
        <v>4.3819852880661996</v>
      </c>
      <c r="CX24" s="17">
        <v>0</v>
      </c>
      <c r="CY24" s="17">
        <v>0</v>
      </c>
      <c r="CZ24" s="17">
        <v>0.36617592867860399</v>
      </c>
      <c r="DA24" s="17">
        <v>1.9628344150354301E-2</v>
      </c>
      <c r="DB24" s="17">
        <v>0</v>
      </c>
      <c r="DC24" s="17">
        <v>17.665396231198699</v>
      </c>
      <c r="DD24" s="17">
        <v>1.8663746965227601E-2</v>
      </c>
      <c r="DE24" s="17">
        <v>0.562585379375099</v>
      </c>
      <c r="DG24" s="26">
        <f t="shared" si="0"/>
        <v>1.0126368806173873</v>
      </c>
      <c r="DH24" s="25">
        <f t="shared" si="1"/>
        <v>8.0000062415589556E-3</v>
      </c>
      <c r="DI24" s="25">
        <f t="shared" si="2"/>
        <v>1.9247035458210649E-2</v>
      </c>
      <c r="DJ24" s="40">
        <f t="shared" si="3"/>
        <v>-4.5070562580250162E-7</v>
      </c>
      <c r="DK24" s="40"/>
      <c r="DL24" s="40">
        <f t="shared" si="4"/>
        <v>-5.1130080585948109E-7</v>
      </c>
      <c r="DM24" s="40">
        <f t="shared" si="5"/>
        <v>-3.5205626630037948E-7</v>
      </c>
      <c r="DN24" s="40">
        <f t="shared" si="6"/>
        <v>-3.9811158165673866E-7</v>
      </c>
      <c r="DO24" s="40">
        <f t="shared" si="7"/>
        <v>-1.0382319972669013E-6</v>
      </c>
      <c r="DP24" s="40">
        <f t="shared" si="8"/>
        <v>-3.2712537756561525E-7</v>
      </c>
      <c r="DQ24" s="72">
        <f t="shared" si="9"/>
        <v>1.1947108015279877E-3</v>
      </c>
      <c r="DR24" s="72">
        <f t="shared" si="10"/>
        <v>5.5934947944289691E-6</v>
      </c>
      <c r="DS24" s="72">
        <f t="shared" si="11"/>
        <v>9.5984145421224108E-4</v>
      </c>
      <c r="DT24" s="72">
        <f t="shared" si="12"/>
        <v>1.4768289297593124E-4</v>
      </c>
      <c r="DU24" s="72">
        <f t="shared" si="13"/>
        <v>4.3648661406171329E-6</v>
      </c>
      <c r="DV24" s="72">
        <f t="shared" si="14"/>
        <v>4.0828294290334832E-6</v>
      </c>
      <c r="DW24" s="72">
        <f t="shared" si="15"/>
        <v>7.2153801830892377E-7</v>
      </c>
      <c r="DX24" s="72">
        <f t="shared" si="16"/>
        <v>1.0591848135680866E-6</v>
      </c>
      <c r="DY24" s="72">
        <f t="shared" si="17"/>
        <v>-1.0665705357671164E-5</v>
      </c>
      <c r="DZ24" s="72">
        <f t="shared" si="18"/>
        <v>8.6739929485332864E-4</v>
      </c>
      <c r="EA24" s="72">
        <f t="shared" si="19"/>
        <v>-3.9526427889599728E-6</v>
      </c>
      <c r="EB24" s="72">
        <f t="shared" si="20"/>
        <v>2.5667819727448807E-6</v>
      </c>
      <c r="EC24" s="72">
        <f t="shared" si="21"/>
        <v>4.779869230894882E-6</v>
      </c>
      <c r="ED24" s="72">
        <f t="shared" si="22"/>
        <v>1.2366883145476213E-6</v>
      </c>
      <c r="EE24" s="72">
        <f t="shared" si="23"/>
        <v>-2.3038517225613486E-4</v>
      </c>
      <c r="EF24" s="72">
        <f t="shared" si="24"/>
        <v>4.4952929648787347E-7</v>
      </c>
      <c r="EG24" s="72">
        <f t="shared" si="25"/>
        <v>6.525224218814707E-6</v>
      </c>
      <c r="EH24" s="40">
        <f t="shared" si="26"/>
        <v>1.3708419531831219E-5</v>
      </c>
      <c r="EI24" s="69">
        <f t="shared" si="27"/>
        <v>-8.1855439483080578E-5</v>
      </c>
      <c r="EJ24" s="40">
        <f t="shared" si="28"/>
        <v>2.8706626236961528E-4</v>
      </c>
      <c r="EK24" s="40">
        <f t="shared" si="29"/>
        <v>2.2958290397200056E-6</v>
      </c>
      <c r="EL24" s="40">
        <f t="shared" si="30"/>
        <v>4.2398755912768541E-7</v>
      </c>
      <c r="EM24" s="69">
        <f t="shared" si="31"/>
        <v>6.8464909347829142E-6</v>
      </c>
      <c r="EN24" s="40">
        <f t="shared" si="32"/>
        <v>-8.367483506189181E-7</v>
      </c>
      <c r="EO24" s="40">
        <f t="shared" si="33"/>
        <v>-9.0950910996131574E-7</v>
      </c>
      <c r="EP24" s="40"/>
      <c r="EQ24" s="40"/>
      <c r="ER24" s="40"/>
      <c r="ES24" s="40"/>
    </row>
    <row r="25" spans="1:149" x14ac:dyDescent="0.25">
      <c r="A25" s="15" t="s">
        <v>195</v>
      </c>
      <c r="B25" s="15">
        <v>27.161649350000001</v>
      </c>
      <c r="C25" s="15"/>
      <c r="D25" s="15">
        <v>209.73336528999999</v>
      </c>
      <c r="E25" s="15">
        <v>5.3254030400000003</v>
      </c>
      <c r="F25" s="15">
        <v>4.8993707500000001</v>
      </c>
      <c r="G25" s="15">
        <v>12.43583366</v>
      </c>
      <c r="H25" s="15">
        <v>11.857316859999999</v>
      </c>
      <c r="I25" s="15"/>
      <c r="J25" s="17" t="s">
        <v>195</v>
      </c>
      <c r="K25" s="17">
        <v>0</v>
      </c>
      <c r="L25" s="17">
        <v>0.131698184556755</v>
      </c>
      <c r="M25" s="17">
        <v>1.19643036112304E-2</v>
      </c>
      <c r="N25" s="17">
        <v>6.3416110841706994E-2</v>
      </c>
      <c r="O25" s="17">
        <v>6.3416110841706994E-2</v>
      </c>
      <c r="P25" s="17">
        <v>0.18833896218026</v>
      </c>
      <c r="Q25" s="17">
        <v>0</v>
      </c>
      <c r="R25" s="5">
        <v>2.1571735423314901E-5</v>
      </c>
      <c r="S25" s="17">
        <v>1.0532117704768E-4</v>
      </c>
      <c r="T25" s="17">
        <v>3.0689479884107401E-2</v>
      </c>
      <c r="U25" s="5">
        <v>2.04794499144677E-5</v>
      </c>
      <c r="V25" s="17">
        <v>6.5592525591944301E-3</v>
      </c>
      <c r="W25" s="17">
        <v>7.1687581805254699E-4</v>
      </c>
      <c r="X25" s="17">
        <v>4.3937472511119502E-4</v>
      </c>
      <c r="Y25" s="17">
        <v>0.278337901491095</v>
      </c>
      <c r="Z25" s="5">
        <v>7.0943037858871099E-9</v>
      </c>
      <c r="AA25" s="5">
        <v>2.8376978786024899E-8</v>
      </c>
      <c r="AB25" s="17">
        <v>27.1616375579402</v>
      </c>
      <c r="AC25" s="17">
        <v>0.42603255444038401</v>
      </c>
      <c r="AD25" s="17">
        <v>2.2734589548989401</v>
      </c>
      <c r="AE25" s="17">
        <v>0.67283532190236806</v>
      </c>
      <c r="AF25" s="17">
        <v>6.1320534400370302E-2</v>
      </c>
      <c r="AG25" s="17">
        <v>1.6337244961060799</v>
      </c>
      <c r="AH25" s="17">
        <v>0.25802528172313199</v>
      </c>
      <c r="AI25" s="17">
        <v>1.1604987681915999</v>
      </c>
      <c r="AJ25" s="17">
        <v>8.7894330841978199E-3</v>
      </c>
      <c r="AK25" s="17">
        <v>0.20252617198432499</v>
      </c>
      <c r="AL25" s="17">
        <v>2.8432728593533801E-3</v>
      </c>
      <c r="AM25" s="17">
        <v>0</v>
      </c>
      <c r="AN25" s="17">
        <v>0</v>
      </c>
      <c r="AO25" s="17">
        <v>0.27668505309302899</v>
      </c>
      <c r="AP25" s="17">
        <v>0.27668505309302899</v>
      </c>
      <c r="AQ25" s="17">
        <v>0</v>
      </c>
      <c r="AR25" s="17">
        <v>0</v>
      </c>
      <c r="AS25" s="17">
        <v>3.3081808365548297E-2</v>
      </c>
      <c r="AT25" s="5">
        <v>5.9390413064644999E-8</v>
      </c>
      <c r="AU25" s="5">
        <v>1.14685868790114E-7</v>
      </c>
      <c r="AV25" s="17">
        <v>1.6778688640134001</v>
      </c>
      <c r="AW25" s="17">
        <v>4.0968967134377199E-2</v>
      </c>
      <c r="AX25" s="17">
        <v>6.4061470367047504E-3</v>
      </c>
      <c r="AY25" s="17">
        <v>0</v>
      </c>
      <c r="AZ25" s="17">
        <v>3.5378959564293502</v>
      </c>
      <c r="BA25" s="17">
        <v>1.7412562483286102E-2</v>
      </c>
      <c r="BB25" s="5">
        <v>7.3490115908001095E-5</v>
      </c>
      <c r="BC25" s="17">
        <v>5.3893120146386803E-4</v>
      </c>
      <c r="BD25" s="5">
        <v>5.2060815379442904E-6</v>
      </c>
      <c r="BE25" s="5">
        <v>1.0570051312576799E-5</v>
      </c>
      <c r="BF25" s="17">
        <v>0</v>
      </c>
      <c r="BG25" s="17">
        <v>0</v>
      </c>
      <c r="BH25" s="17">
        <v>0.20264261775188</v>
      </c>
      <c r="BI25" s="17">
        <v>9.4298177439000805E-2</v>
      </c>
      <c r="BJ25" s="17">
        <v>1.7165918197501E-3</v>
      </c>
      <c r="BK25" s="17">
        <v>1.6492756493989599E-3</v>
      </c>
      <c r="BL25" s="17">
        <v>12.0071499638993</v>
      </c>
      <c r="BM25" s="17">
        <v>188.75986760142601</v>
      </c>
      <c r="BN25" s="17">
        <v>19.295483191851599</v>
      </c>
      <c r="BO25" s="17">
        <v>209.73321965729099</v>
      </c>
      <c r="BP25" s="17">
        <v>0</v>
      </c>
      <c r="BQ25" s="17">
        <v>0.231576413157183</v>
      </c>
      <c r="BR25" s="17">
        <v>0</v>
      </c>
      <c r="BS25" s="17">
        <v>1.8540276762733E-2</v>
      </c>
      <c r="BT25" s="5">
        <v>4.23915417296361E-5</v>
      </c>
      <c r="BU25" s="17">
        <v>1.41586231024543E-4</v>
      </c>
      <c r="BV25" s="17">
        <v>1.17747366867838E-4</v>
      </c>
      <c r="BW25" s="17">
        <v>4.1316338078782096E-3</v>
      </c>
      <c r="BX25" s="17">
        <v>2.94716227671313E-3</v>
      </c>
      <c r="BY25" s="17">
        <v>1.9387621770300401</v>
      </c>
      <c r="BZ25" s="17">
        <v>2.8613766100629899E-2</v>
      </c>
      <c r="CA25" s="17">
        <v>1.8420323748739201E-2</v>
      </c>
      <c r="CB25" s="17">
        <v>2.2734615574552</v>
      </c>
      <c r="CC25" s="17">
        <v>1.6872501749918702E-2</v>
      </c>
      <c r="CD25" s="17">
        <v>0</v>
      </c>
      <c r="CE25" s="5">
        <v>3.0718983338569197E-8</v>
      </c>
      <c r="CF25" s="17">
        <v>1.2858628063735601E-2</v>
      </c>
      <c r="CG25" s="17">
        <v>5.3254028902991104</v>
      </c>
      <c r="CH25" s="17">
        <v>4.8993703358587197</v>
      </c>
      <c r="CI25" s="17">
        <v>0.42603255444038401</v>
      </c>
      <c r="CJ25" s="17">
        <v>6.4997100922083101E-3</v>
      </c>
      <c r="CK25" s="17">
        <v>0</v>
      </c>
      <c r="CL25" s="17">
        <v>6.2883385637989994E-2</v>
      </c>
      <c r="CM25" s="17">
        <v>1.50762104752613E-2</v>
      </c>
      <c r="CN25" s="17">
        <v>0.40843200394627299</v>
      </c>
      <c r="CO25" s="17">
        <v>8.5220772058620803E-2</v>
      </c>
      <c r="CP25" s="17">
        <v>6.1319797285007999E-2</v>
      </c>
      <c r="CQ25" s="17">
        <v>1.63372623775745</v>
      </c>
      <c r="CR25" s="17">
        <v>4.3661980179654598E-3</v>
      </c>
      <c r="CS25" s="17">
        <v>1.4555227765009299E-2</v>
      </c>
      <c r="CT25" s="17">
        <v>0.25802696737710601</v>
      </c>
      <c r="CU25" s="17">
        <v>4.5608406885034398E-4</v>
      </c>
      <c r="CV25" s="17">
        <v>12.435822507647201</v>
      </c>
      <c r="CW25" s="17">
        <v>2.94126544547753</v>
      </c>
      <c r="CX25" s="17">
        <v>0</v>
      </c>
      <c r="CY25" s="17">
        <v>0</v>
      </c>
      <c r="CZ25" s="17">
        <v>0.24578367896984599</v>
      </c>
      <c r="DA25" s="17">
        <v>1.3174856495727701E-2</v>
      </c>
      <c r="DB25" s="17">
        <v>0</v>
      </c>
      <c r="DC25" s="17">
        <v>11.8573135137816</v>
      </c>
      <c r="DD25" s="17">
        <v>1.25272953959445E-2</v>
      </c>
      <c r="DE25" s="17">
        <v>0.37761721226260297</v>
      </c>
      <c r="DG25" s="26">
        <f t="shared" si="0"/>
        <v>1.0126366271705263</v>
      </c>
      <c r="DH25" s="25">
        <f t="shared" si="1"/>
        <v>8.000014812889809E-3</v>
      </c>
      <c r="DI25" s="25">
        <f t="shared" si="2"/>
        <v>1.9246999302916141E-2</v>
      </c>
      <c r="DJ25" s="40">
        <f t="shared" si="3"/>
        <v>-4.341437314633306E-7</v>
      </c>
      <c r="DK25" s="40"/>
      <c r="DL25" s="40">
        <f t="shared" si="4"/>
        <v>-6.9437072544674453E-7</v>
      </c>
      <c r="DM25" s="40">
        <f t="shared" si="5"/>
        <v>-2.81107155237047E-8</v>
      </c>
      <c r="DN25" s="40">
        <f t="shared" si="6"/>
        <v>-8.4529483787365968E-8</v>
      </c>
      <c r="DO25" s="40">
        <f t="shared" si="7"/>
        <v>-8.9679173140939051E-7</v>
      </c>
      <c r="DP25" s="40">
        <f t="shared" si="8"/>
        <v>-2.8220704892745065E-7</v>
      </c>
      <c r="DQ25" s="72">
        <f t="shared" si="9"/>
        <v>1.1961559037174377E-3</v>
      </c>
      <c r="DR25" s="72">
        <f t="shared" si="10"/>
        <v>1.1212472484601545E-6</v>
      </c>
      <c r="DS25" s="72">
        <f t="shared" si="11"/>
        <v>9.6003684991173305E-4</v>
      </c>
      <c r="DT25" s="72">
        <f t="shared" si="12"/>
        <v>1.4998434746425678E-4</v>
      </c>
      <c r="DU25" s="72">
        <f t="shared" si="13"/>
        <v>3.9996633800950241E-6</v>
      </c>
      <c r="DV25" s="72">
        <f t="shared" si="14"/>
        <v>1.8313594576862012E-6</v>
      </c>
      <c r="DW25" s="72">
        <f t="shared" si="15"/>
        <v>-7.4040897705881796E-7</v>
      </c>
      <c r="DX25" s="72">
        <f t="shared" si="16"/>
        <v>-4.4728857809919853E-6</v>
      </c>
      <c r="DY25" s="72">
        <f t="shared" si="17"/>
        <v>-1.4790784463904131E-6</v>
      </c>
      <c r="DZ25" s="72">
        <f t="shared" si="18"/>
        <v>8.6676903484553811E-4</v>
      </c>
      <c r="EA25" s="72">
        <f t="shared" si="19"/>
        <v>-2.9121026504095833E-6</v>
      </c>
      <c r="EB25" s="72">
        <f t="shared" si="20"/>
        <v>7.740250741131868E-6</v>
      </c>
      <c r="EC25" s="72">
        <f t="shared" si="21"/>
        <v>4.1457619906692714E-8</v>
      </c>
      <c r="ED25" s="72">
        <f t="shared" si="22"/>
        <v>1.0165399071402341E-5</v>
      </c>
      <c r="EE25" s="72">
        <f t="shared" si="23"/>
        <v>-2.2942044108016169E-4</v>
      </c>
      <c r="EF25" s="72">
        <f t="shared" si="24"/>
        <v>1.4383846180639661E-8</v>
      </c>
      <c r="EG25" s="72">
        <f t="shared" si="25"/>
        <v>4.9351913034110254E-6</v>
      </c>
      <c r="EH25" s="40">
        <f t="shared" si="26"/>
        <v>3.4858910151820753E-6</v>
      </c>
      <c r="EI25" s="69">
        <f t="shared" si="27"/>
        <v>-9.0146487078701429E-5</v>
      </c>
      <c r="EJ25" s="40">
        <f t="shared" si="28"/>
        <v>2.8287991483898141E-4</v>
      </c>
      <c r="EK25" s="40">
        <f t="shared" si="29"/>
        <v>9.0930339311776012E-6</v>
      </c>
      <c r="EL25" s="40">
        <f t="shared" si="30"/>
        <v>-1.5311395110896461E-6</v>
      </c>
      <c r="EM25" s="69">
        <f t="shared" si="31"/>
        <v>1.11232307848565E-5</v>
      </c>
      <c r="EN25" s="40">
        <f t="shared" si="32"/>
        <v>-1.0791348474867791E-6</v>
      </c>
      <c r="EO25" s="40">
        <f t="shared" si="33"/>
        <v>-1.1729727364249306E-6</v>
      </c>
      <c r="EP25" s="40"/>
      <c r="EQ25" s="40"/>
      <c r="ER25" s="40"/>
      <c r="ES25" s="40"/>
    </row>
    <row r="26" spans="1:149" x14ac:dyDescent="0.25">
      <c r="A26" s="15" t="s">
        <v>196</v>
      </c>
      <c r="B26" s="15"/>
      <c r="C26" s="15"/>
      <c r="D26" s="15"/>
      <c r="E26" s="15"/>
      <c r="F26" s="15"/>
      <c r="G26" s="15"/>
      <c r="H26" s="15"/>
      <c r="I26" s="15"/>
      <c r="Z26" s="5"/>
      <c r="AA26" s="5"/>
      <c r="AT26" s="5"/>
      <c r="AU26" s="5"/>
      <c r="BD26" s="5"/>
      <c r="CE26" s="5"/>
      <c r="DG26" s="26" t="e">
        <f t="shared" si="0"/>
        <v>#DIV/0!</v>
      </c>
      <c r="DH26" s="25" t="e">
        <f t="shared" si="1"/>
        <v>#DIV/0!</v>
      </c>
      <c r="DI26" s="25" t="e">
        <f t="shared" si="2"/>
        <v>#DIV/0!</v>
      </c>
      <c r="DJ26" s="40">
        <f t="shared" si="3"/>
        <v>0</v>
      </c>
      <c r="DK26" s="40"/>
      <c r="DL26" s="40">
        <f t="shared" si="4"/>
        <v>0</v>
      </c>
      <c r="DM26" s="40">
        <f t="shared" si="5"/>
        <v>0</v>
      </c>
      <c r="DN26" s="40">
        <f t="shared" si="6"/>
        <v>0</v>
      </c>
      <c r="DO26" s="40">
        <f t="shared" si="7"/>
        <v>0</v>
      </c>
      <c r="DP26" s="40">
        <f t="shared" si="8"/>
        <v>0</v>
      </c>
      <c r="DQ26" s="72" t="e">
        <f t="shared" si="9"/>
        <v>#DIV/0!</v>
      </c>
      <c r="DR26" s="72" t="e">
        <f t="shared" si="10"/>
        <v>#DIV/0!</v>
      </c>
      <c r="DS26" s="72" t="e">
        <f t="shared" si="11"/>
        <v>#DIV/0!</v>
      </c>
      <c r="DT26" s="72" t="e">
        <f t="shared" si="12"/>
        <v>#DIV/0!</v>
      </c>
      <c r="DU26" s="72" t="e">
        <f t="shared" si="13"/>
        <v>#DIV/0!</v>
      </c>
      <c r="DV26" s="72" t="e">
        <f t="shared" si="14"/>
        <v>#DIV/0!</v>
      </c>
      <c r="DW26" s="72" t="e">
        <f t="shared" si="15"/>
        <v>#DIV/0!</v>
      </c>
      <c r="DX26" s="72" t="e">
        <f t="shared" si="16"/>
        <v>#DIV/0!</v>
      </c>
      <c r="DY26" s="72" t="e">
        <f t="shared" si="17"/>
        <v>#DIV/0!</v>
      </c>
      <c r="DZ26" s="72" t="e">
        <f t="shared" si="18"/>
        <v>#DIV/0!</v>
      </c>
      <c r="EA26" s="72" t="e">
        <f t="shared" si="19"/>
        <v>#DIV/0!</v>
      </c>
      <c r="EB26" s="72" t="e">
        <f t="shared" si="20"/>
        <v>#DIV/0!</v>
      </c>
      <c r="EC26" s="72" t="e">
        <f t="shared" si="21"/>
        <v>#DIV/0!</v>
      </c>
      <c r="ED26" s="72" t="e">
        <f t="shared" si="22"/>
        <v>#DIV/0!</v>
      </c>
      <c r="EE26" s="72" t="e">
        <f t="shared" si="23"/>
        <v>#DIV/0!</v>
      </c>
      <c r="EF26" s="72" t="e">
        <f t="shared" si="24"/>
        <v>#DIV/0!</v>
      </c>
      <c r="EG26" s="72" t="e">
        <f t="shared" si="25"/>
        <v>#DIV/0!</v>
      </c>
      <c r="EH26" s="40" t="e">
        <f t="shared" si="26"/>
        <v>#DIV/0!</v>
      </c>
      <c r="EI26" s="69" t="e">
        <f t="shared" si="27"/>
        <v>#DIV/0!</v>
      </c>
      <c r="EJ26" s="40" t="e">
        <f t="shared" si="28"/>
        <v>#DIV/0!</v>
      </c>
      <c r="EK26" s="40" t="e">
        <f t="shared" si="29"/>
        <v>#DIV/0!</v>
      </c>
      <c r="EL26" s="40" t="e">
        <f t="shared" si="30"/>
        <v>#DIV/0!</v>
      </c>
      <c r="EM26" s="69" t="e">
        <f t="shared" si="31"/>
        <v>#DIV/0!</v>
      </c>
      <c r="EN26" s="40" t="e">
        <f t="shared" si="32"/>
        <v>#DIV/0!</v>
      </c>
      <c r="EO26" s="40" t="e">
        <f t="shared" si="33"/>
        <v>#DIV/0!</v>
      </c>
      <c r="EP26" s="40"/>
      <c r="EQ26" s="40"/>
      <c r="ER26" s="40"/>
      <c r="ES26" s="40"/>
    </row>
    <row r="27" spans="1:149" x14ac:dyDescent="0.25">
      <c r="A27" s="15" t="s">
        <v>197</v>
      </c>
      <c r="B27" s="15"/>
      <c r="C27" s="15"/>
      <c r="D27" s="15"/>
      <c r="E27" s="15"/>
      <c r="F27" s="15"/>
      <c r="G27" s="15"/>
      <c r="H27" s="15"/>
      <c r="I27" s="15"/>
      <c r="DG27" s="26" t="e">
        <f t="shared" si="0"/>
        <v>#DIV/0!</v>
      </c>
      <c r="DH27" s="25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6"/>
        <v>0</v>
      </c>
      <c r="DO27" s="40">
        <f t="shared" si="7"/>
        <v>0</v>
      </c>
      <c r="DP27" s="40">
        <f t="shared" si="8"/>
        <v>0</v>
      </c>
      <c r="DQ27" s="72" t="e">
        <f t="shared" si="9"/>
        <v>#DIV/0!</v>
      </c>
      <c r="DR27" s="72" t="e">
        <f t="shared" si="10"/>
        <v>#DIV/0!</v>
      </c>
      <c r="DS27" s="72" t="e">
        <f t="shared" si="11"/>
        <v>#DIV/0!</v>
      </c>
      <c r="DT27" s="72" t="e">
        <f t="shared" si="12"/>
        <v>#DIV/0!</v>
      </c>
      <c r="DU27" s="72" t="e">
        <f t="shared" si="13"/>
        <v>#DIV/0!</v>
      </c>
      <c r="DV27" s="72" t="e">
        <f t="shared" si="14"/>
        <v>#DIV/0!</v>
      </c>
      <c r="DW27" s="72" t="e">
        <f t="shared" si="15"/>
        <v>#DIV/0!</v>
      </c>
      <c r="DX27" s="72" t="e">
        <f t="shared" si="16"/>
        <v>#DIV/0!</v>
      </c>
      <c r="DY27" s="72" t="e">
        <f t="shared" si="17"/>
        <v>#DIV/0!</v>
      </c>
      <c r="DZ27" s="72" t="e">
        <f t="shared" si="18"/>
        <v>#DIV/0!</v>
      </c>
      <c r="EA27" s="72" t="e">
        <f t="shared" si="19"/>
        <v>#DIV/0!</v>
      </c>
      <c r="EB27" s="72" t="e">
        <f t="shared" si="20"/>
        <v>#DIV/0!</v>
      </c>
      <c r="EC27" s="72" t="e">
        <f t="shared" si="21"/>
        <v>#DIV/0!</v>
      </c>
      <c r="ED27" s="72" t="e">
        <f t="shared" si="22"/>
        <v>#DIV/0!</v>
      </c>
      <c r="EE27" s="72" t="e">
        <f t="shared" si="23"/>
        <v>#DIV/0!</v>
      </c>
      <c r="EF27" s="72" t="e">
        <f t="shared" si="24"/>
        <v>#DIV/0!</v>
      </c>
      <c r="EG27" s="72" t="e">
        <f t="shared" si="25"/>
        <v>#DIV/0!</v>
      </c>
      <c r="EH27" s="40" t="e">
        <f t="shared" si="26"/>
        <v>#DIV/0!</v>
      </c>
      <c r="EI27" s="69" t="e">
        <f t="shared" si="27"/>
        <v>#DIV/0!</v>
      </c>
      <c r="EJ27" s="40" t="e">
        <f t="shared" si="28"/>
        <v>#DIV/0!</v>
      </c>
      <c r="EK27" s="40" t="e">
        <f t="shared" si="29"/>
        <v>#DIV/0!</v>
      </c>
      <c r="EL27" s="40" t="e">
        <f t="shared" si="30"/>
        <v>#DIV/0!</v>
      </c>
      <c r="EM27" s="69" t="e">
        <f t="shared" si="31"/>
        <v>#DIV/0!</v>
      </c>
      <c r="EN27" s="40" t="e">
        <f t="shared" si="32"/>
        <v>#DIV/0!</v>
      </c>
      <c r="EO27" s="40" t="e">
        <f t="shared" si="33"/>
        <v>#DIV/0!</v>
      </c>
      <c r="EP27" s="40"/>
      <c r="EQ27" s="40"/>
      <c r="ER27" s="40"/>
      <c r="ES27" s="40"/>
    </row>
    <row r="28" spans="1:149" x14ac:dyDescent="0.25">
      <c r="A28" s="15" t="s">
        <v>198</v>
      </c>
      <c r="B28" s="15"/>
      <c r="C28" s="15"/>
      <c r="D28" s="15"/>
      <c r="E28" s="15"/>
      <c r="F28" s="15"/>
      <c r="G28" s="15"/>
      <c r="H28" s="15"/>
      <c r="I28" s="15"/>
      <c r="R28" s="5"/>
      <c r="S28" s="5"/>
      <c r="U28" s="5"/>
      <c r="W28" s="5"/>
      <c r="X28" s="5"/>
      <c r="Z28" s="5"/>
      <c r="AA28" s="5"/>
      <c r="AL28" s="5"/>
      <c r="AT28" s="5"/>
      <c r="AU28" s="5"/>
      <c r="BB28" s="5"/>
      <c r="BC28" s="5"/>
      <c r="BD28" s="5"/>
      <c r="BE28" s="5"/>
      <c r="BJ28" s="5"/>
      <c r="BK28" s="5"/>
      <c r="BT28" s="5"/>
      <c r="BU28" s="5"/>
      <c r="BV28" s="5"/>
      <c r="BX28" s="5"/>
      <c r="CE28" s="5"/>
      <c r="CU28" s="5"/>
      <c r="DG28" s="26" t="e">
        <f t="shared" si="0"/>
        <v>#DIV/0!</v>
      </c>
      <c r="DH28" s="25" t="e">
        <f t="shared" si="1"/>
        <v>#DIV/0!</v>
      </c>
      <c r="DI28" s="25" t="e">
        <f t="shared" si="2"/>
        <v>#DIV/0!</v>
      </c>
      <c r="DJ28" s="40">
        <f t="shared" si="3"/>
        <v>0</v>
      </c>
      <c r="DK28" s="40"/>
      <c r="DL28" s="40">
        <f t="shared" si="4"/>
        <v>0</v>
      </c>
      <c r="DM28" s="40">
        <f t="shared" si="5"/>
        <v>0</v>
      </c>
      <c r="DN28" s="40">
        <f t="shared" si="6"/>
        <v>0</v>
      </c>
      <c r="DO28" s="40">
        <f t="shared" si="7"/>
        <v>0</v>
      </c>
      <c r="DP28" s="40">
        <f t="shared" si="8"/>
        <v>0</v>
      </c>
      <c r="DQ28" s="72" t="e">
        <f t="shared" si="9"/>
        <v>#DIV/0!</v>
      </c>
      <c r="DR28" s="72" t="e">
        <f t="shared" si="10"/>
        <v>#DIV/0!</v>
      </c>
      <c r="DS28" s="72" t="e">
        <f t="shared" si="11"/>
        <v>#DIV/0!</v>
      </c>
      <c r="DT28" s="72" t="e">
        <f t="shared" si="12"/>
        <v>#DIV/0!</v>
      </c>
      <c r="DU28" s="72" t="e">
        <f t="shared" si="13"/>
        <v>#DIV/0!</v>
      </c>
      <c r="DV28" s="72" t="e">
        <f t="shared" si="14"/>
        <v>#DIV/0!</v>
      </c>
      <c r="DW28" s="72" t="e">
        <f t="shared" si="15"/>
        <v>#DIV/0!</v>
      </c>
      <c r="DX28" s="72" t="e">
        <f t="shared" si="16"/>
        <v>#DIV/0!</v>
      </c>
      <c r="DY28" s="72" t="e">
        <f t="shared" si="17"/>
        <v>#DIV/0!</v>
      </c>
      <c r="DZ28" s="72" t="e">
        <f t="shared" si="18"/>
        <v>#DIV/0!</v>
      </c>
      <c r="EA28" s="72" t="e">
        <f t="shared" si="19"/>
        <v>#DIV/0!</v>
      </c>
      <c r="EB28" s="72" t="e">
        <f t="shared" si="20"/>
        <v>#DIV/0!</v>
      </c>
      <c r="EC28" s="72" t="e">
        <f t="shared" si="21"/>
        <v>#DIV/0!</v>
      </c>
      <c r="ED28" s="72" t="e">
        <f t="shared" si="22"/>
        <v>#DIV/0!</v>
      </c>
      <c r="EE28" s="72" t="e">
        <f t="shared" si="23"/>
        <v>#DIV/0!</v>
      </c>
      <c r="EF28" s="72" t="e">
        <f t="shared" si="24"/>
        <v>#DIV/0!</v>
      </c>
      <c r="EG28" s="72" t="e">
        <f t="shared" si="25"/>
        <v>#DIV/0!</v>
      </c>
      <c r="EH28" s="40" t="e">
        <f t="shared" si="26"/>
        <v>#DIV/0!</v>
      </c>
      <c r="EI28" s="69" t="e">
        <f t="shared" si="27"/>
        <v>#DIV/0!</v>
      </c>
      <c r="EJ28" s="40" t="e">
        <f t="shared" si="28"/>
        <v>#DIV/0!</v>
      </c>
      <c r="EK28" s="40" t="e">
        <f t="shared" si="29"/>
        <v>#DIV/0!</v>
      </c>
      <c r="EL28" s="40" t="e">
        <f t="shared" si="30"/>
        <v>#DIV/0!</v>
      </c>
      <c r="EM28" s="69" t="e">
        <f t="shared" si="31"/>
        <v>#DIV/0!</v>
      </c>
      <c r="EN28" s="40" t="e">
        <f t="shared" si="32"/>
        <v>#DIV/0!</v>
      </c>
      <c r="EO28" s="40" t="e">
        <f t="shared" si="33"/>
        <v>#DIV/0!</v>
      </c>
      <c r="EP28" s="40"/>
      <c r="EQ28" s="40"/>
      <c r="ER28" s="40"/>
      <c r="ES28" s="40"/>
    </row>
    <row r="29" spans="1:149" x14ac:dyDescent="0.25">
      <c r="A29" s="15" t="s">
        <v>199</v>
      </c>
      <c r="B29" s="15"/>
      <c r="C29" s="15"/>
      <c r="D29" s="15"/>
      <c r="E29" s="15"/>
      <c r="F29" s="15"/>
      <c r="G29" s="15"/>
      <c r="H29" s="15"/>
      <c r="I29" s="15"/>
      <c r="DG29" s="26" t="e">
        <f t="shared" si="0"/>
        <v>#DIV/0!</v>
      </c>
      <c r="DH29" s="25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6"/>
        <v>0</v>
      </c>
      <c r="DO29" s="40">
        <f t="shared" si="7"/>
        <v>0</v>
      </c>
      <c r="DP29" s="40">
        <f t="shared" si="8"/>
        <v>0</v>
      </c>
      <c r="DQ29" s="72" t="e">
        <f t="shared" si="9"/>
        <v>#DIV/0!</v>
      </c>
      <c r="DR29" s="72" t="e">
        <f t="shared" si="10"/>
        <v>#DIV/0!</v>
      </c>
      <c r="DS29" s="72" t="e">
        <f t="shared" si="11"/>
        <v>#DIV/0!</v>
      </c>
      <c r="DT29" s="72" t="e">
        <f t="shared" si="12"/>
        <v>#DIV/0!</v>
      </c>
      <c r="DU29" s="72" t="e">
        <f t="shared" si="13"/>
        <v>#DIV/0!</v>
      </c>
      <c r="DV29" s="72" t="e">
        <f t="shared" si="14"/>
        <v>#DIV/0!</v>
      </c>
      <c r="DW29" s="72" t="e">
        <f t="shared" si="15"/>
        <v>#DIV/0!</v>
      </c>
      <c r="DX29" s="72" t="e">
        <f t="shared" si="16"/>
        <v>#DIV/0!</v>
      </c>
      <c r="DY29" s="72" t="e">
        <f t="shared" si="17"/>
        <v>#DIV/0!</v>
      </c>
      <c r="DZ29" s="72" t="e">
        <f t="shared" si="18"/>
        <v>#DIV/0!</v>
      </c>
      <c r="EA29" s="72" t="e">
        <f t="shared" si="19"/>
        <v>#DIV/0!</v>
      </c>
      <c r="EB29" s="72" t="e">
        <f t="shared" si="20"/>
        <v>#DIV/0!</v>
      </c>
      <c r="EC29" s="72" t="e">
        <f t="shared" si="21"/>
        <v>#DIV/0!</v>
      </c>
      <c r="ED29" s="72" t="e">
        <f t="shared" si="22"/>
        <v>#DIV/0!</v>
      </c>
      <c r="EE29" s="72" t="e">
        <f t="shared" si="23"/>
        <v>#DIV/0!</v>
      </c>
      <c r="EF29" s="72" t="e">
        <f t="shared" si="24"/>
        <v>#DIV/0!</v>
      </c>
      <c r="EG29" s="72" t="e">
        <f t="shared" si="25"/>
        <v>#DIV/0!</v>
      </c>
      <c r="EH29" s="40" t="e">
        <f t="shared" si="26"/>
        <v>#DIV/0!</v>
      </c>
      <c r="EI29" s="69" t="e">
        <f t="shared" si="27"/>
        <v>#DIV/0!</v>
      </c>
      <c r="EJ29" s="40" t="e">
        <f t="shared" si="28"/>
        <v>#DIV/0!</v>
      </c>
      <c r="EK29" s="40" t="e">
        <f t="shared" si="29"/>
        <v>#DIV/0!</v>
      </c>
      <c r="EL29" s="40" t="e">
        <f t="shared" si="30"/>
        <v>#DIV/0!</v>
      </c>
      <c r="EM29" s="69" t="e">
        <f t="shared" si="31"/>
        <v>#DIV/0!</v>
      </c>
      <c r="EN29" s="40" t="e">
        <f t="shared" si="32"/>
        <v>#DIV/0!</v>
      </c>
      <c r="EO29" s="40" t="e">
        <f t="shared" si="33"/>
        <v>#DIV/0!</v>
      </c>
      <c r="EP29" s="40"/>
      <c r="EQ29" s="40"/>
      <c r="ER29" s="40"/>
      <c r="ES29" s="40"/>
    </row>
    <row r="30" spans="1:149" x14ac:dyDescent="0.25">
      <c r="A30" s="15" t="s">
        <v>200</v>
      </c>
      <c r="B30" s="15">
        <v>3.7135571700000001</v>
      </c>
      <c r="C30" s="15"/>
      <c r="D30" s="15">
        <v>34.645086929999998</v>
      </c>
      <c r="E30" s="15">
        <v>0.78723878000000003</v>
      </c>
      <c r="F30" s="15">
        <v>0.72425971</v>
      </c>
      <c r="G30" s="15">
        <v>1.8806104699999999</v>
      </c>
      <c r="H30" s="15">
        <v>1.56175657</v>
      </c>
      <c r="I30" s="15"/>
      <c r="J30" s="17" t="s">
        <v>200</v>
      </c>
      <c r="K30" s="17">
        <v>0</v>
      </c>
      <c r="L30" s="17">
        <v>1.73463348295794E-2</v>
      </c>
      <c r="M30" s="17">
        <v>1.5758690880487999E-3</v>
      </c>
      <c r="N30" s="17">
        <v>8.3526690768392208E-3</v>
      </c>
      <c r="O30" s="17">
        <v>8.3526690768392208E-3</v>
      </c>
      <c r="P30" s="17">
        <v>2.4806658828188201E-2</v>
      </c>
      <c r="Q30" s="17">
        <v>0</v>
      </c>
      <c r="R30" s="5">
        <v>3.18891723297894E-6</v>
      </c>
      <c r="S30" s="5">
        <v>1.5569576194491699E-5</v>
      </c>
      <c r="T30" s="17">
        <v>4.0421111569602201E-3</v>
      </c>
      <c r="U30" s="5">
        <v>3.0273987148448402E-6</v>
      </c>
      <c r="V30" s="17">
        <v>8.6392328765021501E-4</v>
      </c>
      <c r="W30" s="17">
        <v>1.0597500631073E-4</v>
      </c>
      <c r="X30" s="5">
        <v>6.4954193466602807E-5</v>
      </c>
      <c r="Y30" s="17">
        <v>3.6660541391314798E-2</v>
      </c>
      <c r="Z30" s="5">
        <v>1.04873907857823E-9</v>
      </c>
      <c r="AA30" s="5">
        <v>4.1949316842760801E-9</v>
      </c>
      <c r="AB30" s="17">
        <v>3.71356555586787</v>
      </c>
      <c r="AC30" s="17">
        <v>6.2979185392174605E-2</v>
      </c>
      <c r="AD30" s="17">
        <v>0.336078692218235</v>
      </c>
      <c r="AE30" s="17">
        <v>9.9463154262912107E-2</v>
      </c>
      <c r="AF30" s="17">
        <v>9.0648203177962593E-3</v>
      </c>
      <c r="AG30" s="17">
        <v>0.241508525493697</v>
      </c>
      <c r="AH30" s="17">
        <v>3.8143128027910402E-2</v>
      </c>
      <c r="AI30" s="17">
        <v>0.15285218568127701</v>
      </c>
      <c r="AJ30" s="17">
        <v>1.1576509448327501E-3</v>
      </c>
      <c r="AK30" s="17">
        <v>2.6675151763296299E-2</v>
      </c>
      <c r="AL30" s="17">
        <v>3.7449157029828501E-4</v>
      </c>
      <c r="AM30" s="17">
        <v>0</v>
      </c>
      <c r="AN30" s="17">
        <v>0</v>
      </c>
      <c r="AO30" s="17">
        <v>3.6442903546855303E-2</v>
      </c>
      <c r="AP30" s="17">
        <v>3.6442903546855303E-2</v>
      </c>
      <c r="AQ30" s="17">
        <v>0</v>
      </c>
      <c r="AR30" s="17">
        <v>0</v>
      </c>
      <c r="AS30" s="17">
        <v>4.3572180265381297E-3</v>
      </c>
      <c r="AT30" s="5">
        <v>8.7792554326548596E-9</v>
      </c>
      <c r="AU30" s="5">
        <v>1.6953175779019701E-8</v>
      </c>
      <c r="AV30" s="17">
        <v>0.27716153238865199</v>
      </c>
      <c r="AW30" s="17">
        <v>5.3961486227682301E-3</v>
      </c>
      <c r="AX30" s="17">
        <v>8.4375262661367796E-4</v>
      </c>
      <c r="AY30" s="17">
        <v>0</v>
      </c>
      <c r="AZ30" s="17">
        <v>0.46598592705776498</v>
      </c>
      <c r="BA30" s="17">
        <v>2.2934477882526698E-3</v>
      </c>
      <c r="BB30" s="5">
        <v>1.0863833639224601E-5</v>
      </c>
      <c r="BC30" s="5">
        <v>7.9668986039231206E-5</v>
      </c>
      <c r="BD30" s="5">
        <v>7.69586288353532E-7</v>
      </c>
      <c r="BE30" s="5">
        <v>1.56255058670502E-6</v>
      </c>
      <c r="BF30" s="17">
        <v>0</v>
      </c>
      <c r="BG30" s="17">
        <v>0</v>
      </c>
      <c r="BH30" s="17">
        <v>2.6690382253585401E-2</v>
      </c>
      <c r="BI30" s="17">
        <v>1.3939834325964301E-2</v>
      </c>
      <c r="BJ30" s="17">
        <v>2.5376002799869902E-4</v>
      </c>
      <c r="BK30" s="17">
        <v>2.4380738879059899E-4</v>
      </c>
      <c r="BL30" s="17">
        <v>1.5814921256414001</v>
      </c>
      <c r="BM30" s="17">
        <v>31.180522163616001</v>
      </c>
      <c r="BN30" s="17">
        <v>3.1873387450189301</v>
      </c>
      <c r="BO30" s="17">
        <v>34.645022441023599</v>
      </c>
      <c r="BP30" s="17">
        <v>0</v>
      </c>
      <c r="BQ30" s="17">
        <v>3.0501524534797101E-2</v>
      </c>
      <c r="BR30" s="17">
        <v>0</v>
      </c>
      <c r="BS30" s="17">
        <v>2.4608879942569599E-3</v>
      </c>
      <c r="BT30" s="5">
        <v>6.2666188488566197E-6</v>
      </c>
      <c r="BU30" s="5">
        <v>2.0930087726759099E-5</v>
      </c>
      <c r="BV30" s="5">
        <v>1.74067321245391E-5</v>
      </c>
      <c r="BW30" s="17">
        <v>5.7135362537960805E-4</v>
      </c>
      <c r="BX30" s="17">
        <v>4.3567010477466001E-4</v>
      </c>
      <c r="BY30" s="17">
        <v>0.25535988017989703</v>
      </c>
      <c r="BZ30" s="17">
        <v>4.2298890854676804E-3</v>
      </c>
      <c r="CA30" s="17">
        <v>2.7230237492903799E-3</v>
      </c>
      <c r="CB30" s="17">
        <v>0.33607896889829503</v>
      </c>
      <c r="CC30" s="17">
        <v>2.4942125806753802E-3</v>
      </c>
      <c r="CD30" s="17">
        <v>0</v>
      </c>
      <c r="CE30" s="5">
        <v>4.5410828221365996E-9</v>
      </c>
      <c r="CF30" s="17">
        <v>1.9008563854120101E-3</v>
      </c>
      <c r="CG30" s="17">
        <v>0.78723824845957502</v>
      </c>
      <c r="CH30" s="17">
        <v>0.72425906306740095</v>
      </c>
      <c r="CI30" s="17">
        <v>6.2979185392174605E-2</v>
      </c>
      <c r="CJ30" s="17">
        <v>9.6083391921162698E-4</v>
      </c>
      <c r="CK30" s="17">
        <v>0</v>
      </c>
      <c r="CL30" s="17">
        <v>9.2958749317945E-3</v>
      </c>
      <c r="CM30" s="17">
        <v>2.2286676367003402E-3</v>
      </c>
      <c r="CN30" s="17">
        <v>6.0377384656933299E-2</v>
      </c>
      <c r="CO30" s="17">
        <v>1.2597960834890299E-2</v>
      </c>
      <c r="CP30" s="17">
        <v>9.0647126220120399E-3</v>
      </c>
      <c r="CQ30" s="17">
        <v>0.24150865788124801</v>
      </c>
      <c r="CR30" s="17">
        <v>5.7508802691825904E-4</v>
      </c>
      <c r="CS30" s="17">
        <v>2.1516519893957598E-3</v>
      </c>
      <c r="CT30" s="17">
        <v>3.8143273753424002E-2</v>
      </c>
      <c r="CU30" s="5">
        <v>6.7424037875405798E-5</v>
      </c>
      <c r="CV30" s="17">
        <v>1.8806185163996301</v>
      </c>
      <c r="CW30" s="17">
        <v>0.387400457775194</v>
      </c>
      <c r="CX30" s="17">
        <v>0</v>
      </c>
      <c r="CY30" s="17">
        <v>0</v>
      </c>
      <c r="CZ30" s="17">
        <v>3.2372672817281997E-2</v>
      </c>
      <c r="DA30" s="17">
        <v>1.73530244061284E-3</v>
      </c>
      <c r="DB30" s="17">
        <v>0</v>
      </c>
      <c r="DC30" s="17">
        <v>1.5617551348401899</v>
      </c>
      <c r="DD30" s="17">
        <v>1.64999671448712E-3</v>
      </c>
      <c r="DE30" s="17">
        <v>4.9736938727640997E-2</v>
      </c>
      <c r="DG30" s="26">
        <f t="shared" si="0"/>
        <v>1.012637698676899</v>
      </c>
      <c r="DH30" s="25">
        <f t="shared" si="1"/>
        <v>8.000039049201527E-3</v>
      </c>
      <c r="DI30" s="25">
        <f t="shared" si="2"/>
        <v>1.9247027806495027E-2</v>
      </c>
      <c r="DJ30" s="40">
        <f t="shared" si="3"/>
        <v>2.2581765907987112E-6</v>
      </c>
      <c r="DK30" s="40"/>
      <c r="DL30" s="40">
        <f t="shared" si="4"/>
        <v>-1.8614176529356129E-6</v>
      </c>
      <c r="DM30" s="40">
        <f t="shared" si="5"/>
        <v>-6.7519593611528996E-7</v>
      </c>
      <c r="DN30" s="40">
        <f t="shared" si="6"/>
        <v>-8.9323289714207505E-7</v>
      </c>
      <c r="DO30" s="40">
        <f t="shared" si="7"/>
        <v>4.2786104610733579E-6</v>
      </c>
      <c r="DP30" s="40">
        <f t="shared" si="8"/>
        <v>-9.1893950547214278E-7</v>
      </c>
      <c r="DQ30" s="72">
        <f t="shared" si="9"/>
        <v>1.1939236658678181E-3</v>
      </c>
      <c r="DR30" s="72">
        <f t="shared" si="10"/>
        <v>1.5101978752505922E-5</v>
      </c>
      <c r="DS30" s="72">
        <f t="shared" si="11"/>
        <v>9.7598571109070342E-4</v>
      </c>
      <c r="DT30" s="72">
        <f t="shared" si="12"/>
        <v>1.3175589052633662E-4</v>
      </c>
      <c r="DU30" s="72">
        <f t="shared" si="13"/>
        <v>-1.3770142447996121E-6</v>
      </c>
      <c r="DV30" s="72">
        <f t="shared" si="14"/>
        <v>-1.1551350311931767E-5</v>
      </c>
      <c r="DW30" s="72">
        <f t="shared" si="15"/>
        <v>2.3758315790740906E-5</v>
      </c>
      <c r="DX30" s="72">
        <f t="shared" si="16"/>
        <v>6.7026484861212188E-6</v>
      </c>
      <c r="DY30" s="72">
        <f t="shared" si="17"/>
        <v>-8.6923502195205652E-6</v>
      </c>
      <c r="DZ30" s="72">
        <f t="shared" si="18"/>
        <v>8.6822895488142325E-4</v>
      </c>
      <c r="EA30" s="72">
        <f t="shared" si="19"/>
        <v>-1.80845301899562E-5</v>
      </c>
      <c r="EB30" s="72">
        <f t="shared" si="20"/>
        <v>-1.7004753776973011E-5</v>
      </c>
      <c r="EC30" s="72">
        <f t="shared" si="21"/>
        <v>4.8247380303153536E-6</v>
      </c>
      <c r="ED30" s="72">
        <f t="shared" si="22"/>
        <v>9.7302189085818015E-6</v>
      </c>
      <c r="EE30" s="72">
        <f t="shared" si="23"/>
        <v>-2.3548148465086298E-4</v>
      </c>
      <c r="EF30" s="72">
        <f t="shared" si="24"/>
        <v>2.8950170673251082E-6</v>
      </c>
      <c r="EG30" s="72">
        <f t="shared" si="25"/>
        <v>1.1024704332604201E-5</v>
      </c>
      <c r="EH30" s="40">
        <f t="shared" si="26"/>
        <v>1.4633556367640735E-6</v>
      </c>
      <c r="EI30" s="69">
        <f t="shared" si="27"/>
        <v>-7.5689820464473515E-5</v>
      </c>
      <c r="EJ30" s="40">
        <f t="shared" si="28"/>
        <v>2.8379863962218913E-4</v>
      </c>
      <c r="EK30" s="40">
        <f t="shared" si="29"/>
        <v>7.055302451346491E-7</v>
      </c>
      <c r="EL30" s="40">
        <f t="shared" si="30"/>
        <v>2.6956390923420114E-5</v>
      </c>
      <c r="EM30" s="69">
        <f t="shared" si="31"/>
        <v>2.6737020569449323E-5</v>
      </c>
      <c r="EN30" s="40">
        <f t="shared" si="32"/>
        <v>-9.434842008052699E-7</v>
      </c>
      <c r="EO30" s="40">
        <f t="shared" si="33"/>
        <v>-1.0255264835618501E-6</v>
      </c>
      <c r="EP30" s="40"/>
      <c r="EQ30" s="40"/>
      <c r="ER30" s="40"/>
      <c r="ES30" s="40"/>
    </row>
    <row r="31" spans="1:149" x14ac:dyDescent="0.25">
      <c r="A31" s="15" t="s">
        <v>201</v>
      </c>
      <c r="B31" s="15">
        <v>430.88423196999997</v>
      </c>
      <c r="C31" s="15"/>
      <c r="D31" s="15">
        <v>3422.3161721000001</v>
      </c>
      <c r="E31" s="15">
        <v>78.401623509999993</v>
      </c>
      <c r="F31" s="15">
        <v>72.129493620000005</v>
      </c>
      <c r="G31" s="15">
        <v>176.4799415</v>
      </c>
      <c r="H31" s="15">
        <v>208.59078754000001</v>
      </c>
      <c r="I31" s="15"/>
      <c r="J31" s="17" t="s">
        <v>201</v>
      </c>
      <c r="K31" s="17">
        <v>0</v>
      </c>
      <c r="L31" s="17">
        <v>2.3167982379234</v>
      </c>
      <c r="M31" s="17">
        <v>0.21047246455235999</v>
      </c>
      <c r="N31" s="17">
        <v>1.1155992155419501</v>
      </c>
      <c r="O31" s="17">
        <v>1.1155992155419501</v>
      </c>
      <c r="P31" s="17">
        <v>3.31321163385803</v>
      </c>
      <c r="Q31" s="17">
        <v>0</v>
      </c>
      <c r="R31" s="17">
        <v>3.1758445683074499E-4</v>
      </c>
      <c r="S31" s="17">
        <v>1.5505654471800101E-3</v>
      </c>
      <c r="T31" s="17">
        <v>0.53988201682090697</v>
      </c>
      <c r="U31" s="17">
        <v>3.0150023135201102E-4</v>
      </c>
      <c r="V31" s="17">
        <v>0.115388738686321</v>
      </c>
      <c r="W31" s="17">
        <v>1.05539829847274E-2</v>
      </c>
      <c r="X31" s="17">
        <v>6.4685661878227697E-3</v>
      </c>
      <c r="Y31" s="17">
        <v>4.8964455688131103</v>
      </c>
      <c r="Z31" s="5">
        <v>1.04443697426655E-7</v>
      </c>
      <c r="AA31" s="5">
        <v>4.17774798337715E-7</v>
      </c>
      <c r="AB31" s="17">
        <v>430.88411396837398</v>
      </c>
      <c r="AC31" s="17">
        <v>6.2721252703693198</v>
      </c>
      <c r="AD31" s="17">
        <v>33.470315496508398</v>
      </c>
      <c r="AE31" s="17">
        <v>9.9056131651206698</v>
      </c>
      <c r="AF31" s="17">
        <v>0.902772322073226</v>
      </c>
      <c r="AG31" s="17">
        <v>24.052007056774499</v>
      </c>
      <c r="AH31" s="17">
        <v>3.7986985935613999</v>
      </c>
      <c r="AI31" s="17">
        <v>20.415187539745698</v>
      </c>
      <c r="AJ31" s="17">
        <v>0.154621034404434</v>
      </c>
      <c r="AK31" s="17">
        <v>3.5627852250378398</v>
      </c>
      <c r="AL31" s="17">
        <v>5.0018238066793903E-2</v>
      </c>
      <c r="AM31" s="17">
        <v>0</v>
      </c>
      <c r="AN31" s="17">
        <v>0</v>
      </c>
      <c r="AO31" s="17">
        <v>4.8673704130903603</v>
      </c>
      <c r="AP31" s="17">
        <v>4.8673704130903603</v>
      </c>
      <c r="AQ31" s="17">
        <v>0</v>
      </c>
      <c r="AR31" s="17">
        <v>0</v>
      </c>
      <c r="AS31" s="17">
        <v>0.58196799530936305</v>
      </c>
      <c r="AT31" s="5">
        <v>8.7435848248451799E-7</v>
      </c>
      <c r="AU31" s="5">
        <v>1.68840101796743E-6</v>
      </c>
      <c r="AV31" s="17">
        <v>27.378526383967898</v>
      </c>
      <c r="AW31" s="17">
        <v>0.72071597390847497</v>
      </c>
      <c r="AX31" s="17">
        <v>0.11269354063482299</v>
      </c>
      <c r="AY31" s="17">
        <v>0</v>
      </c>
      <c r="AZ31" s="17">
        <v>62.237700515896996</v>
      </c>
      <c r="BA31" s="17">
        <v>0.30631607755860102</v>
      </c>
      <c r="BB31" s="17">
        <v>1.0819421715526599E-3</v>
      </c>
      <c r="BC31" s="17">
        <v>7.9342412870583093E-3</v>
      </c>
      <c r="BD31" s="5">
        <v>7.6644788383846698E-5</v>
      </c>
      <c r="BE31" s="17">
        <v>1.55611940530321E-4</v>
      </c>
      <c r="BF31" s="17">
        <v>0</v>
      </c>
      <c r="BG31" s="17">
        <v>0</v>
      </c>
      <c r="BH31" s="17">
        <v>3.56483229327088</v>
      </c>
      <c r="BI31" s="17">
        <v>1.3882758709965399</v>
      </c>
      <c r="BJ31" s="17">
        <v>2.52720038514746E-2</v>
      </c>
      <c r="BK31" s="17">
        <v>2.4280955148067902E-2</v>
      </c>
      <c r="BL31" s="17">
        <v>211.226599774026</v>
      </c>
      <c r="BM31" s="17">
        <v>3080.0833413246401</v>
      </c>
      <c r="BN31" s="17">
        <v>314.85302370630001</v>
      </c>
      <c r="BO31" s="17">
        <v>3422.3148914149101</v>
      </c>
      <c r="BP31" s="17">
        <v>0</v>
      </c>
      <c r="BQ31" s="17">
        <v>4.0738298991049202</v>
      </c>
      <c r="BR31" s="17">
        <v>0</v>
      </c>
      <c r="BS31" s="17">
        <v>0.32279483918153401</v>
      </c>
      <c r="BT31" s="17">
        <v>6.2409803411828905E-4</v>
      </c>
      <c r="BU31" s="17">
        <v>2.0844507621532501E-3</v>
      </c>
      <c r="BV31" s="17">
        <v>1.7335079067180301E-3</v>
      </c>
      <c r="BW31" s="17">
        <v>6.78460140959561E-2</v>
      </c>
      <c r="BX31" s="17">
        <v>4.3388722384078197E-2</v>
      </c>
      <c r="BY31" s="17">
        <v>34.106185198425898</v>
      </c>
      <c r="BZ31" s="17">
        <v>0.42125740356156599</v>
      </c>
      <c r="CA31" s="17">
        <v>0.27118781577076301</v>
      </c>
      <c r="CB31" s="17">
        <v>33.470342785319403</v>
      </c>
      <c r="CC31" s="17">
        <v>0.24840027713200699</v>
      </c>
      <c r="CD31" s="17">
        <v>0</v>
      </c>
      <c r="CE31" s="5">
        <v>4.52250910663205E-7</v>
      </c>
      <c r="CF31" s="17">
        <v>0.18930744525096799</v>
      </c>
      <c r="CG31" s="17">
        <v>78.401599789313593</v>
      </c>
      <c r="CH31" s="17">
        <v>72.129474518944306</v>
      </c>
      <c r="CI31" s="17">
        <v>6.2721252703693198</v>
      </c>
      <c r="CJ31" s="17">
        <v>9.5690056658785105E-2</v>
      </c>
      <c r="CK31" s="17">
        <v>0</v>
      </c>
      <c r="CL31" s="17">
        <v>0.92578181903360302</v>
      </c>
      <c r="CM31" s="17">
        <v>0.22195491186472399</v>
      </c>
      <c r="CN31" s="17">
        <v>6.0130096630786403</v>
      </c>
      <c r="CO31" s="17">
        <v>1.25463541659088</v>
      </c>
      <c r="CP31" s="17">
        <v>0.90276170626718899</v>
      </c>
      <c r="CQ31" s="17">
        <v>24.0520343864812</v>
      </c>
      <c r="CR31" s="17">
        <v>7.6809433139159902E-2</v>
      </c>
      <c r="CS31" s="17">
        <v>0.214284820670535</v>
      </c>
      <c r="CT31" s="17">
        <v>3.7987227251332398</v>
      </c>
      <c r="CU31" s="17">
        <v>6.7145637466448404E-3</v>
      </c>
      <c r="CV31" s="17">
        <v>176.479942016677</v>
      </c>
      <c r="CW31" s="17">
        <v>51.741908652246202</v>
      </c>
      <c r="CX31" s="17">
        <v>0</v>
      </c>
      <c r="CY31" s="17">
        <v>0</v>
      </c>
      <c r="CZ31" s="17">
        <v>4.3237652586561701</v>
      </c>
      <c r="DA31" s="17">
        <v>0.23176727546384199</v>
      </c>
      <c r="DB31" s="17">
        <v>0</v>
      </c>
      <c r="DC31" s="17">
        <v>208.59071073265099</v>
      </c>
      <c r="DD31" s="17">
        <v>0.220377137158937</v>
      </c>
      <c r="DE31" s="17">
        <v>6.6429481892909896</v>
      </c>
      <c r="DG31" s="26">
        <f t="shared" si="0"/>
        <v>1.0126366559283333</v>
      </c>
      <c r="DH31" s="25">
        <f t="shared" si="1"/>
        <v>8.0000021192230542E-3</v>
      </c>
      <c r="DI31" s="25">
        <f t="shared" si="2"/>
        <v>1.924699826604059E-2</v>
      </c>
      <c r="DJ31" s="40">
        <f t="shared" si="3"/>
        <v>-2.7385923465518699E-7</v>
      </c>
      <c r="DK31" s="40"/>
      <c r="DL31" s="40">
        <f t="shared" si="4"/>
        <v>-3.7421588936286747E-7</v>
      </c>
      <c r="DM31" s="40">
        <f t="shared" si="5"/>
        <v>-3.0255351022127385E-7</v>
      </c>
      <c r="DN31" s="40">
        <f t="shared" si="6"/>
        <v>-2.6481616243615178E-7</v>
      </c>
      <c r="DO31" s="40">
        <f t="shared" si="7"/>
        <v>2.9276811902167338E-9</v>
      </c>
      <c r="DP31" s="40">
        <f t="shared" si="8"/>
        <v>-3.6822023601161145E-7</v>
      </c>
      <c r="DQ31" s="72">
        <f t="shared" si="9"/>
        <v>1.196006196525915E-3</v>
      </c>
      <c r="DR31" s="72">
        <f t="shared" si="10"/>
        <v>-7.2015316657627447E-7</v>
      </c>
      <c r="DS31" s="72">
        <f t="shared" si="11"/>
        <v>9.6431574214897952E-4</v>
      </c>
      <c r="DT31" s="72">
        <f t="shared" si="12"/>
        <v>1.5153309088665598E-4</v>
      </c>
      <c r="DU31" s="72">
        <f t="shared" si="13"/>
        <v>-3.2243227055330961E-6</v>
      </c>
      <c r="DV31" s="72">
        <f t="shared" si="14"/>
        <v>2.7795902576982357E-6</v>
      </c>
      <c r="DW31" s="72">
        <f t="shared" si="15"/>
        <v>-4.0028775288483004E-7</v>
      </c>
      <c r="DX31" s="72">
        <f t="shared" si="16"/>
        <v>2.1068758388251506E-6</v>
      </c>
      <c r="DY31" s="72">
        <f t="shared" si="17"/>
        <v>1.2585325362810362E-6</v>
      </c>
      <c r="DZ31" s="72">
        <f t="shared" si="18"/>
        <v>8.6685751197576101E-4</v>
      </c>
      <c r="EA31" s="72">
        <f t="shared" si="19"/>
        <v>-1.5058340103536168E-7</v>
      </c>
      <c r="EB31" s="72">
        <f t="shared" si="20"/>
        <v>-5.3856392609541088E-7</v>
      </c>
      <c r="EC31" s="72">
        <f t="shared" si="21"/>
        <v>-9.4968895810194371E-8</v>
      </c>
      <c r="ED31" s="72">
        <f t="shared" si="22"/>
        <v>-7.7085686938558881E-7</v>
      </c>
      <c r="EE31" s="72">
        <f t="shared" si="23"/>
        <v>-2.3021365213743181E-4</v>
      </c>
      <c r="EF31" s="72">
        <f t="shared" si="24"/>
        <v>2.0190579903935767E-7</v>
      </c>
      <c r="EG31" s="72">
        <f t="shared" si="25"/>
        <v>-6.8054869656001946E-7</v>
      </c>
      <c r="EH31" s="40">
        <f t="shared" si="26"/>
        <v>4.770344690583914E-6</v>
      </c>
      <c r="EI31" s="69">
        <f t="shared" si="27"/>
        <v>-9.2942496308340053E-5</v>
      </c>
      <c r="EJ31" s="40">
        <f t="shared" si="28"/>
        <v>2.8542047439099956E-4</v>
      </c>
      <c r="EK31" s="40">
        <f t="shared" si="29"/>
        <v>4.763781217440779E-6</v>
      </c>
      <c r="EL31" s="40">
        <f t="shared" si="30"/>
        <v>3.3571977683298793E-6</v>
      </c>
      <c r="EM31" s="69">
        <f t="shared" si="31"/>
        <v>1.5034327404499656E-6</v>
      </c>
      <c r="EN31" s="40">
        <f t="shared" si="32"/>
        <v>-8.658612358674002E-7</v>
      </c>
      <c r="EO31" s="40">
        <f t="shared" si="33"/>
        <v>-9.4115348224460703E-7</v>
      </c>
      <c r="EP31" s="40"/>
      <c r="EQ31" s="40"/>
      <c r="ER31" s="40"/>
      <c r="ES31" s="40"/>
    </row>
    <row r="32" spans="1:149" x14ac:dyDescent="0.25">
      <c r="A32" s="15" t="s">
        <v>202</v>
      </c>
      <c r="B32" s="15"/>
      <c r="C32" s="15"/>
      <c r="D32" s="15"/>
      <c r="E32" s="15"/>
      <c r="F32" s="15"/>
      <c r="G32" s="15"/>
      <c r="H32" s="15"/>
      <c r="I32" s="15"/>
      <c r="DG32" s="26" t="e">
        <f t="shared" si="0"/>
        <v>#DIV/0!</v>
      </c>
      <c r="DH32" s="25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6"/>
        <v>0</v>
      </c>
      <c r="DO32" s="40">
        <f t="shared" si="7"/>
        <v>0</v>
      </c>
      <c r="DP32" s="40">
        <f t="shared" si="8"/>
        <v>0</v>
      </c>
      <c r="DQ32" s="72" t="e">
        <f t="shared" si="9"/>
        <v>#DIV/0!</v>
      </c>
      <c r="DR32" s="72" t="e">
        <f t="shared" si="10"/>
        <v>#DIV/0!</v>
      </c>
      <c r="DS32" s="72" t="e">
        <f t="shared" si="11"/>
        <v>#DIV/0!</v>
      </c>
      <c r="DT32" s="72" t="e">
        <f t="shared" si="12"/>
        <v>#DIV/0!</v>
      </c>
      <c r="DU32" s="72" t="e">
        <f t="shared" si="13"/>
        <v>#DIV/0!</v>
      </c>
      <c r="DV32" s="72" t="e">
        <f t="shared" si="14"/>
        <v>#DIV/0!</v>
      </c>
      <c r="DW32" s="72" t="e">
        <f t="shared" si="15"/>
        <v>#DIV/0!</v>
      </c>
      <c r="DX32" s="72" t="e">
        <f t="shared" si="16"/>
        <v>#DIV/0!</v>
      </c>
      <c r="DY32" s="72" t="e">
        <f t="shared" si="17"/>
        <v>#DIV/0!</v>
      </c>
      <c r="DZ32" s="72" t="e">
        <f t="shared" si="18"/>
        <v>#DIV/0!</v>
      </c>
      <c r="EA32" s="72" t="e">
        <f t="shared" si="19"/>
        <v>#DIV/0!</v>
      </c>
      <c r="EB32" s="72" t="e">
        <f t="shared" si="20"/>
        <v>#DIV/0!</v>
      </c>
      <c r="EC32" s="72" t="e">
        <f t="shared" si="21"/>
        <v>#DIV/0!</v>
      </c>
      <c r="ED32" s="72" t="e">
        <f t="shared" si="22"/>
        <v>#DIV/0!</v>
      </c>
      <c r="EE32" s="72" t="e">
        <f t="shared" si="23"/>
        <v>#DIV/0!</v>
      </c>
      <c r="EF32" s="72" t="e">
        <f t="shared" si="24"/>
        <v>#DIV/0!</v>
      </c>
      <c r="EG32" s="72" t="e">
        <f t="shared" si="25"/>
        <v>#DIV/0!</v>
      </c>
      <c r="EH32" s="40" t="e">
        <f t="shared" si="26"/>
        <v>#DIV/0!</v>
      </c>
      <c r="EI32" s="69" t="e">
        <f t="shared" si="27"/>
        <v>#DIV/0!</v>
      </c>
      <c r="EJ32" s="40" t="e">
        <f t="shared" si="28"/>
        <v>#DIV/0!</v>
      </c>
      <c r="EK32" s="40" t="e">
        <f t="shared" si="29"/>
        <v>#DIV/0!</v>
      </c>
      <c r="EL32" s="40" t="e">
        <f t="shared" si="30"/>
        <v>#DIV/0!</v>
      </c>
      <c r="EM32" s="69" t="e">
        <f t="shared" si="31"/>
        <v>#DIV/0!</v>
      </c>
      <c r="EN32" s="40" t="e">
        <f t="shared" si="32"/>
        <v>#DIV/0!</v>
      </c>
      <c r="EO32" s="40" t="e">
        <f t="shared" si="33"/>
        <v>#DIV/0!</v>
      </c>
      <c r="EP32" s="40"/>
      <c r="EQ32" s="40"/>
      <c r="ER32" s="40"/>
      <c r="ES32" s="40"/>
    </row>
    <row r="33" spans="1:149" x14ac:dyDescent="0.25">
      <c r="A33" s="15" t="s">
        <v>203</v>
      </c>
      <c r="B33" s="15">
        <v>307.98063103999999</v>
      </c>
      <c r="C33" s="15"/>
      <c r="D33" s="15">
        <v>2349.6589223999999</v>
      </c>
      <c r="E33" s="15">
        <v>44.748087949999999</v>
      </c>
      <c r="F33" s="15">
        <v>41.168240939999997</v>
      </c>
      <c r="G33" s="15">
        <v>90.280803449999993</v>
      </c>
      <c r="H33" s="15">
        <v>167.47148541999999</v>
      </c>
      <c r="I33" s="15"/>
      <c r="J33" s="17" t="s">
        <v>203</v>
      </c>
      <c r="K33" s="17">
        <v>0</v>
      </c>
      <c r="L33" s="17">
        <v>1.86009046604249</v>
      </c>
      <c r="M33" s="17">
        <v>0.16898229709457799</v>
      </c>
      <c r="N33" s="17">
        <v>0.89568167016660605</v>
      </c>
      <c r="O33" s="17">
        <v>0.89568167016660605</v>
      </c>
      <c r="P33" s="17">
        <v>2.66008196385356</v>
      </c>
      <c r="Q33" s="17">
        <v>0</v>
      </c>
      <c r="R33" s="17">
        <v>1.8126294389788101E-4</v>
      </c>
      <c r="S33" s="17">
        <v>8.8499518874319996E-4</v>
      </c>
      <c r="T33" s="17">
        <v>0.43345559525883998</v>
      </c>
      <c r="U33" s="17">
        <v>1.7208336572336699E-4</v>
      </c>
      <c r="V33" s="17">
        <v>9.2642126609191994E-2</v>
      </c>
      <c r="W33" s="17">
        <v>6.0237414088636799E-3</v>
      </c>
      <c r="X33" s="17">
        <v>3.69197520902572E-3</v>
      </c>
      <c r="Y33" s="17">
        <v>3.9312145580800602</v>
      </c>
      <c r="Z33" s="5">
        <v>5.9611854384717499E-8</v>
      </c>
      <c r="AA33" s="5">
        <v>2.3844704014065398E-7</v>
      </c>
      <c r="AB33" s="17">
        <v>307.98052519959998</v>
      </c>
      <c r="AC33" s="17">
        <v>3.5798445034915698</v>
      </c>
      <c r="AD33" s="17">
        <v>19.1033365351058</v>
      </c>
      <c r="AE33" s="17">
        <v>5.6536752778099197</v>
      </c>
      <c r="AF33" s="17">
        <v>0.515261374361348</v>
      </c>
      <c r="AG33" s="17">
        <v>13.7277937879263</v>
      </c>
      <c r="AH33" s="17">
        <v>2.16812362913848</v>
      </c>
      <c r="AI33" s="17">
        <v>16.3907708918609</v>
      </c>
      <c r="AJ33" s="17">
        <v>0.12414082382170601</v>
      </c>
      <c r="AK33" s="17">
        <v>2.8604573446884598</v>
      </c>
      <c r="AL33" s="17">
        <v>4.0158218084116903E-2</v>
      </c>
      <c r="AM33" s="17">
        <v>0</v>
      </c>
      <c r="AN33" s="17">
        <v>0</v>
      </c>
      <c r="AO33" s="17">
        <v>3.9078679457758998</v>
      </c>
      <c r="AP33" s="17">
        <v>3.9078679457758998</v>
      </c>
      <c r="AQ33" s="17">
        <v>0</v>
      </c>
      <c r="AR33" s="17">
        <v>0</v>
      </c>
      <c r="AS33" s="17">
        <v>0.46724556899518799</v>
      </c>
      <c r="AT33" s="5">
        <v>4.9904084737585102E-7</v>
      </c>
      <c r="AU33" s="5">
        <v>9.6366136536170691E-7</v>
      </c>
      <c r="AV33" s="17">
        <v>18.797271506495299</v>
      </c>
      <c r="AW33" s="17">
        <v>0.57864193868750002</v>
      </c>
      <c r="AX33" s="17">
        <v>9.0478299473780097E-2</v>
      </c>
      <c r="AY33" s="17">
        <v>0</v>
      </c>
      <c r="AZ33" s="17">
        <v>49.968861496484401</v>
      </c>
      <c r="BA33" s="17">
        <v>0.24593232117550401</v>
      </c>
      <c r="BB33" s="17">
        <v>6.1752470334055305E-4</v>
      </c>
      <c r="BC33" s="17">
        <v>4.5285016529153302E-3</v>
      </c>
      <c r="BD33" s="5">
        <v>4.3745443630571401E-5</v>
      </c>
      <c r="BE33" s="5">
        <v>8.8816047421419003E-5</v>
      </c>
      <c r="BF33" s="17">
        <v>0</v>
      </c>
      <c r="BG33" s="17">
        <v>0</v>
      </c>
      <c r="BH33" s="17">
        <v>2.8620989885575301</v>
      </c>
      <c r="BI33" s="17">
        <v>0.79236488492424295</v>
      </c>
      <c r="BJ33" s="17">
        <v>1.44240983360615E-2</v>
      </c>
      <c r="BK33" s="17">
        <v>1.3858449483842799E-2</v>
      </c>
      <c r="BL33" s="17">
        <v>169.58770635316901</v>
      </c>
      <c r="BM33" s="17">
        <v>2114.6924609943899</v>
      </c>
      <c r="BN33" s="17">
        <v>216.168567708681</v>
      </c>
      <c r="BO33" s="17">
        <v>2349.6583002095699</v>
      </c>
      <c r="BP33" s="17">
        <v>0</v>
      </c>
      <c r="BQ33" s="17">
        <v>3.2707589875598599</v>
      </c>
      <c r="BR33" s="17">
        <v>0</v>
      </c>
      <c r="BS33" s="17">
        <v>0.25516202462496601</v>
      </c>
      <c r="BT33" s="17">
        <v>3.5620771561963602E-4</v>
      </c>
      <c r="BU33" s="17">
        <v>1.18970108278245E-3</v>
      </c>
      <c r="BV33" s="17">
        <v>9.8941055768779203E-4</v>
      </c>
      <c r="BW33" s="17">
        <v>4.8712623604578897E-2</v>
      </c>
      <c r="BX33" s="17">
        <v>2.4764294280659301E-2</v>
      </c>
      <c r="BY33" s="17">
        <v>27.382855189159802</v>
      </c>
      <c r="BZ33" s="17">
        <v>0.240434416574348</v>
      </c>
      <c r="CA33" s="17">
        <v>0.15478162572132401</v>
      </c>
      <c r="CB33" s="17">
        <v>19.1033510968545</v>
      </c>
      <c r="CC33" s="17">
        <v>0.14177570224375399</v>
      </c>
      <c r="CD33" s="17">
        <v>0</v>
      </c>
      <c r="CE33" s="5">
        <v>2.5812602089981598E-7</v>
      </c>
      <c r="CF33" s="17">
        <v>0.10804796872743699</v>
      </c>
      <c r="CG33" s="17">
        <v>44.748069982671602</v>
      </c>
      <c r="CH33" s="17">
        <v>41.168225479180101</v>
      </c>
      <c r="CI33" s="17">
        <v>3.5798445034915698</v>
      </c>
      <c r="CJ33" s="17">
        <v>5.46155262598036E-2</v>
      </c>
      <c r="CK33" s="17">
        <v>0</v>
      </c>
      <c r="CL33" s="17">
        <v>0.52839462292696604</v>
      </c>
      <c r="CM33" s="17">
        <v>0.126681807834124</v>
      </c>
      <c r="CN33" s="17">
        <v>3.4319502413509899</v>
      </c>
      <c r="CO33" s="17">
        <v>0.71608918125850796</v>
      </c>
      <c r="CP33" s="17">
        <v>0.51525517738939597</v>
      </c>
      <c r="CQ33" s="17">
        <v>13.7278104517821</v>
      </c>
      <c r="CR33" s="17">
        <v>6.1668140980059301E-2</v>
      </c>
      <c r="CS33" s="17">
        <v>0.122304066755953</v>
      </c>
      <c r="CT33" s="17">
        <v>2.1681369257648599</v>
      </c>
      <c r="CU33" s="17">
        <v>3.8323734552489302E-3</v>
      </c>
      <c r="CV33" s="17">
        <v>90.280779820653905</v>
      </c>
      <c r="CW33" s="17">
        <v>41.542106377044597</v>
      </c>
      <c r="CX33" s="17">
        <v>0</v>
      </c>
      <c r="CY33" s="17">
        <v>0</v>
      </c>
      <c r="CZ33" s="17">
        <v>3.47142514704045</v>
      </c>
      <c r="DA33" s="17">
        <v>0.18607925373652301</v>
      </c>
      <c r="DB33" s="17">
        <v>0</v>
      </c>
      <c r="DC33" s="17">
        <v>167.47142540275601</v>
      </c>
      <c r="DD33" s="17">
        <v>0.17693469198362499</v>
      </c>
      <c r="DE33" s="17">
        <v>5.3334296227431004</v>
      </c>
      <c r="DG33" s="26">
        <f t="shared" si="0"/>
        <v>1.0126366688843993</v>
      </c>
      <c r="DH33" s="25">
        <f t="shared" si="1"/>
        <v>8.0000021725791948E-3</v>
      </c>
      <c r="DI33" s="25">
        <f t="shared" si="2"/>
        <v>1.9247001193310204E-2</v>
      </c>
      <c r="DJ33" s="40">
        <f t="shared" si="3"/>
        <v>-3.4365927380915888E-7</v>
      </c>
      <c r="DK33" s="40"/>
      <c r="DL33" s="40">
        <f t="shared" si="4"/>
        <v>-2.6480031807610324E-7</v>
      </c>
      <c r="DM33" s="40">
        <f t="shared" si="5"/>
        <v>-4.0152170114456988E-7</v>
      </c>
      <c r="DN33" s="40">
        <f t="shared" si="6"/>
        <v>-3.7555211353298123E-7</v>
      </c>
      <c r="DO33" s="40">
        <f t="shared" si="7"/>
        <v>-2.6173167700893699E-7</v>
      </c>
      <c r="DP33" s="40">
        <f t="shared" si="8"/>
        <v>-3.5837291244673918E-7</v>
      </c>
      <c r="DQ33" s="72">
        <f t="shared" si="9"/>
        <v>1.1953918881076743E-3</v>
      </c>
      <c r="DR33" s="72">
        <f t="shared" si="10"/>
        <v>-3.2848496215768062E-7</v>
      </c>
      <c r="DS33" s="72">
        <f t="shared" si="11"/>
        <v>9.6720939328280413E-4</v>
      </c>
      <c r="DT33" s="72">
        <f t="shared" si="12"/>
        <v>1.5153065478542782E-4</v>
      </c>
      <c r="DU33" s="72">
        <f t="shared" si="13"/>
        <v>1.0647199307977871E-6</v>
      </c>
      <c r="DV33" s="72">
        <f t="shared" si="14"/>
        <v>1.2524930029279402E-6</v>
      </c>
      <c r="DW33" s="72">
        <f t="shared" si="15"/>
        <v>1.5855574969154151E-6</v>
      </c>
      <c r="DX33" s="72">
        <f t="shared" si="16"/>
        <v>3.1606474504586876E-6</v>
      </c>
      <c r="DY33" s="72">
        <f t="shared" si="17"/>
        <v>1.9302528339533786E-6</v>
      </c>
      <c r="DZ33" s="72">
        <f t="shared" si="18"/>
        <v>8.6623280660432715E-4</v>
      </c>
      <c r="EA33" s="72">
        <f t="shared" si="19"/>
        <v>6.2519946839786783E-7</v>
      </c>
      <c r="EB33" s="72">
        <f t="shared" si="20"/>
        <v>-2.0870094927444168E-6</v>
      </c>
      <c r="EC33" s="72">
        <f t="shared" si="21"/>
        <v>-3.5535010000257891E-7</v>
      </c>
      <c r="ED33" s="72">
        <f t="shared" si="22"/>
        <v>-1.4709451526055302E-6</v>
      </c>
      <c r="EE33" s="72">
        <f t="shared" si="23"/>
        <v>-2.3068801837227305E-4</v>
      </c>
      <c r="EF33" s="72">
        <f t="shared" si="24"/>
        <v>-8.1620205281260545E-7</v>
      </c>
      <c r="EG33" s="72">
        <f t="shared" si="25"/>
        <v>-4.7944149620317238E-7</v>
      </c>
      <c r="EH33" s="40">
        <f t="shared" si="26"/>
        <v>6.3924877071916096E-6</v>
      </c>
      <c r="EI33" s="69">
        <f t="shared" si="27"/>
        <v>-9.0560721987920364E-5</v>
      </c>
      <c r="EJ33" s="40">
        <f t="shared" si="28"/>
        <v>2.880194925976424E-4</v>
      </c>
      <c r="EK33" s="40">
        <f t="shared" si="29"/>
        <v>-2.5199965541344902E-6</v>
      </c>
      <c r="EL33" s="40">
        <f t="shared" si="30"/>
        <v>6.4292243583229566E-6</v>
      </c>
      <c r="EM33" s="69">
        <f t="shared" si="31"/>
        <v>8.1330221666713448E-7</v>
      </c>
      <c r="EN33" s="40">
        <f t="shared" si="32"/>
        <v>-7.7935960587399761E-7</v>
      </c>
      <c r="EO33" s="40">
        <f t="shared" si="33"/>
        <v>-8.4712998557609521E-7</v>
      </c>
      <c r="EP33" s="40"/>
      <c r="EQ33" s="40"/>
      <c r="ER33" s="40"/>
      <c r="ES33" s="40"/>
    </row>
    <row r="34" spans="1:149" x14ac:dyDescent="0.25">
      <c r="A34" s="15" t="s">
        <v>204</v>
      </c>
      <c r="B34" s="15">
        <v>52.73296972</v>
      </c>
      <c r="C34" s="15"/>
      <c r="D34" s="15">
        <v>390.41597209000003</v>
      </c>
      <c r="E34" s="15">
        <v>8.7851178399999998</v>
      </c>
      <c r="F34" s="15">
        <v>8.0823083699999998</v>
      </c>
      <c r="G34" s="15">
        <v>19.171219669999999</v>
      </c>
      <c r="H34" s="15">
        <v>26.390835110000001</v>
      </c>
      <c r="I34" s="15"/>
      <c r="J34" s="17" t="s">
        <v>204</v>
      </c>
      <c r="K34" s="17">
        <v>0</v>
      </c>
      <c r="L34" s="17">
        <v>0.293120555788554</v>
      </c>
      <c r="M34" s="17">
        <v>2.6628887568027001E-2</v>
      </c>
      <c r="N34" s="17">
        <v>0.14114527676205599</v>
      </c>
      <c r="O34" s="17">
        <v>0.14114527676205599</v>
      </c>
      <c r="P34" s="17">
        <v>0.41918658020139199</v>
      </c>
      <c r="Q34" s="17">
        <v>0</v>
      </c>
      <c r="R34" s="5">
        <v>3.5586455684342203E-5</v>
      </c>
      <c r="S34" s="17">
        <v>1.73745843460815E-4</v>
      </c>
      <c r="T34" s="17">
        <v>6.83056932678648E-2</v>
      </c>
      <c r="U34" s="5">
        <v>3.3784478401066998E-5</v>
      </c>
      <c r="V34" s="17">
        <v>1.45988898770821E-2</v>
      </c>
      <c r="W34" s="17">
        <v>1.1826020932885701E-3</v>
      </c>
      <c r="X34" s="17">
        <v>7.2481991324812505E-4</v>
      </c>
      <c r="Y34" s="17">
        <v>0.61949618019984898</v>
      </c>
      <c r="Z34" s="5">
        <v>1.17032855481516E-8</v>
      </c>
      <c r="AA34" s="5">
        <v>4.6812470774979699E-8</v>
      </c>
      <c r="AB34" s="17">
        <v>52.732945518279003</v>
      </c>
      <c r="AC34" s="17">
        <v>0.70281007655549799</v>
      </c>
      <c r="AD34" s="17">
        <v>3.7504388189840001</v>
      </c>
      <c r="AE34" s="17">
        <v>1.10995059111427</v>
      </c>
      <c r="AF34" s="17">
        <v>0.101158107001328</v>
      </c>
      <c r="AG34" s="17">
        <v>2.6950928476551002</v>
      </c>
      <c r="AH34" s="17">
        <v>0.42565447962653702</v>
      </c>
      <c r="AI34" s="17">
        <v>2.5829234792139402</v>
      </c>
      <c r="AJ34" s="17">
        <v>1.9562655437973499E-2</v>
      </c>
      <c r="AK34" s="17">
        <v>0.45076200897336199</v>
      </c>
      <c r="AL34" s="17">
        <v>6.32828072434453E-3</v>
      </c>
      <c r="AM34" s="17">
        <v>0</v>
      </c>
      <c r="AN34" s="17">
        <v>0</v>
      </c>
      <c r="AO34" s="17">
        <v>0.61581841720641295</v>
      </c>
      <c r="AP34" s="17">
        <v>0.61581841720641295</v>
      </c>
      <c r="AQ34" s="17">
        <v>0</v>
      </c>
      <c r="AR34" s="17">
        <v>0</v>
      </c>
      <c r="AS34" s="17">
        <v>7.3630411251012703E-2</v>
      </c>
      <c r="AT34" s="5">
        <v>9.7973632294835006E-8</v>
      </c>
      <c r="AU34" s="5">
        <v>1.8919127151242499E-7</v>
      </c>
      <c r="AV34" s="17">
        <v>3.12332900103066</v>
      </c>
      <c r="AW34" s="17">
        <v>9.1184751679756607E-2</v>
      </c>
      <c r="AX34" s="17">
        <v>1.42579032267729E-2</v>
      </c>
      <c r="AY34" s="17">
        <v>0</v>
      </c>
      <c r="AZ34" s="17">
        <v>7.8742881408898802</v>
      </c>
      <c r="BA34" s="17">
        <v>3.8755052678560602E-2</v>
      </c>
      <c r="BB34" s="17">
        <v>1.21233093580691E-4</v>
      </c>
      <c r="BC34" s="17">
        <v>8.89053977964803E-4</v>
      </c>
      <c r="BD34" s="5">
        <v>8.5882725243472897E-6</v>
      </c>
      <c r="BE34" s="5">
        <v>1.7436754355506301E-5</v>
      </c>
      <c r="BF34" s="17">
        <v>0</v>
      </c>
      <c r="BG34" s="17">
        <v>0</v>
      </c>
      <c r="BH34" s="17">
        <v>0.45102125122847597</v>
      </c>
      <c r="BI34" s="17">
        <v>0.15556030379690999</v>
      </c>
      <c r="BJ34" s="17">
        <v>2.8317992030291398E-3</v>
      </c>
      <c r="BK34" s="17">
        <v>2.72074753220126E-3</v>
      </c>
      <c r="BL34" s="17">
        <v>26.724316649856402</v>
      </c>
      <c r="BM34" s="17">
        <v>351.374274232929</v>
      </c>
      <c r="BN34" s="17">
        <v>35.918289016022001</v>
      </c>
      <c r="BO34" s="17">
        <v>390.41589224998199</v>
      </c>
      <c r="BP34" s="17">
        <v>0</v>
      </c>
      <c r="BQ34" s="17">
        <v>0.51541959371572399</v>
      </c>
      <c r="BR34" s="17">
        <v>0</v>
      </c>
      <c r="BS34" s="17">
        <v>4.0590774040575997E-2</v>
      </c>
      <c r="BT34" s="5">
        <v>6.99320299211296E-5</v>
      </c>
      <c r="BU34" s="17">
        <v>2.3356770863715699E-4</v>
      </c>
      <c r="BV34" s="17">
        <v>1.9424124384331701E-4</v>
      </c>
      <c r="BW34" s="17">
        <v>8.2249700905548499E-3</v>
      </c>
      <c r="BX34" s="17">
        <v>4.8618289874722302E-3</v>
      </c>
      <c r="BY34" s="17">
        <v>4.3151041765108502</v>
      </c>
      <c r="BZ34" s="17">
        <v>4.7203047448976701E-2</v>
      </c>
      <c r="CA34" s="17">
        <v>3.0387326069103798E-2</v>
      </c>
      <c r="CB34" s="17">
        <v>3.7504425569205799</v>
      </c>
      <c r="CC34" s="17">
        <v>2.7833965618920001E-2</v>
      </c>
      <c r="CD34" s="17">
        <v>0</v>
      </c>
      <c r="CE34" s="5">
        <v>5.0675848586561701E-8</v>
      </c>
      <c r="CF34" s="17">
        <v>2.1212402652160199E-2</v>
      </c>
      <c r="CG34" s="17">
        <v>8.7851142117175591</v>
      </c>
      <c r="CH34" s="17">
        <v>8.0823041351620599</v>
      </c>
      <c r="CI34" s="17">
        <v>0.70281007655549799</v>
      </c>
      <c r="CJ34" s="17">
        <v>1.0722344284793E-2</v>
      </c>
      <c r="CK34" s="17">
        <v>0</v>
      </c>
      <c r="CL34" s="17">
        <v>0.103736481864228</v>
      </c>
      <c r="CM34" s="17">
        <v>2.48706594575527E-2</v>
      </c>
      <c r="CN34" s="17">
        <v>0.673774800068343</v>
      </c>
      <c r="CO34" s="17">
        <v>0.14058529164393099</v>
      </c>
      <c r="CP34" s="17">
        <v>0.101156969526612</v>
      </c>
      <c r="CQ34" s="17">
        <v>2.6950958029508798</v>
      </c>
      <c r="CR34" s="17">
        <v>9.7179250729233797E-3</v>
      </c>
      <c r="CS34" s="17">
        <v>2.4011201684331199E-2</v>
      </c>
      <c r="CT34" s="17">
        <v>0.425657070277837</v>
      </c>
      <c r="CU34" s="17">
        <v>7.5238570633332695E-4</v>
      </c>
      <c r="CV34" s="17">
        <v>19.171217217215801</v>
      </c>
      <c r="CW34" s="17">
        <v>6.5463691648447897</v>
      </c>
      <c r="CX34" s="17">
        <v>0</v>
      </c>
      <c r="CY34" s="17">
        <v>0</v>
      </c>
      <c r="CZ34" s="17">
        <v>0.54704095033279798</v>
      </c>
      <c r="DA34" s="17">
        <v>2.93232335686105E-2</v>
      </c>
      <c r="DB34" s="17">
        <v>0</v>
      </c>
      <c r="DC34" s="17">
        <v>26.390828452851299</v>
      </c>
      <c r="DD34" s="17">
        <v>2.78819660807277E-2</v>
      </c>
      <c r="DE34" s="17">
        <v>0.84046379676449601</v>
      </c>
      <c r="DG34" s="26">
        <f t="shared" si="0"/>
        <v>1.0126365186906088</v>
      </c>
      <c r="DH34" s="25">
        <f t="shared" si="1"/>
        <v>8.0000047719133386E-3</v>
      </c>
      <c r="DI34" s="25">
        <f t="shared" si="2"/>
        <v>1.9247024263804299E-2</v>
      </c>
      <c r="DJ34" s="40">
        <f t="shared" si="3"/>
        <v>-4.5894856909343283E-7</v>
      </c>
      <c r="DK34" s="40"/>
      <c r="DL34" s="40">
        <f t="shared" si="4"/>
        <v>-2.0449987638598305E-7</v>
      </c>
      <c r="DM34" s="40">
        <f t="shared" si="5"/>
        <v>-4.1300327517464747E-7</v>
      </c>
      <c r="DN34" s="40">
        <f t="shared" si="6"/>
        <v>-5.2396391550648065E-7</v>
      </c>
      <c r="DO34" s="40">
        <f t="shared" si="7"/>
        <v>-1.2794095734079391E-7</v>
      </c>
      <c r="DP34" s="40">
        <f t="shared" si="8"/>
        <v>-2.5225229420622791E-7</v>
      </c>
      <c r="DQ34" s="72">
        <f t="shared" si="9"/>
        <v>1.1962128470283085E-3</v>
      </c>
      <c r="DR34" s="72">
        <f t="shared" si="10"/>
        <v>-1.4622867321628731E-6</v>
      </c>
      <c r="DS34" s="72">
        <f t="shared" si="11"/>
        <v>9.6915801944303531E-4</v>
      </c>
      <c r="DT34" s="72">
        <f t="shared" si="12"/>
        <v>1.5149203523580877E-4</v>
      </c>
      <c r="DU34" s="72">
        <f t="shared" si="13"/>
        <v>1.3234539295254613E-5</v>
      </c>
      <c r="DV34" s="72">
        <f t="shared" si="14"/>
        <v>-1.0272890168537616E-6</v>
      </c>
      <c r="DW34" s="72">
        <f t="shared" si="15"/>
        <v>-9.2761848394158358E-7</v>
      </c>
      <c r="DX34" s="72">
        <f t="shared" si="16"/>
        <v>-2.1466897164883142E-6</v>
      </c>
      <c r="DY34" s="72">
        <f t="shared" si="17"/>
        <v>-3.8259873652876457E-7</v>
      </c>
      <c r="DZ34" s="72">
        <f t="shared" si="18"/>
        <v>8.6735414325101541E-4</v>
      </c>
      <c r="EA34" s="72">
        <f t="shared" si="19"/>
        <v>-1.7987461450195685E-9</v>
      </c>
      <c r="EB34" s="72">
        <f t="shared" si="20"/>
        <v>1.3010408495949443E-6</v>
      </c>
      <c r="EC34" s="72">
        <f t="shared" si="21"/>
        <v>-9.3572302902744407E-7</v>
      </c>
      <c r="ED34" s="72">
        <f t="shared" si="22"/>
        <v>2.9066767128490384E-7</v>
      </c>
      <c r="EE34" s="72">
        <f t="shared" si="23"/>
        <v>-2.3057672782934507E-4</v>
      </c>
      <c r="EF34" s="72">
        <f t="shared" si="24"/>
        <v>6.8335789650421864E-7</v>
      </c>
      <c r="EG34" s="72">
        <f t="shared" si="25"/>
        <v>3.1980045488379969E-6</v>
      </c>
      <c r="EH34" s="40">
        <f t="shared" si="26"/>
        <v>2.0020253197373762E-6</v>
      </c>
      <c r="EI34" s="69">
        <f t="shared" si="27"/>
        <v>-8.6643020907115615E-5</v>
      </c>
      <c r="EJ34" s="40">
        <f t="shared" si="28"/>
        <v>2.8749244594819984E-4</v>
      </c>
      <c r="EK34" s="40">
        <f t="shared" si="29"/>
        <v>1.8596644757534972E-6</v>
      </c>
      <c r="EL34" s="40">
        <f t="shared" si="30"/>
        <v>-1.2293313496966526E-5</v>
      </c>
      <c r="EM34" s="69">
        <f t="shared" si="31"/>
        <v>7.2948988518897755E-6</v>
      </c>
      <c r="EN34" s="40">
        <f t="shared" si="32"/>
        <v>-1.0575594809198937E-6</v>
      </c>
      <c r="EO34" s="40">
        <f t="shared" si="33"/>
        <v>-1.1495213085519099E-6</v>
      </c>
      <c r="EP34" s="40"/>
      <c r="EQ34" s="40"/>
      <c r="ER34" s="40"/>
      <c r="ES34" s="40"/>
    </row>
    <row r="35" spans="1:149" x14ac:dyDescent="0.25">
      <c r="A35" s="15" t="s">
        <v>205</v>
      </c>
      <c r="B35" s="15"/>
      <c r="C35" s="15"/>
      <c r="D35" s="15"/>
      <c r="E35" s="15"/>
      <c r="F35" s="15"/>
      <c r="G35" s="15"/>
      <c r="H35" s="15"/>
      <c r="I35" s="15"/>
      <c r="L35" s="5"/>
      <c r="M35" s="5"/>
      <c r="N35" s="5"/>
      <c r="O35" s="5"/>
      <c r="P35" s="5"/>
      <c r="R35" s="5"/>
      <c r="S35" s="5"/>
      <c r="T35" s="5"/>
      <c r="U35" s="5"/>
      <c r="V35" s="5"/>
      <c r="W35" s="5"/>
      <c r="X35" s="5"/>
      <c r="Z35" s="5"/>
      <c r="AA35" s="5"/>
      <c r="AC35" s="5"/>
      <c r="AF35" s="5"/>
      <c r="AJ35" s="5"/>
      <c r="AK35" s="5"/>
      <c r="AL35" s="5"/>
      <c r="AS35" s="5"/>
      <c r="AT35" s="5"/>
      <c r="AU35" s="5"/>
      <c r="AW35" s="5"/>
      <c r="AX35" s="5"/>
      <c r="BA35" s="5"/>
      <c r="BB35" s="5"/>
      <c r="BC35" s="5"/>
      <c r="BD35" s="5"/>
      <c r="BE35" s="5"/>
      <c r="BH35" s="5"/>
      <c r="BI35" s="5"/>
      <c r="BJ35" s="5"/>
      <c r="BK35" s="5"/>
      <c r="BQ35" s="5"/>
      <c r="BS35" s="5"/>
      <c r="BT35" s="5"/>
      <c r="BU35" s="5"/>
      <c r="BV35" s="5"/>
      <c r="BW35" s="5"/>
      <c r="BX35" s="5"/>
      <c r="BZ35" s="5"/>
      <c r="CA35" s="5"/>
      <c r="CC35" s="5"/>
      <c r="CE35" s="5"/>
      <c r="CF35" s="5"/>
      <c r="CI35" s="5"/>
      <c r="CJ35" s="5"/>
      <c r="CL35" s="5"/>
      <c r="CM35" s="5"/>
      <c r="CO35" s="5"/>
      <c r="CP35" s="5"/>
      <c r="CR35" s="5"/>
      <c r="CS35" s="5"/>
      <c r="CU35" s="5"/>
      <c r="CV35" s="5"/>
      <c r="CZ35" s="5"/>
      <c r="DA35" s="5"/>
      <c r="DD35" s="5"/>
      <c r="DG35" s="26" t="e">
        <f t="shared" ref="DG35:DG51" si="34">BL35/DC35</f>
        <v>#DIV/0!</v>
      </c>
      <c r="DH35" s="25" t="e">
        <f t="shared" ref="DH35:DH51" si="35">(AV35/BO35)</f>
        <v>#DIV/0!</v>
      </c>
      <c r="DI35" s="25" t="e">
        <f t="shared" ref="DI35:DI51" si="36">BI35/CH35</f>
        <v>#DIV/0!</v>
      </c>
      <c r="DJ35" s="40">
        <f t="shared" si="3"/>
        <v>0</v>
      </c>
      <c r="DK35" s="40"/>
      <c r="DL35" s="40">
        <f t="shared" si="4"/>
        <v>0</v>
      </c>
      <c r="DM35" s="40">
        <f t="shared" si="5"/>
        <v>0</v>
      </c>
      <c r="DN35" s="40">
        <f t="shared" si="6"/>
        <v>0</v>
      </c>
      <c r="DO35" s="40">
        <f t="shared" si="7"/>
        <v>0</v>
      </c>
      <c r="DP35" s="40">
        <f t="shared" si="8"/>
        <v>0</v>
      </c>
      <c r="DQ35" s="72" t="e">
        <f t="shared" si="9"/>
        <v>#DIV/0!</v>
      </c>
      <c r="DR35" s="72" t="e">
        <f t="shared" si="10"/>
        <v>#DIV/0!</v>
      </c>
      <c r="DS35" s="72" t="e">
        <f t="shared" si="11"/>
        <v>#DIV/0!</v>
      </c>
      <c r="DT35" s="72" t="e">
        <f t="shared" si="12"/>
        <v>#DIV/0!</v>
      </c>
      <c r="DU35" s="72" t="e">
        <f t="shared" si="13"/>
        <v>#DIV/0!</v>
      </c>
      <c r="DV35" s="72" t="e">
        <f t="shared" si="14"/>
        <v>#DIV/0!</v>
      </c>
      <c r="DW35" s="72" t="e">
        <f t="shared" si="15"/>
        <v>#DIV/0!</v>
      </c>
      <c r="DX35" s="72" t="e">
        <f t="shared" si="16"/>
        <v>#DIV/0!</v>
      </c>
      <c r="DY35" s="72" t="e">
        <f t="shared" si="17"/>
        <v>#DIV/0!</v>
      </c>
      <c r="DZ35" s="72" t="e">
        <f t="shared" si="18"/>
        <v>#DIV/0!</v>
      </c>
      <c r="EA35" s="72" t="e">
        <f t="shared" si="19"/>
        <v>#DIV/0!</v>
      </c>
      <c r="EB35" s="72" t="e">
        <f t="shared" si="20"/>
        <v>#DIV/0!</v>
      </c>
      <c r="EC35" s="72" t="e">
        <f t="shared" si="21"/>
        <v>#DIV/0!</v>
      </c>
      <c r="ED35" s="72" t="e">
        <f t="shared" si="22"/>
        <v>#DIV/0!</v>
      </c>
      <c r="EE35" s="72" t="e">
        <f t="shared" si="23"/>
        <v>#DIV/0!</v>
      </c>
      <c r="EF35" s="72" t="e">
        <f t="shared" si="24"/>
        <v>#DIV/0!</v>
      </c>
      <c r="EG35" s="72" t="e">
        <f t="shared" si="25"/>
        <v>#DIV/0!</v>
      </c>
      <c r="EH35" s="40" t="e">
        <f t="shared" si="26"/>
        <v>#DIV/0!</v>
      </c>
      <c r="EI35" s="69" t="e">
        <f t="shared" si="27"/>
        <v>#DIV/0!</v>
      </c>
      <c r="EJ35" s="40" t="e">
        <f t="shared" si="28"/>
        <v>#DIV/0!</v>
      </c>
      <c r="EK35" s="40" t="e">
        <f t="shared" si="29"/>
        <v>#DIV/0!</v>
      </c>
      <c r="EL35" s="40" t="e">
        <f t="shared" si="30"/>
        <v>#DIV/0!</v>
      </c>
      <c r="EM35" s="69" t="e">
        <f t="shared" si="31"/>
        <v>#DIV/0!</v>
      </c>
      <c r="EN35" s="40" t="e">
        <f t="shared" si="32"/>
        <v>#DIV/0!</v>
      </c>
      <c r="EO35" s="40" t="e">
        <f t="shared" si="33"/>
        <v>#DIV/0!</v>
      </c>
      <c r="EP35" s="40"/>
      <c r="EQ35" s="40"/>
      <c r="ER35" s="40"/>
      <c r="ES35" s="40"/>
    </row>
    <row r="36" spans="1:149" x14ac:dyDescent="0.25">
      <c r="A36" s="15" t="s">
        <v>206</v>
      </c>
      <c r="B36" s="15">
        <v>49.202841030000002</v>
      </c>
      <c r="C36" s="15"/>
      <c r="D36" s="15">
        <v>453.45221263000002</v>
      </c>
      <c r="E36" s="15">
        <v>7.7361821700000002</v>
      </c>
      <c r="F36" s="15">
        <v>7.1172876</v>
      </c>
      <c r="G36" s="15">
        <v>16.34874611</v>
      </c>
      <c r="H36" s="15">
        <v>23.073795749999999</v>
      </c>
      <c r="I36" s="15"/>
      <c r="J36" s="17" t="s">
        <v>206</v>
      </c>
      <c r="K36" s="17">
        <v>0</v>
      </c>
      <c r="L36" s="17">
        <v>0.2562785336117</v>
      </c>
      <c r="M36" s="17">
        <v>2.3281954134931102E-2</v>
      </c>
      <c r="N36" s="17">
        <v>0.12340478819190701</v>
      </c>
      <c r="O36" s="17">
        <v>0.12340478819190701</v>
      </c>
      <c r="P36" s="17">
        <v>0.36649922561550202</v>
      </c>
      <c r="Q36" s="17">
        <v>0</v>
      </c>
      <c r="R36" s="5">
        <v>3.1337364649988598E-5</v>
      </c>
      <c r="S36" s="17">
        <v>1.5300073369819799E-4</v>
      </c>
      <c r="T36" s="17">
        <v>5.9720318677769599E-2</v>
      </c>
      <c r="U36" s="5">
        <v>2.9750525060289099E-5</v>
      </c>
      <c r="V36" s="17">
        <v>1.27640299960682E-2</v>
      </c>
      <c r="W36" s="17">
        <v>1.04140075728765E-3</v>
      </c>
      <c r="X36" s="17">
        <v>6.3827847021280103E-4</v>
      </c>
      <c r="Y36" s="17">
        <v>0.541632785714247</v>
      </c>
      <c r="Z36" s="5">
        <v>1.0305885436818201E-8</v>
      </c>
      <c r="AA36" s="5">
        <v>4.1223205851066697E-8</v>
      </c>
      <c r="AB36" s="17">
        <v>49.202805955124902</v>
      </c>
      <c r="AC36" s="17">
        <v>0.61889402139585603</v>
      </c>
      <c r="AD36" s="17">
        <v>3.3026413175923302</v>
      </c>
      <c r="AE36" s="17">
        <v>0.977423878701698</v>
      </c>
      <c r="AF36" s="17">
        <v>8.90799904098942E-2</v>
      </c>
      <c r="AG36" s="17">
        <v>2.3733011751737498</v>
      </c>
      <c r="AH36" s="17">
        <v>0.37483172914014201</v>
      </c>
      <c r="AI36" s="17">
        <v>2.2582794815301099</v>
      </c>
      <c r="AJ36" s="17">
        <v>1.7103791314710799E-2</v>
      </c>
      <c r="AK36" s="17">
        <v>0.39410613585475901</v>
      </c>
      <c r="AL36" s="17">
        <v>5.5329186319692204E-3</v>
      </c>
      <c r="AM36" s="17">
        <v>0</v>
      </c>
      <c r="AN36" s="17">
        <v>0</v>
      </c>
      <c r="AO36" s="17">
        <v>0.53841656639399804</v>
      </c>
      <c r="AP36" s="17">
        <v>0.53841656639399804</v>
      </c>
      <c r="AQ36" s="17">
        <v>0</v>
      </c>
      <c r="AR36" s="17">
        <v>0</v>
      </c>
      <c r="AS36" s="17">
        <v>6.4375984828452804E-2</v>
      </c>
      <c r="AT36" s="5">
        <v>8.6275882675606297E-8</v>
      </c>
      <c r="AU36" s="5">
        <v>1.6660056031101699E-7</v>
      </c>
      <c r="AV36" s="17">
        <v>3.6276193471673301</v>
      </c>
      <c r="AW36" s="17">
        <v>7.9723906535028602E-2</v>
      </c>
      <c r="AX36" s="17">
        <v>1.2465788938466499E-2</v>
      </c>
      <c r="AY36" s="17">
        <v>0</v>
      </c>
      <c r="AZ36" s="17">
        <v>6.8845795389454896</v>
      </c>
      <c r="BA36" s="17">
        <v>3.3883911740339598E-2</v>
      </c>
      <c r="BB36" s="17">
        <v>1.0675913148916701E-4</v>
      </c>
      <c r="BC36" s="17">
        <v>7.82900812954359E-4</v>
      </c>
      <c r="BD36" s="5">
        <v>7.5627947111118403E-6</v>
      </c>
      <c r="BE36" s="5">
        <v>1.5354855602771201E-5</v>
      </c>
      <c r="BF36" s="17">
        <v>0</v>
      </c>
      <c r="BG36" s="17">
        <v>0</v>
      </c>
      <c r="BH36" s="17">
        <v>0.39433266676363299</v>
      </c>
      <c r="BI36" s="17">
        <v>0.136986331497985</v>
      </c>
      <c r="BJ36" s="17">
        <v>2.49368268324542E-3</v>
      </c>
      <c r="BK36" s="17">
        <v>2.3958893103391199E-3</v>
      </c>
      <c r="BL36" s="17">
        <v>23.365367078379801</v>
      </c>
      <c r="BM36" s="17">
        <v>408.10684417268698</v>
      </c>
      <c r="BN36" s="17">
        <v>41.7175712605477</v>
      </c>
      <c r="BO36" s="17">
        <v>453.45203478040298</v>
      </c>
      <c r="BP36" s="17">
        <v>0</v>
      </c>
      <c r="BQ36" s="17">
        <v>0.45063680419980401</v>
      </c>
      <c r="BR36" s="17">
        <v>0</v>
      </c>
      <c r="BS36" s="17">
        <v>3.5501231571509598E-2</v>
      </c>
      <c r="BT36" s="5">
        <v>6.1582251534141302E-5</v>
      </c>
      <c r="BU36" s="17">
        <v>2.0568147803149201E-4</v>
      </c>
      <c r="BV36" s="17">
        <v>1.71051866585095E-4</v>
      </c>
      <c r="BW36" s="17">
        <v>7.2086018750310002E-3</v>
      </c>
      <c r="BX36" s="17">
        <v>4.2813291004591102E-3</v>
      </c>
      <c r="BY36" s="17">
        <v>3.7727405794407902</v>
      </c>
      <c r="BZ36" s="17">
        <v>4.1567044318413501E-2</v>
      </c>
      <c r="CA36" s="17">
        <v>2.6759123684805101E-2</v>
      </c>
      <c r="CB36" s="17">
        <v>3.3026454347238898</v>
      </c>
      <c r="CC36" s="17">
        <v>2.4510611462932E-2</v>
      </c>
      <c r="CD36" s="17">
        <v>0</v>
      </c>
      <c r="CE36" s="5">
        <v>4.4625272133026801E-8</v>
      </c>
      <c r="CF36" s="17">
        <v>1.8679656101015699E-2</v>
      </c>
      <c r="CG36" s="17">
        <v>7.7361797120686502</v>
      </c>
      <c r="CH36" s="17">
        <v>7.1172856906727899</v>
      </c>
      <c r="CI36" s="17">
        <v>0.61889402139585603</v>
      </c>
      <c r="CJ36" s="17">
        <v>9.4420922744533897E-3</v>
      </c>
      <c r="CK36" s="17">
        <v>0</v>
      </c>
      <c r="CL36" s="17">
        <v>9.1350363817743904E-2</v>
      </c>
      <c r="CM36" s="17">
        <v>2.1901118911798498E-2</v>
      </c>
      <c r="CN36" s="17">
        <v>0.59332589383642798</v>
      </c>
      <c r="CO36" s="17">
        <v>0.123799688045988</v>
      </c>
      <c r="CP36" s="17">
        <v>8.9078914003207693E-2</v>
      </c>
      <c r="CQ36" s="17">
        <v>2.3733035164823</v>
      </c>
      <c r="CR36" s="17">
        <v>8.4964862734934893E-3</v>
      </c>
      <c r="CS36" s="17">
        <v>2.1144280714517901E-2</v>
      </c>
      <c r="CT36" s="17">
        <v>0.37483407276354802</v>
      </c>
      <c r="CU36" s="17">
        <v>6.6255043127917603E-4</v>
      </c>
      <c r="CV36" s="17">
        <v>16.348748588215098</v>
      </c>
      <c r="CW36" s="17">
        <v>5.7235676827820496</v>
      </c>
      <c r="CX36" s="17">
        <v>0</v>
      </c>
      <c r="CY36" s="17">
        <v>0</v>
      </c>
      <c r="CZ36" s="17">
        <v>0.47828413138374098</v>
      </c>
      <c r="DA36" s="17">
        <v>2.56376380209506E-2</v>
      </c>
      <c r="DB36" s="17">
        <v>0</v>
      </c>
      <c r="DC36" s="17">
        <v>23.073789366005801</v>
      </c>
      <c r="DD36" s="17">
        <v>2.43775585817236E-2</v>
      </c>
      <c r="DE36" s="17">
        <v>0.734827082867055</v>
      </c>
      <c r="DG36" s="26">
        <f t="shared" si="34"/>
        <v>1.0126367501994959</v>
      </c>
      <c r="DH36" s="25">
        <f t="shared" si="35"/>
        <v>8.0000067679134087E-3</v>
      </c>
      <c r="DI36" s="25">
        <f t="shared" si="36"/>
        <v>1.9246990700050967E-2</v>
      </c>
      <c r="DJ36" s="40">
        <f t="shared" si="3"/>
        <v>-7.1286280153951799E-7</v>
      </c>
      <c r="DK36" s="40"/>
      <c r="DL36" s="40">
        <f t="shared" si="4"/>
        <v>-3.9221243624663316E-7</v>
      </c>
      <c r="DM36" s="40">
        <f t="shared" si="5"/>
        <v>-3.1771890785353363E-7</v>
      </c>
      <c r="DN36" s="40">
        <f t="shared" si="6"/>
        <v>-2.6826613134398246E-7</v>
      </c>
      <c r="DO36" s="40">
        <f t="shared" si="7"/>
        <v>1.5158441395741567E-7</v>
      </c>
      <c r="DP36" s="40">
        <f t="shared" si="8"/>
        <v>-2.7667724315704548E-7</v>
      </c>
      <c r="DQ36" s="72">
        <f t="shared" si="9"/>
        <v>1.1956623842642232E-3</v>
      </c>
      <c r="DR36" s="72">
        <f t="shared" si="10"/>
        <v>-2.9888954707232348E-7</v>
      </c>
      <c r="DS36" s="72">
        <f t="shared" si="11"/>
        <v>9.6834995338476628E-4</v>
      </c>
      <c r="DT36" s="72">
        <f t="shared" si="12"/>
        <v>1.4990964170180375E-4</v>
      </c>
      <c r="DU36" s="72">
        <f t="shared" si="13"/>
        <v>9.1049063021237482E-6</v>
      </c>
      <c r="DV36" s="72">
        <f t="shared" si="14"/>
        <v>3.7700454461611741E-6</v>
      </c>
      <c r="DW36" s="72">
        <f t="shared" si="15"/>
        <v>-1.1639026151940011E-7</v>
      </c>
      <c r="DX36" s="72">
        <f t="shared" si="16"/>
        <v>-1.1083549383791098E-6</v>
      </c>
      <c r="DY36" s="72">
        <f t="shared" si="17"/>
        <v>5.7124074964522197E-6</v>
      </c>
      <c r="DZ36" s="72">
        <f t="shared" si="18"/>
        <v>8.669874130456779E-4</v>
      </c>
      <c r="EA36" s="72">
        <f t="shared" si="19"/>
        <v>1.7475071412245715E-6</v>
      </c>
      <c r="EB36" s="72">
        <f t="shared" si="20"/>
        <v>-2.7789694412668094E-6</v>
      </c>
      <c r="EC36" s="72">
        <f t="shared" si="21"/>
        <v>-8.6200341664305838E-7</v>
      </c>
      <c r="ED36" s="72">
        <f t="shared" si="22"/>
        <v>-4.1933091659603646E-7</v>
      </c>
      <c r="EE36" s="72">
        <f t="shared" si="23"/>
        <v>-2.3092147424139575E-4</v>
      </c>
      <c r="EF36" s="72">
        <f t="shared" si="24"/>
        <v>-6.6997796048356881E-7</v>
      </c>
      <c r="EG36" s="72">
        <f t="shared" si="25"/>
        <v>3.7774565767849817E-6</v>
      </c>
      <c r="EH36" s="40">
        <f t="shared" si="26"/>
        <v>4.1069309426459315E-6</v>
      </c>
      <c r="EI36" s="69">
        <f t="shared" si="27"/>
        <v>-8.3122489809532487E-5</v>
      </c>
      <c r="EJ36" s="40">
        <f t="shared" si="28"/>
        <v>2.8799557714522542E-4</v>
      </c>
      <c r="EK36" s="40">
        <f t="shared" si="29"/>
        <v>9.1684886895885188E-6</v>
      </c>
      <c r="EL36" s="40">
        <f t="shared" si="30"/>
        <v>4.1866074316901932E-6</v>
      </c>
      <c r="EM36" s="69">
        <f t="shared" si="31"/>
        <v>-1.938185632965379E-6</v>
      </c>
      <c r="EN36" s="40">
        <f t="shared" si="32"/>
        <v>-9.8235243517418454E-7</v>
      </c>
      <c r="EO36" s="40">
        <f t="shared" si="33"/>
        <v>-1.0677743320904238E-6</v>
      </c>
      <c r="EP36" s="40"/>
      <c r="EQ36" s="40"/>
      <c r="ER36" s="40"/>
      <c r="ES36" s="40"/>
    </row>
    <row r="37" spans="1:149" x14ac:dyDescent="0.25">
      <c r="A37" s="15" t="s">
        <v>207</v>
      </c>
      <c r="B37" s="15"/>
      <c r="C37" s="15"/>
      <c r="D37" s="15"/>
      <c r="E37" s="15"/>
      <c r="F37" s="15"/>
      <c r="G37" s="15"/>
      <c r="H37" s="15"/>
      <c r="I37" s="15"/>
      <c r="R37" s="5"/>
      <c r="U37" s="5"/>
      <c r="Z37" s="5"/>
      <c r="AA37" s="5"/>
      <c r="AT37" s="5"/>
      <c r="AU37" s="5"/>
      <c r="BB37" s="5"/>
      <c r="BD37" s="5"/>
      <c r="BE37" s="5"/>
      <c r="BT37" s="5"/>
      <c r="CE37" s="5"/>
      <c r="DG37" s="26" t="e">
        <f t="shared" si="34"/>
        <v>#DIV/0!</v>
      </c>
      <c r="DH37" s="25" t="e">
        <f t="shared" si="35"/>
        <v>#DIV/0!</v>
      </c>
      <c r="DI37" s="25" t="e">
        <f t="shared" si="36"/>
        <v>#DIV/0!</v>
      </c>
      <c r="DJ37" s="40">
        <f t="shared" si="3"/>
        <v>0</v>
      </c>
      <c r="DK37" s="40"/>
      <c r="DL37" s="40">
        <f t="shared" si="4"/>
        <v>0</v>
      </c>
      <c r="DM37" s="40">
        <f t="shared" si="5"/>
        <v>0</v>
      </c>
      <c r="DN37" s="40">
        <f t="shared" si="6"/>
        <v>0</v>
      </c>
      <c r="DO37" s="40">
        <f t="shared" si="7"/>
        <v>0</v>
      </c>
      <c r="DP37" s="40">
        <f t="shared" si="8"/>
        <v>0</v>
      </c>
      <c r="DQ37" s="72" t="e">
        <f t="shared" si="9"/>
        <v>#DIV/0!</v>
      </c>
      <c r="DR37" s="72" t="e">
        <f t="shared" si="10"/>
        <v>#DIV/0!</v>
      </c>
      <c r="DS37" s="72" t="e">
        <f t="shared" si="11"/>
        <v>#DIV/0!</v>
      </c>
      <c r="DT37" s="72" t="e">
        <f t="shared" si="12"/>
        <v>#DIV/0!</v>
      </c>
      <c r="DU37" s="72" t="e">
        <f t="shared" si="13"/>
        <v>#DIV/0!</v>
      </c>
      <c r="DV37" s="72" t="e">
        <f t="shared" si="14"/>
        <v>#DIV/0!</v>
      </c>
      <c r="DW37" s="72" t="e">
        <f t="shared" si="15"/>
        <v>#DIV/0!</v>
      </c>
      <c r="DX37" s="72" t="e">
        <f t="shared" si="16"/>
        <v>#DIV/0!</v>
      </c>
      <c r="DY37" s="72" t="e">
        <f t="shared" si="17"/>
        <v>#DIV/0!</v>
      </c>
      <c r="DZ37" s="72" t="e">
        <f t="shared" si="18"/>
        <v>#DIV/0!</v>
      </c>
      <c r="EA37" s="72" t="e">
        <f t="shared" si="19"/>
        <v>#DIV/0!</v>
      </c>
      <c r="EB37" s="72" t="e">
        <f t="shared" si="20"/>
        <v>#DIV/0!</v>
      </c>
      <c r="EC37" s="72" t="e">
        <f t="shared" si="21"/>
        <v>#DIV/0!</v>
      </c>
      <c r="ED37" s="72" t="e">
        <f t="shared" si="22"/>
        <v>#DIV/0!</v>
      </c>
      <c r="EE37" s="72" t="e">
        <f t="shared" si="23"/>
        <v>#DIV/0!</v>
      </c>
      <c r="EF37" s="72" t="e">
        <f t="shared" si="24"/>
        <v>#DIV/0!</v>
      </c>
      <c r="EG37" s="72" t="e">
        <f t="shared" si="25"/>
        <v>#DIV/0!</v>
      </c>
      <c r="EH37" s="40" t="e">
        <f t="shared" si="26"/>
        <v>#DIV/0!</v>
      </c>
      <c r="EI37" s="69" t="e">
        <f t="shared" si="27"/>
        <v>#DIV/0!</v>
      </c>
      <c r="EJ37" s="40" t="e">
        <f t="shared" si="28"/>
        <v>#DIV/0!</v>
      </c>
      <c r="EK37" s="40" t="e">
        <f t="shared" si="29"/>
        <v>#DIV/0!</v>
      </c>
      <c r="EL37" s="40" t="e">
        <f t="shared" si="30"/>
        <v>#DIV/0!</v>
      </c>
      <c r="EM37" s="69" t="e">
        <f t="shared" si="31"/>
        <v>#DIV/0!</v>
      </c>
      <c r="EN37" s="40" t="e">
        <f t="shared" si="32"/>
        <v>#DIV/0!</v>
      </c>
      <c r="EO37" s="40" t="e">
        <f t="shared" si="33"/>
        <v>#DIV/0!</v>
      </c>
      <c r="EP37" s="40"/>
      <c r="EQ37" s="40"/>
      <c r="ER37" s="40"/>
      <c r="ES37" s="40"/>
    </row>
    <row r="38" spans="1:149" x14ac:dyDescent="0.25">
      <c r="A38" s="15" t="s">
        <v>208</v>
      </c>
      <c r="B38" s="15">
        <v>208.50469770999999</v>
      </c>
      <c r="C38" s="15"/>
      <c r="D38" s="15">
        <v>1939.8314901000001</v>
      </c>
      <c r="E38" s="15">
        <v>38.129551460000002</v>
      </c>
      <c r="F38" s="15">
        <v>35.079187259999998</v>
      </c>
      <c r="G38" s="15">
        <v>87.286293400000005</v>
      </c>
      <c r="H38" s="15">
        <v>89.500855259999994</v>
      </c>
      <c r="I38" s="15"/>
      <c r="J38" s="17" t="s">
        <v>208</v>
      </c>
      <c r="K38" s="17">
        <v>0</v>
      </c>
      <c r="L38" s="17">
        <v>0.99407780610213903</v>
      </c>
      <c r="M38" s="17">
        <v>9.0308179459488797E-2</v>
      </c>
      <c r="N38" s="17">
        <v>0.47867488681818099</v>
      </c>
      <c r="O38" s="17">
        <v>0.47867488681818099</v>
      </c>
      <c r="P38" s="17">
        <v>1.42161258636716</v>
      </c>
      <c r="Q38" s="17">
        <v>0</v>
      </c>
      <c r="R38" s="17">
        <v>1.5445330092539E-4</v>
      </c>
      <c r="S38" s="17">
        <v>7.5409858055413095E-4</v>
      </c>
      <c r="T38" s="17">
        <v>0.23164914855695701</v>
      </c>
      <c r="U38" s="17">
        <v>1.46631328452429E-4</v>
      </c>
      <c r="V38" s="17">
        <v>4.9510183695965798E-2</v>
      </c>
      <c r="W38" s="17">
        <v>5.1327856909009701E-3</v>
      </c>
      <c r="X38" s="17">
        <v>3.1458982148073402E-3</v>
      </c>
      <c r="Y38" s="17">
        <v>2.1009373943136098</v>
      </c>
      <c r="Z38" s="5">
        <v>5.0794818818653202E-8</v>
      </c>
      <c r="AA38" s="5">
        <v>2.03177984644807E-7</v>
      </c>
      <c r="AB38" s="17">
        <v>208.50465574144101</v>
      </c>
      <c r="AC38" s="17">
        <v>3.0503620990205902</v>
      </c>
      <c r="AD38" s="17">
        <v>16.277828468283701</v>
      </c>
      <c r="AE38" s="17">
        <v>4.81745769418586</v>
      </c>
      <c r="AF38" s="17">
        <v>0.439050805183066</v>
      </c>
      <c r="AG38" s="17">
        <v>11.6973632269052</v>
      </c>
      <c r="AH38" s="17">
        <v>1.8474446594685701</v>
      </c>
      <c r="AI38" s="17">
        <v>8.7596251245387595</v>
      </c>
      <c r="AJ38" s="17">
        <v>6.6343923802007196E-2</v>
      </c>
      <c r="AK38" s="17">
        <v>1.52869925238062</v>
      </c>
      <c r="AL38" s="17">
        <v>2.1461608563117199E-2</v>
      </c>
      <c r="AM38" s="17">
        <v>0</v>
      </c>
      <c r="AN38" s="17">
        <v>0</v>
      </c>
      <c r="AO38" s="17">
        <v>2.0884622715182002</v>
      </c>
      <c r="AP38" s="17">
        <v>2.0884622715182002</v>
      </c>
      <c r="AQ38" s="17">
        <v>0</v>
      </c>
      <c r="AR38" s="17">
        <v>0</v>
      </c>
      <c r="AS38" s="17">
        <v>0.24970757990848</v>
      </c>
      <c r="AT38" s="5">
        <v>4.2523215733651898E-7</v>
      </c>
      <c r="AU38" s="5">
        <v>8.2113615908502596E-7</v>
      </c>
      <c r="AV38" s="17">
        <v>15.5186508048523</v>
      </c>
      <c r="AW38" s="17">
        <v>0.30924052546778202</v>
      </c>
      <c r="AX38" s="17">
        <v>4.83538292565725E-2</v>
      </c>
      <c r="AY38" s="17">
        <v>0</v>
      </c>
      <c r="AZ38" s="17">
        <v>26.704577435001799</v>
      </c>
      <c r="BA38" s="17">
        <v>0.131432307662009</v>
      </c>
      <c r="BB38" s="17">
        <v>5.2618714143201205E-4</v>
      </c>
      <c r="BC38" s="17">
        <v>3.8587103413306001E-3</v>
      </c>
      <c r="BD38" s="5">
        <v>3.7275093139767503E-5</v>
      </c>
      <c r="BE38" s="5">
        <v>7.5680086663690405E-5</v>
      </c>
      <c r="BF38" s="17">
        <v>0</v>
      </c>
      <c r="BG38" s="17">
        <v>0</v>
      </c>
      <c r="BH38" s="17">
        <v>1.5295754160431301</v>
      </c>
      <c r="BI38" s="17">
        <v>0.67516873617839801</v>
      </c>
      <c r="BJ38" s="17">
        <v>1.2290697784905999E-2</v>
      </c>
      <c r="BK38" s="17">
        <v>1.1808696858964801E-2</v>
      </c>
      <c r="BL38" s="17">
        <v>90.631820069776197</v>
      </c>
      <c r="BM38" s="17">
        <v>1745.8477319598501</v>
      </c>
      <c r="BN38" s="17">
        <v>178.46450467523101</v>
      </c>
      <c r="BO38" s="17">
        <v>1939.8308874399299</v>
      </c>
      <c r="BP38" s="17">
        <v>0</v>
      </c>
      <c r="BQ38" s="17">
        <v>1.74797326562498</v>
      </c>
      <c r="BR38" s="17">
        <v>0</v>
      </c>
      <c r="BS38" s="17">
        <v>0.139491114081471</v>
      </c>
      <c r="BT38" s="17">
        <v>3.0352304212701898E-4</v>
      </c>
      <c r="BU38" s="17">
        <v>1.0137357742908001E-3</v>
      </c>
      <c r="BV38" s="17">
        <v>8.4306801156103705E-4</v>
      </c>
      <c r="BW38" s="17">
        <v>3.0531626115070199E-2</v>
      </c>
      <c r="BX38" s="17">
        <v>2.1101501490875599E-2</v>
      </c>
      <c r="BY38" s="17">
        <v>14.634081726701799</v>
      </c>
      <c r="BZ38" s="17">
        <v>0.20487278173691101</v>
      </c>
      <c r="CA38" s="17">
        <v>0.13188834603746699</v>
      </c>
      <c r="CB38" s="17">
        <v>16.277842799428999</v>
      </c>
      <c r="CC38" s="17">
        <v>0.12080612565243</v>
      </c>
      <c r="CD38" s="17">
        <v>0</v>
      </c>
      <c r="CE38" s="5">
        <v>2.1994729630670599E-7</v>
      </c>
      <c r="CF38" s="17">
        <v>9.2067018579451806E-2</v>
      </c>
      <c r="CG38" s="17">
        <v>38.129542327326803</v>
      </c>
      <c r="CH38" s="17">
        <v>35.0791802283062</v>
      </c>
      <c r="CI38" s="17">
        <v>3.0503620990205902</v>
      </c>
      <c r="CJ38" s="17">
        <v>4.65375324878608E-2</v>
      </c>
      <c r="CK38" s="17">
        <v>0</v>
      </c>
      <c r="CL38" s="17">
        <v>0.45024120118829097</v>
      </c>
      <c r="CM38" s="17">
        <v>0.107944644080314</v>
      </c>
      <c r="CN38" s="17">
        <v>2.9243459199611999</v>
      </c>
      <c r="CO38" s="17">
        <v>0.61017464210717698</v>
      </c>
      <c r="CP38" s="17">
        <v>0.439045549364242</v>
      </c>
      <c r="CQ38" s="17">
        <v>11.6973764888087</v>
      </c>
      <c r="CR38" s="17">
        <v>3.2956952357996998E-2</v>
      </c>
      <c r="CS38" s="17">
        <v>0.10421439783506101</v>
      </c>
      <c r="CT38" s="17">
        <v>1.84745574574094</v>
      </c>
      <c r="CU38" s="17">
        <v>3.2655338062247499E-3</v>
      </c>
      <c r="CV38" s="17">
        <v>87.286219513770504</v>
      </c>
      <c r="CW38" s="17">
        <v>22.2011121240958</v>
      </c>
      <c r="CX38" s="17">
        <v>0</v>
      </c>
      <c r="CY38" s="17">
        <v>0</v>
      </c>
      <c r="CZ38" s="17">
        <v>1.85521335942503</v>
      </c>
      <c r="DA38" s="17">
        <v>9.9445347407135606E-2</v>
      </c>
      <c r="DB38" s="17">
        <v>0</v>
      </c>
      <c r="DC38" s="17">
        <v>89.500843036425806</v>
      </c>
      <c r="DD38" s="17">
        <v>9.4558144042356296E-2</v>
      </c>
      <c r="DE38" s="17">
        <v>2.8503155466955401</v>
      </c>
      <c r="DG38" s="26">
        <f t="shared" si="34"/>
        <v>1.0126364958695429</v>
      </c>
      <c r="DH38" s="25">
        <f t="shared" si="35"/>
        <v>8.0000019101319E-3</v>
      </c>
      <c r="DI38" s="25">
        <f t="shared" si="36"/>
        <v>1.9246992996534987E-2</v>
      </c>
      <c r="DJ38" s="40">
        <f t="shared" si="3"/>
        <v>-2.0128351752117801E-7</v>
      </c>
      <c r="DK38" s="40"/>
      <c r="DL38" s="40">
        <f t="shared" si="4"/>
        <v>-3.1067650630857411E-7</v>
      </c>
      <c r="DM38" s="40">
        <f t="shared" si="5"/>
        <v>-2.3951693238773119E-7</v>
      </c>
      <c r="DN38" s="40">
        <f t="shared" si="6"/>
        <v>-2.0045201577166465E-7</v>
      </c>
      <c r="DO38" s="40">
        <f t="shared" si="7"/>
        <v>-8.4648146487665778E-7</v>
      </c>
      <c r="DP38" s="40">
        <f t="shared" si="8"/>
        <v>-1.3657494280794793E-7</v>
      </c>
      <c r="DQ38" s="72">
        <f t="shared" si="9"/>
        <v>1.1966536538938746E-3</v>
      </c>
      <c r="DR38" s="72">
        <f t="shared" si="10"/>
        <v>-1.5522690733793806E-6</v>
      </c>
      <c r="DS38" s="72">
        <f t="shared" si="11"/>
        <v>9.6741041033994023E-4</v>
      </c>
      <c r="DT38" s="72">
        <f t="shared" si="12"/>
        <v>1.5080641531399464E-4</v>
      </c>
      <c r="DU38" s="72">
        <f t="shared" si="13"/>
        <v>2.4217128276520795E-6</v>
      </c>
      <c r="DV38" s="72">
        <f t="shared" si="14"/>
        <v>3.604155313486307E-7</v>
      </c>
      <c r="DW38" s="72">
        <f t="shared" si="15"/>
        <v>-3.1746243094733998E-7</v>
      </c>
      <c r="DX38" s="72">
        <f t="shared" si="16"/>
        <v>-1.8166852205444072E-6</v>
      </c>
      <c r="DY38" s="72">
        <f t="shared" si="17"/>
        <v>5.2144811440427091E-6</v>
      </c>
      <c r="DZ38" s="72">
        <f t="shared" si="18"/>
        <v>8.6702801413553741E-4</v>
      </c>
      <c r="EA38" s="72">
        <f t="shared" si="19"/>
        <v>9.1241547404875581E-7</v>
      </c>
      <c r="EB38" s="72">
        <f t="shared" si="20"/>
        <v>4.0095110313097398E-6</v>
      </c>
      <c r="EC38" s="72">
        <f t="shared" si="21"/>
        <v>-1.0439391587560817E-8</v>
      </c>
      <c r="ED38" s="72">
        <f t="shared" si="22"/>
        <v>1.942971882710269E-6</v>
      </c>
      <c r="EE38" s="72">
        <f t="shared" si="23"/>
        <v>-2.3106716160637976E-4</v>
      </c>
      <c r="EF38" s="72">
        <f t="shared" si="24"/>
        <v>-9.0167217683607663E-8</v>
      </c>
      <c r="EG38" s="72">
        <f t="shared" si="25"/>
        <v>-2.3932647858902046E-7</v>
      </c>
      <c r="EH38" s="40">
        <f t="shared" si="26"/>
        <v>5.3234658656795399E-6</v>
      </c>
      <c r="EI38" s="69">
        <f t="shared" si="27"/>
        <v>-8.4525783575703205E-5</v>
      </c>
      <c r="EJ38" s="40">
        <f t="shared" si="28"/>
        <v>2.9045159130873201E-4</v>
      </c>
      <c r="EK38" s="40">
        <f t="shared" si="29"/>
        <v>-3.3770568772144662E-6</v>
      </c>
      <c r="EL38" s="40">
        <f t="shared" si="30"/>
        <v>3.626408728050058E-6</v>
      </c>
      <c r="EM38" s="69">
        <f t="shared" si="31"/>
        <v>1.278189067081706E-7</v>
      </c>
      <c r="EN38" s="40">
        <f t="shared" si="32"/>
        <v>-9.2773942858996767E-7</v>
      </c>
      <c r="EO38" s="40">
        <f t="shared" si="33"/>
        <v>-1.0084123849734657E-6</v>
      </c>
      <c r="EP38" s="40"/>
      <c r="EQ38" s="40"/>
      <c r="ER38" s="40"/>
      <c r="ES38" s="40"/>
    </row>
    <row r="39" spans="1:149" x14ac:dyDescent="0.25">
      <c r="A39" s="15" t="s">
        <v>209</v>
      </c>
      <c r="B39" s="15">
        <v>87.070785459999996</v>
      </c>
      <c r="C39" s="15"/>
      <c r="D39" s="15">
        <v>683.83646836000003</v>
      </c>
      <c r="E39" s="15">
        <v>19.09418024</v>
      </c>
      <c r="F39" s="15">
        <v>17.566645749999999</v>
      </c>
      <c r="G39" s="15">
        <v>45.873671389999998</v>
      </c>
      <c r="H39" s="15">
        <v>39.919798610000001</v>
      </c>
      <c r="I39" s="15"/>
      <c r="J39" s="17" t="s">
        <v>209</v>
      </c>
      <c r="K39" s="17">
        <v>0</v>
      </c>
      <c r="L39" s="17">
        <v>0.44338540364374401</v>
      </c>
      <c r="M39" s="17">
        <v>4.0279925657035899E-2</v>
      </c>
      <c r="N39" s="17">
        <v>0.21350161726823499</v>
      </c>
      <c r="O39" s="17">
        <v>0.21350161726823499</v>
      </c>
      <c r="P39" s="17">
        <v>0.63407818740058497</v>
      </c>
      <c r="Q39" s="17">
        <v>0</v>
      </c>
      <c r="R39" s="5">
        <v>7.7345866829808696E-5</v>
      </c>
      <c r="S39" s="17">
        <v>3.7763167711106298E-4</v>
      </c>
      <c r="T39" s="17">
        <v>0.103321682589068</v>
      </c>
      <c r="U39" s="5">
        <v>7.3428155745772198E-5</v>
      </c>
      <c r="V39" s="17">
        <v>2.2082854578273602E-2</v>
      </c>
      <c r="W39" s="17">
        <v>2.57035037506131E-3</v>
      </c>
      <c r="X39" s="17">
        <v>1.5753762451980501E-3</v>
      </c>
      <c r="Y39" s="17">
        <v>0.937074238785914</v>
      </c>
      <c r="Z39" s="5">
        <v>2.54365964163869E-8</v>
      </c>
      <c r="AA39" s="5">
        <v>1.017461567376E-7</v>
      </c>
      <c r="AB39" s="17">
        <v>87.070772390636904</v>
      </c>
      <c r="AC39" s="17">
        <v>1.5275345780629099</v>
      </c>
      <c r="AD39" s="17">
        <v>8.1514653262565009</v>
      </c>
      <c r="AE39" s="17">
        <v>2.4124430459057402</v>
      </c>
      <c r="AF39" s="17">
        <v>0.21986410798238401</v>
      </c>
      <c r="AG39" s="17">
        <v>5.8577037098276499</v>
      </c>
      <c r="AH39" s="17">
        <v>0.92514788505100898</v>
      </c>
      <c r="AI39" s="17">
        <v>3.9070303144999099</v>
      </c>
      <c r="AJ39" s="17">
        <v>2.95911723554423E-2</v>
      </c>
      <c r="AK39" s="17">
        <v>0.68184052130703199</v>
      </c>
      <c r="AL39" s="17">
        <v>9.5724821073298102E-3</v>
      </c>
      <c r="AM39" s="17">
        <v>0</v>
      </c>
      <c r="AN39" s="17">
        <v>0</v>
      </c>
      <c r="AO39" s="17">
        <v>0.93151064429045805</v>
      </c>
      <c r="AP39" s="17">
        <v>0.93151064429045805</v>
      </c>
      <c r="AQ39" s="17">
        <v>0</v>
      </c>
      <c r="AR39" s="17">
        <v>0</v>
      </c>
      <c r="AS39" s="17">
        <v>0.111376520322756</v>
      </c>
      <c r="AT39" s="5">
        <v>2.1294400750355201E-7</v>
      </c>
      <c r="AU39" s="5">
        <v>4.11200621667278E-7</v>
      </c>
      <c r="AV39" s="17">
        <v>5.4706877272000698</v>
      </c>
      <c r="AW39" s="17">
        <v>0.13792972081513599</v>
      </c>
      <c r="AX39" s="17">
        <v>2.15671350252719E-2</v>
      </c>
      <c r="AY39" s="17">
        <v>0</v>
      </c>
      <c r="AZ39" s="17">
        <v>11.9109554371793</v>
      </c>
      <c r="BA39" s="17">
        <v>5.8622325102288902E-2</v>
      </c>
      <c r="BB39" s="17">
        <v>2.63499194541356E-4</v>
      </c>
      <c r="BC39" s="17">
        <v>1.9323298522352099E-3</v>
      </c>
      <c r="BD39" s="5">
        <v>1.8666356355098401E-5</v>
      </c>
      <c r="BE39" s="5">
        <v>3.7898340933767602E-5</v>
      </c>
      <c r="BF39" s="17">
        <v>0</v>
      </c>
      <c r="BG39" s="17">
        <v>0</v>
      </c>
      <c r="BH39" s="17">
        <v>0.68223212025952695</v>
      </c>
      <c r="BI39" s="17">
        <v>0.338105072813152</v>
      </c>
      <c r="BJ39" s="17">
        <v>6.1548289488913503E-3</v>
      </c>
      <c r="BK39" s="17">
        <v>5.9134620612113203E-3</v>
      </c>
      <c r="BL39" s="17">
        <v>40.424237283464699</v>
      </c>
      <c r="BM39" s="17">
        <v>615.45260698313996</v>
      </c>
      <c r="BN39" s="17">
        <v>62.912934791470299</v>
      </c>
      <c r="BO39" s="17">
        <v>683.83622950180995</v>
      </c>
      <c r="BP39" s="17">
        <v>0</v>
      </c>
      <c r="BQ39" s="17">
        <v>0.77964359445482301</v>
      </c>
      <c r="BR39" s="17">
        <v>0</v>
      </c>
      <c r="BS39" s="17">
        <v>6.2675494640122995E-2</v>
      </c>
      <c r="BT39" s="17">
        <v>1.51995001213644E-4</v>
      </c>
      <c r="BU39" s="17">
        <v>5.0765313805673504E-4</v>
      </c>
      <c r="BV39" s="17">
        <v>4.2218772025992497E-4</v>
      </c>
      <c r="BW39" s="17">
        <v>1.42784457057821E-2</v>
      </c>
      <c r="BX39" s="17">
        <v>1.0567020894304901E-2</v>
      </c>
      <c r="BY39" s="17">
        <v>6.52719130337141</v>
      </c>
      <c r="BZ39" s="17">
        <v>0.102594341837662</v>
      </c>
      <c r="CA39" s="17">
        <v>6.6045903867458094E-2</v>
      </c>
      <c r="CB39" s="17">
        <v>8.1514720624789891</v>
      </c>
      <c r="CC39" s="17">
        <v>6.0496206837635097E-2</v>
      </c>
      <c r="CD39" s="17">
        <v>0</v>
      </c>
      <c r="CE39" s="5">
        <v>1.1014300952947799E-7</v>
      </c>
      <c r="CF39" s="17">
        <v>4.6104546834438397E-2</v>
      </c>
      <c r="CG39" s="17">
        <v>19.094174917655099</v>
      </c>
      <c r="CH39" s="17">
        <v>17.566640339592201</v>
      </c>
      <c r="CI39" s="17">
        <v>1.5275345780629099</v>
      </c>
      <c r="CJ39" s="17">
        <v>2.3304652865733001E-2</v>
      </c>
      <c r="CK39" s="17">
        <v>0</v>
      </c>
      <c r="CL39" s="17">
        <v>0.22546787281535699</v>
      </c>
      <c r="CM39" s="17">
        <v>5.4055636391695097E-2</v>
      </c>
      <c r="CN39" s="17">
        <v>1.4644270899540801</v>
      </c>
      <c r="CO39" s="17">
        <v>0.30555788587774202</v>
      </c>
      <c r="CP39" s="17">
        <v>0.21986146232576501</v>
      </c>
      <c r="CQ39" s="17">
        <v>5.8577097207294999</v>
      </c>
      <c r="CR39" s="17">
        <v>1.46996943071078E-2</v>
      </c>
      <c r="CS39" s="17">
        <v>5.2187545869916301E-2</v>
      </c>
      <c r="CT39" s="17">
        <v>0.92515310261964101</v>
      </c>
      <c r="CU39" s="17">
        <v>1.63528739231799E-3</v>
      </c>
      <c r="CV39" s="17">
        <v>45.873658683510001</v>
      </c>
      <c r="CW39" s="17">
        <v>9.9022961847794999</v>
      </c>
      <c r="CX39" s="17">
        <v>0</v>
      </c>
      <c r="CY39" s="17">
        <v>0</v>
      </c>
      <c r="CZ39" s="17">
        <v>0.82747552628469301</v>
      </c>
      <c r="DA39" s="17">
        <v>4.4355306116228101E-2</v>
      </c>
      <c r="DB39" s="17">
        <v>0</v>
      </c>
      <c r="DC39" s="17">
        <v>39.919789535761701</v>
      </c>
      <c r="DD39" s="17">
        <v>4.2175533046831699E-2</v>
      </c>
      <c r="DE39" s="17">
        <v>1.27131816702673</v>
      </c>
      <c r="DG39" s="26">
        <f t="shared" si="34"/>
        <v>1.0126365332475287</v>
      </c>
      <c r="DH39" s="25">
        <f t="shared" si="35"/>
        <v>7.999996916199641E-3</v>
      </c>
      <c r="DI39" s="25">
        <f t="shared" si="36"/>
        <v>1.9246996937207227E-2</v>
      </c>
      <c r="DJ39" s="40">
        <f t="shared" si="3"/>
        <v>-1.5010043866210046E-7</v>
      </c>
      <c r="DK39" s="40"/>
      <c r="DL39" s="40">
        <f t="shared" si="4"/>
        <v>-3.4929138927911486E-7</v>
      </c>
      <c r="DM39" s="40">
        <f t="shared" si="5"/>
        <v>-2.7874173354951057E-7</v>
      </c>
      <c r="DN39" s="40">
        <f t="shared" si="6"/>
        <v>-3.0799322051696208E-7</v>
      </c>
      <c r="DO39" s="40">
        <f t="shared" si="7"/>
        <v>-2.7698873039932446E-7</v>
      </c>
      <c r="DP39" s="40">
        <f t="shared" si="8"/>
        <v>-2.2731172539433674E-7</v>
      </c>
      <c r="DQ39" s="72">
        <f t="shared" si="9"/>
        <v>1.1952912409391118E-3</v>
      </c>
      <c r="DR39" s="72">
        <f t="shared" si="10"/>
        <v>-5.0198472230762148E-7</v>
      </c>
      <c r="DS39" s="72">
        <f t="shared" si="11"/>
        <v>9.6961376000229257E-4</v>
      </c>
      <c r="DT39" s="72">
        <f t="shared" si="12"/>
        <v>1.4998866969691513E-4</v>
      </c>
      <c r="DU39" s="72">
        <f t="shared" si="13"/>
        <v>-5.4593708721741838E-6</v>
      </c>
      <c r="DV39" s="72">
        <f t="shared" si="14"/>
        <v>-6.5738326522791371E-7</v>
      </c>
      <c r="DW39" s="72">
        <f t="shared" si="15"/>
        <v>-1.205782206598786E-7</v>
      </c>
      <c r="DX39" s="72">
        <f t="shared" si="16"/>
        <v>2.1787226349641447E-6</v>
      </c>
      <c r="DY39" s="72">
        <f t="shared" si="17"/>
        <v>7.9243147413065621E-6</v>
      </c>
      <c r="DZ39" s="72">
        <f t="shared" si="18"/>
        <v>8.6719163020976535E-4</v>
      </c>
      <c r="EA39" s="72">
        <f t="shared" si="19"/>
        <v>2.7610741387012498E-6</v>
      </c>
      <c r="EB39" s="72">
        <f t="shared" si="20"/>
        <v>2.8224786779969274E-6</v>
      </c>
      <c r="EC39" s="72">
        <f t="shared" si="21"/>
        <v>-4.5343785261134127E-7</v>
      </c>
      <c r="ED39" s="72">
        <f t="shared" si="22"/>
        <v>2.040064210812932E-6</v>
      </c>
      <c r="EE39" s="72">
        <f t="shared" si="23"/>
        <v>-2.3071968009600298E-4</v>
      </c>
      <c r="EF39" s="72">
        <f t="shared" si="24"/>
        <v>7.5377778651201679E-7</v>
      </c>
      <c r="EG39" s="72">
        <f t="shared" si="25"/>
        <v>-2.5148375210402589E-7</v>
      </c>
      <c r="EH39" s="40">
        <f t="shared" si="26"/>
        <v>6.5299494263317916E-6</v>
      </c>
      <c r="EI39" s="69">
        <f t="shared" si="27"/>
        <v>-8.8504086719369212E-5</v>
      </c>
      <c r="EJ39" s="40">
        <f t="shared" si="28"/>
        <v>2.8668551266162318E-4</v>
      </c>
      <c r="EK39" s="40">
        <f t="shared" si="29"/>
        <v>3.5960490022471672E-6</v>
      </c>
      <c r="EL39" s="40">
        <f t="shared" si="30"/>
        <v>1.2173999292545877E-5</v>
      </c>
      <c r="EM39" s="69">
        <f t="shared" si="31"/>
        <v>-2.6671795773843539E-6</v>
      </c>
      <c r="EN39" s="40">
        <f t="shared" si="32"/>
        <v>-8.5180789303818963E-7</v>
      </c>
      <c r="EO39" s="40">
        <f t="shared" si="33"/>
        <v>-9.2587817623064424E-7</v>
      </c>
      <c r="EP39" s="40"/>
      <c r="EQ39" s="40"/>
      <c r="ER39" s="40"/>
      <c r="ES39" s="40"/>
    </row>
    <row r="40" spans="1:149" x14ac:dyDescent="0.25">
      <c r="A40" s="15" t="s">
        <v>210</v>
      </c>
      <c r="B40" s="15">
        <v>33.890281250000001</v>
      </c>
      <c r="C40" s="15"/>
      <c r="D40" s="15">
        <v>296.15749106999999</v>
      </c>
      <c r="E40" s="15">
        <v>6.0367865099999998</v>
      </c>
      <c r="F40" s="15">
        <v>5.5538435799999997</v>
      </c>
      <c r="G40" s="15">
        <v>13.59166315</v>
      </c>
      <c r="H40" s="15">
        <v>15.03633482</v>
      </c>
      <c r="I40" s="15"/>
      <c r="J40" s="17" t="s">
        <v>210</v>
      </c>
      <c r="K40" s="17">
        <v>0</v>
      </c>
      <c r="L40" s="17">
        <v>0.16700721332600199</v>
      </c>
      <c r="M40" s="17">
        <v>1.5172107905371201E-2</v>
      </c>
      <c r="N40" s="17">
        <v>8.0418353083913402E-2</v>
      </c>
      <c r="O40" s="17">
        <v>8.0418353083913402E-2</v>
      </c>
      <c r="P40" s="17">
        <v>0.23883409447246101</v>
      </c>
      <c r="Q40" s="17">
        <v>0</v>
      </c>
      <c r="R40" s="5">
        <v>2.44531597193516E-5</v>
      </c>
      <c r="S40" s="17">
        <v>1.19391392714826E-4</v>
      </c>
      <c r="T40" s="17">
        <v>3.8917533404031097E-2</v>
      </c>
      <c r="U40" s="5">
        <v>2.32149717717532E-5</v>
      </c>
      <c r="V40" s="17">
        <v>8.3178024490746204E-3</v>
      </c>
      <c r="W40" s="17">
        <v>8.12639039446199E-4</v>
      </c>
      <c r="X40" s="17">
        <v>4.9806874342058101E-4</v>
      </c>
      <c r="Y40" s="17">
        <v>0.35296211806323902</v>
      </c>
      <c r="Z40" s="5">
        <v>8.0419436167926006E-9</v>
      </c>
      <c r="AA40" s="5">
        <v>3.2167754316925399E-8</v>
      </c>
      <c r="AB40" s="17">
        <v>33.8902765649784</v>
      </c>
      <c r="AC40" s="17">
        <v>0.48294279744484198</v>
      </c>
      <c r="AD40" s="17">
        <v>2.5771558039429601</v>
      </c>
      <c r="AE40" s="17">
        <v>0.76271459129064001</v>
      </c>
      <c r="AF40" s="17">
        <v>6.9511873653113704E-2</v>
      </c>
      <c r="AG40" s="17">
        <v>1.8519611650324901</v>
      </c>
      <c r="AH40" s="17">
        <v>0.29249309446254002</v>
      </c>
      <c r="AI40" s="17">
        <v>1.4716347725557599</v>
      </c>
      <c r="AJ40" s="17">
        <v>1.1145911895375201E-2</v>
      </c>
      <c r="AK40" s="17">
        <v>0.25682492720431799</v>
      </c>
      <c r="AL40" s="17">
        <v>3.6055810933403802E-3</v>
      </c>
      <c r="AM40" s="17">
        <v>0</v>
      </c>
      <c r="AN40" s="17">
        <v>0</v>
      </c>
      <c r="AO40" s="17">
        <v>0.35086576350455501</v>
      </c>
      <c r="AP40" s="17">
        <v>0.35086576350455501</v>
      </c>
      <c r="AQ40" s="17">
        <v>0</v>
      </c>
      <c r="AR40" s="17">
        <v>0</v>
      </c>
      <c r="AS40" s="17">
        <v>4.1951343820995697E-2</v>
      </c>
      <c r="AT40" s="5">
        <v>6.7323685266180497E-8</v>
      </c>
      <c r="AU40" s="5">
        <v>1.3000275876082601E-7</v>
      </c>
      <c r="AV40" s="17">
        <v>2.3692596167926001</v>
      </c>
      <c r="AW40" s="17">
        <v>5.1952994578900603E-2</v>
      </c>
      <c r="AX40" s="17">
        <v>8.1235541966368403E-3</v>
      </c>
      <c r="AY40" s="17">
        <v>0</v>
      </c>
      <c r="AZ40" s="17">
        <v>4.4864278514868001</v>
      </c>
      <c r="BA40" s="17">
        <v>2.20809182662411E-2</v>
      </c>
      <c r="BB40" s="5">
        <v>8.3307257725822204E-5</v>
      </c>
      <c r="BC40" s="17">
        <v>6.1092191118680304E-4</v>
      </c>
      <c r="BD40" s="5">
        <v>5.9015413283949801E-6</v>
      </c>
      <c r="BE40" s="5">
        <v>1.1981891201904701E-5</v>
      </c>
      <c r="BF40" s="17">
        <v>0</v>
      </c>
      <c r="BG40" s="17">
        <v>0</v>
      </c>
      <c r="BH40" s="17">
        <v>0.256972210590386</v>
      </c>
      <c r="BI40" s="17">
        <v>0.106894766767528</v>
      </c>
      <c r="BJ40" s="17">
        <v>1.94589574673302E-3</v>
      </c>
      <c r="BK40" s="17">
        <v>1.8695896140258001E-3</v>
      </c>
      <c r="BL40" s="17">
        <v>15.226341174071401</v>
      </c>
      <c r="BM40" s="17">
        <v>266.54165256877002</v>
      </c>
      <c r="BN40" s="17">
        <v>27.246503980996099</v>
      </c>
      <c r="BO40" s="17">
        <v>296.15741616655902</v>
      </c>
      <c r="BP40" s="17">
        <v>0</v>
      </c>
      <c r="BQ40" s="17">
        <v>0.293663521137915</v>
      </c>
      <c r="BR40" s="17">
        <v>0</v>
      </c>
      <c r="BS40" s="17">
        <v>2.33538335277809E-2</v>
      </c>
      <c r="BT40" s="5">
        <v>4.8054101694803102E-5</v>
      </c>
      <c r="BU40" s="17">
        <v>1.6049884166956E-4</v>
      </c>
      <c r="BV40" s="17">
        <v>1.33476159433853E-4</v>
      </c>
      <c r="BW40" s="17">
        <v>5.0126016580961897E-3</v>
      </c>
      <c r="BX40" s="17">
        <v>3.3408516454747298E-3</v>
      </c>
      <c r="BY40" s="17">
        <v>2.4585574201623701</v>
      </c>
      <c r="BZ40" s="17">
        <v>3.2436103771557E-2</v>
      </c>
      <c r="CA40" s="17">
        <v>2.08809720178353E-2</v>
      </c>
      <c r="CB40" s="17">
        <v>2.5771579677794398</v>
      </c>
      <c r="CC40" s="17">
        <v>1.9126402001796699E-2</v>
      </c>
      <c r="CD40" s="17">
        <v>0</v>
      </c>
      <c r="CE40" s="5">
        <v>3.4822106075386997E-8</v>
      </c>
      <c r="CF40" s="17">
        <v>1.4576347492518E-2</v>
      </c>
      <c r="CG40" s="17">
        <v>6.0367851584406704</v>
      </c>
      <c r="CH40" s="17">
        <v>5.5538423609958203</v>
      </c>
      <c r="CI40" s="17">
        <v>0.48294279744484198</v>
      </c>
      <c r="CJ40" s="17">
        <v>7.3679666661155101E-3</v>
      </c>
      <c r="CK40" s="17">
        <v>0</v>
      </c>
      <c r="CL40" s="17">
        <v>7.1283581187960507E-2</v>
      </c>
      <c r="CM40" s="17">
        <v>1.7090122786421701E-2</v>
      </c>
      <c r="CN40" s="17">
        <v>0.46299111757800199</v>
      </c>
      <c r="CO40" s="17">
        <v>9.6604730677866096E-2</v>
      </c>
      <c r="CP40" s="17">
        <v>6.9511012417533297E-2</v>
      </c>
      <c r="CQ40" s="17">
        <v>1.8519640322536099</v>
      </c>
      <c r="CR40" s="17">
        <v>5.5368283639045997E-3</v>
      </c>
      <c r="CS40" s="17">
        <v>1.64995507862233E-2</v>
      </c>
      <c r="CT40" s="17">
        <v>0.29249459481803602</v>
      </c>
      <c r="CU40" s="17">
        <v>5.1700711541747201E-4</v>
      </c>
      <c r="CV40" s="17">
        <v>13.5916664724394</v>
      </c>
      <c r="CW40" s="17">
        <v>3.7298346842257901</v>
      </c>
      <c r="CX40" s="17">
        <v>0</v>
      </c>
      <c r="CY40" s="17">
        <v>0</v>
      </c>
      <c r="CZ40" s="17">
        <v>0.31168017104092299</v>
      </c>
      <c r="DA40" s="17">
        <v>1.6707109628122101E-2</v>
      </c>
      <c r="DB40" s="17">
        <v>0</v>
      </c>
      <c r="DC40" s="17">
        <v>15.0363300131726</v>
      </c>
      <c r="DD40" s="17">
        <v>1.5885866765211601E-2</v>
      </c>
      <c r="DE40" s="17">
        <v>0.47885894782100602</v>
      </c>
      <c r="DG40" s="26">
        <f t="shared" si="34"/>
        <v>1.0126368043752925</v>
      </c>
      <c r="DH40" s="25">
        <f t="shared" si="35"/>
        <v>8.0000009706328867E-3</v>
      </c>
      <c r="DI40" s="25">
        <f t="shared" si="36"/>
        <v>1.9246993310116468E-2</v>
      </c>
      <c r="DJ40" s="40">
        <f t="shared" si="3"/>
        <v>-1.3824085926970624E-7</v>
      </c>
      <c r="DK40" s="40"/>
      <c r="DL40" s="40">
        <f t="shared" si="4"/>
        <v>-2.5291759700025647E-7</v>
      </c>
      <c r="DM40" s="40">
        <f t="shared" si="5"/>
        <v>-2.2388721666809254E-7</v>
      </c>
      <c r="DN40" s="40">
        <f t="shared" si="6"/>
        <v>-2.1948838886381017E-7</v>
      </c>
      <c r="DO40" s="40">
        <f t="shared" si="7"/>
        <v>2.4444686146860519E-7</v>
      </c>
      <c r="DP40" s="40">
        <f t="shared" si="8"/>
        <v>-3.1968079040931673E-7</v>
      </c>
      <c r="DQ40" s="72">
        <f t="shared" si="9"/>
        <v>1.1962126128182125E-3</v>
      </c>
      <c r="DR40" s="72">
        <f t="shared" si="10"/>
        <v>7.9174081522580229E-6</v>
      </c>
      <c r="DS40" s="72">
        <f t="shared" si="11"/>
        <v>9.6642910719253717E-4</v>
      </c>
      <c r="DT40" s="72">
        <f t="shared" si="12"/>
        <v>1.5052030555711101E-4</v>
      </c>
      <c r="DU40" s="72">
        <f t="shared" si="13"/>
        <v>-3.8465205438530325E-6</v>
      </c>
      <c r="DV40" s="72">
        <f t="shared" si="14"/>
        <v>-1.1570280895218719E-6</v>
      </c>
      <c r="DW40" s="72">
        <f t="shared" si="15"/>
        <v>7.5201545355308499E-7</v>
      </c>
      <c r="DX40" s="72">
        <f t="shared" si="16"/>
        <v>-3.0032438758037906E-6</v>
      </c>
      <c r="DY40" s="72">
        <f t="shared" si="17"/>
        <v>1.2433938296431942E-6</v>
      </c>
      <c r="DZ40" s="72">
        <f t="shared" si="18"/>
        <v>8.6618951775078664E-4</v>
      </c>
      <c r="EA40" s="72">
        <f t="shared" si="19"/>
        <v>-4.0322305547220133E-7</v>
      </c>
      <c r="EB40" s="72">
        <f t="shared" si="20"/>
        <v>-8.8760793074744816E-6</v>
      </c>
      <c r="EC40" s="72">
        <f t="shared" si="21"/>
        <v>-1.6222453272937084E-6</v>
      </c>
      <c r="ED40" s="72">
        <f t="shared" si="22"/>
        <v>3.3622233987802026E-6</v>
      </c>
      <c r="EE40" s="72">
        <f t="shared" si="23"/>
        <v>-2.2981744555907249E-4</v>
      </c>
      <c r="EF40" s="72">
        <f t="shared" si="24"/>
        <v>-1.1377950532924317E-6</v>
      </c>
      <c r="EG40" s="72">
        <f t="shared" si="25"/>
        <v>4.665751366652662E-6</v>
      </c>
      <c r="EH40" s="40">
        <f t="shared" si="26"/>
        <v>-1.0004924240465036E-6</v>
      </c>
      <c r="EI40" s="69">
        <f t="shared" si="27"/>
        <v>-7.6952791898064285E-5</v>
      </c>
      <c r="EJ40" s="40">
        <f t="shared" si="28"/>
        <v>2.7820706309912915E-4</v>
      </c>
      <c r="EK40" s="40">
        <f t="shared" si="29"/>
        <v>3.5689860724094506E-6</v>
      </c>
      <c r="EL40" s="40">
        <f t="shared" si="30"/>
        <v>-3.3323924766579488E-6</v>
      </c>
      <c r="EM40" s="69">
        <f t="shared" si="31"/>
        <v>2.985841096409046E-6</v>
      </c>
      <c r="EN40" s="40">
        <f t="shared" si="32"/>
        <v>-9.6617884040491485E-7</v>
      </c>
      <c r="EO40" s="40">
        <f t="shared" si="33"/>
        <v>-1.0501943874252124E-6</v>
      </c>
      <c r="EP40" s="40"/>
      <c r="EQ40" s="40"/>
      <c r="ER40" s="40"/>
      <c r="ES40" s="40"/>
    </row>
    <row r="41" spans="1:149" x14ac:dyDescent="0.25">
      <c r="A41" s="15" t="s">
        <v>211</v>
      </c>
      <c r="B41" s="15">
        <v>175.39670630000001</v>
      </c>
      <c r="C41" s="15"/>
      <c r="D41" s="15">
        <v>1336.5973389000001</v>
      </c>
      <c r="E41" s="15">
        <v>31.1717254</v>
      </c>
      <c r="F41" s="15">
        <v>28.67798745</v>
      </c>
      <c r="G41" s="15">
        <v>69.373269410000006</v>
      </c>
      <c r="H41" s="15">
        <v>90.235607479999999</v>
      </c>
      <c r="I41" s="15"/>
      <c r="J41" s="17" t="s">
        <v>211</v>
      </c>
      <c r="K41" s="17">
        <v>0</v>
      </c>
      <c r="L41" s="17">
        <v>1.0022383864967801</v>
      </c>
      <c r="M41" s="17">
        <v>9.1049673505139803E-2</v>
      </c>
      <c r="N41" s="17">
        <v>0.48260407595409899</v>
      </c>
      <c r="O41" s="17">
        <v>0.48260407595409899</v>
      </c>
      <c r="P41" s="17">
        <v>1.4332834109363499</v>
      </c>
      <c r="Q41" s="17">
        <v>0</v>
      </c>
      <c r="R41" s="17">
        <v>1.2627118021131301E-4</v>
      </c>
      <c r="S41" s="17">
        <v>6.1648948024934204E-4</v>
      </c>
      <c r="T41" s="17">
        <v>0.233550829490901</v>
      </c>
      <c r="U41" s="17">
        <v>1.1987350282667E-4</v>
      </c>
      <c r="V41" s="17">
        <v>4.9916693433090902E-2</v>
      </c>
      <c r="W41" s="17">
        <v>4.1961662246399502E-3</v>
      </c>
      <c r="X41" s="17">
        <v>2.5718411997552801E-3</v>
      </c>
      <c r="Y41" s="17">
        <v>2.1181866184336098</v>
      </c>
      <c r="Z41" s="5">
        <v>4.1525153022812201E-8</v>
      </c>
      <c r="AA41" s="5">
        <v>1.6610379708659199E-7</v>
      </c>
      <c r="AB41" s="17">
        <v>175.39664905217799</v>
      </c>
      <c r="AC41" s="17">
        <v>2.4937371249524598</v>
      </c>
      <c r="AD41" s="17">
        <v>13.3074715615888</v>
      </c>
      <c r="AE41" s="17">
        <v>3.9383746479494199</v>
      </c>
      <c r="AF41" s="17">
        <v>0.35893326634589401</v>
      </c>
      <c r="AG41" s="17">
        <v>9.5628458337604698</v>
      </c>
      <c r="AH41" s="17">
        <v>1.5103244942321501</v>
      </c>
      <c r="AI41" s="17">
        <v>8.8315373499532406</v>
      </c>
      <c r="AJ41" s="17">
        <v>6.6888485087357896E-2</v>
      </c>
      <c r="AK41" s="17">
        <v>1.5412464500620799</v>
      </c>
      <c r="AL41" s="17">
        <v>2.1637779507354699E-2</v>
      </c>
      <c r="AM41" s="17">
        <v>0</v>
      </c>
      <c r="AN41" s="17">
        <v>0</v>
      </c>
      <c r="AO41" s="17">
        <v>2.1056044083815202</v>
      </c>
      <c r="AP41" s="17">
        <v>2.1056044083815202</v>
      </c>
      <c r="AQ41" s="17">
        <v>0</v>
      </c>
      <c r="AR41" s="17">
        <v>0</v>
      </c>
      <c r="AS41" s="17">
        <v>0.25175716723508101</v>
      </c>
      <c r="AT41" s="5">
        <v>3.4763371799605302E-7</v>
      </c>
      <c r="AU41" s="5">
        <v>6.7129334846003603E-7</v>
      </c>
      <c r="AV41" s="17">
        <v>10.6927797493565</v>
      </c>
      <c r="AW41" s="17">
        <v>0.31177884175010301</v>
      </c>
      <c r="AX41" s="17">
        <v>4.8750826268594699E-2</v>
      </c>
      <c r="AY41" s="17">
        <v>0</v>
      </c>
      <c r="AZ41" s="17">
        <v>26.923818892519002</v>
      </c>
      <c r="BA41" s="17">
        <v>0.13251115492283899</v>
      </c>
      <c r="BB41" s="17">
        <v>4.3016973814602298E-4</v>
      </c>
      <c r="BC41" s="17">
        <v>3.1545790647993502E-3</v>
      </c>
      <c r="BD41" s="5">
        <v>3.0473380502323102E-5</v>
      </c>
      <c r="BE41" s="5">
        <v>6.1870914140996599E-5</v>
      </c>
      <c r="BF41" s="17">
        <v>0</v>
      </c>
      <c r="BG41" s="17">
        <v>0</v>
      </c>
      <c r="BH41" s="17">
        <v>1.5421327451402</v>
      </c>
      <c r="BI41" s="17">
        <v>0.55196568506313504</v>
      </c>
      <c r="BJ41" s="17">
        <v>1.00479015500697E-2</v>
      </c>
      <c r="BK41" s="17">
        <v>9.6538631833639095E-3</v>
      </c>
      <c r="BL41" s="17">
        <v>91.375846824297</v>
      </c>
      <c r="BM41" s="17">
        <v>1202.93696656007</v>
      </c>
      <c r="BN41" s="17">
        <v>122.966900401792</v>
      </c>
      <c r="BO41" s="17">
        <v>1336.59664671122</v>
      </c>
      <c r="BP41" s="17">
        <v>0</v>
      </c>
      <c r="BQ41" s="17">
        <v>1.7623242223379401</v>
      </c>
      <c r="BR41" s="17">
        <v>0</v>
      </c>
      <c r="BS41" s="17">
        <v>0.139037212007143</v>
      </c>
      <c r="BT41" s="17">
        <v>2.4813645860916999E-4</v>
      </c>
      <c r="BU41" s="17">
        <v>8.2875873191113095E-4</v>
      </c>
      <c r="BV41" s="17">
        <v>6.8922218894624501E-4</v>
      </c>
      <c r="BW41" s="17">
        <v>2.8481461204186501E-2</v>
      </c>
      <c r="BX41" s="17">
        <v>1.7250933529544699E-2</v>
      </c>
      <c r="BY41" s="17">
        <v>14.754203737388799</v>
      </c>
      <c r="BZ41" s="17">
        <v>0.167487742698567</v>
      </c>
      <c r="CA41" s="17">
        <v>0.107821573681222</v>
      </c>
      <c r="CB41" s="17">
        <v>13.3074843142247</v>
      </c>
      <c r="CC41" s="17">
        <v>9.8761568558783402E-2</v>
      </c>
      <c r="CD41" s="17">
        <v>0</v>
      </c>
      <c r="CE41" s="5">
        <v>1.7981080477521101E-7</v>
      </c>
      <c r="CF41" s="17">
        <v>7.5266744161334206E-2</v>
      </c>
      <c r="CG41" s="17">
        <v>31.171713863121401</v>
      </c>
      <c r="CH41" s="17">
        <v>28.677976738168901</v>
      </c>
      <c r="CI41" s="17">
        <v>2.4937371249524598</v>
      </c>
      <c r="CJ41" s="17">
        <v>3.8045438703241299E-2</v>
      </c>
      <c r="CK41" s="17">
        <v>0</v>
      </c>
      <c r="CL41" s="17">
        <v>0.36808189239240002</v>
      </c>
      <c r="CM41" s="17">
        <v>8.8247153430667399E-2</v>
      </c>
      <c r="CN41" s="17">
        <v>2.3907141931359002</v>
      </c>
      <c r="CO41" s="17">
        <v>0.498830730611727</v>
      </c>
      <c r="CP41" s="17">
        <v>0.35892951573273302</v>
      </c>
      <c r="CQ41" s="17">
        <v>9.5628539325495794</v>
      </c>
      <c r="CR41" s="17">
        <v>3.3227473653322501E-2</v>
      </c>
      <c r="CS41" s="17">
        <v>8.5197557502604104E-2</v>
      </c>
      <c r="CT41" s="17">
        <v>1.51033380247689</v>
      </c>
      <c r="CU41" s="17">
        <v>2.6696447789590801E-3</v>
      </c>
      <c r="CV41" s="17">
        <v>69.373241640459199</v>
      </c>
      <c r="CW41" s="17">
        <v>22.383368413963499</v>
      </c>
      <c r="CX41" s="17">
        <v>0</v>
      </c>
      <c r="CY41" s="17">
        <v>0</v>
      </c>
      <c r="CZ41" s="17">
        <v>1.8704454645692601</v>
      </c>
      <c r="DA41" s="17">
        <v>0.10026180363840401</v>
      </c>
      <c r="DB41" s="17">
        <v>0</v>
      </c>
      <c r="DC41" s="17">
        <v>90.235595107943794</v>
      </c>
      <c r="DD41" s="17">
        <v>9.5334198983524798E-2</v>
      </c>
      <c r="DE41" s="17">
        <v>2.8737162709057702</v>
      </c>
      <c r="DG41" s="26">
        <f t="shared" si="34"/>
        <v>1.0126363849541768</v>
      </c>
      <c r="DH41" s="25">
        <f t="shared" si="35"/>
        <v>8.0000049197091402E-3</v>
      </c>
      <c r="DI41" s="25">
        <f t="shared" si="36"/>
        <v>1.9247023250719683E-2</v>
      </c>
      <c r="DJ41" s="40">
        <f t="shared" si="3"/>
        <v>-3.263905190764168E-7</v>
      </c>
      <c r="DK41" s="40"/>
      <c r="DL41" s="40">
        <f t="shared" si="4"/>
        <v>-5.1787382772392251E-7</v>
      </c>
      <c r="DM41" s="40">
        <f t="shared" si="5"/>
        <v>-3.701071548357911E-7</v>
      </c>
      <c r="DN41" s="40">
        <f t="shared" si="6"/>
        <v>-3.7352101911793781E-7</v>
      </c>
      <c r="DO41" s="40">
        <f t="shared" si="7"/>
        <v>-4.0029165474642794E-7</v>
      </c>
      <c r="DP41" s="40">
        <f t="shared" si="8"/>
        <v>-1.3710836054552961E-7</v>
      </c>
      <c r="DQ41" s="72">
        <f t="shared" si="9"/>
        <v>1.1956888245458403E-3</v>
      </c>
      <c r="DR41" s="72">
        <f t="shared" si="10"/>
        <v>-2.9809947385520104E-7</v>
      </c>
      <c r="DS41" s="72">
        <f t="shared" si="11"/>
        <v>9.6761602904240252E-4</v>
      </c>
      <c r="DT41" s="72">
        <f t="shared" si="12"/>
        <v>1.506798596830268E-4</v>
      </c>
      <c r="DU41" s="72">
        <f t="shared" si="13"/>
        <v>-3.6700125636486375E-6</v>
      </c>
      <c r="DV41" s="72">
        <f t="shared" si="14"/>
        <v>1.5364759964612361E-6</v>
      </c>
      <c r="DW41" s="72">
        <f t="shared" si="15"/>
        <v>7.2609124517387398E-7</v>
      </c>
      <c r="DX41" s="72">
        <f t="shared" si="16"/>
        <v>1.9194135792475263E-6</v>
      </c>
      <c r="DY41" s="72">
        <f t="shared" si="17"/>
        <v>4.4330450330978678E-6</v>
      </c>
      <c r="DZ41" s="72">
        <f t="shared" si="18"/>
        <v>8.6561381778547182E-4</v>
      </c>
      <c r="EA41" s="72">
        <f t="shared" si="19"/>
        <v>-5.6846842683025996E-7</v>
      </c>
      <c r="EB41" s="72">
        <f t="shared" si="20"/>
        <v>-1.2983840558502025E-6</v>
      </c>
      <c r="EC41" s="72">
        <f t="shared" si="21"/>
        <v>4.7720919105091086E-7</v>
      </c>
      <c r="ED41" s="72">
        <f t="shared" si="22"/>
        <v>1.3098397292758124E-5</v>
      </c>
      <c r="EE41" s="72">
        <f t="shared" si="23"/>
        <v>-2.3082932002565053E-4</v>
      </c>
      <c r="EF41" s="72">
        <f t="shared" si="24"/>
        <v>-2.6828495211925158E-7</v>
      </c>
      <c r="EG41" s="72">
        <f t="shared" si="25"/>
        <v>4.1214537351912404E-7</v>
      </c>
      <c r="EH41" s="40">
        <f t="shared" si="26"/>
        <v>3.0708065341676385E-6</v>
      </c>
      <c r="EI41" s="69">
        <f t="shared" si="27"/>
        <v>-8.7544996612584397E-5</v>
      </c>
      <c r="EJ41" s="40">
        <f t="shared" si="28"/>
        <v>2.9008513657288498E-4</v>
      </c>
      <c r="EK41" s="40">
        <f t="shared" si="29"/>
        <v>6.4595157275218169E-6</v>
      </c>
      <c r="EL41" s="40">
        <f t="shared" si="30"/>
        <v>-1.9755528009739143E-6</v>
      </c>
      <c r="EM41" s="69">
        <f t="shared" si="31"/>
        <v>2.9276907195072849E-6</v>
      </c>
      <c r="EN41" s="40">
        <f t="shared" si="32"/>
        <v>-8.6406196088042901E-7</v>
      </c>
      <c r="EO41" s="40">
        <f t="shared" si="33"/>
        <v>-9.3919778272378366E-7</v>
      </c>
      <c r="EP41" s="40"/>
      <c r="EQ41" s="40"/>
      <c r="ER41" s="40"/>
      <c r="ES41" s="40"/>
    </row>
    <row r="42" spans="1:149" x14ac:dyDescent="0.25">
      <c r="A42" s="15" t="s">
        <v>212</v>
      </c>
      <c r="B42" s="15"/>
      <c r="C42" s="15"/>
      <c r="D42" s="15"/>
      <c r="E42" s="15"/>
      <c r="F42" s="15"/>
      <c r="G42" s="15"/>
      <c r="H42" s="15"/>
      <c r="I42" s="15"/>
      <c r="DG42" s="26" t="e">
        <f t="shared" si="34"/>
        <v>#DIV/0!</v>
      </c>
      <c r="DH42" s="25" t="e">
        <f t="shared" si="35"/>
        <v>#DIV/0!</v>
      </c>
      <c r="DI42" s="25" t="e">
        <f t="shared" si="36"/>
        <v>#DIV/0!</v>
      </c>
      <c r="DJ42" s="40">
        <f t="shared" si="3"/>
        <v>0</v>
      </c>
      <c r="DK42" s="40"/>
      <c r="DL42" s="40">
        <f t="shared" si="4"/>
        <v>0</v>
      </c>
      <c r="DM42" s="40">
        <f t="shared" si="5"/>
        <v>0</v>
      </c>
      <c r="DN42" s="40">
        <f t="shared" si="6"/>
        <v>0</v>
      </c>
      <c r="DO42" s="40">
        <f t="shared" si="7"/>
        <v>0</v>
      </c>
      <c r="DP42" s="40">
        <f t="shared" si="8"/>
        <v>0</v>
      </c>
      <c r="DQ42" s="72" t="e">
        <f t="shared" si="9"/>
        <v>#DIV/0!</v>
      </c>
      <c r="DR42" s="72" t="e">
        <f t="shared" si="10"/>
        <v>#DIV/0!</v>
      </c>
      <c r="DS42" s="72" t="e">
        <f t="shared" si="11"/>
        <v>#DIV/0!</v>
      </c>
      <c r="DT42" s="72" t="e">
        <f t="shared" si="12"/>
        <v>#DIV/0!</v>
      </c>
      <c r="DU42" s="72" t="e">
        <f t="shared" si="13"/>
        <v>#DIV/0!</v>
      </c>
      <c r="DV42" s="72" t="e">
        <f t="shared" si="14"/>
        <v>#DIV/0!</v>
      </c>
      <c r="DW42" s="72" t="e">
        <f t="shared" si="15"/>
        <v>#DIV/0!</v>
      </c>
      <c r="DX42" s="72" t="e">
        <f t="shared" si="16"/>
        <v>#DIV/0!</v>
      </c>
      <c r="DY42" s="72" t="e">
        <f t="shared" si="17"/>
        <v>#DIV/0!</v>
      </c>
      <c r="DZ42" s="72" t="e">
        <f t="shared" si="18"/>
        <v>#DIV/0!</v>
      </c>
      <c r="EA42" s="72" t="e">
        <f t="shared" si="19"/>
        <v>#DIV/0!</v>
      </c>
      <c r="EB42" s="72" t="e">
        <f t="shared" si="20"/>
        <v>#DIV/0!</v>
      </c>
      <c r="EC42" s="72" t="e">
        <f t="shared" si="21"/>
        <v>#DIV/0!</v>
      </c>
      <c r="ED42" s="72" t="e">
        <f t="shared" si="22"/>
        <v>#DIV/0!</v>
      </c>
      <c r="EE42" s="72" t="e">
        <f t="shared" si="23"/>
        <v>#DIV/0!</v>
      </c>
      <c r="EF42" s="72" t="e">
        <f t="shared" si="24"/>
        <v>#DIV/0!</v>
      </c>
      <c r="EG42" s="72" t="e">
        <f t="shared" si="25"/>
        <v>#DIV/0!</v>
      </c>
      <c r="EH42" s="40" t="e">
        <f t="shared" si="26"/>
        <v>#DIV/0!</v>
      </c>
      <c r="EI42" s="69" t="e">
        <f t="shared" si="27"/>
        <v>#DIV/0!</v>
      </c>
      <c r="EJ42" s="40" t="e">
        <f t="shared" si="28"/>
        <v>#DIV/0!</v>
      </c>
      <c r="EK42" s="40" t="e">
        <f t="shared" si="29"/>
        <v>#DIV/0!</v>
      </c>
      <c r="EL42" s="40" t="e">
        <f t="shared" si="30"/>
        <v>#DIV/0!</v>
      </c>
      <c r="EM42" s="69" t="e">
        <f t="shared" si="31"/>
        <v>#DIV/0!</v>
      </c>
      <c r="EN42" s="40" t="e">
        <f t="shared" si="32"/>
        <v>#DIV/0!</v>
      </c>
      <c r="EO42" s="40" t="e">
        <f t="shared" si="33"/>
        <v>#DIV/0!</v>
      </c>
      <c r="EP42" s="40"/>
      <c r="EQ42" s="40"/>
      <c r="ER42" s="40"/>
      <c r="ES42" s="40"/>
    </row>
    <row r="43" spans="1:149" x14ac:dyDescent="0.25">
      <c r="A43" s="15" t="s">
        <v>213</v>
      </c>
      <c r="B43" s="15"/>
      <c r="C43" s="15"/>
      <c r="D43" s="15"/>
      <c r="E43" s="15"/>
      <c r="F43" s="15"/>
      <c r="G43" s="15"/>
      <c r="H43" s="15"/>
      <c r="I43" s="15"/>
      <c r="Z43" s="5"/>
      <c r="AA43" s="5"/>
      <c r="AT43" s="5"/>
      <c r="AU43" s="5"/>
      <c r="BD43" s="5"/>
      <c r="CE43" s="5"/>
      <c r="DG43" s="26" t="e">
        <f t="shared" si="34"/>
        <v>#DIV/0!</v>
      </c>
      <c r="DH43" s="25" t="e">
        <f t="shared" si="35"/>
        <v>#DIV/0!</v>
      </c>
      <c r="DI43" s="25" t="e">
        <f t="shared" si="36"/>
        <v>#DIV/0!</v>
      </c>
      <c r="DJ43" s="40">
        <f t="shared" si="3"/>
        <v>0</v>
      </c>
      <c r="DK43" s="40"/>
      <c r="DL43" s="40">
        <f t="shared" si="4"/>
        <v>0</v>
      </c>
      <c r="DM43" s="40">
        <f t="shared" si="5"/>
        <v>0</v>
      </c>
      <c r="DN43" s="40">
        <f t="shared" si="6"/>
        <v>0</v>
      </c>
      <c r="DO43" s="40">
        <f t="shared" si="7"/>
        <v>0</v>
      </c>
      <c r="DP43" s="40">
        <f t="shared" si="8"/>
        <v>0</v>
      </c>
      <c r="DQ43" s="72" t="e">
        <f t="shared" si="9"/>
        <v>#DIV/0!</v>
      </c>
      <c r="DR43" s="72" t="e">
        <f t="shared" si="10"/>
        <v>#DIV/0!</v>
      </c>
      <c r="DS43" s="72" t="e">
        <f t="shared" si="11"/>
        <v>#DIV/0!</v>
      </c>
      <c r="DT43" s="72" t="e">
        <f t="shared" si="12"/>
        <v>#DIV/0!</v>
      </c>
      <c r="DU43" s="72" t="e">
        <f t="shared" si="13"/>
        <v>#DIV/0!</v>
      </c>
      <c r="DV43" s="72" t="e">
        <f t="shared" si="14"/>
        <v>#DIV/0!</v>
      </c>
      <c r="DW43" s="72" t="e">
        <f t="shared" si="15"/>
        <v>#DIV/0!</v>
      </c>
      <c r="DX43" s="72" t="e">
        <f t="shared" si="16"/>
        <v>#DIV/0!</v>
      </c>
      <c r="DY43" s="72" t="e">
        <f t="shared" si="17"/>
        <v>#DIV/0!</v>
      </c>
      <c r="DZ43" s="72" t="e">
        <f t="shared" si="18"/>
        <v>#DIV/0!</v>
      </c>
      <c r="EA43" s="72" t="e">
        <f t="shared" si="19"/>
        <v>#DIV/0!</v>
      </c>
      <c r="EB43" s="72" t="e">
        <f t="shared" si="20"/>
        <v>#DIV/0!</v>
      </c>
      <c r="EC43" s="72" t="e">
        <f t="shared" si="21"/>
        <v>#DIV/0!</v>
      </c>
      <c r="ED43" s="72" t="e">
        <f t="shared" si="22"/>
        <v>#DIV/0!</v>
      </c>
      <c r="EE43" s="72" t="e">
        <f t="shared" si="23"/>
        <v>#DIV/0!</v>
      </c>
      <c r="EF43" s="72" t="e">
        <f t="shared" si="24"/>
        <v>#DIV/0!</v>
      </c>
      <c r="EG43" s="72" t="e">
        <f t="shared" si="25"/>
        <v>#DIV/0!</v>
      </c>
      <c r="EH43" s="40" t="e">
        <f t="shared" si="26"/>
        <v>#DIV/0!</v>
      </c>
      <c r="EI43" s="69" t="e">
        <f t="shared" si="27"/>
        <v>#DIV/0!</v>
      </c>
      <c r="EJ43" s="40" t="e">
        <f t="shared" si="28"/>
        <v>#DIV/0!</v>
      </c>
      <c r="EK43" s="40" t="e">
        <f t="shared" si="29"/>
        <v>#DIV/0!</v>
      </c>
      <c r="EL43" s="40" t="e">
        <f t="shared" si="30"/>
        <v>#DIV/0!</v>
      </c>
      <c r="EM43" s="69" t="e">
        <f t="shared" si="31"/>
        <v>#DIV/0!</v>
      </c>
      <c r="EN43" s="40" t="e">
        <f t="shared" si="32"/>
        <v>#DIV/0!</v>
      </c>
      <c r="EO43" s="40" t="e">
        <f t="shared" si="33"/>
        <v>#DIV/0!</v>
      </c>
      <c r="EP43" s="40"/>
      <c r="EQ43" s="40"/>
      <c r="ER43" s="40"/>
      <c r="ES43" s="40"/>
    </row>
    <row r="44" spans="1:149" x14ac:dyDescent="0.25">
      <c r="A44" s="15" t="s">
        <v>214</v>
      </c>
      <c r="B44" s="15">
        <v>1669.8999988</v>
      </c>
      <c r="C44" s="15"/>
      <c r="D44" s="15">
        <v>14124.882017</v>
      </c>
      <c r="E44" s="15">
        <v>347.38249797999998</v>
      </c>
      <c r="F44" s="15">
        <v>319.59189818999999</v>
      </c>
      <c r="G44" s="15">
        <v>826.94806086000006</v>
      </c>
      <c r="H44" s="15">
        <v>745.80332873999998</v>
      </c>
      <c r="I44" s="15"/>
      <c r="J44" s="17" t="s">
        <v>214</v>
      </c>
      <c r="K44" s="17">
        <v>0</v>
      </c>
      <c r="L44" s="17">
        <v>8.2708320555783708</v>
      </c>
      <c r="M44" s="17">
        <v>0.75253106412804505</v>
      </c>
      <c r="N44" s="17">
        <v>3.9887546878480298</v>
      </c>
      <c r="O44" s="17">
        <v>3.9887546878480298</v>
      </c>
      <c r="P44" s="17">
        <v>11.8279568852765</v>
      </c>
      <c r="Q44" s="17">
        <v>0</v>
      </c>
      <c r="R44" s="17">
        <v>1.4071639102498301E-3</v>
      </c>
      <c r="S44" s="17">
        <v>6.8702653787265002E-3</v>
      </c>
      <c r="T44" s="17">
        <v>1.9303147930684601</v>
      </c>
      <c r="U44" s="17">
        <v>1.3358924924184901E-3</v>
      </c>
      <c r="V44" s="17">
        <v>0.412564696576733</v>
      </c>
      <c r="W44" s="17">
        <v>4.6762657353240998E-2</v>
      </c>
      <c r="X44" s="17">
        <v>2.86610020361888E-2</v>
      </c>
      <c r="Y44" s="17">
        <v>17.5062817230375</v>
      </c>
      <c r="Z44" s="5">
        <v>4.6276839527769902E-7</v>
      </c>
      <c r="AA44" s="5">
        <v>1.8510841252004801E-6</v>
      </c>
      <c r="AB44" s="17">
        <v>1669.8996672718299</v>
      </c>
      <c r="AC44" s="17">
        <v>27.790577733428101</v>
      </c>
      <c r="AD44" s="17">
        <v>145.04800477950999</v>
      </c>
      <c r="AE44" s="17">
        <v>45.9204538766624</v>
      </c>
      <c r="AF44" s="17">
        <v>3.8964592567116898</v>
      </c>
      <c r="AG44" s="17">
        <v>107.33162991429499</v>
      </c>
      <c r="AH44" s="17">
        <v>17.394855100889</v>
      </c>
      <c r="AI44" s="17">
        <v>72.880984650293001</v>
      </c>
      <c r="AJ44" s="17">
        <v>0.55198819063815396</v>
      </c>
      <c r="AK44" s="17">
        <v>12.7189249193816</v>
      </c>
      <c r="AL44" s="17">
        <v>0.17883723371831101</v>
      </c>
      <c r="AM44" s="17">
        <v>0</v>
      </c>
      <c r="AN44" s="17">
        <v>0</v>
      </c>
      <c r="AO44" s="17">
        <v>17.402981850940002</v>
      </c>
      <c r="AP44" s="17">
        <v>17.402981850940002</v>
      </c>
      <c r="AQ44" s="17">
        <v>0</v>
      </c>
      <c r="AR44" s="17">
        <v>0</v>
      </c>
      <c r="AS44" s="17">
        <v>2.0807907389982598</v>
      </c>
      <c r="AT44" s="5">
        <v>3.8740933717734297E-6</v>
      </c>
      <c r="AU44" s="5">
        <v>7.4809603855756104E-6</v>
      </c>
      <c r="AV44" s="17">
        <v>112.999054575196</v>
      </c>
      <c r="AW44" s="17">
        <v>2.5729137227936398</v>
      </c>
      <c r="AX44" s="17">
        <v>0.40230924511306798</v>
      </c>
      <c r="AY44" s="17">
        <v>0</v>
      </c>
      <c r="AZ44" s="17">
        <v>222.75686290812499</v>
      </c>
      <c r="BA44" s="17">
        <v>1.09353043459845</v>
      </c>
      <c r="BB44" s="17">
        <v>4.7938769192612304E-3</v>
      </c>
      <c r="BC44" s="17">
        <v>3.5155085055969801E-2</v>
      </c>
      <c r="BD44" s="17">
        <v>3.3959908427718701E-4</v>
      </c>
      <c r="BE44" s="17">
        <v>6.8948730792506502E-4</v>
      </c>
      <c r="BF44" s="17">
        <v>0</v>
      </c>
      <c r="BG44" s="17">
        <v>0</v>
      </c>
      <c r="BH44" s="17">
        <v>12.7458439863415</v>
      </c>
      <c r="BI44" s="17">
        <v>6.1511850025716903</v>
      </c>
      <c r="BJ44" s="17">
        <v>0.111975380752547</v>
      </c>
      <c r="BK44" s="17">
        <v>0.107584299170511</v>
      </c>
      <c r="BL44" s="17">
        <v>755.21432643727496</v>
      </c>
      <c r="BM44" s="17">
        <v>12712.3905223366</v>
      </c>
      <c r="BN44" s="17">
        <v>1299.48889896989</v>
      </c>
      <c r="BO44" s="17">
        <v>14124.8784758817</v>
      </c>
      <c r="BP44" s="17">
        <v>0</v>
      </c>
      <c r="BQ44" s="17">
        <v>14.543333554233699</v>
      </c>
      <c r="BR44" s="17">
        <v>0</v>
      </c>
      <c r="BS44" s="17">
        <v>1.1688839018341599</v>
      </c>
      <c r="BT44" s="17">
        <v>2.7652704617616001E-3</v>
      </c>
      <c r="BU44" s="17">
        <v>9.2357617906027901E-3</v>
      </c>
      <c r="BV44" s="17">
        <v>7.68082100565683E-3</v>
      </c>
      <c r="BW44" s="17">
        <v>0.26380153370772202</v>
      </c>
      <c r="BX44" s="17">
        <v>0.18727030435027001</v>
      </c>
      <c r="BY44" s="17">
        <v>121.75702940709</v>
      </c>
      <c r="BZ44" s="17">
        <v>1.97642411892833</v>
      </c>
      <c r="CA44" s="17">
        <v>1.1704754573212699</v>
      </c>
      <c r="CB44" s="17">
        <v>145.04816638282099</v>
      </c>
      <c r="CC44" s="17">
        <v>1.0785765042080699</v>
      </c>
      <c r="CD44" s="17">
        <v>0</v>
      </c>
      <c r="CE44" s="5">
        <v>2.0038282151711E-6</v>
      </c>
      <c r="CF44" s="17">
        <v>0.81707019606805698</v>
      </c>
      <c r="CG44" s="17">
        <v>347.38232546512302</v>
      </c>
      <c r="CH44" s="17">
        <v>319.59174773169502</v>
      </c>
      <c r="CI44" s="17">
        <v>27.790577733428101</v>
      </c>
      <c r="CJ44" s="17">
        <v>0.44058665606243402</v>
      </c>
      <c r="CK44" s="17">
        <v>0</v>
      </c>
      <c r="CL44" s="17">
        <v>6.0608278207862698</v>
      </c>
      <c r="CM44" s="17">
        <v>0.95798059553453796</v>
      </c>
      <c r="CN44" s="17">
        <v>26.832939682534398</v>
      </c>
      <c r="CO44" s="17">
        <v>5.4151379269939399</v>
      </c>
      <c r="CP44" s="17">
        <v>3.8964106856925498</v>
      </c>
      <c r="CQ44" s="17">
        <v>107.331735879451</v>
      </c>
      <c r="CR44" s="17">
        <v>0.27420494693401298</v>
      </c>
      <c r="CS44" s="17">
        <v>0.95304178668077599</v>
      </c>
      <c r="CT44" s="17">
        <v>17.394949430160299</v>
      </c>
      <c r="CU44" s="17">
        <v>3.0154304100927599E-2</v>
      </c>
      <c r="CV44" s="17">
        <v>826.94778970639902</v>
      </c>
      <c r="CW44" s="17">
        <v>185.150297951536</v>
      </c>
      <c r="CX44" s="17">
        <v>0</v>
      </c>
      <c r="CY44" s="17">
        <v>0</v>
      </c>
      <c r="CZ44" s="17">
        <v>15.435574144973801</v>
      </c>
      <c r="DA44" s="17">
        <v>0.82867032160488197</v>
      </c>
      <c r="DB44" s="17">
        <v>0</v>
      </c>
      <c r="DC44" s="17">
        <v>745.80291420272601</v>
      </c>
      <c r="DD44" s="17">
        <v>0.78794453351998195</v>
      </c>
      <c r="DE44" s="17">
        <v>23.714938816033602</v>
      </c>
      <c r="DG44" s="26">
        <f t="shared" si="34"/>
        <v>1.0126191679535201</v>
      </c>
      <c r="DH44" s="25">
        <f t="shared" si="35"/>
        <v>8.0000018951060323E-3</v>
      </c>
      <c r="DI44" s="25">
        <f t="shared" si="36"/>
        <v>1.9247008241701405E-2</v>
      </c>
      <c r="DJ44" s="40">
        <f t="shared" si="3"/>
        <v>-1.985317506284154E-7</v>
      </c>
      <c r="DK44" s="40"/>
      <c r="DL44" s="40">
        <f t="shared" si="4"/>
        <v>-2.5070073474412252E-7</v>
      </c>
      <c r="DM44" s="40">
        <f t="shared" si="5"/>
        <v>-4.966136117054936E-7</v>
      </c>
      <c r="DN44" s="40">
        <f t="shared" si="6"/>
        <v>-4.7078260063664361E-7</v>
      </c>
      <c r="DO44" s="40">
        <f t="shared" si="7"/>
        <v>-3.2789677353111032E-7</v>
      </c>
      <c r="DP44" s="40">
        <f t="shared" si="8"/>
        <v>-5.5582652690610017E-7</v>
      </c>
      <c r="DQ44" s="72">
        <f t="shared" si="9"/>
        <v>1.1960413856171226E-3</v>
      </c>
      <c r="DR44" s="72">
        <f t="shared" si="10"/>
        <v>-6.4311804505059694E-7</v>
      </c>
      <c r="DS44" s="72">
        <f t="shared" si="11"/>
        <v>9.6654910467554561E-4</v>
      </c>
      <c r="DT44" s="72">
        <f t="shared" si="12"/>
        <v>1.5191351584967232E-4</v>
      </c>
      <c r="DU44" s="72">
        <f t="shared" si="13"/>
        <v>-7.583688302668586E-7</v>
      </c>
      <c r="DV44" s="72">
        <f t="shared" si="14"/>
        <v>1.6838482069730069E-6</v>
      </c>
      <c r="DW44" s="72">
        <f t="shared" si="15"/>
        <v>9.1811382127795735E-8</v>
      </c>
      <c r="DX44" s="72">
        <f t="shared" si="16"/>
        <v>3.5727991174267038E-6</v>
      </c>
      <c r="DY44" s="72">
        <f t="shared" si="17"/>
        <v>2.2764814880098632E-6</v>
      </c>
      <c r="DZ44" s="72">
        <f t="shared" si="18"/>
        <v>8.6721995597884168E-4</v>
      </c>
      <c r="EA44" s="72">
        <f t="shared" si="19"/>
        <v>2.9237578804267881E-7</v>
      </c>
      <c r="EB44" s="72">
        <f t="shared" si="20"/>
        <v>-3.9735700856741647E-6</v>
      </c>
      <c r="EC44" s="72">
        <f t="shared" si="21"/>
        <v>-1.6248807160783009E-7</v>
      </c>
      <c r="ED44" s="72">
        <f t="shared" si="22"/>
        <v>9.3724599342926388E-7</v>
      </c>
      <c r="EE44" s="72">
        <f t="shared" si="23"/>
        <v>-2.2933257234022443E-4</v>
      </c>
      <c r="EF44" s="72">
        <f t="shared" si="24"/>
        <v>6.7968529109801551E-7</v>
      </c>
      <c r="EG44" s="72">
        <f t="shared" si="25"/>
        <v>6.0313790105183307E-7</v>
      </c>
      <c r="EH44" s="40">
        <f t="shared" si="26"/>
        <v>4.7651611678315644E-6</v>
      </c>
      <c r="EI44" s="69">
        <f t="shared" si="27"/>
        <v>-8.7290382545905881E-5</v>
      </c>
      <c r="EJ44" s="40">
        <f t="shared" si="28"/>
        <v>2.9005353045138141E-4</v>
      </c>
      <c r="EK44" s="40">
        <f t="shared" si="29"/>
        <v>8.3475627000056297E-7</v>
      </c>
      <c r="EL44" s="40">
        <f t="shared" si="30"/>
        <v>1.1215052546471768E-6</v>
      </c>
      <c r="EM44" s="69">
        <f t="shared" si="31"/>
        <v>2.247193985823216E-6</v>
      </c>
      <c r="EN44" s="40">
        <f t="shared" si="32"/>
        <v>-9.925767707649212E-7</v>
      </c>
      <c r="EO44" s="40">
        <f t="shared" si="33"/>
        <v>-1.0788877666332563E-6</v>
      </c>
      <c r="EP44" s="40"/>
      <c r="EQ44" s="40"/>
      <c r="ER44" s="40"/>
      <c r="ES44" s="40"/>
    </row>
    <row r="45" spans="1:149" x14ac:dyDescent="0.25">
      <c r="A45" s="15" t="s">
        <v>215</v>
      </c>
      <c r="B45" s="15"/>
      <c r="C45" s="15"/>
      <c r="D45" s="15"/>
      <c r="E45" s="15"/>
      <c r="F45" s="15"/>
      <c r="G45" s="15"/>
      <c r="H45" s="15"/>
      <c r="I45" s="15"/>
      <c r="DG45" s="26" t="e">
        <f t="shared" si="34"/>
        <v>#DIV/0!</v>
      </c>
      <c r="DH45" s="25" t="e">
        <f t="shared" si="35"/>
        <v>#DIV/0!</v>
      </c>
      <c r="DI45" s="25" t="e">
        <f t="shared" si="36"/>
        <v>#DIV/0!</v>
      </c>
      <c r="DJ45" s="40">
        <f t="shared" si="3"/>
        <v>0</v>
      </c>
      <c r="DK45" s="40"/>
      <c r="DL45" s="40">
        <f t="shared" si="4"/>
        <v>0</v>
      </c>
      <c r="DM45" s="40">
        <f t="shared" si="5"/>
        <v>0</v>
      </c>
      <c r="DN45" s="40">
        <f t="shared" si="6"/>
        <v>0</v>
      </c>
      <c r="DO45" s="40">
        <f t="shared" si="7"/>
        <v>0</v>
      </c>
      <c r="DP45" s="40">
        <f t="shared" si="8"/>
        <v>0</v>
      </c>
      <c r="DQ45" s="72" t="e">
        <f t="shared" si="9"/>
        <v>#DIV/0!</v>
      </c>
      <c r="DR45" s="72" t="e">
        <f t="shared" si="10"/>
        <v>#DIV/0!</v>
      </c>
      <c r="DS45" s="72" t="e">
        <f t="shared" si="11"/>
        <v>#DIV/0!</v>
      </c>
      <c r="DT45" s="72" t="e">
        <f t="shared" si="12"/>
        <v>#DIV/0!</v>
      </c>
      <c r="DU45" s="72" t="e">
        <f t="shared" si="13"/>
        <v>#DIV/0!</v>
      </c>
      <c r="DV45" s="72" t="e">
        <f t="shared" si="14"/>
        <v>#DIV/0!</v>
      </c>
      <c r="DW45" s="72" t="e">
        <f t="shared" si="15"/>
        <v>#DIV/0!</v>
      </c>
      <c r="DX45" s="72" t="e">
        <f t="shared" si="16"/>
        <v>#DIV/0!</v>
      </c>
      <c r="DY45" s="72" t="e">
        <f t="shared" si="17"/>
        <v>#DIV/0!</v>
      </c>
      <c r="DZ45" s="72" t="e">
        <f t="shared" si="18"/>
        <v>#DIV/0!</v>
      </c>
      <c r="EA45" s="72" t="e">
        <f t="shared" si="19"/>
        <v>#DIV/0!</v>
      </c>
      <c r="EB45" s="72" t="e">
        <f t="shared" si="20"/>
        <v>#DIV/0!</v>
      </c>
      <c r="EC45" s="72" t="e">
        <f t="shared" si="21"/>
        <v>#DIV/0!</v>
      </c>
      <c r="ED45" s="72" t="e">
        <f t="shared" si="22"/>
        <v>#DIV/0!</v>
      </c>
      <c r="EE45" s="72" t="e">
        <f t="shared" si="23"/>
        <v>#DIV/0!</v>
      </c>
      <c r="EF45" s="72" t="e">
        <f t="shared" si="24"/>
        <v>#DIV/0!</v>
      </c>
      <c r="EG45" s="72" t="e">
        <f t="shared" si="25"/>
        <v>#DIV/0!</v>
      </c>
      <c r="EH45" s="40" t="e">
        <f t="shared" si="26"/>
        <v>#DIV/0!</v>
      </c>
      <c r="EI45" s="69" t="e">
        <f t="shared" si="27"/>
        <v>#DIV/0!</v>
      </c>
      <c r="EJ45" s="40" t="e">
        <f t="shared" si="28"/>
        <v>#DIV/0!</v>
      </c>
      <c r="EK45" s="40" t="e">
        <f t="shared" si="29"/>
        <v>#DIV/0!</v>
      </c>
      <c r="EL45" s="40" t="e">
        <f t="shared" si="30"/>
        <v>#DIV/0!</v>
      </c>
      <c r="EM45" s="69" t="e">
        <f t="shared" si="31"/>
        <v>#DIV/0!</v>
      </c>
      <c r="EN45" s="40" t="e">
        <f t="shared" si="32"/>
        <v>#DIV/0!</v>
      </c>
      <c r="EO45" s="40" t="e">
        <f t="shared" si="33"/>
        <v>#DIV/0!</v>
      </c>
      <c r="EP45" s="40"/>
      <c r="EQ45" s="40"/>
      <c r="ER45" s="40"/>
      <c r="ES45" s="40"/>
    </row>
    <row r="46" spans="1:149" x14ac:dyDescent="0.25">
      <c r="A46" s="15" t="s">
        <v>216</v>
      </c>
      <c r="B46" s="15"/>
      <c r="C46" s="15"/>
      <c r="D46" s="15"/>
      <c r="E46" s="15"/>
      <c r="F46" s="15"/>
      <c r="G46" s="15"/>
      <c r="H46" s="15"/>
      <c r="I46" s="15"/>
      <c r="M46" s="5"/>
      <c r="R46" s="5"/>
      <c r="S46" s="5"/>
      <c r="U46" s="5"/>
      <c r="V46" s="5"/>
      <c r="W46" s="5"/>
      <c r="X46" s="5"/>
      <c r="Z46" s="5"/>
      <c r="AA46" s="5"/>
      <c r="AJ46" s="5"/>
      <c r="AL46" s="5"/>
      <c r="AT46" s="5"/>
      <c r="AU46" s="5"/>
      <c r="AX46" s="5"/>
      <c r="BB46" s="5"/>
      <c r="BC46" s="5"/>
      <c r="BD46" s="5"/>
      <c r="BE46" s="5"/>
      <c r="BJ46" s="5"/>
      <c r="BK46" s="5"/>
      <c r="BT46" s="5"/>
      <c r="BU46" s="5"/>
      <c r="BV46" s="5"/>
      <c r="BW46" s="5"/>
      <c r="BX46" s="5"/>
      <c r="CE46" s="5"/>
      <c r="CJ46" s="5"/>
      <c r="CR46" s="5"/>
      <c r="CU46" s="5"/>
      <c r="DA46" s="5"/>
      <c r="DD46" s="5"/>
      <c r="DG46" s="26" t="e">
        <f t="shared" si="34"/>
        <v>#DIV/0!</v>
      </c>
      <c r="DH46" s="25" t="e">
        <f t="shared" si="35"/>
        <v>#DIV/0!</v>
      </c>
      <c r="DI46" s="25" t="e">
        <f t="shared" si="36"/>
        <v>#DIV/0!</v>
      </c>
      <c r="DJ46" s="40">
        <f t="shared" si="3"/>
        <v>0</v>
      </c>
      <c r="DK46" s="40"/>
      <c r="DL46" s="40">
        <f t="shared" si="4"/>
        <v>0</v>
      </c>
      <c r="DM46" s="40">
        <f t="shared" si="5"/>
        <v>0</v>
      </c>
      <c r="DN46" s="40">
        <f t="shared" si="6"/>
        <v>0</v>
      </c>
      <c r="DO46" s="40">
        <f t="shared" si="7"/>
        <v>0</v>
      </c>
      <c r="DP46" s="40">
        <f t="shared" si="8"/>
        <v>0</v>
      </c>
      <c r="DQ46" s="72" t="e">
        <f t="shared" si="9"/>
        <v>#DIV/0!</v>
      </c>
      <c r="DR46" s="72" t="e">
        <f t="shared" si="10"/>
        <v>#DIV/0!</v>
      </c>
      <c r="DS46" s="72" t="e">
        <f t="shared" si="11"/>
        <v>#DIV/0!</v>
      </c>
      <c r="DT46" s="72" t="e">
        <f t="shared" si="12"/>
        <v>#DIV/0!</v>
      </c>
      <c r="DU46" s="72" t="e">
        <f t="shared" si="13"/>
        <v>#DIV/0!</v>
      </c>
      <c r="DV46" s="72" t="e">
        <f t="shared" si="14"/>
        <v>#DIV/0!</v>
      </c>
      <c r="DW46" s="72" t="e">
        <f t="shared" si="15"/>
        <v>#DIV/0!</v>
      </c>
      <c r="DX46" s="72" t="e">
        <f t="shared" si="16"/>
        <v>#DIV/0!</v>
      </c>
      <c r="DY46" s="72" t="e">
        <f t="shared" si="17"/>
        <v>#DIV/0!</v>
      </c>
      <c r="DZ46" s="72" t="e">
        <f t="shared" si="18"/>
        <v>#DIV/0!</v>
      </c>
      <c r="EA46" s="72" t="e">
        <f t="shared" si="19"/>
        <v>#DIV/0!</v>
      </c>
      <c r="EB46" s="72" t="e">
        <f t="shared" si="20"/>
        <v>#DIV/0!</v>
      </c>
      <c r="EC46" s="72" t="e">
        <f t="shared" si="21"/>
        <v>#DIV/0!</v>
      </c>
      <c r="ED46" s="72" t="e">
        <f t="shared" si="22"/>
        <v>#DIV/0!</v>
      </c>
      <c r="EE46" s="72" t="e">
        <f t="shared" si="23"/>
        <v>#DIV/0!</v>
      </c>
      <c r="EF46" s="72" t="e">
        <f t="shared" si="24"/>
        <v>#DIV/0!</v>
      </c>
      <c r="EG46" s="72" t="e">
        <f t="shared" si="25"/>
        <v>#DIV/0!</v>
      </c>
      <c r="EH46" s="40" t="e">
        <f t="shared" si="26"/>
        <v>#DIV/0!</v>
      </c>
      <c r="EI46" s="69" t="e">
        <f t="shared" si="27"/>
        <v>#DIV/0!</v>
      </c>
      <c r="EJ46" s="40" t="e">
        <f t="shared" si="28"/>
        <v>#DIV/0!</v>
      </c>
      <c r="EK46" s="40" t="e">
        <f t="shared" si="29"/>
        <v>#DIV/0!</v>
      </c>
      <c r="EL46" s="40" t="e">
        <f t="shared" si="30"/>
        <v>#DIV/0!</v>
      </c>
      <c r="EM46" s="69" t="e">
        <f t="shared" si="31"/>
        <v>#DIV/0!</v>
      </c>
      <c r="EN46" s="40" t="e">
        <f t="shared" si="32"/>
        <v>#DIV/0!</v>
      </c>
      <c r="EO46" s="40" t="e">
        <f t="shared" si="33"/>
        <v>#DIV/0!</v>
      </c>
      <c r="EP46" s="40"/>
      <c r="EQ46" s="40"/>
      <c r="ER46" s="40"/>
      <c r="ES46" s="40"/>
    </row>
    <row r="47" spans="1:149" x14ac:dyDescent="0.25">
      <c r="A47" s="15" t="s">
        <v>217</v>
      </c>
      <c r="B47" s="15">
        <v>606.29793205999999</v>
      </c>
      <c r="C47" s="15"/>
      <c r="D47" s="15">
        <v>5030.1684262999997</v>
      </c>
      <c r="E47" s="15">
        <v>101.24467382</v>
      </c>
      <c r="F47" s="15">
        <v>93.145100200000002</v>
      </c>
      <c r="G47" s="15">
        <v>223.04622370999999</v>
      </c>
      <c r="H47" s="15">
        <v>286.32973274</v>
      </c>
      <c r="I47" s="15"/>
      <c r="J47" s="17" t="s">
        <v>217</v>
      </c>
      <c r="K47" s="17">
        <v>0</v>
      </c>
      <c r="L47" s="17">
        <v>3.1802374054242102</v>
      </c>
      <c r="M47" s="17">
        <v>0.28891271729113799</v>
      </c>
      <c r="N47" s="17">
        <v>1.53136739722824</v>
      </c>
      <c r="O47" s="17">
        <v>1.53136739722824</v>
      </c>
      <c r="P47" s="17">
        <v>4.54800120748226</v>
      </c>
      <c r="Q47" s="17">
        <v>0</v>
      </c>
      <c r="R47" s="17">
        <v>4.1011526567348398E-4</v>
      </c>
      <c r="S47" s="17">
        <v>2.0023447800834402E-3</v>
      </c>
      <c r="T47" s="17">
        <v>0.74108851652584495</v>
      </c>
      <c r="U47" s="17">
        <v>3.8934728914687898E-4</v>
      </c>
      <c r="V47" s="17">
        <v>0.15839234660745399</v>
      </c>
      <c r="W47" s="17">
        <v>1.3628987159840599E-2</v>
      </c>
      <c r="X47" s="17">
        <v>8.3532511929760699E-3</v>
      </c>
      <c r="Y47" s="17">
        <v>6.72128663887091</v>
      </c>
      <c r="Z47" s="5">
        <v>1.3487387805794799E-7</v>
      </c>
      <c r="AA47" s="5">
        <v>5.3949753460429801E-7</v>
      </c>
      <c r="AB47" s="17">
        <v>606.297802015245</v>
      </c>
      <c r="AC47" s="17">
        <v>8.0995703145444402</v>
      </c>
      <c r="AD47" s="17">
        <v>43.222203603123901</v>
      </c>
      <c r="AE47" s="17">
        <v>12.791709076538901</v>
      </c>
      <c r="AF47" s="17">
        <v>1.1658038296598801</v>
      </c>
      <c r="AG47" s="17">
        <v>31.0597830170252</v>
      </c>
      <c r="AH47" s="17">
        <v>4.9054859506054402</v>
      </c>
      <c r="AI47" s="17">
        <v>28.023659854385599</v>
      </c>
      <c r="AJ47" s="17">
        <v>0.212246366371697</v>
      </c>
      <c r="AK47" s="17">
        <v>4.89058596640578</v>
      </c>
      <c r="AL47" s="17">
        <v>6.8659416708889004E-2</v>
      </c>
      <c r="AM47" s="17">
        <v>0</v>
      </c>
      <c r="AN47" s="17">
        <v>0</v>
      </c>
      <c r="AO47" s="17">
        <v>6.6813734976847199</v>
      </c>
      <c r="AP47" s="17">
        <v>6.6813734976847199</v>
      </c>
      <c r="AQ47" s="17">
        <v>0</v>
      </c>
      <c r="AR47" s="17">
        <v>0</v>
      </c>
      <c r="AS47" s="17">
        <v>0.79885999452571099</v>
      </c>
      <c r="AT47" s="5">
        <v>1.12909975735884E-6</v>
      </c>
      <c r="AU47" s="5">
        <v>2.1803443284247099E-6</v>
      </c>
      <c r="AV47" s="17">
        <v>40.241345864029903</v>
      </c>
      <c r="AW47" s="17">
        <v>0.98931668836397701</v>
      </c>
      <c r="AX47" s="17">
        <v>0.15469286172553401</v>
      </c>
      <c r="AY47" s="17">
        <v>0</v>
      </c>
      <c r="AZ47" s="17">
        <v>85.432848117713505</v>
      </c>
      <c r="BA47" s="17">
        <v>0.42047585884681499</v>
      </c>
      <c r="BB47" s="17">
        <v>1.3971749724477299E-3</v>
      </c>
      <c r="BC47" s="17">
        <v>1.02459571553762E-2</v>
      </c>
      <c r="BD47" s="5">
        <v>9.8975962923769604E-5</v>
      </c>
      <c r="BE47" s="17">
        <v>2.0095171712936099E-4</v>
      </c>
      <c r="BF47" s="17">
        <v>0</v>
      </c>
      <c r="BG47" s="17">
        <v>0</v>
      </c>
      <c r="BH47" s="17">
        <v>4.8933983107616399</v>
      </c>
      <c r="BI47" s="17">
        <v>1.79276356905482</v>
      </c>
      <c r="BJ47" s="17">
        <v>3.2635246456896798E-2</v>
      </c>
      <c r="BK47" s="17">
        <v>3.1355434758070198E-2</v>
      </c>
      <c r="BL47" s="17">
        <v>289.94788280031003</v>
      </c>
      <c r="BM47" s="17">
        <v>4527.1502454599604</v>
      </c>
      <c r="BN47" s="17">
        <v>462.775439005274</v>
      </c>
      <c r="BO47" s="17">
        <v>5030.1670303292703</v>
      </c>
      <c r="BP47" s="17">
        <v>0</v>
      </c>
      <c r="BQ47" s="17">
        <v>5.5920914903892198</v>
      </c>
      <c r="BR47" s="17">
        <v>0</v>
      </c>
      <c r="BS47" s="17">
        <v>0.44169519691659298</v>
      </c>
      <c r="BT47" s="17">
        <v>8.0593770612256597E-4</v>
      </c>
      <c r="BU47" s="17">
        <v>2.6917529924978898E-3</v>
      </c>
      <c r="BV47" s="17">
        <v>2.2385710069200799E-3</v>
      </c>
      <c r="BW47" s="17">
        <v>9.1113286290095102E-2</v>
      </c>
      <c r="BX47" s="17">
        <v>5.6030398014737803E-2</v>
      </c>
      <c r="BY47" s="17">
        <v>46.817093919683799</v>
      </c>
      <c r="BZ47" s="17">
        <v>0.54399447473227602</v>
      </c>
      <c r="CA47" s="17">
        <v>0.35020081499363398</v>
      </c>
      <c r="CB47" s="17">
        <v>43.222242646207697</v>
      </c>
      <c r="CC47" s="17">
        <v>0.32077418702910598</v>
      </c>
      <c r="CD47" s="17">
        <v>0</v>
      </c>
      <c r="CE47" s="5">
        <v>5.84018127669659E-7</v>
      </c>
      <c r="CF47" s="17">
        <v>0.244463843498294</v>
      </c>
      <c r="CG47" s="17">
        <v>101.24465239311699</v>
      </c>
      <c r="CH47" s="17">
        <v>93.145082078572699</v>
      </c>
      <c r="CI47" s="17">
        <v>8.0995703145444402</v>
      </c>
      <c r="CJ47" s="17">
        <v>0.12357027080474201</v>
      </c>
      <c r="CK47" s="17">
        <v>0</v>
      </c>
      <c r="CL47" s="17">
        <v>1.19551722125035</v>
      </c>
      <c r="CM47" s="17">
        <v>0.28662347617079198</v>
      </c>
      <c r="CN47" s="17">
        <v>7.76495856644455</v>
      </c>
      <c r="CO47" s="17">
        <v>1.6201858825487601</v>
      </c>
      <c r="CP47" s="17">
        <v>1.1657904003813999</v>
      </c>
      <c r="CQ47" s="17">
        <v>31.059823112264802</v>
      </c>
      <c r="CR47" s="17">
        <v>0.105435279958558</v>
      </c>
      <c r="CS47" s="17">
        <v>0.27671878236522801</v>
      </c>
      <c r="CT47" s="17">
        <v>4.9055170868125</v>
      </c>
      <c r="CU47" s="17">
        <v>8.6709150537101001E-3</v>
      </c>
      <c r="CV47" s="17">
        <v>223.046220737776</v>
      </c>
      <c r="CW47" s="17">
        <v>71.025441658775904</v>
      </c>
      <c r="CX47" s="17">
        <v>0</v>
      </c>
      <c r="CY47" s="17">
        <v>0</v>
      </c>
      <c r="CZ47" s="17">
        <v>5.9351743980274598</v>
      </c>
      <c r="DA47" s="17">
        <v>0.318143702491128</v>
      </c>
      <c r="DB47" s="17">
        <v>0</v>
      </c>
      <c r="DC47" s="17">
        <v>286.329655789502</v>
      </c>
      <c r="DD47" s="17">
        <v>0.30250830709549997</v>
      </c>
      <c r="DE47" s="17">
        <v>9.1186863573912298</v>
      </c>
      <c r="DG47" s="26">
        <f t="shared" si="34"/>
        <v>1.0126365779361255</v>
      </c>
      <c r="DH47" s="25">
        <f t="shared" si="35"/>
        <v>8.0000019127388182E-3</v>
      </c>
      <c r="DI47" s="25">
        <f t="shared" si="36"/>
        <v>1.9247001871151193E-2</v>
      </c>
      <c r="DJ47" s="40">
        <f t="shared" si="3"/>
        <v>-2.1448985411299688E-7</v>
      </c>
      <c r="DK47" s="40"/>
      <c r="DL47" s="40">
        <f t="shared" si="4"/>
        <v>-2.7751967947870603E-7</v>
      </c>
      <c r="DM47" s="40">
        <f t="shared" si="5"/>
        <v>-2.1163466877582716E-7</v>
      </c>
      <c r="DN47" s="40">
        <f t="shared" si="6"/>
        <v>-1.9455051595650983E-7</v>
      </c>
      <c r="DO47" s="40">
        <f t="shared" si="7"/>
        <v>-1.3325596579820587E-8</v>
      </c>
      <c r="DP47" s="40">
        <f t="shared" si="8"/>
        <v>-2.6874784278295779E-7</v>
      </c>
      <c r="DQ47" s="72">
        <f t="shared" si="9"/>
        <v>1.1956125106505162E-3</v>
      </c>
      <c r="DR47" s="72">
        <f t="shared" si="10"/>
        <v>-7.0835494494934045E-7</v>
      </c>
      <c r="DS47" s="72">
        <f t="shared" si="11"/>
        <v>9.671876381026316E-4</v>
      </c>
      <c r="DT47" s="72">
        <f t="shared" si="12"/>
        <v>1.5119881895739003E-4</v>
      </c>
      <c r="DU47" s="72">
        <f t="shared" si="13"/>
        <v>2.1730221506334306E-6</v>
      </c>
      <c r="DV47" s="72">
        <f t="shared" si="14"/>
        <v>1.3970906762448906E-6</v>
      </c>
      <c r="DW47" s="72">
        <f t="shared" si="15"/>
        <v>-4.6297670984682481E-8</v>
      </c>
      <c r="DX47" s="72">
        <f t="shared" si="16"/>
        <v>1.5101691716791998E-6</v>
      </c>
      <c r="DY47" s="72">
        <f t="shared" si="17"/>
        <v>2.0713511697516109E-6</v>
      </c>
      <c r="DZ47" s="72">
        <f t="shared" si="18"/>
        <v>8.6682273350721401E-4</v>
      </c>
      <c r="EA47" s="72">
        <f t="shared" si="19"/>
        <v>3.1904599485937831E-7</v>
      </c>
      <c r="EB47" s="72">
        <f t="shared" si="20"/>
        <v>-5.695264894973254E-7</v>
      </c>
      <c r="EC47" s="72">
        <f t="shared" si="21"/>
        <v>-2.6899950817924467E-7</v>
      </c>
      <c r="ED47" s="72">
        <f t="shared" si="22"/>
        <v>1.7196179202322412E-6</v>
      </c>
      <c r="EE47" s="72">
        <f t="shared" si="23"/>
        <v>-2.2999027227396451E-4</v>
      </c>
      <c r="EF47" s="72">
        <f t="shared" si="24"/>
        <v>1.5356906467598889E-7</v>
      </c>
      <c r="EG47" s="72">
        <f t="shared" si="25"/>
        <v>-1.0299825558760913E-6</v>
      </c>
      <c r="EH47" s="40">
        <f t="shared" si="26"/>
        <v>3.3908403348279609E-6</v>
      </c>
      <c r="EI47" s="69">
        <f t="shared" si="27"/>
        <v>-9.0731001062775094E-5</v>
      </c>
      <c r="EJ47" s="40">
        <f t="shared" si="28"/>
        <v>2.8887266986421533E-4</v>
      </c>
      <c r="EK47" s="40">
        <f t="shared" si="29"/>
        <v>-3.5205401890228648E-6</v>
      </c>
      <c r="EL47" s="40">
        <f t="shared" si="30"/>
        <v>-1.5097513370655164E-6</v>
      </c>
      <c r="EM47" s="69">
        <f t="shared" si="31"/>
        <v>-1.2821055146110513E-6</v>
      </c>
      <c r="EN47" s="40">
        <f t="shared" si="32"/>
        <v>-9.5414046040437111E-7</v>
      </c>
      <c r="EO47" s="40">
        <f t="shared" si="33"/>
        <v>-1.0371091765667068E-6</v>
      </c>
      <c r="EP47" s="40"/>
      <c r="EQ47" s="40"/>
      <c r="ER47" s="40"/>
      <c r="ES47" s="40"/>
    </row>
    <row r="48" spans="1:149" x14ac:dyDescent="0.25">
      <c r="A48" s="15" t="s">
        <v>218</v>
      </c>
      <c r="B48" s="15">
        <v>849.82141667999997</v>
      </c>
      <c r="C48" s="15"/>
      <c r="D48" s="15">
        <v>6458.1276735000001</v>
      </c>
      <c r="E48" s="15">
        <v>140.11152056</v>
      </c>
      <c r="F48" s="15">
        <v>128.90259882000001</v>
      </c>
      <c r="G48" s="15">
        <v>306.84355757999998</v>
      </c>
      <c r="H48" s="15">
        <v>389.03933590000003</v>
      </c>
      <c r="I48" s="15"/>
      <c r="J48" s="17" t="s">
        <v>218</v>
      </c>
      <c r="K48" s="17">
        <v>0</v>
      </c>
      <c r="L48" s="17">
        <v>4.3210232741101304</v>
      </c>
      <c r="M48" s="17">
        <v>0.39254882471046099</v>
      </c>
      <c r="N48" s="17">
        <v>2.0806848652831502</v>
      </c>
      <c r="O48" s="17">
        <v>2.0806848652831502</v>
      </c>
      <c r="P48" s="17">
        <v>6.1794208394462498</v>
      </c>
      <c r="Q48" s="17">
        <v>0</v>
      </c>
      <c r="R48" s="17">
        <v>5.6755966096220698E-4</v>
      </c>
      <c r="S48" s="17">
        <v>2.77101916321367E-3</v>
      </c>
      <c r="T48" s="17">
        <v>1.0069247175187399</v>
      </c>
      <c r="U48" s="17">
        <v>5.3881379293859604E-4</v>
      </c>
      <c r="V48" s="17">
        <v>0.21520942735283999</v>
      </c>
      <c r="W48" s="17">
        <v>1.8861017227026398E-2</v>
      </c>
      <c r="X48" s="17">
        <v>1.1559983859962399E-2</v>
      </c>
      <c r="Y48" s="17">
        <v>9.1322795997521293</v>
      </c>
      <c r="Z48" s="5">
        <v>1.8665042934021101E-7</v>
      </c>
      <c r="AA48" s="5">
        <v>7.4660507887586296E-7</v>
      </c>
      <c r="AB48" s="17">
        <v>849.82117841189995</v>
      </c>
      <c r="AC48" s="17">
        <v>11.208917935481701</v>
      </c>
      <c r="AD48" s="17">
        <v>59.814785337059099</v>
      </c>
      <c r="AE48" s="17">
        <v>17.702314638359301</v>
      </c>
      <c r="AF48" s="17">
        <v>1.61334410392588</v>
      </c>
      <c r="AG48" s="17">
        <v>42.9833390713029</v>
      </c>
      <c r="AH48" s="17">
        <v>6.7886517320061399</v>
      </c>
      <c r="AI48" s="17">
        <v>38.0760436030764</v>
      </c>
      <c r="AJ48" s="17">
        <v>0.28838128801693302</v>
      </c>
      <c r="AK48" s="17">
        <v>6.6448930684740501</v>
      </c>
      <c r="AL48" s="17">
        <v>9.3288156011832296E-2</v>
      </c>
      <c r="AM48" s="17">
        <v>0</v>
      </c>
      <c r="AN48" s="17">
        <v>0</v>
      </c>
      <c r="AO48" s="17">
        <v>9.0780549885732604</v>
      </c>
      <c r="AP48" s="17">
        <v>9.0780549885732604</v>
      </c>
      <c r="AQ48" s="17">
        <v>0</v>
      </c>
      <c r="AR48" s="17">
        <v>0</v>
      </c>
      <c r="AS48" s="17">
        <v>1.0854200121033999</v>
      </c>
      <c r="AT48" s="5">
        <v>1.5625525574528499E-6</v>
      </c>
      <c r="AU48" s="5">
        <v>3.0173534518497298E-6</v>
      </c>
      <c r="AV48" s="17">
        <v>51.6650310103892</v>
      </c>
      <c r="AW48" s="17">
        <v>1.34419549771907</v>
      </c>
      <c r="AX48" s="17">
        <v>0.21018273690387401</v>
      </c>
      <c r="AY48" s="17">
        <v>0</v>
      </c>
      <c r="AZ48" s="17">
        <v>116.07853986658399</v>
      </c>
      <c r="BA48" s="17">
        <v>0.57130485897011696</v>
      </c>
      <c r="BB48" s="17">
        <v>1.9335404266164001E-3</v>
      </c>
      <c r="BC48" s="17">
        <v>1.41792799860006E-2</v>
      </c>
      <c r="BD48" s="17">
        <v>1.3697244438234699E-4</v>
      </c>
      <c r="BE48" s="17">
        <v>2.7809483243660299E-4</v>
      </c>
      <c r="BF48" s="17">
        <v>0</v>
      </c>
      <c r="BG48" s="17">
        <v>0</v>
      </c>
      <c r="BH48" s="17">
        <v>6.6487110935406299</v>
      </c>
      <c r="BI48" s="17">
        <v>2.4809874861389898</v>
      </c>
      <c r="BJ48" s="17">
        <v>4.5163600606270997E-2</v>
      </c>
      <c r="BK48" s="17">
        <v>4.3392471922485402E-2</v>
      </c>
      <c r="BL48" s="17">
        <v>393.95539212178301</v>
      </c>
      <c r="BM48" s="17">
        <v>5812.3125975704997</v>
      </c>
      <c r="BN48" s="17">
        <v>594.14748152515699</v>
      </c>
      <c r="BO48" s="17">
        <v>6458.1251101060498</v>
      </c>
      <c r="BP48" s="17">
        <v>0</v>
      </c>
      <c r="BQ48" s="17">
        <v>7.5980440222739496</v>
      </c>
      <c r="BR48" s="17">
        <v>0</v>
      </c>
      <c r="BS48" s="17">
        <v>0.60069737509313903</v>
      </c>
      <c r="BT48" s="17">
        <v>1.11532156942718E-3</v>
      </c>
      <c r="BU48" s="17">
        <v>3.7250978856599201E-3</v>
      </c>
      <c r="BV48" s="17">
        <v>3.0979528242358399E-3</v>
      </c>
      <c r="BW48" s="17">
        <v>0.124604200547848</v>
      </c>
      <c r="BX48" s="17">
        <v>7.7539919730815601E-2</v>
      </c>
      <c r="BY48" s="17">
        <v>63.610889366249403</v>
      </c>
      <c r="BZ48" s="17">
        <v>0.75282859282285297</v>
      </c>
      <c r="CA48" s="17">
        <v>0.48463936413190201</v>
      </c>
      <c r="CB48" s="17">
        <v>59.814833488208002</v>
      </c>
      <c r="CC48" s="17">
        <v>0.44391640711651897</v>
      </c>
      <c r="CD48" s="17">
        <v>0</v>
      </c>
      <c r="CE48" s="5">
        <v>8.0822020063162395E-7</v>
      </c>
      <c r="CF48" s="17">
        <v>0.338311064975721</v>
      </c>
      <c r="CG48" s="17">
        <v>140.11147177368099</v>
      </c>
      <c r="CH48" s="17">
        <v>128.902553838199</v>
      </c>
      <c r="CI48" s="17">
        <v>11.208917935481701</v>
      </c>
      <c r="CJ48" s="17">
        <v>0.17100768405451999</v>
      </c>
      <c r="CK48" s="17">
        <v>0</v>
      </c>
      <c r="CL48" s="17">
        <v>1.65446397074466</v>
      </c>
      <c r="CM48" s="17">
        <v>0.39665539695872398</v>
      </c>
      <c r="CN48" s="17">
        <v>10.7458467355611</v>
      </c>
      <c r="CO48" s="17">
        <v>2.2421601570793102</v>
      </c>
      <c r="CP48" s="17">
        <v>1.6133247142754701</v>
      </c>
      <c r="CQ48" s="17">
        <v>42.983386608464599</v>
      </c>
      <c r="CR48" s="17">
        <v>0.14325603436744699</v>
      </c>
      <c r="CS48" s="17">
        <v>0.38294847112771901</v>
      </c>
      <c r="CT48" s="17">
        <v>6.7886916701665001</v>
      </c>
      <c r="CU48" s="17">
        <v>1.19995927807448E-2</v>
      </c>
      <c r="CV48" s="17">
        <v>306.84349449340499</v>
      </c>
      <c r="CW48" s="17">
        <v>96.5030589595153</v>
      </c>
      <c r="CX48" s="17">
        <v>0</v>
      </c>
      <c r="CY48" s="17">
        <v>0</v>
      </c>
      <c r="CZ48" s="17">
        <v>8.0641849561881909</v>
      </c>
      <c r="DA48" s="17">
        <v>0.432265499985373</v>
      </c>
      <c r="DB48" s="17">
        <v>0</v>
      </c>
      <c r="DC48" s="17">
        <v>389.03921873928601</v>
      </c>
      <c r="DD48" s="17">
        <v>0.411021655687895</v>
      </c>
      <c r="DE48" s="17">
        <v>12.3896500874427</v>
      </c>
      <c r="DG48" s="26">
        <f t="shared" si="34"/>
        <v>1.0126367038223762</v>
      </c>
      <c r="DH48" s="25">
        <f t="shared" si="35"/>
        <v>8.0000046653696377E-3</v>
      </c>
      <c r="DI48" s="25">
        <f t="shared" si="36"/>
        <v>1.9247000251470376E-2</v>
      </c>
      <c r="DJ48" s="40">
        <f t="shared" si="3"/>
        <v>-2.8037431787817899E-7</v>
      </c>
      <c r="DK48" s="40"/>
      <c r="DL48" s="40">
        <f t="shared" si="4"/>
        <v>-3.9692525139852421E-7</v>
      </c>
      <c r="DM48" s="40">
        <f t="shared" si="5"/>
        <v>-3.4819634258532859E-7</v>
      </c>
      <c r="DN48" s="40">
        <f t="shared" si="6"/>
        <v>-3.4895961309440325E-7</v>
      </c>
      <c r="DO48" s="40">
        <f t="shared" si="7"/>
        <v>-2.0559856458807393E-7</v>
      </c>
      <c r="DP48" s="40">
        <f t="shared" si="8"/>
        <v>-3.0115390193437574E-7</v>
      </c>
      <c r="DQ48" s="72">
        <f t="shared" si="9"/>
        <v>1.1952855845676754E-3</v>
      </c>
      <c r="DR48" s="72">
        <f t="shared" si="10"/>
        <v>-7.7916435690081485E-7</v>
      </c>
      <c r="DS48" s="72">
        <f t="shared" si="11"/>
        <v>9.6698701789014855E-4</v>
      </c>
      <c r="DT48" s="72">
        <f t="shared" si="12"/>
        <v>1.5088760680362674E-4</v>
      </c>
      <c r="DU48" s="72">
        <f t="shared" si="13"/>
        <v>2.0747376147872554E-6</v>
      </c>
      <c r="DV48" s="72">
        <f t="shared" si="14"/>
        <v>1.5022200124703717E-6</v>
      </c>
      <c r="DW48" s="72">
        <f t="shared" si="15"/>
        <v>-5.3214096093051274E-8</v>
      </c>
      <c r="DX48" s="72">
        <f t="shared" si="16"/>
        <v>1.0912645205189649E-6</v>
      </c>
      <c r="DY48" s="72">
        <f t="shared" si="17"/>
        <v>5.6503582238871985E-7</v>
      </c>
      <c r="DZ48" s="72">
        <f t="shared" si="18"/>
        <v>8.6683600684351876E-4</v>
      </c>
      <c r="EA48" s="72">
        <f t="shared" si="19"/>
        <v>5.452461794472641E-7</v>
      </c>
      <c r="EB48" s="72">
        <f t="shared" si="20"/>
        <v>-1.0031362266563275E-7</v>
      </c>
      <c r="EC48" s="72">
        <f t="shared" si="21"/>
        <v>7.341000392592028E-8</v>
      </c>
      <c r="ED48" s="72">
        <f t="shared" si="22"/>
        <v>2.5380527009474231E-6</v>
      </c>
      <c r="EE48" s="72">
        <f t="shared" si="23"/>
        <v>-2.3035628188523954E-4</v>
      </c>
      <c r="EF48" s="72">
        <f t="shared" si="24"/>
        <v>2.0373438946947336E-7</v>
      </c>
      <c r="EG48" s="72">
        <f t="shared" si="25"/>
        <v>-5.9081074686914986E-7</v>
      </c>
      <c r="EH48" s="40">
        <f t="shared" si="26"/>
        <v>4.1873634208554412E-6</v>
      </c>
      <c r="EI48" s="69">
        <f t="shared" si="27"/>
        <v>-8.9384517641801761E-5</v>
      </c>
      <c r="EJ48" s="40">
        <f t="shared" si="28"/>
        <v>2.8204190751910887E-4</v>
      </c>
      <c r="EK48" s="40">
        <f t="shared" si="29"/>
        <v>-1.4648422221657533E-6</v>
      </c>
      <c r="EL48" s="40">
        <f t="shared" si="30"/>
        <v>3.8629955148860707E-6</v>
      </c>
      <c r="EM48" s="69">
        <f t="shared" si="31"/>
        <v>5.6569908247303795E-6</v>
      </c>
      <c r="EN48" s="40">
        <f t="shared" si="32"/>
        <v>-8.4900646928953408E-7</v>
      </c>
      <c r="EO48" s="40">
        <f t="shared" si="33"/>
        <v>-9.2283311797399561E-7</v>
      </c>
      <c r="EP48" s="40"/>
      <c r="EQ48" s="40"/>
      <c r="ER48" s="40"/>
      <c r="ES48" s="40"/>
    </row>
    <row r="49" spans="1:149" x14ac:dyDescent="0.25">
      <c r="A49" s="15" t="s">
        <v>219</v>
      </c>
      <c r="B49" s="15"/>
      <c r="C49" s="15"/>
      <c r="D49" s="15"/>
      <c r="E49" s="15"/>
      <c r="F49" s="15"/>
      <c r="G49" s="15"/>
      <c r="H49" s="15"/>
      <c r="I49" s="15"/>
      <c r="Z49" s="5"/>
      <c r="AA49" s="5"/>
      <c r="AT49" s="5"/>
      <c r="AU49" s="5"/>
      <c r="BD49" s="5"/>
      <c r="CE49" s="5"/>
      <c r="DG49" s="26" t="e">
        <f t="shared" si="34"/>
        <v>#DIV/0!</v>
      </c>
      <c r="DH49" s="25" t="e">
        <f t="shared" si="35"/>
        <v>#DIV/0!</v>
      </c>
      <c r="DI49" s="25" t="e">
        <f t="shared" si="36"/>
        <v>#DIV/0!</v>
      </c>
      <c r="DJ49" s="40">
        <f t="shared" si="3"/>
        <v>0</v>
      </c>
      <c r="DK49" s="40"/>
      <c r="DL49" s="40">
        <f t="shared" si="4"/>
        <v>0</v>
      </c>
      <c r="DM49" s="40">
        <f t="shared" si="5"/>
        <v>0</v>
      </c>
      <c r="DN49" s="40">
        <f t="shared" si="6"/>
        <v>0</v>
      </c>
      <c r="DO49" s="40">
        <f t="shared" si="7"/>
        <v>0</v>
      </c>
      <c r="DP49" s="40">
        <f t="shared" si="8"/>
        <v>0</v>
      </c>
      <c r="DQ49" s="72" t="e">
        <f t="shared" si="9"/>
        <v>#DIV/0!</v>
      </c>
      <c r="DR49" s="72" t="e">
        <f t="shared" si="10"/>
        <v>#DIV/0!</v>
      </c>
      <c r="DS49" s="72" t="e">
        <f t="shared" si="11"/>
        <v>#DIV/0!</v>
      </c>
      <c r="DT49" s="72" t="e">
        <f t="shared" si="12"/>
        <v>#DIV/0!</v>
      </c>
      <c r="DU49" s="72" t="e">
        <f t="shared" si="13"/>
        <v>#DIV/0!</v>
      </c>
      <c r="DV49" s="72" t="e">
        <f t="shared" si="14"/>
        <v>#DIV/0!</v>
      </c>
      <c r="DW49" s="72" t="e">
        <f t="shared" si="15"/>
        <v>#DIV/0!</v>
      </c>
      <c r="DX49" s="72" t="e">
        <f t="shared" si="16"/>
        <v>#DIV/0!</v>
      </c>
      <c r="DY49" s="72" t="e">
        <f t="shared" si="17"/>
        <v>#DIV/0!</v>
      </c>
      <c r="DZ49" s="72" t="e">
        <f t="shared" si="18"/>
        <v>#DIV/0!</v>
      </c>
      <c r="EA49" s="72" t="e">
        <f t="shared" si="19"/>
        <v>#DIV/0!</v>
      </c>
      <c r="EB49" s="72" t="e">
        <f t="shared" si="20"/>
        <v>#DIV/0!</v>
      </c>
      <c r="EC49" s="72" t="e">
        <f t="shared" si="21"/>
        <v>#DIV/0!</v>
      </c>
      <c r="ED49" s="72" t="e">
        <f t="shared" si="22"/>
        <v>#DIV/0!</v>
      </c>
      <c r="EE49" s="72" t="e">
        <f t="shared" si="23"/>
        <v>#DIV/0!</v>
      </c>
      <c r="EF49" s="72" t="e">
        <f t="shared" si="24"/>
        <v>#DIV/0!</v>
      </c>
      <c r="EG49" s="72" t="e">
        <f t="shared" si="25"/>
        <v>#DIV/0!</v>
      </c>
      <c r="EH49" s="40" t="e">
        <f t="shared" si="26"/>
        <v>#DIV/0!</v>
      </c>
      <c r="EI49" s="69" t="e">
        <f t="shared" si="27"/>
        <v>#DIV/0!</v>
      </c>
      <c r="EJ49" s="40" t="e">
        <f t="shared" si="28"/>
        <v>#DIV/0!</v>
      </c>
      <c r="EK49" s="40" t="e">
        <f t="shared" si="29"/>
        <v>#DIV/0!</v>
      </c>
      <c r="EL49" s="40" t="e">
        <f t="shared" si="30"/>
        <v>#DIV/0!</v>
      </c>
      <c r="EM49" s="69" t="e">
        <f t="shared" si="31"/>
        <v>#DIV/0!</v>
      </c>
      <c r="EN49" s="40" t="e">
        <f t="shared" si="32"/>
        <v>#DIV/0!</v>
      </c>
      <c r="EO49" s="40" t="e">
        <f t="shared" si="33"/>
        <v>#DIV/0!</v>
      </c>
      <c r="EP49" s="40"/>
      <c r="EQ49" s="40"/>
      <c r="ER49" s="40"/>
      <c r="ES49" s="40"/>
    </row>
    <row r="50" spans="1:149" x14ac:dyDescent="0.25">
      <c r="A50" s="15" t="s">
        <v>220</v>
      </c>
      <c r="B50" s="15">
        <v>55.66537289</v>
      </c>
      <c r="C50" s="15"/>
      <c r="D50" s="15">
        <v>590.89138106999997</v>
      </c>
      <c r="E50" s="15">
        <v>8.9076872900000001</v>
      </c>
      <c r="F50" s="15">
        <v>8.1950725700000007</v>
      </c>
      <c r="G50" s="15">
        <v>18.931808799999999</v>
      </c>
      <c r="H50" s="15">
        <v>25.91199684</v>
      </c>
      <c r="I50" s="15"/>
      <c r="J50" s="17" t="s">
        <v>220</v>
      </c>
      <c r="K50" s="17">
        <v>0</v>
      </c>
      <c r="L50" s="17">
        <v>0.287802131184278</v>
      </c>
      <c r="M50" s="17">
        <v>2.6145727950900699E-2</v>
      </c>
      <c r="N50" s="17">
        <v>0.13858428934872899</v>
      </c>
      <c r="O50" s="17">
        <v>0.13858428934872899</v>
      </c>
      <c r="P50" s="17">
        <v>0.411580998158038</v>
      </c>
      <c r="Q50" s="17">
        <v>0</v>
      </c>
      <c r="R50" s="5">
        <v>3.6082942288507799E-5</v>
      </c>
      <c r="S50" s="17">
        <v>1.7616979932428301E-4</v>
      </c>
      <c r="T50" s="17">
        <v>6.7066280627958302E-2</v>
      </c>
      <c r="U50" s="5">
        <v>3.42555579926978E-5</v>
      </c>
      <c r="V50" s="17">
        <v>1.43340674321208E-2</v>
      </c>
      <c r="W50" s="17">
        <v>1.19910549667377E-3</v>
      </c>
      <c r="X50" s="17">
        <v>7.3493320105601397E-4</v>
      </c>
      <c r="Y50" s="17">
        <v>0.60825636121540805</v>
      </c>
      <c r="Z50" s="5">
        <v>1.1866408384177399E-8</v>
      </c>
      <c r="AA50" s="5">
        <v>4.7465835413945299E-8</v>
      </c>
      <c r="AB50" s="17">
        <v>55.665337003588</v>
      </c>
      <c r="AC50" s="17">
        <v>0.71261487976542803</v>
      </c>
      <c r="AD50" s="17">
        <v>3.8027676085914099</v>
      </c>
      <c r="AE50" s="17">
        <v>1.1254362388046499</v>
      </c>
      <c r="AF50" s="17">
        <v>0.102569439309512</v>
      </c>
      <c r="AG50" s="17">
        <v>2.7326949477780098</v>
      </c>
      <c r="AH50" s="17">
        <v>0.43159315850680902</v>
      </c>
      <c r="AI50" s="17">
        <v>2.5360596452566999</v>
      </c>
      <c r="AJ50" s="17">
        <v>1.9207644089197898E-2</v>
      </c>
      <c r="AK50" s="17">
        <v>0.44258358431514999</v>
      </c>
      <c r="AL50" s="17">
        <v>6.2134604655671097E-3</v>
      </c>
      <c r="AM50" s="17">
        <v>0</v>
      </c>
      <c r="AN50" s="17">
        <v>0</v>
      </c>
      <c r="AO50" s="17">
        <v>0.60464439646151502</v>
      </c>
      <c r="AP50" s="17">
        <v>0.60464439646151502</v>
      </c>
      <c r="AQ50" s="17">
        <v>0</v>
      </c>
      <c r="AR50" s="17">
        <v>0</v>
      </c>
      <c r="AS50" s="17">
        <v>7.229469081921E-2</v>
      </c>
      <c r="AT50" s="5">
        <v>9.9340911232945797E-8</v>
      </c>
      <c r="AU50" s="5">
        <v>1.9182979799163301E-7</v>
      </c>
      <c r="AV50" s="17">
        <v>4.7271286035373103</v>
      </c>
      <c r="AW50" s="17">
        <v>8.9530343612096705E-2</v>
      </c>
      <c r="AX50" s="17">
        <v>1.39991961770325E-2</v>
      </c>
      <c r="AY50" s="17">
        <v>0</v>
      </c>
      <c r="AZ50" s="17">
        <v>7.7314269786549099</v>
      </c>
      <c r="BA50" s="17">
        <v>3.8051885247066403E-2</v>
      </c>
      <c r="BB50" s="17">
        <v>1.2292624293832E-4</v>
      </c>
      <c r="BC50" s="17">
        <v>9.0145612195968803E-4</v>
      </c>
      <c r="BD50" s="5">
        <v>8.7080834780116502E-6</v>
      </c>
      <c r="BE50" s="5">
        <v>1.7680105469115998E-5</v>
      </c>
      <c r="BF50" s="17">
        <v>0</v>
      </c>
      <c r="BG50" s="17">
        <v>0</v>
      </c>
      <c r="BH50" s="17">
        <v>0.442838000275318</v>
      </c>
      <c r="BI50" s="17">
        <v>0.157730421159961</v>
      </c>
      <c r="BJ50" s="17">
        <v>2.87130903950131E-3</v>
      </c>
      <c r="BK50" s="17">
        <v>2.75870532581557E-3</v>
      </c>
      <c r="BL50" s="17">
        <v>26.239431216345</v>
      </c>
      <c r="BM50" s="17">
        <v>531.80223226794897</v>
      </c>
      <c r="BN50" s="17">
        <v>54.361968487574103</v>
      </c>
      <c r="BO50" s="17">
        <v>590.89132935906105</v>
      </c>
      <c r="BP50" s="17">
        <v>0</v>
      </c>
      <c r="BQ50" s="17">
        <v>0.50606785157878398</v>
      </c>
      <c r="BR50" s="17">
        <v>0</v>
      </c>
      <c r="BS50" s="17">
        <v>3.9916137078875799E-2</v>
      </c>
      <c r="BT50" s="5">
        <v>7.0907471229352296E-5</v>
      </c>
      <c r="BU50" s="17">
        <v>2.3682631138742299E-4</v>
      </c>
      <c r="BV50" s="17">
        <v>1.96955283400849E-4</v>
      </c>
      <c r="BW50" s="17">
        <v>8.1649182581281596E-3</v>
      </c>
      <c r="BX50" s="17">
        <v>4.9296592205558898E-3</v>
      </c>
      <c r="BY50" s="17">
        <v>4.2368086143454704</v>
      </c>
      <c r="BZ50" s="17">
        <v>4.7861602760186701E-2</v>
      </c>
      <c r="CA50" s="17">
        <v>3.0811276828871699E-2</v>
      </c>
      <c r="CB50" s="17">
        <v>3.8027713520395499</v>
      </c>
      <c r="CC50" s="17">
        <v>2.82222967531429E-2</v>
      </c>
      <c r="CD50" s="17">
        <v>0</v>
      </c>
      <c r="CE50" s="5">
        <v>5.1383043701119301E-8</v>
      </c>
      <c r="CF50" s="17">
        <v>2.1508359419523001E-2</v>
      </c>
      <c r="CG50" s="17">
        <v>8.9076861326245407</v>
      </c>
      <c r="CH50" s="17">
        <v>8.1950712528591101</v>
      </c>
      <c r="CI50" s="17">
        <v>0.71261487976542803</v>
      </c>
      <c r="CJ50" s="17">
        <v>1.08719361100547E-2</v>
      </c>
      <c r="CK50" s="17">
        <v>0</v>
      </c>
      <c r="CL50" s="17">
        <v>0.105183813114193</v>
      </c>
      <c r="CM50" s="17">
        <v>2.52176594520412E-2</v>
      </c>
      <c r="CN50" s="17">
        <v>0.68317501193251595</v>
      </c>
      <c r="CO50" s="17">
        <v>0.142546914907102</v>
      </c>
      <c r="CP50" s="17">
        <v>0.102568228641346</v>
      </c>
      <c r="CQ50" s="17">
        <v>2.7326982172324201</v>
      </c>
      <c r="CR50" s="17">
        <v>9.5415457052186702E-3</v>
      </c>
      <c r="CS50" s="17">
        <v>2.4346203607863801E-2</v>
      </c>
      <c r="CT50" s="17">
        <v>0.43159583646114003</v>
      </c>
      <c r="CU50" s="17">
        <v>7.6288437859973405E-4</v>
      </c>
      <c r="CV50" s="17">
        <v>18.931809371627601</v>
      </c>
      <c r="CW50" s="17">
        <v>6.4275997921232104</v>
      </c>
      <c r="CX50" s="17">
        <v>0</v>
      </c>
      <c r="CY50" s="17">
        <v>0</v>
      </c>
      <c r="CZ50" s="17">
        <v>0.53711559189380298</v>
      </c>
      <c r="DA50" s="17">
        <v>2.87912134964355E-2</v>
      </c>
      <c r="DB50" s="17">
        <v>0</v>
      </c>
      <c r="DC50" s="17">
        <v>25.9119895390686</v>
      </c>
      <c r="DD50" s="17">
        <v>2.7376167154885701E-2</v>
      </c>
      <c r="DE50" s="17">
        <v>0.82521430688393205</v>
      </c>
      <c r="DG50" s="26">
        <f t="shared" si="34"/>
        <v>1.0126366860708516</v>
      </c>
      <c r="DH50" s="25">
        <f t="shared" si="35"/>
        <v>7.9999965622525211E-3</v>
      </c>
      <c r="DI50" s="25">
        <f t="shared" si="36"/>
        <v>1.9246985937423272E-2</v>
      </c>
      <c r="DJ50" s="40">
        <f t="shared" si="3"/>
        <v>-6.4468106718995919E-7</v>
      </c>
      <c r="DK50" s="40"/>
      <c r="DL50" s="40">
        <f t="shared" si="4"/>
        <v>-8.7513442530968042E-8</v>
      </c>
      <c r="DM50" s="40">
        <f t="shared" si="5"/>
        <v>-1.2992996069473604E-7</v>
      </c>
      <c r="DN50" s="40">
        <f t="shared" si="6"/>
        <v>-1.6072351761708214E-7</v>
      </c>
      <c r="DO50" s="40">
        <f t="shared" si="7"/>
        <v>3.0194029961980643E-8</v>
      </c>
      <c r="DP50" s="40">
        <f t="shared" si="8"/>
        <v>-2.8175873306326395E-7</v>
      </c>
      <c r="DQ50" s="72">
        <f t="shared" si="9"/>
        <v>1.1960134252716466E-3</v>
      </c>
      <c r="DR50" s="72">
        <f t="shared" si="10"/>
        <v>-1.5129710522641104E-6</v>
      </c>
      <c r="DS50" s="72">
        <f t="shared" si="11"/>
        <v>9.6805185344138076E-4</v>
      </c>
      <c r="DT50" s="72">
        <f t="shared" si="12"/>
        <v>1.5053005129157123E-4</v>
      </c>
      <c r="DU50" s="72">
        <f t="shared" si="13"/>
        <v>4.6753433571717346E-6</v>
      </c>
      <c r="DV50" s="72">
        <f t="shared" si="14"/>
        <v>3.2891616136375221E-6</v>
      </c>
      <c r="DW50" s="72">
        <f t="shared" si="15"/>
        <v>9.7312265152458016E-7</v>
      </c>
      <c r="DX50" s="72">
        <f t="shared" si="16"/>
        <v>-1.214727188686841E-6</v>
      </c>
      <c r="DY50" s="72">
        <f t="shared" si="17"/>
        <v>-2.2821346870130382E-7</v>
      </c>
      <c r="DZ50" s="72">
        <f t="shared" si="18"/>
        <v>8.6648589976109339E-4</v>
      </c>
      <c r="EA50" s="72">
        <f t="shared" si="19"/>
        <v>3.319828920594193E-6</v>
      </c>
      <c r="EB50" s="72">
        <f t="shared" si="20"/>
        <v>-6.5812638860995086E-7</v>
      </c>
      <c r="EC50" s="72">
        <f t="shared" si="21"/>
        <v>-1.5050113252282236E-6</v>
      </c>
      <c r="ED50" s="72">
        <f t="shared" si="22"/>
        <v>2.2552913977871742E-6</v>
      </c>
      <c r="EE50" s="72">
        <f t="shared" si="23"/>
        <v>-2.302555915427553E-4</v>
      </c>
      <c r="EF50" s="72">
        <f t="shared" si="24"/>
        <v>7.3641499727823715E-8</v>
      </c>
      <c r="EG50" s="72">
        <f t="shared" si="25"/>
        <v>4.0598554837610086E-6</v>
      </c>
      <c r="EH50" s="40">
        <f t="shared" si="26"/>
        <v>5.48680474645157E-6</v>
      </c>
      <c r="EI50" s="69">
        <f t="shared" si="27"/>
        <v>-9.0364224991767016E-5</v>
      </c>
      <c r="EJ50" s="40">
        <f t="shared" si="28"/>
        <v>2.8361742239583278E-4</v>
      </c>
      <c r="EK50" s="40">
        <f t="shared" si="29"/>
        <v>9.5124465562874598E-7</v>
      </c>
      <c r="EL50" s="40">
        <f t="shared" si="30"/>
        <v>7.6005984071221679E-6</v>
      </c>
      <c r="EM50" s="69">
        <f t="shared" si="31"/>
        <v>1.3579299164166382E-6</v>
      </c>
      <c r="EN50" s="40">
        <f t="shared" si="32"/>
        <v>-1.1068944926405571E-6</v>
      </c>
      <c r="EO50" s="40">
        <f t="shared" si="33"/>
        <v>-1.2031461856271384E-6</v>
      </c>
      <c r="EP50" s="40"/>
      <c r="EQ50" s="40"/>
      <c r="ER50" s="40"/>
      <c r="ES50" s="40"/>
    </row>
    <row r="51" spans="1:149" x14ac:dyDescent="0.25">
      <c r="A51" s="15" t="s">
        <v>221</v>
      </c>
      <c r="B51" s="15"/>
      <c r="C51" s="15"/>
      <c r="D51" s="15"/>
      <c r="E51" s="15"/>
      <c r="F51" s="15"/>
      <c r="G51" s="15"/>
      <c r="H51" s="15"/>
      <c r="I51" s="15"/>
      <c r="DG51" s="26" t="e">
        <f t="shared" si="34"/>
        <v>#DIV/0!</v>
      </c>
      <c r="DH51" s="25" t="e">
        <f t="shared" si="35"/>
        <v>#DIV/0!</v>
      </c>
      <c r="DI51" s="25" t="e">
        <f t="shared" si="36"/>
        <v>#DIV/0!</v>
      </c>
      <c r="DJ51" s="40">
        <f t="shared" si="3"/>
        <v>0</v>
      </c>
      <c r="DK51" s="40"/>
      <c r="DL51" s="40">
        <f t="shared" si="4"/>
        <v>0</v>
      </c>
      <c r="DM51" s="40">
        <f t="shared" si="5"/>
        <v>0</v>
      </c>
      <c r="DN51" s="40">
        <f t="shared" si="6"/>
        <v>0</v>
      </c>
      <c r="DO51" s="40">
        <f t="shared" si="7"/>
        <v>0</v>
      </c>
      <c r="DP51" s="40">
        <f t="shared" si="8"/>
        <v>0</v>
      </c>
      <c r="DQ51" s="72" t="e">
        <f t="shared" si="9"/>
        <v>#DIV/0!</v>
      </c>
      <c r="DR51" s="72" t="e">
        <f t="shared" si="10"/>
        <v>#DIV/0!</v>
      </c>
      <c r="DS51" s="72" t="e">
        <f t="shared" si="11"/>
        <v>#DIV/0!</v>
      </c>
      <c r="DT51" s="72" t="e">
        <f t="shared" si="12"/>
        <v>#DIV/0!</v>
      </c>
      <c r="DU51" s="72" t="e">
        <f t="shared" si="13"/>
        <v>#DIV/0!</v>
      </c>
      <c r="DV51" s="72" t="e">
        <f t="shared" si="14"/>
        <v>#DIV/0!</v>
      </c>
      <c r="DW51" s="72" t="e">
        <f t="shared" si="15"/>
        <v>#DIV/0!</v>
      </c>
      <c r="DX51" s="72" t="e">
        <f t="shared" si="16"/>
        <v>#DIV/0!</v>
      </c>
      <c r="DY51" s="72" t="e">
        <f t="shared" si="17"/>
        <v>#DIV/0!</v>
      </c>
      <c r="DZ51" s="72" t="e">
        <f t="shared" si="18"/>
        <v>#DIV/0!</v>
      </c>
      <c r="EA51" s="72" t="e">
        <f t="shared" si="19"/>
        <v>#DIV/0!</v>
      </c>
      <c r="EB51" s="72" t="e">
        <f t="shared" si="20"/>
        <v>#DIV/0!</v>
      </c>
      <c r="EC51" s="72" t="e">
        <f t="shared" si="21"/>
        <v>#DIV/0!</v>
      </c>
      <c r="ED51" s="72" t="e">
        <f t="shared" si="22"/>
        <v>#DIV/0!</v>
      </c>
      <c r="EE51" s="72" t="e">
        <f t="shared" si="23"/>
        <v>#DIV/0!</v>
      </c>
      <c r="EF51" s="72" t="e">
        <f t="shared" si="24"/>
        <v>#DIV/0!</v>
      </c>
      <c r="EG51" s="72" t="e">
        <f t="shared" si="25"/>
        <v>#DIV/0!</v>
      </c>
      <c r="EH51" s="40" t="e">
        <f t="shared" si="26"/>
        <v>#DIV/0!</v>
      </c>
      <c r="EI51" s="69" t="e">
        <f t="shared" si="27"/>
        <v>#DIV/0!</v>
      </c>
      <c r="EJ51" s="40" t="e">
        <f t="shared" si="28"/>
        <v>#DIV/0!</v>
      </c>
      <c r="EK51" s="40" t="e">
        <f t="shared" si="29"/>
        <v>#DIV/0!</v>
      </c>
      <c r="EL51" s="40" t="e">
        <f t="shared" si="30"/>
        <v>#DIV/0!</v>
      </c>
      <c r="EM51" s="69" t="e">
        <f t="shared" si="31"/>
        <v>#DIV/0!</v>
      </c>
      <c r="EN51" s="40" t="e">
        <f t="shared" si="32"/>
        <v>#DIV/0!</v>
      </c>
      <c r="EO51" s="40" t="e">
        <f t="shared" si="33"/>
        <v>#DIV/0!</v>
      </c>
      <c r="EP51" s="40"/>
      <c r="EQ51" s="40"/>
      <c r="ER51" s="40"/>
      <c r="ES51" s="40"/>
    </row>
    <row r="52" spans="1:149" x14ac:dyDescent="0.25">
      <c r="A52" s="30"/>
      <c r="B52" s="15"/>
      <c r="C52" s="15"/>
      <c r="D52" s="15"/>
      <c r="E52" s="15"/>
      <c r="F52" s="15"/>
      <c r="G52" s="15"/>
      <c r="H52" s="15"/>
      <c r="I52" s="15"/>
    </row>
    <row r="53" spans="1:149" x14ac:dyDescent="0.25">
      <c r="A53" s="30"/>
      <c r="B53" s="15"/>
      <c r="C53" s="15"/>
      <c r="D53" s="15"/>
      <c r="E53" s="15"/>
      <c r="F53" s="15"/>
      <c r="G53" s="15"/>
      <c r="H53" s="15"/>
      <c r="I53" s="15"/>
    </row>
    <row r="54" spans="1:149" x14ac:dyDescent="0.25">
      <c r="A54" s="30" t="s">
        <v>342</v>
      </c>
      <c r="B54" s="15"/>
      <c r="C54" s="15"/>
      <c r="D54" s="15"/>
      <c r="E54" s="15"/>
      <c r="F54" s="15"/>
      <c r="G54" s="15"/>
      <c r="H54" s="15"/>
      <c r="I54" s="15"/>
    </row>
    <row r="55" spans="1:149" x14ac:dyDescent="0.25">
      <c r="A55" s="15" t="s">
        <v>344</v>
      </c>
      <c r="B55" s="15"/>
      <c r="C55" s="15"/>
      <c r="D55" s="15"/>
      <c r="E55" s="15"/>
      <c r="F55" s="15"/>
      <c r="G55" s="15"/>
      <c r="H55" s="15"/>
      <c r="I55" s="15"/>
    </row>
    <row r="56" spans="1:149" x14ac:dyDescent="0.25">
      <c r="A56" s="15" t="s">
        <v>345</v>
      </c>
      <c r="B56" s="15"/>
      <c r="C56" s="15"/>
      <c r="D56" s="15"/>
      <c r="E56" s="15"/>
      <c r="F56" s="15"/>
      <c r="G56" s="15"/>
      <c r="H56" s="15"/>
      <c r="I56" s="15"/>
    </row>
    <row r="57" spans="1:149" x14ac:dyDescent="0.25">
      <c r="A57" s="17" t="s">
        <v>346</v>
      </c>
      <c r="B57" s="15"/>
      <c r="C57" s="15"/>
      <c r="D57" s="15"/>
      <c r="E57" s="15"/>
      <c r="F57" s="15"/>
      <c r="G57" s="15"/>
      <c r="H57" s="15"/>
      <c r="I57" s="15"/>
    </row>
    <row r="58" spans="1:149" x14ac:dyDescent="0.25">
      <c r="A58" s="17" t="s">
        <v>424</v>
      </c>
      <c r="B58" s="15"/>
      <c r="C58" s="15"/>
      <c r="D58" s="15"/>
      <c r="E58" s="15"/>
      <c r="F58" s="15"/>
      <c r="G58" s="15"/>
      <c r="H58" s="15"/>
      <c r="I58" s="15"/>
    </row>
    <row r="59" spans="1:149" x14ac:dyDescent="0.25">
      <c r="A59" s="17" t="s">
        <v>446</v>
      </c>
      <c r="B59" s="15">
        <v>33180.878827</v>
      </c>
      <c r="C59" s="15"/>
      <c r="D59" s="15">
        <v>271913.00365000003</v>
      </c>
      <c r="E59" s="15">
        <v>6583.2691849000003</v>
      </c>
      <c r="F59" s="15">
        <v>6056.6076558000004</v>
      </c>
      <c r="G59" s="15">
        <v>14956.89939</v>
      </c>
      <c r="H59" s="15">
        <v>16567.78169</v>
      </c>
      <c r="I59" s="15"/>
      <c r="J59" s="17" t="s">
        <v>425</v>
      </c>
      <c r="K59" s="17">
        <v>0</v>
      </c>
      <c r="L59" s="17">
        <v>177.947914517952</v>
      </c>
      <c r="M59" s="17">
        <v>16.7172980699718</v>
      </c>
      <c r="N59" s="17">
        <v>88.609081309770303</v>
      </c>
      <c r="O59" s="17">
        <v>88.609081309770303</v>
      </c>
      <c r="P59" s="17">
        <v>254.48322027133301</v>
      </c>
      <c r="Q59" s="17">
        <v>0</v>
      </c>
      <c r="R59" s="17">
        <v>2.6667051703897202E-2</v>
      </c>
      <c r="S59" s="17">
        <v>0.13019827058427899</v>
      </c>
      <c r="T59" s="17">
        <v>42.881157410021302</v>
      </c>
      <c r="U59" s="17">
        <v>2.5316582446311998E-2</v>
      </c>
      <c r="V59" s="17">
        <v>9.1650538958944896</v>
      </c>
      <c r="W59" s="17">
        <v>0.88619996373396803</v>
      </c>
      <c r="X59" s="17">
        <v>0.54315421848906198</v>
      </c>
      <c r="Y59" s="17">
        <v>388.60325130437502</v>
      </c>
      <c r="Z59" s="5">
        <v>8.7698991826363897E-6</v>
      </c>
      <c r="AA59" s="5">
        <v>3.5079872242155599E-5</v>
      </c>
      <c r="AB59" s="17">
        <v>33180.943043370396</v>
      </c>
      <c r="AC59" s="17">
        <v>526.66360422625996</v>
      </c>
      <c r="AD59" s="17">
        <v>1854.5245642289001</v>
      </c>
      <c r="AE59" s="17">
        <v>1428.5766057639801</v>
      </c>
      <c r="AF59" s="17">
        <v>45.369215749819503</v>
      </c>
      <c r="AG59" s="17">
        <v>2243.4991310482401</v>
      </c>
      <c r="AH59" s="17">
        <v>484.60819061161698</v>
      </c>
      <c r="AI59" s="17">
        <v>1568.0482819438801</v>
      </c>
      <c r="AJ59" s="17">
        <v>11.876258855098801</v>
      </c>
      <c r="AK59" s="17">
        <v>273.65316852950599</v>
      </c>
      <c r="AL59" s="17">
        <v>3.9728168037032101</v>
      </c>
      <c r="AM59" s="17">
        <v>0</v>
      </c>
      <c r="AN59" s="17">
        <v>0</v>
      </c>
      <c r="AO59" s="17">
        <v>386.60387650093401</v>
      </c>
      <c r="AP59" s="17">
        <v>386.60387650093401</v>
      </c>
      <c r="AQ59" s="17">
        <v>0</v>
      </c>
      <c r="AR59" s="17">
        <v>0</v>
      </c>
      <c r="AS59" s="17">
        <v>46.2239712322624</v>
      </c>
      <c r="AT59" s="5">
        <v>7.3418052067196794E-5</v>
      </c>
      <c r="AU59" s="5">
        <v>1.4177454084600099E-4</v>
      </c>
      <c r="AV59" s="17">
        <v>2175.3042855205899</v>
      </c>
      <c r="AW59" s="17">
        <v>55.356554807431699</v>
      </c>
      <c r="AX59" s="17">
        <v>8.6557660580210101</v>
      </c>
      <c r="AY59" s="17">
        <v>0</v>
      </c>
      <c r="AZ59" s="17">
        <v>5052.8422908698003</v>
      </c>
      <c r="BA59" s="17">
        <v>23.5275760320331</v>
      </c>
      <c r="BB59" s="17">
        <v>9.0849120300710406E-2</v>
      </c>
      <c r="BC59" s="17">
        <v>0.66622854566598899</v>
      </c>
      <c r="BD59" s="17">
        <v>6.4357437567860998E-3</v>
      </c>
      <c r="BE59" s="17">
        <v>1.3066514106824899E-2</v>
      </c>
      <c r="BF59" s="17">
        <v>0</v>
      </c>
      <c r="BG59" s="17">
        <v>0</v>
      </c>
      <c r="BH59" s="17">
        <v>283.14344993802098</v>
      </c>
      <c r="BI59" s="17">
        <v>116.571251375408</v>
      </c>
      <c r="BJ59" s="17">
        <v>2.1220486747465999</v>
      </c>
      <c r="BK59" s="17">
        <v>2.0388450271995202</v>
      </c>
      <c r="BL59" s="17">
        <v>16770.7291805971</v>
      </c>
      <c r="BM59" s="17">
        <v>244720.35929474101</v>
      </c>
      <c r="BN59" s="17">
        <v>25016.0303023087</v>
      </c>
      <c r="BO59" s="17">
        <v>271911.69388257002</v>
      </c>
      <c r="BP59" s="17">
        <v>0</v>
      </c>
      <c r="BQ59" s="17">
        <v>312.90461996836302</v>
      </c>
      <c r="BR59" s="17">
        <v>0</v>
      </c>
      <c r="BS59" s="17">
        <v>25.7172559454796</v>
      </c>
      <c r="BT59" s="17">
        <v>5.2404327703831001E-2</v>
      </c>
      <c r="BU59" s="17">
        <v>0.17502585381371999</v>
      </c>
      <c r="BV59" s="17">
        <v>0.14555912421832301</v>
      </c>
      <c r="BW59" s="17">
        <v>5.50149479720233</v>
      </c>
      <c r="BX59" s="17">
        <v>2.1805380754752299</v>
      </c>
      <c r="BY59" s="17">
        <v>2619.6151566692502</v>
      </c>
      <c r="BZ59" s="17">
        <v>67.677273455800105</v>
      </c>
      <c r="CA59" s="17">
        <v>13.628715708482799</v>
      </c>
      <c r="CB59" s="17">
        <v>1854.5258028957701</v>
      </c>
      <c r="CC59" s="17">
        <v>14.3806123888732</v>
      </c>
      <c r="CD59" s="17">
        <v>0</v>
      </c>
      <c r="CE59" s="5">
        <v>3.7974892772697898E-5</v>
      </c>
      <c r="CF59" s="17">
        <v>9.5138048248152192</v>
      </c>
      <c r="CG59" s="17">
        <v>6583.2502958532104</v>
      </c>
      <c r="CH59" s="17">
        <v>6056.5866916269497</v>
      </c>
      <c r="CI59" s="17">
        <v>526.66360422625996</v>
      </c>
      <c r="CJ59" s="17">
        <v>12.914678437143399</v>
      </c>
      <c r="CK59" s="17">
        <v>0</v>
      </c>
      <c r="CL59" s="17">
        <v>653.47431432398002</v>
      </c>
      <c r="CM59" s="17">
        <v>11.1544281486135</v>
      </c>
      <c r="CN59" s="17">
        <v>560.87539619812901</v>
      </c>
      <c r="CO59" s="17">
        <v>63.052307026681397</v>
      </c>
      <c r="CP59" s="17">
        <v>45.368683851695003</v>
      </c>
      <c r="CQ59" s="17">
        <v>2243.5011833308499</v>
      </c>
      <c r="CR59" s="17">
        <v>5.8996141423608197</v>
      </c>
      <c r="CS59" s="17">
        <v>19.046998429206798</v>
      </c>
      <c r="CT59" s="17">
        <v>484.60958426340801</v>
      </c>
      <c r="CU59" s="17">
        <v>0.68237026802691803</v>
      </c>
      <c r="CV59" s="17">
        <v>14956.9607645629</v>
      </c>
      <c r="CW59" s="17">
        <v>4181.28386483755</v>
      </c>
      <c r="CX59" s="17">
        <v>0</v>
      </c>
      <c r="CY59" s="17">
        <v>0</v>
      </c>
      <c r="CZ59" s="17">
        <v>332.10080073161203</v>
      </c>
      <c r="DA59" s="17">
        <v>18.408771022965801</v>
      </c>
      <c r="DB59" s="17">
        <v>0</v>
      </c>
      <c r="DC59" s="17">
        <v>16567.8167892987</v>
      </c>
      <c r="DD59" s="17">
        <v>17.5039288075596</v>
      </c>
      <c r="DE59" s="17">
        <v>510.23340390158</v>
      </c>
      <c r="DG59" s="26">
        <f>BL59/DC59</f>
        <v>1.0122473826140728</v>
      </c>
      <c r="DH59" s="25">
        <f>(AV59/BO59)</f>
        <v>8.0000394777432204E-3</v>
      </c>
      <c r="DI59" s="25">
        <f>BI59/CH59</f>
        <v>1.9247021022016291E-2</v>
      </c>
      <c r="DJ59" s="40">
        <f>(AB59-B59)/(B59+1E-50)</f>
        <v>1.9353426631898237E-6</v>
      </c>
      <c r="DK59" s="40"/>
      <c r="DL59" s="40">
        <f t="shared" ref="DL59:DL60" si="37">(BO59-D59)/(D59+1E-50)</f>
        <v>-4.8168620567107004E-6</v>
      </c>
      <c r="DM59" s="40">
        <f t="shared" ref="DM59:DM60" si="38">(CG59-E59)/(E59+1E-50)</f>
        <v>-2.8692502553495382E-6</v>
      </c>
      <c r="DN59" s="40">
        <f t="shared" ref="DN59:DN60" si="39">(CH59-F59)/(F59+1E-50)</f>
        <v>-3.4613721479328233E-6</v>
      </c>
      <c r="DO59" s="40">
        <f t="shared" ref="DO59:DO60" si="40">(CV59-G59)/(G59+1E-50)</f>
        <v>4.103428210584518E-6</v>
      </c>
      <c r="DP59" s="40">
        <f t="shared" ref="DP59:DP60" si="41">(DC59-H59)/(H59+1E-50)</f>
        <v>2.1185273537072811E-6</v>
      </c>
      <c r="DQ59" s="72">
        <f t="shared" ref="DQ59:DQ60" si="42">(O59/0.00534188-$DC59)/($DC59)</f>
        <v>1.1953472053625918E-3</v>
      </c>
      <c r="DR59" s="72">
        <f t="shared" ref="DR59:DR60" si="43">(M59/0.001009022-$DC59)/($DC59)</f>
        <v>3.8508630399911819E-7</v>
      </c>
      <c r="DS59" s="72">
        <f t="shared" ref="DS59:DS60" si="44">((R59+S59)/0.000025875-$CH59)/($CH59)</f>
        <v>9.6444139072792258E-4</v>
      </c>
      <c r="DT59" s="72">
        <f t="shared" ref="DT59:DT60" si="45">(T59/0.002587844-$DC59)/($DC59)</f>
        <v>1.4535625883795345E-4</v>
      </c>
      <c r="DU59" s="72">
        <f t="shared" ref="DU59:DU60" si="46">((U59)/0.00000418-$CH59)/($CH59)</f>
        <v>1.9779688077247061E-6</v>
      </c>
      <c r="DV59" s="72">
        <f t="shared" ref="DV59:DV60" si="47">(V59/0.000553181-$DC59)/($DC59)</f>
        <v>5.7213928091378305E-6</v>
      </c>
      <c r="DW59" s="72">
        <f t="shared" ref="DW59:DW60" si="48">((X59+W59)/0.000236-$CH59)/($CH59)</f>
        <v>-1.9379442808789879E-7</v>
      </c>
      <c r="DX59" s="72">
        <f t="shared" ref="DX59:DX60" si="49">((AA59+Z59)/0.00000000724-$CH59)/($CH59)</f>
        <v>1.9105589427002463E-6</v>
      </c>
      <c r="DY59" s="72">
        <f t="shared" ref="DY59:DY60" si="50">(AL59/0.000239791-$DC59)/($DC59)</f>
        <v>8.6789390197634998E-7</v>
      </c>
      <c r="DZ59" s="72">
        <f t="shared" ref="DZ59:DZ60" si="51">(AP59/0.02331434-$DC59)/($DC59)</f>
        <v>8.7028453481160562E-4</v>
      </c>
      <c r="EA59" s="72">
        <f t="shared" ref="EA59:EA60" si="52">(AS59/0.00279-$DC59)/($DC59)</f>
        <v>-5.1403774542233979E-6</v>
      </c>
      <c r="EB59" s="72">
        <f t="shared" ref="EB59:EB60" si="53">((AT59+AU59+CE59)/0.0000000418-$CH59)/($CH59)</f>
        <v>8.5397788983669663E-6</v>
      </c>
      <c r="EC59" s="72">
        <f t="shared" ref="EC59:EC60" si="54">((BB59+BC59)/0.000125-$CH59)/($CH59)</f>
        <v>5.7187502480270569E-6</v>
      </c>
      <c r="ED59" s="72">
        <f t="shared" ref="ED59:ED60" si="55">((BD59+BE59)/0.00000322-$CH59)/($CH59)</f>
        <v>2.498002757020351E-6</v>
      </c>
      <c r="EE59" s="72">
        <f t="shared" ref="EE59:EE60" si="56">(BH59/0.017094017-$DC59)/($DC59)</f>
        <v>-2.3689764758886648E-4</v>
      </c>
      <c r="EF59" s="72">
        <f t="shared" ref="EF59:EF60" si="57">((BJ59+BK59)/0.000687-$CH59)/($CH59)</f>
        <v>4.4809801182937189E-6</v>
      </c>
      <c r="EG59" s="72">
        <f t="shared" ref="EG59:EG60" si="58">(DA59/0.001111111-$DC59)/($DC59)</f>
        <v>4.755494407191051E-6</v>
      </c>
      <c r="EH59" s="40">
        <f t="shared" ref="EH59:EH60" si="59">(DD59/0.0010565-$DC59)/($DC59)</f>
        <v>1.735022951072732E-6</v>
      </c>
      <c r="EI59" s="69">
        <f t="shared" ref="EI59:EI60" si="60">(BS59-$DC59*0.001465-$CH59*0.000239007)/(BS59)</f>
        <v>-8.4078420079532198E-5</v>
      </c>
      <c r="EJ59" s="40">
        <f t="shared" ref="EJ59:EJ60" si="61">(BT59/0.00000865-$CH59)/($CH59)</f>
        <v>2.8350773301650867E-4</v>
      </c>
      <c r="EK59" s="40">
        <f t="shared" ref="EK59:EK60" si="62">((BU59)/0.0000288986-$CH59)/($CH59)</f>
        <v>-5.8411196782355449E-6</v>
      </c>
      <c r="EL59" s="40">
        <f t="shared" ref="EL59:EL60" si="63">((BV59)/0.0000240332-$CH59)/($CH59)</f>
        <v>-2.4085661084737026E-7</v>
      </c>
      <c r="EM59" s="69">
        <f t="shared" ref="EM59:EM60" si="64">(BW59-$DC59*0.000206315-$CH59*0.000343972)/(BW59)</f>
        <v>1.7156838662053071E-6</v>
      </c>
      <c r="EN59" s="40">
        <f t="shared" ref="EN59:EN60" si="65">(SUM(AC59:AH59)-$CG59)/($CG59)</f>
        <v>-1.3647095265214071E-6</v>
      </c>
      <c r="EO59" s="40">
        <f t="shared" ref="EO59:EO60" si="66">(SUM(AD59:AH59)-$CH59)/($CH59)</f>
        <v>-1.4833807969324828E-6</v>
      </c>
      <c r="EP59" s="40"/>
      <c r="EQ59" s="40"/>
      <c r="ER59" s="40"/>
    </row>
    <row r="60" spans="1:149" x14ac:dyDescent="0.25">
      <c r="A60" s="15" t="s">
        <v>447</v>
      </c>
      <c r="B60" s="15">
        <v>19630.103310999999</v>
      </c>
      <c r="C60" s="15"/>
      <c r="D60" s="15">
        <v>200599.30108999999</v>
      </c>
      <c r="E60" s="15">
        <v>11200.827259</v>
      </c>
      <c r="F60" s="15">
        <v>10304.76107</v>
      </c>
      <c r="G60" s="15">
        <v>30023.468261000002</v>
      </c>
      <c r="H60" s="15">
        <v>9298.9883405</v>
      </c>
      <c r="I60" s="15"/>
      <c r="J60" s="17" t="s">
        <v>427</v>
      </c>
      <c r="K60" s="17">
        <v>0</v>
      </c>
      <c r="L60" s="17">
        <v>77.954542451760105</v>
      </c>
      <c r="M60" s="17">
        <v>9.2969833085280307</v>
      </c>
      <c r="N60" s="17">
        <v>49.277979331933302</v>
      </c>
      <c r="O60" s="17">
        <v>49.277979331933302</v>
      </c>
      <c r="P60" s="17">
        <v>111.479598455662</v>
      </c>
      <c r="Q60" s="17">
        <v>0</v>
      </c>
      <c r="R60" s="17">
        <v>4.4919886241505197E-2</v>
      </c>
      <c r="S60" s="17">
        <v>0.219315597149423</v>
      </c>
      <c r="T60" s="17">
        <v>23.847038262881298</v>
      </c>
      <c r="U60" s="17">
        <v>4.2645307564388703E-2</v>
      </c>
      <c r="V60" s="17">
        <v>5.0968804042483002</v>
      </c>
      <c r="W60" s="17">
        <v>1.4927838313023201</v>
      </c>
      <c r="X60" s="17">
        <v>0.91493157404498504</v>
      </c>
      <c r="Y60" s="17">
        <v>215.038422516906</v>
      </c>
      <c r="Z60" s="5">
        <v>1.4772731030605601E-5</v>
      </c>
      <c r="AA60" s="5">
        <v>5.9091276861941102E-5</v>
      </c>
      <c r="AB60" s="17">
        <v>19441.768751026499</v>
      </c>
      <c r="AC60" s="17">
        <v>887.14951569966399</v>
      </c>
      <c r="AD60" s="17">
        <v>723.95003576999102</v>
      </c>
      <c r="AE60" s="17">
        <v>3904.7969047107199</v>
      </c>
      <c r="AF60" s="17">
        <v>1.20334802713889E-2</v>
      </c>
      <c r="AG60" s="17">
        <v>4341.3038283260803</v>
      </c>
      <c r="AH60" s="17">
        <v>1232.1567321990501</v>
      </c>
      <c r="AI60" s="17">
        <v>686.89851549364198</v>
      </c>
      <c r="AJ60" s="17">
        <v>5.2025158842242698</v>
      </c>
      <c r="AK60" s="17">
        <v>119.875695792919</v>
      </c>
      <c r="AL60" s="17">
        <v>2.2093801503938</v>
      </c>
      <c r="AM60" s="17">
        <v>0</v>
      </c>
      <c r="AN60" s="17">
        <v>0</v>
      </c>
      <c r="AO60" s="17">
        <v>215.00121296582199</v>
      </c>
      <c r="AP60" s="17">
        <v>215.00121296582199</v>
      </c>
      <c r="AQ60" s="17">
        <v>0</v>
      </c>
      <c r="AR60" s="17">
        <v>0</v>
      </c>
      <c r="AS60" s="17">
        <v>25.706371495064399</v>
      </c>
      <c r="AT60" s="5">
        <v>1.23670931661127E-4</v>
      </c>
      <c r="AU60" s="5">
        <v>2.3881881426610801E-4</v>
      </c>
      <c r="AV60" s="17">
        <v>1589.5040294978401</v>
      </c>
      <c r="AW60" s="17">
        <v>24.2494389919366</v>
      </c>
      <c r="AX60" s="17">
        <v>3.79177447591836</v>
      </c>
      <c r="AY60" s="17">
        <v>0</v>
      </c>
      <c r="AZ60" s="17">
        <v>3189.21305221086</v>
      </c>
      <c r="BA60" s="17">
        <v>10.3064946779322</v>
      </c>
      <c r="BB60" s="17">
        <v>0.15303396771330999</v>
      </c>
      <c r="BC60" s="17">
        <v>1.1222375810887499</v>
      </c>
      <c r="BD60" s="17">
        <v>1.0840825190010801E-2</v>
      </c>
      <c r="BE60" s="17">
        <v>2.20101126010681E-2</v>
      </c>
      <c r="BF60" s="17">
        <v>0</v>
      </c>
      <c r="BG60" s="17">
        <v>0</v>
      </c>
      <c r="BH60" s="17">
        <v>157.46139082359099</v>
      </c>
      <c r="BI60" s="17">
        <v>196.358592900014</v>
      </c>
      <c r="BJ60" s="17">
        <v>3.5745009011392401</v>
      </c>
      <c r="BK60" s="17">
        <v>3.4344439116607899</v>
      </c>
      <c r="BL60" s="17">
        <v>9304.4348054696602</v>
      </c>
      <c r="BM60" s="17">
        <v>178817.968607285</v>
      </c>
      <c r="BN60" s="17">
        <v>18279.196313431101</v>
      </c>
      <c r="BO60" s="17">
        <v>198686.66895021399</v>
      </c>
      <c r="BP60" s="17">
        <v>0</v>
      </c>
      <c r="BQ60" s="17">
        <v>137.07041479411501</v>
      </c>
      <c r="BR60" s="17">
        <v>0</v>
      </c>
      <c r="BS60" s="17">
        <v>15.9353627650368</v>
      </c>
      <c r="BT60" s="17">
        <v>8.8275102873173694E-2</v>
      </c>
      <c r="BU60" s="17">
        <v>0.29482903531253202</v>
      </c>
      <c r="BV60" s="17">
        <v>0.24518842308900499</v>
      </c>
      <c r="BW60" s="17">
        <v>5.4102276338343298</v>
      </c>
      <c r="BX60" s="17">
        <v>5.7834856175972903E-4</v>
      </c>
      <c r="BY60" s="17">
        <v>1147.5540702128001</v>
      </c>
      <c r="BZ60" s="17">
        <v>195.103879693778</v>
      </c>
      <c r="CA60" s="17">
        <v>3.6147924513742998E-3</v>
      </c>
      <c r="CB60" s="17">
        <v>723.94988629661998</v>
      </c>
      <c r="CC60" s="17">
        <v>7.9616720955483098</v>
      </c>
      <c r="CD60" s="17">
        <v>0</v>
      </c>
      <c r="CE60" s="5">
        <v>6.3969069153480194E-5</v>
      </c>
      <c r="CF60" s="17">
        <v>2.5233706245142901E-3</v>
      </c>
      <c r="CG60" s="17">
        <v>11089.426774322301</v>
      </c>
      <c r="CH60" s="17">
        <v>10202.2772586227</v>
      </c>
      <c r="CI60" s="17">
        <v>887.14951569966399</v>
      </c>
      <c r="CJ60" s="17">
        <v>34.004952573069403</v>
      </c>
      <c r="CK60" s="17">
        <v>0</v>
      </c>
      <c r="CL60" s="17">
        <v>2546.25436862382</v>
      </c>
      <c r="CM60" s="17">
        <v>2.9585416866460502E-3</v>
      </c>
      <c r="CN60" s="17">
        <v>1085.32595600676</v>
      </c>
      <c r="CO60" s="17">
        <v>1.6723633878426101E-2</v>
      </c>
      <c r="CP60" s="17">
        <v>1.2033345568985301E-2</v>
      </c>
      <c r="CQ60" s="17">
        <v>4341.3027337312597</v>
      </c>
      <c r="CR60" s="17">
        <v>2.58436594975446</v>
      </c>
      <c r="CS60" s="17">
        <v>34.730513401345902</v>
      </c>
      <c r="CT60" s="17">
        <v>1232.1577947166199</v>
      </c>
      <c r="CU60" s="17">
        <v>1.4470694511042399</v>
      </c>
      <c r="CV60" s="17">
        <v>29717.7925508027</v>
      </c>
      <c r="CW60" s="17">
        <v>2573.13802188819</v>
      </c>
      <c r="CX60" s="17">
        <v>0</v>
      </c>
      <c r="CY60" s="17">
        <v>0</v>
      </c>
      <c r="CZ60" s="17">
        <v>145.48173632257999</v>
      </c>
      <c r="DA60" s="17">
        <v>10.2376311466525</v>
      </c>
      <c r="DB60" s="17">
        <v>0</v>
      </c>
      <c r="DC60" s="17">
        <v>9213.7302424533009</v>
      </c>
      <c r="DD60" s="17">
        <v>9.7344159937058095</v>
      </c>
      <c r="DE60" s="17">
        <v>223.513518478039</v>
      </c>
      <c r="DG60" s="26">
        <f>BL60/DC60</f>
        <v>1.0098444995272846</v>
      </c>
      <c r="DH60" s="25">
        <f>(AV60/BO60)</f>
        <v>8.0000537423883765E-3</v>
      </c>
      <c r="DI60" s="25">
        <f>BI60/CH60</f>
        <v>1.9246545444945324E-2</v>
      </c>
      <c r="DJ60" s="40">
        <f>(AB60-B60)/(B60+1E-50)</f>
        <v>-9.5941705955242956E-3</v>
      </c>
      <c r="DK60" s="40"/>
      <c r="DL60" s="40">
        <f t="shared" si="37"/>
        <v>-9.5345902472904823E-3</v>
      </c>
      <c r="DM60" s="40">
        <f t="shared" si="38"/>
        <v>-9.9457372300949653E-3</v>
      </c>
      <c r="DN60" s="40">
        <f t="shared" si="39"/>
        <v>-9.945287491978724E-3</v>
      </c>
      <c r="DO60" s="40">
        <f t="shared" si="40"/>
        <v>-1.0181225817750357E-2</v>
      </c>
      <c r="DP60" s="40">
        <f t="shared" si="41"/>
        <v>-9.168534783012201E-3</v>
      </c>
      <c r="DQ60" s="72">
        <f t="shared" si="42"/>
        <v>1.2056006179868284E-3</v>
      </c>
      <c r="DR60" s="72">
        <f t="shared" si="43"/>
        <v>1.3638139632307407E-5</v>
      </c>
      <c r="DS60" s="72">
        <f t="shared" si="44"/>
        <v>9.5293425520150739E-4</v>
      </c>
      <c r="DT60" s="72">
        <f t="shared" si="45"/>
        <v>1.4015181439652511E-4</v>
      </c>
      <c r="DU60" s="72">
        <f t="shared" si="46"/>
        <v>-4.9565970687994247E-6</v>
      </c>
      <c r="DV60" s="72">
        <f t="shared" si="47"/>
        <v>3.9033828186521509E-6</v>
      </c>
      <c r="DW60" s="72">
        <f t="shared" si="48"/>
        <v>-9.148708388930639E-6</v>
      </c>
      <c r="DX60" s="72">
        <f t="shared" si="49"/>
        <v>-6.491074382605931E-6</v>
      </c>
      <c r="DY60" s="72">
        <f t="shared" si="50"/>
        <v>4.7804702912544056E-6</v>
      </c>
      <c r="DZ60" s="72">
        <f t="shared" si="51"/>
        <v>8.806462868080567E-4</v>
      </c>
      <c r="EA60" s="72">
        <f t="shared" si="52"/>
        <v>2.4942757724442084E-6</v>
      </c>
      <c r="EB60" s="72">
        <f t="shared" si="53"/>
        <v>8.5018786883661788E-6</v>
      </c>
      <c r="EC60" s="72">
        <f t="shared" si="54"/>
        <v>-1.0278901814040315E-5</v>
      </c>
      <c r="ED60" s="72">
        <f t="shared" si="55"/>
        <v>-1.2023307819062881E-5</v>
      </c>
      <c r="EE60" s="72">
        <f t="shared" si="56"/>
        <v>-2.4298829584887169E-4</v>
      </c>
      <c r="EF60" s="72">
        <f t="shared" si="57"/>
        <v>-2.8055319484595488E-6</v>
      </c>
      <c r="EG60" s="72">
        <f t="shared" si="58"/>
        <v>1.505480594679804E-5</v>
      </c>
      <c r="EH60" s="40">
        <f t="shared" si="59"/>
        <v>1.1299475677488707E-5</v>
      </c>
      <c r="EI60" s="69">
        <f t="shared" si="60"/>
        <v>-7.3278589646116979E-5</v>
      </c>
      <c r="EJ60" s="40">
        <f t="shared" si="61"/>
        <v>2.8787164806717212E-4</v>
      </c>
      <c r="EK60" s="40">
        <f t="shared" si="62"/>
        <v>-8.4599957997854037E-6</v>
      </c>
      <c r="EL60" s="40">
        <f t="shared" si="63"/>
        <v>-2.0174782580311264E-5</v>
      </c>
      <c r="EM60" s="69">
        <f t="shared" si="64"/>
        <v>-1.5421539472615262E-7</v>
      </c>
      <c r="EN60" s="40">
        <f t="shared" si="65"/>
        <v>-5.2053309606719635E-6</v>
      </c>
      <c r="EO60" s="40">
        <f t="shared" si="66"/>
        <v>-5.657965876134387E-6</v>
      </c>
    </row>
    <row r="61" spans="1:149" x14ac:dyDescent="0.25">
      <c r="A61" s="70" t="s">
        <v>428</v>
      </c>
      <c r="B61" s="1">
        <f t="shared" ref="B61:H61" si="67">SUM(B3:B60)+SUM(B66:B86)</f>
        <v>81089.056583929996</v>
      </c>
      <c r="C61" s="1">
        <f t="shared" si="67"/>
        <v>0</v>
      </c>
      <c r="D61" s="1">
        <f t="shared" si="67"/>
        <v>718818.62445927993</v>
      </c>
      <c r="E61" s="1">
        <f t="shared" si="67"/>
        <v>26241.017595739999</v>
      </c>
      <c r="F61" s="1">
        <f t="shared" si="67"/>
        <v>24141.73618534</v>
      </c>
      <c r="G61" s="1">
        <f t="shared" si="67"/>
        <v>65861.166952150001</v>
      </c>
      <c r="H61" s="1">
        <f t="shared" si="67"/>
        <v>39426.75047798</v>
      </c>
      <c r="I61" s="1"/>
      <c r="J61" s="70" t="s">
        <v>428</v>
      </c>
      <c r="K61" s="1">
        <f t="shared" ref="K61:AP61" si="68">SUM(K3:K60)+SUM(K66:K82)</f>
        <v>0</v>
      </c>
      <c r="L61" s="1">
        <f t="shared" si="68"/>
        <v>393.53197462242451</v>
      </c>
      <c r="M61" s="1">
        <f t="shared" si="68"/>
        <v>39.671751255898016</v>
      </c>
      <c r="N61" s="1">
        <f t="shared" si="68"/>
        <v>210.27779559429939</v>
      </c>
      <c r="O61" s="1">
        <f t="shared" si="68"/>
        <v>210.27779559429939</v>
      </c>
      <c r="P61" s="1">
        <f t="shared" si="68"/>
        <v>562.78439621359269</v>
      </c>
      <c r="Q61" s="1">
        <f t="shared" si="68"/>
        <v>0</v>
      </c>
      <c r="R61" s="1">
        <f t="shared" si="68"/>
        <v>0.10581304359320295</v>
      </c>
      <c r="S61" s="1">
        <f t="shared" si="68"/>
        <v>0.51661804084670482</v>
      </c>
      <c r="T61" s="1">
        <f t="shared" si="68"/>
        <v>101.76080646154966</v>
      </c>
      <c r="U61" s="1">
        <f t="shared" si="68"/>
        <v>0.10045440804526383</v>
      </c>
      <c r="V61" s="1">
        <f t="shared" si="68"/>
        <v>21.74945139496452</v>
      </c>
      <c r="W61" s="102">
        <f t="shared" si="68"/>
        <v>3.5163813024270629</v>
      </c>
      <c r="X61" s="102">
        <f t="shared" si="68"/>
        <v>2.1552061988366189</v>
      </c>
      <c r="Y61" s="1">
        <f t="shared" si="68"/>
        <v>920.72080740640138</v>
      </c>
      <c r="Z61" s="1">
        <f t="shared" si="68"/>
        <v>3.4798441909621439E-5</v>
      </c>
      <c r="AA61" s="1">
        <f t="shared" si="68"/>
        <v>1.3919457942464862E-4</v>
      </c>
      <c r="AB61" s="1">
        <f t="shared" si="68"/>
        <v>80849.903261153464</v>
      </c>
      <c r="AC61" s="1">
        <f t="shared" si="68"/>
        <v>2089.7649157090327</v>
      </c>
      <c r="AD61" s="1">
        <f t="shared" si="68"/>
        <v>4236.2607262206602</v>
      </c>
      <c r="AE61" s="1">
        <f t="shared" si="68"/>
        <v>7617.9293398071895</v>
      </c>
      <c r="AF61" s="1">
        <f t="shared" si="68"/>
        <v>80.610042114254497</v>
      </c>
      <c r="AG61" s="1">
        <f t="shared" si="68"/>
        <v>9633.4815770282676</v>
      </c>
      <c r="AH61" s="1">
        <f t="shared" si="68"/>
        <v>2463.9074551882959</v>
      </c>
      <c r="AI61" s="1">
        <f t="shared" si="68"/>
        <v>3467.7071552407983</v>
      </c>
      <c r="AJ61" s="1">
        <f t="shared" si="68"/>
        <v>26.264029266138287</v>
      </c>
      <c r="AK61" s="1">
        <f t="shared" si="68"/>
        <v>605.17617371765084</v>
      </c>
      <c r="AL61" s="1">
        <f t="shared" si="68"/>
        <v>9.4278579606838857</v>
      </c>
      <c r="AM61" s="1">
        <f t="shared" si="68"/>
        <v>0</v>
      </c>
      <c r="AN61" s="1">
        <f t="shared" si="68"/>
        <v>0</v>
      </c>
      <c r="AO61" s="1">
        <f t="shared" si="68"/>
        <v>917.44587394571602</v>
      </c>
      <c r="AP61" s="1">
        <f t="shared" si="68"/>
        <v>917.44587394571602</v>
      </c>
      <c r="AQ61" s="1"/>
      <c r="AR61" s="1"/>
      <c r="AS61" s="1">
        <f t="shared" ref="AS61:AX61" si="69">SUM(AS3:AS60)+SUM(AS66:AS82)</f>
        <v>109.69391031310269</v>
      </c>
      <c r="AT61" s="1">
        <f t="shared" si="69"/>
        <v>2.9131740949862471E-4</v>
      </c>
      <c r="AU61" s="1">
        <f t="shared" si="69"/>
        <v>5.6255342980491858E-4</v>
      </c>
      <c r="AV61" s="1">
        <f t="shared" si="69"/>
        <v>5732.1445049625072</v>
      </c>
      <c r="AW61" s="1">
        <f t="shared" si="69"/>
        <v>122.42001748154439</v>
      </c>
      <c r="AX61" s="1">
        <f t="shared" si="69"/>
        <v>19.142098783560211</v>
      </c>
      <c r="AY61" s="1"/>
      <c r="AZ61" s="1">
        <f t="shared" ref="AZ61:BF61" si="70">SUM(AZ3:AZ60)+SUM(AZ66:AZ82)</f>
        <v>12509.973508154109</v>
      </c>
      <c r="BA61" s="1">
        <f t="shared" si="70"/>
        <v>52.030743294985342</v>
      </c>
      <c r="BB61" s="1">
        <f t="shared" si="70"/>
        <v>0.36048427605132238</v>
      </c>
      <c r="BC61" s="1">
        <f t="shared" si="70"/>
        <v>2.6435347150781787</v>
      </c>
      <c r="BD61" s="1">
        <f t="shared" si="70"/>
        <v>2.5536541513507101E-2</v>
      </c>
      <c r="BE61" s="1">
        <f t="shared" si="70"/>
        <v>5.1846975884176694E-2</v>
      </c>
      <c r="BF61" s="1">
        <f t="shared" si="70"/>
        <v>0</v>
      </c>
      <c r="BG61" s="1"/>
      <c r="BH61" s="1">
        <f t="shared" ref="BH61:BQ61" si="71">SUM(BH3:BH60)+SUM(BH66:BH82)</f>
        <v>671.92457252581312</v>
      </c>
      <c r="BI61" s="1">
        <f t="shared" si="71"/>
        <v>462.54414425022742</v>
      </c>
      <c r="BJ61" s="1">
        <f t="shared" si="71"/>
        <v>8.4201141341442884</v>
      </c>
      <c r="BK61" s="1">
        <f t="shared" si="71"/>
        <v>8.0900522623731455</v>
      </c>
      <c r="BL61" s="1">
        <f t="shared" si="71"/>
        <v>39768.11412703633</v>
      </c>
      <c r="BM61" s="1">
        <f t="shared" si="71"/>
        <v>644863.23886980349</v>
      </c>
      <c r="BN61" s="1">
        <f t="shared" si="71"/>
        <v>65919.572295921651</v>
      </c>
      <c r="BO61" s="1">
        <f t="shared" si="71"/>
        <v>716514.95567068749</v>
      </c>
      <c r="BP61" s="1">
        <f t="shared" si="71"/>
        <v>0</v>
      </c>
      <c r="BQ61" s="1">
        <f t="shared" si="71"/>
        <v>691.98008464245004</v>
      </c>
      <c r="BR61" s="1"/>
      <c r="BS61" s="1">
        <f t="shared" ref="BS61:DE61" si="72">SUM(BS3:BS60)+SUM(BS66:BS82)</f>
        <v>63.337911938630995</v>
      </c>
      <c r="BT61" s="1">
        <f t="shared" si="72"/>
        <v>0.2079381551944105</v>
      </c>
      <c r="BU61" s="1">
        <f t="shared" si="72"/>
        <v>0.69449462578204924</v>
      </c>
      <c r="BV61" s="1">
        <f t="shared" si="72"/>
        <v>0.57756716337070702</v>
      </c>
      <c r="BW61" s="1">
        <f t="shared" si="72"/>
        <v>16.378095423005568</v>
      </c>
      <c r="BX61" s="1">
        <f t="shared" si="72"/>
        <v>3.8742682633046099</v>
      </c>
      <c r="BY61" s="1">
        <f t="shared" si="72"/>
        <v>5793.24235470434</v>
      </c>
      <c r="BZ61" s="1">
        <f t="shared" si="72"/>
        <v>374.05575883172668</v>
      </c>
      <c r="CA61" s="1">
        <f t="shared" si="72"/>
        <v>24.214858070305336</v>
      </c>
      <c r="CB61" s="1">
        <f t="shared" si="72"/>
        <v>4236.2628364757966</v>
      </c>
      <c r="CC61" s="1">
        <f t="shared" si="72"/>
        <v>35.904059833631401</v>
      </c>
      <c r="CD61" s="1">
        <f t="shared" si="72"/>
        <v>0</v>
      </c>
      <c r="CE61" s="1">
        <f t="shared" si="72"/>
        <v>1.5068335573303107E-4</v>
      </c>
      <c r="CF61" s="1">
        <f t="shared" si="72"/>
        <v>16.903646460662365</v>
      </c>
      <c r="CG61" s="1">
        <f t="shared" si="72"/>
        <v>26122.041648932929</v>
      </c>
      <c r="CH61" s="1">
        <f t="shared" si="72"/>
        <v>24032.27673322396</v>
      </c>
      <c r="CI61" s="1">
        <f t="shared" si="72"/>
        <v>2089.7649157090327</v>
      </c>
      <c r="CJ61" s="1">
        <f t="shared" si="72"/>
        <v>67.182714395237852</v>
      </c>
      <c r="CK61" s="1">
        <f t="shared" si="72"/>
        <v>0</v>
      </c>
      <c r="CL61" s="1">
        <f t="shared" si="72"/>
        <v>4473.541629708724</v>
      </c>
      <c r="CM61" s="1">
        <f t="shared" si="72"/>
        <v>19.818708607610269</v>
      </c>
      <c r="CN61" s="1">
        <f t="shared" si="72"/>
        <v>2408.3712855892582</v>
      </c>
      <c r="CO61" s="1">
        <f t="shared" si="72"/>
        <v>112.02852365053423</v>
      </c>
      <c r="CP61" s="1">
        <f t="shared" si="72"/>
        <v>80.609102847798269</v>
      </c>
      <c r="CQ61" s="1">
        <f t="shared" si="72"/>
        <v>9633.483019243793</v>
      </c>
      <c r="CR61" s="1">
        <f t="shared" si="72"/>
        <v>13.046828545832586</v>
      </c>
      <c r="CS61" s="1">
        <f t="shared" si="72"/>
        <v>79.020119706744353</v>
      </c>
      <c r="CT61" s="1">
        <f t="shared" si="72"/>
        <v>2463.9113738255105</v>
      </c>
      <c r="CU61" s="1">
        <f t="shared" si="72"/>
        <v>3.094827713311616</v>
      </c>
      <c r="CV61" s="1">
        <f t="shared" si="72"/>
        <v>65539.699182941433</v>
      </c>
      <c r="CW61" s="1">
        <f t="shared" si="72"/>
        <v>10261.803980075169</v>
      </c>
      <c r="CX61" s="1">
        <f t="shared" si="72"/>
        <v>0</v>
      </c>
      <c r="CY61" s="1">
        <f t="shared" si="72"/>
        <v>0</v>
      </c>
      <c r="CZ61" s="1">
        <f t="shared" si="72"/>
        <v>734.43569437848737</v>
      </c>
      <c r="DA61" s="1">
        <f t="shared" si="72"/>
        <v>43.685691039440066</v>
      </c>
      <c r="DB61" s="1">
        <f t="shared" si="72"/>
        <v>0</v>
      </c>
      <c r="DC61" s="1">
        <f t="shared" si="72"/>
        <v>39316.894596873099</v>
      </c>
      <c r="DD61" s="1">
        <f t="shared" si="72"/>
        <v>41.538490219086185</v>
      </c>
      <c r="DE61" s="1">
        <f t="shared" si="72"/>
        <v>1128.3706700394673</v>
      </c>
    </row>
    <row r="62" spans="1:149" x14ac:dyDescent="0.25">
      <c r="A62" s="71" t="s">
        <v>223</v>
      </c>
      <c r="B62" s="1">
        <f>SUM(B3:B51)</f>
        <v>10207.45503266</v>
      </c>
      <c r="C62" s="1">
        <f t="shared" ref="C62:H62" si="73">SUM(C3:C51)</f>
        <v>0</v>
      </c>
      <c r="D62" s="1">
        <f t="shared" si="73"/>
        <v>84351.994766470016</v>
      </c>
      <c r="E62" s="1">
        <f t="shared" si="73"/>
        <v>1832.6346209599997</v>
      </c>
      <c r="F62" s="1">
        <f t="shared" si="73"/>
        <v>1686.02385265</v>
      </c>
      <c r="G62" s="1">
        <f t="shared" si="73"/>
        <v>4140.9730498199997</v>
      </c>
      <c r="H62" s="1">
        <f t="shared" si="73"/>
        <v>4675.5318446899992</v>
      </c>
      <c r="I62" s="1"/>
      <c r="J62" s="71" t="s">
        <v>223</v>
      </c>
      <c r="K62" s="1">
        <f>SUM(K3:K51)</f>
        <v>0</v>
      </c>
      <c r="L62" s="1">
        <f t="shared" ref="L62:CB62" si="74">SUM(L3:L51)</f>
        <v>51.917929308374568</v>
      </c>
      <c r="M62" s="1">
        <f t="shared" si="74"/>
        <v>4.7177118548819221</v>
      </c>
      <c r="N62" s="1">
        <f t="shared" si="74"/>
        <v>25.005986787266064</v>
      </c>
      <c r="O62" s="1">
        <f t="shared" si="74"/>
        <v>25.005986787266064</v>
      </c>
      <c r="P62" s="1">
        <f t="shared" si="74"/>
        <v>74.246914760922849</v>
      </c>
      <c r="Q62" s="1">
        <f t="shared" si="74"/>
        <v>0</v>
      </c>
      <c r="R62" s="1">
        <f t="shared" si="74"/>
        <v>7.4235549973819892E-3</v>
      </c>
      <c r="S62" s="1">
        <f t="shared" si="74"/>
        <v>3.6244455435793084E-2</v>
      </c>
      <c r="T62" s="1">
        <f t="shared" si="74"/>
        <v>12.101372298859664</v>
      </c>
      <c r="U62" s="1">
        <f t="shared" si="74"/>
        <v>7.0475744560046386E-3</v>
      </c>
      <c r="V62" s="1">
        <f t="shared" si="74"/>
        <v>2.5864182923000012</v>
      </c>
      <c r="W62" s="1">
        <f t="shared" si="74"/>
        <v>0.24669893582157953</v>
      </c>
      <c r="X62" s="1">
        <f t="shared" si="74"/>
        <v>0.15120258459255803</v>
      </c>
      <c r="Y62" s="1">
        <f t="shared" si="74"/>
        <v>109.75244783860583</v>
      </c>
      <c r="Z62" s="1">
        <f t="shared" si="74"/>
        <v>2.4413623853899666E-6</v>
      </c>
      <c r="AA62" s="1">
        <f t="shared" si="74"/>
        <v>9.765459077971942E-6</v>
      </c>
      <c r="AB62" s="1">
        <f t="shared" si="74"/>
        <v>10207.452561856699</v>
      </c>
      <c r="AC62" s="1">
        <f t="shared" si="74"/>
        <v>146.61068388487439</v>
      </c>
      <c r="AD62" s="1">
        <f t="shared" si="74"/>
        <v>779.10858775221993</v>
      </c>
      <c r="AE62" s="1">
        <f t="shared" si="74"/>
        <v>233.57761149710331</v>
      </c>
      <c r="AF62" s="1">
        <f t="shared" si="74"/>
        <v>20.998523742808768</v>
      </c>
      <c r="AG62" s="1">
        <f t="shared" si="74"/>
        <v>562.97788886654769</v>
      </c>
      <c r="AH62" s="1">
        <f t="shared" si="74"/>
        <v>89.359022965767551</v>
      </c>
      <c r="AI62" s="1">
        <f t="shared" si="74"/>
        <v>457.49112108650684</v>
      </c>
      <c r="AJ62" s="1">
        <f t="shared" si="74"/>
        <v>3.4649573924632238</v>
      </c>
      <c r="AK62" s="1">
        <f t="shared" si="74"/>
        <v>79.839690169628796</v>
      </c>
      <c r="AL62" s="1">
        <f t="shared" si="74"/>
        <v>1.1211525040789772</v>
      </c>
      <c r="AM62" s="1">
        <f t="shared" si="74"/>
        <v>0</v>
      </c>
      <c r="AN62" s="1">
        <f t="shared" si="74"/>
        <v>0</v>
      </c>
      <c r="AO62" s="1">
        <f t="shared" si="74"/>
        <v>109.10140485355913</v>
      </c>
      <c r="AP62" s="1">
        <f t="shared" si="74"/>
        <v>109.10140485355913</v>
      </c>
      <c r="AQ62" s="1"/>
      <c r="AR62" s="1"/>
      <c r="AS62" s="1">
        <f t="shared" si="74"/>
        <v>13.044733052655097</v>
      </c>
      <c r="AT62" s="1">
        <f t="shared" si="74"/>
        <v>2.0437951440463383E-5</v>
      </c>
      <c r="AU62" s="1">
        <f t="shared" si="74"/>
        <v>3.9466361206658149E-5</v>
      </c>
      <c r="AV62" s="1">
        <f t="shared" si="74"/>
        <v>674.81586364679583</v>
      </c>
      <c r="AW62" s="1">
        <f t="shared" si="74"/>
        <v>16.150777350221219</v>
      </c>
      <c r="AX62" s="1">
        <f t="shared" si="74"/>
        <v>2.5253883507093566</v>
      </c>
      <c r="AY62" s="1"/>
      <c r="AZ62" s="1">
        <f t="shared" si="74"/>
        <v>1395.2791107132548</v>
      </c>
      <c r="BA62" s="1">
        <f t="shared" si="74"/>
        <v>6.8643432174259136</v>
      </c>
      <c r="BB62" s="1">
        <f t="shared" si="74"/>
        <v>2.529035502077303E-2</v>
      </c>
      <c r="BC62" s="1">
        <f t="shared" si="74"/>
        <v>0.18546255369433987</v>
      </c>
      <c r="BD62" s="1">
        <f t="shared" si="74"/>
        <v>1.7915719132271775E-3</v>
      </c>
      <c r="BE62" s="1">
        <f t="shared" si="74"/>
        <v>3.637428891667076E-3</v>
      </c>
      <c r="BF62" s="1">
        <f t="shared" si="74"/>
        <v>0</v>
      </c>
      <c r="BG62" s="1"/>
      <c r="BH62" s="1">
        <f t="shared" si="74"/>
        <v>79.905226384354776</v>
      </c>
      <c r="BI62" s="1">
        <f t="shared" si="74"/>
        <v>32.450894412533231</v>
      </c>
      <c r="BJ62" s="1">
        <f t="shared" si="74"/>
        <v>0.59073212855558543</v>
      </c>
      <c r="BK62" s="1">
        <f t="shared" si="74"/>
        <v>0.56756618705225448</v>
      </c>
      <c r="BL62" s="1">
        <f t="shared" ref="BL62" si="75">SUM(BL3:BL51)</f>
        <v>4734.6006025127117</v>
      </c>
      <c r="BM62" s="1">
        <f t="shared" si="74"/>
        <v>75916.771156400748</v>
      </c>
      <c r="BN62" s="1">
        <f t="shared" si="74"/>
        <v>7760.3814012663197</v>
      </c>
      <c r="BO62" s="1">
        <f t="shared" si="74"/>
        <v>84351.968421313824</v>
      </c>
      <c r="BP62" s="1">
        <f t="shared" si="74"/>
        <v>0</v>
      </c>
      <c r="BQ62" s="1">
        <f t="shared" si="74"/>
        <v>91.291903632881301</v>
      </c>
      <c r="BR62" s="1"/>
      <c r="BS62" s="1">
        <f t="shared" si="74"/>
        <v>7.2519806970565703</v>
      </c>
      <c r="BT62" s="1">
        <f t="shared" si="74"/>
        <v>1.4588282162515179E-2</v>
      </c>
      <c r="BU62" s="1">
        <f t="shared" si="74"/>
        <v>4.8723764392429696E-2</v>
      </c>
      <c r="BV62" s="1">
        <f t="shared" si="74"/>
        <v>4.052054687017171E-2</v>
      </c>
      <c r="BW62" s="1">
        <f t="shared" si="74"/>
        <v>1.544579652280095</v>
      </c>
      <c r="BX62" s="1">
        <f t="shared" si="74"/>
        <v>1.0092233403396191</v>
      </c>
      <c r="BY62" s="1">
        <f t="shared" si="74"/>
        <v>764.29733130139095</v>
      </c>
      <c r="BZ62" s="1">
        <f t="shared" si="74"/>
        <v>9.956989429895744</v>
      </c>
      <c r="CA62" s="1">
        <f t="shared" si="74"/>
        <v>6.3078380105711531</v>
      </c>
      <c r="CB62" s="1">
        <f t="shared" si="74"/>
        <v>779.1093117301308</v>
      </c>
      <c r="CC62" s="1">
        <f t="shared" ref="CC62:DE62" si="76">SUM(CC3:CC51)</f>
        <v>5.7842713684783078</v>
      </c>
      <c r="CD62" s="1">
        <f t="shared" si="76"/>
        <v>0</v>
      </c>
      <c r="CE62" s="1">
        <f t="shared" si="76"/>
        <v>1.057135056209039E-5</v>
      </c>
      <c r="CF62" s="1">
        <f t="shared" si="76"/>
        <v>4.4032963642873266</v>
      </c>
      <c r="CG62" s="1">
        <f t="shared" si="76"/>
        <v>1832.6339887063609</v>
      </c>
      <c r="CH62" s="1">
        <f t="shared" si="76"/>
        <v>1686.0233048214868</v>
      </c>
      <c r="CI62" s="1">
        <f t="shared" si="76"/>
        <v>146.61068388487439</v>
      </c>
      <c r="CJ62" s="1">
        <f t="shared" si="76"/>
        <v>2.2533844142528787</v>
      </c>
      <c r="CK62" s="1">
        <f t="shared" si="76"/>
        <v>0</v>
      </c>
      <c r="CL62" s="1">
        <f t="shared" si="76"/>
        <v>23.602609110942058</v>
      </c>
      <c r="CM62" s="1">
        <f t="shared" si="76"/>
        <v>5.1626795574827566</v>
      </c>
      <c r="CN62" s="1">
        <f t="shared" si="76"/>
        <v>140.74464464414618</v>
      </c>
      <c r="CO62" s="1">
        <f t="shared" si="76"/>
        <v>29.182881058670443</v>
      </c>
      <c r="CP62" s="1">
        <f t="shared" si="76"/>
        <v>20.998272087479361</v>
      </c>
      <c r="CQ62" s="1">
        <f t="shared" si="76"/>
        <v>562.97850698446189</v>
      </c>
      <c r="CR62" s="1">
        <f t="shared" si="76"/>
        <v>1.7212485673923794</v>
      </c>
      <c r="CS62" s="1">
        <f t="shared" si="76"/>
        <v>5.0124930380936581</v>
      </c>
      <c r="CT62" s="1">
        <f t="shared" si="76"/>
        <v>89.359546940370251</v>
      </c>
      <c r="CU62" s="1">
        <f t="shared" si="76"/>
        <v>0.15735674188351859</v>
      </c>
      <c r="CV62" s="1">
        <f t="shared" si="76"/>
        <v>4140.9720434583833</v>
      </c>
      <c r="CW62" s="1">
        <f t="shared" si="76"/>
        <v>1159.9385550024647</v>
      </c>
      <c r="CX62" s="1">
        <f t="shared" si="76"/>
        <v>0</v>
      </c>
      <c r="CY62" s="1">
        <f t="shared" si="76"/>
        <v>0</v>
      </c>
      <c r="CZ62" s="1">
        <f t="shared" si="76"/>
        <v>96.892746247749258</v>
      </c>
      <c r="DA62" s="1">
        <f t="shared" si="76"/>
        <v>5.1950325564544917</v>
      </c>
      <c r="DB62" s="1">
        <f t="shared" si="76"/>
        <v>0</v>
      </c>
      <c r="DC62" s="1">
        <f t="shared" si="76"/>
        <v>4675.530517621427</v>
      </c>
      <c r="DD62" s="1">
        <f t="shared" si="76"/>
        <v>4.9397203477113925</v>
      </c>
      <c r="DE62" s="1">
        <f t="shared" si="76"/>
        <v>148.86417118147779</v>
      </c>
    </row>
    <row r="63" spans="1:149" x14ac:dyDescent="0.25">
      <c r="A63" s="2" t="s">
        <v>429</v>
      </c>
      <c r="B63" s="1">
        <f t="shared" ref="B63:H63" si="77">SUM(B66:B72)</f>
        <v>8445.1081181000009</v>
      </c>
      <c r="C63" s="1">
        <f t="shared" si="77"/>
        <v>0</v>
      </c>
      <c r="D63" s="1">
        <f t="shared" si="77"/>
        <v>66541.76596294</v>
      </c>
      <c r="E63" s="1">
        <f t="shared" si="77"/>
        <v>1262.74190914</v>
      </c>
      <c r="F63" s="1">
        <f t="shared" si="77"/>
        <v>1161.72255756</v>
      </c>
      <c r="G63" s="1">
        <f t="shared" si="77"/>
        <v>2640.5521594700003</v>
      </c>
      <c r="H63" s="1">
        <f t="shared" si="77"/>
        <v>4107.0416713599998</v>
      </c>
      <c r="I63" s="15"/>
      <c r="J63" s="2" t="s">
        <v>429</v>
      </c>
      <c r="K63" s="1">
        <f t="shared" ref="K63:AP63" si="78">SUM(K66:K72)</f>
        <v>0</v>
      </c>
      <c r="L63" s="1">
        <f t="shared" si="78"/>
        <v>45.297661753392191</v>
      </c>
      <c r="M63" s="1">
        <f t="shared" si="78"/>
        <v>4.1192313459475329</v>
      </c>
      <c r="N63" s="1">
        <f t="shared" si="78"/>
        <v>21.833801844764096</v>
      </c>
      <c r="O63" s="1">
        <f t="shared" si="78"/>
        <v>21.833801844764096</v>
      </c>
      <c r="P63" s="1">
        <f t="shared" si="78"/>
        <v>64.779460248185103</v>
      </c>
      <c r="Q63" s="1">
        <f t="shared" si="78"/>
        <v>0</v>
      </c>
      <c r="R63" s="1">
        <f t="shared" si="78"/>
        <v>5.0843526160595561E-3</v>
      </c>
      <c r="S63" s="1">
        <f t="shared" si="78"/>
        <v>2.4823668947348058E-2</v>
      </c>
      <c r="T63" s="1">
        <f t="shared" si="78"/>
        <v>10.566206260014845</v>
      </c>
      <c r="U63" s="1">
        <f t="shared" si="78"/>
        <v>4.8268920203195526E-3</v>
      </c>
      <c r="V63" s="1">
        <f t="shared" si="78"/>
        <v>2.2583099612500797</v>
      </c>
      <c r="W63" s="1">
        <f t="shared" si="78"/>
        <v>0.168962756350689</v>
      </c>
      <c r="X63" s="1">
        <f t="shared" si="78"/>
        <v>0.10355797122968288</v>
      </c>
      <c r="Y63" s="1">
        <f t="shared" si="78"/>
        <v>95.827816740516653</v>
      </c>
      <c r="Z63" s="1">
        <f t="shared" si="78"/>
        <v>1.6720818820857909E-6</v>
      </c>
      <c r="AA63" s="1">
        <f t="shared" si="78"/>
        <v>6.688321455932344E-6</v>
      </c>
      <c r="AB63" s="1">
        <f t="shared" si="78"/>
        <v>8394.1932648533511</v>
      </c>
      <c r="AC63" s="1">
        <f t="shared" si="78"/>
        <v>100.41314056228862</v>
      </c>
      <c r="AD63" s="1">
        <f t="shared" si="78"/>
        <v>528.84788554704778</v>
      </c>
      <c r="AE63" s="1">
        <f t="shared" si="78"/>
        <v>162.94816540176456</v>
      </c>
      <c r="AF63" s="1">
        <f t="shared" si="78"/>
        <v>14.230269141354842</v>
      </c>
      <c r="AG63" s="1">
        <f t="shared" si="78"/>
        <v>386.6963804736622</v>
      </c>
      <c r="AH63" s="1">
        <f t="shared" si="78"/>
        <v>62.026300298175038</v>
      </c>
      <c r="AI63" s="1">
        <f t="shared" si="78"/>
        <v>399.15448701368882</v>
      </c>
      <c r="AJ63" s="1">
        <f t="shared" si="78"/>
        <v>3.0231268609655535</v>
      </c>
      <c r="AK63" s="1">
        <f t="shared" si="78"/>
        <v>69.658934357352393</v>
      </c>
      <c r="AL63" s="1">
        <f t="shared" si="78"/>
        <v>0.97892488771261021</v>
      </c>
      <c r="AM63" s="1">
        <f t="shared" si="78"/>
        <v>0</v>
      </c>
      <c r="AN63" s="1">
        <f t="shared" si="78"/>
        <v>0</v>
      </c>
      <c r="AO63" s="1">
        <f t="shared" si="78"/>
        <v>95.260801954778856</v>
      </c>
      <c r="AP63" s="1">
        <f t="shared" si="78"/>
        <v>95.260801954778856</v>
      </c>
      <c r="AQ63" s="1"/>
      <c r="AR63" s="1"/>
      <c r="AS63" s="1">
        <f t="shared" ref="AS63:AX63" si="79">SUM(AS66:AS72)</f>
        <v>11.389917559399118</v>
      </c>
      <c r="AT63" s="1">
        <f t="shared" si="79"/>
        <v>1.399792434198349E-5</v>
      </c>
      <c r="AU63" s="1">
        <f t="shared" si="79"/>
        <v>2.7030275266294557E-5</v>
      </c>
      <c r="AV63" s="1">
        <f t="shared" si="79"/>
        <v>529.21861932461366</v>
      </c>
      <c r="AW63" s="1">
        <f t="shared" si="79"/>
        <v>14.091288969108493</v>
      </c>
      <c r="AX63" s="1">
        <f t="shared" si="79"/>
        <v>2.2033710018678159</v>
      </c>
      <c r="AY63" s="1"/>
      <c r="AZ63" s="1">
        <f t="shared" ref="AZ63:BF63" si="80">SUM(AZ66:AZ72)</f>
        <v>1218.8922737256605</v>
      </c>
      <c r="BA63" s="1">
        <f t="shared" si="80"/>
        <v>5.989039413894397</v>
      </c>
      <c r="BB63" s="1">
        <f t="shared" si="80"/>
        <v>1.7321217193846883E-2</v>
      </c>
      <c r="BC63" s="1">
        <f t="shared" si="80"/>
        <v>0.12702220802813069</v>
      </c>
      <c r="BD63" s="1">
        <f t="shared" si="80"/>
        <v>1.2270373642641794E-3</v>
      </c>
      <c r="BE63" s="1">
        <f t="shared" si="80"/>
        <v>2.4912636500823921E-3</v>
      </c>
      <c r="BF63" s="1">
        <f t="shared" si="80"/>
        <v>0</v>
      </c>
      <c r="BG63" s="1"/>
      <c r="BH63" s="1">
        <f t="shared" ref="BH63:BQ63" si="81">SUM(BH66:BH72)</f>
        <v>69.768469530089448</v>
      </c>
      <c r="BI63" s="1">
        <f t="shared" si="81"/>
        <v>22.225507858264848</v>
      </c>
      <c r="BJ63" s="1">
        <f t="shared" si="81"/>
        <v>0.40458975626801558</v>
      </c>
      <c r="BK63" s="1">
        <f t="shared" si="81"/>
        <v>0.38872354592503156</v>
      </c>
      <c r="BL63" s="1">
        <f t="shared" si="81"/>
        <v>4133.9345377734326</v>
      </c>
      <c r="BM63" s="1">
        <f t="shared" si="81"/>
        <v>59537.131798894196</v>
      </c>
      <c r="BN63" s="1">
        <f t="shared" si="81"/>
        <v>6086.0222530905903</v>
      </c>
      <c r="BO63" s="1">
        <f t="shared" si="81"/>
        <v>66152.372671309422</v>
      </c>
      <c r="BP63" s="1">
        <f t="shared" si="81"/>
        <v>0</v>
      </c>
      <c r="BQ63" s="1">
        <f t="shared" si="81"/>
        <v>79.650941992630948</v>
      </c>
      <c r="BR63" s="1"/>
      <c r="BS63" s="1">
        <f t="shared" ref="BS63:DE63" si="82">SUM(BS66:BS72)</f>
        <v>6.2561413290133583</v>
      </c>
      <c r="BT63" s="1">
        <f t="shared" si="82"/>
        <v>9.9914292932665218E-3</v>
      </c>
      <c r="BU63" s="1">
        <f t="shared" si="82"/>
        <v>3.3370747348423949E-2</v>
      </c>
      <c r="BV63" s="1">
        <f t="shared" si="82"/>
        <v>2.7752340784470565E-2</v>
      </c>
      <c r="BW63" s="1">
        <f t="shared" si="82"/>
        <v>1.2394647112022339</v>
      </c>
      <c r="BX63" s="1">
        <f t="shared" si="82"/>
        <v>0.68392849892800089</v>
      </c>
      <c r="BY63" s="1">
        <f t="shared" si="82"/>
        <v>666.83814343804386</v>
      </c>
      <c r="BZ63" s="1">
        <f t="shared" si="82"/>
        <v>6.9803775131863794</v>
      </c>
      <c r="CA63" s="1">
        <f t="shared" si="82"/>
        <v>4.2746895588000093</v>
      </c>
      <c r="CB63" s="1">
        <f t="shared" si="82"/>
        <v>528.84827147715009</v>
      </c>
      <c r="CC63" s="1">
        <f t="shared" si="82"/>
        <v>3.9293694080038732</v>
      </c>
      <c r="CD63" s="1">
        <f t="shared" si="82"/>
        <v>0</v>
      </c>
      <c r="CE63" s="1">
        <f t="shared" si="82"/>
        <v>7.2402978455331459E-6</v>
      </c>
      <c r="CF63" s="1">
        <f t="shared" si="82"/>
        <v>2.9840219009353053</v>
      </c>
      <c r="CG63" s="1">
        <f t="shared" si="82"/>
        <v>1255.1631755140002</v>
      </c>
      <c r="CH63" s="1">
        <f t="shared" si="82"/>
        <v>1154.7500349517122</v>
      </c>
      <c r="CI63" s="1">
        <f t="shared" si="82"/>
        <v>100.41314056228862</v>
      </c>
      <c r="CJ63" s="1">
        <f t="shared" si="82"/>
        <v>1.5676307258166737</v>
      </c>
      <c r="CK63" s="1">
        <f t="shared" si="82"/>
        <v>0</v>
      </c>
      <c r="CL63" s="1">
        <f t="shared" si="82"/>
        <v>19.032121800955679</v>
      </c>
      <c r="CM63" s="1">
        <f t="shared" si="82"/>
        <v>3.498642359827369</v>
      </c>
      <c r="CN63" s="1">
        <f t="shared" si="82"/>
        <v>96.67420054013229</v>
      </c>
      <c r="CO63" s="1">
        <f t="shared" si="82"/>
        <v>19.776611931303965</v>
      </c>
      <c r="CP63" s="1">
        <f t="shared" si="82"/>
        <v>14.230113563054932</v>
      </c>
      <c r="CQ63" s="1">
        <f t="shared" si="82"/>
        <v>386.69676167485028</v>
      </c>
      <c r="CR63" s="1">
        <f t="shared" si="82"/>
        <v>1.5017638589819686</v>
      </c>
      <c r="CS63" s="1">
        <f t="shared" si="82"/>
        <v>3.4382855747173924</v>
      </c>
      <c r="CT63" s="1">
        <f t="shared" si="82"/>
        <v>62.026645158374329</v>
      </c>
      <c r="CU63" s="1">
        <f t="shared" si="82"/>
        <v>0.10836326567348434</v>
      </c>
      <c r="CV63" s="1">
        <f t="shared" si="82"/>
        <v>2624.6819868317912</v>
      </c>
      <c r="CW63" s="1">
        <f t="shared" si="82"/>
        <v>1013.192520508976</v>
      </c>
      <c r="CX63" s="1">
        <f t="shared" si="82"/>
        <v>0</v>
      </c>
      <c r="CY63" s="1">
        <f t="shared" si="82"/>
        <v>0</v>
      </c>
      <c r="CZ63" s="1">
        <f t="shared" si="82"/>
        <v>84.537572410088075</v>
      </c>
      <c r="DA63" s="1">
        <f t="shared" si="82"/>
        <v>4.5359968876637904</v>
      </c>
      <c r="DB63" s="1">
        <f t="shared" si="82"/>
        <v>0</v>
      </c>
      <c r="DC63" s="1">
        <f t="shared" si="82"/>
        <v>4082.4026304006252</v>
      </c>
      <c r="DD63" s="1">
        <f t="shared" si="82"/>
        <v>4.313076686976979</v>
      </c>
      <c r="DE63" s="1">
        <f t="shared" si="82"/>
        <v>129.88205264540181</v>
      </c>
    </row>
    <row r="64" spans="1:149" x14ac:dyDescent="0.25">
      <c r="A64" s="2" t="s">
        <v>430</v>
      </c>
      <c r="B64" s="1">
        <f t="shared" ref="B64:H64" si="83">SUM(B73:B82)</f>
        <v>9625.5112951699994</v>
      </c>
      <c r="C64" s="1">
        <f t="shared" si="83"/>
        <v>0</v>
      </c>
      <c r="D64" s="1">
        <f t="shared" si="83"/>
        <v>95412.558989869998</v>
      </c>
      <c r="E64" s="1">
        <f t="shared" si="83"/>
        <v>5361.5446217400004</v>
      </c>
      <c r="F64" s="1">
        <f t="shared" si="83"/>
        <v>4932.6210493299996</v>
      </c>
      <c r="G64" s="1">
        <f t="shared" si="83"/>
        <v>14099.274091859999</v>
      </c>
      <c r="H64" s="1">
        <f t="shared" si="83"/>
        <v>4777.4069314300004</v>
      </c>
      <c r="J64" s="2" t="s">
        <v>430</v>
      </c>
      <c r="K64" s="1">
        <f t="shared" ref="K64:AP64" si="84">SUM(K73:K78)</f>
        <v>0</v>
      </c>
      <c r="L64" s="1">
        <f t="shared" si="84"/>
        <v>40.41392659094565</v>
      </c>
      <c r="M64" s="1">
        <f t="shared" si="84"/>
        <v>4.8205266765687318</v>
      </c>
      <c r="N64" s="1">
        <f t="shared" si="84"/>
        <v>25.550946320565611</v>
      </c>
      <c r="O64" s="1">
        <f t="shared" si="84"/>
        <v>25.550946320565611</v>
      </c>
      <c r="P64" s="1">
        <f t="shared" si="84"/>
        <v>57.795202477489639</v>
      </c>
      <c r="Q64" s="1">
        <f t="shared" si="84"/>
        <v>0</v>
      </c>
      <c r="R64" s="1">
        <f t="shared" si="84"/>
        <v>2.1718198034358999E-2</v>
      </c>
      <c r="S64" s="1">
        <f t="shared" si="84"/>
        <v>0.10603604872986165</v>
      </c>
      <c r="T64" s="1">
        <f t="shared" si="84"/>
        <v>12.365032229772561</v>
      </c>
      <c r="U64" s="1">
        <f t="shared" si="84"/>
        <v>2.061805155823894E-2</v>
      </c>
      <c r="V64" s="1">
        <f t="shared" si="84"/>
        <v>2.6427888412716491</v>
      </c>
      <c r="W64" s="1">
        <f t="shared" si="84"/>
        <v>0.72173581521850583</v>
      </c>
      <c r="X64" s="1">
        <f t="shared" si="84"/>
        <v>0.44235985048033105</v>
      </c>
      <c r="Y64" s="1">
        <f t="shared" si="84"/>
        <v>111.49886900599783</v>
      </c>
      <c r="Z64" s="1">
        <f t="shared" si="84"/>
        <v>7.142367428903694E-6</v>
      </c>
      <c r="AA64" s="1">
        <f t="shared" si="84"/>
        <v>2.8569649786647629E-5</v>
      </c>
      <c r="AB64" s="1">
        <f t="shared" si="84"/>
        <v>9625.5456400465191</v>
      </c>
      <c r="AC64" s="1">
        <f t="shared" si="84"/>
        <v>428.92797133594559</v>
      </c>
      <c r="AD64" s="1">
        <f t="shared" si="84"/>
        <v>349.82965292250168</v>
      </c>
      <c r="AE64" s="1">
        <f t="shared" si="84"/>
        <v>1888.0300524336212</v>
      </c>
      <c r="AF64" s="1">
        <f t="shared" si="84"/>
        <v>0</v>
      </c>
      <c r="AG64" s="1">
        <f t="shared" si="84"/>
        <v>2099.0043483137379</v>
      </c>
      <c r="AH64" s="1">
        <f t="shared" si="84"/>
        <v>595.75720911368614</v>
      </c>
      <c r="AI64" s="1">
        <f t="shared" si="84"/>
        <v>356.1147497030808</v>
      </c>
      <c r="AJ64" s="1">
        <f t="shared" si="84"/>
        <v>2.6971702733864396</v>
      </c>
      <c r="AK64" s="1">
        <f t="shared" si="84"/>
        <v>62.148684868244636</v>
      </c>
      <c r="AL64" s="1">
        <f t="shared" si="84"/>
        <v>1.1455836147952883</v>
      </c>
      <c r="AM64" s="1">
        <f t="shared" si="84"/>
        <v>0</v>
      </c>
      <c r="AN64" s="1">
        <f t="shared" si="84"/>
        <v>0</v>
      </c>
      <c r="AO64" s="1">
        <f t="shared" si="84"/>
        <v>111.47857767062197</v>
      </c>
      <c r="AP64" s="1">
        <f t="shared" si="84"/>
        <v>111.47857767062197</v>
      </c>
      <c r="AQ64" s="1"/>
      <c r="AR64" s="1"/>
      <c r="AS64" s="1">
        <f t="shared" ref="AS64:AX64" si="85">SUM(AS73:AS78)</f>
        <v>13.328916973721688</v>
      </c>
      <c r="AT64" s="1">
        <f t="shared" si="85"/>
        <v>5.9792549987854026E-5</v>
      </c>
      <c r="AU64" s="1">
        <f t="shared" si="85"/>
        <v>1.1546343821985692E-4</v>
      </c>
      <c r="AV64" s="1">
        <f t="shared" si="85"/>
        <v>763.30170697266828</v>
      </c>
      <c r="AW64" s="1">
        <f t="shared" si="85"/>
        <v>12.571957362846387</v>
      </c>
      <c r="AX64" s="1">
        <f t="shared" si="85"/>
        <v>1.9657988970436682</v>
      </c>
      <c r="AY64" s="1"/>
      <c r="AZ64" s="1">
        <f t="shared" ref="AZ64:BF64" si="86">SUM(AZ73:AZ78)</f>
        <v>1653.7467806345337</v>
      </c>
      <c r="BA64" s="1">
        <f t="shared" si="86"/>
        <v>5.3432899536997356</v>
      </c>
      <c r="BB64" s="1">
        <f t="shared" si="86"/>
        <v>7.3989615822682098E-2</v>
      </c>
      <c r="BC64" s="1">
        <f t="shared" si="86"/>
        <v>0.54258382660096904</v>
      </c>
      <c r="BD64" s="1">
        <f t="shared" si="86"/>
        <v>5.2413632892188448E-3</v>
      </c>
      <c r="BE64" s="1">
        <f t="shared" si="86"/>
        <v>1.0641656634534225E-2</v>
      </c>
      <c r="BF64" s="1">
        <f t="shared" si="86"/>
        <v>0</v>
      </c>
      <c r="BG64" s="1"/>
      <c r="BH64" s="1">
        <f t="shared" ref="BH64:BQ64" si="87">SUM(BH73:BH78)</f>
        <v>81.646035849756871</v>
      </c>
      <c r="BI64" s="1">
        <f t="shared" si="87"/>
        <v>94.937897704007341</v>
      </c>
      <c r="BJ64" s="1">
        <f t="shared" si="87"/>
        <v>1.7282426734348471</v>
      </c>
      <c r="BK64" s="1">
        <f t="shared" si="87"/>
        <v>1.6604735905355494</v>
      </c>
      <c r="BL64" s="1">
        <f t="shared" si="87"/>
        <v>4824.415000683427</v>
      </c>
      <c r="BM64" s="1">
        <f t="shared" si="87"/>
        <v>85871.008012482562</v>
      </c>
      <c r="BN64" s="1">
        <f t="shared" si="87"/>
        <v>8777.9420258249411</v>
      </c>
      <c r="BO64" s="1">
        <f t="shared" si="87"/>
        <v>95412.251745280169</v>
      </c>
      <c r="BP64" s="1">
        <f t="shared" si="87"/>
        <v>0</v>
      </c>
      <c r="BQ64" s="1">
        <f t="shared" si="87"/>
        <v>71.062204254459644</v>
      </c>
      <c r="BR64" s="1"/>
      <c r="BS64" s="1">
        <f t="shared" ref="BS64:DE64" si="88">SUM(BS73:BS78)</f>
        <v>8.1771712020446667</v>
      </c>
      <c r="BT64" s="1">
        <f t="shared" si="88"/>
        <v>4.2679013161624084E-2</v>
      </c>
      <c r="BU64" s="1">
        <f t="shared" si="88"/>
        <v>0.14254522491494356</v>
      </c>
      <c r="BV64" s="1">
        <f t="shared" si="88"/>
        <v>0.11854672840873674</v>
      </c>
      <c r="BW64" s="1">
        <f t="shared" si="88"/>
        <v>2.6823286284865784</v>
      </c>
      <c r="BX64" s="1">
        <f t="shared" si="88"/>
        <v>0</v>
      </c>
      <c r="BY64" s="1">
        <f t="shared" si="88"/>
        <v>594.93765308285492</v>
      </c>
      <c r="BZ64" s="1">
        <f t="shared" si="88"/>
        <v>94.337238739066464</v>
      </c>
      <c r="CA64" s="1">
        <f t="shared" si="88"/>
        <v>0</v>
      </c>
      <c r="CB64" s="1">
        <f t="shared" si="88"/>
        <v>349.82956407612562</v>
      </c>
      <c r="CC64" s="1">
        <f t="shared" si="88"/>
        <v>3.8481345727277128</v>
      </c>
      <c r="CD64" s="1">
        <f t="shared" si="88"/>
        <v>0</v>
      </c>
      <c r="CE64" s="1">
        <f t="shared" si="88"/>
        <v>3.0927745399229439E-5</v>
      </c>
      <c r="CF64" s="1">
        <f t="shared" si="88"/>
        <v>0</v>
      </c>
      <c r="CG64" s="1">
        <f t="shared" si="88"/>
        <v>5361.5674145370549</v>
      </c>
      <c r="CH64" s="1">
        <f t="shared" si="88"/>
        <v>4932.6394432011102</v>
      </c>
      <c r="CI64" s="1">
        <f t="shared" si="88"/>
        <v>428.92797133594559</v>
      </c>
      <c r="CJ64" s="1">
        <f t="shared" si="88"/>
        <v>16.442068244955493</v>
      </c>
      <c r="CK64" s="1">
        <f t="shared" si="88"/>
        <v>0</v>
      </c>
      <c r="CL64" s="1">
        <f t="shared" si="88"/>
        <v>1231.1782158490262</v>
      </c>
      <c r="CM64" s="1">
        <f t="shared" si="88"/>
        <v>0</v>
      </c>
      <c r="CN64" s="1">
        <f t="shared" si="88"/>
        <v>524.75108820009098</v>
      </c>
      <c r="CO64" s="1">
        <f t="shared" si="88"/>
        <v>0</v>
      </c>
      <c r="CP64" s="1">
        <f t="shared" si="88"/>
        <v>0</v>
      </c>
      <c r="CQ64" s="1">
        <f t="shared" si="88"/>
        <v>2099.0038335223708</v>
      </c>
      <c r="CR64" s="1">
        <f t="shared" si="88"/>
        <v>1.3398360273429581</v>
      </c>
      <c r="CS64" s="1">
        <f t="shared" si="88"/>
        <v>16.791829263380599</v>
      </c>
      <c r="CT64" s="1">
        <f t="shared" si="88"/>
        <v>595.75780274673809</v>
      </c>
      <c r="CU64" s="1">
        <f t="shared" si="88"/>
        <v>0.6996679866234552</v>
      </c>
      <c r="CV64" s="1">
        <f t="shared" si="88"/>
        <v>14099.29183728566</v>
      </c>
      <c r="CW64" s="1">
        <f t="shared" si="88"/>
        <v>1334.2510178379891</v>
      </c>
      <c r="CX64" s="1">
        <f t="shared" si="88"/>
        <v>0</v>
      </c>
      <c r="CY64" s="1">
        <f t="shared" si="88"/>
        <v>0</v>
      </c>
      <c r="CZ64" s="1">
        <f t="shared" si="88"/>
        <v>75.422838666457906</v>
      </c>
      <c r="DA64" s="1">
        <f t="shared" si="88"/>
        <v>5.3082594257034836</v>
      </c>
      <c r="DB64" s="1">
        <f t="shared" si="88"/>
        <v>0</v>
      </c>
      <c r="DC64" s="1">
        <f t="shared" si="88"/>
        <v>4777.4144170990448</v>
      </c>
      <c r="DD64" s="1">
        <f t="shared" si="88"/>
        <v>5.0473483831324106</v>
      </c>
      <c r="DE64" s="1">
        <f t="shared" si="88"/>
        <v>115.87752383296873</v>
      </c>
    </row>
    <row r="65" spans="1:145" x14ac:dyDescent="0.25">
      <c r="A65" s="73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</row>
    <row r="66" spans="1:145" x14ac:dyDescent="0.25">
      <c r="A66" s="17" t="s">
        <v>431</v>
      </c>
      <c r="B66" s="15">
        <v>352.33300960999998</v>
      </c>
      <c r="C66" s="15"/>
      <c r="D66" s="15">
        <v>2707.4991384</v>
      </c>
      <c r="E66" s="15">
        <v>49.874247740000001</v>
      </c>
      <c r="F66" s="15">
        <v>45.884307759999999</v>
      </c>
      <c r="G66" s="15">
        <v>99.659426969999998</v>
      </c>
      <c r="H66" s="15">
        <v>177.2005647</v>
      </c>
      <c r="J66" s="28" t="s">
        <v>431</v>
      </c>
      <c r="K66" s="28">
        <v>0</v>
      </c>
      <c r="L66" s="28">
        <v>1.8708652091896301</v>
      </c>
      <c r="M66" s="28">
        <v>0.16996120698103401</v>
      </c>
      <c r="N66" s="28">
        <v>0.90087037456849395</v>
      </c>
      <c r="O66" s="28">
        <v>0.90087037456849395</v>
      </c>
      <c r="P66" s="28">
        <v>2.67549429223366</v>
      </c>
      <c r="Q66" s="28">
        <v>0</v>
      </c>
      <c r="R66" s="28">
        <v>1.9184208292685601E-4</v>
      </c>
      <c r="S66" s="28">
        <v>9.3664302209582303E-4</v>
      </c>
      <c r="T66" s="28">
        <v>0.435966780729442</v>
      </c>
      <c r="U66" s="28">
        <v>1.82127464740268E-4</v>
      </c>
      <c r="V66" s="28">
        <v>9.3178819197671806E-2</v>
      </c>
      <c r="W66" s="28">
        <v>6.3752846442566803E-3</v>
      </c>
      <c r="X66" s="28">
        <v>3.90744578007793E-3</v>
      </c>
      <c r="Y66" s="28">
        <v>3.9539887687847499</v>
      </c>
      <c r="Z66" s="5">
        <v>6.3090472174914695E-8</v>
      </c>
      <c r="AA66" s="5">
        <v>2.5236515154020301E-7</v>
      </c>
      <c r="AB66" s="28">
        <v>334.27688817606099</v>
      </c>
      <c r="AC66" s="28">
        <v>3.7887718602049199</v>
      </c>
      <c r="AD66" s="28">
        <v>20.218240821883001</v>
      </c>
      <c r="AE66" s="28">
        <v>5.9836344295816097</v>
      </c>
      <c r="AF66" s="28">
        <v>0.54533316798668396</v>
      </c>
      <c r="AG66" s="28">
        <v>14.528978874209701</v>
      </c>
      <c r="AH66" s="28">
        <v>2.2946605819099699</v>
      </c>
      <c r="AI66" s="28">
        <v>16.485747288348001</v>
      </c>
      <c r="AJ66" s="28">
        <v>0.124860050430397</v>
      </c>
      <c r="AK66" s="28">
        <v>2.87702910354668</v>
      </c>
      <c r="AL66" s="28">
        <v>4.0390793352954403E-2</v>
      </c>
      <c r="AM66" s="28">
        <v>0</v>
      </c>
      <c r="AN66" s="28">
        <v>0</v>
      </c>
      <c r="AO66" s="28">
        <v>3.9305102237625098</v>
      </c>
      <c r="AP66" s="28">
        <v>3.9305102237625098</v>
      </c>
      <c r="AQ66" s="28">
        <v>0</v>
      </c>
      <c r="AR66" s="28">
        <v>0</v>
      </c>
      <c r="AS66" s="28">
        <v>0.46995088863076401</v>
      </c>
      <c r="AT66" s="5">
        <v>5.2816644820185497E-7</v>
      </c>
      <c r="AU66" s="5">
        <v>1.0199020368282099E-6</v>
      </c>
      <c r="AV66" s="28">
        <v>20.529587312400398</v>
      </c>
      <c r="AW66" s="28">
        <v>0.58199479534494003</v>
      </c>
      <c r="AX66" s="28">
        <v>9.1002385290210999E-2</v>
      </c>
      <c r="AY66" s="28">
        <v>0</v>
      </c>
      <c r="AZ66" s="28">
        <v>50.258293036738401</v>
      </c>
      <c r="BA66" s="28">
        <v>0.24735691173906099</v>
      </c>
      <c r="BB66" s="28">
        <v>6.5356272425139302E-4</v>
      </c>
      <c r="BC66" s="28">
        <v>4.7927973897275598E-3</v>
      </c>
      <c r="BD66" s="5">
        <v>4.6298737302755202E-5</v>
      </c>
      <c r="BE66" s="5">
        <v>9.40003747857383E-5</v>
      </c>
      <c r="BF66" s="28">
        <v>0</v>
      </c>
      <c r="BG66" s="28">
        <v>0</v>
      </c>
      <c r="BH66" s="28">
        <v>2.8786794354595702</v>
      </c>
      <c r="BI66" s="28">
        <v>0.83860848492865303</v>
      </c>
      <c r="BJ66" s="28">
        <v>1.52659217248962E-2</v>
      </c>
      <c r="BK66" s="28">
        <v>1.4667265331768001E-2</v>
      </c>
      <c r="BL66" s="28">
        <v>170.570141812309</v>
      </c>
      <c r="BM66" s="28">
        <v>2309.5807130849798</v>
      </c>
      <c r="BN66" s="28">
        <v>236.090348583805</v>
      </c>
      <c r="BO66" s="28">
        <v>2566.2006489811802</v>
      </c>
      <c r="BP66" s="28">
        <v>0</v>
      </c>
      <c r="BQ66" s="28">
        <v>3.2897079010345101</v>
      </c>
      <c r="BR66" s="28">
        <v>0</v>
      </c>
      <c r="BS66" s="28">
        <v>0.25715767368287601</v>
      </c>
      <c r="BT66" s="28">
        <v>3.7699634627997501E-4</v>
      </c>
      <c r="BU66" s="28">
        <v>1.25912163009749E-3</v>
      </c>
      <c r="BV66" s="28">
        <v>1.0471532055754799E-3</v>
      </c>
      <c r="BW66" s="28">
        <v>4.9739322409431297E-2</v>
      </c>
      <c r="BX66" s="28">
        <v>2.6209612041645299E-2</v>
      </c>
      <c r="BY66" s="28">
        <v>27.541514094148301</v>
      </c>
      <c r="BZ66" s="28">
        <v>0.254466862878024</v>
      </c>
      <c r="CA66" s="28">
        <v>0.16381505315894701</v>
      </c>
      <c r="CB66" s="28">
        <v>20.218259561170001</v>
      </c>
      <c r="CC66" s="28">
        <v>0.150049908232609</v>
      </c>
      <c r="CD66" s="28">
        <v>0</v>
      </c>
      <c r="CE66" s="5">
        <v>2.73190749406129E-7</v>
      </c>
      <c r="CF66" s="28">
        <v>0.114353758053759</v>
      </c>
      <c r="CG66" s="28">
        <v>47.359659250759201</v>
      </c>
      <c r="CH66" s="28">
        <v>43.570887390554297</v>
      </c>
      <c r="CI66" s="28">
        <v>3.7887718602049199</v>
      </c>
      <c r="CJ66" s="28">
        <v>5.7802976239686499E-2</v>
      </c>
      <c r="CK66" s="28">
        <v>0</v>
      </c>
      <c r="CL66" s="28">
        <v>0.55923130342763505</v>
      </c>
      <c r="CM66" s="28">
        <v>0.134075143438218</v>
      </c>
      <c r="CN66" s="28">
        <v>3.6322487254529099</v>
      </c>
      <c r="CO66" s="28">
        <v>0.75788128110583797</v>
      </c>
      <c r="CP66" s="28">
        <v>0.54532668639803294</v>
      </c>
      <c r="CQ66" s="28">
        <v>14.528994527025899</v>
      </c>
      <c r="CR66" s="28">
        <v>6.2025281895974803E-2</v>
      </c>
      <c r="CS66" s="28">
        <v>0.12944192639869401</v>
      </c>
      <c r="CT66" s="28">
        <v>2.29467404112722</v>
      </c>
      <c r="CU66" s="28">
        <v>4.0560244051654299E-3</v>
      </c>
      <c r="CV66" s="28">
        <v>94.625884863616605</v>
      </c>
      <c r="CW66" s="28">
        <v>41.782802960318797</v>
      </c>
      <c r="CX66" s="28">
        <v>0</v>
      </c>
      <c r="CY66" s="28">
        <v>0</v>
      </c>
      <c r="CZ66" s="28">
        <v>3.4915372047983499</v>
      </c>
      <c r="DA66" s="28">
        <v>0.18715726951252501</v>
      </c>
      <c r="DB66" s="28">
        <v>0</v>
      </c>
      <c r="DC66" s="28">
        <v>168.44148580499001</v>
      </c>
      <c r="DD66" s="28">
        <v>0.17795925020750999</v>
      </c>
      <c r="DE66" s="28">
        <v>5.3643306458958202</v>
      </c>
      <c r="DG66" s="26">
        <f t="shared" ref="DG66:DG78" si="89">BL66/DC66</f>
        <v>1.0126373618538571</v>
      </c>
      <c r="DH66" s="25">
        <f t="shared" ref="DH66:DH78" si="90">(AV66/BO66)</f>
        <v>7.9999930327158755E-3</v>
      </c>
      <c r="DI66" s="25">
        <f t="shared" ref="DI66:DI78" si="91">BI66/CH66</f>
        <v>1.9246991171229952E-2</v>
      </c>
      <c r="DJ66" s="40">
        <f t="shared" ref="DJ66:DJ78" si="92">(AB66-B66)/(B66+1E-50)</f>
        <v>-5.1247317002529616E-2</v>
      </c>
      <c r="DK66" s="40"/>
      <c r="DL66" s="40">
        <f t="shared" ref="DL66:DL78" si="93">(BO66-D66)/(D66+1E-50)</f>
        <v>-5.2187824333831678E-2</v>
      </c>
      <c r="DM66" s="40">
        <f t="shared" ref="DM66:DM78" si="94">(CG66-E66)/(E66+1E-50)</f>
        <v>-5.0418574779305544E-2</v>
      </c>
      <c r="DN66" s="40">
        <f t="shared" ref="DN66:DN78" si="95">(CH66-F66)/(F66+1E-50)</f>
        <v>-5.0418552276001505E-2</v>
      </c>
      <c r="DO66" s="40">
        <f t="shared" ref="DO66:DO78" si="96">(CV66-G66)/(G66+1E-50)</f>
        <v>-5.0507435768205017E-2</v>
      </c>
      <c r="DP66" s="40">
        <f t="shared" ref="DP66:DP78" si="97">(DC66-H66)/(H66+1E-50)</f>
        <v>-4.9430310280551788E-2</v>
      </c>
      <c r="DQ66" s="72">
        <f t="shared" ref="DQ66:DQ78" si="98">(O66/0.00534188-$DC66)/($DC66)</f>
        <v>1.1960183467732558E-3</v>
      </c>
      <c r="DR66" s="72">
        <f t="shared" ref="DR66:DR78" si="99">(M66/0.001009022-$DC66)/($DC66)</f>
        <v>2.4765134677167919E-7</v>
      </c>
      <c r="DS66" s="72">
        <f t="shared" ref="DS66:DS78" si="100">((R66+S66)/0.000025875-$CH66)/($CH66)</f>
        <v>9.6540444126241702E-4</v>
      </c>
      <c r="DT66" s="72">
        <f t="shared" ref="DT66:DT78" si="101">(T66/0.002587844-$DC66)/($DC66)</f>
        <v>1.525402475844769E-4</v>
      </c>
      <c r="DU66" s="72">
        <f t="shared" ref="DU66:DU78" si="102">((U66)/0.00000418-$CH66)/($CH66)</f>
        <v>6.344211089209362E-6</v>
      </c>
      <c r="DV66" s="72">
        <f t="shared" ref="DV66:DV78" si="103">(V66/0.000553181-$DC66)/($DC66)</f>
        <v>2.0352153977672004E-6</v>
      </c>
      <c r="DW66" s="72">
        <f t="shared" ref="DW66:DW78" si="104">((X66+W66)/0.000236-$CH66)/($CH66)</f>
        <v>9.7266372935858267E-8</v>
      </c>
      <c r="DX66" s="72">
        <f t="shared" ref="DX66:DX78" si="105">((AA66+Z66)/0.00000000724-$CH66)/($CH66)</f>
        <v>7.6049547656448811E-6</v>
      </c>
      <c r="DY66" s="72">
        <f t="shared" ref="DY66:DY78" si="106">(AL66/0.000239791-$DC66)/($DC66)</f>
        <v>1.0158337659611214E-6</v>
      </c>
      <c r="DZ66" s="72">
        <f t="shared" ref="DZ66:DZ78" si="107">(AP66/0.02331434-$DC66)/($DC66)</f>
        <v>8.6785460090120644E-4</v>
      </c>
      <c r="EA66" s="72">
        <f t="shared" ref="EA66:EA78" si="108">(AS66/0.00279-$DC66)/($DC66)</f>
        <v>-1.8230917673396181E-6</v>
      </c>
      <c r="EB66" s="72">
        <f t="shared" ref="EB66:EB78" si="109">((AT66+AU66+CE66)/0.0000000418-$CH66)/($CH66)</f>
        <v>-2.1185785791024031E-6</v>
      </c>
      <c r="EC66" s="72">
        <f t="shared" ref="EC66:EC78" si="110">((BB66+BC66)/0.000125-$CH66)/($CH66)</f>
        <v>-1.4869384267325821E-7</v>
      </c>
      <c r="ED66" s="72">
        <f t="shared" ref="ED66:ED78" si="111">((BD66+BE66)/0.00000322-$CH66)/($CH66)</f>
        <v>6.0919566963961022E-6</v>
      </c>
      <c r="EE66" s="72">
        <f t="shared" ref="EE66:EE78" si="112">(BH66/0.017094017-$DC66)/($DC66)</f>
        <v>-2.2997840588330322E-4</v>
      </c>
      <c r="EF66" s="72">
        <f t="shared" ref="EF66:EF78" si="113">((BJ66+BK66)/0.000687-$CH66)/($CH66)</f>
        <v>-4.2029073915757533E-7</v>
      </c>
      <c r="EG66" s="72">
        <f t="shared" ref="EG66:EG78" si="114">(DA66/0.001111111-$DC66)/($DC66)</f>
        <v>4.3694959165786921E-7</v>
      </c>
      <c r="EH66" s="40">
        <f t="shared" ref="EH66:EH78" si="115">(DD66/0.0010565-$DC66)/($DC66)</f>
        <v>4.6103718671815196E-6</v>
      </c>
      <c r="EI66" s="69">
        <f t="shared" ref="EI66:EI78" si="116">(BS66-$DC66*0.001465-$CH66*0.000239007)/(BS66)</f>
        <v>-8.8856395616386375E-5</v>
      </c>
      <c r="EJ66" s="40">
        <f t="shared" ref="EJ66:EJ78" si="117">(BT66/0.00000865-$CH66)/($CH66)</f>
        <v>2.8700914114345198E-4</v>
      </c>
      <c r="EK66" s="40">
        <f t="shared" ref="EK66:EK78" si="118">((BU66)/0.0000288986-$CH66)/($CH66)</f>
        <v>-1.27200129620479E-5</v>
      </c>
      <c r="EL66" s="40">
        <f t="shared" ref="EL66:EL78" si="119">((BV66)/0.0000240332-$CH66)/($CH66)</f>
        <v>5.1136435090253955E-6</v>
      </c>
      <c r="EM66" s="69">
        <f t="shared" ref="EM66:EM78" si="120">(BW66-$DC66*0.000206315-$CH66*0.000343972)/(BW66)</f>
        <v>3.0556924316514314E-6</v>
      </c>
      <c r="EN66" s="40">
        <f t="shared" ref="EN66:EN78" si="121">(SUM(AC66:AH66)-$CG66)/($CG66)</f>
        <v>-8.3435953592211667E-7</v>
      </c>
      <c r="EO66" s="40">
        <f t="shared" ref="EO66:EO78" si="122">(SUM(AD66:AH66)-$CH66)/($CH66)</f>
        <v>-9.0691252105804733E-7</v>
      </c>
    </row>
    <row r="67" spans="1:145" x14ac:dyDescent="0.25">
      <c r="A67" s="17" t="s">
        <v>432</v>
      </c>
      <c r="B67" s="15">
        <v>26.080499979999999</v>
      </c>
      <c r="C67" s="15"/>
      <c r="D67" s="15">
        <v>228.25222606</v>
      </c>
      <c r="E67" s="15">
        <v>4.2345437600000002</v>
      </c>
      <c r="F67" s="15">
        <v>3.89578011</v>
      </c>
      <c r="G67" s="15">
        <v>9.1403737700000001</v>
      </c>
      <c r="H67" s="15">
        <v>12.580286449999999</v>
      </c>
      <c r="J67" s="28" t="s">
        <v>432</v>
      </c>
      <c r="K67" s="28">
        <v>0</v>
      </c>
      <c r="L67" s="28">
        <v>0.139728073260801</v>
      </c>
      <c r="M67" s="28">
        <v>1.26938426402674E-2</v>
      </c>
      <c r="N67" s="28">
        <v>6.7282632432963396E-2</v>
      </c>
      <c r="O67" s="28">
        <v>6.7282632432963396E-2</v>
      </c>
      <c r="P67" s="28">
        <v>0.19982246192893299</v>
      </c>
      <c r="Q67" s="28">
        <v>0</v>
      </c>
      <c r="R67" s="5">
        <v>1.71529930499291E-5</v>
      </c>
      <c r="S67" s="5">
        <v>8.3747872815357298E-5</v>
      </c>
      <c r="T67" s="28">
        <v>3.2560556208660801E-2</v>
      </c>
      <c r="U67" s="5">
        <v>1.6284535300305799E-5</v>
      </c>
      <c r="V67" s="28">
        <v>6.9591816002469199E-3</v>
      </c>
      <c r="W67" s="28">
        <v>5.7003226464282398E-4</v>
      </c>
      <c r="X67" s="28">
        <v>3.4937353461531999E-4</v>
      </c>
      <c r="Y67" s="28">
        <v>0.295308570401627</v>
      </c>
      <c r="Z67" s="5">
        <v>5.6409907571222999E-9</v>
      </c>
      <c r="AA67" s="5">
        <v>2.2564592668529501E-8</v>
      </c>
      <c r="AB67" s="28">
        <v>26.08049579303</v>
      </c>
      <c r="AC67" s="28">
        <v>0.33876309793482001</v>
      </c>
      <c r="AD67" s="28">
        <v>1.8077610961380499</v>
      </c>
      <c r="AE67" s="28">
        <v>0.53501086327485503</v>
      </c>
      <c r="AF67" s="28">
        <v>4.8759592585856201E-2</v>
      </c>
      <c r="AG67" s="28">
        <v>1.2990718761884199</v>
      </c>
      <c r="AH67" s="28">
        <v>0.205171377392703</v>
      </c>
      <c r="AI67" s="28">
        <v>1.2312542764986201</v>
      </c>
      <c r="AJ67" s="28">
        <v>9.32524182569156E-3</v>
      </c>
      <c r="AK67" s="28">
        <v>0.21487476781560499</v>
      </c>
      <c r="AL67" s="28">
        <v>3.0166584897402399E-3</v>
      </c>
      <c r="AM67" s="28">
        <v>0</v>
      </c>
      <c r="AN67" s="28">
        <v>0</v>
      </c>
      <c r="AO67" s="28">
        <v>0.29355480068144801</v>
      </c>
      <c r="AP67" s="28">
        <v>0.29355480068144801</v>
      </c>
      <c r="AQ67" s="28">
        <v>0</v>
      </c>
      <c r="AR67" s="28">
        <v>0</v>
      </c>
      <c r="AS67" s="28">
        <v>3.5099179093569598E-2</v>
      </c>
      <c r="AT67" s="5">
        <v>4.7224617458732201E-8</v>
      </c>
      <c r="AU67" s="5">
        <v>9.1194040094908998E-8</v>
      </c>
      <c r="AV67" s="28">
        <v>1.82601844607219</v>
      </c>
      <c r="AW67" s="28">
        <v>4.3467133629524202E-2</v>
      </c>
      <c r="AX67" s="28">
        <v>6.7966362229975102E-3</v>
      </c>
      <c r="AY67" s="28">
        <v>0</v>
      </c>
      <c r="AZ67" s="28">
        <v>3.7536100437254398</v>
      </c>
      <c r="BA67" s="28">
        <v>1.84741602250919E-2</v>
      </c>
      <c r="BB67" s="5">
        <v>5.8436614362009902E-5</v>
      </c>
      <c r="BC67" s="28">
        <v>4.2853628532217803E-4</v>
      </c>
      <c r="BD67" s="5">
        <v>4.1396311667410699E-6</v>
      </c>
      <c r="BE67" s="5">
        <v>8.4045199160039002E-6</v>
      </c>
      <c r="BF67" s="28">
        <v>0</v>
      </c>
      <c r="BG67" s="28">
        <v>0</v>
      </c>
      <c r="BH67" s="28">
        <v>0.214997842251029</v>
      </c>
      <c r="BI67" s="28">
        <v>7.4981939736657899E-2</v>
      </c>
      <c r="BJ67" s="28">
        <v>1.36496661651151E-3</v>
      </c>
      <c r="BK67" s="28">
        <v>1.3114393536048301E-3</v>
      </c>
      <c r="BL67" s="28">
        <v>12.739252688260899</v>
      </c>
      <c r="BM67" s="28">
        <v>205.426955009176</v>
      </c>
      <c r="BN67" s="28">
        <v>20.999181148277302</v>
      </c>
      <c r="BO67" s="28">
        <v>228.25215460352601</v>
      </c>
      <c r="BP67" s="28">
        <v>0</v>
      </c>
      <c r="BQ67" s="28">
        <v>0.24569576617227901</v>
      </c>
      <c r="BR67" s="28">
        <v>0</v>
      </c>
      <c r="BS67" s="28">
        <v>1.93596329976796E-2</v>
      </c>
      <c r="BT67" s="5">
        <v>3.3708187207680899E-5</v>
      </c>
      <c r="BU67" s="5">
        <v>1.12581439596113E-4</v>
      </c>
      <c r="BV67" s="5">
        <v>9.3629557102465296E-5</v>
      </c>
      <c r="BW67" s="28">
        <v>3.9354784658035599E-3</v>
      </c>
      <c r="BX67" s="28">
        <v>2.3434618076798E-3</v>
      </c>
      <c r="BY67" s="28">
        <v>2.05696817159013</v>
      </c>
      <c r="BZ67" s="28">
        <v>2.27525237961386E-2</v>
      </c>
      <c r="CA67" s="28">
        <v>1.46470636088559E-2</v>
      </c>
      <c r="CB67" s="28">
        <v>1.8077629810898499</v>
      </c>
      <c r="CC67" s="28">
        <v>1.3416377475377101E-2</v>
      </c>
      <c r="CD67" s="28">
        <v>0</v>
      </c>
      <c r="CE67" s="5">
        <v>2.4426419087617099E-8</v>
      </c>
      <c r="CF67" s="5">
        <v>1.02246776567072E-2</v>
      </c>
      <c r="CG67" s="28">
        <v>4.2345417472400797</v>
      </c>
      <c r="CH67" s="28">
        <v>3.8957786493052602</v>
      </c>
      <c r="CI67" s="28">
        <v>0.33876309793482001</v>
      </c>
      <c r="CJ67" s="28">
        <v>5.1683008427167504E-3</v>
      </c>
      <c r="CK67" s="28">
        <v>0</v>
      </c>
      <c r="CL67" s="28">
        <v>5.00022332820758E-2</v>
      </c>
      <c r="CM67" s="28">
        <v>1.19879960537266E-2</v>
      </c>
      <c r="CN67" s="28">
        <v>0.32476818620237302</v>
      </c>
      <c r="CO67" s="28">
        <v>6.7764221079493106E-2</v>
      </c>
      <c r="CP67" s="28">
        <v>4.8758944096297802E-2</v>
      </c>
      <c r="CQ67" s="28">
        <v>1.2990728903145401</v>
      </c>
      <c r="CR67" s="28">
        <v>4.6324014944691501E-3</v>
      </c>
      <c r="CS67" s="28">
        <v>1.15737055837563E-2</v>
      </c>
      <c r="CT67" s="28">
        <v>0.20517242679277001</v>
      </c>
      <c r="CU67" s="5">
        <v>3.6265962289940798E-4</v>
      </c>
      <c r="CV67" s="28">
        <v>9.1403721886936005</v>
      </c>
      <c r="CW67" s="28">
        <v>3.1205887050701899</v>
      </c>
      <c r="CX67" s="28">
        <v>0</v>
      </c>
      <c r="CY67" s="28">
        <v>0</v>
      </c>
      <c r="CZ67" s="28">
        <v>0.26077029941830998</v>
      </c>
      <c r="DA67" s="28">
        <v>1.39780785596904E-2</v>
      </c>
      <c r="DB67" s="28">
        <v>0</v>
      </c>
      <c r="DC67" s="28">
        <v>12.5802799429002</v>
      </c>
      <c r="DD67" s="28">
        <v>1.3291133135711E-2</v>
      </c>
      <c r="DE67" s="28">
        <v>0.40064068439954298</v>
      </c>
      <c r="DG67" s="26">
        <f t="shared" si="89"/>
        <v>1.0126366619886242</v>
      </c>
      <c r="DH67" s="25">
        <f t="shared" si="90"/>
        <v>8.0000052978425728E-3</v>
      </c>
      <c r="DI67" s="25">
        <f t="shared" si="91"/>
        <v>1.9246971269794688E-2</v>
      </c>
      <c r="DJ67" s="40">
        <f t="shared" si="92"/>
        <v>-1.6054025046929677E-7</v>
      </c>
      <c r="DK67" s="40"/>
      <c r="DL67" s="40">
        <f t="shared" si="93"/>
        <v>-3.1305926440623192E-7</v>
      </c>
      <c r="DM67" s="40">
        <f t="shared" si="94"/>
        <v>-4.7531919247685062E-7</v>
      </c>
      <c r="DN67" s="40">
        <f t="shared" si="95"/>
        <v>-3.7494280954935727E-7</v>
      </c>
      <c r="DO67" s="40">
        <f t="shared" si="96"/>
        <v>-1.7300237817305746E-7</v>
      </c>
      <c r="DP67" s="40">
        <f t="shared" si="97"/>
        <v>-5.172457579004827E-7</v>
      </c>
      <c r="DQ67" s="72">
        <f t="shared" si="98"/>
        <v>1.1946995391660322E-3</v>
      </c>
      <c r="DR67" s="72">
        <f t="shared" si="99"/>
        <v>4.9954959206296575E-6</v>
      </c>
      <c r="DS67" s="72">
        <f t="shared" si="100"/>
        <v>9.6815621202809947E-4</v>
      </c>
      <c r="DT67" s="72">
        <f t="shared" si="101"/>
        <v>1.460335737011924E-4</v>
      </c>
      <c r="DU67" s="72">
        <f t="shared" si="102"/>
        <v>1.1087096328867086E-5</v>
      </c>
      <c r="DV67" s="72">
        <f t="shared" si="103"/>
        <v>1.4026314724658717E-6</v>
      </c>
      <c r="DW67" s="72">
        <f t="shared" si="104"/>
        <v>2.216678012984385E-6</v>
      </c>
      <c r="DX67" s="72">
        <f t="shared" si="105"/>
        <v>5.1764728743432143E-6</v>
      </c>
      <c r="DY67" s="72">
        <f t="shared" si="106"/>
        <v>6.822811648972814E-6</v>
      </c>
      <c r="DZ67" s="72">
        <f t="shared" si="107"/>
        <v>8.6558471801002576E-4</v>
      </c>
      <c r="EA67" s="72">
        <f t="shared" si="108"/>
        <v>5.642695946370486E-6</v>
      </c>
      <c r="EB67" s="72">
        <f t="shared" si="109"/>
        <v>9.3899962359385785E-6</v>
      </c>
      <c r="EC67" s="72">
        <f t="shared" si="110"/>
        <v>1.1674606420895807E-6</v>
      </c>
      <c r="ED67" s="72">
        <f t="shared" si="111"/>
        <v>-2.0420894574535289E-5</v>
      </c>
      <c r="EE67" s="72">
        <f t="shared" si="112"/>
        <v>-2.31004560521454E-4</v>
      </c>
      <c r="EF67" s="72">
        <f t="shared" si="113"/>
        <v>2.2560319009689085E-6</v>
      </c>
      <c r="EG67" s="72">
        <f t="shared" si="114"/>
        <v>-6.3441765046580394E-7</v>
      </c>
      <c r="EH67" s="40">
        <f t="shared" si="115"/>
        <v>5.069272709756568E-6</v>
      </c>
      <c r="EI67" s="69">
        <f t="shared" si="116"/>
        <v>-8.24130449107469E-5</v>
      </c>
      <c r="EJ67" s="40">
        <f t="shared" si="117"/>
        <v>2.8790288641401135E-4</v>
      </c>
      <c r="EK67" s="40">
        <f t="shared" si="118"/>
        <v>-9.8530252787232204E-6</v>
      </c>
      <c r="EL67" s="40">
        <f t="shared" si="119"/>
        <v>1.6337714507502731E-5</v>
      </c>
      <c r="EM67" s="69">
        <f t="shared" si="120"/>
        <v>-1.5440098389960365E-5</v>
      </c>
      <c r="EN67" s="40">
        <f t="shared" si="121"/>
        <v>-9.0770751707051683E-7</v>
      </c>
      <c r="EO67" s="40">
        <f t="shared" si="122"/>
        <v>-9.8663854449029746E-7</v>
      </c>
    </row>
    <row r="68" spans="1:145" x14ac:dyDescent="0.25">
      <c r="A68" s="17" t="s">
        <v>433</v>
      </c>
      <c r="B68" s="15">
        <v>1607.6002699999999</v>
      </c>
      <c r="C68" s="15"/>
      <c r="D68" s="15">
        <v>12554.06005</v>
      </c>
      <c r="E68" s="15">
        <v>240.70262717</v>
      </c>
      <c r="F68" s="15">
        <v>221.44641720000001</v>
      </c>
      <c r="G68" s="15">
        <v>503.86012027999999</v>
      </c>
      <c r="H68" s="15">
        <v>773.06660285999999</v>
      </c>
      <c r="J68" s="28" t="s">
        <v>433</v>
      </c>
      <c r="K68" s="28">
        <v>0</v>
      </c>
      <c r="L68" s="28">
        <v>8.4849130545258102</v>
      </c>
      <c r="M68" s="28">
        <v>0.77459885930190597</v>
      </c>
      <c r="N68" s="28">
        <v>4.1057149455129798</v>
      </c>
      <c r="O68" s="28">
        <v>4.1057149455129798</v>
      </c>
      <c r="P68" s="28">
        <v>12.134124052977</v>
      </c>
      <c r="Q68" s="28">
        <v>0</v>
      </c>
      <c r="R68" s="28">
        <v>9.6842375039269801E-4</v>
      </c>
      <c r="S68" s="28">
        <v>4.72819369808804E-3</v>
      </c>
      <c r="T68" s="28">
        <v>1.9869183320775801</v>
      </c>
      <c r="U68" s="28">
        <v>9.1937271369345796E-4</v>
      </c>
      <c r="V68" s="28">
        <v>0.42466313206871797</v>
      </c>
      <c r="W68" s="28">
        <v>3.2182528370729199E-2</v>
      </c>
      <c r="X68" s="28">
        <v>1.9724802548542999E-2</v>
      </c>
      <c r="Y68" s="28">
        <v>18.018226001973101</v>
      </c>
      <c r="Z68" s="5">
        <v>3.1847958244459398E-7</v>
      </c>
      <c r="AA68" s="5">
        <v>1.27392097532476E-6</v>
      </c>
      <c r="AB68" s="28">
        <v>1596.23628168455</v>
      </c>
      <c r="AC68" s="28">
        <v>19.1257640944239</v>
      </c>
      <c r="AD68" s="28">
        <v>95.628916262945097</v>
      </c>
      <c r="AE68" s="28">
        <v>34.221835347806604</v>
      </c>
      <c r="AF68" s="28">
        <v>2.5480365085401502</v>
      </c>
      <c r="AG68" s="28">
        <v>74.849186329139002</v>
      </c>
      <c r="AH68" s="28">
        <v>12.698111079878901</v>
      </c>
      <c r="AI68" s="28">
        <v>74.767459776120603</v>
      </c>
      <c r="AJ68" s="28">
        <v>0.56627502212999503</v>
      </c>
      <c r="AK68" s="28">
        <v>13.0481135590866</v>
      </c>
      <c r="AL68" s="28">
        <v>0.18408132245407499</v>
      </c>
      <c r="AM68" s="28">
        <v>0</v>
      </c>
      <c r="AN68" s="28">
        <v>0</v>
      </c>
      <c r="AO68" s="28">
        <v>17.913311986022698</v>
      </c>
      <c r="AP68" s="28">
        <v>17.913311986022698</v>
      </c>
      <c r="AQ68" s="28">
        <v>0</v>
      </c>
      <c r="AR68" s="28">
        <v>0</v>
      </c>
      <c r="AS68" s="28">
        <v>2.1418101694803102</v>
      </c>
      <c r="AT68" s="5">
        <v>2.6661973897275599E-6</v>
      </c>
      <c r="AU68" s="5">
        <v>5.1485087279882197E-6</v>
      </c>
      <c r="AV68" s="28">
        <v>99.689575775613605</v>
      </c>
      <c r="AW68" s="28">
        <v>2.6395043061338002</v>
      </c>
      <c r="AX68" s="28">
        <v>0.412722290966891</v>
      </c>
      <c r="AY68" s="28">
        <v>0</v>
      </c>
      <c r="AZ68" s="28">
        <v>229.80259956276799</v>
      </c>
      <c r="BA68" s="28">
        <v>1.1218339355699201</v>
      </c>
      <c r="BB68" s="28">
        <v>3.2991879274899801E-3</v>
      </c>
      <c r="BC68" s="28">
        <v>2.4194029883650998E-2</v>
      </c>
      <c r="BD68" s="28">
        <v>2.33714622706504E-4</v>
      </c>
      <c r="BE68" s="28">
        <v>4.7451445956447701E-4</v>
      </c>
      <c r="BF68" s="28">
        <v>0</v>
      </c>
      <c r="BG68" s="28">
        <v>0</v>
      </c>
      <c r="BH68" s="28">
        <v>13.1195762344764</v>
      </c>
      <c r="BI68" s="28">
        <v>4.2333186615739899</v>
      </c>
      <c r="BJ68" s="28">
        <v>7.7062560558210202E-2</v>
      </c>
      <c r="BK68" s="28">
        <v>7.4040448199650499E-2</v>
      </c>
      <c r="BL68" s="28">
        <v>777.32931981900003</v>
      </c>
      <c r="BM68" s="28">
        <v>11215.079736547599</v>
      </c>
      <c r="BN68" s="28">
        <v>1146.4305296053101</v>
      </c>
      <c r="BO68" s="28">
        <v>12461.199841928499</v>
      </c>
      <c r="BP68" s="28">
        <v>0</v>
      </c>
      <c r="BQ68" s="28">
        <v>14.919768525714099</v>
      </c>
      <c r="BR68" s="28">
        <v>0</v>
      </c>
      <c r="BS68" s="28">
        <v>1.17710071793515</v>
      </c>
      <c r="BT68" s="28">
        <v>1.9030485733339899E-3</v>
      </c>
      <c r="BU68" s="28">
        <v>6.3561520968710801E-3</v>
      </c>
      <c r="BV68" s="28">
        <v>5.2860130623852896E-3</v>
      </c>
      <c r="BW68" s="28">
        <v>0.23403811041849201</v>
      </c>
      <c r="BX68" s="28">
        <v>0.122462562762832</v>
      </c>
      <c r="BY68" s="28">
        <v>124.908562026488</v>
      </c>
      <c r="BZ68" s="28">
        <v>1.5019537360075299</v>
      </c>
      <c r="CA68" s="28">
        <v>0.76541428705280601</v>
      </c>
      <c r="CB68" s="28">
        <v>95.628987141542197</v>
      </c>
      <c r="CC68" s="28">
        <v>0.71386364412991798</v>
      </c>
      <c r="CD68" s="28">
        <v>0</v>
      </c>
      <c r="CE68" s="5">
        <v>1.3790649095829401E-6</v>
      </c>
      <c r="CF68" s="28">
        <v>0.53431132569431805</v>
      </c>
      <c r="CG68" s="28">
        <v>239.07201266224601</v>
      </c>
      <c r="CH68" s="28">
        <v>219.94624856782201</v>
      </c>
      <c r="CI68" s="28">
        <v>19.1257640944239</v>
      </c>
      <c r="CJ68" s="28">
        <v>0.32462812987428102</v>
      </c>
      <c r="CK68" s="28">
        <v>0</v>
      </c>
      <c r="CL68" s="28">
        <v>6.6974791249855201</v>
      </c>
      <c r="CM68" s="28">
        <v>0.626458362957941</v>
      </c>
      <c r="CN68" s="28">
        <v>18.712314908204998</v>
      </c>
      <c r="CO68" s="28">
        <v>3.54114860805679</v>
      </c>
      <c r="CP68" s="28">
        <v>2.5480070768365799</v>
      </c>
      <c r="CQ68" s="28">
        <v>74.849250152945601</v>
      </c>
      <c r="CR68" s="28">
        <v>0.281301497575907</v>
      </c>
      <c r="CS68" s="28">
        <v>0.66051716022641405</v>
      </c>
      <c r="CT68" s="28">
        <v>12.698179643622799</v>
      </c>
      <c r="CU68" s="28">
        <v>2.12727029216753E-2</v>
      </c>
      <c r="CV68" s="28">
        <v>500.520861345811</v>
      </c>
      <c r="CW68" s="28">
        <v>190.91536556761801</v>
      </c>
      <c r="CX68" s="28">
        <v>0</v>
      </c>
      <c r="CY68" s="28">
        <v>0</v>
      </c>
      <c r="CZ68" s="28">
        <v>15.8351236917718</v>
      </c>
      <c r="DA68" s="28">
        <v>0.852968349740439</v>
      </c>
      <c r="DB68" s="28">
        <v>0</v>
      </c>
      <c r="DC68" s="28">
        <v>767.67292007694095</v>
      </c>
      <c r="DD68" s="28">
        <v>0.81105112104917898</v>
      </c>
      <c r="DE68" s="28">
        <v>24.328787245434999</v>
      </c>
      <c r="DG68" s="26">
        <f t="shared" si="89"/>
        <v>1.0125787942879256</v>
      </c>
      <c r="DH68" s="25">
        <f t="shared" si="90"/>
        <v>7.9999981574956931E-3</v>
      </c>
      <c r="DI68" s="25">
        <f t="shared" si="91"/>
        <v>1.9247060084630702E-2</v>
      </c>
      <c r="DJ68" s="40">
        <f t="shared" si="92"/>
        <v>-7.0689141620073805E-3</v>
      </c>
      <c r="DK68" s="40"/>
      <c r="DL68" s="40">
        <f t="shared" si="93"/>
        <v>-7.3968268195037743E-3</v>
      </c>
      <c r="DM68" s="40">
        <f t="shared" si="94"/>
        <v>-6.7743943093830153E-3</v>
      </c>
      <c r="DN68" s="40">
        <f t="shared" si="95"/>
        <v>-6.7744091376430848E-3</v>
      </c>
      <c r="DO68" s="40">
        <f t="shared" si="96"/>
        <v>-6.6273531081073285E-3</v>
      </c>
      <c r="DP68" s="40">
        <f t="shared" si="97"/>
        <v>-6.9769962421152663E-3</v>
      </c>
      <c r="DQ68" s="72">
        <f t="shared" si="98"/>
        <v>1.1944760442373561E-3</v>
      </c>
      <c r="DR68" s="72">
        <f t="shared" si="99"/>
        <v>-7.5651662972314632E-9</v>
      </c>
      <c r="DS68" s="72">
        <f t="shared" si="100"/>
        <v>9.6787227454069329E-4</v>
      </c>
      <c r="DT68" s="72">
        <f t="shared" si="101"/>
        <v>1.5129830207548644E-4</v>
      </c>
      <c r="DU68" s="72">
        <f t="shared" si="102"/>
        <v>-2.833793755572254E-6</v>
      </c>
      <c r="DV68" s="72">
        <f t="shared" si="103"/>
        <v>2.4924939179839293E-6</v>
      </c>
      <c r="DW68" s="72">
        <f t="shared" si="104"/>
        <v>3.1319798217091517E-7</v>
      </c>
      <c r="DX68" s="72">
        <f t="shared" si="105"/>
        <v>-6.4567895553830055E-6</v>
      </c>
      <c r="DY68" s="72">
        <f t="shared" si="106"/>
        <v>1.4410820391325869E-6</v>
      </c>
      <c r="DZ68" s="72">
        <f t="shared" si="107"/>
        <v>8.6739875441528569E-4</v>
      </c>
      <c r="EA68" s="72">
        <f t="shared" si="108"/>
        <v>1.2711066294480779E-6</v>
      </c>
      <c r="EB68" s="72">
        <f t="shared" si="109"/>
        <v>1.9401395047925103E-6</v>
      </c>
      <c r="EC68" s="72">
        <f t="shared" si="110"/>
        <v>-2.3009198724523727E-6</v>
      </c>
      <c r="ED68" s="72">
        <f t="shared" si="111"/>
        <v>3.0525281260788047E-6</v>
      </c>
      <c r="EE68" s="72">
        <f t="shared" si="112"/>
        <v>-2.3148678844895021E-4</v>
      </c>
      <c r="EF68" s="72">
        <f t="shared" si="113"/>
        <v>-4.2360642875515092E-7</v>
      </c>
      <c r="EG68" s="72">
        <f t="shared" si="114"/>
        <v>-1.7306112432823695E-6</v>
      </c>
      <c r="EH68" s="40">
        <f t="shared" si="115"/>
        <v>5.7715411345853761E-6</v>
      </c>
      <c r="EI68" s="69">
        <f t="shared" si="116"/>
        <v>-9.2433049576874521E-5</v>
      </c>
      <c r="EJ68" s="40">
        <f t="shared" si="117"/>
        <v>2.6991524928776016E-4</v>
      </c>
      <c r="EK68" s="40">
        <f t="shared" si="118"/>
        <v>2.1141780788656185E-6</v>
      </c>
      <c r="EL68" s="40">
        <f t="shared" si="119"/>
        <v>1.6672400280288685E-7</v>
      </c>
      <c r="EM68" s="69">
        <f t="shared" si="120"/>
        <v>1.3711461201272721E-6</v>
      </c>
      <c r="EN68" s="40">
        <f t="shared" si="121"/>
        <v>-6.8196820925562245E-7</v>
      </c>
      <c r="EO68" s="40">
        <f t="shared" si="122"/>
        <v>-7.4126980253745113E-7</v>
      </c>
    </row>
    <row r="69" spans="1:145" x14ac:dyDescent="0.25">
      <c r="A69" s="17" t="s">
        <v>434</v>
      </c>
      <c r="B69" s="15">
        <v>96.066888579999997</v>
      </c>
      <c r="C69" s="15"/>
      <c r="D69" s="15">
        <v>733.06430227999999</v>
      </c>
      <c r="E69" s="15">
        <v>16.746306919999999</v>
      </c>
      <c r="F69" s="15">
        <v>15.40660242</v>
      </c>
      <c r="G69" s="15">
        <v>36.820750330000003</v>
      </c>
      <c r="H69" s="15">
        <v>47.59963801</v>
      </c>
      <c r="J69" s="28" t="s">
        <v>434</v>
      </c>
      <c r="K69" s="28">
        <v>0</v>
      </c>
      <c r="L69" s="28">
        <v>0.52868485554798605</v>
      </c>
      <c r="M69" s="28">
        <v>4.8028990984628199E-2</v>
      </c>
      <c r="N69" s="28">
        <v>0.25457572570088699</v>
      </c>
      <c r="O69" s="28">
        <v>0.25457572570088699</v>
      </c>
      <c r="P69" s="28">
        <v>0.75606309900957303</v>
      </c>
      <c r="Q69" s="28">
        <v>0</v>
      </c>
      <c r="R69" s="5">
        <v>6.7835149390697597E-5</v>
      </c>
      <c r="S69" s="28">
        <v>3.3119562162072701E-4</v>
      </c>
      <c r="T69" s="28">
        <v>0.123198939920765</v>
      </c>
      <c r="U69" s="5">
        <v>6.4399717540303302E-5</v>
      </c>
      <c r="V69" s="28">
        <v>2.6331215186670798E-2</v>
      </c>
      <c r="W69" s="28">
        <v>2.2542941075965701E-3</v>
      </c>
      <c r="X69" s="28">
        <v>1.3816642691402499E-3</v>
      </c>
      <c r="Y69" s="28">
        <v>1.11734874359915</v>
      </c>
      <c r="Z69" s="5">
        <v>2.2308768332809701E-8</v>
      </c>
      <c r="AA69" s="5">
        <v>8.9235778810275603E-8</v>
      </c>
      <c r="AB69" s="28">
        <v>96.066872357898305</v>
      </c>
      <c r="AC69" s="28">
        <v>1.33970350038856</v>
      </c>
      <c r="AD69" s="28">
        <v>7.1491392604595401</v>
      </c>
      <c r="AE69" s="28">
        <v>2.1158029508865299</v>
      </c>
      <c r="AF69" s="28">
        <v>0.19282889377580001</v>
      </c>
      <c r="AG69" s="28">
        <v>5.1374235685113803</v>
      </c>
      <c r="AH69" s="28">
        <v>0.81138872446083099</v>
      </c>
      <c r="AI69" s="28">
        <v>4.6586689421551197</v>
      </c>
      <c r="AJ69" s="28">
        <v>3.5283989488582801E-2</v>
      </c>
      <c r="AK69" s="28">
        <v>0.81301242487805603</v>
      </c>
      <c r="AL69" s="28">
        <v>1.1413933806941201E-2</v>
      </c>
      <c r="AM69" s="28">
        <v>0</v>
      </c>
      <c r="AN69" s="28">
        <v>0</v>
      </c>
      <c r="AO69" s="28">
        <v>1.11071419534934</v>
      </c>
      <c r="AP69" s="28">
        <v>1.11071419534934</v>
      </c>
      <c r="AQ69" s="28">
        <v>0</v>
      </c>
      <c r="AR69" s="28">
        <v>0</v>
      </c>
      <c r="AS69" s="28">
        <v>0.13280283879528401</v>
      </c>
      <c r="AT69" s="5">
        <v>1.8676071378053999E-7</v>
      </c>
      <c r="AU69" s="5">
        <v>3.6063790610514898E-7</v>
      </c>
      <c r="AV69" s="28">
        <v>5.8645167435528496</v>
      </c>
      <c r="AW69" s="28">
        <v>0.16446466712302299</v>
      </c>
      <c r="AX69" s="28">
        <v>2.57161995180696E-2</v>
      </c>
      <c r="AY69" s="28">
        <v>0</v>
      </c>
      <c r="AZ69" s="28">
        <v>14.202418202654201</v>
      </c>
      <c r="BA69" s="28">
        <v>6.9900304418613501E-2</v>
      </c>
      <c r="BB69" s="28">
        <v>2.31098728484267E-4</v>
      </c>
      <c r="BC69" s="28">
        <v>1.6947248907334201E-3</v>
      </c>
      <c r="BD69" s="5">
        <v>1.6371092996467101E-5</v>
      </c>
      <c r="BE69" s="5">
        <v>3.3237674785187098E-5</v>
      </c>
      <c r="BF69" s="28">
        <v>0</v>
      </c>
      <c r="BG69" s="28">
        <v>0</v>
      </c>
      <c r="BH69" s="28">
        <v>0.81348142208188001</v>
      </c>
      <c r="BI69" s="28">
        <v>0.296530813450398</v>
      </c>
      <c r="BJ69" s="28">
        <v>5.3980055887167403E-3</v>
      </c>
      <c r="BK69" s="28">
        <v>5.1863227456362196E-3</v>
      </c>
      <c r="BL69" s="28">
        <v>48.201127774378897</v>
      </c>
      <c r="BM69" s="28">
        <v>659.75766398253904</v>
      </c>
      <c r="BN69" s="28">
        <v>67.441903735180802</v>
      </c>
      <c r="BO69" s="28">
        <v>733.06408446127296</v>
      </c>
      <c r="BP69" s="28">
        <v>0</v>
      </c>
      <c r="BQ69" s="28">
        <v>0.929633546079355</v>
      </c>
      <c r="BR69" s="28">
        <v>0</v>
      </c>
      <c r="BS69" s="28">
        <v>7.3409026934969104E-2</v>
      </c>
      <c r="BT69" s="5">
        <v>1.33304417511312E-4</v>
      </c>
      <c r="BU69" s="28">
        <v>4.4522613579369103E-4</v>
      </c>
      <c r="BV69" s="28">
        <v>3.7027088410853298E-4</v>
      </c>
      <c r="BW69" s="28">
        <v>1.5119964814233E-2</v>
      </c>
      <c r="BX69" s="28">
        <v>9.2676741789161007E-3</v>
      </c>
      <c r="BY69" s="28">
        <v>7.7829133970469</v>
      </c>
      <c r="BZ69" s="28">
        <v>8.9978984440880205E-2</v>
      </c>
      <c r="CA69" s="28">
        <v>5.7924793730054998E-2</v>
      </c>
      <c r="CB69" s="28">
        <v>7.1491459845566201</v>
      </c>
      <c r="CC69" s="28">
        <v>5.3057508666920099E-2</v>
      </c>
      <c r="CD69" s="28">
        <v>0</v>
      </c>
      <c r="CE69" s="5">
        <v>9.6599006817793395E-8</v>
      </c>
      <c r="CF69" s="28">
        <v>4.0435314737346802E-2</v>
      </c>
      <c r="CG69" s="28">
        <v>16.746303041937399</v>
      </c>
      <c r="CH69" s="28">
        <v>15.4065995415488</v>
      </c>
      <c r="CI69" s="28">
        <v>1.33970350038856</v>
      </c>
      <c r="CJ69" s="28">
        <v>2.0439065901662799E-2</v>
      </c>
      <c r="CK69" s="28">
        <v>0</v>
      </c>
      <c r="CL69" s="28">
        <v>0.197743624508782</v>
      </c>
      <c r="CM69" s="28">
        <v>4.7408760065477201E-2</v>
      </c>
      <c r="CN69" s="28">
        <v>1.28435801958806</v>
      </c>
      <c r="CO69" s="28">
        <v>0.26798547154108499</v>
      </c>
      <c r="CP69" s="28">
        <v>0.19282674426936</v>
      </c>
      <c r="CQ69" s="28">
        <v>5.1374294107596503</v>
      </c>
      <c r="CR69" s="28">
        <v>1.7527623494656499E-2</v>
      </c>
      <c r="CS69" s="28">
        <v>4.5770413972894199E-2</v>
      </c>
      <c r="CT69" s="28">
        <v>0.81139356360609904</v>
      </c>
      <c r="CU69" s="5">
        <v>1.43420702502797E-3</v>
      </c>
      <c r="CV69" s="28">
        <v>36.820752018607003</v>
      </c>
      <c r="CW69" s="28">
        <v>11.8073160064187</v>
      </c>
      <c r="CX69" s="28">
        <v>0</v>
      </c>
      <c r="CY69" s="28">
        <v>0</v>
      </c>
      <c r="CZ69" s="28">
        <v>0.98666728142661098</v>
      </c>
      <c r="DA69" s="28">
        <v>5.2888468423882701E-2</v>
      </c>
      <c r="DB69" s="28">
        <v>0</v>
      </c>
      <c r="DC69" s="28">
        <v>47.599623230101898</v>
      </c>
      <c r="DD69" s="28">
        <v>5.02892330048446E-2</v>
      </c>
      <c r="DE69" s="28">
        <v>1.51589508902814</v>
      </c>
      <c r="DG69" s="26">
        <f t="shared" si="89"/>
        <v>1.0126367501139506</v>
      </c>
      <c r="DH69" s="25">
        <f t="shared" si="90"/>
        <v>8.0000055491228558E-3</v>
      </c>
      <c r="DI69" s="25">
        <f t="shared" si="91"/>
        <v>1.9246999485558657E-2</v>
      </c>
      <c r="DJ69" s="40">
        <f t="shared" si="92"/>
        <v>-1.6886256994423074E-7</v>
      </c>
      <c r="DK69" s="40"/>
      <c r="DL69" s="40">
        <f t="shared" si="93"/>
        <v>-2.9713454380460796E-7</v>
      </c>
      <c r="DM69" s="40">
        <f t="shared" si="94"/>
        <v>-2.3157718405999144E-7</v>
      </c>
      <c r="DN69" s="40">
        <f t="shared" si="95"/>
        <v>-1.8683231523678467E-7</v>
      </c>
      <c r="DO69" s="40">
        <f t="shared" si="96"/>
        <v>4.5860200698563662E-8</v>
      </c>
      <c r="DP69" s="40">
        <f t="shared" si="97"/>
        <v>-3.1050442229687539E-7</v>
      </c>
      <c r="DQ69" s="72">
        <f t="shared" si="98"/>
        <v>1.1965571838639302E-3</v>
      </c>
      <c r="DR69" s="72">
        <f t="shared" si="99"/>
        <v>-1.5833381820642792E-6</v>
      </c>
      <c r="DS69" s="72">
        <f t="shared" si="100"/>
        <v>9.6578945382279162E-4</v>
      </c>
      <c r="DT69" s="72">
        <f t="shared" si="101"/>
        <v>1.5051536266119553E-4</v>
      </c>
      <c r="DU69" s="72">
        <f t="shared" si="102"/>
        <v>2.0412651278488419E-6</v>
      </c>
      <c r="DV69" s="72">
        <f t="shared" si="103"/>
        <v>3.0414935954923489E-7</v>
      </c>
      <c r="DW69" s="72">
        <f t="shared" si="104"/>
        <v>2.4338329176786234E-7</v>
      </c>
      <c r="DX69" s="72">
        <f t="shared" si="105"/>
        <v>6.8714030249578477E-6</v>
      </c>
      <c r="DY69" s="72">
        <f t="shared" si="106"/>
        <v>-2.4046890954965951E-6</v>
      </c>
      <c r="DZ69" s="72">
        <f t="shared" si="107"/>
        <v>8.6541311322255979E-4</v>
      </c>
      <c r="EA69" s="72">
        <f t="shared" si="108"/>
        <v>-8.2842061315997403E-7</v>
      </c>
      <c r="EB69" s="72">
        <f t="shared" si="109"/>
        <v>2.7420467273018969E-6</v>
      </c>
      <c r="EC69" s="72">
        <f t="shared" si="110"/>
        <v>-6.872254501144467E-7</v>
      </c>
      <c r="ED69" s="72">
        <f t="shared" si="111"/>
        <v>-9.7308894578555537E-6</v>
      </c>
      <c r="EE69" s="72">
        <f t="shared" si="112"/>
        <v>-2.3024922952198459E-4</v>
      </c>
      <c r="EF69" s="72">
        <f t="shared" si="113"/>
        <v>-5.2442516713418954E-7</v>
      </c>
      <c r="EG69" s="72">
        <f t="shared" si="114"/>
        <v>6.5365121797465789E-8</v>
      </c>
      <c r="EH69" s="40">
        <f t="shared" si="115"/>
        <v>4.5946873674995316E-6</v>
      </c>
      <c r="EI69" s="69">
        <f t="shared" si="116"/>
        <v>-9.1354347511808128E-5</v>
      </c>
      <c r="EJ69" s="40">
        <f t="shared" si="117"/>
        <v>2.8012525842454456E-4</v>
      </c>
      <c r="EK69" s="40">
        <f t="shared" si="118"/>
        <v>-6.7868819015657338E-6</v>
      </c>
      <c r="EL69" s="40">
        <f t="shared" si="119"/>
        <v>2.6899475609272114E-6</v>
      </c>
      <c r="EM69" s="69">
        <f t="shared" si="120"/>
        <v>6.4087509607107364E-7</v>
      </c>
      <c r="EN69" s="40">
        <f t="shared" si="121"/>
        <v>-9.6400111221197869E-7</v>
      </c>
      <c r="EO69" s="40">
        <f t="shared" si="122"/>
        <v>-1.0478272427003974E-6</v>
      </c>
    </row>
    <row r="70" spans="1:145" x14ac:dyDescent="0.25">
      <c r="A70" s="17" t="s">
        <v>435</v>
      </c>
      <c r="B70" s="15">
        <v>2043.8056260999999</v>
      </c>
      <c r="C70" s="15"/>
      <c r="D70" s="15">
        <v>16657.953432999999</v>
      </c>
      <c r="E70" s="15">
        <v>297.88323333</v>
      </c>
      <c r="F70" s="15">
        <v>274.05257405999998</v>
      </c>
      <c r="G70" s="15">
        <v>616.85741041999995</v>
      </c>
      <c r="H70" s="15">
        <v>985.85589875999995</v>
      </c>
      <c r="J70" s="28" t="s">
        <v>435</v>
      </c>
      <c r="K70" s="28">
        <v>0</v>
      </c>
      <c r="L70" s="28">
        <v>10.944042390196</v>
      </c>
      <c r="M70" s="28">
        <v>0.99423201350672696</v>
      </c>
      <c r="N70" s="28">
        <v>5.2698803804427898</v>
      </c>
      <c r="O70" s="28">
        <v>5.2698803804427898</v>
      </c>
      <c r="P70" s="28">
        <v>15.6509205691231</v>
      </c>
      <c r="Q70" s="28">
        <v>0</v>
      </c>
      <c r="R70" s="28">
        <v>1.20607439496905E-3</v>
      </c>
      <c r="S70" s="28">
        <v>5.8885036679398404E-3</v>
      </c>
      <c r="T70" s="28">
        <v>2.5503085743820701</v>
      </c>
      <c r="U70" s="28">
        <v>1.14500986059072E-3</v>
      </c>
      <c r="V70" s="28">
        <v>0.54507520675848897</v>
      </c>
      <c r="W70" s="28">
        <v>4.0080161157867403E-2</v>
      </c>
      <c r="X70" s="28">
        <v>2.4565342240006099E-2</v>
      </c>
      <c r="Y70" s="28">
        <v>23.129954479405999</v>
      </c>
      <c r="Z70" s="5">
        <v>3.9663916400734099E-7</v>
      </c>
      <c r="AA70" s="5">
        <v>1.5865451919950099E-6</v>
      </c>
      <c r="AB70" s="28">
        <v>2042.7944430298101</v>
      </c>
      <c r="AC70" s="28">
        <v>23.819275671445101</v>
      </c>
      <c r="AD70" s="28">
        <v>127.075463880024</v>
      </c>
      <c r="AE70" s="28">
        <v>37.6385486973439</v>
      </c>
      <c r="AF70" s="28">
        <v>3.4273579258916298</v>
      </c>
      <c r="AG70" s="28">
        <v>91.348661959798605</v>
      </c>
      <c r="AH70" s="28">
        <v>14.431751186362201</v>
      </c>
      <c r="AI70" s="28">
        <v>96.4369021177598</v>
      </c>
      <c r="AJ70" s="28">
        <v>0.73039504705434899</v>
      </c>
      <c r="AK70" s="28">
        <v>16.8297395106731</v>
      </c>
      <c r="AL70" s="28">
        <v>0.236277086630621</v>
      </c>
      <c r="AM70" s="28">
        <v>0</v>
      </c>
      <c r="AN70" s="28">
        <v>0</v>
      </c>
      <c r="AO70" s="28">
        <v>22.992491789877398</v>
      </c>
      <c r="AP70" s="28">
        <v>22.992491789877398</v>
      </c>
      <c r="AQ70" s="28">
        <v>0</v>
      </c>
      <c r="AR70" s="28">
        <v>0</v>
      </c>
      <c r="AS70" s="28">
        <v>2.7491147758726102</v>
      </c>
      <c r="AT70" s="5">
        <v>3.3204982067604699E-6</v>
      </c>
      <c r="AU70" s="5">
        <v>6.4119989770553898E-6</v>
      </c>
      <c r="AV70" s="28">
        <v>133.200384486075</v>
      </c>
      <c r="AW70" s="28">
        <v>3.4045003587140399</v>
      </c>
      <c r="AX70" s="28">
        <v>0.53234062656800896</v>
      </c>
      <c r="AY70" s="28">
        <v>0</v>
      </c>
      <c r="AZ70" s="28">
        <v>294.00179101620898</v>
      </c>
      <c r="BA70" s="28">
        <v>1.44697240203486</v>
      </c>
      <c r="BB70" s="28">
        <v>4.1088079057744501E-3</v>
      </c>
      <c r="BC70" s="28">
        <v>3.0131296262614501E-2</v>
      </c>
      <c r="BD70" s="28">
        <v>2.91069627473999E-4</v>
      </c>
      <c r="BE70" s="28">
        <v>5.9096071914769297E-4</v>
      </c>
      <c r="BF70" s="28">
        <v>0</v>
      </c>
      <c r="BG70" s="28">
        <v>0</v>
      </c>
      <c r="BH70" s="28">
        <v>16.839611740389199</v>
      </c>
      <c r="BI70" s="28">
        <v>5.2721878117473198</v>
      </c>
      <c r="BJ70" s="28">
        <v>9.5973908298748301E-2</v>
      </c>
      <c r="BK70" s="28">
        <v>9.2210365030286096E-2</v>
      </c>
      <c r="BL70" s="28">
        <v>997.79356988927304</v>
      </c>
      <c r="BM70" s="28">
        <v>14985.068744743299</v>
      </c>
      <c r="BN70" s="28">
        <v>1531.8076667934299</v>
      </c>
      <c r="BO70" s="28">
        <v>16650.0767960228</v>
      </c>
      <c r="BP70" s="28">
        <v>0</v>
      </c>
      <c r="BQ70" s="28">
        <v>19.243892831120402</v>
      </c>
      <c r="BR70" s="28">
        <v>0</v>
      </c>
      <c r="BS70" s="28">
        <v>1.5088591659914901</v>
      </c>
      <c r="BT70" s="28">
        <v>2.3701070454207199E-3</v>
      </c>
      <c r="BU70" s="28">
        <v>7.9159016077205799E-3</v>
      </c>
      <c r="BV70" s="28">
        <v>6.5831439011888402E-3</v>
      </c>
      <c r="BW70" s="28">
        <v>0.297513280312174</v>
      </c>
      <c r="BX70" s="28">
        <v>0.164724141161946</v>
      </c>
      <c r="BY70" s="28">
        <v>161.11018609765301</v>
      </c>
      <c r="BZ70" s="28">
        <v>1.60090080854511</v>
      </c>
      <c r="CA70" s="28">
        <v>1.0295616660328299</v>
      </c>
      <c r="CB70" s="28">
        <v>127.07556044246699</v>
      </c>
      <c r="CC70" s="28">
        <v>0.943110721627892</v>
      </c>
      <c r="CD70" s="28">
        <v>0</v>
      </c>
      <c r="CE70" s="5">
        <v>1.71748871509118E-6</v>
      </c>
      <c r="CF70" s="28">
        <v>0.71870113593148</v>
      </c>
      <c r="CG70" s="28">
        <v>297.741274765345</v>
      </c>
      <c r="CH70" s="28">
        <v>273.92199909390001</v>
      </c>
      <c r="CI70" s="28">
        <v>23.819275671445101</v>
      </c>
      <c r="CJ70" s="28">
        <v>0.36356484068850298</v>
      </c>
      <c r="CK70" s="28">
        <v>0</v>
      </c>
      <c r="CL70" s="28">
        <v>3.5356206286479499</v>
      </c>
      <c r="CM70" s="28">
        <v>0.84265116817407704</v>
      </c>
      <c r="CN70" s="28">
        <v>22.837187233034001</v>
      </c>
      <c r="CO70" s="28">
        <v>4.7632040873691697</v>
      </c>
      <c r="CP70" s="28">
        <v>3.4273205575488999</v>
      </c>
      <c r="CQ70" s="28">
        <v>91.348740334110403</v>
      </c>
      <c r="CR70" s="28">
        <v>0.36282997726108701</v>
      </c>
      <c r="CS70" s="28">
        <v>0.81381476766039995</v>
      </c>
      <c r="CT70" s="28">
        <v>14.431832977838001</v>
      </c>
      <c r="CU70" s="28">
        <v>2.5503583061889198E-2</v>
      </c>
      <c r="CV70" s="28">
        <v>616.57537988392698</v>
      </c>
      <c r="CW70" s="28">
        <v>244.420658296466</v>
      </c>
      <c r="CX70" s="28">
        <v>0</v>
      </c>
      <c r="CY70" s="28">
        <v>0</v>
      </c>
      <c r="CZ70" s="28">
        <v>20.4245027601206</v>
      </c>
      <c r="DA70" s="28">
        <v>1.0948242024742401</v>
      </c>
      <c r="DB70" s="28">
        <v>0</v>
      </c>
      <c r="DC70" s="28">
        <v>985.34401329387003</v>
      </c>
      <c r="DD70" s="28">
        <v>1.04102401825427</v>
      </c>
      <c r="DE70" s="28">
        <v>31.3799204151303</v>
      </c>
      <c r="DG70" s="26">
        <f t="shared" si="89"/>
        <v>1.0126347310456434</v>
      </c>
      <c r="DH70" s="25">
        <f t="shared" si="90"/>
        <v>7.9999861933305032E-3</v>
      </c>
      <c r="DI70" s="25">
        <f t="shared" si="91"/>
        <v>1.9247040504914038E-2</v>
      </c>
      <c r="DJ70" s="40">
        <f t="shared" si="92"/>
        <v>-4.9475500863524729E-4</v>
      </c>
      <c r="DK70" s="40"/>
      <c r="DL70" s="40">
        <f t="shared" si="93"/>
        <v>-4.7284541938954285E-4</v>
      </c>
      <c r="DM70" s="40">
        <f t="shared" si="94"/>
        <v>-4.76557754083913E-4</v>
      </c>
      <c r="DN70" s="40">
        <f t="shared" si="95"/>
        <v>-4.7645954995256974E-4</v>
      </c>
      <c r="DO70" s="40">
        <f t="shared" si="96"/>
        <v>-4.5720539513489835E-4</v>
      </c>
      <c r="DP70" s="40">
        <f t="shared" si="97"/>
        <v>-5.1922950075538991E-4</v>
      </c>
      <c r="DQ70" s="72">
        <f t="shared" si="98"/>
        <v>1.1951735094734544E-3</v>
      </c>
      <c r="DR70" s="72">
        <f t="shared" si="99"/>
        <v>-1.7837606241438212E-6</v>
      </c>
      <c r="DS70" s="72">
        <f t="shared" si="100"/>
        <v>9.6594180174421561E-4</v>
      </c>
      <c r="DT70" s="72">
        <f t="shared" si="101"/>
        <v>1.5372331970564637E-4</v>
      </c>
      <c r="DU70" s="72">
        <f t="shared" si="102"/>
        <v>1.3890359972478404E-5</v>
      </c>
      <c r="DV70" s="72">
        <f t="shared" si="103"/>
        <v>2.9723336672562005E-6</v>
      </c>
      <c r="DW70" s="72">
        <f t="shared" si="104"/>
        <v>-1.3672747740003949E-6</v>
      </c>
      <c r="DX70" s="72">
        <f t="shared" si="105"/>
        <v>-5.5049735301315418E-6</v>
      </c>
      <c r="DY70" s="72">
        <f t="shared" si="106"/>
        <v>1.9483047386005837E-6</v>
      </c>
      <c r="DZ70" s="72">
        <f t="shared" si="107"/>
        <v>8.6391648342446815E-4</v>
      </c>
      <c r="EA70" s="72">
        <f t="shared" si="108"/>
        <v>1.8110526971717492E-6</v>
      </c>
      <c r="EB70" s="72">
        <f t="shared" si="109"/>
        <v>4.0469018870805002E-6</v>
      </c>
      <c r="EC70" s="72">
        <f t="shared" si="110"/>
        <v>-4.2557618311083712E-6</v>
      </c>
      <c r="ED70" s="72">
        <f t="shared" si="111"/>
        <v>1.7114398876988377E-6</v>
      </c>
      <c r="EE70" s="72">
        <f t="shared" si="112"/>
        <v>-2.300933074114036E-4</v>
      </c>
      <c r="EF70" s="72">
        <f t="shared" si="113"/>
        <v>-7.4420868561094831E-7</v>
      </c>
      <c r="EG70" s="72">
        <f t="shared" si="114"/>
        <v>-2.1642521160999585E-6</v>
      </c>
      <c r="EH70" s="40">
        <f t="shared" si="115"/>
        <v>7.7503224576225512E-6</v>
      </c>
      <c r="EI70" s="69">
        <f t="shared" si="116"/>
        <v>-9.2181380873811145E-5</v>
      </c>
      <c r="EJ70" s="40">
        <f t="shared" si="117"/>
        <v>2.8772937502598148E-4</v>
      </c>
      <c r="EK70" s="40">
        <f t="shared" si="118"/>
        <v>-7.664929698931206E-6</v>
      </c>
      <c r="EL70" s="40">
        <f t="shared" si="119"/>
        <v>-1.1891962998406514E-5</v>
      </c>
      <c r="EM70" s="69">
        <f t="shared" si="120"/>
        <v>1.7892886048170697E-6</v>
      </c>
      <c r="EN70" s="40">
        <f t="shared" si="121"/>
        <v>-7.2359628235007332E-7</v>
      </c>
      <c r="EO70" s="40">
        <f t="shared" si="122"/>
        <v>-7.8651762328534834E-7</v>
      </c>
    </row>
    <row r="71" spans="1:145" x14ac:dyDescent="0.25">
      <c r="A71" s="17" t="s">
        <v>436</v>
      </c>
      <c r="B71" s="15">
        <v>478.99408112999998</v>
      </c>
      <c r="C71" s="15"/>
      <c r="D71" s="15">
        <v>4200.5151572000004</v>
      </c>
      <c r="E71" s="15">
        <v>73.8872456</v>
      </c>
      <c r="F71" s="15">
        <v>67.976266030000005</v>
      </c>
      <c r="G71" s="15">
        <v>154.2773578</v>
      </c>
      <c r="H71" s="15">
        <v>238.88870657999999</v>
      </c>
      <c r="J71" s="28" t="s">
        <v>436</v>
      </c>
      <c r="K71" s="28">
        <v>0</v>
      </c>
      <c r="L71" s="28">
        <v>2.6533131336288598</v>
      </c>
      <c r="M71" s="28">
        <v>0.24104342865604</v>
      </c>
      <c r="N71" s="28">
        <v>1.27763663076942</v>
      </c>
      <c r="O71" s="28">
        <v>1.27763663076942</v>
      </c>
      <c r="P71" s="28">
        <v>3.79444873939714</v>
      </c>
      <c r="Q71" s="28">
        <v>0</v>
      </c>
      <c r="R71" s="28">
        <v>2.9929970182487501E-4</v>
      </c>
      <c r="S71" s="28">
        <v>1.46128573554457E-3</v>
      </c>
      <c r="T71" s="28">
        <v>0.61829992267063505</v>
      </c>
      <c r="U71" s="28">
        <v>2.84141939855707E-4</v>
      </c>
      <c r="V71" s="28">
        <v>0.13214853209248301</v>
      </c>
      <c r="W71" s="28">
        <v>9.9462788736586205E-3</v>
      </c>
      <c r="X71" s="28">
        <v>6.0961208573774902E-3</v>
      </c>
      <c r="Y71" s="28">
        <v>5.6076811022382396</v>
      </c>
      <c r="Z71" s="5">
        <v>9.8430606767087202E-8</v>
      </c>
      <c r="AA71" s="5">
        <v>3.9372498442985602E-7</v>
      </c>
      <c r="AB71" s="28">
        <v>478.99364517711302</v>
      </c>
      <c r="AC71" s="28">
        <v>5.9109731752619199</v>
      </c>
      <c r="AD71" s="28">
        <v>31.5430667394191</v>
      </c>
      <c r="AE71" s="28">
        <v>9.3352419848211703</v>
      </c>
      <c r="AF71" s="28">
        <v>0.85079095223135204</v>
      </c>
      <c r="AG71" s="28">
        <v>22.667108142220101</v>
      </c>
      <c r="AH71" s="28">
        <v>3.5799692455232299</v>
      </c>
      <c r="AI71" s="28">
        <v>23.380528611385699</v>
      </c>
      <c r="AJ71" s="28">
        <v>0.177080187025248</v>
      </c>
      <c r="AK71" s="28">
        <v>4.0802777478463499</v>
      </c>
      <c r="AL71" s="28">
        <v>5.7283518043177398E-2</v>
      </c>
      <c r="AM71" s="28">
        <v>0</v>
      </c>
      <c r="AN71" s="28">
        <v>0</v>
      </c>
      <c r="AO71" s="28">
        <v>5.5743576066601603</v>
      </c>
      <c r="AP71" s="28">
        <v>5.5743576066601603</v>
      </c>
      <c r="AQ71" s="28">
        <v>0</v>
      </c>
      <c r="AR71" s="28">
        <v>0</v>
      </c>
      <c r="AS71" s="28">
        <v>0.66650042943004895</v>
      </c>
      <c r="AT71" s="5">
        <v>8.2400360317906405E-7</v>
      </c>
      <c r="AU71" s="5">
        <v>1.59118437337478E-6</v>
      </c>
      <c r="AV71" s="28">
        <v>33.6041280885376</v>
      </c>
      <c r="AW71" s="28">
        <v>0.825403251574926</v>
      </c>
      <c r="AX71" s="28">
        <v>0.12906251735676799</v>
      </c>
      <c r="AY71" s="28">
        <v>0</v>
      </c>
      <c r="AZ71" s="28">
        <v>71.277642371411503</v>
      </c>
      <c r="BA71" s="28">
        <v>0.35080833945667</v>
      </c>
      <c r="BB71" s="28">
        <v>1.01964130800222E-3</v>
      </c>
      <c r="BC71" s="28">
        <v>7.47737032689032E-3</v>
      </c>
      <c r="BD71" s="5">
        <v>7.2231738840478998E-5</v>
      </c>
      <c r="BE71" s="28">
        <v>1.46652016953543E-4</v>
      </c>
      <c r="BF71" s="28">
        <v>0</v>
      </c>
      <c r="BG71" s="28">
        <v>0</v>
      </c>
      <c r="BH71" s="28">
        <v>4.0826301096684698</v>
      </c>
      <c r="BI71" s="28">
        <v>1.30834390008653</v>
      </c>
      <c r="BJ71" s="28">
        <v>2.38168145416866E-2</v>
      </c>
      <c r="BK71" s="28">
        <v>2.28828415372829E-2</v>
      </c>
      <c r="BL71" s="28">
        <v>241.90707518312101</v>
      </c>
      <c r="BM71" s="28">
        <v>3780.4613713850999</v>
      </c>
      <c r="BN71" s="28">
        <v>386.44673093139698</v>
      </c>
      <c r="BO71" s="28">
        <v>4200.5122304050401</v>
      </c>
      <c r="BP71" s="28">
        <v>0</v>
      </c>
      <c r="BQ71" s="28">
        <v>4.6655527419986003</v>
      </c>
      <c r="BR71" s="28">
        <v>0</v>
      </c>
      <c r="BS71" s="28">
        <v>0.366186479935183</v>
      </c>
      <c r="BT71" s="28">
        <v>5.8815886858799404E-4</v>
      </c>
      <c r="BU71" s="28">
        <v>1.9644084414976002E-3</v>
      </c>
      <c r="BV71" s="28">
        <v>1.6336560591279599E-3</v>
      </c>
      <c r="BW71" s="28">
        <v>7.2668691964704005E-2</v>
      </c>
      <c r="BX71" s="28">
        <v>4.0890446821761697E-2</v>
      </c>
      <c r="BY71" s="28">
        <v>39.060194369946501</v>
      </c>
      <c r="BZ71" s="28">
        <v>0.39700173613981699</v>
      </c>
      <c r="CA71" s="28">
        <v>0.25557281921548503</v>
      </c>
      <c r="CB71" s="28">
        <v>31.543089226563399</v>
      </c>
      <c r="CC71" s="28">
        <v>0.234097188555807</v>
      </c>
      <c r="CD71" s="28">
        <v>0</v>
      </c>
      <c r="CE71" s="5">
        <v>4.26214719158716E-7</v>
      </c>
      <c r="CF71" s="28">
        <v>0.17840671858551399</v>
      </c>
      <c r="CG71" s="28">
        <v>73.887212421060696</v>
      </c>
      <c r="CH71" s="28">
        <v>67.976239245798794</v>
      </c>
      <c r="CI71" s="28">
        <v>5.9109731752619199</v>
      </c>
      <c r="CJ71" s="28">
        <v>9.0180258712390493E-2</v>
      </c>
      <c r="CK71" s="28">
        <v>0</v>
      </c>
      <c r="CL71" s="28">
        <v>0.87247269300087604</v>
      </c>
      <c r="CM71" s="28">
        <v>0.209174130965569</v>
      </c>
      <c r="CN71" s="28">
        <v>5.6667834014010303</v>
      </c>
      <c r="CO71" s="28">
        <v>1.18239529974591</v>
      </c>
      <c r="CP71" s="28">
        <v>0.85078244239047096</v>
      </c>
      <c r="CQ71" s="28">
        <v>22.6671293065912</v>
      </c>
      <c r="CR71" s="28">
        <v>8.7966145225064296E-2</v>
      </c>
      <c r="CS71" s="28">
        <v>0.20194611903856399</v>
      </c>
      <c r="CT71" s="28">
        <v>3.57998952804554</v>
      </c>
      <c r="CU71" s="28">
        <v>6.32793002529803E-3</v>
      </c>
      <c r="CV71" s="28">
        <v>154.277605560056</v>
      </c>
      <c r="CW71" s="28">
        <v>59.257449998895403</v>
      </c>
      <c r="CX71" s="28">
        <v>0</v>
      </c>
      <c r="CY71" s="28">
        <v>0</v>
      </c>
      <c r="CZ71" s="28">
        <v>4.9517989961827</v>
      </c>
      <c r="DA71" s="28">
        <v>0.26543214549711402</v>
      </c>
      <c r="DB71" s="28">
        <v>0</v>
      </c>
      <c r="DC71" s="28">
        <v>238.88823128689199</v>
      </c>
      <c r="DD71" s="28">
        <v>0.25238645233276502</v>
      </c>
      <c r="DE71" s="28">
        <v>7.6078306990360201</v>
      </c>
      <c r="DG71" s="26">
        <f t="shared" si="89"/>
        <v>1.0126370557476461</v>
      </c>
      <c r="DH71" s="25">
        <f t="shared" si="90"/>
        <v>8.0000072003831007E-3</v>
      </c>
      <c r="DI71" s="25">
        <f t="shared" si="91"/>
        <v>1.9247076840418043E-2</v>
      </c>
      <c r="DJ71" s="40">
        <f t="shared" si="92"/>
        <v>-9.1014253439521859E-7</v>
      </c>
      <c r="DK71" s="40"/>
      <c r="DL71" s="40">
        <f t="shared" si="93"/>
        <v>-6.9677047952419195E-7</v>
      </c>
      <c r="DM71" s="40">
        <f t="shared" si="94"/>
        <v>-4.4904826313399083E-7</v>
      </c>
      <c r="DN71" s="40">
        <f t="shared" si="95"/>
        <v>-3.9402283730759774E-7</v>
      </c>
      <c r="DO71" s="40">
        <f t="shared" si="96"/>
        <v>1.6059391963379177E-6</v>
      </c>
      <c r="DP71" s="40">
        <f t="shared" si="97"/>
        <v>-1.9896005750994087E-6</v>
      </c>
      <c r="DQ71" s="72">
        <f t="shared" si="98"/>
        <v>1.194538963749339E-3</v>
      </c>
      <c r="DR71" s="72">
        <f t="shared" si="99"/>
        <v>-2.1678048346537588E-7</v>
      </c>
      <c r="DS71" s="72">
        <f t="shared" si="100"/>
        <v>9.6666166364870886E-4</v>
      </c>
      <c r="DT71" s="72">
        <f t="shared" si="101"/>
        <v>1.527755219015946E-4</v>
      </c>
      <c r="DU71" s="72">
        <f t="shared" si="102"/>
        <v>4.4337483384528977E-6</v>
      </c>
      <c r="DV71" s="72">
        <f t="shared" si="103"/>
        <v>7.6747766350092759E-7</v>
      </c>
      <c r="DW71" s="72">
        <f t="shared" si="104"/>
        <v>4.5311368704172018E-7</v>
      </c>
      <c r="DX71" s="72">
        <f t="shared" si="105"/>
        <v>1.5481232863458445E-5</v>
      </c>
      <c r="DY71" s="72">
        <f t="shared" si="106"/>
        <v>4.7164689910992379E-6</v>
      </c>
      <c r="DZ71" s="72">
        <f t="shared" si="107"/>
        <v>8.6832602865806376E-4</v>
      </c>
      <c r="EA71" s="72">
        <f t="shared" si="108"/>
        <v>3.3970680463559698E-6</v>
      </c>
      <c r="EB71" s="72">
        <f t="shared" si="109"/>
        <v>-1.4446230749959769E-6</v>
      </c>
      <c r="EC71" s="72">
        <f t="shared" si="110"/>
        <v>-2.1502610339052393E-6</v>
      </c>
      <c r="ED71" s="72">
        <f t="shared" si="111"/>
        <v>1.2126202365976668E-6</v>
      </c>
      <c r="EE71" s="72">
        <f t="shared" si="112"/>
        <v>-2.2758993780218497E-4</v>
      </c>
      <c r="EF71" s="72">
        <f t="shared" si="113"/>
        <v>-4.3432622763060954E-7</v>
      </c>
      <c r="EG71" s="72">
        <f t="shared" si="114"/>
        <v>3.0288198051205263E-6</v>
      </c>
      <c r="EH71" s="40">
        <f t="shared" si="115"/>
        <v>4.1047465365602336E-6</v>
      </c>
      <c r="EI71" s="69">
        <f t="shared" si="116"/>
        <v>-8.6229053404729183E-5</v>
      </c>
      <c r="EJ71" s="40">
        <f t="shared" si="117"/>
        <v>2.7959295600344037E-4</v>
      </c>
      <c r="EK71" s="40">
        <f t="shared" si="118"/>
        <v>-4.940888503541713E-6</v>
      </c>
      <c r="EL71" s="40">
        <f t="shared" si="119"/>
        <v>-1.8665706781244064E-5</v>
      </c>
      <c r="EM71" s="69">
        <f t="shared" si="120"/>
        <v>7.4799872997236907E-6</v>
      </c>
      <c r="EN71" s="40">
        <f t="shared" si="121"/>
        <v>-8.4157436437434789E-7</v>
      </c>
      <c r="EO71" s="40">
        <f t="shared" si="122"/>
        <v>-9.1475469270978395E-7</v>
      </c>
    </row>
    <row r="72" spans="1:145" x14ac:dyDescent="0.25">
      <c r="A72" s="17" t="s">
        <v>438</v>
      </c>
      <c r="B72" s="15">
        <v>3840.2277426999999</v>
      </c>
      <c r="C72" s="15"/>
      <c r="D72" s="15">
        <v>29460.421655999999</v>
      </c>
      <c r="E72" s="15">
        <v>579.41370461999998</v>
      </c>
      <c r="F72" s="15">
        <v>533.06060997999998</v>
      </c>
      <c r="G72" s="15">
        <v>1219.9367199000001</v>
      </c>
      <c r="H72" s="15">
        <v>1871.849974</v>
      </c>
      <c r="J72" s="28" t="s">
        <v>438</v>
      </c>
      <c r="K72" s="28">
        <v>0</v>
      </c>
      <c r="L72" s="28">
        <v>20.6761150370431</v>
      </c>
      <c r="M72" s="28">
        <v>1.8786730038769299</v>
      </c>
      <c r="N72" s="28">
        <v>9.9578411553365598</v>
      </c>
      <c r="O72" s="28">
        <v>9.9578411553365598</v>
      </c>
      <c r="P72" s="28">
        <v>29.568587033515701</v>
      </c>
      <c r="Q72" s="28">
        <v>0</v>
      </c>
      <c r="R72" s="28">
        <v>2.33372454350545E-3</v>
      </c>
      <c r="S72" s="28">
        <v>1.13940993292437E-2</v>
      </c>
      <c r="T72" s="28">
        <v>4.8189531540256896</v>
      </c>
      <c r="U72" s="28">
        <v>2.2155557885987901E-3</v>
      </c>
      <c r="V72" s="28">
        <v>1.0299538743458001</v>
      </c>
      <c r="W72" s="28">
        <v>7.7554176931937696E-2</v>
      </c>
      <c r="X72" s="28">
        <v>4.7533221999922798E-2</v>
      </c>
      <c r="Y72" s="28">
        <v>43.705309074113799</v>
      </c>
      <c r="Z72" s="5">
        <v>7.6749229760192201E-7</v>
      </c>
      <c r="AA72" s="5">
        <v>3.0699647811637102E-6</v>
      </c>
      <c r="AB72" s="28">
        <v>3819.7446386348902</v>
      </c>
      <c r="AC72" s="28">
        <v>46.089889162629397</v>
      </c>
      <c r="AD72" s="28">
        <v>245.42529748617901</v>
      </c>
      <c r="AE72" s="28">
        <v>73.118091128049898</v>
      </c>
      <c r="AF72" s="28">
        <v>6.6171621003433696</v>
      </c>
      <c r="AG72" s="28">
        <v>176.86594972359501</v>
      </c>
      <c r="AH72" s="28">
        <v>28.005248102647201</v>
      </c>
      <c r="AI72" s="28">
        <v>182.193926001421</v>
      </c>
      <c r="AJ72" s="28">
        <v>1.3799073230112899</v>
      </c>
      <c r="AK72" s="28">
        <v>31.795887243506002</v>
      </c>
      <c r="AL72" s="28">
        <v>0.44646157493510102</v>
      </c>
      <c r="AM72" s="28">
        <v>0</v>
      </c>
      <c r="AN72" s="28">
        <v>0</v>
      </c>
      <c r="AO72" s="28">
        <v>43.445861352425297</v>
      </c>
      <c r="AP72" s="28">
        <v>43.445861352425297</v>
      </c>
      <c r="AQ72" s="28">
        <v>0</v>
      </c>
      <c r="AR72" s="28">
        <v>0</v>
      </c>
      <c r="AS72" s="28">
        <v>5.1946392780965303</v>
      </c>
      <c r="AT72" s="5">
        <v>6.4250733628752699E-6</v>
      </c>
      <c r="AU72" s="5">
        <v>1.24068492048479E-5</v>
      </c>
      <c r="AV72" s="28">
        <v>234.504408472362</v>
      </c>
      <c r="AW72" s="28">
        <v>6.4319544565882403</v>
      </c>
      <c r="AX72" s="28">
        <v>1.0057303459448701</v>
      </c>
      <c r="AY72" s="28">
        <v>0</v>
      </c>
      <c r="AZ72" s="28">
        <v>555.59591949215405</v>
      </c>
      <c r="BA72" s="28">
        <v>2.7336933604501801</v>
      </c>
      <c r="BB72" s="28">
        <v>7.9504819854825607E-3</v>
      </c>
      <c r="BC72" s="28">
        <v>5.8303452989191699E-2</v>
      </c>
      <c r="BD72" s="28">
        <v>5.6321191377723399E-4</v>
      </c>
      <c r="BE72" s="28">
        <v>1.1434938849297499E-3</v>
      </c>
      <c r="BF72" s="28">
        <v>0</v>
      </c>
      <c r="BG72" s="28">
        <v>0</v>
      </c>
      <c r="BH72" s="28">
        <v>31.819492745762901</v>
      </c>
      <c r="BI72" s="28">
        <v>10.2015362467413</v>
      </c>
      <c r="BJ72" s="28">
        <v>0.185707578939246</v>
      </c>
      <c r="BK72" s="28">
        <v>0.178424863726803</v>
      </c>
      <c r="BL72" s="28">
        <v>1885.3940506070901</v>
      </c>
      <c r="BM72" s="28">
        <v>26381.756614141501</v>
      </c>
      <c r="BN72" s="28">
        <v>2696.80589229319</v>
      </c>
      <c r="BO72" s="28">
        <v>29313.0669149071</v>
      </c>
      <c r="BP72" s="28">
        <v>0</v>
      </c>
      <c r="BQ72" s="28">
        <v>36.356690680511697</v>
      </c>
      <c r="BR72" s="28">
        <v>0</v>
      </c>
      <c r="BS72" s="28">
        <v>2.85406863153601</v>
      </c>
      <c r="BT72" s="28">
        <v>4.5861058549248497E-3</v>
      </c>
      <c r="BU72" s="28">
        <v>1.5317355996847399E-2</v>
      </c>
      <c r="BV72" s="28">
        <v>1.2738474114981999E-2</v>
      </c>
      <c r="BW72" s="28">
        <v>0.56644986281739595</v>
      </c>
      <c r="BX72" s="28">
        <v>0.31803060015321999</v>
      </c>
      <c r="BY72" s="28">
        <v>304.37780528117099</v>
      </c>
      <c r="BZ72" s="28">
        <v>3.1133228613788799</v>
      </c>
      <c r="CA72" s="28">
        <v>1.98775387600103</v>
      </c>
      <c r="CB72" s="28">
        <v>245.425466139761</v>
      </c>
      <c r="CC72" s="28">
        <v>1.82177405931535</v>
      </c>
      <c r="CD72" s="28">
        <v>0</v>
      </c>
      <c r="CE72" s="5">
        <v>3.3233133263887702E-6</v>
      </c>
      <c r="CF72" s="28">
        <v>1.3875889702761799</v>
      </c>
      <c r="CG72" s="28">
        <v>576.12217162541197</v>
      </c>
      <c r="CH72" s="28">
        <v>530.03228246278297</v>
      </c>
      <c r="CI72" s="28">
        <v>46.089889162629397</v>
      </c>
      <c r="CJ72" s="28">
        <v>0.70584715355743299</v>
      </c>
      <c r="CK72" s="28">
        <v>0</v>
      </c>
      <c r="CL72" s="28">
        <v>7.1195721931028402</v>
      </c>
      <c r="CM72" s="28">
        <v>1.62688679817236</v>
      </c>
      <c r="CN72" s="28">
        <v>44.216540066248903</v>
      </c>
      <c r="CO72" s="28">
        <v>9.1962329624056807</v>
      </c>
      <c r="CP72" s="28">
        <v>6.6170911115152897</v>
      </c>
      <c r="CQ72" s="28">
        <v>176.866145053103</v>
      </c>
      <c r="CR72" s="28">
        <v>0.68548093203480998</v>
      </c>
      <c r="CS72" s="28">
        <v>1.5752214818366701</v>
      </c>
      <c r="CT72" s="28">
        <v>28.005402977341902</v>
      </c>
      <c r="CU72" s="28">
        <v>4.9406158611529E-2</v>
      </c>
      <c r="CV72" s="28">
        <v>1212.7211309710799</v>
      </c>
      <c r="CW72" s="28">
        <v>461.88833897418903</v>
      </c>
      <c r="CX72" s="28">
        <v>0</v>
      </c>
      <c r="CY72" s="28">
        <v>0</v>
      </c>
      <c r="CZ72" s="28">
        <v>38.587172176369698</v>
      </c>
      <c r="DA72" s="28">
        <v>2.0687483734558998</v>
      </c>
      <c r="DB72" s="28">
        <v>0</v>
      </c>
      <c r="DC72" s="28">
        <v>1861.8760767649301</v>
      </c>
      <c r="DD72" s="28">
        <v>1.9670754789927001</v>
      </c>
      <c r="DE72" s="28">
        <v>59.284647866477002</v>
      </c>
      <c r="DG72" s="26">
        <f t="shared" si="89"/>
        <v>1.0126313314487736</v>
      </c>
      <c r="DH72" s="25">
        <f t="shared" si="90"/>
        <v>7.9999956726842965E-3</v>
      </c>
      <c r="DI72" s="25">
        <f t="shared" si="91"/>
        <v>1.9247009256379805E-2</v>
      </c>
      <c r="DJ72" s="40">
        <f t="shared" si="92"/>
        <v>-5.333825345136536E-3</v>
      </c>
      <c r="DK72" s="40"/>
      <c r="DL72" s="40">
        <f t="shared" si="93"/>
        <v>-5.0017865600673747E-3</v>
      </c>
      <c r="DM72" s="40">
        <f t="shared" si="94"/>
        <v>-5.6807993465510347E-3</v>
      </c>
      <c r="DN72" s="40">
        <f t="shared" si="95"/>
        <v>-5.6810191196281197E-3</v>
      </c>
      <c r="DO72" s="40">
        <f t="shared" si="96"/>
        <v>-5.9147239452810646E-3</v>
      </c>
      <c r="DP72" s="40">
        <f t="shared" si="97"/>
        <v>-5.3283635834107173E-3</v>
      </c>
      <c r="DQ72" s="72">
        <f t="shared" si="98"/>
        <v>1.1987407995825141E-3</v>
      </c>
      <c r="DR72" s="72">
        <f t="shared" si="99"/>
        <v>-4.8909635798090632E-7</v>
      </c>
      <c r="DS72" s="72">
        <f t="shared" si="100"/>
        <v>9.6529087293784749E-4</v>
      </c>
      <c r="DT72" s="72">
        <f t="shared" si="101"/>
        <v>1.4700789404210321E-4</v>
      </c>
      <c r="DU72" s="72">
        <f t="shared" si="102"/>
        <v>9.4098738749282094E-6</v>
      </c>
      <c r="DV72" s="72">
        <f t="shared" si="103"/>
        <v>-5.7835090583896691E-7</v>
      </c>
      <c r="DW72" s="72">
        <f t="shared" si="104"/>
        <v>-1.7566035601487151E-6</v>
      </c>
      <c r="DX72" s="72">
        <f t="shared" si="105"/>
        <v>6.085768968661882E-6</v>
      </c>
      <c r="DY72" s="72">
        <f t="shared" si="106"/>
        <v>1.0048166239384966E-6</v>
      </c>
      <c r="DZ72" s="72">
        <f t="shared" si="107"/>
        <v>8.6272358811861362E-4</v>
      </c>
      <c r="EA72" s="72">
        <f t="shared" si="108"/>
        <v>9.6713688192431208E-7</v>
      </c>
      <c r="EB72" s="72">
        <f t="shared" si="109"/>
        <v>-5.1234954728900951E-6</v>
      </c>
      <c r="EC72" s="72">
        <f t="shared" si="110"/>
        <v>-1.5143707572500216E-6</v>
      </c>
      <c r="ED72" s="72">
        <f t="shared" si="111"/>
        <v>1.0834783755847086E-6</v>
      </c>
      <c r="EE72" s="72">
        <f t="shared" si="112"/>
        <v>-2.3403324491693577E-4</v>
      </c>
      <c r="EF72" s="72">
        <f t="shared" si="113"/>
        <v>7.2669797692689919E-7</v>
      </c>
      <c r="EG72" s="72">
        <f t="shared" si="114"/>
        <v>-1.2645671090850552E-6</v>
      </c>
      <c r="EH72" s="40">
        <f t="shared" si="115"/>
        <v>1.7304350942594562E-6</v>
      </c>
      <c r="EI72" s="69">
        <f t="shared" si="116"/>
        <v>-9.1534820259174529E-5</v>
      </c>
      <c r="EJ72" s="40">
        <f t="shared" si="117"/>
        <v>2.8935125365398939E-4</v>
      </c>
      <c r="EK72" s="40">
        <f t="shared" si="118"/>
        <v>1.0777359197382244E-5</v>
      </c>
      <c r="EL72" s="40">
        <f t="shared" si="119"/>
        <v>8.028035186969588E-6</v>
      </c>
      <c r="EM72" s="69">
        <f t="shared" si="120"/>
        <v>1.1223876864368476E-6</v>
      </c>
      <c r="EN72" s="40">
        <f t="shared" si="121"/>
        <v>-9.2675129387757144E-7</v>
      </c>
      <c r="EO72" s="40">
        <f t="shared" si="122"/>
        <v>-1.0073385833651201E-6</v>
      </c>
    </row>
    <row r="73" spans="1:145" x14ac:dyDescent="0.25">
      <c r="A73" s="17">
        <v>202</v>
      </c>
      <c r="B73" s="77">
        <v>1.1013351600000001</v>
      </c>
      <c r="C73" s="77"/>
      <c r="D73" s="77">
        <v>9.6015797900000006</v>
      </c>
      <c r="E73" s="77">
        <v>0.81792209999999999</v>
      </c>
      <c r="F73" s="77">
        <v>0.75248835999999997</v>
      </c>
      <c r="G73" s="77">
        <v>2.3969884399999999</v>
      </c>
      <c r="H73" s="77">
        <v>0.50405462000000001</v>
      </c>
      <c r="J73" s="28" t="s">
        <v>440</v>
      </c>
      <c r="K73" s="28">
        <v>0</v>
      </c>
      <c r="L73" s="28">
        <v>4.2639856776324498E-3</v>
      </c>
      <c r="M73" s="28">
        <v>5.0858170354503205E-4</v>
      </c>
      <c r="N73" s="28">
        <v>2.6957911809308999E-3</v>
      </c>
      <c r="O73" s="28">
        <v>2.6957911809308999E-3</v>
      </c>
      <c r="P73" s="28">
        <v>6.0978282792374097E-3</v>
      </c>
      <c r="Q73" s="28">
        <v>0</v>
      </c>
      <c r="R73" s="5">
        <v>3.3131340355054301E-6</v>
      </c>
      <c r="S73" s="5">
        <v>1.6176311336717399E-5</v>
      </c>
      <c r="T73" s="28">
        <v>1.30462131441304E-3</v>
      </c>
      <c r="U73" s="5">
        <v>3.14540624206088E-6</v>
      </c>
      <c r="V73" s="28">
        <v>2.78840980206683E-4</v>
      </c>
      <c r="W73" s="5">
        <v>1.10103363702001E-4</v>
      </c>
      <c r="X73" s="5">
        <v>6.7482888275269097E-5</v>
      </c>
      <c r="Y73" s="28">
        <v>1.1763977190032899E-2</v>
      </c>
      <c r="Z73" s="5">
        <v>1.0896012389975499E-9</v>
      </c>
      <c r="AA73" s="5">
        <v>4.3584112391628996E-9</v>
      </c>
      <c r="AB73" s="28">
        <v>1.10133091354023</v>
      </c>
      <c r="AC73" s="28">
        <v>6.5433899480260405E-2</v>
      </c>
      <c r="AD73" s="28">
        <v>5.3367867193571297E-2</v>
      </c>
      <c r="AE73" s="28">
        <v>0.28802759084420498</v>
      </c>
      <c r="AF73" s="28">
        <v>0</v>
      </c>
      <c r="AG73" s="28">
        <v>0.320207711767721</v>
      </c>
      <c r="AH73" s="28">
        <v>9.0885917095190005E-2</v>
      </c>
      <c r="AI73" s="28">
        <v>3.7573270123183199E-2</v>
      </c>
      <c r="AJ73" s="28">
        <v>2.84579517799566E-4</v>
      </c>
      <c r="AK73" s="28">
        <v>6.5571669657897803E-3</v>
      </c>
      <c r="AL73" s="28">
        <v>1.20865222034645E-4</v>
      </c>
      <c r="AM73" s="28">
        <v>0</v>
      </c>
      <c r="AN73" s="28">
        <v>0</v>
      </c>
      <c r="AO73" s="28">
        <v>1.1761879108847699E-2</v>
      </c>
      <c r="AP73" s="28">
        <v>1.1761879108847699E-2</v>
      </c>
      <c r="AQ73" s="28">
        <v>0</v>
      </c>
      <c r="AR73" s="28">
        <v>0</v>
      </c>
      <c r="AS73" s="28">
        <v>1.4063485284148199E-3</v>
      </c>
      <c r="AT73" s="5">
        <v>9.1218988225334402E-9</v>
      </c>
      <c r="AU73" s="5">
        <v>1.7614055137011701E-8</v>
      </c>
      <c r="AV73" s="28">
        <v>7.6812731251067801E-2</v>
      </c>
      <c r="AW73" s="28">
        <v>1.32642460333889E-3</v>
      </c>
      <c r="AX73" s="28">
        <v>2.07407110125057E-4</v>
      </c>
      <c r="AY73" s="28">
        <v>0</v>
      </c>
      <c r="AZ73" s="28">
        <v>0.17448264043278899</v>
      </c>
      <c r="BA73" s="28">
        <v>5.6375841516339003E-4</v>
      </c>
      <c r="BB73" s="5">
        <v>1.12872545291202E-5</v>
      </c>
      <c r="BC73" s="5">
        <v>8.2772852284815096E-5</v>
      </c>
      <c r="BD73" s="5">
        <v>7.9958248868753298E-7</v>
      </c>
      <c r="BE73" s="5">
        <v>1.6233807878216599E-6</v>
      </c>
      <c r="BF73" s="28">
        <v>0</v>
      </c>
      <c r="BG73" s="28">
        <v>0</v>
      </c>
      <c r="BH73" s="28">
        <v>8.61421584419385E-3</v>
      </c>
      <c r="BI73" s="28">
        <v>1.44831170048005E-2</v>
      </c>
      <c r="BJ73" s="28">
        <v>2.63649046225411E-4</v>
      </c>
      <c r="BK73" s="28">
        <v>2.53309545462061E-4</v>
      </c>
      <c r="BL73" s="28">
        <v>0.50901571454554395</v>
      </c>
      <c r="BM73" s="28">
        <v>8.6414147213633292</v>
      </c>
      <c r="BN73" s="28">
        <v>0.88334067957472795</v>
      </c>
      <c r="BO73" s="28">
        <v>9.6015681321891293</v>
      </c>
      <c r="BP73" s="28">
        <v>0</v>
      </c>
      <c r="BQ73" s="28">
        <v>7.4977122339985802E-3</v>
      </c>
      <c r="BR73" s="28">
        <v>0</v>
      </c>
      <c r="BS73" s="28">
        <v>9.1823918715587202E-4</v>
      </c>
      <c r="BT73" s="5">
        <v>6.5108442136940103E-6</v>
      </c>
      <c r="BU73" s="5">
        <v>2.1746215230631001E-5</v>
      </c>
      <c r="BV73" s="5">
        <v>1.80845417417616E-5</v>
      </c>
      <c r="BW73" s="28">
        <v>3.6282317189988801E-4</v>
      </c>
      <c r="BX73" s="28">
        <v>0</v>
      </c>
      <c r="BY73" s="28">
        <v>6.2770925494799804E-2</v>
      </c>
      <c r="BZ73" s="28">
        <v>1.43915529908453E-2</v>
      </c>
      <c r="CA73" s="28">
        <v>0</v>
      </c>
      <c r="CB73" s="28">
        <v>5.3367867193571297E-2</v>
      </c>
      <c r="CC73" s="28">
        <v>5.8704661122042305E-4</v>
      </c>
      <c r="CD73" s="28">
        <v>0</v>
      </c>
      <c r="CE73" s="5">
        <v>4.7184036332170299E-9</v>
      </c>
      <c r="CF73" s="28">
        <v>0</v>
      </c>
      <c r="CG73" s="28">
        <v>0.817922023214669</v>
      </c>
      <c r="CH73" s="28">
        <v>0.75248812373440899</v>
      </c>
      <c r="CI73" s="28">
        <v>6.5433899480260405E-2</v>
      </c>
      <c r="CJ73" s="28">
        <v>2.5082924651531899E-3</v>
      </c>
      <c r="CK73" s="28">
        <v>0</v>
      </c>
      <c r="CL73" s="28">
        <v>0.187819391855023</v>
      </c>
      <c r="CM73" s="28">
        <v>0</v>
      </c>
      <c r="CN73" s="28">
        <v>8.0051922926415206E-2</v>
      </c>
      <c r="CO73" s="28">
        <v>0</v>
      </c>
      <c r="CP73" s="28">
        <v>0</v>
      </c>
      <c r="CQ73" s="28">
        <v>0.320207711767721</v>
      </c>
      <c r="CR73" s="5">
        <v>1.4136493643788101E-4</v>
      </c>
      <c r="CS73" s="28">
        <v>2.5616587575852702E-3</v>
      </c>
      <c r="CT73" s="28">
        <v>9.0885943550653894E-2</v>
      </c>
      <c r="CU73" s="5">
        <v>1.0673561621940301E-4</v>
      </c>
      <c r="CV73" s="28">
        <v>2.3969842746518002</v>
      </c>
      <c r="CW73" s="28">
        <v>0.140773485613055</v>
      </c>
      <c r="CX73" s="28">
        <v>0</v>
      </c>
      <c r="CY73" s="28">
        <v>0</v>
      </c>
      <c r="CZ73" s="28">
        <v>7.9576971804207492E-3</v>
      </c>
      <c r="DA73" s="28">
        <v>5.6007246391931095E-4</v>
      </c>
      <c r="DB73" s="28">
        <v>0</v>
      </c>
      <c r="DC73" s="28">
        <v>0.50405429543036995</v>
      </c>
      <c r="DD73" s="28">
        <v>5.3253878795504696E-4</v>
      </c>
      <c r="DE73" s="28">
        <v>1.22260708669124E-2</v>
      </c>
      <c r="DG73" s="26">
        <f t="shared" si="89"/>
        <v>1.0098430251664414</v>
      </c>
      <c r="DH73" s="25">
        <f t="shared" si="90"/>
        <v>8.0000193919943282E-3</v>
      </c>
      <c r="DI73" s="25">
        <f t="shared" si="91"/>
        <v>1.9246970879652478E-2</v>
      </c>
      <c r="DJ73" s="40">
        <f t="shared" si="92"/>
        <v>-3.8557379481473196E-6</v>
      </c>
      <c r="DL73" s="40">
        <f t="shared" si="93"/>
        <v>-1.2141554958960342E-6</v>
      </c>
      <c r="DM73" s="40">
        <f t="shared" si="94"/>
        <v>-9.3878538044676615E-8</v>
      </c>
      <c r="DN73" s="40">
        <f t="shared" si="95"/>
        <v>-3.1397906404883728E-7</v>
      </c>
      <c r="DO73" s="40">
        <f t="shared" si="96"/>
        <v>-1.7377422978692884E-6</v>
      </c>
      <c r="DP73" s="40">
        <f t="shared" si="97"/>
        <v>-6.4391757794290862E-7</v>
      </c>
      <c r="DQ73" s="72">
        <f t="shared" si="98"/>
        <v>1.1860744825537464E-3</v>
      </c>
      <c r="DR73" s="72">
        <f t="shared" si="99"/>
        <v>-3.9657224580236545E-5</v>
      </c>
      <c r="DS73" s="72">
        <f t="shared" si="100"/>
        <v>9.6633598400032558E-4</v>
      </c>
      <c r="DT73" s="72">
        <f t="shared" si="101"/>
        <v>1.5902185024061743E-4</v>
      </c>
      <c r="DU73" s="72">
        <f t="shared" si="102"/>
        <v>1.8709386350025456E-6</v>
      </c>
      <c r="DV73" s="72">
        <f t="shared" si="103"/>
        <v>2.7690406222044464E-5</v>
      </c>
      <c r="DW73" s="72">
        <f t="shared" si="104"/>
        <v>-5.3225911851678355E-6</v>
      </c>
      <c r="DX73" s="72">
        <f t="shared" si="105"/>
        <v>-2.8224535906231878E-7</v>
      </c>
      <c r="DY73" s="72">
        <f t="shared" si="106"/>
        <v>-2.0365418004370543E-5</v>
      </c>
      <c r="DZ73" s="72">
        <f t="shared" si="107"/>
        <v>8.6675907301875363E-4</v>
      </c>
      <c r="EA73" s="72">
        <f t="shared" si="108"/>
        <v>2.6341364984042695E-5</v>
      </c>
      <c r="EB73" s="72">
        <f t="shared" si="109"/>
        <v>1.1255186102653932E-5</v>
      </c>
      <c r="EC73" s="72">
        <f t="shared" si="110"/>
        <v>-9.6602493746130367E-6</v>
      </c>
      <c r="ED73" s="72">
        <f t="shared" si="111"/>
        <v>-2.0008947722019117E-5</v>
      </c>
      <c r="EE73" s="72">
        <f t="shared" si="112"/>
        <v>-2.4335825429472939E-4</v>
      </c>
      <c r="EF73" s="72">
        <f t="shared" si="113"/>
        <v>-1.4494719556403665E-6</v>
      </c>
      <c r="EG73" s="72">
        <f t="shared" si="114"/>
        <v>2.1768495251880185E-5</v>
      </c>
      <c r="EH73" s="40">
        <f t="shared" si="115"/>
        <v>1.0186841307595171E-5</v>
      </c>
      <c r="EI73" s="69">
        <f t="shared" si="116"/>
        <v>-5.4762026837063308E-5</v>
      </c>
      <c r="EJ73" s="40">
        <f t="shared" si="117"/>
        <v>2.7991045593507043E-4</v>
      </c>
      <c r="EK73" s="40">
        <f t="shared" si="118"/>
        <v>1.6644004488503389E-5</v>
      </c>
      <c r="EL73" s="40">
        <f t="shared" si="119"/>
        <v>-8.6168746558721912E-6</v>
      </c>
      <c r="EM73" s="69">
        <f t="shared" si="120"/>
        <v>-1.5530868580881378E-5</v>
      </c>
      <c r="EN73" s="40">
        <f t="shared" si="121"/>
        <v>1.1775771423148325E-6</v>
      </c>
      <c r="EO73" s="40">
        <f t="shared" si="122"/>
        <v>1.2799753881954379E-6</v>
      </c>
    </row>
    <row r="74" spans="1:145" x14ac:dyDescent="0.25">
      <c r="A74" s="17">
        <v>203</v>
      </c>
      <c r="B74" s="15">
        <v>27.503874320000001</v>
      </c>
      <c r="C74" s="15"/>
      <c r="D74" s="15">
        <v>246.71567547000001</v>
      </c>
      <c r="E74" s="15">
        <v>20.279934539999999</v>
      </c>
      <c r="F74" s="15">
        <v>18.65753969</v>
      </c>
      <c r="G74" s="15">
        <v>55.796058119999998</v>
      </c>
      <c r="H74" s="15">
        <v>15.64502783</v>
      </c>
      <c r="J74" s="28" t="s">
        <v>441</v>
      </c>
      <c r="K74" s="28">
        <v>0</v>
      </c>
      <c r="L74" s="28">
        <v>0.13234666216659199</v>
      </c>
      <c r="M74" s="28">
        <v>1.5786208083114199E-2</v>
      </c>
      <c r="N74" s="28">
        <v>8.3673678932984996E-2</v>
      </c>
      <c r="O74" s="28">
        <v>8.3673678932984996E-2</v>
      </c>
      <c r="P74" s="28">
        <v>0.18926661363448399</v>
      </c>
      <c r="Q74" s="28">
        <v>0</v>
      </c>
      <c r="R74" s="5">
        <v>8.2148602545236105E-5</v>
      </c>
      <c r="S74" s="28">
        <v>4.0108059546839898E-4</v>
      </c>
      <c r="T74" s="28">
        <v>4.0493010399642801E-2</v>
      </c>
      <c r="U74" s="5">
        <v>7.7988404825917498E-5</v>
      </c>
      <c r="V74" s="28">
        <v>8.6545242206870696E-3</v>
      </c>
      <c r="W74" s="28">
        <v>2.7299720564162699E-3</v>
      </c>
      <c r="X74" s="28">
        <v>1.6732073391865999E-3</v>
      </c>
      <c r="Y74" s="28">
        <v>0.36513359266301798</v>
      </c>
      <c r="Z74" s="5">
        <v>2.70162535756213E-8</v>
      </c>
      <c r="AA74" s="5">
        <v>1.0806460644741601E-7</v>
      </c>
      <c r="AB74" s="28">
        <v>27.5038661794452</v>
      </c>
      <c r="AC74" s="28">
        <v>1.6223935691176501</v>
      </c>
      <c r="AD74" s="28">
        <v>1.3232293523371701</v>
      </c>
      <c r="AE74" s="28">
        <v>7.1414698214807304</v>
      </c>
      <c r="AF74" s="28">
        <v>0</v>
      </c>
      <c r="AG74" s="28">
        <v>7.9393775249811203</v>
      </c>
      <c r="AH74" s="28">
        <v>2.2534569023958699</v>
      </c>
      <c r="AI74" s="28">
        <v>1.1662144975578299</v>
      </c>
      <c r="AJ74" s="28">
        <v>8.8327192390747107E-3</v>
      </c>
      <c r="AK74" s="28">
        <v>0.203523240255956</v>
      </c>
      <c r="AL74" s="28">
        <v>3.7514828166250501E-3</v>
      </c>
      <c r="AM74" s="28">
        <v>0</v>
      </c>
      <c r="AN74" s="28">
        <v>0</v>
      </c>
      <c r="AO74" s="28">
        <v>0.36506976323770701</v>
      </c>
      <c r="AP74" s="28">
        <v>0.36506976323770701</v>
      </c>
      <c r="AQ74" s="28">
        <v>0</v>
      </c>
      <c r="AR74" s="28">
        <v>0</v>
      </c>
      <c r="AS74" s="28">
        <v>4.3649717579655703E-2</v>
      </c>
      <c r="AT74" s="5">
        <v>2.2616653232802501E-7</v>
      </c>
      <c r="AU74" s="5">
        <v>4.36737774511262E-7</v>
      </c>
      <c r="AV74" s="28">
        <v>1.97372601619294</v>
      </c>
      <c r="AW74" s="28">
        <v>4.1170799477504502E-2</v>
      </c>
      <c r="AX74" s="28">
        <v>6.4376487417560904E-3</v>
      </c>
      <c r="AY74" s="28">
        <v>0</v>
      </c>
      <c r="AZ74" s="28">
        <v>5.4156463222741698</v>
      </c>
      <c r="BA74" s="28">
        <v>1.7498184586385301E-2</v>
      </c>
      <c r="BB74" s="28">
        <v>2.7986177020122599E-4</v>
      </c>
      <c r="BC74" s="28">
        <v>2.0523271438570899E-3</v>
      </c>
      <c r="BD74" s="5">
        <v>1.9825382915281799E-5</v>
      </c>
      <c r="BE74" s="5">
        <v>4.0251756808148198E-5</v>
      </c>
      <c r="BF74" s="28">
        <v>0</v>
      </c>
      <c r="BG74" s="28">
        <v>0</v>
      </c>
      <c r="BH74" s="28">
        <v>0.267374639334645</v>
      </c>
      <c r="BI74" s="28">
        <v>0.35910181715967499</v>
      </c>
      <c r="BJ74" s="28">
        <v>6.5370376494320202E-3</v>
      </c>
      <c r="BK74" s="28">
        <v>6.2806792440351202E-3</v>
      </c>
      <c r="BL74" s="28">
        <v>15.7990168488235</v>
      </c>
      <c r="BM74" s="28">
        <v>222.04406907080599</v>
      </c>
      <c r="BN74" s="28">
        <v>22.6978421380424</v>
      </c>
      <c r="BO74" s="28">
        <v>246.715637225042</v>
      </c>
      <c r="BP74" s="28">
        <v>0</v>
      </c>
      <c r="BQ74" s="28">
        <v>0.23271693965398399</v>
      </c>
      <c r="BR74" s="28">
        <v>0</v>
      </c>
      <c r="BS74" s="28">
        <v>2.7377232747454999E-2</v>
      </c>
      <c r="BT74" s="28">
        <v>1.61433305885789E-4</v>
      </c>
      <c r="BU74" s="28">
        <v>5.3917053743172505E-4</v>
      </c>
      <c r="BV74" s="28">
        <v>4.4840037699035999E-4</v>
      </c>
      <c r="BW74" s="28">
        <v>9.6454940502763899E-3</v>
      </c>
      <c r="BX74" s="28">
        <v>0</v>
      </c>
      <c r="BY74" s="28">
        <v>1.94830913030969</v>
      </c>
      <c r="BZ74" s="28">
        <v>0.35683138499864903</v>
      </c>
      <c r="CA74" s="28">
        <v>0</v>
      </c>
      <c r="CB74" s="28">
        <v>1.32322891141277</v>
      </c>
      <c r="CC74" s="28">
        <v>1.45555199876541E-2</v>
      </c>
      <c r="CD74" s="28">
        <v>0</v>
      </c>
      <c r="CE74" s="5">
        <v>1.16982853552472E-7</v>
      </c>
      <c r="CF74" s="28">
        <v>0</v>
      </c>
      <c r="CG74" s="28">
        <v>20.279927313282201</v>
      </c>
      <c r="CH74" s="28">
        <v>18.657533744164599</v>
      </c>
      <c r="CI74" s="28">
        <v>1.6223935691176501</v>
      </c>
      <c r="CJ74" s="28">
        <v>6.2191785578465199E-2</v>
      </c>
      <c r="CK74" s="28">
        <v>0</v>
      </c>
      <c r="CL74" s="28">
        <v>4.6568855305147201</v>
      </c>
      <c r="CM74" s="28">
        <v>0</v>
      </c>
      <c r="CN74" s="28">
        <v>1.98484443636083</v>
      </c>
      <c r="CO74" s="28">
        <v>0</v>
      </c>
      <c r="CP74" s="28">
        <v>0</v>
      </c>
      <c r="CQ74" s="28">
        <v>7.9393759817457301</v>
      </c>
      <c r="CR74" s="28">
        <v>4.3877251642388199E-3</v>
      </c>
      <c r="CS74" s="28">
        <v>6.3514957809046604E-2</v>
      </c>
      <c r="CT74" s="28">
        <v>2.2534587763245599</v>
      </c>
      <c r="CU74" s="28">
        <v>2.6464594321996002E-3</v>
      </c>
      <c r="CV74" s="28">
        <v>55.796019554997002</v>
      </c>
      <c r="CW74" s="28">
        <v>4.3693814597641998</v>
      </c>
      <c r="CX74" s="28">
        <v>0</v>
      </c>
      <c r="CY74" s="28">
        <v>0</v>
      </c>
      <c r="CZ74" s="28">
        <v>0.24699387656255301</v>
      </c>
      <c r="DA74" s="28">
        <v>1.7383366594818001E-2</v>
      </c>
      <c r="DB74" s="28">
        <v>0</v>
      </c>
      <c r="DC74" s="28">
        <v>15.645024113052999</v>
      </c>
      <c r="DD74" s="28">
        <v>1.6529012272028298E-2</v>
      </c>
      <c r="DE74" s="28">
        <v>0.37947742069754198</v>
      </c>
      <c r="DG74" s="26">
        <f t="shared" si="89"/>
        <v>1.0098429209605386</v>
      </c>
      <c r="DH74" s="25">
        <f t="shared" si="90"/>
        <v>8.0000037224742387E-3</v>
      </c>
      <c r="DI74" s="25">
        <f t="shared" si="91"/>
        <v>1.9247014213332941E-2</v>
      </c>
      <c r="DJ74" s="40">
        <f t="shared" si="92"/>
        <v>-2.9597847583959013E-7</v>
      </c>
      <c r="DL74" s="40">
        <f t="shared" si="93"/>
        <v>-1.5501632773436159E-7</v>
      </c>
      <c r="DM74" s="40">
        <f t="shared" si="94"/>
        <v>-3.5634818170389989E-7</v>
      </c>
      <c r="DN74" s="40">
        <f t="shared" si="95"/>
        <v>-3.1868271485490304E-7</v>
      </c>
      <c r="DO74" s="40">
        <f t="shared" si="96"/>
        <v>-6.9117791282928641E-7</v>
      </c>
      <c r="DP74" s="40">
        <f t="shared" si="97"/>
        <v>-2.3758008239053197E-7</v>
      </c>
      <c r="DQ74" s="72">
        <f t="shared" si="98"/>
        <v>1.1946025486707062E-3</v>
      </c>
      <c r="DR74" s="72">
        <f t="shared" si="99"/>
        <v>2.1894167822866366E-6</v>
      </c>
      <c r="DS74" s="72">
        <f t="shared" si="100"/>
        <v>9.6426553453035212E-4</v>
      </c>
      <c r="DT74" s="72">
        <f t="shared" si="101"/>
        <v>1.5137295226760032E-4</v>
      </c>
      <c r="DU74" s="72">
        <f t="shared" si="102"/>
        <v>-1.1056078833759985E-6</v>
      </c>
      <c r="DV74" s="72">
        <f t="shared" si="103"/>
        <v>-6.7747129481040282E-7</v>
      </c>
      <c r="DW74" s="72">
        <f t="shared" si="104"/>
        <v>3.2521511426047444E-7</v>
      </c>
      <c r="DX74" s="72">
        <f t="shared" si="105"/>
        <v>2.3372372921895181E-6</v>
      </c>
      <c r="DY74" s="72">
        <f t="shared" si="106"/>
        <v>-1.4170320734235262E-5</v>
      </c>
      <c r="DZ74" s="72">
        <f t="shared" si="107"/>
        <v>8.6730308157349203E-4</v>
      </c>
      <c r="EA74" s="72">
        <f t="shared" si="108"/>
        <v>2.2979408319144441E-6</v>
      </c>
      <c r="EB74" s="72">
        <f t="shared" si="109"/>
        <v>2.8848944870990234E-6</v>
      </c>
      <c r="EC74" s="72">
        <f t="shared" si="110"/>
        <v>-1.2022863461875978E-6</v>
      </c>
      <c r="ED74" s="72">
        <f t="shared" si="111"/>
        <v>-1.9796638972872387E-6</v>
      </c>
      <c r="EE74" s="72">
        <f t="shared" si="112"/>
        <v>-2.3059254638450397E-4</v>
      </c>
      <c r="EF74" s="72">
        <f t="shared" si="113"/>
        <v>-6.8567343046191483E-7</v>
      </c>
      <c r="EG74" s="72">
        <f t="shared" si="114"/>
        <v>4.7214924687826201E-7</v>
      </c>
      <c r="EH74" s="40">
        <f t="shared" si="115"/>
        <v>2.679936694858469E-6</v>
      </c>
      <c r="EI74" s="69">
        <f t="shared" si="116"/>
        <v>-7.3372856114547948E-5</v>
      </c>
      <c r="EJ74" s="40">
        <f t="shared" si="117"/>
        <v>2.8279111809174061E-4</v>
      </c>
      <c r="EK74" s="40">
        <f t="shared" si="118"/>
        <v>-1.1252764562962488E-5</v>
      </c>
      <c r="EL74" s="40">
        <f t="shared" si="119"/>
        <v>3.0555314452959978E-7</v>
      </c>
      <c r="EM74" s="69">
        <f t="shared" si="120"/>
        <v>2.2501018569966234E-6</v>
      </c>
      <c r="EN74" s="40">
        <f t="shared" si="121"/>
        <v>-7.0498113129467701E-9</v>
      </c>
      <c r="EO74" s="40">
        <f t="shared" si="122"/>
        <v>-7.6628406060853901E-9</v>
      </c>
    </row>
    <row r="75" spans="1:145" x14ac:dyDescent="0.25">
      <c r="A75" s="17">
        <v>225</v>
      </c>
      <c r="B75" s="15">
        <v>25.03071005</v>
      </c>
      <c r="C75" s="15"/>
      <c r="D75" s="15">
        <v>212.99751792000001</v>
      </c>
      <c r="E75" s="15">
        <v>19.011298780000001</v>
      </c>
      <c r="F75" s="15">
        <v>17.49039492</v>
      </c>
      <c r="G75" s="15">
        <v>54.59473517</v>
      </c>
      <c r="H75" s="15">
        <v>12.887647279999999</v>
      </c>
      <c r="J75" s="28" t="s">
        <v>442</v>
      </c>
      <c r="K75" s="28">
        <v>0</v>
      </c>
      <c r="L75" s="28">
        <v>0.109021021543015</v>
      </c>
      <c r="M75" s="28">
        <v>1.30038378932323E-2</v>
      </c>
      <c r="N75" s="28">
        <v>6.8926574742505603E-2</v>
      </c>
      <c r="O75" s="28">
        <v>6.8926574742505603E-2</v>
      </c>
      <c r="P75" s="28">
        <v>0.15590914299178199</v>
      </c>
      <c r="Q75" s="28">
        <v>0</v>
      </c>
      <c r="R75" s="5">
        <v>7.7010113703378997E-5</v>
      </c>
      <c r="S75" s="5">
        <v>3.7599085081874102E-4</v>
      </c>
      <c r="T75" s="28">
        <v>3.3356192119117903E-2</v>
      </c>
      <c r="U75" s="5">
        <v>7.3110000674041101E-5</v>
      </c>
      <c r="V75" s="28">
        <v>7.1291705881027598E-3</v>
      </c>
      <c r="W75" s="5">
        <v>2.55919586412914E-3</v>
      </c>
      <c r="X75" s="5">
        <v>1.5685382805050701E-3</v>
      </c>
      <c r="Y75" s="28">
        <v>0.30078058849275502</v>
      </c>
      <c r="Z75" s="5">
        <v>2.5326085638541199E-8</v>
      </c>
      <c r="AA75" s="5">
        <v>1.01306227505966E-7</v>
      </c>
      <c r="AB75" s="28">
        <v>25.030705225505201</v>
      </c>
      <c r="AC75" s="28">
        <v>1.5209030131671</v>
      </c>
      <c r="AD75" s="28">
        <v>1.24045297265717</v>
      </c>
      <c r="AE75" s="28">
        <v>6.6947262135066099</v>
      </c>
      <c r="AF75" s="28">
        <v>0</v>
      </c>
      <c r="AG75" s="28">
        <v>7.4427190705313597</v>
      </c>
      <c r="AH75" s="28">
        <v>2.1124890953884798</v>
      </c>
      <c r="AI75" s="28">
        <v>0.96067266189983203</v>
      </c>
      <c r="AJ75" s="28">
        <v>7.2759658183501703E-3</v>
      </c>
      <c r="AK75" s="28">
        <v>0.167653135166586</v>
      </c>
      <c r="AL75" s="28">
        <v>3.0903548592073199E-3</v>
      </c>
      <c r="AM75" s="28">
        <v>0</v>
      </c>
      <c r="AN75" s="28">
        <v>0</v>
      </c>
      <c r="AO75" s="28">
        <v>0.30072745946085899</v>
      </c>
      <c r="AP75" s="28">
        <v>0.30072745946085899</v>
      </c>
      <c r="AQ75" s="28">
        <v>0</v>
      </c>
      <c r="AR75" s="28">
        <v>0</v>
      </c>
      <c r="AS75" s="28">
        <v>3.5956428389192899E-2</v>
      </c>
      <c r="AT75" s="5">
        <v>2.12018025902103E-7</v>
      </c>
      <c r="AU75" s="5">
        <v>4.0941531527858101E-7</v>
      </c>
      <c r="AV75" s="28">
        <v>1.7039787628763701</v>
      </c>
      <c r="AW75" s="28">
        <v>3.3914534546977702E-2</v>
      </c>
      <c r="AX75" s="28">
        <v>5.3030254154003802E-3</v>
      </c>
      <c r="AY75" s="28">
        <v>0</v>
      </c>
      <c r="AZ75" s="28">
        <v>4.4611529203193996</v>
      </c>
      <c r="BA75" s="28">
        <v>1.44142528628669E-2</v>
      </c>
      <c r="BB75" s="5">
        <v>2.6235581496607599E-4</v>
      </c>
      <c r="BC75" s="5">
        <v>1.92394197434922E-3</v>
      </c>
      <c r="BD75" s="5">
        <v>1.85853216267905E-5</v>
      </c>
      <c r="BE75" s="5">
        <v>3.77334909638056E-5</v>
      </c>
      <c r="BF75" s="28">
        <v>0</v>
      </c>
      <c r="BG75" s="28">
        <v>0</v>
      </c>
      <c r="BH75" s="28">
        <v>0.22025106882339299</v>
      </c>
      <c r="BI75" s="28">
        <v>0.33663735114667798</v>
      </c>
      <c r="BJ75" s="28">
        <v>6.1281084894481202E-3</v>
      </c>
      <c r="BK75" s="28">
        <v>5.88779653543653E-3</v>
      </c>
      <c r="BL75" s="28">
        <v>13.0144948384287</v>
      </c>
      <c r="BM75" s="28">
        <v>191.69772529307701</v>
      </c>
      <c r="BN75" s="28">
        <v>19.595761021180898</v>
      </c>
      <c r="BO75" s="28">
        <v>212.997465077134</v>
      </c>
      <c r="BP75" s="28">
        <v>0</v>
      </c>
      <c r="BQ75" s="28">
        <v>0.19170134200300901</v>
      </c>
      <c r="BR75" s="28">
        <v>0</v>
      </c>
      <c r="BS75" s="28">
        <v>2.30590261853976E-2</v>
      </c>
      <c r="BT75" s="5">
        <v>1.5133435760070901E-4</v>
      </c>
      <c r="BU75" s="5">
        <v>5.0544351064005602E-4</v>
      </c>
      <c r="BV75" s="5">
        <v>4.2035206799054199E-4</v>
      </c>
      <c r="BW75" s="28">
        <v>8.67502609059893E-3</v>
      </c>
      <c r="BX75" s="28">
        <v>0</v>
      </c>
      <c r="BY75" s="28">
        <v>1.6049272713173099</v>
      </c>
      <c r="BZ75" s="28">
        <v>0.33450894690719002</v>
      </c>
      <c r="CA75" s="28">
        <v>0</v>
      </c>
      <c r="CB75" s="28">
        <v>1.2404525317327699</v>
      </c>
      <c r="CC75" s="28">
        <v>1.36449934688073E-2</v>
      </c>
      <c r="CD75" s="28">
        <v>0</v>
      </c>
      <c r="CE75" s="5">
        <v>1.09664533694891E-7</v>
      </c>
      <c r="CF75" s="28">
        <v>0</v>
      </c>
      <c r="CG75" s="28">
        <v>19.011291260217</v>
      </c>
      <c r="CH75" s="28">
        <v>17.4903882470499</v>
      </c>
      <c r="CI75" s="28">
        <v>1.5209030131671</v>
      </c>
      <c r="CJ75" s="28">
        <v>5.8301222352662399E-2</v>
      </c>
      <c r="CK75" s="28">
        <v>0</v>
      </c>
      <c r="CL75" s="28">
        <v>4.3655687979849702</v>
      </c>
      <c r="CM75" s="28">
        <v>0</v>
      </c>
      <c r="CN75" s="28">
        <v>1.8606811179638101</v>
      </c>
      <c r="CO75" s="28">
        <v>0</v>
      </c>
      <c r="CP75" s="28">
        <v>0</v>
      </c>
      <c r="CQ75" s="28">
        <v>7.4427174170648698</v>
      </c>
      <c r="CR75" s="28">
        <v>3.6143850964025998E-3</v>
      </c>
      <c r="CS75" s="28">
        <v>5.9541672977397E-2</v>
      </c>
      <c r="CT75" s="28">
        <v>2.11249063862387</v>
      </c>
      <c r="CU75" s="5">
        <v>2.4809079735665799E-3</v>
      </c>
      <c r="CV75" s="28">
        <v>54.594741138797403</v>
      </c>
      <c r="CW75" s="28">
        <v>3.59929441248631</v>
      </c>
      <c r="CX75" s="28">
        <v>0</v>
      </c>
      <c r="CY75" s="28">
        <v>0</v>
      </c>
      <c r="CZ75" s="28">
        <v>0.203462329162409</v>
      </c>
      <c r="DA75" s="28">
        <v>1.4319584135769401E-2</v>
      </c>
      <c r="DB75" s="28">
        <v>0</v>
      </c>
      <c r="DC75" s="28">
        <v>12.8876447472125</v>
      </c>
      <c r="DD75" s="28">
        <v>1.36157599914019E-2</v>
      </c>
      <c r="DE75" s="28">
        <v>0.31259607454488297</v>
      </c>
      <c r="DG75" s="26"/>
      <c r="DH75" s="25"/>
      <c r="DI75" s="25"/>
      <c r="DJ75" s="40"/>
      <c r="DL75" s="40">
        <f t="shared" si="93"/>
        <v>-2.4809146382476869E-7</v>
      </c>
      <c r="DM75" s="40">
        <f t="shared" si="94"/>
        <v>-3.9554283417196364E-7</v>
      </c>
      <c r="DN75" s="40">
        <f t="shared" si="95"/>
        <v>-3.8152083646831362E-7</v>
      </c>
      <c r="DO75" s="40">
        <f t="shared" si="96"/>
        <v>1.0932917587041802E-7</v>
      </c>
      <c r="DP75" s="40">
        <f t="shared" si="97"/>
        <v>-1.9652830688982248E-7</v>
      </c>
      <c r="DQ75" s="72">
        <f t="shared" si="98"/>
        <v>1.1957864049163701E-3</v>
      </c>
      <c r="DR75" s="72">
        <f t="shared" si="99"/>
        <v>-6.0893105574673771E-6</v>
      </c>
      <c r="DS75" s="72">
        <f t="shared" si="100"/>
        <v>9.6598232927978583E-4</v>
      </c>
      <c r="DT75" s="72">
        <f t="shared" si="101"/>
        <v>1.4925951099212633E-4</v>
      </c>
      <c r="DU75" s="72">
        <f t="shared" si="102"/>
        <v>2.4319765189361797E-6</v>
      </c>
      <c r="DV75" s="72">
        <f t="shared" si="103"/>
        <v>-4.1548566642319923E-6</v>
      </c>
      <c r="DW75" s="72">
        <f t="shared" si="104"/>
        <v>6.1010033157789715E-7</v>
      </c>
      <c r="DX75" s="72">
        <f t="shared" si="105"/>
        <v>1.5021951301233594E-5</v>
      </c>
      <c r="DY75" s="72">
        <f t="shared" si="106"/>
        <v>4.4129846866585703E-6</v>
      </c>
      <c r="DZ75" s="72">
        <f t="shared" si="107"/>
        <v>8.6707719843863798E-4</v>
      </c>
      <c r="EA75" s="72">
        <f t="shared" si="108"/>
        <v>-2.7938049973725459E-6</v>
      </c>
      <c r="EB75" s="72">
        <f t="shared" si="109"/>
        <v>-4.8399940926378535E-7</v>
      </c>
      <c r="EC75" s="72">
        <f t="shared" si="110"/>
        <v>-3.3918786984834686E-7</v>
      </c>
      <c r="ED75" s="72">
        <f t="shared" si="111"/>
        <v>-4.2181979973091839E-6</v>
      </c>
      <c r="EE75" s="72">
        <f t="shared" si="112"/>
        <v>-2.294562145551938E-4</v>
      </c>
      <c r="EF75" s="72">
        <f t="shared" si="113"/>
        <v>6.906818158435147E-7</v>
      </c>
      <c r="EG75" s="72">
        <f t="shared" si="114"/>
        <v>-1.3762217756127472E-6</v>
      </c>
      <c r="EH75" s="40">
        <f t="shared" si="115"/>
        <v>-2.6942256101045153E-6</v>
      </c>
      <c r="EI75" s="69">
        <f t="shared" si="116"/>
        <v>-7.3662825902128535E-5</v>
      </c>
      <c r="EJ75" s="40">
        <f t="shared" si="117"/>
        <v>2.8090912620500459E-4</v>
      </c>
      <c r="EK75" s="40">
        <f t="shared" si="118"/>
        <v>-8.3552776239512147E-6</v>
      </c>
      <c r="EL75" s="40">
        <f t="shared" si="119"/>
        <v>4.9224968434372752E-6</v>
      </c>
      <c r="EM75" s="69">
        <f t="shared" si="120"/>
        <v>-1.0623776286465556E-5</v>
      </c>
      <c r="EN75" s="40">
        <f t="shared" si="121"/>
        <v>-4.7075512567256516E-8</v>
      </c>
      <c r="EO75" s="40">
        <f t="shared" si="122"/>
        <v>-5.1169034557656149E-8</v>
      </c>
    </row>
    <row r="76" spans="1:145" x14ac:dyDescent="0.25">
      <c r="A76" s="17">
        <v>226</v>
      </c>
      <c r="B76" s="15">
        <v>0.12190041</v>
      </c>
      <c r="C76" s="15"/>
      <c r="D76" s="15">
        <v>0.87419572999999995</v>
      </c>
      <c r="E76" s="15">
        <v>7.3192989999999999E-2</v>
      </c>
      <c r="F76" s="15">
        <v>6.7337560000000005E-2</v>
      </c>
      <c r="G76" s="15">
        <v>0.18301497999999999</v>
      </c>
      <c r="H76" s="15">
        <v>8.2228410000000002E-2</v>
      </c>
      <c r="J76" s="28" t="s">
        <v>443</v>
      </c>
      <c r="K76" s="28">
        <v>0</v>
      </c>
      <c r="L76" s="28">
        <v>6.9560125171381799E-4</v>
      </c>
      <c r="M76" s="5">
        <v>8.2968876022861899E-5</v>
      </c>
      <c r="N76" s="28">
        <v>4.3977599596884803E-4</v>
      </c>
      <c r="O76" s="28">
        <v>4.3977599596884803E-4</v>
      </c>
      <c r="P76" s="28">
        <v>9.9476925048363899E-4</v>
      </c>
      <c r="Q76" s="28">
        <v>0</v>
      </c>
      <c r="R76" s="5">
        <v>2.9649663519568701E-7</v>
      </c>
      <c r="S76" s="5">
        <v>1.4475228316164799E-6</v>
      </c>
      <c r="T76" s="28">
        <v>2.128302769477E-4</v>
      </c>
      <c r="U76" s="5">
        <v>2.8146242868213199E-7</v>
      </c>
      <c r="V76" s="5">
        <v>4.54868433491294E-5</v>
      </c>
      <c r="W76" s="5">
        <v>9.8528954954061095E-6</v>
      </c>
      <c r="X76" s="5">
        <v>6.03882780248791E-6</v>
      </c>
      <c r="Y76" s="28">
        <v>1.9190970056162701E-3</v>
      </c>
      <c r="Z76" s="5">
        <v>9.7504026190909095E-11</v>
      </c>
      <c r="AA76" s="5">
        <v>3.9002893566361899E-10</v>
      </c>
      <c r="AB76" s="28">
        <v>0.121900243941423</v>
      </c>
      <c r="AC76" s="28">
        <v>5.8554443691198601E-3</v>
      </c>
      <c r="AD76" s="28">
        <v>4.7757159785490298E-3</v>
      </c>
      <c r="AE76" s="28">
        <v>2.5774552048369401E-2</v>
      </c>
      <c r="AF76" s="28">
        <v>0</v>
      </c>
      <c r="AG76" s="28">
        <v>2.8654345034364499E-2</v>
      </c>
      <c r="AH76" s="28">
        <v>8.1330402288397607E-3</v>
      </c>
      <c r="AI76" s="28">
        <v>6.1294561117081897E-3</v>
      </c>
      <c r="AJ76" s="5">
        <v>4.6424492918203001E-5</v>
      </c>
      <c r="AK76" s="28">
        <v>1.06969754870285E-3</v>
      </c>
      <c r="AL76" s="5">
        <v>1.97177480905217E-5</v>
      </c>
      <c r="AM76" s="28">
        <v>0</v>
      </c>
      <c r="AN76" s="28">
        <v>0</v>
      </c>
      <c r="AO76" s="28">
        <v>1.91878315095597E-3</v>
      </c>
      <c r="AP76" s="28">
        <v>1.91878315095597E-3</v>
      </c>
      <c r="AQ76" s="28">
        <v>0</v>
      </c>
      <c r="AR76" s="28">
        <v>0</v>
      </c>
      <c r="AS76" s="28">
        <v>2.2942202822467299E-4</v>
      </c>
      <c r="AT76" s="5">
        <v>8.1628058359650996E-10</v>
      </c>
      <c r="AU76" s="5">
        <v>1.5761801171095099E-9</v>
      </c>
      <c r="AV76" s="28">
        <v>6.9935607400916002E-3</v>
      </c>
      <c r="AW76" s="28">
        <v>2.1639118677006301E-4</v>
      </c>
      <c r="AX76" s="5">
        <v>3.3834923574904802E-5</v>
      </c>
      <c r="AY76" s="28">
        <v>0</v>
      </c>
      <c r="AZ76" s="28">
        <v>2.8463913098353701E-2</v>
      </c>
      <c r="BA76" s="5">
        <v>9.1968262746848703E-5</v>
      </c>
      <c r="BB76" s="5">
        <v>1.01004547032854E-6</v>
      </c>
      <c r="BC76" s="5">
        <v>7.40725982021307E-6</v>
      </c>
      <c r="BD76" s="5">
        <v>7.1555404906386204E-8</v>
      </c>
      <c r="BE76" s="5">
        <v>1.4527885712395999E-7</v>
      </c>
      <c r="BF76" s="28">
        <v>0</v>
      </c>
      <c r="BG76" s="28">
        <v>0</v>
      </c>
      <c r="BH76" s="28">
        <v>1.4052996018601399E-3</v>
      </c>
      <c r="BI76" s="28">
        <v>1.2960452498663401E-3</v>
      </c>
      <c r="BJ76" s="5">
        <v>2.3592585856247599E-5</v>
      </c>
      <c r="BK76" s="5">
        <v>2.2667603631012401E-5</v>
      </c>
      <c r="BL76" s="28">
        <v>8.3037731003047802E-2</v>
      </c>
      <c r="BM76" s="28">
        <v>0.78677754812965295</v>
      </c>
      <c r="BN76" s="28">
        <v>8.0426062600241294E-2</v>
      </c>
      <c r="BO76" s="28">
        <v>0.87419717146998599</v>
      </c>
      <c r="BP76" s="28">
        <v>0</v>
      </c>
      <c r="BQ76" s="28">
        <v>1.22315052497561E-3</v>
      </c>
      <c r="BR76" s="28">
        <v>0</v>
      </c>
      <c r="BS76" s="28">
        <v>1.36543399527108E-4</v>
      </c>
      <c r="BT76" s="5">
        <v>5.8264973516978303E-7</v>
      </c>
      <c r="BU76" s="5">
        <v>1.9459204903079201E-6</v>
      </c>
      <c r="BV76" s="5">
        <v>1.61832159923279E-6</v>
      </c>
      <c r="BW76" s="5">
        <v>4.01269535982186E-5</v>
      </c>
      <c r="BX76" s="28">
        <v>0</v>
      </c>
      <c r="BY76" s="28">
        <v>1.0240089875824599E-2</v>
      </c>
      <c r="BZ76" s="28">
        <v>1.28784514735142E-3</v>
      </c>
      <c r="CA76" s="28">
        <v>0</v>
      </c>
      <c r="CB76" s="28">
        <v>4.77571586831792E-3</v>
      </c>
      <c r="CC76" s="5">
        <v>5.2533143735842103E-5</v>
      </c>
      <c r="CD76" s="28">
        <v>0</v>
      </c>
      <c r="CE76" s="5">
        <v>4.2221377117126001E-10</v>
      </c>
      <c r="CF76" s="28">
        <v>0</v>
      </c>
      <c r="CG76" s="28">
        <v>7.3193035571575804E-2</v>
      </c>
      <c r="CH76" s="28">
        <v>6.7337591202455901E-2</v>
      </c>
      <c r="CI76" s="28">
        <v>5.8554443691198601E-3</v>
      </c>
      <c r="CJ76" s="28">
        <v>2.24458186588182E-4</v>
      </c>
      <c r="CK76" s="28">
        <v>0</v>
      </c>
      <c r="CL76" s="28">
        <v>1.6807313833451801E-2</v>
      </c>
      <c r="CM76" s="28">
        <v>0</v>
      </c>
      <c r="CN76" s="28">
        <v>7.16355440180337E-3</v>
      </c>
      <c r="CO76" s="28">
        <v>0</v>
      </c>
      <c r="CP76" s="28">
        <v>0</v>
      </c>
      <c r="CQ76" s="28">
        <v>2.8654332908943501E-2</v>
      </c>
      <c r="CR76" s="5">
        <v>2.3061976871310699E-5</v>
      </c>
      <c r="CS76" s="28">
        <v>2.2923383874292401E-4</v>
      </c>
      <c r="CT76" s="28">
        <v>8.1330523542607006E-3</v>
      </c>
      <c r="CU76" s="5">
        <v>9.5515192601288497E-6</v>
      </c>
      <c r="CV76" s="28">
        <v>0.18301528001455</v>
      </c>
      <c r="CW76" s="28">
        <v>2.2964941485937199E-2</v>
      </c>
      <c r="CX76" s="28">
        <v>0</v>
      </c>
      <c r="CY76" s="28">
        <v>0</v>
      </c>
      <c r="CZ76" s="28">
        <v>1.29816077446165E-3</v>
      </c>
      <c r="DA76" s="5">
        <v>9.13622288037831E-5</v>
      </c>
      <c r="DB76" s="28">
        <v>0</v>
      </c>
      <c r="DC76" s="28">
        <v>8.2228255537734801E-2</v>
      </c>
      <c r="DD76" s="5">
        <v>8.6873194523718903E-5</v>
      </c>
      <c r="DE76" s="28">
        <v>1.9944885497445298E-3</v>
      </c>
      <c r="DG76" s="26"/>
      <c r="DH76" s="25"/>
      <c r="DI76" s="25"/>
      <c r="DJ76" s="40"/>
      <c r="DL76" s="40">
        <f t="shared" si="93"/>
        <v>1.6489098911990794E-6</v>
      </c>
      <c r="DM76" s="40">
        <f t="shared" si="94"/>
        <v>6.2262213641836759E-7</v>
      </c>
      <c r="DN76" s="40">
        <f t="shared" si="95"/>
        <v>4.6337372332511364E-7</v>
      </c>
      <c r="DO76" s="40">
        <f t="shared" si="96"/>
        <v>1.6392895816982869E-6</v>
      </c>
      <c r="DP76" s="40">
        <f t="shared" si="97"/>
        <v>-1.8784537509669718E-6</v>
      </c>
      <c r="DQ76" s="72">
        <f t="shared" si="98"/>
        <v>1.189568912321687E-3</v>
      </c>
      <c r="DR76" s="72">
        <f t="shared" si="99"/>
        <v>-1.4979324501831374E-5</v>
      </c>
      <c r="DS76" s="72">
        <f t="shared" si="100"/>
        <v>9.5232574466502589E-4</v>
      </c>
      <c r="DT76" s="72">
        <f t="shared" si="101"/>
        <v>1.7095990202421423E-4</v>
      </c>
      <c r="DU76" s="72">
        <f t="shared" si="102"/>
        <v>-3.0918069983800843E-5</v>
      </c>
      <c r="DV76" s="72">
        <f t="shared" si="103"/>
        <v>-5.8319268532571481E-6</v>
      </c>
      <c r="DW76" s="72">
        <f t="shared" si="104"/>
        <v>3.2579401322992848E-6</v>
      </c>
      <c r="DX76" s="72">
        <f t="shared" si="105"/>
        <v>1.8053564241615834E-5</v>
      </c>
      <c r="DY76" s="72">
        <f t="shared" si="106"/>
        <v>7.7325286330329641E-6</v>
      </c>
      <c r="DZ76" s="72">
        <f t="shared" si="107"/>
        <v>8.7926865273947098E-4</v>
      </c>
      <c r="EA76" s="72">
        <f t="shared" si="108"/>
        <v>2.2645567572756942E-5</v>
      </c>
      <c r="EB76" s="72">
        <f t="shared" si="109"/>
        <v>-1.3088512920081371E-5</v>
      </c>
      <c r="EC76" s="72">
        <f t="shared" si="110"/>
        <v>1.2639624640238817E-5</v>
      </c>
      <c r="ED76" s="72">
        <f t="shared" si="111"/>
        <v>3.3290858538437393E-5</v>
      </c>
      <c r="EE76" s="72">
        <f t="shared" si="112"/>
        <v>-2.216802076398097E-4</v>
      </c>
      <c r="EF76" s="72">
        <f t="shared" si="113"/>
        <v>-1.5902596515753627E-5</v>
      </c>
      <c r="EG76" s="72">
        <f t="shared" si="114"/>
        <v>-2.7258169517720996E-5</v>
      </c>
      <c r="EH76" s="40">
        <f t="shared" si="115"/>
        <v>-1.1021136622705054E-5</v>
      </c>
      <c r="EI76" s="69">
        <f t="shared" si="116"/>
        <v>-1.1095736777705781E-4</v>
      </c>
      <c r="EJ76" s="40">
        <f t="shared" si="117"/>
        <v>3.0829264684860023E-4</v>
      </c>
      <c r="EK76" s="40">
        <f t="shared" si="118"/>
        <v>-2.1389324638756207E-5</v>
      </c>
      <c r="EL76" s="40">
        <f t="shared" si="119"/>
        <v>-1.0008821461277294E-5</v>
      </c>
      <c r="EM76" s="69">
        <f t="shared" si="120"/>
        <v>-5.3546088364771894E-6</v>
      </c>
      <c r="EN76" s="40">
        <f t="shared" si="121"/>
        <v>8.4827287540583007E-7</v>
      </c>
      <c r="EO76" s="40">
        <f t="shared" si="122"/>
        <v>9.2203575561447679E-7</v>
      </c>
    </row>
    <row r="77" spans="1:145" x14ac:dyDescent="0.25">
      <c r="A77" s="17">
        <v>228</v>
      </c>
      <c r="B77" s="15">
        <v>7.0343000000000001E-4</v>
      </c>
      <c r="C77" s="15"/>
      <c r="D77" s="15">
        <v>6.5059599999999999E-3</v>
      </c>
      <c r="E77" s="15">
        <v>4.0293000000000002E-4</v>
      </c>
      <c r="F77" s="15">
        <v>3.7070000000000001E-4</v>
      </c>
      <c r="G77" s="15">
        <v>1.1021500000000001E-3</v>
      </c>
      <c r="H77" s="15">
        <v>3.0868999999999997E-4</v>
      </c>
      <c r="J77" s="28" t="s">
        <v>448</v>
      </c>
      <c r="K77" s="28">
        <v>0</v>
      </c>
      <c r="L77" s="5">
        <v>2.6114214961667098E-6</v>
      </c>
      <c r="M77" s="5">
        <v>3.1146792771044398E-7</v>
      </c>
      <c r="N77" s="5">
        <v>1.65102862150498E-6</v>
      </c>
      <c r="O77" s="5">
        <v>1.65102862150498E-6</v>
      </c>
      <c r="P77" s="5">
        <v>3.7342730534565702E-6</v>
      </c>
      <c r="Q77" s="28">
        <v>0</v>
      </c>
      <c r="R77" s="5">
        <v>1.6325225835965099E-9</v>
      </c>
      <c r="S77" s="5">
        <v>7.9686061828623698E-9</v>
      </c>
      <c r="T77" s="5">
        <v>7.9895433919211603E-7</v>
      </c>
      <c r="U77" s="5">
        <v>1.5494661353527599E-9</v>
      </c>
      <c r="V77" s="5">
        <v>1.7076440373242501E-7</v>
      </c>
      <c r="W77" s="5">
        <v>5.4244724064000101E-8</v>
      </c>
      <c r="X77" s="5">
        <v>3.3245699609230703E-8</v>
      </c>
      <c r="Y77" s="5">
        <v>7.2041654127879099E-6</v>
      </c>
      <c r="Z77" s="5">
        <v>5.3671522346599601E-13</v>
      </c>
      <c r="AA77" s="5">
        <v>2.14730181826198E-12</v>
      </c>
      <c r="AB77" s="28">
        <v>7.0343755683790999E-4</v>
      </c>
      <c r="AC77" s="5">
        <v>3.2234880426814797E-5</v>
      </c>
      <c r="AD77" s="5">
        <v>2.62901172307743E-5</v>
      </c>
      <c r="AE77" s="28">
        <v>1.4188947127653101E-4</v>
      </c>
      <c r="AF77" s="28">
        <v>0</v>
      </c>
      <c r="AG77" s="28">
        <v>1.5774070338464501E-4</v>
      </c>
      <c r="AH77" s="5">
        <v>4.4772565683956401E-5</v>
      </c>
      <c r="AI77" s="5">
        <v>2.3009901288050299E-5</v>
      </c>
      <c r="AJ77" s="5">
        <v>1.7427845698506899E-7</v>
      </c>
      <c r="AK77" s="5">
        <v>4.0152519056201296E-6</v>
      </c>
      <c r="AL77" s="5">
        <v>7.4019480591059104E-8</v>
      </c>
      <c r="AM77" s="28">
        <v>0</v>
      </c>
      <c r="AN77" s="28">
        <v>0</v>
      </c>
      <c r="AO77" s="5">
        <v>7.2021226100519702E-6</v>
      </c>
      <c r="AP77" s="5">
        <v>7.2021226100519702E-6</v>
      </c>
      <c r="AQ77" s="28">
        <v>0</v>
      </c>
      <c r="AR77" s="28">
        <v>0</v>
      </c>
      <c r="AS77" s="5">
        <v>8.6119429884753299E-7</v>
      </c>
      <c r="AT77" s="5">
        <v>4.4930072697410099E-12</v>
      </c>
      <c r="AU77" s="5">
        <v>8.6764569519998604E-12</v>
      </c>
      <c r="AV77" s="5">
        <v>5.2050022872953102E-5</v>
      </c>
      <c r="AW77" s="5">
        <v>8.1209929617442898E-7</v>
      </c>
      <c r="AX77" s="5">
        <v>1.2704571173465099E-7</v>
      </c>
      <c r="AY77" s="5">
        <v>0</v>
      </c>
      <c r="AZ77" s="28">
        <v>1.06856098954458E-4</v>
      </c>
      <c r="BA77" s="5">
        <v>3.4532471326135198E-7</v>
      </c>
      <c r="BB77" s="5">
        <v>5.56005665878514E-9</v>
      </c>
      <c r="BC77" s="5">
        <v>4.0774483705087699E-8</v>
      </c>
      <c r="BD77" s="5">
        <v>3.9385571851386398E-10</v>
      </c>
      <c r="BE77" s="5">
        <v>7.9972662687323895E-10</v>
      </c>
      <c r="BF77" s="28">
        <v>0</v>
      </c>
      <c r="BG77" s="28">
        <v>0</v>
      </c>
      <c r="BH77" s="5">
        <v>5.2755352767076098E-6</v>
      </c>
      <c r="BI77" s="5">
        <v>7.1340465285470901E-6</v>
      </c>
      <c r="BJ77" s="5">
        <v>1.2985223521111999E-7</v>
      </c>
      <c r="BK77" s="5">
        <v>1.2478160463411499E-7</v>
      </c>
      <c r="BL77" s="28">
        <v>3.11722526276338E-4</v>
      </c>
      <c r="BM77" s="28">
        <v>5.8555641903250098E-3</v>
      </c>
      <c r="BN77" s="28">
        <v>5.9853723330963301E-4</v>
      </c>
      <c r="BO77" s="28">
        <v>6.5061514465075999E-3</v>
      </c>
      <c r="BP77" s="28">
        <v>0</v>
      </c>
      <c r="BQ77" s="5">
        <v>4.5931700810749697E-6</v>
      </c>
      <c r="BR77" s="28">
        <v>0</v>
      </c>
      <c r="BS77" s="5">
        <v>5.4060197203436997E-7</v>
      </c>
      <c r="BT77" s="5">
        <v>3.2087391215683601E-9</v>
      </c>
      <c r="BU77" s="5">
        <v>1.07134928377343E-8</v>
      </c>
      <c r="BV77" s="5">
        <v>8.9095388481952402E-9</v>
      </c>
      <c r="BW77" s="5">
        <v>1.9120686519287601E-7</v>
      </c>
      <c r="BX77" s="28">
        <v>0</v>
      </c>
      <c r="BY77" s="5">
        <v>3.8440870384761597E-5</v>
      </c>
      <c r="BZ77" s="5">
        <v>7.0897336265480497E-6</v>
      </c>
      <c r="CA77" s="28">
        <v>0</v>
      </c>
      <c r="CB77" s="5">
        <v>2.62901172307743E-5</v>
      </c>
      <c r="CC77" s="5">
        <v>2.8924640508826698E-7</v>
      </c>
      <c r="CD77" s="28">
        <v>0</v>
      </c>
      <c r="CE77" s="5">
        <v>2.32477388845715E-12</v>
      </c>
      <c r="CF77" s="28">
        <v>0</v>
      </c>
      <c r="CG77" s="28">
        <v>4.0292839938931902E-4</v>
      </c>
      <c r="CH77" s="28">
        <v>3.70693518962504E-4</v>
      </c>
      <c r="CI77" s="5">
        <v>3.2234880426814797E-5</v>
      </c>
      <c r="CJ77" s="5">
        <v>1.23569062539614E-6</v>
      </c>
      <c r="CK77" s="28">
        <v>0</v>
      </c>
      <c r="CL77" s="5">
        <v>9.2524677987400499E-5</v>
      </c>
      <c r="CM77" s="28">
        <v>0</v>
      </c>
      <c r="CN77" s="5">
        <v>3.94362781571564E-5</v>
      </c>
      <c r="CO77" s="28">
        <v>0</v>
      </c>
      <c r="CP77" s="28">
        <v>0</v>
      </c>
      <c r="CQ77" s="28">
        <v>1.5774070338464501E-4</v>
      </c>
      <c r="CR77" s="5">
        <v>8.6569967536941094E-8</v>
      </c>
      <c r="CS77" s="5">
        <v>1.2619256270771601E-6</v>
      </c>
      <c r="CT77" s="5">
        <v>4.4772565683956401E-5</v>
      </c>
      <c r="CU77" s="5">
        <v>5.2580234461548597E-8</v>
      </c>
      <c r="CV77" s="28">
        <v>1.1021698991936499E-3</v>
      </c>
      <c r="CW77" s="5">
        <v>8.6213759619041303E-5</v>
      </c>
      <c r="CX77" s="28">
        <v>0</v>
      </c>
      <c r="CY77" s="28">
        <v>0</v>
      </c>
      <c r="CZ77" s="5">
        <v>4.8730757673462398E-6</v>
      </c>
      <c r="DA77" s="5">
        <v>3.4298558375634499E-7</v>
      </c>
      <c r="DB77" s="28">
        <v>0</v>
      </c>
      <c r="DC77" s="28">
        <v>3.0869117104008503E-4</v>
      </c>
      <c r="DD77" s="5">
        <v>3.2615382198779699E-7</v>
      </c>
      <c r="DE77" s="5">
        <v>7.4873776572584402E-6</v>
      </c>
      <c r="DG77" s="26">
        <f t="shared" si="89"/>
        <v>1.0098200257106134</v>
      </c>
      <c r="DH77" s="25">
        <f t="shared" si="90"/>
        <v>8.0001246975111122E-3</v>
      </c>
      <c r="DI77" s="25">
        <f t="shared" si="91"/>
        <v>1.9245134224396044E-2</v>
      </c>
      <c r="DJ77" s="40">
        <f t="shared" si="92"/>
        <v>1.0742842798835746E-5</v>
      </c>
      <c r="DL77" s="40">
        <f t="shared" si="93"/>
        <v>2.9426327183086121E-5</v>
      </c>
      <c r="DM77" s="40">
        <f t="shared" si="94"/>
        <v>-3.9724286625397187E-6</v>
      </c>
      <c r="DN77" s="40">
        <f t="shared" si="95"/>
        <v>-1.7483241154597673E-5</v>
      </c>
      <c r="DO77" s="40">
        <f t="shared" si="96"/>
        <v>1.8054886948102949E-5</v>
      </c>
      <c r="DP77" s="40">
        <f t="shared" si="97"/>
        <v>3.793579594581928E-6</v>
      </c>
      <c r="DQ77" s="72">
        <f t="shared" si="98"/>
        <v>1.2355607224110768E-3</v>
      </c>
      <c r="DR77" s="72">
        <f t="shared" si="99"/>
        <v>-2.65030690016202E-5</v>
      </c>
      <c r="DS77" s="72">
        <f t="shared" si="100"/>
        <v>9.8355540889251631E-4</v>
      </c>
      <c r="DT77" s="72">
        <f t="shared" si="101"/>
        <v>1.373788641352533E-4</v>
      </c>
      <c r="DU77" s="72">
        <f t="shared" si="102"/>
        <v>-2.115129627441275E-5</v>
      </c>
      <c r="DV77" s="72">
        <f t="shared" si="103"/>
        <v>1.3545426214940999E-5</v>
      </c>
      <c r="DW77" s="72">
        <f t="shared" si="104"/>
        <v>7.7193812778899595E-5</v>
      </c>
      <c r="DX77" s="72">
        <f t="shared" si="105"/>
        <v>7.3016953740113097E-5</v>
      </c>
      <c r="DY77" s="72">
        <f t="shared" si="106"/>
        <v>-2.5452162686201915E-5</v>
      </c>
      <c r="DZ77" s="72">
        <f t="shared" si="107"/>
        <v>7.2137602617259266E-4</v>
      </c>
      <c r="EA77" s="72">
        <f t="shared" si="108"/>
        <v>-6.2779049996820855E-5</v>
      </c>
      <c r="EB77" s="72">
        <f t="shared" si="109"/>
        <v>-4.8466148001454408E-5</v>
      </c>
      <c r="EC77" s="72">
        <f t="shared" si="110"/>
        <v>-4.6388864767428602E-5</v>
      </c>
      <c r="ED77" s="72">
        <f t="shared" si="111"/>
        <v>-4.2547136836799776E-5</v>
      </c>
      <c r="EE77" s="72">
        <f t="shared" si="112"/>
        <v>-2.3439496193741969E-4</v>
      </c>
      <c r="EF77" s="72">
        <f t="shared" si="113"/>
        <v>-1.2804074632469145E-4</v>
      </c>
      <c r="EG77" s="72">
        <f t="shared" si="114"/>
        <v>-1.3329797075281396E-5</v>
      </c>
      <c r="EH77" s="40">
        <f t="shared" si="115"/>
        <v>6.6230143716697988E-5</v>
      </c>
      <c r="EI77" s="69">
        <f t="shared" si="116"/>
        <v>-4.2348980926620145E-4</v>
      </c>
      <c r="EJ77" s="40">
        <f t="shared" si="117"/>
        <v>6.9863816745291169E-4</v>
      </c>
      <c r="EK77" s="40">
        <f t="shared" si="118"/>
        <v>9.0465204014467831E-5</v>
      </c>
      <c r="EL77" s="40">
        <f t="shared" si="119"/>
        <v>6.5930122855917673E-5</v>
      </c>
      <c r="EM77" s="69">
        <f t="shared" si="120"/>
        <v>5.7817668624326233E-5</v>
      </c>
      <c r="EN77" s="40">
        <f t="shared" si="121"/>
        <v>-1.6414494448884017E-6</v>
      </c>
      <c r="EO77" s="40">
        <f t="shared" si="122"/>
        <v>-1.7841871072945014E-6</v>
      </c>
    </row>
    <row r="78" spans="1:145" x14ac:dyDescent="0.25">
      <c r="A78" s="17">
        <v>285</v>
      </c>
      <c r="B78" s="15">
        <v>9571.7527718000001</v>
      </c>
      <c r="C78" s="15"/>
      <c r="D78" s="15">
        <v>94942.363515000005</v>
      </c>
      <c r="E78" s="15">
        <v>5321.3618704</v>
      </c>
      <c r="F78" s="15">
        <v>4895.6529180999996</v>
      </c>
      <c r="G78" s="15">
        <v>13986.302193</v>
      </c>
      <c r="H78" s="15">
        <v>4748.2876646000004</v>
      </c>
      <c r="J78" s="28" t="s">
        <v>444</v>
      </c>
      <c r="K78" s="28">
        <v>0</v>
      </c>
      <c r="L78" s="28">
        <v>40.167596708885199</v>
      </c>
      <c r="M78" s="28">
        <v>4.79114476854489</v>
      </c>
      <c r="N78" s="28">
        <v>25.3952088486846</v>
      </c>
      <c r="O78" s="28">
        <v>25.3952088486846</v>
      </c>
      <c r="P78" s="28">
        <v>57.442930389060599</v>
      </c>
      <c r="Q78" s="28">
        <v>0</v>
      </c>
      <c r="R78" s="28">
        <v>2.15554280549171E-2</v>
      </c>
      <c r="S78" s="28">
        <v>0.1052413454808</v>
      </c>
      <c r="T78" s="28">
        <v>12.289664776708101</v>
      </c>
      <c r="U78" s="28">
        <v>2.0463524734602102E-2</v>
      </c>
      <c r="V78" s="28">
        <v>2.6266806478748999</v>
      </c>
      <c r="W78" s="28">
        <v>0.71632663679403896</v>
      </c>
      <c r="X78" s="28">
        <v>0.43904454989886199</v>
      </c>
      <c r="Y78" s="28">
        <v>110.81926454648099</v>
      </c>
      <c r="Z78" s="5">
        <v>7.0888374477091197E-6</v>
      </c>
      <c r="AA78" s="5">
        <v>2.8355528365217601E-5</v>
      </c>
      <c r="AB78" s="28">
        <v>9571.7871340465299</v>
      </c>
      <c r="AC78" s="28">
        <v>425.713353174931</v>
      </c>
      <c r="AD78" s="28">
        <v>347.20780072421798</v>
      </c>
      <c r="AE78" s="28">
        <v>1873.87991236627</v>
      </c>
      <c r="AF78" s="28">
        <v>0</v>
      </c>
      <c r="AG78" s="28">
        <v>2083.2732319207198</v>
      </c>
      <c r="AH78" s="28">
        <v>591.29219938601204</v>
      </c>
      <c r="AI78" s="28">
        <v>353.94413680748698</v>
      </c>
      <c r="AJ78" s="28">
        <v>2.6807304100398399</v>
      </c>
      <c r="AK78" s="28">
        <v>61.769877613055698</v>
      </c>
      <c r="AL78" s="28">
        <v>1.13860112012985</v>
      </c>
      <c r="AM78" s="28">
        <v>0</v>
      </c>
      <c r="AN78" s="28">
        <v>0</v>
      </c>
      <c r="AO78" s="28">
        <v>110.799092583541</v>
      </c>
      <c r="AP78" s="28">
        <v>110.799092583541</v>
      </c>
      <c r="AQ78" s="28">
        <v>0</v>
      </c>
      <c r="AR78" s="28">
        <v>0</v>
      </c>
      <c r="AS78" s="28">
        <v>13.247674196001901</v>
      </c>
      <c r="AT78" s="5">
        <v>5.9344422757210498E-5</v>
      </c>
      <c r="AU78" s="5">
        <v>1.14598086218356E-4</v>
      </c>
      <c r="AV78" s="28">
        <v>759.54014385158496</v>
      </c>
      <c r="AW78" s="28">
        <v>12.4953284009325</v>
      </c>
      <c r="AX78" s="28">
        <v>1.9538168538070999</v>
      </c>
      <c r="AY78" s="28">
        <v>0</v>
      </c>
      <c r="AZ78" s="28">
        <v>1643.66692798231</v>
      </c>
      <c r="BA78" s="28">
        <v>5.3107214442478599</v>
      </c>
      <c r="BB78" s="28">
        <v>7.3435095377458695E-2</v>
      </c>
      <c r="BC78" s="28">
        <v>0.53851733659617396</v>
      </c>
      <c r="BD78" s="28">
        <v>5.2020810529274601E-3</v>
      </c>
      <c r="BE78" s="28">
        <v>1.0561901927390699E-2</v>
      </c>
      <c r="BF78" s="28">
        <v>0</v>
      </c>
      <c r="BG78" s="28">
        <v>0</v>
      </c>
      <c r="BH78" s="28">
        <v>81.148385350617502</v>
      </c>
      <c r="BI78" s="28">
        <v>94.226372239399794</v>
      </c>
      <c r="BJ78" s="28">
        <v>1.71529015581165</v>
      </c>
      <c r="BK78" s="28">
        <v>1.6480290128253801</v>
      </c>
      <c r="BL78" s="28">
        <v>4795.0091238281002</v>
      </c>
      <c r="BM78" s="28">
        <v>85447.832170284993</v>
      </c>
      <c r="BN78" s="28">
        <v>8734.6840573863101</v>
      </c>
      <c r="BO78" s="28">
        <v>94942.056371522893</v>
      </c>
      <c r="BP78" s="28">
        <v>0</v>
      </c>
      <c r="BQ78" s="28">
        <v>70.629060516873594</v>
      </c>
      <c r="BR78" s="28">
        <v>0</v>
      </c>
      <c r="BS78" s="28">
        <v>8.1256796199231598</v>
      </c>
      <c r="BT78" s="28">
        <v>4.2359148795449601E-2</v>
      </c>
      <c r="BU78" s="28">
        <v>0.141476908017658</v>
      </c>
      <c r="BV78" s="28">
        <v>0.11765826419087599</v>
      </c>
      <c r="BW78" s="28">
        <v>2.6636049670133399</v>
      </c>
      <c r="BX78" s="28">
        <v>0</v>
      </c>
      <c r="BY78" s="28">
        <v>591.31136722498695</v>
      </c>
      <c r="BZ78" s="28">
        <v>93.630211919288797</v>
      </c>
      <c r="CA78" s="28">
        <v>0</v>
      </c>
      <c r="CB78" s="28">
        <v>347.20771275980098</v>
      </c>
      <c r="CC78" s="28">
        <v>3.8192941902698898</v>
      </c>
      <c r="CD78" s="28">
        <v>0</v>
      </c>
      <c r="CE78" s="5">
        <v>3.0695955069803798E-5</v>
      </c>
      <c r="CF78" s="28">
        <v>0</v>
      </c>
      <c r="CG78" s="28">
        <v>5321.3846779763699</v>
      </c>
      <c r="CH78" s="28">
        <v>4895.6713248014403</v>
      </c>
      <c r="CI78" s="28">
        <v>425.713353174931</v>
      </c>
      <c r="CJ78" s="28">
        <v>16.318841250681999</v>
      </c>
      <c r="CK78" s="28">
        <v>0</v>
      </c>
      <c r="CL78" s="28">
        <v>1221.9510422901601</v>
      </c>
      <c r="CM78" s="28">
        <v>0</v>
      </c>
      <c r="CN78" s="28">
        <v>520.81830773215995</v>
      </c>
      <c r="CO78" s="28">
        <v>0</v>
      </c>
      <c r="CP78" s="28">
        <v>0</v>
      </c>
      <c r="CQ78" s="28">
        <v>2083.2727203381801</v>
      </c>
      <c r="CR78" s="28">
        <v>1.33166940359904</v>
      </c>
      <c r="CS78" s="28">
        <v>16.6659804780722</v>
      </c>
      <c r="CT78" s="28">
        <v>591.29278956331905</v>
      </c>
      <c r="CU78" s="28">
        <v>0.69442427950197505</v>
      </c>
      <c r="CV78" s="28">
        <v>13986.3199748673</v>
      </c>
      <c r="CW78" s="28">
        <v>1326.11851732488</v>
      </c>
      <c r="CX78" s="28">
        <v>0</v>
      </c>
      <c r="CY78" s="28">
        <v>0</v>
      </c>
      <c r="CZ78" s="28">
        <v>74.963121729702294</v>
      </c>
      <c r="DA78" s="28">
        <v>5.2759046972945898</v>
      </c>
      <c r="DB78" s="28">
        <v>0</v>
      </c>
      <c r="DC78" s="28">
        <v>4748.2951569966399</v>
      </c>
      <c r="DD78" s="28">
        <v>5.0165838727326797</v>
      </c>
      <c r="DE78" s="28">
        <v>115.17122229093199</v>
      </c>
      <c r="DG78" s="26">
        <f t="shared" si="89"/>
        <v>1.0098380503500561</v>
      </c>
      <c r="DH78" s="25">
        <f t="shared" si="90"/>
        <v>8.0000388961387926E-3</v>
      </c>
      <c r="DI78" s="25">
        <f t="shared" si="91"/>
        <v>1.9246874634342707E-2</v>
      </c>
      <c r="DJ78" s="40">
        <f t="shared" si="92"/>
        <v>3.589963860226127E-6</v>
      </c>
      <c r="DL78" s="40">
        <f t="shared" si="93"/>
        <v>-3.2350519382561632E-6</v>
      </c>
      <c r="DM78" s="40">
        <f t="shared" si="94"/>
        <v>4.2860412287841503E-6</v>
      </c>
      <c r="DN78" s="40">
        <f t="shared" si="95"/>
        <v>3.7598052289616432E-6</v>
      </c>
      <c r="DO78" s="40">
        <f t="shared" si="96"/>
        <v>1.2713773129378371E-6</v>
      </c>
      <c r="DP78" s="40">
        <f t="shared" si="97"/>
        <v>1.5779154863176799E-6</v>
      </c>
      <c r="DQ78" s="72">
        <f t="shared" si="98"/>
        <v>1.1979549594074742E-3</v>
      </c>
      <c r="DR78" s="72">
        <f t="shared" si="99"/>
        <v>2.1900120560826949E-6</v>
      </c>
      <c r="DS78" s="72">
        <f t="shared" si="100"/>
        <v>9.573912142451477E-4</v>
      </c>
      <c r="DT78" s="72">
        <f t="shared" si="101"/>
        <v>1.4792212384494963E-4</v>
      </c>
      <c r="DU78" s="72">
        <f t="shared" si="102"/>
        <v>-1.8637842909868153E-5</v>
      </c>
      <c r="DV78" s="72">
        <f t="shared" si="103"/>
        <v>5.3240986140860126E-6</v>
      </c>
      <c r="DW78" s="72">
        <f t="shared" si="104"/>
        <v>-6.2715038070094825E-6</v>
      </c>
      <c r="DX78" s="72">
        <f t="shared" si="105"/>
        <v>-8.3109453569239987E-6</v>
      </c>
      <c r="DY78" s="72">
        <f t="shared" si="106"/>
        <v>2.3503795238912509E-6</v>
      </c>
      <c r="DZ78" s="72">
        <f t="shared" si="107"/>
        <v>8.6469702726862518E-4</v>
      </c>
      <c r="EA78" s="72">
        <f t="shared" si="108"/>
        <v>-5.2304770836937887E-6</v>
      </c>
      <c r="EB78" s="72">
        <f t="shared" si="109"/>
        <v>-2.918950692300807E-6</v>
      </c>
      <c r="EC78" s="72">
        <f t="shared" si="110"/>
        <v>-1.0594872273443114E-5</v>
      </c>
      <c r="ED78" s="72">
        <f t="shared" si="111"/>
        <v>-4.9914510705461246E-6</v>
      </c>
      <c r="EE78" s="72">
        <f t="shared" si="112"/>
        <v>-2.3473432867378627E-4</v>
      </c>
      <c r="EF78" s="72">
        <f t="shared" si="113"/>
        <v>-2.0906391890030859E-6</v>
      </c>
      <c r="EG78" s="72">
        <f t="shared" si="114"/>
        <v>4.1162984429298117E-6</v>
      </c>
      <c r="EH78" s="40">
        <f t="shared" si="115"/>
        <v>2.0012395039894525E-6</v>
      </c>
      <c r="EI78" s="69">
        <f t="shared" si="116"/>
        <v>-8.2762480825150154E-5</v>
      </c>
      <c r="EJ78" s="40">
        <f t="shared" si="117"/>
        <v>2.7373092450682328E-4</v>
      </c>
      <c r="EK78" s="40">
        <f t="shared" si="118"/>
        <v>-8.0530461811107347E-6</v>
      </c>
      <c r="EL78" s="40">
        <f t="shared" si="119"/>
        <v>-3.2627634961573445E-6</v>
      </c>
      <c r="EM78" s="69">
        <f t="shared" si="120"/>
        <v>-5.0327421628428303E-6</v>
      </c>
      <c r="EN78" s="40">
        <f t="shared" si="121"/>
        <v>-3.4164799802457285E-6</v>
      </c>
      <c r="EO78" s="40">
        <f t="shared" si="122"/>
        <v>-3.713567152518962E-6</v>
      </c>
    </row>
    <row r="79" spans="1:145" x14ac:dyDescent="0.25">
      <c r="A79" s="10"/>
    </row>
    <row r="80" spans="1:145" x14ac:dyDescent="0.25">
      <c r="A80" s="71"/>
      <c r="B80" s="15"/>
      <c r="C80" s="15"/>
      <c r="D80" s="15"/>
      <c r="E80" s="15"/>
      <c r="F80" s="15"/>
      <c r="G80" s="15"/>
      <c r="H80" s="15"/>
      <c r="DG80" s="25"/>
      <c r="DH80" s="94"/>
      <c r="DI80" s="25"/>
      <c r="DJ80" s="40"/>
      <c r="DK80" s="40"/>
      <c r="DL80" s="40"/>
      <c r="DM80" s="40"/>
      <c r="DN80" s="40"/>
      <c r="DO80" s="40"/>
      <c r="DP80" s="40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113"/>
      <c r="EJ80" s="72"/>
      <c r="EK80" s="72"/>
      <c r="EL80" s="72"/>
      <c r="EM80" s="113"/>
      <c r="EN80" s="40"/>
      <c r="EO80" s="40"/>
    </row>
    <row r="81" spans="1:145" x14ac:dyDescent="0.25">
      <c r="A81" s="10"/>
      <c r="B81" s="109"/>
      <c r="C81" s="109"/>
      <c r="D81" s="109"/>
      <c r="E81" s="109"/>
      <c r="F81" s="109"/>
      <c r="G81" s="109"/>
      <c r="H81" s="109"/>
      <c r="J81" s="10"/>
      <c r="Z81" s="5"/>
      <c r="AA81" s="5"/>
      <c r="AT81" s="5"/>
      <c r="AU81" s="5"/>
      <c r="BD81" s="5"/>
      <c r="CE81" s="5"/>
      <c r="DG81" s="25"/>
      <c r="DH81" s="94"/>
      <c r="DI81" s="25"/>
      <c r="DJ81" s="40"/>
      <c r="DK81" s="40"/>
      <c r="DL81" s="40"/>
      <c r="DM81" s="40"/>
      <c r="DN81" s="40"/>
      <c r="DO81" s="40"/>
      <c r="DP81" s="40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113"/>
      <c r="EJ81" s="72"/>
      <c r="EK81" s="72"/>
      <c r="EL81" s="72"/>
      <c r="EM81" s="113"/>
      <c r="EN81" s="40"/>
      <c r="EO81" s="40"/>
    </row>
    <row r="82" spans="1:145" x14ac:dyDescent="0.25">
      <c r="A82" s="10"/>
      <c r="B82" s="109"/>
      <c r="C82" s="109"/>
      <c r="D82" s="109"/>
      <c r="E82" s="109"/>
      <c r="F82" s="109"/>
      <c r="G82" s="109"/>
      <c r="H82" s="109"/>
      <c r="J82" s="10"/>
      <c r="Z82" s="5"/>
      <c r="AA82" s="5"/>
      <c r="AT82" s="5"/>
      <c r="AU82" s="5"/>
      <c r="BD82" s="5"/>
      <c r="BE82" s="5"/>
      <c r="CE82" s="5"/>
      <c r="DG82" s="25"/>
      <c r="DH82" s="94"/>
      <c r="DI82" s="25"/>
      <c r="DJ82" s="40"/>
      <c r="DK82" s="40"/>
      <c r="DL82" s="40"/>
      <c r="DM82" s="40"/>
      <c r="DN82" s="40"/>
      <c r="DO82" s="40"/>
      <c r="DP82" s="40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113"/>
      <c r="EJ82" s="72"/>
      <c r="EK82" s="72"/>
      <c r="EL82" s="72"/>
      <c r="EM82" s="113"/>
      <c r="EN82" s="40"/>
      <c r="EO82" s="40"/>
    </row>
    <row r="83" spans="1:145" x14ac:dyDescent="0.25">
      <c r="A83" s="15"/>
      <c r="B83" s="109"/>
      <c r="C83" s="109"/>
      <c r="D83" s="109"/>
      <c r="E83" s="109"/>
      <c r="F83" s="109"/>
      <c r="G83" s="109"/>
      <c r="H83" s="109"/>
      <c r="J83" s="15"/>
      <c r="R83" s="5"/>
      <c r="U83" s="5"/>
      <c r="Z83" s="5"/>
      <c r="AA83" s="5"/>
      <c r="AF83" s="5"/>
      <c r="AT83" s="5"/>
      <c r="AU83" s="5"/>
      <c r="BD83" s="5"/>
      <c r="BE83" s="5"/>
      <c r="BT83" s="5"/>
      <c r="CA83" s="5"/>
      <c r="CE83" s="5"/>
      <c r="CF83" s="5"/>
      <c r="CP83" s="5"/>
      <c r="CU83" s="5"/>
      <c r="DG83" s="25"/>
      <c r="DH83" s="94"/>
      <c r="DI83" s="25"/>
      <c r="DJ83" s="40"/>
      <c r="DK83" s="40"/>
      <c r="DL83" s="40"/>
      <c r="DM83" s="40"/>
      <c r="DN83" s="40"/>
      <c r="DO83" s="40"/>
      <c r="DP83" s="40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113"/>
      <c r="EJ83" s="72"/>
      <c r="EK83" s="72"/>
      <c r="EL83" s="72"/>
      <c r="EM83" s="113"/>
      <c r="EN83" s="40"/>
      <c r="EO83" s="40"/>
    </row>
    <row r="84" spans="1:145" x14ac:dyDescent="0.25">
      <c r="A84" s="10"/>
      <c r="B84" s="109"/>
      <c r="C84" s="109"/>
      <c r="D84" s="109"/>
      <c r="E84" s="109"/>
      <c r="F84" s="109"/>
      <c r="G84" s="109"/>
      <c r="H84" s="109"/>
      <c r="DG84" s="25"/>
      <c r="DH84" s="94"/>
      <c r="DI84" s="25"/>
      <c r="DJ84" s="40"/>
      <c r="DK84" s="40"/>
      <c r="DL84" s="40"/>
      <c r="DM84" s="40"/>
      <c r="DN84" s="40"/>
      <c r="DO84" s="40"/>
      <c r="DP84" s="40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113"/>
      <c r="EJ84" s="72"/>
      <c r="EK84" s="72"/>
      <c r="EL84" s="72"/>
      <c r="EM84" s="113"/>
      <c r="EN84" s="40"/>
      <c r="EO84" s="40"/>
    </row>
    <row r="85" spans="1:145" x14ac:dyDescent="0.25">
      <c r="A85" s="10"/>
      <c r="B85" s="109"/>
      <c r="C85" s="109"/>
      <c r="D85" s="109"/>
      <c r="E85" s="109"/>
      <c r="F85" s="109"/>
      <c r="G85" s="109"/>
      <c r="H85" s="109"/>
      <c r="J85" s="10"/>
      <c r="Z85" s="5"/>
      <c r="AA85" s="5"/>
      <c r="AT85" s="5"/>
      <c r="AU85" s="5"/>
      <c r="BD85" s="5"/>
      <c r="BE85" s="5"/>
      <c r="CE85" s="5"/>
      <c r="DG85" s="25"/>
      <c r="DH85" s="94"/>
      <c r="DI85" s="25"/>
      <c r="DJ85" s="40"/>
      <c r="DK85" s="40"/>
      <c r="DL85" s="40"/>
      <c r="DM85" s="40"/>
      <c r="DN85" s="40"/>
      <c r="DO85" s="40"/>
      <c r="DP85" s="40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113"/>
      <c r="EJ85" s="72"/>
      <c r="EK85" s="72"/>
      <c r="EL85" s="72"/>
      <c r="EM85" s="113"/>
      <c r="EN85" s="40"/>
      <c r="EO85" s="40"/>
    </row>
    <row r="86" spans="1:145" x14ac:dyDescent="0.25">
      <c r="A86" s="10"/>
      <c r="B86" s="109"/>
      <c r="C86" s="109"/>
      <c r="D86" s="109"/>
      <c r="E86" s="109"/>
      <c r="F86" s="109"/>
      <c r="G86" s="109"/>
      <c r="H86" s="109"/>
      <c r="J86" s="10"/>
      <c r="R86" s="5"/>
      <c r="S86" s="5"/>
      <c r="U86" s="5"/>
      <c r="W86" s="5"/>
      <c r="X86" s="5"/>
      <c r="Z86" s="5"/>
      <c r="AA86" s="5"/>
      <c r="AF86" s="5"/>
      <c r="AL86" s="5"/>
      <c r="AT86" s="5"/>
      <c r="AU86" s="5"/>
      <c r="BB86" s="5"/>
      <c r="BC86" s="5"/>
      <c r="BD86" s="5"/>
      <c r="BE86" s="5"/>
      <c r="BJ86" s="5"/>
      <c r="BK86" s="5"/>
      <c r="BT86" s="5"/>
      <c r="BU86" s="5"/>
      <c r="BV86" s="5"/>
      <c r="BW86" s="5"/>
      <c r="BZ86" s="5"/>
      <c r="CA86" s="5"/>
      <c r="CC86" s="5"/>
      <c r="CE86" s="5"/>
      <c r="CF86" s="5"/>
      <c r="CP86" s="5"/>
      <c r="CU86" s="5"/>
      <c r="DG86" s="25"/>
      <c r="DH86" s="94"/>
      <c r="DI86" s="25"/>
      <c r="DJ86" s="40"/>
      <c r="DK86" s="40"/>
      <c r="DL86" s="40"/>
      <c r="DM86" s="40"/>
      <c r="DN86" s="40"/>
      <c r="DO86" s="40"/>
      <c r="DP86" s="40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113"/>
      <c r="EJ86" s="72"/>
      <c r="EK86" s="72"/>
      <c r="EL86" s="72"/>
      <c r="EM86" s="113"/>
      <c r="EN86" s="40"/>
      <c r="EO86" s="40"/>
    </row>
    <row r="87" spans="1:145" x14ac:dyDescent="0.25">
      <c r="A87" s="12"/>
    </row>
    <row r="88" spans="1:145" x14ac:dyDescent="0.25">
      <c r="A88" s="12"/>
      <c r="B88" s="8"/>
    </row>
    <row r="89" spans="1:145" x14ac:dyDescent="0.25">
      <c r="A89" s="9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4635D-AD7E-4FAE-B52A-46ADAEE83546}">
  <dimension ref="A1:ES93"/>
  <sheetViews>
    <sheetView zoomScale="85" zoomScaleNormal="85" workbookViewId="0">
      <pane xSplit="1" ySplit="2" topLeftCell="J3" activePane="bottomRight" state="frozen"/>
      <selection activeCell="K68" sqref="K68"/>
      <selection pane="topRight" activeCell="K68" sqref="K68"/>
      <selection pane="bottomLeft" activeCell="K68" sqref="K68"/>
      <selection pane="bottomRight" activeCell="J1" sqref="J1"/>
    </sheetView>
  </sheetViews>
  <sheetFormatPr defaultColWidth="9.140625" defaultRowHeight="15" x14ac:dyDescent="0.25"/>
  <cols>
    <col min="1" max="1" width="19.28515625" style="17" customWidth="1"/>
    <col min="2" max="2" width="9.5703125" style="17" bestFit="1" customWidth="1"/>
    <col min="3" max="3" width="9.140625" style="17"/>
    <col min="4" max="4" width="10.5703125" style="17" bestFit="1" customWidth="1"/>
    <col min="5" max="8" width="9.5703125" style="17" bestFit="1" customWidth="1"/>
    <col min="9" max="9" width="9.140625" style="17"/>
    <col min="10" max="10" width="22.28515625" style="17" bestFit="1" customWidth="1"/>
    <col min="11" max="17" width="9" style="17" customWidth="1"/>
    <col min="18" max="18" width="10.7109375" style="17" bestFit="1" customWidth="1"/>
    <col min="19" max="19" width="10.5703125" style="17" bestFit="1" customWidth="1"/>
    <col min="20" max="109" width="9" style="17" customWidth="1"/>
    <col min="110" max="113" width="9.140625" style="17"/>
    <col min="114" max="114" width="9" style="17" customWidth="1"/>
    <col min="115" max="120" width="9.140625" style="17"/>
    <col min="121" max="127" width="9.140625" style="61"/>
    <col min="128" max="128" width="10.28515625" style="61" bestFit="1" customWidth="1"/>
    <col min="129" max="138" width="9.140625" style="61"/>
    <col min="139" max="139" width="9" style="61" customWidth="1"/>
    <col min="140" max="143" width="9.140625" style="61"/>
    <col min="144" max="16384" width="9.140625" style="17"/>
  </cols>
  <sheetData>
    <row r="1" spans="1:149" x14ac:dyDescent="0.25">
      <c r="B1" s="17" t="s">
        <v>383</v>
      </c>
      <c r="J1" s="17" t="s">
        <v>354</v>
      </c>
      <c r="DJ1" s="17" t="s">
        <v>355</v>
      </c>
      <c r="DK1" s="61" t="s">
        <v>384</v>
      </c>
      <c r="EH1" s="17"/>
      <c r="EI1" s="17"/>
      <c r="EJ1" s="17"/>
      <c r="EK1" s="17"/>
      <c r="EL1" s="17"/>
      <c r="EM1" s="17"/>
    </row>
    <row r="2" spans="1:149" x14ac:dyDescent="0.25">
      <c r="A2" s="17" t="s">
        <v>158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J2" s="17" t="s">
        <v>339</v>
      </c>
      <c r="K2" s="17" t="s">
        <v>364</v>
      </c>
      <c r="L2" s="17" t="s">
        <v>33</v>
      </c>
      <c r="M2" s="17" t="s">
        <v>35</v>
      </c>
      <c r="N2" s="17" t="s">
        <v>37</v>
      </c>
      <c r="O2" s="17" t="s">
        <v>39</v>
      </c>
      <c r="P2" s="17" t="s">
        <v>41</v>
      </c>
      <c r="Q2" s="17" t="s">
        <v>366</v>
      </c>
      <c r="R2" s="17" t="s">
        <v>385</v>
      </c>
      <c r="S2" s="17" t="s">
        <v>386</v>
      </c>
      <c r="T2" s="17" t="s">
        <v>284</v>
      </c>
      <c r="U2" s="17" t="s">
        <v>285</v>
      </c>
      <c r="V2" s="17" t="s">
        <v>45</v>
      </c>
      <c r="W2" s="17" t="s">
        <v>387</v>
      </c>
      <c r="X2" s="17" t="s">
        <v>388</v>
      </c>
      <c r="Y2" s="17" t="s">
        <v>47</v>
      </c>
      <c r="Z2" s="17" t="s">
        <v>389</v>
      </c>
      <c r="AA2" s="17" t="s">
        <v>390</v>
      </c>
      <c r="AB2" s="17" t="s">
        <v>51</v>
      </c>
      <c r="AC2" s="17" t="s">
        <v>391</v>
      </c>
      <c r="AD2" s="17" t="s">
        <v>392</v>
      </c>
      <c r="AE2" s="17" t="s">
        <v>393</v>
      </c>
      <c r="AF2" s="17" t="s">
        <v>394</v>
      </c>
      <c r="AG2" s="17" t="s">
        <v>395</v>
      </c>
      <c r="AH2" s="17" t="s">
        <v>396</v>
      </c>
      <c r="AI2" s="17" t="s">
        <v>53</v>
      </c>
      <c r="AJ2" s="17" t="s">
        <v>55</v>
      </c>
      <c r="AK2" s="17" t="s">
        <v>369</v>
      </c>
      <c r="AL2" s="17" t="s">
        <v>397</v>
      </c>
      <c r="AM2" s="17" t="s">
        <v>57</v>
      </c>
      <c r="AN2" s="17" t="s">
        <v>370</v>
      </c>
      <c r="AO2" s="17" t="s">
        <v>59</v>
      </c>
      <c r="AP2" s="17" t="s">
        <v>61</v>
      </c>
      <c r="AQ2" s="17" t="s">
        <v>371</v>
      </c>
      <c r="AR2" s="17" t="s">
        <v>372</v>
      </c>
      <c r="AS2" s="17" t="s">
        <v>291</v>
      </c>
      <c r="AT2" s="17" t="s">
        <v>398</v>
      </c>
      <c r="AU2" s="17" t="s">
        <v>292</v>
      </c>
      <c r="AV2" s="17" t="s">
        <v>65</v>
      </c>
      <c r="AW2" s="17" t="s">
        <v>67</v>
      </c>
      <c r="AX2" s="17" t="s">
        <v>69</v>
      </c>
      <c r="AY2" s="17" t="s">
        <v>373</v>
      </c>
      <c r="AZ2" s="17" t="s">
        <v>374</v>
      </c>
      <c r="BA2" s="17" t="s">
        <v>71</v>
      </c>
      <c r="BB2" s="17" t="s">
        <v>399</v>
      </c>
      <c r="BC2" s="17" t="s">
        <v>400</v>
      </c>
      <c r="BD2" s="17" t="s">
        <v>401</v>
      </c>
      <c r="BE2" s="17" t="s">
        <v>402</v>
      </c>
      <c r="BF2" s="17" t="s">
        <v>73</v>
      </c>
      <c r="BG2" s="17" t="s">
        <v>375</v>
      </c>
      <c r="BH2" s="17" t="s">
        <v>75</v>
      </c>
      <c r="BI2" s="17" t="s">
        <v>77</v>
      </c>
      <c r="BJ2" s="17" t="s">
        <v>403</v>
      </c>
      <c r="BK2" s="17" t="s">
        <v>404</v>
      </c>
      <c r="BL2" s="17" t="s">
        <v>376</v>
      </c>
      <c r="BM2" s="17" t="s">
        <v>81</v>
      </c>
      <c r="BN2" s="17" t="s">
        <v>83</v>
      </c>
      <c r="BO2" s="17" t="s">
        <v>159</v>
      </c>
      <c r="BP2" s="17" t="s">
        <v>87</v>
      </c>
      <c r="BQ2" s="17" t="s">
        <v>89</v>
      </c>
      <c r="BR2" s="17" t="s">
        <v>377</v>
      </c>
      <c r="BS2" s="17" t="s">
        <v>405</v>
      </c>
      <c r="BT2" s="17" t="s">
        <v>406</v>
      </c>
      <c r="BU2" s="17" t="s">
        <v>407</v>
      </c>
      <c r="BV2" s="17" t="s">
        <v>408</v>
      </c>
      <c r="BW2" s="17" t="s">
        <v>293</v>
      </c>
      <c r="BX2" s="17" t="s">
        <v>91</v>
      </c>
      <c r="BY2" s="17" t="s">
        <v>93</v>
      </c>
      <c r="BZ2" s="17" t="s">
        <v>95</v>
      </c>
      <c r="CA2" s="17" t="s">
        <v>97</v>
      </c>
      <c r="CB2" s="17" t="s">
        <v>99</v>
      </c>
      <c r="CC2" s="17" t="s">
        <v>101</v>
      </c>
      <c r="CD2" s="17" t="s">
        <v>103</v>
      </c>
      <c r="CE2" s="17" t="s">
        <v>409</v>
      </c>
      <c r="CF2" s="17" t="s">
        <v>105</v>
      </c>
      <c r="CG2" s="17" t="s">
        <v>160</v>
      </c>
      <c r="CH2" s="17" t="s">
        <v>161</v>
      </c>
      <c r="CI2" s="17" t="s">
        <v>107</v>
      </c>
      <c r="CJ2" s="17" t="s">
        <v>111</v>
      </c>
      <c r="CK2" s="17" t="s">
        <v>113</v>
      </c>
      <c r="CL2" s="17" t="s">
        <v>115</v>
      </c>
      <c r="CM2" s="17" t="s">
        <v>117</v>
      </c>
      <c r="CN2" s="17" t="s">
        <v>119</v>
      </c>
      <c r="CO2" s="17" t="s">
        <v>121</v>
      </c>
      <c r="CP2" s="17" t="s">
        <v>123</v>
      </c>
      <c r="CQ2" s="17" t="s">
        <v>125</v>
      </c>
      <c r="CR2" s="17" t="s">
        <v>127</v>
      </c>
      <c r="CS2" s="17" t="s">
        <v>129</v>
      </c>
      <c r="CT2" s="17" t="s">
        <v>131</v>
      </c>
      <c r="CU2" s="17" t="s">
        <v>133</v>
      </c>
      <c r="CV2" s="17" t="s">
        <v>137</v>
      </c>
      <c r="CW2" s="17" t="s">
        <v>139</v>
      </c>
      <c r="CX2" s="17" t="s">
        <v>141</v>
      </c>
      <c r="CY2" s="17" t="s">
        <v>143</v>
      </c>
      <c r="CZ2" s="17" t="s">
        <v>145</v>
      </c>
      <c r="DA2" s="17" t="s">
        <v>295</v>
      </c>
      <c r="DB2" s="17" t="s">
        <v>149</v>
      </c>
      <c r="DC2" s="17" t="s">
        <v>151</v>
      </c>
      <c r="DD2" s="17" t="s">
        <v>296</v>
      </c>
      <c r="DE2" s="17" t="s">
        <v>153</v>
      </c>
      <c r="DG2" s="17" t="s">
        <v>376</v>
      </c>
      <c r="DH2" s="17" t="s">
        <v>65</v>
      </c>
      <c r="DI2" s="17" t="s">
        <v>77</v>
      </c>
      <c r="DJ2" s="17" t="s">
        <v>51</v>
      </c>
      <c r="DK2" s="17" t="s">
        <v>77</v>
      </c>
      <c r="DL2" s="17" t="s">
        <v>159</v>
      </c>
      <c r="DM2" s="17" t="s">
        <v>160</v>
      </c>
      <c r="DN2" s="17" t="s">
        <v>161</v>
      </c>
      <c r="DO2" s="17" t="s">
        <v>137</v>
      </c>
      <c r="DP2" s="17" t="s">
        <v>162</v>
      </c>
      <c r="DQ2" s="61" t="s">
        <v>357</v>
      </c>
      <c r="DR2" s="61" t="s">
        <v>410</v>
      </c>
      <c r="DS2" s="61" t="s">
        <v>411</v>
      </c>
      <c r="DT2" s="61" t="s">
        <v>43</v>
      </c>
      <c r="DU2" s="61" t="s">
        <v>412</v>
      </c>
      <c r="DV2" s="61" t="s">
        <v>413</v>
      </c>
      <c r="DW2" s="61" t="s">
        <v>414</v>
      </c>
      <c r="DX2" s="61" t="s">
        <v>415</v>
      </c>
      <c r="DY2" s="61" t="s">
        <v>397</v>
      </c>
      <c r="DZ2" s="61" t="s">
        <v>416</v>
      </c>
      <c r="EA2" s="61" t="s">
        <v>291</v>
      </c>
      <c r="EB2" s="61" t="s">
        <v>417</v>
      </c>
      <c r="EC2" s="61" t="s">
        <v>418</v>
      </c>
      <c r="ED2" s="61" t="s">
        <v>419</v>
      </c>
      <c r="EE2" s="61" t="s">
        <v>420</v>
      </c>
      <c r="EF2" s="61" t="s">
        <v>421</v>
      </c>
      <c r="EG2" s="61" t="s">
        <v>362</v>
      </c>
      <c r="EH2" s="17" t="s">
        <v>296</v>
      </c>
      <c r="EI2" s="17" t="s">
        <v>405</v>
      </c>
      <c r="EJ2" s="17" t="s">
        <v>406</v>
      </c>
      <c r="EK2" s="17" t="s">
        <v>407</v>
      </c>
      <c r="EL2" s="17" t="s">
        <v>408</v>
      </c>
      <c r="EM2" s="17" t="s">
        <v>293</v>
      </c>
      <c r="EN2" s="17" t="s">
        <v>422</v>
      </c>
      <c r="EO2" s="17" t="s">
        <v>423</v>
      </c>
      <c r="ES2" s="28"/>
    </row>
    <row r="3" spans="1:149" x14ac:dyDescent="0.25">
      <c r="A3" s="15" t="s">
        <v>172</v>
      </c>
      <c r="B3" s="15">
        <v>145.75824204</v>
      </c>
      <c r="C3" s="15"/>
      <c r="D3" s="15">
        <v>1143.7885724</v>
      </c>
      <c r="E3" s="15">
        <v>25.454114570000002</v>
      </c>
      <c r="F3" s="15">
        <v>23.417785510000002</v>
      </c>
      <c r="G3" s="15">
        <v>57.097058480000001</v>
      </c>
      <c r="H3" s="15">
        <v>68.364890279999997</v>
      </c>
      <c r="I3" s="15"/>
      <c r="J3" s="17" t="s">
        <v>172</v>
      </c>
      <c r="K3" s="17">
        <v>0</v>
      </c>
      <c r="L3" s="17">
        <v>0.75932197644534605</v>
      </c>
      <c r="M3" s="17">
        <v>6.89815825294465E-2</v>
      </c>
      <c r="N3" s="17">
        <v>0.365634051401106</v>
      </c>
      <c r="O3" s="17">
        <v>0.365634051401106</v>
      </c>
      <c r="P3" s="17">
        <v>1.08589368402585</v>
      </c>
      <c r="Q3" s="17">
        <v>0</v>
      </c>
      <c r="R3" s="17">
        <v>1.03107797031476E-4</v>
      </c>
      <c r="S3" s="17">
        <v>5.0341302336348104E-4</v>
      </c>
      <c r="T3" s="17">
        <v>0.17694457954765699</v>
      </c>
      <c r="U3" s="5">
        <v>9.7886619287384995E-5</v>
      </c>
      <c r="V3" s="17">
        <v>3.7818206813146599E-2</v>
      </c>
      <c r="W3" s="17">
        <v>3.4264898945639498E-3</v>
      </c>
      <c r="X3" s="17">
        <v>2.1001072427343898E-3</v>
      </c>
      <c r="Y3" s="17">
        <v>1.60479012600911</v>
      </c>
      <c r="Z3" s="5">
        <v>3.3908706669532702E-8</v>
      </c>
      <c r="AA3" s="5">
        <v>1.35635381305907E-7</v>
      </c>
      <c r="AB3" s="17">
        <v>145.75821801418601</v>
      </c>
      <c r="AC3" s="17">
        <v>2.03632774748259</v>
      </c>
      <c r="AD3" s="17">
        <v>10.86657959457</v>
      </c>
      <c r="AE3" s="17">
        <v>3.2159868460126599</v>
      </c>
      <c r="AF3" s="17">
        <v>0.29309685224072202</v>
      </c>
      <c r="AG3" s="17">
        <v>7.8087994261368898</v>
      </c>
      <c r="AH3" s="17">
        <v>1.23329825768724</v>
      </c>
      <c r="AI3" s="17">
        <v>6.6910099912075198</v>
      </c>
      <c r="AJ3" s="17">
        <v>5.0676502301514499E-2</v>
      </c>
      <c r="AK3" s="17">
        <v>1.1676918649010699</v>
      </c>
      <c r="AL3" s="17">
        <v>1.63933066286263E-2</v>
      </c>
      <c r="AM3" s="17">
        <v>0</v>
      </c>
      <c r="AN3" s="17">
        <v>0</v>
      </c>
      <c r="AO3" s="17">
        <v>1.59526518515352</v>
      </c>
      <c r="AP3" s="17">
        <v>1.59526518515352</v>
      </c>
      <c r="AQ3" s="17">
        <v>0</v>
      </c>
      <c r="AR3" s="17">
        <v>0</v>
      </c>
      <c r="AS3" s="17">
        <v>0.190737992024091</v>
      </c>
      <c r="AT3" s="5">
        <v>2.8386966868365901E-7</v>
      </c>
      <c r="AU3" s="5">
        <v>5.4816572238203797E-7</v>
      </c>
      <c r="AV3" s="17">
        <v>9.1503099794198501</v>
      </c>
      <c r="AW3" s="17">
        <v>0.23621183501378401</v>
      </c>
      <c r="AX3" s="17">
        <v>3.6934943723908001E-2</v>
      </c>
      <c r="AY3" s="17">
        <v>0</v>
      </c>
      <c r="AZ3" s="17">
        <v>20.398198499292899</v>
      </c>
      <c r="BA3" s="17">
        <v>0.100393970899364</v>
      </c>
      <c r="BB3" s="17">
        <v>3.5126618164982803E-4</v>
      </c>
      <c r="BC3" s="17">
        <v>2.5759573218252E-3</v>
      </c>
      <c r="BD3" s="5">
        <v>2.4883847186626701E-5</v>
      </c>
      <c r="BE3" s="5">
        <v>5.0522139993496303E-5</v>
      </c>
      <c r="BF3" s="17">
        <v>0</v>
      </c>
      <c r="BG3" s="17">
        <v>0</v>
      </c>
      <c r="BH3" s="17">
        <v>1.1683613270459401</v>
      </c>
      <c r="BI3" s="17">
        <v>0.45072134152350402</v>
      </c>
      <c r="BJ3" s="17">
        <v>8.2048845307186504E-3</v>
      </c>
      <c r="BK3" s="17">
        <v>7.8831277468212092E-3</v>
      </c>
      <c r="BL3" s="17">
        <v>69.228770340118004</v>
      </c>
      <c r="BM3" s="17">
        <v>1029.4093559748001</v>
      </c>
      <c r="BN3" s="17">
        <v>105.228524291076</v>
      </c>
      <c r="BO3" s="17">
        <v>1143.78819024529</v>
      </c>
      <c r="BP3" s="17">
        <v>0</v>
      </c>
      <c r="BQ3" s="17">
        <v>1.3351850744010301</v>
      </c>
      <c r="BR3" s="17">
        <v>0</v>
      </c>
      <c r="BS3" s="17">
        <v>0.105742345238292</v>
      </c>
      <c r="BT3" s="17">
        <v>2.0262071002937599E-4</v>
      </c>
      <c r="BU3" s="17">
        <v>6.7673618431521602E-4</v>
      </c>
      <c r="BV3" s="17">
        <v>5.6280436212238901E-4</v>
      </c>
      <c r="BW3" s="17">
        <v>2.21598829492551E-2</v>
      </c>
      <c r="BX3" s="17">
        <v>1.4086717065427599E-2</v>
      </c>
      <c r="BY3" s="17">
        <v>11.1781744832917</v>
      </c>
      <c r="BZ3" s="17">
        <v>0.13676665293187101</v>
      </c>
      <c r="CA3" s="17">
        <v>8.8044575185877105E-2</v>
      </c>
      <c r="CB3" s="17">
        <v>10.8665877440654</v>
      </c>
      <c r="CC3" s="17">
        <v>8.0646514261148397E-2</v>
      </c>
      <c r="CD3" s="17">
        <v>0</v>
      </c>
      <c r="CE3" s="5">
        <v>1.4682980441695999E-7</v>
      </c>
      <c r="CF3" s="17">
        <v>6.1461128931805498E-2</v>
      </c>
      <c r="CG3" s="17">
        <v>25.454108899549698</v>
      </c>
      <c r="CH3" s="17">
        <v>23.4177811520671</v>
      </c>
      <c r="CI3" s="17">
        <v>2.03632774748259</v>
      </c>
      <c r="CJ3" s="17">
        <v>3.1067037274646301E-2</v>
      </c>
      <c r="CK3" s="17">
        <v>0</v>
      </c>
      <c r="CL3" s="17">
        <v>0.30056697608536298</v>
      </c>
      <c r="CM3" s="17">
        <v>7.2060553911274999E-2</v>
      </c>
      <c r="CN3" s="17">
        <v>1.95220268048964</v>
      </c>
      <c r="CO3" s="17">
        <v>0.40733386817462702</v>
      </c>
      <c r="CP3" s="17">
        <v>0.29309375970722601</v>
      </c>
      <c r="CQ3" s="17">
        <v>7.8088075986706098</v>
      </c>
      <c r="CR3" s="17">
        <v>2.5174043287350598E-2</v>
      </c>
      <c r="CS3" s="17">
        <v>6.9570358361304402E-2</v>
      </c>
      <c r="CT3" s="17">
        <v>1.2333050165071</v>
      </c>
      <c r="CU3" s="17">
        <v>2.1799704437352901E-3</v>
      </c>
      <c r="CV3" s="17">
        <v>57.096998215799402</v>
      </c>
      <c r="CW3" s="17">
        <v>16.958232379917401</v>
      </c>
      <c r="CX3" s="17">
        <v>0</v>
      </c>
      <c r="CY3" s="17">
        <v>0</v>
      </c>
      <c r="CZ3" s="17">
        <v>1.4170988993770799</v>
      </c>
      <c r="DA3" s="17">
        <v>7.5960977583474795E-2</v>
      </c>
      <c r="DB3" s="17">
        <v>0</v>
      </c>
      <c r="DC3" s="17">
        <v>68.364875280124707</v>
      </c>
      <c r="DD3" s="17">
        <v>7.2227844797668E-2</v>
      </c>
      <c r="DE3" s="17">
        <v>2.1772015767519801</v>
      </c>
      <c r="DG3" s="26">
        <f t="shared" ref="DG3:DG51" si="0">BL3/DC3</f>
        <v>1.0126365338407113</v>
      </c>
      <c r="DH3" s="25">
        <f t="shared" ref="DH3:DH51" si="1">(AV3/BO3)</f>
        <v>8.0000038971005018E-3</v>
      </c>
      <c r="DI3" s="25">
        <f t="shared" ref="DI3:DI51" si="2">BI3/CH3</f>
        <v>1.9246970436553022E-2</v>
      </c>
      <c r="DJ3" s="40">
        <f>(AB3-B3)/(B3+1E-50)</f>
        <v>-1.6483331336298888E-7</v>
      </c>
      <c r="DK3" s="40"/>
      <c r="DL3" s="40">
        <f>(BO3-D3)/(D3+1E-50)</f>
        <v>-3.341130688114487E-7</v>
      </c>
      <c r="DM3" s="40">
        <f>(CG3-E3)/(E3+1E-50)</f>
        <v>-2.2277146146615194E-7</v>
      </c>
      <c r="DN3" s="40">
        <f>(CH3-F3)/(F3+1E-50)</f>
        <v>-1.8609500457651102E-7</v>
      </c>
      <c r="DO3" s="40">
        <f>(CV3-G3)/(G3+1E-50)</f>
        <v>-1.055469444538728E-6</v>
      </c>
      <c r="DP3" s="40">
        <f>(DC3-H3)/(H3+1E-50)</f>
        <v>-2.1940904503562709E-7</v>
      </c>
      <c r="DQ3" s="72">
        <f>(O3/0.00534188-$DC3)/($DC3)</f>
        <v>1.1968649458626213E-3</v>
      </c>
      <c r="DR3" s="72">
        <f>(M3/0.001009022-$DC3)/($DC3)</f>
        <v>-1.1692303690095047E-6</v>
      </c>
      <c r="DS3" s="72">
        <f>((R3+S3)/0.000025875-$CH3)/($CH3)</f>
        <v>9.6665979159829953E-4</v>
      </c>
      <c r="DT3" s="72">
        <f>(T3/0.002587844-$DC3)/($DC3)</f>
        <v>1.5231519259521523E-4</v>
      </c>
      <c r="DU3" s="72">
        <f>((U3)/0.00000418-$CH3)/($CH3)</f>
        <v>3.0042168186293279E-6</v>
      </c>
      <c r="DV3" s="72">
        <f>(V3/0.000553181-$DC3)/($DC3)</f>
        <v>1.5003592672373016E-6</v>
      </c>
      <c r="DW3" s="72">
        <f>((X3+W3)/0.000236-$CH3)/($CH3)</f>
        <v>1.4211468578483497E-7</v>
      </c>
      <c r="DX3" s="72">
        <f>((AA3+Z3)/0.00000000724-$CH3)/($CH3)</f>
        <v>-3.8194375309310271E-6</v>
      </c>
      <c r="DY3" s="72">
        <f>(AL3/0.000239791-$DC3)/($DC3)</f>
        <v>1.5140549773151578E-6</v>
      </c>
      <c r="DZ3" s="72">
        <f>(AP3/0.02331434-$DC3)/($DC3)</f>
        <v>8.6784270207407538E-4</v>
      </c>
      <c r="EA3" s="72">
        <f>(AS3/0.00279-$DC3)/($DC3)</f>
        <v>-5.2467032375255752E-8</v>
      </c>
      <c r="EB3" s="72">
        <f>((AT3+AU3+CE3)/0.0000000418-$CH3)/($CH3)</f>
        <v>1.985288800982362E-6</v>
      </c>
      <c r="EC3" s="72">
        <f>((BB3+BC3)/0.000125-$CH3)/($CH3)</f>
        <v>2.936116396335067E-7</v>
      </c>
      <c r="ED3" s="72">
        <f>((BD3+BE3)/0.00000322-$CH3)/($CH3)</f>
        <v>9.7058283794718304E-6</v>
      </c>
      <c r="EE3" s="72">
        <f>(BH3/0.017094017-$DC3)/($DC3)</f>
        <v>-2.3019528599248795E-4</v>
      </c>
      <c r="EF3" s="72">
        <f>((BJ3+BK3)/0.000687-$CH3)/($CH3)</f>
        <v>-2.0971699136296936E-7</v>
      </c>
      <c r="EG3" s="72">
        <f>(DA3/0.001111111-$DC3)/($DC3)</f>
        <v>1.6648156278961046E-7</v>
      </c>
      <c r="EH3" s="40">
        <f>(DD3/0.0010565-$DC3)/($DC3)</f>
        <v>4.9020700103808111E-6</v>
      </c>
      <c r="EI3" s="69">
        <f>(BS3-$DC3*0.001465-$CH3*0.000239007)/(BS3)</f>
        <v>-8.7104810112119597E-5</v>
      </c>
      <c r="EJ3" s="40">
        <f>(BT3/0.00000865-$CH3)/($CH3)</f>
        <v>2.8091427016521442E-4</v>
      </c>
      <c r="EK3" s="40">
        <f>((BU3)/0.0000288986-$CH3)/($CH3)</f>
        <v>-7.2495759160096302E-6</v>
      </c>
      <c r="EL3" s="40">
        <f>((BV3)/0.0000240332-$CH3)/($CH3)</f>
        <v>2.5610776430011497E-7</v>
      </c>
      <c r="EM3" s="69">
        <f>(BW3-$DC3*0.000206315-$CH3*0.000343972)/(BW3)</f>
        <v>5.5364641423554946E-6</v>
      </c>
      <c r="EN3" s="40">
        <f>(SUM(AC3:AH3)-$CG3)/($CG3)</f>
        <v>-7.9261936357435089E-7</v>
      </c>
      <c r="EO3" s="40">
        <f>(SUM(AD3:AH3)-$CH3)/($CH3)</f>
        <v>-8.6154275055535175E-7</v>
      </c>
      <c r="EP3" s="40"/>
      <c r="EQ3" s="40"/>
      <c r="ER3" s="40"/>
      <c r="ES3" s="40"/>
    </row>
    <row r="4" spans="1:149" x14ac:dyDescent="0.25">
      <c r="A4" s="15" t="s">
        <v>174</v>
      </c>
      <c r="B4" s="15"/>
      <c r="C4" s="15"/>
      <c r="D4" s="15"/>
      <c r="E4" s="15"/>
      <c r="F4" s="15"/>
      <c r="G4" s="15"/>
      <c r="H4" s="15"/>
      <c r="I4" s="15"/>
      <c r="DG4" s="26" t="e">
        <f t="shared" si="0"/>
        <v>#DIV/0!</v>
      </c>
      <c r="DH4" s="25" t="e">
        <f t="shared" si="1"/>
        <v>#DIV/0!</v>
      </c>
      <c r="DI4" s="25" t="e">
        <f t="shared" si="2"/>
        <v>#DIV/0!</v>
      </c>
      <c r="DJ4" s="40">
        <f t="shared" ref="DJ4:DJ51" si="3">(AB4-B4)/(B4+1E-50)</f>
        <v>0</v>
      </c>
      <c r="DK4" s="40"/>
      <c r="DL4" s="40">
        <f t="shared" ref="DL4:DL51" si="4">(BO4-D4)/(D4+1E-50)</f>
        <v>0</v>
      </c>
      <c r="DM4" s="40">
        <f t="shared" ref="DM4:DN51" si="5">(CG4-E4)/(E4+1E-50)</f>
        <v>0</v>
      </c>
      <c r="DN4" s="40">
        <f t="shared" si="5"/>
        <v>0</v>
      </c>
      <c r="DO4" s="40">
        <f t="shared" ref="DO4:DO51" si="6">(CV4-G4)/(G4+1E-50)</f>
        <v>0</v>
      </c>
      <c r="DP4" s="40">
        <f t="shared" ref="DP4:DP51" si="7">(DC4-H4)/(H4+1E-50)</f>
        <v>0</v>
      </c>
      <c r="DQ4" s="72" t="e">
        <f t="shared" ref="DQ4:DQ51" si="8">(O4/0.00534188-$DC4)/($DC4)</f>
        <v>#DIV/0!</v>
      </c>
      <c r="DR4" s="72" t="e">
        <f t="shared" ref="DR4:DR51" si="9">(M4/0.001009022-$DC4)/($DC4)</f>
        <v>#DIV/0!</v>
      </c>
      <c r="DS4" s="72" t="e">
        <f t="shared" ref="DS4:DS51" si="10">((R4+S4)/0.000025875-$CH4)/($CH4)</f>
        <v>#DIV/0!</v>
      </c>
      <c r="DT4" s="72" t="e">
        <f t="shared" ref="DT4:DT51" si="11">(T4/0.002587844-$DC4)/($DC4)</f>
        <v>#DIV/0!</v>
      </c>
      <c r="DU4" s="72" t="e">
        <f t="shared" ref="DU4:DU51" si="12">((U4)/0.00000418-$CH4)/($CH4)</f>
        <v>#DIV/0!</v>
      </c>
      <c r="DV4" s="72" t="e">
        <f t="shared" ref="DV4:DV51" si="13">(V4/0.000553181-$DC4)/($DC4)</f>
        <v>#DIV/0!</v>
      </c>
      <c r="DW4" s="72" t="e">
        <f t="shared" ref="DW4:DW51" si="14">((X4+W4)/0.000236-$CH4)/($CH4)</f>
        <v>#DIV/0!</v>
      </c>
      <c r="DX4" s="72" t="e">
        <f t="shared" ref="DX4:DX51" si="15">((AA4+Z4)/0.00000000724-$CH4)/($CH4)</f>
        <v>#DIV/0!</v>
      </c>
      <c r="DY4" s="72" t="e">
        <f t="shared" ref="DY4:DY51" si="16">(AL4/0.000239791-$DC4)/($DC4)</f>
        <v>#DIV/0!</v>
      </c>
      <c r="DZ4" s="72" t="e">
        <f t="shared" ref="DZ4:DZ51" si="17">(AP4/0.02331434-$DC4)/($DC4)</f>
        <v>#DIV/0!</v>
      </c>
      <c r="EA4" s="72" t="e">
        <f t="shared" ref="EA4:EA51" si="18">(AS4/0.00279-$DC4)/($DC4)</f>
        <v>#DIV/0!</v>
      </c>
      <c r="EB4" s="72" t="e">
        <f t="shared" ref="EB4:EB51" si="19">((AT4+AU4+CE4)/0.0000000418-$CH4)/($CH4)</f>
        <v>#DIV/0!</v>
      </c>
      <c r="EC4" s="72" t="e">
        <f t="shared" ref="EC4:EC51" si="20">((BB4+BC4)/0.000125-$CH4)/($CH4)</f>
        <v>#DIV/0!</v>
      </c>
      <c r="ED4" s="72" t="e">
        <f t="shared" ref="ED4:ED51" si="21">((BD4+BE4)/0.00000322-$CH4)/($CH4)</f>
        <v>#DIV/0!</v>
      </c>
      <c r="EE4" s="72" t="e">
        <f t="shared" ref="EE4:EE51" si="22">(BH4/0.017094017-$DC4)/($DC4)</f>
        <v>#DIV/0!</v>
      </c>
      <c r="EF4" s="72" t="e">
        <f t="shared" ref="EF4:EF51" si="23">((BJ4+BK4)/0.000687-$CH4)/($CH4)</f>
        <v>#DIV/0!</v>
      </c>
      <c r="EG4" s="72" t="e">
        <f t="shared" ref="EG4:EG51" si="24">(DA4/0.001111111-$DC4)/($DC4)</f>
        <v>#DIV/0!</v>
      </c>
      <c r="EH4" s="40" t="e">
        <f t="shared" ref="EH4:EH51" si="25">(DD4/0.0010565-$DC4)/($DC4)</f>
        <v>#DIV/0!</v>
      </c>
      <c r="EI4" s="69" t="e">
        <f t="shared" ref="EI4:EI51" si="26">(BS4-$DC4*0.001465-$CH4*0.000239007)/(BS4)</f>
        <v>#DIV/0!</v>
      </c>
      <c r="EJ4" s="40" t="e">
        <f t="shared" ref="EJ4:EJ51" si="27">(BT4/0.00000865-$CH4)/($CH4)</f>
        <v>#DIV/0!</v>
      </c>
      <c r="EK4" s="40" t="e">
        <f t="shared" ref="EK4:EK51" si="28">((BU4)/0.0000288986-$CH4)/($CH4)</f>
        <v>#DIV/0!</v>
      </c>
      <c r="EL4" s="40" t="e">
        <f t="shared" ref="EL4:EL51" si="29">((BV4)/0.0000240332-$CH4)/($CH4)</f>
        <v>#DIV/0!</v>
      </c>
      <c r="EM4" s="69" t="e">
        <f t="shared" ref="EM4:EM51" si="30">(BW4-$DC4*0.000206315-$CH4*0.000343972)/(BW4)</f>
        <v>#DIV/0!</v>
      </c>
      <c r="EN4" s="40" t="e">
        <f t="shared" ref="EN4:EN51" si="31">(SUM(AC4:AH4)-$CG4)/($CG4)</f>
        <v>#DIV/0!</v>
      </c>
      <c r="EO4" s="40" t="e">
        <f t="shared" ref="EO4:EO51" si="32">(SUM(AD4:AH4)-$CH4)/($CH4)</f>
        <v>#DIV/0!</v>
      </c>
      <c r="EP4" s="40"/>
      <c r="EQ4" s="40"/>
      <c r="ER4" s="40"/>
      <c r="ES4" s="40"/>
    </row>
    <row r="5" spans="1:149" x14ac:dyDescent="0.25">
      <c r="A5" s="15" t="s">
        <v>175</v>
      </c>
      <c r="B5" s="15"/>
      <c r="C5" s="15"/>
      <c r="D5" s="15"/>
      <c r="E5" s="15"/>
      <c r="F5" s="15"/>
      <c r="G5" s="15"/>
      <c r="H5" s="15"/>
      <c r="I5" s="15"/>
      <c r="DG5" s="26" t="e">
        <f t="shared" si="0"/>
        <v>#DIV/0!</v>
      </c>
      <c r="DH5" s="25" t="e">
        <f t="shared" si="1"/>
        <v>#DIV/0!</v>
      </c>
      <c r="DI5" s="25" t="e">
        <f t="shared" si="2"/>
        <v>#DIV/0!</v>
      </c>
      <c r="DJ5" s="40">
        <f t="shared" si="3"/>
        <v>0</v>
      </c>
      <c r="DK5" s="40"/>
      <c r="DL5" s="40">
        <f t="shared" si="4"/>
        <v>0</v>
      </c>
      <c r="DM5" s="40">
        <f t="shared" si="5"/>
        <v>0</v>
      </c>
      <c r="DN5" s="40">
        <f t="shared" si="5"/>
        <v>0</v>
      </c>
      <c r="DO5" s="40">
        <f t="shared" si="6"/>
        <v>0</v>
      </c>
      <c r="DP5" s="40">
        <f t="shared" si="7"/>
        <v>0</v>
      </c>
      <c r="DQ5" s="72" t="e">
        <f t="shared" si="8"/>
        <v>#DIV/0!</v>
      </c>
      <c r="DR5" s="72" t="e">
        <f t="shared" si="9"/>
        <v>#DIV/0!</v>
      </c>
      <c r="DS5" s="72" t="e">
        <f t="shared" si="10"/>
        <v>#DIV/0!</v>
      </c>
      <c r="DT5" s="72" t="e">
        <f t="shared" si="11"/>
        <v>#DIV/0!</v>
      </c>
      <c r="DU5" s="72" t="e">
        <f t="shared" si="12"/>
        <v>#DIV/0!</v>
      </c>
      <c r="DV5" s="72" t="e">
        <f t="shared" si="13"/>
        <v>#DIV/0!</v>
      </c>
      <c r="DW5" s="72" t="e">
        <f t="shared" si="14"/>
        <v>#DIV/0!</v>
      </c>
      <c r="DX5" s="72" t="e">
        <f t="shared" si="15"/>
        <v>#DIV/0!</v>
      </c>
      <c r="DY5" s="72" t="e">
        <f t="shared" si="16"/>
        <v>#DIV/0!</v>
      </c>
      <c r="DZ5" s="72" t="e">
        <f t="shared" si="17"/>
        <v>#DIV/0!</v>
      </c>
      <c r="EA5" s="72" t="e">
        <f t="shared" si="18"/>
        <v>#DIV/0!</v>
      </c>
      <c r="EB5" s="72" t="e">
        <f t="shared" si="19"/>
        <v>#DIV/0!</v>
      </c>
      <c r="EC5" s="72" t="e">
        <f t="shared" si="20"/>
        <v>#DIV/0!</v>
      </c>
      <c r="ED5" s="72" t="e">
        <f t="shared" si="21"/>
        <v>#DIV/0!</v>
      </c>
      <c r="EE5" s="72" t="e">
        <f t="shared" si="22"/>
        <v>#DIV/0!</v>
      </c>
      <c r="EF5" s="72" t="e">
        <f t="shared" si="23"/>
        <v>#DIV/0!</v>
      </c>
      <c r="EG5" s="72" t="e">
        <f t="shared" si="24"/>
        <v>#DIV/0!</v>
      </c>
      <c r="EH5" s="40" t="e">
        <f t="shared" si="25"/>
        <v>#DIV/0!</v>
      </c>
      <c r="EI5" s="69" t="e">
        <f t="shared" si="26"/>
        <v>#DIV/0!</v>
      </c>
      <c r="EJ5" s="40" t="e">
        <f t="shared" si="27"/>
        <v>#DIV/0!</v>
      </c>
      <c r="EK5" s="40" t="e">
        <f t="shared" si="28"/>
        <v>#DIV/0!</v>
      </c>
      <c r="EL5" s="40" t="e">
        <f t="shared" si="29"/>
        <v>#DIV/0!</v>
      </c>
      <c r="EM5" s="69" t="e">
        <f t="shared" si="30"/>
        <v>#DIV/0!</v>
      </c>
      <c r="EN5" s="40" t="e">
        <f t="shared" si="31"/>
        <v>#DIV/0!</v>
      </c>
      <c r="EO5" s="40" t="e">
        <f t="shared" si="32"/>
        <v>#DIV/0!</v>
      </c>
      <c r="EP5" s="40"/>
      <c r="EQ5" s="40"/>
      <c r="ER5" s="40"/>
      <c r="ES5" s="40"/>
    </row>
    <row r="6" spans="1:149" x14ac:dyDescent="0.25">
      <c r="A6" s="15" t="s">
        <v>176</v>
      </c>
      <c r="B6" s="15">
        <v>1344.6813015</v>
      </c>
      <c r="C6" s="15"/>
      <c r="D6" s="15">
        <v>11246.426842999999</v>
      </c>
      <c r="E6" s="15">
        <v>266.79127865999999</v>
      </c>
      <c r="F6" s="15">
        <v>245.44797646000001</v>
      </c>
      <c r="G6" s="15">
        <v>622.95727005000003</v>
      </c>
      <c r="H6" s="15">
        <v>585.95152357999996</v>
      </c>
      <c r="I6" s="15"/>
      <c r="J6" s="17" t="s">
        <v>176</v>
      </c>
      <c r="K6" s="17">
        <v>0</v>
      </c>
      <c r="L6" s="17">
        <v>6.5080829608309703</v>
      </c>
      <c r="M6" s="17">
        <v>0.59123792175853995</v>
      </c>
      <c r="N6" s="17">
        <v>3.1338230393931998</v>
      </c>
      <c r="O6" s="17">
        <v>3.1338230393931998</v>
      </c>
      <c r="P6" s="17">
        <v>9.3071084488786102</v>
      </c>
      <c r="Q6" s="17">
        <v>0</v>
      </c>
      <c r="R6" s="17">
        <v>1.0807068065719701E-3</v>
      </c>
      <c r="S6" s="17">
        <v>5.2763973599431104E-3</v>
      </c>
      <c r="T6" s="17">
        <v>1.5165794091151701</v>
      </c>
      <c r="U6" s="17">
        <v>1.02597350449025E-3</v>
      </c>
      <c r="V6" s="17">
        <v>0.324137434243779</v>
      </c>
      <c r="W6" s="17">
        <v>3.5913933367174203E-2</v>
      </c>
      <c r="X6" s="17">
        <v>2.2011754777911799E-2</v>
      </c>
      <c r="Y6" s="17">
        <v>13.754579612835</v>
      </c>
      <c r="Z6" s="5">
        <v>3.5540868549524002E-7</v>
      </c>
      <c r="AA6" s="5">
        <v>1.4216315473359901E-6</v>
      </c>
      <c r="AB6" s="17">
        <v>1344.6808158803301</v>
      </c>
      <c r="AC6" s="17">
        <v>21.343287132172499</v>
      </c>
      <c r="AD6" s="17">
        <v>113.889380284837</v>
      </c>
      <c r="AE6" s="17">
        <v>33.711359411476103</v>
      </c>
      <c r="AF6" s="17">
        <v>3.0718340136796698</v>
      </c>
      <c r="AG6" s="17">
        <v>81.847486247016803</v>
      </c>
      <c r="AH6" s="17">
        <v>12.927560846464599</v>
      </c>
      <c r="AI6" s="17">
        <v>57.3480796610487</v>
      </c>
      <c r="AJ6" s="17">
        <v>0.43434392149329398</v>
      </c>
      <c r="AK6" s="17">
        <v>10.0081737381301</v>
      </c>
      <c r="AL6" s="17">
        <v>0.14050617548748501</v>
      </c>
      <c r="AM6" s="17">
        <v>0</v>
      </c>
      <c r="AN6" s="17">
        <v>0</v>
      </c>
      <c r="AO6" s="17">
        <v>13.6729121403938</v>
      </c>
      <c r="AP6" s="17">
        <v>13.6729121403938</v>
      </c>
      <c r="AQ6" s="17">
        <v>0</v>
      </c>
      <c r="AR6" s="17">
        <v>0</v>
      </c>
      <c r="AS6" s="17">
        <v>1.6348056928899499</v>
      </c>
      <c r="AT6" s="5">
        <v>2.97532041352447E-6</v>
      </c>
      <c r="AU6" s="5">
        <v>5.7454169682245601E-6</v>
      </c>
      <c r="AV6" s="17">
        <v>89.971376928630903</v>
      </c>
      <c r="AW6" s="17">
        <v>2.0245536648420299</v>
      </c>
      <c r="AX6" s="17">
        <v>0.31656597808260201</v>
      </c>
      <c r="AY6" s="17">
        <v>0</v>
      </c>
      <c r="AZ6" s="17">
        <v>174.832030804347</v>
      </c>
      <c r="BA6" s="17">
        <v>0.860468446578737</v>
      </c>
      <c r="BB6" s="17">
        <v>3.6817200875234901E-3</v>
      </c>
      <c r="BC6" s="17">
        <v>2.6999276527499901E-2</v>
      </c>
      <c r="BD6" s="17">
        <v>2.6081428653692402E-4</v>
      </c>
      <c r="BE6" s="17">
        <v>5.2952950174661099E-4</v>
      </c>
      <c r="BF6" s="17">
        <v>0</v>
      </c>
      <c r="BG6" s="17">
        <v>0</v>
      </c>
      <c r="BH6" s="17">
        <v>10.0139708522616</v>
      </c>
      <c r="BI6" s="17">
        <v>4.7241369686535801</v>
      </c>
      <c r="BJ6" s="17">
        <v>8.5997631163434105E-2</v>
      </c>
      <c r="BK6" s="17">
        <v>8.2625090558155104E-2</v>
      </c>
      <c r="BL6" s="17">
        <v>593.35604303422099</v>
      </c>
      <c r="BM6" s="17">
        <v>10121.782451405599</v>
      </c>
      <c r="BN6" s="17">
        <v>1034.6709272005101</v>
      </c>
      <c r="BO6" s="17">
        <v>11246.424755534699</v>
      </c>
      <c r="BP6" s="17">
        <v>0</v>
      </c>
      <c r="BQ6" s="17">
        <v>11.443750362902801</v>
      </c>
      <c r="BR6" s="17">
        <v>0</v>
      </c>
      <c r="BS6" s="17">
        <v>0.917002720094512</v>
      </c>
      <c r="BT6" s="17">
        <v>2.1237199469854502E-3</v>
      </c>
      <c r="BU6" s="17">
        <v>7.0930975829415098E-3</v>
      </c>
      <c r="BV6" s="17">
        <v>5.8988817678533E-3</v>
      </c>
      <c r="BW6" s="17">
        <v>0.20531758513961301</v>
      </c>
      <c r="BX6" s="17">
        <v>0.14763730698038399</v>
      </c>
      <c r="BY6" s="17">
        <v>95.807266802953094</v>
      </c>
      <c r="BZ6" s="17">
        <v>1.43369244606116</v>
      </c>
      <c r="CA6" s="17">
        <v>0.92276130758334796</v>
      </c>
      <c r="CB6" s="17">
        <v>113.88950858722301</v>
      </c>
      <c r="CC6" s="17">
        <v>0.84523661980742604</v>
      </c>
      <c r="CD6" s="17">
        <v>0</v>
      </c>
      <c r="CE6" s="5">
        <v>1.5389570064981201E-6</v>
      </c>
      <c r="CF6" s="17">
        <v>0.64414960086531303</v>
      </c>
      <c r="CG6" s="17">
        <v>266.791170836216</v>
      </c>
      <c r="CH6" s="17">
        <v>245.44788370404399</v>
      </c>
      <c r="CI6" s="17">
        <v>21.343287132172499</v>
      </c>
      <c r="CJ6" s="17">
        <v>0.32565258275765102</v>
      </c>
      <c r="CK6" s="17">
        <v>0</v>
      </c>
      <c r="CL6" s="17">
        <v>3.1539561751682399</v>
      </c>
      <c r="CM6" s="17">
        <v>0.75523858237955799</v>
      </c>
      <c r="CN6" s="17">
        <v>20.461895744748801</v>
      </c>
      <c r="CO6" s="17">
        <v>4.2691082112579002</v>
      </c>
      <c r="CP6" s="17">
        <v>3.07179688034965</v>
      </c>
      <c r="CQ6" s="17">
        <v>81.847574924739703</v>
      </c>
      <c r="CR6" s="17">
        <v>0.21576443399442</v>
      </c>
      <c r="CS6" s="17">
        <v>0.72919267462645498</v>
      </c>
      <c r="CT6" s="17">
        <v>12.9276324597518</v>
      </c>
      <c r="CU6" s="17">
        <v>2.2849599743381899E-2</v>
      </c>
      <c r="CV6" s="17">
        <v>622.95724520735996</v>
      </c>
      <c r="CW6" s="17">
        <v>145.34834044591699</v>
      </c>
      <c r="CX6" s="17">
        <v>0</v>
      </c>
      <c r="CY6" s="17">
        <v>0</v>
      </c>
      <c r="CZ6" s="17">
        <v>12.145839229874101</v>
      </c>
      <c r="DA6" s="17">
        <v>0.65105675141367703</v>
      </c>
      <c r="DB6" s="17">
        <v>0</v>
      </c>
      <c r="DC6" s="17">
        <v>585.95134622596299</v>
      </c>
      <c r="DD6" s="17">
        <v>0.61906037928481294</v>
      </c>
      <c r="DE6" s="17">
        <v>18.660625642724099</v>
      </c>
      <c r="DG6" s="26">
        <f t="shared" si="0"/>
        <v>1.0126370505946451</v>
      </c>
      <c r="DH6" s="25">
        <f t="shared" si="1"/>
        <v>7.9999981224569451E-3</v>
      </c>
      <c r="DI6" s="25">
        <f t="shared" si="2"/>
        <v>1.9247006319067912E-2</v>
      </c>
      <c r="DJ6" s="40">
        <f t="shared" si="3"/>
        <v>-3.6114108924906421E-7</v>
      </c>
      <c r="DK6" s="40"/>
      <c r="DL6" s="40">
        <f t="shared" si="4"/>
        <v>-1.8561142389539753E-7</v>
      </c>
      <c r="DM6" s="40">
        <f t="shared" si="5"/>
        <v>-4.0415033255041462E-7</v>
      </c>
      <c r="DN6" s="40">
        <f t="shared" si="5"/>
        <v>-3.7790474933218751E-7</v>
      </c>
      <c r="DO6" s="40">
        <f t="shared" si="6"/>
        <v>-3.9878561929425892E-8</v>
      </c>
      <c r="DP6" s="40">
        <f t="shared" si="7"/>
        <v>-3.0267697894269103E-7</v>
      </c>
      <c r="DQ6" s="72">
        <f t="shared" si="8"/>
        <v>1.1952601502913673E-3</v>
      </c>
      <c r="DR6" s="72">
        <f t="shared" si="9"/>
        <v>2.0717032373429927E-7</v>
      </c>
      <c r="DS6" s="72">
        <f t="shared" si="10"/>
        <v>9.6681002786282058E-4</v>
      </c>
      <c r="DT6" s="72">
        <f t="shared" si="11"/>
        <v>1.5084471954024959E-4</v>
      </c>
      <c r="DU6" s="72">
        <f t="shared" si="12"/>
        <v>1.3164171572931216E-6</v>
      </c>
      <c r="DV6" s="72">
        <f t="shared" si="13"/>
        <v>8.7181353039022471E-7</v>
      </c>
      <c r="DW6" s="72">
        <f t="shared" si="14"/>
        <v>-2.1422388092319634E-7</v>
      </c>
      <c r="DX6" s="72">
        <f t="shared" si="15"/>
        <v>-1.3759861135882294E-6</v>
      </c>
      <c r="DY6" s="72">
        <f t="shared" si="16"/>
        <v>2.250615147160429E-6</v>
      </c>
      <c r="DZ6" s="72">
        <f t="shared" si="17"/>
        <v>8.6693296860968232E-4</v>
      </c>
      <c r="EA6" s="72">
        <f t="shared" si="18"/>
        <v>8.7895508461602132E-7</v>
      </c>
      <c r="EB6" s="72">
        <f t="shared" si="19"/>
        <v>-2.6463273670392848E-6</v>
      </c>
      <c r="EC6" s="72">
        <f t="shared" si="20"/>
        <v>3.6348304090429998E-7</v>
      </c>
      <c r="ED6" s="72">
        <f t="shared" si="21"/>
        <v>2.0279273239749E-6</v>
      </c>
      <c r="EE6" s="72">
        <f t="shared" si="22"/>
        <v>-2.28770097598717E-4</v>
      </c>
      <c r="EF6" s="72">
        <f t="shared" si="23"/>
        <v>1.5191852334800853E-7</v>
      </c>
      <c r="EG6" s="72">
        <f t="shared" si="24"/>
        <v>-3.6071005125063999E-7</v>
      </c>
      <c r="EH6" s="40">
        <f t="shared" si="25"/>
        <v>4.4939228517934957E-6</v>
      </c>
      <c r="EI6" s="69">
        <f t="shared" si="26"/>
        <v>-8.6983893535222759E-5</v>
      </c>
      <c r="EJ6" s="40">
        <f t="shared" si="27"/>
        <v>2.8060202372620315E-4</v>
      </c>
      <c r="EK6" s="40">
        <f t="shared" si="28"/>
        <v>-3.7065149194260141E-7</v>
      </c>
      <c r="EL6" s="40">
        <f t="shared" si="29"/>
        <v>-2.765055865109506E-6</v>
      </c>
      <c r="EM6" s="69">
        <f t="shared" si="30"/>
        <v>-8.1001558558662492E-7</v>
      </c>
      <c r="EN6" s="40">
        <f t="shared" si="31"/>
        <v>-9.8541705281491636E-7</v>
      </c>
      <c r="EO6" s="40">
        <f t="shared" si="32"/>
        <v>-1.0711054658734701E-6</v>
      </c>
      <c r="EP6" s="40"/>
      <c r="EQ6" s="40"/>
      <c r="ER6" s="40"/>
      <c r="ES6" s="40"/>
    </row>
    <row r="7" spans="1:149" x14ac:dyDescent="0.25">
      <c r="A7" s="15" t="s">
        <v>177</v>
      </c>
      <c r="B7" s="15"/>
      <c r="C7" s="15"/>
      <c r="D7" s="15"/>
      <c r="E7" s="15"/>
      <c r="F7" s="15"/>
      <c r="G7" s="15"/>
      <c r="H7" s="15"/>
      <c r="I7" s="15"/>
      <c r="DG7" s="26" t="e">
        <f t="shared" si="0"/>
        <v>#DIV/0!</v>
      </c>
      <c r="DH7" s="25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5"/>
        <v>0</v>
      </c>
      <c r="DO7" s="40">
        <f t="shared" si="6"/>
        <v>0</v>
      </c>
      <c r="DP7" s="40">
        <f t="shared" si="7"/>
        <v>0</v>
      </c>
      <c r="DQ7" s="72" t="e">
        <f t="shared" si="8"/>
        <v>#DIV/0!</v>
      </c>
      <c r="DR7" s="72" t="e">
        <f t="shared" si="9"/>
        <v>#DIV/0!</v>
      </c>
      <c r="DS7" s="72" t="e">
        <f t="shared" si="10"/>
        <v>#DIV/0!</v>
      </c>
      <c r="DT7" s="72" t="e">
        <f t="shared" si="11"/>
        <v>#DIV/0!</v>
      </c>
      <c r="DU7" s="72" t="e">
        <f t="shared" si="12"/>
        <v>#DIV/0!</v>
      </c>
      <c r="DV7" s="72" t="e">
        <f t="shared" si="13"/>
        <v>#DIV/0!</v>
      </c>
      <c r="DW7" s="72" t="e">
        <f t="shared" si="14"/>
        <v>#DIV/0!</v>
      </c>
      <c r="DX7" s="72" t="e">
        <f t="shared" si="15"/>
        <v>#DIV/0!</v>
      </c>
      <c r="DY7" s="72" t="e">
        <f t="shared" si="16"/>
        <v>#DIV/0!</v>
      </c>
      <c r="DZ7" s="72" t="e">
        <f t="shared" si="17"/>
        <v>#DIV/0!</v>
      </c>
      <c r="EA7" s="72" t="e">
        <f t="shared" si="18"/>
        <v>#DIV/0!</v>
      </c>
      <c r="EB7" s="72" t="e">
        <f t="shared" si="19"/>
        <v>#DIV/0!</v>
      </c>
      <c r="EC7" s="72" t="e">
        <f t="shared" si="20"/>
        <v>#DIV/0!</v>
      </c>
      <c r="ED7" s="72" t="e">
        <f t="shared" si="21"/>
        <v>#DIV/0!</v>
      </c>
      <c r="EE7" s="72" t="e">
        <f t="shared" si="22"/>
        <v>#DIV/0!</v>
      </c>
      <c r="EF7" s="72" t="e">
        <f t="shared" si="23"/>
        <v>#DIV/0!</v>
      </c>
      <c r="EG7" s="72" t="e">
        <f t="shared" si="24"/>
        <v>#DIV/0!</v>
      </c>
      <c r="EH7" s="40" t="e">
        <f t="shared" si="25"/>
        <v>#DIV/0!</v>
      </c>
      <c r="EI7" s="69" t="e">
        <f t="shared" si="26"/>
        <v>#DIV/0!</v>
      </c>
      <c r="EJ7" s="40" t="e">
        <f t="shared" si="27"/>
        <v>#DIV/0!</v>
      </c>
      <c r="EK7" s="40" t="e">
        <f t="shared" si="28"/>
        <v>#DIV/0!</v>
      </c>
      <c r="EL7" s="40" t="e">
        <f t="shared" si="29"/>
        <v>#DIV/0!</v>
      </c>
      <c r="EM7" s="69" t="e">
        <f t="shared" si="30"/>
        <v>#DIV/0!</v>
      </c>
      <c r="EN7" s="40" t="e">
        <f t="shared" si="31"/>
        <v>#DIV/0!</v>
      </c>
      <c r="EO7" s="40" t="e">
        <f t="shared" si="32"/>
        <v>#DIV/0!</v>
      </c>
      <c r="EP7" s="40"/>
      <c r="EQ7" s="40"/>
      <c r="ER7" s="40"/>
      <c r="ES7" s="40"/>
    </row>
    <row r="8" spans="1:149" x14ac:dyDescent="0.25">
      <c r="A8" s="15" t="s">
        <v>178</v>
      </c>
      <c r="B8" s="15">
        <v>14.71828382</v>
      </c>
      <c r="C8" s="15"/>
      <c r="D8" s="15">
        <v>124.58458469</v>
      </c>
      <c r="E8" s="15">
        <v>2.7816752500000002</v>
      </c>
      <c r="F8" s="15">
        <v>2.5591411900000001</v>
      </c>
      <c r="G8" s="15">
        <v>6.4221690799999998</v>
      </c>
      <c r="H8" s="15">
        <v>6.2569857500000001</v>
      </c>
      <c r="I8" s="15"/>
      <c r="J8" s="17" t="s">
        <v>178</v>
      </c>
      <c r="K8" s="17">
        <v>0</v>
      </c>
      <c r="L8" s="17">
        <v>6.9495866532746906E-2</v>
      </c>
      <c r="M8" s="17">
        <v>6.3134080509031796E-3</v>
      </c>
      <c r="N8" s="17">
        <v>3.3464056199315403E-2</v>
      </c>
      <c r="O8" s="17">
        <v>3.3464056199315403E-2</v>
      </c>
      <c r="P8" s="17">
        <v>9.9384666707452093E-2</v>
      </c>
      <c r="Q8" s="17">
        <v>0</v>
      </c>
      <c r="R8" s="5">
        <v>1.12679202147301E-5</v>
      </c>
      <c r="S8" s="5">
        <v>5.5014454163153E-5</v>
      </c>
      <c r="T8" s="17">
        <v>1.6194464088304501E-2</v>
      </c>
      <c r="U8" s="5">
        <v>1.06971407245701E-5</v>
      </c>
      <c r="V8" s="17">
        <v>3.4612585199270199E-3</v>
      </c>
      <c r="W8" s="17">
        <v>3.7445292415549101E-4</v>
      </c>
      <c r="X8" s="17">
        <v>2.2950416397978299E-4</v>
      </c>
      <c r="Y8" s="17">
        <v>0.146875902006536</v>
      </c>
      <c r="Z8" s="5">
        <v>3.70562474026797E-9</v>
      </c>
      <c r="AA8" s="5">
        <v>1.4822711464585401E-8</v>
      </c>
      <c r="AB8" s="17">
        <v>14.718269092191701</v>
      </c>
      <c r="AC8" s="17">
        <v>0.22253400717604399</v>
      </c>
      <c r="AD8" s="17">
        <v>1.18752021252555</v>
      </c>
      <c r="AE8" s="17">
        <v>0.35144920628096799</v>
      </c>
      <c r="AF8" s="17">
        <v>3.2030194723237197E-2</v>
      </c>
      <c r="AG8" s="17">
        <v>0.85336058995684405</v>
      </c>
      <c r="AH8" s="17">
        <v>0.13477703974382299</v>
      </c>
      <c r="AI8" s="17">
        <v>0.61238431924734205</v>
      </c>
      <c r="AJ8" s="17">
        <v>4.6380951477537598E-3</v>
      </c>
      <c r="AK8" s="17">
        <v>0.106870970776137</v>
      </c>
      <c r="AL8" s="17">
        <v>1.5003559951503799E-3</v>
      </c>
      <c r="AM8" s="17">
        <v>0</v>
      </c>
      <c r="AN8" s="17">
        <v>0</v>
      </c>
      <c r="AO8" s="17">
        <v>0.146003766269063</v>
      </c>
      <c r="AP8" s="17">
        <v>0.146003766269063</v>
      </c>
      <c r="AQ8" s="17">
        <v>0</v>
      </c>
      <c r="AR8" s="17">
        <v>0</v>
      </c>
      <c r="AS8" s="17">
        <v>1.7457092187536102E-2</v>
      </c>
      <c r="AT8" s="5">
        <v>3.1022081019108502E-8</v>
      </c>
      <c r="AU8" s="5">
        <v>5.9904072804069704E-8</v>
      </c>
      <c r="AV8" s="17">
        <v>0.99667630593539303</v>
      </c>
      <c r="AW8" s="17">
        <v>2.1618981459591999E-2</v>
      </c>
      <c r="AX8" s="17">
        <v>3.3804439361839098E-3</v>
      </c>
      <c r="AY8" s="17">
        <v>0</v>
      </c>
      <c r="AZ8" s="17">
        <v>1.86691057330224</v>
      </c>
      <c r="BA8" s="17">
        <v>9.1884046086740806E-3</v>
      </c>
      <c r="BB8" s="5">
        <v>3.8387429024950803E-5</v>
      </c>
      <c r="BC8" s="17">
        <v>2.8150540518196403E-4</v>
      </c>
      <c r="BD8" s="5">
        <v>2.7193000876337199E-6</v>
      </c>
      <c r="BE8" s="5">
        <v>5.5210377817093502E-6</v>
      </c>
      <c r="BF8" s="17">
        <v>0</v>
      </c>
      <c r="BG8" s="17">
        <v>0</v>
      </c>
      <c r="BH8" s="17">
        <v>0.106932347851386</v>
      </c>
      <c r="BI8" s="17">
        <v>4.9255713818019402E-2</v>
      </c>
      <c r="BJ8" s="17">
        <v>8.9664682065951199E-4</v>
      </c>
      <c r="BK8" s="17">
        <v>8.6148331376731196E-4</v>
      </c>
      <c r="BL8" s="17">
        <v>6.3360512684843702</v>
      </c>
      <c r="BM8" s="17">
        <v>112.126048530343</v>
      </c>
      <c r="BN8" s="17">
        <v>11.461780142308299</v>
      </c>
      <c r="BO8" s="17">
        <v>124.58450497858701</v>
      </c>
      <c r="BP8" s="17">
        <v>0</v>
      </c>
      <c r="BQ8" s="17">
        <v>0.122200464028836</v>
      </c>
      <c r="BR8" s="17">
        <v>0</v>
      </c>
      <c r="BS8" s="17">
        <v>9.77722399201926E-3</v>
      </c>
      <c r="BT8" s="5">
        <v>2.2142874622486E-5</v>
      </c>
      <c r="BU8" s="5">
        <v>7.3955049697691199E-5</v>
      </c>
      <c r="BV8" s="5">
        <v>6.1504725924701101E-5</v>
      </c>
      <c r="BW8" s="17">
        <v>2.1711823652286999E-3</v>
      </c>
      <c r="BX8" s="17">
        <v>1.5394241637593101E-3</v>
      </c>
      <c r="BY8" s="17">
        <v>1.0230642077944401</v>
      </c>
      <c r="BZ8" s="17">
        <v>1.49461211329552E-2</v>
      </c>
      <c r="CA8" s="17">
        <v>9.6216874838097998E-3</v>
      </c>
      <c r="CB8" s="17">
        <v>1.1875213479058799</v>
      </c>
      <c r="CC8" s="17">
        <v>8.8132027535728595E-3</v>
      </c>
      <c r="CD8" s="17">
        <v>0</v>
      </c>
      <c r="CE8" s="5">
        <v>1.6045814029112E-8</v>
      </c>
      <c r="CF8" s="17">
        <v>6.7165918087269899E-3</v>
      </c>
      <c r="CG8" s="17">
        <v>2.7816734407821899</v>
      </c>
      <c r="CH8" s="17">
        <v>2.5591394336061501</v>
      </c>
      <c r="CI8" s="17">
        <v>0.22253400717604399</v>
      </c>
      <c r="CJ8" s="17">
        <v>3.3950671693204798E-3</v>
      </c>
      <c r="CK8" s="17">
        <v>0</v>
      </c>
      <c r="CL8" s="17">
        <v>3.2846572860000901E-2</v>
      </c>
      <c r="CM8" s="17">
        <v>7.8749081830056696E-3</v>
      </c>
      <c r="CN8" s="17">
        <v>0.21334033124445401</v>
      </c>
      <c r="CO8" s="17">
        <v>4.45143126264212E-2</v>
      </c>
      <c r="CP8" s="17">
        <v>3.2029872297271202E-2</v>
      </c>
      <c r="CQ8" s="17">
        <v>0.85336109701990104</v>
      </c>
      <c r="CR8" s="17">
        <v>2.30402123745873E-3</v>
      </c>
      <c r="CS8" s="17">
        <v>7.6027731278625601E-3</v>
      </c>
      <c r="CT8" s="17">
        <v>0.13477789216091501</v>
      </c>
      <c r="CU8" s="17">
        <v>2.38231668292575E-4</v>
      </c>
      <c r="CV8" s="17">
        <v>6.4221672801027196</v>
      </c>
      <c r="CW8" s="17">
        <v>1.5520748522876999</v>
      </c>
      <c r="CX8" s="17">
        <v>0</v>
      </c>
      <c r="CY8" s="17">
        <v>0</v>
      </c>
      <c r="CZ8" s="17">
        <v>0.129697664142572</v>
      </c>
      <c r="DA8" s="17">
        <v>6.9521792478473496E-3</v>
      </c>
      <c r="DB8" s="17">
        <v>0</v>
      </c>
      <c r="DC8" s="17">
        <v>6.2569835369852802</v>
      </c>
      <c r="DD8" s="17">
        <v>6.6105447626062996E-3</v>
      </c>
      <c r="DE8" s="17">
        <v>0.19926504675755199</v>
      </c>
      <c r="DG8" s="26">
        <f t="shared" si="0"/>
        <v>1.0126367172027411</v>
      </c>
      <c r="DH8" s="25">
        <f t="shared" si="1"/>
        <v>8.0000021359534004E-3</v>
      </c>
      <c r="DI8" s="25">
        <f t="shared" si="2"/>
        <v>1.9246983251948836E-2</v>
      </c>
      <c r="DJ8" s="40">
        <f t="shared" si="3"/>
        <v>-1.0006471188664711E-6</v>
      </c>
      <c r="DK8" s="40"/>
      <c r="DL8" s="40">
        <f t="shared" si="4"/>
        <v>-6.3981762424405558E-7</v>
      </c>
      <c r="DM8" s="40">
        <f t="shared" si="5"/>
        <v>-6.5040583376279323E-7</v>
      </c>
      <c r="DN8" s="40">
        <f t="shared" si="5"/>
        <v>-6.863215897504071E-7</v>
      </c>
      <c r="DO8" s="40">
        <f t="shared" si="6"/>
        <v>-2.8026314126692195E-7</v>
      </c>
      <c r="DP8" s="40">
        <f t="shared" si="7"/>
        <v>-3.5368703211776312E-7</v>
      </c>
      <c r="DQ8" s="72">
        <f t="shared" si="8"/>
        <v>1.1967722798837575E-3</v>
      </c>
      <c r="DR8" s="72">
        <f t="shared" si="9"/>
        <v>-4.1168645474159861E-6</v>
      </c>
      <c r="DS8" s="72">
        <f t="shared" si="10"/>
        <v>9.7619671570020313E-4</v>
      </c>
      <c r="DT8" s="72">
        <f t="shared" si="11"/>
        <v>1.4616908321926332E-4</v>
      </c>
      <c r="DU8" s="72">
        <f t="shared" si="12"/>
        <v>-5.8059947614602387E-6</v>
      </c>
      <c r="DV8" s="72">
        <f t="shared" si="13"/>
        <v>4.0765552195180694E-6</v>
      </c>
      <c r="DW8" s="72">
        <f t="shared" si="14"/>
        <v>3.0102184566704311E-7</v>
      </c>
      <c r="DX8" s="72">
        <f t="shared" si="15"/>
        <v>8.9974103945085296E-6</v>
      </c>
      <c r="DY8" s="72">
        <f t="shared" si="16"/>
        <v>-8.2274242489794929E-6</v>
      </c>
      <c r="DZ8" s="72">
        <f t="shared" si="17"/>
        <v>8.6596468952601917E-4</v>
      </c>
      <c r="EA8" s="72">
        <f t="shared" si="18"/>
        <v>6.1934722943464472E-6</v>
      </c>
      <c r="EB8" s="72">
        <f t="shared" si="19"/>
        <v>-5.6531083694061753E-7</v>
      </c>
      <c r="EC8" s="72">
        <f t="shared" si="20"/>
        <v>1.2660698068930217E-6</v>
      </c>
      <c r="ED8" s="72">
        <f t="shared" si="21"/>
        <v>-1.105608324459997E-5</v>
      </c>
      <c r="EE8" s="72">
        <f t="shared" si="22"/>
        <v>-2.3032716407154894E-4</v>
      </c>
      <c r="EF8" s="72">
        <f t="shared" si="23"/>
        <v>7.641871322524905E-7</v>
      </c>
      <c r="EG8" s="72">
        <f t="shared" si="24"/>
        <v>-3.4502610311920186E-6</v>
      </c>
      <c r="EH8" s="40">
        <f t="shared" si="25"/>
        <v>6.3014540162207061E-6</v>
      </c>
      <c r="EI8" s="69">
        <f t="shared" si="26"/>
        <v>-9.2984294194659332E-5</v>
      </c>
      <c r="EJ8" s="40">
        <f t="shared" si="27"/>
        <v>2.8543382105419905E-4</v>
      </c>
      <c r="EK8" s="40">
        <f t="shared" si="28"/>
        <v>-6.7221235021363523E-6</v>
      </c>
      <c r="EL8" s="40">
        <f t="shared" si="29"/>
        <v>6.7652000142274566E-6</v>
      </c>
      <c r="EM8" s="69">
        <f t="shared" si="30"/>
        <v>2.291558807161949E-7</v>
      </c>
      <c r="EN8" s="40">
        <f t="shared" si="31"/>
        <v>-7.8743093700227223E-7</v>
      </c>
      <c r="EO8" s="40">
        <f t="shared" si="32"/>
        <v>-8.5590323807395744E-7</v>
      </c>
      <c r="EP8" s="40"/>
      <c r="EQ8" s="40"/>
      <c r="ER8" s="40"/>
      <c r="ES8" s="40"/>
    </row>
    <row r="9" spans="1:149" x14ac:dyDescent="0.25">
      <c r="A9" s="15" t="s">
        <v>179</v>
      </c>
      <c r="B9" s="15">
        <v>230.20711937999999</v>
      </c>
      <c r="C9" s="15"/>
      <c r="D9" s="15">
        <v>1872.4302525999999</v>
      </c>
      <c r="E9" s="15">
        <v>35.97856041</v>
      </c>
      <c r="F9" s="15">
        <v>33.100275760000002</v>
      </c>
      <c r="G9" s="15">
        <v>77.584037339999995</v>
      </c>
      <c r="H9" s="15">
        <v>106.40205965</v>
      </c>
      <c r="I9" s="15"/>
      <c r="J9" s="17" t="s">
        <v>179</v>
      </c>
      <c r="K9" s="17">
        <v>0</v>
      </c>
      <c r="L9" s="17">
        <v>1.1817975816889601</v>
      </c>
      <c r="M9" s="17">
        <v>0.107362005894718</v>
      </c>
      <c r="N9" s="17">
        <v>0.56906692559063499</v>
      </c>
      <c r="O9" s="17">
        <v>0.56906692559063499</v>
      </c>
      <c r="P9" s="17">
        <v>1.6900684469815901</v>
      </c>
      <c r="Q9" s="17">
        <v>0</v>
      </c>
      <c r="R9" s="17">
        <v>1.4573970028164E-4</v>
      </c>
      <c r="S9" s="17">
        <v>7.1155475454289896E-4</v>
      </c>
      <c r="T9" s="17">
        <v>0.27539341292990899</v>
      </c>
      <c r="U9" s="17">
        <v>1.3835898752858499E-4</v>
      </c>
      <c r="V9" s="17">
        <v>5.8859484894657602E-2</v>
      </c>
      <c r="W9" s="17">
        <v>4.8432339599971301E-3</v>
      </c>
      <c r="X9" s="17">
        <v>2.9684291517165702E-3</v>
      </c>
      <c r="Y9" s="17">
        <v>2.4976730612014002</v>
      </c>
      <c r="Z9" s="5">
        <v>4.7929269112694698E-8</v>
      </c>
      <c r="AA9" s="5">
        <v>1.91717014721363E-7</v>
      </c>
      <c r="AB9" s="17">
        <v>230.207040901249</v>
      </c>
      <c r="AC9" s="17">
        <v>2.8782847820455499</v>
      </c>
      <c r="AD9" s="17">
        <v>15.359553012891499</v>
      </c>
      <c r="AE9" s="17">
        <v>4.5456923339781801</v>
      </c>
      <c r="AF9" s="17">
        <v>0.41428292465153199</v>
      </c>
      <c r="AG9" s="17">
        <v>11.037484085385</v>
      </c>
      <c r="AH9" s="17">
        <v>1.7432256706184499</v>
      </c>
      <c r="AI9" s="17">
        <v>10.413781388723301</v>
      </c>
      <c r="AJ9" s="17">
        <v>7.8872161838323906E-2</v>
      </c>
      <c r="AK9" s="17">
        <v>1.8173741906446801</v>
      </c>
      <c r="AL9" s="17">
        <v>2.55143967626228E-2</v>
      </c>
      <c r="AM9" s="17">
        <v>0</v>
      </c>
      <c r="AN9" s="17">
        <v>0</v>
      </c>
      <c r="AO9" s="17">
        <v>2.4828418756747501</v>
      </c>
      <c r="AP9" s="17">
        <v>2.4828418756747501</v>
      </c>
      <c r="AQ9" s="17">
        <v>0</v>
      </c>
      <c r="AR9" s="17">
        <v>0</v>
      </c>
      <c r="AS9" s="17">
        <v>0.296861587617189</v>
      </c>
      <c r="AT9" s="5">
        <v>4.0124144718111499E-7</v>
      </c>
      <c r="AU9" s="5">
        <v>7.7480826915127501E-7</v>
      </c>
      <c r="AV9" s="17">
        <v>14.979440182542699</v>
      </c>
      <c r="AW9" s="17">
        <v>0.367636813277335</v>
      </c>
      <c r="AX9" s="17">
        <v>5.7484873262124002E-2</v>
      </c>
      <c r="AY9" s="17">
        <v>0</v>
      </c>
      <c r="AZ9" s="17">
        <v>31.7474453927633</v>
      </c>
      <c r="BA9" s="17">
        <v>0.15625173204142401</v>
      </c>
      <c r="BB9" s="17">
        <v>4.9650322701543697E-4</v>
      </c>
      <c r="BC9" s="17">
        <v>3.6410303300870202E-3</v>
      </c>
      <c r="BD9" s="5">
        <v>3.5172290106207599E-5</v>
      </c>
      <c r="BE9" s="5">
        <v>7.1410219525234602E-5</v>
      </c>
      <c r="BF9" s="17">
        <v>0</v>
      </c>
      <c r="BG9" s="17">
        <v>0</v>
      </c>
      <c r="BH9" s="17">
        <v>1.8184207224345601</v>
      </c>
      <c r="BI9" s="17">
        <v>0.63708064661562902</v>
      </c>
      <c r="BJ9" s="17">
        <v>1.15973367064049E-2</v>
      </c>
      <c r="BK9" s="17">
        <v>1.11425477714027E-2</v>
      </c>
      <c r="BL9" s="17">
        <v>107.746574403236</v>
      </c>
      <c r="BM9" s="17">
        <v>1685.1865242480801</v>
      </c>
      <c r="BN9" s="17">
        <v>172.26357576459</v>
      </c>
      <c r="BO9" s="17">
        <v>1872.4295401952099</v>
      </c>
      <c r="BP9" s="17">
        <v>0</v>
      </c>
      <c r="BQ9" s="17">
        <v>2.0780578875863198</v>
      </c>
      <c r="BR9" s="17">
        <v>0</v>
      </c>
      <c r="BS9" s="17">
        <v>0.16377536742781201</v>
      </c>
      <c r="BT9" s="17">
        <v>2.86398794071771E-4</v>
      </c>
      <c r="BU9" s="17">
        <v>9.5654883623516596E-4</v>
      </c>
      <c r="BV9" s="17">
        <v>7.9550173514773696E-4</v>
      </c>
      <c r="BW9" s="17">
        <v>3.3338090113923802E-2</v>
      </c>
      <c r="BX9" s="17">
        <v>1.9911123861174902E-2</v>
      </c>
      <c r="BY9" s="17">
        <v>17.3975562982192</v>
      </c>
      <c r="BZ9" s="17">
        <v>0.19331527196768</v>
      </c>
      <c r="CA9" s="17">
        <v>0.124448244845318</v>
      </c>
      <c r="CB9" s="17">
        <v>15.3595656894679</v>
      </c>
      <c r="CC9" s="17">
        <v>0.113991195842082</v>
      </c>
      <c r="CD9" s="17">
        <v>0</v>
      </c>
      <c r="CE9" s="5">
        <v>2.0753795532333501E-7</v>
      </c>
      <c r="CF9" s="17">
        <v>8.6873237542507795E-2</v>
      </c>
      <c r="CG9" s="17">
        <v>35.978554327727998</v>
      </c>
      <c r="CH9" s="17">
        <v>33.100269545682501</v>
      </c>
      <c r="CI9" s="17">
        <v>2.8782847820455499</v>
      </c>
      <c r="CJ9" s="17">
        <v>4.3912221322001503E-2</v>
      </c>
      <c r="CK9" s="17">
        <v>0</v>
      </c>
      <c r="CL9" s="17">
        <v>0.424841808451418</v>
      </c>
      <c r="CM9" s="17">
        <v>0.101855230190093</v>
      </c>
      <c r="CN9" s="17">
        <v>2.7593740747476998</v>
      </c>
      <c r="CO9" s="17">
        <v>0.57575322673985896</v>
      </c>
      <c r="CP9" s="17">
        <v>0.414277892601839</v>
      </c>
      <c r="CQ9" s="17">
        <v>11.0374967619614</v>
      </c>
      <c r="CR9" s="17">
        <v>3.9180493081344997E-2</v>
      </c>
      <c r="CS9" s="17">
        <v>9.8335421110357799E-2</v>
      </c>
      <c r="CT9" s="17">
        <v>1.7432368260057201</v>
      </c>
      <c r="CU9" s="17">
        <v>3.0813190253366099E-3</v>
      </c>
      <c r="CV9" s="17">
        <v>77.583940298836495</v>
      </c>
      <c r="CW9" s="17">
        <v>26.393527172108602</v>
      </c>
      <c r="CX9" s="17">
        <v>0</v>
      </c>
      <c r="CY9" s="17">
        <v>0</v>
      </c>
      <c r="CZ9" s="17">
        <v>2.20555098442015</v>
      </c>
      <c r="DA9" s="17">
        <v>0.11822436814815</v>
      </c>
      <c r="DB9" s="17">
        <v>0</v>
      </c>
      <c r="DC9" s="17">
        <v>106.40203431494101</v>
      </c>
      <c r="DD9" s="17">
        <v>0.112414338942442</v>
      </c>
      <c r="DE9" s="17">
        <v>3.3885650809360799</v>
      </c>
      <c r="DG9" s="26">
        <f t="shared" si="0"/>
        <v>1.0126364133632564</v>
      </c>
      <c r="DH9" s="25">
        <f t="shared" si="1"/>
        <v>8.0000020620167207E-3</v>
      </c>
      <c r="DI9" s="25">
        <f t="shared" si="2"/>
        <v>1.9246992709119129E-2</v>
      </c>
      <c r="DJ9" s="40">
        <f t="shared" si="3"/>
        <v>-3.4090496942159314E-7</v>
      </c>
      <c r="DK9" s="40"/>
      <c r="DL9" s="40">
        <f t="shared" si="4"/>
        <v>-3.8047066852072325E-7</v>
      </c>
      <c r="DM9" s="40">
        <f t="shared" si="5"/>
        <v>-1.6905267838108785E-7</v>
      </c>
      <c r="DN9" s="40">
        <f t="shared" si="5"/>
        <v>-1.8774216706024031E-7</v>
      </c>
      <c r="DO9" s="40">
        <f t="shared" si="6"/>
        <v>-1.2507877499883618E-6</v>
      </c>
      <c r="DP9" s="40">
        <f t="shared" si="7"/>
        <v>-2.3810684752037943E-7</v>
      </c>
      <c r="DQ9" s="72">
        <f t="shared" si="8"/>
        <v>1.1964148460406692E-3</v>
      </c>
      <c r="DR9" s="72">
        <f t="shared" si="9"/>
        <v>1.1574102898061401E-7</v>
      </c>
      <c r="DS9" s="72">
        <f t="shared" si="10"/>
        <v>9.6323378073831533E-4</v>
      </c>
      <c r="DT9" s="72">
        <f t="shared" si="11"/>
        <v>1.5088635782573503E-4</v>
      </c>
      <c r="DU9" s="72">
        <f t="shared" si="12"/>
        <v>-1.0058777557580535E-6</v>
      </c>
      <c r="DV9" s="72">
        <f t="shared" si="13"/>
        <v>-1.6794158145623127E-6</v>
      </c>
      <c r="DW9" s="72">
        <f t="shared" si="14"/>
        <v>-6.4143490214261747E-8</v>
      </c>
      <c r="DX9" s="72">
        <f t="shared" si="15"/>
        <v>1.3867261862694305E-6</v>
      </c>
      <c r="DY9" s="72">
        <f t="shared" si="16"/>
        <v>5.7439355487584765E-6</v>
      </c>
      <c r="DZ9" s="72">
        <f t="shared" si="17"/>
        <v>8.6615747584936793E-4</v>
      </c>
      <c r="EA9" s="72">
        <f t="shared" si="18"/>
        <v>-2.9684362652956291E-7</v>
      </c>
      <c r="EB9" s="72">
        <f t="shared" si="19"/>
        <v>-2.5985664186469086E-6</v>
      </c>
      <c r="EC9" s="72">
        <f t="shared" si="20"/>
        <v>-3.289589058238247E-8</v>
      </c>
      <c r="ED9" s="72">
        <f t="shared" si="21"/>
        <v>-3.3617565600080414E-6</v>
      </c>
      <c r="EE9" s="72">
        <f t="shared" si="22"/>
        <v>-2.2952068162607189E-4</v>
      </c>
      <c r="EF9" s="72">
        <f t="shared" si="23"/>
        <v>-3.0786271388855931E-8</v>
      </c>
      <c r="EG9" s="72">
        <f t="shared" si="24"/>
        <v>-8.6785381872743768E-7</v>
      </c>
      <c r="EH9" s="40">
        <f t="shared" si="25"/>
        <v>5.2456991315734074E-6</v>
      </c>
      <c r="EI9" s="69">
        <f t="shared" si="26"/>
        <v>-9.0422431126774481E-5</v>
      </c>
      <c r="EJ9" s="40">
        <f t="shared" si="27"/>
        <v>2.8451823426349981E-4</v>
      </c>
      <c r="EK9" s="40">
        <f t="shared" si="28"/>
        <v>-2.7319572782897552E-6</v>
      </c>
      <c r="EL9" s="40">
        <f t="shared" si="29"/>
        <v>-4.6044911433136473E-6</v>
      </c>
      <c r="EM9" s="69">
        <f t="shared" si="30"/>
        <v>5.6538352558298675E-6</v>
      </c>
      <c r="EN9" s="40">
        <f t="shared" si="31"/>
        <v>-8.7602624319311861E-7</v>
      </c>
      <c r="EO9" s="40">
        <f t="shared" si="32"/>
        <v>-9.5220245250823424E-7</v>
      </c>
      <c r="EP9" s="40"/>
      <c r="EQ9" s="40"/>
      <c r="ER9" s="40"/>
      <c r="ES9" s="40"/>
    </row>
    <row r="10" spans="1:149" x14ac:dyDescent="0.25">
      <c r="A10" s="15" t="s">
        <v>180</v>
      </c>
      <c r="B10" s="15"/>
      <c r="C10" s="15"/>
      <c r="D10" s="15"/>
      <c r="E10" s="15"/>
      <c r="F10" s="15"/>
      <c r="G10" s="15"/>
      <c r="H10" s="15"/>
      <c r="I10" s="15"/>
      <c r="DG10" s="26" t="e">
        <f t="shared" si="0"/>
        <v>#DIV/0!</v>
      </c>
      <c r="DH10" s="25" t="e">
        <f t="shared" si="1"/>
        <v>#DIV/0!</v>
      </c>
      <c r="DI10" s="25" t="e">
        <f t="shared" si="2"/>
        <v>#DIV/0!</v>
      </c>
      <c r="DJ10" s="40">
        <f t="shared" si="3"/>
        <v>0</v>
      </c>
      <c r="DK10" s="40"/>
      <c r="DL10" s="40">
        <f t="shared" si="4"/>
        <v>0</v>
      </c>
      <c r="DM10" s="40">
        <f t="shared" si="5"/>
        <v>0</v>
      </c>
      <c r="DN10" s="40">
        <f t="shared" si="5"/>
        <v>0</v>
      </c>
      <c r="DO10" s="40">
        <f t="shared" si="6"/>
        <v>0</v>
      </c>
      <c r="DP10" s="40">
        <f t="shared" si="7"/>
        <v>0</v>
      </c>
      <c r="DQ10" s="72" t="e">
        <f t="shared" si="8"/>
        <v>#DIV/0!</v>
      </c>
      <c r="DR10" s="72" t="e">
        <f t="shared" si="9"/>
        <v>#DIV/0!</v>
      </c>
      <c r="DS10" s="72" t="e">
        <f t="shared" si="10"/>
        <v>#DIV/0!</v>
      </c>
      <c r="DT10" s="72" t="e">
        <f t="shared" si="11"/>
        <v>#DIV/0!</v>
      </c>
      <c r="DU10" s="72" t="e">
        <f t="shared" si="12"/>
        <v>#DIV/0!</v>
      </c>
      <c r="DV10" s="72" t="e">
        <f t="shared" si="13"/>
        <v>#DIV/0!</v>
      </c>
      <c r="DW10" s="72" t="e">
        <f t="shared" si="14"/>
        <v>#DIV/0!</v>
      </c>
      <c r="DX10" s="72" t="e">
        <f t="shared" si="15"/>
        <v>#DIV/0!</v>
      </c>
      <c r="DY10" s="72" t="e">
        <f t="shared" si="16"/>
        <v>#DIV/0!</v>
      </c>
      <c r="DZ10" s="72" t="e">
        <f t="shared" si="17"/>
        <v>#DIV/0!</v>
      </c>
      <c r="EA10" s="72" t="e">
        <f t="shared" si="18"/>
        <v>#DIV/0!</v>
      </c>
      <c r="EB10" s="72" t="e">
        <f t="shared" si="19"/>
        <v>#DIV/0!</v>
      </c>
      <c r="EC10" s="72" t="e">
        <f t="shared" si="20"/>
        <v>#DIV/0!</v>
      </c>
      <c r="ED10" s="72" t="e">
        <f t="shared" si="21"/>
        <v>#DIV/0!</v>
      </c>
      <c r="EE10" s="72" t="e">
        <f t="shared" si="22"/>
        <v>#DIV/0!</v>
      </c>
      <c r="EF10" s="72" t="e">
        <f t="shared" si="23"/>
        <v>#DIV/0!</v>
      </c>
      <c r="EG10" s="72" t="e">
        <f t="shared" si="24"/>
        <v>#DIV/0!</v>
      </c>
      <c r="EH10" s="40" t="e">
        <f t="shared" si="25"/>
        <v>#DIV/0!</v>
      </c>
      <c r="EI10" s="69" t="e">
        <f t="shared" si="26"/>
        <v>#DIV/0!</v>
      </c>
      <c r="EJ10" s="40" t="e">
        <f t="shared" si="27"/>
        <v>#DIV/0!</v>
      </c>
      <c r="EK10" s="40" t="e">
        <f t="shared" si="28"/>
        <v>#DIV/0!</v>
      </c>
      <c r="EL10" s="40" t="e">
        <f t="shared" si="29"/>
        <v>#DIV/0!</v>
      </c>
      <c r="EM10" s="69" t="e">
        <f t="shared" si="30"/>
        <v>#DIV/0!</v>
      </c>
      <c r="EN10" s="40" t="e">
        <f t="shared" si="31"/>
        <v>#DIV/0!</v>
      </c>
      <c r="EO10" s="40" t="e">
        <f t="shared" si="32"/>
        <v>#DIV/0!</v>
      </c>
      <c r="EP10" s="40"/>
      <c r="EQ10" s="40"/>
      <c r="ER10" s="40"/>
      <c r="ES10" s="40"/>
    </row>
    <row r="11" spans="1:149" x14ac:dyDescent="0.25">
      <c r="A11" s="15" t="s">
        <v>181</v>
      </c>
      <c r="B11" s="15">
        <v>1088.8192951000001</v>
      </c>
      <c r="C11" s="15"/>
      <c r="D11" s="15">
        <v>8176.3150427</v>
      </c>
      <c r="E11" s="15">
        <v>195.11307871</v>
      </c>
      <c r="F11" s="15">
        <v>179.50403248999999</v>
      </c>
      <c r="G11" s="15">
        <v>442.26978341</v>
      </c>
      <c r="H11" s="15">
        <v>474.65632233000002</v>
      </c>
      <c r="I11" s="15"/>
      <c r="J11" s="17" t="s">
        <v>181</v>
      </c>
      <c r="K11" s="17">
        <v>0</v>
      </c>
      <c r="L11" s="17">
        <v>5.2719658852421096</v>
      </c>
      <c r="M11" s="17">
        <v>0.47893832178022999</v>
      </c>
      <c r="N11" s="17">
        <v>2.5385878910564301</v>
      </c>
      <c r="O11" s="17">
        <v>2.5385878910564301</v>
      </c>
      <c r="P11" s="17">
        <v>7.5393383765660804</v>
      </c>
      <c r="Q11" s="17">
        <v>0</v>
      </c>
      <c r="R11" s="17">
        <v>7.9035546583111497E-4</v>
      </c>
      <c r="S11" s="17">
        <v>3.8587996948472401E-3</v>
      </c>
      <c r="T11" s="17">
        <v>1.22852188931259</v>
      </c>
      <c r="U11" s="17">
        <v>7.50323047972379E-4</v>
      </c>
      <c r="V11" s="17">
        <v>0.26257120263853601</v>
      </c>
      <c r="W11" s="17">
        <v>2.6265019780970698E-2</v>
      </c>
      <c r="X11" s="17">
        <v>1.6097922595501399E-2</v>
      </c>
      <c r="Y11" s="17">
        <v>11.142050559946201</v>
      </c>
      <c r="Z11" s="5">
        <v>2.5992230218643301E-7</v>
      </c>
      <c r="AA11" s="5">
        <v>1.0396902964114199E-6</v>
      </c>
      <c r="AB11" s="17">
        <v>1088.81909597976</v>
      </c>
      <c r="AC11" s="17">
        <v>15.609038003935201</v>
      </c>
      <c r="AD11" s="17">
        <v>83.295422635294798</v>
      </c>
      <c r="AE11" s="17">
        <v>24.6514614075409</v>
      </c>
      <c r="AF11" s="17">
        <v>2.2466710157354801</v>
      </c>
      <c r="AG11" s="17">
        <v>59.856676873956197</v>
      </c>
      <c r="AH11" s="17">
        <v>9.4535783141255507</v>
      </c>
      <c r="AI11" s="17">
        <v>46.455586960842602</v>
      </c>
      <c r="AJ11" s="17">
        <v>0.351845808485654</v>
      </c>
      <c r="AK11" s="17">
        <v>8.1072598481252101</v>
      </c>
      <c r="AL11" s="17">
        <v>0.11381856565675701</v>
      </c>
      <c r="AM11" s="17">
        <v>0</v>
      </c>
      <c r="AN11" s="17">
        <v>0</v>
      </c>
      <c r="AO11" s="17">
        <v>11.075891831385499</v>
      </c>
      <c r="AP11" s="17">
        <v>11.075891831385499</v>
      </c>
      <c r="AQ11" s="17">
        <v>0</v>
      </c>
      <c r="AR11" s="17">
        <v>0</v>
      </c>
      <c r="AS11" s="17">
        <v>1.32429115954665</v>
      </c>
      <c r="AT11" s="5">
        <v>2.1759437815619899E-6</v>
      </c>
      <c r="AU11" s="5">
        <v>4.2018221365258601E-6</v>
      </c>
      <c r="AV11" s="17">
        <v>65.410493288998396</v>
      </c>
      <c r="AW11" s="17">
        <v>1.6400177268712099</v>
      </c>
      <c r="AX11" s="17">
        <v>0.25643851888285102</v>
      </c>
      <c r="AY11" s="17">
        <v>0</v>
      </c>
      <c r="AZ11" s="17">
        <v>141.62426044561099</v>
      </c>
      <c r="BA11" s="17">
        <v>0.69703399871275196</v>
      </c>
      <c r="BB11" s="17">
        <v>2.6925598482338202E-3</v>
      </c>
      <c r="BC11" s="17">
        <v>1.9745438236522798E-2</v>
      </c>
      <c r="BD11" s="17">
        <v>1.90741627371484E-4</v>
      </c>
      <c r="BE11" s="17">
        <v>3.87261233406636E-4</v>
      </c>
      <c r="BF11" s="17">
        <v>0</v>
      </c>
      <c r="BG11" s="17">
        <v>0</v>
      </c>
      <c r="BH11" s="17">
        <v>8.11191628046784</v>
      </c>
      <c r="BI11" s="17">
        <v>3.4549124010835599</v>
      </c>
      <c r="BJ11" s="17">
        <v>6.2892818378500498E-2</v>
      </c>
      <c r="BK11" s="17">
        <v>6.0426444800123401E-2</v>
      </c>
      <c r="BL11" s="17">
        <v>480.65422369670898</v>
      </c>
      <c r="BM11" s="17">
        <v>7358.6806600803502</v>
      </c>
      <c r="BN11" s="17">
        <v>752.22066419352097</v>
      </c>
      <c r="BO11" s="17">
        <v>8176.3118175628697</v>
      </c>
      <c r="BP11" s="17">
        <v>0</v>
      </c>
      <c r="BQ11" s="17">
        <v>9.2701606008279995</v>
      </c>
      <c r="BR11" s="17">
        <v>0</v>
      </c>
      <c r="BS11" s="17">
        <v>0.73820901928928395</v>
      </c>
      <c r="BT11" s="17">
        <v>1.55315753104842E-3</v>
      </c>
      <c r="BU11" s="17">
        <v>5.1874169728529399E-3</v>
      </c>
      <c r="BV11" s="17">
        <v>4.3140442012705197E-3</v>
      </c>
      <c r="BW11" s="17">
        <v>0.15967373734944901</v>
      </c>
      <c r="BX11" s="17">
        <v>0.107978676459597</v>
      </c>
      <c r="BY11" s="17">
        <v>77.609931953930101</v>
      </c>
      <c r="BZ11" s="17">
        <v>1.0483552506710301</v>
      </c>
      <c r="CA11" s="17">
        <v>0.67488715803281596</v>
      </c>
      <c r="CB11" s="17">
        <v>83.295495007523201</v>
      </c>
      <c r="CC11" s="17">
        <v>0.61817807976653005</v>
      </c>
      <c r="CD11" s="17">
        <v>0</v>
      </c>
      <c r="CE11" s="5">
        <v>1.1254883457398399E-6</v>
      </c>
      <c r="CF11" s="17">
        <v>0.47111716166162299</v>
      </c>
      <c r="CG11" s="17">
        <v>195.113025465459</v>
      </c>
      <c r="CH11" s="17">
        <v>179.503987461523</v>
      </c>
      <c r="CI11" s="17">
        <v>15.609038003935201</v>
      </c>
      <c r="CJ11" s="17">
        <v>0.23813771995899299</v>
      </c>
      <c r="CK11" s="17">
        <v>0</v>
      </c>
      <c r="CL11" s="17">
        <v>2.3039333732921001</v>
      </c>
      <c r="CM11" s="17">
        <v>0.552364700028108</v>
      </c>
      <c r="CN11" s="17">
        <v>14.9641889486709</v>
      </c>
      <c r="CO11" s="17">
        <v>3.1223323835711501</v>
      </c>
      <c r="CP11" s="17">
        <v>2.2466448906342098</v>
      </c>
      <c r="CQ11" s="17">
        <v>59.8567541042896</v>
      </c>
      <c r="CR11" s="17">
        <v>0.17478261287938601</v>
      </c>
      <c r="CS11" s="17">
        <v>0.53327705015294502</v>
      </c>
      <c r="CT11" s="17">
        <v>9.4536328557019704</v>
      </c>
      <c r="CU11" s="17">
        <v>1.6710101108924801E-2</v>
      </c>
      <c r="CV11" s="17">
        <v>442.26953514090297</v>
      </c>
      <c r="CW11" s="17">
        <v>117.74077994048299</v>
      </c>
      <c r="CX11" s="17">
        <v>0</v>
      </c>
      <c r="CY11" s="17">
        <v>0</v>
      </c>
      <c r="CZ11" s="17">
        <v>9.8388924006898009</v>
      </c>
      <c r="DA11" s="17">
        <v>0.52739570625645005</v>
      </c>
      <c r="DB11" s="17">
        <v>0</v>
      </c>
      <c r="DC11" s="17">
        <v>474.65621746280999</v>
      </c>
      <c r="DD11" s="17">
        <v>0.50147702530014204</v>
      </c>
      <c r="DE11" s="17">
        <v>15.1162888313431</v>
      </c>
      <c r="DG11" s="26">
        <f t="shared" si="0"/>
        <v>1.0126365272659026</v>
      </c>
      <c r="DH11" s="25">
        <f t="shared" si="1"/>
        <v>7.9999998469353194E-3</v>
      </c>
      <c r="DI11" s="25">
        <f t="shared" si="2"/>
        <v>1.9246995289305908E-2</v>
      </c>
      <c r="DJ11" s="40">
        <f t="shared" si="3"/>
        <v>-1.8287721473758537E-7</v>
      </c>
      <c r="DK11" s="40"/>
      <c r="DL11" s="40">
        <f t="shared" si="4"/>
        <v>-3.9444873558740878E-7</v>
      </c>
      <c r="DM11" s="40">
        <f t="shared" si="5"/>
        <v>-2.7289068136857091E-7</v>
      </c>
      <c r="DN11" s="40">
        <f t="shared" si="5"/>
        <v>-2.5084938964943033E-7</v>
      </c>
      <c r="DO11" s="40">
        <f t="shared" si="6"/>
        <v>-5.6135215730550501E-7</v>
      </c>
      <c r="DP11" s="40">
        <f t="shared" si="7"/>
        <v>-2.2093288364376149E-7</v>
      </c>
      <c r="DQ11" s="72">
        <f t="shared" si="8"/>
        <v>1.1955308629532746E-3</v>
      </c>
      <c r="DR11" s="72">
        <f t="shared" si="9"/>
        <v>-5.096197025432366E-7</v>
      </c>
      <c r="DS11" s="72">
        <f t="shared" si="10"/>
        <v>9.6658950827484681E-4</v>
      </c>
      <c r="DT11" s="72">
        <f t="shared" si="11"/>
        <v>1.5113523646685851E-4</v>
      </c>
      <c r="DU11" s="72">
        <f t="shared" si="12"/>
        <v>-4.8240545663811799E-6</v>
      </c>
      <c r="DV11" s="72">
        <f t="shared" si="13"/>
        <v>1.5295159999683222E-6</v>
      </c>
      <c r="DW11" s="72">
        <f t="shared" si="14"/>
        <v>3.1526438851542744E-8</v>
      </c>
      <c r="DX11" s="72">
        <f t="shared" si="15"/>
        <v>2.8696144777168875E-6</v>
      </c>
      <c r="DY11" s="72">
        <f t="shared" si="16"/>
        <v>2.4303223556346315E-6</v>
      </c>
      <c r="DZ11" s="72">
        <f t="shared" si="17"/>
        <v>8.6708271355283154E-4</v>
      </c>
      <c r="EA11" s="72">
        <f t="shared" si="18"/>
        <v>2.3622107705803959E-7</v>
      </c>
      <c r="EB11" s="72">
        <f t="shared" si="19"/>
        <v>-1.6542213552787798E-6</v>
      </c>
      <c r="EC11" s="72">
        <f t="shared" si="20"/>
        <v>-1.5506452481330643E-8</v>
      </c>
      <c r="ED11" s="72">
        <f t="shared" si="21"/>
        <v>3.6595003407007512E-8</v>
      </c>
      <c r="EE11" s="72">
        <f t="shared" si="22"/>
        <v>-2.2987678538275371E-4</v>
      </c>
      <c r="EF11" s="72">
        <f t="shared" si="23"/>
        <v>1.9293467685938546E-7</v>
      </c>
      <c r="EG11" s="72">
        <f t="shared" si="24"/>
        <v>-7.2402689252427743E-8</v>
      </c>
      <c r="EH11" s="40">
        <f t="shared" si="25"/>
        <v>5.4470402917253883E-6</v>
      </c>
      <c r="EI11" s="69">
        <f t="shared" si="26"/>
        <v>-8.811708235626357E-5</v>
      </c>
      <c r="EJ11" s="40">
        <f t="shared" si="27"/>
        <v>2.8855333768911868E-4</v>
      </c>
      <c r="EK11" s="40">
        <f t="shared" si="28"/>
        <v>5.8618753215999698E-7</v>
      </c>
      <c r="EL11" s="40">
        <f t="shared" si="29"/>
        <v>-2.5568030918667664E-6</v>
      </c>
      <c r="EM11" s="69">
        <f t="shared" si="30"/>
        <v>4.3480443678450325E-6</v>
      </c>
      <c r="EN11" s="40">
        <f t="shared" si="31"/>
        <v>-9.0826776154643482E-7</v>
      </c>
      <c r="EO11" s="40">
        <f t="shared" si="32"/>
        <v>-9.8724753996565125E-7</v>
      </c>
      <c r="EP11" s="40"/>
      <c r="EQ11" s="40"/>
      <c r="ER11" s="40"/>
      <c r="ES11" s="40"/>
    </row>
    <row r="12" spans="1:149" x14ac:dyDescent="0.25">
      <c r="A12" s="15" t="s">
        <v>182</v>
      </c>
      <c r="B12" s="15">
        <v>263.20113422999998</v>
      </c>
      <c r="C12" s="15"/>
      <c r="D12" s="15">
        <v>1909.6492181000001</v>
      </c>
      <c r="E12" s="15">
        <v>42.837339460000003</v>
      </c>
      <c r="F12" s="15">
        <v>39.410352369999998</v>
      </c>
      <c r="G12" s="15">
        <v>90.559831619999997</v>
      </c>
      <c r="H12" s="15">
        <v>148.47940134999999</v>
      </c>
      <c r="I12" s="15"/>
      <c r="J12" s="17" t="s">
        <v>182</v>
      </c>
      <c r="K12" s="17">
        <v>0</v>
      </c>
      <c r="L12" s="17">
        <v>1.6491462582603</v>
      </c>
      <c r="M12" s="17">
        <v>0.14981901662536001</v>
      </c>
      <c r="N12" s="17">
        <v>0.79410793259247103</v>
      </c>
      <c r="O12" s="17">
        <v>0.79410793259247103</v>
      </c>
      <c r="P12" s="17">
        <v>2.3584126106913099</v>
      </c>
      <c r="Q12" s="17">
        <v>0</v>
      </c>
      <c r="R12" s="17">
        <v>1.7352323681498201E-4</v>
      </c>
      <c r="S12" s="17">
        <v>8.4720569696368302E-4</v>
      </c>
      <c r="T12" s="17">
        <v>0.384299109404245</v>
      </c>
      <c r="U12" s="17">
        <v>1.64734577150138E-4</v>
      </c>
      <c r="V12" s="17">
        <v>8.2136096597330899E-2</v>
      </c>
      <c r="W12" s="17">
        <v>5.7665264295595599E-3</v>
      </c>
      <c r="X12" s="17">
        <v>3.53431881699983E-3</v>
      </c>
      <c r="Y12" s="17">
        <v>3.48539588094647</v>
      </c>
      <c r="Z12" s="5">
        <v>5.7066777184367E-8</v>
      </c>
      <c r="AA12" s="5">
        <v>2.282643032678E-7</v>
      </c>
      <c r="AB12" s="17">
        <v>263.20110826523802</v>
      </c>
      <c r="AC12" s="17">
        <v>3.4269847160171301</v>
      </c>
      <c r="AD12" s="17">
        <v>18.2876183039842</v>
      </c>
      <c r="AE12" s="17">
        <v>5.4122611240265099</v>
      </c>
      <c r="AF12" s="17">
        <v>0.49326022376913198</v>
      </c>
      <c r="AG12" s="17">
        <v>13.141617137298301</v>
      </c>
      <c r="AH12" s="17">
        <v>2.0755449559902299</v>
      </c>
      <c r="AI12" s="17">
        <v>14.531952514876499</v>
      </c>
      <c r="AJ12" s="17">
        <v>0.11006265365263899</v>
      </c>
      <c r="AK12" s="17">
        <v>2.5360654351212801</v>
      </c>
      <c r="AL12" s="17">
        <v>3.5604017670331903E-2</v>
      </c>
      <c r="AM12" s="17">
        <v>0</v>
      </c>
      <c r="AN12" s="17">
        <v>0</v>
      </c>
      <c r="AO12" s="17">
        <v>3.4647047800072102</v>
      </c>
      <c r="AP12" s="17">
        <v>3.4647047800072102</v>
      </c>
      <c r="AQ12" s="17">
        <v>0</v>
      </c>
      <c r="AR12" s="17">
        <v>0</v>
      </c>
      <c r="AS12" s="17">
        <v>0.41425766306585698</v>
      </c>
      <c r="AT12" s="5">
        <v>4.7773314531185302E-7</v>
      </c>
      <c r="AU12" s="5">
        <v>9.2251942536726196E-7</v>
      </c>
      <c r="AV12" s="17">
        <v>15.277192711078699</v>
      </c>
      <c r="AW12" s="17">
        <v>0.51302120644713001</v>
      </c>
      <c r="AX12" s="17">
        <v>8.0217587547845304E-2</v>
      </c>
      <c r="AY12" s="17">
        <v>0</v>
      </c>
      <c r="AZ12" s="17">
        <v>44.302131741761102</v>
      </c>
      <c r="BA12" s="17">
        <v>0.21804248248602001</v>
      </c>
      <c r="BB12" s="17">
        <v>5.9115551767280003E-4</v>
      </c>
      <c r="BC12" s="17">
        <v>4.3351406857476604E-3</v>
      </c>
      <c r="BD12" s="5">
        <v>4.1877476644785699E-5</v>
      </c>
      <c r="BE12" s="5">
        <v>8.5024247645188106E-5</v>
      </c>
      <c r="BF12" s="17">
        <v>0</v>
      </c>
      <c r="BG12" s="17">
        <v>0</v>
      </c>
      <c r="BH12" s="17">
        <v>2.5375261298247</v>
      </c>
      <c r="BI12" s="17">
        <v>0.75853116761189698</v>
      </c>
      <c r="BJ12" s="17">
        <v>1.38081977127046E-2</v>
      </c>
      <c r="BK12" s="17">
        <v>1.32667043238148E-2</v>
      </c>
      <c r="BL12" s="17">
        <v>150.355633850868</v>
      </c>
      <c r="BM12" s="17">
        <v>1718.68367115858</v>
      </c>
      <c r="BN12" s="17">
        <v>175.68770558485801</v>
      </c>
      <c r="BO12" s="17">
        <v>1909.6485694545199</v>
      </c>
      <c r="BP12" s="17">
        <v>0</v>
      </c>
      <c r="BQ12" s="17">
        <v>2.89983956786212</v>
      </c>
      <c r="BR12" s="17">
        <v>0</v>
      </c>
      <c r="BS12" s="17">
        <v>0.22692147317162401</v>
      </c>
      <c r="BT12" s="17">
        <v>3.4099594076665698E-4</v>
      </c>
      <c r="BU12" s="17">
        <v>1.13892587276024E-3</v>
      </c>
      <c r="BV12" s="17">
        <v>9.4715969531242096E-4</v>
      </c>
      <c r="BW12" s="17">
        <v>4.4189656611738397E-2</v>
      </c>
      <c r="BX12" s="17">
        <v>2.3706857740152201E-2</v>
      </c>
      <c r="BY12" s="17">
        <v>24.277517391742499</v>
      </c>
      <c r="BZ12" s="17">
        <v>0.23016798907609801</v>
      </c>
      <c r="CA12" s="17">
        <v>0.148172352133247</v>
      </c>
      <c r="CB12" s="17">
        <v>18.287633639445001</v>
      </c>
      <c r="CC12" s="17">
        <v>0.13572188589978901</v>
      </c>
      <c r="CD12" s="17">
        <v>0</v>
      </c>
      <c r="CE12" s="5">
        <v>2.4710234826413503E-7</v>
      </c>
      <c r="CF12" s="17">
        <v>0.10343439997354401</v>
      </c>
      <c r="CG12" s="17">
        <v>42.837324644325001</v>
      </c>
      <c r="CH12" s="17">
        <v>39.410339928307799</v>
      </c>
      <c r="CI12" s="17">
        <v>3.4269847160171301</v>
      </c>
      <c r="CJ12" s="17">
        <v>5.2283501733384002E-2</v>
      </c>
      <c r="CK12" s="17">
        <v>0</v>
      </c>
      <c r="CL12" s="17">
        <v>0.50583139778545705</v>
      </c>
      <c r="CM12" s="17">
        <v>0.121272532802019</v>
      </c>
      <c r="CN12" s="17">
        <v>3.2854088355737798</v>
      </c>
      <c r="CO12" s="17">
        <v>0.68551182471050498</v>
      </c>
      <c r="CP12" s="17">
        <v>0.493254113108131</v>
      </c>
      <c r="CQ12" s="17">
        <v>13.1416318357336</v>
      </c>
      <c r="CR12" s="17">
        <v>5.4674594780419798E-2</v>
      </c>
      <c r="CS12" s="17">
        <v>0.11708159826275701</v>
      </c>
      <c r="CT12" s="17">
        <v>2.0755584391276298</v>
      </c>
      <c r="CU12" s="17">
        <v>3.6687252026874301E-3</v>
      </c>
      <c r="CV12" s="17">
        <v>90.559834515782299</v>
      </c>
      <c r="CW12" s="17">
        <v>36.831078427625499</v>
      </c>
      <c r="CX12" s="17">
        <v>0</v>
      </c>
      <c r="CY12" s="17">
        <v>0</v>
      </c>
      <c r="CZ12" s="17">
        <v>3.0777481359277199</v>
      </c>
      <c r="DA12" s="17">
        <v>0.164976920650693</v>
      </c>
      <c r="DB12" s="17">
        <v>0</v>
      </c>
      <c r="DC12" s="17">
        <v>148.47935055584</v>
      </c>
      <c r="DD12" s="17">
        <v>0.15686902099453501</v>
      </c>
      <c r="DE12" s="17">
        <v>4.7286049278810198</v>
      </c>
      <c r="DG12" s="26">
        <f t="shared" si="0"/>
        <v>1.0126366615155848</v>
      </c>
      <c r="DH12" s="25">
        <f t="shared" si="1"/>
        <v>8.0000021760247442E-3</v>
      </c>
      <c r="DI12" s="25">
        <f t="shared" si="2"/>
        <v>1.9247009008086645E-2</v>
      </c>
      <c r="DJ12" s="40">
        <f t="shared" si="3"/>
        <v>-9.8649886278037768E-8</v>
      </c>
      <c r="DK12" s="40"/>
      <c r="DL12" s="40">
        <f t="shared" si="4"/>
        <v>-3.3966734519663264E-7</v>
      </c>
      <c r="DM12" s="40">
        <f t="shared" si="5"/>
        <v>-3.4585889759411529E-7</v>
      </c>
      <c r="DN12" s="40">
        <f t="shared" si="5"/>
        <v>-3.1569604053152052E-7</v>
      </c>
      <c r="DO12" s="40">
        <f t="shared" si="6"/>
        <v>3.1976454131443784E-8</v>
      </c>
      <c r="DP12" s="40">
        <f t="shared" si="7"/>
        <v>-3.4209566800094876E-7</v>
      </c>
      <c r="DQ12" s="72">
        <f t="shared" si="8"/>
        <v>1.1965565504860492E-3</v>
      </c>
      <c r="DR12" s="72">
        <f t="shared" si="9"/>
        <v>5.6981320378486006E-7</v>
      </c>
      <c r="DS12" s="72">
        <f t="shared" si="10"/>
        <v>9.6729134026373256E-4</v>
      </c>
      <c r="DT12" s="72">
        <f t="shared" si="11"/>
        <v>1.501997050539492E-4</v>
      </c>
      <c r="DU12" s="72">
        <f t="shared" si="12"/>
        <v>-3.907787205854011E-6</v>
      </c>
      <c r="DV12" s="72">
        <f t="shared" si="13"/>
        <v>1.7163920442110274E-6</v>
      </c>
      <c r="DW12" s="72">
        <f t="shared" si="14"/>
        <v>5.4011020824118786E-7</v>
      </c>
      <c r="DX12" s="72">
        <f t="shared" si="15"/>
        <v>7.6883102562665048E-7</v>
      </c>
      <c r="DY12" s="72">
        <f t="shared" si="16"/>
        <v>1.6068965713685733E-7</v>
      </c>
      <c r="DZ12" s="72">
        <f t="shared" si="17"/>
        <v>8.6856742426894311E-4</v>
      </c>
      <c r="EA12" s="72">
        <f t="shared" si="18"/>
        <v>6.6387485484594648E-7</v>
      </c>
      <c r="EB12" s="72">
        <f t="shared" si="19"/>
        <v>1.6450276811185167E-6</v>
      </c>
      <c r="EC12" s="72">
        <f t="shared" si="20"/>
        <v>7.5358537717482418E-7</v>
      </c>
      <c r="ED12" s="72">
        <f t="shared" si="21"/>
        <v>3.3862603541851903E-6</v>
      </c>
      <c r="EE12" s="72">
        <f t="shared" si="22"/>
        <v>-2.2946722570157664E-4</v>
      </c>
      <c r="EF12" s="72">
        <f t="shared" si="23"/>
        <v>-5.5188675302762171E-8</v>
      </c>
      <c r="EG12" s="72">
        <f t="shared" si="24"/>
        <v>-7.2146255724871927E-7</v>
      </c>
      <c r="EH12" s="40">
        <f t="shared" si="25"/>
        <v>3.7428326120008285E-6</v>
      </c>
      <c r="EI12" s="69">
        <f t="shared" si="26"/>
        <v>-8.8676085367393794E-5</v>
      </c>
      <c r="EJ12" s="40">
        <f t="shared" si="27"/>
        <v>2.8307581463615149E-4</v>
      </c>
      <c r="EK12" s="40">
        <f t="shared" si="28"/>
        <v>1.9512895629769539E-5</v>
      </c>
      <c r="EL12" s="40">
        <f t="shared" si="29"/>
        <v>3.287468486857363E-6</v>
      </c>
      <c r="EM12" s="69">
        <f t="shared" si="30"/>
        <v>1.9451608581784687E-6</v>
      </c>
      <c r="EN12" s="40">
        <f t="shared" si="31"/>
        <v>-8.9135443946325148E-7</v>
      </c>
      <c r="EO12" s="40">
        <f t="shared" si="32"/>
        <v>-9.6886348848686211E-7</v>
      </c>
      <c r="EP12" s="40"/>
      <c r="EQ12" s="40"/>
      <c r="ER12" s="40"/>
      <c r="ES12" s="40"/>
    </row>
    <row r="13" spans="1:149" x14ac:dyDescent="0.25">
      <c r="A13" s="15" t="s">
        <v>183</v>
      </c>
      <c r="B13" s="15"/>
      <c r="C13" s="15"/>
      <c r="D13" s="15"/>
      <c r="E13" s="15"/>
      <c r="F13" s="15"/>
      <c r="G13" s="15"/>
      <c r="H13" s="15"/>
      <c r="I13" s="15"/>
      <c r="DG13" s="26" t="e">
        <f t="shared" si="0"/>
        <v>#DIV/0!</v>
      </c>
      <c r="DH13" s="25" t="e">
        <f t="shared" si="1"/>
        <v>#DIV/0!</v>
      </c>
      <c r="DI13" s="25" t="e">
        <f t="shared" si="2"/>
        <v>#DIV/0!</v>
      </c>
      <c r="DJ13" s="40">
        <f t="shared" si="3"/>
        <v>0</v>
      </c>
      <c r="DK13" s="40"/>
      <c r="DL13" s="40">
        <f t="shared" si="4"/>
        <v>0</v>
      </c>
      <c r="DM13" s="40">
        <f t="shared" si="5"/>
        <v>0</v>
      </c>
      <c r="DN13" s="40">
        <f t="shared" si="5"/>
        <v>0</v>
      </c>
      <c r="DO13" s="40">
        <f t="shared" si="6"/>
        <v>0</v>
      </c>
      <c r="DP13" s="40">
        <f t="shared" si="7"/>
        <v>0</v>
      </c>
      <c r="DQ13" s="72" t="e">
        <f t="shared" si="8"/>
        <v>#DIV/0!</v>
      </c>
      <c r="DR13" s="72" t="e">
        <f t="shared" si="9"/>
        <v>#DIV/0!</v>
      </c>
      <c r="DS13" s="72" t="e">
        <f t="shared" si="10"/>
        <v>#DIV/0!</v>
      </c>
      <c r="DT13" s="72" t="e">
        <f t="shared" si="11"/>
        <v>#DIV/0!</v>
      </c>
      <c r="DU13" s="72" t="e">
        <f t="shared" si="12"/>
        <v>#DIV/0!</v>
      </c>
      <c r="DV13" s="72" t="e">
        <f t="shared" si="13"/>
        <v>#DIV/0!</v>
      </c>
      <c r="DW13" s="72" t="e">
        <f t="shared" si="14"/>
        <v>#DIV/0!</v>
      </c>
      <c r="DX13" s="72" t="e">
        <f t="shared" si="15"/>
        <v>#DIV/0!</v>
      </c>
      <c r="DY13" s="72" t="e">
        <f t="shared" si="16"/>
        <v>#DIV/0!</v>
      </c>
      <c r="DZ13" s="72" t="e">
        <f t="shared" si="17"/>
        <v>#DIV/0!</v>
      </c>
      <c r="EA13" s="72" t="e">
        <f t="shared" si="18"/>
        <v>#DIV/0!</v>
      </c>
      <c r="EB13" s="72" t="e">
        <f t="shared" si="19"/>
        <v>#DIV/0!</v>
      </c>
      <c r="EC13" s="72" t="e">
        <f t="shared" si="20"/>
        <v>#DIV/0!</v>
      </c>
      <c r="ED13" s="72" t="e">
        <f t="shared" si="21"/>
        <v>#DIV/0!</v>
      </c>
      <c r="EE13" s="72" t="e">
        <f t="shared" si="22"/>
        <v>#DIV/0!</v>
      </c>
      <c r="EF13" s="72" t="e">
        <f t="shared" si="23"/>
        <v>#DIV/0!</v>
      </c>
      <c r="EG13" s="72" t="e">
        <f t="shared" si="24"/>
        <v>#DIV/0!</v>
      </c>
      <c r="EH13" s="40" t="e">
        <f t="shared" si="25"/>
        <v>#DIV/0!</v>
      </c>
      <c r="EI13" s="69" t="e">
        <f t="shared" si="26"/>
        <v>#DIV/0!</v>
      </c>
      <c r="EJ13" s="40" t="e">
        <f t="shared" si="27"/>
        <v>#DIV/0!</v>
      </c>
      <c r="EK13" s="40" t="e">
        <f t="shared" si="28"/>
        <v>#DIV/0!</v>
      </c>
      <c r="EL13" s="40" t="e">
        <f t="shared" si="29"/>
        <v>#DIV/0!</v>
      </c>
      <c r="EM13" s="69" t="e">
        <f t="shared" si="30"/>
        <v>#DIV/0!</v>
      </c>
      <c r="EN13" s="40" t="e">
        <f t="shared" si="31"/>
        <v>#DIV/0!</v>
      </c>
      <c r="EO13" s="40" t="e">
        <f t="shared" si="32"/>
        <v>#DIV/0!</v>
      </c>
      <c r="EP13" s="40"/>
      <c r="EQ13" s="40"/>
      <c r="ER13" s="40"/>
      <c r="ES13" s="40"/>
    </row>
    <row r="14" spans="1:149" x14ac:dyDescent="0.25">
      <c r="A14" s="15" t="s">
        <v>184</v>
      </c>
      <c r="B14" s="15">
        <v>13.54848857</v>
      </c>
      <c r="C14" s="15"/>
      <c r="D14" s="15">
        <v>142.70188916000001</v>
      </c>
      <c r="E14" s="15">
        <v>2.16775735</v>
      </c>
      <c r="F14" s="15">
        <v>1.9943367000000001</v>
      </c>
      <c r="G14" s="15">
        <v>4.58138267</v>
      </c>
      <c r="H14" s="15">
        <v>6.4722541099999997</v>
      </c>
      <c r="I14" s="15"/>
      <c r="J14" s="17" t="s">
        <v>184</v>
      </c>
      <c r="K14" s="17">
        <v>0</v>
      </c>
      <c r="L14" s="17">
        <v>7.1886730788075198E-2</v>
      </c>
      <c r="M14" s="17">
        <v>6.5307027854816799E-3</v>
      </c>
      <c r="N14" s="17">
        <v>3.4615295634048103E-2</v>
      </c>
      <c r="O14" s="17">
        <v>3.4615295634048103E-2</v>
      </c>
      <c r="P14" s="17">
        <v>0.102803950147985</v>
      </c>
      <c r="Q14" s="17">
        <v>0</v>
      </c>
      <c r="R14" s="5">
        <v>8.7809926310510002E-6</v>
      </c>
      <c r="S14" s="5">
        <v>4.2872010670370402E-5</v>
      </c>
      <c r="T14" s="17">
        <v>1.67517182510716E-2</v>
      </c>
      <c r="U14" s="5">
        <v>8.3363494783665995E-6</v>
      </c>
      <c r="V14" s="17">
        <v>3.5802915647326601E-3</v>
      </c>
      <c r="W14" s="17">
        <v>2.9181050171684899E-4</v>
      </c>
      <c r="X14" s="17">
        <v>1.78851212266516E-4</v>
      </c>
      <c r="Y14" s="17">
        <v>0.15192923677992901</v>
      </c>
      <c r="Z14" s="5">
        <v>2.8877720641324499E-9</v>
      </c>
      <c r="AA14" s="5">
        <v>1.15511645364506E-8</v>
      </c>
      <c r="AB14" s="17">
        <v>13.5484900345574</v>
      </c>
      <c r="AC14" s="17">
        <v>0.17342072796618099</v>
      </c>
      <c r="AD14" s="17">
        <v>0.92543441084233102</v>
      </c>
      <c r="AE14" s="17">
        <v>0.27388395861924503</v>
      </c>
      <c r="AF14" s="17">
        <v>2.4961108263474301E-2</v>
      </c>
      <c r="AG14" s="17">
        <v>0.66502342521095403</v>
      </c>
      <c r="AH14" s="17">
        <v>0.10503169386619</v>
      </c>
      <c r="AI14" s="17">
        <v>0.63345280147389904</v>
      </c>
      <c r="AJ14" s="17">
        <v>4.7976553614709197E-3</v>
      </c>
      <c r="AK14" s="17">
        <v>0.110547826492832</v>
      </c>
      <c r="AL14" s="17">
        <v>1.5519855834421801E-3</v>
      </c>
      <c r="AM14" s="17">
        <v>0</v>
      </c>
      <c r="AN14" s="17">
        <v>0</v>
      </c>
      <c r="AO14" s="17">
        <v>0.15102703827223701</v>
      </c>
      <c r="AP14" s="17">
        <v>0.15102703827223701</v>
      </c>
      <c r="AQ14" s="17">
        <v>0</v>
      </c>
      <c r="AR14" s="17">
        <v>0</v>
      </c>
      <c r="AS14" s="17">
        <v>1.80575477059805E-2</v>
      </c>
      <c r="AT14" s="5">
        <v>2.4175143902687901E-8</v>
      </c>
      <c r="AU14" s="5">
        <v>4.66830442483065E-8</v>
      </c>
      <c r="AV14" s="17">
        <v>1.1416141759398499</v>
      </c>
      <c r="AW14" s="17">
        <v>2.2362759145047501E-2</v>
      </c>
      <c r="AX14" s="17">
        <v>3.4967734322370798E-3</v>
      </c>
      <c r="AY14" s="17">
        <v>0</v>
      </c>
      <c r="AZ14" s="17">
        <v>1.9311431529482199</v>
      </c>
      <c r="BA14" s="17">
        <v>9.5045099588286896E-3</v>
      </c>
      <c r="BB14" s="5">
        <v>2.9914760495378499E-5</v>
      </c>
      <c r="BC14" s="17">
        <v>2.1937593875560101E-4</v>
      </c>
      <c r="BD14" s="5">
        <v>2.1191668953961902E-6</v>
      </c>
      <c r="BE14" s="5">
        <v>4.3025809509636904E-6</v>
      </c>
      <c r="BF14" s="17">
        <v>0</v>
      </c>
      <c r="BG14" s="17">
        <v>0</v>
      </c>
      <c r="BH14" s="17">
        <v>0.110611396517171</v>
      </c>
      <c r="BI14" s="17">
        <v>3.8385006255614799E-2</v>
      </c>
      <c r="BJ14" s="17">
        <v>6.9875576646439197E-4</v>
      </c>
      <c r="BK14" s="17">
        <v>6.7135339539344202E-4</v>
      </c>
      <c r="BL14" s="17">
        <v>6.5540389666936703</v>
      </c>
      <c r="BM14" s="17">
        <v>128.431652611099</v>
      </c>
      <c r="BN14" s="17">
        <v>13.128558918632899</v>
      </c>
      <c r="BO14" s="17">
        <v>142.70182570567201</v>
      </c>
      <c r="BP14" s="17">
        <v>0</v>
      </c>
      <c r="BQ14" s="17">
        <v>0.126404796507878</v>
      </c>
      <c r="BR14" s="17">
        <v>0</v>
      </c>
      <c r="BS14" s="17">
        <v>9.9575896151281196E-3</v>
      </c>
      <c r="BT14" s="5">
        <v>1.7256133150349699E-5</v>
      </c>
      <c r="BU14" s="5">
        <v>5.7633487590733897E-5</v>
      </c>
      <c r="BV14" s="5">
        <v>4.7930158316109703E-5</v>
      </c>
      <c r="BW14" s="17">
        <v>2.0213285541537799E-3</v>
      </c>
      <c r="BX14" s="17">
        <v>1.1996715995083601E-3</v>
      </c>
      <c r="BY14" s="17">
        <v>1.0582617850261999</v>
      </c>
      <c r="BZ14" s="17">
        <v>1.16475122494309E-2</v>
      </c>
      <c r="CA14" s="17">
        <v>7.4981718172147799E-3</v>
      </c>
      <c r="CB14" s="17">
        <v>0.925435050182708</v>
      </c>
      <c r="CC14" s="17">
        <v>6.8681232604154603E-3</v>
      </c>
      <c r="CD14" s="17">
        <v>0</v>
      </c>
      <c r="CE14" s="5">
        <v>1.25045185932307E-8</v>
      </c>
      <c r="CF14" s="17">
        <v>5.2342379999669297E-3</v>
      </c>
      <c r="CG14" s="17">
        <v>2.1677568997580399</v>
      </c>
      <c r="CH14" s="17">
        <v>1.99433617179186</v>
      </c>
      <c r="CI14" s="17">
        <v>0.17342072796618099</v>
      </c>
      <c r="CJ14" s="17">
        <v>2.645775227765E-3</v>
      </c>
      <c r="CK14" s="17">
        <v>0</v>
      </c>
      <c r="CL14" s="17">
        <v>2.55972927241962E-2</v>
      </c>
      <c r="CM14" s="17">
        <v>6.1369201430799599E-3</v>
      </c>
      <c r="CN14" s="17">
        <v>0.16625602738140499</v>
      </c>
      <c r="CO14" s="17">
        <v>3.46899433963304E-2</v>
      </c>
      <c r="CP14" s="17">
        <v>2.4960806340492799E-2</v>
      </c>
      <c r="CQ14" s="17">
        <v>0.66502381101980201</v>
      </c>
      <c r="CR14" s="17">
        <v>2.3832814138681699E-3</v>
      </c>
      <c r="CS14" s="17">
        <v>5.92485490831528E-3</v>
      </c>
      <c r="CT14" s="17">
        <v>0.10503232041976</v>
      </c>
      <c r="CU14" s="17">
        <v>1.8565312146916001E-4</v>
      </c>
      <c r="CV14" s="17">
        <v>4.5813859444324896</v>
      </c>
      <c r="CW14" s="17">
        <v>1.60547324076681</v>
      </c>
      <c r="CX14" s="17">
        <v>0</v>
      </c>
      <c r="CY14" s="17">
        <v>0</v>
      </c>
      <c r="CZ14" s="17">
        <v>0.134159884168389</v>
      </c>
      <c r="DA14" s="17">
        <v>7.1913939693949904E-3</v>
      </c>
      <c r="DB14" s="17">
        <v>0</v>
      </c>
      <c r="DC14" s="17">
        <v>6.4722539944994599</v>
      </c>
      <c r="DD14" s="17">
        <v>6.8379422031834697E-3</v>
      </c>
      <c r="DE14" s="17">
        <v>0.206120645620297</v>
      </c>
      <c r="DG14" s="26">
        <f t="shared" si="0"/>
        <v>1.0126362426851165</v>
      </c>
      <c r="DH14" s="25">
        <f t="shared" si="1"/>
        <v>7.9999969887874656E-3</v>
      </c>
      <c r="DI14" s="25">
        <f t="shared" si="2"/>
        <v>1.924700900406718E-2</v>
      </c>
      <c r="DJ14" s="40">
        <f t="shared" si="3"/>
        <v>1.0809747465429348E-7</v>
      </c>
      <c r="DK14" s="40"/>
      <c r="DL14" s="40">
        <f t="shared" si="4"/>
        <v>-4.4466354561633162E-7</v>
      </c>
      <c r="DM14" s="40">
        <f t="shared" si="5"/>
        <v>-2.0769942731796217E-7</v>
      </c>
      <c r="DN14" s="40">
        <f t="shared" si="5"/>
        <v>-2.6485404401167232E-7</v>
      </c>
      <c r="DO14" s="40">
        <f t="shared" si="6"/>
        <v>7.1472582088351188E-7</v>
      </c>
      <c r="DP14" s="40">
        <f t="shared" si="7"/>
        <v>-1.7845489042306687E-8</v>
      </c>
      <c r="DQ14" s="72">
        <f t="shared" si="8"/>
        <v>1.1942922697215756E-3</v>
      </c>
      <c r="DR14" s="72">
        <f t="shared" si="9"/>
        <v>8.5926320440912029E-6</v>
      </c>
      <c r="DS14" s="72">
        <f t="shared" si="10"/>
        <v>9.6030125505533058E-4</v>
      </c>
      <c r="DT14" s="72">
        <f t="shared" si="11"/>
        <v>1.5132587836275198E-4</v>
      </c>
      <c r="DU14" s="72">
        <f t="shared" si="12"/>
        <v>2.9125875069133066E-6</v>
      </c>
      <c r="DV14" s="72">
        <f t="shared" si="13"/>
        <v>-1.015890141529135E-5</v>
      </c>
      <c r="DW14" s="72">
        <f t="shared" si="14"/>
        <v>-3.4473887978568354E-6</v>
      </c>
      <c r="DX14" s="72">
        <f t="shared" si="15"/>
        <v>-3.9672563390821421E-6</v>
      </c>
      <c r="DY14" s="72">
        <f t="shared" si="16"/>
        <v>-1.7230496601529193E-6</v>
      </c>
      <c r="DZ14" s="72">
        <f t="shared" si="17"/>
        <v>8.6621111295634228E-4</v>
      </c>
      <c r="EA14" s="72">
        <f t="shared" si="18"/>
        <v>-2.2671173764077212E-6</v>
      </c>
      <c r="EB14" s="72">
        <f t="shared" si="19"/>
        <v>-6.5404919036084842E-6</v>
      </c>
      <c r="EC14" s="72">
        <f t="shared" si="20"/>
        <v>-5.3039122358795291E-6</v>
      </c>
      <c r="ED14" s="72">
        <f t="shared" si="21"/>
        <v>-2.2776940083968787E-6</v>
      </c>
      <c r="EE14" s="72">
        <f t="shared" si="22"/>
        <v>-2.2979052691734971E-4</v>
      </c>
      <c r="EF14" s="72">
        <f t="shared" si="23"/>
        <v>1.5461312485889203E-7</v>
      </c>
      <c r="EG14" s="72">
        <f t="shared" si="24"/>
        <v>1.8929750819186058E-7</v>
      </c>
      <c r="EH14" s="40">
        <f t="shared" si="25"/>
        <v>8.5669045380373641E-7</v>
      </c>
      <c r="EI14" s="69">
        <f t="shared" si="26"/>
        <v>-9.26722490797088E-5</v>
      </c>
      <c r="EJ14" s="40">
        <f t="shared" si="27"/>
        <v>2.9709941494310645E-4</v>
      </c>
      <c r="EK14" s="40">
        <f t="shared" si="28"/>
        <v>-6.1949032976569748E-7</v>
      </c>
      <c r="EL14" s="40">
        <f t="shared" si="29"/>
        <v>-2.5405192335974355E-6</v>
      </c>
      <c r="EM14" s="69">
        <f t="shared" si="30"/>
        <v>4.7837819410512814E-6</v>
      </c>
      <c r="EN14" s="40">
        <f t="shared" si="31"/>
        <v>-7.2655271660833955E-7</v>
      </c>
      <c r="EO14" s="40">
        <f t="shared" si="32"/>
        <v>-7.8973128394939096E-7</v>
      </c>
      <c r="EP14" s="40"/>
      <c r="EQ14" s="40"/>
      <c r="ER14" s="40"/>
      <c r="ES14" s="40"/>
    </row>
    <row r="15" spans="1:149" x14ac:dyDescent="0.25">
      <c r="A15" s="15" t="s">
        <v>185</v>
      </c>
      <c r="B15" s="15">
        <v>6.5573200900000002</v>
      </c>
      <c r="C15" s="15"/>
      <c r="D15" s="15">
        <v>63.11991707</v>
      </c>
      <c r="E15" s="15">
        <v>1.2164270500000001</v>
      </c>
      <c r="F15" s="15">
        <v>1.1191129799999999</v>
      </c>
      <c r="G15" s="15">
        <v>2.7116094199999998</v>
      </c>
      <c r="H15" s="15">
        <v>3.21947596</v>
      </c>
      <c r="I15" s="15"/>
      <c r="J15" s="17" t="s">
        <v>185</v>
      </c>
      <c r="K15" s="17">
        <v>0</v>
      </c>
      <c r="L15" s="17">
        <v>3.57584962785506E-2</v>
      </c>
      <c r="M15" s="17">
        <v>3.2485394540286401E-3</v>
      </c>
      <c r="N15" s="17">
        <v>1.7218665260414601E-2</v>
      </c>
      <c r="O15" s="17">
        <v>1.7218665260414601E-2</v>
      </c>
      <c r="P15" s="17">
        <v>5.1137504146563199E-2</v>
      </c>
      <c r="Q15" s="17">
        <v>0</v>
      </c>
      <c r="R15" s="5">
        <v>4.9274742637940402E-6</v>
      </c>
      <c r="S15" s="5">
        <v>2.40576290833732E-5</v>
      </c>
      <c r="T15" s="17">
        <v>8.3327098050645001E-3</v>
      </c>
      <c r="U15" s="5">
        <v>4.6778771119263197E-6</v>
      </c>
      <c r="V15" s="17">
        <v>1.78094062105162E-3</v>
      </c>
      <c r="W15" s="17">
        <v>1.63747490423673E-4</v>
      </c>
      <c r="X15" s="17">
        <v>1.0036219084310199E-4</v>
      </c>
      <c r="Y15" s="17">
        <v>7.5573858693227899E-2</v>
      </c>
      <c r="Z15" s="5">
        <v>1.6204743850482499E-9</v>
      </c>
      <c r="AA15" s="5">
        <v>6.4819120025132698E-9</v>
      </c>
      <c r="AB15" s="17">
        <v>6.5573197515391</v>
      </c>
      <c r="AC15" s="17">
        <v>9.7314156869877697E-2</v>
      </c>
      <c r="AD15" s="17">
        <v>0.51930326107684699</v>
      </c>
      <c r="AE15" s="17">
        <v>0.15368883601470401</v>
      </c>
      <c r="AF15" s="17">
        <v>1.4006805403528499E-2</v>
      </c>
      <c r="AG15" s="17">
        <v>0.373174548300511</v>
      </c>
      <c r="AH15" s="17">
        <v>5.8937956425646303E-2</v>
      </c>
      <c r="AI15" s="17">
        <v>0.31509695338669602</v>
      </c>
      <c r="AJ15" s="17">
        <v>2.38649666784172E-3</v>
      </c>
      <c r="AK15" s="17">
        <v>5.49895524750409E-2</v>
      </c>
      <c r="AL15" s="17">
        <v>7.7200433305053503E-4</v>
      </c>
      <c r="AM15" s="17">
        <v>0</v>
      </c>
      <c r="AN15" s="17">
        <v>0</v>
      </c>
      <c r="AO15" s="17">
        <v>7.5124933707783906E-2</v>
      </c>
      <c r="AP15" s="17">
        <v>7.5124933707783906E-2</v>
      </c>
      <c r="AQ15" s="17">
        <v>0</v>
      </c>
      <c r="AR15" s="17">
        <v>0</v>
      </c>
      <c r="AS15" s="17">
        <v>8.9823028929049697E-3</v>
      </c>
      <c r="AT15" s="5">
        <v>1.3565902882952201E-8</v>
      </c>
      <c r="AU15" s="5">
        <v>2.6196063482053801E-8</v>
      </c>
      <c r="AV15" s="17">
        <v>0.50495897611622698</v>
      </c>
      <c r="AW15" s="17">
        <v>1.1123862574929E-2</v>
      </c>
      <c r="AX15" s="17">
        <v>1.7393658533774901E-3</v>
      </c>
      <c r="AY15" s="17">
        <v>0</v>
      </c>
      <c r="AZ15" s="17">
        <v>0.96060317741604995</v>
      </c>
      <c r="BA15" s="17">
        <v>4.7278464692692198E-3</v>
      </c>
      <c r="BB15" s="5">
        <v>1.6786913441029099E-5</v>
      </c>
      <c r="BC15" s="17">
        <v>1.2310276040719301E-4</v>
      </c>
      <c r="BD15" s="5">
        <v>1.1891740240414E-6</v>
      </c>
      <c r="BE15" s="5">
        <v>2.4143608481180802E-6</v>
      </c>
      <c r="BF15" s="17">
        <v>0</v>
      </c>
      <c r="BG15" s="17">
        <v>0</v>
      </c>
      <c r="BH15" s="17">
        <v>5.5021131223396198E-2</v>
      </c>
      <c r="BI15" s="17">
        <v>2.15395465313028E-2</v>
      </c>
      <c r="BJ15" s="17">
        <v>3.9210415009066499E-4</v>
      </c>
      <c r="BK15" s="17">
        <v>3.7672597650975198E-4</v>
      </c>
      <c r="BL15" s="17">
        <v>3.2601580158401999</v>
      </c>
      <c r="BM15" s="17">
        <v>56.807911224722602</v>
      </c>
      <c r="BN15" s="17">
        <v>5.8070289794915002</v>
      </c>
      <c r="BO15" s="17">
        <v>63.1198991803303</v>
      </c>
      <c r="BP15" s="17">
        <v>0</v>
      </c>
      <c r="BQ15" s="17">
        <v>6.2877073282682105E-2</v>
      </c>
      <c r="BR15" s="17">
        <v>0</v>
      </c>
      <c r="BS15" s="17">
        <v>4.9835608364335801E-3</v>
      </c>
      <c r="BT15" s="5">
        <v>9.6831463354442507E-6</v>
      </c>
      <c r="BU15" s="5">
        <v>3.2340373317459999E-5</v>
      </c>
      <c r="BV15" s="5">
        <v>2.6896387383389199E-5</v>
      </c>
      <c r="BW15" s="17">
        <v>1.0491873550819201E-3</v>
      </c>
      <c r="BX15" s="17">
        <v>6.7319105474627496E-4</v>
      </c>
      <c r="BY15" s="17">
        <v>0.52640844142065801</v>
      </c>
      <c r="BZ15" s="17">
        <v>6.5359445317107303E-3</v>
      </c>
      <c r="CA15" s="17">
        <v>4.2075657556066301E-3</v>
      </c>
      <c r="CB15" s="17">
        <v>0.51930336138714805</v>
      </c>
      <c r="CC15" s="17">
        <v>3.8540110958624699E-3</v>
      </c>
      <c r="CD15" s="17">
        <v>0</v>
      </c>
      <c r="CE15" s="5">
        <v>7.0167172627413303E-9</v>
      </c>
      <c r="CF15" s="17">
        <v>2.9371641219817302E-3</v>
      </c>
      <c r="CG15" s="17">
        <v>1.2164263070972201</v>
      </c>
      <c r="CH15" s="17">
        <v>1.11911215022735</v>
      </c>
      <c r="CI15" s="17">
        <v>9.7314156869877697E-2</v>
      </c>
      <c r="CJ15" s="17">
        <v>1.4846642206385601E-3</v>
      </c>
      <c r="CK15" s="17">
        <v>0</v>
      </c>
      <c r="CL15" s="17">
        <v>1.4363811096964701E-2</v>
      </c>
      <c r="CM15" s="17">
        <v>3.4436973605163198E-3</v>
      </c>
      <c r="CN15" s="17">
        <v>9.3293823531032702E-2</v>
      </c>
      <c r="CO15" s="17">
        <v>1.9466094313728699E-2</v>
      </c>
      <c r="CP15" s="17">
        <v>1.40066392852615E-2</v>
      </c>
      <c r="CQ15" s="17">
        <v>0.37317494777801602</v>
      </c>
      <c r="CR15" s="17">
        <v>1.1854855034980499E-3</v>
      </c>
      <c r="CS15" s="17">
        <v>3.3246979237972398E-3</v>
      </c>
      <c r="CT15" s="17">
        <v>5.8938357115693001E-2</v>
      </c>
      <c r="CU15" s="17">
        <v>1.0417965464596499E-4</v>
      </c>
      <c r="CV15" s="17">
        <v>2.7116116496635199</v>
      </c>
      <c r="CW15" s="17">
        <v>0.79860504016825695</v>
      </c>
      <c r="CX15" s="17">
        <v>0</v>
      </c>
      <c r="CY15" s="17">
        <v>0</v>
      </c>
      <c r="CZ15" s="17">
        <v>6.6734836099091102E-2</v>
      </c>
      <c r="DA15" s="17">
        <v>3.5772450753102101E-3</v>
      </c>
      <c r="DB15" s="17">
        <v>0</v>
      </c>
      <c r="DC15" s="17">
        <v>3.21947490864597</v>
      </c>
      <c r="DD15" s="17">
        <v>3.4013873310307099E-3</v>
      </c>
      <c r="DE15" s="17">
        <v>0.102530011206925</v>
      </c>
      <c r="DG15" s="26">
        <f t="shared" si="0"/>
        <v>1.0126365660080079</v>
      </c>
      <c r="DH15" s="25">
        <f t="shared" si="1"/>
        <v>7.9999965569270831E-3</v>
      </c>
      <c r="DI15" s="25">
        <f t="shared" si="2"/>
        <v>1.9246995510617051E-2</v>
      </c>
      <c r="DJ15" s="40">
        <f t="shared" si="3"/>
        <v>-5.1615735628289893E-8</v>
      </c>
      <c r="DK15" s="40"/>
      <c r="DL15" s="40">
        <f t="shared" si="4"/>
        <v>-2.8342352984337029E-7</v>
      </c>
      <c r="DM15" s="40">
        <f t="shared" si="5"/>
        <v>-6.1072530404508812E-7</v>
      </c>
      <c r="DN15" s="40">
        <f t="shared" si="5"/>
        <v>-7.414556570722734E-7</v>
      </c>
      <c r="DO15" s="40">
        <f t="shared" si="6"/>
        <v>8.2226573768022639E-7</v>
      </c>
      <c r="DP15" s="40">
        <f t="shared" si="7"/>
        <v>-3.2656060896854259E-7</v>
      </c>
      <c r="DQ15" s="72">
        <f t="shared" si="8"/>
        <v>1.198777597761886E-3</v>
      </c>
      <c r="DR15" s="72">
        <f t="shared" si="9"/>
        <v>5.6772779988536795E-6</v>
      </c>
      <c r="DS15" s="72">
        <f t="shared" si="10"/>
        <v>9.6959056411406329E-4</v>
      </c>
      <c r="DT15" s="72">
        <f t="shared" si="11"/>
        <v>1.4534954632329462E-4</v>
      </c>
      <c r="DU15" s="72">
        <f t="shared" si="12"/>
        <v>-2.4960029048176064E-6</v>
      </c>
      <c r="DV15" s="72">
        <f t="shared" si="13"/>
        <v>-6.5854586564276049E-6</v>
      </c>
      <c r="DW15" s="72">
        <f t="shared" si="14"/>
        <v>-2.976735027570416E-6</v>
      </c>
      <c r="DX15" s="72">
        <f t="shared" si="15"/>
        <v>1.7797153181979996E-6</v>
      </c>
      <c r="DY15" s="72">
        <f t="shared" si="16"/>
        <v>4.1777548977143844E-6</v>
      </c>
      <c r="DZ15" s="72">
        <f t="shared" si="17"/>
        <v>8.6598886856393761E-4</v>
      </c>
      <c r="EA15" s="72">
        <f t="shared" si="18"/>
        <v>-3.5739278598669714E-6</v>
      </c>
      <c r="EB15" s="72">
        <f t="shared" si="19"/>
        <v>-4.3663234667341593E-6</v>
      </c>
      <c r="EC15" s="72">
        <f t="shared" si="20"/>
        <v>4.6827821730843584E-6</v>
      </c>
      <c r="ED15" s="72">
        <f t="shared" si="21"/>
        <v>-1.7348414718989418E-6</v>
      </c>
      <c r="EE15" s="72">
        <f t="shared" si="22"/>
        <v>-2.2945181907122977E-4</v>
      </c>
      <c r="EF15" s="72">
        <f t="shared" si="23"/>
        <v>1.0326629121675839E-7</v>
      </c>
      <c r="EG15" s="72">
        <f t="shared" si="24"/>
        <v>1.428216917755578E-5</v>
      </c>
      <c r="EH15" s="40">
        <f t="shared" si="25"/>
        <v>3.5544582371421936E-6</v>
      </c>
      <c r="EI15" s="69">
        <f t="shared" si="26"/>
        <v>-8.940242464727269E-5</v>
      </c>
      <c r="EJ15" s="40">
        <f t="shared" si="27"/>
        <v>2.9195687215218577E-4</v>
      </c>
      <c r="EK15" s="40">
        <f t="shared" si="28"/>
        <v>-1.2401283139579315E-5</v>
      </c>
      <c r="EL15" s="40">
        <f t="shared" si="29"/>
        <v>2.0124094354981279E-5</v>
      </c>
      <c r="EM15" s="69">
        <f t="shared" si="30"/>
        <v>1.7294114856479546E-5</v>
      </c>
      <c r="EN15" s="40">
        <f t="shared" si="31"/>
        <v>-6.1081061893777232E-7</v>
      </c>
      <c r="EO15" s="40">
        <f t="shared" si="32"/>
        <v>-6.6392462377506995E-7</v>
      </c>
      <c r="EP15" s="40"/>
      <c r="EQ15" s="40"/>
      <c r="ER15" s="40"/>
      <c r="ES15" s="40"/>
    </row>
    <row r="16" spans="1:149" x14ac:dyDescent="0.25">
      <c r="A16" s="15" t="s">
        <v>186</v>
      </c>
      <c r="B16" s="15"/>
      <c r="C16" s="15"/>
      <c r="D16" s="15"/>
      <c r="E16" s="15"/>
      <c r="F16" s="15"/>
      <c r="G16" s="15"/>
      <c r="H16" s="15"/>
      <c r="I16" s="15"/>
      <c r="DG16" s="26" t="e">
        <f t="shared" si="0"/>
        <v>#DIV/0!</v>
      </c>
      <c r="DH16" s="25" t="e">
        <f t="shared" si="1"/>
        <v>#DIV/0!</v>
      </c>
      <c r="DI16" s="25" t="e">
        <f t="shared" si="2"/>
        <v>#DIV/0!</v>
      </c>
      <c r="DJ16" s="40">
        <f t="shared" si="3"/>
        <v>0</v>
      </c>
      <c r="DK16" s="40"/>
      <c r="DL16" s="40">
        <f t="shared" si="4"/>
        <v>0</v>
      </c>
      <c r="DM16" s="40">
        <f t="shared" si="5"/>
        <v>0</v>
      </c>
      <c r="DN16" s="40">
        <f t="shared" si="5"/>
        <v>0</v>
      </c>
      <c r="DO16" s="40">
        <f t="shared" si="6"/>
        <v>0</v>
      </c>
      <c r="DP16" s="40">
        <f t="shared" si="7"/>
        <v>0</v>
      </c>
      <c r="DQ16" s="72" t="e">
        <f t="shared" si="8"/>
        <v>#DIV/0!</v>
      </c>
      <c r="DR16" s="72" t="e">
        <f t="shared" si="9"/>
        <v>#DIV/0!</v>
      </c>
      <c r="DS16" s="72" t="e">
        <f t="shared" si="10"/>
        <v>#DIV/0!</v>
      </c>
      <c r="DT16" s="72" t="e">
        <f t="shared" si="11"/>
        <v>#DIV/0!</v>
      </c>
      <c r="DU16" s="72" t="e">
        <f t="shared" si="12"/>
        <v>#DIV/0!</v>
      </c>
      <c r="DV16" s="72" t="e">
        <f t="shared" si="13"/>
        <v>#DIV/0!</v>
      </c>
      <c r="DW16" s="72" t="e">
        <f t="shared" si="14"/>
        <v>#DIV/0!</v>
      </c>
      <c r="DX16" s="72" t="e">
        <f t="shared" si="15"/>
        <v>#DIV/0!</v>
      </c>
      <c r="DY16" s="72" t="e">
        <f t="shared" si="16"/>
        <v>#DIV/0!</v>
      </c>
      <c r="DZ16" s="72" t="e">
        <f t="shared" si="17"/>
        <v>#DIV/0!</v>
      </c>
      <c r="EA16" s="72" t="e">
        <f t="shared" si="18"/>
        <v>#DIV/0!</v>
      </c>
      <c r="EB16" s="72" t="e">
        <f t="shared" si="19"/>
        <v>#DIV/0!</v>
      </c>
      <c r="EC16" s="72" t="e">
        <f t="shared" si="20"/>
        <v>#DIV/0!</v>
      </c>
      <c r="ED16" s="72" t="e">
        <f t="shared" si="21"/>
        <v>#DIV/0!</v>
      </c>
      <c r="EE16" s="72" t="e">
        <f t="shared" si="22"/>
        <v>#DIV/0!</v>
      </c>
      <c r="EF16" s="72" t="e">
        <f t="shared" si="23"/>
        <v>#DIV/0!</v>
      </c>
      <c r="EG16" s="72" t="e">
        <f t="shared" si="24"/>
        <v>#DIV/0!</v>
      </c>
      <c r="EH16" s="40" t="e">
        <f t="shared" si="25"/>
        <v>#DIV/0!</v>
      </c>
      <c r="EI16" s="69" t="e">
        <f t="shared" si="26"/>
        <v>#DIV/0!</v>
      </c>
      <c r="EJ16" s="40" t="e">
        <f t="shared" si="27"/>
        <v>#DIV/0!</v>
      </c>
      <c r="EK16" s="40" t="e">
        <f t="shared" si="28"/>
        <v>#DIV/0!</v>
      </c>
      <c r="EL16" s="40" t="e">
        <f t="shared" si="29"/>
        <v>#DIV/0!</v>
      </c>
      <c r="EM16" s="69" t="e">
        <f t="shared" si="30"/>
        <v>#DIV/0!</v>
      </c>
      <c r="EN16" s="40" t="e">
        <f t="shared" si="31"/>
        <v>#DIV/0!</v>
      </c>
      <c r="EO16" s="40" t="e">
        <f t="shared" si="32"/>
        <v>#DIV/0!</v>
      </c>
      <c r="EP16" s="40"/>
      <c r="EQ16" s="40"/>
      <c r="ER16" s="40"/>
      <c r="ES16" s="40"/>
    </row>
    <row r="17" spans="1:149" x14ac:dyDescent="0.25">
      <c r="A17" s="15" t="s">
        <v>187</v>
      </c>
      <c r="B17" s="15"/>
      <c r="C17" s="15"/>
      <c r="D17" s="15"/>
      <c r="E17" s="15"/>
      <c r="F17" s="15"/>
      <c r="G17" s="15"/>
      <c r="H17" s="15"/>
      <c r="I17" s="15"/>
      <c r="DG17" s="26" t="e">
        <f t="shared" si="0"/>
        <v>#DIV/0!</v>
      </c>
      <c r="DH17" s="25" t="e">
        <f t="shared" si="1"/>
        <v>#DIV/0!</v>
      </c>
      <c r="DI17" s="25" t="e">
        <f t="shared" si="2"/>
        <v>#DIV/0!</v>
      </c>
      <c r="DJ17" s="40">
        <f t="shared" si="3"/>
        <v>0</v>
      </c>
      <c r="DK17" s="40"/>
      <c r="DL17" s="40">
        <f t="shared" si="4"/>
        <v>0</v>
      </c>
      <c r="DM17" s="40">
        <f t="shared" si="5"/>
        <v>0</v>
      </c>
      <c r="DN17" s="40">
        <f t="shared" si="5"/>
        <v>0</v>
      </c>
      <c r="DO17" s="40">
        <f t="shared" si="6"/>
        <v>0</v>
      </c>
      <c r="DP17" s="40">
        <f t="shared" si="7"/>
        <v>0</v>
      </c>
      <c r="DQ17" s="72" t="e">
        <f t="shared" si="8"/>
        <v>#DIV/0!</v>
      </c>
      <c r="DR17" s="72" t="e">
        <f t="shared" si="9"/>
        <v>#DIV/0!</v>
      </c>
      <c r="DS17" s="72" t="e">
        <f t="shared" si="10"/>
        <v>#DIV/0!</v>
      </c>
      <c r="DT17" s="72" t="e">
        <f t="shared" si="11"/>
        <v>#DIV/0!</v>
      </c>
      <c r="DU17" s="72" t="e">
        <f t="shared" si="12"/>
        <v>#DIV/0!</v>
      </c>
      <c r="DV17" s="72" t="e">
        <f t="shared" si="13"/>
        <v>#DIV/0!</v>
      </c>
      <c r="DW17" s="72" t="e">
        <f t="shared" si="14"/>
        <v>#DIV/0!</v>
      </c>
      <c r="DX17" s="72" t="e">
        <f t="shared" si="15"/>
        <v>#DIV/0!</v>
      </c>
      <c r="DY17" s="72" t="e">
        <f t="shared" si="16"/>
        <v>#DIV/0!</v>
      </c>
      <c r="DZ17" s="72" t="e">
        <f t="shared" si="17"/>
        <v>#DIV/0!</v>
      </c>
      <c r="EA17" s="72" t="e">
        <f t="shared" si="18"/>
        <v>#DIV/0!</v>
      </c>
      <c r="EB17" s="72" t="e">
        <f t="shared" si="19"/>
        <v>#DIV/0!</v>
      </c>
      <c r="EC17" s="72" t="e">
        <f t="shared" si="20"/>
        <v>#DIV/0!</v>
      </c>
      <c r="ED17" s="72" t="e">
        <f t="shared" si="21"/>
        <v>#DIV/0!</v>
      </c>
      <c r="EE17" s="72" t="e">
        <f t="shared" si="22"/>
        <v>#DIV/0!</v>
      </c>
      <c r="EF17" s="72" t="e">
        <f t="shared" si="23"/>
        <v>#DIV/0!</v>
      </c>
      <c r="EG17" s="72" t="e">
        <f t="shared" si="24"/>
        <v>#DIV/0!</v>
      </c>
      <c r="EH17" s="40" t="e">
        <f t="shared" si="25"/>
        <v>#DIV/0!</v>
      </c>
      <c r="EI17" s="69" t="e">
        <f t="shared" si="26"/>
        <v>#DIV/0!</v>
      </c>
      <c r="EJ17" s="40" t="e">
        <f t="shared" si="27"/>
        <v>#DIV/0!</v>
      </c>
      <c r="EK17" s="40" t="e">
        <f t="shared" si="28"/>
        <v>#DIV/0!</v>
      </c>
      <c r="EL17" s="40" t="e">
        <f t="shared" si="29"/>
        <v>#DIV/0!</v>
      </c>
      <c r="EM17" s="69" t="e">
        <f t="shared" si="30"/>
        <v>#DIV/0!</v>
      </c>
      <c r="EN17" s="40" t="e">
        <f t="shared" si="31"/>
        <v>#DIV/0!</v>
      </c>
      <c r="EO17" s="40" t="e">
        <f t="shared" si="32"/>
        <v>#DIV/0!</v>
      </c>
      <c r="EP17" s="40"/>
      <c r="EQ17" s="40"/>
      <c r="ER17" s="40"/>
      <c r="ES17" s="40"/>
    </row>
    <row r="18" spans="1:149" x14ac:dyDescent="0.25">
      <c r="A18" s="15" t="s">
        <v>188</v>
      </c>
      <c r="B18" s="15"/>
      <c r="C18" s="15"/>
      <c r="D18" s="15"/>
      <c r="E18" s="15"/>
      <c r="F18" s="15"/>
      <c r="G18" s="15"/>
      <c r="H18" s="15"/>
      <c r="I18" s="15"/>
      <c r="DG18" s="26" t="e">
        <f t="shared" si="0"/>
        <v>#DIV/0!</v>
      </c>
      <c r="DH18" s="25" t="e">
        <f t="shared" si="1"/>
        <v>#DIV/0!</v>
      </c>
      <c r="DI18" s="25" t="e">
        <f t="shared" si="2"/>
        <v>#DIV/0!</v>
      </c>
      <c r="DJ18" s="40">
        <f t="shared" si="3"/>
        <v>0</v>
      </c>
      <c r="DK18" s="40"/>
      <c r="DL18" s="40">
        <f t="shared" si="4"/>
        <v>0</v>
      </c>
      <c r="DM18" s="40">
        <f t="shared" si="5"/>
        <v>0</v>
      </c>
      <c r="DN18" s="40">
        <f t="shared" si="5"/>
        <v>0</v>
      </c>
      <c r="DO18" s="40">
        <f t="shared" si="6"/>
        <v>0</v>
      </c>
      <c r="DP18" s="40">
        <f t="shared" si="7"/>
        <v>0</v>
      </c>
      <c r="DQ18" s="72" t="e">
        <f t="shared" si="8"/>
        <v>#DIV/0!</v>
      </c>
      <c r="DR18" s="72" t="e">
        <f t="shared" si="9"/>
        <v>#DIV/0!</v>
      </c>
      <c r="DS18" s="72" t="e">
        <f t="shared" si="10"/>
        <v>#DIV/0!</v>
      </c>
      <c r="DT18" s="72" t="e">
        <f t="shared" si="11"/>
        <v>#DIV/0!</v>
      </c>
      <c r="DU18" s="72" t="e">
        <f t="shared" si="12"/>
        <v>#DIV/0!</v>
      </c>
      <c r="DV18" s="72" t="e">
        <f t="shared" si="13"/>
        <v>#DIV/0!</v>
      </c>
      <c r="DW18" s="72" t="e">
        <f t="shared" si="14"/>
        <v>#DIV/0!</v>
      </c>
      <c r="DX18" s="72" t="e">
        <f t="shared" si="15"/>
        <v>#DIV/0!</v>
      </c>
      <c r="DY18" s="72" t="e">
        <f t="shared" si="16"/>
        <v>#DIV/0!</v>
      </c>
      <c r="DZ18" s="72" t="e">
        <f t="shared" si="17"/>
        <v>#DIV/0!</v>
      </c>
      <c r="EA18" s="72" t="e">
        <f t="shared" si="18"/>
        <v>#DIV/0!</v>
      </c>
      <c r="EB18" s="72" t="e">
        <f t="shared" si="19"/>
        <v>#DIV/0!</v>
      </c>
      <c r="EC18" s="72" t="e">
        <f t="shared" si="20"/>
        <v>#DIV/0!</v>
      </c>
      <c r="ED18" s="72" t="e">
        <f t="shared" si="21"/>
        <v>#DIV/0!</v>
      </c>
      <c r="EE18" s="72" t="e">
        <f t="shared" si="22"/>
        <v>#DIV/0!</v>
      </c>
      <c r="EF18" s="72" t="e">
        <f t="shared" si="23"/>
        <v>#DIV/0!</v>
      </c>
      <c r="EG18" s="72" t="e">
        <f t="shared" si="24"/>
        <v>#DIV/0!</v>
      </c>
      <c r="EH18" s="40" t="e">
        <f t="shared" si="25"/>
        <v>#DIV/0!</v>
      </c>
      <c r="EI18" s="69" t="e">
        <f t="shared" si="26"/>
        <v>#DIV/0!</v>
      </c>
      <c r="EJ18" s="40" t="e">
        <f t="shared" si="27"/>
        <v>#DIV/0!</v>
      </c>
      <c r="EK18" s="40" t="e">
        <f t="shared" si="28"/>
        <v>#DIV/0!</v>
      </c>
      <c r="EL18" s="40" t="e">
        <f t="shared" si="29"/>
        <v>#DIV/0!</v>
      </c>
      <c r="EM18" s="69" t="e">
        <f t="shared" si="30"/>
        <v>#DIV/0!</v>
      </c>
      <c r="EN18" s="40" t="e">
        <f t="shared" si="31"/>
        <v>#DIV/0!</v>
      </c>
      <c r="EO18" s="40" t="e">
        <f t="shared" si="32"/>
        <v>#DIV/0!</v>
      </c>
      <c r="EP18" s="40"/>
      <c r="EQ18" s="40"/>
      <c r="ER18" s="40"/>
      <c r="ES18" s="40"/>
    </row>
    <row r="19" spans="1:149" x14ac:dyDescent="0.25">
      <c r="A19" s="15" t="s">
        <v>189</v>
      </c>
      <c r="B19" s="15">
        <v>1451.6848652000001</v>
      </c>
      <c r="C19" s="15"/>
      <c r="D19" s="15">
        <v>12226.196110999999</v>
      </c>
      <c r="E19" s="15">
        <v>248.07409267</v>
      </c>
      <c r="F19" s="15">
        <v>228.22816539999999</v>
      </c>
      <c r="G19" s="15">
        <v>554.57841959999996</v>
      </c>
      <c r="H19" s="15">
        <v>650.17338618999997</v>
      </c>
      <c r="I19" s="15"/>
      <c r="J19" s="17" t="s">
        <v>189</v>
      </c>
      <c r="K19" s="17">
        <v>0</v>
      </c>
      <c r="L19" s="17">
        <v>7.2214126823989897</v>
      </c>
      <c r="M19" s="17">
        <v>0.65603895417509805</v>
      </c>
      <c r="N19" s="17">
        <v>3.4773007779087202</v>
      </c>
      <c r="O19" s="17">
        <v>3.4773007779087202</v>
      </c>
      <c r="P19" s="17">
        <v>10.3272177903631</v>
      </c>
      <c r="Q19" s="17">
        <v>0</v>
      </c>
      <c r="R19" s="17">
        <v>1.0048875518003399E-3</v>
      </c>
      <c r="S19" s="17">
        <v>4.90621815073E-3</v>
      </c>
      <c r="T19" s="17">
        <v>1.6828005789734399</v>
      </c>
      <c r="U19" s="17">
        <v>9.5399276320195397E-4</v>
      </c>
      <c r="V19" s="17">
        <v>0.35966411485678901</v>
      </c>
      <c r="W19" s="17">
        <v>3.33943434979634E-2</v>
      </c>
      <c r="X19" s="17">
        <v>2.0467491776980401E-2</v>
      </c>
      <c r="Y19" s="17">
        <v>15.26212579722</v>
      </c>
      <c r="Z19" s="5">
        <v>3.30475648807024E-7</v>
      </c>
      <c r="AA19" s="5">
        <v>1.32190254702183E-6</v>
      </c>
      <c r="AB19" s="17">
        <v>1451.6845672734801</v>
      </c>
      <c r="AC19" s="17">
        <v>19.845917832415601</v>
      </c>
      <c r="AD19" s="17">
        <v>105.90491661799901</v>
      </c>
      <c r="AE19" s="17">
        <v>31.342788899948701</v>
      </c>
      <c r="AF19" s="17">
        <v>2.8565042143113</v>
      </c>
      <c r="AG19" s="17">
        <v>76.104048239003006</v>
      </c>
      <c r="AH19" s="17">
        <v>12.0196372983459</v>
      </c>
      <c r="AI19" s="17">
        <v>63.6337549369008</v>
      </c>
      <c r="AJ19" s="17">
        <v>0.48195095710286701</v>
      </c>
      <c r="AK19" s="17">
        <v>11.105128590396101</v>
      </c>
      <c r="AL19" s="17">
        <v>0.15590594501886201</v>
      </c>
      <c r="AM19" s="17">
        <v>0</v>
      </c>
      <c r="AN19" s="17">
        <v>0</v>
      </c>
      <c r="AO19" s="17">
        <v>15.171497425948999</v>
      </c>
      <c r="AP19" s="17">
        <v>15.171497425948999</v>
      </c>
      <c r="AQ19" s="17">
        <v>0</v>
      </c>
      <c r="AR19" s="17">
        <v>0</v>
      </c>
      <c r="AS19" s="17">
        <v>1.8139830818477301</v>
      </c>
      <c r="AT19" s="5">
        <v>2.7665722761043698E-6</v>
      </c>
      <c r="AU19" s="5">
        <v>5.3423649688183599E-6</v>
      </c>
      <c r="AV19" s="17">
        <v>97.809569086525897</v>
      </c>
      <c r="AW19" s="17">
        <v>2.2464586413904102</v>
      </c>
      <c r="AX19" s="17">
        <v>0.351263570237275</v>
      </c>
      <c r="AY19" s="17">
        <v>0</v>
      </c>
      <c r="AZ19" s="17">
        <v>193.99359444212399</v>
      </c>
      <c r="BA19" s="17">
        <v>0.95478079361732104</v>
      </c>
      <c r="BB19" s="17">
        <v>3.4234275483831802E-3</v>
      </c>
      <c r="BC19" s="17">
        <v>2.51050699292867E-2</v>
      </c>
      <c r="BD19" s="17">
        <v>2.42513978692328E-4</v>
      </c>
      <c r="BE19" s="17">
        <v>4.9237834284958403E-4</v>
      </c>
      <c r="BF19" s="17">
        <v>0</v>
      </c>
      <c r="BG19" s="17">
        <v>0</v>
      </c>
      <c r="BH19" s="17">
        <v>11.111515851129599</v>
      </c>
      <c r="BI19" s="17">
        <v>4.3927078007407498</v>
      </c>
      <c r="BJ19" s="17">
        <v>7.9964322827978801E-2</v>
      </c>
      <c r="BK19" s="17">
        <v>7.6828464900764407E-2</v>
      </c>
      <c r="BL19" s="17">
        <v>658.38933164823095</v>
      </c>
      <c r="BM19" s="17">
        <v>11003.573464511999</v>
      </c>
      <c r="BN19" s="17">
        <v>1124.8096076581901</v>
      </c>
      <c r="BO19" s="17">
        <v>12226.192641256799</v>
      </c>
      <c r="BP19" s="17">
        <v>0</v>
      </c>
      <c r="BQ19" s="17">
        <v>12.6980518261011</v>
      </c>
      <c r="BR19" s="17">
        <v>0</v>
      </c>
      <c r="BS19" s="17">
        <v>1.00696197349909</v>
      </c>
      <c r="BT19" s="17">
        <v>1.9747469672719E-3</v>
      </c>
      <c r="BU19" s="17">
        <v>6.5955003242593197E-3</v>
      </c>
      <c r="BV19" s="17">
        <v>5.4850498438492696E-3</v>
      </c>
      <c r="BW19" s="17">
        <v>0.212644397625666</v>
      </c>
      <c r="BX19" s="17">
        <v>0.137288188764144</v>
      </c>
      <c r="BY19" s="17">
        <v>106.308323725771</v>
      </c>
      <c r="BZ19" s="17">
        <v>1.33291948278465</v>
      </c>
      <c r="CA19" s="17">
        <v>0.85807725821083802</v>
      </c>
      <c r="CB19" s="17">
        <v>105.905006076158</v>
      </c>
      <c r="CC19" s="17">
        <v>0.785974942159537</v>
      </c>
      <c r="CD19" s="17">
        <v>0</v>
      </c>
      <c r="CE19" s="5">
        <v>1.43098870154378E-6</v>
      </c>
      <c r="CF19" s="17">
        <v>0.59899580724108004</v>
      </c>
      <c r="CG19" s="17">
        <v>248.07402282256101</v>
      </c>
      <c r="CH19" s="17">
        <v>228.228104990145</v>
      </c>
      <c r="CI19" s="17">
        <v>19.845917832415601</v>
      </c>
      <c r="CJ19" s="17">
        <v>0.302777184788108</v>
      </c>
      <c r="CK19" s="17">
        <v>0</v>
      </c>
      <c r="CL19" s="17">
        <v>2.9293074465847599</v>
      </c>
      <c r="CM19" s="17">
        <v>0.70229720263783002</v>
      </c>
      <c r="CN19" s="17">
        <v>19.026033424273901</v>
      </c>
      <c r="CO19" s="17">
        <v>3.9698494006073699</v>
      </c>
      <c r="CP19" s="17">
        <v>2.8564695191829599</v>
      </c>
      <c r="CQ19" s="17">
        <v>76.104125815462098</v>
      </c>
      <c r="CR19" s="17">
        <v>0.23941341366359001</v>
      </c>
      <c r="CS19" s="17">
        <v>0.678028103929187</v>
      </c>
      <c r="CT19" s="17">
        <v>12.019709296008999</v>
      </c>
      <c r="CU19" s="17">
        <v>2.1245841351102499E-2</v>
      </c>
      <c r="CV19" s="17">
        <v>554.57847240419505</v>
      </c>
      <c r="CW19" s="17">
        <v>161.27868288993301</v>
      </c>
      <c r="CX19" s="17">
        <v>0</v>
      </c>
      <c r="CY19" s="17">
        <v>0</v>
      </c>
      <c r="CZ19" s="17">
        <v>13.477083580397901</v>
      </c>
      <c r="DA19" s="17">
        <v>0.72241431872587103</v>
      </c>
      <c r="DB19" s="17">
        <v>0</v>
      </c>
      <c r="DC19" s="17">
        <v>650.17316344295796</v>
      </c>
      <c r="DD19" s="17">
        <v>0.68691084544837999</v>
      </c>
      <c r="DE19" s="17">
        <v>20.705953355106299</v>
      </c>
      <c r="DG19" s="26">
        <f t="shared" si="0"/>
        <v>1.0126368922423139</v>
      </c>
      <c r="DH19" s="25">
        <f t="shared" si="1"/>
        <v>8.0000022866048588E-3</v>
      </c>
      <c r="DI19" s="25">
        <f t="shared" si="2"/>
        <v>1.9247006414615013E-2</v>
      </c>
      <c r="DJ19" s="40">
        <f t="shared" si="3"/>
        <v>-2.0522809541914736E-7</v>
      </c>
      <c r="DK19" s="40"/>
      <c r="DL19" s="40">
        <f t="shared" si="4"/>
        <v>-2.8379580768078306E-7</v>
      </c>
      <c r="DM19" s="40">
        <f t="shared" si="5"/>
        <v>-2.815587804504615E-7</v>
      </c>
      <c r="DN19" s="40">
        <f t="shared" si="5"/>
        <v>-2.6469062172844712E-7</v>
      </c>
      <c r="DO19" s="40">
        <f t="shared" si="6"/>
        <v>9.5215019601717818E-8</v>
      </c>
      <c r="DP19" s="40">
        <f t="shared" si="7"/>
        <v>-3.4259637005742071E-7</v>
      </c>
      <c r="DQ19" s="72">
        <f t="shared" si="8"/>
        <v>1.1959642232610497E-3</v>
      </c>
      <c r="DR19" s="72">
        <f t="shared" si="9"/>
        <v>-1.0906125926711135E-7</v>
      </c>
      <c r="DS19" s="72">
        <f t="shared" si="10"/>
        <v>9.6580820427214235E-4</v>
      </c>
      <c r="DT19" s="72">
        <f t="shared" si="11"/>
        <v>1.5087782915479707E-4</v>
      </c>
      <c r="DU19" s="72">
        <f t="shared" si="12"/>
        <v>-7.5016954297203985E-7</v>
      </c>
      <c r="DV19" s="72">
        <f t="shared" si="13"/>
        <v>1.8743363203412247E-6</v>
      </c>
      <c r="DW19" s="72">
        <f t="shared" si="14"/>
        <v>4.6364363277227998E-8</v>
      </c>
      <c r="DX19" s="72">
        <f t="shared" si="15"/>
        <v>4.0642799061996795E-6</v>
      </c>
      <c r="DY19" s="72">
        <f t="shared" si="16"/>
        <v>1.7445401849578389E-6</v>
      </c>
      <c r="DZ19" s="72">
        <f t="shared" si="17"/>
        <v>8.66798000048247E-4</v>
      </c>
      <c r="EA19" s="72">
        <f t="shared" si="18"/>
        <v>-2.4343182652685489E-8</v>
      </c>
      <c r="EB19" s="72">
        <f t="shared" si="19"/>
        <v>-9.2685345821480503E-7</v>
      </c>
      <c r="EC19" s="72">
        <f t="shared" si="20"/>
        <v>-5.4843721355825242E-7</v>
      </c>
      <c r="ED19" s="72">
        <f t="shared" si="21"/>
        <v>-2.9616854672381643E-6</v>
      </c>
      <c r="EE19" s="72">
        <f t="shared" si="22"/>
        <v>-2.299119452339713E-4</v>
      </c>
      <c r="EF19" s="72">
        <f t="shared" si="23"/>
        <v>5.0767994606935127E-7</v>
      </c>
      <c r="EG19" s="72">
        <f t="shared" si="24"/>
        <v>-3.2540927665509361E-7</v>
      </c>
      <c r="EH19" s="40">
        <f t="shared" si="25"/>
        <v>4.219300281523286E-6</v>
      </c>
      <c r="EI19" s="69">
        <f t="shared" si="26"/>
        <v>-8.9204594202162743E-5</v>
      </c>
      <c r="EJ19" s="40">
        <f t="shared" si="27"/>
        <v>2.906832763410609E-4</v>
      </c>
      <c r="EK19" s="40">
        <f t="shared" si="28"/>
        <v>4.1861125515651115E-6</v>
      </c>
      <c r="EL19" s="40">
        <f t="shared" si="29"/>
        <v>-3.37097986769089E-7</v>
      </c>
      <c r="EM19" s="69">
        <f t="shared" si="30"/>
        <v>-7.3512276721336322E-7</v>
      </c>
      <c r="EN19" s="40">
        <f t="shared" si="31"/>
        <v>-8.4539499586387942E-7</v>
      </c>
      <c r="EO19" s="40">
        <f t="shared" si="32"/>
        <v>-9.189075862534331E-7</v>
      </c>
      <c r="EP19" s="40"/>
      <c r="EQ19" s="40"/>
      <c r="ER19" s="40"/>
      <c r="ES19" s="40"/>
    </row>
    <row r="20" spans="1:149" x14ac:dyDescent="0.25">
      <c r="A20" s="15" t="s">
        <v>190</v>
      </c>
      <c r="B20" s="15">
        <v>44.91162413</v>
      </c>
      <c r="C20" s="15"/>
      <c r="D20" s="15">
        <v>404.03621237999999</v>
      </c>
      <c r="E20" s="15">
        <v>7.7965304499999997</v>
      </c>
      <c r="F20" s="15">
        <v>7.1728080099999998</v>
      </c>
      <c r="G20" s="15">
        <v>17.47599349</v>
      </c>
      <c r="H20" s="15">
        <v>19.542367949999999</v>
      </c>
      <c r="I20" s="15"/>
      <c r="J20" s="17" t="s">
        <v>190</v>
      </c>
      <c r="K20" s="17">
        <v>0</v>
      </c>
      <c r="L20" s="17">
        <v>0.21705490757848001</v>
      </c>
      <c r="M20" s="17">
        <v>1.9718708234514E-2</v>
      </c>
      <c r="N20" s="17">
        <v>0.104517748365347</v>
      </c>
      <c r="O20" s="17">
        <v>0.104517748365347</v>
      </c>
      <c r="P20" s="17">
        <v>0.31040687088278501</v>
      </c>
      <c r="Q20" s="17">
        <v>0</v>
      </c>
      <c r="R20" s="5">
        <v>3.1582377078545102E-5</v>
      </c>
      <c r="S20" s="17">
        <v>1.5419337452669501E-4</v>
      </c>
      <c r="T20" s="17">
        <v>5.0580158890992301E-2</v>
      </c>
      <c r="U20" s="5">
        <v>2.9981763125366799E-5</v>
      </c>
      <c r="V20" s="17">
        <v>1.0810515327712799E-2</v>
      </c>
      <c r="W20" s="17">
        <v>1.0495270655930099E-3</v>
      </c>
      <c r="X20" s="17">
        <v>6.4325755926299502E-4</v>
      </c>
      <c r="Y20" s="17">
        <v>0.45873634038951</v>
      </c>
      <c r="Z20" s="5">
        <v>1.0386205036458901E-8</v>
      </c>
      <c r="AA20" s="5">
        <v>4.15452863087462E-8</v>
      </c>
      <c r="AB20" s="17">
        <v>44.911602150829196</v>
      </c>
      <c r="AC20" s="17">
        <v>0.62372210673677397</v>
      </c>
      <c r="AD20" s="17">
        <v>3.3284039789017599</v>
      </c>
      <c r="AE20" s="17">
        <v>0.98504892133357502</v>
      </c>
      <c r="AF20" s="17">
        <v>8.9774798977055301E-2</v>
      </c>
      <c r="AG20" s="17">
        <v>2.3918158473740099</v>
      </c>
      <c r="AH20" s="17">
        <v>0.37775629744759898</v>
      </c>
      <c r="AI20" s="17">
        <v>1.9126484358281</v>
      </c>
      <c r="AJ20" s="17">
        <v>1.4486082957914599E-2</v>
      </c>
      <c r="AK20" s="17">
        <v>0.33378841671416498</v>
      </c>
      <c r="AL20" s="17">
        <v>4.68607193352204E-3</v>
      </c>
      <c r="AM20" s="17">
        <v>0</v>
      </c>
      <c r="AN20" s="17">
        <v>0</v>
      </c>
      <c r="AO20" s="17">
        <v>0.45601216004058398</v>
      </c>
      <c r="AP20" s="17">
        <v>0.45601216004058398</v>
      </c>
      <c r="AQ20" s="17">
        <v>0</v>
      </c>
      <c r="AR20" s="17">
        <v>0</v>
      </c>
      <c r="AS20" s="17">
        <v>5.4523073470229298E-2</v>
      </c>
      <c r="AT20" s="5">
        <v>8.6948990862868E-8</v>
      </c>
      <c r="AU20" s="5">
        <v>1.6790118740996001E-7</v>
      </c>
      <c r="AV20" s="17">
        <v>3.2322898140952399</v>
      </c>
      <c r="AW20" s="17">
        <v>6.7522090148067898E-2</v>
      </c>
      <c r="AX20" s="17">
        <v>1.0557968202946501E-2</v>
      </c>
      <c r="AY20" s="17">
        <v>0</v>
      </c>
      <c r="AZ20" s="17">
        <v>5.83090240173268</v>
      </c>
      <c r="BA20" s="17">
        <v>2.8697993516169199E-2</v>
      </c>
      <c r="BB20" s="17">
        <v>1.07592004188781E-4</v>
      </c>
      <c r="BC20" s="17">
        <v>7.8900834228960996E-4</v>
      </c>
      <c r="BD20" s="5">
        <v>7.6218640398595601E-6</v>
      </c>
      <c r="BE20" s="5">
        <v>1.5474410685802699E-5</v>
      </c>
      <c r="BF20" s="17">
        <v>0</v>
      </c>
      <c r="BG20" s="17">
        <v>0</v>
      </c>
      <c r="BH20" s="17">
        <v>0.33398139855818598</v>
      </c>
      <c r="BI20" s="17">
        <v>0.138055039964285</v>
      </c>
      <c r="BJ20" s="17">
        <v>2.5131394938187899E-3</v>
      </c>
      <c r="BK20" s="17">
        <v>2.4145788510612398E-3</v>
      </c>
      <c r="BL20" s="17">
        <v>19.789311369015099</v>
      </c>
      <c r="BM20" s="17">
        <v>363.63246133985899</v>
      </c>
      <c r="BN20" s="17">
        <v>37.171335937432801</v>
      </c>
      <c r="BO20" s="17">
        <v>404.036087091387</v>
      </c>
      <c r="BP20" s="17">
        <v>0</v>
      </c>
      <c r="BQ20" s="17">
        <v>0.38166687334016702</v>
      </c>
      <c r="BR20" s="17">
        <v>0</v>
      </c>
      <c r="BS20" s="17">
        <v>3.03413962865898E-2</v>
      </c>
      <c r="BT20" s="5">
        <v>6.2062557940618406E-5</v>
      </c>
      <c r="BU20" s="17">
        <v>2.0728546940172E-4</v>
      </c>
      <c r="BV20" s="17">
        <v>1.7238492676664599E-4</v>
      </c>
      <c r="BW20" s="17">
        <v>6.4992291669725604E-3</v>
      </c>
      <c r="BX20" s="17">
        <v>4.3147263810578802E-3</v>
      </c>
      <c r="BY20" s="17">
        <v>3.19532268267894</v>
      </c>
      <c r="BZ20" s="17">
        <v>4.18912713834554E-2</v>
      </c>
      <c r="CA20" s="17">
        <v>2.6967796259858699E-2</v>
      </c>
      <c r="CB20" s="17">
        <v>3.3284072009568</v>
      </c>
      <c r="CC20" s="17">
        <v>2.47018074626454E-2</v>
      </c>
      <c r="CD20" s="17">
        <v>0</v>
      </c>
      <c r="CE20" s="5">
        <v>4.4973462821805901E-8</v>
      </c>
      <c r="CF20" s="17">
        <v>1.8825376314643601E-2</v>
      </c>
      <c r="CG20" s="17">
        <v>7.7965284330317397</v>
      </c>
      <c r="CH20" s="17">
        <v>7.1728063262949604</v>
      </c>
      <c r="CI20" s="17">
        <v>0.62372210673677397</v>
      </c>
      <c r="CJ20" s="17">
        <v>9.5157471684386204E-3</v>
      </c>
      <c r="CK20" s="17">
        <v>0</v>
      </c>
      <c r="CL20" s="17">
        <v>9.2062913396936702E-2</v>
      </c>
      <c r="CM20" s="17">
        <v>2.2071988420222899E-2</v>
      </c>
      <c r="CN20" s="17">
        <v>0.597954439502416</v>
      </c>
      <c r="CO20" s="17">
        <v>0.124765393486444</v>
      </c>
      <c r="CP20" s="17">
        <v>8.9773814944030098E-2</v>
      </c>
      <c r="CQ20" s="17">
        <v>2.3918184578669099</v>
      </c>
      <c r="CR20" s="17">
        <v>7.1960760986628297E-3</v>
      </c>
      <c r="CS20" s="17">
        <v>2.1309277669935001E-2</v>
      </c>
      <c r="CT20" s="17">
        <v>0.37775839690912</v>
      </c>
      <c r="CU20" s="17">
        <v>6.6771817203767597E-4</v>
      </c>
      <c r="CV20" s="17">
        <v>17.475971473073201</v>
      </c>
      <c r="CW20" s="17">
        <v>4.8475825852129804</v>
      </c>
      <c r="CX20" s="17">
        <v>0</v>
      </c>
      <c r="CY20" s="17">
        <v>0</v>
      </c>
      <c r="CZ20" s="17">
        <v>0.40508347958610602</v>
      </c>
      <c r="DA20" s="17">
        <v>2.1713756993840299E-2</v>
      </c>
      <c r="DB20" s="17">
        <v>0</v>
      </c>
      <c r="DC20" s="17">
        <v>19.542361736580698</v>
      </c>
      <c r="DD20" s="17">
        <v>2.06464959633261E-2</v>
      </c>
      <c r="DE20" s="17">
        <v>0.62236157393585601</v>
      </c>
      <c r="DG20" s="26">
        <f t="shared" si="0"/>
        <v>1.0126366319364637</v>
      </c>
      <c r="DH20" s="25">
        <f t="shared" si="1"/>
        <v>8.0000027655058037E-3</v>
      </c>
      <c r="DI20" s="25">
        <f t="shared" si="2"/>
        <v>1.9247005102896165E-2</v>
      </c>
      <c r="DJ20" s="40">
        <f t="shared" si="3"/>
        <v>-4.8938712925981966E-7</v>
      </c>
      <c r="DK20" s="40"/>
      <c r="DL20" s="40">
        <f t="shared" si="4"/>
        <v>-3.1009253416633231E-7</v>
      </c>
      <c r="DM20" s="40">
        <f t="shared" si="5"/>
        <v>-2.5870074809568388E-7</v>
      </c>
      <c r="DN20" s="40">
        <f t="shared" si="5"/>
        <v>-2.3473443552970606E-7</v>
      </c>
      <c r="DO20" s="40">
        <f t="shared" si="6"/>
        <v>-1.2598383497704079E-6</v>
      </c>
      <c r="DP20" s="40">
        <f t="shared" si="7"/>
        <v>-3.1794608088161368E-7</v>
      </c>
      <c r="DQ20" s="72">
        <f t="shared" si="8"/>
        <v>1.1954547732501613E-3</v>
      </c>
      <c r="DR20" s="72">
        <f t="shared" si="9"/>
        <v>1.7907059975541435E-6</v>
      </c>
      <c r="DS20" s="72">
        <f t="shared" si="10"/>
        <v>9.6654863699204387E-4</v>
      </c>
      <c r="DT20" s="72">
        <f t="shared" si="11"/>
        <v>1.497911440987549E-4</v>
      </c>
      <c r="DU20" s="72">
        <f t="shared" si="12"/>
        <v>-1.8921762842786685E-5</v>
      </c>
      <c r="DV20" s="72">
        <f t="shared" si="13"/>
        <v>4.8212466338737109E-6</v>
      </c>
      <c r="DW20" s="72">
        <f t="shared" si="14"/>
        <v>1.3775252754470846E-6</v>
      </c>
      <c r="DX20" s="72">
        <f t="shared" si="15"/>
        <v>7.1930442747632714E-6</v>
      </c>
      <c r="DY20" s="72">
        <f t="shared" si="16"/>
        <v>-2.2470057804473381E-6</v>
      </c>
      <c r="DZ20" s="72">
        <f t="shared" si="17"/>
        <v>8.6672332345752304E-4</v>
      </c>
      <c r="EA20" s="72">
        <f t="shared" si="18"/>
        <v>-2.1234053335383128E-6</v>
      </c>
      <c r="EB20" s="72">
        <f t="shared" si="19"/>
        <v>1.1228463552927979E-6</v>
      </c>
      <c r="EC20" s="72">
        <f t="shared" si="20"/>
        <v>-4.9554772154340473E-7</v>
      </c>
      <c r="ED20" s="72">
        <f t="shared" si="21"/>
        <v>-6.9986990598572843E-6</v>
      </c>
      <c r="EE20" s="72">
        <f t="shared" si="22"/>
        <v>-2.277009057698639E-4</v>
      </c>
      <c r="EF20" s="72">
        <f t="shared" si="23"/>
        <v>8.0912786902147736E-8</v>
      </c>
      <c r="EG20" s="72">
        <f t="shared" si="24"/>
        <v>1.1007939667896601E-6</v>
      </c>
      <c r="EH20" s="40">
        <f t="shared" si="25"/>
        <v>-4.4614676090982642E-7</v>
      </c>
      <c r="EI20" s="69">
        <f t="shared" si="26"/>
        <v>-8.2876183612290788E-5</v>
      </c>
      <c r="EJ20" s="40">
        <f t="shared" si="27"/>
        <v>2.8661911090086678E-4</v>
      </c>
      <c r="EK20" s="40">
        <f t="shared" si="28"/>
        <v>6.7950263340011166E-6</v>
      </c>
      <c r="EL20" s="40">
        <f t="shared" si="29"/>
        <v>-3.2614953224710005E-6</v>
      </c>
      <c r="EM20" s="69">
        <f t="shared" si="30"/>
        <v>1.5735346293475379E-5</v>
      </c>
      <c r="EN20" s="40">
        <f t="shared" si="31"/>
        <v>-8.3142914475211554E-7</v>
      </c>
      <c r="EO20" s="40">
        <f t="shared" si="32"/>
        <v>-9.0372730923047627E-7</v>
      </c>
      <c r="EP20" s="40"/>
      <c r="EQ20" s="40"/>
      <c r="ER20" s="40"/>
      <c r="ES20" s="40"/>
    </row>
    <row r="21" spans="1:149" x14ac:dyDescent="0.25">
      <c r="A21" s="15" t="s">
        <v>191</v>
      </c>
      <c r="B21" s="15">
        <v>434.81869474000001</v>
      </c>
      <c r="C21" s="15"/>
      <c r="D21" s="15">
        <v>3549.6703735999999</v>
      </c>
      <c r="E21" s="15">
        <v>70.924541329999997</v>
      </c>
      <c r="F21" s="15">
        <v>65.250577899999996</v>
      </c>
      <c r="G21" s="15">
        <v>154.69811627000001</v>
      </c>
      <c r="H21" s="15">
        <v>197.16122498999999</v>
      </c>
      <c r="I21" s="15"/>
      <c r="J21" s="17" t="s">
        <v>191</v>
      </c>
      <c r="K21" s="17">
        <v>0</v>
      </c>
      <c r="L21" s="17">
        <v>2.1898508948878201</v>
      </c>
      <c r="M21" s="17">
        <v>0.19893985309112699</v>
      </c>
      <c r="N21" s="17">
        <v>1.0544710626273099</v>
      </c>
      <c r="O21" s="17">
        <v>1.0544710626273099</v>
      </c>
      <c r="P21" s="17">
        <v>3.1316684741315099</v>
      </c>
      <c r="Q21" s="17">
        <v>0</v>
      </c>
      <c r="R21" s="17">
        <v>2.8729818602600299E-4</v>
      </c>
      <c r="S21" s="17">
        <v>1.4026903645893601E-3</v>
      </c>
      <c r="T21" s="17">
        <v>0.51029956794863895</v>
      </c>
      <c r="U21" s="17">
        <v>2.7274754037149901E-4</v>
      </c>
      <c r="V21" s="17">
        <v>0.109066050288952</v>
      </c>
      <c r="W21" s="17">
        <v>9.5474609721280593E-3</v>
      </c>
      <c r="X21" s="17">
        <v>5.8516706019169102E-3</v>
      </c>
      <c r="Y21" s="17">
        <v>4.6281510951186302</v>
      </c>
      <c r="Z21" s="5">
        <v>9.44826699405303E-8</v>
      </c>
      <c r="AA21" s="5">
        <v>3.7793090656260802E-7</v>
      </c>
      <c r="AB21" s="17">
        <v>434.81854421931502</v>
      </c>
      <c r="AC21" s="17">
        <v>5.6739608326857196</v>
      </c>
      <c r="AD21" s="17">
        <v>30.278284188340798</v>
      </c>
      <c r="AE21" s="17">
        <v>8.9609239882714107</v>
      </c>
      <c r="AF21" s="17">
        <v>0.81667562492765999</v>
      </c>
      <c r="AG21" s="17">
        <v>21.7581902291153</v>
      </c>
      <c r="AH21" s="17">
        <v>3.4364202721605799</v>
      </c>
      <c r="AI21" s="17">
        <v>19.296561491673799</v>
      </c>
      <c r="AJ21" s="17">
        <v>0.14614883454864</v>
      </c>
      <c r="AK21" s="17">
        <v>3.3675656999369998</v>
      </c>
      <c r="AL21" s="17">
        <v>4.7277784889701101E-2</v>
      </c>
      <c r="AM21" s="17">
        <v>0</v>
      </c>
      <c r="AN21" s="17">
        <v>0</v>
      </c>
      <c r="AO21" s="17">
        <v>4.6006649421363202</v>
      </c>
      <c r="AP21" s="17">
        <v>4.6006649421363202</v>
      </c>
      <c r="AQ21" s="17">
        <v>0</v>
      </c>
      <c r="AR21" s="17">
        <v>0</v>
      </c>
      <c r="AS21" s="17">
        <v>0.550079702690768</v>
      </c>
      <c r="AT21" s="5">
        <v>7.9096355290762296E-7</v>
      </c>
      <c r="AU21" s="5">
        <v>1.5273897416743099E-6</v>
      </c>
      <c r="AV21" s="17">
        <v>28.397354364280702</v>
      </c>
      <c r="AW21" s="17">
        <v>0.68122514445275195</v>
      </c>
      <c r="AX21" s="17">
        <v>0.10651865788810801</v>
      </c>
      <c r="AY21" s="17">
        <v>0</v>
      </c>
      <c r="AZ21" s="17">
        <v>58.827439220441903</v>
      </c>
      <c r="BA21" s="17">
        <v>0.28953173916541802</v>
      </c>
      <c r="BB21" s="17">
        <v>9.787575347916899E-4</v>
      </c>
      <c r="BC21" s="17">
        <v>7.1775614731284104E-3</v>
      </c>
      <c r="BD21" s="5">
        <v>6.9335348137370006E-5</v>
      </c>
      <c r="BE21" s="17">
        <v>1.4077181659749599E-4</v>
      </c>
      <c r="BF21" s="17">
        <v>0</v>
      </c>
      <c r="BG21" s="17">
        <v>0</v>
      </c>
      <c r="BH21" s="17">
        <v>3.3695001918739198</v>
      </c>
      <c r="BI21" s="17">
        <v>1.2558774534411301</v>
      </c>
      <c r="BJ21" s="17">
        <v>2.2861837142368901E-2</v>
      </c>
      <c r="BK21" s="17">
        <v>2.1965296569057002E-2</v>
      </c>
      <c r="BL21" s="17">
        <v>199.652604141382</v>
      </c>
      <c r="BM21" s="17">
        <v>3194.7022559032598</v>
      </c>
      <c r="BN21" s="17">
        <v>326.56972550604303</v>
      </c>
      <c r="BO21" s="17">
        <v>3549.6693357735799</v>
      </c>
      <c r="BP21" s="17">
        <v>0</v>
      </c>
      <c r="BQ21" s="17">
        <v>3.8506100396082301</v>
      </c>
      <c r="BR21" s="17">
        <v>0</v>
      </c>
      <c r="BS21" s="17">
        <v>0.30440906696373898</v>
      </c>
      <c r="BT21" s="17">
        <v>5.6458031529754097E-4</v>
      </c>
      <c r="BU21" s="17">
        <v>1.8856490422570901E-3</v>
      </c>
      <c r="BV21" s="17">
        <v>1.5681864934142401E-3</v>
      </c>
      <c r="BW21" s="17">
        <v>6.3121601652584597E-2</v>
      </c>
      <c r="BX21" s="17">
        <v>3.9250788036618703E-2</v>
      </c>
      <c r="BY21" s="17">
        <v>32.237365276013101</v>
      </c>
      <c r="BZ21" s="17">
        <v>0.38108237959181401</v>
      </c>
      <c r="CA21" s="17">
        <v>0.24532470628372299</v>
      </c>
      <c r="CB21" s="17">
        <v>30.278309091750799</v>
      </c>
      <c r="CC21" s="17">
        <v>0.22471063163522301</v>
      </c>
      <c r="CD21" s="17">
        <v>0</v>
      </c>
      <c r="CE21" s="5">
        <v>4.09120055787959E-7</v>
      </c>
      <c r="CF21" s="17">
        <v>0.171253180288474</v>
      </c>
      <c r="CG21" s="17">
        <v>70.924516882270893</v>
      </c>
      <c r="CH21" s="17">
        <v>65.2505560495852</v>
      </c>
      <c r="CI21" s="17">
        <v>5.6739608326857196</v>
      </c>
      <c r="CJ21" s="17">
        <v>8.6564235982737797E-2</v>
      </c>
      <c r="CK21" s="17">
        <v>0</v>
      </c>
      <c r="CL21" s="17">
        <v>0.83749109509085795</v>
      </c>
      <c r="CM21" s="17">
        <v>0.200787150305615</v>
      </c>
      <c r="CN21" s="17">
        <v>5.4395545677011796</v>
      </c>
      <c r="CO21" s="17">
        <v>1.13498266483683</v>
      </c>
      <c r="CP21" s="17">
        <v>0.81666591665426502</v>
      </c>
      <c r="CQ21" s="17">
        <v>21.758214161389301</v>
      </c>
      <c r="CR21" s="17">
        <v>7.26006237454596E-2</v>
      </c>
      <c r="CS21" s="17">
        <v>0.19384869440081101</v>
      </c>
      <c r="CT21" s="17">
        <v>3.4364425815021198</v>
      </c>
      <c r="CU21" s="17">
        <v>6.0742041347685398E-3</v>
      </c>
      <c r="CV21" s="17">
        <v>154.69809404344201</v>
      </c>
      <c r="CW21" s="17">
        <v>48.906772476840302</v>
      </c>
      <c r="CX21" s="17">
        <v>0</v>
      </c>
      <c r="CY21" s="17">
        <v>0</v>
      </c>
      <c r="CZ21" s="17">
        <v>4.0868467658585601</v>
      </c>
      <c r="DA21" s="17">
        <v>0.21906789228580101</v>
      </c>
      <c r="DB21" s="17">
        <v>0</v>
      </c>
      <c r="DC21" s="17">
        <v>197.16122774296301</v>
      </c>
      <c r="DD21" s="17">
        <v>0.20830192079041099</v>
      </c>
      <c r="DE21" s="17">
        <v>6.2789521436601099</v>
      </c>
      <c r="DG21" s="26">
        <f t="shared" si="0"/>
        <v>1.0126362390158523</v>
      </c>
      <c r="DH21" s="25">
        <f t="shared" si="1"/>
        <v>7.9999999093132608E-3</v>
      </c>
      <c r="DI21" s="25">
        <f t="shared" si="2"/>
        <v>1.9247000017697379E-2</v>
      </c>
      <c r="DJ21" s="40">
        <f t="shared" si="3"/>
        <v>-3.4616884420527226E-7</v>
      </c>
      <c r="DK21" s="40"/>
      <c r="DL21" s="40">
        <f t="shared" si="4"/>
        <v>-2.9237261797792043E-7</v>
      </c>
      <c r="DM21" s="40">
        <f t="shared" si="5"/>
        <v>-3.4470055984741022E-7</v>
      </c>
      <c r="DN21" s="40">
        <f t="shared" si="5"/>
        <v>-3.3486929158111585E-7</v>
      </c>
      <c r="DO21" s="40">
        <f t="shared" si="6"/>
        <v>-1.4367697899637163E-7</v>
      </c>
      <c r="DP21" s="40">
        <f t="shared" si="7"/>
        <v>1.3963004202515409E-8</v>
      </c>
      <c r="DQ21" s="72">
        <f t="shared" si="8"/>
        <v>1.1958122647952511E-3</v>
      </c>
      <c r="DR21" s="72">
        <f t="shared" si="9"/>
        <v>-8.2059173430357217E-7</v>
      </c>
      <c r="DS21" s="72">
        <f t="shared" si="10"/>
        <v>9.6567949409537615E-4</v>
      </c>
      <c r="DT21" s="72">
        <f t="shared" si="11"/>
        <v>1.5104724182329879E-4</v>
      </c>
      <c r="DU21" s="72">
        <f t="shared" si="12"/>
        <v>7.9225060582032916E-7</v>
      </c>
      <c r="DV21" s="72">
        <f t="shared" si="13"/>
        <v>1.881110183893915E-6</v>
      </c>
      <c r="DW21" s="72">
        <f t="shared" si="14"/>
        <v>2.2491065001277253E-8</v>
      </c>
      <c r="DX21" s="72">
        <f t="shared" si="15"/>
        <v>-9.5106375763034722E-7</v>
      </c>
      <c r="DY21" s="72">
        <f t="shared" si="16"/>
        <v>6.2805364891555186E-6</v>
      </c>
      <c r="DZ21" s="72">
        <f t="shared" si="17"/>
        <v>8.6606862847787771E-4</v>
      </c>
      <c r="EA21" s="72">
        <f t="shared" si="18"/>
        <v>-2.2308052960072797E-7</v>
      </c>
      <c r="EB21" s="72">
        <f t="shared" si="19"/>
        <v>3.9412753369527375E-8</v>
      </c>
      <c r="EC21" s="72">
        <f t="shared" si="20"/>
        <v>-6.1091041069835925E-8</v>
      </c>
      <c r="ED21" s="72">
        <f t="shared" si="21"/>
        <v>1.7812618087663761E-6</v>
      </c>
      <c r="EE21" s="72">
        <f t="shared" si="22"/>
        <v>-2.3060027938788888E-4</v>
      </c>
      <c r="EF21" s="72">
        <f t="shared" si="23"/>
        <v>3.8043050993461374E-8</v>
      </c>
      <c r="EG21" s="72">
        <f t="shared" si="24"/>
        <v>-5.3240503218716783E-7</v>
      </c>
      <c r="EH21" s="40">
        <f t="shared" si="25"/>
        <v>5.2024753506096887E-6</v>
      </c>
      <c r="EI21" s="69">
        <f t="shared" si="26"/>
        <v>-9.0244780548095896E-5</v>
      </c>
      <c r="EJ21" s="40">
        <f t="shared" si="27"/>
        <v>2.88803099746114E-4</v>
      </c>
      <c r="EK21" s="40">
        <f t="shared" si="28"/>
        <v>-3.589200295460645E-7</v>
      </c>
      <c r="EL21" s="40">
        <f t="shared" si="29"/>
        <v>4.3552173946090942E-6</v>
      </c>
      <c r="EM21" s="69">
        <f t="shared" si="30"/>
        <v>-1.288222899986351E-6</v>
      </c>
      <c r="EN21" s="40">
        <f t="shared" si="31"/>
        <v>-8.7059837904990096E-7</v>
      </c>
      <c r="EO21" s="40">
        <f t="shared" si="32"/>
        <v>-9.4630257863075725E-7</v>
      </c>
      <c r="EP21" s="40"/>
      <c r="EQ21" s="40"/>
      <c r="ER21" s="40"/>
      <c r="ES21" s="40"/>
    </row>
    <row r="22" spans="1:149" x14ac:dyDescent="0.25">
      <c r="A22" s="15" t="s">
        <v>445</v>
      </c>
      <c r="B22" s="15">
        <v>77.805562370000004</v>
      </c>
      <c r="C22" s="15"/>
      <c r="D22" s="15">
        <v>640.22251978999998</v>
      </c>
      <c r="E22" s="15">
        <v>13.575269260000001</v>
      </c>
      <c r="F22" s="15">
        <v>12.489247750000001</v>
      </c>
      <c r="G22" s="15">
        <v>30.09154002</v>
      </c>
      <c r="H22" s="15">
        <v>37.989924999999999</v>
      </c>
      <c r="I22" s="15"/>
      <c r="J22" s="17" t="s">
        <v>192</v>
      </c>
      <c r="K22" s="17">
        <v>0</v>
      </c>
      <c r="L22" s="17">
        <v>0.42195049646059601</v>
      </c>
      <c r="M22" s="17">
        <v>3.8332683779903197E-2</v>
      </c>
      <c r="N22" s="17">
        <v>0.203180305124013</v>
      </c>
      <c r="O22" s="17">
        <v>0.203180305124013</v>
      </c>
      <c r="P22" s="17">
        <v>0.60342494714975403</v>
      </c>
      <c r="Q22" s="17">
        <v>0</v>
      </c>
      <c r="R22" s="5">
        <v>5.4990147886042998E-5</v>
      </c>
      <c r="S22" s="17">
        <v>2.68480506952826E-4</v>
      </c>
      <c r="T22" s="17">
        <v>9.83266978721688E-2</v>
      </c>
      <c r="U22" s="5">
        <v>5.2204888075755597E-5</v>
      </c>
      <c r="V22" s="17">
        <v>2.1015337012902299E-2</v>
      </c>
      <c r="W22" s="17">
        <v>1.82742360378533E-3</v>
      </c>
      <c r="X22" s="17">
        <v>1.12003463240684E-3</v>
      </c>
      <c r="Y22" s="17">
        <v>0.89177322316464602</v>
      </c>
      <c r="Z22" s="5">
        <v>1.8084245738190101E-8</v>
      </c>
      <c r="AA22" s="5">
        <v>7.2337370382005798E-8</v>
      </c>
      <c r="AB22" s="17">
        <v>77.805554362561097</v>
      </c>
      <c r="AC22" s="17">
        <v>1.0860212048259099</v>
      </c>
      <c r="AD22" s="17">
        <v>5.7953953705142798</v>
      </c>
      <c r="AE22" s="17">
        <v>1.7151598568098001</v>
      </c>
      <c r="AF22" s="17">
        <v>0.15631522754454699</v>
      </c>
      <c r="AG22" s="17">
        <v>4.1646144829334597</v>
      </c>
      <c r="AH22" s="17">
        <v>0.65774568924750698</v>
      </c>
      <c r="AI22" s="17">
        <v>3.7181494167959701</v>
      </c>
      <c r="AJ22" s="17">
        <v>2.8160615990604002E-2</v>
      </c>
      <c r="AK22" s="17">
        <v>0.64887790690494196</v>
      </c>
      <c r="AL22" s="17">
        <v>9.1097076289195604E-3</v>
      </c>
      <c r="AM22" s="17">
        <v>0</v>
      </c>
      <c r="AN22" s="17">
        <v>0</v>
      </c>
      <c r="AO22" s="17">
        <v>0.88647679036593396</v>
      </c>
      <c r="AP22" s="17">
        <v>0.88647679036593396</v>
      </c>
      <c r="AQ22" s="17">
        <v>0</v>
      </c>
      <c r="AR22" s="17">
        <v>0</v>
      </c>
      <c r="AS22" s="17">
        <v>0.10599193724219901</v>
      </c>
      <c r="AT22" s="5">
        <v>1.51393758238807E-7</v>
      </c>
      <c r="AU22" s="5">
        <v>2.9234811836305701E-7</v>
      </c>
      <c r="AV22" s="17">
        <v>5.12177872231132</v>
      </c>
      <c r="AW22" s="17">
        <v>0.13126181267078901</v>
      </c>
      <c r="AX22" s="17">
        <v>2.0524505220964599E-2</v>
      </c>
      <c r="AY22" s="17">
        <v>0</v>
      </c>
      <c r="AZ22" s="17">
        <v>11.335151274585799</v>
      </c>
      <c r="BA22" s="17">
        <v>5.5788237483020503E-2</v>
      </c>
      <c r="BB22" s="17">
        <v>1.8733923852356401E-4</v>
      </c>
      <c r="BC22" s="17">
        <v>1.37381675182019E-3</v>
      </c>
      <c r="BD22" s="5">
        <v>1.3271044935707701E-5</v>
      </c>
      <c r="BE22" s="5">
        <v>2.6944036883325798E-5</v>
      </c>
      <c r="BF22" s="17">
        <v>0</v>
      </c>
      <c r="BG22" s="17">
        <v>0</v>
      </c>
      <c r="BH22" s="17">
        <v>0.64925026023619503</v>
      </c>
      <c r="BI22" s="17">
        <v>0.24038008901161201</v>
      </c>
      <c r="BJ22" s="17">
        <v>4.3758524071716301E-3</v>
      </c>
      <c r="BK22" s="17">
        <v>4.2042574304028404E-3</v>
      </c>
      <c r="BL22" s="17">
        <v>38.469974032859803</v>
      </c>
      <c r="BM22" s="17">
        <v>576.20007030164697</v>
      </c>
      <c r="BN22" s="17">
        <v>58.900466778881899</v>
      </c>
      <c r="BO22" s="17">
        <v>640.22231580283994</v>
      </c>
      <c r="BP22" s="17">
        <v>0</v>
      </c>
      <c r="BQ22" s="17">
        <v>0.74195338001234501</v>
      </c>
      <c r="BR22" s="17">
        <v>0</v>
      </c>
      <c r="BS22" s="17">
        <v>5.8635113219982701E-2</v>
      </c>
      <c r="BT22" s="17">
        <v>1.08063579581672E-4</v>
      </c>
      <c r="BU22" s="17">
        <v>3.6092034463532698E-4</v>
      </c>
      <c r="BV22" s="17">
        <v>3.0015879244035099E-4</v>
      </c>
      <c r="BW22" s="17">
        <v>1.2133779029282799E-2</v>
      </c>
      <c r="BX22" s="17">
        <v>7.5127666308415601E-3</v>
      </c>
      <c r="BY22" s="17">
        <v>6.2116459122637604</v>
      </c>
      <c r="BZ22" s="17">
        <v>7.2940791646687306E-2</v>
      </c>
      <c r="CA22" s="17">
        <v>4.6956256375491202E-2</v>
      </c>
      <c r="CB22" s="17">
        <v>5.7953990941208202</v>
      </c>
      <c r="CC22" s="17">
        <v>4.3010651079989103E-2</v>
      </c>
      <c r="CD22" s="17">
        <v>0</v>
      </c>
      <c r="CE22" s="5">
        <v>7.8307310879258303E-8</v>
      </c>
      <c r="CF22" s="17">
        <v>3.2778623996207998E-2</v>
      </c>
      <c r="CG22" s="17">
        <v>13.575263769057001</v>
      </c>
      <c r="CH22" s="17">
        <v>12.4892425642311</v>
      </c>
      <c r="CI22" s="17">
        <v>1.0860212048259099</v>
      </c>
      <c r="CJ22" s="17">
        <v>1.6568765687263301E-2</v>
      </c>
      <c r="CK22" s="17">
        <v>0</v>
      </c>
      <c r="CL22" s="17">
        <v>0.160299523691419</v>
      </c>
      <c r="CM22" s="17">
        <v>3.8431527141652398E-2</v>
      </c>
      <c r="CN22" s="17">
        <v>1.04115437633999</v>
      </c>
      <c r="CO22" s="17">
        <v>0.21724071936815501</v>
      </c>
      <c r="CP22" s="17">
        <v>0.156313504191537</v>
      </c>
      <c r="CQ22" s="17">
        <v>4.1646193639665503</v>
      </c>
      <c r="CR22" s="17">
        <v>1.398905007629E-2</v>
      </c>
      <c r="CS22" s="17">
        <v>3.7103474660626003E-2</v>
      </c>
      <c r="CT22" s="17">
        <v>0.65775049587459999</v>
      </c>
      <c r="CU22" s="17">
        <v>1.16262945926134E-3</v>
      </c>
      <c r="CV22" s="17">
        <v>30.091535668689399</v>
      </c>
      <c r="CW22" s="17">
        <v>9.4235823006603692</v>
      </c>
      <c r="CX22" s="17">
        <v>0</v>
      </c>
      <c r="CY22" s="17">
        <v>0</v>
      </c>
      <c r="CZ22" s="17">
        <v>0.78747240587213796</v>
      </c>
      <c r="DA22" s="17">
        <v>4.2211135629321397E-2</v>
      </c>
      <c r="DB22" s="17">
        <v>0</v>
      </c>
      <c r="DC22" s="17">
        <v>37.989913540237097</v>
      </c>
      <c r="DD22" s="17">
        <v>4.0136473862869199E-2</v>
      </c>
      <c r="DE22" s="17">
        <v>1.2098583617558001</v>
      </c>
      <c r="DG22" s="26">
        <f t="shared" si="0"/>
        <v>1.012636525011152</v>
      </c>
      <c r="DH22" s="25">
        <f t="shared" si="1"/>
        <v>8.0000003059696543E-3</v>
      </c>
      <c r="DI22" s="25">
        <f t="shared" si="2"/>
        <v>1.924697096524132E-2</v>
      </c>
      <c r="DJ22" s="40">
        <f t="shared" si="3"/>
        <v>-1.0291602121476959E-7</v>
      </c>
      <c r="DK22" s="40"/>
      <c r="DL22" s="40">
        <f t="shared" si="4"/>
        <v>-3.1861915776012969E-7</v>
      </c>
      <c r="DM22" s="40">
        <f t="shared" si="5"/>
        <v>-4.04481332537618E-7</v>
      </c>
      <c r="DN22" s="40">
        <f t="shared" si="5"/>
        <v>-4.1521867484112271E-7</v>
      </c>
      <c r="DO22" s="40">
        <f t="shared" si="6"/>
        <v>-1.4460245629945513E-7</v>
      </c>
      <c r="DP22" s="40">
        <f t="shared" si="7"/>
        <v>-3.0165268560486279E-7</v>
      </c>
      <c r="DQ22" s="72">
        <f t="shared" si="8"/>
        <v>1.1961599542140845E-3</v>
      </c>
      <c r="DR22" s="72">
        <f t="shared" si="9"/>
        <v>6.5843870576933549E-7</v>
      </c>
      <c r="DS22" s="72">
        <f t="shared" si="10"/>
        <v>9.6393213092825936E-4</v>
      </c>
      <c r="DT22" s="72">
        <f t="shared" si="11"/>
        <v>1.4980939325168145E-4</v>
      </c>
      <c r="DU22" s="72">
        <f t="shared" si="12"/>
        <v>-2.7936526317215931E-6</v>
      </c>
      <c r="DV22" s="72">
        <f t="shared" si="13"/>
        <v>1.8391744782627732E-6</v>
      </c>
      <c r="DW22" s="72">
        <f t="shared" si="14"/>
        <v>-1.0208671527767979E-6</v>
      </c>
      <c r="DX22" s="72">
        <f t="shared" si="15"/>
        <v>-5.5301165075582799E-6</v>
      </c>
      <c r="DY22" s="72">
        <f t="shared" si="16"/>
        <v>7.4943902701646203E-6</v>
      </c>
      <c r="DZ22" s="72">
        <f t="shared" si="17"/>
        <v>8.6600549316349635E-4</v>
      </c>
      <c r="EA22" s="72">
        <f t="shared" si="18"/>
        <v>7.4029211682439241E-7</v>
      </c>
      <c r="EB22" s="72">
        <f t="shared" si="19"/>
        <v>-2.206116252085854E-6</v>
      </c>
      <c r="EC22" s="72">
        <f t="shared" si="20"/>
        <v>4.2905075340861232E-7</v>
      </c>
      <c r="ED22" s="72">
        <f t="shared" si="21"/>
        <v>-6.9435604530977471E-6</v>
      </c>
      <c r="EE22" s="72">
        <f t="shared" si="22"/>
        <v>-2.309325477702224E-4</v>
      </c>
      <c r="EF22" s="72">
        <f t="shared" si="23"/>
        <v>2.2837436003757969E-8</v>
      </c>
      <c r="EG22" s="72">
        <f t="shared" si="24"/>
        <v>2.9567099339038743E-6</v>
      </c>
      <c r="EH22" s="40">
        <f t="shared" si="25"/>
        <v>3.2441322962881401E-6</v>
      </c>
      <c r="EI22" s="69">
        <f t="shared" si="26"/>
        <v>-8.7430785621478443E-5</v>
      </c>
      <c r="EJ22" s="40">
        <f t="shared" si="27"/>
        <v>2.9279672916847805E-4</v>
      </c>
      <c r="EK22" s="40">
        <f t="shared" si="28"/>
        <v>-3.5479485644161879E-6</v>
      </c>
      <c r="EL22" s="40">
        <f t="shared" si="29"/>
        <v>7.7561070584340207E-6</v>
      </c>
      <c r="EM22" s="69">
        <f t="shared" si="30"/>
        <v>-4.922297890313913E-6</v>
      </c>
      <c r="EN22" s="40">
        <f t="shared" si="31"/>
        <v>-8.7933330066928973E-7</v>
      </c>
      <c r="EO22" s="40">
        <f t="shared" si="32"/>
        <v>-9.5579707456164785E-7</v>
      </c>
      <c r="EP22" s="40"/>
      <c r="EQ22" s="40"/>
      <c r="ER22" s="40"/>
      <c r="ES22" s="40"/>
    </row>
    <row r="23" spans="1:149" x14ac:dyDescent="0.25">
      <c r="A23" s="15" t="s">
        <v>193</v>
      </c>
      <c r="B23" s="15">
        <v>520.91109607999999</v>
      </c>
      <c r="C23" s="15"/>
      <c r="D23" s="15">
        <v>5366.8339741</v>
      </c>
      <c r="E23" s="15">
        <v>79.98916131</v>
      </c>
      <c r="F23" s="15">
        <v>73.590028739999994</v>
      </c>
      <c r="G23" s="15">
        <v>167.16220575</v>
      </c>
      <c r="H23" s="15">
        <v>243.85642179999999</v>
      </c>
      <c r="I23" s="15"/>
      <c r="J23" s="17" t="s">
        <v>193</v>
      </c>
      <c r="K23" s="17">
        <v>0</v>
      </c>
      <c r="L23" s="17">
        <v>2.7084905784669</v>
      </c>
      <c r="M23" s="17">
        <v>0.24605635670245801</v>
      </c>
      <c r="N23" s="17">
        <v>1.30420941941779</v>
      </c>
      <c r="O23" s="17">
        <v>1.30420941941779</v>
      </c>
      <c r="P23" s="17">
        <v>3.8733655722885598</v>
      </c>
      <c r="Q23" s="17">
        <v>0</v>
      </c>
      <c r="R23" s="17">
        <v>3.2401647501887699E-4</v>
      </c>
      <c r="S23" s="17">
        <v>1.58196288188186E-3</v>
      </c>
      <c r="T23" s="17">
        <v>0.63115807949399105</v>
      </c>
      <c r="U23" s="17">
        <v>3.0760630790592502E-4</v>
      </c>
      <c r="V23" s="17">
        <v>0.134896986500182</v>
      </c>
      <c r="W23" s="17">
        <v>1.0767692327474499E-2</v>
      </c>
      <c r="X23" s="17">
        <v>6.5995549957285401E-3</v>
      </c>
      <c r="Y23" s="17">
        <v>5.7242694813683803</v>
      </c>
      <c r="Z23" s="5">
        <v>1.0655832302893E-7</v>
      </c>
      <c r="AA23" s="5">
        <v>4.2623244953344601E-7</v>
      </c>
      <c r="AB23" s="17">
        <v>520.91089663916398</v>
      </c>
      <c r="AC23" s="17">
        <v>6.3991312075265796</v>
      </c>
      <c r="AD23" s="17">
        <v>34.148048791371103</v>
      </c>
      <c r="AE23" s="17">
        <v>10.1061893224645</v>
      </c>
      <c r="AF23" s="17">
        <v>0.92105242610933802</v>
      </c>
      <c r="AG23" s="17">
        <v>24.539035254220401</v>
      </c>
      <c r="AH23" s="17">
        <v>3.8756178211720802</v>
      </c>
      <c r="AI23" s="17">
        <v>23.866717946589802</v>
      </c>
      <c r="AJ23" s="17">
        <v>0.180762209974551</v>
      </c>
      <c r="AK23" s="17">
        <v>4.1651322265186899</v>
      </c>
      <c r="AL23" s="17">
        <v>5.8474465521141099E-2</v>
      </c>
      <c r="AM23" s="17">
        <v>0</v>
      </c>
      <c r="AN23" s="17">
        <v>0</v>
      </c>
      <c r="AO23" s="17">
        <v>5.6902786704458101</v>
      </c>
      <c r="AP23" s="17">
        <v>5.6902786704458101</v>
      </c>
      <c r="AQ23" s="17">
        <v>0</v>
      </c>
      <c r="AR23" s="17">
        <v>0</v>
      </c>
      <c r="AS23" s="17">
        <v>0.680359539970254</v>
      </c>
      <c r="AT23" s="5">
        <v>8.9205976051316997E-7</v>
      </c>
      <c r="AU23" s="5">
        <v>1.7225941607665199E-6</v>
      </c>
      <c r="AV23" s="17">
        <v>42.934665739887599</v>
      </c>
      <c r="AW23" s="17">
        <v>0.84256478726058304</v>
      </c>
      <c r="AX23" s="17">
        <v>0.13174610485680699</v>
      </c>
      <c r="AY23" s="17">
        <v>0</v>
      </c>
      <c r="AZ23" s="17">
        <v>72.760025171124894</v>
      </c>
      <c r="BA23" s="17">
        <v>0.358103675658274</v>
      </c>
      <c r="BB23" s="17">
        <v>1.1038514821453101E-3</v>
      </c>
      <c r="BC23" s="17">
        <v>8.0949049085908501E-3</v>
      </c>
      <c r="BD23" s="5">
        <v>7.8196707362886196E-5</v>
      </c>
      <c r="BE23" s="17">
        <v>1.5876307866642401E-4</v>
      </c>
      <c r="BF23" s="17">
        <v>0</v>
      </c>
      <c r="BG23" s="17">
        <v>0</v>
      </c>
      <c r="BH23" s="17">
        <v>4.1675266314393102</v>
      </c>
      <c r="BI23" s="17">
        <v>1.41638672780524</v>
      </c>
      <c r="BJ23" s="17">
        <v>2.57837255995194E-2</v>
      </c>
      <c r="BK23" s="17">
        <v>2.4772607127542801E-2</v>
      </c>
      <c r="BL23" s="17">
        <v>246.937881942492</v>
      </c>
      <c r="BM23" s="17">
        <v>4830.1488980426202</v>
      </c>
      <c r="BN23" s="17">
        <v>493.74865467969602</v>
      </c>
      <c r="BO23" s="17">
        <v>5366.8322184622102</v>
      </c>
      <c r="BP23" s="17">
        <v>0</v>
      </c>
      <c r="BQ23" s="17">
        <v>4.7625786077510597</v>
      </c>
      <c r="BR23" s="17">
        <v>0</v>
      </c>
      <c r="BS23" s="17">
        <v>0.37480458855225701</v>
      </c>
      <c r="BT23" s="17">
        <v>6.3673471150603195E-4</v>
      </c>
      <c r="BU23" s="17">
        <v>2.1266504902122401E-3</v>
      </c>
      <c r="BV23" s="17">
        <v>1.7686019401868399E-3</v>
      </c>
      <c r="BW23" s="17">
        <v>7.5624482274861196E-2</v>
      </c>
      <c r="BX23" s="17">
        <v>4.4267268554925299E-2</v>
      </c>
      <c r="BY23" s="17">
        <v>39.872380264333003</v>
      </c>
      <c r="BZ23" s="17">
        <v>0.42978717306833703</v>
      </c>
      <c r="CA23" s="17">
        <v>0.27667894633398898</v>
      </c>
      <c r="CB23" s="17">
        <v>34.148077216774901</v>
      </c>
      <c r="CC23" s="17">
        <v>0.25343021190826498</v>
      </c>
      <c r="CD23" s="17">
        <v>0</v>
      </c>
      <c r="CE23" s="5">
        <v>4.6140745562371502E-7</v>
      </c>
      <c r="CF23" s="17">
        <v>0.19314059569988401</v>
      </c>
      <c r="CG23" s="17">
        <v>79.989140813238294</v>
      </c>
      <c r="CH23" s="17">
        <v>73.5900096057117</v>
      </c>
      <c r="CI23" s="17">
        <v>6.3991312075265796</v>
      </c>
      <c r="CJ23" s="17">
        <v>9.7627679493157399E-2</v>
      </c>
      <c r="CK23" s="17">
        <v>0</v>
      </c>
      <c r="CL23" s="17">
        <v>0.94452778223846201</v>
      </c>
      <c r="CM23" s="17">
        <v>0.226449159620143</v>
      </c>
      <c r="CN23" s="17">
        <v>6.1347646316903299</v>
      </c>
      <c r="CO23" s="17">
        <v>1.2800409800536801</v>
      </c>
      <c r="CP23" s="17">
        <v>0.92104140818024904</v>
      </c>
      <c r="CQ23" s="17">
        <v>24.539059858242801</v>
      </c>
      <c r="CR23" s="17">
        <v>8.9795052578535997E-2</v>
      </c>
      <c r="CS23" s="17">
        <v>0.21862390816647101</v>
      </c>
      <c r="CT23" s="17">
        <v>3.8756422580840701</v>
      </c>
      <c r="CU23" s="17">
        <v>6.8505276019775402E-3</v>
      </c>
      <c r="CV23" s="17">
        <v>167.162143740912</v>
      </c>
      <c r="CW23" s="17">
        <v>60.4897418867018</v>
      </c>
      <c r="CX23" s="17">
        <v>0</v>
      </c>
      <c r="CY23" s="17">
        <v>0</v>
      </c>
      <c r="CZ23" s="17">
        <v>5.0547694090180197</v>
      </c>
      <c r="DA23" s="17">
        <v>0.27095122511464897</v>
      </c>
      <c r="DB23" s="17">
        <v>0</v>
      </c>
      <c r="DC23" s="17">
        <v>243.856378745239</v>
      </c>
      <c r="DD23" s="17">
        <v>0.25763504519429697</v>
      </c>
      <c r="DE23" s="17">
        <v>7.76604480528521</v>
      </c>
      <c r="DG23" s="26">
        <f t="shared" si="0"/>
        <v>1.0126365494850242</v>
      </c>
      <c r="DH23" s="25">
        <f t="shared" si="1"/>
        <v>8.0000014891819966E-3</v>
      </c>
      <c r="DI23" s="25">
        <f t="shared" si="2"/>
        <v>1.9246997457862906E-2</v>
      </c>
      <c r="DJ23" s="40">
        <f t="shared" si="3"/>
        <v>-3.8286924105506052E-7</v>
      </c>
      <c r="DK23" s="40"/>
      <c r="DL23" s="40">
        <f t="shared" si="4"/>
        <v>-3.2712727806168196E-7</v>
      </c>
      <c r="DM23" s="40">
        <f t="shared" si="5"/>
        <v>-2.5624423823037665E-7</v>
      </c>
      <c r="DN23" s="40">
        <f t="shared" si="5"/>
        <v>-2.6001196930981882E-7</v>
      </c>
      <c r="DO23" s="40">
        <f t="shared" si="6"/>
        <v>-3.7095160188560879E-7</v>
      </c>
      <c r="DP23" s="40">
        <f t="shared" si="7"/>
        <v>-1.7655783134990143E-7</v>
      </c>
      <c r="DQ23" s="72">
        <f t="shared" si="8"/>
        <v>1.1959506523681249E-3</v>
      </c>
      <c r="DR23" s="72">
        <f t="shared" si="9"/>
        <v>-3.832121457240984E-7</v>
      </c>
      <c r="DS23" s="72">
        <f t="shared" si="10"/>
        <v>9.6519001048416962E-4</v>
      </c>
      <c r="DT23" s="72">
        <f t="shared" si="11"/>
        <v>1.5182795972465239E-4</v>
      </c>
      <c r="DU23" s="72">
        <f t="shared" si="12"/>
        <v>2.2026227468262166E-7</v>
      </c>
      <c r="DV23" s="72">
        <f t="shared" si="13"/>
        <v>2.0093114279230847E-6</v>
      </c>
      <c r="DW23" s="72">
        <f t="shared" si="14"/>
        <v>2.9113747605839932E-7</v>
      </c>
      <c r="DX23" s="72">
        <f t="shared" si="15"/>
        <v>-1.683552930701565E-6</v>
      </c>
      <c r="DY23" s="72">
        <f t="shared" si="16"/>
        <v>-1.6997913306438563E-6</v>
      </c>
      <c r="DZ23" s="72">
        <f t="shared" si="17"/>
        <v>8.668146649288851E-4</v>
      </c>
      <c r="EA23" s="72">
        <f t="shared" si="18"/>
        <v>3.5756259723902749E-7</v>
      </c>
      <c r="EB23" s="72">
        <f t="shared" si="19"/>
        <v>-3.3309315930056307E-7</v>
      </c>
      <c r="EC23" s="72">
        <f t="shared" si="20"/>
        <v>5.6420943293615421E-7</v>
      </c>
      <c r="ED23" s="72">
        <f t="shared" si="21"/>
        <v>-1.8948815624855638E-7</v>
      </c>
      <c r="EE23" s="72">
        <f t="shared" si="22"/>
        <v>-2.2992822835374914E-4</v>
      </c>
      <c r="EF23" s="72">
        <f t="shared" si="23"/>
        <v>-7.6589048915919451E-8</v>
      </c>
      <c r="EG23" s="72">
        <f t="shared" si="24"/>
        <v>-1.0323963781134154E-6</v>
      </c>
      <c r="EH23" s="40">
        <f t="shared" si="25"/>
        <v>3.0316229659460351E-6</v>
      </c>
      <c r="EI23" s="69">
        <f t="shared" si="26"/>
        <v>-8.9469916790385666E-5</v>
      </c>
      <c r="EJ23" s="40">
        <f t="shared" si="27"/>
        <v>2.8454543566732094E-4</v>
      </c>
      <c r="EK23" s="40">
        <f t="shared" si="28"/>
        <v>1.0526520396389856E-6</v>
      </c>
      <c r="EL23" s="40">
        <f t="shared" si="29"/>
        <v>-8.3606597992578856E-7</v>
      </c>
      <c r="EM23" s="69">
        <f t="shared" si="30"/>
        <v>4.6375185759784325E-6</v>
      </c>
      <c r="EN23" s="40">
        <f t="shared" si="31"/>
        <v>-8.2499166274996983E-7</v>
      </c>
      <c r="EO23" s="40">
        <f t="shared" si="32"/>
        <v>-8.967300673123193E-7</v>
      </c>
      <c r="EP23" s="40"/>
      <c r="EQ23" s="40"/>
      <c r="ER23" s="40"/>
      <c r="ES23" s="40"/>
    </row>
    <row r="24" spans="1:149" x14ac:dyDescent="0.25">
      <c r="A24" s="15" t="s">
        <v>194</v>
      </c>
      <c r="B24" s="15">
        <v>37.136024399999997</v>
      </c>
      <c r="C24" s="15"/>
      <c r="D24" s="15">
        <v>394.15608966999997</v>
      </c>
      <c r="E24" s="15">
        <v>6.2931217100000003</v>
      </c>
      <c r="F24" s="15">
        <v>5.7896719799999996</v>
      </c>
      <c r="G24" s="15">
        <v>13.608466180000001</v>
      </c>
      <c r="H24" s="15">
        <v>17.668769709999999</v>
      </c>
      <c r="I24" s="15"/>
      <c r="J24" s="17" t="s">
        <v>194</v>
      </c>
      <c r="K24" s="17">
        <v>0</v>
      </c>
      <c r="L24" s="17">
        <v>0.196245335650611</v>
      </c>
      <c r="M24" s="17">
        <v>1.7828265914415099E-2</v>
      </c>
      <c r="N24" s="17">
        <v>9.4497168476879501E-2</v>
      </c>
      <c r="O24" s="17">
        <v>9.4497168476879501E-2</v>
      </c>
      <c r="P24" s="17">
        <v>0.28064695723143501</v>
      </c>
      <c r="Q24" s="17">
        <v>0</v>
      </c>
      <c r="R24" s="5">
        <v>2.5491689567177498E-5</v>
      </c>
      <c r="S24" s="17">
        <v>1.2445977612063599E-4</v>
      </c>
      <c r="T24" s="17">
        <v>4.5730754684551199E-2</v>
      </c>
      <c r="U24" s="5">
        <v>2.4200953867967301E-5</v>
      </c>
      <c r="V24" s="17">
        <v>9.7740569632945792E-3</v>
      </c>
      <c r="W24" s="17">
        <v>8.4714461107712302E-4</v>
      </c>
      <c r="X24" s="17">
        <v>5.1921853095013596E-4</v>
      </c>
      <c r="Y24" s="17">
        <v>0.41475543663949399</v>
      </c>
      <c r="Z24" s="5">
        <v>8.3833935084905402E-9</v>
      </c>
      <c r="AA24" s="5">
        <v>3.3533851529732E-8</v>
      </c>
      <c r="AB24" s="17">
        <v>37.1360069842424</v>
      </c>
      <c r="AC24" s="17">
        <v>0.50344975875923803</v>
      </c>
      <c r="AD24" s="17">
        <v>2.6865861560762099</v>
      </c>
      <c r="AE24" s="17">
        <v>0.79510168532327996</v>
      </c>
      <c r="AF24" s="17">
        <v>7.2463513285603201E-2</v>
      </c>
      <c r="AG24" s="17">
        <v>1.93060105601393</v>
      </c>
      <c r="AH24" s="17">
        <v>0.304912913793768</v>
      </c>
      <c r="AI24" s="17">
        <v>1.7292760157231399</v>
      </c>
      <c r="AJ24" s="17">
        <v>1.3097336482144201E-2</v>
      </c>
      <c r="AK24" s="17">
        <v>0.30178724218300501</v>
      </c>
      <c r="AL24" s="17">
        <v>4.23676650322646E-3</v>
      </c>
      <c r="AM24" s="17">
        <v>0</v>
      </c>
      <c r="AN24" s="17">
        <v>0</v>
      </c>
      <c r="AO24" s="17">
        <v>0.41229292276217</v>
      </c>
      <c r="AP24" s="17">
        <v>0.41229292276217</v>
      </c>
      <c r="AQ24" s="17">
        <v>0</v>
      </c>
      <c r="AR24" s="17">
        <v>0</v>
      </c>
      <c r="AS24" s="17">
        <v>4.9295655347475903E-2</v>
      </c>
      <c r="AT24" s="5">
        <v>7.0182438973175198E-8</v>
      </c>
      <c r="AU24" s="5">
        <v>1.3552487806895999E-7</v>
      </c>
      <c r="AV24" s="17">
        <v>3.1532486624007201</v>
      </c>
      <c r="AW24" s="17">
        <v>6.1048563846073198E-2</v>
      </c>
      <c r="AX24" s="17">
        <v>9.5456791153755802E-3</v>
      </c>
      <c r="AY24" s="17">
        <v>0</v>
      </c>
      <c r="AZ24" s="17">
        <v>5.2718741552231103</v>
      </c>
      <c r="BA24" s="17">
        <v>2.5946615803942901E-2</v>
      </c>
      <c r="BB24" s="5">
        <v>8.6844555410417904E-5</v>
      </c>
      <c r="BC24" s="17">
        <v>6.3686749229760204E-4</v>
      </c>
      <c r="BD24" s="5">
        <v>6.1521080375006102E-6</v>
      </c>
      <c r="BE24" s="5">
        <v>1.24906511902202E-5</v>
      </c>
      <c r="BF24" s="17">
        <v>0</v>
      </c>
      <c r="BG24" s="17">
        <v>0</v>
      </c>
      <c r="BH24" s="17">
        <v>0.301960558354123</v>
      </c>
      <c r="BI24" s="17">
        <v>0.111433977116023</v>
      </c>
      <c r="BJ24" s="17">
        <v>2.0285254936975301E-3</v>
      </c>
      <c r="BK24" s="17">
        <v>1.94897953559637E-3</v>
      </c>
      <c r="BL24" s="17">
        <v>17.892042284649701</v>
      </c>
      <c r="BM24" s="17">
        <v>354.74030448916102</v>
      </c>
      <c r="BN24" s="17">
        <v>36.262318400987603</v>
      </c>
      <c r="BO24" s="17">
        <v>394.155871552549</v>
      </c>
      <c r="BP24" s="17">
        <v>0</v>
      </c>
      <c r="BQ24" s="17">
        <v>0.34507562089320198</v>
      </c>
      <c r="BR24" s="17">
        <v>0</v>
      </c>
      <c r="BS24" s="17">
        <v>2.72662731900329E-2</v>
      </c>
      <c r="BT24" s="5">
        <v>5.00950067648826E-5</v>
      </c>
      <c r="BU24" s="17">
        <v>1.6731390578106901E-4</v>
      </c>
      <c r="BV24" s="17">
        <v>1.39144356527059E-4</v>
      </c>
      <c r="BW24" s="17">
        <v>5.6368574396622496E-3</v>
      </c>
      <c r="BX24" s="17">
        <v>3.48271654623918E-3</v>
      </c>
      <c r="BY24" s="17">
        <v>2.8889783204418</v>
      </c>
      <c r="BZ24" s="17">
        <v>3.3813405755165699E-2</v>
      </c>
      <c r="CA24" s="17">
        <v>2.17676262283878E-2</v>
      </c>
      <c r="CB24" s="17">
        <v>2.6865880961435602</v>
      </c>
      <c r="CC24" s="17">
        <v>1.9938540540242598E-2</v>
      </c>
      <c r="CD24" s="17">
        <v>0</v>
      </c>
      <c r="CE24" s="5">
        <v>3.63012362417809E-8</v>
      </c>
      <c r="CF24" s="17">
        <v>1.51952942343623E-2</v>
      </c>
      <c r="CG24" s="17">
        <v>6.2931194481831101</v>
      </c>
      <c r="CH24" s="17">
        <v>5.7896696894238699</v>
      </c>
      <c r="CI24" s="17">
        <v>0.50344975875923803</v>
      </c>
      <c r="CJ24" s="17">
        <v>7.6808193808319096E-3</v>
      </c>
      <c r="CK24" s="17">
        <v>0</v>
      </c>
      <c r="CL24" s="17">
        <v>7.43104199253736E-2</v>
      </c>
      <c r="CM24" s="17">
        <v>1.7815845059166498E-2</v>
      </c>
      <c r="CN24" s="17">
        <v>0.48265061933343201</v>
      </c>
      <c r="CO24" s="17">
        <v>0.10070677392152599</v>
      </c>
      <c r="CP24" s="17">
        <v>7.2462694709458306E-2</v>
      </c>
      <c r="CQ24" s="17">
        <v>1.93060301922981</v>
      </c>
      <c r="CR24" s="17">
        <v>6.5061346556126902E-3</v>
      </c>
      <c r="CS24" s="17">
        <v>1.7200158071396601E-2</v>
      </c>
      <c r="CT24" s="17">
        <v>0.30491470086035299</v>
      </c>
      <c r="CU24" s="17">
        <v>5.3895948455937796E-4</v>
      </c>
      <c r="CV24" s="17">
        <v>13.6084539810512</v>
      </c>
      <c r="CW24" s="17">
        <v>4.3828204204103196</v>
      </c>
      <c r="CX24" s="17">
        <v>0</v>
      </c>
      <c r="CY24" s="17">
        <v>0</v>
      </c>
      <c r="CZ24" s="17">
        <v>0.366245723961375</v>
      </c>
      <c r="DA24" s="17">
        <v>1.9632086826919699E-2</v>
      </c>
      <c r="DB24" s="17">
        <v>0</v>
      </c>
      <c r="DC24" s="17">
        <v>17.668762468515201</v>
      </c>
      <c r="DD24" s="17">
        <v>1.8667326816470702E-2</v>
      </c>
      <c r="DE24" s="17">
        <v>0.56269270469628496</v>
      </c>
      <c r="DG24" s="26">
        <f t="shared" si="0"/>
        <v>1.0126369810297904</v>
      </c>
      <c r="DH24" s="25">
        <f t="shared" si="1"/>
        <v>8.000004287593945E-3</v>
      </c>
      <c r="DI24" s="25">
        <f t="shared" si="2"/>
        <v>1.924703533943951E-2</v>
      </c>
      <c r="DJ24" s="40">
        <f t="shared" si="3"/>
        <v>-4.6897205283369655E-7</v>
      </c>
      <c r="DK24" s="40"/>
      <c r="DL24" s="40">
        <f t="shared" si="4"/>
        <v>-5.5337836122924579E-7</v>
      </c>
      <c r="DM24" s="40">
        <f t="shared" si="5"/>
        <v>-3.5941095603338203E-7</v>
      </c>
      <c r="DN24" s="40">
        <f t="shared" si="5"/>
        <v>-3.9563141704271175E-7</v>
      </c>
      <c r="DO24" s="40">
        <f t="shared" si="6"/>
        <v>-8.9642349395513711E-7</v>
      </c>
      <c r="DP24" s="40">
        <f t="shared" si="7"/>
        <v>-4.0984657773720629E-7</v>
      </c>
      <c r="DQ24" s="72">
        <f t="shared" si="8"/>
        <v>1.1946848312666145E-3</v>
      </c>
      <c r="DR24" s="72">
        <f t="shared" si="9"/>
        <v>5.3774957676028251E-6</v>
      </c>
      <c r="DS24" s="72">
        <f t="shared" si="10"/>
        <v>9.5964673969826074E-4</v>
      </c>
      <c r="DT24" s="72">
        <f t="shared" si="11"/>
        <v>1.4770673694056928E-4</v>
      </c>
      <c r="DU24" s="72">
        <f t="shared" si="12"/>
        <v>5.5603975158565093E-6</v>
      </c>
      <c r="DV24" s="72">
        <f t="shared" si="13"/>
        <v>3.404145510857032E-6</v>
      </c>
      <c r="DW24" s="72">
        <f t="shared" si="14"/>
        <v>8.0163469740694719E-7</v>
      </c>
      <c r="DX24" s="72">
        <f t="shared" si="15"/>
        <v>8.7044903468223565E-7</v>
      </c>
      <c r="DY24" s="72">
        <f t="shared" si="16"/>
        <v>-1.0318579069412523E-5</v>
      </c>
      <c r="DZ24" s="72">
        <f t="shared" si="17"/>
        <v>8.6758038845243695E-4</v>
      </c>
      <c r="EA24" s="72">
        <f t="shared" si="18"/>
        <v>-3.8936278017678208E-6</v>
      </c>
      <c r="EB24" s="72">
        <f t="shared" si="19"/>
        <v>1.4886520734923059E-6</v>
      </c>
      <c r="EC24" s="72">
        <f t="shared" si="20"/>
        <v>4.6103217837832468E-6</v>
      </c>
      <c r="ED24" s="72">
        <f t="shared" si="21"/>
        <v>1.2244863337618695E-6</v>
      </c>
      <c r="EE24" s="72">
        <f t="shared" si="22"/>
        <v>-2.3033348546313065E-4</v>
      </c>
      <c r="EF24" s="72">
        <f t="shared" si="23"/>
        <v>4.9092600654183515E-7</v>
      </c>
      <c r="EG24" s="72">
        <f t="shared" si="24"/>
        <v>6.6469058446252292E-6</v>
      </c>
      <c r="EH24" s="40">
        <f t="shared" si="25"/>
        <v>1.4960506404370693E-5</v>
      </c>
      <c r="EI24" s="69">
        <f t="shared" si="26"/>
        <v>-8.1984427663398462E-5</v>
      </c>
      <c r="EJ24" s="40">
        <f t="shared" si="27"/>
        <v>2.8681643363909351E-4</v>
      </c>
      <c r="EK24" s="40">
        <f t="shared" si="28"/>
        <v>3.33084173727483E-6</v>
      </c>
      <c r="EL24" s="40">
        <f t="shared" si="29"/>
        <v>4.81135068154843E-7</v>
      </c>
      <c r="EM24" s="69">
        <f t="shared" si="30"/>
        <v>7.530536381825691E-6</v>
      </c>
      <c r="EN24" s="40">
        <f t="shared" si="31"/>
        <v>-6.9360372346481163E-7</v>
      </c>
      <c r="EO24" s="40">
        <f t="shared" si="32"/>
        <v>-7.5391711683756231E-7</v>
      </c>
      <c r="EP24" s="40"/>
      <c r="EQ24" s="40"/>
      <c r="ER24" s="40"/>
      <c r="ES24" s="40"/>
    </row>
    <row r="25" spans="1:149" x14ac:dyDescent="0.25">
      <c r="A25" s="15" t="s">
        <v>195</v>
      </c>
      <c r="B25" s="15">
        <v>27.194950819999999</v>
      </c>
      <c r="C25" s="15"/>
      <c r="D25" s="15">
        <v>210.12889171</v>
      </c>
      <c r="E25" s="15">
        <v>5.3308077899999997</v>
      </c>
      <c r="F25" s="15">
        <v>4.9043431599999998</v>
      </c>
      <c r="G25" s="15">
        <v>12.447585200000001</v>
      </c>
      <c r="H25" s="15">
        <v>11.871462989999999</v>
      </c>
      <c r="I25" s="15"/>
      <c r="J25" s="17" t="s">
        <v>195</v>
      </c>
      <c r="K25" s="17">
        <v>0</v>
      </c>
      <c r="L25" s="17">
        <v>0.131855292385919</v>
      </c>
      <c r="M25" s="17">
        <v>1.19785668647454E-2</v>
      </c>
      <c r="N25" s="17">
        <v>6.3491761944337602E-2</v>
      </c>
      <c r="O25" s="17">
        <v>6.3491761944337602E-2</v>
      </c>
      <c r="P25" s="17">
        <v>0.188563668127779</v>
      </c>
      <c r="Q25" s="17">
        <v>0</v>
      </c>
      <c r="R25" s="5">
        <v>2.1593628642448801E-5</v>
      </c>
      <c r="S25" s="17">
        <v>1.05427860910398E-4</v>
      </c>
      <c r="T25" s="17">
        <v>3.07261057281921E-2</v>
      </c>
      <c r="U25" s="5">
        <v>2.0500262712955299E-5</v>
      </c>
      <c r="V25" s="17">
        <v>6.5670647325429699E-3</v>
      </c>
      <c r="W25" s="17">
        <v>7.1760342047101698E-4</v>
      </c>
      <c r="X25" s="17">
        <v>4.3982056581623301E-4</v>
      </c>
      <c r="Y25" s="17">
        <v>0.27866994561285702</v>
      </c>
      <c r="Z25" s="5">
        <v>7.1015102542480298E-9</v>
      </c>
      <c r="AA25" s="5">
        <v>2.84057779835424E-8</v>
      </c>
      <c r="AB25" s="17">
        <v>27.194938664109301</v>
      </c>
      <c r="AC25" s="17">
        <v>0.42646485545946999</v>
      </c>
      <c r="AD25" s="17">
        <v>2.2757663464453199</v>
      </c>
      <c r="AE25" s="17">
        <v>0.67351836119424302</v>
      </c>
      <c r="AF25" s="17">
        <v>6.13827548956387E-2</v>
      </c>
      <c r="AG25" s="17">
        <v>1.63538277087914</v>
      </c>
      <c r="AH25" s="17">
        <v>0.25828714165247402</v>
      </c>
      <c r="AI25" s="17">
        <v>1.1618832214755499</v>
      </c>
      <c r="AJ25" s="17">
        <v>8.7999196224672997E-3</v>
      </c>
      <c r="AK25" s="17">
        <v>0.202767816100795</v>
      </c>
      <c r="AL25" s="17">
        <v>2.8466655846685002E-3</v>
      </c>
      <c r="AM25" s="17">
        <v>0</v>
      </c>
      <c r="AN25" s="17">
        <v>0</v>
      </c>
      <c r="AO25" s="17">
        <v>0.27701512279766499</v>
      </c>
      <c r="AP25" s="17">
        <v>0.27701512279766499</v>
      </c>
      <c r="AQ25" s="17">
        <v>0</v>
      </c>
      <c r="AR25" s="17">
        <v>0</v>
      </c>
      <c r="AS25" s="17">
        <v>3.3121246048876403E-2</v>
      </c>
      <c r="AT25" s="5">
        <v>5.94506967514564E-8</v>
      </c>
      <c r="AU25" s="5">
        <v>1.14802202742615E-7</v>
      </c>
      <c r="AV25" s="17">
        <v>1.6810326788912899</v>
      </c>
      <c r="AW25" s="17">
        <v>4.1017831019141603E-2</v>
      </c>
      <c r="AX25" s="17">
        <v>6.41379823704757E-3</v>
      </c>
      <c r="AY25" s="17">
        <v>0</v>
      </c>
      <c r="AZ25" s="17">
        <v>3.54211822309319</v>
      </c>
      <c r="BA25" s="17">
        <v>1.7433333431218501E-2</v>
      </c>
      <c r="BB25" s="5">
        <v>7.3564762203960594E-5</v>
      </c>
      <c r="BC25" s="17">
        <v>5.3947810204092804E-4</v>
      </c>
      <c r="BD25" s="5">
        <v>5.2113560960553703E-6</v>
      </c>
      <c r="BE25" s="5">
        <v>1.0580751114712E-5</v>
      </c>
      <c r="BF25" s="17">
        <v>0</v>
      </c>
      <c r="BG25" s="17">
        <v>0</v>
      </c>
      <c r="BH25" s="17">
        <v>0.202884368378875</v>
      </c>
      <c r="BI25" s="17">
        <v>9.4393899590491395E-2</v>
      </c>
      <c r="BJ25" s="17">
        <v>1.7183340222777E-3</v>
      </c>
      <c r="BK25" s="17">
        <v>1.65094935432133E-3</v>
      </c>
      <c r="BL25" s="17">
        <v>12.0214748590419</v>
      </c>
      <c r="BM25" s="17">
        <v>189.115849192832</v>
      </c>
      <c r="BN25" s="17">
        <v>19.331871710180302</v>
      </c>
      <c r="BO25" s="17">
        <v>210.12875358190399</v>
      </c>
      <c r="BP25" s="17">
        <v>0</v>
      </c>
      <c r="BQ25" s="17">
        <v>0.231852710472505</v>
      </c>
      <c r="BR25" s="17">
        <v>0</v>
      </c>
      <c r="BS25" s="17">
        <v>1.85622141735147E-2</v>
      </c>
      <c r="BT25" s="5">
        <v>4.2434592357677802E-5</v>
      </c>
      <c r="BU25" s="17">
        <v>1.41729962413399E-4</v>
      </c>
      <c r="BV25" s="17">
        <v>1.17866978369351E-4</v>
      </c>
      <c r="BW25" s="17">
        <v>4.1362638227042904E-3</v>
      </c>
      <c r="BX25" s="17">
        <v>2.9501534306673898E-3</v>
      </c>
      <c r="BY25" s="17">
        <v>1.94107527810644</v>
      </c>
      <c r="BZ25" s="17">
        <v>2.8642806263330999E-2</v>
      </c>
      <c r="CA25" s="17">
        <v>1.8439017399979E-2</v>
      </c>
      <c r="CB25" s="17">
        <v>2.27576884979359</v>
      </c>
      <c r="CC25" s="17">
        <v>1.6889626922843699E-2</v>
      </c>
      <c r="CD25" s="17">
        <v>0</v>
      </c>
      <c r="CE25" s="5">
        <v>3.0750156693507899E-8</v>
      </c>
      <c r="CF25" s="17">
        <v>1.2871677772449901E-2</v>
      </c>
      <c r="CG25" s="17">
        <v>5.3308077984490403</v>
      </c>
      <c r="CH25" s="17">
        <v>4.9043429429895697</v>
      </c>
      <c r="CI25" s="17">
        <v>0.42646485545946999</v>
      </c>
      <c r="CJ25" s="17">
        <v>6.5063073132822901E-3</v>
      </c>
      <c r="CK25" s="17">
        <v>0</v>
      </c>
      <c r="CL25" s="17">
        <v>6.2947203051196804E-2</v>
      </c>
      <c r="CM25" s="17">
        <v>1.50915113234896E-2</v>
      </c>
      <c r="CN25" s="17">
        <v>0.40884655224678501</v>
      </c>
      <c r="CO25" s="17">
        <v>8.5307277016264504E-2</v>
      </c>
      <c r="CP25" s="17">
        <v>6.1382050849606101E-2</v>
      </c>
      <c r="CQ25" s="17">
        <v>1.63538451253051</v>
      </c>
      <c r="CR25" s="17">
        <v>4.3714106382623102E-3</v>
      </c>
      <c r="CS25" s="17">
        <v>1.45699974095691E-2</v>
      </c>
      <c r="CT25" s="17">
        <v>0.2582888526596</v>
      </c>
      <c r="CU25" s="17">
        <v>4.56547006398915E-4</v>
      </c>
      <c r="CV25" s="17">
        <v>12.4475749488803</v>
      </c>
      <c r="CW25" s="17">
        <v>2.9447745444800999</v>
      </c>
      <c r="CX25" s="17">
        <v>0</v>
      </c>
      <c r="CY25" s="17">
        <v>0</v>
      </c>
      <c r="CZ25" s="17">
        <v>0.24607688619020299</v>
      </c>
      <c r="DA25" s="17">
        <v>1.31905635494819E-2</v>
      </c>
      <c r="DB25" s="17">
        <v>0</v>
      </c>
      <c r="DC25" s="17">
        <v>11.871459569988399</v>
      </c>
      <c r="DD25" s="17">
        <v>1.25422314153728E-2</v>
      </c>
      <c r="DE25" s="17">
        <v>0.37806764859587599</v>
      </c>
      <c r="DG25" s="26">
        <f t="shared" si="0"/>
        <v>1.0126366339512916</v>
      </c>
      <c r="DH25" s="25">
        <f t="shared" si="1"/>
        <v>8.0000126124388626E-3</v>
      </c>
      <c r="DI25" s="25">
        <f t="shared" si="2"/>
        <v>1.9247002236134642E-2</v>
      </c>
      <c r="DJ25" s="40">
        <f t="shared" si="3"/>
        <v>-4.4699072184550975E-7</v>
      </c>
      <c r="DK25" s="40"/>
      <c r="DL25" s="40">
        <f t="shared" si="4"/>
        <v>-6.5734937679298548E-7</v>
      </c>
      <c r="DM25" s="40">
        <f t="shared" si="5"/>
        <v>1.584945642597337E-9</v>
      </c>
      <c r="DN25" s="40">
        <f t="shared" si="5"/>
        <v>-4.4248622698391007E-8</v>
      </c>
      <c r="DO25" s="40">
        <f t="shared" si="6"/>
        <v>-8.2354284272382027E-7</v>
      </c>
      <c r="DP25" s="40">
        <f t="shared" si="7"/>
        <v>-2.8808678450350732E-7</v>
      </c>
      <c r="DQ25" s="72">
        <f t="shared" si="8"/>
        <v>1.1960641056845999E-3</v>
      </c>
      <c r="DR25" s="72">
        <f t="shared" si="9"/>
        <v>2.4932175467875982E-7</v>
      </c>
      <c r="DS25" s="72">
        <f t="shared" si="10"/>
        <v>9.58361103867353E-4</v>
      </c>
      <c r="DT25" s="72">
        <f t="shared" si="11"/>
        <v>1.5039340357266554E-4</v>
      </c>
      <c r="DU25" s="72">
        <f t="shared" si="12"/>
        <v>5.3273385923406191E-6</v>
      </c>
      <c r="DV25" s="72">
        <f t="shared" si="13"/>
        <v>-1.7417866748429442E-7</v>
      </c>
      <c r="DW25" s="72">
        <f t="shared" si="14"/>
        <v>-8.1928275437527885E-7</v>
      </c>
      <c r="DX25" s="72">
        <f t="shared" si="15"/>
        <v>-4.3559727592336679E-6</v>
      </c>
      <c r="DY25" s="72">
        <f t="shared" si="16"/>
        <v>-1.2565838827483563E-6</v>
      </c>
      <c r="DZ25" s="72">
        <f t="shared" si="17"/>
        <v>8.6668909624547093E-4</v>
      </c>
      <c r="EA25" s="72">
        <f t="shared" si="18"/>
        <v>-3.808761015861546E-6</v>
      </c>
      <c r="EB25" s="72">
        <f t="shared" si="19"/>
        <v>7.4202889026136674E-6</v>
      </c>
      <c r="EC25" s="72">
        <f t="shared" si="20"/>
        <v>-5.919337419809648E-9</v>
      </c>
      <c r="ED25" s="72">
        <f t="shared" si="21"/>
        <v>7.7846038094615454E-6</v>
      </c>
      <c r="EE25" s="72">
        <f t="shared" si="22"/>
        <v>-2.2945405576349048E-4</v>
      </c>
      <c r="EF25" s="72">
        <f t="shared" si="23"/>
        <v>-6.6849464539167064E-8</v>
      </c>
      <c r="EG25" s="72">
        <f t="shared" si="24"/>
        <v>4.111684486825502E-6</v>
      </c>
      <c r="EH25" s="40">
        <f t="shared" si="25"/>
        <v>2.7411210299332116E-6</v>
      </c>
      <c r="EI25" s="69">
        <f t="shared" si="26"/>
        <v>-8.8695792324330444E-5</v>
      </c>
      <c r="EJ25" s="40">
        <f t="shared" si="27"/>
        <v>2.83478860956036E-4</v>
      </c>
      <c r="EK25" s="40">
        <f t="shared" si="28"/>
        <v>9.2955176482628621E-6</v>
      </c>
      <c r="EL25" s="40">
        <f t="shared" si="29"/>
        <v>-6.4859604771111273E-7</v>
      </c>
      <c r="EM25" s="69">
        <f t="shared" si="30"/>
        <v>1.1360671886463158E-5</v>
      </c>
      <c r="EN25" s="40">
        <f t="shared" si="31"/>
        <v>-1.0444801173429233E-6</v>
      </c>
      <c r="EO25" s="40">
        <f t="shared" si="32"/>
        <v>-1.1353045289819298E-6</v>
      </c>
      <c r="EP25" s="40"/>
      <c r="EQ25" s="40"/>
      <c r="ER25" s="40"/>
      <c r="ES25" s="40"/>
    </row>
    <row r="26" spans="1:149" x14ac:dyDescent="0.25">
      <c r="A26" s="15" t="s">
        <v>196</v>
      </c>
      <c r="B26" s="15"/>
      <c r="C26" s="15"/>
      <c r="D26" s="15"/>
      <c r="E26" s="15"/>
      <c r="F26" s="15"/>
      <c r="G26" s="15"/>
      <c r="H26" s="15"/>
      <c r="I26" s="15"/>
      <c r="DG26" s="26" t="e">
        <f t="shared" si="0"/>
        <v>#DIV/0!</v>
      </c>
      <c r="DH26" s="25" t="e">
        <f t="shared" si="1"/>
        <v>#DIV/0!</v>
      </c>
      <c r="DI26" s="25" t="e">
        <f t="shared" si="2"/>
        <v>#DIV/0!</v>
      </c>
      <c r="DJ26" s="40">
        <f t="shared" si="3"/>
        <v>0</v>
      </c>
      <c r="DK26" s="40"/>
      <c r="DL26" s="40">
        <f t="shared" si="4"/>
        <v>0</v>
      </c>
      <c r="DM26" s="40">
        <f t="shared" si="5"/>
        <v>0</v>
      </c>
      <c r="DN26" s="40">
        <f t="shared" si="5"/>
        <v>0</v>
      </c>
      <c r="DO26" s="40">
        <f t="shared" si="6"/>
        <v>0</v>
      </c>
      <c r="DP26" s="40">
        <f t="shared" si="7"/>
        <v>0</v>
      </c>
      <c r="DQ26" s="72" t="e">
        <f t="shared" si="8"/>
        <v>#DIV/0!</v>
      </c>
      <c r="DR26" s="72" t="e">
        <f t="shared" si="9"/>
        <v>#DIV/0!</v>
      </c>
      <c r="DS26" s="72" t="e">
        <f t="shared" si="10"/>
        <v>#DIV/0!</v>
      </c>
      <c r="DT26" s="72" t="e">
        <f t="shared" si="11"/>
        <v>#DIV/0!</v>
      </c>
      <c r="DU26" s="72" t="e">
        <f t="shared" si="12"/>
        <v>#DIV/0!</v>
      </c>
      <c r="DV26" s="72" t="e">
        <f t="shared" si="13"/>
        <v>#DIV/0!</v>
      </c>
      <c r="DW26" s="72" t="e">
        <f t="shared" si="14"/>
        <v>#DIV/0!</v>
      </c>
      <c r="DX26" s="72" t="e">
        <f t="shared" si="15"/>
        <v>#DIV/0!</v>
      </c>
      <c r="DY26" s="72" t="e">
        <f t="shared" si="16"/>
        <v>#DIV/0!</v>
      </c>
      <c r="DZ26" s="72" t="e">
        <f t="shared" si="17"/>
        <v>#DIV/0!</v>
      </c>
      <c r="EA26" s="72" t="e">
        <f t="shared" si="18"/>
        <v>#DIV/0!</v>
      </c>
      <c r="EB26" s="72" t="e">
        <f t="shared" si="19"/>
        <v>#DIV/0!</v>
      </c>
      <c r="EC26" s="72" t="e">
        <f t="shared" si="20"/>
        <v>#DIV/0!</v>
      </c>
      <c r="ED26" s="72" t="e">
        <f t="shared" si="21"/>
        <v>#DIV/0!</v>
      </c>
      <c r="EE26" s="72" t="e">
        <f t="shared" si="22"/>
        <v>#DIV/0!</v>
      </c>
      <c r="EF26" s="72" t="e">
        <f t="shared" si="23"/>
        <v>#DIV/0!</v>
      </c>
      <c r="EG26" s="72" t="e">
        <f t="shared" si="24"/>
        <v>#DIV/0!</v>
      </c>
      <c r="EH26" s="40" t="e">
        <f t="shared" si="25"/>
        <v>#DIV/0!</v>
      </c>
      <c r="EI26" s="69" t="e">
        <f t="shared" si="26"/>
        <v>#DIV/0!</v>
      </c>
      <c r="EJ26" s="40" t="e">
        <f t="shared" si="27"/>
        <v>#DIV/0!</v>
      </c>
      <c r="EK26" s="40" t="e">
        <f t="shared" si="28"/>
        <v>#DIV/0!</v>
      </c>
      <c r="EL26" s="40" t="e">
        <f t="shared" si="29"/>
        <v>#DIV/0!</v>
      </c>
      <c r="EM26" s="69" t="e">
        <f t="shared" si="30"/>
        <v>#DIV/0!</v>
      </c>
      <c r="EN26" s="40" t="e">
        <f t="shared" si="31"/>
        <v>#DIV/0!</v>
      </c>
      <c r="EO26" s="40" t="e">
        <f t="shared" si="32"/>
        <v>#DIV/0!</v>
      </c>
      <c r="EP26" s="40"/>
      <c r="EQ26" s="40"/>
      <c r="ER26" s="40"/>
      <c r="ES26" s="40"/>
    </row>
    <row r="27" spans="1:149" x14ac:dyDescent="0.25">
      <c r="A27" s="15" t="s">
        <v>197</v>
      </c>
      <c r="B27" s="15"/>
      <c r="C27" s="15"/>
      <c r="D27" s="15"/>
      <c r="E27" s="15"/>
      <c r="F27" s="15"/>
      <c r="G27" s="15"/>
      <c r="H27" s="15"/>
      <c r="I27" s="15"/>
      <c r="DG27" s="26" t="e">
        <f t="shared" si="0"/>
        <v>#DIV/0!</v>
      </c>
      <c r="DH27" s="25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5"/>
        <v>0</v>
      </c>
      <c r="DO27" s="40">
        <f t="shared" si="6"/>
        <v>0</v>
      </c>
      <c r="DP27" s="40">
        <f t="shared" si="7"/>
        <v>0</v>
      </c>
      <c r="DQ27" s="72" t="e">
        <f t="shared" si="8"/>
        <v>#DIV/0!</v>
      </c>
      <c r="DR27" s="72" t="e">
        <f t="shared" si="9"/>
        <v>#DIV/0!</v>
      </c>
      <c r="DS27" s="72" t="e">
        <f t="shared" si="10"/>
        <v>#DIV/0!</v>
      </c>
      <c r="DT27" s="72" t="e">
        <f t="shared" si="11"/>
        <v>#DIV/0!</v>
      </c>
      <c r="DU27" s="72" t="e">
        <f t="shared" si="12"/>
        <v>#DIV/0!</v>
      </c>
      <c r="DV27" s="72" t="e">
        <f t="shared" si="13"/>
        <v>#DIV/0!</v>
      </c>
      <c r="DW27" s="72" t="e">
        <f t="shared" si="14"/>
        <v>#DIV/0!</v>
      </c>
      <c r="DX27" s="72" t="e">
        <f t="shared" si="15"/>
        <v>#DIV/0!</v>
      </c>
      <c r="DY27" s="72" t="e">
        <f t="shared" si="16"/>
        <v>#DIV/0!</v>
      </c>
      <c r="DZ27" s="72" t="e">
        <f t="shared" si="17"/>
        <v>#DIV/0!</v>
      </c>
      <c r="EA27" s="72" t="e">
        <f t="shared" si="18"/>
        <v>#DIV/0!</v>
      </c>
      <c r="EB27" s="72" t="e">
        <f t="shared" si="19"/>
        <v>#DIV/0!</v>
      </c>
      <c r="EC27" s="72" t="e">
        <f t="shared" si="20"/>
        <v>#DIV/0!</v>
      </c>
      <c r="ED27" s="72" t="e">
        <f t="shared" si="21"/>
        <v>#DIV/0!</v>
      </c>
      <c r="EE27" s="72" t="e">
        <f t="shared" si="22"/>
        <v>#DIV/0!</v>
      </c>
      <c r="EF27" s="72" t="e">
        <f t="shared" si="23"/>
        <v>#DIV/0!</v>
      </c>
      <c r="EG27" s="72" t="e">
        <f t="shared" si="24"/>
        <v>#DIV/0!</v>
      </c>
      <c r="EH27" s="40" t="e">
        <f t="shared" si="25"/>
        <v>#DIV/0!</v>
      </c>
      <c r="EI27" s="69" t="e">
        <f t="shared" si="26"/>
        <v>#DIV/0!</v>
      </c>
      <c r="EJ27" s="40" t="e">
        <f t="shared" si="27"/>
        <v>#DIV/0!</v>
      </c>
      <c r="EK27" s="40" t="e">
        <f t="shared" si="28"/>
        <v>#DIV/0!</v>
      </c>
      <c r="EL27" s="40" t="e">
        <f t="shared" si="29"/>
        <v>#DIV/0!</v>
      </c>
      <c r="EM27" s="69" t="e">
        <f t="shared" si="30"/>
        <v>#DIV/0!</v>
      </c>
      <c r="EN27" s="40" t="e">
        <f t="shared" si="31"/>
        <v>#DIV/0!</v>
      </c>
      <c r="EO27" s="40" t="e">
        <f t="shared" si="32"/>
        <v>#DIV/0!</v>
      </c>
      <c r="EP27" s="40"/>
      <c r="EQ27" s="40"/>
      <c r="ER27" s="40"/>
      <c r="ES27" s="40"/>
    </row>
    <row r="28" spans="1:149" x14ac:dyDescent="0.25">
      <c r="A28" s="15" t="s">
        <v>198</v>
      </c>
      <c r="B28" s="15"/>
      <c r="C28" s="15"/>
      <c r="D28" s="15"/>
      <c r="E28" s="15"/>
      <c r="F28" s="15"/>
      <c r="G28" s="15"/>
      <c r="H28" s="15"/>
      <c r="I28" s="15"/>
      <c r="DG28" s="26" t="e">
        <f t="shared" si="0"/>
        <v>#DIV/0!</v>
      </c>
      <c r="DH28" s="25" t="e">
        <f t="shared" si="1"/>
        <v>#DIV/0!</v>
      </c>
      <c r="DI28" s="25" t="e">
        <f t="shared" si="2"/>
        <v>#DIV/0!</v>
      </c>
      <c r="DJ28" s="40">
        <f t="shared" si="3"/>
        <v>0</v>
      </c>
      <c r="DK28" s="40"/>
      <c r="DL28" s="40">
        <f t="shared" si="4"/>
        <v>0</v>
      </c>
      <c r="DM28" s="40">
        <f t="shared" si="5"/>
        <v>0</v>
      </c>
      <c r="DN28" s="40">
        <f t="shared" si="5"/>
        <v>0</v>
      </c>
      <c r="DO28" s="40">
        <f t="shared" si="6"/>
        <v>0</v>
      </c>
      <c r="DP28" s="40">
        <f t="shared" si="7"/>
        <v>0</v>
      </c>
      <c r="DQ28" s="72" t="e">
        <f t="shared" si="8"/>
        <v>#DIV/0!</v>
      </c>
      <c r="DR28" s="72" t="e">
        <f t="shared" si="9"/>
        <v>#DIV/0!</v>
      </c>
      <c r="DS28" s="72" t="e">
        <f t="shared" si="10"/>
        <v>#DIV/0!</v>
      </c>
      <c r="DT28" s="72" t="e">
        <f t="shared" si="11"/>
        <v>#DIV/0!</v>
      </c>
      <c r="DU28" s="72" t="e">
        <f t="shared" si="12"/>
        <v>#DIV/0!</v>
      </c>
      <c r="DV28" s="72" t="e">
        <f t="shared" si="13"/>
        <v>#DIV/0!</v>
      </c>
      <c r="DW28" s="72" t="e">
        <f t="shared" si="14"/>
        <v>#DIV/0!</v>
      </c>
      <c r="DX28" s="72" t="e">
        <f t="shared" si="15"/>
        <v>#DIV/0!</v>
      </c>
      <c r="DY28" s="72" t="e">
        <f t="shared" si="16"/>
        <v>#DIV/0!</v>
      </c>
      <c r="DZ28" s="72" t="e">
        <f t="shared" si="17"/>
        <v>#DIV/0!</v>
      </c>
      <c r="EA28" s="72" t="e">
        <f t="shared" si="18"/>
        <v>#DIV/0!</v>
      </c>
      <c r="EB28" s="72" t="e">
        <f t="shared" si="19"/>
        <v>#DIV/0!</v>
      </c>
      <c r="EC28" s="72" t="e">
        <f t="shared" si="20"/>
        <v>#DIV/0!</v>
      </c>
      <c r="ED28" s="72" t="e">
        <f t="shared" si="21"/>
        <v>#DIV/0!</v>
      </c>
      <c r="EE28" s="72" t="e">
        <f t="shared" si="22"/>
        <v>#DIV/0!</v>
      </c>
      <c r="EF28" s="72" t="e">
        <f t="shared" si="23"/>
        <v>#DIV/0!</v>
      </c>
      <c r="EG28" s="72" t="e">
        <f t="shared" si="24"/>
        <v>#DIV/0!</v>
      </c>
      <c r="EH28" s="40" t="e">
        <f t="shared" si="25"/>
        <v>#DIV/0!</v>
      </c>
      <c r="EI28" s="69" t="e">
        <f t="shared" si="26"/>
        <v>#DIV/0!</v>
      </c>
      <c r="EJ28" s="40" t="e">
        <f t="shared" si="27"/>
        <v>#DIV/0!</v>
      </c>
      <c r="EK28" s="40" t="e">
        <f t="shared" si="28"/>
        <v>#DIV/0!</v>
      </c>
      <c r="EL28" s="40" t="e">
        <f t="shared" si="29"/>
        <v>#DIV/0!</v>
      </c>
      <c r="EM28" s="69" t="e">
        <f t="shared" si="30"/>
        <v>#DIV/0!</v>
      </c>
      <c r="EN28" s="40" t="e">
        <f t="shared" si="31"/>
        <v>#DIV/0!</v>
      </c>
      <c r="EO28" s="40" t="e">
        <f t="shared" si="32"/>
        <v>#DIV/0!</v>
      </c>
      <c r="EP28" s="40"/>
      <c r="EQ28" s="40"/>
      <c r="ER28" s="40"/>
      <c r="ES28" s="40"/>
    </row>
    <row r="29" spans="1:149" x14ac:dyDescent="0.25">
      <c r="A29" s="15" t="s">
        <v>199</v>
      </c>
      <c r="B29" s="15"/>
      <c r="C29" s="15"/>
      <c r="D29" s="15"/>
      <c r="E29" s="15"/>
      <c r="F29" s="15"/>
      <c r="G29" s="15"/>
      <c r="H29" s="15"/>
      <c r="I29" s="15"/>
      <c r="DG29" s="26" t="e">
        <f t="shared" si="0"/>
        <v>#DIV/0!</v>
      </c>
      <c r="DH29" s="25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5"/>
        <v>0</v>
      </c>
      <c r="DO29" s="40">
        <f t="shared" si="6"/>
        <v>0</v>
      </c>
      <c r="DP29" s="40">
        <f t="shared" si="7"/>
        <v>0</v>
      </c>
      <c r="DQ29" s="72" t="e">
        <f t="shared" si="8"/>
        <v>#DIV/0!</v>
      </c>
      <c r="DR29" s="72" t="e">
        <f t="shared" si="9"/>
        <v>#DIV/0!</v>
      </c>
      <c r="DS29" s="72" t="e">
        <f t="shared" si="10"/>
        <v>#DIV/0!</v>
      </c>
      <c r="DT29" s="72" t="e">
        <f t="shared" si="11"/>
        <v>#DIV/0!</v>
      </c>
      <c r="DU29" s="72" t="e">
        <f t="shared" si="12"/>
        <v>#DIV/0!</v>
      </c>
      <c r="DV29" s="72" t="e">
        <f t="shared" si="13"/>
        <v>#DIV/0!</v>
      </c>
      <c r="DW29" s="72" t="e">
        <f t="shared" si="14"/>
        <v>#DIV/0!</v>
      </c>
      <c r="DX29" s="72" t="e">
        <f t="shared" si="15"/>
        <v>#DIV/0!</v>
      </c>
      <c r="DY29" s="72" t="e">
        <f t="shared" si="16"/>
        <v>#DIV/0!</v>
      </c>
      <c r="DZ29" s="72" t="e">
        <f t="shared" si="17"/>
        <v>#DIV/0!</v>
      </c>
      <c r="EA29" s="72" t="e">
        <f t="shared" si="18"/>
        <v>#DIV/0!</v>
      </c>
      <c r="EB29" s="72" t="e">
        <f t="shared" si="19"/>
        <v>#DIV/0!</v>
      </c>
      <c r="EC29" s="72" t="e">
        <f t="shared" si="20"/>
        <v>#DIV/0!</v>
      </c>
      <c r="ED29" s="72" t="e">
        <f t="shared" si="21"/>
        <v>#DIV/0!</v>
      </c>
      <c r="EE29" s="72" t="e">
        <f t="shared" si="22"/>
        <v>#DIV/0!</v>
      </c>
      <c r="EF29" s="72" t="e">
        <f t="shared" si="23"/>
        <v>#DIV/0!</v>
      </c>
      <c r="EG29" s="72" t="e">
        <f t="shared" si="24"/>
        <v>#DIV/0!</v>
      </c>
      <c r="EH29" s="40" t="e">
        <f t="shared" si="25"/>
        <v>#DIV/0!</v>
      </c>
      <c r="EI29" s="69" t="e">
        <f t="shared" si="26"/>
        <v>#DIV/0!</v>
      </c>
      <c r="EJ29" s="40" t="e">
        <f t="shared" si="27"/>
        <v>#DIV/0!</v>
      </c>
      <c r="EK29" s="40" t="e">
        <f t="shared" si="28"/>
        <v>#DIV/0!</v>
      </c>
      <c r="EL29" s="40" t="e">
        <f t="shared" si="29"/>
        <v>#DIV/0!</v>
      </c>
      <c r="EM29" s="69" t="e">
        <f t="shared" si="30"/>
        <v>#DIV/0!</v>
      </c>
      <c r="EN29" s="40" t="e">
        <f t="shared" si="31"/>
        <v>#DIV/0!</v>
      </c>
      <c r="EO29" s="40" t="e">
        <f t="shared" si="32"/>
        <v>#DIV/0!</v>
      </c>
      <c r="EP29" s="40"/>
      <c r="EQ29" s="40"/>
      <c r="ER29" s="40"/>
      <c r="ES29" s="40"/>
    </row>
    <row r="30" spans="1:149" x14ac:dyDescent="0.25">
      <c r="A30" s="15" t="s">
        <v>200</v>
      </c>
      <c r="B30" s="15">
        <v>3.7135571700000001</v>
      </c>
      <c r="C30" s="15"/>
      <c r="D30" s="15">
        <v>34.645086929999998</v>
      </c>
      <c r="E30" s="15">
        <v>0.78723880999999996</v>
      </c>
      <c r="F30" s="15">
        <v>0.72425972000000005</v>
      </c>
      <c r="G30" s="15">
        <v>1.8806104800000001</v>
      </c>
      <c r="H30" s="15">
        <v>1.5617565799999999</v>
      </c>
      <c r="I30" s="15"/>
      <c r="J30" s="17" t="s">
        <v>200</v>
      </c>
      <c r="K30" s="17">
        <v>0</v>
      </c>
      <c r="L30" s="17">
        <v>1.73463348295794E-2</v>
      </c>
      <c r="M30" s="17">
        <v>1.5758690880487999E-3</v>
      </c>
      <c r="N30" s="17">
        <v>8.3526690768392208E-3</v>
      </c>
      <c r="O30" s="17">
        <v>8.3526690768392208E-3</v>
      </c>
      <c r="P30" s="17">
        <v>2.4806658828188201E-2</v>
      </c>
      <c r="Q30" s="17">
        <v>0</v>
      </c>
      <c r="R30" s="5">
        <v>3.18891723297894E-6</v>
      </c>
      <c r="S30" s="5">
        <v>1.5569576194491699E-5</v>
      </c>
      <c r="T30" s="17">
        <v>4.0421111569602201E-3</v>
      </c>
      <c r="U30" s="5">
        <v>3.0273987148448402E-6</v>
      </c>
      <c r="V30" s="17">
        <v>8.6392328765021501E-4</v>
      </c>
      <c r="W30" s="17">
        <v>1.0597500631073E-4</v>
      </c>
      <c r="X30" s="5">
        <v>6.4954193466602807E-5</v>
      </c>
      <c r="Y30" s="17">
        <v>3.6660541391314798E-2</v>
      </c>
      <c r="Z30" s="5">
        <v>1.04873907857823E-9</v>
      </c>
      <c r="AA30" s="5">
        <v>4.1949316842760801E-9</v>
      </c>
      <c r="AB30" s="17">
        <v>3.71356555586787</v>
      </c>
      <c r="AC30" s="17">
        <v>6.2979185392174605E-2</v>
      </c>
      <c r="AD30" s="17">
        <v>0.336078692218235</v>
      </c>
      <c r="AE30" s="17">
        <v>9.9463154262912107E-2</v>
      </c>
      <c r="AF30" s="17">
        <v>9.0648203177962593E-3</v>
      </c>
      <c r="AG30" s="17">
        <v>0.241508415262598</v>
      </c>
      <c r="AH30" s="17">
        <v>3.8143128027910402E-2</v>
      </c>
      <c r="AI30" s="17">
        <v>0.15285218568127701</v>
      </c>
      <c r="AJ30" s="17">
        <v>1.1576509448327501E-3</v>
      </c>
      <c r="AK30" s="17">
        <v>2.6675151763296299E-2</v>
      </c>
      <c r="AL30" s="17">
        <v>3.7449157029828501E-4</v>
      </c>
      <c r="AM30" s="17">
        <v>0</v>
      </c>
      <c r="AN30" s="17">
        <v>0</v>
      </c>
      <c r="AO30" s="17">
        <v>3.6442903546855303E-2</v>
      </c>
      <c r="AP30" s="17">
        <v>3.6442903546855303E-2</v>
      </c>
      <c r="AQ30" s="17">
        <v>0</v>
      </c>
      <c r="AR30" s="17">
        <v>0</v>
      </c>
      <c r="AS30" s="17">
        <v>4.3572180265381297E-3</v>
      </c>
      <c r="AT30" s="5">
        <v>8.7792554326548596E-9</v>
      </c>
      <c r="AU30" s="5">
        <v>1.6953175779019701E-8</v>
      </c>
      <c r="AV30" s="17">
        <v>0.27716153238865199</v>
      </c>
      <c r="AW30" s="17">
        <v>5.3961486227682301E-3</v>
      </c>
      <c r="AX30" s="17">
        <v>8.4375262661367796E-4</v>
      </c>
      <c r="AY30" s="17">
        <v>0</v>
      </c>
      <c r="AZ30" s="17">
        <v>0.46598592705776498</v>
      </c>
      <c r="BA30" s="17">
        <v>2.2934477882526698E-3</v>
      </c>
      <c r="BB30" s="5">
        <v>1.0863833639224601E-5</v>
      </c>
      <c r="BC30" s="5">
        <v>7.9668986039231206E-5</v>
      </c>
      <c r="BD30" s="5">
        <v>7.69586288353532E-7</v>
      </c>
      <c r="BE30" s="5">
        <v>1.56255058670502E-6</v>
      </c>
      <c r="BF30" s="17">
        <v>0</v>
      </c>
      <c r="BG30" s="17">
        <v>0</v>
      </c>
      <c r="BH30" s="17">
        <v>2.6690382253585401E-2</v>
      </c>
      <c r="BI30" s="17">
        <v>1.3939834325964301E-2</v>
      </c>
      <c r="BJ30" s="17">
        <v>2.5376002799869902E-4</v>
      </c>
      <c r="BK30" s="17">
        <v>2.4380738879059899E-4</v>
      </c>
      <c r="BL30" s="17">
        <v>1.5814921256414001</v>
      </c>
      <c r="BM30" s="17">
        <v>31.180526727183501</v>
      </c>
      <c r="BN30" s="17">
        <v>3.1873387450189301</v>
      </c>
      <c r="BO30" s="17">
        <v>34.6450270045911</v>
      </c>
      <c r="BP30" s="17">
        <v>0</v>
      </c>
      <c r="BQ30" s="17">
        <v>3.0501524534797101E-2</v>
      </c>
      <c r="BR30" s="17">
        <v>0</v>
      </c>
      <c r="BS30" s="17">
        <v>2.4608879942569599E-3</v>
      </c>
      <c r="BT30" s="5">
        <v>6.2666188488566197E-6</v>
      </c>
      <c r="BU30" s="5">
        <v>2.0930087726759099E-5</v>
      </c>
      <c r="BV30" s="5">
        <v>1.74067321245391E-5</v>
      </c>
      <c r="BW30" s="17">
        <v>5.7135362537960805E-4</v>
      </c>
      <c r="BX30" s="17">
        <v>4.3567010477466001E-4</v>
      </c>
      <c r="BY30" s="17">
        <v>0.25535988017989703</v>
      </c>
      <c r="BZ30" s="17">
        <v>4.2298890854676804E-3</v>
      </c>
      <c r="CA30" s="17">
        <v>2.7230237492903799E-3</v>
      </c>
      <c r="CB30" s="17">
        <v>0.33607896889829503</v>
      </c>
      <c r="CC30" s="17">
        <v>2.4942125806753802E-3</v>
      </c>
      <c r="CD30" s="17">
        <v>0</v>
      </c>
      <c r="CE30" s="5">
        <v>4.5410828221365996E-9</v>
      </c>
      <c r="CF30" s="17">
        <v>1.9008563854120101E-3</v>
      </c>
      <c r="CG30" s="17">
        <v>0.78723824956188604</v>
      </c>
      <c r="CH30" s="17">
        <v>0.72425906416971197</v>
      </c>
      <c r="CI30" s="17">
        <v>6.2979185392174605E-2</v>
      </c>
      <c r="CJ30" s="17">
        <v>9.6083391921162698E-4</v>
      </c>
      <c r="CK30" s="17">
        <v>0</v>
      </c>
      <c r="CL30" s="17">
        <v>9.2958749317945E-3</v>
      </c>
      <c r="CM30" s="17">
        <v>2.2286676367003402E-3</v>
      </c>
      <c r="CN30" s="17">
        <v>6.0377384656933299E-2</v>
      </c>
      <c r="CO30" s="17">
        <v>1.2597960834890299E-2</v>
      </c>
      <c r="CP30" s="17">
        <v>9.0647137243230393E-3</v>
      </c>
      <c r="CQ30" s="17">
        <v>0.24150865788124801</v>
      </c>
      <c r="CR30" s="17">
        <v>5.7508802691825904E-4</v>
      </c>
      <c r="CS30" s="17">
        <v>2.1516519893957598E-3</v>
      </c>
      <c r="CT30" s="17">
        <v>3.8143273753424002E-2</v>
      </c>
      <c r="CU30" s="5">
        <v>6.7424037875405798E-5</v>
      </c>
      <c r="CV30" s="17">
        <v>1.8806185163996301</v>
      </c>
      <c r="CW30" s="17">
        <v>0.387400457775194</v>
      </c>
      <c r="CX30" s="17">
        <v>0</v>
      </c>
      <c r="CY30" s="17">
        <v>0</v>
      </c>
      <c r="CZ30" s="17">
        <v>3.2372672817281997E-2</v>
      </c>
      <c r="DA30" s="17">
        <v>1.73530244061284E-3</v>
      </c>
      <c r="DB30" s="17">
        <v>0</v>
      </c>
      <c r="DC30" s="17">
        <v>1.5617551348401899</v>
      </c>
      <c r="DD30" s="17">
        <v>1.64999671448712E-3</v>
      </c>
      <c r="DE30" s="17">
        <v>4.9736938727640997E-2</v>
      </c>
      <c r="DG30" s="26">
        <f t="shared" si="0"/>
        <v>1.012637698676899</v>
      </c>
      <c r="DH30" s="25">
        <f t="shared" si="1"/>
        <v>8.0000379954076242E-3</v>
      </c>
      <c r="DI30" s="25">
        <f t="shared" si="2"/>
        <v>1.9247027777201348E-2</v>
      </c>
      <c r="DJ30" s="40">
        <f t="shared" si="3"/>
        <v>2.2581765907987112E-6</v>
      </c>
      <c r="DK30" s="40"/>
      <c r="DL30" s="40">
        <f t="shared" si="4"/>
        <v>-1.7296942859253867E-6</v>
      </c>
      <c r="DM30" s="40">
        <f t="shared" si="5"/>
        <v>-7.1190356318537816E-7</v>
      </c>
      <c r="DN30" s="40">
        <f t="shared" si="5"/>
        <v>-9.0551810347341484E-7</v>
      </c>
      <c r="DO30" s="40">
        <f t="shared" si="6"/>
        <v>4.2732930159917079E-6</v>
      </c>
      <c r="DP30" s="40">
        <f t="shared" si="7"/>
        <v>-9.253425460470257E-7</v>
      </c>
      <c r="DQ30" s="72">
        <f t="shared" si="8"/>
        <v>1.1939236658678181E-3</v>
      </c>
      <c r="DR30" s="72">
        <f t="shared" si="9"/>
        <v>1.5101978752505922E-5</v>
      </c>
      <c r="DS30" s="72">
        <f t="shared" si="10"/>
        <v>9.7598418762083667E-4</v>
      </c>
      <c r="DT30" s="72">
        <f t="shared" si="11"/>
        <v>1.3175589052633662E-4</v>
      </c>
      <c r="DU30" s="72">
        <f t="shared" si="12"/>
        <v>-1.3785362271355954E-6</v>
      </c>
      <c r="DV30" s="72">
        <f t="shared" si="13"/>
        <v>-1.1551350311931767E-5</v>
      </c>
      <c r="DW30" s="72">
        <f t="shared" si="14"/>
        <v>2.3756793770149342E-5</v>
      </c>
      <c r="DX30" s="72">
        <f t="shared" si="15"/>
        <v>6.7011264914881143E-6</v>
      </c>
      <c r="DY30" s="72">
        <f t="shared" si="16"/>
        <v>-8.6923502195205652E-6</v>
      </c>
      <c r="DZ30" s="72">
        <f t="shared" si="17"/>
        <v>8.6822895488142325E-4</v>
      </c>
      <c r="EA30" s="72">
        <f t="shared" si="18"/>
        <v>-1.80845301899562E-5</v>
      </c>
      <c r="EB30" s="72">
        <f t="shared" si="19"/>
        <v>-1.7006275735523819E-5</v>
      </c>
      <c r="EC30" s="72">
        <f t="shared" si="20"/>
        <v>4.8232160385404E-6</v>
      </c>
      <c r="ED30" s="72">
        <f t="shared" si="21"/>
        <v>9.7286969093407819E-6</v>
      </c>
      <c r="EE30" s="72">
        <f t="shared" si="22"/>
        <v>-2.3548148465086298E-4</v>
      </c>
      <c r="EF30" s="72">
        <f t="shared" si="23"/>
        <v>2.8934950784871596E-6</v>
      </c>
      <c r="EG30" s="72">
        <f t="shared" si="24"/>
        <v>1.1024704332604201E-5</v>
      </c>
      <c r="EH30" s="40">
        <f t="shared" si="25"/>
        <v>1.4633556367640735E-6</v>
      </c>
      <c r="EI30" s="69">
        <f t="shared" si="26"/>
        <v>-7.5689927523406848E-5</v>
      </c>
      <c r="EJ30" s="40">
        <f t="shared" si="27"/>
        <v>2.8379711720582021E-4</v>
      </c>
      <c r="EK30" s="40">
        <f t="shared" si="28"/>
        <v>7.0400825962906538E-7</v>
      </c>
      <c r="EL30" s="40">
        <f t="shared" si="29"/>
        <v>2.6954868897961129E-5</v>
      </c>
      <c r="EM30" s="69">
        <f t="shared" si="30"/>
        <v>2.6736356945247176E-5</v>
      </c>
      <c r="EN30" s="40">
        <f t="shared" si="31"/>
        <v>-1.0849069644445856E-6</v>
      </c>
      <c r="EO30" s="40">
        <f t="shared" si="32"/>
        <v>-1.1792469054717057E-6</v>
      </c>
      <c r="EP30" s="40"/>
      <c r="EQ30" s="40"/>
      <c r="ER30" s="40"/>
      <c r="ES30" s="40"/>
    </row>
    <row r="31" spans="1:149" x14ac:dyDescent="0.25">
      <c r="A31" s="15" t="s">
        <v>201</v>
      </c>
      <c r="B31" s="15">
        <v>431.85629896</v>
      </c>
      <c r="C31" s="15"/>
      <c r="D31" s="15">
        <v>3427.6869163000001</v>
      </c>
      <c r="E31" s="15">
        <v>78.536649319999995</v>
      </c>
      <c r="F31" s="15">
        <v>72.253717280000004</v>
      </c>
      <c r="G31" s="15">
        <v>176.72615289000001</v>
      </c>
      <c r="H31" s="15">
        <v>209.21611104999999</v>
      </c>
      <c r="I31" s="15"/>
      <c r="J31" s="17" t="s">
        <v>201</v>
      </c>
      <c r="K31" s="17">
        <v>0</v>
      </c>
      <c r="L31" s="17">
        <v>2.32374388350053</v>
      </c>
      <c r="M31" s="17">
        <v>0.21110339400966799</v>
      </c>
      <c r="N31" s="17">
        <v>1.1189434951711801</v>
      </c>
      <c r="O31" s="17">
        <v>1.1189434951711801</v>
      </c>
      <c r="P31" s="17">
        <v>3.3231441645695199</v>
      </c>
      <c r="Q31" s="17">
        <v>0</v>
      </c>
      <c r="R31" s="17">
        <v>3.1813131590579602E-4</v>
      </c>
      <c r="S31" s="17">
        <v>1.55323580647828E-3</v>
      </c>
      <c r="T31" s="17">
        <v>0.54150053583481295</v>
      </c>
      <c r="U31" s="17">
        <v>3.0201938686439598E-4</v>
      </c>
      <c r="V31" s="17">
        <v>0.115734663520467</v>
      </c>
      <c r="W31" s="17">
        <v>1.05721596951007E-2</v>
      </c>
      <c r="X31" s="17">
        <v>6.4797063656255299E-3</v>
      </c>
      <c r="Y31" s="17">
        <v>4.9111253373484498</v>
      </c>
      <c r="Z31" s="5">
        <v>1.04623502516024E-7</v>
      </c>
      <c r="AA31" s="5">
        <v>4.1849387601205901E-7</v>
      </c>
      <c r="AB31" s="17">
        <v>431.856178198272</v>
      </c>
      <c r="AC31" s="17">
        <v>6.2829274139232902</v>
      </c>
      <c r="AD31" s="17">
        <v>33.527959624222099</v>
      </c>
      <c r="AE31" s="17">
        <v>9.9226729984512492</v>
      </c>
      <c r="AF31" s="17">
        <v>0.90432712875543497</v>
      </c>
      <c r="AG31" s="17">
        <v>24.093430256452599</v>
      </c>
      <c r="AH31" s="17">
        <v>3.8052405465257899</v>
      </c>
      <c r="AI31" s="17">
        <v>20.476390413781299</v>
      </c>
      <c r="AJ31" s="17">
        <v>0.15508456660830999</v>
      </c>
      <c r="AK31" s="17">
        <v>3.5734657712850701</v>
      </c>
      <c r="AL31" s="17">
        <v>5.0168211914752701E-2</v>
      </c>
      <c r="AM31" s="17">
        <v>0</v>
      </c>
      <c r="AN31" s="17">
        <v>0</v>
      </c>
      <c r="AO31" s="17">
        <v>4.8819622494429202</v>
      </c>
      <c r="AP31" s="17">
        <v>4.8819622494429202</v>
      </c>
      <c r="AQ31" s="17">
        <v>0</v>
      </c>
      <c r="AR31" s="17">
        <v>0</v>
      </c>
      <c r="AS31" s="17">
        <v>0.58371265935398997</v>
      </c>
      <c r="AT31" s="5">
        <v>8.7586352675447203E-7</v>
      </c>
      <c r="AU31" s="5">
        <v>1.69130778029733E-6</v>
      </c>
      <c r="AV31" s="17">
        <v>27.421488740576599</v>
      </c>
      <c r="AW31" s="17">
        <v>0.72287662123596597</v>
      </c>
      <c r="AX31" s="17">
        <v>0.113031395503571</v>
      </c>
      <c r="AY31" s="17">
        <v>0</v>
      </c>
      <c r="AZ31" s="17">
        <v>62.424289631648101</v>
      </c>
      <c r="BA31" s="17">
        <v>0.307234384478491</v>
      </c>
      <c r="BB31" s="17">
        <v>1.0838048972370499E-3</v>
      </c>
      <c r="BC31" s="17">
        <v>7.9479050453876501E-3</v>
      </c>
      <c r="BD31" s="5">
        <v>7.6776840931011794E-5</v>
      </c>
      <c r="BE31" s="17">
        <v>1.5587992560503E-4</v>
      </c>
      <c r="BF31" s="17">
        <v>0</v>
      </c>
      <c r="BG31" s="17">
        <v>0</v>
      </c>
      <c r="BH31" s="17">
        <v>3.5755192943343399</v>
      </c>
      <c r="BI31" s="17">
        <v>1.3906667783858799</v>
      </c>
      <c r="BJ31" s="17">
        <v>2.53155261275263E-2</v>
      </c>
      <c r="BK31" s="17">
        <v>2.4322773798067601E-2</v>
      </c>
      <c r="BL31" s="17">
        <v>211.859821895203</v>
      </c>
      <c r="BM31" s="17">
        <v>3084.9169356411298</v>
      </c>
      <c r="BN31" s="17">
        <v>315.34714405044099</v>
      </c>
      <c r="BO31" s="17">
        <v>3427.6855684321499</v>
      </c>
      <c r="BP31" s="17">
        <v>0</v>
      </c>
      <c r="BQ31" s="17">
        <v>4.0860426640988301</v>
      </c>
      <c r="BR31" s="17">
        <v>0</v>
      </c>
      <c r="BS31" s="17">
        <v>0.32374073717819402</v>
      </c>
      <c r="BT31" s="17">
        <v>6.2517276573003202E-4</v>
      </c>
      <c r="BU31" s="17">
        <v>2.0880401313513701E-3</v>
      </c>
      <c r="BV31" s="17">
        <v>1.7364932501026801E-3</v>
      </c>
      <c r="BW31" s="17">
        <v>6.8017829875714406E-2</v>
      </c>
      <c r="BX31" s="17">
        <v>4.3463446362098097E-2</v>
      </c>
      <c r="BY31" s="17">
        <v>34.208433124248003</v>
      </c>
      <c r="BZ31" s="17">
        <v>0.42198292565463402</v>
      </c>
      <c r="CA31" s="17">
        <v>0.27165486116944099</v>
      </c>
      <c r="CB31" s="17">
        <v>33.527987145620799</v>
      </c>
      <c r="CC31" s="17">
        <v>0.248828083985074</v>
      </c>
      <c r="CD31" s="17">
        <v>0</v>
      </c>
      <c r="CE31" s="5">
        <v>4.5302963539961498E-7</v>
      </c>
      <c r="CF31" s="17">
        <v>0.18963347415356199</v>
      </c>
      <c r="CG31" s="17">
        <v>78.536628507330093</v>
      </c>
      <c r="CH31" s="17">
        <v>72.253701093406804</v>
      </c>
      <c r="CI31" s="17">
        <v>6.2829274139232902</v>
      </c>
      <c r="CJ31" s="17">
        <v>9.5854850333724595E-2</v>
      </c>
      <c r="CK31" s="17">
        <v>0</v>
      </c>
      <c r="CL31" s="17">
        <v>0.92737620518416797</v>
      </c>
      <c r="CM31" s="17">
        <v>0.222337165297045</v>
      </c>
      <c r="CN31" s="17">
        <v>6.0233659793757601</v>
      </c>
      <c r="CO31" s="17">
        <v>1.2567961165583601</v>
      </c>
      <c r="CP31" s="17">
        <v>0.90431644570842695</v>
      </c>
      <c r="CQ31" s="17">
        <v>24.093459041209901</v>
      </c>
      <c r="CR31" s="17">
        <v>7.7039700017382098E-2</v>
      </c>
      <c r="CS31" s="17">
        <v>0.21465386398584599</v>
      </c>
      <c r="CT31" s="17">
        <v>3.8052653616406702</v>
      </c>
      <c r="CU31" s="17">
        <v>6.7261271673363203E-3</v>
      </c>
      <c r="CV31" s="17">
        <v>176.72616174209199</v>
      </c>
      <c r="CW31" s="17">
        <v>51.8970260384108</v>
      </c>
      <c r="CX31" s="17">
        <v>0</v>
      </c>
      <c r="CY31" s="17">
        <v>0</v>
      </c>
      <c r="CZ31" s="17">
        <v>4.3367275305073996</v>
      </c>
      <c r="DA31" s="17">
        <v>0.23246200063504099</v>
      </c>
      <c r="DB31" s="17">
        <v>0</v>
      </c>
      <c r="DC31" s="17">
        <v>209.216039812166</v>
      </c>
      <c r="DD31" s="17">
        <v>0.22103790690887901</v>
      </c>
      <c r="DE31" s="17">
        <v>6.6628624430112904</v>
      </c>
      <c r="DG31" s="26">
        <f t="shared" si="0"/>
        <v>1.0126366127827033</v>
      </c>
      <c r="DH31" s="25">
        <f t="shared" si="1"/>
        <v>8.0000012233092319E-3</v>
      </c>
      <c r="DI31" s="25">
        <f t="shared" si="2"/>
        <v>1.9246997141199446E-2</v>
      </c>
      <c r="DJ31" s="40">
        <f t="shared" si="3"/>
        <v>-2.7963405486875279E-7</v>
      </c>
      <c r="DK31" s="40"/>
      <c r="DL31" s="40">
        <f t="shared" si="4"/>
        <v>-3.9322956941897141E-7</v>
      </c>
      <c r="DM31" s="40">
        <f t="shared" si="5"/>
        <v>-2.6500582953785806E-7</v>
      </c>
      <c r="DN31" s="40">
        <f t="shared" si="5"/>
        <v>-2.2402436593388582E-7</v>
      </c>
      <c r="DO31" s="40">
        <f t="shared" si="6"/>
        <v>5.0089315223342832E-8</v>
      </c>
      <c r="DP31" s="40">
        <f t="shared" si="7"/>
        <v>-3.4049879636482465E-7</v>
      </c>
      <c r="DQ31" s="72">
        <f t="shared" si="8"/>
        <v>1.1958733658404576E-3</v>
      </c>
      <c r="DR31" s="72">
        <f t="shared" si="9"/>
        <v>-9.1383422795288454E-7</v>
      </c>
      <c r="DS31" s="72">
        <f t="shared" si="10"/>
        <v>9.6418528322973285E-4</v>
      </c>
      <c r="DT31" s="72">
        <f t="shared" si="11"/>
        <v>1.5156945538446868E-4</v>
      </c>
      <c r="DU31" s="72">
        <f t="shared" si="12"/>
        <v>-3.5881873913954351E-6</v>
      </c>
      <c r="DV31" s="72">
        <f t="shared" si="13"/>
        <v>2.811621325967753E-6</v>
      </c>
      <c r="DW31" s="72">
        <f t="shared" si="14"/>
        <v>-4.3381261271433639E-7</v>
      </c>
      <c r="DX31" s="72">
        <f t="shared" si="15"/>
        <v>1.1137318133376353E-6</v>
      </c>
      <c r="DY31" s="72">
        <f t="shared" si="16"/>
        <v>1.7643106339767225E-6</v>
      </c>
      <c r="DZ31" s="72">
        <f t="shared" si="17"/>
        <v>8.6687054023167694E-4</v>
      </c>
      <c r="EA31" s="72">
        <f t="shared" si="18"/>
        <v>-1.5713542834138091E-7</v>
      </c>
      <c r="EB31" s="72">
        <f t="shared" si="19"/>
        <v>-1.2460258008046913E-6</v>
      </c>
      <c r="EC31" s="72">
        <f t="shared" si="20"/>
        <v>-2.9828796147844436E-7</v>
      </c>
      <c r="ED31" s="72">
        <f t="shared" si="21"/>
        <v>-6.4895868873691645E-7</v>
      </c>
      <c r="EE31" s="72">
        <f t="shared" si="22"/>
        <v>-2.3019240411497339E-4</v>
      </c>
      <c r="EF31" s="72">
        <f t="shared" si="23"/>
        <v>1.4654862292529938E-7</v>
      </c>
      <c r="EG31" s="72">
        <f t="shared" si="24"/>
        <v>-1.0435100824340076E-6</v>
      </c>
      <c r="EH31" s="40">
        <f t="shared" si="25"/>
        <v>5.2518295999969711E-6</v>
      </c>
      <c r="EI31" s="69">
        <f t="shared" si="26"/>
        <v>-9.2362438294607172E-5</v>
      </c>
      <c r="EJ31" s="40">
        <f t="shared" si="27"/>
        <v>2.8520453850344561E-4</v>
      </c>
      <c r="EK31" s="40">
        <f t="shared" si="28"/>
        <v>4.4658984030976622E-6</v>
      </c>
      <c r="EL31" s="40">
        <f t="shared" si="29"/>
        <v>3.2254675801950937E-6</v>
      </c>
      <c r="EM31" s="69">
        <f t="shared" si="30"/>
        <v>2.5368255113050838E-6</v>
      </c>
      <c r="EN31" s="40">
        <f t="shared" si="31"/>
        <v>-8.9816689312227302E-7</v>
      </c>
      <c r="EO31" s="40">
        <f t="shared" si="32"/>
        <v>-9.7626832335601329E-7</v>
      </c>
      <c r="EP31" s="40"/>
      <c r="EQ31" s="40"/>
      <c r="ER31" s="40"/>
      <c r="ES31" s="40"/>
    </row>
    <row r="32" spans="1:149" x14ac:dyDescent="0.25">
      <c r="A32" s="15" t="s">
        <v>202</v>
      </c>
      <c r="B32" s="15"/>
      <c r="C32" s="15"/>
      <c r="D32" s="15"/>
      <c r="E32" s="15"/>
      <c r="F32" s="15"/>
      <c r="G32" s="15"/>
      <c r="H32" s="15"/>
      <c r="I32" s="15"/>
      <c r="DG32" s="26" t="e">
        <f t="shared" si="0"/>
        <v>#DIV/0!</v>
      </c>
      <c r="DH32" s="25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5"/>
        <v>0</v>
      </c>
      <c r="DO32" s="40">
        <f t="shared" si="6"/>
        <v>0</v>
      </c>
      <c r="DP32" s="40">
        <f t="shared" si="7"/>
        <v>0</v>
      </c>
      <c r="DQ32" s="72" t="e">
        <f t="shared" si="8"/>
        <v>#DIV/0!</v>
      </c>
      <c r="DR32" s="72" t="e">
        <f t="shared" si="9"/>
        <v>#DIV/0!</v>
      </c>
      <c r="DS32" s="72" t="e">
        <f t="shared" si="10"/>
        <v>#DIV/0!</v>
      </c>
      <c r="DT32" s="72" t="e">
        <f t="shared" si="11"/>
        <v>#DIV/0!</v>
      </c>
      <c r="DU32" s="72" t="e">
        <f t="shared" si="12"/>
        <v>#DIV/0!</v>
      </c>
      <c r="DV32" s="72" t="e">
        <f t="shared" si="13"/>
        <v>#DIV/0!</v>
      </c>
      <c r="DW32" s="72" t="e">
        <f t="shared" si="14"/>
        <v>#DIV/0!</v>
      </c>
      <c r="DX32" s="72" t="e">
        <f t="shared" si="15"/>
        <v>#DIV/0!</v>
      </c>
      <c r="DY32" s="72" t="e">
        <f t="shared" si="16"/>
        <v>#DIV/0!</v>
      </c>
      <c r="DZ32" s="72" t="e">
        <f t="shared" si="17"/>
        <v>#DIV/0!</v>
      </c>
      <c r="EA32" s="72" t="e">
        <f t="shared" si="18"/>
        <v>#DIV/0!</v>
      </c>
      <c r="EB32" s="72" t="e">
        <f t="shared" si="19"/>
        <v>#DIV/0!</v>
      </c>
      <c r="EC32" s="72" t="e">
        <f t="shared" si="20"/>
        <v>#DIV/0!</v>
      </c>
      <c r="ED32" s="72" t="e">
        <f t="shared" si="21"/>
        <v>#DIV/0!</v>
      </c>
      <c r="EE32" s="72" t="e">
        <f t="shared" si="22"/>
        <v>#DIV/0!</v>
      </c>
      <c r="EF32" s="72" t="e">
        <f t="shared" si="23"/>
        <v>#DIV/0!</v>
      </c>
      <c r="EG32" s="72" t="e">
        <f t="shared" si="24"/>
        <v>#DIV/0!</v>
      </c>
      <c r="EH32" s="40" t="e">
        <f t="shared" si="25"/>
        <v>#DIV/0!</v>
      </c>
      <c r="EI32" s="69" t="e">
        <f t="shared" si="26"/>
        <v>#DIV/0!</v>
      </c>
      <c r="EJ32" s="40" t="e">
        <f t="shared" si="27"/>
        <v>#DIV/0!</v>
      </c>
      <c r="EK32" s="40" t="e">
        <f t="shared" si="28"/>
        <v>#DIV/0!</v>
      </c>
      <c r="EL32" s="40" t="e">
        <f t="shared" si="29"/>
        <v>#DIV/0!</v>
      </c>
      <c r="EM32" s="69" t="e">
        <f t="shared" si="30"/>
        <v>#DIV/0!</v>
      </c>
      <c r="EN32" s="40" t="e">
        <f t="shared" si="31"/>
        <v>#DIV/0!</v>
      </c>
      <c r="EO32" s="40" t="e">
        <f t="shared" si="32"/>
        <v>#DIV/0!</v>
      </c>
      <c r="EP32" s="40"/>
      <c r="EQ32" s="40"/>
      <c r="ER32" s="40"/>
      <c r="ES32" s="40"/>
    </row>
    <row r="33" spans="1:149" x14ac:dyDescent="0.25">
      <c r="A33" s="15" t="s">
        <v>203</v>
      </c>
      <c r="B33" s="15">
        <v>308.78064818000001</v>
      </c>
      <c r="C33" s="15"/>
      <c r="D33" s="15">
        <v>2355.1687827999999</v>
      </c>
      <c r="E33" s="15">
        <v>44.846545849999998</v>
      </c>
      <c r="F33" s="15">
        <v>41.258822240000001</v>
      </c>
      <c r="G33" s="15">
        <v>90.456225520000004</v>
      </c>
      <c r="H33" s="15">
        <v>167.97607216</v>
      </c>
      <c r="I33" s="15"/>
      <c r="J33" s="17" t="s">
        <v>203</v>
      </c>
      <c r="K33" s="17">
        <v>0</v>
      </c>
      <c r="L33" s="17">
        <v>1.86569481345141</v>
      </c>
      <c r="M33" s="17">
        <v>0.16949147200856701</v>
      </c>
      <c r="N33" s="17">
        <v>0.89838027984763302</v>
      </c>
      <c r="O33" s="17">
        <v>0.89838027984763302</v>
      </c>
      <c r="P33" s="17">
        <v>2.6680966597843798</v>
      </c>
      <c r="Q33" s="17">
        <v>0</v>
      </c>
      <c r="R33" s="17">
        <v>1.8166182635294899E-4</v>
      </c>
      <c r="S33" s="17">
        <v>8.8694225709199303E-4</v>
      </c>
      <c r="T33" s="17">
        <v>0.43476152405483898</v>
      </c>
      <c r="U33" s="17">
        <v>1.7246216110339201E-4</v>
      </c>
      <c r="V33" s="17">
        <v>9.2921185588285896E-2</v>
      </c>
      <c r="W33" s="17">
        <v>6.0369963425321096E-3</v>
      </c>
      <c r="X33" s="17">
        <v>3.7000986843918199E-3</v>
      </c>
      <c r="Y33" s="17">
        <v>3.9430585402325402</v>
      </c>
      <c r="Z33" s="5">
        <v>5.9742944614383996E-8</v>
      </c>
      <c r="AA33" s="5">
        <v>2.3897184753936602E-7</v>
      </c>
      <c r="AB33" s="17">
        <v>308.7805320013</v>
      </c>
      <c r="AC33" s="17">
        <v>3.58772118906287</v>
      </c>
      <c r="AD33" s="17">
        <v>19.145367670871899</v>
      </c>
      <c r="AE33" s="17">
        <v>5.6661149658559102</v>
      </c>
      <c r="AF33" s="17">
        <v>0.51639508744081897</v>
      </c>
      <c r="AG33" s="17">
        <v>13.7579996608189</v>
      </c>
      <c r="AH33" s="17">
        <v>2.1728939999007899</v>
      </c>
      <c r="AI33" s="17">
        <v>16.440157187406498</v>
      </c>
      <c r="AJ33" s="17">
        <v>0.124514870534416</v>
      </c>
      <c r="AK33" s="17">
        <v>2.8690755295510799</v>
      </c>
      <c r="AL33" s="17">
        <v>4.0279213217654201E-2</v>
      </c>
      <c r="AM33" s="17">
        <v>0</v>
      </c>
      <c r="AN33" s="17">
        <v>0</v>
      </c>
      <c r="AO33" s="17">
        <v>3.9196426546585901</v>
      </c>
      <c r="AP33" s="17">
        <v>3.9196426546585901</v>
      </c>
      <c r="AQ33" s="17">
        <v>0</v>
      </c>
      <c r="AR33" s="17">
        <v>0</v>
      </c>
      <c r="AS33" s="17">
        <v>0.46865337070586399</v>
      </c>
      <c r="AT33" s="5">
        <v>5.0013853659104997E-7</v>
      </c>
      <c r="AU33" s="5">
        <v>9.657811431958639E-7</v>
      </c>
      <c r="AV33" s="17">
        <v>18.841351345403599</v>
      </c>
      <c r="AW33" s="17">
        <v>0.58038532079937299</v>
      </c>
      <c r="AX33" s="17">
        <v>9.07509230522167E-2</v>
      </c>
      <c r="AY33" s="17">
        <v>0</v>
      </c>
      <c r="AZ33" s="17">
        <v>50.119413687873198</v>
      </c>
      <c r="BA33" s="17">
        <v>0.24667329750141301</v>
      </c>
      <c r="BB33" s="17">
        <v>6.1888425690460002E-4</v>
      </c>
      <c r="BC33" s="17">
        <v>4.5384662466861703E-3</v>
      </c>
      <c r="BD33" s="5">
        <v>4.3841718557956703E-5</v>
      </c>
      <c r="BE33" s="5">
        <v>8.9011601856291698E-5</v>
      </c>
      <c r="BF33" s="17">
        <v>0</v>
      </c>
      <c r="BG33" s="17">
        <v>0</v>
      </c>
      <c r="BH33" s="17">
        <v>2.8707228997165899</v>
      </c>
      <c r="BI33" s="17">
        <v>0.79410826150123703</v>
      </c>
      <c r="BJ33" s="17">
        <v>1.4455835219938601E-2</v>
      </c>
      <c r="BK33" s="17">
        <v>1.38889419203359E-2</v>
      </c>
      <c r="BL33" s="17">
        <v>170.09866871806699</v>
      </c>
      <c r="BM33" s="17">
        <v>2119.6512072761302</v>
      </c>
      <c r="BN33" s="17">
        <v>216.67549628311701</v>
      </c>
      <c r="BO33" s="17">
        <v>2355.16805490465</v>
      </c>
      <c r="BP33" s="17">
        <v>0</v>
      </c>
      <c r="BQ33" s="17">
        <v>3.28061344560922</v>
      </c>
      <c r="BR33" s="17">
        <v>0</v>
      </c>
      <c r="BS33" s="17">
        <v>0.25592244642988998</v>
      </c>
      <c r="BT33" s="17">
        <v>3.5699167957627099E-4</v>
      </c>
      <c r="BU33" s="17">
        <v>1.19231978055192E-3</v>
      </c>
      <c r="BV33" s="17">
        <v>9.9158948204831399E-4</v>
      </c>
      <c r="BW33" s="17">
        <v>4.88478896497627E-2</v>
      </c>
      <c r="BX33" s="17">
        <v>2.4818781469049801E-2</v>
      </c>
      <c r="BY33" s="17">
        <v>27.465359063503001</v>
      </c>
      <c r="BZ33" s="17">
        <v>0.240963464783919</v>
      </c>
      <c r="CA33" s="17">
        <v>0.15512218185926699</v>
      </c>
      <c r="CB33" s="17">
        <v>19.145383423116499</v>
      </c>
      <c r="CC33" s="17">
        <v>0.142087630428192</v>
      </c>
      <c r="CD33" s="17">
        <v>0</v>
      </c>
      <c r="CE33" s="5">
        <v>2.5869418174903602E-7</v>
      </c>
      <c r="CF33" s="17">
        <v>0.108285700909957</v>
      </c>
      <c r="CG33" s="17">
        <v>44.846529246462403</v>
      </c>
      <c r="CH33" s="17">
        <v>41.258808057399499</v>
      </c>
      <c r="CI33" s="17">
        <v>3.58772118906287</v>
      </c>
      <c r="CJ33" s="17">
        <v>5.47357043932604E-2</v>
      </c>
      <c r="CK33" s="17">
        <v>0</v>
      </c>
      <c r="CL33" s="17">
        <v>0.52955729757436398</v>
      </c>
      <c r="CM33" s="17">
        <v>0.12696054771628701</v>
      </c>
      <c r="CN33" s="17">
        <v>3.4395022709811101</v>
      </c>
      <c r="CO33" s="17">
        <v>0.717664618242144</v>
      </c>
      <c r="CP33" s="17">
        <v>0.51638882565298105</v>
      </c>
      <c r="CQ33" s="17">
        <v>13.7580158396578</v>
      </c>
      <c r="CR33" s="17">
        <v>6.18539443903997E-2</v>
      </c>
      <c r="CS33" s="17">
        <v>0.122573162618429</v>
      </c>
      <c r="CT33" s="17">
        <v>2.1729078027083699</v>
      </c>
      <c r="CU33" s="17">
        <v>3.84080528778584E-3</v>
      </c>
      <c r="CV33" s="17">
        <v>90.456208019312498</v>
      </c>
      <c r="CW33" s="17">
        <v>41.667277832082398</v>
      </c>
      <c r="CX33" s="17">
        <v>0</v>
      </c>
      <c r="CY33" s="17">
        <v>0</v>
      </c>
      <c r="CZ33" s="17">
        <v>3.4818844850967601</v>
      </c>
      <c r="DA33" s="17">
        <v>0.186639988445986</v>
      </c>
      <c r="DB33" s="17">
        <v>0</v>
      </c>
      <c r="DC33" s="17">
        <v>167.976016334044</v>
      </c>
      <c r="DD33" s="17">
        <v>0.177467865501791</v>
      </c>
      <c r="DE33" s="17">
        <v>5.3494989711149801</v>
      </c>
      <c r="DG33" s="26">
        <f t="shared" si="0"/>
        <v>1.012636639624801</v>
      </c>
      <c r="DH33" s="25">
        <f t="shared" si="1"/>
        <v>8.0000029323454794E-3</v>
      </c>
      <c r="DI33" s="25">
        <f t="shared" si="2"/>
        <v>1.9246999583615428E-2</v>
      </c>
      <c r="DJ33" s="40">
        <f t="shared" si="3"/>
        <v>-3.7624993890075335E-7</v>
      </c>
      <c r="DK33" s="40"/>
      <c r="DL33" s="40">
        <f t="shared" si="4"/>
        <v>-3.0906292372694629E-7</v>
      </c>
      <c r="DM33" s="40">
        <f t="shared" si="5"/>
        <v>-3.7023002063540337E-7</v>
      </c>
      <c r="DN33" s="40">
        <f t="shared" si="5"/>
        <v>-3.4374710018408658E-7</v>
      </c>
      <c r="DO33" s="40">
        <f t="shared" si="6"/>
        <v>-1.9347134378849524E-7</v>
      </c>
      <c r="DP33" s="40">
        <f t="shared" si="7"/>
        <v>-3.323446921859763E-7</v>
      </c>
      <c r="DQ33" s="72">
        <f t="shared" si="8"/>
        <v>1.1953064558261727E-3</v>
      </c>
      <c r="DR33" s="72">
        <f t="shared" si="9"/>
        <v>-1.4127459677880798E-7</v>
      </c>
      <c r="DS33" s="72">
        <f t="shared" si="10"/>
        <v>9.6707790200705184E-4</v>
      </c>
      <c r="DT33" s="72">
        <f t="shared" si="11"/>
        <v>1.5136574146831799E-4</v>
      </c>
      <c r="DU33" s="72">
        <f t="shared" si="12"/>
        <v>1.9913014181635986E-6</v>
      </c>
      <c r="DV33" s="72">
        <f t="shared" si="13"/>
        <v>4.8316887594213754E-7</v>
      </c>
      <c r="DW33" s="72">
        <f t="shared" si="14"/>
        <v>1.676619666780487E-6</v>
      </c>
      <c r="DX33" s="72">
        <f t="shared" si="15"/>
        <v>3.4207267261863154E-6</v>
      </c>
      <c r="DY33" s="72">
        <f t="shared" si="16"/>
        <v>1.8939059588710457E-6</v>
      </c>
      <c r="DZ33" s="72">
        <f t="shared" si="17"/>
        <v>8.6631293678461879E-4</v>
      </c>
      <c r="EA33" s="72">
        <f t="shared" si="18"/>
        <v>6.0841140279902104E-7</v>
      </c>
      <c r="EB33" s="72">
        <f t="shared" si="19"/>
        <v>-2.5021557856791726E-6</v>
      </c>
      <c r="EC33" s="72">
        <f t="shared" si="20"/>
        <v>-9.7643958410929608E-8</v>
      </c>
      <c r="ED33" s="72">
        <f t="shared" si="21"/>
        <v>-3.1260464442585952E-7</v>
      </c>
      <c r="EE33" s="72">
        <f t="shared" si="22"/>
        <v>-2.305434895621029E-4</v>
      </c>
      <c r="EF33" s="72">
        <f t="shared" si="23"/>
        <v>-8.4654532722178833E-7</v>
      </c>
      <c r="EG33" s="72">
        <f t="shared" si="24"/>
        <v>-5.9145681384782054E-8</v>
      </c>
      <c r="EH33" s="40">
        <f t="shared" si="25"/>
        <v>6.7857526872802149E-6</v>
      </c>
      <c r="EI33" s="69">
        <f t="shared" si="26"/>
        <v>-9.2064753162662667E-5</v>
      </c>
      <c r="EJ33" s="40">
        <f t="shared" si="27"/>
        <v>2.885770346291628E-4</v>
      </c>
      <c r="EK33" s="40">
        <f t="shared" si="28"/>
        <v>-1.6857660920377028E-6</v>
      </c>
      <c r="EL33" s="40">
        <f t="shared" si="29"/>
        <v>8.3666807511133364E-6</v>
      </c>
      <c r="EM33" s="69">
        <f t="shared" si="30"/>
        <v>8.8263146884610506E-7</v>
      </c>
      <c r="EN33" s="40">
        <f t="shared" si="31"/>
        <v>-8.1773354200441022E-7</v>
      </c>
      <c r="EO33" s="40">
        <f t="shared" si="32"/>
        <v>-8.8884078104906352E-7</v>
      </c>
      <c r="EP33" s="40"/>
      <c r="EQ33" s="40"/>
      <c r="ER33" s="40"/>
      <c r="ES33" s="40"/>
    </row>
    <row r="34" spans="1:149" x14ac:dyDescent="0.25">
      <c r="A34" s="15" t="s">
        <v>204</v>
      </c>
      <c r="B34" s="15">
        <v>53.26145563</v>
      </c>
      <c r="C34" s="15"/>
      <c r="D34" s="15">
        <v>394.46719767000002</v>
      </c>
      <c r="E34" s="15">
        <v>8.8622045699999994</v>
      </c>
      <c r="F34" s="15">
        <v>8.1532281999999991</v>
      </c>
      <c r="G34" s="15">
        <v>19.330475159999999</v>
      </c>
      <c r="H34" s="15">
        <v>26.634680289999999</v>
      </c>
      <c r="I34" s="15"/>
      <c r="J34" s="17" t="s">
        <v>204</v>
      </c>
      <c r="K34" s="17">
        <v>0</v>
      </c>
      <c r="L34" s="17">
        <v>0.29582888605448698</v>
      </c>
      <c r="M34" s="17">
        <v>2.6874909039017601E-2</v>
      </c>
      <c r="N34" s="17">
        <v>0.142449407662777</v>
      </c>
      <c r="O34" s="17">
        <v>0.142449407662777</v>
      </c>
      <c r="P34" s="17">
        <v>0.423059815269763</v>
      </c>
      <c r="Q34" s="17">
        <v>0</v>
      </c>
      <c r="R34" s="5">
        <v>3.5898708752900398E-5</v>
      </c>
      <c r="S34" s="17">
        <v>1.7527037373854201E-4</v>
      </c>
      <c r="T34" s="17">
        <v>6.8936809420380801E-2</v>
      </c>
      <c r="U34" s="5">
        <v>3.4080928736965397E-5</v>
      </c>
      <c r="V34" s="17">
        <v>1.47337685647037E-2</v>
      </c>
      <c r="W34" s="17">
        <v>1.1929784884009301E-3</v>
      </c>
      <c r="X34" s="17">
        <v>7.3117982991341304E-4</v>
      </c>
      <c r="Y34" s="17">
        <v>0.625220259200714</v>
      </c>
      <c r="Z34" s="5">
        <v>1.18059750767484E-8</v>
      </c>
      <c r="AA34" s="5">
        <v>4.7223301972585503E-8</v>
      </c>
      <c r="AB34" s="17">
        <v>53.261433352182799</v>
      </c>
      <c r="AC34" s="17">
        <v>0.70897694670877498</v>
      </c>
      <c r="AD34" s="17">
        <v>3.7833482035086501</v>
      </c>
      <c r="AE34" s="17">
        <v>1.11969034430683</v>
      </c>
      <c r="AF34" s="17">
        <v>0.102045747008603</v>
      </c>
      <c r="AG34" s="17">
        <v>2.7187417660124402</v>
      </c>
      <c r="AH34" s="17">
        <v>0.42938952110098799</v>
      </c>
      <c r="AI34" s="17">
        <v>2.6067892152419798</v>
      </c>
      <c r="AJ34" s="17">
        <v>1.9743409410231599E-2</v>
      </c>
      <c r="AK34" s="17">
        <v>0.45492686933719101</v>
      </c>
      <c r="AL34" s="17">
        <v>6.3867680507498402E-3</v>
      </c>
      <c r="AM34" s="17">
        <v>0</v>
      </c>
      <c r="AN34" s="17">
        <v>0</v>
      </c>
      <c r="AO34" s="17">
        <v>0.62150832774016296</v>
      </c>
      <c r="AP34" s="17">
        <v>0.62150832774016296</v>
      </c>
      <c r="AQ34" s="17">
        <v>0</v>
      </c>
      <c r="AR34" s="17">
        <v>0</v>
      </c>
      <c r="AS34" s="17">
        <v>7.4310710386001705E-2</v>
      </c>
      <c r="AT34" s="5">
        <v>9.8833392231606497E-8</v>
      </c>
      <c r="AU34" s="5">
        <v>1.90851029745917E-7</v>
      </c>
      <c r="AV34" s="17">
        <v>3.15573864625186</v>
      </c>
      <c r="AW34" s="17">
        <v>9.2027303957329498E-2</v>
      </c>
      <c r="AX34" s="17">
        <v>1.43896309559242E-2</v>
      </c>
      <c r="AY34" s="17">
        <v>0</v>
      </c>
      <c r="AZ34" s="17">
        <v>7.9470436362897798</v>
      </c>
      <c r="BA34" s="17">
        <v>3.9113121525708602E-2</v>
      </c>
      <c r="BB34" s="17">
        <v>1.2229689534108199E-4</v>
      </c>
      <c r="BC34" s="17">
        <v>8.9685494028230199E-4</v>
      </c>
      <c r="BD34" s="5">
        <v>8.6636383427856501E-6</v>
      </c>
      <c r="BE34" s="5">
        <v>1.7589725800140001E-5</v>
      </c>
      <c r="BF34" s="17">
        <v>0</v>
      </c>
      <c r="BG34" s="17">
        <v>0</v>
      </c>
      <c r="BH34" s="17">
        <v>0.45518850773385899</v>
      </c>
      <c r="BI34" s="17">
        <v>0.15692526877097801</v>
      </c>
      <c r="BJ34" s="17">
        <v>2.8566475415709E-3</v>
      </c>
      <c r="BK34" s="17">
        <v>2.7446219569327102E-3</v>
      </c>
      <c r="BL34" s="17">
        <v>26.971243491680301</v>
      </c>
      <c r="BM34" s="17">
        <v>355.020357697713</v>
      </c>
      <c r="BN34" s="17">
        <v>36.291003845522098</v>
      </c>
      <c r="BO34" s="17">
        <v>394.46710018948698</v>
      </c>
      <c r="BP34" s="17">
        <v>0</v>
      </c>
      <c r="BQ34" s="17">
        <v>0.52018203659176399</v>
      </c>
      <c r="BR34" s="17">
        <v>0</v>
      </c>
      <c r="BS34" s="17">
        <v>4.0964923203205501E-2</v>
      </c>
      <c r="BT34" s="5">
        <v>7.0545662950776303E-5</v>
      </c>
      <c r="BU34" s="17">
        <v>2.35617846071088E-4</v>
      </c>
      <c r="BV34" s="17">
        <v>1.95945122902164E-4</v>
      </c>
      <c r="BW34" s="17">
        <v>8.2996928908656998E-3</v>
      </c>
      <c r="BX34" s="17">
        <v>4.9044900764452599E-3</v>
      </c>
      <c r="BY34" s="17">
        <v>4.3549750227781496</v>
      </c>
      <c r="BZ34" s="17">
        <v>4.76172479703698E-2</v>
      </c>
      <c r="CA34" s="17">
        <v>3.0653966280306599E-2</v>
      </c>
      <c r="CB34" s="17">
        <v>3.7833517220853499</v>
      </c>
      <c r="CC34" s="17">
        <v>2.8078200036376198E-2</v>
      </c>
      <c r="CD34" s="17">
        <v>0</v>
      </c>
      <c r="CE34" s="5">
        <v>5.1120442026708999E-8</v>
      </c>
      <c r="CF34" s="17">
        <v>2.1398531280830201E-2</v>
      </c>
      <c r="CG34" s="17">
        <v>8.8622012576409404</v>
      </c>
      <c r="CH34" s="17">
        <v>8.1532243109321705</v>
      </c>
      <c r="CI34" s="17">
        <v>0.70897694670877498</v>
      </c>
      <c r="CJ34" s="17">
        <v>1.08164314886158E-2</v>
      </c>
      <c r="CK34" s="17">
        <v>0</v>
      </c>
      <c r="CL34" s="17">
        <v>0.104646708995408</v>
      </c>
      <c r="CM34" s="17">
        <v>2.5088891571178901E-2</v>
      </c>
      <c r="CN34" s="17">
        <v>0.67968688459354998</v>
      </c>
      <c r="CO34" s="17">
        <v>0.14181887652463299</v>
      </c>
      <c r="CP34" s="17">
        <v>0.10204458197611201</v>
      </c>
      <c r="CQ34" s="17">
        <v>2.7187447213082199</v>
      </c>
      <c r="CR34" s="17">
        <v>9.8077118851832793E-3</v>
      </c>
      <c r="CS34" s="17">
        <v>2.42218947623693E-2</v>
      </c>
      <c r="CT34" s="17">
        <v>0.42939217458401502</v>
      </c>
      <c r="CU34" s="17">
        <v>7.5898739838070497E-4</v>
      </c>
      <c r="CV34" s="17">
        <v>19.330476301967</v>
      </c>
      <c r="CW34" s="17">
        <v>6.60685797514979</v>
      </c>
      <c r="CX34" s="17">
        <v>0</v>
      </c>
      <c r="CY34" s="17">
        <v>0</v>
      </c>
      <c r="CZ34" s="17">
        <v>0.552095698996103</v>
      </c>
      <c r="DA34" s="17">
        <v>2.9594174994951102E-2</v>
      </c>
      <c r="DB34" s="17">
        <v>0</v>
      </c>
      <c r="DC34" s="17">
        <v>26.6346732154962</v>
      </c>
      <c r="DD34" s="17">
        <v>2.8139582474545899E-2</v>
      </c>
      <c r="DE34" s="17">
        <v>0.84822940457971596</v>
      </c>
      <c r="DG34" s="26">
        <f t="shared" si="0"/>
        <v>1.0126365461089375</v>
      </c>
      <c r="DH34" s="25">
        <f t="shared" si="1"/>
        <v>8.0000046765267962E-3</v>
      </c>
      <c r="DI34" s="25">
        <f t="shared" si="2"/>
        <v>1.9247019680369435E-2</v>
      </c>
      <c r="DJ34" s="40">
        <f t="shared" si="3"/>
        <v>-4.1827278166063655E-7</v>
      </c>
      <c r="DK34" s="40"/>
      <c r="DL34" s="40">
        <f t="shared" si="4"/>
        <v>-2.4711944012032207E-7</v>
      </c>
      <c r="DM34" s="40">
        <f t="shared" si="5"/>
        <v>-3.7376242365818206E-7</v>
      </c>
      <c r="DN34" s="40">
        <f t="shared" si="5"/>
        <v>-4.7699729889398545E-7</v>
      </c>
      <c r="DO34" s="40">
        <f t="shared" si="6"/>
        <v>5.9075992261412456E-8</v>
      </c>
      <c r="DP34" s="40">
        <f t="shared" si="7"/>
        <v>-2.6561249174942801E-7</v>
      </c>
      <c r="DQ34" s="72">
        <f t="shared" si="8"/>
        <v>1.1960952318007252E-3</v>
      </c>
      <c r="DR34" s="72">
        <f t="shared" si="9"/>
        <v>-2.3143551767155826E-6</v>
      </c>
      <c r="DS34" s="72">
        <f t="shared" si="10"/>
        <v>9.6889890287526592E-4</v>
      </c>
      <c r="DT34" s="72">
        <f t="shared" si="11"/>
        <v>1.5132301751973859E-4</v>
      </c>
      <c r="DU34" s="72">
        <f t="shared" si="12"/>
        <v>1.323682355523889E-5</v>
      </c>
      <c r="DV34" s="72">
        <f t="shared" si="13"/>
        <v>-1.8053269648378304E-6</v>
      </c>
      <c r="DW34" s="72">
        <f t="shared" si="14"/>
        <v>-1.361146876048385E-6</v>
      </c>
      <c r="DX34" s="72">
        <f t="shared" si="15"/>
        <v>-1.1343818253726679E-6</v>
      </c>
      <c r="DY34" s="72">
        <f t="shared" si="16"/>
        <v>2.0551489676628514E-6</v>
      </c>
      <c r="DZ34" s="72">
        <f t="shared" si="17"/>
        <v>8.6719286776920461E-4</v>
      </c>
      <c r="EA34" s="72">
        <f t="shared" si="18"/>
        <v>-3.7525172453903608E-7</v>
      </c>
      <c r="EB34" s="72">
        <f t="shared" si="19"/>
        <v>2.5764682267881802E-7</v>
      </c>
      <c r="EC34" s="72">
        <f t="shared" si="20"/>
        <v>-1.1806304759557834E-6</v>
      </c>
      <c r="ED34" s="72">
        <f t="shared" si="21"/>
        <v>-6.9089291975546579E-7</v>
      </c>
      <c r="EE34" s="72">
        <f t="shared" si="22"/>
        <v>-2.3072806483583384E-4</v>
      </c>
      <c r="EF34" s="72">
        <f t="shared" si="23"/>
        <v>7.8498216563985779E-7</v>
      </c>
      <c r="EG34" s="72">
        <f t="shared" si="24"/>
        <v>3.2642951954917804E-6</v>
      </c>
      <c r="EH34" s="40">
        <f t="shared" si="25"/>
        <v>1.7847622240195182E-6</v>
      </c>
      <c r="EI34" s="69">
        <f t="shared" si="26"/>
        <v>-8.6677579298232766E-5</v>
      </c>
      <c r="EJ34" s="40">
        <f t="shared" si="27"/>
        <v>2.8745195354166819E-4</v>
      </c>
      <c r="EK34" s="40">
        <f t="shared" si="28"/>
        <v>4.5752226906333382E-6</v>
      </c>
      <c r="EL34" s="40">
        <f t="shared" si="29"/>
        <v>-1.5042798448486926E-5</v>
      </c>
      <c r="EM34" s="69">
        <f t="shared" si="30"/>
        <v>9.5682733909238713E-6</v>
      </c>
      <c r="EN34" s="40">
        <f t="shared" si="31"/>
        <v>-9.8496912884970737E-7</v>
      </c>
      <c r="EO34" s="40">
        <f t="shared" si="32"/>
        <v>-1.0706187300715206E-6</v>
      </c>
      <c r="EP34" s="40"/>
      <c r="EQ34" s="40"/>
      <c r="ER34" s="40"/>
      <c r="ES34" s="40"/>
    </row>
    <row r="35" spans="1:149" x14ac:dyDescent="0.25">
      <c r="A35" s="15" t="s">
        <v>205</v>
      </c>
      <c r="B35" s="15"/>
      <c r="C35" s="15"/>
      <c r="D35" s="15"/>
      <c r="E35" s="15"/>
      <c r="F35" s="15"/>
      <c r="G35" s="15"/>
      <c r="H35" s="15"/>
      <c r="I35" s="15"/>
      <c r="DG35" s="26" t="e">
        <f t="shared" si="0"/>
        <v>#DIV/0!</v>
      </c>
      <c r="DH35" s="25" t="e">
        <f t="shared" si="1"/>
        <v>#DIV/0!</v>
      </c>
      <c r="DI35" s="25" t="e">
        <f t="shared" si="2"/>
        <v>#DIV/0!</v>
      </c>
      <c r="DJ35" s="40">
        <f t="shared" si="3"/>
        <v>0</v>
      </c>
      <c r="DK35" s="40"/>
      <c r="DL35" s="40">
        <f t="shared" si="4"/>
        <v>0</v>
      </c>
      <c r="DM35" s="40">
        <f t="shared" si="5"/>
        <v>0</v>
      </c>
      <c r="DN35" s="40">
        <f t="shared" si="5"/>
        <v>0</v>
      </c>
      <c r="DO35" s="40">
        <f t="shared" si="6"/>
        <v>0</v>
      </c>
      <c r="DP35" s="40">
        <f t="shared" si="7"/>
        <v>0</v>
      </c>
      <c r="DQ35" s="72" t="e">
        <f t="shared" si="8"/>
        <v>#DIV/0!</v>
      </c>
      <c r="DR35" s="72" t="e">
        <f t="shared" si="9"/>
        <v>#DIV/0!</v>
      </c>
      <c r="DS35" s="72" t="e">
        <f t="shared" si="10"/>
        <v>#DIV/0!</v>
      </c>
      <c r="DT35" s="72" t="e">
        <f t="shared" si="11"/>
        <v>#DIV/0!</v>
      </c>
      <c r="DU35" s="72" t="e">
        <f t="shared" si="12"/>
        <v>#DIV/0!</v>
      </c>
      <c r="DV35" s="72" t="e">
        <f t="shared" si="13"/>
        <v>#DIV/0!</v>
      </c>
      <c r="DW35" s="72" t="e">
        <f t="shared" si="14"/>
        <v>#DIV/0!</v>
      </c>
      <c r="DX35" s="72" t="e">
        <f t="shared" si="15"/>
        <v>#DIV/0!</v>
      </c>
      <c r="DY35" s="72" t="e">
        <f t="shared" si="16"/>
        <v>#DIV/0!</v>
      </c>
      <c r="DZ35" s="72" t="e">
        <f t="shared" si="17"/>
        <v>#DIV/0!</v>
      </c>
      <c r="EA35" s="72" t="e">
        <f t="shared" si="18"/>
        <v>#DIV/0!</v>
      </c>
      <c r="EB35" s="72" t="e">
        <f t="shared" si="19"/>
        <v>#DIV/0!</v>
      </c>
      <c r="EC35" s="72" t="e">
        <f t="shared" si="20"/>
        <v>#DIV/0!</v>
      </c>
      <c r="ED35" s="72" t="e">
        <f t="shared" si="21"/>
        <v>#DIV/0!</v>
      </c>
      <c r="EE35" s="72" t="e">
        <f t="shared" si="22"/>
        <v>#DIV/0!</v>
      </c>
      <c r="EF35" s="72" t="e">
        <f t="shared" si="23"/>
        <v>#DIV/0!</v>
      </c>
      <c r="EG35" s="72" t="e">
        <f t="shared" si="24"/>
        <v>#DIV/0!</v>
      </c>
      <c r="EH35" s="40" t="e">
        <f t="shared" si="25"/>
        <v>#DIV/0!</v>
      </c>
      <c r="EI35" s="69" t="e">
        <f t="shared" si="26"/>
        <v>#DIV/0!</v>
      </c>
      <c r="EJ35" s="40" t="e">
        <f t="shared" si="27"/>
        <v>#DIV/0!</v>
      </c>
      <c r="EK35" s="40" t="e">
        <f t="shared" si="28"/>
        <v>#DIV/0!</v>
      </c>
      <c r="EL35" s="40" t="e">
        <f t="shared" si="29"/>
        <v>#DIV/0!</v>
      </c>
      <c r="EM35" s="69" t="e">
        <f t="shared" si="30"/>
        <v>#DIV/0!</v>
      </c>
      <c r="EN35" s="40" t="e">
        <f t="shared" si="31"/>
        <v>#DIV/0!</v>
      </c>
      <c r="EO35" s="40" t="e">
        <f t="shared" si="32"/>
        <v>#DIV/0!</v>
      </c>
      <c r="EP35" s="40"/>
      <c r="EQ35" s="40"/>
      <c r="ER35" s="40"/>
      <c r="ES35" s="40"/>
    </row>
    <row r="36" spans="1:149" x14ac:dyDescent="0.25">
      <c r="A36" s="15" t="s">
        <v>206</v>
      </c>
      <c r="B36" s="15">
        <v>49.205284140000003</v>
      </c>
      <c r="C36" s="15"/>
      <c r="D36" s="15">
        <v>453.47870537</v>
      </c>
      <c r="E36" s="15">
        <v>7.7365735200000003</v>
      </c>
      <c r="F36" s="15">
        <v>7.1176475799999999</v>
      </c>
      <c r="G36" s="15">
        <v>16.349565330000001</v>
      </c>
      <c r="H36" s="15">
        <v>23.074990970000002</v>
      </c>
      <c r="I36" s="15"/>
      <c r="J36" s="17" t="s">
        <v>206</v>
      </c>
      <c r="K36" s="17">
        <v>0</v>
      </c>
      <c r="L36" s="17">
        <v>0.25629179398623703</v>
      </c>
      <c r="M36" s="17">
        <v>2.3283169477841099E-2</v>
      </c>
      <c r="N36" s="17">
        <v>0.123411164032262</v>
      </c>
      <c r="O36" s="17">
        <v>0.123411164032262</v>
      </c>
      <c r="P36" s="17">
        <v>0.36651821748061297</v>
      </c>
      <c r="Q36" s="17">
        <v>0</v>
      </c>
      <c r="R36" s="5">
        <v>3.1338950070823402E-5</v>
      </c>
      <c r="S36" s="17">
        <v>1.53008469948246E-4</v>
      </c>
      <c r="T36" s="17">
        <v>5.9723408071205297E-2</v>
      </c>
      <c r="U36" s="5">
        <v>2.9752022171101298E-5</v>
      </c>
      <c r="V36" s="17">
        <v>1.2764696543675E-2</v>
      </c>
      <c r="W36" s="17">
        <v>1.0414535987698201E-3</v>
      </c>
      <c r="X36" s="17">
        <v>6.38310853023363E-4</v>
      </c>
      <c r="Y36" s="17">
        <v>0.54166087872331803</v>
      </c>
      <c r="Z36" s="5">
        <v>1.03064080612003E-8</v>
      </c>
      <c r="AA36" s="5">
        <v>4.1225284214355297E-8</v>
      </c>
      <c r="AB36" s="17">
        <v>49.205245899788899</v>
      </c>
      <c r="AC36" s="17">
        <v>0.61892531644592796</v>
      </c>
      <c r="AD36" s="17">
        <v>3.30280830977143</v>
      </c>
      <c r="AE36" s="17">
        <v>0.97747331448381503</v>
      </c>
      <c r="AF36" s="17">
        <v>8.9084497506021307E-2</v>
      </c>
      <c r="AG36" s="17">
        <v>2.3734213511025799</v>
      </c>
      <c r="AH36" s="17">
        <v>0.37485065967801501</v>
      </c>
      <c r="AI36" s="17">
        <v>2.2583963836412901</v>
      </c>
      <c r="AJ36" s="17">
        <v>1.71046779936493E-2</v>
      </c>
      <c r="AK36" s="17">
        <v>0.39412655552021297</v>
      </c>
      <c r="AL36" s="17">
        <v>5.5332069369684201E-3</v>
      </c>
      <c r="AM36" s="17">
        <v>0</v>
      </c>
      <c r="AN36" s="17">
        <v>0</v>
      </c>
      <c r="AO36" s="17">
        <v>0.53844442262216996</v>
      </c>
      <c r="AP36" s="17">
        <v>0.53844442262216996</v>
      </c>
      <c r="AQ36" s="17">
        <v>0</v>
      </c>
      <c r="AR36" s="17">
        <v>0</v>
      </c>
      <c r="AS36" s="17">
        <v>6.4379324231410906E-2</v>
      </c>
      <c r="AT36" s="5">
        <v>8.6280241047436799E-8</v>
      </c>
      <c r="AU36" s="5">
        <v>1.6660900676668099E-7</v>
      </c>
      <c r="AV36" s="17">
        <v>3.6278310844800101</v>
      </c>
      <c r="AW36" s="17">
        <v>7.9728042062557195E-2</v>
      </c>
      <c r="AX36" s="17">
        <v>1.2466436546473499E-2</v>
      </c>
      <c r="AY36" s="17">
        <v>0</v>
      </c>
      <c r="AZ36" s="17">
        <v>6.8849354112646504</v>
      </c>
      <c r="BA36" s="17">
        <v>3.38856651575455E-2</v>
      </c>
      <c r="BB36" s="17">
        <v>1.06764526155084E-4</v>
      </c>
      <c r="BC36" s="17">
        <v>7.8294044092439799E-4</v>
      </c>
      <c r="BD36" s="5">
        <v>7.56317656266362E-6</v>
      </c>
      <c r="BE36" s="5">
        <v>1.5355623344742202E-5</v>
      </c>
      <c r="BF36" s="17">
        <v>0</v>
      </c>
      <c r="BG36" s="17">
        <v>0</v>
      </c>
      <c r="BH36" s="17">
        <v>0.39435309040365302</v>
      </c>
      <c r="BI36" s="17">
        <v>0.13699326209207599</v>
      </c>
      <c r="BJ36" s="17">
        <v>2.4938088130866298E-3</v>
      </c>
      <c r="BK36" s="17">
        <v>2.3960104466012899E-3</v>
      </c>
      <c r="BL36" s="17">
        <v>23.3665769252137</v>
      </c>
      <c r="BM36" s="17">
        <v>408.13068374741601</v>
      </c>
      <c r="BN36" s="17">
        <v>41.720003663839201</v>
      </c>
      <c r="BO36" s="17">
        <v>453.47851849573499</v>
      </c>
      <c r="BP36" s="17">
        <v>0</v>
      </c>
      <c r="BQ36" s="17">
        <v>0.45066014838478302</v>
      </c>
      <c r="BR36" s="17">
        <v>0</v>
      </c>
      <c r="BS36" s="17">
        <v>3.5503059102795997E-2</v>
      </c>
      <c r="BT36" s="5">
        <v>6.1585373376411604E-5</v>
      </c>
      <c r="BU36" s="17">
        <v>2.0569194455904801E-4</v>
      </c>
      <c r="BV36" s="17">
        <v>1.71060505143272E-4</v>
      </c>
      <c r="BW36" s="17">
        <v>7.2089705305092098E-3</v>
      </c>
      <c r="BX36" s="17">
        <v>4.2815457971637503E-3</v>
      </c>
      <c r="BY36" s="17">
        <v>3.77293630402652</v>
      </c>
      <c r="BZ36" s="17">
        <v>4.1569150801655602E-2</v>
      </c>
      <c r="CA36" s="17">
        <v>2.6760477488053699E-2</v>
      </c>
      <c r="CB36" s="17">
        <v>3.3028127366523901</v>
      </c>
      <c r="CC36" s="17">
        <v>2.45118511317978E-2</v>
      </c>
      <c r="CD36" s="17">
        <v>0</v>
      </c>
      <c r="CE36" s="5">
        <v>4.4627534990106703E-8</v>
      </c>
      <c r="CF36" s="17">
        <v>1.8680598252837001E-2</v>
      </c>
      <c r="CG36" s="17">
        <v>7.7365712187242899</v>
      </c>
      <c r="CH36" s="17">
        <v>7.11764590227836</v>
      </c>
      <c r="CI36" s="17">
        <v>0.61892531644592796</v>
      </c>
      <c r="CJ36" s="17">
        <v>9.4425688420774097E-3</v>
      </c>
      <c r="CK36" s="17">
        <v>0</v>
      </c>
      <c r="CL36" s="17">
        <v>9.1354990228012994E-2</v>
      </c>
      <c r="CM36" s="17">
        <v>2.1902227434316E-2</v>
      </c>
      <c r="CN36" s="17">
        <v>0.593355907670431</v>
      </c>
      <c r="CO36" s="17">
        <v>0.123805973279981</v>
      </c>
      <c r="CP36" s="17">
        <v>8.9083420989103601E-2</v>
      </c>
      <c r="CQ36" s="17">
        <v>2.3734234612565199</v>
      </c>
      <c r="CR36" s="17">
        <v>8.4969276379079396E-3</v>
      </c>
      <c r="CS36" s="17">
        <v>2.1145350142473599E-2</v>
      </c>
      <c r="CT36" s="17">
        <v>0.37485305841697097</v>
      </c>
      <c r="CU36" s="17">
        <v>6.6258389457497595E-4</v>
      </c>
      <c r="CV36" s="17">
        <v>16.349568354855901</v>
      </c>
      <c r="CW36" s="17">
        <v>5.7238631243006504</v>
      </c>
      <c r="CX36" s="17">
        <v>0</v>
      </c>
      <c r="CY36" s="17">
        <v>0</v>
      </c>
      <c r="CZ36" s="17">
        <v>0.47830898325763699</v>
      </c>
      <c r="DA36" s="17">
        <v>2.5638965097886799E-2</v>
      </c>
      <c r="DB36" s="17">
        <v>0</v>
      </c>
      <c r="DC36" s="17">
        <v>23.0749842612036</v>
      </c>
      <c r="DD36" s="17">
        <v>2.4378811682963901E-2</v>
      </c>
      <c r="DE36" s="17">
        <v>0.73486516960542203</v>
      </c>
      <c r="DG36" s="26">
        <f t="shared" si="0"/>
        <v>1.0126367437875292</v>
      </c>
      <c r="DH36" s="25">
        <f t="shared" si="1"/>
        <v>8.0000064755308357E-3</v>
      </c>
      <c r="DI36" s="25">
        <f t="shared" si="2"/>
        <v>1.9246990363516736E-2</v>
      </c>
      <c r="DJ36" s="40">
        <f t="shared" si="3"/>
        <v>-7.7715659552989231E-7</v>
      </c>
      <c r="DK36" s="40"/>
      <c r="DL36" s="40">
        <f t="shared" si="4"/>
        <v>-4.1209049686085005E-7</v>
      </c>
      <c r="DM36" s="40">
        <f t="shared" si="5"/>
        <v>-2.9745412545847711E-7</v>
      </c>
      <c r="DN36" s="40">
        <f t="shared" si="5"/>
        <v>-2.3571294040336634E-7</v>
      </c>
      <c r="DO36" s="40">
        <f t="shared" si="6"/>
        <v>1.8501139565036613E-7</v>
      </c>
      <c r="DP36" s="40">
        <f t="shared" si="7"/>
        <v>-2.9073885275571616E-7</v>
      </c>
      <c r="DQ36" s="72">
        <f t="shared" si="8"/>
        <v>1.1955424926030612E-3</v>
      </c>
      <c r="DR36" s="72">
        <f t="shared" si="9"/>
        <v>1.1633438637045458E-7</v>
      </c>
      <c r="DS36" s="72">
        <f t="shared" si="10"/>
        <v>9.6830743868682532E-4</v>
      </c>
      <c r="DT36" s="72">
        <f t="shared" si="11"/>
        <v>1.4985483950609782E-4</v>
      </c>
      <c r="DU36" s="72">
        <f t="shared" si="12"/>
        <v>8.8162709999994084E-6</v>
      </c>
      <c r="DV36" s="72">
        <f t="shared" si="13"/>
        <v>4.2049807961066641E-6</v>
      </c>
      <c r="DW36" s="72">
        <f t="shared" si="14"/>
        <v>1.122508002057422E-8</v>
      </c>
      <c r="DX36" s="72">
        <f t="shared" si="15"/>
        <v>-1.2430575685192185E-6</v>
      </c>
      <c r="DY36" s="72">
        <f t="shared" si="16"/>
        <v>6.0337869108623319E-6</v>
      </c>
      <c r="DZ36" s="72">
        <f t="shared" si="17"/>
        <v>8.6693886564195367E-4</v>
      </c>
      <c r="EA36" s="72">
        <f t="shared" si="18"/>
        <v>1.8351057746275764E-6</v>
      </c>
      <c r="EB36" s="72">
        <f t="shared" si="19"/>
        <v>-2.7423957925800742E-6</v>
      </c>
      <c r="EC36" s="72">
        <f t="shared" si="20"/>
        <v>-8.6624743472195908E-7</v>
      </c>
      <c r="ED36" s="72">
        <f t="shared" si="21"/>
        <v>-8.6819175974647422E-7</v>
      </c>
      <c r="EE36" s="72">
        <f t="shared" si="22"/>
        <v>-2.3091438097960082E-4</v>
      </c>
      <c r="EF36" s="72">
        <f t="shared" si="23"/>
        <v>-7.1069597040385379E-7</v>
      </c>
      <c r="EG36" s="72">
        <f t="shared" si="24"/>
        <v>3.7544728365157863E-6</v>
      </c>
      <c r="EH36" s="40">
        <f t="shared" si="25"/>
        <v>3.725010954333842E-6</v>
      </c>
      <c r="EI36" s="69">
        <f t="shared" si="26"/>
        <v>-8.3374055867888337E-5</v>
      </c>
      <c r="EJ36" s="40">
        <f t="shared" si="27"/>
        <v>2.880786489828322E-4</v>
      </c>
      <c r="EK36" s="40">
        <f t="shared" si="28"/>
        <v>9.4447345466285985E-6</v>
      </c>
      <c r="EL36" s="40">
        <f t="shared" si="29"/>
        <v>4.0783667766376637E-6</v>
      </c>
      <c r="EM36" s="69">
        <f t="shared" si="30"/>
        <v>-2.1838956666728662E-6</v>
      </c>
      <c r="EN36" s="40">
        <f t="shared" si="31"/>
        <v>-1.0042868192682879E-6</v>
      </c>
      <c r="EO36" s="40">
        <f t="shared" si="32"/>
        <v>-1.0916160492097181E-6</v>
      </c>
      <c r="EP36" s="40"/>
      <c r="EQ36" s="40"/>
      <c r="ER36" s="40"/>
      <c r="ES36" s="40"/>
    </row>
    <row r="37" spans="1:149" x14ac:dyDescent="0.25">
      <c r="A37" s="15" t="s">
        <v>207</v>
      </c>
      <c r="B37" s="15"/>
      <c r="C37" s="15"/>
      <c r="D37" s="15"/>
      <c r="E37" s="15"/>
      <c r="F37" s="15"/>
      <c r="G37" s="15"/>
      <c r="H37" s="15"/>
      <c r="I37" s="15"/>
      <c r="DG37" s="26" t="e">
        <f t="shared" si="0"/>
        <v>#DIV/0!</v>
      </c>
      <c r="DH37" s="25" t="e">
        <f t="shared" si="1"/>
        <v>#DIV/0!</v>
      </c>
      <c r="DI37" s="25" t="e">
        <f t="shared" si="2"/>
        <v>#DIV/0!</v>
      </c>
      <c r="DJ37" s="40">
        <f t="shared" si="3"/>
        <v>0</v>
      </c>
      <c r="DK37" s="40"/>
      <c r="DL37" s="40">
        <f t="shared" si="4"/>
        <v>0</v>
      </c>
      <c r="DM37" s="40">
        <f t="shared" si="5"/>
        <v>0</v>
      </c>
      <c r="DN37" s="40">
        <f t="shared" si="5"/>
        <v>0</v>
      </c>
      <c r="DO37" s="40">
        <f t="shared" si="6"/>
        <v>0</v>
      </c>
      <c r="DP37" s="40">
        <f t="shared" si="7"/>
        <v>0</v>
      </c>
      <c r="DQ37" s="72" t="e">
        <f t="shared" si="8"/>
        <v>#DIV/0!</v>
      </c>
      <c r="DR37" s="72" t="e">
        <f t="shared" si="9"/>
        <v>#DIV/0!</v>
      </c>
      <c r="DS37" s="72" t="e">
        <f t="shared" si="10"/>
        <v>#DIV/0!</v>
      </c>
      <c r="DT37" s="72" t="e">
        <f t="shared" si="11"/>
        <v>#DIV/0!</v>
      </c>
      <c r="DU37" s="72" t="e">
        <f t="shared" si="12"/>
        <v>#DIV/0!</v>
      </c>
      <c r="DV37" s="72" t="e">
        <f t="shared" si="13"/>
        <v>#DIV/0!</v>
      </c>
      <c r="DW37" s="72" t="e">
        <f t="shared" si="14"/>
        <v>#DIV/0!</v>
      </c>
      <c r="DX37" s="72" t="e">
        <f t="shared" si="15"/>
        <v>#DIV/0!</v>
      </c>
      <c r="DY37" s="72" t="e">
        <f t="shared" si="16"/>
        <v>#DIV/0!</v>
      </c>
      <c r="DZ37" s="72" t="e">
        <f t="shared" si="17"/>
        <v>#DIV/0!</v>
      </c>
      <c r="EA37" s="72" t="e">
        <f t="shared" si="18"/>
        <v>#DIV/0!</v>
      </c>
      <c r="EB37" s="72" t="e">
        <f t="shared" si="19"/>
        <v>#DIV/0!</v>
      </c>
      <c r="EC37" s="72" t="e">
        <f t="shared" si="20"/>
        <v>#DIV/0!</v>
      </c>
      <c r="ED37" s="72" t="e">
        <f t="shared" si="21"/>
        <v>#DIV/0!</v>
      </c>
      <c r="EE37" s="72" t="e">
        <f t="shared" si="22"/>
        <v>#DIV/0!</v>
      </c>
      <c r="EF37" s="72" t="e">
        <f t="shared" si="23"/>
        <v>#DIV/0!</v>
      </c>
      <c r="EG37" s="72" t="e">
        <f t="shared" si="24"/>
        <v>#DIV/0!</v>
      </c>
      <c r="EH37" s="40" t="e">
        <f t="shared" si="25"/>
        <v>#DIV/0!</v>
      </c>
      <c r="EI37" s="69" t="e">
        <f t="shared" si="26"/>
        <v>#DIV/0!</v>
      </c>
      <c r="EJ37" s="40" t="e">
        <f t="shared" si="27"/>
        <v>#DIV/0!</v>
      </c>
      <c r="EK37" s="40" t="e">
        <f t="shared" si="28"/>
        <v>#DIV/0!</v>
      </c>
      <c r="EL37" s="40" t="e">
        <f t="shared" si="29"/>
        <v>#DIV/0!</v>
      </c>
      <c r="EM37" s="69" t="e">
        <f t="shared" si="30"/>
        <v>#DIV/0!</v>
      </c>
      <c r="EN37" s="40" t="e">
        <f t="shared" si="31"/>
        <v>#DIV/0!</v>
      </c>
      <c r="EO37" s="40" t="e">
        <f t="shared" si="32"/>
        <v>#DIV/0!</v>
      </c>
      <c r="EP37" s="40"/>
      <c r="EQ37" s="40"/>
      <c r="ER37" s="40"/>
      <c r="ES37" s="40"/>
    </row>
    <row r="38" spans="1:149" x14ac:dyDescent="0.25">
      <c r="A38" s="15" t="s">
        <v>208</v>
      </c>
      <c r="B38" s="15">
        <v>212.81944644999999</v>
      </c>
      <c r="C38" s="15"/>
      <c r="D38" s="15">
        <v>1952.2630299</v>
      </c>
      <c r="E38" s="15">
        <v>39.10450917</v>
      </c>
      <c r="F38" s="15">
        <v>35.97614849</v>
      </c>
      <c r="G38" s="15">
        <v>89.665074849999996</v>
      </c>
      <c r="H38" s="15">
        <v>91.200101430000004</v>
      </c>
      <c r="I38" s="15"/>
      <c r="J38" s="17" t="s">
        <v>208</v>
      </c>
      <c r="K38" s="17">
        <v>0</v>
      </c>
      <c r="L38" s="17">
        <v>1.01295162288912</v>
      </c>
      <c r="M38" s="17">
        <v>9.2022286776980905E-2</v>
      </c>
      <c r="N38" s="17">
        <v>0.48776290539612699</v>
      </c>
      <c r="O38" s="17">
        <v>0.48776290539612699</v>
      </c>
      <c r="P38" s="17">
        <v>1.4486030035698301</v>
      </c>
      <c r="Q38" s="17">
        <v>0</v>
      </c>
      <c r="R38" s="17">
        <v>1.58403084376395E-4</v>
      </c>
      <c r="S38" s="17">
        <v>7.7338145890860097E-4</v>
      </c>
      <c r="T38" s="17">
        <v>0.236047724984221</v>
      </c>
      <c r="U38" s="17">
        <v>1.5038044714102799E-4</v>
      </c>
      <c r="V38" s="17">
        <v>5.0450128392447301E-2</v>
      </c>
      <c r="W38" s="17">
        <v>5.2640321290585599E-3</v>
      </c>
      <c r="X38" s="17">
        <v>3.22634426495147E-3</v>
      </c>
      <c r="Y38" s="17">
        <v>2.1408254099441599</v>
      </c>
      <c r="Z38" s="5">
        <v>5.2093588088427299E-8</v>
      </c>
      <c r="AA38" s="5">
        <v>2.08373742621405E-7</v>
      </c>
      <c r="AB38" s="17">
        <v>212.819412638877</v>
      </c>
      <c r="AC38" s="17">
        <v>3.1283596684248498</v>
      </c>
      <c r="AD38" s="17">
        <v>16.694050704101102</v>
      </c>
      <c r="AE38" s="17">
        <v>4.9406378735318599</v>
      </c>
      <c r="AF38" s="17">
        <v>0.450277190650198</v>
      </c>
      <c r="AG38" s="17">
        <v>11.996460073744601</v>
      </c>
      <c r="AH38" s="17">
        <v>1.89468213087738</v>
      </c>
      <c r="AI38" s="17">
        <v>8.9259350073774293</v>
      </c>
      <c r="AJ38" s="17">
        <v>6.7603263644464895E-2</v>
      </c>
      <c r="AK38" s="17">
        <v>1.55772275599279</v>
      </c>
      <c r="AL38" s="17">
        <v>2.1868970824893998E-2</v>
      </c>
      <c r="AM38" s="17">
        <v>0</v>
      </c>
      <c r="AN38" s="17">
        <v>0</v>
      </c>
      <c r="AO38" s="17">
        <v>2.1281132861443202</v>
      </c>
      <c r="AP38" s="17">
        <v>2.1281132861443202</v>
      </c>
      <c r="AQ38" s="17">
        <v>0</v>
      </c>
      <c r="AR38" s="17">
        <v>0</v>
      </c>
      <c r="AS38" s="17">
        <v>0.25444924675399699</v>
      </c>
      <c r="AT38" s="5">
        <v>4.3610481127762201E-7</v>
      </c>
      <c r="AU38" s="5">
        <v>8.4213057135837698E-7</v>
      </c>
      <c r="AV38" s="17">
        <v>15.618103795146499</v>
      </c>
      <c r="AW38" s="17">
        <v>0.31511201080120299</v>
      </c>
      <c r="AX38" s="17">
        <v>4.9271889952119799E-2</v>
      </c>
      <c r="AY38" s="17">
        <v>0</v>
      </c>
      <c r="AZ38" s="17">
        <v>27.211595589005299</v>
      </c>
      <c r="BA38" s="17">
        <v>0.13392765517326599</v>
      </c>
      <c r="BB38" s="17">
        <v>5.3964149528486498E-4</v>
      </c>
      <c r="BC38" s="17">
        <v>3.9573664147885997E-3</v>
      </c>
      <c r="BD38" s="5">
        <v>3.8228165776550501E-5</v>
      </c>
      <c r="BE38" s="5">
        <v>7.7615030804080703E-5</v>
      </c>
      <c r="BF38" s="17">
        <v>0</v>
      </c>
      <c r="BG38" s="17">
        <v>0</v>
      </c>
      <c r="BH38" s="17">
        <v>1.5586162953787901</v>
      </c>
      <c r="BI38" s="17">
        <v>0.69243259845566196</v>
      </c>
      <c r="BJ38" s="17">
        <v>1.26049692179654E-2</v>
      </c>
      <c r="BK38" s="17">
        <v>1.21106401230179E-2</v>
      </c>
      <c r="BL38" s="17">
        <v>92.352541697669096</v>
      </c>
      <c r="BM38" s="17">
        <v>1757.03614069677</v>
      </c>
      <c r="BN38" s="17">
        <v>179.608201475774</v>
      </c>
      <c r="BO38" s="17">
        <v>1952.2624459676899</v>
      </c>
      <c r="BP38" s="17">
        <v>0</v>
      </c>
      <c r="BQ38" s="17">
        <v>1.7811600380363399</v>
      </c>
      <c r="BR38" s="17">
        <v>0</v>
      </c>
      <c r="BS38" s="17">
        <v>0.14219474141437499</v>
      </c>
      <c r="BT38" s="17">
        <v>3.1128362191173802E-4</v>
      </c>
      <c r="BU38" s="17">
        <v>1.0396587883618E-3</v>
      </c>
      <c r="BV38" s="17">
        <v>8.6462382273516398E-4</v>
      </c>
      <c r="BW38" s="17">
        <v>3.11906844844216E-2</v>
      </c>
      <c r="BX38" s="17">
        <v>2.1641062715984E-2</v>
      </c>
      <c r="BY38" s="17">
        <v>14.9119238406719</v>
      </c>
      <c r="BZ38" s="17">
        <v>0.21011134278013799</v>
      </c>
      <c r="CA38" s="17">
        <v>0.13526059866510101</v>
      </c>
      <c r="CB38" s="17">
        <v>16.6940643738597</v>
      </c>
      <c r="CC38" s="17">
        <v>0.12389511058935</v>
      </c>
      <c r="CD38" s="17">
        <v>0</v>
      </c>
      <c r="CE38" s="5">
        <v>2.25570165622226E-7</v>
      </c>
      <c r="CF38" s="17">
        <v>9.44211176882334E-2</v>
      </c>
      <c r="CG38" s="17">
        <v>39.1045055506385</v>
      </c>
      <c r="CH38" s="17">
        <v>35.976145882213601</v>
      </c>
      <c r="CI38" s="17">
        <v>3.1283596684248498</v>
      </c>
      <c r="CJ38" s="17">
        <v>4.7727487127763299E-2</v>
      </c>
      <c r="CK38" s="17">
        <v>0</v>
      </c>
      <c r="CL38" s="17">
        <v>0.46175369533226401</v>
      </c>
      <c r="CM38" s="17">
        <v>0.110704774593936</v>
      </c>
      <c r="CN38" s="17">
        <v>2.9991212800035201</v>
      </c>
      <c r="CO38" s="17">
        <v>0.62577666308415503</v>
      </c>
      <c r="CP38" s="17">
        <v>0.45027184212701898</v>
      </c>
      <c r="CQ38" s="17">
        <v>11.996473225417001</v>
      </c>
      <c r="CR38" s="17">
        <v>3.3582565709893299E-2</v>
      </c>
      <c r="CS38" s="17">
        <v>0.10687912487530001</v>
      </c>
      <c r="CT38" s="17">
        <v>1.8946951472963001</v>
      </c>
      <c r="CU38" s="17">
        <v>3.3490360576949501E-3</v>
      </c>
      <c r="CV38" s="17">
        <v>89.665010443514703</v>
      </c>
      <c r="CW38" s="17">
        <v>22.622617144150599</v>
      </c>
      <c r="CX38" s="17">
        <v>0</v>
      </c>
      <c r="CY38" s="17">
        <v>0</v>
      </c>
      <c r="CZ38" s="17">
        <v>1.89043496183093</v>
      </c>
      <c r="DA38" s="17">
        <v>0.10133333648717199</v>
      </c>
      <c r="DB38" s="17">
        <v>0</v>
      </c>
      <c r="DC38" s="17">
        <v>91.200080667118499</v>
      </c>
      <c r="DD38" s="17">
        <v>9.6353549563049395E-2</v>
      </c>
      <c r="DE38" s="17">
        <v>2.90443059797009</v>
      </c>
      <c r="DG38" s="26">
        <f t="shared" si="0"/>
        <v>1.0126366229297219</v>
      </c>
      <c r="DH38" s="25">
        <f t="shared" si="1"/>
        <v>8.0000021653876454E-3</v>
      </c>
      <c r="DI38" s="25">
        <f t="shared" si="2"/>
        <v>1.9246992179837604E-2</v>
      </c>
      <c r="DJ38" s="40">
        <f t="shared" si="3"/>
        <v>-1.5887233781211235E-7</v>
      </c>
      <c r="DK38" s="40"/>
      <c r="DL38" s="40">
        <f t="shared" si="4"/>
        <v>-2.9910534652412788E-7</v>
      </c>
      <c r="DM38" s="40">
        <f t="shared" si="5"/>
        <v>-9.2556116343255267E-8</v>
      </c>
      <c r="DN38" s="40">
        <f t="shared" si="5"/>
        <v>-7.2486536461558911E-8</v>
      </c>
      <c r="DO38" s="40">
        <f t="shared" si="6"/>
        <v>-7.1830069178254763E-7</v>
      </c>
      <c r="DP38" s="40">
        <f t="shared" si="7"/>
        <v>-2.2766292119424863E-7</v>
      </c>
      <c r="DQ38" s="72">
        <f t="shared" si="8"/>
        <v>1.1967211654673035E-3</v>
      </c>
      <c r="DR38" s="72">
        <f t="shared" si="9"/>
        <v>-6.5311786094193711E-6</v>
      </c>
      <c r="DS38" s="72">
        <f t="shared" si="10"/>
        <v>9.6872410493089992E-4</v>
      </c>
      <c r="DT38" s="72">
        <f t="shared" si="11"/>
        <v>1.5314261302098043E-4</v>
      </c>
      <c r="DU38" s="72">
        <f t="shared" si="12"/>
        <v>1.0463696762280204E-6</v>
      </c>
      <c r="DV38" s="72">
        <f t="shared" si="13"/>
        <v>-4.6444002914604716E-7</v>
      </c>
      <c r="DW38" s="72">
        <f t="shared" si="14"/>
        <v>7.0265575241627261E-7</v>
      </c>
      <c r="DX38" s="72">
        <f t="shared" si="15"/>
        <v>1.325410382167763E-7</v>
      </c>
      <c r="DY38" s="72">
        <f t="shared" si="16"/>
        <v>5.61601731684154E-7</v>
      </c>
      <c r="DZ38" s="72">
        <f t="shared" si="17"/>
        <v>8.6705720045286466E-4</v>
      </c>
      <c r="EA38" s="72">
        <f t="shared" si="18"/>
        <v>4.0153266391721655E-6</v>
      </c>
      <c r="EB38" s="72">
        <f t="shared" si="19"/>
        <v>1.762452845670085E-6</v>
      </c>
      <c r="EC38" s="72">
        <f t="shared" si="20"/>
        <v>-2.2960109777900234E-6</v>
      </c>
      <c r="ED38" s="72">
        <f t="shared" si="21"/>
        <v>5.9044501702437587E-8</v>
      </c>
      <c r="EE38" s="72">
        <f t="shared" si="22"/>
        <v>-2.3055775631632467E-4</v>
      </c>
      <c r="EF38" s="72">
        <f t="shared" si="23"/>
        <v>-1.1652948021136108E-7</v>
      </c>
      <c r="EG38" s="72">
        <f t="shared" si="24"/>
        <v>-7.5338379082368377E-7</v>
      </c>
      <c r="EH38" s="40">
        <f t="shared" si="25"/>
        <v>6.8948453090845673E-6</v>
      </c>
      <c r="EI38" s="69">
        <f t="shared" si="26"/>
        <v>-8.3881173840817615E-5</v>
      </c>
      <c r="EJ38" s="40">
        <f t="shared" si="27"/>
        <v>2.8908053604492263E-4</v>
      </c>
      <c r="EK38" s="40">
        <f t="shared" si="28"/>
        <v>-1.4052955652842465E-6</v>
      </c>
      <c r="EL38" s="40">
        <f t="shared" si="29"/>
        <v>2.2131277586985448E-6</v>
      </c>
      <c r="EM38" s="69">
        <f t="shared" si="30"/>
        <v>-1.5071747384248849E-6</v>
      </c>
      <c r="EN38" s="40">
        <f t="shared" si="31"/>
        <v>-9.6943582289062922E-7</v>
      </c>
      <c r="EO38" s="40">
        <f t="shared" si="32"/>
        <v>-1.0537345659980372E-6</v>
      </c>
      <c r="EP38" s="40"/>
      <c r="EQ38" s="40"/>
      <c r="ER38" s="40"/>
      <c r="ES38" s="40"/>
    </row>
    <row r="39" spans="1:149" x14ac:dyDescent="0.25">
      <c r="A39" s="15" t="s">
        <v>209</v>
      </c>
      <c r="B39" s="15">
        <v>87.073761919999995</v>
      </c>
      <c r="C39" s="15"/>
      <c r="D39" s="15">
        <v>683.86521905999996</v>
      </c>
      <c r="E39" s="15">
        <v>19.094588989999998</v>
      </c>
      <c r="F39" s="15">
        <v>17.567021860000001</v>
      </c>
      <c r="G39" s="15">
        <v>45.875874070000002</v>
      </c>
      <c r="H39" s="15">
        <v>39.921192550000001</v>
      </c>
      <c r="I39" s="15"/>
      <c r="J39" s="17" t="s">
        <v>209</v>
      </c>
      <c r="K39" s="17">
        <v>0</v>
      </c>
      <c r="L39" s="17">
        <v>0.44340087690830399</v>
      </c>
      <c r="M39" s="17">
        <v>4.0281333195433103E-2</v>
      </c>
      <c r="N39" s="17">
        <v>0.21350906195052799</v>
      </c>
      <c r="O39" s="17">
        <v>0.21350906195052799</v>
      </c>
      <c r="P39" s="17">
        <v>0.63410030386249705</v>
      </c>
      <c r="Q39" s="17">
        <v>0</v>
      </c>
      <c r="R39" s="5">
        <v>7.7347520075839006E-5</v>
      </c>
      <c r="S39" s="17">
        <v>3.7763982517347602E-4</v>
      </c>
      <c r="T39" s="17">
        <v>0.103325278098853</v>
      </c>
      <c r="U39" s="5">
        <v>7.3429728908643301E-5</v>
      </c>
      <c r="V39" s="17">
        <v>2.2083626297434801E-2</v>
      </c>
      <c r="W39" s="17">
        <v>2.5704053836869E-3</v>
      </c>
      <c r="X39" s="17">
        <v>1.57541004315547E-3</v>
      </c>
      <c r="Y39" s="17">
        <v>0.93710692985267496</v>
      </c>
      <c r="Z39" s="5">
        <v>2.54371377833628E-8</v>
      </c>
      <c r="AA39" s="5">
        <v>1.01748343171458E-7</v>
      </c>
      <c r="AB39" s="17">
        <v>87.073745001515704</v>
      </c>
      <c r="AC39" s="17">
        <v>1.5275673668546099</v>
      </c>
      <c r="AD39" s="17">
        <v>8.1516401197109793</v>
      </c>
      <c r="AE39" s="17">
        <v>2.4124948003990299</v>
      </c>
      <c r="AF39" s="17">
        <v>0.219868833258927</v>
      </c>
      <c r="AG39" s="17">
        <v>5.8578290381785401</v>
      </c>
      <c r="AH39" s="17">
        <v>0.92516770041391705</v>
      </c>
      <c r="AI39" s="17">
        <v>3.90716679682799</v>
      </c>
      <c r="AJ39" s="17">
        <v>2.9592207784259E-2</v>
      </c>
      <c r="AK39" s="17">
        <v>0.68186434590036205</v>
      </c>
      <c r="AL39" s="17">
        <v>9.5728161136532201E-3</v>
      </c>
      <c r="AM39" s="17">
        <v>0</v>
      </c>
      <c r="AN39" s="17">
        <v>0</v>
      </c>
      <c r="AO39" s="17">
        <v>0.931543143206776</v>
      </c>
      <c r="AP39" s="17">
        <v>0.931543143206776</v>
      </c>
      <c r="AQ39" s="17">
        <v>0</v>
      </c>
      <c r="AR39" s="17">
        <v>0</v>
      </c>
      <c r="AS39" s="17">
        <v>0.111380398831825</v>
      </c>
      <c r="AT39" s="5">
        <v>2.1294854451222099E-7</v>
      </c>
      <c r="AU39" s="5">
        <v>4.1120931094875898E-7</v>
      </c>
      <c r="AV39" s="17">
        <v>5.4709178070625004</v>
      </c>
      <c r="AW39" s="17">
        <v>0.137934534652777</v>
      </c>
      <c r="AX39" s="17">
        <v>2.1567892268772398E-2</v>
      </c>
      <c r="AY39" s="17">
        <v>0</v>
      </c>
      <c r="AZ39" s="17">
        <v>11.9113711583542</v>
      </c>
      <c r="BA39" s="17">
        <v>5.8624373859488398E-2</v>
      </c>
      <c r="BB39" s="17">
        <v>2.6350500548399702E-4</v>
      </c>
      <c r="BC39" s="17">
        <v>1.9323710929964599E-3</v>
      </c>
      <c r="BD39" s="5">
        <v>1.8666765621124601E-5</v>
      </c>
      <c r="BE39" s="5">
        <v>3.78991460947877E-5</v>
      </c>
      <c r="BF39" s="17">
        <v>0</v>
      </c>
      <c r="BG39" s="17">
        <v>0</v>
      </c>
      <c r="BH39" s="17">
        <v>0.682255957654061</v>
      </c>
      <c r="BI39" s="17">
        <v>0.33811231948279502</v>
      </c>
      <c r="BJ39" s="17">
        <v>6.1549606309628099E-3</v>
      </c>
      <c r="BK39" s="17">
        <v>5.9135887167446497E-3</v>
      </c>
      <c r="BL39" s="17">
        <v>40.4256488698556</v>
      </c>
      <c r="BM39" s="17">
        <v>615.47848190391096</v>
      </c>
      <c r="BN39" s="17">
        <v>62.915585007247699</v>
      </c>
      <c r="BO39" s="17">
        <v>683.86498471822097</v>
      </c>
      <c r="BP39" s="17">
        <v>0</v>
      </c>
      <c r="BQ39" s="17">
        <v>0.77967082735109094</v>
      </c>
      <c r="BR39" s="17">
        <v>0</v>
      </c>
      <c r="BS39" s="17">
        <v>6.2677618612631297E-2</v>
      </c>
      <c r="BT39" s="17">
        <v>1.5199826670414499E-4</v>
      </c>
      <c r="BU39" s="17">
        <v>5.0766415007302704E-4</v>
      </c>
      <c r="BV39" s="17">
        <v>4.2219672253840103E-4</v>
      </c>
      <c r="BW39" s="17">
        <v>1.42788620398265E-2</v>
      </c>
      <c r="BX39" s="17">
        <v>1.0567247088521E-2</v>
      </c>
      <c r="BY39" s="17">
        <v>6.5274194385720596</v>
      </c>
      <c r="BZ39" s="17">
        <v>0.102596538302551</v>
      </c>
      <c r="CA39" s="17">
        <v>6.6047317581309203E-2</v>
      </c>
      <c r="CB39" s="17">
        <v>8.1516466464943793</v>
      </c>
      <c r="CC39" s="17">
        <v>6.0497501171205399E-2</v>
      </c>
      <c r="CD39" s="17">
        <v>0</v>
      </c>
      <c r="CE39" s="5">
        <v>1.10145372333096E-7</v>
      </c>
      <c r="CF39" s="17">
        <v>4.6105533535056198E-2</v>
      </c>
      <c r="CG39" s="17">
        <v>19.0945837979001</v>
      </c>
      <c r="CH39" s="17">
        <v>17.567016431045399</v>
      </c>
      <c r="CI39" s="17">
        <v>1.5275673668546099</v>
      </c>
      <c r="CJ39" s="17">
        <v>2.3305153799941501E-2</v>
      </c>
      <c r="CK39" s="17">
        <v>0</v>
      </c>
      <c r="CL39" s="17">
        <v>0.225472696969195</v>
      </c>
      <c r="CM39" s="17">
        <v>5.4056792605697797E-2</v>
      </c>
      <c r="CN39" s="17">
        <v>1.4644584572055299</v>
      </c>
      <c r="CO39" s="17">
        <v>0.30556440494496601</v>
      </c>
      <c r="CP39" s="17">
        <v>0.219866165335626</v>
      </c>
      <c r="CQ39" s="17">
        <v>5.8578351703346003</v>
      </c>
      <c r="CR39" s="17">
        <v>1.47002092550225E-2</v>
      </c>
      <c r="CS39" s="17">
        <v>5.2188675573339498E-2</v>
      </c>
      <c r="CT39" s="17">
        <v>0.92517280764121901</v>
      </c>
      <c r="CU39" s="17">
        <v>1.6353224623422999E-3</v>
      </c>
      <c r="CV39" s="17">
        <v>45.875861823994001</v>
      </c>
      <c r="CW39" s="17">
        <v>9.9026403799151996</v>
      </c>
      <c r="CX39" s="17">
        <v>0</v>
      </c>
      <c r="CY39" s="17">
        <v>0</v>
      </c>
      <c r="CZ39" s="17">
        <v>0.82750451082747101</v>
      </c>
      <c r="DA39" s="17">
        <v>4.43568570163951E-2</v>
      </c>
      <c r="DB39" s="17">
        <v>0</v>
      </c>
      <c r="DC39" s="17">
        <v>39.9211844882796</v>
      </c>
      <c r="DD39" s="17">
        <v>4.21770112129334E-2</v>
      </c>
      <c r="DE39" s="17">
        <v>1.27136259158804</v>
      </c>
      <c r="DG39" s="26">
        <f t="shared" si="0"/>
        <v>1.0126365083612212</v>
      </c>
      <c r="DH39" s="25">
        <f t="shared" si="1"/>
        <v>7.9999969720876002E-3</v>
      </c>
      <c r="DI39" s="25">
        <f t="shared" si="2"/>
        <v>1.9246997394803154E-2</v>
      </c>
      <c r="DJ39" s="40">
        <f t="shared" si="3"/>
        <v>-1.9430060122237852E-7</v>
      </c>
      <c r="DK39" s="40"/>
      <c r="DL39" s="40">
        <f t="shared" si="4"/>
        <v>-3.4267246302382854E-7</v>
      </c>
      <c r="DM39" s="40">
        <f t="shared" si="5"/>
        <v>-2.7191472417577214E-7</v>
      </c>
      <c r="DN39" s="40">
        <f t="shared" si="5"/>
        <v>-3.0904240028238055E-7</v>
      </c>
      <c r="DO39" s="40">
        <f t="shared" si="6"/>
        <v>-2.6693782406331791E-7</v>
      </c>
      <c r="DP39" s="40">
        <f t="shared" si="7"/>
        <v>-2.0194087114204153E-7</v>
      </c>
      <c r="DQ39" s="72">
        <f t="shared" si="8"/>
        <v>1.1952167121388141E-3</v>
      </c>
      <c r="DR39" s="72">
        <f t="shared" si="9"/>
        <v>-5.0195184720726689E-7</v>
      </c>
      <c r="DS39" s="72">
        <f t="shared" si="10"/>
        <v>9.6974687381674288E-4</v>
      </c>
      <c r="DT39" s="72">
        <f t="shared" si="11"/>
        <v>1.4984394803375218E-4</v>
      </c>
      <c r="DU39" s="72">
        <f t="shared" si="12"/>
        <v>-5.44426563924185E-6</v>
      </c>
      <c r="DV39" s="72">
        <f t="shared" si="13"/>
        <v>-6.5473697736644937E-7</v>
      </c>
      <c r="DW39" s="72">
        <f t="shared" si="14"/>
        <v>-1.0875648049346761E-7</v>
      </c>
      <c r="DX39" s="72">
        <f t="shared" si="15"/>
        <v>2.2171923653087459E-6</v>
      </c>
      <c r="DY39" s="72">
        <f t="shared" si="16"/>
        <v>7.872773967026194E-6</v>
      </c>
      <c r="DZ39" s="72">
        <f t="shared" si="17"/>
        <v>8.671360998390214E-4</v>
      </c>
      <c r="EA39" s="72">
        <f t="shared" si="18"/>
        <v>2.6405930004798566E-6</v>
      </c>
      <c r="EB39" s="72">
        <f t="shared" si="19"/>
        <v>2.6432969860494062E-6</v>
      </c>
      <c r="EC39" s="72">
        <f t="shared" si="20"/>
        <v>-4.350882103884405E-7</v>
      </c>
      <c r="ED39" s="72">
        <f t="shared" si="21"/>
        <v>2.1003496992465692E-6</v>
      </c>
      <c r="EE39" s="72">
        <f t="shared" si="22"/>
        <v>-2.3072326433293554E-4</v>
      </c>
      <c r="EF39" s="72">
        <f t="shared" si="23"/>
        <v>7.5067730255892465E-7</v>
      </c>
      <c r="EG39" s="72">
        <f t="shared" si="24"/>
        <v>-2.2998832809392985E-7</v>
      </c>
      <c r="EH39" s="40">
        <f t="shared" si="25"/>
        <v>6.6340149329526604E-6</v>
      </c>
      <c r="EI39" s="69">
        <f t="shared" si="26"/>
        <v>-8.8652998569119649E-5</v>
      </c>
      <c r="EJ39" s="40">
        <f t="shared" si="27"/>
        <v>2.8676031645958775E-4</v>
      </c>
      <c r="EK39" s="40">
        <f t="shared" si="28"/>
        <v>3.8786399539737525E-6</v>
      </c>
      <c r="EL39" s="40">
        <f t="shared" si="29"/>
        <v>1.2087515638746853E-5</v>
      </c>
      <c r="EM39" s="69">
        <f t="shared" si="30"/>
        <v>-2.7252656651796932E-6</v>
      </c>
      <c r="EN39" s="40">
        <f t="shared" si="31"/>
        <v>-8.3474372991220064E-7</v>
      </c>
      <c r="EO39" s="40">
        <f t="shared" si="32"/>
        <v>-9.0733017019561839E-7</v>
      </c>
      <c r="EP39" s="40"/>
      <c r="EQ39" s="40"/>
      <c r="ER39" s="40"/>
      <c r="ES39" s="40"/>
    </row>
    <row r="40" spans="1:149" x14ac:dyDescent="0.25">
      <c r="A40" s="15" t="s">
        <v>210</v>
      </c>
      <c r="B40" s="15">
        <v>33.956406860000001</v>
      </c>
      <c r="C40" s="15"/>
      <c r="D40" s="15">
        <v>296.79163364999999</v>
      </c>
      <c r="E40" s="15">
        <v>6.0475147299999996</v>
      </c>
      <c r="F40" s="15">
        <v>5.5637135999999998</v>
      </c>
      <c r="G40" s="15">
        <v>13.612427690000001</v>
      </c>
      <c r="H40" s="15">
        <v>15.076707470000001</v>
      </c>
      <c r="I40" s="15"/>
      <c r="J40" s="17" t="s">
        <v>210</v>
      </c>
      <c r="K40" s="17">
        <v>0</v>
      </c>
      <c r="L40" s="17">
        <v>0.16745560444821</v>
      </c>
      <c r="M40" s="17">
        <v>1.5212844078765801E-2</v>
      </c>
      <c r="N40" s="17">
        <v>8.0634273635840498E-2</v>
      </c>
      <c r="O40" s="17">
        <v>8.0634273635840498E-2</v>
      </c>
      <c r="P40" s="17">
        <v>0.239475378041965</v>
      </c>
      <c r="Q40" s="17">
        <v>0</v>
      </c>
      <c r="R40" s="5">
        <v>2.4496613921085501E-5</v>
      </c>
      <c r="S40" s="17">
        <v>1.1960357655825399E-4</v>
      </c>
      <c r="T40" s="17">
        <v>3.90220234405418E-2</v>
      </c>
      <c r="U40" s="5">
        <v>2.3256235242555801E-5</v>
      </c>
      <c r="V40" s="17">
        <v>8.3401353803113504E-3</v>
      </c>
      <c r="W40" s="17">
        <v>8.1408329833495901E-4</v>
      </c>
      <c r="X40" s="17">
        <v>4.9895379994157696E-4</v>
      </c>
      <c r="Y40" s="17">
        <v>0.35390984954204402</v>
      </c>
      <c r="Z40" s="5">
        <v>8.05622846497682E-9</v>
      </c>
      <c r="AA40" s="5">
        <v>3.2224923472059102E-8</v>
      </c>
      <c r="AB40" s="17">
        <v>33.956399880509402</v>
      </c>
      <c r="AC40" s="17">
        <v>0.48380108324101401</v>
      </c>
      <c r="AD40" s="17">
        <v>2.5817357407805401</v>
      </c>
      <c r="AE40" s="17">
        <v>0.76407010312119295</v>
      </c>
      <c r="AF40" s="17">
        <v>6.9635411299790007E-2</v>
      </c>
      <c r="AG40" s="17">
        <v>1.8552523349702601</v>
      </c>
      <c r="AH40" s="17">
        <v>0.29301289031454397</v>
      </c>
      <c r="AI40" s="17">
        <v>1.4755861796279699</v>
      </c>
      <c r="AJ40" s="17">
        <v>1.11758401931976E-2</v>
      </c>
      <c r="AK40" s="17">
        <v>0.25751447998958299</v>
      </c>
      <c r="AL40" s="17">
        <v>3.6152683416634901E-3</v>
      </c>
      <c r="AM40" s="17">
        <v>0</v>
      </c>
      <c r="AN40" s="17">
        <v>0</v>
      </c>
      <c r="AO40" s="17">
        <v>0.35180792095667301</v>
      </c>
      <c r="AP40" s="17">
        <v>0.35180792095667301</v>
      </c>
      <c r="AQ40" s="17">
        <v>0</v>
      </c>
      <c r="AR40" s="17">
        <v>0</v>
      </c>
      <c r="AS40" s="17">
        <v>4.2063979220059798E-2</v>
      </c>
      <c r="AT40" s="5">
        <v>6.74433336959936E-8</v>
      </c>
      <c r="AU40" s="5">
        <v>1.3023376168823299E-7</v>
      </c>
      <c r="AV40" s="17">
        <v>2.3743324987295802</v>
      </c>
      <c r="AW40" s="17">
        <v>5.2092490105832799E-2</v>
      </c>
      <c r="AX40" s="17">
        <v>8.1453667139293508E-3</v>
      </c>
      <c r="AY40" s="17">
        <v>0</v>
      </c>
      <c r="AZ40" s="17">
        <v>4.4984738393394501</v>
      </c>
      <c r="BA40" s="17">
        <v>2.2140207374416399E-2</v>
      </c>
      <c r="BB40" s="5">
        <v>8.3455298092450795E-5</v>
      </c>
      <c r="BC40" s="17">
        <v>6.1200759933199898E-4</v>
      </c>
      <c r="BD40" s="5">
        <v>5.9120315812100002E-6</v>
      </c>
      <c r="BE40" s="5">
        <v>1.20031845433952E-5</v>
      </c>
      <c r="BF40" s="17">
        <v>0</v>
      </c>
      <c r="BG40" s="17">
        <v>0</v>
      </c>
      <c r="BH40" s="17">
        <v>0.25766215566189898</v>
      </c>
      <c r="BI40" s="17">
        <v>0.10708474003648601</v>
      </c>
      <c r="BJ40" s="17">
        <v>1.94935501909753E-3</v>
      </c>
      <c r="BK40" s="17">
        <v>1.8729120895958299E-3</v>
      </c>
      <c r="BL40" s="17">
        <v>15.267224014947301</v>
      </c>
      <c r="BM40" s="17">
        <v>267.11237587217602</v>
      </c>
      <c r="BN40" s="17">
        <v>27.304846149352102</v>
      </c>
      <c r="BO40" s="17">
        <v>296.79155452025702</v>
      </c>
      <c r="BP40" s="17">
        <v>0</v>
      </c>
      <c r="BQ40" s="17">
        <v>0.294452052925809</v>
      </c>
      <c r="BR40" s="17">
        <v>0</v>
      </c>
      <c r="BS40" s="17">
        <v>2.34153698241262E-2</v>
      </c>
      <c r="BT40" s="5">
        <v>4.8139476210475202E-5</v>
      </c>
      <c r="BU40" s="17">
        <v>1.6078415846822801E-4</v>
      </c>
      <c r="BV40" s="17">
        <v>1.3371323107855599E-4</v>
      </c>
      <c r="BW40" s="17">
        <v>5.0243255556474097E-3</v>
      </c>
      <c r="BX40" s="17">
        <v>3.3467888027249098E-3</v>
      </c>
      <c r="BY40" s="17">
        <v>2.4651586339721199</v>
      </c>
      <c r="BZ40" s="17">
        <v>3.2493748022729599E-2</v>
      </c>
      <c r="CA40" s="17">
        <v>2.0918080545864401E-2</v>
      </c>
      <c r="CB40" s="17">
        <v>2.5817377943859201</v>
      </c>
      <c r="CC40" s="17">
        <v>1.9160392643176399E-2</v>
      </c>
      <c r="CD40" s="17">
        <v>0</v>
      </c>
      <c r="CE40" s="5">
        <v>3.4883980996158402E-8</v>
      </c>
      <c r="CF40" s="17">
        <v>1.4602253123673701E-2</v>
      </c>
      <c r="CG40" s="17">
        <v>6.04751324843334</v>
      </c>
      <c r="CH40" s="17">
        <v>5.56371216519232</v>
      </c>
      <c r="CI40" s="17">
        <v>0.48380108324101401</v>
      </c>
      <c r="CJ40" s="17">
        <v>7.38106123888732E-3</v>
      </c>
      <c r="CK40" s="17">
        <v>0</v>
      </c>
      <c r="CL40" s="17">
        <v>7.1410262074438999E-2</v>
      </c>
      <c r="CM40" s="17">
        <v>1.71204947612669E-2</v>
      </c>
      <c r="CN40" s="17">
        <v>0.46381405115825303</v>
      </c>
      <c r="CO40" s="17">
        <v>9.6776412308404502E-2</v>
      </c>
      <c r="CP40" s="17">
        <v>6.9634525703136593E-2</v>
      </c>
      <c r="CQ40" s="17">
        <v>1.8552551029833999</v>
      </c>
      <c r="CR40" s="17">
        <v>5.5516959416533496E-3</v>
      </c>
      <c r="CS40" s="17">
        <v>1.6528869833606099E-2</v>
      </c>
      <c r="CT40" s="17">
        <v>0.29301440169314902</v>
      </c>
      <c r="CU40" s="17">
        <v>5.1792591367802497E-4</v>
      </c>
      <c r="CV40" s="17">
        <v>13.612431260217001</v>
      </c>
      <c r="CW40" s="17">
        <v>3.7398492773858001</v>
      </c>
      <c r="CX40" s="17">
        <v>0</v>
      </c>
      <c r="CY40" s="17">
        <v>0</v>
      </c>
      <c r="CZ40" s="17">
        <v>0.31251704410694597</v>
      </c>
      <c r="DA40" s="17">
        <v>1.6751965886062901E-2</v>
      </c>
      <c r="DB40" s="17">
        <v>0</v>
      </c>
      <c r="DC40" s="17">
        <v>15.076703035213299</v>
      </c>
      <c r="DD40" s="17">
        <v>1.59285125184482E-2</v>
      </c>
      <c r="DE40" s="17">
        <v>0.48014467497588698</v>
      </c>
      <c r="DG40" s="26">
        <f t="shared" si="0"/>
        <v>1.0126367800233924</v>
      </c>
      <c r="DH40" s="25">
        <f t="shared" si="1"/>
        <v>8.00000021081302E-3</v>
      </c>
      <c r="DI40" s="25">
        <f t="shared" si="2"/>
        <v>1.9246994966135963E-2</v>
      </c>
      <c r="DJ40" s="40">
        <f t="shared" si="3"/>
        <v>-2.0554267206380305E-7</v>
      </c>
      <c r="DK40" s="40"/>
      <c r="DL40" s="40">
        <f t="shared" si="4"/>
        <v>-2.6661716167085E-7</v>
      </c>
      <c r="DM40" s="40">
        <f t="shared" si="5"/>
        <v>-2.4498768927810337E-7</v>
      </c>
      <c r="DN40" s="40">
        <f t="shared" si="5"/>
        <v>-2.5788668916724459E-7</v>
      </c>
      <c r="DO40" s="40">
        <f t="shared" si="6"/>
        <v>2.622762876369329E-7</v>
      </c>
      <c r="DP40" s="40">
        <f t="shared" si="7"/>
        <v>-2.9414822236541222E-7</v>
      </c>
      <c r="DQ40" s="72">
        <f t="shared" si="8"/>
        <v>1.1961471574447814E-3</v>
      </c>
      <c r="DR40" s="72">
        <f t="shared" si="9"/>
        <v>7.8242897584567813E-6</v>
      </c>
      <c r="DS40" s="72">
        <f t="shared" si="10"/>
        <v>9.6649894391626014E-4</v>
      </c>
      <c r="DT40" s="72">
        <f t="shared" si="11"/>
        <v>1.5039798282682983E-4</v>
      </c>
      <c r="DU40" s="72">
        <f t="shared" si="12"/>
        <v>-3.5090658860398577E-6</v>
      </c>
      <c r="DV40" s="72">
        <f t="shared" si="13"/>
        <v>-1.2327615602326113E-6</v>
      </c>
      <c r="DW40" s="72">
        <f t="shared" si="14"/>
        <v>7.823784671294289E-7</v>
      </c>
      <c r="DX40" s="72">
        <f t="shared" si="15"/>
        <v>-3.0818029757173342E-6</v>
      </c>
      <c r="DY40" s="72">
        <f t="shared" si="16"/>
        <v>2.9442290283519934E-6</v>
      </c>
      <c r="DZ40" s="72">
        <f t="shared" si="17"/>
        <v>8.6639370045878193E-4</v>
      </c>
      <c r="EA40" s="72">
        <f t="shared" si="18"/>
        <v>-5.2891271708339029E-7</v>
      </c>
      <c r="EB40" s="72">
        <f t="shared" si="19"/>
        <v>-8.9959414786623557E-6</v>
      </c>
      <c r="EC40" s="72">
        <f t="shared" si="20"/>
        <v>-1.6150721775352537E-6</v>
      </c>
      <c r="ED40" s="72">
        <f t="shared" si="21"/>
        <v>3.5139351208560601E-6</v>
      </c>
      <c r="EE40" s="72">
        <f t="shared" si="22"/>
        <v>-2.2994722926573626E-4</v>
      </c>
      <c r="EF40" s="72">
        <f t="shared" si="23"/>
        <v>-8.2380196906868378E-7</v>
      </c>
      <c r="EG40" s="72">
        <f t="shared" si="24"/>
        <v>4.4950093024593572E-6</v>
      </c>
      <c r="EH40" s="40">
        <f t="shared" si="25"/>
        <v>-1.5216874607119733E-6</v>
      </c>
      <c r="EI40" s="69">
        <f t="shared" si="26"/>
        <v>-7.5432331014579684E-5</v>
      </c>
      <c r="EJ40" s="40">
        <f t="shared" si="27"/>
        <v>2.7772827469445054E-4</v>
      </c>
      <c r="EK40" s="40">
        <f t="shared" si="28"/>
        <v>4.1427835120447554E-6</v>
      </c>
      <c r="EL40" s="40">
        <f t="shared" si="29"/>
        <v>-4.3086795305026573E-6</v>
      </c>
      <c r="EM40" s="69">
        <f t="shared" si="30"/>
        <v>2.8596976223302213E-6</v>
      </c>
      <c r="EN40" s="40">
        <f t="shared" si="31"/>
        <v>-9.4000720060225108E-7</v>
      </c>
      <c r="EO40" s="40">
        <f t="shared" si="32"/>
        <v>-1.0217469603500054E-6</v>
      </c>
      <c r="EP40" s="40"/>
      <c r="EQ40" s="40"/>
      <c r="ER40" s="40"/>
      <c r="ES40" s="40"/>
    </row>
    <row r="41" spans="1:149" x14ac:dyDescent="0.25">
      <c r="A41" s="15" t="s">
        <v>211</v>
      </c>
      <c r="B41" s="15">
        <v>175.54364125000001</v>
      </c>
      <c r="C41" s="15"/>
      <c r="D41" s="15">
        <v>1337.656923</v>
      </c>
      <c r="E41" s="15">
        <v>31.192135459999999</v>
      </c>
      <c r="F41" s="15">
        <v>28.696764659999999</v>
      </c>
      <c r="G41" s="15">
        <v>69.414573799999999</v>
      </c>
      <c r="H41" s="15">
        <v>90.302313549999994</v>
      </c>
      <c r="I41" s="15"/>
      <c r="J41" s="17" t="s">
        <v>211</v>
      </c>
      <c r="K41" s="17">
        <v>0</v>
      </c>
      <c r="L41" s="17">
        <v>1.0029793624614101</v>
      </c>
      <c r="M41" s="17">
        <v>9.1116987842438005E-2</v>
      </c>
      <c r="N41" s="17">
        <v>0.482960851827685</v>
      </c>
      <c r="O41" s="17">
        <v>0.482960851827685</v>
      </c>
      <c r="P41" s="17">
        <v>1.4343424259465201</v>
      </c>
      <c r="Q41" s="17">
        <v>0</v>
      </c>
      <c r="R41" s="17">
        <v>1.2635394502775001E-4</v>
      </c>
      <c r="S41" s="17">
        <v>6.1689327991534197E-4</v>
      </c>
      <c r="T41" s="17">
        <v>0.233723480949105</v>
      </c>
      <c r="U41" s="17">
        <v>1.1995226042976299E-4</v>
      </c>
      <c r="V41" s="17">
        <v>4.99535965031793E-2</v>
      </c>
      <c r="W41" s="17">
        <v>4.1989143124059498E-3</v>
      </c>
      <c r="X41" s="17">
        <v>2.5735252575825201E-3</v>
      </c>
      <c r="Y41" s="17">
        <v>2.1197529636743</v>
      </c>
      <c r="Z41" s="5">
        <v>4.1552259732028101E-8</v>
      </c>
      <c r="AA41" s="5">
        <v>1.6621249531242199E-7</v>
      </c>
      <c r="AB41" s="17">
        <v>175.543592503403</v>
      </c>
      <c r="AC41" s="17">
        <v>2.4953700769964202</v>
      </c>
      <c r="AD41" s="17">
        <v>13.31618493207</v>
      </c>
      <c r="AE41" s="17">
        <v>3.9409534643981101</v>
      </c>
      <c r="AF41" s="17">
        <v>0.35916837274646202</v>
      </c>
      <c r="AG41" s="17">
        <v>9.5691065055087901</v>
      </c>
      <c r="AH41" s="17">
        <v>1.5113135923764101</v>
      </c>
      <c r="AI41" s="17">
        <v>8.8380661721087002</v>
      </c>
      <c r="AJ41" s="17">
        <v>6.6937928528625096E-2</v>
      </c>
      <c r="AK41" s="17">
        <v>1.54238583016939</v>
      </c>
      <c r="AL41" s="17">
        <v>2.1653768768404E-2</v>
      </c>
      <c r="AM41" s="17">
        <v>0</v>
      </c>
      <c r="AN41" s="17">
        <v>0</v>
      </c>
      <c r="AO41" s="17">
        <v>2.10716118888715</v>
      </c>
      <c r="AP41" s="17">
        <v>2.10716118888715</v>
      </c>
      <c r="AQ41" s="17">
        <v>0</v>
      </c>
      <c r="AR41" s="17">
        <v>0</v>
      </c>
      <c r="AS41" s="17">
        <v>0.25194329947858701</v>
      </c>
      <c r="AT41" s="5">
        <v>3.4786158377842398E-7</v>
      </c>
      <c r="AU41" s="5">
        <v>6.7173326362207002E-7</v>
      </c>
      <c r="AV41" s="17">
        <v>10.7012526767087</v>
      </c>
      <c r="AW41" s="17">
        <v>0.31200927576037601</v>
      </c>
      <c r="AX41" s="17">
        <v>4.8786855741650398E-2</v>
      </c>
      <c r="AY41" s="17">
        <v>0</v>
      </c>
      <c r="AZ41" s="17">
        <v>26.943720268282799</v>
      </c>
      <c r="BA41" s="17">
        <v>0.13260911776210499</v>
      </c>
      <c r="BB41" s="17">
        <v>4.3045131246658601E-4</v>
      </c>
      <c r="BC41" s="17">
        <v>3.1566441959468001E-3</v>
      </c>
      <c r="BD41" s="5">
        <v>3.04933213082226E-5</v>
      </c>
      <c r="BE41" s="5">
        <v>6.1911661948775603E-5</v>
      </c>
      <c r="BF41" s="17">
        <v>0</v>
      </c>
      <c r="BG41" s="17">
        <v>0</v>
      </c>
      <c r="BH41" s="17">
        <v>1.54327265663705</v>
      </c>
      <c r="BI41" s="17">
        <v>0.55232714922976001</v>
      </c>
      <c r="BJ41" s="17">
        <v>1.00544810426759E-2</v>
      </c>
      <c r="BK41" s="17">
        <v>9.6601835149390594E-3</v>
      </c>
      <c r="BL41" s="17">
        <v>91.443395560221902</v>
      </c>
      <c r="BM41" s="17">
        <v>1203.8906122729099</v>
      </c>
      <c r="BN41" s="17">
        <v>123.06438971940599</v>
      </c>
      <c r="BO41" s="17">
        <v>1337.65625466902</v>
      </c>
      <c r="BP41" s="17">
        <v>0</v>
      </c>
      <c r="BQ41" s="17">
        <v>1.7636273903356501</v>
      </c>
      <c r="BR41" s="17">
        <v>0</v>
      </c>
      <c r="BS41" s="17">
        <v>0.13913938302253601</v>
      </c>
      <c r="BT41" s="17">
        <v>2.4829916787971501E-4</v>
      </c>
      <c r="BU41" s="17">
        <v>8.2929913399449901E-4</v>
      </c>
      <c r="BV41" s="17">
        <v>6.8967331119363696E-4</v>
      </c>
      <c r="BW41" s="17">
        <v>2.85016719858904E-2</v>
      </c>
      <c r="BX41" s="17">
        <v>1.7262228304039399E-2</v>
      </c>
      <c r="BY41" s="17">
        <v>14.7651127989374</v>
      </c>
      <c r="BZ41" s="17">
        <v>0.16759739817126501</v>
      </c>
      <c r="CA41" s="17">
        <v>0.107892177031145</v>
      </c>
      <c r="CB41" s="17">
        <v>13.316197673682799</v>
      </c>
      <c r="CC41" s="17">
        <v>9.8826232028748101E-2</v>
      </c>
      <c r="CD41" s="17">
        <v>0</v>
      </c>
      <c r="CE41" s="5">
        <v>1.79928455309556E-7</v>
      </c>
      <c r="CF41" s="17">
        <v>7.5316030073248497E-2</v>
      </c>
      <c r="CG41" s="17">
        <v>31.1921244086782</v>
      </c>
      <c r="CH41" s="17">
        <v>28.696754331681799</v>
      </c>
      <c r="CI41" s="17">
        <v>2.4953700769964202</v>
      </c>
      <c r="CJ41" s="17">
        <v>3.8070355473249599E-2</v>
      </c>
      <c r="CK41" s="17">
        <v>0</v>
      </c>
      <c r="CL41" s="17">
        <v>0.368322858127063</v>
      </c>
      <c r="CM41" s="17">
        <v>8.8304935856523201E-2</v>
      </c>
      <c r="CN41" s="17">
        <v>2.3922795649178399</v>
      </c>
      <c r="CO41" s="17">
        <v>0.49915738812921201</v>
      </c>
      <c r="CP41" s="17">
        <v>0.35916458719004302</v>
      </c>
      <c r="CQ41" s="17">
        <v>9.5691154001664405</v>
      </c>
      <c r="CR41" s="17">
        <v>3.3252029523550497E-2</v>
      </c>
      <c r="CS41" s="17">
        <v>8.5253327615646093E-2</v>
      </c>
      <c r="CT41" s="17">
        <v>1.5113227819022499</v>
      </c>
      <c r="CU41" s="17">
        <v>2.6713930122301398E-3</v>
      </c>
      <c r="CV41" s="17">
        <v>69.414556439976394</v>
      </c>
      <c r="CW41" s="17">
        <v>22.399915476076</v>
      </c>
      <c r="CX41" s="17">
        <v>0</v>
      </c>
      <c r="CY41" s="17">
        <v>0</v>
      </c>
      <c r="CZ41" s="17">
        <v>1.87182813735593</v>
      </c>
      <c r="DA41" s="17">
        <v>0.100335906044487</v>
      </c>
      <c r="DB41" s="17">
        <v>0</v>
      </c>
      <c r="DC41" s="17">
        <v>90.302303898322805</v>
      </c>
      <c r="DD41" s="17">
        <v>9.5404695359190703E-2</v>
      </c>
      <c r="DE41" s="17">
        <v>2.8758407762822902</v>
      </c>
      <c r="DG41" s="26">
        <f t="shared" si="0"/>
        <v>1.012636351595015</v>
      </c>
      <c r="DH41" s="25">
        <f t="shared" si="1"/>
        <v>8.0000019731201726E-3</v>
      </c>
      <c r="DI41" s="25">
        <f t="shared" si="2"/>
        <v>1.9247025041434027E-2</v>
      </c>
      <c r="DJ41" s="40">
        <f t="shared" si="3"/>
        <v>-2.7768933500171086E-7</v>
      </c>
      <c r="DK41" s="40"/>
      <c r="DL41" s="40">
        <f t="shared" si="4"/>
        <v>-4.99628094874156E-7</v>
      </c>
      <c r="DM41" s="40">
        <f t="shared" si="5"/>
        <v>-3.5429833950253125E-7</v>
      </c>
      <c r="DN41" s="40">
        <f t="shared" si="5"/>
        <v>-3.5991228708400019E-7</v>
      </c>
      <c r="DO41" s="40">
        <f t="shared" si="6"/>
        <v>-2.5009191377194908E-7</v>
      </c>
      <c r="DP41" s="40">
        <f t="shared" si="7"/>
        <v>-1.0688183734830222E-7</v>
      </c>
      <c r="DQ41" s="72">
        <f t="shared" si="8"/>
        <v>1.195687655977702E-3</v>
      </c>
      <c r="DR41" s="72">
        <f t="shared" si="9"/>
        <v>-2.5726980224986588E-7</v>
      </c>
      <c r="DS41" s="72">
        <f t="shared" si="10"/>
        <v>9.6791785511439238E-4</v>
      </c>
      <c r="DT41" s="72">
        <f t="shared" si="11"/>
        <v>1.5065205819192695E-4</v>
      </c>
      <c r="DU41" s="72">
        <f t="shared" si="12"/>
        <v>-1.4395428458420918E-6</v>
      </c>
      <c r="DV41" s="72">
        <f t="shared" si="13"/>
        <v>1.5560545703473277E-6</v>
      </c>
      <c r="DW41" s="72">
        <f t="shared" si="14"/>
        <v>8.1916066610976294E-7</v>
      </c>
      <c r="DX41" s="72">
        <f t="shared" si="15"/>
        <v>1.2210125994442886E-6</v>
      </c>
      <c r="DY41" s="72">
        <f t="shared" si="16"/>
        <v>4.1108172970078122E-6</v>
      </c>
      <c r="DZ41" s="72">
        <f t="shared" si="17"/>
        <v>8.6569115513729085E-4</v>
      </c>
      <c r="EA41" s="72">
        <f t="shared" si="18"/>
        <v>-5.0962922385894041E-7</v>
      </c>
      <c r="EB41" s="72">
        <f t="shared" si="19"/>
        <v>-8.5730170068180441E-7</v>
      </c>
      <c r="EC41" s="72">
        <f t="shared" si="20"/>
        <v>3.3925876000832272E-7</v>
      </c>
      <c r="ED41" s="72">
        <f t="shared" si="21"/>
        <v>1.5522228303397107E-5</v>
      </c>
      <c r="EE41" s="72">
        <f t="shared" si="22"/>
        <v>-2.3092421352704083E-4</v>
      </c>
      <c r="EF41" s="72">
        <f t="shared" si="23"/>
        <v>-2.8751434184248182E-7</v>
      </c>
      <c r="EG41" s="72">
        <f t="shared" si="24"/>
        <v>2.2781199431672098E-7</v>
      </c>
      <c r="EH41" s="40">
        <f t="shared" si="25"/>
        <v>3.2628543824549635E-6</v>
      </c>
      <c r="EI41" s="69">
        <f t="shared" si="26"/>
        <v>-8.7806563417037531E-5</v>
      </c>
      <c r="EJ41" s="40">
        <f t="shared" si="27"/>
        <v>2.9103575559528711E-4</v>
      </c>
      <c r="EK41" s="40">
        <f t="shared" si="28"/>
        <v>3.749282363095948E-6</v>
      </c>
      <c r="EL41" s="40">
        <f t="shared" si="29"/>
        <v>-2.2112022332284376E-6</v>
      </c>
      <c r="EM41" s="69">
        <f t="shared" si="30"/>
        <v>2.5323472501454516E-6</v>
      </c>
      <c r="EN41" s="40">
        <f t="shared" si="31"/>
        <v>-8.8049732194935834E-7</v>
      </c>
      <c r="EO41" s="40">
        <f t="shared" si="32"/>
        <v>-9.5706231110748879E-7</v>
      </c>
      <c r="EP41" s="40"/>
      <c r="EQ41" s="40"/>
      <c r="ER41" s="40"/>
      <c r="ES41" s="40"/>
    </row>
    <row r="42" spans="1:149" x14ac:dyDescent="0.25">
      <c r="A42" s="15" t="s">
        <v>212</v>
      </c>
      <c r="B42" s="15"/>
      <c r="C42" s="15"/>
      <c r="D42" s="15"/>
      <c r="E42" s="15"/>
      <c r="F42" s="15"/>
      <c r="G42" s="15"/>
      <c r="H42" s="15"/>
      <c r="I42" s="15"/>
      <c r="DG42" s="26" t="e">
        <f t="shared" si="0"/>
        <v>#DIV/0!</v>
      </c>
      <c r="DH42" s="25" t="e">
        <f t="shared" si="1"/>
        <v>#DIV/0!</v>
      </c>
      <c r="DI42" s="25" t="e">
        <f t="shared" si="2"/>
        <v>#DIV/0!</v>
      </c>
      <c r="DJ42" s="40">
        <f t="shared" si="3"/>
        <v>0</v>
      </c>
      <c r="DK42" s="40"/>
      <c r="DL42" s="40">
        <f t="shared" si="4"/>
        <v>0</v>
      </c>
      <c r="DM42" s="40">
        <f t="shared" si="5"/>
        <v>0</v>
      </c>
      <c r="DN42" s="40">
        <f t="shared" si="5"/>
        <v>0</v>
      </c>
      <c r="DO42" s="40">
        <f t="shared" si="6"/>
        <v>0</v>
      </c>
      <c r="DP42" s="40">
        <f t="shared" si="7"/>
        <v>0</v>
      </c>
      <c r="DQ42" s="72" t="e">
        <f t="shared" si="8"/>
        <v>#DIV/0!</v>
      </c>
      <c r="DR42" s="72" t="e">
        <f t="shared" si="9"/>
        <v>#DIV/0!</v>
      </c>
      <c r="DS42" s="72" t="e">
        <f t="shared" si="10"/>
        <v>#DIV/0!</v>
      </c>
      <c r="DT42" s="72" t="e">
        <f t="shared" si="11"/>
        <v>#DIV/0!</v>
      </c>
      <c r="DU42" s="72" t="e">
        <f t="shared" si="12"/>
        <v>#DIV/0!</v>
      </c>
      <c r="DV42" s="72" t="e">
        <f t="shared" si="13"/>
        <v>#DIV/0!</v>
      </c>
      <c r="DW42" s="72" t="e">
        <f t="shared" si="14"/>
        <v>#DIV/0!</v>
      </c>
      <c r="DX42" s="72" t="e">
        <f t="shared" si="15"/>
        <v>#DIV/0!</v>
      </c>
      <c r="DY42" s="72" t="e">
        <f t="shared" si="16"/>
        <v>#DIV/0!</v>
      </c>
      <c r="DZ42" s="72" t="e">
        <f t="shared" si="17"/>
        <v>#DIV/0!</v>
      </c>
      <c r="EA42" s="72" t="e">
        <f t="shared" si="18"/>
        <v>#DIV/0!</v>
      </c>
      <c r="EB42" s="72" t="e">
        <f t="shared" si="19"/>
        <v>#DIV/0!</v>
      </c>
      <c r="EC42" s="72" t="e">
        <f t="shared" si="20"/>
        <v>#DIV/0!</v>
      </c>
      <c r="ED42" s="72" t="e">
        <f t="shared" si="21"/>
        <v>#DIV/0!</v>
      </c>
      <c r="EE42" s="72" t="e">
        <f t="shared" si="22"/>
        <v>#DIV/0!</v>
      </c>
      <c r="EF42" s="72" t="e">
        <f t="shared" si="23"/>
        <v>#DIV/0!</v>
      </c>
      <c r="EG42" s="72" t="e">
        <f t="shared" si="24"/>
        <v>#DIV/0!</v>
      </c>
      <c r="EH42" s="40" t="e">
        <f t="shared" si="25"/>
        <v>#DIV/0!</v>
      </c>
      <c r="EI42" s="69" t="e">
        <f t="shared" si="26"/>
        <v>#DIV/0!</v>
      </c>
      <c r="EJ42" s="40" t="e">
        <f t="shared" si="27"/>
        <v>#DIV/0!</v>
      </c>
      <c r="EK42" s="40" t="e">
        <f t="shared" si="28"/>
        <v>#DIV/0!</v>
      </c>
      <c r="EL42" s="40" t="e">
        <f t="shared" si="29"/>
        <v>#DIV/0!</v>
      </c>
      <c r="EM42" s="69" t="e">
        <f t="shared" si="30"/>
        <v>#DIV/0!</v>
      </c>
      <c r="EN42" s="40" t="e">
        <f t="shared" si="31"/>
        <v>#DIV/0!</v>
      </c>
      <c r="EO42" s="40" t="e">
        <f t="shared" si="32"/>
        <v>#DIV/0!</v>
      </c>
      <c r="EP42" s="40"/>
      <c r="EQ42" s="40"/>
      <c r="ER42" s="40"/>
      <c r="ES42" s="40"/>
    </row>
    <row r="43" spans="1:149" x14ac:dyDescent="0.25">
      <c r="A43" s="15" t="s">
        <v>213</v>
      </c>
      <c r="B43" s="15"/>
      <c r="C43" s="15"/>
      <c r="D43" s="15"/>
      <c r="E43" s="15"/>
      <c r="F43" s="15"/>
      <c r="G43" s="15"/>
      <c r="H43" s="15"/>
      <c r="I43" s="15"/>
      <c r="DG43" s="26" t="e">
        <f t="shared" si="0"/>
        <v>#DIV/0!</v>
      </c>
      <c r="DH43" s="25" t="e">
        <f t="shared" si="1"/>
        <v>#DIV/0!</v>
      </c>
      <c r="DI43" s="25" t="e">
        <f t="shared" si="2"/>
        <v>#DIV/0!</v>
      </c>
      <c r="DJ43" s="40">
        <f t="shared" si="3"/>
        <v>0</v>
      </c>
      <c r="DK43" s="40"/>
      <c r="DL43" s="40">
        <f t="shared" si="4"/>
        <v>0</v>
      </c>
      <c r="DM43" s="40">
        <f t="shared" si="5"/>
        <v>0</v>
      </c>
      <c r="DN43" s="40">
        <f t="shared" si="5"/>
        <v>0</v>
      </c>
      <c r="DO43" s="40">
        <f t="shared" si="6"/>
        <v>0</v>
      </c>
      <c r="DP43" s="40">
        <f t="shared" si="7"/>
        <v>0</v>
      </c>
      <c r="DQ43" s="72" t="e">
        <f t="shared" si="8"/>
        <v>#DIV/0!</v>
      </c>
      <c r="DR43" s="72" t="e">
        <f t="shared" si="9"/>
        <v>#DIV/0!</v>
      </c>
      <c r="DS43" s="72" t="e">
        <f t="shared" si="10"/>
        <v>#DIV/0!</v>
      </c>
      <c r="DT43" s="72" t="e">
        <f t="shared" si="11"/>
        <v>#DIV/0!</v>
      </c>
      <c r="DU43" s="72" t="e">
        <f t="shared" si="12"/>
        <v>#DIV/0!</v>
      </c>
      <c r="DV43" s="72" t="e">
        <f t="shared" si="13"/>
        <v>#DIV/0!</v>
      </c>
      <c r="DW43" s="72" t="e">
        <f t="shared" si="14"/>
        <v>#DIV/0!</v>
      </c>
      <c r="DX43" s="72" t="e">
        <f t="shared" si="15"/>
        <v>#DIV/0!</v>
      </c>
      <c r="DY43" s="72" t="e">
        <f t="shared" si="16"/>
        <v>#DIV/0!</v>
      </c>
      <c r="DZ43" s="72" t="e">
        <f t="shared" si="17"/>
        <v>#DIV/0!</v>
      </c>
      <c r="EA43" s="72" t="e">
        <f t="shared" si="18"/>
        <v>#DIV/0!</v>
      </c>
      <c r="EB43" s="72" t="e">
        <f t="shared" si="19"/>
        <v>#DIV/0!</v>
      </c>
      <c r="EC43" s="72" t="e">
        <f t="shared" si="20"/>
        <v>#DIV/0!</v>
      </c>
      <c r="ED43" s="72" t="e">
        <f t="shared" si="21"/>
        <v>#DIV/0!</v>
      </c>
      <c r="EE43" s="72" t="e">
        <f t="shared" si="22"/>
        <v>#DIV/0!</v>
      </c>
      <c r="EF43" s="72" t="e">
        <f t="shared" si="23"/>
        <v>#DIV/0!</v>
      </c>
      <c r="EG43" s="72" t="e">
        <f t="shared" si="24"/>
        <v>#DIV/0!</v>
      </c>
      <c r="EH43" s="40" t="e">
        <f t="shared" si="25"/>
        <v>#DIV/0!</v>
      </c>
      <c r="EI43" s="69" t="e">
        <f t="shared" si="26"/>
        <v>#DIV/0!</v>
      </c>
      <c r="EJ43" s="40" t="e">
        <f t="shared" si="27"/>
        <v>#DIV/0!</v>
      </c>
      <c r="EK43" s="40" t="e">
        <f t="shared" si="28"/>
        <v>#DIV/0!</v>
      </c>
      <c r="EL43" s="40" t="e">
        <f t="shared" si="29"/>
        <v>#DIV/0!</v>
      </c>
      <c r="EM43" s="69" t="e">
        <f t="shared" si="30"/>
        <v>#DIV/0!</v>
      </c>
      <c r="EN43" s="40" t="e">
        <f t="shared" si="31"/>
        <v>#DIV/0!</v>
      </c>
      <c r="EO43" s="40" t="e">
        <f t="shared" si="32"/>
        <v>#DIV/0!</v>
      </c>
      <c r="EP43" s="40"/>
      <c r="EQ43" s="40"/>
      <c r="ER43" s="40"/>
      <c r="ES43" s="40"/>
    </row>
    <row r="44" spans="1:149" x14ac:dyDescent="0.25">
      <c r="A44" s="15" t="s">
        <v>214</v>
      </c>
      <c r="B44" s="15">
        <v>1650.6172392999999</v>
      </c>
      <c r="C44" s="15"/>
      <c r="D44" s="15">
        <v>13959.433229</v>
      </c>
      <c r="E44" s="15">
        <v>343.42226968</v>
      </c>
      <c r="F44" s="15">
        <v>315.94848812999999</v>
      </c>
      <c r="G44" s="15">
        <v>817.52374541999995</v>
      </c>
      <c r="H44" s="15">
        <v>737.81808530000001</v>
      </c>
      <c r="I44" s="15"/>
      <c r="J44" s="17" t="s">
        <v>214</v>
      </c>
      <c r="K44" s="17">
        <v>0</v>
      </c>
      <c r="L44" s="17">
        <v>8.1821409209332892</v>
      </c>
      <c r="M44" s="17">
        <v>0.74447402388667305</v>
      </c>
      <c r="N44" s="17">
        <v>3.9460478953728901</v>
      </c>
      <c r="O44" s="17">
        <v>3.9460478953728901</v>
      </c>
      <c r="P44" s="17">
        <v>11.701124296381201</v>
      </c>
      <c r="Q44" s="17">
        <v>0</v>
      </c>
      <c r="R44" s="17">
        <v>1.3911220016424399E-3</v>
      </c>
      <c r="S44" s="17">
        <v>6.7919434139673803E-3</v>
      </c>
      <c r="T44" s="17">
        <v>1.9096466777954</v>
      </c>
      <c r="U44" s="17">
        <v>1.3206631864163001E-3</v>
      </c>
      <c r="V44" s="17">
        <v>0.40814742305857099</v>
      </c>
      <c r="W44" s="17">
        <v>4.6229548161620802E-2</v>
      </c>
      <c r="X44" s="17">
        <v>2.8334253087517899E-2</v>
      </c>
      <c r="Y44" s="17">
        <v>17.318836684628302</v>
      </c>
      <c r="Z44" s="5">
        <v>4.5749217042830198E-7</v>
      </c>
      <c r="AA44" s="5">
        <v>1.82998222426517E-6</v>
      </c>
      <c r="AB44" s="17">
        <v>1650.6167991203499</v>
      </c>
      <c r="AC44" s="17">
        <v>27.473760386800901</v>
      </c>
      <c r="AD44" s="17">
        <v>143.35730757993099</v>
      </c>
      <c r="AE44" s="17">
        <v>45.420148944812802</v>
      </c>
      <c r="AF44" s="17">
        <v>3.85085655318374</v>
      </c>
      <c r="AG44" s="17">
        <v>106.116717975936</v>
      </c>
      <c r="AH44" s="17">
        <v>17.2029871229131</v>
      </c>
      <c r="AI44" s="17">
        <v>72.099440099390705</v>
      </c>
      <c r="AJ44" s="17">
        <v>0.54606896325052501</v>
      </c>
      <c r="AK44" s="17">
        <v>12.582535052167801</v>
      </c>
      <c r="AL44" s="17">
        <v>0.176922389521143</v>
      </c>
      <c r="AM44" s="17">
        <v>0</v>
      </c>
      <c r="AN44" s="17">
        <v>0</v>
      </c>
      <c r="AO44" s="17">
        <v>17.216652711408098</v>
      </c>
      <c r="AP44" s="17">
        <v>17.216652711408098</v>
      </c>
      <c r="AQ44" s="17">
        <v>0</v>
      </c>
      <c r="AR44" s="17">
        <v>0</v>
      </c>
      <c r="AS44" s="17">
        <v>2.0585117534373198</v>
      </c>
      <c r="AT44" s="5">
        <v>3.8299332384465397E-6</v>
      </c>
      <c r="AU44" s="5">
        <v>7.3956833041649899E-6</v>
      </c>
      <c r="AV44" s="17">
        <v>111.675448985554</v>
      </c>
      <c r="AW44" s="17">
        <v>2.54532232121201</v>
      </c>
      <c r="AX44" s="17">
        <v>0.39799507681881202</v>
      </c>
      <c r="AY44" s="17">
        <v>0</v>
      </c>
      <c r="AZ44" s="17">
        <v>220.37430962890801</v>
      </c>
      <c r="BA44" s="17">
        <v>1.0818038853098499</v>
      </c>
      <c r="BB44" s="17">
        <v>4.7392274423629097E-3</v>
      </c>
      <c r="BC44" s="17">
        <v>3.47543132828474E-2</v>
      </c>
      <c r="BD44" s="17">
        <v>3.35727925913678E-4</v>
      </c>
      <c r="BE44" s="17">
        <v>6.8162677187122802E-4</v>
      </c>
      <c r="BF44" s="17">
        <v>0</v>
      </c>
      <c r="BG44" s="17">
        <v>0</v>
      </c>
      <c r="BH44" s="17">
        <v>12.6093736983337</v>
      </c>
      <c r="BI44" s="17">
        <v>6.0810585691099304</v>
      </c>
      <c r="BJ44" s="17">
        <v>0.110698843447587</v>
      </c>
      <c r="BK44" s="17">
        <v>0.106357799512778</v>
      </c>
      <c r="BL44" s="17">
        <v>747.12813756289995</v>
      </c>
      <c r="BM44" s="17">
        <v>12563.487371024599</v>
      </c>
      <c r="BN44" s="17">
        <v>1284.2677196437301</v>
      </c>
      <c r="BO44" s="17">
        <v>13959.4305396539</v>
      </c>
      <c r="BP44" s="17">
        <v>0</v>
      </c>
      <c r="BQ44" s="17">
        <v>14.387378830258401</v>
      </c>
      <c r="BR44" s="17">
        <v>0</v>
      </c>
      <c r="BS44" s="17">
        <v>1.1563159294099099</v>
      </c>
      <c r="BT44" s="17">
        <v>2.7337421840317E-3</v>
      </c>
      <c r="BU44" s="17">
        <v>9.13047197446166E-3</v>
      </c>
      <c r="BV44" s="17">
        <v>7.5932625171500796E-3</v>
      </c>
      <c r="BW44" s="17">
        <v>0.26090081245902402</v>
      </c>
      <c r="BX44" s="17">
        <v>0.185078546340603</v>
      </c>
      <c r="BY44" s="17">
        <v>120.451362277296</v>
      </c>
      <c r="BZ44" s="17">
        <v>1.9551479184841001</v>
      </c>
      <c r="CA44" s="17">
        <v>1.15677642390471</v>
      </c>
      <c r="CB44" s="17">
        <v>143.357463312334</v>
      </c>
      <c r="CC44" s="17">
        <v>1.0660287976763201</v>
      </c>
      <c r="CD44" s="17">
        <v>0</v>
      </c>
      <c r="CE44" s="5">
        <v>1.98098431100602E-6</v>
      </c>
      <c r="CF44" s="17">
        <v>0.80750759401886096</v>
      </c>
      <c r="CG44" s="17">
        <v>343.42211259836898</v>
      </c>
      <c r="CH44" s="17">
        <v>315.94835221156802</v>
      </c>
      <c r="CI44" s="17">
        <v>27.473760386800901</v>
      </c>
      <c r="CJ44" s="17">
        <v>0.435753625192215</v>
      </c>
      <c r="CK44" s="17">
        <v>0</v>
      </c>
      <c r="CL44" s="17">
        <v>6.0141086707782803</v>
      </c>
      <c r="CM44" s="17">
        <v>0.94676869777388295</v>
      </c>
      <c r="CN44" s="17">
        <v>26.529211538991401</v>
      </c>
      <c r="CO44" s="17">
        <v>5.3517601227974403</v>
      </c>
      <c r="CP44" s="17">
        <v>3.8508086183082799</v>
      </c>
      <c r="CQ44" s="17">
        <v>106.116823035103</v>
      </c>
      <c r="CR44" s="17">
        <v>0.27126447489783401</v>
      </c>
      <c r="CS44" s="17">
        <v>0.94221778004486301</v>
      </c>
      <c r="CT44" s="17">
        <v>17.2030823813224</v>
      </c>
      <c r="CU44" s="17">
        <v>2.98151484976052E-2</v>
      </c>
      <c r="CV44" s="17">
        <v>817.52345075546896</v>
      </c>
      <c r="CW44" s="17">
        <v>183.16944940239901</v>
      </c>
      <c r="CX44" s="17">
        <v>0</v>
      </c>
      <c r="CY44" s="17">
        <v>0</v>
      </c>
      <c r="CZ44" s="17">
        <v>15.270055078768801</v>
      </c>
      <c r="DA44" s="17">
        <v>0.81979776224457601</v>
      </c>
      <c r="DB44" s="17">
        <v>0</v>
      </c>
      <c r="DC44" s="17">
        <v>737.81769770333506</v>
      </c>
      <c r="DD44" s="17">
        <v>0.77950819981391095</v>
      </c>
      <c r="DE44" s="17">
        <v>23.4606284751072</v>
      </c>
      <c r="DG44" s="26">
        <f t="shared" si="0"/>
        <v>1.0126188893117449</v>
      </c>
      <c r="DH44" s="25">
        <f t="shared" si="1"/>
        <v>8.0000003344207187E-3</v>
      </c>
      <c r="DI44" s="25">
        <f t="shared" si="2"/>
        <v>1.9247002006954225E-2</v>
      </c>
      <c r="DJ44" s="40">
        <f t="shared" si="3"/>
        <v>-2.666757862046679E-7</v>
      </c>
      <c r="DK44" s="40"/>
      <c r="DL44" s="40">
        <f t="shared" si="4"/>
        <v>-1.9265439046298679E-7</v>
      </c>
      <c r="DM44" s="40">
        <f t="shared" si="5"/>
        <v>-4.5740082948820385E-7</v>
      </c>
      <c r="DN44" s="40">
        <f t="shared" si="5"/>
        <v>-4.3019174666675442E-7</v>
      </c>
      <c r="DO44" s="40">
        <f t="shared" si="6"/>
        <v>-3.6043544013048383E-7</v>
      </c>
      <c r="DP44" s="40">
        <f t="shared" si="7"/>
        <v>-5.2532822476512367E-7</v>
      </c>
      <c r="DQ44" s="72">
        <f t="shared" si="8"/>
        <v>1.1961160460513076E-3</v>
      </c>
      <c r="DR44" s="72">
        <f t="shared" si="9"/>
        <v>-3.5607051242870915E-7</v>
      </c>
      <c r="DS44" s="72">
        <f t="shared" si="10"/>
        <v>9.6656195632278355E-4</v>
      </c>
      <c r="DT44" s="72">
        <f t="shared" si="11"/>
        <v>1.5166136271354413E-4</v>
      </c>
      <c r="DU44" s="72">
        <f t="shared" si="12"/>
        <v>-7.0103218943548232E-7</v>
      </c>
      <c r="DV44" s="72">
        <f t="shared" si="13"/>
        <v>1.6935706903201572E-6</v>
      </c>
      <c r="DW44" s="72">
        <f t="shared" si="14"/>
        <v>-1.324072792535608E-7</v>
      </c>
      <c r="DX44" s="72">
        <f t="shared" si="15"/>
        <v>3.6392591035989679E-6</v>
      </c>
      <c r="DY44" s="72">
        <f t="shared" si="16"/>
        <v>1.9555006015794532E-6</v>
      </c>
      <c r="DZ44" s="72">
        <f t="shared" si="17"/>
        <v>8.6735734290593631E-4</v>
      </c>
      <c r="EA44" s="72">
        <f t="shared" si="18"/>
        <v>1.8306676333696521E-7</v>
      </c>
      <c r="EB44" s="72">
        <f t="shared" si="19"/>
        <v>-3.0491345694616483E-6</v>
      </c>
      <c r="EC44" s="72">
        <f t="shared" si="20"/>
        <v>-8.358924920709291E-8</v>
      </c>
      <c r="ED44" s="72">
        <f t="shared" si="21"/>
        <v>9.8654348316030551E-7</v>
      </c>
      <c r="EE44" s="72">
        <f t="shared" si="22"/>
        <v>-2.2950424512006685E-4</v>
      </c>
      <c r="EF44" s="72">
        <f t="shared" si="23"/>
        <v>5.7584549378038206E-7</v>
      </c>
      <c r="EG44" s="72">
        <f t="shared" si="24"/>
        <v>4.9076972599332496E-7</v>
      </c>
      <c r="EH44" s="40">
        <f t="shared" si="25"/>
        <v>4.8777022285780347E-6</v>
      </c>
      <c r="EI44" s="69">
        <f t="shared" si="26"/>
        <v>-8.7230089926759144E-5</v>
      </c>
      <c r="EJ44" s="40">
        <f t="shared" si="27"/>
        <v>2.8867577687586221E-4</v>
      </c>
      <c r="EK44" s="40">
        <f t="shared" si="28"/>
        <v>7.5825715345856925E-7</v>
      </c>
      <c r="EL44" s="40">
        <f t="shared" si="29"/>
        <v>1.656573815701419E-6</v>
      </c>
      <c r="EM44" s="69">
        <f t="shared" si="30"/>
        <v>2.1753494656709339E-6</v>
      </c>
      <c r="EN44" s="40">
        <f t="shared" si="31"/>
        <v>-9.7266535603795738E-7</v>
      </c>
      <c r="EO44" s="40">
        <f t="shared" si="32"/>
        <v>-1.0572449231869309E-6</v>
      </c>
      <c r="EP44" s="40"/>
      <c r="EQ44" s="40"/>
      <c r="ER44" s="40"/>
      <c r="ES44" s="40"/>
    </row>
    <row r="45" spans="1:149" x14ac:dyDescent="0.25">
      <c r="A45" s="15" t="s">
        <v>215</v>
      </c>
      <c r="B45" s="15"/>
      <c r="C45" s="15"/>
      <c r="D45" s="15"/>
      <c r="E45" s="15"/>
      <c r="F45" s="15"/>
      <c r="G45" s="15"/>
      <c r="H45" s="15"/>
      <c r="I45" s="15"/>
      <c r="DG45" s="26" t="e">
        <f t="shared" si="0"/>
        <v>#DIV/0!</v>
      </c>
      <c r="DH45" s="25" t="e">
        <f t="shared" si="1"/>
        <v>#DIV/0!</v>
      </c>
      <c r="DI45" s="25" t="e">
        <f t="shared" si="2"/>
        <v>#DIV/0!</v>
      </c>
      <c r="DJ45" s="40">
        <f t="shared" si="3"/>
        <v>0</v>
      </c>
      <c r="DK45" s="40"/>
      <c r="DL45" s="40">
        <f t="shared" si="4"/>
        <v>0</v>
      </c>
      <c r="DM45" s="40">
        <f t="shared" si="5"/>
        <v>0</v>
      </c>
      <c r="DN45" s="40">
        <f t="shared" si="5"/>
        <v>0</v>
      </c>
      <c r="DO45" s="40">
        <f t="shared" si="6"/>
        <v>0</v>
      </c>
      <c r="DP45" s="40">
        <f t="shared" si="7"/>
        <v>0</v>
      </c>
      <c r="DQ45" s="72" t="e">
        <f t="shared" si="8"/>
        <v>#DIV/0!</v>
      </c>
      <c r="DR45" s="72" t="e">
        <f t="shared" si="9"/>
        <v>#DIV/0!</v>
      </c>
      <c r="DS45" s="72" t="e">
        <f t="shared" si="10"/>
        <v>#DIV/0!</v>
      </c>
      <c r="DT45" s="72" t="e">
        <f t="shared" si="11"/>
        <v>#DIV/0!</v>
      </c>
      <c r="DU45" s="72" t="e">
        <f t="shared" si="12"/>
        <v>#DIV/0!</v>
      </c>
      <c r="DV45" s="72" t="e">
        <f t="shared" si="13"/>
        <v>#DIV/0!</v>
      </c>
      <c r="DW45" s="72" t="e">
        <f t="shared" si="14"/>
        <v>#DIV/0!</v>
      </c>
      <c r="DX45" s="72" t="e">
        <f t="shared" si="15"/>
        <v>#DIV/0!</v>
      </c>
      <c r="DY45" s="72" t="e">
        <f t="shared" si="16"/>
        <v>#DIV/0!</v>
      </c>
      <c r="DZ45" s="72" t="e">
        <f t="shared" si="17"/>
        <v>#DIV/0!</v>
      </c>
      <c r="EA45" s="72" t="e">
        <f t="shared" si="18"/>
        <v>#DIV/0!</v>
      </c>
      <c r="EB45" s="72" t="e">
        <f t="shared" si="19"/>
        <v>#DIV/0!</v>
      </c>
      <c r="EC45" s="72" t="e">
        <f t="shared" si="20"/>
        <v>#DIV/0!</v>
      </c>
      <c r="ED45" s="72" t="e">
        <f t="shared" si="21"/>
        <v>#DIV/0!</v>
      </c>
      <c r="EE45" s="72" t="e">
        <f t="shared" si="22"/>
        <v>#DIV/0!</v>
      </c>
      <c r="EF45" s="72" t="e">
        <f t="shared" si="23"/>
        <v>#DIV/0!</v>
      </c>
      <c r="EG45" s="72" t="e">
        <f t="shared" si="24"/>
        <v>#DIV/0!</v>
      </c>
      <c r="EH45" s="40" t="e">
        <f t="shared" si="25"/>
        <v>#DIV/0!</v>
      </c>
      <c r="EI45" s="69" t="e">
        <f t="shared" si="26"/>
        <v>#DIV/0!</v>
      </c>
      <c r="EJ45" s="40" t="e">
        <f t="shared" si="27"/>
        <v>#DIV/0!</v>
      </c>
      <c r="EK45" s="40" t="e">
        <f t="shared" si="28"/>
        <v>#DIV/0!</v>
      </c>
      <c r="EL45" s="40" t="e">
        <f t="shared" si="29"/>
        <v>#DIV/0!</v>
      </c>
      <c r="EM45" s="69" t="e">
        <f t="shared" si="30"/>
        <v>#DIV/0!</v>
      </c>
      <c r="EN45" s="40" t="e">
        <f t="shared" si="31"/>
        <v>#DIV/0!</v>
      </c>
      <c r="EO45" s="40" t="e">
        <f t="shared" si="32"/>
        <v>#DIV/0!</v>
      </c>
      <c r="EP45" s="40"/>
      <c r="EQ45" s="40"/>
      <c r="ER45" s="40"/>
      <c r="ES45" s="40"/>
    </row>
    <row r="46" spans="1:149" x14ac:dyDescent="0.25">
      <c r="A46" s="15" t="s">
        <v>216</v>
      </c>
      <c r="B46" s="15"/>
      <c r="C46" s="15"/>
      <c r="D46" s="15"/>
      <c r="E46" s="15"/>
      <c r="F46" s="15"/>
      <c r="G46" s="15"/>
      <c r="H46" s="15"/>
      <c r="I46" s="15"/>
      <c r="DG46" s="26" t="e">
        <f t="shared" si="0"/>
        <v>#DIV/0!</v>
      </c>
      <c r="DH46" s="25" t="e">
        <f t="shared" si="1"/>
        <v>#DIV/0!</v>
      </c>
      <c r="DI46" s="25" t="e">
        <f t="shared" si="2"/>
        <v>#DIV/0!</v>
      </c>
      <c r="DJ46" s="40">
        <f t="shared" si="3"/>
        <v>0</v>
      </c>
      <c r="DK46" s="40"/>
      <c r="DL46" s="40">
        <f t="shared" si="4"/>
        <v>0</v>
      </c>
      <c r="DM46" s="40">
        <f t="shared" si="5"/>
        <v>0</v>
      </c>
      <c r="DN46" s="40">
        <f t="shared" si="5"/>
        <v>0</v>
      </c>
      <c r="DO46" s="40">
        <f t="shared" si="6"/>
        <v>0</v>
      </c>
      <c r="DP46" s="40">
        <f t="shared" si="7"/>
        <v>0</v>
      </c>
      <c r="DQ46" s="72" t="e">
        <f t="shared" si="8"/>
        <v>#DIV/0!</v>
      </c>
      <c r="DR46" s="72" t="e">
        <f t="shared" si="9"/>
        <v>#DIV/0!</v>
      </c>
      <c r="DS46" s="72" t="e">
        <f t="shared" si="10"/>
        <v>#DIV/0!</v>
      </c>
      <c r="DT46" s="72" t="e">
        <f t="shared" si="11"/>
        <v>#DIV/0!</v>
      </c>
      <c r="DU46" s="72" t="e">
        <f t="shared" si="12"/>
        <v>#DIV/0!</v>
      </c>
      <c r="DV46" s="72" t="e">
        <f t="shared" si="13"/>
        <v>#DIV/0!</v>
      </c>
      <c r="DW46" s="72" t="e">
        <f t="shared" si="14"/>
        <v>#DIV/0!</v>
      </c>
      <c r="DX46" s="72" t="e">
        <f t="shared" si="15"/>
        <v>#DIV/0!</v>
      </c>
      <c r="DY46" s="72" t="e">
        <f t="shared" si="16"/>
        <v>#DIV/0!</v>
      </c>
      <c r="DZ46" s="72" t="e">
        <f t="shared" si="17"/>
        <v>#DIV/0!</v>
      </c>
      <c r="EA46" s="72" t="e">
        <f t="shared" si="18"/>
        <v>#DIV/0!</v>
      </c>
      <c r="EB46" s="72" t="e">
        <f t="shared" si="19"/>
        <v>#DIV/0!</v>
      </c>
      <c r="EC46" s="72" t="e">
        <f t="shared" si="20"/>
        <v>#DIV/0!</v>
      </c>
      <c r="ED46" s="72" t="e">
        <f t="shared" si="21"/>
        <v>#DIV/0!</v>
      </c>
      <c r="EE46" s="72" t="e">
        <f t="shared" si="22"/>
        <v>#DIV/0!</v>
      </c>
      <c r="EF46" s="72" t="e">
        <f t="shared" si="23"/>
        <v>#DIV/0!</v>
      </c>
      <c r="EG46" s="72" t="e">
        <f t="shared" si="24"/>
        <v>#DIV/0!</v>
      </c>
      <c r="EH46" s="40" t="e">
        <f t="shared" si="25"/>
        <v>#DIV/0!</v>
      </c>
      <c r="EI46" s="69" t="e">
        <f t="shared" si="26"/>
        <v>#DIV/0!</v>
      </c>
      <c r="EJ46" s="40" t="e">
        <f t="shared" si="27"/>
        <v>#DIV/0!</v>
      </c>
      <c r="EK46" s="40" t="e">
        <f t="shared" si="28"/>
        <v>#DIV/0!</v>
      </c>
      <c r="EL46" s="40" t="e">
        <f t="shared" si="29"/>
        <v>#DIV/0!</v>
      </c>
      <c r="EM46" s="69" t="e">
        <f t="shared" si="30"/>
        <v>#DIV/0!</v>
      </c>
      <c r="EN46" s="40" t="e">
        <f t="shared" si="31"/>
        <v>#DIV/0!</v>
      </c>
      <c r="EO46" s="40" t="e">
        <f t="shared" si="32"/>
        <v>#DIV/0!</v>
      </c>
      <c r="EP46" s="40"/>
      <c r="EQ46" s="40"/>
      <c r="ER46" s="40"/>
      <c r="ES46" s="40"/>
    </row>
    <row r="47" spans="1:149" x14ac:dyDescent="0.25">
      <c r="A47" s="15" t="s">
        <v>217</v>
      </c>
      <c r="B47" s="15">
        <v>606.99025272999995</v>
      </c>
      <c r="C47" s="15"/>
      <c r="D47" s="15">
        <v>5036.5180296999997</v>
      </c>
      <c r="E47" s="15">
        <v>101.33838698</v>
      </c>
      <c r="F47" s="15">
        <v>93.231316210000003</v>
      </c>
      <c r="G47" s="15">
        <v>223.23129688</v>
      </c>
      <c r="H47" s="15">
        <v>286.66118990000001</v>
      </c>
      <c r="I47" s="15"/>
      <c r="J47" s="17" t="s">
        <v>217</v>
      </c>
      <c r="K47" s="17">
        <v>0</v>
      </c>
      <c r="L47" s="17">
        <v>3.1839191768239798</v>
      </c>
      <c r="M47" s="17">
        <v>0.28924716975973602</v>
      </c>
      <c r="N47" s="17">
        <v>1.5331399108180199</v>
      </c>
      <c r="O47" s="17">
        <v>1.5331399108180199</v>
      </c>
      <c r="P47" s="17">
        <v>4.5532664251892303</v>
      </c>
      <c r="Q47" s="17">
        <v>0</v>
      </c>
      <c r="R47" s="17">
        <v>4.1049461083461403E-4</v>
      </c>
      <c r="S47" s="17">
        <v>2.0041979549044499E-3</v>
      </c>
      <c r="T47" s="17">
        <v>0.74194645460119801</v>
      </c>
      <c r="U47" s="17">
        <v>3.8970729624178901E-4</v>
      </c>
      <c r="V47" s="17">
        <v>0.158575694719994</v>
      </c>
      <c r="W47" s="17">
        <v>1.3641603641594601E-2</v>
      </c>
      <c r="X47" s="17">
        <v>8.3609835595826604E-3</v>
      </c>
      <c r="Y47" s="17">
        <v>6.7290669392872298</v>
      </c>
      <c r="Z47" s="5">
        <v>1.3499875614786399E-7</v>
      </c>
      <c r="AA47" s="5">
        <v>5.3999662023732702E-7</v>
      </c>
      <c r="AB47" s="17">
        <v>606.99006267431696</v>
      </c>
      <c r="AC47" s="17">
        <v>8.1070681757304204</v>
      </c>
      <c r="AD47" s="17">
        <v>43.262213910613603</v>
      </c>
      <c r="AE47" s="17">
        <v>12.803548667471301</v>
      </c>
      <c r="AF47" s="17">
        <v>1.1668829484724701</v>
      </c>
      <c r="AG47" s="17">
        <v>31.088533400574299</v>
      </c>
      <c r="AH47" s="17">
        <v>4.91002660945672</v>
      </c>
      <c r="AI47" s="17">
        <v>28.056100116795399</v>
      </c>
      <c r="AJ47" s="17">
        <v>0.21249205885698</v>
      </c>
      <c r="AK47" s="17">
        <v>4.8962471113967601</v>
      </c>
      <c r="AL47" s="17">
        <v>6.8738907920133693E-2</v>
      </c>
      <c r="AM47" s="17">
        <v>0</v>
      </c>
      <c r="AN47" s="17">
        <v>0</v>
      </c>
      <c r="AO47" s="17">
        <v>6.6891071445559298</v>
      </c>
      <c r="AP47" s="17">
        <v>6.6891071445559298</v>
      </c>
      <c r="AQ47" s="17">
        <v>0</v>
      </c>
      <c r="AR47" s="17">
        <v>0</v>
      </c>
      <c r="AS47" s="17">
        <v>0.79978472303974002</v>
      </c>
      <c r="AT47" s="5">
        <v>1.13014574559245E-6</v>
      </c>
      <c r="AU47" s="5">
        <v>2.1823620544089999E-6</v>
      </c>
      <c r="AV47" s="17">
        <v>40.292143664258099</v>
      </c>
      <c r="AW47" s="17">
        <v>0.99046204228596701</v>
      </c>
      <c r="AX47" s="17">
        <v>0.15487193601257401</v>
      </c>
      <c r="AY47" s="17">
        <v>0</v>
      </c>
      <c r="AZ47" s="17">
        <v>85.531748122749093</v>
      </c>
      <c r="BA47" s="17">
        <v>0.42096259952612503</v>
      </c>
      <c r="BB47" s="17">
        <v>1.3984684562465201E-3</v>
      </c>
      <c r="BC47" s="17">
        <v>1.02554415295667E-2</v>
      </c>
      <c r="BD47" s="5">
        <v>9.9067581667465799E-5</v>
      </c>
      <c r="BE47" s="17">
        <v>2.0113748507085099E-4</v>
      </c>
      <c r="BF47" s="17">
        <v>0</v>
      </c>
      <c r="BG47" s="17">
        <v>0</v>
      </c>
      <c r="BH47" s="17">
        <v>4.8990628940183196</v>
      </c>
      <c r="BI47" s="17">
        <v>1.7944227292150901</v>
      </c>
      <c r="BJ47" s="17">
        <v>3.2665449914846399E-2</v>
      </c>
      <c r="BK47" s="17">
        <v>3.1384456088890303E-2</v>
      </c>
      <c r="BL47" s="17">
        <v>290.28352151788198</v>
      </c>
      <c r="BM47" s="17">
        <v>4532.8646639832004</v>
      </c>
      <c r="BN47" s="17">
        <v>463.359624209174</v>
      </c>
      <c r="BO47" s="17">
        <v>5036.5164318566303</v>
      </c>
      <c r="BP47" s="17">
        <v>0</v>
      </c>
      <c r="BQ47" s="17">
        <v>5.5985645590339903</v>
      </c>
      <c r="BR47" s="17">
        <v>0</v>
      </c>
      <c r="BS47" s="17">
        <v>0.44220151256632301</v>
      </c>
      <c r="BT47" s="17">
        <v>8.0668337379123298E-4</v>
      </c>
      <c r="BU47" s="17">
        <v>2.69424458734569E-3</v>
      </c>
      <c r="BV47" s="17">
        <v>2.2406438718285599E-3</v>
      </c>
      <c r="BW47" s="17">
        <v>9.1211385488648905E-2</v>
      </c>
      <c r="BX47" s="17">
        <v>5.60822647784079E-2</v>
      </c>
      <c r="BY47" s="17">
        <v>46.871292508813902</v>
      </c>
      <c r="BZ47" s="17">
        <v>0.54449799110435004</v>
      </c>
      <c r="CA47" s="17">
        <v>0.35052491919509199</v>
      </c>
      <c r="CB47" s="17">
        <v>43.2622499972993</v>
      </c>
      <c r="CC47" s="17">
        <v>0.32107111623318202</v>
      </c>
      <c r="CD47" s="17">
        <v>0</v>
      </c>
      <c r="CE47" s="5">
        <v>5.8455898074813798E-7</v>
      </c>
      <c r="CF47" s="17">
        <v>0.244690116794259</v>
      </c>
      <c r="CG47" s="17">
        <v>101.33836324640301</v>
      </c>
      <c r="CH47" s="17">
        <v>93.231295070673497</v>
      </c>
      <c r="CI47" s="17">
        <v>8.1070681757304204</v>
      </c>
      <c r="CJ47" s="17">
        <v>0.123684663249502</v>
      </c>
      <c r="CK47" s="17">
        <v>0</v>
      </c>
      <c r="CL47" s="17">
        <v>1.19662377063112</v>
      </c>
      <c r="CM47" s="17">
        <v>0.28688881607389799</v>
      </c>
      <c r="CN47" s="17">
        <v>7.7721449444159596</v>
      </c>
      <c r="CO47" s="17">
        <v>1.62168538198934</v>
      </c>
      <c r="CP47" s="17">
        <v>1.1668695050844</v>
      </c>
      <c r="CQ47" s="17">
        <v>31.0885699706234</v>
      </c>
      <c r="CR47" s="17">
        <v>0.105557327669523</v>
      </c>
      <c r="CS47" s="17">
        <v>0.27697491379376799</v>
      </c>
      <c r="CT47" s="17">
        <v>4.9100577587812797</v>
      </c>
      <c r="CU47" s="17">
        <v>8.67894062622287E-3</v>
      </c>
      <c r="CV47" s="17">
        <v>223.23131960074201</v>
      </c>
      <c r="CW47" s="17">
        <v>71.107664610670497</v>
      </c>
      <c r="CX47" s="17">
        <v>0</v>
      </c>
      <c r="CY47" s="17">
        <v>0</v>
      </c>
      <c r="CZ47" s="17">
        <v>5.9420447777356102</v>
      </c>
      <c r="DA47" s="17">
        <v>0.31851195073544097</v>
      </c>
      <c r="DB47" s="17">
        <v>0</v>
      </c>
      <c r="DC47" s="17">
        <v>286.66111831809297</v>
      </c>
      <c r="DD47" s="17">
        <v>0.30285848766429302</v>
      </c>
      <c r="DE47" s="17">
        <v>9.1292417576745208</v>
      </c>
      <c r="DG47" s="26">
        <f t="shared" si="0"/>
        <v>1.0126365348082171</v>
      </c>
      <c r="DH47" s="25">
        <f t="shared" si="1"/>
        <v>8.0000024241765558E-3</v>
      </c>
      <c r="DI47" s="25">
        <f t="shared" si="2"/>
        <v>1.9246999924808911E-2</v>
      </c>
      <c r="DJ47" s="40">
        <f t="shared" si="3"/>
        <v>-3.1311158974556351E-7</v>
      </c>
      <c r="DK47" s="40"/>
      <c r="DL47" s="40">
        <f t="shared" si="4"/>
        <v>-3.1725159325537262E-7</v>
      </c>
      <c r="DM47" s="40">
        <f t="shared" si="5"/>
        <v>-2.3420144820947019E-7</v>
      </c>
      <c r="DN47" s="40">
        <f t="shared" si="5"/>
        <v>-2.2674062070027269E-7</v>
      </c>
      <c r="DO47" s="40">
        <f t="shared" si="6"/>
        <v>1.0178116745794048E-7</v>
      </c>
      <c r="DP47" s="40">
        <f t="shared" si="7"/>
        <v>-2.4970909756378114E-7</v>
      </c>
      <c r="DQ47" s="72">
        <f t="shared" si="8"/>
        <v>1.195458098031603E-3</v>
      </c>
      <c r="DR47" s="72">
        <f t="shared" si="9"/>
        <v>-7.093161098985493E-7</v>
      </c>
      <c r="DS47" s="72">
        <f t="shared" si="10"/>
        <v>9.6702234223647787E-4</v>
      </c>
      <c r="DT47" s="72">
        <f t="shared" si="11"/>
        <v>1.5124608720047536E-4</v>
      </c>
      <c r="DU47" s="72">
        <f t="shared" si="12"/>
        <v>1.2389990557905064E-6</v>
      </c>
      <c r="DV47" s="72">
        <f t="shared" si="13"/>
        <v>1.3282486520049129E-6</v>
      </c>
      <c r="DW47" s="72">
        <f t="shared" si="14"/>
        <v>7.1105202792497504E-8</v>
      </c>
      <c r="DX47" s="72">
        <f t="shared" si="15"/>
        <v>1.18530362025304E-6</v>
      </c>
      <c r="DY47" s="72">
        <f t="shared" si="16"/>
        <v>2.2068703043891691E-6</v>
      </c>
      <c r="DZ47" s="72">
        <f t="shared" si="17"/>
        <v>8.6669078155664225E-4</v>
      </c>
      <c r="EA47" s="72">
        <f t="shared" si="18"/>
        <v>2.5373366898132198E-7</v>
      </c>
      <c r="EB47" s="72">
        <f t="shared" si="19"/>
        <v>-3.4723656807166499E-7</v>
      </c>
      <c r="EC47" s="72">
        <f t="shared" si="20"/>
        <v>-1.6286556702856591E-7</v>
      </c>
      <c r="ED47" s="72">
        <f t="shared" si="21"/>
        <v>9.8802809827034218E-7</v>
      </c>
      <c r="EE47" s="72">
        <f t="shared" si="22"/>
        <v>-2.3001878362389097E-4</v>
      </c>
      <c r="EF47" s="72">
        <f t="shared" si="23"/>
        <v>9.8207554261638338E-8</v>
      </c>
      <c r="EG47" s="72">
        <f t="shared" si="24"/>
        <v>-1.165104356066577E-6</v>
      </c>
      <c r="EH47" s="40">
        <f t="shared" si="25"/>
        <v>3.3552456962452019E-6</v>
      </c>
      <c r="EI47" s="69">
        <f t="shared" si="26"/>
        <v>-9.0361316061023176E-5</v>
      </c>
      <c r="EJ47" s="40">
        <f t="shared" si="27"/>
        <v>2.8851289883681644E-4</v>
      </c>
      <c r="EK47" s="40">
        <f t="shared" si="28"/>
        <v>-3.4578714583718712E-6</v>
      </c>
      <c r="EL47" s="40">
        <f t="shared" si="29"/>
        <v>-1.1107794579953344E-6</v>
      </c>
      <c r="EM47" s="69">
        <f t="shared" si="30"/>
        <v>-6.376966848972279E-7</v>
      </c>
      <c r="EN47" s="40">
        <f t="shared" si="31"/>
        <v>-8.8351618605412821E-7</v>
      </c>
      <c r="EO47" s="40">
        <f t="shared" si="32"/>
        <v>-9.6034368114326514E-7</v>
      </c>
      <c r="EP47" s="40"/>
      <c r="EQ47" s="40"/>
      <c r="ER47" s="40"/>
      <c r="ES47" s="40"/>
    </row>
    <row r="48" spans="1:149" x14ac:dyDescent="0.25">
      <c r="A48" s="15" t="s">
        <v>218</v>
      </c>
      <c r="B48" s="15">
        <v>851.31929706000005</v>
      </c>
      <c r="C48" s="15"/>
      <c r="D48" s="15">
        <v>6468.6739509999998</v>
      </c>
      <c r="E48" s="15">
        <v>140.28648978999999</v>
      </c>
      <c r="F48" s="15">
        <v>129.06357051000001</v>
      </c>
      <c r="G48" s="15">
        <v>307.16601061</v>
      </c>
      <c r="H48" s="15">
        <v>389.89924094000003</v>
      </c>
      <c r="I48" s="15"/>
      <c r="J48" s="17" t="s">
        <v>218</v>
      </c>
      <c r="K48" s="17">
        <v>0</v>
      </c>
      <c r="L48" s="17">
        <v>4.3305740530290002</v>
      </c>
      <c r="M48" s="17">
        <v>0.39341653264260801</v>
      </c>
      <c r="N48" s="17">
        <v>2.0852837831709001</v>
      </c>
      <c r="O48" s="17">
        <v>2.0852837831709001</v>
      </c>
      <c r="P48" s="17">
        <v>6.19307886062054</v>
      </c>
      <c r="Q48" s="17">
        <v>0</v>
      </c>
      <c r="R48" s="17">
        <v>5.6826838983228302E-4</v>
      </c>
      <c r="S48" s="17">
        <v>2.7744798559058998E-3</v>
      </c>
      <c r="T48" s="17">
        <v>1.0091504003285401</v>
      </c>
      <c r="U48" s="17">
        <v>5.3948559086291104E-4</v>
      </c>
      <c r="V48" s="17">
        <v>0.21568513380758</v>
      </c>
      <c r="W48" s="17">
        <v>1.88845678137314E-2</v>
      </c>
      <c r="X48" s="17">
        <v>1.1574419593577899E-2</v>
      </c>
      <c r="Y48" s="17">
        <v>9.1524658233149108</v>
      </c>
      <c r="Z48" s="5">
        <v>1.8688348058113799E-7</v>
      </c>
      <c r="AA48" s="5">
        <v>7.4753696641809503E-7</v>
      </c>
      <c r="AB48" s="17">
        <v>851.31902414083095</v>
      </c>
      <c r="AC48" s="17">
        <v>11.222916672012801</v>
      </c>
      <c r="AD48" s="17">
        <v>59.889482552070298</v>
      </c>
      <c r="AE48" s="17">
        <v>17.724421191157202</v>
      </c>
      <c r="AF48" s="17">
        <v>1.61535883961926</v>
      </c>
      <c r="AG48" s="17">
        <v>43.037016540617302</v>
      </c>
      <c r="AH48" s="17">
        <v>6.7971303293154</v>
      </c>
      <c r="AI48" s="17">
        <v>38.160212068646601</v>
      </c>
      <c r="AJ48" s="17">
        <v>0.28901879151947102</v>
      </c>
      <c r="AK48" s="17">
        <v>6.6595809537966604</v>
      </c>
      <c r="AL48" s="17">
        <v>9.3494448936184596E-2</v>
      </c>
      <c r="AM48" s="17">
        <v>0</v>
      </c>
      <c r="AN48" s="17">
        <v>0</v>
      </c>
      <c r="AO48" s="17">
        <v>9.0981189728614495</v>
      </c>
      <c r="AP48" s="17">
        <v>9.0981189728614495</v>
      </c>
      <c r="AQ48" s="17">
        <v>0</v>
      </c>
      <c r="AR48" s="17">
        <v>0</v>
      </c>
      <c r="AS48" s="17">
        <v>1.0878189297124901</v>
      </c>
      <c r="AT48" s="5">
        <v>1.56450459465374E-6</v>
      </c>
      <c r="AU48" s="5">
        <v>3.0211218235018698E-6</v>
      </c>
      <c r="AV48" s="17">
        <v>51.749395984457301</v>
      </c>
      <c r="AW48" s="17">
        <v>1.3471666712327901</v>
      </c>
      <c r="AX48" s="17">
        <v>0.21064734401777199</v>
      </c>
      <c r="AY48" s="17">
        <v>0</v>
      </c>
      <c r="AZ48" s="17">
        <v>116.33510580267701</v>
      </c>
      <c r="BA48" s="17">
        <v>0.57256768803305302</v>
      </c>
      <c r="BB48" s="17">
        <v>1.93595355624266E-3</v>
      </c>
      <c r="BC48" s="17">
        <v>1.41969874150255E-2</v>
      </c>
      <c r="BD48" s="17">
        <v>1.37143496483076E-4</v>
      </c>
      <c r="BE48" s="17">
        <v>2.7844219234665401E-4</v>
      </c>
      <c r="BF48" s="17">
        <v>0</v>
      </c>
      <c r="BG48" s="17">
        <v>0</v>
      </c>
      <c r="BH48" s="17">
        <v>6.6634073488279402</v>
      </c>
      <c r="BI48" s="17">
        <v>2.48408553120146</v>
      </c>
      <c r="BJ48" s="17">
        <v>4.5219997460275399E-2</v>
      </c>
      <c r="BK48" s="17">
        <v>4.3446657088686398E-2</v>
      </c>
      <c r="BL48" s="17">
        <v>394.82615441062097</v>
      </c>
      <c r="BM48" s="17">
        <v>5821.8044179886101</v>
      </c>
      <c r="BN48" s="17">
        <v>595.11769016374797</v>
      </c>
      <c r="BO48" s="17">
        <v>6468.6715041368097</v>
      </c>
      <c r="BP48" s="17">
        <v>0</v>
      </c>
      <c r="BQ48" s="17">
        <v>7.6148373509715199</v>
      </c>
      <c r="BR48" s="17">
        <v>0</v>
      </c>
      <c r="BS48" s="17">
        <v>0.60199558966161204</v>
      </c>
      <c r="BT48" s="17">
        <v>1.1167139887242399E-3</v>
      </c>
      <c r="BU48" s="17">
        <v>3.72974909349074E-3</v>
      </c>
      <c r="BV48" s="17">
        <v>3.1018209918841199E-3</v>
      </c>
      <c r="BW48" s="17">
        <v>0.12483710775067899</v>
      </c>
      <c r="BX48" s="17">
        <v>7.7636743664191904E-2</v>
      </c>
      <c r="BY48" s="17">
        <v>63.751494539605503</v>
      </c>
      <c r="BZ48" s="17">
        <v>0.75376869632985499</v>
      </c>
      <c r="CA48" s="17">
        <v>0.48524455656784399</v>
      </c>
      <c r="CB48" s="17">
        <v>59.889533250660001</v>
      </c>
      <c r="CC48" s="17">
        <v>0.44447081928162302</v>
      </c>
      <c r="CD48" s="17">
        <v>0</v>
      </c>
      <c r="CE48" s="5">
        <v>8.0922940536935704E-7</v>
      </c>
      <c r="CF48" s="17">
        <v>0.33873350064209601</v>
      </c>
      <c r="CG48" s="17">
        <v>140.286446518632</v>
      </c>
      <c r="CH48" s="17">
        <v>129.06352984661899</v>
      </c>
      <c r="CI48" s="17">
        <v>11.222916672012801</v>
      </c>
      <c r="CJ48" s="17">
        <v>0.17122123053070701</v>
      </c>
      <c r="CK48" s="17">
        <v>0</v>
      </c>
      <c r="CL48" s="17">
        <v>1.6565302506104</v>
      </c>
      <c r="CM48" s="17">
        <v>0.39715074211985402</v>
      </c>
      <c r="CN48" s="17">
        <v>10.7592662278366</v>
      </c>
      <c r="CO48" s="17">
        <v>2.24496028649062</v>
      </c>
      <c r="CP48" s="17">
        <v>1.6153395028797799</v>
      </c>
      <c r="CQ48" s="17">
        <v>43.0370634924519</v>
      </c>
      <c r="CR48" s="17">
        <v>0.14357270732327901</v>
      </c>
      <c r="CS48" s="17">
        <v>0.38342668130535601</v>
      </c>
      <c r="CT48" s="17">
        <v>6.7971692866394298</v>
      </c>
      <c r="CU48" s="17">
        <v>1.20145786094346E-2</v>
      </c>
      <c r="CV48" s="17">
        <v>307.16597371605502</v>
      </c>
      <c r="CW48" s="17">
        <v>96.7163756080745</v>
      </c>
      <c r="CX48" s="17">
        <v>0</v>
      </c>
      <c r="CY48" s="17">
        <v>0</v>
      </c>
      <c r="CZ48" s="17">
        <v>8.0820088970718906</v>
      </c>
      <c r="DA48" s="17">
        <v>0.43322094691255097</v>
      </c>
      <c r="DB48" s="17">
        <v>0</v>
      </c>
      <c r="DC48" s="17">
        <v>389.89914147610398</v>
      </c>
      <c r="DD48" s="17">
        <v>0.41193008728231201</v>
      </c>
      <c r="DE48" s="17">
        <v>12.417037206321</v>
      </c>
      <c r="DG48" s="26">
        <f t="shared" si="0"/>
        <v>1.0126366344790194</v>
      </c>
      <c r="DH48" s="25">
        <f t="shared" si="1"/>
        <v>8.0000037026710675E-3</v>
      </c>
      <c r="DI48" s="25">
        <f t="shared" si="2"/>
        <v>1.9246998235315459E-2</v>
      </c>
      <c r="DJ48" s="40">
        <f t="shared" si="3"/>
        <v>-3.2058379276554157E-7</v>
      </c>
      <c r="DK48" s="40"/>
      <c r="DL48" s="40">
        <f t="shared" si="4"/>
        <v>-3.7826349087173244E-7</v>
      </c>
      <c r="DM48" s="40">
        <f t="shared" si="5"/>
        <v>-3.0845000149642239E-7</v>
      </c>
      <c r="DN48" s="40">
        <f t="shared" si="5"/>
        <v>-3.1506474564201214E-7</v>
      </c>
      <c r="DO48" s="40">
        <f t="shared" si="6"/>
        <v>-1.2011076650928235E-7</v>
      </c>
      <c r="DP48" s="40">
        <f t="shared" si="7"/>
        <v>-2.5510153805225597E-7</v>
      </c>
      <c r="DQ48" s="72">
        <f t="shared" si="8"/>
        <v>1.1952006744456775E-3</v>
      </c>
      <c r="DR48" s="72">
        <f t="shared" si="9"/>
        <v>-7.0888656820453758E-7</v>
      </c>
      <c r="DS48" s="72">
        <f t="shared" si="10"/>
        <v>9.6702881962581089E-4</v>
      </c>
      <c r="DT48" s="72">
        <f t="shared" si="11"/>
        <v>1.5088873440315042E-4</v>
      </c>
      <c r="DU48" s="72">
        <f t="shared" si="12"/>
        <v>6.6923096288727195E-8</v>
      </c>
      <c r="DV48" s="72">
        <f t="shared" si="13"/>
        <v>1.5616617028127772E-6</v>
      </c>
      <c r="DW48" s="72">
        <f t="shared" si="14"/>
        <v>-1.8505184241701795E-7</v>
      </c>
      <c r="DX48" s="72">
        <f t="shared" si="15"/>
        <v>5.253630429349274E-7</v>
      </c>
      <c r="DY48" s="72">
        <f t="shared" si="16"/>
        <v>1.5391577924750589E-6</v>
      </c>
      <c r="DZ48" s="72">
        <f t="shared" si="17"/>
        <v>8.6662417964437314E-4</v>
      </c>
      <c r="EA48" s="72">
        <f t="shared" si="18"/>
        <v>2.9875767762124573E-7</v>
      </c>
      <c r="EB48" s="72">
        <f t="shared" si="19"/>
        <v>5.1148041187148362E-8</v>
      </c>
      <c r="EC48" s="72">
        <f t="shared" si="20"/>
        <v>-1.6088772115162175E-8</v>
      </c>
      <c r="ED48" s="72">
        <f t="shared" si="21"/>
        <v>2.7015527246423128E-6</v>
      </c>
      <c r="EE48" s="72">
        <f t="shared" si="22"/>
        <v>-2.3034014739851003E-4</v>
      </c>
      <c r="EF48" s="72">
        <f t="shared" si="23"/>
        <v>1.0764289718055148E-7</v>
      </c>
      <c r="EG48" s="72">
        <f t="shared" si="24"/>
        <v>-6.4187091571321381E-7</v>
      </c>
      <c r="EH48" s="40">
        <f t="shared" si="25"/>
        <v>3.9917437998140262E-6</v>
      </c>
      <c r="EI48" s="69">
        <f t="shared" si="26"/>
        <v>-8.9269223652137556E-5</v>
      </c>
      <c r="EJ48" s="40">
        <f t="shared" si="27"/>
        <v>2.816693680369049E-4</v>
      </c>
      <c r="EK48" s="40">
        <f t="shared" si="28"/>
        <v>-1.6703869887662933E-6</v>
      </c>
      <c r="EL48" s="40">
        <f t="shared" si="29"/>
        <v>3.6644332594576058E-6</v>
      </c>
      <c r="EM48" s="69">
        <f t="shared" si="30"/>
        <v>6.6157302925182031E-6</v>
      </c>
      <c r="EN48" s="40">
        <f t="shared" si="31"/>
        <v>-8.5820008089621038E-7</v>
      </c>
      <c r="EO48" s="40">
        <f t="shared" si="32"/>
        <v>-9.3282617999551092E-7</v>
      </c>
      <c r="EP48" s="40"/>
      <c r="EQ48" s="40"/>
      <c r="ER48" s="40"/>
      <c r="ES48" s="40"/>
    </row>
    <row r="49" spans="1:149" x14ac:dyDescent="0.25">
      <c r="A49" s="15" t="s">
        <v>219</v>
      </c>
      <c r="B49" s="15"/>
      <c r="C49" s="15"/>
      <c r="D49" s="15"/>
      <c r="E49" s="15"/>
      <c r="F49" s="15"/>
      <c r="G49" s="15"/>
      <c r="H49" s="15"/>
      <c r="I49" s="15"/>
      <c r="DG49" s="26" t="e">
        <f t="shared" si="0"/>
        <v>#DIV/0!</v>
      </c>
      <c r="DH49" s="25" t="e">
        <f t="shared" si="1"/>
        <v>#DIV/0!</v>
      </c>
      <c r="DI49" s="25" t="e">
        <f t="shared" si="2"/>
        <v>#DIV/0!</v>
      </c>
      <c r="DJ49" s="40">
        <f t="shared" si="3"/>
        <v>0</v>
      </c>
      <c r="DK49" s="40"/>
      <c r="DL49" s="40">
        <f t="shared" si="4"/>
        <v>0</v>
      </c>
      <c r="DM49" s="40">
        <f t="shared" si="5"/>
        <v>0</v>
      </c>
      <c r="DN49" s="40">
        <f t="shared" si="5"/>
        <v>0</v>
      </c>
      <c r="DO49" s="40">
        <f t="shared" si="6"/>
        <v>0</v>
      </c>
      <c r="DP49" s="40">
        <f t="shared" si="7"/>
        <v>0</v>
      </c>
      <c r="DQ49" s="72" t="e">
        <f t="shared" si="8"/>
        <v>#DIV/0!</v>
      </c>
      <c r="DR49" s="72" t="e">
        <f t="shared" si="9"/>
        <v>#DIV/0!</v>
      </c>
      <c r="DS49" s="72" t="e">
        <f t="shared" si="10"/>
        <v>#DIV/0!</v>
      </c>
      <c r="DT49" s="72" t="e">
        <f t="shared" si="11"/>
        <v>#DIV/0!</v>
      </c>
      <c r="DU49" s="72" t="e">
        <f t="shared" si="12"/>
        <v>#DIV/0!</v>
      </c>
      <c r="DV49" s="72" t="e">
        <f t="shared" si="13"/>
        <v>#DIV/0!</v>
      </c>
      <c r="DW49" s="72" t="e">
        <f t="shared" si="14"/>
        <v>#DIV/0!</v>
      </c>
      <c r="DX49" s="72" t="e">
        <f t="shared" si="15"/>
        <v>#DIV/0!</v>
      </c>
      <c r="DY49" s="72" t="e">
        <f t="shared" si="16"/>
        <v>#DIV/0!</v>
      </c>
      <c r="DZ49" s="72" t="e">
        <f t="shared" si="17"/>
        <v>#DIV/0!</v>
      </c>
      <c r="EA49" s="72" t="e">
        <f t="shared" si="18"/>
        <v>#DIV/0!</v>
      </c>
      <c r="EB49" s="72" t="e">
        <f t="shared" si="19"/>
        <v>#DIV/0!</v>
      </c>
      <c r="EC49" s="72" t="e">
        <f t="shared" si="20"/>
        <v>#DIV/0!</v>
      </c>
      <c r="ED49" s="72" t="e">
        <f t="shared" si="21"/>
        <v>#DIV/0!</v>
      </c>
      <c r="EE49" s="72" t="e">
        <f t="shared" si="22"/>
        <v>#DIV/0!</v>
      </c>
      <c r="EF49" s="72" t="e">
        <f t="shared" si="23"/>
        <v>#DIV/0!</v>
      </c>
      <c r="EG49" s="72" t="e">
        <f t="shared" si="24"/>
        <v>#DIV/0!</v>
      </c>
      <c r="EH49" s="40" t="e">
        <f t="shared" si="25"/>
        <v>#DIV/0!</v>
      </c>
      <c r="EI49" s="69" t="e">
        <f t="shared" si="26"/>
        <v>#DIV/0!</v>
      </c>
      <c r="EJ49" s="40" t="e">
        <f t="shared" si="27"/>
        <v>#DIV/0!</v>
      </c>
      <c r="EK49" s="40" t="e">
        <f t="shared" si="28"/>
        <v>#DIV/0!</v>
      </c>
      <c r="EL49" s="40" t="e">
        <f t="shared" si="29"/>
        <v>#DIV/0!</v>
      </c>
      <c r="EM49" s="69" t="e">
        <f t="shared" si="30"/>
        <v>#DIV/0!</v>
      </c>
      <c r="EN49" s="40" t="e">
        <f t="shared" si="31"/>
        <v>#DIV/0!</v>
      </c>
      <c r="EO49" s="40" t="e">
        <f t="shared" si="32"/>
        <v>#DIV/0!</v>
      </c>
      <c r="EP49" s="40"/>
      <c r="EQ49" s="40"/>
      <c r="ER49" s="40"/>
      <c r="ES49" s="40"/>
    </row>
    <row r="50" spans="1:149" x14ac:dyDescent="0.25">
      <c r="A50" s="15" t="s">
        <v>220</v>
      </c>
      <c r="B50" s="15">
        <v>55.737506549999999</v>
      </c>
      <c r="C50" s="15"/>
      <c r="D50" s="15">
        <v>591.71632299999999</v>
      </c>
      <c r="E50" s="15">
        <v>8.9219568000000002</v>
      </c>
      <c r="F50" s="15">
        <v>8.2082002299999992</v>
      </c>
      <c r="G50" s="15">
        <v>18.964655830000002</v>
      </c>
      <c r="H50" s="15">
        <v>25.94533337</v>
      </c>
      <c r="I50" s="15"/>
      <c r="J50" s="17" t="s">
        <v>220</v>
      </c>
      <c r="K50" s="17">
        <v>0</v>
      </c>
      <c r="L50" s="17">
        <v>0.28817236980432798</v>
      </c>
      <c r="M50" s="17">
        <v>2.61793775491488E-2</v>
      </c>
      <c r="N50" s="17">
        <v>0.13876258247277601</v>
      </c>
      <c r="O50" s="17">
        <v>0.13876258247277601</v>
      </c>
      <c r="P50" s="17">
        <v>0.412110594677491</v>
      </c>
      <c r="Q50" s="17">
        <v>0</v>
      </c>
      <c r="R50" s="5">
        <v>3.6140770493339198E-5</v>
      </c>
      <c r="S50" s="17">
        <v>1.7645213644405401E-4</v>
      </c>
      <c r="T50" s="17">
        <v>6.7152574326560202E-2</v>
      </c>
      <c r="U50" s="5">
        <v>3.4310381197379999E-5</v>
      </c>
      <c r="V50" s="17">
        <v>1.4352514638430401E-2</v>
      </c>
      <c r="W50" s="17">
        <v>1.2010265579788001E-3</v>
      </c>
      <c r="X50" s="17">
        <v>7.3611000292112395E-4</v>
      </c>
      <c r="Y50" s="17">
        <v>0.60903889378969001</v>
      </c>
      <c r="Z50" s="5">
        <v>1.18854153673175E-8</v>
      </c>
      <c r="AA50" s="5">
        <v>4.7541865330665698E-8</v>
      </c>
      <c r="AB50" s="17">
        <v>55.737469023407499</v>
      </c>
      <c r="AC50" s="17">
        <v>0.71375644725166298</v>
      </c>
      <c r="AD50" s="17">
        <v>3.8088595982076399</v>
      </c>
      <c r="AE50" s="17">
        <v>1.1272393640767799</v>
      </c>
      <c r="AF50" s="17">
        <v>0.102733756069599</v>
      </c>
      <c r="AG50" s="17">
        <v>2.7370726642305501</v>
      </c>
      <c r="AH50" s="17">
        <v>0.43228453920644599</v>
      </c>
      <c r="AI50" s="17">
        <v>2.53932310235585</v>
      </c>
      <c r="AJ50" s="17">
        <v>1.9232351391587101E-2</v>
      </c>
      <c r="AK50" s="17">
        <v>0.44315284801736099</v>
      </c>
      <c r="AL50" s="17">
        <v>6.2214558918743104E-3</v>
      </c>
      <c r="AM50" s="17">
        <v>0</v>
      </c>
      <c r="AN50" s="17">
        <v>0</v>
      </c>
      <c r="AO50" s="17">
        <v>0.60542231539895397</v>
      </c>
      <c r="AP50" s="17">
        <v>0.60542231539895397</v>
      </c>
      <c r="AQ50" s="17">
        <v>0</v>
      </c>
      <c r="AR50" s="17">
        <v>0</v>
      </c>
      <c r="AS50" s="17">
        <v>7.23876832749384E-2</v>
      </c>
      <c r="AT50" s="5">
        <v>9.9500028255162898E-8</v>
      </c>
      <c r="AU50" s="5">
        <v>1.9213706065182899E-7</v>
      </c>
      <c r="AV50" s="17">
        <v>4.7337286782739998</v>
      </c>
      <c r="AW50" s="17">
        <v>8.9645534918280104E-2</v>
      </c>
      <c r="AX50" s="17">
        <v>1.40172050568432E-2</v>
      </c>
      <c r="AY50" s="17">
        <v>0</v>
      </c>
      <c r="AZ50" s="17">
        <v>7.7413733003885401</v>
      </c>
      <c r="BA50" s="17">
        <v>3.8100836629485699E-2</v>
      </c>
      <c r="BB50" s="17">
        <v>1.2312303201662201E-4</v>
      </c>
      <c r="BC50" s="17">
        <v>9.02900130623852E-4</v>
      </c>
      <c r="BD50" s="5">
        <v>8.7220452057739002E-6</v>
      </c>
      <c r="BE50" s="5">
        <v>1.77084580322646E-5</v>
      </c>
      <c r="BF50" s="17">
        <v>0</v>
      </c>
      <c r="BG50" s="17">
        <v>0</v>
      </c>
      <c r="BH50" s="17">
        <v>0.44340769450751499</v>
      </c>
      <c r="BI50" s="17">
        <v>0.15798306591268499</v>
      </c>
      <c r="BJ50" s="17">
        <v>2.8759081565501998E-3</v>
      </c>
      <c r="BK50" s="17">
        <v>2.7631243693403201E-3</v>
      </c>
      <c r="BL50" s="17">
        <v>26.273188619741202</v>
      </c>
      <c r="BM50" s="17">
        <v>532.54466187822698</v>
      </c>
      <c r="BN50" s="17">
        <v>54.437858719004403</v>
      </c>
      <c r="BO50" s="17">
        <v>591.71624927550602</v>
      </c>
      <c r="BP50" s="17">
        <v>0</v>
      </c>
      <c r="BQ50" s="17">
        <v>0.50671887263237303</v>
      </c>
      <c r="BR50" s="17">
        <v>0</v>
      </c>
      <c r="BS50" s="17">
        <v>3.9968089429719397E-2</v>
      </c>
      <c r="BT50" s="5">
        <v>7.1021097280929402E-5</v>
      </c>
      <c r="BU50" s="17">
        <v>2.3720569068492E-4</v>
      </c>
      <c r="BV50" s="17">
        <v>1.9727065343011599E-4</v>
      </c>
      <c r="BW50" s="17">
        <v>8.1763172552456204E-3</v>
      </c>
      <c r="BX50" s="17">
        <v>4.9375563418707297E-3</v>
      </c>
      <c r="BY50" s="17">
        <v>4.2422597053721098</v>
      </c>
      <c r="BZ50" s="17">
        <v>4.7938272899133001E-2</v>
      </c>
      <c r="CA50" s="17">
        <v>3.0860638050673201E-2</v>
      </c>
      <c r="CB50" s="17">
        <v>3.8088633747251102</v>
      </c>
      <c r="CC50" s="17">
        <v>2.8267505227709801E-2</v>
      </c>
      <c r="CD50" s="17">
        <v>0</v>
      </c>
      <c r="CE50" s="5">
        <v>5.1465373545638403E-8</v>
      </c>
      <c r="CF50" s="17">
        <v>2.1542813119705399E-2</v>
      </c>
      <c r="CG50" s="17">
        <v>8.9219560718364992</v>
      </c>
      <c r="CH50" s="17">
        <v>8.2081996245848394</v>
      </c>
      <c r="CI50" s="17">
        <v>0.71375644725166298</v>
      </c>
      <c r="CJ50" s="17">
        <v>1.08893504963155E-2</v>
      </c>
      <c r="CK50" s="17">
        <v>0</v>
      </c>
      <c r="CL50" s="17">
        <v>0.105352306310179</v>
      </c>
      <c r="CM50" s="17">
        <v>2.5258059105915501E-2</v>
      </c>
      <c r="CN50" s="17">
        <v>0.68426938694973904</v>
      </c>
      <c r="CO50" s="17">
        <v>0.14277525554324599</v>
      </c>
      <c r="CP50" s="17">
        <v>0.102732541763807</v>
      </c>
      <c r="CQ50" s="17">
        <v>2.7370760648599699</v>
      </c>
      <c r="CR50" s="17">
        <v>9.5538204954270598E-3</v>
      </c>
      <c r="CS50" s="17">
        <v>2.4385205465257902E-2</v>
      </c>
      <c r="CT50" s="17">
        <v>0.43228718739838001</v>
      </c>
      <c r="CU50" s="17">
        <v>7.6410632781626596E-4</v>
      </c>
      <c r="CV50" s="17">
        <v>18.9646549870202</v>
      </c>
      <c r="CW50" s="17">
        <v>6.4358689830496498</v>
      </c>
      <c r="CX50" s="17">
        <v>0</v>
      </c>
      <c r="CY50" s="17">
        <v>0</v>
      </c>
      <c r="CZ50" s="17">
        <v>0.53780658855311703</v>
      </c>
      <c r="DA50" s="17">
        <v>2.8828253705047501E-2</v>
      </c>
      <c r="DB50" s="17">
        <v>0</v>
      </c>
      <c r="DC50" s="17">
        <v>25.945325330555502</v>
      </c>
      <c r="DD50" s="17">
        <v>2.7411365319593001E-2</v>
      </c>
      <c r="DE50" s="17">
        <v>0.82627595220285799</v>
      </c>
      <c r="DG50" s="26">
        <f t="shared" si="0"/>
        <v>1.0126366998682255</v>
      </c>
      <c r="DH50" s="25">
        <f t="shared" si="1"/>
        <v>7.9999977760792443E-3</v>
      </c>
      <c r="DI50" s="25">
        <f t="shared" si="2"/>
        <v>1.9246981450049171E-2</v>
      </c>
      <c r="DJ50" s="40">
        <f t="shared" si="3"/>
        <v>-6.732736145354977E-7</v>
      </c>
      <c r="DK50" s="40"/>
      <c r="DL50" s="40">
        <f t="shared" si="4"/>
        <v>-1.24594321817964E-7</v>
      </c>
      <c r="DM50" s="40">
        <f t="shared" si="5"/>
        <v>-8.1614775477440825E-8</v>
      </c>
      <c r="DN50" s="40">
        <f t="shared" si="5"/>
        <v>-7.3757357620197406E-8</v>
      </c>
      <c r="DO50" s="40">
        <f t="shared" si="6"/>
        <v>-4.4450044813631353E-8</v>
      </c>
      <c r="DP50" s="40">
        <f t="shared" si="7"/>
        <v>-3.0986090577121413E-7</v>
      </c>
      <c r="DQ50" s="72">
        <f t="shared" si="8"/>
        <v>1.1960447764544093E-3</v>
      </c>
      <c r="DR50" s="72">
        <f t="shared" si="9"/>
        <v>-1.0124958887617138E-6</v>
      </c>
      <c r="DS50" s="72">
        <f t="shared" si="10"/>
        <v>9.6871037844167059E-4</v>
      </c>
      <c r="DT50" s="72">
        <f t="shared" si="11"/>
        <v>1.5072195247830324E-4</v>
      </c>
      <c r="DU50" s="72">
        <f t="shared" si="12"/>
        <v>3.1117971845453481E-6</v>
      </c>
      <c r="DV50" s="72">
        <f t="shared" si="13"/>
        <v>3.7364148443901561E-6</v>
      </c>
      <c r="DW50" s="72">
        <f t="shared" si="14"/>
        <v>7.4826887063675696E-7</v>
      </c>
      <c r="DX50" s="72">
        <f t="shared" si="15"/>
        <v>-1.4233175345484122E-6</v>
      </c>
      <c r="DY50" s="72">
        <f t="shared" si="16"/>
        <v>6.1968630352436961E-8</v>
      </c>
      <c r="DZ50" s="72">
        <f t="shared" si="17"/>
        <v>8.6655785566148048E-4</v>
      </c>
      <c r="EA50" s="72">
        <f t="shared" si="18"/>
        <v>3.1165991430571865E-6</v>
      </c>
      <c r="EB50" s="72">
        <f t="shared" si="19"/>
        <v>-8.2148866661097128E-7</v>
      </c>
      <c r="EC50" s="72">
        <f t="shared" si="20"/>
        <v>-1.7450186035524233E-6</v>
      </c>
      <c r="ED50" s="72">
        <f t="shared" si="21"/>
        <v>3.8004292294695719E-6</v>
      </c>
      <c r="EE50" s="72">
        <f t="shared" si="22"/>
        <v>-2.3029424851380697E-4</v>
      </c>
      <c r="EF50" s="72">
        <f t="shared" si="23"/>
        <v>-1.0927392149990515E-7</v>
      </c>
      <c r="EG50" s="72">
        <f t="shared" si="24"/>
        <v>4.0700407105215661E-6</v>
      </c>
      <c r="EH50" s="40">
        <f t="shared" si="25"/>
        <v>4.7100342399084369E-6</v>
      </c>
      <c r="EI50" s="69">
        <f t="shared" si="26"/>
        <v>-9.0806122317780265E-5</v>
      </c>
      <c r="EJ50" s="40">
        <f t="shared" si="27"/>
        <v>2.840882393100003E-4</v>
      </c>
      <c r="EK50" s="40">
        <f t="shared" si="28"/>
        <v>8.9801422230208916E-7</v>
      </c>
      <c r="EL50" s="40">
        <f t="shared" si="29"/>
        <v>6.844514182570189E-6</v>
      </c>
      <c r="EM50" s="69">
        <f t="shared" si="30"/>
        <v>2.0325048365142419E-6</v>
      </c>
      <c r="EN50" s="40">
        <f t="shared" si="31"/>
        <v>-1.087518672318868E-6</v>
      </c>
      <c r="EO50" s="40">
        <f t="shared" si="32"/>
        <v>-1.1820855082790902E-6</v>
      </c>
      <c r="EP50" s="40"/>
      <c r="EQ50" s="40"/>
      <c r="ER50" s="40"/>
      <c r="ES50" s="40"/>
    </row>
    <row r="51" spans="1:149" x14ac:dyDescent="0.25">
      <c r="A51" s="15" t="s">
        <v>221</v>
      </c>
      <c r="B51" s="15"/>
      <c r="C51" s="15"/>
      <c r="D51" s="15"/>
      <c r="E51" s="15"/>
      <c r="F51" s="15"/>
      <c r="G51" s="15"/>
      <c r="H51" s="15"/>
      <c r="I51" s="15"/>
      <c r="DG51" s="26" t="e">
        <f t="shared" si="0"/>
        <v>#DIV/0!</v>
      </c>
      <c r="DH51" s="25" t="e">
        <f t="shared" si="1"/>
        <v>#DIV/0!</v>
      </c>
      <c r="DI51" s="25" t="e">
        <f t="shared" si="2"/>
        <v>#DIV/0!</v>
      </c>
      <c r="DJ51" s="40">
        <f t="shared" si="3"/>
        <v>0</v>
      </c>
      <c r="DK51" s="40"/>
      <c r="DL51" s="40">
        <f t="shared" si="4"/>
        <v>0</v>
      </c>
      <c r="DM51" s="40">
        <f t="shared" si="5"/>
        <v>0</v>
      </c>
      <c r="DN51" s="40">
        <f t="shared" si="5"/>
        <v>0</v>
      </c>
      <c r="DO51" s="40">
        <f t="shared" si="6"/>
        <v>0</v>
      </c>
      <c r="DP51" s="40">
        <f t="shared" si="7"/>
        <v>0</v>
      </c>
      <c r="DQ51" s="72" t="e">
        <f t="shared" si="8"/>
        <v>#DIV/0!</v>
      </c>
      <c r="DR51" s="72" t="e">
        <f t="shared" si="9"/>
        <v>#DIV/0!</v>
      </c>
      <c r="DS51" s="72" t="e">
        <f t="shared" si="10"/>
        <v>#DIV/0!</v>
      </c>
      <c r="DT51" s="72" t="e">
        <f t="shared" si="11"/>
        <v>#DIV/0!</v>
      </c>
      <c r="DU51" s="72" t="e">
        <f t="shared" si="12"/>
        <v>#DIV/0!</v>
      </c>
      <c r="DV51" s="72" t="e">
        <f t="shared" si="13"/>
        <v>#DIV/0!</v>
      </c>
      <c r="DW51" s="72" t="e">
        <f t="shared" si="14"/>
        <v>#DIV/0!</v>
      </c>
      <c r="DX51" s="72" t="e">
        <f t="shared" si="15"/>
        <v>#DIV/0!</v>
      </c>
      <c r="DY51" s="72" t="e">
        <f t="shared" si="16"/>
        <v>#DIV/0!</v>
      </c>
      <c r="DZ51" s="72" t="e">
        <f t="shared" si="17"/>
        <v>#DIV/0!</v>
      </c>
      <c r="EA51" s="72" t="e">
        <f t="shared" si="18"/>
        <v>#DIV/0!</v>
      </c>
      <c r="EB51" s="72" t="e">
        <f t="shared" si="19"/>
        <v>#DIV/0!</v>
      </c>
      <c r="EC51" s="72" t="e">
        <f t="shared" si="20"/>
        <v>#DIV/0!</v>
      </c>
      <c r="ED51" s="72" t="e">
        <f t="shared" si="21"/>
        <v>#DIV/0!</v>
      </c>
      <c r="EE51" s="72" t="e">
        <f t="shared" si="22"/>
        <v>#DIV/0!</v>
      </c>
      <c r="EF51" s="72" t="e">
        <f t="shared" si="23"/>
        <v>#DIV/0!</v>
      </c>
      <c r="EG51" s="72" t="e">
        <f t="shared" si="24"/>
        <v>#DIV/0!</v>
      </c>
      <c r="EH51" s="40" t="e">
        <f t="shared" si="25"/>
        <v>#DIV/0!</v>
      </c>
      <c r="EI51" s="69" t="e">
        <f t="shared" si="26"/>
        <v>#DIV/0!</v>
      </c>
      <c r="EJ51" s="40" t="e">
        <f t="shared" si="27"/>
        <v>#DIV/0!</v>
      </c>
      <c r="EK51" s="40" t="e">
        <f t="shared" si="28"/>
        <v>#DIV/0!</v>
      </c>
      <c r="EL51" s="40" t="e">
        <f t="shared" si="29"/>
        <v>#DIV/0!</v>
      </c>
      <c r="EM51" s="69" t="e">
        <f t="shared" si="30"/>
        <v>#DIV/0!</v>
      </c>
      <c r="EN51" s="40" t="e">
        <f t="shared" si="31"/>
        <v>#DIV/0!</v>
      </c>
      <c r="EO51" s="40" t="e">
        <f t="shared" si="32"/>
        <v>#DIV/0!</v>
      </c>
      <c r="EP51" s="40"/>
      <c r="EQ51" s="40"/>
      <c r="ER51" s="40"/>
      <c r="ES51" s="40"/>
    </row>
    <row r="52" spans="1:149" x14ac:dyDescent="0.25">
      <c r="A52" s="30"/>
      <c r="B52" s="15"/>
      <c r="C52" s="15"/>
      <c r="D52" s="15"/>
      <c r="E52" s="15"/>
      <c r="F52" s="15"/>
      <c r="G52" s="15"/>
      <c r="H52" s="15"/>
      <c r="I52" s="15"/>
    </row>
    <row r="53" spans="1:149" x14ac:dyDescent="0.25">
      <c r="A53" s="30"/>
      <c r="B53" s="15"/>
      <c r="C53" s="15"/>
      <c r="D53" s="15"/>
      <c r="E53" s="15"/>
      <c r="F53" s="15"/>
      <c r="G53" s="15"/>
      <c r="H53" s="15"/>
      <c r="I53" s="15"/>
    </row>
    <row r="54" spans="1:149" x14ac:dyDescent="0.25">
      <c r="A54" s="30" t="s">
        <v>342</v>
      </c>
      <c r="B54" s="15"/>
      <c r="C54" s="15"/>
      <c r="D54" s="15"/>
      <c r="E54" s="15"/>
      <c r="F54" s="15"/>
      <c r="G54" s="15"/>
      <c r="H54" s="15"/>
      <c r="I54" s="15"/>
    </row>
    <row r="55" spans="1:149" x14ac:dyDescent="0.25">
      <c r="A55" s="15" t="s">
        <v>344</v>
      </c>
      <c r="B55" s="15">
        <v>655.65627017999998</v>
      </c>
      <c r="C55" s="15"/>
      <c r="D55" s="15">
        <v>5122.5744437000003</v>
      </c>
      <c r="E55" s="15">
        <v>108.82922081</v>
      </c>
      <c r="F55" s="15">
        <v>100.12288315000001</v>
      </c>
      <c r="G55" s="15">
        <v>245.15748253999999</v>
      </c>
      <c r="H55" s="15">
        <v>305.32041113999998</v>
      </c>
      <c r="I55" s="15"/>
      <c r="J55" s="17" t="s">
        <v>344</v>
      </c>
      <c r="K55" s="17">
        <v>0</v>
      </c>
      <c r="L55" s="17">
        <v>3.0295269773581199</v>
      </c>
      <c r="M55" s="17">
        <v>0.27522144794049302</v>
      </c>
      <c r="N55" s="17">
        <v>1.4587965110787799</v>
      </c>
      <c r="O55" s="17">
        <v>1.4587965110787799</v>
      </c>
      <c r="P55" s="17">
        <v>4.3324744244464997</v>
      </c>
      <c r="Q55" s="17">
        <v>0</v>
      </c>
      <c r="R55" s="17">
        <v>3.9683303615028901E-4</v>
      </c>
      <c r="S55" s="17">
        <v>1.9374755903150899E-3</v>
      </c>
      <c r="T55" s="17">
        <v>0.70596982171474698</v>
      </c>
      <c r="U55" s="17">
        <v>3.7673468042966703E-4</v>
      </c>
      <c r="V55" s="17">
        <v>0.150886211693707</v>
      </c>
      <c r="W55" s="17">
        <v>1.31875208915491E-2</v>
      </c>
      <c r="X55" s="17">
        <v>8.0826766051026004E-3</v>
      </c>
      <c r="Y55" s="17">
        <v>6.4027674723235002</v>
      </c>
      <c r="Z55" s="5">
        <v>1.3050462173646999E-7</v>
      </c>
      <c r="AA55" s="5">
        <v>5.2202488841856896E-7</v>
      </c>
      <c r="AB55" s="17">
        <v>587.37667339737698</v>
      </c>
      <c r="AC55" s="17">
        <v>7.83721035025932</v>
      </c>
      <c r="AD55" s="17">
        <v>41.822157267811903</v>
      </c>
      <c r="AE55" s="17">
        <v>12.3773582336568</v>
      </c>
      <c r="AF55" s="17">
        <v>1.12804097951354</v>
      </c>
      <c r="AG55" s="17">
        <v>30.053701903360398</v>
      </c>
      <c r="AH55" s="17">
        <v>4.7465877838588497</v>
      </c>
      <c r="AI55" s="17">
        <v>26.695637598511201</v>
      </c>
      <c r="AJ55" s="17">
        <v>0.20218806022783101</v>
      </c>
      <c r="AK55" s="17">
        <v>4.65882252258635</v>
      </c>
      <c r="AL55" s="17">
        <v>6.5405576444776403E-2</v>
      </c>
      <c r="AM55" s="17">
        <v>0</v>
      </c>
      <c r="AN55" s="17">
        <v>0</v>
      </c>
      <c r="AO55" s="17">
        <v>6.3647488430970496</v>
      </c>
      <c r="AP55" s="17">
        <v>6.3647488430970496</v>
      </c>
      <c r="AQ55" s="17">
        <v>0</v>
      </c>
      <c r="AR55" s="17">
        <v>0</v>
      </c>
      <c r="AS55" s="17">
        <v>0.76100256370393005</v>
      </c>
      <c r="AT55" s="5">
        <v>1.09253319793027E-6</v>
      </c>
      <c r="AU55" s="5">
        <v>2.10972353019227E-6</v>
      </c>
      <c r="AV55" s="17">
        <v>36.529017581639799</v>
      </c>
      <c r="AW55" s="17">
        <v>0.94243383240666401</v>
      </c>
      <c r="AX55" s="17">
        <v>0.147362395370119</v>
      </c>
      <c r="AY55" s="17">
        <v>0</v>
      </c>
      <c r="AZ55" s="17">
        <v>81.384282599577205</v>
      </c>
      <c r="BA55" s="17">
        <v>0.40054946504042699</v>
      </c>
      <c r="BB55" s="17">
        <v>1.3519180139662699E-3</v>
      </c>
      <c r="BC55" s="17">
        <v>9.9140787083119696E-3</v>
      </c>
      <c r="BD55" s="5">
        <v>9.5771151330764897E-5</v>
      </c>
      <c r="BE55" s="17">
        <v>1.94441399196415E-4</v>
      </c>
      <c r="BF55" s="17">
        <v>0</v>
      </c>
      <c r="BG55" s="17">
        <v>0</v>
      </c>
      <c r="BH55" s="17">
        <v>4.6615028195809201</v>
      </c>
      <c r="BI55" s="17">
        <v>1.7346919174369</v>
      </c>
      <c r="BJ55" s="17">
        <v>3.1578152566455499E-2</v>
      </c>
      <c r="BK55" s="17">
        <v>3.0339774233480402E-2</v>
      </c>
      <c r="BL55" s="17">
        <v>276.20742360157999</v>
      </c>
      <c r="BM55" s="17">
        <v>4109.5122817683196</v>
      </c>
      <c r="BN55" s="17">
        <v>420.083421032535</v>
      </c>
      <c r="BO55" s="17">
        <v>4566.1247203824996</v>
      </c>
      <c r="BP55" s="17">
        <v>0</v>
      </c>
      <c r="BQ55" s="17">
        <v>5.3270817800558801</v>
      </c>
      <c r="BR55" s="17">
        <v>0</v>
      </c>
      <c r="BS55" s="17">
        <v>0.42109788113813601</v>
      </c>
      <c r="BT55" s="17">
        <v>7.7983000884141503E-4</v>
      </c>
      <c r="BU55" s="17">
        <v>2.6045651106400502E-3</v>
      </c>
      <c r="BV55" s="17">
        <v>2.1660642896740999E-3</v>
      </c>
      <c r="BW55" s="17">
        <v>8.7276098949166894E-2</v>
      </c>
      <c r="BX55" s="17">
        <v>5.4215497996549698E-2</v>
      </c>
      <c r="BY55" s="17">
        <v>44.598447486195198</v>
      </c>
      <c r="BZ55" s="17">
        <v>0.52637435032545699</v>
      </c>
      <c r="CA55" s="17">
        <v>0.33885744040080001</v>
      </c>
      <c r="CB55" s="17">
        <v>41.8221916047994</v>
      </c>
      <c r="CC55" s="17">
        <v>0.31038385525554302</v>
      </c>
      <c r="CD55" s="17">
        <v>0</v>
      </c>
      <c r="CE55" s="5">
        <v>5.6509754658641805E-7</v>
      </c>
      <c r="CF55" s="17">
        <v>0.236545121303813</v>
      </c>
      <c r="CG55" s="17">
        <v>97.965136845009596</v>
      </c>
      <c r="CH55" s="17">
        <v>90.127926494750199</v>
      </c>
      <c r="CI55" s="17">
        <v>7.83721035025932</v>
      </c>
      <c r="CJ55" s="17">
        <v>0.11956759464717701</v>
      </c>
      <c r="CK55" s="17">
        <v>0</v>
      </c>
      <c r="CL55" s="17">
        <v>1.1567907453275701</v>
      </c>
      <c r="CM55" s="17">
        <v>0.27733924246983799</v>
      </c>
      <c r="CN55" s="17">
        <v>7.5134339799489602</v>
      </c>
      <c r="CO55" s="17">
        <v>1.5677044679971499</v>
      </c>
      <c r="CP55" s="17">
        <v>1.12802740719919</v>
      </c>
      <c r="CQ55" s="17">
        <v>30.053734261699599</v>
      </c>
      <c r="CR55" s="17">
        <v>0.100438903450511</v>
      </c>
      <c r="CS55" s="17">
        <v>0.26775525415433399</v>
      </c>
      <c r="CT55" s="17">
        <v>4.7466156157784702</v>
      </c>
      <c r="CU55" s="17">
        <v>8.3900554462430499E-3</v>
      </c>
      <c r="CV55" s="17">
        <v>219.939813854947</v>
      </c>
      <c r="CW55" s="17">
        <v>67.659549425698202</v>
      </c>
      <c r="CX55" s="17">
        <v>0</v>
      </c>
      <c r="CY55" s="17">
        <v>0</v>
      </c>
      <c r="CZ55" s="17">
        <v>5.6539047762606103</v>
      </c>
      <c r="DA55" s="17">
        <v>0.30306754917018502</v>
      </c>
      <c r="DB55" s="17">
        <v>0</v>
      </c>
      <c r="DC55" s="17">
        <v>272.76062853772902</v>
      </c>
      <c r="DD55" s="17">
        <v>0.28817226161688603</v>
      </c>
      <c r="DE55" s="17">
        <v>8.6865467650619799</v>
      </c>
    </row>
    <row r="56" spans="1:149" x14ac:dyDescent="0.25">
      <c r="A56" s="15" t="s">
        <v>345</v>
      </c>
      <c r="B56" s="15"/>
      <c r="C56" s="15"/>
      <c r="D56" s="15"/>
      <c r="E56" s="15"/>
      <c r="F56" s="15"/>
      <c r="G56" s="15"/>
      <c r="H56" s="15"/>
      <c r="I56" s="15"/>
    </row>
    <row r="57" spans="1:149" x14ac:dyDescent="0.25">
      <c r="A57" s="17" t="s">
        <v>346</v>
      </c>
      <c r="B57" s="15">
        <v>14.392484400000001</v>
      </c>
      <c r="C57" s="15"/>
      <c r="D57" s="15">
        <v>137.9567772</v>
      </c>
      <c r="E57" s="15">
        <v>3.9417406499999998</v>
      </c>
      <c r="F57" s="15">
        <v>3.6264014599999999</v>
      </c>
      <c r="G57" s="15">
        <v>9.6977210599999992</v>
      </c>
      <c r="H57" s="15">
        <v>6.8299029999999998</v>
      </c>
      <c r="I57" s="15"/>
      <c r="J57" s="17" t="s">
        <v>346</v>
      </c>
      <c r="K57" s="17">
        <v>0</v>
      </c>
      <c r="L57" s="17">
        <v>1.70391776278047E-2</v>
      </c>
      <c r="M57" s="17">
        <v>2.0219932404355202E-3</v>
      </c>
      <c r="N57" s="17">
        <v>1.07175100166801E-2</v>
      </c>
      <c r="O57" s="17">
        <v>1.07175100166801E-2</v>
      </c>
      <c r="P57" s="17">
        <v>2.4367410593759801E-2</v>
      </c>
      <c r="Q57" s="17">
        <v>0</v>
      </c>
      <c r="R57" s="5">
        <v>9.7101329938215493E-6</v>
      </c>
      <c r="S57" s="5">
        <v>4.7408327959567202E-5</v>
      </c>
      <c r="T57" s="17">
        <v>5.1866267919328402E-3</v>
      </c>
      <c r="U57" s="5">
        <v>9.2182501989737494E-6</v>
      </c>
      <c r="V57" s="17">
        <v>1.1085179019467901E-3</v>
      </c>
      <c r="W57" s="17">
        <v>3.22683774533309E-4</v>
      </c>
      <c r="X57" s="17">
        <v>1.9777341997497699E-4</v>
      </c>
      <c r="Y57" s="17">
        <v>4.6773310959947502E-2</v>
      </c>
      <c r="Z57" s="5">
        <v>3.1933063267139502E-9</v>
      </c>
      <c r="AA57" s="5">
        <v>1.2773438714264399E-8</v>
      </c>
      <c r="AB57" s="17">
        <v>4.2705995932472396</v>
      </c>
      <c r="AC57" s="17">
        <v>0.19176788416915999</v>
      </c>
      <c r="AD57" s="17">
        <v>0.16023710599271301</v>
      </c>
      <c r="AE57" s="17">
        <v>0.84173276674548203</v>
      </c>
      <c r="AF57" s="17">
        <v>1.2198217563121E-4</v>
      </c>
      <c r="AG57" s="17">
        <v>0.93754115202522104</v>
      </c>
      <c r="AH57" s="17">
        <v>0.26569590215887501</v>
      </c>
      <c r="AI57" s="17">
        <v>0.15014620180823099</v>
      </c>
      <c r="AJ57" s="17">
        <v>1.13717359405082E-3</v>
      </c>
      <c r="AK57" s="17">
        <v>2.6202899646819499E-2</v>
      </c>
      <c r="AL57" s="17">
        <v>4.8052504733598998E-4</v>
      </c>
      <c r="AM57" s="17">
        <v>0</v>
      </c>
      <c r="AN57" s="17">
        <v>0</v>
      </c>
      <c r="AO57" s="17">
        <v>4.6760505891741903E-2</v>
      </c>
      <c r="AP57" s="17">
        <v>4.6760505891741903E-2</v>
      </c>
      <c r="AQ57" s="17">
        <v>0</v>
      </c>
      <c r="AR57" s="17">
        <v>0</v>
      </c>
      <c r="AS57" s="17">
        <v>5.5909413071479298E-3</v>
      </c>
      <c r="AT57" s="5">
        <v>2.67328846960653E-8</v>
      </c>
      <c r="AU57" s="5">
        <v>5.1622307525036197E-8</v>
      </c>
      <c r="AV57" s="17">
        <v>0.35478459299922199</v>
      </c>
      <c r="AW57" s="17">
        <v>5.3006104535458596E-3</v>
      </c>
      <c r="AX57" s="17">
        <v>8.2881994321555097E-4</v>
      </c>
      <c r="AY57" s="17">
        <v>0</v>
      </c>
      <c r="AZ57" s="17">
        <v>0.69209601326244297</v>
      </c>
      <c r="BA57" s="17">
        <v>2.25281621217282E-3</v>
      </c>
      <c r="BB57" s="5">
        <v>3.3080292332875797E-5</v>
      </c>
      <c r="BC57" s="17">
        <v>2.4258567987786399E-4</v>
      </c>
      <c r="BD57" s="5">
        <v>2.34338310267475E-6</v>
      </c>
      <c r="BE57" s="5">
        <v>4.7578105899017299E-6</v>
      </c>
      <c r="BF57" s="17">
        <v>0</v>
      </c>
      <c r="BG57" s="17">
        <v>0</v>
      </c>
      <c r="BH57" s="17">
        <v>3.4247253390383398E-2</v>
      </c>
      <c r="BI57" s="17">
        <v>4.2445927787606599E-2</v>
      </c>
      <c r="BJ57" s="17">
        <v>7.7268032429989497E-4</v>
      </c>
      <c r="BK57" s="17">
        <v>7.4237988943820705E-4</v>
      </c>
      <c r="BL57" s="17">
        <v>2.0237340344031201</v>
      </c>
      <c r="BM57" s="17">
        <v>39.913237568963297</v>
      </c>
      <c r="BN57" s="17">
        <v>4.0800113116949603</v>
      </c>
      <c r="BO57" s="17">
        <v>44.348033473657502</v>
      </c>
      <c r="BP57" s="17">
        <v>0</v>
      </c>
      <c r="BQ57" s="17">
        <v>2.99614495995855E-2</v>
      </c>
      <c r="BR57" s="17">
        <v>0</v>
      </c>
      <c r="BS57" s="17">
        <v>3.46256523972508E-3</v>
      </c>
      <c r="BT57" s="5">
        <v>1.9081779835424899E-5</v>
      </c>
      <c r="BU57" s="5">
        <v>6.3730935762826697E-5</v>
      </c>
      <c r="BV57" s="5">
        <v>5.3001152664561199E-5</v>
      </c>
      <c r="BW57" s="17">
        <v>1.17200544012522E-3</v>
      </c>
      <c r="BX57" s="5">
        <v>5.8627733042323197E-6</v>
      </c>
      <c r="BY57" s="17">
        <v>0.25083767054680101</v>
      </c>
      <c r="BZ57" s="17">
        <v>4.2048154014892203E-2</v>
      </c>
      <c r="CA57" s="5">
        <v>3.6643132326923299E-5</v>
      </c>
      <c r="CB57" s="17">
        <v>0.16023707292338299</v>
      </c>
      <c r="CC57" s="17">
        <v>1.74643154373143E-3</v>
      </c>
      <c r="CD57" s="17">
        <v>0</v>
      </c>
      <c r="CE57" s="5">
        <v>1.38274265998666E-8</v>
      </c>
      <c r="CF57" s="5">
        <v>2.5578917199909601E-5</v>
      </c>
      <c r="CG57" s="17">
        <v>2.3970970793057602</v>
      </c>
      <c r="CH57" s="17">
        <v>2.2053291951366001</v>
      </c>
      <c r="CI57" s="17">
        <v>0.19176788416915999</v>
      </c>
      <c r="CJ57" s="17">
        <v>7.3315434007396501E-3</v>
      </c>
      <c r="CK57" s="17">
        <v>0</v>
      </c>
      <c r="CL57" s="17">
        <v>0.54813854395740602</v>
      </c>
      <c r="CM57" s="5">
        <v>2.99903988712335E-5</v>
      </c>
      <c r="CN57" s="17">
        <v>0.23438547374570701</v>
      </c>
      <c r="CO57" s="17">
        <v>1.69527053467594E-4</v>
      </c>
      <c r="CP57" s="17">
        <v>1.21981734706812E-4</v>
      </c>
      <c r="CQ57" s="17">
        <v>0.93754082133192196</v>
      </c>
      <c r="CR57" s="17">
        <v>5.6490510494772205E-4</v>
      </c>
      <c r="CS57" s="17">
        <v>7.5032639428561998E-3</v>
      </c>
      <c r="CT57" s="17">
        <v>0.265695968297535</v>
      </c>
      <c r="CU57" s="17">
        <v>3.1233796855106697E-4</v>
      </c>
      <c r="CV57" s="17">
        <v>6.4466747752663496</v>
      </c>
      <c r="CW57" s="17">
        <v>0.55862918240156001</v>
      </c>
      <c r="CX57" s="17">
        <v>0</v>
      </c>
      <c r="CY57" s="17">
        <v>0</v>
      </c>
      <c r="CZ57" s="17">
        <v>3.1799685538627699E-2</v>
      </c>
      <c r="DA57" s="17">
        <v>2.2265820716956199E-3</v>
      </c>
      <c r="DB57" s="17">
        <v>0</v>
      </c>
      <c r="DC57" s="17">
        <v>2.0039175361144599</v>
      </c>
      <c r="DD57" s="17">
        <v>2.1171380684094098E-3</v>
      </c>
      <c r="DE57" s="17">
        <v>4.8856228733554899E-2</v>
      </c>
    </row>
    <row r="58" spans="1:149" x14ac:dyDescent="0.25">
      <c r="A58" s="17" t="s">
        <v>424</v>
      </c>
      <c r="B58" s="15"/>
      <c r="C58" s="15"/>
      <c r="D58" s="15"/>
      <c r="E58" s="15"/>
      <c r="F58" s="15"/>
      <c r="G58" s="15"/>
      <c r="H58" s="15"/>
      <c r="I58" s="15"/>
    </row>
    <row r="59" spans="1:149" x14ac:dyDescent="0.25">
      <c r="A59" s="17" t="s">
        <v>446</v>
      </c>
      <c r="B59" s="15">
        <v>35581.530052000002</v>
      </c>
      <c r="C59" s="15"/>
      <c r="D59" s="15">
        <v>295081.99660999997</v>
      </c>
      <c r="E59" s="15">
        <v>7693.7542973999998</v>
      </c>
      <c r="F59" s="15">
        <v>7078.2539540999996</v>
      </c>
      <c r="G59" s="15">
        <v>17846.970978000001</v>
      </c>
      <c r="H59" s="15">
        <v>17708.507720000001</v>
      </c>
      <c r="I59" s="15"/>
      <c r="J59" s="17" t="s">
        <v>425</v>
      </c>
      <c r="K59" s="17">
        <v>0</v>
      </c>
      <c r="L59" s="17">
        <v>187.34759156339001</v>
      </c>
      <c r="M59" s="17">
        <v>17.7758059893427</v>
      </c>
      <c r="N59" s="17">
        <v>94.219811591180999</v>
      </c>
      <c r="O59" s="17">
        <v>94.219811591180999</v>
      </c>
      <c r="P59" s="17">
        <v>267.92348140958001</v>
      </c>
      <c r="Q59" s="17">
        <v>0</v>
      </c>
      <c r="R59" s="17">
        <v>3.07767706035703E-2</v>
      </c>
      <c r="S59" s="17">
        <v>0.150263452757706</v>
      </c>
      <c r="T59" s="17">
        <v>45.596544924278398</v>
      </c>
      <c r="U59" s="17">
        <v>2.9218198318113099E-2</v>
      </c>
      <c r="V59" s="17">
        <v>9.7453562190952407</v>
      </c>
      <c r="W59" s="17">
        <v>1.0227745424582599</v>
      </c>
      <c r="X59" s="17">
        <v>0.62686000066138603</v>
      </c>
      <c r="Y59" s="17">
        <v>413.11368461782303</v>
      </c>
      <c r="Z59" s="5">
        <v>1.01214293887134E-5</v>
      </c>
      <c r="AA59" s="5">
        <v>4.0486089430490999E-5</v>
      </c>
      <c r="AB59" s="17">
        <v>35380.771768360297</v>
      </c>
      <c r="AC59" s="17">
        <v>607.82670292167495</v>
      </c>
      <c r="AD59" s="17">
        <v>1942.60564438345</v>
      </c>
      <c r="AE59" s="17">
        <v>1772.1832151215001</v>
      </c>
      <c r="AF59" s="17">
        <v>46.066101485143598</v>
      </c>
      <c r="AG59" s="17">
        <v>2635.56001388911</v>
      </c>
      <c r="AH59" s="17">
        <v>593.54943864812503</v>
      </c>
      <c r="AI59" s="17">
        <v>1650.87354571693</v>
      </c>
      <c r="AJ59" s="17">
        <v>12.5034806180988</v>
      </c>
      <c r="AK59" s="17">
        <v>288.105693547474</v>
      </c>
      <c r="AL59" s="17">
        <v>4.2243770149004298</v>
      </c>
      <c r="AM59" s="17">
        <v>0</v>
      </c>
      <c r="AN59" s="17">
        <v>0</v>
      </c>
      <c r="AO59" s="17">
        <v>411.08281362497502</v>
      </c>
      <c r="AP59" s="17">
        <v>411.08281362497502</v>
      </c>
      <c r="AQ59" s="17">
        <v>0</v>
      </c>
      <c r="AR59" s="17">
        <v>0</v>
      </c>
      <c r="AS59" s="17">
        <v>49.151037409257697</v>
      </c>
      <c r="AT59" s="5">
        <v>8.4732349563013004E-5</v>
      </c>
      <c r="AU59" s="17">
        <v>1.6362222340241499E-4</v>
      </c>
      <c r="AV59" s="17">
        <v>2344.8831189757302</v>
      </c>
      <c r="AW59" s="17">
        <v>58.280618966717903</v>
      </c>
      <c r="AX59" s="17">
        <v>9.1129637511296</v>
      </c>
      <c r="AY59" s="17">
        <v>0</v>
      </c>
      <c r="AZ59" s="17">
        <v>5406.5495631691601</v>
      </c>
      <c r="BA59" s="17">
        <v>24.770258168172901</v>
      </c>
      <c r="BB59" s="17">
        <v>0.10484951887431899</v>
      </c>
      <c r="BC59" s="17">
        <v>0.76889796480321004</v>
      </c>
      <c r="BD59" s="17">
        <v>7.4275602694048003E-3</v>
      </c>
      <c r="BE59" s="17">
        <v>1.5080248401373401E-2</v>
      </c>
      <c r="BF59" s="17">
        <v>0</v>
      </c>
      <c r="BG59" s="17">
        <v>0</v>
      </c>
      <c r="BH59" s="17">
        <v>301.07340997343402</v>
      </c>
      <c r="BI59" s="17">
        <v>134.53627738542801</v>
      </c>
      <c r="BJ59" s="17">
        <v>2.44908100696109</v>
      </c>
      <c r="BK59" s="17">
        <v>2.3530368164156101</v>
      </c>
      <c r="BL59" s="17">
        <v>17830.668000683399</v>
      </c>
      <c r="BM59" s="17">
        <v>263798.90926326998</v>
      </c>
      <c r="BN59" s="17">
        <v>26966.195982385001</v>
      </c>
      <c r="BO59" s="17">
        <v>293109.98836462997</v>
      </c>
      <c r="BP59" s="17">
        <v>0</v>
      </c>
      <c r="BQ59" s="17">
        <v>329.430589251166</v>
      </c>
      <c r="BR59" s="17">
        <v>0</v>
      </c>
      <c r="BS59" s="17">
        <v>27.476971170951899</v>
      </c>
      <c r="BT59" s="17">
        <v>6.0480699247452203E-2</v>
      </c>
      <c r="BU59" s="17">
        <v>0.20199994556700099</v>
      </c>
      <c r="BV59" s="17">
        <v>0.16799190630268299</v>
      </c>
      <c r="BW59" s="17">
        <v>6.0389867735026401</v>
      </c>
      <c r="BX59" s="17">
        <v>2.21401605526987</v>
      </c>
      <c r="BY59" s="17">
        <v>2757.9907170730298</v>
      </c>
      <c r="BZ59" s="17">
        <v>84.788973088179304</v>
      </c>
      <c r="CA59" s="17">
        <v>13.8380196694169</v>
      </c>
      <c r="CB59" s="17">
        <v>1942.6069358510099</v>
      </c>
      <c r="CC59" s="17">
        <v>15.2570535447565</v>
      </c>
      <c r="CD59" s="17">
        <v>0</v>
      </c>
      <c r="CE59" s="5">
        <v>4.3827020585657798E-5</v>
      </c>
      <c r="CF59" s="17">
        <v>9.6598541458467597</v>
      </c>
      <c r="CG59" s="17">
        <v>7597.7965209807198</v>
      </c>
      <c r="CH59" s="17">
        <v>6989.9698180590403</v>
      </c>
      <c r="CI59" s="17">
        <v>607.82670292167495</v>
      </c>
      <c r="CJ59" s="17">
        <v>15.9141948749152</v>
      </c>
      <c r="CK59" s="17">
        <v>0</v>
      </c>
      <c r="CL59" s="17">
        <v>873.26292935950198</v>
      </c>
      <c r="CM59" s="17">
        <v>11.3257841851441</v>
      </c>
      <c r="CN59" s="17">
        <v>658.89055860711903</v>
      </c>
      <c r="CO59" s="17">
        <v>64.020823041606704</v>
      </c>
      <c r="CP59" s="17">
        <v>46.065574286832302</v>
      </c>
      <c r="CQ59" s="17">
        <v>2635.5617256678502</v>
      </c>
      <c r="CR59" s="17">
        <v>6.2112165430530704</v>
      </c>
      <c r="CS59" s="17">
        <v>22.2004324255802</v>
      </c>
      <c r="CT59" s="17">
        <v>593.55089602451505</v>
      </c>
      <c r="CU59" s="17">
        <v>0.81204723149082003</v>
      </c>
      <c r="CV59" s="17">
        <v>17590.463196106601</v>
      </c>
      <c r="CW59" s="17">
        <v>4468.0961798069702</v>
      </c>
      <c r="CX59" s="17">
        <v>0</v>
      </c>
      <c r="CY59" s="17">
        <v>0</v>
      </c>
      <c r="CZ59" s="17">
        <v>349.64140640550397</v>
      </c>
      <c r="DA59" s="17">
        <v>19.574340425252998</v>
      </c>
      <c r="DB59" s="17">
        <v>0</v>
      </c>
      <c r="DC59" s="17">
        <v>17616.917850383299</v>
      </c>
      <c r="DD59" s="17">
        <v>18.612282174141399</v>
      </c>
      <c r="DE59" s="17">
        <v>537.18319818131999</v>
      </c>
      <c r="DG59" s="26">
        <f>BL59/DC59</f>
        <v>1.012133231937359</v>
      </c>
      <c r="DH59" s="25">
        <f>(AV59/BO59)</f>
        <v>8.0000109585439527E-3</v>
      </c>
      <c r="DI59" s="25">
        <f>BI59/CH59</f>
        <v>1.9247046966904609E-2</v>
      </c>
      <c r="DJ59" s="40">
        <f>(AB59-B59)/(B59+1E-50)</f>
        <v>-5.6422049121077813E-3</v>
      </c>
      <c r="DK59" s="40"/>
      <c r="DL59" s="40">
        <f t="shared" ref="DL59:DL60" si="33">(BO59-D59)/(D59+1E-50)</f>
        <v>-6.6829161657610001E-3</v>
      </c>
      <c r="DM59" s="40">
        <f t="shared" ref="DM59:DN60" si="34">(CG59-E59)/(E59+1E-50)</f>
        <v>-1.2472165435762305E-2</v>
      </c>
      <c r="DN59" s="40">
        <f t="shared" si="34"/>
        <v>-1.2472586687825986E-2</v>
      </c>
      <c r="DO59" s="40">
        <f t="shared" ref="DO59:DO60" si="35">(CV59-G59)/(G59+1E-50)</f>
        <v>-1.4372622794624266E-2</v>
      </c>
      <c r="DP59" s="40">
        <f t="shared" ref="DP59:DP60" si="36">(DC59-H59)/(H59+1E-50)</f>
        <v>-5.1720828804372194E-3</v>
      </c>
      <c r="DQ59" s="72">
        <f t="shared" ref="DQ59:DQ60" si="37">(O59/0.00534188-$DC59)/($DC59)</f>
        <v>1.1938528914759478E-3</v>
      </c>
      <c r="DR59" s="72">
        <f t="shared" ref="DR59:DR60" si="38">(M59/0.001009022-$DC59)/($DC59)</f>
        <v>-2.9080952197854455E-6</v>
      </c>
      <c r="DS59" s="72">
        <f t="shared" ref="DS59:DS60" si="39">((R59+S59)/0.000025875-$CH59)/($CH59)</f>
        <v>9.6621162637613414E-4</v>
      </c>
      <c r="DT59" s="72">
        <f t="shared" ref="DT59:DT60" si="40">(T59/0.002587844-$DC59)/($DC59)</f>
        <v>1.4717681360076288E-4</v>
      </c>
      <c r="DU59" s="72">
        <f t="shared" ref="DU59:DU60" si="41">((U59)/0.00000418-$CH59)/($CH59)</f>
        <v>4.2603296505554261E-6</v>
      </c>
      <c r="DV59" s="72">
        <f t="shared" ref="DV59:DV60" si="42">(V59/0.000553181-$DC59)/($DC59)</f>
        <v>1.2298900961029686E-6</v>
      </c>
      <c r="DW59" s="72">
        <f t="shared" ref="DW59:DW60" si="43">((X59+W59)/0.000236-$CH59)/($CH59)</f>
        <v>1.0099566610648866E-6</v>
      </c>
      <c r="DX59" s="72">
        <f t="shared" ref="DX59:DX60" si="44">((AA59+Z59)/0.00000000724-$CH59)/($CH59)</f>
        <v>2.7137633469281215E-6</v>
      </c>
      <c r="DY59" s="72">
        <f t="shared" ref="DY59:DY60" si="45">(AL59/0.000239791-$DC59)/($DC59)</f>
        <v>-3.1563480388357239E-7</v>
      </c>
      <c r="DZ59" s="72">
        <f t="shared" ref="DZ59:DZ60" si="46">(AP59/0.02331434-$DC59)/($DC59)</f>
        <v>8.6675887285991317E-4</v>
      </c>
      <c r="EA59" s="72">
        <f t="shared" ref="EA59:EA60" si="47">(AS59/0.00279-$DC59)/($DC59)</f>
        <v>-3.3242994889433359E-6</v>
      </c>
      <c r="EB59" s="72">
        <f t="shared" ref="EB59:EB60" si="48">((AT59+AU59+CE59)/0.0000000418-$CH59)/($CH59)</f>
        <v>2.9268055881615593E-6</v>
      </c>
      <c r="EC59" s="72">
        <f t="shared" ref="EC59:EC60" si="49">((BB59+BC59)/0.000125-$CH59)/($CH59)</f>
        <v>1.4379691835597413E-6</v>
      </c>
      <c r="ED59" s="72">
        <f t="shared" ref="ED59:ED60" si="50">((BD59+BE59)/0.00000322-$CH59)/($CH59)</f>
        <v>4.7031289227647636E-6</v>
      </c>
      <c r="EE59" s="72">
        <f t="shared" ref="EE59:EE60" si="51">(BH59/0.017094017-$DC59)/($DC59)</f>
        <v>-2.340517281203858E-4</v>
      </c>
      <c r="EF59" s="72">
        <f t="shared" ref="EF59:EF60" si="52">((BJ59+BK59)/0.000687-$CH59)/($CH59)</f>
        <v>1.7822106218880486E-6</v>
      </c>
      <c r="EG59" s="72">
        <f t="shared" ref="EG59:EG60" si="53">(DA59/0.001111111-$DC59)/($DC59)</f>
        <v>-5.5094568002921998E-7</v>
      </c>
      <c r="EH59" s="40">
        <f t="shared" ref="EH59:EH60" si="54">(DD59/0.0010565-$DC59)/($DC59)</f>
        <v>4.5481877052395799E-7</v>
      </c>
      <c r="EI59" s="69">
        <f t="shared" ref="EI59:EI60" si="55">(BS59-$DC59*0.001465-$CH59*0.000239007)/(BS59)</f>
        <v>-8.9718628342724338E-5</v>
      </c>
      <c r="EJ59" s="40">
        <f t="shared" ref="EJ59:EJ60" si="56">(BT59/0.00000865-$CH59)/($CH59)</f>
        <v>2.8877581736582711E-4</v>
      </c>
      <c r="EK59" s="40">
        <f t="shared" ref="EK59:EK60" si="57">((BU59)/0.0000288986-$CH59)/($CH59)</f>
        <v>-1.9614677703811042E-6</v>
      </c>
      <c r="EL59" s="40">
        <f t="shared" ref="EL59:EL60" si="58">((BV59)/0.0000240332-$CH59)/($CH59)</f>
        <v>3.355359256225224E-6</v>
      </c>
      <c r="EM59" s="69">
        <f t="shared" ref="EM59:EM60" si="59">(BW59-$DC59*0.000206315-$CH59*0.000343972)/(BW59)</f>
        <v>-2.5352872126045034E-7</v>
      </c>
      <c r="EN59" s="40">
        <f t="shared" ref="EN59:EN60" si="60">(SUM(AC59:AH59)-$CG59)/($CG59)</f>
        <v>-7.1132883075878667E-7</v>
      </c>
      <c r="EO59" s="40">
        <f t="shared" ref="EO59:EO60" si="61">(SUM(AD59:AH59)-$CH59)/($CH59)</f>
        <v>-7.7318384093897742E-7</v>
      </c>
      <c r="EP59" s="40"/>
      <c r="EQ59" s="40"/>
      <c r="ER59" s="40"/>
    </row>
    <row r="60" spans="1:149" x14ac:dyDescent="0.25">
      <c r="A60" s="15" t="s">
        <v>447</v>
      </c>
      <c r="B60" s="15">
        <v>46190.338209000001</v>
      </c>
      <c r="C60" s="15"/>
      <c r="D60" s="15">
        <v>474401.13759</v>
      </c>
      <c r="E60" s="15">
        <v>26048.593065000001</v>
      </c>
      <c r="F60" s="15">
        <v>23964.705618</v>
      </c>
      <c r="G60" s="15">
        <v>69822.824384000007</v>
      </c>
      <c r="H60" s="15">
        <v>21699.097637999999</v>
      </c>
      <c r="I60" s="15"/>
      <c r="J60" s="17" t="s">
        <v>427</v>
      </c>
      <c r="K60" s="17">
        <v>0</v>
      </c>
      <c r="L60" s="17">
        <v>181.61897448006701</v>
      </c>
      <c r="M60" s="17">
        <v>21.661428221508299</v>
      </c>
      <c r="N60" s="17">
        <v>114.817837910878</v>
      </c>
      <c r="O60" s="17">
        <v>114.817837910878</v>
      </c>
      <c r="P60" s="17">
        <v>259.72506622133199</v>
      </c>
      <c r="Q60" s="17">
        <v>0</v>
      </c>
      <c r="R60" s="17">
        <v>0.104416960156969</v>
      </c>
      <c r="S60" s="17">
        <v>0.50979753853954701</v>
      </c>
      <c r="T60" s="17">
        <v>55.563653638805697</v>
      </c>
      <c r="U60" s="17">
        <v>9.91292028492535E-2</v>
      </c>
      <c r="V60" s="17">
        <v>11.875709692263399</v>
      </c>
      <c r="W60" s="17">
        <v>3.4700359904539799</v>
      </c>
      <c r="X60" s="17">
        <v>2.1267573868615499</v>
      </c>
      <c r="Y60" s="17">
        <v>501.029796630676</v>
      </c>
      <c r="Z60" s="5">
        <v>3.4339125977612E-5</v>
      </c>
      <c r="AA60" s="17">
        <v>1.3735610707849E-4</v>
      </c>
      <c r="AB60" s="17">
        <v>45693.309992559203</v>
      </c>
      <c r="AC60" s="17">
        <v>2062.1788445576099</v>
      </c>
      <c r="AD60" s="17">
        <v>1682.3214343270599</v>
      </c>
      <c r="AE60" s="17">
        <v>9077.1172208535099</v>
      </c>
      <c r="AF60" s="17">
        <v>1.24733488759183E-2</v>
      </c>
      <c r="AG60" s="17">
        <v>10091.272177119299</v>
      </c>
      <c r="AH60" s="17">
        <v>2864.2148194690099</v>
      </c>
      <c r="AI60" s="17">
        <v>1600.3676930494801</v>
      </c>
      <c r="AJ60" s="17">
        <v>12.120965258420201</v>
      </c>
      <c r="AK60" s="17">
        <v>279.28961728169998</v>
      </c>
      <c r="AL60" s="17">
        <v>5.1479088256033698</v>
      </c>
      <c r="AM60" s="17">
        <v>0</v>
      </c>
      <c r="AN60" s="17">
        <v>0</v>
      </c>
      <c r="AO60" s="17">
        <v>500.952475305478</v>
      </c>
      <c r="AP60" s="17">
        <v>500.952475305478</v>
      </c>
      <c r="AQ60" s="17">
        <v>0</v>
      </c>
      <c r="AR60" s="17">
        <v>0</v>
      </c>
      <c r="AS60" s="17">
        <v>59.896006489855999</v>
      </c>
      <c r="AT60" s="17">
        <v>2.8747795032986597E-4</v>
      </c>
      <c r="AU60" s="17">
        <v>5.5512785273125105E-4</v>
      </c>
      <c r="AV60" s="17">
        <v>3754.0382444595002</v>
      </c>
      <c r="AW60" s="17">
        <v>56.497785145256998</v>
      </c>
      <c r="AX60" s="17">
        <v>8.8342684816768298</v>
      </c>
      <c r="AY60" s="17">
        <v>0</v>
      </c>
      <c r="AZ60" s="17">
        <v>7431.0897607505804</v>
      </c>
      <c r="BA60" s="17">
        <v>24.0124859185281</v>
      </c>
      <c r="BB60" s="17">
        <v>0.35573080463190998</v>
      </c>
      <c r="BC60" s="17">
        <v>2.6086364964147299</v>
      </c>
      <c r="BD60" s="17">
        <v>2.5199560177913E-2</v>
      </c>
      <c r="BE60" s="17">
        <v>5.1162595281006598E-2</v>
      </c>
      <c r="BF60" s="17">
        <v>0</v>
      </c>
      <c r="BG60" s="17">
        <v>0</v>
      </c>
      <c r="BH60" s="17">
        <v>366.882184144083</v>
      </c>
      <c r="BI60" s="17">
        <v>456.43661921217802</v>
      </c>
      <c r="BJ60" s="17">
        <v>8.3090133765439198</v>
      </c>
      <c r="BK60" s="17">
        <v>7.9832873118492902</v>
      </c>
      <c r="BL60" s="17">
        <v>21679.280345243798</v>
      </c>
      <c r="BM60" s="17">
        <v>422329.39544635301</v>
      </c>
      <c r="BN60" s="17">
        <v>43171.720475757204</v>
      </c>
      <c r="BO60" s="17">
        <v>469255.15416656999</v>
      </c>
      <c r="BP60" s="17">
        <v>0</v>
      </c>
      <c r="BQ60" s="17">
        <v>319.354179323952</v>
      </c>
      <c r="BR60" s="17">
        <v>0</v>
      </c>
      <c r="BS60" s="17">
        <v>37.115433632610703</v>
      </c>
      <c r="BT60" s="17">
        <v>0.20519179307418001</v>
      </c>
      <c r="BU60" s="17">
        <v>0.68532928829290596</v>
      </c>
      <c r="BV60" s="17">
        <v>0.56993307164470297</v>
      </c>
      <c r="BW60" s="17">
        <v>12.586748237680199</v>
      </c>
      <c r="BX60" s="17">
        <v>5.9948908987692603E-4</v>
      </c>
      <c r="BY60" s="17">
        <v>2673.6233245490098</v>
      </c>
      <c r="BZ60" s="17">
        <v>453.53657269465401</v>
      </c>
      <c r="CA60" s="17">
        <v>3.7469250373407801E-3</v>
      </c>
      <c r="CB60" s="17">
        <v>1682.3211259004399</v>
      </c>
      <c r="CC60" s="17">
        <v>18.503643578762802</v>
      </c>
      <c r="CD60" s="17">
        <v>0</v>
      </c>
      <c r="CE60" s="17">
        <v>1.4869602120846299E-4</v>
      </c>
      <c r="CF60" s="17">
        <v>2.6156108952418702E-3</v>
      </c>
      <c r="CG60" s="17">
        <v>25777.083311332601</v>
      </c>
      <c r="CH60" s="17">
        <v>23714.904466774999</v>
      </c>
      <c r="CI60" s="17">
        <v>2062.1788445576099</v>
      </c>
      <c r="CJ60" s="17">
        <v>79.047254198426998</v>
      </c>
      <c r="CK60" s="17">
        <v>0</v>
      </c>
      <c r="CL60" s="17">
        <v>5919.0553007379904</v>
      </c>
      <c r="CM60" s="17">
        <v>3.0666862106405999E-3</v>
      </c>
      <c r="CN60" s="17">
        <v>2522.8180442798298</v>
      </c>
      <c r="CO60" s="17">
        <v>1.7334940612995099E-2</v>
      </c>
      <c r="CP60" s="17">
        <v>1.24731965365388E-2</v>
      </c>
      <c r="CQ60" s="17">
        <v>10091.2694477973</v>
      </c>
      <c r="CR60" s="17">
        <v>6.0211551152190603</v>
      </c>
      <c r="CS60" s="17">
        <v>80.732406289786496</v>
      </c>
      <c r="CT60" s="17">
        <v>2864.21707810424</v>
      </c>
      <c r="CU60" s="17">
        <v>3.3637563451776602</v>
      </c>
      <c r="CV60" s="17">
        <v>69101.294604297596</v>
      </c>
      <c r="CW60" s="17">
        <v>5995.52326157469</v>
      </c>
      <c r="CX60" s="17">
        <v>0</v>
      </c>
      <c r="CY60" s="17">
        <v>0</v>
      </c>
      <c r="CZ60" s="17">
        <v>338.944083375937</v>
      </c>
      <c r="DA60" s="17">
        <v>23.853767795869601</v>
      </c>
      <c r="DB60" s="17">
        <v>0</v>
      </c>
      <c r="DC60" s="17">
        <v>21467.919108009901</v>
      </c>
      <c r="DD60" s="17">
        <v>22.681278615332001</v>
      </c>
      <c r="DE60" s="17">
        <v>520.75029919255701</v>
      </c>
      <c r="DG60" s="26">
        <f>BL60/DC60</f>
        <v>1.0098454459498609</v>
      </c>
      <c r="DH60" s="25">
        <f>(AV60/BO60)</f>
        <v>7.9999936306015332E-3</v>
      </c>
      <c r="DI60" s="25">
        <f>BI60/CH60</f>
        <v>1.9246825128545374E-2</v>
      </c>
      <c r="DJ60" s="40">
        <f>(AB60-B60)/(B60+1E-50)</f>
        <v>-1.0760436829708127E-2</v>
      </c>
      <c r="DK60" s="40"/>
      <c r="DL60" s="40">
        <f t="shared" si="33"/>
        <v>-1.0847325218426037E-2</v>
      </c>
      <c r="DM60" s="40">
        <f t="shared" si="34"/>
        <v>-1.0423202243203387E-2</v>
      </c>
      <c r="DN60" s="40">
        <f t="shared" si="34"/>
        <v>-1.0423710401740741E-2</v>
      </c>
      <c r="DO60" s="40">
        <f t="shared" si="35"/>
        <v>-1.033372376537306E-2</v>
      </c>
      <c r="DP60" s="40">
        <f t="shared" si="36"/>
        <v>-1.065383150243321E-2</v>
      </c>
      <c r="DQ60" s="72">
        <f t="shared" si="37"/>
        <v>1.2102488548322687E-3</v>
      </c>
      <c r="DR60" s="72">
        <f t="shared" si="38"/>
        <v>-8.0535450997679398E-6</v>
      </c>
      <c r="DS60" s="72">
        <f t="shared" si="39"/>
        <v>9.6369508834023691E-4</v>
      </c>
      <c r="DT60" s="72">
        <f t="shared" si="40"/>
        <v>1.4450350548840909E-4</v>
      </c>
      <c r="DU60" s="72">
        <f t="shared" si="41"/>
        <v>9.1011157046892699E-6</v>
      </c>
      <c r="DV60" s="72">
        <f t="shared" si="42"/>
        <v>5.4508345096694645E-6</v>
      </c>
      <c r="DW60" s="72">
        <f t="shared" si="43"/>
        <v>1.3565658308230603E-5</v>
      </c>
      <c r="DX60" s="72">
        <f t="shared" si="44"/>
        <v>-3.9330194616157011E-6</v>
      </c>
      <c r="DY60" s="72">
        <f t="shared" si="45"/>
        <v>1.8461191183113159E-5</v>
      </c>
      <c r="DZ60" s="72">
        <f t="shared" si="46"/>
        <v>8.8331862754211584E-4</v>
      </c>
      <c r="EA60" s="72">
        <f t="shared" si="47"/>
        <v>8.551202628207768E-6</v>
      </c>
      <c r="EB60" s="72">
        <f t="shared" si="48"/>
        <v>1.8983033359591291E-5</v>
      </c>
      <c r="EC60" s="72">
        <f t="shared" si="49"/>
        <v>1.4312348660529286E-6</v>
      </c>
      <c r="ED60" s="72">
        <f t="shared" si="50"/>
        <v>2.1355637668242384E-6</v>
      </c>
      <c r="EE60" s="72">
        <f t="shared" si="51"/>
        <v>-2.4740253165574143E-4</v>
      </c>
      <c r="EF60" s="72">
        <f t="shared" si="52"/>
        <v>9.9016903267057286E-6</v>
      </c>
      <c r="EG60" s="72">
        <f t="shared" si="53"/>
        <v>2.208202433008782E-5</v>
      </c>
      <c r="EH60" s="40">
        <f t="shared" si="54"/>
        <v>1.8609425920176543E-5</v>
      </c>
      <c r="EI60" s="69">
        <f t="shared" si="55"/>
        <v>-8.3416309908725231E-5</v>
      </c>
      <c r="EJ60" s="40">
        <f t="shared" si="56"/>
        <v>2.8210563884356046E-4</v>
      </c>
      <c r="EK60" s="40">
        <f t="shared" si="57"/>
        <v>2.5536247478571568E-6</v>
      </c>
      <c r="EL60" s="40">
        <f t="shared" si="58"/>
        <v>-2.1002702561060994E-5</v>
      </c>
      <c r="EM60" s="69">
        <f t="shared" si="59"/>
        <v>2.6328298568425858E-5</v>
      </c>
      <c r="EN60" s="40">
        <f t="shared" si="60"/>
        <v>1.3057467501987156E-6</v>
      </c>
      <c r="EO60" s="40">
        <f t="shared" si="61"/>
        <v>1.4192906744892887E-6</v>
      </c>
    </row>
    <row r="61" spans="1:149" x14ac:dyDescent="0.25">
      <c r="A61" s="70" t="s">
        <v>428</v>
      </c>
      <c r="B61" s="1">
        <f t="shared" ref="B61:H61" si="62">SUM(B3:B60)+SUM(B66:B100)</f>
        <v>128351.62590385</v>
      </c>
      <c r="C61" s="1">
        <f t="shared" si="62"/>
        <v>0</v>
      </c>
      <c r="D61" s="1">
        <f t="shared" si="62"/>
        <v>1195240.1960899401</v>
      </c>
      <c r="E61" s="1">
        <f t="shared" si="62"/>
        <v>51488.181483260007</v>
      </c>
      <c r="F61" s="1">
        <f t="shared" si="62"/>
        <v>47369.126962750001</v>
      </c>
      <c r="G61" s="1">
        <f t="shared" si="62"/>
        <v>133234.98329671001</v>
      </c>
      <c r="H61" s="1">
        <f t="shared" si="62"/>
        <v>61633.708698980001</v>
      </c>
      <c r="I61" s="1"/>
      <c r="J61" s="70" t="s">
        <v>428</v>
      </c>
      <c r="K61" s="1">
        <f>SUM(K3:K60)+SUM(K66:K100)</f>
        <v>0</v>
      </c>
      <c r="L61" s="1">
        <f t="shared" ref="L61:BW61" si="63">SUM(L3:L60)+SUM(L66:L100)</f>
        <v>582.53049604069247</v>
      </c>
      <c r="M61" s="1">
        <f t="shared" si="63"/>
        <v>61.787957170067941</v>
      </c>
      <c r="N61" s="1">
        <f t="shared" si="63"/>
        <v>327.50683033654855</v>
      </c>
      <c r="O61" s="1">
        <f t="shared" si="63"/>
        <v>327.50683033654855</v>
      </c>
      <c r="P61" s="1">
        <f t="shared" si="63"/>
        <v>833.06141411879605</v>
      </c>
      <c r="Q61" s="1">
        <f t="shared" si="63"/>
        <v>0</v>
      </c>
      <c r="R61" s="1">
        <f t="shared" si="63"/>
        <v>0.20696941171999073</v>
      </c>
      <c r="S61" s="1">
        <f t="shared" si="63"/>
        <v>1.0104953272360739</v>
      </c>
      <c r="T61" s="1">
        <f t="shared" si="63"/>
        <v>158.49166691544764</v>
      </c>
      <c r="U61" s="1">
        <f t="shared" si="63"/>
        <v>0.19648799019866825</v>
      </c>
      <c r="V61" s="1">
        <f t="shared" si="63"/>
        <v>33.874550428632162</v>
      </c>
      <c r="W61" s="1">
        <f t="shared" si="63"/>
        <v>6.8780779048533534</v>
      </c>
      <c r="X61" s="1">
        <f t="shared" si="63"/>
        <v>4.2155543605210521</v>
      </c>
      <c r="Y61" s="1">
        <f t="shared" si="63"/>
        <v>1432.4537703877163</v>
      </c>
      <c r="Z61" s="1">
        <f t="shared" si="63"/>
        <v>6.8065232072169255E-5</v>
      </c>
      <c r="AA61" s="1">
        <f t="shared" si="63"/>
        <v>2.7226093368891663E-4</v>
      </c>
      <c r="AB61" s="1">
        <f t="shared" si="63"/>
        <v>127496.13488869196</v>
      </c>
      <c r="AC61" s="1">
        <f t="shared" si="63"/>
        <v>4087.5476751858623</v>
      </c>
      <c r="AD61" s="1">
        <f t="shared" si="63"/>
        <v>6017.7899645579337</v>
      </c>
      <c r="AE61" s="1">
        <f t="shared" si="63"/>
        <v>16316.851152300893</v>
      </c>
      <c r="AF61" s="1">
        <f t="shared" si="63"/>
        <v>85.453568078032518</v>
      </c>
      <c r="AG61" s="1">
        <f t="shared" si="63"/>
        <v>19374.10055301516</v>
      </c>
      <c r="AH61" s="1">
        <f t="shared" si="63"/>
        <v>5212.3785943654075</v>
      </c>
      <c r="AI61" s="1">
        <f t="shared" si="63"/>
        <v>5133.113744232216</v>
      </c>
      <c r="AJ61" s="1">
        <f t="shared" si="63"/>
        <v>38.877505208115778</v>
      </c>
      <c r="AK61" s="1">
        <f t="shared" si="63"/>
        <v>895.81491924177908</v>
      </c>
      <c r="AL61" s="1">
        <f t="shared" si="63"/>
        <v>14.683907203638828</v>
      </c>
      <c r="AM61" s="1">
        <f t="shared" si="63"/>
        <v>0</v>
      </c>
      <c r="AN61" s="1">
        <f t="shared" si="63"/>
        <v>0</v>
      </c>
      <c r="AO61" s="1">
        <f t="shared" si="63"/>
        <v>1428.9194705767736</v>
      </c>
      <c r="AP61" s="1">
        <f t="shared" si="63"/>
        <v>1428.9194705767736</v>
      </c>
      <c r="AQ61" s="1">
        <f t="shared" si="63"/>
        <v>0</v>
      </c>
      <c r="AR61" s="1">
        <f t="shared" si="63"/>
        <v>0</v>
      </c>
      <c r="AS61" s="1">
        <f t="shared" si="63"/>
        <v>170.84796036856747</v>
      </c>
      <c r="AT61" s="1">
        <f t="shared" si="63"/>
        <v>5.6981951855111204E-4</v>
      </c>
      <c r="AU61" s="1">
        <f t="shared" si="63"/>
        <v>1.1003414393467269E-3</v>
      </c>
      <c r="AV61" s="1">
        <f t="shared" si="63"/>
        <v>9494.442712043241</v>
      </c>
      <c r="AW61" s="1">
        <f t="shared" si="63"/>
        <v>181.21418138594487</v>
      </c>
      <c r="AX61" s="1">
        <f t="shared" si="63"/>
        <v>28.335335251283972</v>
      </c>
      <c r="AY61" s="1">
        <f t="shared" si="63"/>
        <v>0</v>
      </c>
      <c r="AZ61" s="1">
        <f t="shared" si="63"/>
        <v>20032.841525640415</v>
      </c>
      <c r="BA61" s="1">
        <f t="shared" si="63"/>
        <v>77.019014275090768</v>
      </c>
      <c r="BB61" s="1">
        <f t="shared" si="63"/>
        <v>0.70510556421115678</v>
      </c>
      <c r="BC61" s="1">
        <f t="shared" si="63"/>
        <v>5.1707018608467861</v>
      </c>
      <c r="BD61" s="1">
        <f t="shared" si="63"/>
        <v>4.9949293021714407E-2</v>
      </c>
      <c r="BE61" s="1">
        <f t="shared" si="63"/>
        <v>0.10141224786267726</v>
      </c>
      <c r="BF61" s="1">
        <f t="shared" si="63"/>
        <v>0</v>
      </c>
      <c r="BG61" s="1">
        <f t="shared" si="63"/>
        <v>0</v>
      </c>
      <c r="BH61" s="1">
        <f t="shared" si="63"/>
        <v>1046.5180220423929</v>
      </c>
      <c r="BI61" s="1">
        <f t="shared" si="63"/>
        <v>904.73006102511067</v>
      </c>
      <c r="BJ61" s="1">
        <f t="shared" si="63"/>
        <v>16.469705637395116</v>
      </c>
      <c r="BK61" s="1">
        <f t="shared" si="63"/>
        <v>15.824003021920547</v>
      </c>
      <c r="BL61" s="1">
        <f t="shared" si="63"/>
        <v>61906.449760596173</v>
      </c>
      <c r="BM61" s="1">
        <f t="shared" si="63"/>
        <v>1068123.086382986</v>
      </c>
      <c r="BN61" s="1">
        <f t="shared" si="63"/>
        <v>109186.38284921159</v>
      </c>
      <c r="BO61" s="1">
        <f t="shared" si="63"/>
        <v>1186803.9119442399</v>
      </c>
      <c r="BP61" s="1">
        <f t="shared" si="63"/>
        <v>0</v>
      </c>
      <c r="BQ61" s="1">
        <f t="shared" si="63"/>
        <v>1024.3090174604972</v>
      </c>
      <c r="BR61" s="1">
        <f t="shared" si="63"/>
        <v>0</v>
      </c>
      <c r="BS61" s="1">
        <f t="shared" si="63"/>
        <v>100.93664183752558</v>
      </c>
      <c r="BT61" s="1">
        <f t="shared" si="63"/>
        <v>0.40672134412424465</v>
      </c>
      <c r="BU61" s="1">
        <f t="shared" si="63"/>
        <v>1.3584253419397638</v>
      </c>
      <c r="BV61" s="1">
        <f t="shared" si="63"/>
        <v>1.1297048799590452</v>
      </c>
      <c r="BW61" s="1">
        <f t="shared" si="63"/>
        <v>28.803176445399455</v>
      </c>
      <c r="BX61" s="1">
        <f t="shared" ref="BX61:DE61" si="64">SUM(BX3:BX60)+SUM(BX66:BX100)</f>
        <v>4.1070419691441042</v>
      </c>
      <c r="BY61" s="1">
        <f t="shared" si="64"/>
        <v>8575.513990348667</v>
      </c>
      <c r="BZ61" s="1">
        <f t="shared" si="64"/>
        <v>808.3037814961325</v>
      </c>
      <c r="CA61" s="1">
        <f t="shared" si="64"/>
        <v>25.669791416436503</v>
      </c>
      <c r="CB61" s="1">
        <f t="shared" si="64"/>
        <v>6017.7920114523313</v>
      </c>
      <c r="CC61" s="1">
        <f t="shared" si="64"/>
        <v>54.858113497988647</v>
      </c>
      <c r="CD61" s="1">
        <f t="shared" si="64"/>
        <v>0</v>
      </c>
      <c r="CE61" s="1">
        <f t="shared" si="64"/>
        <v>2.9473548833974263E-4</v>
      </c>
      <c r="CF61" s="1">
        <f t="shared" si="64"/>
        <v>17.919229703900502</v>
      </c>
      <c r="CG61" s="1">
        <f t="shared" si="64"/>
        <v>51094.184189055988</v>
      </c>
      <c r="CH61" s="1">
        <f t="shared" si="64"/>
        <v>47006.636513870078</v>
      </c>
      <c r="CI61" s="1">
        <f t="shared" si="64"/>
        <v>4087.5476751858623</v>
      </c>
      <c r="CJ61" s="1">
        <f t="shared" si="64"/>
        <v>142.9872751796953</v>
      </c>
      <c r="CK61" s="1">
        <f t="shared" si="64"/>
        <v>0</v>
      </c>
      <c r="CL61" s="1">
        <f t="shared" si="64"/>
        <v>10116.368415407165</v>
      </c>
      <c r="CM61" s="1">
        <f t="shared" si="64"/>
        <v>21.009555406869534</v>
      </c>
      <c r="CN61" s="1">
        <f t="shared" si="64"/>
        <v>4843.5260189536775</v>
      </c>
      <c r="CO61" s="1">
        <f t="shared" si="64"/>
        <v>118.75988783857746</v>
      </c>
      <c r="CP61" s="1">
        <f t="shared" si="64"/>
        <v>85.45258125501401</v>
      </c>
      <c r="CQ61" s="1">
        <f t="shared" si="64"/>
        <v>19374.099099079649</v>
      </c>
      <c r="CR61" s="1">
        <f t="shared" si="64"/>
        <v>19.312663472609852</v>
      </c>
      <c r="CS61" s="1">
        <f t="shared" si="64"/>
        <v>157.06440640381823</v>
      </c>
      <c r="CT61" s="1">
        <f t="shared" si="64"/>
        <v>5212.3845870115638</v>
      </c>
      <c r="CU61" s="1">
        <f t="shared" si="64"/>
        <v>6.3347177981648581</v>
      </c>
      <c r="CV61" s="1">
        <f t="shared" si="64"/>
        <v>132197.34599921506</v>
      </c>
      <c r="CW61" s="1">
        <f t="shared" si="64"/>
        <v>16341.205249884868</v>
      </c>
      <c r="CX61" s="1">
        <f t="shared" si="64"/>
        <v>0</v>
      </c>
      <c r="CY61" s="1">
        <f t="shared" si="64"/>
        <v>0</v>
      </c>
      <c r="CZ61" s="1">
        <f t="shared" si="64"/>
        <v>1087.1511318164357</v>
      </c>
      <c r="DA61" s="1">
        <f t="shared" si="64"/>
        <v>68.040319344170882</v>
      </c>
      <c r="DB61" s="1">
        <f t="shared" si="64"/>
        <v>0</v>
      </c>
      <c r="DC61" s="1">
        <f t="shared" si="64"/>
        <v>61235.781812744113</v>
      </c>
      <c r="DD61" s="1">
        <f t="shared" si="64"/>
        <v>64.696177117889107</v>
      </c>
      <c r="DE61" s="1">
        <f t="shared" si="64"/>
        <v>1670.279559404408</v>
      </c>
    </row>
    <row r="62" spans="1:149" x14ac:dyDescent="0.25">
      <c r="A62" s="71" t="s">
        <v>223</v>
      </c>
      <c r="B62" s="1">
        <f>SUM(B3:B51)</f>
        <v>10222.82879867</v>
      </c>
      <c r="C62" s="1">
        <f t="shared" ref="C62:H62" si="65">SUM(C3:C51)</f>
        <v>0</v>
      </c>
      <c r="D62" s="1">
        <f t="shared" si="65"/>
        <v>84462.625519349996</v>
      </c>
      <c r="E62" s="1">
        <f t="shared" si="65"/>
        <v>1834.5008196499998</v>
      </c>
      <c r="F62" s="1">
        <f t="shared" si="65"/>
        <v>1687.7407551100005</v>
      </c>
      <c r="G62" s="1">
        <f t="shared" si="65"/>
        <v>4144.4421571100011</v>
      </c>
      <c r="H62" s="1">
        <f t="shared" si="65"/>
        <v>4683.354247199999</v>
      </c>
      <c r="I62" s="1"/>
      <c r="J62" s="71" t="s">
        <v>223</v>
      </c>
      <c r="K62" s="1">
        <f>SUM(K3:K51)</f>
        <v>0</v>
      </c>
      <c r="L62" s="1">
        <f t="shared" ref="L62:BW62" si="66">SUM(L3:L51)</f>
        <v>52.004815643016258</v>
      </c>
      <c r="M62" s="1">
        <f t="shared" si="66"/>
        <v>4.7256042569958963</v>
      </c>
      <c r="N62" s="1">
        <f t="shared" si="66"/>
        <v>25.047824381427471</v>
      </c>
      <c r="O62" s="1">
        <f t="shared" si="66"/>
        <v>25.047824381427471</v>
      </c>
      <c r="P62" s="1">
        <f t="shared" si="66"/>
        <v>74.371168772542106</v>
      </c>
      <c r="Q62" s="1">
        <f t="shared" si="66"/>
        <v>0</v>
      </c>
      <c r="R62" s="1">
        <f t="shared" si="66"/>
        <v>7.4311161041793871E-3</v>
      </c>
      <c r="S62" s="1">
        <f t="shared" si="66"/>
        <v>3.6281365524518085E-2</v>
      </c>
      <c r="T62" s="1">
        <f t="shared" si="66"/>
        <v>12.121618239108601</v>
      </c>
      <c r="U62" s="1">
        <f t="shared" si="66"/>
        <v>7.0547496070360932E-3</v>
      </c>
      <c r="V62" s="1">
        <f t="shared" si="66"/>
        <v>2.590745531878266</v>
      </c>
      <c r="W62" s="1">
        <f t="shared" si="66"/>
        <v>0.24695015427658035</v>
      </c>
      <c r="X62" s="1">
        <f t="shared" si="66"/>
        <v>0.15135654835066675</v>
      </c>
      <c r="Y62" s="1">
        <f t="shared" si="66"/>
        <v>109.93607860886104</v>
      </c>
      <c r="Z62" s="1">
        <f t="shared" si="66"/>
        <v>2.4438482140919399E-6</v>
      </c>
      <c r="AA62" s="1">
        <f t="shared" si="66"/>
        <v>9.775408942619182E-6</v>
      </c>
      <c r="AB62" s="1">
        <f t="shared" si="66"/>
        <v>10222.825928203372</v>
      </c>
      <c r="AC62" s="1">
        <f t="shared" si="66"/>
        <v>146.75998900092011</v>
      </c>
      <c r="AD62" s="1">
        <f t="shared" si="66"/>
        <v>779.90525080374812</v>
      </c>
      <c r="AE62" s="1">
        <f t="shared" si="66"/>
        <v>233.8134433456238</v>
      </c>
      <c r="AF62" s="1">
        <f t="shared" si="66"/>
        <v>21.020010884847043</v>
      </c>
      <c r="AG62" s="1">
        <f t="shared" si="66"/>
        <v>563.55040019621026</v>
      </c>
      <c r="AH62" s="1">
        <f t="shared" si="66"/>
        <v>89.449454938849044</v>
      </c>
      <c r="AI62" s="1">
        <f t="shared" si="66"/>
        <v>458.25675098467673</v>
      </c>
      <c r="AJ62" s="1">
        <f t="shared" si="66"/>
        <v>3.470755832288229</v>
      </c>
      <c r="AK62" s="1">
        <f t="shared" si="66"/>
        <v>79.973294580308632</v>
      </c>
      <c r="AL62" s="1">
        <f t="shared" si="66"/>
        <v>1.1230281332058807</v>
      </c>
      <c r="AM62" s="1">
        <f t="shared" si="66"/>
        <v>0</v>
      </c>
      <c r="AN62" s="1">
        <f t="shared" si="66"/>
        <v>0</v>
      </c>
      <c r="AO62" s="1">
        <f t="shared" si="66"/>
        <v>109.2839368267914</v>
      </c>
      <c r="AP62" s="1">
        <f t="shared" si="66"/>
        <v>109.2839368267914</v>
      </c>
      <c r="AQ62" s="1">
        <f t="shared" si="66"/>
        <v>0</v>
      </c>
      <c r="AR62" s="1">
        <f t="shared" si="66"/>
        <v>0</v>
      </c>
      <c r="AS62" s="1">
        <f t="shared" si="66"/>
        <v>13.066558571000453</v>
      </c>
      <c r="AT62" s="1">
        <f t="shared" si="66"/>
        <v>2.045877989068868E-5</v>
      </c>
      <c r="AU62" s="1">
        <f t="shared" si="66"/>
        <v>3.9506554246159151E-5</v>
      </c>
      <c r="AV62" s="1">
        <f t="shared" si="66"/>
        <v>675.70089705634621</v>
      </c>
      <c r="AW62" s="1">
        <f t="shared" si="66"/>
        <v>16.177804038066103</v>
      </c>
      <c r="AX62" s="1">
        <f t="shared" si="66"/>
        <v>2.5296144737469248</v>
      </c>
      <c r="AY62" s="1">
        <f t="shared" si="66"/>
        <v>0</v>
      </c>
      <c r="AZ62" s="1">
        <f t="shared" si="66"/>
        <v>1397.6131946796054</v>
      </c>
      <c r="BA62" s="1">
        <f t="shared" si="66"/>
        <v>6.8758300605496343</v>
      </c>
      <c r="BB62" s="1">
        <f t="shared" si="66"/>
        <v>2.5316111098177288E-2</v>
      </c>
      <c r="BC62" s="1">
        <f t="shared" si="66"/>
        <v>0.18565140152592868</v>
      </c>
      <c r="BD62" s="1">
        <f t="shared" si="66"/>
        <v>1.7933958703946792E-3</v>
      </c>
      <c r="BE62" s="1">
        <f t="shared" si="66"/>
        <v>3.6411317677904689E-3</v>
      </c>
      <c r="BF62" s="1">
        <f t="shared" si="66"/>
        <v>0</v>
      </c>
      <c r="BG62" s="1">
        <f t="shared" si="66"/>
        <v>0</v>
      </c>
      <c r="BH62" s="1">
        <f t="shared" si="66"/>
        <v>80.038912323058099</v>
      </c>
      <c r="BI62" s="1">
        <f t="shared" si="66"/>
        <v>32.483937887482647</v>
      </c>
      <c r="BJ62" s="1">
        <f t="shared" si="66"/>
        <v>0.59133365483589206</v>
      </c>
      <c r="BK62" s="1">
        <f t="shared" si="66"/>
        <v>0.5681441286694543</v>
      </c>
      <c r="BL62" s="1">
        <f t="shared" si="66"/>
        <v>4742.5217292634852</v>
      </c>
      <c r="BM62" s="1">
        <f t="shared" si="66"/>
        <v>76016.340015724942</v>
      </c>
      <c r="BN62" s="1">
        <f t="shared" si="66"/>
        <v>7770.5596474217728</v>
      </c>
      <c r="BO62" s="1">
        <f t="shared" si="66"/>
        <v>84462.600560203093</v>
      </c>
      <c r="BP62" s="1">
        <f t="shared" si="66"/>
        <v>0</v>
      </c>
      <c r="BQ62" s="1">
        <f t="shared" si="66"/>
        <v>91.444674626342845</v>
      </c>
      <c r="BR62" s="1">
        <f t="shared" si="66"/>
        <v>0</v>
      </c>
      <c r="BS62" s="1">
        <f t="shared" si="66"/>
        <v>7.2638502133998868</v>
      </c>
      <c r="BT62" s="1">
        <f t="shared" si="66"/>
        <v>1.4603136084746801E-2</v>
      </c>
      <c r="BU62" s="1">
        <f t="shared" si="66"/>
        <v>4.8773381265811877E-2</v>
      </c>
      <c r="BV62" s="1">
        <f t="shared" si="66"/>
        <v>4.0561816579043931E-2</v>
      </c>
      <c r="BW62" s="1">
        <f t="shared" si="66"/>
        <v>1.5467841650417922</v>
      </c>
      <c r="BX62" s="1">
        <f t="shared" ref="BX62:DE62" si="67">SUM(BX3:BX51)</f>
        <v>1.0102559491151182</v>
      </c>
      <c r="BY62" s="1">
        <f t="shared" si="67"/>
        <v>765.57635996196245</v>
      </c>
      <c r="BZ62" s="1">
        <f t="shared" si="67"/>
        <v>9.9670190835055426</v>
      </c>
      <c r="CA62" s="1">
        <f t="shared" si="67"/>
        <v>6.3142918920176019</v>
      </c>
      <c r="CB62" s="1">
        <f t="shared" si="67"/>
        <v>779.90597647271295</v>
      </c>
      <c r="CC62" s="1">
        <f t="shared" si="67"/>
        <v>5.7901834974090027</v>
      </c>
      <c r="CD62" s="1">
        <f t="shared" si="67"/>
        <v>0</v>
      </c>
      <c r="CE62" s="1">
        <f t="shared" si="67"/>
        <v>1.0582109811637075E-5</v>
      </c>
      <c r="CF62" s="1">
        <f t="shared" si="67"/>
        <v>4.4078021984303017</v>
      </c>
      <c r="CG62" s="1">
        <f t="shared" si="67"/>
        <v>1834.5002147083164</v>
      </c>
      <c r="CH62" s="1">
        <f t="shared" si="67"/>
        <v>1687.7402257073963</v>
      </c>
      <c r="CI62" s="1">
        <f t="shared" si="67"/>
        <v>146.75998900092011</v>
      </c>
      <c r="CJ62" s="1">
        <f t="shared" si="67"/>
        <v>2.2556626255636907</v>
      </c>
      <c r="CK62" s="1">
        <f t="shared" si="67"/>
        <v>0</v>
      </c>
      <c r="CL62" s="1">
        <f t="shared" si="67"/>
        <v>23.624689379189434</v>
      </c>
      <c r="CM62" s="1">
        <f t="shared" si="67"/>
        <v>5.1679623220522757</v>
      </c>
      <c r="CN62" s="1">
        <f t="shared" si="67"/>
        <v>140.8877729562324</v>
      </c>
      <c r="CO62" s="1">
        <f t="shared" si="67"/>
        <v>29.212742534808182</v>
      </c>
      <c r="CP62" s="1">
        <f t="shared" si="67"/>
        <v>21.019759039479226</v>
      </c>
      <c r="CQ62" s="1">
        <f t="shared" si="67"/>
        <v>563.55101345315381</v>
      </c>
      <c r="CR62" s="1">
        <f t="shared" si="67"/>
        <v>1.724128930408134</v>
      </c>
      <c r="CS62" s="1">
        <f t="shared" si="67"/>
        <v>5.0175935447874407</v>
      </c>
      <c r="CT62" s="1">
        <f t="shared" si="67"/>
        <v>89.44998417246731</v>
      </c>
      <c r="CU62" s="1">
        <f t="shared" si="67"/>
        <v>0.15751658647155722</v>
      </c>
      <c r="CV62" s="1">
        <f t="shared" si="67"/>
        <v>4144.4412564747381</v>
      </c>
      <c r="CW62" s="1">
        <f t="shared" si="67"/>
        <v>1161.8788749129531</v>
      </c>
      <c r="CX62" s="1">
        <f t="shared" si="67"/>
        <v>0</v>
      </c>
      <c r="CY62" s="1">
        <f t="shared" si="67"/>
        <v>0</v>
      </c>
      <c r="CZ62" s="1">
        <f t="shared" si="67"/>
        <v>97.054889652509075</v>
      </c>
      <c r="DA62" s="1">
        <f t="shared" si="67"/>
        <v>5.2037239321170921</v>
      </c>
      <c r="DB62" s="1">
        <f t="shared" si="67"/>
        <v>0</v>
      </c>
      <c r="DC62" s="1">
        <f t="shared" si="67"/>
        <v>4683.3528272010617</v>
      </c>
      <c r="DD62" s="1">
        <f t="shared" si="67"/>
        <v>4.9479848951239447</v>
      </c>
      <c r="DE62" s="1">
        <f t="shared" si="67"/>
        <v>149.11328731541744</v>
      </c>
    </row>
    <row r="63" spans="1:149" x14ac:dyDescent="0.25">
      <c r="A63" s="2" t="s">
        <v>429</v>
      </c>
      <c r="B63" s="1">
        <f>SUM(B66:B74)</f>
        <v>10289.839630979999</v>
      </c>
      <c r="C63" s="1">
        <f t="shared" ref="C63:H63" si="68">SUM(C66:C74)</f>
        <v>0</v>
      </c>
      <c r="D63" s="1">
        <f t="shared" si="68"/>
        <v>80841.672360990007</v>
      </c>
      <c r="E63" s="1">
        <f t="shared" si="68"/>
        <v>1550.8298159899998</v>
      </c>
      <c r="F63" s="1">
        <f t="shared" si="68"/>
        <v>1426.76343015</v>
      </c>
      <c r="G63" s="1">
        <f t="shared" si="68"/>
        <v>3251.92514007</v>
      </c>
      <c r="H63" s="1">
        <f t="shared" si="68"/>
        <v>5010.2478847799994</v>
      </c>
      <c r="I63" s="15"/>
      <c r="J63" s="2" t="s">
        <v>429</v>
      </c>
      <c r="K63" s="1">
        <f>SUM(K66:K74)</f>
        <v>0</v>
      </c>
      <c r="L63" s="1">
        <f t="shared" ref="L63:BW63" si="69">SUM(L66:L74)</f>
        <v>55.135544016114068</v>
      </c>
      <c r="M63" s="1">
        <f t="shared" si="69"/>
        <v>5.0173403817915938</v>
      </c>
      <c r="N63" s="1">
        <f t="shared" si="69"/>
        <v>26.59414293698438</v>
      </c>
      <c r="O63" s="1">
        <f t="shared" si="69"/>
        <v>26.59414293698438</v>
      </c>
      <c r="P63" s="1">
        <f t="shared" si="69"/>
        <v>78.848448309062476</v>
      </c>
      <c r="Q63" s="1">
        <f t="shared" si="69"/>
        <v>0</v>
      </c>
      <c r="R63" s="1">
        <f t="shared" si="69"/>
        <v>6.2245050852912922E-3</v>
      </c>
      <c r="S63" s="1">
        <f t="shared" si="69"/>
        <v>3.0390247484250687E-2</v>
      </c>
      <c r="T63" s="1">
        <f t="shared" si="69"/>
        <v>12.86994450724856</v>
      </c>
      <c r="U63" s="1">
        <f t="shared" si="69"/>
        <v>5.9092430065124822E-3</v>
      </c>
      <c r="V63" s="1">
        <f t="shared" si="69"/>
        <v>2.75068208831371</v>
      </c>
      <c r="W63" s="1">
        <f t="shared" si="69"/>
        <v>0.20685216943622275</v>
      </c>
      <c r="X63" s="1">
        <f t="shared" si="69"/>
        <v>0.12678047779008669</v>
      </c>
      <c r="Y63" s="1">
        <f t="shared" si="69"/>
        <v>116.71886810576446</v>
      </c>
      <c r="Z63" s="1">
        <f t="shared" si="69"/>
        <v>2.0470369419688339E-6</v>
      </c>
      <c r="AA63" s="1">
        <f t="shared" si="69"/>
        <v>8.1880800362660094E-6</v>
      </c>
      <c r="AB63" s="1">
        <f t="shared" si="69"/>
        <v>10210.543500161026</v>
      </c>
      <c r="AC63" s="1">
        <f t="shared" si="69"/>
        <v>122.93025324349469</v>
      </c>
      <c r="AD63" s="1">
        <f t="shared" si="69"/>
        <v>641.33099783979912</v>
      </c>
      <c r="AE63" s="1">
        <f t="shared" si="69"/>
        <v>203.30277234191465</v>
      </c>
      <c r="AF63" s="1">
        <f t="shared" si="69"/>
        <v>17.226819397476788</v>
      </c>
      <c r="AG63" s="1">
        <f t="shared" si="69"/>
        <v>474.84215775613524</v>
      </c>
      <c r="AH63" s="1">
        <f t="shared" si="69"/>
        <v>76.994047724995326</v>
      </c>
      <c r="AI63" s="1">
        <f t="shared" si="69"/>
        <v>485.84445452542599</v>
      </c>
      <c r="AJ63" s="1">
        <f t="shared" si="69"/>
        <v>3.6797039345593605</v>
      </c>
      <c r="AK63" s="1">
        <f t="shared" si="69"/>
        <v>84.787727002510948</v>
      </c>
      <c r="AL63" s="1">
        <f t="shared" si="69"/>
        <v>1.1923581279422</v>
      </c>
      <c r="AM63" s="1">
        <f t="shared" si="69"/>
        <v>0</v>
      </c>
      <c r="AN63" s="1">
        <f t="shared" si="69"/>
        <v>0</v>
      </c>
      <c r="AO63" s="1">
        <f t="shared" si="69"/>
        <v>116.0303451500406</v>
      </c>
      <c r="AP63" s="1">
        <f t="shared" si="69"/>
        <v>116.0303451500406</v>
      </c>
      <c r="AQ63" s="1">
        <f t="shared" si="69"/>
        <v>0</v>
      </c>
      <c r="AR63" s="1">
        <f t="shared" si="69"/>
        <v>0</v>
      </c>
      <c r="AS63" s="1">
        <f t="shared" si="69"/>
        <v>13.873221131277448</v>
      </c>
      <c r="AT63" s="1">
        <f t="shared" si="69"/>
        <v>1.7136734504956931E-5</v>
      </c>
      <c r="AU63" s="1">
        <f t="shared" si="69"/>
        <v>3.3092119239609784E-5</v>
      </c>
      <c r="AV63" s="1">
        <f t="shared" si="69"/>
        <v>641.39396749681566</v>
      </c>
      <c r="AW63" s="1">
        <f t="shared" si="69"/>
        <v>17.151725065743086</v>
      </c>
      <c r="AX63" s="1">
        <f t="shared" si="69"/>
        <v>2.6819033913347603</v>
      </c>
      <c r="AY63" s="1">
        <f t="shared" si="69"/>
        <v>0</v>
      </c>
      <c r="AZ63" s="1">
        <f t="shared" si="69"/>
        <v>1485.3322988844934</v>
      </c>
      <c r="BA63" s="1">
        <f t="shared" si="69"/>
        <v>7.2897596927500814</v>
      </c>
      <c r="BB63" s="1">
        <f t="shared" si="69"/>
        <v>2.1205441565942978E-2</v>
      </c>
      <c r="BC63" s="1">
        <f t="shared" si="69"/>
        <v>0.15550651813026004</v>
      </c>
      <c r="BD63" s="1">
        <f t="shared" si="69"/>
        <v>1.5021941017543249E-3</v>
      </c>
      <c r="BE63" s="1">
        <f t="shared" si="69"/>
        <v>3.0499146690035599E-3</v>
      </c>
      <c r="BF63" s="1">
        <f t="shared" si="69"/>
        <v>0</v>
      </c>
      <c r="BG63" s="1">
        <f t="shared" si="69"/>
        <v>0</v>
      </c>
      <c r="BH63" s="1">
        <f t="shared" si="69"/>
        <v>84.979922826697177</v>
      </c>
      <c r="BI63" s="1">
        <f t="shared" si="69"/>
        <v>27.209456919812268</v>
      </c>
      <c r="BJ63" s="1">
        <f t="shared" si="69"/>
        <v>0.49531740907312161</v>
      </c>
      <c r="BK63" s="1">
        <f t="shared" si="69"/>
        <v>0.47589285488626781</v>
      </c>
      <c r="BL63" s="1">
        <f t="shared" si="69"/>
        <v>5035.2089058130196</v>
      </c>
      <c r="BM63" s="1">
        <f t="shared" si="69"/>
        <v>72156.846308413311</v>
      </c>
      <c r="BN63" s="1">
        <f t="shared" si="69"/>
        <v>7376.0318163309403</v>
      </c>
      <c r="BO63" s="1">
        <f t="shared" si="69"/>
        <v>80174.272092240979</v>
      </c>
      <c r="BP63" s="1">
        <f t="shared" si="69"/>
        <v>0</v>
      </c>
      <c r="BQ63" s="1">
        <f t="shared" si="69"/>
        <v>96.949813515307611</v>
      </c>
      <c r="BR63" s="1">
        <f t="shared" si="69"/>
        <v>0</v>
      </c>
      <c r="BS63" s="1">
        <f t="shared" si="69"/>
        <v>7.621876621148262</v>
      </c>
      <c r="BT63" s="1">
        <f t="shared" si="69"/>
        <v>1.2231898845113172E-2</v>
      </c>
      <c r="BU63" s="1">
        <f t="shared" si="69"/>
        <v>4.0853996095173463E-2</v>
      </c>
      <c r="BV63" s="1">
        <f t="shared" si="69"/>
        <v>3.3975554971345384E-2</v>
      </c>
      <c r="BW63" s="1">
        <f t="shared" si="69"/>
        <v>1.5121724836698109</v>
      </c>
      <c r="BX63" s="1">
        <f t="shared" ref="BX63:DE63" si="70">SUM(BX66:BX74)</f>
        <v>0.82794911489938494</v>
      </c>
      <c r="BY63" s="1">
        <f t="shared" si="70"/>
        <v>811.66443137870226</v>
      </c>
      <c r="BZ63" s="1">
        <f t="shared" si="70"/>
        <v>8.7521447097339422</v>
      </c>
      <c r="CA63" s="1">
        <f t="shared" si="70"/>
        <v>5.174838846431534</v>
      </c>
      <c r="CB63" s="1">
        <f t="shared" si="70"/>
        <v>641.33149543400566</v>
      </c>
      <c r="CC63" s="1">
        <f t="shared" si="70"/>
        <v>4.7691140309749329</v>
      </c>
      <c r="CD63" s="1">
        <f t="shared" si="70"/>
        <v>0</v>
      </c>
      <c r="CE63" s="1">
        <f t="shared" si="70"/>
        <v>8.863901967404648E-6</v>
      </c>
      <c r="CF63" s="1">
        <f t="shared" si="70"/>
        <v>3.6123870485071867</v>
      </c>
      <c r="CG63" s="1">
        <f t="shared" si="70"/>
        <v>1536.6283331024638</v>
      </c>
      <c r="CH63" s="1">
        <f t="shared" si="70"/>
        <v>1413.6980798589686</v>
      </c>
      <c r="CI63" s="1">
        <f t="shared" si="70"/>
        <v>122.93025324349469</v>
      </c>
      <c r="CJ63" s="1">
        <f t="shared" si="70"/>
        <v>1.9503501110578312</v>
      </c>
      <c r="CK63" s="1">
        <f t="shared" si="70"/>
        <v>0</v>
      </c>
      <c r="CL63" s="1">
        <f t="shared" si="70"/>
        <v>26.979434795769279</v>
      </c>
      <c r="CM63" s="1">
        <f t="shared" si="70"/>
        <v>4.2353729805938078</v>
      </c>
      <c r="CN63" s="1">
        <f t="shared" si="70"/>
        <v>118.71067599001299</v>
      </c>
      <c r="CO63" s="1">
        <f t="shared" si="70"/>
        <v>23.941113326498954</v>
      </c>
      <c r="CP63" s="1">
        <f t="shared" si="70"/>
        <v>17.226625343232058</v>
      </c>
      <c r="CQ63" s="1">
        <f t="shared" si="70"/>
        <v>474.84264828452814</v>
      </c>
      <c r="CR63" s="1">
        <f t="shared" si="70"/>
        <v>1.8279237231945327</v>
      </c>
      <c r="CS63" s="1">
        <f t="shared" si="70"/>
        <v>4.2160401168449591</v>
      </c>
      <c r="CT63" s="1">
        <f t="shared" si="70"/>
        <v>76.994468803386056</v>
      </c>
      <c r="CU63" s="1">
        <f t="shared" si="70"/>
        <v>0.13342092249100226</v>
      </c>
      <c r="CV63" s="1">
        <f t="shared" si="70"/>
        <v>3220.5326080021136</v>
      </c>
      <c r="CW63" s="1">
        <f t="shared" si="70"/>
        <v>1234.5469467814644</v>
      </c>
      <c r="CX63" s="1">
        <f t="shared" si="70"/>
        <v>0</v>
      </c>
      <c r="CY63" s="1">
        <f t="shared" si="70"/>
        <v>0</v>
      </c>
      <c r="CZ63" s="1">
        <f t="shared" si="70"/>
        <v>102.89781695894541</v>
      </c>
      <c r="DA63" s="1">
        <f t="shared" si="70"/>
        <v>5.5249690919566374</v>
      </c>
      <c r="DB63" s="1">
        <f t="shared" si="70"/>
        <v>0</v>
      </c>
      <c r="DC63" s="1">
        <f t="shared" si="70"/>
        <v>4972.4737934599734</v>
      </c>
      <c r="DD63" s="1">
        <f t="shared" si="70"/>
        <v>5.25344415352615</v>
      </c>
      <c r="DE63" s="1">
        <f t="shared" si="70"/>
        <v>158.09015932759448</v>
      </c>
    </row>
    <row r="64" spans="1:149" x14ac:dyDescent="0.25">
      <c r="A64" s="2" t="s">
        <v>430</v>
      </c>
      <c r="B64" s="1">
        <f t="shared" ref="B64:H64" si="71">SUM(B75:B100)</f>
        <v>25397.040458619998</v>
      </c>
      <c r="C64" s="1">
        <f t="shared" si="71"/>
        <v>0</v>
      </c>
      <c r="D64" s="1">
        <f t="shared" si="71"/>
        <v>255192.2327887</v>
      </c>
      <c r="E64" s="1">
        <f t="shared" si="71"/>
        <v>14247.73252376</v>
      </c>
      <c r="F64" s="1">
        <f t="shared" si="71"/>
        <v>13107.91392078</v>
      </c>
      <c r="G64" s="1">
        <f t="shared" si="71"/>
        <v>37913.965433930003</v>
      </c>
      <c r="H64" s="1">
        <f t="shared" si="71"/>
        <v>12220.350894859999</v>
      </c>
      <c r="J64" s="2" t="s">
        <v>430</v>
      </c>
      <c r="K64" s="1">
        <f>SUM(K75:K100)</f>
        <v>0</v>
      </c>
      <c r="L64" s="1">
        <f t="shared" ref="L64:BW64" si="72">SUM(L75:L100)</f>
        <v>103.37700418311915</v>
      </c>
      <c r="M64" s="1">
        <f t="shared" si="72"/>
        <v>12.330534879248523</v>
      </c>
      <c r="N64" s="1">
        <f t="shared" si="72"/>
        <v>65.357699494982199</v>
      </c>
      <c r="O64" s="1">
        <f t="shared" si="72"/>
        <v>65.357699494982199</v>
      </c>
      <c r="P64" s="1">
        <f t="shared" si="72"/>
        <v>147.83640757123919</v>
      </c>
      <c r="Q64" s="1">
        <f t="shared" si="72"/>
        <v>0</v>
      </c>
      <c r="R64" s="1">
        <f t="shared" si="72"/>
        <v>5.7713516600836644E-2</v>
      </c>
      <c r="S64" s="1">
        <f t="shared" si="72"/>
        <v>0.28177783901177739</v>
      </c>
      <c r="T64" s="1">
        <f t="shared" si="72"/>
        <v>31.628749157499691</v>
      </c>
      <c r="U64" s="1">
        <f t="shared" si="72"/>
        <v>5.4790643487124445E-2</v>
      </c>
      <c r="V64" s="1">
        <f t="shared" si="72"/>
        <v>6.7600621674858958</v>
      </c>
      <c r="W64" s="1">
        <f t="shared" si="72"/>
        <v>1.9179548435622282</v>
      </c>
      <c r="X64" s="1">
        <f t="shared" si="72"/>
        <v>1.1755194968322851</v>
      </c>
      <c r="Y64" s="1">
        <f t="shared" si="72"/>
        <v>285.20580164130826</v>
      </c>
      <c r="Z64" s="1">
        <f t="shared" si="72"/>
        <v>1.8980093621719892E-5</v>
      </c>
      <c r="AA64" s="1">
        <f t="shared" si="72"/>
        <v>7.5920449873917597E-5</v>
      </c>
      <c r="AB64" s="1">
        <f t="shared" si="72"/>
        <v>25397.036426417439</v>
      </c>
      <c r="AC64" s="1">
        <f t="shared" si="72"/>
        <v>1139.8229072277343</v>
      </c>
      <c r="AD64" s="1">
        <f t="shared" si="72"/>
        <v>929.64424283007156</v>
      </c>
      <c r="AE64" s="1">
        <f t="shared" si="72"/>
        <v>5017.2154096379409</v>
      </c>
      <c r="AF64" s="1">
        <f t="shared" si="72"/>
        <v>0</v>
      </c>
      <c r="AG64" s="1">
        <f t="shared" si="72"/>
        <v>5577.8845609990203</v>
      </c>
      <c r="AH64" s="1">
        <f t="shared" si="72"/>
        <v>1583.1585498984105</v>
      </c>
      <c r="AI64" s="1">
        <f t="shared" si="72"/>
        <v>910.92551615538343</v>
      </c>
      <c r="AJ64" s="1">
        <f t="shared" si="72"/>
        <v>6.8992743309273035</v>
      </c>
      <c r="AK64" s="1">
        <f t="shared" si="72"/>
        <v>158.97356140755244</v>
      </c>
      <c r="AL64" s="1">
        <f t="shared" si="72"/>
        <v>2.9303490004948363</v>
      </c>
      <c r="AM64" s="1">
        <f t="shared" si="72"/>
        <v>0</v>
      </c>
      <c r="AN64" s="1">
        <f t="shared" si="72"/>
        <v>0</v>
      </c>
      <c r="AO64" s="1">
        <f t="shared" si="72"/>
        <v>285.15839032049979</v>
      </c>
      <c r="AP64" s="1">
        <f t="shared" si="72"/>
        <v>285.15839032049979</v>
      </c>
      <c r="AQ64" s="1">
        <f t="shared" si="72"/>
        <v>0</v>
      </c>
      <c r="AR64" s="1">
        <f t="shared" si="72"/>
        <v>0</v>
      </c>
      <c r="AS64" s="1">
        <f t="shared" si="72"/>
        <v>34.094543262164798</v>
      </c>
      <c r="AT64" s="1">
        <f t="shared" si="72"/>
        <v>1.5889443817996112E-4</v>
      </c>
      <c r="AU64" s="1">
        <f t="shared" si="72"/>
        <v>3.0683134388957445E-4</v>
      </c>
      <c r="AV64" s="1">
        <f t="shared" si="72"/>
        <v>2041.5426818802093</v>
      </c>
      <c r="AW64" s="1">
        <f t="shared" si="72"/>
        <v>32.15851372730058</v>
      </c>
      <c r="AX64" s="1">
        <f t="shared" si="72"/>
        <v>5.0283939380825231</v>
      </c>
      <c r="AY64" s="1">
        <f t="shared" si="72"/>
        <v>0</v>
      </c>
      <c r="AZ64" s="1">
        <f t="shared" si="72"/>
        <v>4230.1803295437367</v>
      </c>
      <c r="BA64" s="1">
        <f t="shared" si="72"/>
        <v>13.667878153837446</v>
      </c>
      <c r="BB64" s="1">
        <f t="shared" si="72"/>
        <v>0.19661868973450836</v>
      </c>
      <c r="BC64" s="1">
        <f t="shared" si="72"/>
        <v>1.4418528155844674</v>
      </c>
      <c r="BD64" s="1">
        <f t="shared" si="72"/>
        <v>1.3928468067814162E-2</v>
      </c>
      <c r="BE64" s="1">
        <f t="shared" si="72"/>
        <v>2.8279158533716917E-2</v>
      </c>
      <c r="BF64" s="1">
        <f t="shared" si="72"/>
        <v>0</v>
      </c>
      <c r="BG64" s="1">
        <f t="shared" si="72"/>
        <v>0</v>
      </c>
      <c r="BH64" s="1">
        <f t="shared" si="72"/>
        <v>208.84784270214922</v>
      </c>
      <c r="BI64" s="1">
        <f t="shared" si="72"/>
        <v>252.28663177498515</v>
      </c>
      <c r="BJ64" s="1">
        <f t="shared" si="72"/>
        <v>4.5926093570903364</v>
      </c>
      <c r="BK64" s="1">
        <f t="shared" si="72"/>
        <v>4.4125597559770071</v>
      </c>
      <c r="BL64" s="1">
        <f t="shared" si="72"/>
        <v>12340.539621956486</v>
      </c>
      <c r="BM64" s="1">
        <f t="shared" si="72"/>
        <v>229672.16982988743</v>
      </c>
      <c r="BN64" s="1">
        <f t="shared" si="72"/>
        <v>23477.711494972438</v>
      </c>
      <c r="BO64" s="1">
        <f t="shared" si="72"/>
        <v>255191.42400673984</v>
      </c>
      <c r="BP64" s="1">
        <f t="shared" si="72"/>
        <v>0</v>
      </c>
      <c r="BQ64" s="1">
        <f t="shared" si="72"/>
        <v>181.77271751407321</v>
      </c>
      <c r="BR64" s="1">
        <f t="shared" si="72"/>
        <v>0</v>
      </c>
      <c r="BS64" s="1">
        <f t="shared" si="72"/>
        <v>21.033949753036975</v>
      </c>
      <c r="BT64" s="1">
        <f t="shared" si="72"/>
        <v>0.11341490508407565</v>
      </c>
      <c r="BU64" s="1">
        <f t="shared" si="72"/>
        <v>0.37880043467246877</v>
      </c>
      <c r="BV64" s="1">
        <f t="shared" si="72"/>
        <v>0.3150234650189313</v>
      </c>
      <c r="BW64" s="1">
        <f t="shared" si="72"/>
        <v>7.0300366811157176</v>
      </c>
      <c r="BX64" s="1">
        <f t="shared" ref="BX64:DE64" si="73">SUM(BX75:BX100)</f>
        <v>0</v>
      </c>
      <c r="BY64" s="1">
        <f t="shared" si="73"/>
        <v>1521.8098722292207</v>
      </c>
      <c r="BZ64" s="1">
        <f t="shared" si="73"/>
        <v>250.69064941571929</v>
      </c>
      <c r="CA64" s="1">
        <f t="shared" si="73"/>
        <v>0</v>
      </c>
      <c r="CB64" s="1">
        <f t="shared" si="73"/>
        <v>929.64404911644044</v>
      </c>
      <c r="CC64" s="1">
        <f t="shared" si="73"/>
        <v>10.225988559286137</v>
      </c>
      <c r="CD64" s="1">
        <f t="shared" si="73"/>
        <v>0</v>
      </c>
      <c r="CE64" s="1">
        <f t="shared" si="73"/>
        <v>8.2187509793393824E-5</v>
      </c>
      <c r="CF64" s="1">
        <f t="shared" si="73"/>
        <v>0</v>
      </c>
      <c r="CG64" s="1">
        <f t="shared" si="73"/>
        <v>14247.813575007573</v>
      </c>
      <c r="CH64" s="1">
        <f t="shared" si="73"/>
        <v>13107.990667779788</v>
      </c>
      <c r="CI64" s="1">
        <f t="shared" si="73"/>
        <v>1139.8229072277343</v>
      </c>
      <c r="CJ64" s="1">
        <f t="shared" si="73"/>
        <v>43.69291423168368</v>
      </c>
      <c r="CK64" s="1">
        <f t="shared" si="73"/>
        <v>0</v>
      </c>
      <c r="CL64" s="1">
        <f t="shared" si="73"/>
        <v>3271.7411318454292</v>
      </c>
      <c r="CM64" s="1">
        <f t="shared" si="73"/>
        <v>0</v>
      </c>
      <c r="CN64" s="1">
        <f t="shared" si="73"/>
        <v>1394.4711476667885</v>
      </c>
      <c r="CO64" s="1">
        <f t="shared" si="73"/>
        <v>0</v>
      </c>
      <c r="CP64" s="1">
        <f t="shared" si="73"/>
        <v>0</v>
      </c>
      <c r="CQ64" s="1">
        <f t="shared" si="73"/>
        <v>5577.8829887937864</v>
      </c>
      <c r="CR64" s="1">
        <f t="shared" si="73"/>
        <v>3.4272353521795944</v>
      </c>
      <c r="CS64" s="1">
        <f t="shared" si="73"/>
        <v>44.622675508721947</v>
      </c>
      <c r="CT64" s="1">
        <f t="shared" si="73"/>
        <v>1583.1598483228793</v>
      </c>
      <c r="CU64" s="1">
        <f t="shared" si="73"/>
        <v>1.8592743191190246</v>
      </c>
      <c r="CV64" s="1">
        <f t="shared" si="73"/>
        <v>37914.22784570379</v>
      </c>
      <c r="CW64" s="1">
        <f t="shared" si="73"/>
        <v>3412.9418082006891</v>
      </c>
      <c r="CX64" s="1">
        <f t="shared" si="73"/>
        <v>0</v>
      </c>
      <c r="CY64" s="1">
        <f t="shared" si="73"/>
        <v>0</v>
      </c>
      <c r="CZ64" s="1">
        <f t="shared" si="73"/>
        <v>192.92723096174103</v>
      </c>
      <c r="DA64" s="1">
        <f t="shared" si="73"/>
        <v>13.578223967732672</v>
      </c>
      <c r="DB64" s="1">
        <f t="shared" si="73"/>
        <v>0</v>
      </c>
      <c r="DC64" s="1">
        <f t="shared" si="73"/>
        <v>12220.353687616027</v>
      </c>
      <c r="DD64" s="1">
        <f t="shared" si="73"/>
        <v>12.910897880080313</v>
      </c>
      <c r="DE64" s="1">
        <f t="shared" si="73"/>
        <v>296.40721239372363</v>
      </c>
    </row>
    <row r="65" spans="1:145" x14ac:dyDescent="0.25">
      <c r="A65" s="73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</row>
    <row r="66" spans="1:145" x14ac:dyDescent="0.25">
      <c r="A66" s="17" t="s">
        <v>431</v>
      </c>
      <c r="B66" s="15">
        <v>1139.6384019</v>
      </c>
      <c r="C66" s="15"/>
      <c r="D66" s="15">
        <v>9097.8470809999999</v>
      </c>
      <c r="E66" s="15">
        <v>164.89116541000001</v>
      </c>
      <c r="F66" s="15">
        <v>151.69987144000001</v>
      </c>
      <c r="G66" s="15">
        <v>335.62301446999999</v>
      </c>
      <c r="H66" s="15">
        <v>562.46619783000006</v>
      </c>
      <c r="J66" s="28" t="s">
        <v>431</v>
      </c>
      <c r="K66" s="28">
        <v>0</v>
      </c>
      <c r="L66" s="28">
        <v>5.87581181180024</v>
      </c>
      <c r="M66" s="28">
        <v>0.534146700595303</v>
      </c>
      <c r="N66" s="28">
        <v>2.8312145213055699</v>
      </c>
      <c r="O66" s="28">
        <v>2.8312145213055699</v>
      </c>
      <c r="P66" s="28">
        <v>8.4028933662924299</v>
      </c>
      <c r="Q66" s="28">
        <v>0</v>
      </c>
      <c r="R66" s="28">
        <v>6.23156026609787E-4</v>
      </c>
      <c r="S66" s="28">
        <v>3.0424702789397899E-3</v>
      </c>
      <c r="T66" s="28">
        <v>1.37013634515826</v>
      </c>
      <c r="U66" s="28">
        <v>5.9159623880906205E-4</v>
      </c>
      <c r="V66" s="28">
        <v>0.29283749614537202</v>
      </c>
      <c r="W66" s="28">
        <v>2.0708648180911199E-2</v>
      </c>
      <c r="X66" s="28">
        <v>1.2692405297706599E-2</v>
      </c>
      <c r="Y66" s="28">
        <v>12.426208689892301</v>
      </c>
      <c r="Z66" s="5">
        <v>2.04935156555718E-7</v>
      </c>
      <c r="AA66" s="5">
        <v>8.19739854605179E-7</v>
      </c>
      <c r="AB66" s="28">
        <v>1070.4002354536201</v>
      </c>
      <c r="AC66" s="28">
        <v>12.306934858931699</v>
      </c>
      <c r="AD66" s="28">
        <v>65.033462965106295</v>
      </c>
      <c r="AE66" s="28">
        <v>19.8364414094148</v>
      </c>
      <c r="AF66" s="28">
        <v>1.75098750530487</v>
      </c>
      <c r="AG66" s="28">
        <v>47.344065212718398</v>
      </c>
      <c r="AH66" s="28">
        <v>7.56469264813681</v>
      </c>
      <c r="AI66" s="28">
        <v>51.776600951735297</v>
      </c>
      <c r="AJ66" s="28">
        <v>0.39214618343226498</v>
      </c>
      <c r="AK66" s="28">
        <v>9.0358459700722396</v>
      </c>
      <c r="AL66" s="28">
        <v>0.126938552599524</v>
      </c>
      <c r="AM66" s="28">
        <v>0</v>
      </c>
      <c r="AN66" s="28">
        <v>0</v>
      </c>
      <c r="AO66" s="28">
        <v>12.352617659881901</v>
      </c>
      <c r="AP66" s="28">
        <v>12.352617659881901</v>
      </c>
      <c r="AQ66" s="28">
        <v>0</v>
      </c>
      <c r="AR66" s="28">
        <v>0</v>
      </c>
      <c r="AS66" s="28">
        <v>1.47694385290762</v>
      </c>
      <c r="AT66" s="5">
        <v>1.7156229857416E-6</v>
      </c>
      <c r="AU66" s="5">
        <v>3.3129383682490301E-6</v>
      </c>
      <c r="AV66" s="28">
        <v>68.206289125150903</v>
      </c>
      <c r="AW66" s="28">
        <v>1.8278667870610701</v>
      </c>
      <c r="AX66" s="28">
        <v>0.28581032262570499</v>
      </c>
      <c r="AY66" s="28">
        <v>0</v>
      </c>
      <c r="AZ66" s="28">
        <v>158.01923505453601</v>
      </c>
      <c r="BA66" s="28">
        <v>0.77687097138951799</v>
      </c>
      <c r="BB66" s="28">
        <v>2.1229485716805201E-3</v>
      </c>
      <c r="BC66" s="28">
        <v>1.55682931265398E-2</v>
      </c>
      <c r="BD66" s="5">
        <v>1.50389942514481E-4</v>
      </c>
      <c r="BE66" s="5">
        <v>3.0533683868229702E-4</v>
      </c>
      <c r="BF66" s="28">
        <v>0</v>
      </c>
      <c r="BG66" s="28">
        <v>0</v>
      </c>
      <c r="BH66" s="28">
        <v>9.0469729196167208</v>
      </c>
      <c r="BI66" s="28">
        <v>2.7240251988293398</v>
      </c>
      <c r="BJ66" s="28">
        <v>4.9587810645017202E-2</v>
      </c>
      <c r="BK66" s="28">
        <v>4.7643201772516103E-2</v>
      </c>
      <c r="BL66" s="28">
        <v>536.05584373639397</v>
      </c>
      <c r="BM66" s="28">
        <v>7673.2162125696505</v>
      </c>
      <c r="BN66" s="28">
        <v>784.37203591329103</v>
      </c>
      <c r="BO66" s="28">
        <v>8525.7945376080897</v>
      </c>
      <c r="BP66" s="28">
        <v>0</v>
      </c>
      <c r="BQ66" s="28">
        <v>10.3319499297276</v>
      </c>
      <c r="BR66" s="28">
        <v>0</v>
      </c>
      <c r="BS66" s="28">
        <v>0.80928207124235896</v>
      </c>
      <c r="BT66" s="28">
        <v>1.22458260663481E-3</v>
      </c>
      <c r="BU66" s="28">
        <v>4.0900228288607001E-3</v>
      </c>
      <c r="BV66" s="28">
        <v>3.40138547264339E-3</v>
      </c>
      <c r="BW66" s="28">
        <v>0.15789983917282499</v>
      </c>
      <c r="BX66" s="28">
        <v>8.4155343176970501E-2</v>
      </c>
      <c r="BY66" s="28">
        <v>86.499410489591398</v>
      </c>
      <c r="BZ66" s="28">
        <v>0.848230349928625</v>
      </c>
      <c r="CA66" s="28">
        <v>0.52598686045293896</v>
      </c>
      <c r="CB66" s="28">
        <v>65.033516316958497</v>
      </c>
      <c r="CC66" s="28">
        <v>0.48306084205536898</v>
      </c>
      <c r="CD66" s="28">
        <v>0</v>
      </c>
      <c r="CE66" s="5">
        <v>8.8738416089331303E-7</v>
      </c>
      <c r="CF66" s="28">
        <v>0.367174082463885</v>
      </c>
      <c r="CG66" s="28">
        <v>153.836742904369</v>
      </c>
      <c r="CH66" s="28">
        <v>141.52980804543699</v>
      </c>
      <c r="CI66" s="28">
        <v>12.306934858931699</v>
      </c>
      <c r="CJ66" s="28">
        <v>0.191030263948367</v>
      </c>
      <c r="CK66" s="28">
        <v>0</v>
      </c>
      <c r="CL66" s="28">
        <v>2.2024412881606201</v>
      </c>
      <c r="CM66" s="28">
        <v>0.43049671235745701</v>
      </c>
      <c r="CN66" s="28">
        <v>11.8360281530228</v>
      </c>
      <c r="CO66" s="28">
        <v>2.4334503987609999</v>
      </c>
      <c r="CP66" s="28">
        <v>1.7509670023203601</v>
      </c>
      <c r="CQ66" s="28">
        <v>47.3441106279314</v>
      </c>
      <c r="CR66" s="28">
        <v>0.19480202550438999</v>
      </c>
      <c r="CS66" s="28">
        <v>0.42116841658537102</v>
      </c>
      <c r="CT66" s="28">
        <v>7.5647368508077202</v>
      </c>
      <c r="CU66" s="28">
        <v>1.3254536505784301E-2</v>
      </c>
      <c r="CV66" s="28">
        <v>312.07923411432</v>
      </c>
      <c r="CW66" s="28">
        <v>131.358581638982</v>
      </c>
      <c r="CX66" s="28">
        <v>0</v>
      </c>
      <c r="CY66" s="28">
        <v>0</v>
      </c>
      <c r="CZ66" s="28">
        <v>10.9658418749317</v>
      </c>
      <c r="DA66" s="28">
        <v>0.588189451112617</v>
      </c>
      <c r="DB66" s="28">
        <v>0</v>
      </c>
      <c r="DC66" s="28">
        <v>529.37028753782295</v>
      </c>
      <c r="DD66" s="28">
        <v>0.55928198533319995</v>
      </c>
      <c r="DE66" s="28">
        <v>16.8476962703858</v>
      </c>
      <c r="DG66" s="26">
        <f t="shared" ref="DG66" si="74">BL66/DC66</f>
        <v>1.0126292622686976</v>
      </c>
      <c r="DH66" s="25">
        <f t="shared" ref="DH66" si="75">(AV66/BO66)</f>
        <v>7.9999921208852125E-3</v>
      </c>
      <c r="DI66" s="25">
        <f t="shared" ref="DI66" si="76">BI66/CH66</f>
        <v>1.9247006948209903E-2</v>
      </c>
      <c r="DJ66" s="40">
        <f>(AB66-B66)/(B66+1E-50)</f>
        <v>-6.0754504526125401E-2</v>
      </c>
      <c r="DK66" s="40"/>
      <c r="DL66" s="40">
        <f t="shared" ref="DL66" si="77">(BO66-D66)/(D66+1E-50)</f>
        <v>-6.2877792767762411E-2</v>
      </c>
      <c r="DM66" s="40">
        <f t="shared" ref="DM66" si="78">(CG66-E66)/(E66+1E-50)</f>
        <v>-6.7040720332980322E-2</v>
      </c>
      <c r="DN66" s="40">
        <f t="shared" ref="DN66" si="79">(CH66-F66)/(F66+1E-50)</f>
        <v>-6.7040685651374832E-2</v>
      </c>
      <c r="DO66" s="40">
        <f t="shared" ref="DO66" si="80">(CV66-G66)/(G66+1E-50)</f>
        <v>-7.0149481235246072E-2</v>
      </c>
      <c r="DP66" s="40">
        <f t="shared" ref="DP66" si="81">(DC66-H66)/(H66+1E-50)</f>
        <v>-5.8840709752624148E-2</v>
      </c>
      <c r="DQ66" s="72">
        <f t="shared" ref="DQ66" si="82">(O66/0.00534188-$DC66)/($DC66)</f>
        <v>1.1959582653222518E-3</v>
      </c>
      <c r="DR66" s="72">
        <f t="shared" ref="DR66" si="83">(M66/0.001009022-$DC66)/($DC66)</f>
        <v>8.1311682059801926E-7</v>
      </c>
      <c r="DS66" s="72">
        <f t="shared" ref="DS66" si="84">((R66+S66)/0.000025875-$CH66)/($CH66)</f>
        <v>9.6735153634927324E-4</v>
      </c>
      <c r="DT66" s="72">
        <f t="shared" ref="DT66" si="85">(T66/0.002587844-$DC66)/($DC66)</f>
        <v>1.5228743226466368E-4</v>
      </c>
      <c r="DU66" s="72">
        <f t="shared" ref="DU66" si="86">((U66)/0.00000418-$CH66)/($CH66)</f>
        <v>2.7741618027274749E-6</v>
      </c>
      <c r="DV66" s="72">
        <f t="shared" ref="DV66" si="87">(V66/0.000553181-$DC66)/($DC66)</f>
        <v>-3.0353032869993958E-7</v>
      </c>
      <c r="DW66" s="72">
        <f t="shared" ref="DW66" si="88">((X66+W66)/0.000236-$CH66)/($CH66)</f>
        <v>5.6225487729193055E-7</v>
      </c>
      <c r="DX66" s="72">
        <f t="shared" ref="DX66" si="89">((AA66+Z66)/0.00000000724-$CH66)/($CH66)</f>
        <v>-7.7984476524689719E-7</v>
      </c>
      <c r="DY66" s="72">
        <f t="shared" ref="DY66" si="90">(AL66/0.000239791-$DC66)/($DC66)</f>
        <v>2.5365135494202822E-6</v>
      </c>
      <c r="DZ66" s="72">
        <f t="shared" ref="DZ66" si="91">(AP66/0.02331434-$DC66)/($DC66)</f>
        <v>8.6686603926119726E-4</v>
      </c>
      <c r="EA66" s="72">
        <f t="shared" ref="EA66" si="92">(AS66/0.00279-$DC66)/($DC66)</f>
        <v>5.0826405764893981E-7</v>
      </c>
      <c r="EB66" s="72">
        <f t="shared" ref="EB66" si="93">((AT66+AU66+CE66)/0.0000000418-$CH66)/($CH66)</f>
        <v>-7.7995188730301469E-8</v>
      </c>
      <c r="EC66" s="72">
        <f t="shared" ref="EC66" si="94">((BB66+BC66)/0.000125-$CH66)/($CH66)</f>
        <v>8.8702392291133111E-7</v>
      </c>
      <c r="ED66" s="72">
        <f t="shared" ref="ED66" si="95">((BD66+BE66)/0.00000322-$CH66)/($CH66)</f>
        <v>1.753883918337342E-6</v>
      </c>
      <c r="EE66" s="72">
        <f t="shared" ref="EE66" si="96">(BH66/0.017094017-$DC66)/($DC66)</f>
        <v>-2.3115923251073483E-4</v>
      </c>
      <c r="EF66" s="72">
        <f t="shared" ref="EF66" si="97">((BJ66+BK66)/0.000687-$CH66)/($CH66)</f>
        <v>3.5266865297248184E-7</v>
      </c>
      <c r="EG66" s="72">
        <f t="shared" ref="EG66" si="98">(DA66/0.001111111-$DC66)/($DC66)</f>
        <v>5.1268572243801732E-7</v>
      </c>
      <c r="EH66" s="40">
        <f t="shared" ref="EH66" si="99">(DD66/0.0010565-$DC66)/($DC66)</f>
        <v>4.0705025665556397E-6</v>
      </c>
      <c r="EI66" s="69">
        <f t="shared" ref="EI66" si="100">(BS66-$DC66*0.001465-$CH66*0.000239007)/(BS66)</f>
        <v>-8.8986071267836269E-5</v>
      </c>
      <c r="EJ66" s="40">
        <f t="shared" ref="EJ66" si="101">(BT66/0.00000865-$CH66)/($CH66)</f>
        <v>2.8570303823604709E-4</v>
      </c>
      <c r="EK66" s="40">
        <f t="shared" ref="EK66" si="102">((BU66)/0.0000288986-$CH66)/($CH66)</f>
        <v>2.3271510656576904E-6</v>
      </c>
      <c r="EL66" s="40">
        <f t="shared" ref="EL66" si="103">((BV66)/0.0000240332-$CH66)/($CH66)</f>
        <v>-8.4406287102831084E-6</v>
      </c>
      <c r="EM66" s="69">
        <f t="shared" ref="EM66" si="104">(BW66-$DC66*0.000206315-$CH66*0.000343972)/(BW66)</f>
        <v>3.2752817020216215E-6</v>
      </c>
      <c r="EN66" s="40">
        <f t="shared" ref="EN66" si="105">(SUM(AC66:AH66)-$CG66)/($CG66)</f>
        <v>-1.0290438627767329E-6</v>
      </c>
      <c r="EO66" s="40">
        <f t="shared" ref="EO66" si="106">(SUM(AD66:AH66)-$CH66)/($CH66)</f>
        <v>-1.1185258994475692E-6</v>
      </c>
    </row>
    <row r="67" spans="1:145" x14ac:dyDescent="0.25">
      <c r="A67" s="17" t="s">
        <v>432</v>
      </c>
      <c r="B67" s="15">
        <v>27.783985609999998</v>
      </c>
      <c r="C67" s="15"/>
      <c r="D67" s="15">
        <v>239.88304439000001</v>
      </c>
      <c r="E67" s="15">
        <v>4.4926975799999997</v>
      </c>
      <c r="F67" s="15">
        <v>4.1332817300000002</v>
      </c>
      <c r="G67" s="15">
        <v>9.6441318999999996</v>
      </c>
      <c r="H67" s="15">
        <v>13.60828491</v>
      </c>
      <c r="J67" s="28" t="s">
        <v>432</v>
      </c>
      <c r="K67" s="28">
        <v>0</v>
      </c>
      <c r="L67" s="28">
        <v>0.151145951967459</v>
      </c>
      <c r="M67" s="28">
        <v>1.37311070379469E-2</v>
      </c>
      <c r="N67" s="28">
        <v>7.2780807339254905E-2</v>
      </c>
      <c r="O67" s="28">
        <v>7.2780807339254905E-2</v>
      </c>
      <c r="P67" s="28">
        <v>0.21615073805783699</v>
      </c>
      <c r="Q67" s="28">
        <v>0</v>
      </c>
      <c r="R67" s="5">
        <v>1.8198940679133699E-5</v>
      </c>
      <c r="S67" s="5">
        <v>8.8853158947733906E-5</v>
      </c>
      <c r="T67" s="28">
        <v>3.5221378103511301E-2</v>
      </c>
      <c r="U67" s="5">
        <v>1.7277567314463901E-5</v>
      </c>
      <c r="V67" s="28">
        <v>7.5278646280747602E-3</v>
      </c>
      <c r="W67" s="28">
        <v>6.0478292740730904E-4</v>
      </c>
      <c r="X67" s="28">
        <v>3.7067309313976702E-4</v>
      </c>
      <c r="Y67" s="28">
        <v>0.31943903208805202</v>
      </c>
      <c r="Z67" s="5">
        <v>5.9849536753804303E-9</v>
      </c>
      <c r="AA67" s="5">
        <v>2.39402227770521E-8</v>
      </c>
      <c r="AB67" s="28">
        <v>27.783989761735398</v>
      </c>
      <c r="AC67" s="28">
        <v>0.35941560100751202</v>
      </c>
      <c r="AD67" s="28">
        <v>1.91796981211109</v>
      </c>
      <c r="AE67" s="28">
        <v>0.56762712677127503</v>
      </c>
      <c r="AF67" s="28">
        <v>5.1732199165550503E-2</v>
      </c>
      <c r="AG67" s="28">
        <v>1.3782677557499201</v>
      </c>
      <c r="AH67" s="28">
        <v>0.217679534383835</v>
      </c>
      <c r="AI67" s="28">
        <v>1.3318685812020701</v>
      </c>
      <c r="AJ67" s="28">
        <v>1.0087259629160499E-2</v>
      </c>
      <c r="AK67" s="28">
        <v>0.232433125728599</v>
      </c>
      <c r="AL67" s="28">
        <v>3.2631093052960499E-3</v>
      </c>
      <c r="AM67" s="28">
        <v>0</v>
      </c>
      <c r="AN67" s="28">
        <v>0</v>
      </c>
      <c r="AO67" s="28">
        <v>0.31754259867568302</v>
      </c>
      <c r="AP67" s="28">
        <v>0.31754259867568302</v>
      </c>
      <c r="AQ67" s="28">
        <v>0</v>
      </c>
      <c r="AR67" s="28">
        <v>0</v>
      </c>
      <c r="AS67" s="28">
        <v>3.7967332275665899E-2</v>
      </c>
      <c r="AT67" s="5">
        <v>5.0103233264990003E-8</v>
      </c>
      <c r="AU67" s="5">
        <v>9.6753944223284002E-8</v>
      </c>
      <c r="AV67" s="28">
        <v>1.9190651256358899</v>
      </c>
      <c r="AW67" s="28">
        <v>4.7018850829103197E-2</v>
      </c>
      <c r="AX67" s="28">
        <v>7.3520505658570103E-3</v>
      </c>
      <c r="AY67" s="28">
        <v>0</v>
      </c>
      <c r="AZ67" s="28">
        <v>4.0603342770931397</v>
      </c>
      <c r="BA67" s="28">
        <v>1.9983762616886301E-2</v>
      </c>
      <c r="BB67" s="5">
        <v>6.1999274679365205E-5</v>
      </c>
      <c r="BC67" s="28">
        <v>4.5466205900670701E-4</v>
      </c>
      <c r="BD67" s="5">
        <v>4.3918963607202497E-6</v>
      </c>
      <c r="BE67" s="5">
        <v>8.91692962295452E-6</v>
      </c>
      <c r="BF67" s="28">
        <v>0</v>
      </c>
      <c r="BG67" s="28">
        <v>0</v>
      </c>
      <c r="BH67" s="28">
        <v>0.23256668583567799</v>
      </c>
      <c r="BI67" s="28">
        <v>7.9553306326713896E-2</v>
      </c>
      <c r="BJ67" s="28">
        <v>1.44817758230129E-3</v>
      </c>
      <c r="BK67" s="28">
        <v>1.39138819535155E-3</v>
      </c>
      <c r="BL67" s="28">
        <v>13.7802406344902</v>
      </c>
      <c r="BM67" s="28">
        <v>215.89463547126499</v>
      </c>
      <c r="BN67" s="28">
        <v>22.069205235977101</v>
      </c>
      <c r="BO67" s="28">
        <v>239.88290583287801</v>
      </c>
      <c r="BP67" s="28">
        <v>0</v>
      </c>
      <c r="BQ67" s="28">
        <v>0.265772649751704</v>
      </c>
      <c r="BR67" s="28">
        <v>0</v>
      </c>
      <c r="BS67" s="28">
        <v>2.0922230046793101E-2</v>
      </c>
      <c r="BT67" s="5">
        <v>3.5763524207300597E-5</v>
      </c>
      <c r="BU67" s="5">
        <v>1.19442962923769E-4</v>
      </c>
      <c r="BV67" s="5">
        <v>9.9334084756692504E-5</v>
      </c>
      <c r="BW67" s="28">
        <v>4.22929646279424E-3</v>
      </c>
      <c r="BX67" s="28">
        <v>2.4863272651113001E-3</v>
      </c>
      <c r="BY67" s="28">
        <v>2.2250583366292398</v>
      </c>
      <c r="BZ67" s="28">
        <v>2.4139609671676599E-2</v>
      </c>
      <c r="CA67" s="28">
        <v>1.5540041887817799E-2</v>
      </c>
      <c r="CB67" s="28">
        <v>1.9179715868317899</v>
      </c>
      <c r="CC67" s="28">
        <v>1.42342529913964E-2</v>
      </c>
      <c r="CD67" s="28">
        <v>0</v>
      </c>
      <c r="CE67" s="5">
        <v>2.5915616991021599E-8</v>
      </c>
      <c r="CF67" s="5">
        <v>1.08479853613099E-2</v>
      </c>
      <c r="CG67" s="28">
        <v>4.4926960063052199</v>
      </c>
      <c r="CH67" s="28">
        <v>4.1332804052977004</v>
      </c>
      <c r="CI67" s="28">
        <v>0.35941560100751202</v>
      </c>
      <c r="CJ67" s="28">
        <v>5.4833860789144399E-3</v>
      </c>
      <c r="CK67" s="28">
        <v>0</v>
      </c>
      <c r="CL67" s="28">
        <v>5.3050564328113899E-2</v>
      </c>
      <c r="CM67" s="28">
        <v>1.2718828463874499E-2</v>
      </c>
      <c r="CN67" s="28">
        <v>0.34456729773971101</v>
      </c>
      <c r="CO67" s="28">
        <v>7.18953720575186E-2</v>
      </c>
      <c r="CP67" s="28">
        <v>5.1731589477339197E-2</v>
      </c>
      <c r="CQ67" s="28">
        <v>1.3782688690840299</v>
      </c>
      <c r="CR67" s="28">
        <v>5.0109702126379897E-3</v>
      </c>
      <c r="CS67" s="28">
        <v>1.2279281844386701E-2</v>
      </c>
      <c r="CT67" s="28">
        <v>0.21768064330869599</v>
      </c>
      <c r="CU67" s="5">
        <v>3.8476890601145202E-4</v>
      </c>
      <c r="CV67" s="28">
        <v>9.6441250540959</v>
      </c>
      <c r="CW67" s="28">
        <v>3.3755845084017899</v>
      </c>
      <c r="CX67" s="28">
        <v>0</v>
      </c>
      <c r="CY67" s="28">
        <v>0</v>
      </c>
      <c r="CZ67" s="28">
        <v>0.282079290821387</v>
      </c>
      <c r="DA67" s="28">
        <v>1.5120302618257499E-2</v>
      </c>
      <c r="DB67" s="28">
        <v>0</v>
      </c>
      <c r="DC67" s="28">
        <v>13.6082782563644</v>
      </c>
      <c r="DD67" s="28">
        <v>1.43771721157151E-2</v>
      </c>
      <c r="DE67" s="28">
        <v>0.43338126191901299</v>
      </c>
      <c r="DG67" s="26">
        <f t="shared" ref="DG67:DG93" si="107">BL67/DC67</f>
        <v>1.0126366006695502</v>
      </c>
      <c r="DH67" s="25">
        <f t="shared" ref="DH67:DH93" si="108">(AV67/BO67)</f>
        <v>8.000007832875208E-3</v>
      </c>
      <c r="DI67" s="25">
        <f t="shared" ref="DI67:DI93" si="109">BI67/CH67</f>
        <v>1.9247014120974949E-2</v>
      </c>
      <c r="DJ67" s="40">
        <f t="shared" ref="DJ67:DJ93" si="110">(AB67-B67)/(B67+1E-50)</f>
        <v>1.4942907969334441E-7</v>
      </c>
      <c r="DK67" s="40"/>
      <c r="DL67" s="40">
        <f t="shared" ref="DL67:DL93" si="111">(BO67-D67)/(D67+1E-50)</f>
        <v>-5.7760281620643922E-7</v>
      </c>
      <c r="DM67" s="40">
        <f t="shared" ref="DM67:DM93" si="112">(CG67-E67)/(E67+1E-50)</f>
        <v>-3.5027836879724313E-7</v>
      </c>
      <c r="DN67" s="40">
        <f t="shared" ref="DN67:DN93" si="113">(CH67-F67)/(F67+1E-50)</f>
        <v>-3.2049649319552975E-7</v>
      </c>
      <c r="DO67" s="40">
        <f t="shared" ref="DO67:DO93" si="114">(CV67-G67)/(G67+1E-50)</f>
        <v>-7.0985177002878401E-7</v>
      </c>
      <c r="DP67" s="40">
        <f t="shared" ref="DP67:DP93" si="115">(DC67-H67)/(H67+1E-50)</f>
        <v>-4.8894005701840722E-7</v>
      </c>
      <c r="DQ67" s="72">
        <f t="shared" ref="DQ67:DQ93" si="116">(O67/0.00534188-$DC67)/($DC67)</f>
        <v>1.1970470627943252E-3</v>
      </c>
      <c r="DR67" s="72">
        <f t="shared" ref="DR67:DR93" si="117">(M67/0.001009022-$DC67)/($DC67)</f>
        <v>3.9978839937862178E-6</v>
      </c>
      <c r="DS67" s="72">
        <f t="shared" ref="DS67:DS93" si="118">((R67+S67)/0.000025875-$CH67)/($CH67)</f>
        <v>9.6746577603074664E-4</v>
      </c>
      <c r="DT67" s="72">
        <f t="shared" ref="DT67:DT93" si="119">(T67/0.002587844-$DC67)/($DC67)</f>
        <v>1.4984246588949974E-4</v>
      </c>
      <c r="DU67" s="72">
        <f t="shared" ref="DU67:DU93" si="120">((U67)/0.00000418-$CH67)/($CH67)</f>
        <v>2.6348171906980234E-5</v>
      </c>
      <c r="DV67" s="72">
        <f t="shared" ref="DV67:DV93" si="121">(V67/0.000553181-$DC67)/($DC67)</f>
        <v>3.1421945450308995E-6</v>
      </c>
      <c r="DW67" s="72">
        <f t="shared" ref="DW67:DW93" si="122">((X67+W67)/0.000236-$CH67)/($CH67)</f>
        <v>1.8913208481005719E-6</v>
      </c>
      <c r="DX67" s="72">
        <f t="shared" ref="DX67:DX93" si="123">((AA67+Z67)/0.00000000724-$CH67)/($CH67)</f>
        <v>7.5628556159975902E-6</v>
      </c>
      <c r="DY67" s="72">
        <f t="shared" ref="DY67:DY93" si="124">(AL67/0.000239791-$DC67)/($DC67)</f>
        <v>-1.0219006457389841E-5</v>
      </c>
      <c r="DZ67" s="72">
        <f t="shared" ref="DZ67:DZ93" si="125">(AP67/0.02331434-$DC67)/($DC67)</f>
        <v>8.6542787051595998E-4</v>
      </c>
      <c r="EA67" s="72">
        <f t="shared" ref="EA67:EA93" si="126">(AS67/0.00279-$DC67)/($DC67)</f>
        <v>6.2143390461654903E-6</v>
      </c>
      <c r="EB67" s="72">
        <f t="shared" ref="EB67:EB93" si="127">((AT67+AU67+CE67)/0.0000000418-$CH67)/($CH67)</f>
        <v>9.6864443699170246E-6</v>
      </c>
      <c r="EC67" s="72">
        <f t="shared" ref="EC67:EC93" si="128">((BB67+BC67)/0.000125-$CH67)/($CH67)</f>
        <v>2.4833037856635128E-6</v>
      </c>
      <c r="ED67" s="72">
        <f t="shared" ref="ED67:ED93" si="129">((BD67+BE67)/0.00000322-$CH67)/($CH67)</f>
        <v>-2.5314994355988426E-5</v>
      </c>
      <c r="EE67" s="72">
        <f t="shared" ref="EE67:EE93" si="130">(BH67/0.017094017-$DC67)/($DC67)</f>
        <v>-2.2979102058285969E-4</v>
      </c>
      <c r="EF67" s="72">
        <f t="shared" ref="EF67:EF93" si="131">((BJ67+BK67)/0.000687-$CH67)/($CH67)</f>
        <v>7.5335987942016434E-7</v>
      </c>
      <c r="EG67" s="72">
        <f t="shared" ref="EG67:EG93" si="132">(DA67/0.001111111-$DC67)/($DC67)</f>
        <v>-3.3355470786238658E-7</v>
      </c>
      <c r="EH67" s="40">
        <f t="shared" ref="EH67:EH93" si="133">(DD67/0.0010565-$DC67)/($DC67)</f>
        <v>1.8180149350326451E-6</v>
      </c>
      <c r="EI67" s="69">
        <f t="shared" ref="EI67:EI93" si="134">(BS67-$DC67*0.001465-$CH67*0.000239007)/(BS67)</f>
        <v>-8.5103194341632036E-5</v>
      </c>
      <c r="EJ67" s="40">
        <f t="shared" ref="EJ67:EJ93" si="135">(BT67/0.00000865-$CH67)/($CH67)</f>
        <v>2.9784181900987681E-4</v>
      </c>
      <c r="EK67" s="40">
        <f t="shared" ref="EK67:EK93" si="136">((BU67)/0.0000288986-$CH67)/($CH67)</f>
        <v>-2.5569682780168767E-5</v>
      </c>
      <c r="EL67" s="40">
        <f t="shared" ref="EL67:EL93" si="137">((BV67)/0.0000240332-$CH67)/($CH67)</f>
        <v>-1.8823797637300206E-5</v>
      </c>
      <c r="EM67" s="69">
        <f t="shared" ref="EM67:EM93" si="138">(BW67-$DC67*0.000206315-$CH67*0.000343972)/(BW67)</f>
        <v>-6.6661769610884832E-6</v>
      </c>
      <c r="EN67" s="40">
        <f t="shared" ref="EN67:EN93" si="139">(SUM(AC67:AH67)-$CG67)/($CG67)</f>
        <v>-8.8524040596569331E-7</v>
      </c>
      <c r="EO67" s="40">
        <f t="shared" ref="EO67:EO93" si="140">(SUM(AD67:AH67)-$CH67)/($CH67)</f>
        <v>-9.6221781234564016E-7</v>
      </c>
    </row>
    <row r="68" spans="1:145" x14ac:dyDescent="0.25">
      <c r="A68" s="17" t="s">
        <v>433</v>
      </c>
      <c r="B68" s="15">
        <v>1791.3443076999999</v>
      </c>
      <c r="C68" s="15"/>
      <c r="D68" s="15">
        <v>14057.420799</v>
      </c>
      <c r="E68" s="15">
        <v>272.35264781000001</v>
      </c>
      <c r="F68" s="15">
        <v>250.56443639</v>
      </c>
      <c r="G68" s="15">
        <v>573.03948447000005</v>
      </c>
      <c r="H68" s="15">
        <v>859.55316088999996</v>
      </c>
      <c r="J68" s="28" t="s">
        <v>433</v>
      </c>
      <c r="K68" s="28">
        <v>0</v>
      </c>
      <c r="L68" s="28">
        <v>9.4486421844166308</v>
      </c>
      <c r="M68" s="28">
        <v>0.86380321199898502</v>
      </c>
      <c r="N68" s="28">
        <v>4.57853496823029</v>
      </c>
      <c r="O68" s="28">
        <v>4.57853496823029</v>
      </c>
      <c r="P68" s="28">
        <v>13.5123282296334</v>
      </c>
      <c r="Q68" s="28">
        <v>0</v>
      </c>
      <c r="R68" s="28">
        <v>1.0961948224452499E-3</v>
      </c>
      <c r="S68" s="28">
        <v>5.35201243406802E-3</v>
      </c>
      <c r="T68" s="28">
        <v>2.2157356173307501</v>
      </c>
      <c r="U68" s="28">
        <v>1.0406830346401199E-3</v>
      </c>
      <c r="V68" s="28">
        <v>0.47356693297689001</v>
      </c>
      <c r="W68" s="28">
        <v>3.6428615993430197E-2</v>
      </c>
      <c r="X68" s="28">
        <v>2.2327249678951899E-2</v>
      </c>
      <c r="Y68" s="28">
        <v>20.092523435903299</v>
      </c>
      <c r="Z68" s="5">
        <v>3.6049857526303798E-7</v>
      </c>
      <c r="AA68" s="5">
        <v>1.4420090720194801E-6</v>
      </c>
      <c r="AB68" s="28">
        <v>1783.8145313249199</v>
      </c>
      <c r="AC68" s="28">
        <v>21.649199667102</v>
      </c>
      <c r="AD68" s="28">
        <v>106.212727613441</v>
      </c>
      <c r="AE68" s="28">
        <v>40.006526673170299</v>
      </c>
      <c r="AF68" s="28">
        <v>2.8194800399036501</v>
      </c>
      <c r="AG68" s="28">
        <v>85.201017543279406</v>
      </c>
      <c r="AH68" s="28">
        <v>14.725819540667</v>
      </c>
      <c r="AI68" s="28">
        <v>83.259650230989195</v>
      </c>
      <c r="AJ68" s="28">
        <v>0.63059371637427797</v>
      </c>
      <c r="AK68" s="28">
        <v>14.5301493516427</v>
      </c>
      <c r="AL68" s="28">
        <v>0.205280396371192</v>
      </c>
      <c r="AM68" s="28">
        <v>0</v>
      </c>
      <c r="AN68" s="28">
        <v>0</v>
      </c>
      <c r="AO68" s="28">
        <v>19.976212390636899</v>
      </c>
      <c r="AP68" s="28">
        <v>19.976212390636899</v>
      </c>
      <c r="AQ68" s="28">
        <v>0</v>
      </c>
      <c r="AR68" s="28">
        <v>0</v>
      </c>
      <c r="AS68" s="28">
        <v>2.3884585534648299</v>
      </c>
      <c r="AT68" s="5">
        <v>3.0179609431372799E-6</v>
      </c>
      <c r="AU68" s="5">
        <v>5.82781074246157E-6</v>
      </c>
      <c r="AV68" s="28">
        <v>111.933358686486</v>
      </c>
      <c r="AW68" s="28">
        <v>2.9393129347817699</v>
      </c>
      <c r="AX68" s="28">
        <v>0.45960016130623799</v>
      </c>
      <c r="AY68" s="28">
        <v>0</v>
      </c>
      <c r="AZ68" s="28">
        <v>256.50893321669702</v>
      </c>
      <c r="BA68" s="28">
        <v>1.24925252811719</v>
      </c>
      <c r="BB68" s="28">
        <v>3.7344860199407998E-3</v>
      </c>
      <c r="BC68" s="28">
        <v>2.7386171508567699E-2</v>
      </c>
      <c r="BD68" s="28">
        <v>2.6455067048066199E-4</v>
      </c>
      <c r="BE68" s="28">
        <v>5.3711911021456498E-4</v>
      </c>
      <c r="BF68" s="28">
        <v>0</v>
      </c>
      <c r="BG68" s="28">
        <v>0</v>
      </c>
      <c r="BH68" s="28">
        <v>14.630453792936301</v>
      </c>
      <c r="BI68" s="28">
        <v>4.7918537894696103</v>
      </c>
      <c r="BJ68" s="28">
        <v>8.7230170251933095E-2</v>
      </c>
      <c r="BK68" s="28">
        <v>8.3809365234213506E-2</v>
      </c>
      <c r="BL68" s="28">
        <v>866.83329739799399</v>
      </c>
      <c r="BM68" s="28">
        <v>12592.5073701615</v>
      </c>
      <c r="BN68" s="28">
        <v>1287.23304177207</v>
      </c>
      <c r="BO68" s="28">
        <v>13991.6737706201</v>
      </c>
      <c r="BP68" s="28">
        <v>0</v>
      </c>
      <c r="BQ68" s="28">
        <v>16.614380680897501</v>
      </c>
      <c r="BR68" s="28">
        <v>0</v>
      </c>
      <c r="BS68" s="28">
        <v>1.31354192948516</v>
      </c>
      <c r="BT68" s="28">
        <v>2.1541656266362398E-3</v>
      </c>
      <c r="BU68" s="28">
        <v>7.1947706366397102E-3</v>
      </c>
      <c r="BV68" s="28">
        <v>5.9834477421915003E-3</v>
      </c>
      <c r="BW68" s="28">
        <v>0.26225970358857298</v>
      </c>
      <c r="BX68" s="28">
        <v>0.13550861180464799</v>
      </c>
      <c r="BY68" s="28">
        <v>139.09586138329001</v>
      </c>
      <c r="BZ68" s="28">
        <v>1.7688359044737201</v>
      </c>
      <c r="CA68" s="28">
        <v>0.84695505326917797</v>
      </c>
      <c r="CB68" s="28">
        <v>106.21280973560999</v>
      </c>
      <c r="CC68" s="28">
        <v>0.79427208342289501</v>
      </c>
      <c r="CD68" s="28">
        <v>0</v>
      </c>
      <c r="CE68" s="5">
        <v>1.56100795317382E-6</v>
      </c>
      <c r="CF68" s="28">
        <v>0.59123170025959404</v>
      </c>
      <c r="CG68" s="28">
        <v>270.61497254032997</v>
      </c>
      <c r="CH68" s="28">
        <v>248.96577287322799</v>
      </c>
      <c r="CI68" s="28">
        <v>21.649199667102</v>
      </c>
      <c r="CJ68" s="28">
        <v>0.377838588601002</v>
      </c>
      <c r="CK68" s="28">
        <v>0</v>
      </c>
      <c r="CL68" s="28">
        <v>8.8057855894883605</v>
      </c>
      <c r="CM68" s="28">
        <v>0.69319447521729205</v>
      </c>
      <c r="CN68" s="28">
        <v>21.300276790290798</v>
      </c>
      <c r="CO68" s="28">
        <v>3.9183912873338902</v>
      </c>
      <c r="CP68" s="28">
        <v>2.8194478524225999</v>
      </c>
      <c r="CQ68" s="28">
        <v>85.201092720889307</v>
      </c>
      <c r="CR68" s="28">
        <v>0.31325308241913102</v>
      </c>
      <c r="CS68" s="28">
        <v>0.74990751610751905</v>
      </c>
      <c r="CT68" s="28">
        <v>14.725893395503601</v>
      </c>
      <c r="CU68" s="28">
        <v>2.4331568533430301E-2</v>
      </c>
      <c r="CV68" s="28">
        <v>568.92453204142396</v>
      </c>
      <c r="CW68" s="28">
        <v>213.059459066453</v>
      </c>
      <c r="CX68" s="28">
        <v>0</v>
      </c>
      <c r="CY68" s="28">
        <v>0</v>
      </c>
      <c r="CZ68" s="28">
        <v>17.633686783665901</v>
      </c>
      <c r="DA68" s="28">
        <v>0.95119815136361296</v>
      </c>
      <c r="DB68" s="28">
        <v>0</v>
      </c>
      <c r="DC68" s="28">
        <v>856.07868780899105</v>
      </c>
      <c r="DD68" s="28">
        <v>0.90445165178987696</v>
      </c>
      <c r="DE68" s="28">
        <v>27.092022811168601</v>
      </c>
      <c r="DG68" s="26">
        <f t="shared" si="107"/>
        <v>1.0125626414278901</v>
      </c>
      <c r="DH68" s="25">
        <f t="shared" si="108"/>
        <v>7.9999977501994893E-3</v>
      </c>
      <c r="DI68" s="25">
        <f t="shared" si="109"/>
        <v>1.9247038394749932E-2</v>
      </c>
      <c r="DJ68" s="40">
        <f t="shared" si="110"/>
        <v>-4.2034221688782378E-3</v>
      </c>
      <c r="DK68" s="40"/>
      <c r="DL68" s="40">
        <f t="shared" si="111"/>
        <v>-4.6770335269878515E-3</v>
      </c>
      <c r="DM68" s="40">
        <f t="shared" si="112"/>
        <v>-6.3802400440853453E-3</v>
      </c>
      <c r="DN68" s="40">
        <f t="shared" si="113"/>
        <v>-6.380249088037815E-3</v>
      </c>
      <c r="DO68" s="40">
        <f t="shared" si="114"/>
        <v>-7.1809230255433058E-3</v>
      </c>
      <c r="DP68" s="40">
        <f t="shared" si="115"/>
        <v>-4.0421852179699565E-3</v>
      </c>
      <c r="DQ68" s="72">
        <f t="shared" si="116"/>
        <v>1.195115721024429E-3</v>
      </c>
      <c r="DR68" s="72">
        <f t="shared" si="117"/>
        <v>1.1371452254232777E-6</v>
      </c>
      <c r="DS68" s="72">
        <f t="shared" si="118"/>
        <v>9.6521168514581714E-4</v>
      </c>
      <c r="DT68" s="72">
        <f t="shared" si="119"/>
        <v>1.523525532603124E-4</v>
      </c>
      <c r="DU68" s="72">
        <f t="shared" si="120"/>
        <v>5.8654418556342579E-6</v>
      </c>
      <c r="DV68" s="72">
        <f t="shared" si="121"/>
        <v>9.8903967972563917E-7</v>
      </c>
      <c r="DW68" s="72">
        <f t="shared" si="122"/>
        <v>-9.6544650119752228E-7</v>
      </c>
      <c r="DX68" s="72">
        <f t="shared" si="123"/>
        <v>-2.5233225404091695E-6</v>
      </c>
      <c r="DY68" s="72">
        <f t="shared" si="124"/>
        <v>2.103190084829851E-6</v>
      </c>
      <c r="DZ68" s="72">
        <f t="shared" si="125"/>
        <v>8.6692092182928324E-4</v>
      </c>
      <c r="EA68" s="72">
        <f t="shared" si="126"/>
        <v>-4.1261835875658367E-7</v>
      </c>
      <c r="EB68" s="72">
        <f t="shared" si="127"/>
        <v>9.9287986861458644E-7</v>
      </c>
      <c r="EC68" s="72">
        <f t="shared" si="128"/>
        <v>-2.0590989439405322E-6</v>
      </c>
      <c r="ED68" s="72">
        <f t="shared" si="129"/>
        <v>-9.9249931422010862E-9</v>
      </c>
      <c r="EE68" s="72">
        <f t="shared" si="130"/>
        <v>-2.3027814811446949E-4</v>
      </c>
      <c r="EF68" s="72">
        <f t="shared" si="131"/>
        <v>2.895368789899356E-7</v>
      </c>
      <c r="EG68" s="72">
        <f t="shared" si="132"/>
        <v>-3.1068860953921855E-7</v>
      </c>
      <c r="EH68" s="40">
        <f t="shared" si="133"/>
        <v>4.995449164276124E-6</v>
      </c>
      <c r="EI68" s="69">
        <f t="shared" si="134"/>
        <v>-8.9765411728936147E-5</v>
      </c>
      <c r="EJ68" s="40">
        <f t="shared" si="135"/>
        <v>2.8403806042465E-4</v>
      </c>
      <c r="EK68" s="40">
        <f t="shared" si="136"/>
        <v>1.1609397383807969E-6</v>
      </c>
      <c r="EL68" s="40">
        <f t="shared" si="137"/>
        <v>5.8989012218349477E-7</v>
      </c>
      <c r="EM68" s="69">
        <f t="shared" si="138"/>
        <v>2.1897626786284727E-6</v>
      </c>
      <c r="EN68" s="40">
        <f t="shared" si="139"/>
        <v>-7.4446275002015823E-7</v>
      </c>
      <c r="EO68" s="40">
        <f t="shared" si="140"/>
        <v>-8.0919864727014378E-7</v>
      </c>
    </row>
    <row r="69" spans="1:145" x14ac:dyDescent="0.25">
      <c r="A69" s="17" t="s">
        <v>434</v>
      </c>
      <c r="B69" s="15">
        <v>96.240934339999995</v>
      </c>
      <c r="C69" s="15"/>
      <c r="D69" s="15">
        <v>734.12309193999999</v>
      </c>
      <c r="E69" s="15">
        <v>16.777004510000001</v>
      </c>
      <c r="F69" s="15">
        <v>15.43484424</v>
      </c>
      <c r="G69" s="15">
        <v>36.886215</v>
      </c>
      <c r="H69" s="15">
        <v>47.69897169</v>
      </c>
      <c r="J69" s="28" t="s">
        <v>434</v>
      </c>
      <c r="K69" s="28">
        <v>0</v>
      </c>
      <c r="L69" s="28">
        <v>0.52978798426517204</v>
      </c>
      <c r="M69" s="28">
        <v>4.8129229274061998E-2</v>
      </c>
      <c r="N69" s="28">
        <v>0.25510675477716199</v>
      </c>
      <c r="O69" s="28">
        <v>0.25510675477716199</v>
      </c>
      <c r="P69" s="28">
        <v>0.75764091959192403</v>
      </c>
      <c r="Q69" s="28">
        <v>0</v>
      </c>
      <c r="R69" s="5">
        <v>6.7959589278923297E-5</v>
      </c>
      <c r="S69" s="28">
        <v>3.3180266428567401E-4</v>
      </c>
      <c r="T69" s="28">
        <v>0.123456070790808</v>
      </c>
      <c r="U69" s="5">
        <v>6.4517784022884002E-5</v>
      </c>
      <c r="V69" s="28">
        <v>2.6386171035455801E-2</v>
      </c>
      <c r="W69" s="28">
        <v>2.2584268919790301E-3</v>
      </c>
      <c r="X69" s="28">
        <v>1.38419704911346E-3</v>
      </c>
      <c r="Y69" s="28">
        <v>1.1196804953410799</v>
      </c>
      <c r="Z69" s="5">
        <v>2.2349631001394299E-8</v>
      </c>
      <c r="AA69" s="5">
        <v>8.9398920837535702E-8</v>
      </c>
      <c r="AB69" s="28">
        <v>96.240912272579394</v>
      </c>
      <c r="AC69" s="28">
        <v>1.3421595595165201</v>
      </c>
      <c r="AD69" s="28">
        <v>7.1622440847236097</v>
      </c>
      <c r="AE69" s="28">
        <v>2.1196817628157398</v>
      </c>
      <c r="AF69" s="28">
        <v>0.193182393888787</v>
      </c>
      <c r="AG69" s="28">
        <v>5.1468406113416698</v>
      </c>
      <c r="AH69" s="28">
        <v>0.81287607268638595</v>
      </c>
      <c r="AI69" s="28">
        <v>4.6683908651035804</v>
      </c>
      <c r="AJ69" s="28">
        <v>3.5357631914548798E-2</v>
      </c>
      <c r="AK69" s="28">
        <v>0.81470942129995505</v>
      </c>
      <c r="AL69" s="28">
        <v>1.1437772175631199E-2</v>
      </c>
      <c r="AM69" s="28">
        <v>0</v>
      </c>
      <c r="AN69" s="28">
        <v>0</v>
      </c>
      <c r="AO69" s="28">
        <v>1.1130316504086799</v>
      </c>
      <c r="AP69" s="28">
        <v>1.1130316504086799</v>
      </c>
      <c r="AQ69" s="28">
        <v>0</v>
      </c>
      <c r="AR69" s="28">
        <v>0</v>
      </c>
      <c r="AS69" s="28">
        <v>0.133080024429967</v>
      </c>
      <c r="AT69" s="5">
        <v>1.8710319502857701E-7</v>
      </c>
      <c r="AU69" s="5">
        <v>3.6129991711723598E-7</v>
      </c>
      <c r="AV69" s="28">
        <v>5.8729867248686798</v>
      </c>
      <c r="AW69" s="28">
        <v>0.164807876490462</v>
      </c>
      <c r="AX69" s="28">
        <v>2.5769871075249199E-2</v>
      </c>
      <c r="AY69" s="28">
        <v>0</v>
      </c>
      <c r="AZ69" s="28">
        <v>14.232055256057899</v>
      </c>
      <c r="BA69" s="28">
        <v>7.0046179489299296E-2</v>
      </c>
      <c r="BB69" s="28">
        <v>2.3152179544414799E-4</v>
      </c>
      <c r="BC69" s="28">
        <v>1.6978318645039299E-3</v>
      </c>
      <c r="BD69" s="5">
        <v>1.6401097901751001E-5</v>
      </c>
      <c r="BE69" s="5">
        <v>3.3298676675650502E-5</v>
      </c>
      <c r="BF69" s="28">
        <v>0</v>
      </c>
      <c r="BG69" s="28">
        <v>0</v>
      </c>
      <c r="BH69" s="28">
        <v>0.81517893222639304</v>
      </c>
      <c r="BI69" s="28">
        <v>0.29707442142451601</v>
      </c>
      <c r="BJ69" s="28">
        <v>5.4078935388040998E-3</v>
      </c>
      <c r="BK69" s="28">
        <v>5.1958301779680997E-3</v>
      </c>
      <c r="BL69" s="28">
        <v>48.301715416370399</v>
      </c>
      <c r="BM69" s="28">
        <v>660.71056223372295</v>
      </c>
      <c r="BN69" s="28">
        <v>67.539335901717905</v>
      </c>
      <c r="BO69" s="28">
        <v>734.12288486031002</v>
      </c>
      <c r="BP69" s="28">
        <v>0</v>
      </c>
      <c r="BQ69" s="28">
        <v>0.93157361943815198</v>
      </c>
      <c r="BR69" s="28">
        <v>0</v>
      </c>
      <c r="BS69" s="28">
        <v>7.3561306238528995E-2</v>
      </c>
      <c r="BT69" s="5">
        <v>1.33548475338547E-4</v>
      </c>
      <c r="BU69" s="28">
        <v>4.4604133445769E-4</v>
      </c>
      <c r="BV69" s="28">
        <v>3.7094996941087002E-4</v>
      </c>
      <c r="BW69" s="28">
        <v>1.5150290006999601E-2</v>
      </c>
      <c r="BX69" s="28">
        <v>9.2846629959710495E-3</v>
      </c>
      <c r="BY69" s="28">
        <v>7.7991550505133898</v>
      </c>
      <c r="BZ69" s="28">
        <v>9.0143890165732293E-2</v>
      </c>
      <c r="CA69" s="28">
        <v>5.8030994780557399E-2</v>
      </c>
      <c r="CB69" s="28">
        <v>7.1622504781273904</v>
      </c>
      <c r="CC69" s="28">
        <v>5.3154719268947298E-2</v>
      </c>
      <c r="CD69" s="28">
        <v>0</v>
      </c>
      <c r="CE69" s="5">
        <v>9.6776258425789502E-8</v>
      </c>
      <c r="CF69" s="28">
        <v>4.0509452867937598E-2</v>
      </c>
      <c r="CG69" s="28">
        <v>16.7770001238997</v>
      </c>
      <c r="CH69" s="28">
        <v>15.434840564383199</v>
      </c>
      <c r="CI69" s="28">
        <v>1.3421595595165201</v>
      </c>
      <c r="CJ69" s="28">
        <v>2.04765345546939E-2</v>
      </c>
      <c r="CK69" s="28">
        <v>0</v>
      </c>
      <c r="CL69" s="28">
        <v>0.198106009248389</v>
      </c>
      <c r="CM69" s="28">
        <v>4.7495634297304197E-2</v>
      </c>
      <c r="CN69" s="28">
        <v>1.28671233541118</v>
      </c>
      <c r="CO69" s="28">
        <v>0.26847663927423798</v>
      </c>
      <c r="CP69" s="28">
        <v>0.19318023335923701</v>
      </c>
      <c r="CQ69" s="28">
        <v>5.1468472252076403</v>
      </c>
      <c r="CR69" s="28">
        <v>1.7564195781896701E-2</v>
      </c>
      <c r="CS69" s="28">
        <v>4.5854337318187603E-2</v>
      </c>
      <c r="CT69" s="28">
        <v>0.81288058113835504</v>
      </c>
      <c r="CU69" s="5">
        <v>1.4368363674443401E-3</v>
      </c>
      <c r="CV69" s="28">
        <v>36.886233171844701</v>
      </c>
      <c r="CW69" s="28">
        <v>11.831955760845901</v>
      </c>
      <c r="CX69" s="28">
        <v>0</v>
      </c>
      <c r="CY69" s="28">
        <v>0</v>
      </c>
      <c r="CZ69" s="28">
        <v>0.98872660790136602</v>
      </c>
      <c r="DA69" s="28">
        <v>5.2998849452140402E-2</v>
      </c>
      <c r="DB69" s="28">
        <v>0</v>
      </c>
      <c r="DC69" s="28">
        <v>47.698958316109703</v>
      </c>
      <c r="DD69" s="28">
        <v>5.0394170978356002E-2</v>
      </c>
      <c r="DE69" s="28">
        <v>1.51905809064303</v>
      </c>
      <c r="DG69" s="26">
        <f t="shared" si="107"/>
        <v>1.0126366931593374</v>
      </c>
      <c r="DH69" s="25">
        <f t="shared" si="108"/>
        <v>8.0000049664521768E-3</v>
      </c>
      <c r="DI69" s="25">
        <f t="shared" si="109"/>
        <v>1.924700292078382E-2</v>
      </c>
      <c r="DJ69" s="40">
        <f t="shared" si="110"/>
        <v>-2.2929349920894227E-7</v>
      </c>
      <c r="DK69" s="40"/>
      <c r="DL69" s="40">
        <f t="shared" si="111"/>
        <v>-2.8207761374778199E-7</v>
      </c>
      <c r="DM69" s="40">
        <f t="shared" si="112"/>
        <v>-2.6143524597139491E-7</v>
      </c>
      <c r="DN69" s="40">
        <f t="shared" si="113"/>
        <v>-2.3813760242691474E-7</v>
      </c>
      <c r="DO69" s="40">
        <f t="shared" si="114"/>
        <v>4.9264595733086452E-7</v>
      </c>
      <c r="DP69" s="40">
        <f t="shared" si="115"/>
        <v>-2.8038110306335786E-7</v>
      </c>
      <c r="DQ69" s="72">
        <f t="shared" si="116"/>
        <v>1.1956075472398912E-3</v>
      </c>
      <c r="DR69" s="72">
        <f t="shared" si="117"/>
        <v>-1.4345518855476545E-6</v>
      </c>
      <c r="DS69" s="72">
        <f t="shared" si="118"/>
        <v>9.6589048570726863E-4</v>
      </c>
      <c r="DT69" s="72">
        <f t="shared" si="119"/>
        <v>1.5074601946932838E-4</v>
      </c>
      <c r="DU69" s="72">
        <f t="shared" si="120"/>
        <v>2.3321339288535584E-6</v>
      </c>
      <c r="DV69" s="72">
        <f t="shared" si="121"/>
        <v>5.1448157771953732E-7</v>
      </c>
      <c r="DW69" s="72">
        <f t="shared" si="122"/>
        <v>4.3043112757972627E-7</v>
      </c>
      <c r="DX69" s="72">
        <f t="shared" si="123"/>
        <v>2.7396653412274141E-6</v>
      </c>
      <c r="DY69" s="72">
        <f t="shared" si="124"/>
        <v>-7.6395475036948327E-7</v>
      </c>
      <c r="DZ69" s="72">
        <f t="shared" si="125"/>
        <v>8.6498045359977808E-4</v>
      </c>
      <c r="EA69" s="72">
        <f t="shared" si="126"/>
        <v>-5.2052848133563131E-7</v>
      </c>
      <c r="EB69" s="72">
        <f t="shared" si="127"/>
        <v>4.7041098958801752E-6</v>
      </c>
      <c r="EC69" s="72">
        <f t="shared" si="128"/>
        <v>-7.311250498125227E-7</v>
      </c>
      <c r="ED69" s="72">
        <f t="shared" si="129"/>
        <v>-8.2905103672023609E-6</v>
      </c>
      <c r="EE69" s="72">
        <f t="shared" si="130"/>
        <v>-2.3041422642919009E-4</v>
      </c>
      <c r="EF69" s="72">
        <f t="shared" si="131"/>
        <v>-1.1081905140030793E-6</v>
      </c>
      <c r="EG69" s="72">
        <f t="shared" si="132"/>
        <v>2.2978937015071086E-7</v>
      </c>
      <c r="EH69" s="40">
        <f t="shared" si="133"/>
        <v>4.395713939352026E-6</v>
      </c>
      <c r="EI69" s="69">
        <f t="shared" si="134"/>
        <v>-9.1116290424824624E-5</v>
      </c>
      <c r="EJ69" s="40">
        <f t="shared" si="135"/>
        <v>2.7791233351304965E-4</v>
      </c>
      <c r="EK69" s="40">
        <f t="shared" si="136"/>
        <v>-8.8535320070624625E-6</v>
      </c>
      <c r="EL69" s="40">
        <f t="shared" si="137"/>
        <v>3.664008701402683E-6</v>
      </c>
      <c r="EM69" s="69">
        <f t="shared" si="138"/>
        <v>8.3459392098270517E-6</v>
      </c>
      <c r="EN69" s="40">
        <f t="shared" si="139"/>
        <v>-9.3216468221226354E-7</v>
      </c>
      <c r="EO69" s="40">
        <f t="shared" si="140"/>
        <v>-1.0132224522500984E-6</v>
      </c>
    </row>
    <row r="70" spans="1:145" x14ac:dyDescent="0.25">
      <c r="A70" s="17" t="s">
        <v>435</v>
      </c>
      <c r="B70" s="15">
        <v>2059.5114798999998</v>
      </c>
      <c r="C70" s="15"/>
      <c r="D70" s="15">
        <v>16778.023553999999</v>
      </c>
      <c r="E70" s="15">
        <v>301.32532053</v>
      </c>
      <c r="F70" s="15">
        <v>277.21929502</v>
      </c>
      <c r="G70" s="15">
        <v>624.97215688999995</v>
      </c>
      <c r="H70" s="15">
        <v>994.26336743000002</v>
      </c>
      <c r="J70" s="28" t="s">
        <v>435</v>
      </c>
      <c r="K70" s="28">
        <v>0</v>
      </c>
      <c r="L70" s="28">
        <v>11.0396425682633</v>
      </c>
      <c r="M70" s="28">
        <v>1.0031598955790699</v>
      </c>
      <c r="N70" s="28">
        <v>5.3171944903652397</v>
      </c>
      <c r="O70" s="28">
        <v>5.3171944903652397</v>
      </c>
      <c r="P70" s="28">
        <v>15.7876543378693</v>
      </c>
      <c r="Q70" s="28">
        <v>0</v>
      </c>
      <c r="R70" s="28">
        <v>1.2202103209378401E-3</v>
      </c>
      <c r="S70" s="28">
        <v>5.95749687219254E-3</v>
      </c>
      <c r="T70" s="28">
        <v>2.5731994470986601</v>
      </c>
      <c r="U70" s="28">
        <v>1.1584010194524801E-3</v>
      </c>
      <c r="V70" s="28">
        <v>0.54996786927297003</v>
      </c>
      <c r="W70" s="28">
        <v>4.0549871305191297E-2</v>
      </c>
      <c r="X70" s="28">
        <v>2.48531876078197E-2</v>
      </c>
      <c r="Y70" s="28">
        <v>23.3374376262834</v>
      </c>
      <c r="Z70" s="5">
        <v>4.0128860155315499E-7</v>
      </c>
      <c r="AA70" s="5">
        <v>1.60514007616968E-6</v>
      </c>
      <c r="AB70" s="28">
        <v>2059.3546427685601</v>
      </c>
      <c r="AC70" s="28">
        <v>24.098392279413702</v>
      </c>
      <c r="AD70" s="28">
        <v>128.05977909687601</v>
      </c>
      <c r="AE70" s="28">
        <v>38.394612344780803</v>
      </c>
      <c r="AF70" s="28">
        <v>3.45145157823376</v>
      </c>
      <c r="AG70" s="28">
        <v>92.537299668755395</v>
      </c>
      <c r="AH70" s="28">
        <v>14.6883216763945</v>
      </c>
      <c r="AI70" s="28">
        <v>97.279449188643994</v>
      </c>
      <c r="AJ70" s="28">
        <v>0.73677739063807302</v>
      </c>
      <c r="AK70" s="28">
        <v>16.976817413052402</v>
      </c>
      <c r="AL70" s="28">
        <v>0.23839820993127001</v>
      </c>
      <c r="AM70" s="28">
        <v>0</v>
      </c>
      <c r="AN70" s="28">
        <v>0</v>
      </c>
      <c r="AO70" s="28">
        <v>23.1989269319267</v>
      </c>
      <c r="AP70" s="28">
        <v>23.1989269319267</v>
      </c>
      <c r="AQ70" s="28">
        <v>0</v>
      </c>
      <c r="AR70" s="28">
        <v>0</v>
      </c>
      <c r="AS70" s="28">
        <v>2.7737941764910099</v>
      </c>
      <c r="AT70" s="5">
        <v>3.3593896953763498E-6</v>
      </c>
      <c r="AU70" s="5">
        <v>6.4871153367835604E-6</v>
      </c>
      <c r="AV70" s="28">
        <v>134.20962758422999</v>
      </c>
      <c r="AW70" s="28">
        <v>3.4342506546514699</v>
      </c>
      <c r="AX70" s="28">
        <v>0.53699079245335801</v>
      </c>
      <c r="AY70" s="28">
        <v>0</v>
      </c>
      <c r="AZ70" s="28">
        <v>296.68831188577798</v>
      </c>
      <c r="BA70" s="28">
        <v>1.4596085226717801</v>
      </c>
      <c r="BB70" s="28">
        <v>4.1569706289235403E-3</v>
      </c>
      <c r="BC70" s="28">
        <v>3.048444032915E-2</v>
      </c>
      <c r="BD70" s="28">
        <v>2.9447984699923301E-4</v>
      </c>
      <c r="BE70" s="28">
        <v>5.9788400381399602E-4</v>
      </c>
      <c r="BF70" s="28">
        <v>0</v>
      </c>
      <c r="BG70" s="28">
        <v>0</v>
      </c>
      <c r="BH70" s="28">
        <v>16.990799482745999</v>
      </c>
      <c r="BI70" s="28">
        <v>5.3339592475625102</v>
      </c>
      <c r="BJ70" s="28">
        <v>9.7098552114508102E-2</v>
      </c>
      <c r="BK70" s="28">
        <v>9.3290629805386896E-2</v>
      </c>
      <c r="BL70" s="28">
        <v>1006.74900566036</v>
      </c>
      <c r="BM70" s="28">
        <v>15098.5961017874</v>
      </c>
      <c r="BN70" s="28">
        <v>1543.41079581342</v>
      </c>
      <c r="BO70" s="28">
        <v>16776.216525184998</v>
      </c>
      <c r="BP70" s="28">
        <v>0</v>
      </c>
      <c r="BQ70" s="28">
        <v>19.412009866234499</v>
      </c>
      <c r="BR70" s="28">
        <v>0</v>
      </c>
      <c r="BS70" s="28">
        <v>1.5225904560811701</v>
      </c>
      <c r="BT70" s="28">
        <v>2.3978641181236402E-3</v>
      </c>
      <c r="BU70" s="28">
        <v>8.0087937961937101E-3</v>
      </c>
      <c r="BV70" s="28">
        <v>6.6603113146712E-3</v>
      </c>
      <c r="BW70" s="28">
        <v>0.30044272072399703</v>
      </c>
      <c r="BX70" s="28">
        <v>0.165882603879032</v>
      </c>
      <c r="BY70" s="28">
        <v>162.51769585475901</v>
      </c>
      <c r="BZ70" s="28">
        <v>1.63671125514641</v>
      </c>
      <c r="CA70" s="28">
        <v>1.03679822748392</v>
      </c>
      <c r="CB70" s="28">
        <v>128.05988558011799</v>
      </c>
      <c r="CC70" s="28">
        <v>0.95074202064628399</v>
      </c>
      <c r="CD70" s="28">
        <v>0</v>
      </c>
      <c r="CE70" s="5">
        <v>1.7376136069269199E-6</v>
      </c>
      <c r="CF70" s="28">
        <v>0.72375442715653304</v>
      </c>
      <c r="CG70" s="28">
        <v>301.23011612184899</v>
      </c>
      <c r="CH70" s="28">
        <v>277.13172384243501</v>
      </c>
      <c r="CI70" s="28">
        <v>24.098392279413702</v>
      </c>
      <c r="CJ70" s="28">
        <v>0.370400546746253</v>
      </c>
      <c r="CK70" s="28">
        <v>0</v>
      </c>
      <c r="CL70" s="28">
        <v>3.8809651835072199</v>
      </c>
      <c r="CM70" s="28">
        <v>0.84857201122152603</v>
      </c>
      <c r="CN70" s="28">
        <v>23.134349884532899</v>
      </c>
      <c r="CO70" s="28">
        <v>4.7966841382959302</v>
      </c>
      <c r="CP70" s="28">
        <v>3.4514117848068402</v>
      </c>
      <c r="CQ70" s="28">
        <v>92.537385869475301</v>
      </c>
      <c r="CR70" s="28">
        <v>0.36600014905713801</v>
      </c>
      <c r="CS70" s="28">
        <v>0.82390628151920497</v>
      </c>
      <c r="CT70" s="28">
        <v>14.688408979425301</v>
      </c>
      <c r="CU70" s="28">
        <v>2.5865048474126E-2</v>
      </c>
      <c r="CV70" s="28">
        <v>624.70951084949502</v>
      </c>
      <c r="CW70" s="28">
        <v>246.64584030536199</v>
      </c>
      <c r="CX70" s="28">
        <v>0</v>
      </c>
      <c r="CY70" s="28">
        <v>0</v>
      </c>
      <c r="CZ70" s="28">
        <v>20.602974335774899</v>
      </c>
      <c r="DA70" s="28">
        <v>1.1046545938471199</v>
      </c>
      <c r="DB70" s="28">
        <v>0</v>
      </c>
      <c r="DC70" s="28">
        <v>994.18870649316</v>
      </c>
      <c r="DD70" s="28">
        <v>1.05036802683576</v>
      </c>
      <c r="DE70" s="28">
        <v>31.654032398353099</v>
      </c>
      <c r="DG70" s="26">
        <f t="shared" si="107"/>
        <v>1.0126337174071354</v>
      </c>
      <c r="DH70" s="25">
        <f t="shared" si="108"/>
        <v>7.9999937639544747E-3</v>
      </c>
      <c r="DI70" s="25">
        <f t="shared" si="109"/>
        <v>1.9247017893177638E-2</v>
      </c>
      <c r="DJ70" s="40">
        <f t="shared" si="110"/>
        <v>-7.6152589082596774E-5</v>
      </c>
      <c r="DK70" s="40"/>
      <c r="DL70" s="40">
        <f t="shared" si="111"/>
        <v>-1.0770212648618527E-4</v>
      </c>
      <c r="DM70" s="40">
        <f t="shared" si="112"/>
        <v>-3.1595223389641004E-4</v>
      </c>
      <c r="DN70" s="40">
        <f t="shared" si="113"/>
        <v>-3.1589135077584799E-4</v>
      </c>
      <c r="DO70" s="40">
        <f t="shared" si="114"/>
        <v>-4.2025238662137822E-4</v>
      </c>
      <c r="DP70" s="40">
        <f t="shared" si="115"/>
        <v>-7.5091710391588006E-5</v>
      </c>
      <c r="DQ70" s="72">
        <f t="shared" si="116"/>
        <v>1.1971226384764999E-3</v>
      </c>
      <c r="DR70" s="72">
        <f t="shared" si="117"/>
        <v>1.6134801114440617E-6</v>
      </c>
      <c r="DS70" s="72">
        <f t="shared" si="118"/>
        <v>9.6556238909431579E-4</v>
      </c>
      <c r="DT70" s="72">
        <f t="shared" si="119"/>
        <v>1.5320558294763662E-4</v>
      </c>
      <c r="DU70" s="72">
        <f t="shared" si="120"/>
        <v>-8.2753117514986408E-6</v>
      </c>
      <c r="DV70" s="72">
        <f t="shared" si="121"/>
        <v>2.8482224622886668E-6</v>
      </c>
      <c r="DW70" s="72">
        <f t="shared" si="122"/>
        <v>-4.2679642526491981E-7</v>
      </c>
      <c r="DX70" s="72">
        <f t="shared" si="123"/>
        <v>-2.4934272401125231E-6</v>
      </c>
      <c r="DY70" s="72">
        <f t="shared" si="124"/>
        <v>2.9606541867816733E-6</v>
      </c>
      <c r="DZ70" s="72">
        <f t="shared" si="125"/>
        <v>8.6602232337688889E-4</v>
      </c>
      <c r="EA70" s="72">
        <f t="shared" si="126"/>
        <v>2.7707161738388994E-6</v>
      </c>
      <c r="EB70" s="72">
        <f t="shared" si="127"/>
        <v>1.0861842067114405E-6</v>
      </c>
      <c r="EC70" s="72">
        <f t="shared" si="128"/>
        <v>-1.5739008173381597E-6</v>
      </c>
      <c r="ED70" s="72">
        <f t="shared" si="129"/>
        <v>-3.3614014128223564E-7</v>
      </c>
      <c r="EE70" s="72">
        <f t="shared" si="130"/>
        <v>-2.2825775855948147E-4</v>
      </c>
      <c r="EF70" s="72">
        <f t="shared" si="131"/>
        <v>-1.6406359974097541E-6</v>
      </c>
      <c r="EG70" s="72">
        <f t="shared" si="132"/>
        <v>5.3047089352200896E-7</v>
      </c>
      <c r="EH70" s="40">
        <f t="shared" si="133"/>
        <v>7.2912363860385733E-6</v>
      </c>
      <c r="EI70" s="69">
        <f t="shared" si="134"/>
        <v>-8.6970761697177217E-5</v>
      </c>
      <c r="EJ70" s="40">
        <f t="shared" si="135"/>
        <v>2.8145747825123472E-4</v>
      </c>
      <c r="EK70" s="40">
        <f t="shared" si="136"/>
        <v>9.3599940595304738E-6</v>
      </c>
      <c r="EL70" s="40">
        <f t="shared" si="137"/>
        <v>-7.6318340802475677E-6</v>
      </c>
      <c r="EM70" s="69">
        <f t="shared" si="138"/>
        <v>3.7425780460099037E-6</v>
      </c>
      <c r="EN70" s="40">
        <f t="shared" si="139"/>
        <v>-8.6139260648239648E-7</v>
      </c>
      <c r="EO70" s="40">
        <f t="shared" si="140"/>
        <v>-9.3629625289851285E-7</v>
      </c>
    </row>
    <row r="71" spans="1:145" x14ac:dyDescent="0.25">
      <c r="A71" s="17" t="s">
        <v>436</v>
      </c>
      <c r="B71" s="15">
        <v>479.35006039000001</v>
      </c>
      <c r="C71" s="15"/>
      <c r="D71" s="15">
        <v>4203.9506792000002</v>
      </c>
      <c r="E71" s="15">
        <v>73.937836180000005</v>
      </c>
      <c r="F71" s="15">
        <v>68.022809210000005</v>
      </c>
      <c r="G71" s="15">
        <v>154.3801934</v>
      </c>
      <c r="H71" s="15">
        <v>239.06664319000001</v>
      </c>
      <c r="J71" s="28" t="s">
        <v>436</v>
      </c>
      <c r="K71" s="28">
        <v>0</v>
      </c>
      <c r="L71" s="28">
        <v>2.6552904259286598</v>
      </c>
      <c r="M71" s="28">
        <v>0.24122293058914099</v>
      </c>
      <c r="N71" s="28">
        <v>1.27858870613594</v>
      </c>
      <c r="O71" s="28">
        <v>1.27858870613594</v>
      </c>
      <c r="P71" s="28">
        <v>3.7972745366160101</v>
      </c>
      <c r="Q71" s="28">
        <v>0</v>
      </c>
      <c r="R71" s="28">
        <v>2.9950440097664698E-4</v>
      </c>
      <c r="S71" s="28">
        <v>1.46228498046153E-3</v>
      </c>
      <c r="T71" s="28">
        <v>0.61876051610167704</v>
      </c>
      <c r="U71" s="28">
        <v>2.84334962562211E-4</v>
      </c>
      <c r="V71" s="28">
        <v>0.13224709129617401</v>
      </c>
      <c r="W71" s="28">
        <v>9.95307825856908E-3</v>
      </c>
      <c r="X71" s="28">
        <v>6.1002951988844501E-3</v>
      </c>
      <c r="Y71" s="28">
        <v>5.6118444520290698</v>
      </c>
      <c r="Z71" s="5">
        <v>9.8497957968881802E-8</v>
      </c>
      <c r="AA71" s="5">
        <v>3.9399306646384101E-7</v>
      </c>
      <c r="AB71" s="28">
        <v>479.34997822935702</v>
      </c>
      <c r="AC71" s="28">
        <v>5.9150222942398596</v>
      </c>
      <c r="AD71" s="28">
        <v>31.5646714837657</v>
      </c>
      <c r="AE71" s="28">
        <v>9.3416313100414996</v>
      </c>
      <c r="AF71" s="28">
        <v>0.85137365586952995</v>
      </c>
      <c r="AG71" s="28">
        <v>22.682614791911199</v>
      </c>
      <c r="AH71" s="28">
        <v>3.58241847032303</v>
      </c>
      <c r="AI71" s="28">
        <v>23.397936787612199</v>
      </c>
      <c r="AJ71" s="28">
        <v>0.17721169135733</v>
      </c>
      <c r="AK71" s="28">
        <v>4.0833183468608896</v>
      </c>
      <c r="AL71" s="28">
        <v>5.7326186031515E-2</v>
      </c>
      <c r="AM71" s="28">
        <v>0</v>
      </c>
      <c r="AN71" s="28">
        <v>0</v>
      </c>
      <c r="AO71" s="28">
        <v>5.5785065389925999</v>
      </c>
      <c r="AP71" s="28">
        <v>5.5785065389925999</v>
      </c>
      <c r="AQ71" s="28">
        <v>0</v>
      </c>
      <c r="AR71" s="28">
        <v>0</v>
      </c>
      <c r="AS71" s="28">
        <v>0.66699625734552404</v>
      </c>
      <c r="AT71" s="5">
        <v>8.2457186246465603E-7</v>
      </c>
      <c r="AU71" s="5">
        <v>1.59227401608271E-6</v>
      </c>
      <c r="AV71" s="28">
        <v>33.631614455706398</v>
      </c>
      <c r="AW71" s="28">
        <v>0.82601685970116201</v>
      </c>
      <c r="AX71" s="28">
        <v>0.12915840232951301</v>
      </c>
      <c r="AY71" s="28">
        <v>0</v>
      </c>
      <c r="AZ71" s="28">
        <v>71.330864955088401</v>
      </c>
      <c r="BA71" s="28">
        <v>0.35106988083356699</v>
      </c>
      <c r="BB71" s="28">
        <v>1.02034028340415E-3</v>
      </c>
      <c r="BC71" s="28">
        <v>7.4825023561897498E-3</v>
      </c>
      <c r="BD71" s="5">
        <v>7.2281419997023699E-5</v>
      </c>
      <c r="BE71" s="28">
        <v>1.46753043756234E-4</v>
      </c>
      <c r="BF71" s="28">
        <v>0</v>
      </c>
      <c r="BG71" s="28">
        <v>0</v>
      </c>
      <c r="BH71" s="28">
        <v>4.0856744919433101</v>
      </c>
      <c r="BI71" s="28">
        <v>1.3092362087115601</v>
      </c>
      <c r="BJ71" s="28">
        <v>2.3833125437479601E-2</v>
      </c>
      <c r="BK71" s="28">
        <v>2.2898506478832799E-2</v>
      </c>
      <c r="BL71" s="28">
        <v>242.087538704894</v>
      </c>
      <c r="BM71" s="28">
        <v>3783.5522351008799</v>
      </c>
      <c r="BN71" s="28">
        <v>386.76313320877199</v>
      </c>
      <c r="BO71" s="28">
        <v>4203.9469827653602</v>
      </c>
      <c r="BP71" s="28">
        <v>0</v>
      </c>
      <c r="BQ71" s="28">
        <v>4.6690289518675803</v>
      </c>
      <c r="BR71" s="28">
        <v>0</v>
      </c>
      <c r="BS71" s="28">
        <v>0.366457365807415</v>
      </c>
      <c r="BT71" s="28">
        <v>5.8856392819546196E-4</v>
      </c>
      <c r="BU71" s="28">
        <v>1.9657613651019299E-3</v>
      </c>
      <c r="BV71" s="28">
        <v>1.6347935647084101E-3</v>
      </c>
      <c r="BW71" s="28">
        <v>7.2721257648660401E-2</v>
      </c>
      <c r="BX71" s="28">
        <v>4.0918376075442103E-2</v>
      </c>
      <c r="BY71" s="28">
        <v>39.089241110468002</v>
      </c>
      <c r="BZ71" s="28">
        <v>0.39727366523917401</v>
      </c>
      <c r="CA71" s="28">
        <v>0.25574753550819201</v>
      </c>
      <c r="CB71" s="28">
        <v>31.5646957346076</v>
      </c>
      <c r="CC71" s="28">
        <v>0.23425772912911899</v>
      </c>
      <c r="CD71" s="28">
        <v>0</v>
      </c>
      <c r="CE71" s="5">
        <v>4.2650264279060998E-7</v>
      </c>
      <c r="CF71" s="28">
        <v>0.17852900676267699</v>
      </c>
      <c r="CG71" s="28">
        <v>73.937796078638897</v>
      </c>
      <c r="CH71" s="28">
        <v>68.022773784399007</v>
      </c>
      <c r="CI71" s="28">
        <v>5.9150222942398596</v>
      </c>
      <c r="CJ71" s="28">
        <v>9.0242004662775502E-2</v>
      </c>
      <c r="CK71" s="28">
        <v>0</v>
      </c>
      <c r="CL71" s="28">
        <v>0.87307093922408296</v>
      </c>
      <c r="CM71" s="28">
        <v>0.20931760335543401</v>
      </c>
      <c r="CN71" s="28">
        <v>5.6706603394015502</v>
      </c>
      <c r="CO71" s="28">
        <v>1.18320299608128</v>
      </c>
      <c r="CP71" s="28">
        <v>0.85136381223234503</v>
      </c>
      <c r="CQ71" s="28">
        <v>22.6826381609043</v>
      </c>
      <c r="CR71" s="28">
        <v>8.8031561206148606E-2</v>
      </c>
      <c r="CS71" s="28">
        <v>0.202084531820962</v>
      </c>
      <c r="CT71" s="28">
        <v>3.5824390835386302</v>
      </c>
      <c r="CU71" s="28">
        <v>6.3322658553657696E-3</v>
      </c>
      <c r="CV71" s="28">
        <v>154.38026686949101</v>
      </c>
      <c r="CW71" s="28">
        <v>59.3016360735528</v>
      </c>
      <c r="CX71" s="28">
        <v>0</v>
      </c>
      <c r="CY71" s="28">
        <v>0</v>
      </c>
      <c r="CZ71" s="28">
        <v>4.9554872178045297</v>
      </c>
      <c r="DA71" s="28">
        <v>0.26562954756421198</v>
      </c>
      <c r="DB71" s="28">
        <v>0</v>
      </c>
      <c r="DC71" s="28">
        <v>239.06629772317601</v>
      </c>
      <c r="DD71" s="28">
        <v>0.25257480704266499</v>
      </c>
      <c r="DE71" s="28">
        <v>7.6134959686888504</v>
      </c>
      <c r="DG71" s="26">
        <f t="shared" si="107"/>
        <v>1.0126376700124264</v>
      </c>
      <c r="DH71" s="25">
        <f t="shared" si="108"/>
        <v>8.000009180321177E-3</v>
      </c>
      <c r="DI71" s="25">
        <f t="shared" si="109"/>
        <v>1.9247027662547815E-2</v>
      </c>
      <c r="DJ71" s="40">
        <f t="shared" si="110"/>
        <v>-1.7140008895095734E-7</v>
      </c>
      <c r="DK71" s="40"/>
      <c r="DL71" s="40">
        <f t="shared" si="111"/>
        <v>-8.7927640500028053E-7</v>
      </c>
      <c r="DM71" s="40">
        <f t="shared" si="112"/>
        <v>-5.4236590060043991E-7</v>
      </c>
      <c r="DN71" s="40">
        <f t="shared" si="113"/>
        <v>-5.2079003219471774E-7</v>
      </c>
      <c r="DO71" s="40">
        <f t="shared" si="114"/>
        <v>4.7589972130201602E-7</v>
      </c>
      <c r="DP71" s="40">
        <f t="shared" si="115"/>
        <v>-1.4450649383422689E-6</v>
      </c>
      <c r="DQ71" s="72">
        <f t="shared" si="116"/>
        <v>1.1943272084261871E-3</v>
      </c>
      <c r="DR71" s="72">
        <f t="shared" si="117"/>
        <v>-9.2558317870961355E-7</v>
      </c>
      <c r="DS71" s="72">
        <f t="shared" si="118"/>
        <v>9.6592246439771974E-4</v>
      </c>
      <c r="DT71" s="72">
        <f t="shared" si="119"/>
        <v>1.5231464677187027E-4</v>
      </c>
      <c r="DU71" s="72">
        <f t="shared" si="120"/>
        <v>-8.1543397164164889E-7</v>
      </c>
      <c r="DV71" s="72">
        <f t="shared" si="121"/>
        <v>1.1921287355620133E-6</v>
      </c>
      <c r="DW71" s="72">
        <f t="shared" si="122"/>
        <v>-7.1988891040738485E-8</v>
      </c>
      <c r="DX71" s="72">
        <f t="shared" si="123"/>
        <v>1.2471923293562852E-5</v>
      </c>
      <c r="DY71" s="72">
        <f t="shared" si="124"/>
        <v>4.1767156255704669E-6</v>
      </c>
      <c r="DZ71" s="72">
        <f t="shared" si="125"/>
        <v>8.6721832777766677E-4</v>
      </c>
      <c r="EA71" s="72">
        <f t="shared" si="126"/>
        <v>1.929096799217005E-6</v>
      </c>
      <c r="EB71" s="72">
        <f t="shared" si="127"/>
        <v>-1.2038080299418285E-6</v>
      </c>
      <c r="EC71" s="72">
        <f t="shared" si="128"/>
        <v>-4.802457468820404E-7</v>
      </c>
      <c r="ED71" s="72">
        <f t="shared" si="129"/>
        <v>5.1689278736363627E-6</v>
      </c>
      <c r="EE71" s="72">
        <f t="shared" si="130"/>
        <v>-2.2729523334776784E-4</v>
      </c>
      <c r="EF71" s="72">
        <f t="shared" si="131"/>
        <v>-2.9259765077673902E-7</v>
      </c>
      <c r="EG71" s="72">
        <f t="shared" si="132"/>
        <v>1.3343213974378922E-6</v>
      </c>
      <c r="EH71" s="40">
        <f t="shared" si="133"/>
        <v>5.0024959535985838E-6</v>
      </c>
      <c r="EI71" s="69">
        <f t="shared" si="134"/>
        <v>-8.9176679130644517E-5</v>
      </c>
      <c r="EJ71" s="40">
        <f t="shared" si="135"/>
        <v>2.8371144368489581E-4</v>
      </c>
      <c r="EK71" s="40">
        <f t="shared" si="136"/>
        <v>-7.9632384914653512E-7</v>
      </c>
      <c r="EL71" s="40">
        <f t="shared" si="137"/>
        <v>-6.9501911947424532E-6</v>
      </c>
      <c r="EM71" s="69">
        <f t="shared" si="138"/>
        <v>5.0176488670046201E-6</v>
      </c>
      <c r="EN71" s="40">
        <f t="shared" si="139"/>
        <v>-8.6657286896070184E-7</v>
      </c>
      <c r="EO71" s="40">
        <f t="shared" si="140"/>
        <v>-9.4192701178514308E-7</v>
      </c>
    </row>
    <row r="72" spans="1:145" x14ac:dyDescent="0.25">
      <c r="A72" s="17" t="s">
        <v>438</v>
      </c>
      <c r="B72" s="15">
        <v>4693.5576468999998</v>
      </c>
      <c r="C72" s="15"/>
      <c r="D72" s="15">
        <v>35702.175562999997</v>
      </c>
      <c r="E72" s="15">
        <v>715.71215719999998</v>
      </c>
      <c r="F72" s="15">
        <v>658.45518434999997</v>
      </c>
      <c r="G72" s="15">
        <v>1513.8316319999999</v>
      </c>
      <c r="H72" s="15">
        <v>2292.4420025999998</v>
      </c>
      <c r="J72" s="28" t="s">
        <v>438</v>
      </c>
      <c r="K72" s="28">
        <v>0</v>
      </c>
      <c r="L72" s="28">
        <v>25.435053949514099</v>
      </c>
      <c r="M72" s="28">
        <v>2.3131271328034502</v>
      </c>
      <c r="N72" s="28">
        <v>12.260615753163901</v>
      </c>
      <c r="O72" s="28">
        <v>12.260615753163901</v>
      </c>
      <c r="P72" s="28">
        <v>36.374264308272203</v>
      </c>
      <c r="Q72" s="28">
        <v>0</v>
      </c>
      <c r="R72" s="28">
        <v>2.8991716132872498E-3</v>
      </c>
      <c r="S72" s="28">
        <v>1.4154793123783999E-2</v>
      </c>
      <c r="T72" s="28">
        <v>5.9333833836888799</v>
      </c>
      <c r="U72" s="28">
        <v>2.7523285724080498E-3</v>
      </c>
      <c r="V72" s="28">
        <v>1.2681376029824101</v>
      </c>
      <c r="W72" s="28">
        <v>9.6345111526314794E-2</v>
      </c>
      <c r="X72" s="28">
        <v>5.9050242232841103E-2</v>
      </c>
      <c r="Y72" s="28">
        <v>53.811267753324799</v>
      </c>
      <c r="Z72" s="5">
        <v>9.5344609974812098E-7</v>
      </c>
      <c r="AA72" s="5">
        <v>3.8137149533997999E-6</v>
      </c>
      <c r="AB72" s="28">
        <v>4693.5565958431798</v>
      </c>
      <c r="AC72" s="28">
        <v>57.256969085688098</v>
      </c>
      <c r="AD72" s="28">
        <v>301.378381146072</v>
      </c>
      <c r="AE72" s="28">
        <v>93.026744159129507</v>
      </c>
      <c r="AF72" s="28">
        <v>8.1086120251106397</v>
      </c>
      <c r="AG72" s="28">
        <v>220.54148238782599</v>
      </c>
      <c r="AH72" s="28">
        <v>35.399239736106701</v>
      </c>
      <c r="AI72" s="28">
        <v>224.12906755204199</v>
      </c>
      <c r="AJ72" s="28">
        <v>1.6975187734519399</v>
      </c>
      <c r="AK72" s="28">
        <v>39.114193281965598</v>
      </c>
      <c r="AL72" s="28">
        <v>0.54970910734745304</v>
      </c>
      <c r="AM72" s="28">
        <v>0</v>
      </c>
      <c r="AN72" s="28">
        <v>0</v>
      </c>
      <c r="AO72" s="28">
        <v>53.493040840181401</v>
      </c>
      <c r="AP72" s="28">
        <v>53.493040840181401</v>
      </c>
      <c r="AQ72" s="28">
        <v>0</v>
      </c>
      <c r="AR72" s="28">
        <v>0</v>
      </c>
      <c r="AS72" s="28">
        <v>6.3959251520362397</v>
      </c>
      <c r="AT72" s="5">
        <v>7.9816814804036704E-6</v>
      </c>
      <c r="AU72" s="5">
        <v>1.54133454616202E-5</v>
      </c>
      <c r="AV72" s="28">
        <v>285.61717598946097</v>
      </c>
      <c r="AW72" s="28">
        <v>7.9123984848735303</v>
      </c>
      <c r="AX72" s="28">
        <v>1.2372135645287301</v>
      </c>
      <c r="AY72" s="28">
        <v>0</v>
      </c>
      <c r="AZ72" s="28">
        <v>684.48564331812099</v>
      </c>
      <c r="BA72" s="28">
        <v>3.3629054858711198</v>
      </c>
      <c r="BB72" s="28">
        <v>9.8768024162656995E-3</v>
      </c>
      <c r="BC72" s="28">
        <v>7.2429884753385507E-2</v>
      </c>
      <c r="BD72" s="28">
        <v>6.9967283409668303E-4</v>
      </c>
      <c r="BE72" s="28">
        <v>1.42055247827069E-3</v>
      </c>
      <c r="BF72" s="28">
        <v>0</v>
      </c>
      <c r="BG72" s="28">
        <v>0</v>
      </c>
      <c r="BH72" s="28">
        <v>39.177934809686001</v>
      </c>
      <c r="BI72" s="28">
        <v>12.6732766745481</v>
      </c>
      <c r="BJ72" s="28">
        <v>0.23070297679084201</v>
      </c>
      <c r="BK72" s="28">
        <v>0.22165557190650101</v>
      </c>
      <c r="BL72" s="28">
        <v>2321.3810736508999</v>
      </c>
      <c r="BM72" s="28">
        <v>32131.936089110801</v>
      </c>
      <c r="BN72" s="28">
        <v>3284.5999958112102</v>
      </c>
      <c r="BO72" s="28">
        <v>35702.1532609114</v>
      </c>
      <c r="BP72" s="28">
        <v>0</v>
      </c>
      <c r="BQ72" s="28">
        <v>44.724800415571202</v>
      </c>
      <c r="BR72" s="28">
        <v>0</v>
      </c>
      <c r="BS72" s="28">
        <v>3.51548603680616</v>
      </c>
      <c r="BT72" s="28">
        <v>5.6971956546900604E-3</v>
      </c>
      <c r="BU72" s="28">
        <v>1.9028445399780599E-2</v>
      </c>
      <c r="BV72" s="28">
        <v>1.58247358587278E-2</v>
      </c>
      <c r="BW72" s="28">
        <v>0.69945670706636398</v>
      </c>
      <c r="BX72" s="28">
        <v>0.38971318970221003</v>
      </c>
      <c r="BY72" s="28">
        <v>374.43551930422097</v>
      </c>
      <c r="BZ72" s="28">
        <v>3.98633498128827</v>
      </c>
      <c r="CA72" s="28">
        <v>2.4357801330489299</v>
      </c>
      <c r="CB72" s="28">
        <v>301.37860436404901</v>
      </c>
      <c r="CC72" s="28">
        <v>2.2393730055060401</v>
      </c>
      <c r="CD72" s="28">
        <v>0</v>
      </c>
      <c r="CE72" s="5">
        <v>4.1285459966820402E-6</v>
      </c>
      <c r="CF72" s="28">
        <v>1.7003403936352499</v>
      </c>
      <c r="CG72" s="28">
        <v>715.71201047085196</v>
      </c>
      <c r="CH72" s="28">
        <v>658.45504138516401</v>
      </c>
      <c r="CI72" s="28">
        <v>57.256969085688098</v>
      </c>
      <c r="CJ72" s="28">
        <v>0.8947959897926</v>
      </c>
      <c r="CK72" s="28">
        <v>0</v>
      </c>
      <c r="CL72" s="28">
        <v>10.9598154731394</v>
      </c>
      <c r="CM72" s="28">
        <v>1.99357771568092</v>
      </c>
      <c r="CN72" s="28">
        <v>55.135438747333801</v>
      </c>
      <c r="CO72" s="28">
        <v>11.269012494695099</v>
      </c>
      <c r="CP72" s="28">
        <v>8.1085230686133407</v>
      </c>
      <c r="CQ72" s="28">
        <v>220.54173503750599</v>
      </c>
      <c r="CR72" s="28">
        <v>0.84325613179230197</v>
      </c>
      <c r="CS72" s="28">
        <v>1.9607551932626699</v>
      </c>
      <c r="CT72" s="28">
        <v>35.399429223366703</v>
      </c>
      <c r="CU72" s="28">
        <v>6.1812374543229902E-2</v>
      </c>
      <c r="CV72" s="28">
        <v>1513.8331925682201</v>
      </c>
      <c r="CW72" s="28">
        <v>568.96830559453599</v>
      </c>
      <c r="CX72" s="28">
        <v>0</v>
      </c>
      <c r="CY72" s="28">
        <v>0</v>
      </c>
      <c r="CZ72" s="28">
        <v>47.468705191972902</v>
      </c>
      <c r="DA72" s="28">
        <v>2.5471559800393502</v>
      </c>
      <c r="DB72" s="28">
        <v>0</v>
      </c>
      <c r="DC72" s="28">
        <v>2292.4425837067301</v>
      </c>
      <c r="DD72" s="28">
        <v>2.4219752162017598</v>
      </c>
      <c r="DE72" s="28">
        <v>72.929987563672199</v>
      </c>
      <c r="DG72" s="26">
        <f t="shared" si="107"/>
        <v>1.012623430636757</v>
      </c>
      <c r="DH72" s="25">
        <f t="shared" si="108"/>
        <v>7.9999985967840696E-3</v>
      </c>
      <c r="DI72" s="25">
        <f t="shared" si="109"/>
        <v>1.9246988599081669E-2</v>
      </c>
      <c r="DJ72" s="40">
        <f t="shared" si="110"/>
        <v>-2.2393606279766296E-7</v>
      </c>
      <c r="DK72" s="40"/>
      <c r="DL72" s="40">
        <f t="shared" si="111"/>
        <v>-6.2467029656391849E-7</v>
      </c>
      <c r="DM72" s="40">
        <f t="shared" si="112"/>
        <v>-2.0501139534638961E-7</v>
      </c>
      <c r="DN72" s="40">
        <f t="shared" si="113"/>
        <v>-2.1712158907233896E-7</v>
      </c>
      <c r="DO72" s="40">
        <f t="shared" si="114"/>
        <v>1.0308730423970363E-6</v>
      </c>
      <c r="DP72" s="40">
        <f t="shared" si="115"/>
        <v>2.5348808375177971E-7</v>
      </c>
      <c r="DQ72" s="72">
        <f t="shared" si="116"/>
        <v>1.1973395526042789E-3</v>
      </c>
      <c r="DR72" s="72">
        <f t="shared" si="117"/>
        <v>9.2174288775768498E-7</v>
      </c>
      <c r="DS72" s="72">
        <f t="shared" si="118"/>
        <v>9.6496069740835389E-4</v>
      </c>
      <c r="DT72" s="72">
        <f t="shared" si="119"/>
        <v>1.5163936918045459E-4</v>
      </c>
      <c r="DU72" s="72">
        <f t="shared" si="120"/>
        <v>-4.9051250089296042E-6</v>
      </c>
      <c r="DV72" s="72">
        <f t="shared" si="121"/>
        <v>1.5156776725113433E-6</v>
      </c>
      <c r="DW72" s="72">
        <f t="shared" si="122"/>
        <v>-2.317169309313381E-7</v>
      </c>
      <c r="DX72" s="72">
        <f t="shared" si="123"/>
        <v>-1.1211259881621668E-5</v>
      </c>
      <c r="DY72" s="72">
        <f t="shared" si="124"/>
        <v>3.6524138656232004E-6</v>
      </c>
      <c r="DZ72" s="72">
        <f t="shared" si="125"/>
        <v>8.6544050214630683E-4</v>
      </c>
      <c r="EA72" s="72">
        <f t="shared" si="126"/>
        <v>1.6172032887311373E-6</v>
      </c>
      <c r="EB72" s="72">
        <f t="shared" si="127"/>
        <v>5.5301558463490514E-6</v>
      </c>
      <c r="EC72" s="72">
        <f t="shared" si="128"/>
        <v>-2.3449254047406918E-6</v>
      </c>
      <c r="ED72" s="72">
        <f t="shared" si="129"/>
        <v>3.7310727011760356E-8</v>
      </c>
      <c r="EE72" s="72">
        <f t="shared" si="130"/>
        <v>-2.3267092418768862E-4</v>
      </c>
      <c r="EF72" s="72">
        <f t="shared" si="131"/>
        <v>-1.4310386201485078E-7</v>
      </c>
      <c r="EG72" s="72">
        <f t="shared" si="132"/>
        <v>-8.6040421157022499E-7</v>
      </c>
      <c r="EH72" s="40">
        <f t="shared" si="133"/>
        <v>3.9746706726436525E-6</v>
      </c>
      <c r="EI72" s="69">
        <f t="shared" si="134"/>
        <v>-9.0375099550132448E-5</v>
      </c>
      <c r="EJ72" s="40">
        <f t="shared" si="135"/>
        <v>2.7381431657933468E-4</v>
      </c>
      <c r="EK72" s="40">
        <f t="shared" si="136"/>
        <v>8.692681576796029E-7</v>
      </c>
      <c r="EL72" s="40">
        <f t="shared" si="137"/>
        <v>-2.8968418641894107E-6</v>
      </c>
      <c r="EM72" s="69">
        <f t="shared" si="138"/>
        <v>1.8841960610898671E-6</v>
      </c>
      <c r="EN72" s="40">
        <f t="shared" si="139"/>
        <v>-8.130797172569916E-7</v>
      </c>
      <c r="EO72" s="40">
        <f t="shared" si="140"/>
        <v>-8.8378231260949369E-7</v>
      </c>
    </row>
    <row r="73" spans="1:145" x14ac:dyDescent="0.25">
      <c r="A73" s="17" t="s">
        <v>556</v>
      </c>
      <c r="B73" s="15">
        <v>2.4251000000000001E-4</v>
      </c>
      <c r="C73" s="15"/>
      <c r="D73" s="15">
        <v>3.2407899999999999E-3</v>
      </c>
      <c r="E73" s="15">
        <v>1.6636999999999999E-4</v>
      </c>
      <c r="F73" s="15">
        <v>1.5306E-4</v>
      </c>
      <c r="G73" s="15">
        <v>4.8919999999999996E-4</v>
      </c>
      <c r="H73" s="15">
        <v>9.2860000000000002E-5</v>
      </c>
      <c r="J73" s="28" t="s">
        <v>556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5">
        <v>0</v>
      </c>
      <c r="S73" s="5">
        <v>0</v>
      </c>
      <c r="T73" s="28">
        <v>0</v>
      </c>
      <c r="U73" s="5">
        <v>0</v>
      </c>
      <c r="V73" s="28">
        <v>0</v>
      </c>
      <c r="W73" s="5">
        <v>0</v>
      </c>
      <c r="X73" s="5">
        <v>0</v>
      </c>
      <c r="Y73" s="28">
        <v>0</v>
      </c>
      <c r="Z73" s="5">
        <v>0</v>
      </c>
      <c r="AA73" s="5">
        <v>0</v>
      </c>
      <c r="AB73" s="28">
        <v>0</v>
      </c>
      <c r="AC73" s="28">
        <v>0</v>
      </c>
      <c r="AD73" s="28">
        <v>0</v>
      </c>
      <c r="AE73" s="28">
        <v>0</v>
      </c>
      <c r="AF73" s="28">
        <v>0</v>
      </c>
      <c r="AG73" s="28">
        <v>0</v>
      </c>
      <c r="AH73" s="28">
        <v>0</v>
      </c>
      <c r="AI73" s="28">
        <v>0</v>
      </c>
      <c r="AJ73" s="28">
        <v>0</v>
      </c>
      <c r="AK73" s="28">
        <v>0</v>
      </c>
      <c r="AL73" s="28">
        <v>0</v>
      </c>
      <c r="AM73" s="28">
        <v>0</v>
      </c>
      <c r="AN73" s="28">
        <v>0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 s="5">
        <v>0</v>
      </c>
      <c r="AU73" s="5">
        <v>0</v>
      </c>
      <c r="AV73" s="28">
        <v>0</v>
      </c>
      <c r="AW73" s="28">
        <v>0</v>
      </c>
      <c r="AX73" s="28">
        <v>0</v>
      </c>
      <c r="AY73" s="28">
        <v>0</v>
      </c>
      <c r="AZ73" s="28">
        <v>0</v>
      </c>
      <c r="BA73" s="28">
        <v>0</v>
      </c>
      <c r="BB73" s="5">
        <v>0</v>
      </c>
      <c r="BC73" s="5">
        <v>0</v>
      </c>
      <c r="BD73" s="5">
        <v>0</v>
      </c>
      <c r="BE73" s="5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28">
        <v>0</v>
      </c>
      <c r="BR73" s="28">
        <v>0</v>
      </c>
      <c r="BS73" s="28">
        <v>0</v>
      </c>
      <c r="BT73" s="5">
        <v>0</v>
      </c>
      <c r="BU73" s="5">
        <v>0</v>
      </c>
      <c r="BV73" s="5">
        <v>0</v>
      </c>
      <c r="BW73" s="28">
        <v>0</v>
      </c>
      <c r="BX73" s="28">
        <v>0</v>
      </c>
      <c r="BY73" s="28">
        <v>0</v>
      </c>
      <c r="BZ73" s="28">
        <v>0</v>
      </c>
      <c r="CA73" s="28">
        <v>0</v>
      </c>
      <c r="CB73" s="28">
        <v>0</v>
      </c>
      <c r="CC73" s="28">
        <v>0</v>
      </c>
      <c r="CD73" s="28">
        <v>0</v>
      </c>
      <c r="CE73" s="5">
        <v>0</v>
      </c>
      <c r="CF73" s="28">
        <v>0</v>
      </c>
      <c r="CG73" s="28">
        <v>0</v>
      </c>
      <c r="CH73" s="28">
        <v>0</v>
      </c>
      <c r="CI73" s="28">
        <v>0</v>
      </c>
      <c r="CJ73" s="28">
        <v>0</v>
      </c>
      <c r="CK73" s="28">
        <v>0</v>
      </c>
      <c r="CL73" s="28">
        <v>0</v>
      </c>
      <c r="CM73" s="28">
        <v>0</v>
      </c>
      <c r="CN73" s="28">
        <v>0</v>
      </c>
      <c r="CO73" s="28">
        <v>0</v>
      </c>
      <c r="CP73" s="28">
        <v>0</v>
      </c>
      <c r="CQ73" s="28">
        <v>0</v>
      </c>
      <c r="CR73" s="5">
        <v>0</v>
      </c>
      <c r="CS73" s="28">
        <v>0</v>
      </c>
      <c r="CT73" s="28">
        <v>0</v>
      </c>
      <c r="CU73" s="5">
        <v>0</v>
      </c>
      <c r="CV73" s="28">
        <v>0</v>
      </c>
      <c r="CW73" s="28">
        <v>0</v>
      </c>
      <c r="CX73" s="28">
        <v>0</v>
      </c>
      <c r="CY73" s="28">
        <v>0</v>
      </c>
      <c r="CZ73" s="28">
        <v>0</v>
      </c>
      <c r="DA73" s="28">
        <v>0</v>
      </c>
      <c r="DB73" s="28">
        <v>0</v>
      </c>
      <c r="DC73" s="28">
        <v>0</v>
      </c>
      <c r="DD73" s="28">
        <v>0</v>
      </c>
      <c r="DE73" s="28">
        <v>0</v>
      </c>
      <c r="DG73" s="26" t="e">
        <f t="shared" si="107"/>
        <v>#DIV/0!</v>
      </c>
      <c r="DH73" s="25" t="e">
        <f t="shared" si="108"/>
        <v>#DIV/0!</v>
      </c>
      <c r="DI73" s="25" t="e">
        <f t="shared" si="109"/>
        <v>#DIV/0!</v>
      </c>
      <c r="DJ73" s="40">
        <f t="shared" si="110"/>
        <v>-1</v>
      </c>
      <c r="DK73" s="40"/>
      <c r="DL73" s="40">
        <f t="shared" si="111"/>
        <v>-1</v>
      </c>
      <c r="DM73" s="40">
        <f t="shared" si="112"/>
        <v>-1</v>
      </c>
      <c r="DN73" s="40">
        <f t="shared" si="113"/>
        <v>-1</v>
      </c>
      <c r="DO73" s="40">
        <f t="shared" si="114"/>
        <v>-1</v>
      </c>
      <c r="DP73" s="40">
        <f t="shared" si="115"/>
        <v>-1</v>
      </c>
      <c r="DQ73" s="72" t="e">
        <f t="shared" si="116"/>
        <v>#DIV/0!</v>
      </c>
      <c r="DR73" s="72" t="e">
        <f t="shared" si="117"/>
        <v>#DIV/0!</v>
      </c>
      <c r="DS73" s="72" t="e">
        <f t="shared" si="118"/>
        <v>#DIV/0!</v>
      </c>
      <c r="DT73" s="72" t="e">
        <f t="shared" si="119"/>
        <v>#DIV/0!</v>
      </c>
      <c r="DU73" s="72" t="e">
        <f t="shared" si="120"/>
        <v>#DIV/0!</v>
      </c>
      <c r="DV73" s="72" t="e">
        <f t="shared" si="121"/>
        <v>#DIV/0!</v>
      </c>
      <c r="DW73" s="72" t="e">
        <f t="shared" si="122"/>
        <v>#DIV/0!</v>
      </c>
      <c r="DX73" s="72" t="e">
        <f t="shared" si="123"/>
        <v>#DIV/0!</v>
      </c>
      <c r="DY73" s="72" t="e">
        <f t="shared" si="124"/>
        <v>#DIV/0!</v>
      </c>
      <c r="DZ73" s="72" t="e">
        <f t="shared" si="125"/>
        <v>#DIV/0!</v>
      </c>
      <c r="EA73" s="72" t="e">
        <f t="shared" si="126"/>
        <v>#DIV/0!</v>
      </c>
      <c r="EB73" s="72" t="e">
        <f t="shared" si="127"/>
        <v>#DIV/0!</v>
      </c>
      <c r="EC73" s="72" t="e">
        <f t="shared" si="128"/>
        <v>#DIV/0!</v>
      </c>
      <c r="ED73" s="72" t="e">
        <f t="shared" si="129"/>
        <v>#DIV/0!</v>
      </c>
      <c r="EE73" s="72" t="e">
        <f t="shared" si="130"/>
        <v>#DIV/0!</v>
      </c>
      <c r="EF73" s="72" t="e">
        <f t="shared" si="131"/>
        <v>#DIV/0!</v>
      </c>
      <c r="EG73" s="72" t="e">
        <f t="shared" si="132"/>
        <v>#DIV/0!</v>
      </c>
      <c r="EH73" s="40" t="e">
        <f t="shared" si="133"/>
        <v>#DIV/0!</v>
      </c>
      <c r="EI73" s="69" t="e">
        <f t="shared" si="134"/>
        <v>#DIV/0!</v>
      </c>
      <c r="EJ73" s="40" t="e">
        <f t="shared" si="135"/>
        <v>#DIV/0!</v>
      </c>
      <c r="EK73" s="40" t="e">
        <f t="shared" si="136"/>
        <v>#DIV/0!</v>
      </c>
      <c r="EL73" s="40" t="e">
        <f t="shared" si="137"/>
        <v>#DIV/0!</v>
      </c>
      <c r="EM73" s="69" t="e">
        <f t="shared" si="138"/>
        <v>#DIV/0!</v>
      </c>
      <c r="EN73" s="40" t="e">
        <f t="shared" si="139"/>
        <v>#DIV/0!</v>
      </c>
      <c r="EO73" s="40" t="e">
        <f t="shared" si="140"/>
        <v>#DIV/0!</v>
      </c>
    </row>
    <row r="74" spans="1:145" x14ac:dyDescent="0.25">
      <c r="A74" s="8" t="s">
        <v>439</v>
      </c>
      <c r="B74" s="15">
        <v>2.4125717299999998</v>
      </c>
      <c r="C74" s="15"/>
      <c r="D74" s="15">
        <v>28.245307669999999</v>
      </c>
      <c r="E74" s="15">
        <v>1.3408203999999999</v>
      </c>
      <c r="F74" s="15">
        <v>1.2335547099999999</v>
      </c>
      <c r="G74" s="15">
        <v>3.54782274</v>
      </c>
      <c r="H74" s="15">
        <v>1.1491633800000001</v>
      </c>
      <c r="J74" s="28" t="s">
        <v>439</v>
      </c>
      <c r="K74" s="28">
        <v>0</v>
      </c>
      <c r="L74" s="28">
        <v>1.69139958509014E-4</v>
      </c>
      <c r="M74" s="5">
        <v>2.0173913636027901E-5</v>
      </c>
      <c r="N74" s="28">
        <v>1.06935667024917E-4</v>
      </c>
      <c r="O74" s="28">
        <v>1.06935667024917E-4</v>
      </c>
      <c r="P74" s="28">
        <v>2.41872729377139E-4</v>
      </c>
      <c r="Q74" s="28">
        <v>0</v>
      </c>
      <c r="R74" s="5">
        <v>1.09371076461802E-7</v>
      </c>
      <c r="S74" s="5">
        <v>5.3397157139943796E-7</v>
      </c>
      <c r="T74" s="5">
        <v>5.1748976015035502E-5</v>
      </c>
      <c r="U74" s="5">
        <v>1.03827303211583E-7</v>
      </c>
      <c r="V74" s="5">
        <v>1.1059976363806701E-5</v>
      </c>
      <c r="W74" s="5">
        <v>3.6343524198482101E-6</v>
      </c>
      <c r="X74" s="5">
        <v>2.2276316297116901E-6</v>
      </c>
      <c r="Y74" s="28">
        <v>4.6662090246201099E-4</v>
      </c>
      <c r="Z74" s="5">
        <v>3.59662031448932E-11</v>
      </c>
      <c r="AA74" s="5">
        <v>1.4386999344124901E-10</v>
      </c>
      <c r="AB74" s="28">
        <v>4.26145070740808E-2</v>
      </c>
      <c r="AC74" s="28">
        <v>2.1598975953085599E-3</v>
      </c>
      <c r="AD74" s="28">
        <v>1.7616377034452701E-3</v>
      </c>
      <c r="AE74" s="28">
        <v>9.5075557907152303E-3</v>
      </c>
      <c r="AF74" s="28">
        <v>0</v>
      </c>
      <c r="AG74" s="28">
        <v>1.0569784553315999E-2</v>
      </c>
      <c r="AH74" s="28">
        <v>3.0000462970617898E-3</v>
      </c>
      <c r="AI74" s="28">
        <v>1.4903680976868E-3</v>
      </c>
      <c r="AJ74" s="5">
        <v>1.12877617652408E-5</v>
      </c>
      <c r="AK74" s="28">
        <v>2.60091888556358E-4</v>
      </c>
      <c r="AL74" s="5">
        <v>4.7941803187883401E-6</v>
      </c>
      <c r="AM74" s="28">
        <v>0</v>
      </c>
      <c r="AN74" s="28">
        <v>0</v>
      </c>
      <c r="AO74" s="28">
        <v>4.6653933673947401E-4</v>
      </c>
      <c r="AP74" s="28">
        <v>4.6653933673947401E-4</v>
      </c>
      <c r="AQ74" s="28">
        <v>0</v>
      </c>
      <c r="AR74" s="28">
        <v>0</v>
      </c>
      <c r="AS74" s="5">
        <v>5.5782326592701602E-5</v>
      </c>
      <c r="AT74" s="5">
        <v>3.0110953980720501E-10</v>
      </c>
      <c r="AU74" s="5">
        <v>5.8145307219585797E-10</v>
      </c>
      <c r="AV74" s="28">
        <v>3.8498052767627299E-3</v>
      </c>
      <c r="AW74" s="5">
        <v>5.26173545197506E-5</v>
      </c>
      <c r="AX74" s="5">
        <v>8.2264501103964398E-6</v>
      </c>
      <c r="AY74" s="28">
        <v>0</v>
      </c>
      <c r="AZ74" s="28">
        <v>6.9209211218880396E-3</v>
      </c>
      <c r="BA74" s="5">
        <v>2.23617607213523E-5</v>
      </c>
      <c r="BB74" s="5">
        <v>3.7257560475536901E-7</v>
      </c>
      <c r="BC74" s="5">
        <v>2.7321329166597701E-6</v>
      </c>
      <c r="BD74" s="5">
        <v>2.63934037710059E-8</v>
      </c>
      <c r="BE74" s="5">
        <v>5.3587967173178502E-8</v>
      </c>
      <c r="BF74" s="28">
        <v>0</v>
      </c>
      <c r="BG74" s="28">
        <v>0</v>
      </c>
      <c r="BH74" s="28">
        <v>3.4171170677425199E-4</v>
      </c>
      <c r="BI74" s="28">
        <v>4.7807293991853901E-4</v>
      </c>
      <c r="BJ74" s="5">
        <v>8.7027122362031994E-6</v>
      </c>
      <c r="BK74" s="5">
        <v>8.3613154979414302E-6</v>
      </c>
      <c r="BL74" s="28">
        <v>2.0190611617255501E-2</v>
      </c>
      <c r="BM74" s="28">
        <v>0.43310197809708001</v>
      </c>
      <c r="BN74" s="28">
        <v>4.4272674482051598E-2</v>
      </c>
      <c r="BO74" s="28">
        <v>0.48122445785589402</v>
      </c>
      <c r="BP74" s="28">
        <v>0</v>
      </c>
      <c r="BQ74" s="28">
        <v>2.9740181936429699E-4</v>
      </c>
      <c r="BR74" s="28">
        <v>0</v>
      </c>
      <c r="BS74" s="5">
        <v>3.5225440676378E-5</v>
      </c>
      <c r="BT74" s="5">
        <v>2.14911287113433E-7</v>
      </c>
      <c r="BU74" s="5">
        <v>7.1777121535298702E-7</v>
      </c>
      <c r="BV74" s="5">
        <v>5.9696423551976697E-7</v>
      </c>
      <c r="BW74" s="5">
        <v>1.2668999597656399E-5</v>
      </c>
      <c r="BX74" s="28">
        <v>0</v>
      </c>
      <c r="BY74" s="28">
        <v>2.48984923031134E-3</v>
      </c>
      <c r="BZ74" s="28">
        <v>4.7505382033433E-4</v>
      </c>
      <c r="CA74" s="28">
        <v>0</v>
      </c>
      <c r="CB74" s="28">
        <v>1.7616377034452701E-3</v>
      </c>
      <c r="CC74" s="5">
        <v>1.9377954882410898E-5</v>
      </c>
      <c r="CD74" s="28">
        <v>0</v>
      </c>
      <c r="CE74" s="5">
        <v>1.5573152113405701E-10</v>
      </c>
      <c r="CF74" s="28">
        <v>0</v>
      </c>
      <c r="CG74" s="28">
        <v>2.6998856220065301E-2</v>
      </c>
      <c r="CH74" s="28">
        <v>2.48389586247568E-2</v>
      </c>
      <c r="CI74" s="28">
        <v>2.1598975953085599E-3</v>
      </c>
      <c r="CJ74" s="5">
        <v>8.2796673225416995E-5</v>
      </c>
      <c r="CK74" s="28">
        <v>0</v>
      </c>
      <c r="CL74" s="28">
        <v>6.19974867309314E-3</v>
      </c>
      <c r="CM74" s="28">
        <v>0</v>
      </c>
      <c r="CN74" s="28">
        <v>2.6424422802405201E-3</v>
      </c>
      <c r="CO74" s="28">
        <v>0</v>
      </c>
      <c r="CP74" s="28">
        <v>0</v>
      </c>
      <c r="CQ74" s="28">
        <v>1.0569773530206E-2</v>
      </c>
      <c r="CR74" s="5">
        <v>5.6072208883524299E-6</v>
      </c>
      <c r="CS74" s="5">
        <v>8.4558386657627695E-5</v>
      </c>
      <c r="CT74" s="28">
        <v>3.0000462970617898E-3</v>
      </c>
      <c r="CU74" s="5">
        <v>3.5233056102118002E-6</v>
      </c>
      <c r="CV74" s="28">
        <v>7.5513333223102205E-2</v>
      </c>
      <c r="CW74" s="28">
        <v>5.5838333308421096E-3</v>
      </c>
      <c r="CX74" s="28">
        <v>0</v>
      </c>
      <c r="CY74" s="28">
        <v>0</v>
      </c>
      <c r="CZ74" s="28">
        <v>3.1565607273047902E-4</v>
      </c>
      <c r="DA74" s="5">
        <v>2.2215959327369801E-5</v>
      </c>
      <c r="DB74" s="28">
        <v>0</v>
      </c>
      <c r="DC74" s="28">
        <v>1.9993617619338901E-2</v>
      </c>
      <c r="DD74" s="5">
        <v>2.1123228817716301E-5</v>
      </c>
      <c r="DE74" s="28">
        <v>4.8496276387947299E-4</v>
      </c>
      <c r="DG74" s="26">
        <f t="shared" si="107"/>
        <v>1.0098528441259202</v>
      </c>
      <c r="DH74" s="25">
        <f t="shared" si="108"/>
        <v>8.00001997802776E-3</v>
      </c>
      <c r="DI74" s="25">
        <f t="shared" si="109"/>
        <v>1.9246899483219372E-2</v>
      </c>
      <c r="DJ74" s="40">
        <f t="shared" si="110"/>
        <v>-0.98233648080006275</v>
      </c>
      <c r="DK74" s="40"/>
      <c r="DL74" s="40">
        <f t="shared" si="111"/>
        <v>-0.98296267601407594</v>
      </c>
      <c r="DM74" s="40">
        <f t="shared" si="112"/>
        <v>-0.97986392792049903</v>
      </c>
      <c r="DN74" s="40">
        <f t="shared" si="113"/>
        <v>-0.97986391813561569</v>
      </c>
      <c r="DO74" s="40">
        <f t="shared" si="114"/>
        <v>-0.97871558452689145</v>
      </c>
      <c r="DP74" s="40">
        <f t="shared" si="115"/>
        <v>-0.9826015882795196</v>
      </c>
      <c r="DQ74" s="72">
        <f t="shared" si="116"/>
        <v>1.237421329722284E-3</v>
      </c>
      <c r="DR74" s="72">
        <f t="shared" si="117"/>
        <v>-4.2828131513202478E-6</v>
      </c>
      <c r="DS74" s="72">
        <f t="shared" si="118"/>
        <v>9.8737434718297167E-4</v>
      </c>
      <c r="DT74" s="72">
        <f t="shared" si="119"/>
        <v>1.6645844694532574E-4</v>
      </c>
      <c r="DU74" s="72">
        <f t="shared" si="120"/>
        <v>4.3934696326781645E-6</v>
      </c>
      <c r="DV74" s="72">
        <f t="shared" si="121"/>
        <v>-1.0219128692744319E-5</v>
      </c>
      <c r="DW74" s="72">
        <f t="shared" si="122"/>
        <v>-1.7376139067595776E-6</v>
      </c>
      <c r="DX74" s="72">
        <f t="shared" si="123"/>
        <v>1.1878411118167852E-5</v>
      </c>
      <c r="DY74" s="72">
        <f t="shared" si="124"/>
        <v>-2.2786227058095858E-5</v>
      </c>
      <c r="DZ74" s="72">
        <f t="shared" si="125"/>
        <v>8.6098480079088192E-4</v>
      </c>
      <c r="EA74" s="72">
        <f t="shared" si="126"/>
        <v>2.392067047031571E-6</v>
      </c>
      <c r="EB74" s="72">
        <f t="shared" si="127"/>
        <v>2.4716750064745457E-5</v>
      </c>
      <c r="EC74" s="72">
        <f t="shared" si="128"/>
        <v>-5.1952799438204322E-5</v>
      </c>
      <c r="ED74" s="72">
        <f t="shared" si="129"/>
        <v>-9.4806402690380038E-7</v>
      </c>
      <c r="EE74" s="72">
        <f t="shared" si="130"/>
        <v>-1.7418874191379961E-4</v>
      </c>
      <c r="EF74" s="72">
        <f t="shared" si="131"/>
        <v>-1.9739443669738144E-5</v>
      </c>
      <c r="EG74" s="72">
        <f t="shared" si="132"/>
        <v>3.7400671789176955E-5</v>
      </c>
      <c r="EH74" s="40">
        <f t="shared" si="133"/>
        <v>-1.3348848252042159E-6</v>
      </c>
      <c r="EI74" s="69">
        <f t="shared" si="134"/>
        <v>-5.377136366127664E-5</v>
      </c>
      <c r="EJ74" s="40">
        <f t="shared" si="135"/>
        <v>2.5270301308313186E-4</v>
      </c>
      <c r="EK74" s="40">
        <f t="shared" si="136"/>
        <v>-5.560565830987726E-5</v>
      </c>
      <c r="EL74" s="40">
        <f t="shared" si="137"/>
        <v>7.6640007109871128E-6</v>
      </c>
      <c r="EM74" s="69">
        <f t="shared" si="138"/>
        <v>8.6906978565708023E-6</v>
      </c>
      <c r="EN74" s="40">
        <f t="shared" si="139"/>
        <v>2.4341691001700136E-6</v>
      </c>
      <c r="EO74" s="40">
        <f t="shared" si="140"/>
        <v>2.645834814762843E-6</v>
      </c>
    </row>
    <row r="75" spans="1:145" x14ac:dyDescent="0.25">
      <c r="A75" s="15">
        <v>202</v>
      </c>
      <c r="B75" s="15">
        <v>1.1043674299999999</v>
      </c>
      <c r="C75" s="15"/>
      <c r="D75" s="15">
        <v>9.6260202699999997</v>
      </c>
      <c r="E75" s="15">
        <v>0.81936123999999999</v>
      </c>
      <c r="F75" s="15">
        <v>0.75381235000000002</v>
      </c>
      <c r="G75" s="15">
        <v>2.4006959600000002</v>
      </c>
      <c r="H75" s="15">
        <v>0.50552828999999999</v>
      </c>
      <c r="J75" s="28" t="s">
        <v>440</v>
      </c>
      <c r="K75" s="28">
        <v>0</v>
      </c>
      <c r="L75" s="28">
        <v>4.2764512299619103E-3</v>
      </c>
      <c r="M75" s="28">
        <v>5.1006877750227298E-4</v>
      </c>
      <c r="N75" s="28">
        <v>2.70367338580862E-3</v>
      </c>
      <c r="O75" s="28">
        <v>2.70367338580862E-3</v>
      </c>
      <c r="P75" s="28">
        <v>6.11565809785214E-3</v>
      </c>
      <c r="Q75" s="28">
        <v>0</v>
      </c>
      <c r="R75" s="5">
        <v>3.3189632765091999E-6</v>
      </c>
      <c r="S75" s="5">
        <v>1.6204771904297299E-5</v>
      </c>
      <c r="T75" s="28">
        <v>1.3084362159059E-3</v>
      </c>
      <c r="U75" s="5">
        <v>3.1509407648803699E-6</v>
      </c>
      <c r="V75" s="28">
        <v>2.7965622521095398E-4</v>
      </c>
      <c r="W75" s="5">
        <v>1.1029708383626199E-4</v>
      </c>
      <c r="X75" s="5">
        <v>6.7601618192540593E-5</v>
      </c>
      <c r="Y75" s="28">
        <v>1.17983711559825E-2</v>
      </c>
      <c r="Z75" s="5">
        <v>1.0915183782800601E-9</v>
      </c>
      <c r="AA75" s="5">
        <v>4.3660796860618203E-9</v>
      </c>
      <c r="AB75" s="28">
        <v>1.10436318589923</v>
      </c>
      <c r="AC75" s="28">
        <v>6.5549030352133206E-2</v>
      </c>
      <c r="AD75" s="28">
        <v>5.3461767555680398E-2</v>
      </c>
      <c r="AE75" s="28">
        <v>0.28853436950566802</v>
      </c>
      <c r="AF75" s="28">
        <v>0</v>
      </c>
      <c r="AG75" s="28">
        <v>0.32077111283806498</v>
      </c>
      <c r="AH75" s="28">
        <v>9.10458293512348E-2</v>
      </c>
      <c r="AI75" s="28">
        <v>3.7683121451412803E-2</v>
      </c>
      <c r="AJ75" s="28">
        <v>2.8541150021660399E-4</v>
      </c>
      <c r="AK75" s="28">
        <v>6.5763362777823704E-3</v>
      </c>
      <c r="AL75" s="28">
        <v>1.21218619706564E-4</v>
      </c>
      <c r="AM75" s="28">
        <v>0</v>
      </c>
      <c r="AN75" s="28">
        <v>0</v>
      </c>
      <c r="AO75" s="28">
        <v>1.1796267920391099E-2</v>
      </c>
      <c r="AP75" s="28">
        <v>1.1796267920391099E-2</v>
      </c>
      <c r="AQ75" s="28">
        <v>0</v>
      </c>
      <c r="AR75" s="28">
        <v>0</v>
      </c>
      <c r="AS75" s="28">
        <v>1.4104601469931699E-3</v>
      </c>
      <c r="AT75" s="5">
        <v>9.1379471723187699E-9</v>
      </c>
      <c r="AU75" s="5">
        <v>1.7645048484895501E-8</v>
      </c>
      <c r="AV75" s="28">
        <v>7.70082496954866E-2</v>
      </c>
      <c r="AW75" s="28">
        <v>1.3303026403434701E-3</v>
      </c>
      <c r="AX75" s="28">
        <v>2.08013580700518E-4</v>
      </c>
      <c r="AY75" s="28">
        <v>0</v>
      </c>
      <c r="AZ75" s="28">
        <v>0.174992764813207</v>
      </c>
      <c r="BA75" s="28">
        <v>5.6540647497478396E-4</v>
      </c>
      <c r="BB75" s="5">
        <v>1.13071137640062E-5</v>
      </c>
      <c r="BC75" s="5">
        <v>8.2918489613474595E-5</v>
      </c>
      <c r="BD75" s="5">
        <v>8.0098947844155202E-7</v>
      </c>
      <c r="BE75" s="5">
        <v>1.62623643468531E-6</v>
      </c>
      <c r="BF75" s="28">
        <v>0</v>
      </c>
      <c r="BG75" s="28">
        <v>0</v>
      </c>
      <c r="BH75" s="28">
        <v>8.6394053242282408E-3</v>
      </c>
      <c r="BI75" s="28">
        <v>1.45086005610763E-2</v>
      </c>
      <c r="BJ75" s="28">
        <v>2.64112832553448E-4</v>
      </c>
      <c r="BK75" s="28">
        <v>2.5375529798221902E-4</v>
      </c>
      <c r="BL75" s="28">
        <v>0.510503889504345</v>
      </c>
      <c r="BM75" s="28">
        <v>8.6634114210442092</v>
      </c>
      <c r="BN75" s="28">
        <v>0.88558916957401101</v>
      </c>
      <c r="BO75" s="28">
        <v>9.6260088403137107</v>
      </c>
      <c r="BP75" s="28">
        <v>0</v>
      </c>
      <c r="BQ75" s="28">
        <v>7.5196326581678501E-3</v>
      </c>
      <c r="BR75" s="28">
        <v>0</v>
      </c>
      <c r="BS75" s="28">
        <v>9.2071450916847203E-4</v>
      </c>
      <c r="BT75" s="5">
        <v>6.5222999233893802E-6</v>
      </c>
      <c r="BU75" s="5">
        <v>2.1784476533452299E-5</v>
      </c>
      <c r="BV75" s="5">
        <v>1.8116362241439099E-5</v>
      </c>
      <c r="BW75" s="28">
        <v>3.6358270606326102E-4</v>
      </c>
      <c r="BX75" s="28">
        <v>0</v>
      </c>
      <c r="BY75" s="28">
        <v>6.2954444980902399E-2</v>
      </c>
      <c r="BZ75" s="28">
        <v>1.4416875609715701E-2</v>
      </c>
      <c r="CA75" s="28">
        <v>0</v>
      </c>
      <c r="CB75" s="28">
        <v>5.3461767555680398E-2</v>
      </c>
      <c r="CC75" s="28">
        <v>5.8807958685383899E-4</v>
      </c>
      <c r="CD75" s="28">
        <v>0</v>
      </c>
      <c r="CE75" s="5">
        <v>4.7267051373203901E-9</v>
      </c>
      <c r="CF75" s="28">
        <v>0</v>
      </c>
      <c r="CG75" s="28">
        <v>0.81936115334799398</v>
      </c>
      <c r="CH75" s="28">
        <v>0.75381212299586098</v>
      </c>
      <c r="CI75" s="28">
        <v>6.5549030352133206E-2</v>
      </c>
      <c r="CJ75" s="28">
        <v>2.51270578768388E-3</v>
      </c>
      <c r="CK75" s="28">
        <v>0</v>
      </c>
      <c r="CL75" s="28">
        <v>0.18814986248670301</v>
      </c>
      <c r="CM75" s="28">
        <v>0</v>
      </c>
      <c r="CN75" s="28">
        <v>8.0192774020734395E-2</v>
      </c>
      <c r="CO75" s="28">
        <v>0</v>
      </c>
      <c r="CP75" s="28">
        <v>0</v>
      </c>
      <c r="CQ75" s="28">
        <v>0.32077111283806498</v>
      </c>
      <c r="CR75" s="28">
        <v>1.41778246058301E-4</v>
      </c>
      <c r="CS75" s="28">
        <v>2.5661658867816299E-3</v>
      </c>
      <c r="CT75" s="28">
        <v>9.1045855806698606E-2</v>
      </c>
      <c r="CU75" s="5">
        <v>1.06923416943622E-4</v>
      </c>
      <c r="CV75" s="28">
        <v>2.4006917574695299</v>
      </c>
      <c r="CW75" s="28">
        <v>0.14118506189837701</v>
      </c>
      <c r="CX75" s="28">
        <v>0</v>
      </c>
      <c r="CY75" s="28">
        <v>0</v>
      </c>
      <c r="CZ75" s="28">
        <v>7.9809605819320204E-3</v>
      </c>
      <c r="DA75" s="28">
        <v>5.6170959291681403E-4</v>
      </c>
      <c r="DB75" s="28">
        <v>0</v>
      </c>
      <c r="DC75" s="28">
        <v>0.50552797499958602</v>
      </c>
      <c r="DD75" s="28">
        <v>5.3409571312466495E-4</v>
      </c>
      <c r="DE75" s="28">
        <v>1.2261807355114901E-2</v>
      </c>
      <c r="DG75" s="26">
        <f t="shared" si="107"/>
        <v>1.0098430052357894</v>
      </c>
      <c r="DH75" s="25">
        <f t="shared" si="108"/>
        <v>8.0000185926462231E-3</v>
      </c>
      <c r="DI75" s="25">
        <f t="shared" si="109"/>
        <v>1.9246971650462515E-2</v>
      </c>
      <c r="DJ75" s="40">
        <f t="shared" si="110"/>
        <v>-3.8430151547791788E-6</v>
      </c>
      <c r="DK75" s="40"/>
      <c r="DL75" s="40">
        <f t="shared" si="111"/>
        <v>-1.1873740100671257E-6</v>
      </c>
      <c r="DM75" s="40">
        <f t="shared" si="112"/>
        <v>-1.0575555906816716E-7</v>
      </c>
      <c r="DN75" s="40">
        <f t="shared" si="113"/>
        <v>-3.0114144328061646E-7</v>
      </c>
      <c r="DO75" s="40">
        <f t="shared" si="114"/>
        <v>-1.7505467332429354E-6</v>
      </c>
      <c r="DP75" s="40">
        <f t="shared" si="115"/>
        <v>-6.2311134748787583E-7</v>
      </c>
      <c r="DQ75" s="72">
        <f t="shared" si="116"/>
        <v>1.1863145970513252E-3</v>
      </c>
      <c r="DR75" s="72">
        <f t="shared" si="117"/>
        <v>-3.9347826996525813E-5</v>
      </c>
      <c r="DS75" s="72">
        <f t="shared" si="118"/>
        <v>9.6624485252718882E-4</v>
      </c>
      <c r="DT75" s="72">
        <f t="shared" si="119"/>
        <v>1.595127492577661E-4</v>
      </c>
      <c r="DU75" s="72">
        <f t="shared" si="120"/>
        <v>1.9330003002427395E-6</v>
      </c>
      <c r="DV75" s="72">
        <f t="shared" si="121"/>
        <v>2.7729358531776064E-5</v>
      </c>
      <c r="DW75" s="72">
        <f t="shared" si="122"/>
        <v>-5.3906691842848139E-6</v>
      </c>
      <c r="DX75" s="72">
        <f t="shared" si="123"/>
        <v>-3.1261877462631745E-7</v>
      </c>
      <c r="DY75" s="72">
        <f t="shared" si="124"/>
        <v>-2.0119825621330324E-5</v>
      </c>
      <c r="DZ75" s="72">
        <f t="shared" si="125"/>
        <v>8.6685792063872504E-4</v>
      </c>
      <c r="EA75" s="72">
        <f t="shared" si="126"/>
        <v>2.6301856254028575E-5</v>
      </c>
      <c r="EB75" s="72">
        <f t="shared" si="127"/>
        <v>1.1236453442768416E-5</v>
      </c>
      <c r="EC75" s="72">
        <f t="shared" si="128"/>
        <v>-9.6787724581557349E-6</v>
      </c>
      <c r="ED75" s="72">
        <f t="shared" si="129"/>
        <v>-2.0237887788204442E-5</v>
      </c>
      <c r="EE75" s="72">
        <f t="shared" si="130"/>
        <v>-2.4283671443777247E-4</v>
      </c>
      <c r="EF75" s="72">
        <f t="shared" si="131"/>
        <v>-1.5408580154829847E-6</v>
      </c>
      <c r="EG75" s="72">
        <f t="shared" si="132"/>
        <v>2.1184147949566568E-5</v>
      </c>
      <c r="EH75" s="40">
        <f t="shared" si="133"/>
        <v>1.0124762696069603E-5</v>
      </c>
      <c r="EI75" s="69">
        <f t="shared" si="134"/>
        <v>-5.4683928939734987E-5</v>
      </c>
      <c r="EJ75" s="40">
        <f t="shared" si="135"/>
        <v>2.7989671201451269E-4</v>
      </c>
      <c r="EK75" s="40">
        <f t="shared" si="136"/>
        <v>1.6595388144852569E-5</v>
      </c>
      <c r="EL75" s="40">
        <f t="shared" si="137"/>
        <v>-8.5707942988648889E-6</v>
      </c>
      <c r="EM75" s="69">
        <f t="shared" si="138"/>
        <v>-1.5296849432348069E-5</v>
      </c>
      <c r="EN75" s="40">
        <f t="shared" si="139"/>
        <v>1.1670736201709702E-6</v>
      </c>
      <c r="EO75" s="40">
        <f t="shared" si="140"/>
        <v>1.2685585148761409E-6</v>
      </c>
    </row>
    <row r="76" spans="1:145" x14ac:dyDescent="0.25">
      <c r="A76" s="15">
        <v>203</v>
      </c>
      <c r="B76" s="15">
        <v>30.059995189999999</v>
      </c>
      <c r="C76" s="15"/>
      <c r="D76" s="15">
        <v>265.37174606999997</v>
      </c>
      <c r="E76" s="15">
        <v>21.836737670000002</v>
      </c>
      <c r="F76" s="15">
        <v>20.089798590000001</v>
      </c>
      <c r="G76" s="15">
        <v>59.573087450000003</v>
      </c>
      <c r="H76" s="15">
        <v>17.279456840000002</v>
      </c>
      <c r="J76" s="28" t="s">
        <v>441</v>
      </c>
      <c r="K76" s="28">
        <v>0</v>
      </c>
      <c r="L76" s="28">
        <v>0.14617290658222901</v>
      </c>
      <c r="M76" s="5">
        <v>1.74353195217954E-2</v>
      </c>
      <c r="N76" s="28">
        <v>9.2415113097107995E-2</v>
      </c>
      <c r="O76" s="28">
        <v>9.2415113097107995E-2</v>
      </c>
      <c r="P76" s="28">
        <v>0.20903927429355601</v>
      </c>
      <c r="Q76" s="28">
        <v>0</v>
      </c>
      <c r="R76" s="5">
        <v>8.84546812392179E-5</v>
      </c>
      <c r="S76" s="5">
        <v>4.3186946433197102E-4</v>
      </c>
      <c r="T76" s="28">
        <v>4.4723249326058097E-2</v>
      </c>
      <c r="U76" s="5">
        <v>8.3976419753413001E-5</v>
      </c>
      <c r="V76" s="5">
        <v>9.5586752313850092E-3</v>
      </c>
      <c r="W76" s="5">
        <v>2.9395391237729798E-3</v>
      </c>
      <c r="X76" s="5">
        <v>1.8016525846436999E-3</v>
      </c>
      <c r="Y76" s="28">
        <v>0.40327885277644498</v>
      </c>
      <c r="Z76" s="5">
        <v>2.9090152504726101E-8</v>
      </c>
      <c r="AA76" s="5">
        <v>1.16360587972684E-7</v>
      </c>
      <c r="AB76" s="28">
        <v>30.059991776759901</v>
      </c>
      <c r="AC76" s="28">
        <v>1.74693817688784</v>
      </c>
      <c r="AD76" s="28">
        <v>1.42480907422411</v>
      </c>
      <c r="AE76" s="28">
        <v>7.6896904159570498</v>
      </c>
      <c r="AF76" s="28">
        <v>0</v>
      </c>
      <c r="AG76" s="28">
        <v>8.5488492424367699</v>
      </c>
      <c r="AH76" s="28">
        <v>2.4264449919255702</v>
      </c>
      <c r="AI76" s="28">
        <v>1.2880486624878</v>
      </c>
      <c r="AJ76" s="5">
        <v>9.7554636756560092E-3</v>
      </c>
      <c r="AK76" s="28">
        <v>0.224785373867954</v>
      </c>
      <c r="AL76" s="5">
        <v>4.14344668590199E-3</v>
      </c>
      <c r="AM76" s="28">
        <v>0</v>
      </c>
      <c r="AN76" s="28">
        <v>0</v>
      </c>
      <c r="AO76" s="28">
        <v>0.40320801437501602</v>
      </c>
      <c r="AP76" s="28">
        <v>0.40320801437501602</v>
      </c>
      <c r="AQ76" s="28">
        <v>0</v>
      </c>
      <c r="AR76" s="28">
        <v>0</v>
      </c>
      <c r="AS76" s="28">
        <v>4.8209725243472903E-2</v>
      </c>
      <c r="AT76" s="5">
        <v>2.4352784850939898E-7</v>
      </c>
      <c r="AU76" s="5">
        <v>4.7026706237426699E-7</v>
      </c>
      <c r="AV76" s="28">
        <v>2.1229725226938201</v>
      </c>
      <c r="AW76" s="28">
        <v>4.5471888879335502E-2</v>
      </c>
      <c r="AX76" s="5">
        <v>7.1101853399031002E-3</v>
      </c>
      <c r="AY76" s="28">
        <v>0</v>
      </c>
      <c r="AZ76" s="28">
        <v>5.9814159780454901</v>
      </c>
      <c r="BA76" s="5">
        <v>1.9326258009116099E-2</v>
      </c>
      <c r="BB76" s="5">
        <v>3.01345260338299E-4</v>
      </c>
      <c r="BC76" s="5">
        <v>2.2098761553597098E-3</v>
      </c>
      <c r="BD76" s="5">
        <v>2.1347453937179299E-5</v>
      </c>
      <c r="BE76" s="5">
        <v>4.3342030567083803E-5</v>
      </c>
      <c r="BF76" s="28">
        <v>0</v>
      </c>
      <c r="BG76" s="28">
        <v>0</v>
      </c>
      <c r="BH76" s="28">
        <v>0.29530744009804999</v>
      </c>
      <c r="BI76" s="28">
        <v>0.38666843256888001</v>
      </c>
      <c r="BJ76" s="5">
        <v>7.0388559114182804E-3</v>
      </c>
      <c r="BK76" s="5">
        <v>6.7628140897391404E-3</v>
      </c>
      <c r="BL76" s="28">
        <v>17.449532895715802</v>
      </c>
      <c r="BM76" s="28">
        <v>238.83452415990101</v>
      </c>
      <c r="BN76" s="28">
        <v>24.4142019103049</v>
      </c>
      <c r="BO76" s="28">
        <v>265.37169859289997</v>
      </c>
      <c r="BP76" s="28">
        <v>0</v>
      </c>
      <c r="BQ76" s="28">
        <v>0.25702851574375601</v>
      </c>
      <c r="BR76" s="28">
        <v>0</v>
      </c>
      <c r="BS76" s="28">
        <v>3.0113639610443201E-2</v>
      </c>
      <c r="BT76" s="5">
        <v>1.7382439127631001E-4</v>
      </c>
      <c r="BU76" s="5">
        <v>5.80564422912636E-4</v>
      </c>
      <c r="BV76" s="5">
        <v>4.8282964996114301E-4</v>
      </c>
      <c r="BW76" s="5">
        <v>1.04753102399179E-2</v>
      </c>
      <c r="BX76" s="28">
        <v>0</v>
      </c>
      <c r="BY76" s="28">
        <v>2.1518508587774199</v>
      </c>
      <c r="BZ76" s="28">
        <v>0.384223658900885</v>
      </c>
      <c r="CA76" s="28">
        <v>0</v>
      </c>
      <c r="CB76" s="28">
        <v>1.4248085230686101</v>
      </c>
      <c r="CC76" s="5">
        <v>1.56728841416028E-2</v>
      </c>
      <c r="CD76" s="28">
        <v>0</v>
      </c>
      <c r="CE76" s="5">
        <v>1.2596349145984501E-7</v>
      </c>
      <c r="CF76" s="28">
        <v>0</v>
      </c>
      <c r="CG76" s="28">
        <v>21.836731095642001</v>
      </c>
      <c r="CH76" s="28">
        <v>20.0897929187541</v>
      </c>
      <c r="CI76" s="28">
        <v>1.74693817688784</v>
      </c>
      <c r="CJ76" s="28">
        <v>6.6965970557273297E-2</v>
      </c>
      <c r="CK76" s="28">
        <v>0</v>
      </c>
      <c r="CL76" s="28">
        <v>5.0143747967614098</v>
      </c>
      <c r="CM76" s="28">
        <v>0</v>
      </c>
      <c r="CN76" s="28">
        <v>2.1372121452625401</v>
      </c>
      <c r="CO76" s="28">
        <v>0</v>
      </c>
      <c r="CP76" s="28">
        <v>0</v>
      </c>
      <c r="CQ76" s="28">
        <v>8.5488476992013709</v>
      </c>
      <c r="CR76" s="5">
        <v>4.8461075524837798E-3</v>
      </c>
      <c r="CS76" s="28">
        <v>6.8390759326928896E-2</v>
      </c>
      <c r="CT76" s="28">
        <v>2.4264468658542602</v>
      </c>
      <c r="CU76" s="5">
        <v>2.8496156792715902E-3</v>
      </c>
      <c r="CV76" s="28">
        <v>59.573035797549601</v>
      </c>
      <c r="CW76" s="28">
        <v>4.8258454486800302</v>
      </c>
      <c r="CX76" s="28">
        <v>0</v>
      </c>
      <c r="CY76" s="28">
        <v>0</v>
      </c>
      <c r="CZ76" s="28">
        <v>0.27279727994841102</v>
      </c>
      <c r="DA76" s="5">
        <v>1.91994127982274E-2</v>
      </c>
      <c r="DB76" s="28">
        <v>0</v>
      </c>
      <c r="DC76" s="28">
        <v>17.279452592359799</v>
      </c>
      <c r="DD76" s="5">
        <v>1.82557433963304E-2</v>
      </c>
      <c r="DE76" s="28">
        <v>0.41912191512425701</v>
      </c>
      <c r="DG76" s="26">
        <f t="shared" si="107"/>
        <v>1.0098429219587202</v>
      </c>
      <c r="DH76" s="25">
        <f t="shared" si="108"/>
        <v>7.9999959828068127E-3</v>
      </c>
      <c r="DI76" s="25">
        <f t="shared" si="109"/>
        <v>1.9247009371008483E-2</v>
      </c>
      <c r="DJ76" s="40">
        <f t="shared" si="110"/>
        <v>-1.1354759294196789E-7</v>
      </c>
      <c r="DK76" s="40"/>
      <c r="DL76" s="40">
        <f t="shared" si="111"/>
        <v>-1.7890789317364492E-7</v>
      </c>
      <c r="DM76" s="40">
        <f t="shared" si="112"/>
        <v>-3.0106868981872012E-7</v>
      </c>
      <c r="DN76" s="40">
        <f t="shared" si="113"/>
        <v>-2.8229481126618482E-7</v>
      </c>
      <c r="DO76" s="40">
        <f t="shared" si="114"/>
        <v>-8.6704336829151772E-7</v>
      </c>
      <c r="DP76" s="40">
        <f t="shared" si="115"/>
        <v>-2.4582023853924185E-7</v>
      </c>
      <c r="DQ76" s="72">
        <f t="shared" si="116"/>
        <v>1.1955058480850377E-3</v>
      </c>
      <c r="DR76" s="72">
        <f t="shared" si="117"/>
        <v>-1.6226721126939427E-6</v>
      </c>
      <c r="DS76" s="72">
        <f t="shared" si="118"/>
        <v>9.6331524581637492E-4</v>
      </c>
      <c r="DT76" s="72">
        <f t="shared" si="119"/>
        <v>1.5031604596547839E-4</v>
      </c>
      <c r="DU76" s="72">
        <f t="shared" si="120"/>
        <v>1.292466446978709E-5</v>
      </c>
      <c r="DV76" s="72">
        <f t="shared" si="121"/>
        <v>1.0845542728932724E-6</v>
      </c>
      <c r="DW76" s="72">
        <f t="shared" si="122"/>
        <v>1.2224580217392431E-7</v>
      </c>
      <c r="DX76" s="72">
        <f t="shared" si="123"/>
        <v>4.398385612883214E-6</v>
      </c>
      <c r="DY76" s="72">
        <f t="shared" si="124"/>
        <v>-2.5415183523762154E-6</v>
      </c>
      <c r="DZ76" s="72">
        <f t="shared" si="125"/>
        <v>8.6626237588416951E-4</v>
      </c>
      <c r="EA76" s="72">
        <f t="shared" si="126"/>
        <v>1.089216874765962E-6</v>
      </c>
      <c r="EB76" s="72">
        <f t="shared" si="127"/>
        <v>6.0236016038083983E-6</v>
      </c>
      <c r="EC76" s="72">
        <f t="shared" si="128"/>
        <v>-1.0748328823620815E-6</v>
      </c>
      <c r="ED76" s="72">
        <f t="shared" si="129"/>
        <v>5.4306783462918109E-6</v>
      </c>
      <c r="EE76" s="72">
        <f t="shared" si="130"/>
        <v>-2.2959359317092784E-4</v>
      </c>
      <c r="EF76" s="72">
        <f t="shared" si="131"/>
        <v>-1.2849172497082544E-6</v>
      </c>
      <c r="EG76" s="72">
        <f t="shared" si="132"/>
        <v>1.1952920428034412E-6</v>
      </c>
      <c r="EH76" s="40">
        <f t="shared" si="133"/>
        <v>9.4901774219511248E-8</v>
      </c>
      <c r="EI76" s="69">
        <f t="shared" si="134"/>
        <v>-7.8355639739627447E-5</v>
      </c>
      <c r="EJ76" s="40">
        <f t="shared" si="135"/>
        <v>2.7438964307009191E-4</v>
      </c>
      <c r="EK76" s="40">
        <f t="shared" si="136"/>
        <v>-4.2488287142506469E-6</v>
      </c>
      <c r="EL76" s="40">
        <f t="shared" si="137"/>
        <v>1.5821122411976588E-5</v>
      </c>
      <c r="EM76" s="69">
        <f t="shared" si="138"/>
        <v>-2.507947153349576E-6</v>
      </c>
      <c r="EN76" s="40">
        <f t="shared" si="139"/>
        <v>3.6900639454703348E-8</v>
      </c>
      <c r="EO76" s="40">
        <f t="shared" si="140"/>
        <v>4.0109393097502348E-8</v>
      </c>
    </row>
    <row r="77" spans="1:145" x14ac:dyDescent="0.25">
      <c r="A77" s="15">
        <v>204</v>
      </c>
      <c r="B77" s="15">
        <v>2.37856E-3</v>
      </c>
      <c r="C77" s="15"/>
      <c r="D77" s="15">
        <v>2.8412819999999998E-2</v>
      </c>
      <c r="E77" s="15">
        <v>1.31952E-3</v>
      </c>
      <c r="F77" s="15">
        <v>1.21396E-3</v>
      </c>
      <c r="G77" s="15">
        <v>3.55727E-3</v>
      </c>
      <c r="H77" s="15">
        <v>1.0401799999999999E-3</v>
      </c>
      <c r="J77" s="28" t="s">
        <v>561</v>
      </c>
      <c r="K77" s="28">
        <v>0</v>
      </c>
      <c r="L77" s="5">
        <v>8.7990627710996093E-6</v>
      </c>
      <c r="M77" s="5">
        <v>1.04953567783858E-6</v>
      </c>
      <c r="N77" s="5">
        <v>5.5629952611650304E-6</v>
      </c>
      <c r="O77" s="5">
        <v>5.5629952611650304E-6</v>
      </c>
      <c r="P77" s="5">
        <v>1.2585188247160101E-5</v>
      </c>
      <c r="Q77" s="28">
        <v>0</v>
      </c>
      <c r="R77" s="5">
        <v>5.3453264769589402E-9</v>
      </c>
      <c r="S77" s="5">
        <v>2.6100519739634102E-8</v>
      </c>
      <c r="T77" s="5">
        <v>2.6921119052894298E-6</v>
      </c>
      <c r="U77" s="5">
        <v>5.0742165093117699E-9</v>
      </c>
      <c r="V77" s="5">
        <v>5.7537587151462997E-7</v>
      </c>
      <c r="W77" s="5">
        <v>1.7762639373446399E-7</v>
      </c>
      <c r="X77" s="5">
        <v>1.0886423386629999E-7</v>
      </c>
      <c r="Y77" s="5">
        <v>2.4277365476721899E-5</v>
      </c>
      <c r="Z77" s="5">
        <v>1.75774511262862E-12</v>
      </c>
      <c r="AA77" s="5">
        <v>7.0316418371115001E-12</v>
      </c>
      <c r="AB77" s="28">
        <v>2.37855784652524E-3</v>
      </c>
      <c r="AC77" s="5">
        <v>1.05561710125277E-4</v>
      </c>
      <c r="AD77" s="5">
        <v>8.6096000264554597E-5</v>
      </c>
      <c r="AE77" s="28">
        <v>4.64663767588749E-4</v>
      </c>
      <c r="AF77" s="28">
        <v>0</v>
      </c>
      <c r="AG77" s="28">
        <v>5.1658371776429205E-4</v>
      </c>
      <c r="AH77" s="5">
        <v>1.4662279468906499E-4</v>
      </c>
      <c r="AI77" s="5">
        <v>7.7536657021445399E-5</v>
      </c>
      <c r="AJ77" s="5">
        <v>5.8727000777129202E-7</v>
      </c>
      <c r="AK77" s="5">
        <v>1.35307388018981E-5</v>
      </c>
      <c r="AL77" s="5">
        <v>2.4940761586666398E-7</v>
      </c>
      <c r="AM77" s="28">
        <v>0</v>
      </c>
      <c r="AN77" s="28">
        <v>0</v>
      </c>
      <c r="AO77" s="5">
        <v>2.4270756019995901E-5</v>
      </c>
      <c r="AP77" s="5">
        <v>2.4270756019995901E-5</v>
      </c>
      <c r="AQ77" s="28">
        <v>0</v>
      </c>
      <c r="AR77" s="28">
        <v>0</v>
      </c>
      <c r="AS77" s="5">
        <v>2.9023748739231699E-6</v>
      </c>
      <c r="AT77" s="5">
        <v>1.4715041033526699E-11</v>
      </c>
      <c r="AU77" s="5">
        <v>2.8417386530861899E-11</v>
      </c>
      <c r="AV77" s="5">
        <v>2.2730622750596601E-4</v>
      </c>
      <c r="AW77" s="5">
        <v>2.73757250174991E-6</v>
      </c>
      <c r="AX77" s="5">
        <v>4.2800589008857E-7</v>
      </c>
      <c r="AY77" s="5">
        <v>0</v>
      </c>
      <c r="AZ77" s="28">
        <v>3.6006493211417702E-4</v>
      </c>
      <c r="BA77" s="5">
        <v>1.16339800591941E-6</v>
      </c>
      <c r="BB77" s="5">
        <v>1.82090753264218E-8</v>
      </c>
      <c r="BC77" s="5">
        <v>1.33544977044373E-7</v>
      </c>
      <c r="BD77" s="5">
        <v>1.2900345574496901E-9</v>
      </c>
      <c r="BE77" s="5">
        <v>2.6186499997244201E-9</v>
      </c>
      <c r="BF77" s="28">
        <v>0</v>
      </c>
      <c r="BG77" s="28">
        <v>0</v>
      </c>
      <c r="BH77" s="5">
        <v>1.7776321599232702E-5</v>
      </c>
      <c r="BI77" s="5">
        <v>2.3364142925643599E-5</v>
      </c>
      <c r="BJ77" s="5">
        <v>4.25315674311193E-7</v>
      </c>
      <c r="BK77" s="5">
        <v>4.0861566273692698E-7</v>
      </c>
      <c r="BL77" s="28">
        <v>1.0504141933563699E-3</v>
      </c>
      <c r="BM77" s="28">
        <v>2.5571950594421199E-2</v>
      </c>
      <c r="BN77" s="28">
        <v>2.6139607687516802E-3</v>
      </c>
      <c r="BO77" s="28">
        <v>2.8413217590678799E-2</v>
      </c>
      <c r="BP77" s="28">
        <v>0</v>
      </c>
      <c r="BQ77" s="5">
        <v>1.5471393927368699E-5</v>
      </c>
      <c r="BR77" s="28">
        <v>0</v>
      </c>
      <c r="BS77" s="5">
        <v>1.8136068166911899E-6</v>
      </c>
      <c r="BT77" s="5">
        <v>1.05025016948031E-8</v>
      </c>
      <c r="BU77" s="5">
        <v>3.5081973357143201E-8</v>
      </c>
      <c r="BV77" s="5">
        <v>2.91765406174043E-8</v>
      </c>
      <c r="BW77" s="5">
        <v>6.3234378875312101E-7</v>
      </c>
      <c r="BX77" s="28">
        <v>0</v>
      </c>
      <c r="BY77" s="5">
        <v>1.29536523421352E-4</v>
      </c>
      <c r="BZ77" s="5">
        <v>2.3217315101109401E-5</v>
      </c>
      <c r="CA77" s="28">
        <v>0</v>
      </c>
      <c r="CB77" s="5">
        <v>8.6096000264554597E-5</v>
      </c>
      <c r="CC77" s="5">
        <v>9.4710560690487599E-7</v>
      </c>
      <c r="CD77" s="28">
        <v>0</v>
      </c>
      <c r="CE77" s="5">
        <v>7.6114574204820402E-12</v>
      </c>
      <c r="CF77" s="28">
        <v>0</v>
      </c>
      <c r="CG77" s="28">
        <v>1.3195265684507499E-3</v>
      </c>
      <c r="CH77" s="28">
        <v>1.21396485832547E-3</v>
      </c>
      <c r="CI77" s="5">
        <v>1.05561710125277E-4</v>
      </c>
      <c r="CJ77" s="5">
        <v>4.0464734315492399E-6</v>
      </c>
      <c r="CK77" s="28">
        <v>0</v>
      </c>
      <c r="CL77" s="5">
        <v>3.03002143994885E-4</v>
      </c>
      <c r="CM77" s="28">
        <v>0</v>
      </c>
      <c r="CN77" s="5">
        <v>1.2914455155232899E-4</v>
      </c>
      <c r="CO77" s="28">
        <v>0</v>
      </c>
      <c r="CP77" s="28">
        <v>0</v>
      </c>
      <c r="CQ77" s="28">
        <v>5.1658371776429205E-4</v>
      </c>
      <c r="CR77" s="5">
        <v>2.91703362820152E-7</v>
      </c>
      <c r="CS77" s="5">
        <v>4.1325639202588198E-6</v>
      </c>
      <c r="CT77" s="5">
        <v>1.4662279468906499E-4</v>
      </c>
      <c r="CU77" s="5">
        <v>1.7219200052910899E-7</v>
      </c>
      <c r="CV77" s="28">
        <v>3.5572369472599299E-3</v>
      </c>
      <c r="CW77" s="5">
        <v>2.9050950677094503E-4</v>
      </c>
      <c r="CX77" s="28">
        <v>0</v>
      </c>
      <c r="CY77" s="28">
        <v>0</v>
      </c>
      <c r="CZ77" s="5">
        <v>1.6420985620352998E-5</v>
      </c>
      <c r="DA77" s="5">
        <v>1.1557100851535199E-6</v>
      </c>
      <c r="DB77" s="28">
        <v>0</v>
      </c>
      <c r="DC77" s="28">
        <v>1.0401847473227601E-3</v>
      </c>
      <c r="DD77" s="5">
        <v>1.09888209130441E-6</v>
      </c>
      <c r="DE77" s="5">
        <v>2.5234498972094999E-5</v>
      </c>
      <c r="DG77" s="26">
        <f t="shared" si="107"/>
        <v>1.0098342588275193</v>
      </c>
      <c r="DH77" s="25">
        <f t="shared" si="108"/>
        <v>8.0000171321862462E-3</v>
      </c>
      <c r="DI77" s="25">
        <f t="shared" si="109"/>
        <v>1.9246144371816366E-2</v>
      </c>
      <c r="DJ77" s="40">
        <f t="shared" si="110"/>
        <v>-9.0536911411060517E-7</v>
      </c>
      <c r="DK77" s="40"/>
      <c r="DL77" s="40">
        <f t="shared" si="111"/>
        <v>1.3993355070007614E-5</v>
      </c>
      <c r="DM77" s="40">
        <f t="shared" si="112"/>
        <v>4.9779092017481631E-6</v>
      </c>
      <c r="DN77" s="40">
        <f t="shared" si="113"/>
        <v>4.0020474068394293E-6</v>
      </c>
      <c r="DO77" s="40">
        <f t="shared" si="114"/>
        <v>-9.2916028499667202E-6</v>
      </c>
      <c r="DP77" s="40">
        <f t="shared" si="115"/>
        <v>4.5639435099326441E-6</v>
      </c>
      <c r="DQ77" s="72">
        <f t="shared" si="116"/>
        <v>1.1613631324441616E-3</v>
      </c>
      <c r="DR77" s="72">
        <f t="shared" si="117"/>
        <v>-3.2028637570324232E-5</v>
      </c>
      <c r="DS77" s="72">
        <f t="shared" si="118"/>
        <v>1.098504764281775E-3</v>
      </c>
      <c r="DT77" s="72">
        <f t="shared" si="119"/>
        <v>1.0255010087828953E-4</v>
      </c>
      <c r="DU77" s="72">
        <f t="shared" si="120"/>
        <v>-3.0860657142868027E-5</v>
      </c>
      <c r="DV77" s="72">
        <f t="shared" si="121"/>
        <v>-6.0073978149218556E-5</v>
      </c>
      <c r="DW77" s="72">
        <f t="shared" si="122"/>
        <v>-1.7727888867449444E-5</v>
      </c>
      <c r="DX77" s="72">
        <f t="shared" si="123"/>
        <v>3.2014118085046362E-5</v>
      </c>
      <c r="DY77" s="72">
        <f t="shared" si="124"/>
        <v>-7.7477110332420748E-5</v>
      </c>
      <c r="DZ77" s="72">
        <f t="shared" si="125"/>
        <v>8.0553297544200546E-4</v>
      </c>
      <c r="EA77" s="72">
        <f t="shared" si="126"/>
        <v>8.9393029871926563E-5</v>
      </c>
      <c r="EB77" s="72">
        <f t="shared" si="127"/>
        <v>3.0330222615803427E-6</v>
      </c>
      <c r="EC77" s="72">
        <f t="shared" si="128"/>
        <v>5.5652880250245749E-5</v>
      </c>
      <c r="ED77" s="72">
        <f t="shared" si="129"/>
        <v>-7.2215151773516497E-5</v>
      </c>
      <c r="EE77" s="72">
        <f t="shared" si="130"/>
        <v>-2.5950010208313537E-4</v>
      </c>
      <c r="EF77" s="72">
        <f t="shared" si="131"/>
        <v>-7.4965326066828687E-5</v>
      </c>
      <c r="EG77" s="72">
        <f t="shared" si="132"/>
        <v>-4.3806324589331894E-5</v>
      </c>
      <c r="EH77" s="40">
        <f t="shared" si="133"/>
        <v>-6.6512486630294711E-5</v>
      </c>
      <c r="EI77" s="69">
        <f t="shared" si="134"/>
        <v>-2.2603412530011112E-4</v>
      </c>
      <c r="EJ77" s="40">
        <f t="shared" si="135"/>
        <v>1.6243247500498427E-4</v>
      </c>
      <c r="EK77" s="40">
        <f t="shared" si="136"/>
        <v>2.5227361396037815E-6</v>
      </c>
      <c r="EL77" s="40">
        <f t="shared" si="137"/>
        <v>3.7030582824839588E-5</v>
      </c>
      <c r="EM77" s="69">
        <f t="shared" si="138"/>
        <v>2.6591921085958927E-4</v>
      </c>
      <c r="EN77" s="40">
        <f t="shared" si="139"/>
        <v>1.0776449838367299E-6</v>
      </c>
      <c r="EO77" s="40">
        <f t="shared" si="140"/>
        <v>1.1713528450300246E-6</v>
      </c>
    </row>
    <row r="78" spans="1:145" x14ac:dyDescent="0.25">
      <c r="A78" s="15">
        <v>206</v>
      </c>
      <c r="B78" s="15">
        <v>101.92120983</v>
      </c>
      <c r="C78" s="15"/>
      <c r="D78" s="15">
        <v>824.68081770000003</v>
      </c>
      <c r="E78" s="15">
        <v>83.630786929999999</v>
      </c>
      <c r="F78" s="15">
        <v>76.940324020000006</v>
      </c>
      <c r="G78" s="15">
        <v>252.74718086999999</v>
      </c>
      <c r="H78" s="15">
        <v>46.647623090000003</v>
      </c>
      <c r="J78" s="28" t="s">
        <v>565</v>
      </c>
      <c r="K78" s="28">
        <v>0</v>
      </c>
      <c r="L78" s="28">
        <v>0.39460813784387899</v>
      </c>
      <c r="M78" s="28">
        <v>4.7068446143278299E-2</v>
      </c>
      <c r="N78" s="28">
        <v>0.24948362322644199</v>
      </c>
      <c r="O78" s="28">
        <v>0.24948362322644199</v>
      </c>
      <c r="P78" s="28">
        <v>0.56432222755005901</v>
      </c>
      <c r="Q78" s="28">
        <v>0</v>
      </c>
      <c r="R78" s="28">
        <v>3.3876772653868801E-4</v>
      </c>
      <c r="S78" s="28">
        <v>1.65398634236677E-3</v>
      </c>
      <c r="T78" s="28">
        <v>0.120734942007374</v>
      </c>
      <c r="U78" s="28">
        <v>3.2161117944807301E-4</v>
      </c>
      <c r="V78" s="28">
        <v>2.5804576334573399E-2</v>
      </c>
      <c r="W78" s="28">
        <v>1.12578991054746E-2</v>
      </c>
      <c r="X78" s="28">
        <v>6.9000016534664903E-3</v>
      </c>
      <c r="Y78" s="28">
        <v>1.08869444976052</v>
      </c>
      <c r="Z78" s="5">
        <v>1.11409668369737E-7</v>
      </c>
      <c r="AA78" s="5">
        <v>4.4564151744131497E-7</v>
      </c>
      <c r="AB78" s="28">
        <v>101.92116359948599</v>
      </c>
      <c r="AC78" s="28">
        <v>6.6904623643468399</v>
      </c>
      <c r="AD78" s="28">
        <v>5.4567604182167901</v>
      </c>
      <c r="AE78" s="28">
        <v>29.450132993821502</v>
      </c>
      <c r="AF78" s="28">
        <v>0</v>
      </c>
      <c r="AG78" s="28">
        <v>32.7405627297629</v>
      </c>
      <c r="AH78" s="28">
        <v>9.2928505211175096</v>
      </c>
      <c r="AI78" s="28">
        <v>3.4772144745779499</v>
      </c>
      <c r="AJ78" s="28">
        <v>2.63358381167016E-2</v>
      </c>
      <c r="AK78" s="28">
        <v>0.60683067456803097</v>
      </c>
      <c r="AL78" s="28">
        <v>1.1185734966517299E-2</v>
      </c>
      <c r="AM78" s="28">
        <v>0</v>
      </c>
      <c r="AN78" s="28">
        <v>0</v>
      </c>
      <c r="AO78" s="28">
        <v>1.0885001815219599</v>
      </c>
      <c r="AP78" s="28">
        <v>1.0885001815219599</v>
      </c>
      <c r="AQ78" s="28">
        <v>0</v>
      </c>
      <c r="AR78" s="28">
        <v>0</v>
      </c>
      <c r="AS78" s="28">
        <v>0.130146815266456</v>
      </c>
      <c r="AT78" s="5">
        <v>9.3266583421242604E-7</v>
      </c>
      <c r="AU78" s="5">
        <v>1.80102881856512E-6</v>
      </c>
      <c r="AV78" s="28">
        <v>6.5974456147312797</v>
      </c>
      <c r="AW78" s="28">
        <v>0.12275572970673</v>
      </c>
      <c r="AX78" s="28">
        <v>1.91944520715179E-2</v>
      </c>
      <c r="AY78" s="28">
        <v>0</v>
      </c>
      <c r="AZ78" s="28">
        <v>16.147425354833899</v>
      </c>
      <c r="BA78" s="28">
        <v>5.2173201633624898E-2</v>
      </c>
      <c r="BB78" s="28">
        <v>1.1541055021853301E-3</v>
      </c>
      <c r="BC78" s="28">
        <v>8.4634353522159197E-3</v>
      </c>
      <c r="BD78" s="5">
        <v>8.1757105772251401E-5</v>
      </c>
      <c r="BE78" s="28">
        <v>1.65991280720029E-4</v>
      </c>
      <c r="BF78" s="28">
        <v>0</v>
      </c>
      <c r="BG78" s="28">
        <v>0</v>
      </c>
      <c r="BH78" s="28">
        <v>0.79721002674564601</v>
      </c>
      <c r="BI78" s="28">
        <v>1.48087184863065</v>
      </c>
      <c r="BJ78" s="28">
        <v>2.6957574254424299E-2</v>
      </c>
      <c r="BK78" s="28">
        <v>2.59004139177786E-2</v>
      </c>
      <c r="BL78" s="28">
        <v>47.106759371021298</v>
      </c>
      <c r="BM78" s="28">
        <v>742.21247066474803</v>
      </c>
      <c r="BN78" s="28">
        <v>75.870623301752104</v>
      </c>
      <c r="BO78" s="28">
        <v>824.68053958123198</v>
      </c>
      <c r="BP78" s="28">
        <v>0</v>
      </c>
      <c r="BQ78" s="28">
        <v>0.69387484278289402</v>
      </c>
      <c r="BR78" s="28">
        <v>0</v>
      </c>
      <c r="BS78" s="28">
        <v>8.67214549402823E-2</v>
      </c>
      <c r="BT78" s="28">
        <v>6.6572353378858702E-4</v>
      </c>
      <c r="BU78" s="28">
        <v>2.22346775134068E-3</v>
      </c>
      <c r="BV78" s="28">
        <v>1.8491027827840999E-3</v>
      </c>
      <c r="BW78" s="28">
        <v>3.6089550422460703E-2</v>
      </c>
      <c r="BX78" s="28">
        <v>0</v>
      </c>
      <c r="BY78" s="28">
        <v>5.8091260516873602</v>
      </c>
      <c r="BZ78" s="28">
        <v>1.47150603239692</v>
      </c>
      <c r="CA78" s="28">
        <v>0</v>
      </c>
      <c r="CB78" s="28">
        <v>5.4567587647502904</v>
      </c>
      <c r="CC78" s="28">
        <v>6.0024283911219903E-2</v>
      </c>
      <c r="CD78" s="28">
        <v>0</v>
      </c>
      <c r="CE78" s="5">
        <v>4.8241549408334499E-7</v>
      </c>
      <c r="CF78" s="28">
        <v>0</v>
      </c>
      <c r="CG78" s="28">
        <v>83.630760981938593</v>
      </c>
      <c r="CH78" s="28">
        <v>76.940298617591694</v>
      </c>
      <c r="CI78" s="28">
        <v>6.6904623643468399</v>
      </c>
      <c r="CJ78" s="28">
        <v>0.256467600324079</v>
      </c>
      <c r="CK78" s="28">
        <v>0</v>
      </c>
      <c r="CL78" s="28">
        <v>19.2041543896779</v>
      </c>
      <c r="CM78" s="28">
        <v>0</v>
      </c>
      <c r="CN78" s="28">
        <v>8.1851397454763895</v>
      </c>
      <c r="CO78" s="28">
        <v>0</v>
      </c>
      <c r="CP78" s="28">
        <v>0</v>
      </c>
      <c r="CQ78" s="28">
        <v>32.740552808963898</v>
      </c>
      <c r="CR78" s="28">
        <v>1.30825400155425E-2</v>
      </c>
      <c r="CS78" s="28">
        <v>0.26192434839641299</v>
      </c>
      <c r="CT78" s="28">
        <v>9.2928571349834801</v>
      </c>
      <c r="CU78" s="28">
        <v>1.09135087110126E-2</v>
      </c>
      <c r="CV78" s="28">
        <v>252.747149037958</v>
      </c>
      <c r="CW78" s="28">
        <v>13.0278533993749</v>
      </c>
      <c r="CX78" s="28">
        <v>0</v>
      </c>
      <c r="CY78" s="28">
        <v>0</v>
      </c>
      <c r="CZ78" s="28">
        <v>0.73644407300738002</v>
      </c>
      <c r="DA78" s="28">
        <v>5.1830677320458297E-2</v>
      </c>
      <c r="DB78" s="28">
        <v>0</v>
      </c>
      <c r="DC78" s="28">
        <v>46.647612890424703</v>
      </c>
      <c r="DD78" s="28">
        <v>4.92834457701571E-2</v>
      </c>
      <c r="DE78" s="28">
        <v>1.13145832802294</v>
      </c>
      <c r="DG78" s="26">
        <f t="shared" si="107"/>
        <v>1.009842871953065</v>
      </c>
      <c r="DH78" s="25">
        <f t="shared" si="108"/>
        <v>8.0000015740415362E-3</v>
      </c>
      <c r="DI78" s="25">
        <f t="shared" si="109"/>
        <v>1.924702496920206E-2</v>
      </c>
      <c r="DJ78" s="40">
        <f t="shared" si="110"/>
        <v>-4.5359071069689494E-7</v>
      </c>
      <c r="DK78" s="40"/>
      <c r="DL78" s="40">
        <f t="shared" si="111"/>
        <v>-3.372441338296598E-7</v>
      </c>
      <c r="DM78" s="40">
        <f t="shared" si="112"/>
        <v>-3.1026924842797611E-7</v>
      </c>
      <c r="DN78" s="40">
        <f t="shared" si="113"/>
        <v>-3.3015728274479795E-7</v>
      </c>
      <c r="DO78" s="40">
        <f t="shared" si="114"/>
        <v>-1.2594420198194732E-7</v>
      </c>
      <c r="DP78" s="40">
        <f t="shared" si="115"/>
        <v>-2.1865155444745163E-7</v>
      </c>
      <c r="DQ78" s="72">
        <f t="shared" si="116"/>
        <v>1.1945813113678223E-3</v>
      </c>
      <c r="DR78" s="72">
        <f t="shared" si="117"/>
        <v>-4.5700752310298163E-7</v>
      </c>
      <c r="DS78" s="72">
        <f t="shared" si="118"/>
        <v>9.6635170063333353E-4</v>
      </c>
      <c r="DT78" s="72">
        <f t="shared" si="119"/>
        <v>1.5074026843382525E-4</v>
      </c>
      <c r="DU78" s="72">
        <f t="shared" si="120"/>
        <v>2.273640498371149E-6</v>
      </c>
      <c r="DV78" s="72">
        <f t="shared" si="121"/>
        <v>1.235531140460835E-7</v>
      </c>
      <c r="DW78" s="72">
        <f t="shared" si="122"/>
        <v>-5.3501808841397945E-7</v>
      </c>
      <c r="DX78" s="72">
        <f t="shared" si="123"/>
        <v>6.146366473130111E-6</v>
      </c>
      <c r="DY78" s="72">
        <f t="shared" si="124"/>
        <v>5.1158196031655927E-6</v>
      </c>
      <c r="DZ78" s="72">
        <f t="shared" si="125"/>
        <v>8.6604497437338997E-4</v>
      </c>
      <c r="EA78" s="72">
        <f t="shared" si="126"/>
        <v>-1.897689480957461E-7</v>
      </c>
      <c r="EB78" s="72">
        <f t="shared" si="127"/>
        <v>1.7613375404282762E-6</v>
      </c>
      <c r="EC78" s="72">
        <f t="shared" si="128"/>
        <v>3.6674692995386546E-7</v>
      </c>
      <c r="ED78" s="72">
        <f t="shared" si="129"/>
        <v>2.5224996231719684E-6</v>
      </c>
      <c r="EE78" s="72">
        <f t="shared" si="130"/>
        <v>-2.3208195728073591E-4</v>
      </c>
      <c r="EF78" s="72">
        <f t="shared" si="131"/>
        <v>5.7170499331424033E-8</v>
      </c>
      <c r="EG78" s="72">
        <f t="shared" si="132"/>
        <v>2.9213696282106277E-8</v>
      </c>
      <c r="EH78" s="40">
        <f t="shared" si="133"/>
        <v>4.9256421768864272E-6</v>
      </c>
      <c r="EI78" s="69">
        <f t="shared" si="134"/>
        <v>-7.5735536138728092E-5</v>
      </c>
      <c r="EJ78" s="40">
        <f t="shared" si="135"/>
        <v>2.8541121178377423E-4</v>
      </c>
      <c r="EK78" s="40">
        <f t="shared" si="136"/>
        <v>3.7675862830036465E-7</v>
      </c>
      <c r="EL78" s="40">
        <f t="shared" si="137"/>
        <v>-1.0168045389647175E-5</v>
      </c>
      <c r="EM78" s="69">
        <f t="shared" si="138"/>
        <v>3.8729460700885762E-6</v>
      </c>
      <c r="EN78" s="40">
        <f t="shared" si="139"/>
        <v>9.6200570889947743E-8</v>
      </c>
      <c r="EO78" s="40">
        <f t="shared" si="140"/>
        <v>1.0456584086662282E-7</v>
      </c>
    </row>
    <row r="79" spans="1:145" x14ac:dyDescent="0.25">
      <c r="A79" s="15">
        <v>207</v>
      </c>
      <c r="B79" s="15">
        <v>5.2286800000000003E-3</v>
      </c>
      <c r="C79" s="15"/>
      <c r="D79" s="15">
        <v>6.1249449999999997E-2</v>
      </c>
      <c r="E79" s="15">
        <v>2.77904E-3</v>
      </c>
      <c r="F79" s="15">
        <v>2.5567300000000001E-3</v>
      </c>
      <c r="G79" s="15">
        <v>7.3365000000000001E-3</v>
      </c>
      <c r="H79" s="15">
        <v>2.3369699999999998E-3</v>
      </c>
      <c r="J79" s="17" t="s">
        <v>567</v>
      </c>
      <c r="K79" s="17">
        <v>0</v>
      </c>
      <c r="L79" s="5">
        <v>1.9764600252429198E-5</v>
      </c>
      <c r="M79" s="5">
        <v>2.3581335685664898E-6</v>
      </c>
      <c r="N79" s="5">
        <v>1.2500714648059601E-5</v>
      </c>
      <c r="O79" s="5">
        <v>1.2500714648059601E-5</v>
      </c>
      <c r="P79" s="5">
        <v>2.8272888109922398E-5</v>
      </c>
      <c r="Q79" s="17">
        <v>0</v>
      </c>
      <c r="R79" s="5">
        <v>1.1257902191945401E-8</v>
      </c>
      <c r="S79" s="5">
        <v>5.4952407722790798E-8</v>
      </c>
      <c r="T79" s="5">
        <v>6.0487705925472702E-6</v>
      </c>
      <c r="U79" s="5">
        <v>1.0688284709293E-8</v>
      </c>
      <c r="V79" s="5">
        <v>1.29277716540727E-6</v>
      </c>
      <c r="W79" s="5">
        <v>3.7406923615359603E-7</v>
      </c>
      <c r="X79" s="5">
        <v>2.29236594520412E-7</v>
      </c>
      <c r="Y79" s="5">
        <v>5.4542287185083501E-5</v>
      </c>
      <c r="Z79" s="5">
        <v>3.70200124561142E-12</v>
      </c>
      <c r="AA79" s="5">
        <v>1.4808445906843601E-11</v>
      </c>
      <c r="AB79" s="17">
        <v>5.2286975644438502E-3</v>
      </c>
      <c r="AC79" s="17">
        <v>2.2232400227076E-4</v>
      </c>
      <c r="AD79" s="17">
        <v>1.81327954055677E-4</v>
      </c>
      <c r="AE79" s="17">
        <v>9.7863170136190496E-4</v>
      </c>
      <c r="AF79" s="17">
        <v>0</v>
      </c>
      <c r="AG79" s="17">
        <v>1.0879699289560499E-3</v>
      </c>
      <c r="AH79" s="17">
        <v>3.0880360676157498E-4</v>
      </c>
      <c r="AI79" s="17">
        <v>1.74202362472924E-4</v>
      </c>
      <c r="AJ79" s="5">
        <v>1.3196173845467E-6</v>
      </c>
      <c r="AK79" s="5">
        <v>3.0402833049488201E-5</v>
      </c>
      <c r="AL79" s="5">
        <v>5.6041816388057502E-7</v>
      </c>
      <c r="AM79" s="17">
        <v>0</v>
      </c>
      <c r="AN79" s="17">
        <v>0</v>
      </c>
      <c r="AO79" s="5">
        <v>5.4532248218389797E-5</v>
      </c>
      <c r="AP79" s="5">
        <v>5.4532248218389797E-5</v>
      </c>
      <c r="AQ79" s="17">
        <v>0</v>
      </c>
      <c r="AR79" s="17">
        <v>0</v>
      </c>
      <c r="AS79" s="5">
        <v>6.5192769391028204E-6</v>
      </c>
      <c r="AT79" s="5">
        <v>3.0991136758213503E-11</v>
      </c>
      <c r="AU79" s="5">
        <v>5.9852959539674902E-11</v>
      </c>
      <c r="AV79" s="17">
        <v>4.8999531517827097E-4</v>
      </c>
      <c r="AW79" s="5">
        <v>6.1504306177901903E-6</v>
      </c>
      <c r="AX79" s="5">
        <v>9.6162791382132609E-7</v>
      </c>
      <c r="AY79" s="17">
        <v>0</v>
      </c>
      <c r="AZ79" s="17">
        <v>8.0895217436355304E-4</v>
      </c>
      <c r="BA79" s="5">
        <v>2.6139206446314698E-6</v>
      </c>
      <c r="BB79" s="5">
        <v>3.8340581028125399E-8</v>
      </c>
      <c r="BC79" s="5">
        <v>2.8125465037450999E-7</v>
      </c>
      <c r="BD79" s="5">
        <v>2.7167556782795101E-9</v>
      </c>
      <c r="BE79" s="5">
        <v>5.5162949122835999E-9</v>
      </c>
      <c r="BF79" s="17">
        <v>0</v>
      </c>
      <c r="BG79" s="17">
        <v>0</v>
      </c>
      <c r="BH79" s="5">
        <v>3.99451550290183E-5</v>
      </c>
      <c r="BI79" s="5">
        <v>4.9209367438835498E-5</v>
      </c>
      <c r="BJ79" s="5">
        <v>8.9573791453782797E-7</v>
      </c>
      <c r="BK79" s="5">
        <v>8.6068442489679604E-7</v>
      </c>
      <c r="BL79" s="17">
        <v>2.35994863230763E-3</v>
      </c>
      <c r="BM79" s="17">
        <v>5.5124346191790997E-2</v>
      </c>
      <c r="BN79" s="17">
        <v>5.6349917602253096E-3</v>
      </c>
      <c r="BO79" s="17">
        <v>6.1249333267194603E-2</v>
      </c>
      <c r="BP79" s="17">
        <v>0</v>
      </c>
      <c r="BQ79" s="5">
        <v>3.4761184322933003E-5</v>
      </c>
      <c r="BR79" s="17">
        <v>0</v>
      </c>
      <c r="BS79" s="5">
        <v>4.0340437727696097E-6</v>
      </c>
      <c r="BT79" s="5">
        <v>2.2122279358675401E-8</v>
      </c>
      <c r="BU79" s="5">
        <v>7.38900224320287E-8</v>
      </c>
      <c r="BV79" s="5">
        <v>6.1434349112915198E-8</v>
      </c>
      <c r="BW79" s="5">
        <v>1.3615657225372899E-6</v>
      </c>
      <c r="BX79" s="17">
        <v>0</v>
      </c>
      <c r="BY79" s="17">
        <v>2.9102889928735501E-4</v>
      </c>
      <c r="BZ79" s="5">
        <v>4.8897523658349697E-5</v>
      </c>
      <c r="CA79" s="17">
        <v>0</v>
      </c>
      <c r="CB79" s="17">
        <v>1.81327954055677E-4</v>
      </c>
      <c r="CC79" s="5">
        <v>1.9946317454543402E-6</v>
      </c>
      <c r="CD79" s="17">
        <v>0</v>
      </c>
      <c r="CE79" s="5">
        <v>1.6030908800299801E-11</v>
      </c>
      <c r="CF79" s="17">
        <v>0</v>
      </c>
      <c r="CG79" s="17">
        <v>2.7790592437044199E-3</v>
      </c>
      <c r="CH79" s="17">
        <v>2.55673524143366E-3</v>
      </c>
      <c r="CI79" s="17">
        <v>2.2232400227076E-4</v>
      </c>
      <c r="CJ79" s="5">
        <v>8.52240722675088E-6</v>
      </c>
      <c r="CK79" s="17">
        <v>0</v>
      </c>
      <c r="CL79" s="17">
        <v>6.3815869971394997E-4</v>
      </c>
      <c r="CM79" s="17">
        <v>0</v>
      </c>
      <c r="CN79" s="17">
        <v>2.7199413570550598E-4</v>
      </c>
      <c r="CO79" s="17">
        <v>0</v>
      </c>
      <c r="CP79" s="17">
        <v>0</v>
      </c>
      <c r="CQ79" s="17">
        <v>1.0879699289560499E-3</v>
      </c>
      <c r="CR79" s="5">
        <v>6.5537499848432195E-7</v>
      </c>
      <c r="CS79" s="5">
        <v>8.7037373854285502E-6</v>
      </c>
      <c r="CT79" s="17">
        <v>3.0880360676157498E-4</v>
      </c>
      <c r="CU79" s="5">
        <v>3.62616224915535E-7</v>
      </c>
      <c r="CV79" s="17">
        <v>7.3364881474010197E-3</v>
      </c>
      <c r="CW79" s="17">
        <v>6.52684455033978E-4</v>
      </c>
      <c r="CX79" s="17">
        <v>0</v>
      </c>
      <c r="CY79" s="17">
        <v>0</v>
      </c>
      <c r="CZ79" s="5">
        <v>3.6890341396738198E-5</v>
      </c>
      <c r="DA79" s="5">
        <v>2.5963104760329999E-6</v>
      </c>
      <c r="DB79" s="17">
        <v>0</v>
      </c>
      <c r="DC79" s="17">
        <v>2.3370205636116101E-3</v>
      </c>
      <c r="DD79" s="5">
        <v>2.4691494403015899E-6</v>
      </c>
      <c r="DE79" s="5">
        <v>5.66924856561781E-5</v>
      </c>
      <c r="DG79" s="26">
        <f t="shared" si="107"/>
        <v>1.0098108117031659</v>
      </c>
      <c r="DH79" s="25">
        <f t="shared" si="108"/>
        <v>8.0000105966984373E-3</v>
      </c>
      <c r="DI79" s="25">
        <f t="shared" si="109"/>
        <v>1.9246954726232002E-2</v>
      </c>
      <c r="DJ79" s="40">
        <f t="shared" si="110"/>
        <v>3.3592501070809515E-6</v>
      </c>
      <c r="DK79" s="40"/>
      <c r="DL79" s="40">
        <f t="shared" si="111"/>
        <v>-1.9058588345552254E-6</v>
      </c>
      <c r="DM79" s="40">
        <f t="shared" si="112"/>
        <v>6.9245870588043112E-6</v>
      </c>
      <c r="DN79" s="40">
        <f t="shared" si="113"/>
        <v>2.0500536466216581E-6</v>
      </c>
      <c r="DO79" s="40">
        <f t="shared" si="114"/>
        <v>-1.6155658666139952E-6</v>
      </c>
      <c r="DP79" s="40">
        <f t="shared" si="115"/>
        <v>2.1636397390728333E-5</v>
      </c>
      <c r="DQ79" s="72">
        <f t="shared" si="116"/>
        <v>1.3321954980607196E-3</v>
      </c>
      <c r="DR79" s="72">
        <f t="shared" si="117"/>
        <v>1.2045870735429691E-5</v>
      </c>
      <c r="DS79" s="72">
        <f t="shared" si="118"/>
        <v>8.2813254312825036E-4</v>
      </c>
      <c r="DT79" s="72">
        <f t="shared" si="119"/>
        <v>1.5310398711274647E-4</v>
      </c>
      <c r="DU79" s="72">
        <f t="shared" si="120"/>
        <v>1.058654318477061E-4</v>
      </c>
      <c r="DV79" s="72">
        <f t="shared" si="121"/>
        <v>-1.4083429097037142E-5</v>
      </c>
      <c r="DW79" s="72">
        <f t="shared" si="122"/>
        <v>-1.3869366633145389E-4</v>
      </c>
      <c r="DX79" s="72">
        <f t="shared" si="123"/>
        <v>-1.7070907458036538E-5</v>
      </c>
      <c r="DY79" s="72">
        <f t="shared" si="124"/>
        <v>3.8661754065230621E-5</v>
      </c>
      <c r="DZ79" s="72">
        <f t="shared" si="125"/>
        <v>8.4711913915826696E-4</v>
      </c>
      <c r="EA79" s="72">
        <f t="shared" si="126"/>
        <v>-1.5496761351916402E-4</v>
      </c>
      <c r="EB79" s="72">
        <f t="shared" si="127"/>
        <v>3.2487662156406653E-5</v>
      </c>
      <c r="EC79" s="72">
        <f t="shared" si="128"/>
        <v>1.0407721140529394E-5</v>
      </c>
      <c r="ED79" s="72">
        <f t="shared" si="129"/>
        <v>4.4106271217012039E-5</v>
      </c>
      <c r="EE79" s="72">
        <f t="shared" si="130"/>
        <v>-9.7980122747366125E-5</v>
      </c>
      <c r="EF79" s="72">
        <f t="shared" si="131"/>
        <v>-3.1182547134627922E-5</v>
      </c>
      <c r="EG79" s="72">
        <f t="shared" si="132"/>
        <v>-1.4587013877923031E-4</v>
      </c>
      <c r="EH79" s="40">
        <f t="shared" si="133"/>
        <v>3.532306518023194E-5</v>
      </c>
      <c r="EI79" s="69">
        <f t="shared" si="134"/>
        <v>-1.9062082963110743E-4</v>
      </c>
      <c r="EJ79" s="40">
        <f t="shared" si="135"/>
        <v>2.9479069775939466E-4</v>
      </c>
      <c r="EK79" s="40">
        <f t="shared" si="136"/>
        <v>5.3506486200482855E-5</v>
      </c>
      <c r="EL79" s="40">
        <f t="shared" si="137"/>
        <v>-1.9822586607083867E-4</v>
      </c>
      <c r="EM79" s="69">
        <f t="shared" si="138"/>
        <v>-3.0853825094841962E-5</v>
      </c>
      <c r="EN79" s="40">
        <f t="shared" si="139"/>
        <v>-7.3776709071450067E-7</v>
      </c>
      <c r="EO79" s="40">
        <f t="shared" si="140"/>
        <v>-8.0192051954560971E-7</v>
      </c>
    </row>
    <row r="80" spans="1:145" x14ac:dyDescent="0.25">
      <c r="A80" s="15">
        <v>208</v>
      </c>
      <c r="B80" s="15">
        <v>7.1719999999999998E-4</v>
      </c>
      <c r="C80" s="15"/>
      <c r="D80" s="15">
        <v>9.2806699999999995E-3</v>
      </c>
      <c r="E80" s="15">
        <v>3.7686000000000002E-4</v>
      </c>
      <c r="F80" s="15">
        <v>3.4671000000000002E-4</v>
      </c>
      <c r="G80" s="15">
        <v>9.8908999999999998E-4</v>
      </c>
      <c r="H80" s="15">
        <v>3.2235E-4</v>
      </c>
      <c r="J80" s="17" t="s">
        <v>569</v>
      </c>
      <c r="K80" s="17">
        <v>0</v>
      </c>
      <c r="L80" s="5">
        <v>2.7266595126682999E-6</v>
      </c>
      <c r="M80" s="5">
        <v>3.2524914752779201E-7</v>
      </c>
      <c r="N80" s="5">
        <v>1.72386811951255E-6</v>
      </c>
      <c r="O80" s="5">
        <v>1.72386811951255E-6</v>
      </c>
      <c r="P80" s="5">
        <v>3.8997916632219398E-6</v>
      </c>
      <c r="Q80" s="17">
        <v>0</v>
      </c>
      <c r="R80" s="5">
        <v>1.5267007280764099E-9</v>
      </c>
      <c r="S80" s="5">
        <v>7.4527246372018894E-9</v>
      </c>
      <c r="T80" s="5">
        <v>8.34342876039617E-7</v>
      </c>
      <c r="U80" s="5">
        <v>1.44933908298748E-9</v>
      </c>
      <c r="V80" s="5">
        <v>1.78336707948213E-7</v>
      </c>
      <c r="W80" s="5">
        <v>5.0728351989946899E-8</v>
      </c>
      <c r="X80" s="5">
        <v>3.10961931689787E-8</v>
      </c>
      <c r="Y80" s="5">
        <v>7.52246432646042E-6</v>
      </c>
      <c r="Z80" s="5">
        <v>5.0199242712346396E-13</v>
      </c>
      <c r="AA80" s="5">
        <v>2.0084106328918502E-12</v>
      </c>
      <c r="AB80" s="17">
        <v>7.1720321654348304E-4</v>
      </c>
      <c r="AC80" s="5">
        <v>3.0148205713277799E-5</v>
      </c>
      <c r="AD80" s="5">
        <v>2.4589251365487701E-5</v>
      </c>
      <c r="AE80" s="17">
        <v>1.32707220688172E-4</v>
      </c>
      <c r="AF80" s="17">
        <v>0</v>
      </c>
      <c r="AG80" s="17">
        <v>1.4753330357093601E-4</v>
      </c>
      <c r="AH80" s="5">
        <v>4.1875692389093699E-5</v>
      </c>
      <c r="AI80" s="5">
        <v>2.40272722763273E-5</v>
      </c>
      <c r="AJ80" s="5">
        <v>1.8200133269399199E-7</v>
      </c>
      <c r="AK80" s="5">
        <v>4.1931973081565502E-6</v>
      </c>
      <c r="AL80" s="5">
        <v>7.7296232301019006E-8</v>
      </c>
      <c r="AM80" s="17">
        <v>0</v>
      </c>
      <c r="AN80" s="17">
        <v>0</v>
      </c>
      <c r="AO80" s="5">
        <v>7.5231731124302098E-6</v>
      </c>
      <c r="AP80" s="5">
        <v>7.5231731124302098E-6</v>
      </c>
      <c r="AQ80" s="17">
        <v>0</v>
      </c>
      <c r="AR80" s="17">
        <v>0</v>
      </c>
      <c r="AS80" s="5">
        <v>8.9938094214520699E-7</v>
      </c>
      <c r="AT80" s="5">
        <v>4.2033498128826996E-12</v>
      </c>
      <c r="AU80" s="5">
        <v>8.1148310432822403E-12</v>
      </c>
      <c r="AV80" s="5">
        <v>7.4244172908502596E-5</v>
      </c>
      <c r="AW80" s="5">
        <v>8.4797268473354301E-7</v>
      </c>
      <c r="AX80" s="5">
        <v>1.32602084470091E-7</v>
      </c>
      <c r="AY80" s="17">
        <v>0</v>
      </c>
      <c r="AZ80" s="17">
        <v>1.11576259230476E-4</v>
      </c>
      <c r="BA80" s="5">
        <v>3.6057364264179801E-7</v>
      </c>
      <c r="BB80" s="5">
        <v>5.2007032744148101E-9</v>
      </c>
      <c r="BC80" s="5">
        <v>3.8139960427035197E-8</v>
      </c>
      <c r="BD80" s="5">
        <v>3.6839233452933999E-10</v>
      </c>
      <c r="BE80" s="5">
        <v>7.48028241207691E-10</v>
      </c>
      <c r="BF80" s="17">
        <v>0</v>
      </c>
      <c r="BG80" s="17">
        <v>0</v>
      </c>
      <c r="BH80" s="5">
        <v>5.5086534664925004E-6</v>
      </c>
      <c r="BI80" s="5">
        <v>6.6730600704376703E-6</v>
      </c>
      <c r="BJ80" s="5">
        <v>1.2147467164911199E-7</v>
      </c>
      <c r="BK80" s="5">
        <v>1.16734734370607E-7</v>
      </c>
      <c r="BL80" s="17">
        <v>3.25523459933751E-4</v>
      </c>
      <c r="BM80" s="17">
        <v>8.3528497494998206E-3</v>
      </c>
      <c r="BN80" s="17">
        <v>8.5384348286181896E-4</v>
      </c>
      <c r="BO80" s="17">
        <v>9.2809374052701399E-3</v>
      </c>
      <c r="BP80" s="17">
        <v>0</v>
      </c>
      <c r="BQ80" s="5">
        <v>4.7943308145527002E-6</v>
      </c>
      <c r="BR80" s="17">
        <v>0</v>
      </c>
      <c r="BS80" s="5">
        <v>5.55224127383058E-7</v>
      </c>
      <c r="BT80" s="5">
        <v>2.9989472929997701E-9</v>
      </c>
      <c r="BU80" s="5">
        <v>1.00191250957632E-8</v>
      </c>
      <c r="BV80" s="5">
        <v>8.3314869624166998E-9</v>
      </c>
      <c r="BW80" s="5">
        <v>1.8576233072636699E-7</v>
      </c>
      <c r="BX80" s="17">
        <v>0</v>
      </c>
      <c r="BY80" s="5">
        <v>4.0142849584153099E-5</v>
      </c>
      <c r="BZ80" s="5">
        <v>6.6308415593291297E-6</v>
      </c>
      <c r="CA80" s="17">
        <v>0</v>
      </c>
      <c r="CB80" s="5">
        <v>2.4589251365487701E-5</v>
      </c>
      <c r="CC80" s="5">
        <v>2.7050711817324998E-7</v>
      </c>
      <c r="CD80" s="17">
        <v>0</v>
      </c>
      <c r="CE80" s="5">
        <v>2.1737572821420102E-12</v>
      </c>
      <c r="CF80" s="17">
        <v>0</v>
      </c>
      <c r="CG80" s="17">
        <v>3.7685423590557598E-4</v>
      </c>
      <c r="CH80" s="17">
        <v>3.46706030192298E-4</v>
      </c>
      <c r="CI80" s="5">
        <v>3.0148205713277799E-5</v>
      </c>
      <c r="CJ80" s="5">
        <v>1.1556628471590601E-6</v>
      </c>
      <c r="CK80" s="17">
        <v>0</v>
      </c>
      <c r="CL80" s="5">
        <v>8.6538026973549998E-5</v>
      </c>
      <c r="CM80" s="17">
        <v>0</v>
      </c>
      <c r="CN80" s="5">
        <v>3.6883325892734103E-5</v>
      </c>
      <c r="CO80" s="17">
        <v>0</v>
      </c>
      <c r="CP80" s="17">
        <v>0</v>
      </c>
      <c r="CQ80" s="17">
        <v>1.4753330357093601E-4</v>
      </c>
      <c r="CR80" s="5">
        <v>9.0409960482150795E-8</v>
      </c>
      <c r="CS80" s="5">
        <v>1.1802443823475899E-6</v>
      </c>
      <c r="CT80" s="5">
        <v>4.1875692389093699E-5</v>
      </c>
      <c r="CU80" s="5">
        <v>4.91740934869954E-8</v>
      </c>
      <c r="CV80" s="17">
        <v>9.8908160959451392E-4</v>
      </c>
      <c r="CW80" s="5">
        <v>9.0020891020023397E-5</v>
      </c>
      <c r="CX80" s="17">
        <v>0</v>
      </c>
      <c r="CY80" s="17">
        <v>0</v>
      </c>
      <c r="CZ80" s="5">
        <v>5.0894086432205098E-6</v>
      </c>
      <c r="DA80" s="5">
        <v>3.5811879429223298E-7</v>
      </c>
      <c r="DB80" s="17">
        <v>0</v>
      </c>
      <c r="DC80" s="17">
        <v>3.2234880426814798E-4</v>
      </c>
      <c r="DD80" s="5">
        <v>3.4054812414226399E-7</v>
      </c>
      <c r="DE80" s="5">
        <v>7.8185636336579605E-6</v>
      </c>
      <c r="DG80" s="26">
        <f t="shared" si="107"/>
        <v>1.0098485107547108</v>
      </c>
      <c r="DH80" s="25">
        <f t="shared" si="108"/>
        <v>7.9996415950767397E-3</v>
      </c>
      <c r="DI80" s="25">
        <f t="shared" si="109"/>
        <v>1.9247026268151453E-2</v>
      </c>
      <c r="DJ80" s="40">
        <f t="shared" si="110"/>
        <v>4.4848626367287173E-6</v>
      </c>
      <c r="DK80" s="40"/>
      <c r="DL80" s="40">
        <f t="shared" si="111"/>
        <v>2.8813142816234065E-5</v>
      </c>
      <c r="DM80" s="40">
        <f t="shared" si="112"/>
        <v>-1.5295054991355018E-5</v>
      </c>
      <c r="DN80" s="40">
        <f t="shared" si="113"/>
        <v>-1.1449937129069784E-5</v>
      </c>
      <c r="DO80" s="40">
        <f t="shared" si="114"/>
        <v>-8.482954519871944E-6</v>
      </c>
      <c r="DP80" s="40">
        <f t="shared" si="115"/>
        <v>-3.7094209772614678E-6</v>
      </c>
      <c r="DQ80" s="72">
        <f t="shared" si="116"/>
        <v>1.1147190656955507E-3</v>
      </c>
      <c r="DR80" s="72">
        <f t="shared" si="117"/>
        <v>-2.4250520696134515E-5</v>
      </c>
      <c r="DS80" s="72">
        <f t="shared" si="118"/>
        <v>9.3711032067629217E-4</v>
      </c>
      <c r="DT80" s="72">
        <f t="shared" si="119"/>
        <v>1.851584169616991E-4</v>
      </c>
      <c r="DU80" s="72">
        <f t="shared" si="120"/>
        <v>7.4437248668542943E-5</v>
      </c>
      <c r="DV80" s="72">
        <f t="shared" si="121"/>
        <v>1.0921016398350496E-4</v>
      </c>
      <c r="DW80" s="72">
        <f t="shared" si="122"/>
        <v>2.3490245971783815E-5</v>
      </c>
      <c r="DX80" s="72">
        <f t="shared" si="123"/>
        <v>1.0015387804005466E-4</v>
      </c>
      <c r="DY80" s="72">
        <f t="shared" si="124"/>
        <v>-1.4208077827853917E-6</v>
      </c>
      <c r="DZ80" s="72">
        <f t="shared" si="125"/>
        <v>1.0410016198025992E-3</v>
      </c>
      <c r="EA80" s="72">
        <f t="shared" si="126"/>
        <v>3.0886906488903704E-5</v>
      </c>
      <c r="EB80" s="72">
        <f t="shared" si="127"/>
        <v>-2.580152355987017E-5</v>
      </c>
      <c r="EC80" s="72">
        <f t="shared" si="128"/>
        <v>5.5607395381388211E-5</v>
      </c>
      <c r="ED80" s="72">
        <f t="shared" si="129"/>
        <v>2.4327013589066764E-5</v>
      </c>
      <c r="EE80" s="72">
        <f t="shared" si="130"/>
        <v>-2.8718799232898342E-4</v>
      </c>
      <c r="EF80" s="72">
        <f t="shared" si="131"/>
        <v>9.3889564070364875E-5</v>
      </c>
      <c r="EG80" s="72">
        <f t="shared" si="132"/>
        <v>-1.2985056525521529E-4</v>
      </c>
      <c r="EH80" s="40">
        <f t="shared" si="133"/>
        <v>-3.9310276041281706E-5</v>
      </c>
      <c r="EI80" s="69">
        <f t="shared" si="134"/>
        <v>2.1245649501338762E-4</v>
      </c>
      <c r="EJ80" s="40">
        <f t="shared" si="135"/>
        <v>-1.9962661104325817E-5</v>
      </c>
      <c r="EK80" s="40">
        <f t="shared" si="136"/>
        <v>-1.9341469633272016E-5</v>
      </c>
      <c r="EL80" s="40">
        <f t="shared" si="137"/>
        <v>-1.1622053265658446E-4</v>
      </c>
      <c r="EM80" s="69">
        <f t="shared" si="138"/>
        <v>-1.2351455766189755E-6</v>
      </c>
      <c r="EN80" s="40">
        <f t="shared" si="139"/>
        <v>-1.4917667236396193E-6</v>
      </c>
      <c r="EO80" s="40">
        <f t="shared" si="140"/>
        <v>-1.6214849459414784E-6</v>
      </c>
    </row>
    <row r="81" spans="1:145" x14ac:dyDescent="0.25">
      <c r="A81" s="15">
        <v>212</v>
      </c>
      <c r="B81" s="15">
        <v>0.46992097999999999</v>
      </c>
      <c r="C81" s="15"/>
      <c r="D81" s="15">
        <v>4.4701090199999998</v>
      </c>
      <c r="E81" s="15">
        <v>0.29548286000000001</v>
      </c>
      <c r="F81" s="15">
        <v>0.27184424000000001</v>
      </c>
      <c r="G81" s="15">
        <v>0.81647238</v>
      </c>
      <c r="H81" s="15">
        <v>0.23344577</v>
      </c>
      <c r="J81" s="10" t="s">
        <v>577</v>
      </c>
      <c r="K81" s="17">
        <v>0</v>
      </c>
      <c r="L81" s="17">
        <v>1.97478267189162E-3</v>
      </c>
      <c r="M81" s="17">
        <v>2.3554836192132801E-4</v>
      </c>
      <c r="N81" s="17">
        <v>1.2485466913143401E-3</v>
      </c>
      <c r="O81" s="17">
        <v>1.2485466913143401E-3</v>
      </c>
      <c r="P81" s="17">
        <v>2.8241242298979799E-3</v>
      </c>
      <c r="Q81" s="17">
        <v>0</v>
      </c>
      <c r="R81" s="5">
        <v>1.19700898934616E-6</v>
      </c>
      <c r="S81" s="5">
        <v>5.8439270931507803E-6</v>
      </c>
      <c r="T81" s="17">
        <v>6.0422103671886E-4</v>
      </c>
      <c r="U81" s="5">
        <v>1.1364331441635301E-6</v>
      </c>
      <c r="V81" s="17">
        <v>1.2913998407821999E-4</v>
      </c>
      <c r="W81" s="5">
        <v>3.9776142683135198E-5</v>
      </c>
      <c r="X81" s="5">
        <v>2.43787430347723E-5</v>
      </c>
      <c r="Y81" s="17">
        <v>5.4483313469689196E-3</v>
      </c>
      <c r="Z81" s="5">
        <v>3.9367207350209697E-10</v>
      </c>
      <c r="AA81" s="5">
        <v>1.5746250213572699E-9</v>
      </c>
      <c r="AB81" s="17">
        <v>0.469918285245016</v>
      </c>
      <c r="AC81" s="17">
        <v>2.36387660730722E-2</v>
      </c>
      <c r="AD81" s="17">
        <v>1.9279672613634401E-2</v>
      </c>
      <c r="AE81" s="17">
        <v>0.10405261550841299</v>
      </c>
      <c r="AF81" s="17">
        <v>0</v>
      </c>
      <c r="AG81" s="17">
        <v>0.115678418404184</v>
      </c>
      <c r="AH81" s="17">
        <v>3.2833408841636401E-2</v>
      </c>
      <c r="AI81" s="17">
        <v>1.7401419522478801E-2</v>
      </c>
      <c r="AJ81" s="17">
        <v>1.3179786764992799E-4</v>
      </c>
      <c r="AK81" s="17">
        <v>3.0368871308388001E-3</v>
      </c>
      <c r="AL81" s="5">
        <v>5.5977826108235899E-5</v>
      </c>
      <c r="AM81" s="17">
        <v>0</v>
      </c>
      <c r="AN81" s="17">
        <v>0</v>
      </c>
      <c r="AO81" s="17">
        <v>5.44735323842435E-3</v>
      </c>
      <c r="AP81" s="17">
        <v>5.44735323842435E-3</v>
      </c>
      <c r="AQ81" s="17">
        <v>0</v>
      </c>
      <c r="AR81" s="17">
        <v>0</v>
      </c>
      <c r="AS81" s="17">
        <v>6.5131794250896996E-4</v>
      </c>
      <c r="AT81" s="5">
        <v>3.2953771663111701E-9</v>
      </c>
      <c r="AU81" s="5">
        <v>6.3627660538919802E-9</v>
      </c>
      <c r="AV81" s="17">
        <v>3.5761043006663398E-2</v>
      </c>
      <c r="AW81" s="17">
        <v>6.1432899579468296E-4</v>
      </c>
      <c r="AX81" s="5">
        <v>9.6055117888853994E-5</v>
      </c>
      <c r="AY81" s="17">
        <v>0</v>
      </c>
      <c r="AZ81" s="17">
        <v>8.08090467456693E-2</v>
      </c>
      <c r="BA81" s="17">
        <v>2.61102652490947E-4</v>
      </c>
      <c r="BB81" s="5">
        <v>4.07764237724389E-6</v>
      </c>
      <c r="BC81" s="5">
        <v>2.9902754124021001E-5</v>
      </c>
      <c r="BD81" s="5">
        <v>2.8885673815153402E-7</v>
      </c>
      <c r="BE81" s="5">
        <v>5.86513996593859E-7</v>
      </c>
      <c r="BF81" s="17">
        <v>0</v>
      </c>
      <c r="BG81" s="17">
        <v>0</v>
      </c>
      <c r="BH81" s="17">
        <v>3.9896793600919297E-3</v>
      </c>
      <c r="BI81" s="17">
        <v>5.2322112909715199E-3</v>
      </c>
      <c r="BJ81" s="5">
        <v>9.5245887002099795E-5</v>
      </c>
      <c r="BK81" s="5">
        <v>9.1510375502240396E-5</v>
      </c>
      <c r="BL81" s="17">
        <v>0.23574331586170399</v>
      </c>
      <c r="BM81" s="17">
        <v>4.0231005671390001</v>
      </c>
      <c r="BN81" s="17">
        <v>0.41125362985499098</v>
      </c>
      <c r="BO81" s="17">
        <v>4.4701152400006601</v>
      </c>
      <c r="BP81" s="17">
        <v>0</v>
      </c>
      <c r="BQ81" s="17">
        <v>3.47245395426511E-3</v>
      </c>
      <c r="BR81" s="17">
        <v>0</v>
      </c>
      <c r="BS81" s="17">
        <v>4.0694615574551999E-4</v>
      </c>
      <c r="BT81" s="5">
        <v>2.3521332649900501E-6</v>
      </c>
      <c r="BU81" s="5">
        <v>7.8565687042885404E-6</v>
      </c>
      <c r="BV81" s="5">
        <v>6.5333409613254102E-6</v>
      </c>
      <c r="BW81" s="17">
        <v>1.41668472031614E-4</v>
      </c>
      <c r="BX81" s="17">
        <v>0</v>
      </c>
      <c r="BY81" s="17">
        <v>2.9071522611154199E-2</v>
      </c>
      <c r="BZ81" s="17">
        <v>5.19910867132944E-3</v>
      </c>
      <c r="CA81" s="17">
        <v>0</v>
      </c>
      <c r="CB81" s="17">
        <v>1.9279672613634401E-2</v>
      </c>
      <c r="CC81" s="17">
        <v>2.12077723948257E-4</v>
      </c>
      <c r="CD81" s="17">
        <v>0</v>
      </c>
      <c r="CE81" s="5">
        <v>1.7044610525967601E-9</v>
      </c>
      <c r="CF81" s="17">
        <v>0</v>
      </c>
      <c r="CG81" s="17">
        <v>0.29548277133109502</v>
      </c>
      <c r="CH81" s="17">
        <v>0.27184400525802299</v>
      </c>
      <c r="CI81" s="17">
        <v>2.36387660730722E-2</v>
      </c>
      <c r="CJ81" s="17">
        <v>9.0614064385985198E-4</v>
      </c>
      <c r="CK81" s="17">
        <v>0</v>
      </c>
      <c r="CL81" s="17">
        <v>6.7851668623268593E-2</v>
      </c>
      <c r="CM81" s="17">
        <v>0</v>
      </c>
      <c r="CN81" s="17">
        <v>2.89195467297188E-2</v>
      </c>
      <c r="CO81" s="17">
        <v>0</v>
      </c>
      <c r="CP81" s="17">
        <v>0</v>
      </c>
      <c r="CQ81" s="17">
        <v>0.11567839635796399</v>
      </c>
      <c r="CR81" s="5">
        <v>6.5469658352816605E-5</v>
      </c>
      <c r="CS81" s="17">
        <v>9.2542645656619005E-4</v>
      </c>
      <c r="CT81" s="17">
        <v>3.2833408841636401E-2</v>
      </c>
      <c r="CU81" s="5">
        <v>3.8558596096716698E-5</v>
      </c>
      <c r="CV81" s="17">
        <v>0.81647250516708203</v>
      </c>
      <c r="CW81" s="17">
        <v>6.5197125241819406E-2</v>
      </c>
      <c r="CX81" s="17">
        <v>0</v>
      </c>
      <c r="CY81" s="17">
        <v>0</v>
      </c>
      <c r="CZ81" s="17">
        <v>3.68547023328207E-3</v>
      </c>
      <c r="DA81" s="17">
        <v>2.5939582266638E-4</v>
      </c>
      <c r="DB81" s="17">
        <v>0</v>
      </c>
      <c r="DC81" s="17">
        <v>0.233445460407744</v>
      </c>
      <c r="DD81" s="17">
        <v>2.4662846230923097E-4</v>
      </c>
      <c r="DE81" s="17">
        <v>5.6622644034017297E-3</v>
      </c>
      <c r="DG81" s="26">
        <f t="shared" si="107"/>
        <v>1.0098432218383964</v>
      </c>
      <c r="DH81" s="25">
        <f t="shared" si="108"/>
        <v>8.0000270880394835E-3</v>
      </c>
      <c r="DI81" s="25">
        <f t="shared" si="109"/>
        <v>1.9247109333918631E-2</v>
      </c>
      <c r="DJ81" s="40">
        <f t="shared" si="110"/>
        <v>-5.7344853681347072E-6</v>
      </c>
      <c r="DK81" s="40"/>
      <c r="DL81" s="40">
        <f t="shared" si="111"/>
        <v>1.3914650923449668E-6</v>
      </c>
      <c r="DM81" s="40">
        <f t="shared" si="112"/>
        <v>-3.0008138203396142E-7</v>
      </c>
      <c r="DN81" s="40">
        <f t="shared" si="113"/>
        <v>-8.6351646451373351E-7</v>
      </c>
      <c r="DO81" s="40">
        <f t="shared" si="114"/>
        <v>1.5330228566012545E-7</v>
      </c>
      <c r="DP81" s="40">
        <f t="shared" si="115"/>
        <v>-1.3261849036636508E-6</v>
      </c>
      <c r="DQ81" s="72">
        <f t="shared" si="116"/>
        <v>1.2101120509955838E-3</v>
      </c>
      <c r="DR81" s="72">
        <f t="shared" si="117"/>
        <v>-1.3769510124293284E-5</v>
      </c>
      <c r="DS81" s="72">
        <f t="shared" si="118"/>
        <v>9.9125426379225281E-4</v>
      </c>
      <c r="DT81" s="72">
        <f t="shared" si="119"/>
        <v>1.6652751632440852E-4</v>
      </c>
      <c r="DU81" s="72">
        <f t="shared" si="120"/>
        <v>1.1018332299605864E-4</v>
      </c>
      <c r="DV81" s="72">
        <f t="shared" si="121"/>
        <v>1.8513930327210059E-5</v>
      </c>
      <c r="DW81" s="72">
        <f t="shared" si="122"/>
        <v>-4.6687260710477778E-6</v>
      </c>
      <c r="DX81" s="72">
        <f t="shared" si="123"/>
        <v>7.4433730540812763E-5</v>
      </c>
      <c r="DY81" s="72">
        <f t="shared" si="124"/>
        <v>-5.2572039817177581E-6</v>
      </c>
      <c r="DZ81" s="72">
        <f t="shared" si="125"/>
        <v>8.6840475465340653E-4</v>
      </c>
      <c r="EA81" s="72">
        <f t="shared" si="126"/>
        <v>7.8425774733020706E-6</v>
      </c>
      <c r="EB81" s="72">
        <f t="shared" si="127"/>
        <v>-4.1814984116220898E-5</v>
      </c>
      <c r="EC81" s="72">
        <f t="shared" si="128"/>
        <v>-3.0651693168904336E-6</v>
      </c>
      <c r="ED81" s="72">
        <f t="shared" si="129"/>
        <v>3.7742935868958981E-5</v>
      </c>
      <c r="EE81" s="72">
        <f t="shared" si="130"/>
        <v>-2.1082679697772224E-4</v>
      </c>
      <c r="EF81" s="72">
        <f t="shared" si="131"/>
        <v>-3.0473205005363695E-6</v>
      </c>
      <c r="EG81" s="72">
        <f t="shared" si="132"/>
        <v>4.6277779852882308E-5</v>
      </c>
      <c r="EH81" s="40">
        <f t="shared" si="133"/>
        <v>-2.7030259556710963E-5</v>
      </c>
      <c r="EI81" s="69">
        <f t="shared" si="134"/>
        <v>-5.9132925055394416E-5</v>
      </c>
      <c r="EJ81" s="40">
        <f t="shared" si="135"/>
        <v>2.9029718716943009E-4</v>
      </c>
      <c r="EK81" s="40">
        <f t="shared" si="136"/>
        <v>8.369925840283087E-5</v>
      </c>
      <c r="EL81" s="40">
        <f t="shared" si="137"/>
        <v>9.1246886709208551E-6</v>
      </c>
      <c r="EM81" s="69">
        <f t="shared" si="138"/>
        <v>-1.0971453281647265E-5</v>
      </c>
      <c r="EN81" s="40">
        <f t="shared" si="139"/>
        <v>3.7264387520139887E-7</v>
      </c>
      <c r="EO81" s="40">
        <f t="shared" si="140"/>
        <v>4.0504790492997236E-7</v>
      </c>
    </row>
    <row r="82" spans="1:145" x14ac:dyDescent="0.25">
      <c r="A82" s="15">
        <v>214</v>
      </c>
      <c r="B82" s="15">
        <v>27.184901889999999</v>
      </c>
      <c r="C82" s="15"/>
      <c r="D82" s="15">
        <v>194.66575374999999</v>
      </c>
      <c r="E82" s="15">
        <v>19.233916570000002</v>
      </c>
      <c r="F82" s="15">
        <v>17.695203249999999</v>
      </c>
      <c r="G82" s="15">
        <v>56.751321089999998</v>
      </c>
      <c r="H82" s="15">
        <v>10.787121020000001</v>
      </c>
      <c r="J82" s="10" t="s">
        <v>581</v>
      </c>
      <c r="K82" s="17">
        <v>0</v>
      </c>
      <c r="L82" s="17">
        <v>9.1251984577908604E-2</v>
      </c>
      <c r="M82" s="17">
        <v>1.08844590758652E-2</v>
      </c>
      <c r="N82" s="17">
        <v>5.76922670306717E-2</v>
      </c>
      <c r="O82" s="17">
        <v>5.76922670306717E-2</v>
      </c>
      <c r="P82" s="17">
        <v>0.13049792248549</v>
      </c>
      <c r="Q82" s="17">
        <v>0</v>
      </c>
      <c r="R82" s="5">
        <v>7.7912051014952796E-5</v>
      </c>
      <c r="S82" s="17">
        <v>3.8039376312438999E-4</v>
      </c>
      <c r="T82" s="17">
        <v>2.79196139388437E-2</v>
      </c>
      <c r="U82" s="5">
        <v>7.3966518630612201E-5</v>
      </c>
      <c r="V82" s="17">
        <v>5.9672625156103696E-3</v>
      </c>
      <c r="W82" s="17">
        <v>2.5891512646262901E-3</v>
      </c>
      <c r="X82" s="17">
        <v>1.5869071358102201E-3</v>
      </c>
      <c r="Y82" s="17">
        <v>0.251756847626669</v>
      </c>
      <c r="Z82" s="5">
        <v>2.5622690189983201E-8</v>
      </c>
      <c r="AA82" s="5">
        <v>1.02489859290001E-7</v>
      </c>
      <c r="AB82" s="17">
        <v>27.1849095785313</v>
      </c>
      <c r="AC82" s="17">
        <v>1.53871371440224</v>
      </c>
      <c r="AD82" s="17">
        <v>1.25497917183374</v>
      </c>
      <c r="AE82" s="17">
        <v>6.7731214360907597</v>
      </c>
      <c r="AF82" s="17">
        <v>0</v>
      </c>
      <c r="AG82" s="17">
        <v>7.5298728704729401</v>
      </c>
      <c r="AH82" s="17">
        <v>2.13722593517309</v>
      </c>
      <c r="AI82" s="17">
        <v>0.80409728772367195</v>
      </c>
      <c r="AJ82" s="17">
        <v>6.0900931953306002E-3</v>
      </c>
      <c r="AK82" s="17">
        <v>0.14032775018039301</v>
      </c>
      <c r="AL82" s="17">
        <v>2.5866539204583401E-3</v>
      </c>
      <c r="AM82" s="17">
        <v>0</v>
      </c>
      <c r="AN82" s="17">
        <v>0</v>
      </c>
      <c r="AO82" s="17">
        <v>0.25171283813312501</v>
      </c>
      <c r="AP82" s="17">
        <v>0.25171283813312501</v>
      </c>
      <c r="AQ82" s="17">
        <v>0</v>
      </c>
      <c r="AR82" s="17">
        <v>0</v>
      </c>
      <c r="AS82" s="17">
        <v>3.0096083828270899E-2</v>
      </c>
      <c r="AT82" s="5">
        <v>2.1449472761465399E-7</v>
      </c>
      <c r="AU82" s="5">
        <v>4.1419927793592198E-7</v>
      </c>
      <c r="AV82" s="17">
        <v>1.5573259802576001</v>
      </c>
      <c r="AW82" s="17">
        <v>2.8386925331216801E-2</v>
      </c>
      <c r="AX82" s="17">
        <v>4.4387058067781099E-3</v>
      </c>
      <c r="AY82" s="17">
        <v>0</v>
      </c>
      <c r="AZ82" s="17">
        <v>3.73404567352256</v>
      </c>
      <c r="BA82" s="17">
        <v>1.2064884305626701E-2</v>
      </c>
      <c r="BB82" s="17">
        <v>2.6542775619085298E-4</v>
      </c>
      <c r="BC82" s="17">
        <v>1.9464743905597999E-3</v>
      </c>
      <c r="BD82" s="5">
        <v>1.8802742219062199E-5</v>
      </c>
      <c r="BE82" s="5">
        <v>3.8175490996874898E-5</v>
      </c>
      <c r="BF82" s="17">
        <v>0</v>
      </c>
      <c r="BG82" s="17">
        <v>0</v>
      </c>
      <c r="BH82" s="17">
        <v>0.18435236096577301</v>
      </c>
      <c r="BI82" s="17">
        <v>0.34057892965602299</v>
      </c>
      <c r="BJ82" s="17">
        <v>6.1998627071655696E-3</v>
      </c>
      <c r="BK82" s="17">
        <v>5.9567321439397596E-3</v>
      </c>
      <c r="BL82" s="17">
        <v>10.893295435881299</v>
      </c>
      <c r="BM82" s="17">
        <v>175.19909057138199</v>
      </c>
      <c r="BN82" s="17">
        <v>17.909236940646</v>
      </c>
      <c r="BO82" s="17">
        <v>194.665653492286</v>
      </c>
      <c r="BP82" s="17">
        <v>0</v>
      </c>
      <c r="BQ82" s="17">
        <v>0.16045627661943199</v>
      </c>
      <c r="BR82" s="17">
        <v>0</v>
      </c>
      <c r="BS82" s="17">
        <v>2.0030830870219399E-2</v>
      </c>
      <c r="BT82" s="17">
        <v>1.5310548745845601E-4</v>
      </c>
      <c r="BU82" s="17">
        <v>5.1137162329623997E-4</v>
      </c>
      <c r="BV82" s="17">
        <v>4.2525825321185798E-4</v>
      </c>
      <c r="BW82" s="17">
        <v>8.3122368822235795E-3</v>
      </c>
      <c r="BX82" s="17">
        <v>0</v>
      </c>
      <c r="BY82" s="17">
        <v>1.3433442537145099</v>
      </c>
      <c r="BZ82" s="17">
        <v>0.33842549336684302</v>
      </c>
      <c r="CA82" s="17">
        <v>0</v>
      </c>
      <c r="CB82" s="17">
        <v>1.2549789403484399</v>
      </c>
      <c r="CC82" s="17">
        <v>1.38046940811411E-2</v>
      </c>
      <c r="CD82" s="17">
        <v>0</v>
      </c>
      <c r="CE82" s="5">
        <v>1.10948863792941E-7</v>
      </c>
      <c r="CF82" s="17">
        <v>0</v>
      </c>
      <c r="CG82" s="17">
        <v>19.233910798348699</v>
      </c>
      <c r="CH82" s="17">
        <v>17.6951970839464</v>
      </c>
      <c r="CI82" s="17">
        <v>1.53871371440224</v>
      </c>
      <c r="CJ82" s="17">
        <v>5.8983992790886002E-2</v>
      </c>
      <c r="CK82" s="17">
        <v>0</v>
      </c>
      <c r="CL82" s="17">
        <v>4.4166877935591904</v>
      </c>
      <c r="CM82" s="17">
        <v>0</v>
      </c>
      <c r="CN82" s="17">
        <v>1.8824683256447099</v>
      </c>
      <c r="CO82" s="17">
        <v>0</v>
      </c>
      <c r="CP82" s="17">
        <v>0</v>
      </c>
      <c r="CQ82" s="17">
        <v>7.52987176816195</v>
      </c>
      <c r="CR82" s="17">
        <v>3.0252980976537302E-3</v>
      </c>
      <c r="CS82" s="17">
        <v>6.02390796805502E-2</v>
      </c>
      <c r="CT82" s="17">
        <v>2.13722703748408</v>
      </c>
      <c r="CU82" s="17">
        <v>2.50995882868433E-3</v>
      </c>
      <c r="CV82" s="17">
        <v>56.751309748728197</v>
      </c>
      <c r="CW82" s="17">
        <v>3.0126406312716099</v>
      </c>
      <c r="CX82" s="17">
        <v>0</v>
      </c>
      <c r="CY82" s="17">
        <v>0</v>
      </c>
      <c r="CZ82" s="17">
        <v>0.17030092059405699</v>
      </c>
      <c r="DA82" s="17">
        <v>1.19856278727148E-2</v>
      </c>
      <c r="DB82" s="17">
        <v>0</v>
      </c>
      <c r="DC82" s="17">
        <v>10.787117897672401</v>
      </c>
      <c r="DD82" s="17">
        <v>1.13965875025766E-2</v>
      </c>
      <c r="DE82" s="17">
        <v>0.261646224989941</v>
      </c>
      <c r="DG82" s="26">
        <f t="shared" si="107"/>
        <v>1.0098429941357931</v>
      </c>
      <c r="DH82" s="25">
        <f t="shared" si="108"/>
        <v>8.0000038646741139E-3</v>
      </c>
      <c r="DI82" s="25">
        <f t="shared" si="109"/>
        <v>1.9246970126430868E-2</v>
      </c>
      <c r="DJ82" s="40">
        <f t="shared" si="110"/>
        <v>2.8282358099021492E-7</v>
      </c>
      <c r="DK82" s="40"/>
      <c r="DL82" s="40">
        <f t="shared" si="111"/>
        <v>-5.1502491868418018E-7</v>
      </c>
      <c r="DM82" s="40">
        <f t="shared" si="112"/>
        <v>-3.0007675668451825E-7</v>
      </c>
      <c r="DN82" s="40">
        <f t="shared" si="113"/>
        <v>-3.4845904346295825E-7</v>
      </c>
      <c r="DO82" s="40">
        <f t="shared" si="114"/>
        <v>-1.9984154699793498E-7</v>
      </c>
      <c r="DP82" s="40">
        <f t="shared" si="115"/>
        <v>-2.8944957549245445E-7</v>
      </c>
      <c r="DQ82" s="72">
        <f t="shared" si="116"/>
        <v>1.193570126055269E-3</v>
      </c>
      <c r="DR82" s="72">
        <f t="shared" si="117"/>
        <v>1.8191584791497731E-6</v>
      </c>
      <c r="DS82" s="72">
        <f t="shared" si="118"/>
        <v>9.6664149575996093E-4</v>
      </c>
      <c r="DT82" s="72">
        <f t="shared" si="119"/>
        <v>1.5173034768425989E-4</v>
      </c>
      <c r="DU82" s="72">
        <f t="shared" si="120"/>
        <v>8.0418074379132917E-6</v>
      </c>
      <c r="DV82" s="72">
        <f t="shared" si="121"/>
        <v>5.6726262640287789E-6</v>
      </c>
      <c r="DW82" s="72">
        <f t="shared" si="122"/>
        <v>-1.9423480965431506E-6</v>
      </c>
      <c r="DX82" s="72">
        <f t="shared" si="123"/>
        <v>-5.2875710352598554E-6</v>
      </c>
      <c r="DY82" s="72">
        <f t="shared" si="124"/>
        <v>5.1285401382282841E-8</v>
      </c>
      <c r="DZ82" s="72">
        <f t="shared" si="125"/>
        <v>8.6802620710964317E-4</v>
      </c>
      <c r="EA82" s="72">
        <f t="shared" si="126"/>
        <v>8.2714367873673585E-7</v>
      </c>
      <c r="EB82" s="72">
        <f t="shared" si="127"/>
        <v>-2.2130143989531029E-5</v>
      </c>
      <c r="EC82" s="72">
        <f t="shared" si="128"/>
        <v>1.1353396476205807E-6</v>
      </c>
      <c r="ED82" s="72">
        <f t="shared" si="129"/>
        <v>-5.2896125246762282E-6</v>
      </c>
      <c r="EE82" s="72">
        <f t="shared" si="130"/>
        <v>-2.3219565068877869E-4</v>
      </c>
      <c r="EF82" s="72">
        <f t="shared" si="131"/>
        <v>-4.5617735778046203E-7</v>
      </c>
      <c r="EG82" s="72">
        <f t="shared" si="132"/>
        <v>-4.7958614111745676E-6</v>
      </c>
      <c r="EH82" s="40">
        <f t="shared" si="133"/>
        <v>-2.243051893198169E-7</v>
      </c>
      <c r="EI82" s="69">
        <f t="shared" si="134"/>
        <v>-7.8519923793256895E-5</v>
      </c>
      <c r="EJ82" s="40">
        <f t="shared" si="135"/>
        <v>2.7460952309702618E-4</v>
      </c>
      <c r="EK82" s="40">
        <f t="shared" si="136"/>
        <v>1.0170488084870635E-5</v>
      </c>
      <c r="EL82" s="40">
        <f t="shared" si="137"/>
        <v>-3.2819793290295221E-5</v>
      </c>
      <c r="EM82" s="69">
        <f t="shared" si="138"/>
        <v>4.8508971361223397E-6</v>
      </c>
      <c r="EN82" s="40">
        <f t="shared" si="139"/>
        <v>1.211206652128495E-7</v>
      </c>
      <c r="EO82" s="40">
        <f t="shared" si="140"/>
        <v>1.3165290651085912E-7</v>
      </c>
    </row>
    <row r="83" spans="1:145" x14ac:dyDescent="0.25">
      <c r="A83" s="15">
        <v>216</v>
      </c>
      <c r="B83" s="15">
        <v>0.71302191999999998</v>
      </c>
      <c r="C83" s="15"/>
      <c r="D83" s="15">
        <v>5.3191492</v>
      </c>
      <c r="E83" s="15">
        <v>0.35770590000000002</v>
      </c>
      <c r="F83" s="15">
        <v>0.32908939999999998</v>
      </c>
      <c r="G83" s="15">
        <v>0.88412857</v>
      </c>
      <c r="H83" s="15">
        <v>0.40836595999999997</v>
      </c>
      <c r="J83" s="15" t="s">
        <v>585</v>
      </c>
      <c r="K83" s="17">
        <v>0</v>
      </c>
      <c r="L83" s="17">
        <v>3.45450282489238E-3</v>
      </c>
      <c r="M83" s="17">
        <v>4.1204969705341201E-4</v>
      </c>
      <c r="N83" s="17">
        <v>2.1840340761586602E-3</v>
      </c>
      <c r="O83" s="17">
        <v>2.1840340761586602E-3</v>
      </c>
      <c r="P83" s="17">
        <v>4.9402002645546304E-3</v>
      </c>
      <c r="Q83" s="17">
        <v>0</v>
      </c>
      <c r="R83" s="5">
        <v>1.4488861698551E-6</v>
      </c>
      <c r="S83" s="5">
        <v>7.07436410434476E-6</v>
      </c>
      <c r="T83" s="17">
        <v>1.0569502049557599E-3</v>
      </c>
      <c r="U83" s="5">
        <v>1.3755290356829E-6</v>
      </c>
      <c r="V83" s="17">
        <v>2.2589769485871101E-4</v>
      </c>
      <c r="W83" s="5">
        <v>4.8152614957257801E-5</v>
      </c>
      <c r="X83" s="5">
        <v>2.9512447846910999E-5</v>
      </c>
      <c r="Y83" s="17">
        <v>9.5308420553690803E-3</v>
      </c>
      <c r="Z83" s="5">
        <v>4.7655362467412898E-10</v>
      </c>
      <c r="AA83" s="5">
        <v>1.90611066100078E-9</v>
      </c>
      <c r="AB83" s="17">
        <v>0.713022931375628</v>
      </c>
      <c r="AC83" s="17">
        <v>2.8616497186351099E-2</v>
      </c>
      <c r="AD83" s="17">
        <v>2.33396440637797E-2</v>
      </c>
      <c r="AE83" s="17">
        <v>0.12596428843069399</v>
      </c>
      <c r="AF83" s="5">
        <v>0</v>
      </c>
      <c r="AG83" s="17">
        <v>0.14003806390096801</v>
      </c>
      <c r="AH83" s="17">
        <v>3.9747487006509097E-2</v>
      </c>
      <c r="AI83" s="17">
        <v>3.0440219277765801E-2</v>
      </c>
      <c r="AJ83" s="17">
        <v>2.3054835690735601E-4</v>
      </c>
      <c r="AK83" s="17">
        <v>5.3123788902263496E-3</v>
      </c>
      <c r="AL83" s="5">
        <v>9.79194522131649E-5</v>
      </c>
      <c r="AM83" s="17">
        <v>0</v>
      </c>
      <c r="AN83" s="17">
        <v>0</v>
      </c>
      <c r="AO83" s="17">
        <v>9.5290304553095496E-3</v>
      </c>
      <c r="AP83" s="17">
        <v>9.5290304553095496E-3</v>
      </c>
      <c r="AQ83" s="17">
        <v>0</v>
      </c>
      <c r="AR83" s="17">
        <v>0</v>
      </c>
      <c r="AS83" s="17">
        <v>1.1393447637196301E-3</v>
      </c>
      <c r="AT83" s="5">
        <v>3.9893725527869103E-9</v>
      </c>
      <c r="AU83" s="5">
        <v>7.7034710209053199E-9</v>
      </c>
      <c r="AV83" s="17">
        <v>4.2552721660962203E-2</v>
      </c>
      <c r="AW83" s="17">
        <v>1.07463646372018E-3</v>
      </c>
      <c r="AX83" s="17">
        <v>1.68037175815296E-4</v>
      </c>
      <c r="AY83" s="17">
        <v>0</v>
      </c>
      <c r="AZ83" s="17">
        <v>0.14135930441490899</v>
      </c>
      <c r="BA83" s="17">
        <v>4.5673497974503497E-4</v>
      </c>
      <c r="BB83" s="5">
        <v>4.9364032694544101E-6</v>
      </c>
      <c r="BC83" s="5">
        <v>3.6199926145163297E-5</v>
      </c>
      <c r="BD83" s="5">
        <v>3.4967608591411899E-7</v>
      </c>
      <c r="BE83" s="5">
        <v>7.1005935944708003E-7</v>
      </c>
      <c r="BF83" s="17">
        <v>0</v>
      </c>
      <c r="BG83" s="17">
        <v>0</v>
      </c>
      <c r="BH83" s="17">
        <v>6.9789637975660899E-3</v>
      </c>
      <c r="BI83" s="17">
        <v>6.3339595562095898E-3</v>
      </c>
      <c r="BJ83" s="17">
        <v>1.15302909549871E-4</v>
      </c>
      <c r="BK83" s="17">
        <v>1.10780998363068E-4</v>
      </c>
      <c r="BL83" s="17">
        <v>0.41238527973897199</v>
      </c>
      <c r="BM83" s="17">
        <v>4.7872277098937897</v>
      </c>
      <c r="BN83" s="17">
        <v>0.48935990939003599</v>
      </c>
      <c r="BO83" s="17">
        <v>5.3191403409447897</v>
      </c>
      <c r="BP83" s="17">
        <v>0</v>
      </c>
      <c r="BQ83" s="17">
        <v>6.0743631943870301E-3</v>
      </c>
      <c r="BR83" s="17">
        <v>0</v>
      </c>
      <c r="BS83" s="17">
        <v>6.7683784674570199E-4</v>
      </c>
      <c r="BT83" s="5">
        <v>2.8473912553668701E-6</v>
      </c>
      <c r="BU83" s="5">
        <v>9.5102218841801802E-6</v>
      </c>
      <c r="BV83" s="5">
        <v>7.9090089452537208E-6</v>
      </c>
      <c r="BW83" s="17">
        <v>1.97463024190214E-4</v>
      </c>
      <c r="BX83" s="17">
        <v>0</v>
      </c>
      <c r="BY83" s="17">
        <v>5.0854643790406502E-2</v>
      </c>
      <c r="BZ83" s="17">
        <v>6.2939285812706296E-3</v>
      </c>
      <c r="CA83" s="5">
        <v>0</v>
      </c>
      <c r="CB83" s="17">
        <v>2.33396440637797E-2</v>
      </c>
      <c r="CC83" s="17">
        <v>2.5673605714380198E-4</v>
      </c>
      <c r="CD83" s="17">
        <v>0</v>
      </c>
      <c r="CE83" s="5">
        <v>2.0632671395580801E-9</v>
      </c>
      <c r="CF83" s="5">
        <v>0</v>
      </c>
      <c r="CG83" s="17">
        <v>0.35770583101572401</v>
      </c>
      <c r="CH83" s="17">
        <v>0.329089333829373</v>
      </c>
      <c r="CI83" s="17">
        <v>2.8616497186351099E-2</v>
      </c>
      <c r="CJ83" s="17">
        <v>1.09695718072939E-3</v>
      </c>
      <c r="CK83" s="17">
        <v>0</v>
      </c>
      <c r="CL83" s="17">
        <v>8.2140047509603797E-2</v>
      </c>
      <c r="CM83" s="17">
        <v>0</v>
      </c>
      <c r="CN83" s="17">
        <v>3.50096044356994E-2</v>
      </c>
      <c r="CO83" s="17">
        <v>0</v>
      </c>
      <c r="CP83" s="5">
        <v>0</v>
      </c>
      <c r="CQ83" s="17">
        <v>0.14003795366986799</v>
      </c>
      <c r="CR83" s="17">
        <v>1.14527789590877E-4</v>
      </c>
      <c r="CS83" s="17">
        <v>1.12029641142655E-3</v>
      </c>
      <c r="CT83" s="17">
        <v>3.9747487006509097E-2</v>
      </c>
      <c r="CU83" s="5">
        <v>4.6678913341821101E-5</v>
      </c>
      <c r="CV83" s="17">
        <v>0.88412557438670103</v>
      </c>
      <c r="CW83" s="17">
        <v>0.11404970745700101</v>
      </c>
      <c r="CX83" s="17">
        <v>0</v>
      </c>
      <c r="CY83" s="17">
        <v>0</v>
      </c>
      <c r="CZ83" s="17">
        <v>6.4470193170081003E-3</v>
      </c>
      <c r="DA83" s="17">
        <v>4.5374179375717199E-4</v>
      </c>
      <c r="DB83" s="17">
        <v>0</v>
      </c>
      <c r="DC83" s="17">
        <v>0.40836571371881097</v>
      </c>
      <c r="DD83" s="17">
        <v>4.3143257767709999E-4</v>
      </c>
      <c r="DE83" s="17">
        <v>9.9050762443713206E-3</v>
      </c>
      <c r="DG83" s="26">
        <f t="shared" si="107"/>
        <v>1.0098430546079802</v>
      </c>
      <c r="DH83" s="25">
        <f t="shared" si="108"/>
        <v>7.9999245993580912E-3</v>
      </c>
      <c r="DI83" s="25">
        <f t="shared" si="109"/>
        <v>1.9246930559875381E-2</v>
      </c>
      <c r="DJ83" s="40">
        <f t="shared" si="110"/>
        <v>1.4184355342454153E-6</v>
      </c>
      <c r="DK83" s="40"/>
      <c r="DL83" s="40">
        <f t="shared" si="111"/>
        <v>-1.6655022969290836E-6</v>
      </c>
      <c r="DM83" s="40">
        <f t="shared" si="112"/>
        <v>-1.9285193790139205E-7</v>
      </c>
      <c r="DN83" s="40">
        <f t="shared" si="113"/>
        <v>-2.0107188799693803E-7</v>
      </c>
      <c r="DO83" s="40">
        <f t="shared" si="114"/>
        <v>-3.3882100416377213E-6</v>
      </c>
      <c r="DP83" s="40">
        <f t="shared" si="115"/>
        <v>-6.0308941763425704E-7</v>
      </c>
      <c r="DQ83" s="72">
        <f t="shared" si="116"/>
        <v>1.1888645110437273E-3</v>
      </c>
      <c r="DR83" s="72">
        <f t="shared" si="117"/>
        <v>-7.0897846811368372E-7</v>
      </c>
      <c r="DS83" s="72">
        <f t="shared" si="118"/>
        <v>9.469858766661093E-4</v>
      </c>
      <c r="DT83" s="72">
        <f t="shared" si="119"/>
        <v>1.5466024810876694E-4</v>
      </c>
      <c r="DU83" s="72">
        <f t="shared" si="120"/>
        <v>-4.6801419051577457E-5</v>
      </c>
      <c r="DV83" s="72">
        <f t="shared" si="121"/>
        <v>-1.0885437359531971E-5</v>
      </c>
      <c r="DW83" s="72">
        <f t="shared" si="122"/>
        <v>-2.5725284132510473E-7</v>
      </c>
      <c r="DX83" s="72">
        <f t="shared" si="123"/>
        <v>2.413690366585279E-5</v>
      </c>
      <c r="DY83" s="72">
        <f t="shared" si="124"/>
        <v>-3.0336720597697115E-5</v>
      </c>
      <c r="DZ83" s="72">
        <f t="shared" si="125"/>
        <v>8.6687895799412312E-4</v>
      </c>
      <c r="EA83" s="72">
        <f t="shared" si="126"/>
        <v>3.8815830417217771E-6</v>
      </c>
      <c r="EB83" s="72">
        <f t="shared" si="127"/>
        <v>1.2835128501112125E-5</v>
      </c>
      <c r="EC83" s="72">
        <f t="shared" si="128"/>
        <v>3.9548154098972333E-6</v>
      </c>
      <c r="ED83" s="72">
        <f t="shared" si="129"/>
        <v>6.3973294176180925E-5</v>
      </c>
      <c r="EE83" s="72">
        <f t="shared" si="130"/>
        <v>-2.3588982247271261E-4</v>
      </c>
      <c r="EF83" s="72">
        <f t="shared" si="131"/>
        <v>-2.0542235425200471E-6</v>
      </c>
      <c r="EG83" s="72">
        <f t="shared" si="132"/>
        <v>4.7543154190691209E-6</v>
      </c>
      <c r="EH83" s="40">
        <f t="shared" si="133"/>
        <v>-1.3440776572140164E-5</v>
      </c>
      <c r="EI83" s="69">
        <f t="shared" si="134"/>
        <v>-1.0723138970722227E-4</v>
      </c>
      <c r="EJ83" s="40">
        <f t="shared" si="135"/>
        <v>2.6997527021617776E-4</v>
      </c>
      <c r="EK83" s="40">
        <f t="shared" si="136"/>
        <v>9.0595019812459988E-8</v>
      </c>
      <c r="EL83" s="40">
        <f t="shared" si="137"/>
        <v>-7.6914904122184078E-6</v>
      </c>
      <c r="EM83" s="69">
        <f t="shared" si="138"/>
        <v>6.8547660585713469E-5</v>
      </c>
      <c r="EN83" s="40">
        <f t="shared" si="139"/>
        <v>4.181440863128331E-7</v>
      </c>
      <c r="EO83" s="40">
        <f t="shared" si="140"/>
        <v>4.5450448371374756E-7</v>
      </c>
    </row>
    <row r="84" spans="1:145" x14ac:dyDescent="0.25">
      <c r="A84" s="80">
        <v>218</v>
      </c>
      <c r="B84" s="15">
        <v>3.4890339999999999E-2</v>
      </c>
      <c r="C84" s="15"/>
      <c r="D84" s="15">
        <v>0.38118649999999998</v>
      </c>
      <c r="E84" s="15">
        <v>2.0778769999999998E-2</v>
      </c>
      <c r="F84" s="15">
        <v>1.9116480000000002E-2</v>
      </c>
      <c r="G84" s="15">
        <v>5.4056310000000003E-2</v>
      </c>
      <c r="H84" s="15">
        <v>1.8741799999999999E-2</v>
      </c>
      <c r="J84" s="17" t="s">
        <v>589</v>
      </c>
      <c r="K84" s="17">
        <v>0</v>
      </c>
      <c r="L84" s="17">
        <v>1.5854318268048901E-4</v>
      </c>
      <c r="M84" s="5">
        <v>1.89085133805122E-5</v>
      </c>
      <c r="N84" s="17">
        <v>1.00236375594834E-4</v>
      </c>
      <c r="O84" s="17">
        <v>1.00236375594834E-4</v>
      </c>
      <c r="P84" s="17">
        <v>2.26726814266108E-4</v>
      </c>
      <c r="Q84" s="17">
        <v>0</v>
      </c>
      <c r="R84" s="5">
        <v>8.4165853712307801E-8</v>
      </c>
      <c r="S84" s="5">
        <v>4.1098011982120501E-7</v>
      </c>
      <c r="T84" s="5">
        <v>4.85089875648296E-5</v>
      </c>
      <c r="U84" s="5">
        <v>7.9914459930444101E-8</v>
      </c>
      <c r="V84" s="5">
        <v>1.03702408113008E-5</v>
      </c>
      <c r="W84" s="5">
        <v>2.7972354040245298E-6</v>
      </c>
      <c r="X84" s="5">
        <v>1.7142809900957301E-6</v>
      </c>
      <c r="Y84" s="17">
        <v>4.3740283051417299E-4</v>
      </c>
      <c r="Z84" s="5">
        <v>2.7684761101649599E-11</v>
      </c>
      <c r="AA84" s="5">
        <v>1.1072493482586199E-10</v>
      </c>
      <c r="AB84" s="17">
        <v>3.4890144788549099E-2</v>
      </c>
      <c r="AC84" s="17">
        <v>1.66234450525526E-3</v>
      </c>
      <c r="AD84" s="17">
        <v>1.35578410136851E-3</v>
      </c>
      <c r="AE84" s="17">
        <v>7.3170962923769598E-3</v>
      </c>
      <c r="AF84" s="17">
        <v>0</v>
      </c>
      <c r="AG84" s="17">
        <v>8.1347024035891193E-3</v>
      </c>
      <c r="AH84" s="17">
        <v>2.3089061216841102E-3</v>
      </c>
      <c r="AI84" s="17">
        <v>1.3970451826253701E-3</v>
      </c>
      <c r="AJ84" s="5">
        <v>1.05818312637444E-5</v>
      </c>
      <c r="AK84" s="17">
        <v>2.43811032259131E-4</v>
      </c>
      <c r="AL84" s="5">
        <v>4.4935383493995102E-6</v>
      </c>
      <c r="AM84" s="17">
        <v>0</v>
      </c>
      <c r="AN84" s="17">
        <v>0</v>
      </c>
      <c r="AO84" s="17">
        <v>4.3734359981701602E-4</v>
      </c>
      <c r="AP84" s="17">
        <v>4.3734359981701602E-4</v>
      </c>
      <c r="AQ84" s="17">
        <v>0</v>
      </c>
      <c r="AR84" s="17">
        <v>0</v>
      </c>
      <c r="AS84" s="5">
        <v>5.2288153739314402E-5</v>
      </c>
      <c r="AT84" s="5">
        <v>2.3173923224039199E-10</v>
      </c>
      <c r="AU84" s="5">
        <v>4.4745222595170699E-10</v>
      </c>
      <c r="AV84" s="17">
        <v>3.04948229964119E-3</v>
      </c>
      <c r="AW84" s="5">
        <v>4.93209612151876E-5</v>
      </c>
      <c r="AX84" s="5">
        <v>7.7125457012626894E-6</v>
      </c>
      <c r="AY84" s="17">
        <v>0</v>
      </c>
      <c r="AZ84" s="17">
        <v>6.4875687600765E-3</v>
      </c>
      <c r="BA84" s="5">
        <v>2.0961559549595699E-5</v>
      </c>
      <c r="BB84" s="5">
        <v>2.8670006668981502E-7</v>
      </c>
      <c r="BC84" s="5">
        <v>2.1028566389435399E-6</v>
      </c>
      <c r="BD84" s="5">
        <v>2.03108517005902E-8</v>
      </c>
      <c r="BE84" s="5">
        <v>4.1240761255973097E-8</v>
      </c>
      <c r="BF84" s="17">
        <v>0</v>
      </c>
      <c r="BG84" s="17">
        <v>0</v>
      </c>
      <c r="BH84" s="17">
        <v>3.2030156708940202E-4</v>
      </c>
      <c r="BI84" s="17">
        <v>3.6794215071898201E-4</v>
      </c>
      <c r="BJ84" s="5">
        <v>6.6977518367256902E-6</v>
      </c>
      <c r="BK84" s="5">
        <v>6.43518135771645E-6</v>
      </c>
      <c r="BL84" s="17">
        <v>1.89262829522093E-2</v>
      </c>
      <c r="BM84" s="17">
        <v>0.34306770945286702</v>
      </c>
      <c r="BN84" s="17">
        <v>3.5068886721010599E-2</v>
      </c>
      <c r="BO84" s="17">
        <v>0.38118607847351899</v>
      </c>
      <c r="BP84" s="17">
        <v>0</v>
      </c>
      <c r="BQ84" s="17">
        <v>2.7878134559103103E-4</v>
      </c>
      <c r="BR84" s="17">
        <v>0</v>
      </c>
      <c r="BS84" s="5">
        <v>3.2024191317096202E-5</v>
      </c>
      <c r="BT84" s="5">
        <v>1.6539933971571401E-7</v>
      </c>
      <c r="BU84" s="5">
        <v>5.5245155067599202E-7</v>
      </c>
      <c r="BV84" s="5">
        <v>4.5954622265579701E-7</v>
      </c>
      <c r="BW84" s="5">
        <v>1.0442703527946301E-5</v>
      </c>
      <c r="BX84" s="17">
        <v>0</v>
      </c>
      <c r="BY84" s="17">
        <v>2.3339717951685701E-3</v>
      </c>
      <c r="BZ84" s="17">
        <v>3.6560899926696303E-4</v>
      </c>
      <c r="CA84" s="17">
        <v>0</v>
      </c>
      <c r="CB84" s="17">
        <v>1.35578410136851E-3</v>
      </c>
      <c r="CC84" s="5">
        <v>1.49140473001647E-5</v>
      </c>
      <c r="CD84" s="17">
        <v>0</v>
      </c>
      <c r="CE84" s="5">
        <v>1.1985868373043999E-10</v>
      </c>
      <c r="CF84" s="17">
        <v>0</v>
      </c>
      <c r="CG84" s="17">
        <v>2.07788670006669E-2</v>
      </c>
      <c r="CH84" s="17">
        <v>1.9116522495411601E-2</v>
      </c>
      <c r="CI84" s="17">
        <v>1.66234450525526E-3</v>
      </c>
      <c r="CJ84" s="5">
        <v>6.3721842843521398E-5</v>
      </c>
      <c r="CK84" s="17">
        <v>0</v>
      </c>
      <c r="CL84" s="17">
        <v>4.7714743960713601E-3</v>
      </c>
      <c r="CM84" s="17">
        <v>0</v>
      </c>
      <c r="CN84" s="17">
        <v>2.0336215876585201E-3</v>
      </c>
      <c r="CO84" s="17">
        <v>0</v>
      </c>
      <c r="CP84" s="17">
        <v>0</v>
      </c>
      <c r="CQ84" s="17">
        <v>8.1347024035891193E-3</v>
      </c>
      <c r="CR84" s="5">
        <v>5.2562212294074504E-6</v>
      </c>
      <c r="CS84" s="5">
        <v>6.5077354674074195E-5</v>
      </c>
      <c r="CT84" s="17">
        <v>2.3089061216841102E-3</v>
      </c>
      <c r="CU84" s="5">
        <v>2.7116409552627001E-6</v>
      </c>
      <c r="CV84" s="17">
        <v>5.4056414072102099E-2</v>
      </c>
      <c r="CW84" s="17">
        <v>5.2342574494287199E-3</v>
      </c>
      <c r="CX84" s="17">
        <v>0</v>
      </c>
      <c r="CY84" s="17">
        <v>0</v>
      </c>
      <c r="CZ84" s="17">
        <v>2.9588141971042202E-4</v>
      </c>
      <c r="DA84" s="5">
        <v>2.0825532131152901E-5</v>
      </c>
      <c r="DB84" s="17">
        <v>0</v>
      </c>
      <c r="DC84" s="17">
        <v>1.8741833253415701E-2</v>
      </c>
      <c r="DD84" s="5">
        <v>1.9802463824908898E-5</v>
      </c>
      <c r="DE84" s="17">
        <v>4.5459312687048302E-4</v>
      </c>
      <c r="DG84" s="26">
        <f t="shared" si="107"/>
        <v>1.0098416038761835</v>
      </c>
      <c r="DH84" s="25">
        <f t="shared" si="108"/>
        <v>7.9999833987983316E-3</v>
      </c>
      <c r="DI84" s="25">
        <f t="shared" si="109"/>
        <v>1.9247336999043442E-2</v>
      </c>
      <c r="DJ84" s="40">
        <f t="shared" si="110"/>
        <v>-5.5949999598714556E-6</v>
      </c>
      <c r="DK84" s="40"/>
      <c r="DL84" s="40">
        <f t="shared" si="111"/>
        <v>-1.1058274125608741E-6</v>
      </c>
      <c r="DM84" s="40">
        <f t="shared" si="112"/>
        <v>4.6682583666669273E-6</v>
      </c>
      <c r="DN84" s="40">
        <f t="shared" si="113"/>
        <v>2.2229726183555469E-6</v>
      </c>
      <c r="DO84" s="40">
        <f t="shared" si="114"/>
        <v>1.9252535383176893E-6</v>
      </c>
      <c r="DP84" s="40">
        <f t="shared" si="115"/>
        <v>1.7742914608839666E-6</v>
      </c>
      <c r="DQ84" s="72">
        <f t="shared" si="116"/>
        <v>1.1961187865750698E-3</v>
      </c>
      <c r="DR84" s="72">
        <f t="shared" si="117"/>
        <v>-1.2737044267417699E-4</v>
      </c>
      <c r="DS84" s="72">
        <f t="shared" si="118"/>
        <v>1.0228730889562305E-3</v>
      </c>
      <c r="DT84" s="72">
        <f t="shared" si="119"/>
        <v>1.6591082266742717E-4</v>
      </c>
      <c r="DU84" s="72">
        <f t="shared" si="120"/>
        <v>9.2556267875858796E-5</v>
      </c>
      <c r="DV84" s="72">
        <f t="shared" si="121"/>
        <v>2.5220338076184333E-4</v>
      </c>
      <c r="DW84" s="72">
        <f t="shared" si="122"/>
        <v>3.7870344096276231E-6</v>
      </c>
      <c r="DX84" s="72">
        <f t="shared" si="123"/>
        <v>4.3879347995464867E-5</v>
      </c>
      <c r="DY84" s="72">
        <f t="shared" si="124"/>
        <v>-1.3007838868718432E-4</v>
      </c>
      <c r="DZ84" s="72">
        <f t="shared" si="125"/>
        <v>8.928344731337505E-4</v>
      </c>
      <c r="EA84" s="72">
        <f t="shared" si="126"/>
        <v>-2.9853628424983872E-5</v>
      </c>
      <c r="EB84" s="72">
        <f t="shared" si="127"/>
        <v>-2.5652782910544078E-5</v>
      </c>
      <c r="EC84" s="72">
        <f t="shared" si="128"/>
        <v>-3.6016145080142768E-6</v>
      </c>
      <c r="ED84" s="72">
        <f t="shared" si="129"/>
        <v>-5.8313164770132775E-5</v>
      </c>
      <c r="EE84" s="72">
        <f t="shared" si="130"/>
        <v>-2.2364277666848636E-4</v>
      </c>
      <c r="EF84" s="72">
        <f t="shared" si="131"/>
        <v>-8.9666830685144777E-6</v>
      </c>
      <c r="EG84" s="72">
        <f t="shared" si="132"/>
        <v>6.1228744513708676E-5</v>
      </c>
      <c r="EH84" s="40">
        <f t="shared" si="133"/>
        <v>8.6713531047968981E-5</v>
      </c>
      <c r="EI84" s="69">
        <f t="shared" si="134"/>
        <v>-4.9246870998979168E-5</v>
      </c>
      <c r="EJ84" s="40">
        <f t="shared" si="135"/>
        <v>2.5048773295853791E-4</v>
      </c>
      <c r="EK84" s="40">
        <f t="shared" si="136"/>
        <v>1.9574389371206013E-5</v>
      </c>
      <c r="EL84" s="40">
        <f t="shared" si="137"/>
        <v>2.5034045785067967E-4</v>
      </c>
      <c r="EM84" s="69">
        <f t="shared" si="138"/>
        <v>4.1533734531470794E-5</v>
      </c>
      <c r="EN84" s="40">
        <f t="shared" si="139"/>
        <v>-1.6158914217614057E-6</v>
      </c>
      <c r="EO84" s="40">
        <f t="shared" si="140"/>
        <v>-1.7564069464095248E-6</v>
      </c>
    </row>
    <row r="85" spans="1:145" x14ac:dyDescent="0.25">
      <c r="A85" s="80">
        <v>220</v>
      </c>
      <c r="B85" s="15">
        <v>2.1703460400000001</v>
      </c>
      <c r="C85" s="15"/>
      <c r="D85" s="15">
        <v>19.29136729</v>
      </c>
      <c r="E85" s="15">
        <v>1.77363146</v>
      </c>
      <c r="F85" s="15">
        <v>1.63174095</v>
      </c>
      <c r="G85" s="15">
        <v>5.3426939999999998</v>
      </c>
      <c r="H85" s="15">
        <v>1.01223855</v>
      </c>
      <c r="J85" s="10" t="s">
        <v>593</v>
      </c>
      <c r="K85" s="17">
        <v>0</v>
      </c>
      <c r="L85" s="17">
        <v>8.5628578081482793E-3</v>
      </c>
      <c r="M85" s="17">
        <v>1.0213363789905101E-3</v>
      </c>
      <c r="N85" s="17">
        <v>5.4137430021759603E-3</v>
      </c>
      <c r="O85" s="17">
        <v>5.4137430021759603E-3</v>
      </c>
      <c r="P85" s="17">
        <v>1.22456117108417E-2</v>
      </c>
      <c r="Q85" s="17">
        <v>0</v>
      </c>
      <c r="R85" s="5">
        <v>7.1843719858683601E-6</v>
      </c>
      <c r="S85" s="5">
        <v>3.5077641274932898E-5</v>
      </c>
      <c r="T85" s="17">
        <v>2.6199521644353001E-3</v>
      </c>
      <c r="U85" s="5">
        <v>6.8204521610943702E-6</v>
      </c>
      <c r="V85" s="17">
        <v>5.5994860745025503E-4</v>
      </c>
      <c r="W85" s="17">
        <v>2.3875613904550801E-4</v>
      </c>
      <c r="X85" s="17">
        <v>1.46335018766844E-4</v>
      </c>
      <c r="Y85" s="17">
        <v>2.36243259189911E-2</v>
      </c>
      <c r="Z85" s="5">
        <v>2.3627493179450702E-9</v>
      </c>
      <c r="AA85" s="5">
        <v>9.4508405672492298E-9</v>
      </c>
      <c r="AB85" s="17">
        <v>2.1703468915381099</v>
      </c>
      <c r="AC85" s="17">
        <v>0.14188978830117299</v>
      </c>
      <c r="AD85" s="17">
        <v>0.11572607902467499</v>
      </c>
      <c r="AE85" s="17">
        <v>0.62457536886081599</v>
      </c>
      <c r="AF85" s="17">
        <v>0</v>
      </c>
      <c r="AG85" s="17">
        <v>0.69435769661094404</v>
      </c>
      <c r="AH85" s="17">
        <v>0.197082273406196</v>
      </c>
      <c r="AI85" s="17">
        <v>7.5454412787446898E-2</v>
      </c>
      <c r="AJ85" s="17">
        <v>5.7149564302022104E-4</v>
      </c>
      <c r="AK85" s="17">
        <v>1.31680306788472E-2</v>
      </c>
      <c r="AL85" s="17">
        <v>2.4271549882780199E-4</v>
      </c>
      <c r="AM85" s="17">
        <v>0</v>
      </c>
      <c r="AN85" s="17">
        <v>0</v>
      </c>
      <c r="AO85" s="17">
        <v>2.3620072375469099E-2</v>
      </c>
      <c r="AP85" s="17">
        <v>2.3620072375469099E-2</v>
      </c>
      <c r="AQ85" s="17">
        <v>0</v>
      </c>
      <c r="AR85" s="17">
        <v>0</v>
      </c>
      <c r="AS85" s="17">
        <v>2.82420928487574E-3</v>
      </c>
      <c r="AT85" s="5">
        <v>1.9780005033129901E-8</v>
      </c>
      <c r="AU85" s="5">
        <v>3.8195520463124898E-8</v>
      </c>
      <c r="AV85" s="17">
        <v>0.15433024060142</v>
      </c>
      <c r="AW85" s="17">
        <v>2.6637728390460501E-3</v>
      </c>
      <c r="AX85" s="17">
        <v>4.16517188424632E-4</v>
      </c>
      <c r="AY85" s="17">
        <v>0</v>
      </c>
      <c r="AZ85" s="17">
        <v>0.35039425108128103</v>
      </c>
      <c r="BA85" s="17">
        <v>1.1321366713867599E-3</v>
      </c>
      <c r="BB85" s="5">
        <v>2.4475740670315301E-5</v>
      </c>
      <c r="BC85" s="17">
        <v>1.7949103214889999E-4</v>
      </c>
      <c r="BD85" s="5">
        <v>1.73383109288623E-6</v>
      </c>
      <c r="BE85" s="5">
        <v>3.5202852780855001E-6</v>
      </c>
      <c r="BF85" s="17">
        <v>0</v>
      </c>
      <c r="BG85" s="17">
        <v>0</v>
      </c>
      <c r="BH85" s="17">
        <v>1.7299091507116501E-2</v>
      </c>
      <c r="BI85" s="17">
        <v>3.1406137138510898E-2</v>
      </c>
      <c r="BJ85" s="17">
        <v>5.71712715708482E-4</v>
      </c>
      <c r="BK85" s="17">
        <v>5.4929155574662204E-4</v>
      </c>
      <c r="BL85" s="17">
        <v>1.0222026312163399</v>
      </c>
      <c r="BM85" s="17">
        <v>17.362246688161701</v>
      </c>
      <c r="BN85" s="17">
        <v>1.77481229275175</v>
      </c>
      <c r="BO85" s="17">
        <v>19.291389221514802</v>
      </c>
      <c r="BP85" s="17">
        <v>0</v>
      </c>
      <c r="BQ85" s="17">
        <v>1.50568053131389E-2</v>
      </c>
      <c r="BR85" s="17">
        <v>0</v>
      </c>
      <c r="BS85" s="17">
        <v>1.8727682661199201E-3</v>
      </c>
      <c r="BT85" s="5">
        <v>1.4118526637896299E-5</v>
      </c>
      <c r="BU85" s="5">
        <v>4.7157591538660702E-5</v>
      </c>
      <c r="BV85" s="5">
        <v>3.92182709899303E-5</v>
      </c>
      <c r="BW85" s="17">
        <v>7.7011244013073295E-4</v>
      </c>
      <c r="BX85" s="17">
        <v>0</v>
      </c>
      <c r="BY85" s="17">
        <v>0.12605593460209299</v>
      </c>
      <c r="BZ85" s="17">
        <v>3.1207508942497901E-2</v>
      </c>
      <c r="CA85" s="17">
        <v>0</v>
      </c>
      <c r="CB85" s="17">
        <v>0.115726077922364</v>
      </c>
      <c r="CC85" s="17">
        <v>1.2729831952688799E-3</v>
      </c>
      <c r="CD85" s="17">
        <v>0</v>
      </c>
      <c r="CE85" s="5">
        <v>1.02307419104151E-8</v>
      </c>
      <c r="CF85" s="17">
        <v>0</v>
      </c>
      <c r="CG85" s="17">
        <v>1.7736306224132801</v>
      </c>
      <c r="CH85" s="17">
        <v>1.63174083411211</v>
      </c>
      <c r="CI85" s="17">
        <v>0.14188978830117299</v>
      </c>
      <c r="CJ85" s="17">
        <v>5.4391364495665097E-3</v>
      </c>
      <c r="CK85" s="17">
        <v>0</v>
      </c>
      <c r="CL85" s="17">
        <v>0.40727925064898501</v>
      </c>
      <c r="CM85" s="17">
        <v>0</v>
      </c>
      <c r="CN85" s="17">
        <v>0.17358971080871</v>
      </c>
      <c r="CO85" s="17">
        <v>0</v>
      </c>
      <c r="CP85" s="17">
        <v>0</v>
      </c>
      <c r="CQ85" s="17">
        <v>0.69435746512563501</v>
      </c>
      <c r="CR85" s="17">
        <v>2.83892671347079E-4</v>
      </c>
      <c r="CS85" s="17">
        <v>5.5548420663921903E-3</v>
      </c>
      <c r="CT85" s="17">
        <v>0.197082406785826</v>
      </c>
      <c r="CU85" s="17">
        <v>2.3145216686783801E-4</v>
      </c>
      <c r="CV85" s="17">
        <v>5.3427008462441501</v>
      </c>
      <c r="CW85" s="17">
        <v>0.28269988025971299</v>
      </c>
      <c r="CX85" s="17">
        <v>0</v>
      </c>
      <c r="CY85" s="17">
        <v>0</v>
      </c>
      <c r="CZ85" s="17">
        <v>1.59804694227638E-2</v>
      </c>
      <c r="DA85" s="17">
        <v>1.1247033961736101E-3</v>
      </c>
      <c r="DB85" s="17">
        <v>0</v>
      </c>
      <c r="DC85" s="17">
        <v>1.01223693733913</v>
      </c>
      <c r="DD85" s="17">
        <v>1.06943205125746E-3</v>
      </c>
      <c r="DE85" s="17">
        <v>2.45522486050474E-2</v>
      </c>
      <c r="DG85" s="26">
        <f t="shared" si="107"/>
        <v>1.0098452185546665</v>
      </c>
      <c r="DH85" s="25">
        <f t="shared" si="108"/>
        <v>7.9999547378009749E-3</v>
      </c>
      <c r="DI85" s="25">
        <f t="shared" si="109"/>
        <v>1.9247013056212525E-2</v>
      </c>
      <c r="DJ85" s="40">
        <f t="shared" si="110"/>
        <v>3.923513090119371E-7</v>
      </c>
      <c r="DK85" s="40"/>
      <c r="DL85" s="40">
        <f t="shared" si="111"/>
        <v>1.136856422454507E-6</v>
      </c>
      <c r="DM85" s="40">
        <f t="shared" si="112"/>
        <v>-4.7224394631660775E-7</v>
      </c>
      <c r="DN85" s="40">
        <f t="shared" si="113"/>
        <v>-7.1021009769340522E-8</v>
      </c>
      <c r="DO85" s="40">
        <f t="shared" si="114"/>
        <v>1.2814217228724612E-6</v>
      </c>
      <c r="DP85" s="40">
        <f t="shared" si="115"/>
        <v>-1.593162866553582E-6</v>
      </c>
      <c r="DQ85" s="72">
        <f t="shared" si="116"/>
        <v>1.2011195050657948E-3</v>
      </c>
      <c r="DR85" s="72">
        <f t="shared" si="117"/>
        <v>-3.227040017302185E-5</v>
      </c>
      <c r="DS85" s="72">
        <f t="shared" si="118"/>
        <v>9.6442278795876631E-4</v>
      </c>
      <c r="DT85" s="72">
        <f t="shared" si="119"/>
        <v>1.683060372377763E-4</v>
      </c>
      <c r="DU85" s="72">
        <f t="shared" si="120"/>
        <v>-3.2918360533231334E-5</v>
      </c>
      <c r="DV85" s="72">
        <f t="shared" si="121"/>
        <v>-2.9177305803243531E-6</v>
      </c>
      <c r="DW85" s="72">
        <f t="shared" si="122"/>
        <v>8.3347060839631745E-7</v>
      </c>
      <c r="DX85" s="72">
        <f t="shared" si="123"/>
        <v>-1.8093561050114429E-5</v>
      </c>
      <c r="DY85" s="72">
        <f t="shared" si="124"/>
        <v>-4.0410346118118474E-5</v>
      </c>
      <c r="DZ85" s="72">
        <f t="shared" si="125"/>
        <v>8.6595647848205213E-4</v>
      </c>
      <c r="EA85" s="72">
        <f t="shared" si="126"/>
        <v>2.4159451753339039E-5</v>
      </c>
      <c r="EB85" s="72">
        <f t="shared" si="127"/>
        <v>-7.3227223520516266E-6</v>
      </c>
      <c r="EC85" s="72">
        <f t="shared" si="128"/>
        <v>-4.0763571327057533E-6</v>
      </c>
      <c r="ED85" s="72">
        <f t="shared" si="129"/>
        <v>-1.696067455011988E-5</v>
      </c>
      <c r="EE85" s="72">
        <f t="shared" si="130"/>
        <v>-2.3717629536721489E-4</v>
      </c>
      <c r="EF85" s="72">
        <f t="shared" si="131"/>
        <v>-1.5000633234207186E-6</v>
      </c>
      <c r="EG85" s="72">
        <f t="shared" si="132"/>
        <v>-3.7338684508326186E-6</v>
      </c>
      <c r="EH85" s="40">
        <f t="shared" si="133"/>
        <v>3.4850008967598749E-6</v>
      </c>
      <c r="EI85" s="69">
        <f t="shared" si="134"/>
        <v>-8.3474620627997393E-5</v>
      </c>
      <c r="EJ85" s="40">
        <f t="shared" si="135"/>
        <v>2.8115813233960699E-4</v>
      </c>
      <c r="EK85" s="40">
        <f t="shared" si="136"/>
        <v>5.4413499984136865E-5</v>
      </c>
      <c r="EL85" s="40">
        <f t="shared" si="137"/>
        <v>5.9087573340861141E-5</v>
      </c>
      <c r="EM85" s="69">
        <f t="shared" si="138"/>
        <v>-4.9575565910330696E-7</v>
      </c>
      <c r="EN85" s="40">
        <f t="shared" si="139"/>
        <v>3.2915000244310688E-7</v>
      </c>
      <c r="EO85" s="40">
        <f t="shared" si="140"/>
        <v>3.5777159511585481E-7</v>
      </c>
    </row>
    <row r="86" spans="1:145" x14ac:dyDescent="0.25">
      <c r="A86" s="80">
        <v>223</v>
      </c>
      <c r="B86" s="15">
        <v>3.96123958</v>
      </c>
      <c r="C86" s="15"/>
      <c r="D86" s="15">
        <v>35.118391260000003</v>
      </c>
      <c r="E86" s="15">
        <v>2.83562227</v>
      </c>
      <c r="F86" s="15">
        <v>2.6087724799999998</v>
      </c>
      <c r="G86" s="15">
        <v>8.2743306499999996</v>
      </c>
      <c r="H86" s="15">
        <v>1.88208172</v>
      </c>
      <c r="J86" s="10" t="s">
        <v>599</v>
      </c>
      <c r="K86" s="17">
        <v>0</v>
      </c>
      <c r="L86" s="17">
        <v>1.5921181413899001E-2</v>
      </c>
      <c r="M86" s="17">
        <v>1.8990532650150699E-3</v>
      </c>
      <c r="N86" s="17">
        <v>1.00658583917875E-2</v>
      </c>
      <c r="O86" s="17">
        <v>1.00658583917875E-2</v>
      </c>
      <c r="P86" s="17">
        <v>2.2768657200019801E-2</v>
      </c>
      <c r="Q86" s="17">
        <v>0</v>
      </c>
      <c r="R86" s="5">
        <v>1.14866222435335E-5</v>
      </c>
      <c r="S86" s="5">
        <v>5.6081421099334697E-5</v>
      </c>
      <c r="T86" s="17">
        <v>4.8712226256739204E-3</v>
      </c>
      <c r="U86" s="5">
        <v>1.0904564705016E-5</v>
      </c>
      <c r="V86" s="17">
        <v>1.0411234702474099E-3</v>
      </c>
      <c r="W86" s="5">
        <v>3.8171566990194899E-4</v>
      </c>
      <c r="X86" s="5">
        <v>2.3395367317581301E-4</v>
      </c>
      <c r="Y86" s="17">
        <v>4.3925363790252199E-2</v>
      </c>
      <c r="Z86" s="5">
        <v>3.7775190286435504E-9</v>
      </c>
      <c r="AA86" s="5">
        <v>1.5109816520334899E-8</v>
      </c>
      <c r="AB86" s="17">
        <v>3.9612442961468699</v>
      </c>
      <c r="AC86" s="17">
        <v>0.22684940381509799</v>
      </c>
      <c r="AD86" s="17">
        <v>0.18501893373457401</v>
      </c>
      <c r="AE86" s="17">
        <v>0.99855073221007795</v>
      </c>
      <c r="AF86" s="5">
        <v>0</v>
      </c>
      <c r="AG86" s="17">
        <v>1.11011546817903</v>
      </c>
      <c r="AH86" s="17">
        <v>0.31508677568522397</v>
      </c>
      <c r="AI86" s="17">
        <v>0.14029440789695599</v>
      </c>
      <c r="AJ86" s="17">
        <v>1.0625626598091899E-3</v>
      </c>
      <c r="AK86" s="17">
        <v>2.4483630774715201E-2</v>
      </c>
      <c r="AL86" s="5">
        <v>4.5131989766861202E-4</v>
      </c>
      <c r="AM86" s="17">
        <v>0</v>
      </c>
      <c r="AN86" s="17">
        <v>0</v>
      </c>
      <c r="AO86" s="17">
        <v>4.3917474611022002E-2</v>
      </c>
      <c r="AP86" s="17">
        <v>4.3917474611022002E-2</v>
      </c>
      <c r="AQ86" s="17">
        <v>0</v>
      </c>
      <c r="AR86" s="17">
        <v>0</v>
      </c>
      <c r="AS86" s="17">
        <v>5.2509028323881003E-3</v>
      </c>
      <c r="AT86" s="5">
        <v>3.1624027466933402E-8</v>
      </c>
      <c r="AU86" s="5">
        <v>6.10653814101974E-8</v>
      </c>
      <c r="AV86" s="17">
        <v>0.28094625460077</v>
      </c>
      <c r="AW86" s="17">
        <v>4.9527567811526799E-3</v>
      </c>
      <c r="AX86" s="17">
        <v>7.7444642093553104E-4</v>
      </c>
      <c r="AY86" s="17">
        <v>0</v>
      </c>
      <c r="AZ86" s="17">
        <v>0.65149704011047305</v>
      </c>
      <c r="BA86" s="17">
        <v>2.1050321343717001E-3</v>
      </c>
      <c r="BB86" s="5">
        <v>3.9131514520191503E-5</v>
      </c>
      <c r="BC86" s="5">
        <v>2.8696579308520301E-4</v>
      </c>
      <c r="BD86" s="5">
        <v>2.7722016016578698E-6</v>
      </c>
      <c r="BE86" s="5">
        <v>5.6280717824919896E-6</v>
      </c>
      <c r="BF86" s="17">
        <v>0</v>
      </c>
      <c r="BG86" s="17">
        <v>0</v>
      </c>
      <c r="BH86" s="17">
        <v>3.2164767911314597E-2</v>
      </c>
      <c r="BI86" s="17">
        <v>5.0211262851568302E-2</v>
      </c>
      <c r="BJ86" s="5">
        <v>9.1403466768079302E-4</v>
      </c>
      <c r="BK86" s="5">
        <v>8.7818690785231295E-4</v>
      </c>
      <c r="BL86" s="17">
        <v>1.90060605499429</v>
      </c>
      <c r="BM86" s="17">
        <v>31.6065423722834</v>
      </c>
      <c r="BN86" s="17">
        <v>3.2308922468956101</v>
      </c>
      <c r="BO86" s="17">
        <v>35.118380873779799</v>
      </c>
      <c r="BP86" s="17">
        <v>0</v>
      </c>
      <c r="BQ86" s="17">
        <v>2.79956508308669E-2</v>
      </c>
      <c r="BR86" s="17">
        <v>0</v>
      </c>
      <c r="BS86" s="17">
        <v>3.3806224304855099E-3</v>
      </c>
      <c r="BT86" s="5">
        <v>2.25722274243952E-5</v>
      </c>
      <c r="BU86" s="5">
        <v>7.5387577916301499E-5</v>
      </c>
      <c r="BV86" s="5">
        <v>6.2694613813059103E-5</v>
      </c>
      <c r="BW86" s="5">
        <v>1.28567768382413E-3</v>
      </c>
      <c r="BX86" s="17">
        <v>0</v>
      </c>
      <c r="BY86" s="17">
        <v>0.234379690752161</v>
      </c>
      <c r="BZ86" s="5">
        <v>4.9893458996786801E-2</v>
      </c>
      <c r="CA86" s="5">
        <v>0</v>
      </c>
      <c r="CB86" s="17">
        <v>0.185018922711464</v>
      </c>
      <c r="CC86" s="5">
        <v>2.0352129719957801E-3</v>
      </c>
      <c r="CD86" s="17">
        <v>0</v>
      </c>
      <c r="CE86" s="5">
        <v>1.6356969857305801E-8</v>
      </c>
      <c r="CF86" s="5">
        <v>0</v>
      </c>
      <c r="CG86" s="17">
        <v>2.8356189063311201</v>
      </c>
      <c r="CH86" s="17">
        <v>2.60876950251602</v>
      </c>
      <c r="CI86" s="17">
        <v>0.22684940381509799</v>
      </c>
      <c r="CJ86" s="17">
        <v>8.6958926790015201E-3</v>
      </c>
      <c r="CK86" s="17">
        <v>0</v>
      </c>
      <c r="CL86" s="17">
        <v>0.65114448761829202</v>
      </c>
      <c r="CM86" s="17">
        <v>0</v>
      </c>
      <c r="CN86" s="17">
        <v>0.27752885618699502</v>
      </c>
      <c r="CO86" s="17">
        <v>0</v>
      </c>
      <c r="CP86" s="5">
        <v>0</v>
      </c>
      <c r="CQ86" s="17">
        <v>1.11011468553823</v>
      </c>
      <c r="CR86" s="17">
        <v>5.2784469141443002E-4</v>
      </c>
      <c r="CS86" s="17">
        <v>8.8809195478320203E-3</v>
      </c>
      <c r="CT86" s="17">
        <v>0.31508702921675202</v>
      </c>
      <c r="CU86" s="5">
        <v>3.7003704867254102E-4</v>
      </c>
      <c r="CV86" s="17">
        <v>8.2743453262564906</v>
      </c>
      <c r="CW86" s="17">
        <v>0.52563389130779303</v>
      </c>
      <c r="CX86" s="17">
        <v>0</v>
      </c>
      <c r="CY86" s="17">
        <v>0</v>
      </c>
      <c r="CZ86" s="17">
        <v>2.9713137989510401E-2</v>
      </c>
      <c r="DA86" s="17">
        <v>2.0911965818606699E-3</v>
      </c>
      <c r="DB86" s="17">
        <v>0</v>
      </c>
      <c r="DC86" s="17">
        <v>1.88208006635912</v>
      </c>
      <c r="DD86" s="17">
        <v>1.9884142010460899E-3</v>
      </c>
      <c r="DE86" s="17">
        <v>4.5650784992145997E-2</v>
      </c>
      <c r="DG86" s="26">
        <f t="shared" si="107"/>
        <v>1.0098433584023918</v>
      </c>
      <c r="DH86" s="25">
        <f t="shared" si="108"/>
        <v>7.9999774366172737E-3</v>
      </c>
      <c r="DI86" s="25">
        <f t="shared" si="109"/>
        <v>1.9247105887715339E-2</v>
      </c>
      <c r="DJ86" s="40">
        <f t="shared" si="110"/>
        <v>1.1905734997025437E-6</v>
      </c>
      <c r="DK86" s="40"/>
      <c r="DL86" s="40">
        <f t="shared" si="111"/>
        <v>-2.9574874677457027E-7</v>
      </c>
      <c r="DM86" s="40">
        <f t="shared" si="112"/>
        <v>-1.1862189528770987E-6</v>
      </c>
      <c r="DN86" s="40">
        <f t="shared" si="113"/>
        <v>-1.1413352458455047E-6</v>
      </c>
      <c r="DO86" s="40">
        <f t="shared" si="114"/>
        <v>1.7737092112685106E-6</v>
      </c>
      <c r="DP86" s="40">
        <f t="shared" si="115"/>
        <v>-8.786233150418569E-7</v>
      </c>
      <c r="DQ86" s="72">
        <f t="shared" si="116"/>
        <v>1.1948190838098392E-3</v>
      </c>
      <c r="DR86" s="72">
        <f t="shared" si="117"/>
        <v>-3.6479637499835028E-6</v>
      </c>
      <c r="DS86" s="72">
        <f t="shared" si="118"/>
        <v>9.7971249119290275E-4</v>
      </c>
      <c r="DT86" s="72">
        <f t="shared" si="119"/>
        <v>1.4228810473478678E-4</v>
      </c>
      <c r="DU86" s="72">
        <f t="shared" si="120"/>
        <v>-8.419843466905558E-6</v>
      </c>
      <c r="DV86" s="72">
        <f t="shared" si="121"/>
        <v>-7.168110135322983E-6</v>
      </c>
      <c r="DW86" s="72">
        <f t="shared" si="122"/>
        <v>-4.2151832340527846E-7</v>
      </c>
      <c r="DX86" s="72">
        <f t="shared" si="123"/>
        <v>-8.2408635377439756E-6</v>
      </c>
      <c r="DY86" s="72">
        <f t="shared" si="124"/>
        <v>3.1101914464865782E-5</v>
      </c>
      <c r="DZ86" s="72">
        <f t="shared" si="125"/>
        <v>8.6646557191192436E-4</v>
      </c>
      <c r="EA86" s="72">
        <f t="shared" si="126"/>
        <v>-1.9149245671528713E-5</v>
      </c>
      <c r="EB86" s="72">
        <f t="shared" si="127"/>
        <v>-1.7100101473204883E-6</v>
      </c>
      <c r="EC86" s="72">
        <f t="shared" si="128"/>
        <v>3.4339281900756314E-6</v>
      </c>
      <c r="ED86" s="72">
        <f t="shared" si="129"/>
        <v>4.2363143913159575E-6</v>
      </c>
      <c r="EE86" s="72">
        <f t="shared" si="130"/>
        <v>-2.3438598925034501E-4</v>
      </c>
      <c r="EF86" s="72">
        <f t="shared" si="131"/>
        <v>-1.7144588446019182E-6</v>
      </c>
      <c r="EG86" s="72">
        <f t="shared" si="132"/>
        <v>-1.5697933676994965E-6</v>
      </c>
      <c r="EH86" s="40">
        <f t="shared" si="133"/>
        <v>-1.7044016996203651E-6</v>
      </c>
      <c r="EI86" s="69">
        <f t="shared" si="134"/>
        <v>-4.1128289628968327E-5</v>
      </c>
      <c r="EJ86" s="40">
        <f t="shared" si="135"/>
        <v>2.8233928179250642E-4</v>
      </c>
      <c r="EK86" s="40">
        <f t="shared" si="136"/>
        <v>-2.9293478798921283E-5</v>
      </c>
      <c r="EL86" s="40">
        <f t="shared" si="137"/>
        <v>-3.9322323145800585E-5</v>
      </c>
      <c r="EM86" s="69">
        <f t="shared" si="138"/>
        <v>2.5411978615377537E-5</v>
      </c>
      <c r="EN86" s="40">
        <f t="shared" si="139"/>
        <v>8.4894795939208864E-7</v>
      </c>
      <c r="EO86" s="40">
        <f t="shared" si="140"/>
        <v>9.227694833131408E-7</v>
      </c>
    </row>
    <row r="87" spans="1:145" x14ac:dyDescent="0.25">
      <c r="A87" s="80">
        <v>225</v>
      </c>
      <c r="B87" s="15">
        <v>55.431102109999998</v>
      </c>
      <c r="C87" s="15"/>
      <c r="D87" s="15">
        <v>459.61083542</v>
      </c>
      <c r="E87" s="15">
        <v>41.017555100000003</v>
      </c>
      <c r="F87" s="15">
        <v>37.736150719999998</v>
      </c>
      <c r="G87" s="15">
        <v>117.74458373</v>
      </c>
      <c r="H87" s="15">
        <v>27.471874939999999</v>
      </c>
      <c r="J87" s="17" t="s">
        <v>442</v>
      </c>
      <c r="K87" s="17">
        <v>0</v>
      </c>
      <c r="L87" s="17">
        <v>0.23239355518510499</v>
      </c>
      <c r="M87" s="17">
        <v>2.77197828495091E-2</v>
      </c>
      <c r="N87" s="17">
        <v>0.14692713966123699</v>
      </c>
      <c r="O87" s="17">
        <v>0.14692713966123699</v>
      </c>
      <c r="P87" s="17">
        <v>0.33234276200003299</v>
      </c>
      <c r="Q87" s="17">
        <v>0</v>
      </c>
      <c r="R87" s="17">
        <v>1.66152780303907E-4</v>
      </c>
      <c r="S87" s="17">
        <v>8.1121431681520199E-4</v>
      </c>
      <c r="T87" s="17">
        <v>7.1103594511419302E-2</v>
      </c>
      <c r="U87" s="17">
        <v>1.5773504903529001E-4</v>
      </c>
      <c r="V87" s="17">
        <v>1.5196891316598E-2</v>
      </c>
      <c r="W87" s="17">
        <v>5.5215530459608499E-3</v>
      </c>
      <c r="X87" s="17">
        <v>3.3841772075155498E-3</v>
      </c>
      <c r="Y87" s="17">
        <v>0.641157563614698</v>
      </c>
      <c r="Z87" s="5">
        <v>5.4640569453859997E-8</v>
      </c>
      <c r="AA87" s="5">
        <v>2.1856697366027799E-7</v>
      </c>
      <c r="AB87" s="17">
        <v>55.431065901662798</v>
      </c>
      <c r="AC87" s="17">
        <v>3.2814027789260201</v>
      </c>
      <c r="AD87" s="17">
        <v>2.6763215882096798</v>
      </c>
      <c r="AE87" s="17">
        <v>14.4441155883309</v>
      </c>
      <c r="AF87" s="17">
        <v>0</v>
      </c>
      <c r="AG87" s="17">
        <v>16.057935040813</v>
      </c>
      <c r="AH87" s="17">
        <v>4.5577724719875103</v>
      </c>
      <c r="AI87" s="17">
        <v>2.0478114582390501</v>
      </c>
      <c r="AJ87" s="17">
        <v>1.5509767759850499E-2</v>
      </c>
      <c r="AK87" s="17">
        <v>0.35737692758246598</v>
      </c>
      <c r="AL87" s="17">
        <v>6.5875804674349796E-3</v>
      </c>
      <c r="AM87" s="17">
        <v>0</v>
      </c>
      <c r="AN87" s="17">
        <v>0</v>
      </c>
      <c r="AO87" s="17">
        <v>0.64104456987450198</v>
      </c>
      <c r="AP87" s="17">
        <v>0.64104456987450198</v>
      </c>
      <c r="AQ87" s="17">
        <v>0</v>
      </c>
      <c r="AR87" s="17">
        <v>0</v>
      </c>
      <c r="AS87" s="17">
        <v>7.6646519627473902E-2</v>
      </c>
      <c r="AT87" s="5">
        <v>4.5743426414016902E-7</v>
      </c>
      <c r="AU87" s="5">
        <v>8.8332962937107602E-7</v>
      </c>
      <c r="AV87" s="17">
        <v>3.6768897259103701</v>
      </c>
      <c r="AW87" s="17">
        <v>7.22937225924149E-2</v>
      </c>
      <c r="AX87" s="17">
        <v>1.1304007083351201E-2</v>
      </c>
      <c r="AY87" s="17">
        <v>0</v>
      </c>
      <c r="AZ87" s="17">
        <v>9.5095983999397706</v>
      </c>
      <c r="BA87" s="17">
        <v>3.07260072062478E-2</v>
      </c>
      <c r="BB87" s="17">
        <v>5.6604282478215501E-4</v>
      </c>
      <c r="BC87" s="17">
        <v>4.1509720729509397E-3</v>
      </c>
      <c r="BD87" s="5">
        <v>4.0098860761586602E-5</v>
      </c>
      <c r="BE87" s="5">
        <v>8.1411913777233998E-5</v>
      </c>
      <c r="BF87" s="17">
        <v>0</v>
      </c>
      <c r="BG87" s="17">
        <v>0</v>
      </c>
      <c r="BH87" s="17">
        <v>0.46949678470047301</v>
      </c>
      <c r="BI87" s="17">
        <v>0.72630667438284402</v>
      </c>
      <c r="BJ87" s="17">
        <v>1.32216119093679E-2</v>
      </c>
      <c r="BK87" s="17">
        <v>1.27031207526579E-2</v>
      </c>
      <c r="BL87" s="17">
        <v>27.742271532267399</v>
      </c>
      <c r="BM87" s="17">
        <v>413.64967114756001</v>
      </c>
      <c r="BN87" s="17">
        <v>42.284207280764001</v>
      </c>
      <c r="BO87" s="17">
        <v>459.61076815423502</v>
      </c>
      <c r="BP87" s="17">
        <v>0</v>
      </c>
      <c r="BQ87" s="17">
        <v>0.40863877958740402</v>
      </c>
      <c r="BR87" s="17">
        <v>0</v>
      </c>
      <c r="BS87" s="17">
        <v>4.9261606882829802E-2</v>
      </c>
      <c r="BT87" s="17">
        <v>3.2650986204577802E-4</v>
      </c>
      <c r="BU87" s="17">
        <v>1.0905240576067701E-3</v>
      </c>
      <c r="BV87" s="17">
        <v>9.0691316853783904E-4</v>
      </c>
      <c r="BW87" s="17">
        <v>1.8648062902274599E-2</v>
      </c>
      <c r="BX87" s="17">
        <v>0</v>
      </c>
      <c r="BY87" s="17">
        <v>3.4211341684220899</v>
      </c>
      <c r="BZ87" s="17">
        <v>0.72171415863357502</v>
      </c>
      <c r="CA87" s="17">
        <v>0</v>
      </c>
      <c r="CB87" s="17">
        <v>2.6763210370541799</v>
      </c>
      <c r="CC87" s="17">
        <v>2.9439585310603599E-2</v>
      </c>
      <c r="CD87" s="17">
        <v>0</v>
      </c>
      <c r="CE87" s="5">
        <v>2.36604639626978E-7</v>
      </c>
      <c r="CF87" s="17">
        <v>0</v>
      </c>
      <c r="CG87" s="17">
        <v>41.017538765301403</v>
      </c>
      <c r="CH87" s="17">
        <v>37.736135986375402</v>
      </c>
      <c r="CI87" s="17">
        <v>3.2814027789260201</v>
      </c>
      <c r="CJ87" s="17">
        <v>0.12578705600291001</v>
      </c>
      <c r="CK87" s="17">
        <v>0</v>
      </c>
      <c r="CL87" s="17">
        <v>9.4188698336061503</v>
      </c>
      <c r="CM87" s="17">
        <v>0</v>
      </c>
      <c r="CN87" s="17">
        <v>4.0144826027767202</v>
      </c>
      <c r="CO87" s="17">
        <v>0</v>
      </c>
      <c r="CP87" s="17">
        <v>0</v>
      </c>
      <c r="CQ87" s="17">
        <v>16.0579303008757</v>
      </c>
      <c r="CR87" s="17">
        <v>7.7045657338690498E-3</v>
      </c>
      <c r="CS87" s="17">
        <v>0.12846353896944901</v>
      </c>
      <c r="CT87" s="17">
        <v>4.5577752277650001</v>
      </c>
      <c r="CU87" s="17">
        <v>5.35264538104135E-3</v>
      </c>
      <c r="CV87" s="17">
        <v>117.744515440621</v>
      </c>
      <c r="CW87" s="17">
        <v>7.6724115056538604</v>
      </c>
      <c r="CX87" s="17">
        <v>0</v>
      </c>
      <c r="CY87" s="17">
        <v>0</v>
      </c>
      <c r="CZ87" s="17">
        <v>0.43370950201403202</v>
      </c>
      <c r="DA87" s="17">
        <v>3.0524290979308501E-2</v>
      </c>
      <c r="DB87" s="17">
        <v>0</v>
      </c>
      <c r="DC87" s="17">
        <v>27.471864614163501</v>
      </c>
      <c r="DD87" s="17">
        <v>2.9024290527014801E-2</v>
      </c>
      <c r="DE87" s="17">
        <v>0.66634137471243504</v>
      </c>
      <c r="DG87" s="26">
        <f t="shared" si="107"/>
        <v>1.0098430493125132</v>
      </c>
      <c r="DH87" s="25">
        <f t="shared" si="108"/>
        <v>8.0000077906714501E-3</v>
      </c>
      <c r="DI87" s="25">
        <f t="shared" si="109"/>
        <v>1.9246980524054619E-2</v>
      </c>
      <c r="DJ87" s="40">
        <f t="shared" si="110"/>
        <v>-6.5321337338351393E-7</v>
      </c>
      <c r="DK87" s="40"/>
      <c r="DL87" s="40">
        <f t="shared" si="111"/>
        <v>-1.4635374059769572E-7</v>
      </c>
      <c r="DM87" s="40">
        <f t="shared" si="112"/>
        <v>-3.982367686259875E-7</v>
      </c>
      <c r="DN87" s="40">
        <f t="shared" si="113"/>
        <v>-3.9043793059981548E-7</v>
      </c>
      <c r="DO87" s="40">
        <f t="shared" si="114"/>
        <v>-5.7997894117982785E-7</v>
      </c>
      <c r="DP87" s="40">
        <f t="shared" si="115"/>
        <v>-3.7586937627260697E-7</v>
      </c>
      <c r="DQ87" s="72">
        <f t="shared" si="116"/>
        <v>1.1975048358345089E-3</v>
      </c>
      <c r="DR87" s="72">
        <f t="shared" si="117"/>
        <v>2.4196783673895948E-6</v>
      </c>
      <c r="DS87" s="72">
        <f t="shared" si="118"/>
        <v>9.6738702109617082E-4</v>
      </c>
      <c r="DT87" s="72">
        <f t="shared" si="119"/>
        <v>1.5042994226397254E-4</v>
      </c>
      <c r="DU87" s="72">
        <f t="shared" si="120"/>
        <v>-1.2675448026726433E-5</v>
      </c>
      <c r="DV87" s="72">
        <f t="shared" si="121"/>
        <v>-1.4623054558003203E-6</v>
      </c>
      <c r="DW87" s="72">
        <f t="shared" si="122"/>
        <v>2.4261820972965345E-7</v>
      </c>
      <c r="DX87" s="72">
        <f t="shared" si="123"/>
        <v>-7.6184256810755385E-6</v>
      </c>
      <c r="DY87" s="72">
        <f t="shared" si="124"/>
        <v>1.1321392552947609E-5</v>
      </c>
      <c r="DZ87" s="72">
        <f t="shared" si="125"/>
        <v>8.6836519260930878E-4</v>
      </c>
      <c r="EA87" s="72">
        <f t="shared" si="126"/>
        <v>2.2641552092464347E-7</v>
      </c>
      <c r="EB87" s="72">
        <f t="shared" si="127"/>
        <v>-1.2369270810008259E-6</v>
      </c>
      <c r="EC87" s="72">
        <f t="shared" si="128"/>
        <v>-4.4531614602832136E-7</v>
      </c>
      <c r="ED87" s="72">
        <f t="shared" si="129"/>
        <v>3.4290302415611555E-6</v>
      </c>
      <c r="EE87" s="72">
        <f t="shared" si="130"/>
        <v>-2.2941865118208637E-4</v>
      </c>
      <c r="EF87" s="72">
        <f t="shared" si="131"/>
        <v>2.7924638667671107E-7</v>
      </c>
      <c r="EG87" s="72">
        <f t="shared" si="132"/>
        <v>5.2419506331955854E-10</v>
      </c>
      <c r="EH87" s="40">
        <f t="shared" si="133"/>
        <v>9.1497354823900413E-6</v>
      </c>
      <c r="EI87" s="69">
        <f t="shared" si="134"/>
        <v>-7.8670406033828783E-5</v>
      </c>
      <c r="EJ87" s="40">
        <f t="shared" si="135"/>
        <v>2.8272302209304611E-4</v>
      </c>
      <c r="EK87" s="40">
        <f t="shared" si="136"/>
        <v>2.3458417860823954E-6</v>
      </c>
      <c r="EL87" s="40">
        <f t="shared" si="137"/>
        <v>-7.6465941071204749E-6</v>
      </c>
      <c r="EM87" s="69">
        <f t="shared" si="138"/>
        <v>1.6616684584798567E-6</v>
      </c>
      <c r="EN87" s="40">
        <f t="shared" si="139"/>
        <v>2.1217669246060122E-7</v>
      </c>
      <c r="EO87" s="40">
        <f t="shared" si="140"/>
        <v>2.3062683728475772E-7</v>
      </c>
    </row>
    <row r="88" spans="1:145" x14ac:dyDescent="0.25">
      <c r="A88" s="80">
        <v>226</v>
      </c>
      <c r="B88" s="15">
        <v>0.12598329999999999</v>
      </c>
      <c r="C88" s="15"/>
      <c r="D88" s="15">
        <v>0.90169931000000003</v>
      </c>
      <c r="E88" s="15">
        <v>7.4819090000000005E-2</v>
      </c>
      <c r="F88" s="15">
        <v>6.8833580000000005E-2</v>
      </c>
      <c r="G88" s="15">
        <v>0.18584722000000001</v>
      </c>
      <c r="H88" s="15">
        <v>8.5440240000000001E-2</v>
      </c>
      <c r="J88" s="17" t="s">
        <v>443</v>
      </c>
      <c r="K88" s="17">
        <v>0</v>
      </c>
      <c r="L88" s="17">
        <v>7.2277181516008297E-4</v>
      </c>
      <c r="M88" s="5">
        <v>8.6210243643578704E-5</v>
      </c>
      <c r="N88" s="17">
        <v>4.5695252079234002E-4</v>
      </c>
      <c r="O88" s="17">
        <v>4.5695252079234002E-4</v>
      </c>
      <c r="P88" s="17">
        <v>1.03362281949106E-3</v>
      </c>
      <c r="Q88" s="17">
        <v>0</v>
      </c>
      <c r="R88" s="5">
        <v>3.0308294339081901E-7</v>
      </c>
      <c r="S88" s="5">
        <v>1.4796827548956301E-6</v>
      </c>
      <c r="T88" s="17">
        <v>2.2114356948450399E-4</v>
      </c>
      <c r="U88" s="5">
        <v>2.8771675375584902E-7</v>
      </c>
      <c r="V88" s="5">
        <v>4.7263293993264803E-5</v>
      </c>
      <c r="W88" s="5">
        <v>1.00717483203536E-5</v>
      </c>
      <c r="X88" s="5">
        <v>6.1729459812496897E-6</v>
      </c>
      <c r="Y88" s="17">
        <v>1.9940563997861501E-3</v>
      </c>
      <c r="Z88" s="5">
        <v>9.9670177527185594E-11</v>
      </c>
      <c r="AA88" s="5">
        <v>3.98694202395322E-10</v>
      </c>
      <c r="AB88" s="17">
        <v>0.125983058361855</v>
      </c>
      <c r="AC88" s="17">
        <v>5.9855347035059001E-3</v>
      </c>
      <c r="AD88" s="17">
        <v>4.8818167187508598E-3</v>
      </c>
      <c r="AE88" s="17">
        <v>2.63471805640525E-2</v>
      </c>
      <c r="AF88" s="17">
        <v>0</v>
      </c>
      <c r="AG88" s="17">
        <v>2.9290951680197502E-2</v>
      </c>
      <c r="AH88" s="17">
        <v>8.3137233309633594E-3</v>
      </c>
      <c r="AI88" s="17">
        <v>6.3688753560739997E-3</v>
      </c>
      <c r="AJ88" s="5">
        <v>4.8237545713388099E-5</v>
      </c>
      <c r="AK88" s="17">
        <v>1.1114774071661201E-3</v>
      </c>
      <c r="AL88" s="5">
        <v>2.0487901769209098E-5</v>
      </c>
      <c r="AM88" s="17">
        <v>0</v>
      </c>
      <c r="AN88" s="17">
        <v>0</v>
      </c>
      <c r="AO88" s="17">
        <v>1.9937302393668302E-3</v>
      </c>
      <c r="AP88" s="17">
        <v>1.9937302393668302E-3</v>
      </c>
      <c r="AQ88" s="17">
        <v>0</v>
      </c>
      <c r="AR88" s="17">
        <v>0</v>
      </c>
      <c r="AS88" s="17">
        <v>2.38383540485127E-4</v>
      </c>
      <c r="AT88" s="5">
        <v>8.3441402484608997E-10</v>
      </c>
      <c r="AU88" s="5">
        <v>1.6111932913793701E-9</v>
      </c>
      <c r="AV88" s="17">
        <v>7.2135855420889898E-3</v>
      </c>
      <c r="AW88" s="17">
        <v>2.2484431782932899E-4</v>
      </c>
      <c r="AX88" s="5">
        <v>3.5156739596995098E-5</v>
      </c>
      <c r="AY88" s="17">
        <v>0</v>
      </c>
      <c r="AZ88" s="17">
        <v>2.9575719085721201E-2</v>
      </c>
      <c r="BA88" s="5">
        <v>9.5561291732116304E-5</v>
      </c>
      <c r="BB88" s="5">
        <v>1.0324885221867599E-6</v>
      </c>
      <c r="BC88" s="5">
        <v>7.5717687131070196E-6</v>
      </c>
      <c r="BD88" s="5">
        <v>7.3144716898978698E-8</v>
      </c>
      <c r="BE88" s="5">
        <v>1.4850719533501899E-7</v>
      </c>
      <c r="BF88" s="17">
        <v>0</v>
      </c>
      <c r="BG88" s="17">
        <v>0</v>
      </c>
      <c r="BH88" s="17">
        <v>1.4601883392731301E-3</v>
      </c>
      <c r="BI88" s="17">
        <v>1.32484003813996E-3</v>
      </c>
      <c r="BJ88" s="5">
        <v>2.4116734734370601E-5</v>
      </c>
      <c r="BK88" s="5">
        <v>2.3171249524628301E-5</v>
      </c>
      <c r="BL88" s="17">
        <v>8.6281159851628902E-2</v>
      </c>
      <c r="BM88" s="17">
        <v>0.81153049047327697</v>
      </c>
      <c r="BN88" s="17">
        <v>8.2956393458886502E-2</v>
      </c>
      <c r="BO88" s="17">
        <v>0.90170046947425198</v>
      </c>
      <c r="BP88" s="17">
        <v>0</v>
      </c>
      <c r="BQ88" s="17">
        <v>1.2709261991765699E-3</v>
      </c>
      <c r="BR88" s="17">
        <v>0</v>
      </c>
      <c r="BS88" s="17">
        <v>1.4160433638122299E-4</v>
      </c>
      <c r="BT88" s="5">
        <v>5.9559227720916801E-7</v>
      </c>
      <c r="BU88" s="5">
        <v>1.9891489828425201E-6</v>
      </c>
      <c r="BV88" s="5">
        <v>1.6542739132591401E-6</v>
      </c>
      <c r="BW88" s="5">
        <v>4.1304226150123703E-5</v>
      </c>
      <c r="BX88" s="17">
        <v>0</v>
      </c>
      <c r="BY88" s="17">
        <v>1.0640069303394501E-2</v>
      </c>
      <c r="BZ88" s="17">
        <v>1.3164572826931599E-3</v>
      </c>
      <c r="CA88" s="17">
        <v>0</v>
      </c>
      <c r="CB88" s="17">
        <v>4.8818166085197604E-3</v>
      </c>
      <c r="CC88" s="5">
        <v>5.3700160386249702E-5</v>
      </c>
      <c r="CD88" s="17">
        <v>0</v>
      </c>
      <c r="CE88" s="5">
        <v>4.3159443773871902E-10</v>
      </c>
      <c r="CF88" s="17">
        <v>0</v>
      </c>
      <c r="CG88" s="17">
        <v>7.4819134614218699E-2</v>
      </c>
      <c r="CH88" s="17">
        <v>6.8833599910712695E-2</v>
      </c>
      <c r="CI88" s="17">
        <v>5.9855347035059001E-3</v>
      </c>
      <c r="CJ88" s="17">
        <v>2.2944493129846701E-4</v>
      </c>
      <c r="CK88" s="17">
        <v>0</v>
      </c>
      <c r="CL88" s="17">
        <v>1.7180715069142399E-2</v>
      </c>
      <c r="CM88" s="17">
        <v>0</v>
      </c>
      <c r="CN88" s="17">
        <v>7.3227005517066497E-3</v>
      </c>
      <c r="CO88" s="17">
        <v>0</v>
      </c>
      <c r="CP88" s="17">
        <v>0</v>
      </c>
      <c r="CQ88" s="17">
        <v>2.9290939554776501E-2</v>
      </c>
      <c r="CR88" s="5">
        <v>2.3962965595771501E-5</v>
      </c>
      <c r="CS88" s="17">
        <v>2.34326625770928E-4</v>
      </c>
      <c r="CT88" s="17">
        <v>8.3137354563843097E-3</v>
      </c>
      <c r="CU88" s="5">
        <v>9.7636700342267504E-6</v>
      </c>
      <c r="CV88" s="17">
        <v>0.18584756670359401</v>
      </c>
      <c r="CW88" s="17">
        <v>2.38619422534102E-2</v>
      </c>
      <c r="CX88" s="17">
        <v>0</v>
      </c>
      <c r="CY88" s="17">
        <v>0</v>
      </c>
      <c r="CZ88" s="17">
        <v>1.3488618879059901E-3</v>
      </c>
      <c r="DA88" s="5">
        <v>9.4930721100282704E-5</v>
      </c>
      <c r="DB88" s="17">
        <v>0</v>
      </c>
      <c r="DC88" s="17">
        <v>8.5440048060759402E-2</v>
      </c>
      <c r="DD88" s="5">
        <v>9.0266739026769501E-5</v>
      </c>
      <c r="DE88" s="17">
        <v>2.07239332164883E-3</v>
      </c>
      <c r="DG88" s="26">
        <f t="shared" si="107"/>
        <v>1.0098444676701417</v>
      </c>
      <c r="DH88" s="25">
        <f t="shared" si="108"/>
        <v>7.9999798007147141E-3</v>
      </c>
      <c r="DI88" s="25">
        <f t="shared" si="109"/>
        <v>1.9246996232341072E-2</v>
      </c>
      <c r="DJ88" s="40">
        <f t="shared" si="110"/>
        <v>-1.9180172689017365E-6</v>
      </c>
      <c r="DK88" s="40"/>
      <c r="DL88" s="40">
        <f t="shared" si="111"/>
        <v>1.285876831760965E-6</v>
      </c>
      <c r="DM88" s="40">
        <f t="shared" si="112"/>
        <v>5.9629459131879713E-7</v>
      </c>
      <c r="DN88" s="40">
        <f t="shared" si="113"/>
        <v>2.8925871194984927E-7</v>
      </c>
      <c r="DO88" s="40">
        <f t="shared" si="114"/>
        <v>1.8655301596698447E-6</v>
      </c>
      <c r="DP88" s="40">
        <f t="shared" si="115"/>
        <v>-2.246473565600599E-6</v>
      </c>
      <c r="DQ88" s="72">
        <f t="shared" si="116"/>
        <v>1.1876082531180592E-3</v>
      </c>
      <c r="DR88" s="72">
        <f t="shared" si="117"/>
        <v>-7.4762109347959744E-6</v>
      </c>
      <c r="DS88" s="72">
        <f t="shared" si="118"/>
        <v>9.5240567209718197E-4</v>
      </c>
      <c r="DT88" s="72">
        <f t="shared" si="119"/>
        <v>1.7210674564067751E-4</v>
      </c>
      <c r="DU88" s="72">
        <f t="shared" si="120"/>
        <v>-2.6740414287088974E-5</v>
      </c>
      <c r="DV88" s="72">
        <f t="shared" si="121"/>
        <v>-1.0943532075091587E-5</v>
      </c>
      <c r="DW88" s="72">
        <f t="shared" si="122"/>
        <v>-2.1716166301801466E-6</v>
      </c>
      <c r="DX88" s="72">
        <f t="shared" si="123"/>
        <v>1.8293313260913692E-5</v>
      </c>
      <c r="DY88" s="72">
        <f t="shared" si="124"/>
        <v>7.1850075653253767E-6</v>
      </c>
      <c r="DZ88" s="72">
        <f t="shared" si="125"/>
        <v>8.7948208846860083E-4</v>
      </c>
      <c r="EA88" s="72">
        <f t="shared" si="126"/>
        <v>2.4357961243500701E-5</v>
      </c>
      <c r="EB88" s="72">
        <f t="shared" si="127"/>
        <v>-1.4848339779137281E-5</v>
      </c>
      <c r="EC88" s="72">
        <f t="shared" si="128"/>
        <v>6.6533152143376424E-6</v>
      </c>
      <c r="ED88" s="72">
        <f t="shared" si="129"/>
        <v>3.4832952053313289E-5</v>
      </c>
      <c r="EE88" s="72">
        <f t="shared" si="130"/>
        <v>-2.2272627295531026E-4</v>
      </c>
      <c r="EF88" s="72">
        <f t="shared" si="131"/>
        <v>-1.4779004496234016E-5</v>
      </c>
      <c r="EG88" s="72">
        <f t="shared" si="132"/>
        <v>-2.7978995722388966E-5</v>
      </c>
      <c r="EH88" s="40">
        <f t="shared" si="133"/>
        <v>-7.4417712552671602E-6</v>
      </c>
      <c r="EI88" s="69">
        <f t="shared" si="134"/>
        <v>-1.2037937597721486E-4</v>
      </c>
      <c r="EJ88" s="40">
        <f t="shared" si="135"/>
        <v>3.0506337901315441E-4</v>
      </c>
      <c r="EK88" s="40">
        <f t="shared" si="136"/>
        <v>-2.2967856229532956E-5</v>
      </c>
      <c r="EL88" s="40">
        <f t="shared" si="137"/>
        <v>-1.0735782139224175E-5</v>
      </c>
      <c r="EM88" s="69">
        <f t="shared" si="138"/>
        <v>-4.0769198514478018E-6</v>
      </c>
      <c r="EN88" s="40">
        <f t="shared" si="139"/>
        <v>9.6744304506688894E-7</v>
      </c>
      <c r="EO88" s="40">
        <f t="shared" si="140"/>
        <v>1.0515685889647388E-6</v>
      </c>
    </row>
    <row r="89" spans="1:145" x14ac:dyDescent="0.25">
      <c r="A89" s="80">
        <v>227</v>
      </c>
      <c r="B89" s="15">
        <v>4.54589014</v>
      </c>
      <c r="C89" s="15"/>
      <c r="D89" s="15">
        <v>30.47968839</v>
      </c>
      <c r="E89" s="15">
        <v>3.0275388200000002</v>
      </c>
      <c r="F89" s="15">
        <v>2.7853357000000001</v>
      </c>
      <c r="G89" s="15">
        <v>8.2270205799999996</v>
      </c>
      <c r="H89" s="15">
        <v>2.53313867</v>
      </c>
      <c r="J89" s="17" t="s">
        <v>605</v>
      </c>
      <c r="K89" s="17">
        <v>0</v>
      </c>
      <c r="L89" s="17">
        <v>2.1428738261648501E-2</v>
      </c>
      <c r="M89" s="17">
        <v>2.5560108734183199E-3</v>
      </c>
      <c r="N89" s="17">
        <v>1.35478376296901E-2</v>
      </c>
      <c r="O89" s="17">
        <v>1.35478376296901E-2</v>
      </c>
      <c r="P89" s="17">
        <v>3.06447050720084E-2</v>
      </c>
      <c r="Q89" s="17">
        <v>0</v>
      </c>
      <c r="R89" s="5">
        <v>1.22635929055264E-5</v>
      </c>
      <c r="S89" s="5">
        <v>5.9876804951580997E-5</v>
      </c>
      <c r="T89" s="17">
        <v>6.5563503483210299E-3</v>
      </c>
      <c r="U89" s="5">
        <v>1.16425378220138E-5</v>
      </c>
      <c r="V89" s="17">
        <v>1.4012743684746101E-3</v>
      </c>
      <c r="W89" s="17">
        <v>4.07549854770526E-4</v>
      </c>
      <c r="X89" s="17">
        <v>2.49789005329673E-4</v>
      </c>
      <c r="Y89" s="17">
        <v>5.9120187924959003E-2</v>
      </c>
      <c r="Z89" s="5">
        <v>4.0331670386966199E-9</v>
      </c>
      <c r="AA89" s="5">
        <v>1.61323634870506E-8</v>
      </c>
      <c r="AB89" s="17">
        <v>4.54588343502152</v>
      </c>
      <c r="AC89" s="17">
        <v>0.24220293534394799</v>
      </c>
      <c r="AD89" s="17">
        <v>0.197541467396396</v>
      </c>
      <c r="AE89" s="17">
        <v>1.0661331838599599</v>
      </c>
      <c r="AF89" s="17">
        <v>0</v>
      </c>
      <c r="AG89" s="17">
        <v>1.1852489480095001</v>
      </c>
      <c r="AH89" s="17">
        <v>0.336413315255433</v>
      </c>
      <c r="AI89" s="17">
        <v>0.18882517360459</v>
      </c>
      <c r="AJ89" s="17">
        <v>1.43014777168074E-3</v>
      </c>
      <c r="AK89" s="17">
        <v>3.2953189839554198E-2</v>
      </c>
      <c r="AL89" s="17">
        <v>6.07438267133991E-4</v>
      </c>
      <c r="AM89" s="17">
        <v>0</v>
      </c>
      <c r="AN89" s="17">
        <v>0</v>
      </c>
      <c r="AO89" s="17">
        <v>5.9109544665972201E-2</v>
      </c>
      <c r="AP89" s="17">
        <v>5.9109544665972201E-2</v>
      </c>
      <c r="AQ89" s="17">
        <v>0</v>
      </c>
      <c r="AR89" s="17">
        <v>0</v>
      </c>
      <c r="AS89" s="17">
        <v>7.0674659619041199E-3</v>
      </c>
      <c r="AT89" s="5">
        <v>3.3763926168385703E-8</v>
      </c>
      <c r="AU89" s="5">
        <v>6.5198577734817004E-8</v>
      </c>
      <c r="AV89" s="17">
        <v>0.243837196624723</v>
      </c>
      <c r="AW89" s="17">
        <v>6.66610885887884E-3</v>
      </c>
      <c r="AX89" s="17">
        <v>1.0423342082812E-3</v>
      </c>
      <c r="AY89" s="17">
        <v>0</v>
      </c>
      <c r="AZ89" s="17">
        <v>0.87686441464885001</v>
      </c>
      <c r="BA89" s="17">
        <v>2.8332044203398399E-3</v>
      </c>
      <c r="BB89" s="5">
        <v>4.1780351086051998E-5</v>
      </c>
      <c r="BC89" s="17">
        <v>3.0638584412220199E-4</v>
      </c>
      <c r="BD89" s="5">
        <v>2.9596904820957099E-6</v>
      </c>
      <c r="BE89" s="5">
        <v>6.0090405044174999E-6</v>
      </c>
      <c r="BF89" s="17">
        <v>0</v>
      </c>
      <c r="BG89" s="17">
        <v>0</v>
      </c>
      <c r="BH89" s="17">
        <v>4.3291553108396899E-2</v>
      </c>
      <c r="BI89" s="17">
        <v>5.3609245567331799E-2</v>
      </c>
      <c r="BJ89" s="17">
        <v>9.7589944939565796E-4</v>
      </c>
      <c r="BK89" s="17">
        <v>9.3762791051439198E-4</v>
      </c>
      <c r="BL89" s="17">
        <v>2.5580723464343</v>
      </c>
      <c r="BM89" s="17">
        <v>27.4316958935608</v>
      </c>
      <c r="BN89" s="17">
        <v>2.8041307105165898</v>
      </c>
      <c r="BO89" s="17">
        <v>30.479663800702099</v>
      </c>
      <c r="BP89" s="17">
        <v>0</v>
      </c>
      <c r="BQ89" s="17">
        <v>3.7679893799610897E-2</v>
      </c>
      <c r="BR89" s="17">
        <v>0</v>
      </c>
      <c r="BS89" s="17">
        <v>4.3764185239173903E-3</v>
      </c>
      <c r="BT89" s="5">
        <v>2.4100163716551702E-5</v>
      </c>
      <c r="BU89" s="5">
        <v>8.0490458021241401E-5</v>
      </c>
      <c r="BV89" s="5">
        <v>6.6940922898857399E-5</v>
      </c>
      <c r="BW89" s="17">
        <v>1.4807058711508599E-3</v>
      </c>
      <c r="BX89" s="17">
        <v>0</v>
      </c>
      <c r="BY89" s="17">
        <v>0.31545807702971201</v>
      </c>
      <c r="BZ89" s="17">
        <v>5.3270391706211999E-2</v>
      </c>
      <c r="CA89" s="17">
        <v>0</v>
      </c>
      <c r="CB89" s="17">
        <v>0.197541455270975</v>
      </c>
      <c r="CC89" s="17">
        <v>2.1729538142716198E-3</v>
      </c>
      <c r="CD89" s="17">
        <v>0</v>
      </c>
      <c r="CE89" s="5">
        <v>1.7464065675688999E-8</v>
      </c>
      <c r="CF89" s="17">
        <v>0</v>
      </c>
      <c r="CG89" s="17">
        <v>3.02753789199667</v>
      </c>
      <c r="CH89" s="17">
        <v>2.7853349566527199</v>
      </c>
      <c r="CI89" s="17">
        <v>0.24220293534394799</v>
      </c>
      <c r="CJ89" s="17">
        <v>9.2844411779295297E-3</v>
      </c>
      <c r="CK89" s="17">
        <v>0</v>
      </c>
      <c r="CL89" s="17">
        <v>0.69521463670585404</v>
      </c>
      <c r="CM89" s="17">
        <v>0</v>
      </c>
      <c r="CN89" s="17">
        <v>0.29631225538341099</v>
      </c>
      <c r="CO89" s="17">
        <v>0</v>
      </c>
      <c r="CP89" s="17">
        <v>0</v>
      </c>
      <c r="CQ89" s="17">
        <v>1.18524826457668</v>
      </c>
      <c r="CR89" s="17">
        <v>7.10433976135671E-4</v>
      </c>
      <c r="CS89" s="17">
        <v>9.4819946096992205E-3</v>
      </c>
      <c r="CT89" s="17">
        <v>0.33641348060208198</v>
      </c>
      <c r="CU89" s="17">
        <v>3.9508280560194398E-4</v>
      </c>
      <c r="CV89" s="17">
        <v>8.2270065329563504</v>
      </c>
      <c r="CW89" s="17">
        <v>0.70745930121114398</v>
      </c>
      <c r="CX89" s="17">
        <v>0</v>
      </c>
      <c r="CY89" s="17">
        <v>0</v>
      </c>
      <c r="CZ89" s="17">
        <v>3.9991615464583297E-2</v>
      </c>
      <c r="DA89" s="17">
        <v>2.81458536603692E-3</v>
      </c>
      <c r="DB89" s="17">
        <v>0</v>
      </c>
      <c r="DC89" s="17">
        <v>2.53313875780574</v>
      </c>
      <c r="DD89" s="17">
        <v>2.6762489452791301E-3</v>
      </c>
      <c r="DE89" s="17">
        <v>6.1442338779995297E-2</v>
      </c>
      <c r="DG89" s="26">
        <f t="shared" si="107"/>
        <v>1.0098429620374045</v>
      </c>
      <c r="DH89" s="25">
        <f t="shared" si="108"/>
        <v>7.9999962669898683E-3</v>
      </c>
      <c r="DI89" s="25">
        <f t="shared" si="109"/>
        <v>1.9246965410492957E-2</v>
      </c>
      <c r="DJ89" s="40">
        <f t="shared" si="110"/>
        <v>-1.474953919583227E-6</v>
      </c>
      <c r="DK89" s="40"/>
      <c r="DL89" s="40">
        <f t="shared" si="111"/>
        <v>-8.0674374312215338E-7</v>
      </c>
      <c r="DM89" s="40">
        <f t="shared" si="112"/>
        <v>-3.0652070389657816E-7</v>
      </c>
      <c r="DN89" s="40">
        <f t="shared" si="113"/>
        <v>-2.6687888292040827E-7</v>
      </c>
      <c r="DO89" s="40">
        <f t="shared" si="114"/>
        <v>-1.7074277999626539E-6</v>
      </c>
      <c r="DP89" s="40">
        <f t="shared" si="115"/>
        <v>3.4662824049902696E-8</v>
      </c>
      <c r="DQ89" s="72">
        <f t="shared" si="116"/>
        <v>1.190858091328201E-3</v>
      </c>
      <c r="DR89" s="72">
        <f t="shared" si="117"/>
        <v>7.0961624432794753E-6</v>
      </c>
      <c r="DS89" s="72">
        <f t="shared" si="118"/>
        <v>9.6927054766678599E-4</v>
      </c>
      <c r="DT89" s="72">
        <f t="shared" si="119"/>
        <v>1.4986386357709541E-4</v>
      </c>
      <c r="DU89" s="72">
        <f t="shared" si="120"/>
        <v>-1.393978998971921E-5</v>
      </c>
      <c r="DV89" s="72">
        <f t="shared" si="121"/>
        <v>-7.0383344845353233E-6</v>
      </c>
      <c r="DW89" s="72">
        <f t="shared" si="122"/>
        <v>-2.8854187640875882E-7</v>
      </c>
      <c r="DX89" s="72">
        <f t="shared" si="123"/>
        <v>-1.4606911307124029E-5</v>
      </c>
      <c r="DY89" s="72">
        <f t="shared" si="124"/>
        <v>2.3692287324205145E-5</v>
      </c>
      <c r="DZ89" s="72">
        <f t="shared" si="125"/>
        <v>8.6501410315956541E-4</v>
      </c>
      <c r="EA89" s="72">
        <f t="shared" si="126"/>
        <v>1.2490526561025613E-6</v>
      </c>
      <c r="EB89" s="72">
        <f t="shared" si="127"/>
        <v>-3.7071228115362802E-6</v>
      </c>
      <c r="EC89" s="72">
        <f t="shared" si="128"/>
        <v>-1.9369256380352629E-6</v>
      </c>
      <c r="ED89" s="72">
        <f t="shared" si="129"/>
        <v>-5.304391030192807E-6</v>
      </c>
      <c r="EE89" s="72">
        <f t="shared" si="130"/>
        <v>-2.301046611316247E-4</v>
      </c>
      <c r="EF89" s="72">
        <f t="shared" si="131"/>
        <v>1.1730651527524832E-6</v>
      </c>
      <c r="EG89" s="72">
        <f t="shared" si="132"/>
        <v>-4.6089302322650633E-6</v>
      </c>
      <c r="EH89" s="40">
        <f t="shared" si="133"/>
        <v>-4.5407911226788778E-6</v>
      </c>
      <c r="EI89" s="69">
        <f t="shared" si="134"/>
        <v>-7.8673520558778114E-5</v>
      </c>
      <c r="EJ89" s="40">
        <f t="shared" si="135"/>
        <v>2.9121730741335153E-4</v>
      </c>
      <c r="EK89" s="40">
        <f t="shared" si="136"/>
        <v>-2.264511659093249E-5</v>
      </c>
      <c r="EL89" s="40">
        <f t="shared" si="137"/>
        <v>6.1370703402870913E-6</v>
      </c>
      <c r="EM89" s="69">
        <f t="shared" si="138"/>
        <v>2.777475594188909E-6</v>
      </c>
      <c r="EN89" s="40">
        <f t="shared" si="139"/>
        <v>6.4668672601792524E-7</v>
      </c>
      <c r="EO89" s="40">
        <f t="shared" si="140"/>
        <v>7.0292033093350286E-7</v>
      </c>
    </row>
    <row r="90" spans="1:145" x14ac:dyDescent="0.25">
      <c r="A90" s="80">
        <v>228</v>
      </c>
      <c r="B90" s="15">
        <v>104.73518036</v>
      </c>
      <c r="C90" s="15"/>
      <c r="D90" s="15">
        <v>807.45587684999998</v>
      </c>
      <c r="E90" s="15">
        <v>86.969811829999998</v>
      </c>
      <c r="F90" s="15">
        <v>80.012226870000006</v>
      </c>
      <c r="G90" s="15">
        <v>263.89372089</v>
      </c>
      <c r="H90" s="15">
        <v>47.484476460000003</v>
      </c>
      <c r="J90" s="17" t="s">
        <v>448</v>
      </c>
      <c r="K90" s="17">
        <v>0</v>
      </c>
      <c r="L90" s="17">
        <v>0.401687356446149</v>
      </c>
      <c r="M90" s="17">
        <v>4.7912857943010499E-2</v>
      </c>
      <c r="N90" s="17">
        <v>0.25395945013211202</v>
      </c>
      <c r="O90" s="17">
        <v>0.25395945013211202</v>
      </c>
      <c r="P90" s="17">
        <v>0.57444633691033198</v>
      </c>
      <c r="Q90" s="17">
        <v>0</v>
      </c>
      <c r="R90" s="17">
        <v>3.5229297221625101E-4</v>
      </c>
      <c r="S90" s="17">
        <v>1.7200231485308901E-3</v>
      </c>
      <c r="T90" s="17">
        <v>0.122900918500482</v>
      </c>
      <c r="U90" s="17">
        <v>3.34454671146458E-4</v>
      </c>
      <c r="V90" s="17">
        <v>2.6267500507261399E-2</v>
      </c>
      <c r="W90" s="17">
        <v>1.1707399262553901E-2</v>
      </c>
      <c r="X90" s="17">
        <v>7.1754975005098101E-3</v>
      </c>
      <c r="Y90" s="17">
        <v>1.1082255717191101</v>
      </c>
      <c r="Z90" s="5">
        <v>1.15858066436283E-7</v>
      </c>
      <c r="AA90" s="5">
        <v>4.6343502152262199E-7</v>
      </c>
      <c r="AB90" s="17">
        <v>104.735117533909</v>
      </c>
      <c r="AC90" s="17">
        <v>6.9575858286898402</v>
      </c>
      <c r="AD90" s="17">
        <v>5.6746260134371704</v>
      </c>
      <c r="AE90" s="17">
        <v>30.6259515975242</v>
      </c>
      <c r="AF90" s="17">
        <v>0</v>
      </c>
      <c r="AG90" s="17">
        <v>34.047760600098002</v>
      </c>
      <c r="AH90" s="17">
        <v>9.6638706548278392</v>
      </c>
      <c r="AI90" s="17">
        <v>3.5395923038740702</v>
      </c>
      <c r="AJ90" s="17">
        <v>2.6808315697680201E-2</v>
      </c>
      <c r="AK90" s="17">
        <v>0.61771691508126703</v>
      </c>
      <c r="AL90" s="17">
        <v>1.1386372814255001E-2</v>
      </c>
      <c r="AM90" s="17">
        <v>0</v>
      </c>
      <c r="AN90" s="17">
        <v>0</v>
      </c>
      <c r="AO90" s="17">
        <v>1.1080267047625301</v>
      </c>
      <c r="AP90" s="17">
        <v>1.1080267047625301</v>
      </c>
      <c r="AQ90" s="17">
        <v>0</v>
      </c>
      <c r="AR90" s="17">
        <v>0</v>
      </c>
      <c r="AS90" s="17">
        <v>0.13248154853750799</v>
      </c>
      <c r="AT90" s="5">
        <v>9.699073808870289E-7</v>
      </c>
      <c r="AU90" s="5">
        <v>1.87291008039154E-6</v>
      </c>
      <c r="AV90" s="17">
        <v>6.4596507217381198</v>
      </c>
      <c r="AW90" s="17">
        <v>0.124957978475173</v>
      </c>
      <c r="AX90" s="17">
        <v>1.9538879603608901E-2</v>
      </c>
      <c r="AY90" s="17">
        <v>0</v>
      </c>
      <c r="AZ90" s="17">
        <v>16.4370960378434</v>
      </c>
      <c r="BA90" s="17">
        <v>5.3109161857834798E-2</v>
      </c>
      <c r="BB90" s="17">
        <v>1.20018364501176E-3</v>
      </c>
      <c r="BC90" s="17">
        <v>8.8013474649602796E-3</v>
      </c>
      <c r="BD90" s="5">
        <v>8.50212139750988E-5</v>
      </c>
      <c r="BE90" s="17">
        <v>1.7261859488417399E-4</v>
      </c>
      <c r="BF90" s="17">
        <v>0</v>
      </c>
      <c r="BG90" s="17">
        <v>0</v>
      </c>
      <c r="BH90" s="17">
        <v>0.81151446969509999</v>
      </c>
      <c r="BI90" s="17">
        <v>1.53999499220114</v>
      </c>
      <c r="BJ90" s="17">
        <v>2.8033868505321299E-2</v>
      </c>
      <c r="BK90" s="17">
        <v>2.6934505089920999E-2</v>
      </c>
      <c r="BL90" s="17">
        <v>47.951840363321601</v>
      </c>
      <c r="BM90" s="17">
        <v>726.71024983878704</v>
      </c>
      <c r="BN90" s="17">
        <v>74.2859041981514</v>
      </c>
      <c r="BO90" s="17">
        <v>807.455804758677</v>
      </c>
      <c r="BP90" s="17">
        <v>0</v>
      </c>
      <c r="BQ90" s="17">
        <v>0.70632318711177899</v>
      </c>
      <c r="BR90" s="17">
        <v>0</v>
      </c>
      <c r="BS90" s="17">
        <v>8.8681784641500894E-2</v>
      </c>
      <c r="BT90" s="17">
        <v>6.9230227572104897E-4</v>
      </c>
      <c r="BU90" s="17">
        <v>2.31224950147985E-3</v>
      </c>
      <c r="BV90" s="17">
        <v>1.9229265430976E-3</v>
      </c>
      <c r="BW90" s="17">
        <v>3.7318589262388603E-2</v>
      </c>
      <c r="BX90" s="17">
        <v>0</v>
      </c>
      <c r="BY90" s="17">
        <v>5.9133425327799598</v>
      </c>
      <c r="BZ90" s="17">
        <v>1.53025722427068</v>
      </c>
      <c r="CA90" s="17">
        <v>0</v>
      </c>
      <c r="CB90" s="17">
        <v>5.6746244702017803</v>
      </c>
      <c r="CC90" s="17">
        <v>6.2420825961628498E-2</v>
      </c>
      <c r="CD90" s="17">
        <v>0</v>
      </c>
      <c r="CE90" s="5">
        <v>5.0167661502339598E-7</v>
      </c>
      <c r="CF90" s="17">
        <v>0</v>
      </c>
      <c r="CG90" s="17">
        <v>86.9697916136179</v>
      </c>
      <c r="CH90" s="17">
        <v>80.012205784928</v>
      </c>
      <c r="CI90" s="17">
        <v>6.9575858286898402</v>
      </c>
      <c r="CJ90" s="17">
        <v>0.26670734194238199</v>
      </c>
      <c r="CK90" s="17">
        <v>0</v>
      </c>
      <c r="CL90" s="17">
        <v>19.9708972260343</v>
      </c>
      <c r="CM90" s="17">
        <v>0</v>
      </c>
      <c r="CN90" s="17">
        <v>8.5119399020045492</v>
      </c>
      <c r="CO90" s="17">
        <v>0</v>
      </c>
      <c r="CP90" s="17">
        <v>0</v>
      </c>
      <c r="CQ90" s="17">
        <v>34.047749576988103</v>
      </c>
      <c r="CR90" s="17">
        <v>1.3317202470499299E-2</v>
      </c>
      <c r="CS90" s="17">
        <v>0.27238192871354699</v>
      </c>
      <c r="CT90" s="17">
        <v>9.6638780403115092</v>
      </c>
      <c r="CU90" s="17">
        <v>1.13492484994791E-2</v>
      </c>
      <c r="CV90" s="17">
        <v>263.89352028527799</v>
      </c>
      <c r="CW90" s="17">
        <v>13.261577764638901</v>
      </c>
      <c r="CX90" s="17">
        <v>0</v>
      </c>
      <c r="CY90" s="17">
        <v>0</v>
      </c>
      <c r="CZ90" s="17">
        <v>0.74965622253366204</v>
      </c>
      <c r="DA90" s="17">
        <v>5.2760597873112998E-2</v>
      </c>
      <c r="DB90" s="17">
        <v>0</v>
      </c>
      <c r="DC90" s="17">
        <v>47.484457966125902</v>
      </c>
      <c r="DD90" s="17">
        <v>5.0167607002981701E-2</v>
      </c>
      <c r="DE90" s="17">
        <v>1.1517569271648</v>
      </c>
      <c r="DG90" s="26">
        <f t="shared" si="107"/>
        <v>1.0098428500021863</v>
      </c>
      <c r="DH90" s="25">
        <f t="shared" si="108"/>
        <v>8.0000053051432398E-3</v>
      </c>
      <c r="DI90" s="25">
        <f t="shared" si="109"/>
        <v>1.924700084310425E-2</v>
      </c>
      <c r="DJ90" s="40">
        <f t="shared" si="110"/>
        <v>-5.9985661723533109E-7</v>
      </c>
      <c r="DK90" s="40"/>
      <c r="DL90" s="40">
        <f t="shared" si="111"/>
        <v>-8.9282058678263449E-8</v>
      </c>
      <c r="DM90" s="40">
        <f t="shared" si="112"/>
        <v>-2.3245286694165848E-7</v>
      </c>
      <c r="DN90" s="40">
        <f t="shared" si="113"/>
        <v>-2.6352312429520493E-7</v>
      </c>
      <c r="DO90" s="40">
        <f t="shared" si="114"/>
        <v>-7.6017239566789677E-7</v>
      </c>
      <c r="DP90" s="40">
        <f t="shared" si="115"/>
        <v>-3.8947200180347503E-7</v>
      </c>
      <c r="DQ90" s="72">
        <f t="shared" si="116"/>
        <v>1.1952151014027993E-3</v>
      </c>
      <c r="DR90" s="72">
        <f t="shared" si="117"/>
        <v>-1.0024209605232078E-7</v>
      </c>
      <c r="DS90" s="72">
        <f t="shared" si="118"/>
        <v>9.6617918787010408E-4</v>
      </c>
      <c r="DT90" s="72">
        <f t="shared" si="119"/>
        <v>1.5094809487385796E-4</v>
      </c>
      <c r="DU90" s="72">
        <f t="shared" si="120"/>
        <v>1.0916293384213962E-5</v>
      </c>
      <c r="DV90" s="72">
        <f t="shared" si="121"/>
        <v>2.1513349403673351E-8</v>
      </c>
      <c r="DW90" s="72">
        <f t="shared" si="122"/>
        <v>8.5780454148591604E-7</v>
      </c>
      <c r="DX90" s="72">
        <f t="shared" si="123"/>
        <v>8.1446068513965981E-6</v>
      </c>
      <c r="DY90" s="72">
        <f t="shared" si="124"/>
        <v>2.3847949566019558E-6</v>
      </c>
      <c r="DZ90" s="72">
        <f t="shared" si="125"/>
        <v>8.6526422433697806E-4</v>
      </c>
      <c r="EA90" s="72">
        <f t="shared" si="126"/>
        <v>-6.7321015057985657E-7</v>
      </c>
      <c r="EB90" s="72">
        <f t="shared" si="127"/>
        <v>-4.8214856742128931E-6</v>
      </c>
      <c r="EC90" s="72">
        <f t="shared" si="128"/>
        <v>5.3860342788691926E-7</v>
      </c>
      <c r="ED90" s="72">
        <f t="shared" si="129"/>
        <v>1.964885789768394E-6</v>
      </c>
      <c r="EE90" s="72">
        <f t="shared" si="130"/>
        <v>-2.2873226994640569E-4</v>
      </c>
      <c r="EF90" s="72">
        <f t="shared" si="131"/>
        <v>-2.1428686963069877E-7</v>
      </c>
      <c r="EG90" s="72">
        <f t="shared" si="132"/>
        <v>1.7872822754225981E-6</v>
      </c>
      <c r="EH90" s="40">
        <f t="shared" si="133"/>
        <v>5.5247462953970735E-6</v>
      </c>
      <c r="EI90" s="69">
        <f t="shared" si="134"/>
        <v>-7.2433667610638039E-5</v>
      </c>
      <c r="EJ90" s="40">
        <f t="shared" si="135"/>
        <v>2.8419895330206852E-4</v>
      </c>
      <c r="EK90" s="40">
        <f t="shared" si="136"/>
        <v>3.7934560253526277E-6</v>
      </c>
      <c r="EL90" s="40">
        <f t="shared" si="137"/>
        <v>-1.1857292446083287E-5</v>
      </c>
      <c r="EM90" s="69">
        <f t="shared" si="138"/>
        <v>-3.3530513449306811E-6</v>
      </c>
      <c r="EN90" s="40">
        <f t="shared" si="139"/>
        <v>3.542562410820682E-8</v>
      </c>
      <c r="EO90" s="40">
        <f t="shared" si="140"/>
        <v>3.8506115074468908E-8</v>
      </c>
    </row>
    <row r="91" spans="1:145" x14ac:dyDescent="0.25">
      <c r="A91" s="80">
        <v>230</v>
      </c>
      <c r="B91" s="15">
        <v>87.657045839999995</v>
      </c>
      <c r="C91" s="15"/>
      <c r="D91" s="15">
        <v>819.90042301999995</v>
      </c>
      <c r="E91" s="15">
        <v>71.918419459999996</v>
      </c>
      <c r="F91" s="15">
        <v>66.164945950000003</v>
      </c>
      <c r="G91" s="15">
        <v>217.61929846000001</v>
      </c>
      <c r="H91" s="15">
        <v>39.85376411</v>
      </c>
      <c r="J91" s="17" t="s">
        <v>610</v>
      </c>
      <c r="K91" s="17">
        <v>0</v>
      </c>
      <c r="L91" s="17">
        <v>0.33713661504786702</v>
      </c>
      <c r="M91" s="17">
        <v>4.0213290431058597E-2</v>
      </c>
      <c r="N91" s="17">
        <v>0.213148508863374</v>
      </c>
      <c r="O91" s="17">
        <v>0.213148508863374</v>
      </c>
      <c r="P91" s="17">
        <v>0.48213349514707499</v>
      </c>
      <c r="Q91" s="17">
        <v>0</v>
      </c>
      <c r="R91" s="17">
        <v>2.9132383141255601E-4</v>
      </c>
      <c r="S91" s="17">
        <v>1.42234869403704E-3</v>
      </c>
      <c r="T91" s="17">
        <v>0.103150903279176</v>
      </c>
      <c r="U91" s="17">
        <v>2.7657044340812501E-4</v>
      </c>
      <c r="V91" s="17">
        <v>2.2046294479904301E-2</v>
      </c>
      <c r="W91" s="17">
        <v>9.6812602721605794E-3</v>
      </c>
      <c r="X91" s="17">
        <v>5.9336677744892099E-3</v>
      </c>
      <c r="Y91" s="17">
        <v>0.930136364012632</v>
      </c>
      <c r="Z91" s="5">
        <v>9.58077900318016E-8</v>
      </c>
      <c r="AA91" s="5">
        <v>3.8323140263562499E-7</v>
      </c>
      <c r="AB91" s="17">
        <v>87.657029911208895</v>
      </c>
      <c r="AC91" s="17">
        <v>5.7534727756741999</v>
      </c>
      <c r="AD91" s="17">
        <v>4.6925508027579799</v>
      </c>
      <c r="AE91" s="17">
        <v>25.325685389418901</v>
      </c>
      <c r="AF91" s="17">
        <v>0</v>
      </c>
      <c r="AG91" s="17">
        <v>28.155285305643201</v>
      </c>
      <c r="AH91" s="17">
        <v>7.9913983366126997</v>
      </c>
      <c r="AI91" s="17">
        <v>2.97078234894756</v>
      </c>
      <c r="AJ91" s="17">
        <v>2.2500203947816599E-2</v>
      </c>
      <c r="AK91" s="17">
        <v>0.51845031910382</v>
      </c>
      <c r="AL91" s="17">
        <v>9.5566112540440996E-3</v>
      </c>
      <c r="AM91" s="17">
        <v>0</v>
      </c>
      <c r="AN91" s="17">
        <v>0</v>
      </c>
      <c r="AO91" s="17">
        <v>0.92996814755336599</v>
      </c>
      <c r="AP91" s="17">
        <v>0.92996814755336599</v>
      </c>
      <c r="AQ91" s="17">
        <v>0</v>
      </c>
      <c r="AR91" s="17">
        <v>0</v>
      </c>
      <c r="AS91" s="17">
        <v>0.11119197244498</v>
      </c>
      <c r="AT91" s="5">
        <v>8.0205490888627898E-7</v>
      </c>
      <c r="AU91" s="5">
        <v>1.54878957731884E-6</v>
      </c>
      <c r="AV91" s="17">
        <v>6.5591980054784802</v>
      </c>
      <c r="AW91" s="17">
        <v>0.104877348238782</v>
      </c>
      <c r="AX91" s="17">
        <v>1.63990026543979E-2</v>
      </c>
      <c r="AY91" s="17">
        <v>0</v>
      </c>
      <c r="AZ91" s="17">
        <v>13.7956776879941</v>
      </c>
      <c r="BA91" s="17">
        <v>4.4574577524981097E-2</v>
      </c>
      <c r="BB91" s="17">
        <v>9.9247430237492796E-4</v>
      </c>
      <c r="BC91" s="17">
        <v>7.27813786603614E-3</v>
      </c>
      <c r="BD91" s="5">
        <v>7.0306883381008196E-5</v>
      </c>
      <c r="BE91" s="17">
        <v>1.42743652066557E-4</v>
      </c>
      <c r="BF91" s="17">
        <v>0</v>
      </c>
      <c r="BG91" s="17">
        <v>0</v>
      </c>
      <c r="BH91" s="17">
        <v>0.68110460810727602</v>
      </c>
      <c r="BI91" s="17">
        <v>1.2734764397559399</v>
      </c>
      <c r="BJ91" s="17">
        <v>2.3182206054994201E-2</v>
      </c>
      <c r="BK91" s="17">
        <v>2.2273085864514899E-2</v>
      </c>
      <c r="BL91" s="17">
        <v>40.2460186180327</v>
      </c>
      <c r="BM91" s="17">
        <v>737.91012682088001</v>
      </c>
      <c r="BN91" s="17">
        <v>75.430750155701404</v>
      </c>
      <c r="BO91" s="17">
        <v>819.90007498206</v>
      </c>
      <c r="BP91" s="17">
        <v>0</v>
      </c>
      <c r="BQ91" s="17">
        <v>0.59281723439541001</v>
      </c>
      <c r="BR91" s="17">
        <v>0</v>
      </c>
      <c r="BS91" s="17">
        <v>7.4193752057187798E-2</v>
      </c>
      <c r="BT91" s="17">
        <v>5.7249048518218397E-4</v>
      </c>
      <c r="BU91" s="17">
        <v>1.91206377530492E-3</v>
      </c>
      <c r="BV91" s="17">
        <v>1.5901483556275699E-3</v>
      </c>
      <c r="BW91" s="17">
        <v>3.0981205156610798E-2</v>
      </c>
      <c r="BX91" s="17">
        <v>0</v>
      </c>
      <c r="BY91" s="17">
        <v>4.9630787450850704</v>
      </c>
      <c r="BZ91" s="17">
        <v>1.2654229953096601</v>
      </c>
      <c r="CA91" s="17">
        <v>0</v>
      </c>
      <c r="CB91" s="17">
        <v>4.6925494799847902</v>
      </c>
      <c r="CC91" s="17">
        <v>5.1617951134553502E-2</v>
      </c>
      <c r="CD91" s="17">
        <v>0</v>
      </c>
      <c r="CE91" s="5">
        <v>4.14855757094748E-7</v>
      </c>
      <c r="CF91" s="17">
        <v>0</v>
      </c>
      <c r="CG91" s="17">
        <v>71.918388633409904</v>
      </c>
      <c r="CH91" s="17">
        <v>66.164915857735707</v>
      </c>
      <c r="CI91" s="17">
        <v>5.7534727756741999</v>
      </c>
      <c r="CJ91" s="17">
        <v>0.22054982280350699</v>
      </c>
      <c r="CK91" s="17">
        <v>0</v>
      </c>
      <c r="CL91" s="17">
        <v>16.514645524341699</v>
      </c>
      <c r="CM91" s="17">
        <v>0</v>
      </c>
      <c r="CN91" s="17">
        <v>7.0388209681597402</v>
      </c>
      <c r="CO91" s="17">
        <v>0</v>
      </c>
      <c r="CP91" s="17">
        <v>0</v>
      </c>
      <c r="CQ91" s="17">
        <v>28.1552776996974</v>
      </c>
      <c r="CR91" s="17">
        <v>1.1177152042681399E-2</v>
      </c>
      <c r="CS91" s="17">
        <v>0.225242036629794</v>
      </c>
      <c r="CT91" s="17">
        <v>7.9914042890920696</v>
      </c>
      <c r="CU91" s="17">
        <v>9.3850905824060093E-3</v>
      </c>
      <c r="CV91" s="17">
        <v>217.61914529009999</v>
      </c>
      <c r="CW91" s="17">
        <v>11.130450581672299</v>
      </c>
      <c r="CX91" s="17">
        <v>0</v>
      </c>
      <c r="CY91" s="17">
        <v>0</v>
      </c>
      <c r="CZ91" s="17">
        <v>0.62918644643485</v>
      </c>
      <c r="DA91" s="17">
        <v>4.4281880489664201E-2</v>
      </c>
      <c r="DB91" s="17">
        <v>0</v>
      </c>
      <c r="DC91" s="17">
        <v>39.853752542204703</v>
      </c>
      <c r="DD91" s="17">
        <v>4.2105656784724103E-2</v>
      </c>
      <c r="DE91" s="17">
        <v>0.96667104625792999</v>
      </c>
      <c r="DG91" s="26">
        <f t="shared" si="107"/>
        <v>1.0098426384168615</v>
      </c>
      <c r="DH91" s="25">
        <f t="shared" si="108"/>
        <v>7.9999968357387947E-3</v>
      </c>
      <c r="DI91" s="25">
        <f t="shared" si="109"/>
        <v>1.9247004598239064E-2</v>
      </c>
      <c r="DJ91" s="40">
        <f t="shared" si="110"/>
        <v>-1.8171717912357017E-7</v>
      </c>
      <c r="DK91" s="40"/>
      <c r="DL91" s="40">
        <f t="shared" si="111"/>
        <v>-4.2448805997863769E-7</v>
      </c>
      <c r="DM91" s="40">
        <f t="shared" si="112"/>
        <v>-4.2863275253682071E-7</v>
      </c>
      <c r="DN91" s="40">
        <f t="shared" si="113"/>
        <v>-4.5480675400445424E-7</v>
      </c>
      <c r="DO91" s="40">
        <f t="shared" si="114"/>
        <v>-7.0384336821555191E-7</v>
      </c>
      <c r="DP91" s="40">
        <f t="shared" si="115"/>
        <v>-2.9025602865824693E-7</v>
      </c>
      <c r="DQ91" s="72">
        <f t="shared" si="116"/>
        <v>1.1956432624071552E-3</v>
      </c>
      <c r="DR91" s="72">
        <f t="shared" si="117"/>
        <v>-5.6365865257992041E-7</v>
      </c>
      <c r="DS91" s="72">
        <f t="shared" si="118"/>
        <v>9.6688726771769105E-4</v>
      </c>
      <c r="DT91" s="72">
        <f t="shared" si="119"/>
        <v>1.5134378040558926E-4</v>
      </c>
      <c r="DU91" s="72">
        <f t="shared" si="120"/>
        <v>3.9596679695311876E-6</v>
      </c>
      <c r="DV91" s="72">
        <f t="shared" si="121"/>
        <v>-2.0051014215713263E-6</v>
      </c>
      <c r="DW91" s="72">
        <f t="shared" si="122"/>
        <v>5.0619689957533802E-7</v>
      </c>
      <c r="DX91" s="72">
        <f t="shared" si="123"/>
        <v>1.0859057018636227E-5</v>
      </c>
      <c r="DY91" s="72">
        <f t="shared" si="124"/>
        <v>4.1937841046764993E-6</v>
      </c>
      <c r="DZ91" s="72">
        <f t="shared" si="125"/>
        <v>8.6552057874636089E-4</v>
      </c>
      <c r="EA91" s="72">
        <f t="shared" si="126"/>
        <v>2.5651392794638379E-8</v>
      </c>
      <c r="EB91" s="72">
        <f t="shared" si="127"/>
        <v>2.444394708581567E-6</v>
      </c>
      <c r="EC91" s="72">
        <f t="shared" si="128"/>
        <v>-2.7976227163066351E-7</v>
      </c>
      <c r="ED91" s="72">
        <f t="shared" si="129"/>
        <v>-2.3168831710206323E-6</v>
      </c>
      <c r="EE91" s="72">
        <f t="shared" si="130"/>
        <v>-2.2915655869471405E-4</v>
      </c>
      <c r="EF91" s="72">
        <f t="shared" si="131"/>
        <v>-1.160426980501381E-7</v>
      </c>
      <c r="EG91" s="72">
        <f t="shared" si="132"/>
        <v>-1.4080515307445471E-6</v>
      </c>
      <c r="EH91" s="40">
        <f t="shared" si="133"/>
        <v>3.9715459096075136E-6</v>
      </c>
      <c r="EI91" s="69">
        <f t="shared" si="134"/>
        <v>-7.9163829690199181E-5</v>
      </c>
      <c r="EJ91" s="40">
        <f t="shared" si="135"/>
        <v>2.8648508573137508E-4</v>
      </c>
      <c r="EK91" s="40">
        <f t="shared" si="136"/>
        <v>-5.0532062483499254E-6</v>
      </c>
      <c r="EL91" s="40">
        <f t="shared" si="137"/>
        <v>-3.9619822769072553E-6</v>
      </c>
      <c r="EM91" s="69">
        <f t="shared" si="138"/>
        <v>-3.2353987110152958E-6</v>
      </c>
      <c r="EN91" s="40">
        <f t="shared" si="139"/>
        <v>5.5294579908524463E-8</v>
      </c>
      <c r="EO91" s="40">
        <f t="shared" si="140"/>
        <v>6.0102805564236333E-8</v>
      </c>
    </row>
    <row r="92" spans="1:145" x14ac:dyDescent="0.25">
      <c r="A92" s="80">
        <v>231</v>
      </c>
      <c r="B92" s="15">
        <v>3.05211123</v>
      </c>
      <c r="C92" s="15"/>
      <c r="D92" s="15">
        <v>20.90698171</v>
      </c>
      <c r="E92" s="15">
        <v>1.7984443699999999</v>
      </c>
      <c r="F92" s="15">
        <v>1.6545688000000001</v>
      </c>
      <c r="G92" s="15">
        <v>4.3444299099999997</v>
      </c>
      <c r="H92" s="15">
        <v>2.1174629</v>
      </c>
      <c r="J92" s="17" t="s">
        <v>612</v>
      </c>
      <c r="K92" s="17">
        <v>0</v>
      </c>
      <c r="L92" s="17">
        <v>1.79123644401935E-2</v>
      </c>
      <c r="M92" s="17">
        <v>2.1365435305869601E-3</v>
      </c>
      <c r="N92" s="17">
        <v>1.13247869453125E-2</v>
      </c>
      <c r="O92" s="17">
        <v>1.13247869453125E-2</v>
      </c>
      <c r="P92" s="17">
        <v>2.5616009849699899E-2</v>
      </c>
      <c r="Q92" s="17">
        <v>0</v>
      </c>
      <c r="R92" s="5">
        <v>7.28512541543345E-6</v>
      </c>
      <c r="S92" s="5">
        <v>3.55685517286991E-5</v>
      </c>
      <c r="T92" s="17">
        <v>5.4805306311041897E-3</v>
      </c>
      <c r="U92" s="5">
        <v>6.9160329168339301E-6</v>
      </c>
      <c r="V92" s="17">
        <v>1.1713227421736401E-3</v>
      </c>
      <c r="W92" s="17">
        <v>2.4209721831820399E-4</v>
      </c>
      <c r="X92" s="17">
        <v>1.4838174132067799E-4</v>
      </c>
      <c r="Y92" s="17">
        <v>4.94188212583761E-2</v>
      </c>
      <c r="Z92" s="5">
        <v>2.3957531815451099E-9</v>
      </c>
      <c r="AA92" s="5">
        <v>9.5835275054150997E-9</v>
      </c>
      <c r="AB92" s="17">
        <v>3.0521172889763299</v>
      </c>
      <c r="AC92" s="17">
        <v>0.14387543455855101</v>
      </c>
      <c r="AD92" s="17">
        <v>0.117345331988513</v>
      </c>
      <c r="AE92" s="17">
        <v>0.63331255256645502</v>
      </c>
      <c r="AF92" s="17">
        <v>0</v>
      </c>
      <c r="AG92" s="17">
        <v>0.70407153667664202</v>
      </c>
      <c r="AH92" s="17">
        <v>0.19983897617354801</v>
      </c>
      <c r="AI92" s="17">
        <v>0.15784017040724799</v>
      </c>
      <c r="AJ92" s="17">
        <v>1.19544961203194E-3</v>
      </c>
      <c r="AK92" s="17">
        <v>2.7545678667950799E-2</v>
      </c>
      <c r="AL92" s="17">
        <v>5.0772634396534298E-4</v>
      </c>
      <c r="AM92" s="17">
        <v>0</v>
      </c>
      <c r="AN92" s="17">
        <v>0</v>
      </c>
      <c r="AO92" s="17">
        <v>4.9409949677166103E-2</v>
      </c>
      <c r="AP92" s="17">
        <v>4.9409949677166103E-2</v>
      </c>
      <c r="AQ92" s="17">
        <v>0</v>
      </c>
      <c r="AR92" s="17">
        <v>0</v>
      </c>
      <c r="AS92" s="17">
        <v>5.9077112922667303E-3</v>
      </c>
      <c r="AT92" s="5">
        <v>2.0056975935602899E-8</v>
      </c>
      <c r="AU92" s="5">
        <v>3.8730391088443897E-8</v>
      </c>
      <c r="AV92" s="17">
        <v>0.16725578551232601</v>
      </c>
      <c r="AW92" s="17">
        <v>5.5722238605400197E-3</v>
      </c>
      <c r="AX92" s="17">
        <v>8.7132250791327004E-4</v>
      </c>
      <c r="AY92" s="17">
        <v>0</v>
      </c>
      <c r="AZ92" s="17">
        <v>0.73297437270115096</v>
      </c>
      <c r="BA92" s="17">
        <v>2.3683003000314101E-3</v>
      </c>
      <c r="BB92" s="5">
        <v>2.48185696412528E-5</v>
      </c>
      <c r="BC92" s="17">
        <v>1.82002473585872E-4</v>
      </c>
      <c r="BD92" s="5">
        <v>1.7581504213583801E-6</v>
      </c>
      <c r="BE92" s="5">
        <v>3.5696210805954598E-6</v>
      </c>
      <c r="BF92" s="17">
        <v>0</v>
      </c>
      <c r="BG92" s="17">
        <v>0</v>
      </c>
      <c r="BH92" s="17">
        <v>3.61875746377288E-2</v>
      </c>
      <c r="BI92" s="17">
        <v>3.1845472786697297E-2</v>
      </c>
      <c r="BJ92" s="17">
        <v>5.7971085280290099E-4</v>
      </c>
      <c r="BK92" s="17">
        <v>5.5697685698065998E-4</v>
      </c>
      <c r="BL92" s="17">
        <v>2.1383054173073801</v>
      </c>
      <c r="BM92" s="17">
        <v>18.816269137607001</v>
      </c>
      <c r="BN92" s="17">
        <v>1.92344323484184</v>
      </c>
      <c r="BO92" s="17">
        <v>20.906968157961099</v>
      </c>
      <c r="BP92" s="17">
        <v>0</v>
      </c>
      <c r="BQ92" s="17">
        <v>3.1496853092257797E-2</v>
      </c>
      <c r="BR92" s="17">
        <v>0</v>
      </c>
      <c r="BS92" s="17">
        <v>3.4971073244156299E-3</v>
      </c>
      <c r="BT92" s="5">
        <v>1.43161131544282E-5</v>
      </c>
      <c r="BU92" s="5">
        <v>4.7815010442192001E-5</v>
      </c>
      <c r="BV92" s="5">
        <v>3.9764110054729701E-5</v>
      </c>
      <c r="BW92" s="17">
        <v>1.00595751808065E-3</v>
      </c>
      <c r="BX92" s="17">
        <v>0</v>
      </c>
      <c r="BY92" s="17">
        <v>0.263692962806924</v>
      </c>
      <c r="BZ92" s="17">
        <v>3.1643988381642098E-2</v>
      </c>
      <c r="CA92" s="17">
        <v>0</v>
      </c>
      <c r="CB92" s="17">
        <v>0.11734532978389101</v>
      </c>
      <c r="CC92" s="17">
        <v>1.29079671731785E-3</v>
      </c>
      <c r="CD92" s="17">
        <v>0</v>
      </c>
      <c r="CE92" s="5">
        <v>1.03740832355032E-8</v>
      </c>
      <c r="CF92" s="17">
        <v>0</v>
      </c>
      <c r="CG92" s="17">
        <v>1.7984434283150601</v>
      </c>
      <c r="CH92" s="17">
        <v>1.6545679937565101</v>
      </c>
      <c r="CI92" s="17">
        <v>0.14387543455855101</v>
      </c>
      <c r="CJ92" s="17">
        <v>5.51522533992515E-3</v>
      </c>
      <c r="CK92" s="17">
        <v>0</v>
      </c>
      <c r="CL92" s="17">
        <v>0.412976890049989</v>
      </c>
      <c r="CM92" s="17">
        <v>0</v>
      </c>
      <c r="CN92" s="17">
        <v>0.17601790891604199</v>
      </c>
      <c r="CO92" s="17">
        <v>0</v>
      </c>
      <c r="CP92" s="17">
        <v>0</v>
      </c>
      <c r="CQ92" s="17">
        <v>0.70407152565353204</v>
      </c>
      <c r="CR92" s="17">
        <v>5.9385912810815795E-4</v>
      </c>
      <c r="CS92" s="17">
        <v>5.6325797935371496E-3</v>
      </c>
      <c r="CT92" s="17">
        <v>0.19983905906733401</v>
      </c>
      <c r="CU92" s="17">
        <v>2.3469005329673599E-4</v>
      </c>
      <c r="CV92" s="17">
        <v>4.3444297019902196</v>
      </c>
      <c r="CW92" s="17">
        <v>0.59136984645582003</v>
      </c>
      <c r="CX92" s="17">
        <v>0</v>
      </c>
      <c r="CY92" s="17">
        <v>0</v>
      </c>
      <c r="CZ92" s="17">
        <v>3.34290962282753E-2</v>
      </c>
      <c r="DA92" s="17">
        <v>2.3527534980871999E-3</v>
      </c>
      <c r="DB92" s="17">
        <v>0</v>
      </c>
      <c r="DC92" s="17">
        <v>2.1174621593170002</v>
      </c>
      <c r="DD92" s="17">
        <v>2.2371061158258702E-3</v>
      </c>
      <c r="DE92" s="17">
        <v>5.1359869847489803E-2</v>
      </c>
      <c r="DG92" s="26">
        <f t="shared" si="107"/>
        <v>1.0098435090793325</v>
      </c>
      <c r="DH92" s="25">
        <f t="shared" si="108"/>
        <v>8.0000019251302672E-3</v>
      </c>
      <c r="DI92" s="25">
        <f t="shared" si="109"/>
        <v>1.9247001577974286E-2</v>
      </c>
      <c r="DJ92" s="40">
        <f t="shared" si="110"/>
        <v>1.9851754649165604E-6</v>
      </c>
      <c r="DK92" s="40"/>
      <c r="DL92" s="40">
        <f t="shared" si="111"/>
        <v>-6.4820637855978538E-7</v>
      </c>
      <c r="DM92" s="40">
        <f t="shared" si="112"/>
        <v>-5.2361082472827452E-7</v>
      </c>
      <c r="DN92" s="40">
        <f t="shared" si="113"/>
        <v>-4.8728314589896224E-7</v>
      </c>
      <c r="DO92" s="40">
        <f t="shared" si="114"/>
        <v>-4.7879649200552189E-8</v>
      </c>
      <c r="DP92" s="40">
        <f t="shared" si="115"/>
        <v>-3.4979739187989532E-7</v>
      </c>
      <c r="DQ92" s="72">
        <f t="shared" si="116"/>
        <v>1.198648350974215E-3</v>
      </c>
      <c r="DR92" s="72">
        <f t="shared" si="117"/>
        <v>-1.0471163734099311E-5</v>
      </c>
      <c r="DS92" s="72">
        <f t="shared" si="118"/>
        <v>9.7473506262924978E-4</v>
      </c>
      <c r="DT92" s="72">
        <f t="shared" si="119"/>
        <v>1.5856578913175557E-4</v>
      </c>
      <c r="DU92" s="72">
        <f t="shared" si="120"/>
        <v>-8.8629602758933577E-6</v>
      </c>
      <c r="DV92" s="72">
        <f t="shared" si="121"/>
        <v>-1.4592331781353146E-5</v>
      </c>
      <c r="DW92" s="72">
        <f t="shared" si="122"/>
        <v>2.3384473308718848E-6</v>
      </c>
      <c r="DX92" s="72">
        <f t="shared" si="123"/>
        <v>1.7398022008439608E-5</v>
      </c>
      <c r="DY92" s="72">
        <f t="shared" si="124"/>
        <v>-4.3377154511692593E-5</v>
      </c>
      <c r="DZ92" s="72">
        <f t="shared" si="125"/>
        <v>8.6528969444468469E-4</v>
      </c>
      <c r="EA92" s="72">
        <f t="shared" si="126"/>
        <v>-1.3765426412709714E-6</v>
      </c>
      <c r="EB92" s="72">
        <f t="shared" si="127"/>
        <v>7.3469289480242543E-6</v>
      </c>
      <c r="EC92" s="72">
        <f t="shared" si="128"/>
        <v>2.1278091299137507E-7</v>
      </c>
      <c r="ED92" s="72">
        <f t="shared" si="129"/>
        <v>1.1742769468518408E-5</v>
      </c>
      <c r="EE92" s="72">
        <f t="shared" si="130"/>
        <v>-2.3095164386365623E-4</v>
      </c>
      <c r="EF92" s="72">
        <f t="shared" si="131"/>
        <v>-4.4156977822107893E-7</v>
      </c>
      <c r="EG92" s="72">
        <f t="shared" si="132"/>
        <v>7.6510029917491808E-6</v>
      </c>
      <c r="EH92" s="40">
        <f t="shared" si="133"/>
        <v>3.2830501511979301E-6</v>
      </c>
      <c r="EI92" s="69">
        <f t="shared" si="134"/>
        <v>-1.2240730061346912E-4</v>
      </c>
      <c r="EJ92" s="40">
        <f t="shared" si="135"/>
        <v>2.8647321607121613E-4</v>
      </c>
      <c r="EK92" s="40">
        <f t="shared" si="136"/>
        <v>6.5213800167478355E-6</v>
      </c>
      <c r="EL92" s="40">
        <f t="shared" si="137"/>
        <v>-1.1403440130013949E-5</v>
      </c>
      <c r="EM92" s="69">
        <f t="shared" si="138"/>
        <v>-3.156124058959369E-5</v>
      </c>
      <c r="EN92" s="40">
        <f t="shared" si="139"/>
        <v>2.2444333937496603E-7</v>
      </c>
      <c r="EO92" s="40">
        <f t="shared" si="140"/>
        <v>2.4396014510311982E-7</v>
      </c>
    </row>
    <row r="93" spans="1:145" x14ac:dyDescent="0.25">
      <c r="A93" s="80">
        <v>285</v>
      </c>
      <c r="B93" s="15">
        <v>24973.864927999999</v>
      </c>
      <c r="C93" s="15"/>
      <c r="D93" s="15">
        <v>251693.95379999999</v>
      </c>
      <c r="E93" s="15">
        <v>13912.117436</v>
      </c>
      <c r="F93" s="15">
        <v>12799.14804</v>
      </c>
      <c r="G93" s="15">
        <v>36915.094683000003</v>
      </c>
      <c r="H93" s="15">
        <v>12022.026435</v>
      </c>
      <c r="J93" s="17" t="s">
        <v>444</v>
      </c>
      <c r="K93" s="17">
        <v>0</v>
      </c>
      <c r="L93" s="17">
        <v>101.699310143465</v>
      </c>
      <c r="M93" s="17">
        <v>12.1304212607241</v>
      </c>
      <c r="N93" s="17">
        <v>64.297007936374598</v>
      </c>
      <c r="O93" s="17">
        <v>64.297007936374598</v>
      </c>
      <c r="P93" s="17">
        <v>145.437165478926</v>
      </c>
      <c r="Q93" s="17">
        <v>0</v>
      </c>
      <c r="R93" s="17">
        <v>5.6354022608398502E-2</v>
      </c>
      <c r="S93" s="17">
        <v>0.27514029663188799</v>
      </c>
      <c r="T93" s="17">
        <v>31.115439044926799</v>
      </c>
      <c r="U93" s="17">
        <v>5.3499997872098803E-2</v>
      </c>
      <c r="V93" s="17">
        <v>6.6503529239835197</v>
      </c>
      <c r="W93" s="17">
        <v>1.8727762253564599</v>
      </c>
      <c r="X93" s="17">
        <v>1.14782938430419</v>
      </c>
      <c r="Y93" s="17">
        <v>280.57716794700002</v>
      </c>
      <c r="Z93" s="5">
        <v>1.8533000435412801E-5</v>
      </c>
      <c r="AA93" s="5">
        <v>7.4132067880311006E-5</v>
      </c>
      <c r="AB93" s="17">
        <v>24973.861054139899</v>
      </c>
      <c r="AC93" s="17">
        <v>1112.9737038200501</v>
      </c>
      <c r="AD93" s="17">
        <v>907.74595325098903</v>
      </c>
      <c r="AE93" s="17">
        <v>4899.0303488263098</v>
      </c>
      <c r="AF93" s="17">
        <v>0</v>
      </c>
      <c r="AG93" s="17">
        <v>5446.4948362241403</v>
      </c>
      <c r="AH93" s="17">
        <v>1545.8658189895</v>
      </c>
      <c r="AI93" s="17">
        <v>896.141989007755</v>
      </c>
      <c r="AJ93" s="17">
        <v>6.7873063268572498</v>
      </c>
      <c r="AK93" s="17">
        <v>156.39359389969999</v>
      </c>
      <c r="AL93" s="17">
        <v>2.8827924159184701</v>
      </c>
      <c r="AM93" s="17">
        <v>0</v>
      </c>
      <c r="AN93" s="17">
        <v>0</v>
      </c>
      <c r="AO93" s="17">
        <v>280.53058277131902</v>
      </c>
      <c r="AP93" s="17">
        <v>280.53058277131902</v>
      </c>
      <c r="AQ93" s="17">
        <v>0</v>
      </c>
      <c r="AR93" s="17">
        <v>0</v>
      </c>
      <c r="AS93" s="17">
        <v>33.541218192264999</v>
      </c>
      <c r="AT93" s="17">
        <v>1.5515158952143101E-4</v>
      </c>
      <c r="AU93" s="17">
        <v>2.9960376325666697E-4</v>
      </c>
      <c r="AV93" s="17">
        <v>2013.5564532041401</v>
      </c>
      <c r="AW93" s="17">
        <v>31.6366121023826</v>
      </c>
      <c r="AX93" s="17">
        <v>4.9467875878018202</v>
      </c>
      <c r="AY93" s="17">
        <v>0</v>
      </c>
      <c r="AZ93" s="17">
        <v>4161.5288353358301</v>
      </c>
      <c r="BA93" s="17">
        <v>13.446061484923099</v>
      </c>
      <c r="BB93" s="17">
        <v>0.191987202169348</v>
      </c>
      <c r="BC93" s="17">
        <v>1.40788857840462</v>
      </c>
      <c r="BD93" s="17">
        <v>1.36003725811163E-2</v>
      </c>
      <c r="BE93" s="17">
        <v>2.7613027111338902E-2</v>
      </c>
      <c r="BF93" s="17">
        <v>0</v>
      </c>
      <c r="BG93" s="17">
        <v>0</v>
      </c>
      <c r="BH93" s="17">
        <v>205.45846225615401</v>
      </c>
      <c r="BI93" s="17">
        <v>246.34381553927801</v>
      </c>
      <c r="BJ93" s="17">
        <v>4.4844271014181203</v>
      </c>
      <c r="BK93" s="17">
        <v>4.3086199617498098</v>
      </c>
      <c r="BL93" s="17">
        <v>12140.2631414761</v>
      </c>
      <c r="BM93" s="17">
        <v>226523.71955554801</v>
      </c>
      <c r="BN93" s="17">
        <v>23155.869961915101</v>
      </c>
      <c r="BO93" s="17">
        <v>251693.14597066701</v>
      </c>
      <c r="BP93" s="17">
        <v>0</v>
      </c>
      <c r="BQ93" s="17">
        <v>178.822678290536</v>
      </c>
      <c r="BR93" s="17">
        <v>0</v>
      </c>
      <c r="BS93" s="17">
        <v>20.669635237575498</v>
      </c>
      <c r="BT93" s="17">
        <v>0.110743323577881</v>
      </c>
      <c r="BU93" s="17">
        <v>0.36987753104383297</v>
      </c>
      <c r="BV93" s="17">
        <v>0.30760289687329401</v>
      </c>
      <c r="BW93" s="17">
        <v>6.8829126319328502</v>
      </c>
      <c r="BX93" s="17">
        <v>0</v>
      </c>
      <c r="BY93" s="17">
        <v>1497.11209359281</v>
      </c>
      <c r="BZ93" s="17">
        <v>244.785413779989</v>
      </c>
      <c r="CA93" s="17">
        <v>0</v>
      </c>
      <c r="CB93" s="17">
        <v>907.745765417195</v>
      </c>
      <c r="CC93" s="17">
        <v>9.9851076682264299</v>
      </c>
      <c r="CD93" s="17">
        <v>0</v>
      </c>
      <c r="CE93" s="5">
        <v>8.0251547369059205E-5</v>
      </c>
      <c r="CF93" s="17">
        <v>0</v>
      </c>
      <c r="CG93" s="17">
        <v>13912.198599072901</v>
      </c>
      <c r="CH93" s="17">
        <v>12799.224895252801</v>
      </c>
      <c r="CI93" s="17">
        <v>1112.9737038200501</v>
      </c>
      <c r="CJ93" s="17">
        <v>42.663695056686301</v>
      </c>
      <c r="CK93" s="17">
        <v>0</v>
      </c>
      <c r="CL93" s="17">
        <v>3194.6737655494699</v>
      </c>
      <c r="CM93" s="17">
        <v>0</v>
      </c>
      <c r="CN93" s="17">
        <v>1361.6237189768301</v>
      </c>
      <c r="CO93" s="17">
        <v>0</v>
      </c>
      <c r="CP93" s="17">
        <v>0</v>
      </c>
      <c r="CQ93" s="17">
        <v>5446.4933018072297</v>
      </c>
      <c r="CR93" s="17">
        <v>3.3716144234307102</v>
      </c>
      <c r="CS93" s="17">
        <v>43.571558171706897</v>
      </c>
      <c r="CT93" s="17">
        <v>1545.8670910563901</v>
      </c>
      <c r="CU93" s="17">
        <v>1.815477769143</v>
      </c>
      <c r="CV93" s="17">
        <v>36915.357611071602</v>
      </c>
      <c r="CW93" s="17">
        <v>3357.5533046410101</v>
      </c>
      <c r="CX93" s="17">
        <v>0</v>
      </c>
      <c r="CY93" s="17">
        <v>0</v>
      </c>
      <c r="CZ93" s="17">
        <v>189.796205603928</v>
      </c>
      <c r="DA93" s="17">
        <v>13.3578635279551</v>
      </c>
      <c r="DB93" s="17">
        <v>0</v>
      </c>
      <c r="DC93" s="17">
        <v>12022.029290607699</v>
      </c>
      <c r="DD93" s="17">
        <v>12.701367213247501</v>
      </c>
      <c r="DE93" s="17">
        <v>291.596765455227</v>
      </c>
      <c r="DG93" s="26">
        <f t="shared" si="107"/>
        <v>1.0098347664949354</v>
      </c>
      <c r="DH93" s="25">
        <f t="shared" si="108"/>
        <v>8.0000448380855207E-3</v>
      </c>
      <c r="DI93" s="25">
        <f t="shared" si="109"/>
        <v>1.9246776078655069E-2</v>
      </c>
      <c r="DJ93" s="40">
        <f t="shared" si="110"/>
        <v>-1.5511656329008486E-7</v>
      </c>
      <c r="DK93" s="40"/>
      <c r="DL93" s="40">
        <f t="shared" si="111"/>
        <v>-3.2095698795228928E-6</v>
      </c>
      <c r="DM93" s="40">
        <f t="shared" si="112"/>
        <v>5.8339841705445578E-6</v>
      </c>
      <c r="DN93" s="40">
        <f t="shared" si="113"/>
        <v>6.0047162952159593E-6</v>
      </c>
      <c r="DO93" s="40">
        <f t="shared" si="114"/>
        <v>7.1225083900501352E-6</v>
      </c>
      <c r="DP93" s="40">
        <f t="shared" si="115"/>
        <v>2.3753131096239208E-7</v>
      </c>
      <c r="DQ93" s="72">
        <f t="shared" si="116"/>
        <v>1.1954192644077855E-3</v>
      </c>
      <c r="DR93" s="72">
        <f t="shared" si="117"/>
        <v>-5.8347298060756478E-6</v>
      </c>
      <c r="DS93" s="72">
        <f t="shared" si="118"/>
        <v>9.4925758989795764E-4</v>
      </c>
      <c r="DT93" s="72">
        <f t="shared" si="119"/>
        <v>1.383002328355591E-4</v>
      </c>
      <c r="DU93" s="72">
        <f t="shared" si="120"/>
        <v>-1.4246340743836349E-5</v>
      </c>
      <c r="DV93" s="72">
        <f t="shared" si="121"/>
        <v>-7.9108883940765525E-7</v>
      </c>
      <c r="DW93" s="72">
        <f t="shared" si="122"/>
        <v>-3.7957869950073549E-6</v>
      </c>
      <c r="DX93" s="72">
        <f t="shared" si="123"/>
        <v>-1.4243847542827335E-5</v>
      </c>
      <c r="DY93" s="72">
        <f t="shared" si="124"/>
        <v>6.240618134911404E-6</v>
      </c>
      <c r="DZ93" s="72">
        <f t="shared" si="125"/>
        <v>8.7376708490963695E-4</v>
      </c>
      <c r="EA93" s="72">
        <f t="shared" si="126"/>
        <v>-7.2605222904737247E-6</v>
      </c>
      <c r="EB93" s="72">
        <f t="shared" si="127"/>
        <v>-1.3092793616848576E-6</v>
      </c>
      <c r="EC93" s="72">
        <f t="shared" si="128"/>
        <v>-1.7083117364170563E-5</v>
      </c>
      <c r="ED93" s="72">
        <f t="shared" si="129"/>
        <v>-2.5348550417768147E-6</v>
      </c>
      <c r="EE93" s="72">
        <f t="shared" si="130"/>
        <v>-2.253515152010452E-4</v>
      </c>
      <c r="EF93" s="72">
        <f t="shared" si="131"/>
        <v>-2.3245438225327429E-6</v>
      </c>
      <c r="EG93" s="72">
        <f t="shared" si="132"/>
        <v>4.0830677203104593E-6</v>
      </c>
      <c r="EH93" s="40">
        <f t="shared" si="133"/>
        <v>7.34317839832671E-6</v>
      </c>
      <c r="EI93" s="69">
        <f t="shared" si="134"/>
        <v>-8.4279073357879962E-5</v>
      </c>
      <c r="EJ93" s="40">
        <f t="shared" si="135"/>
        <v>2.7122518439166041E-4</v>
      </c>
      <c r="EK93" s="40">
        <f t="shared" si="136"/>
        <v>-5.8113874122176193E-6</v>
      </c>
      <c r="EL93" s="40">
        <f t="shared" si="137"/>
        <v>-1.1166477868020131E-5</v>
      </c>
      <c r="EM93" s="69">
        <f t="shared" si="138"/>
        <v>1.8412512120845573E-6</v>
      </c>
      <c r="EN93" s="40">
        <f t="shared" si="139"/>
        <v>-6.3209248548822997E-6</v>
      </c>
      <c r="EO93" s="40">
        <f t="shared" si="140"/>
        <v>-6.8705693181812801E-6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H63"/>
  <sheetViews>
    <sheetView zoomScale="85" zoomScaleNormal="85" workbookViewId="0">
      <pane xSplit="1" ySplit="2" topLeftCell="AH3" activePane="bottomRight" state="frozen"/>
      <selection pane="topRight" activeCell="AY55" sqref="AY55"/>
      <selection pane="bottomLeft" activeCell="AY55" sqref="AY55"/>
      <selection pane="bottomRight" activeCell="AH2" sqref="AH2"/>
    </sheetView>
  </sheetViews>
  <sheetFormatPr defaultRowHeight="15" x14ac:dyDescent="0.25"/>
  <cols>
    <col min="1" max="1" width="21.28515625" customWidth="1"/>
    <col min="2" max="2" width="11.7109375" style="15" customWidth="1"/>
    <col min="3" max="3" width="8" style="15" bestFit="1" customWidth="1"/>
    <col min="4" max="4" width="13.28515625" style="15" bestFit="1" customWidth="1"/>
    <col min="5" max="8" width="10.5703125" style="15" bestFit="1" customWidth="1"/>
    <col min="9" max="9" width="9.140625" bestFit="1" customWidth="1"/>
    <col min="10" max="10" width="9.28515625" bestFit="1" customWidth="1"/>
    <col min="11" max="11" width="9.28515625" style="17" customWidth="1"/>
    <col min="12" max="12" width="10" bestFit="1" customWidth="1"/>
    <col min="13" max="32" width="10" style="17" customWidth="1"/>
    <col min="34" max="34" width="16.5703125" bestFit="1" customWidth="1"/>
    <col min="35" max="35" width="7.7109375" style="17" customWidth="1"/>
    <col min="36" max="36" width="9" style="17" customWidth="1"/>
    <col min="37" max="130" width="9" style="28" customWidth="1"/>
    <col min="131" max="131" width="8" style="28" bestFit="1" customWidth="1"/>
    <col min="132" max="132" width="5.7109375" style="15" customWidth="1"/>
    <col min="133" max="133" width="6.85546875" style="15" bestFit="1" customWidth="1"/>
    <col min="134" max="134" width="9.140625" style="17"/>
    <col min="135" max="135" width="8.140625" customWidth="1"/>
    <col min="144" max="144" width="9.140625" style="17"/>
  </cols>
  <sheetData>
    <row r="1" spans="1:164" x14ac:dyDescent="0.25">
      <c r="A1" s="17"/>
      <c r="B1" s="15" t="s">
        <v>334</v>
      </c>
      <c r="I1" s="17"/>
      <c r="J1" s="17"/>
      <c r="L1" s="17"/>
      <c r="AG1" s="17"/>
      <c r="AH1" s="17" t="s">
        <v>354</v>
      </c>
      <c r="EE1" s="17"/>
      <c r="EF1" s="17"/>
      <c r="EG1" s="17"/>
      <c r="EH1" s="17"/>
      <c r="EI1" s="17"/>
      <c r="EJ1" s="17"/>
      <c r="EK1" s="17"/>
      <c r="EL1" s="17"/>
      <c r="EM1" s="17"/>
      <c r="EO1" s="17"/>
      <c r="EP1" s="17"/>
      <c r="EQ1" s="17"/>
      <c r="ER1" s="17"/>
      <c r="ES1" s="41"/>
      <c r="ET1" s="17"/>
      <c r="EU1" s="17"/>
      <c r="EV1" s="17"/>
      <c r="EW1" s="17"/>
      <c r="EX1" s="17"/>
      <c r="EY1" s="17"/>
      <c r="EZ1" s="17"/>
      <c r="FA1" s="42"/>
      <c r="FB1" s="17"/>
      <c r="FC1" s="17"/>
      <c r="FD1" s="17"/>
      <c r="FE1" s="17"/>
      <c r="FF1" s="17"/>
      <c r="FG1" s="17"/>
      <c r="FH1" s="17"/>
    </row>
    <row r="2" spans="1:164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410</v>
      </c>
      <c r="K2" s="17" t="s">
        <v>411</v>
      </c>
      <c r="L2" s="17" t="s">
        <v>43</v>
      </c>
      <c r="M2" s="17" t="s">
        <v>413</v>
      </c>
      <c r="N2" s="17" t="s">
        <v>415</v>
      </c>
      <c r="O2" s="17" t="s">
        <v>416</v>
      </c>
      <c r="P2" s="17" t="s">
        <v>417</v>
      </c>
      <c r="Q2" s="17" t="s">
        <v>419</v>
      </c>
      <c r="R2" s="17" t="s">
        <v>420</v>
      </c>
      <c r="S2" s="17" t="s">
        <v>421</v>
      </c>
      <c r="T2" s="17" t="s">
        <v>362</v>
      </c>
      <c r="U2" s="17" t="s">
        <v>296</v>
      </c>
      <c r="V2" s="17" t="s">
        <v>405</v>
      </c>
      <c r="W2" s="17" t="s">
        <v>406</v>
      </c>
      <c r="X2" s="17" t="s">
        <v>407</v>
      </c>
      <c r="Y2" s="17" t="s">
        <v>408</v>
      </c>
      <c r="Z2" s="17" t="s">
        <v>293</v>
      </c>
      <c r="AA2" s="17" t="s">
        <v>422</v>
      </c>
      <c r="AB2" s="17" t="s">
        <v>423</v>
      </c>
      <c r="AC2" s="17" t="s">
        <v>397</v>
      </c>
      <c r="AD2" s="17" t="s">
        <v>291</v>
      </c>
      <c r="AE2" s="17" t="s">
        <v>412</v>
      </c>
      <c r="AF2" s="17" t="s">
        <v>449</v>
      </c>
      <c r="AG2" s="17"/>
      <c r="AH2" s="17" t="s">
        <v>339</v>
      </c>
      <c r="AI2" s="17" t="s">
        <v>364</v>
      </c>
      <c r="AJ2" s="17" t="s">
        <v>33</v>
      </c>
      <c r="AK2" s="17" t="s">
        <v>35</v>
      </c>
      <c r="AL2" s="17" t="s">
        <v>37</v>
      </c>
      <c r="AM2" s="17" t="s">
        <v>39</v>
      </c>
      <c r="AN2" s="17" t="s">
        <v>41</v>
      </c>
      <c r="AO2" s="17" t="s">
        <v>366</v>
      </c>
      <c r="AP2" s="17" t="s">
        <v>385</v>
      </c>
      <c r="AQ2" s="17" t="s">
        <v>386</v>
      </c>
      <c r="AR2" s="17" t="s">
        <v>284</v>
      </c>
      <c r="AS2" s="17" t="s">
        <v>285</v>
      </c>
      <c r="AT2" s="17" t="s">
        <v>45</v>
      </c>
      <c r="AU2" s="17" t="s">
        <v>47</v>
      </c>
      <c r="AV2" s="17" t="s">
        <v>389</v>
      </c>
      <c r="AW2" s="17" t="s">
        <v>390</v>
      </c>
      <c r="AX2" s="17" t="s">
        <v>51</v>
      </c>
      <c r="AY2" s="17" t="s">
        <v>391</v>
      </c>
      <c r="AZ2" s="17" t="s">
        <v>392</v>
      </c>
      <c r="BA2" s="17" t="s">
        <v>393</v>
      </c>
      <c r="BB2" s="17" t="s">
        <v>394</v>
      </c>
      <c r="BC2" s="17" t="s">
        <v>395</v>
      </c>
      <c r="BD2" s="17" t="s">
        <v>396</v>
      </c>
      <c r="BE2" s="17" t="s">
        <v>53</v>
      </c>
      <c r="BF2" s="17" t="s">
        <v>55</v>
      </c>
      <c r="BG2" s="17" t="s">
        <v>369</v>
      </c>
      <c r="BH2" s="17" t="s">
        <v>397</v>
      </c>
      <c r="BI2" s="17" t="s">
        <v>57</v>
      </c>
      <c r="BJ2" s="17" t="s">
        <v>370</v>
      </c>
      <c r="BK2" s="17" t="s">
        <v>59</v>
      </c>
      <c r="BL2" s="17" t="s">
        <v>61</v>
      </c>
      <c r="BM2" s="17" t="s">
        <v>371</v>
      </c>
      <c r="BN2" s="17" t="s">
        <v>372</v>
      </c>
      <c r="BO2" s="17" t="s">
        <v>291</v>
      </c>
      <c r="BP2" s="17" t="s">
        <v>398</v>
      </c>
      <c r="BQ2" s="17" t="s">
        <v>292</v>
      </c>
      <c r="BR2" s="17" t="s">
        <v>65</v>
      </c>
      <c r="BS2" s="17" t="s">
        <v>67</v>
      </c>
      <c r="BT2" s="17" t="s">
        <v>69</v>
      </c>
      <c r="BU2" s="17" t="s">
        <v>373</v>
      </c>
      <c r="BV2" s="17" t="s">
        <v>374</v>
      </c>
      <c r="BW2" s="17" t="s">
        <v>71</v>
      </c>
      <c r="BX2" s="17" t="s">
        <v>401</v>
      </c>
      <c r="BY2" s="17" t="s">
        <v>402</v>
      </c>
      <c r="BZ2" s="17" t="s">
        <v>73</v>
      </c>
      <c r="CA2" s="17" t="s">
        <v>375</v>
      </c>
      <c r="CB2" s="17" t="s">
        <v>75</v>
      </c>
      <c r="CC2" s="17" t="s">
        <v>77</v>
      </c>
      <c r="CD2" s="17" t="s">
        <v>79</v>
      </c>
      <c r="CE2" s="17" t="s">
        <v>403</v>
      </c>
      <c r="CF2" s="17" t="s">
        <v>404</v>
      </c>
      <c r="CG2" s="17" t="s">
        <v>376</v>
      </c>
      <c r="CH2" s="17" t="s">
        <v>81</v>
      </c>
      <c r="CI2" s="17" t="s">
        <v>83</v>
      </c>
      <c r="CJ2" s="17" t="s">
        <v>159</v>
      </c>
      <c r="CK2" s="17" t="s">
        <v>87</v>
      </c>
      <c r="CL2" s="17" t="s">
        <v>89</v>
      </c>
      <c r="CM2" s="17" t="s">
        <v>377</v>
      </c>
      <c r="CN2" s="17" t="s">
        <v>405</v>
      </c>
      <c r="CO2" s="17" t="s">
        <v>406</v>
      </c>
      <c r="CP2" s="17" t="s">
        <v>407</v>
      </c>
      <c r="CQ2" s="17" t="s">
        <v>408</v>
      </c>
      <c r="CR2" s="17" t="s">
        <v>293</v>
      </c>
      <c r="CS2" s="17" t="s">
        <v>91</v>
      </c>
      <c r="CT2" s="17" t="s">
        <v>93</v>
      </c>
      <c r="CU2" s="17" t="s">
        <v>95</v>
      </c>
      <c r="CV2" s="17" t="s">
        <v>97</v>
      </c>
      <c r="CW2" s="17" t="s">
        <v>99</v>
      </c>
      <c r="CX2" s="17" t="s">
        <v>101</v>
      </c>
      <c r="CY2" s="17" t="s">
        <v>103</v>
      </c>
      <c r="CZ2" s="17" t="s">
        <v>409</v>
      </c>
      <c r="DA2" s="17" t="s">
        <v>105</v>
      </c>
      <c r="DB2" s="17" t="s">
        <v>160</v>
      </c>
      <c r="DC2" s="17" t="s">
        <v>161</v>
      </c>
      <c r="DD2" s="17" t="s">
        <v>107</v>
      </c>
      <c r="DE2" s="17" t="s">
        <v>111</v>
      </c>
      <c r="DF2" s="17" t="s">
        <v>113</v>
      </c>
      <c r="DG2" s="17" t="s">
        <v>115</v>
      </c>
      <c r="DH2" s="17" t="s">
        <v>117</v>
      </c>
      <c r="DI2" s="17" t="s">
        <v>119</v>
      </c>
      <c r="DJ2" s="17" t="s">
        <v>121</v>
      </c>
      <c r="DK2" s="17" t="s">
        <v>123</v>
      </c>
      <c r="DL2" s="17" t="s">
        <v>125</v>
      </c>
      <c r="DM2" s="17" t="s">
        <v>127</v>
      </c>
      <c r="DN2" s="17" t="s">
        <v>129</v>
      </c>
      <c r="DO2" s="17" t="s">
        <v>131</v>
      </c>
      <c r="DP2" s="17" t="s">
        <v>133</v>
      </c>
      <c r="DQ2" s="17" t="s">
        <v>137</v>
      </c>
      <c r="DR2" s="17" t="s">
        <v>139</v>
      </c>
      <c r="DS2" s="17" t="s">
        <v>141</v>
      </c>
      <c r="DT2" s="17" t="s">
        <v>143</v>
      </c>
      <c r="DU2" s="17" t="s">
        <v>145</v>
      </c>
      <c r="DV2" s="17" t="s">
        <v>295</v>
      </c>
      <c r="DW2" s="17" t="s">
        <v>149</v>
      </c>
      <c r="DX2" s="17" t="s">
        <v>151</v>
      </c>
      <c r="DY2" s="17" t="s">
        <v>296</v>
      </c>
      <c r="DZ2" s="17" t="s">
        <v>153</v>
      </c>
      <c r="EC2" s="15" t="s">
        <v>376</v>
      </c>
      <c r="ED2" s="17" t="s">
        <v>65</v>
      </c>
      <c r="EE2" s="17" t="s">
        <v>51</v>
      </c>
      <c r="EF2" s="17" t="s">
        <v>77</v>
      </c>
      <c r="EG2" s="17" t="s">
        <v>159</v>
      </c>
      <c r="EH2" s="17" t="s">
        <v>160</v>
      </c>
      <c r="EI2" s="17" t="s">
        <v>161</v>
      </c>
      <c r="EJ2" s="17" t="s">
        <v>137</v>
      </c>
      <c r="EK2" s="17" t="s">
        <v>162</v>
      </c>
      <c r="EL2" s="17" t="s">
        <v>357</v>
      </c>
      <c r="EM2" s="17" t="s">
        <v>450</v>
      </c>
      <c r="EN2" s="17" t="s">
        <v>411</v>
      </c>
      <c r="EO2" s="17" t="s">
        <v>43</v>
      </c>
      <c r="EP2" s="17" t="s">
        <v>451</v>
      </c>
      <c r="EQ2" s="17" t="s">
        <v>452</v>
      </c>
      <c r="ER2" s="17" t="s">
        <v>416</v>
      </c>
      <c r="ES2" s="17" t="s">
        <v>453</v>
      </c>
      <c r="ET2" s="17" t="s">
        <v>454</v>
      </c>
      <c r="EU2" s="17" t="s">
        <v>455</v>
      </c>
      <c r="EV2" s="17" t="s">
        <v>456</v>
      </c>
      <c r="EW2" s="17" t="s">
        <v>457</v>
      </c>
      <c r="EX2" s="61" t="s">
        <v>458</v>
      </c>
      <c r="EY2" s="61" t="s">
        <v>459</v>
      </c>
      <c r="EZ2" s="61" t="s">
        <v>460</v>
      </c>
      <c r="FA2" s="61" t="s">
        <v>461</v>
      </c>
      <c r="FB2" s="61" t="s">
        <v>462</v>
      </c>
      <c r="FC2" s="61" t="s">
        <v>463</v>
      </c>
      <c r="FD2" s="17" t="s">
        <v>422</v>
      </c>
      <c r="FE2" s="17" t="s">
        <v>423</v>
      </c>
      <c r="FF2" s="17" t="s">
        <v>397</v>
      </c>
      <c r="FG2" s="17" t="s">
        <v>291</v>
      </c>
      <c r="FH2" s="28" t="s">
        <v>412</v>
      </c>
    </row>
    <row r="3" spans="1:164" x14ac:dyDescent="0.25">
      <c r="A3" s="15" t="s">
        <v>172</v>
      </c>
      <c r="B3" s="15">
        <v>1814.134951368</v>
      </c>
      <c r="C3" s="15">
        <v>5.7222564269999996</v>
      </c>
      <c r="D3" s="15">
        <v>8631.5661881310007</v>
      </c>
      <c r="E3" s="15">
        <v>222.237787257999</v>
      </c>
      <c r="F3" s="15">
        <v>215.57065364099901</v>
      </c>
      <c r="G3" s="15">
        <v>6.450418698</v>
      </c>
      <c r="H3" s="15">
        <v>353.794396212999</v>
      </c>
      <c r="I3" s="17">
        <v>27.7021012233999</v>
      </c>
      <c r="J3" s="17">
        <v>5.6607103391999898</v>
      </c>
      <c r="K3" s="17">
        <v>1.1169357085830001E-3</v>
      </c>
      <c r="L3" s="17">
        <v>7.9603739148999999</v>
      </c>
      <c r="M3" s="17">
        <v>0.65805757659999997</v>
      </c>
      <c r="N3" s="17">
        <v>5.4006900807000001E-6</v>
      </c>
      <c r="O3" s="17">
        <v>78.896150355900005</v>
      </c>
      <c r="P3" s="17">
        <v>1.48313885993E-5</v>
      </c>
      <c r="Q3" s="17">
        <v>2.39372254033E-3</v>
      </c>
      <c r="R3" s="17">
        <v>0.965858701799999</v>
      </c>
      <c r="S3" s="17">
        <v>4.1944536212400003E-3</v>
      </c>
      <c r="T3" s="17">
        <v>7.6065795192000003</v>
      </c>
      <c r="U3" s="17">
        <v>5.8022280974999996</v>
      </c>
      <c r="V3" s="17">
        <v>0.45587232499219899</v>
      </c>
      <c r="W3" s="17">
        <v>2.07810121995999E-4</v>
      </c>
      <c r="X3" s="17">
        <v>2.7166758703349998E-3</v>
      </c>
      <c r="Y3" s="17">
        <v>3.1322414114529902E-3</v>
      </c>
      <c r="Z3" s="17">
        <v>0.51979350034467098</v>
      </c>
      <c r="AA3" s="17">
        <v>222.237787258</v>
      </c>
      <c r="AB3" s="17">
        <v>215.57065364100001</v>
      </c>
      <c r="AC3" s="17">
        <v>1.3585704816999999</v>
      </c>
      <c r="AD3" s="17">
        <v>0.98708636500000002</v>
      </c>
      <c r="AE3" s="17">
        <v>4.5916545682499898E-4</v>
      </c>
      <c r="AF3" s="17">
        <v>697249.73193531903</v>
      </c>
      <c r="AG3" s="15"/>
      <c r="AH3" s="17" t="s">
        <v>172</v>
      </c>
      <c r="AI3" s="17">
        <v>0</v>
      </c>
      <c r="AJ3" s="17">
        <v>3.01462645854421</v>
      </c>
      <c r="AK3" s="17">
        <v>5.6607098418063799</v>
      </c>
      <c r="AL3" s="17">
        <v>27.702117729011501</v>
      </c>
      <c r="AM3" s="17">
        <v>27.702117729011501</v>
      </c>
      <c r="AN3" s="17">
        <v>1.2946933090727299</v>
      </c>
      <c r="AO3" s="17">
        <v>0.10596885374722199</v>
      </c>
      <c r="AP3" s="17">
        <v>1.89876229016132E-4</v>
      </c>
      <c r="AQ3" s="17">
        <v>9.2705252368590696E-4</v>
      </c>
      <c r="AR3" s="17">
        <v>7.9603644678577199</v>
      </c>
      <c r="AS3" s="17">
        <v>4.5916283988338202E-4</v>
      </c>
      <c r="AT3" s="17">
        <v>0.65806072113321601</v>
      </c>
      <c r="AU3" s="17">
        <v>0</v>
      </c>
      <c r="AV3" s="5">
        <v>1.0801504442864399E-6</v>
      </c>
      <c r="AW3" s="5">
        <v>4.3205254815721097E-6</v>
      </c>
      <c r="AX3" s="17">
        <v>1814.1346215380499</v>
      </c>
      <c r="AY3" s="17">
        <v>6.6671321720487002</v>
      </c>
      <c r="AZ3" s="17">
        <v>166.24800862778699</v>
      </c>
      <c r="BA3" s="17">
        <v>10.5864578163219</v>
      </c>
      <c r="BB3" s="17">
        <v>0.24596574749361999</v>
      </c>
      <c r="BC3" s="17">
        <v>37.854234454714202</v>
      </c>
      <c r="BD3" s="17">
        <v>0.63593237189768304</v>
      </c>
      <c r="BE3" s="17">
        <v>15.638837792512399</v>
      </c>
      <c r="BF3" s="17">
        <v>0.117625804163356</v>
      </c>
      <c r="BG3" s="17">
        <v>2.7176712431829499</v>
      </c>
      <c r="BH3" s="17">
        <v>1.3585748880181301</v>
      </c>
      <c r="BI3" s="17">
        <v>0</v>
      </c>
      <c r="BJ3" s="17">
        <v>0</v>
      </c>
      <c r="BK3" s="17">
        <v>78.896174696118706</v>
      </c>
      <c r="BL3" s="17">
        <v>78.896174696118706</v>
      </c>
      <c r="BM3" s="17">
        <v>0.87959152776980198</v>
      </c>
      <c r="BN3" s="17">
        <v>0</v>
      </c>
      <c r="BO3" s="17">
        <v>0.98708261574174405</v>
      </c>
      <c r="BP3" s="5">
        <v>4.3011687614621997E-6</v>
      </c>
      <c r="BQ3" s="5">
        <v>8.3055039171087506E-6</v>
      </c>
      <c r="BR3" s="17">
        <v>69.052446145604307</v>
      </c>
      <c r="BS3" s="17">
        <v>0.90121805976078895</v>
      </c>
      <c r="BT3" s="17">
        <v>0.18192374877709699</v>
      </c>
      <c r="BU3" s="17">
        <v>0</v>
      </c>
      <c r="BV3" s="17">
        <v>82.175050925673105</v>
      </c>
      <c r="BW3" s="17">
        <v>0.136834091677904</v>
      </c>
      <c r="BX3" s="17">
        <v>7.8993638552224605E-4</v>
      </c>
      <c r="BY3" s="17">
        <v>1.6037980297293299E-3</v>
      </c>
      <c r="BZ3" s="17">
        <v>0</v>
      </c>
      <c r="CA3" s="17">
        <v>0</v>
      </c>
      <c r="CB3" s="17">
        <v>0.96586126897900804</v>
      </c>
      <c r="CC3" s="17">
        <v>5.72225096617559</v>
      </c>
      <c r="CD3" s="17">
        <v>0</v>
      </c>
      <c r="CE3" s="17">
        <v>2.1391680114860698E-3</v>
      </c>
      <c r="CF3" s="17">
        <v>2.0552761330930201E-3</v>
      </c>
      <c r="CG3" s="17">
        <v>356.92758459740799</v>
      </c>
      <c r="CH3" s="17">
        <v>7768.4071504533204</v>
      </c>
      <c r="CI3" s="17">
        <v>794.10443425497601</v>
      </c>
      <c r="CJ3" s="17">
        <v>8631.5640308539005</v>
      </c>
      <c r="CK3" s="17">
        <v>0</v>
      </c>
      <c r="CL3" s="17">
        <v>9.5838997799583208</v>
      </c>
      <c r="CM3" s="17">
        <v>0</v>
      </c>
      <c r="CN3" s="17">
        <v>0.455870639645717</v>
      </c>
      <c r="CO3" s="17">
        <v>2.07809238768277E-4</v>
      </c>
      <c r="CP3" s="17">
        <v>2.7166804370266202E-3</v>
      </c>
      <c r="CQ3" s="17">
        <v>3.1321825879263802E-3</v>
      </c>
      <c r="CR3" s="17">
        <v>0.51979339263413704</v>
      </c>
      <c r="CS3" s="17">
        <v>0.12967403474484199</v>
      </c>
      <c r="CT3" s="17">
        <v>39.474145839451701</v>
      </c>
      <c r="CU3" s="17">
        <v>1.25899480910729</v>
      </c>
      <c r="CV3" s="17">
        <v>0.81048698203784098</v>
      </c>
      <c r="CW3" s="17">
        <v>100.031550149087</v>
      </c>
      <c r="CX3" s="17">
        <v>0.74238644411007604</v>
      </c>
      <c r="CY3" s="17">
        <v>0</v>
      </c>
      <c r="CZ3" s="5">
        <v>2.22468584842121E-6</v>
      </c>
      <c r="DA3" s="17">
        <v>0.56577517672801003</v>
      </c>
      <c r="DB3" s="17">
        <v>222.23779059687101</v>
      </c>
      <c r="DC3" s="17">
        <v>215.570658424822</v>
      </c>
      <c r="DD3" s="17">
        <v>6.6671321720487002</v>
      </c>
      <c r="DE3" s="17">
        <v>0.28598503996428498</v>
      </c>
      <c r="DF3" s="17">
        <v>0</v>
      </c>
      <c r="DG3" s="17">
        <v>2.7668452392841498</v>
      </c>
      <c r="DH3" s="17">
        <v>0.66334833093580603</v>
      </c>
      <c r="DI3" s="17">
        <v>17.970854172412398</v>
      </c>
      <c r="DJ3" s="17">
        <v>3.7496892016512602</v>
      </c>
      <c r="DK3" s="17">
        <v>2.6980477503486</v>
      </c>
      <c r="DL3" s="17">
        <v>71.883415532664202</v>
      </c>
      <c r="DM3" s="17">
        <v>0</v>
      </c>
      <c r="DN3" s="17">
        <v>0.640425009562548</v>
      </c>
      <c r="DO3" s="17">
        <v>11.3531130059469</v>
      </c>
      <c r="DP3" s="17">
        <v>2.0067546236985801E-2</v>
      </c>
      <c r="DQ3" s="17">
        <v>6.4504205409040001</v>
      </c>
      <c r="DR3" s="17">
        <v>64.931893381956101</v>
      </c>
      <c r="DS3" s="17">
        <v>0</v>
      </c>
      <c r="DT3" s="17">
        <v>3.53448481451425E-2</v>
      </c>
      <c r="DU3" s="17">
        <v>2.83658751692214</v>
      </c>
      <c r="DV3" s="17">
        <v>7.6065712441351199</v>
      </c>
      <c r="DW3" s="17">
        <v>0</v>
      </c>
      <c r="DX3" s="17">
        <v>353.79422500261802</v>
      </c>
      <c r="DY3" s="17">
        <v>5.80222124010748</v>
      </c>
      <c r="DZ3" s="17">
        <v>3.3343458370320098</v>
      </c>
      <c r="EC3" s="56">
        <f t="shared" ref="EC3:EC34" si="0">CG3/DX3</f>
        <v>1.0088564464125065</v>
      </c>
      <c r="ED3" s="25">
        <f t="shared" ref="ED3:ED34" si="1">BR3/(CJ3)</f>
        <v>7.9999923419177953E-3</v>
      </c>
      <c r="EE3" s="40">
        <f t="shared" ref="EE3:EE34" si="2">(AX3-B3)/(B3+1E-50)</f>
        <v>-1.8181114353385191E-7</v>
      </c>
      <c r="EF3" s="40">
        <f t="shared" ref="EF3:EF34" si="3">(CC3-C3)/(C3+1E-50)</f>
        <v>-9.5431312441484739E-7</v>
      </c>
      <c r="EG3" s="40">
        <f t="shared" ref="EG3:EG34" si="4">(CJ3-D3)/(D3+1E-50)</f>
        <v>-2.4992881398071735E-7</v>
      </c>
      <c r="EH3" s="40">
        <f t="shared" ref="EH3:EH34" si="5">(DB3-E3)/(E3+1E-50)</f>
        <v>1.5023871712989032E-8</v>
      </c>
      <c r="EI3" s="40">
        <f t="shared" ref="EI3:EI34" si="6">(DC3-F3)/(F3+1E-50)</f>
        <v>2.2191438893563029E-8</v>
      </c>
      <c r="EJ3" s="40">
        <f t="shared" ref="EJ3:EJ34" si="7">(DQ3-G3)/(G3+1E-50)</f>
        <v>2.8570300415421867E-7</v>
      </c>
      <c r="EK3" s="40">
        <f t="shared" ref="EK3:EK34" si="8">(DX3-H3)/(H3+1E-50)</f>
        <v>-4.8392620916638388E-7</v>
      </c>
      <c r="EL3" s="40">
        <f t="shared" ref="EL3:EL34" si="9">(AM3-I3)/(I3+1E-50)</f>
        <v>5.9582525772829556E-7</v>
      </c>
      <c r="EM3" s="40">
        <f t="shared" ref="EM3:EM34" si="10">(AK3-J3)/(J3+1E-50)</f>
        <v>-8.7867702116942898E-8</v>
      </c>
      <c r="EN3" s="40">
        <f t="shared" ref="EN3:EN34" si="11">(AP3+AQ3-K3)/(K3+1E-50)</f>
        <v>-6.2276466833458304E-6</v>
      </c>
      <c r="EO3" s="40">
        <f t="shared" ref="EO3:EO34" si="12">(AR3-L3)/(L3+1E-50)</f>
        <v>-1.1867586097087581E-6</v>
      </c>
      <c r="EP3" s="40">
        <f t="shared" ref="EP3:EP34" si="13">(AT3-M3)/(M3+1E-50)</f>
        <v>4.7785077291933722E-6</v>
      </c>
      <c r="EQ3" s="40">
        <f t="shared" ref="EQ3:EQ34" si="14">(AV3+AW3-N3)/(N3+1E-50)</f>
        <v>-2.6209319992359676E-6</v>
      </c>
      <c r="ER3" s="40">
        <f t="shared" ref="ER3:ER34" si="15">(BL3-O3)/(O3+1E-50)</f>
        <v>3.0850958622460998E-7</v>
      </c>
      <c r="ES3" s="40">
        <f t="shared" ref="ES3:ES34" si="16">(BP3+BQ3+CZ3-P3)/(P3+1E-50)</f>
        <v>-2.0276124273431925E-6</v>
      </c>
      <c r="ET3" s="40">
        <f t="shared" ref="ET3:ET34" si="17">(BX3+BY3-Q3)/(Q3+1E-50)</f>
        <v>4.9608596551759881E-6</v>
      </c>
      <c r="EU3" s="40">
        <f t="shared" ref="EU3:EU34" si="18">(CB3-R3)/(R3+1E-50)</f>
        <v>2.6579239843824245E-6</v>
      </c>
      <c r="EV3" s="40">
        <f t="shared" ref="EV3:EV34" si="19">(CE3+CF3-S3)/(S3+1E-50)</f>
        <v>-2.259331432825128E-6</v>
      </c>
      <c r="EW3" s="40">
        <f t="shared" ref="EW3:EW34" si="20">(DV3-T3)/(T3+1E-50)</f>
        <v>-1.0878825179634348E-6</v>
      </c>
      <c r="EX3" s="40">
        <f t="shared" ref="EX3:EX34" si="21">(DY3-U3)/(U3+1E-50)</f>
        <v>-1.1818550398861082E-6</v>
      </c>
      <c r="EY3" s="40">
        <f t="shared" ref="EY3:EY34" si="22">(CN3-V3)/(V3+1E-50)</f>
        <v>-3.6969703787394931E-6</v>
      </c>
      <c r="EZ3" s="40">
        <f t="shared" ref="EZ3:EZ34" si="23">(CO3-W3)/(W3+1E-50)</f>
        <v>-4.2501669962681813E-6</v>
      </c>
      <c r="FA3" s="40">
        <f t="shared" ref="FA3:FA34" si="24">(CP3-X3)/(X3+1E-50)</f>
        <v>1.6809850855629367E-6</v>
      </c>
      <c r="FB3" s="40">
        <f t="shared" ref="FB3:FB34" si="25">(CQ3-Y3)/(Y3+1E-50)</f>
        <v>-1.8780010504595288E-5</v>
      </c>
      <c r="FC3" s="40">
        <f t="shared" ref="FC3:FC34" si="26">(CR3-Z3)/(Z3+1E-50)</f>
        <v>-2.0721793147665698E-7</v>
      </c>
      <c r="FD3" s="40">
        <f t="shared" ref="FD3:FD34" si="27">(SUM(AY3:BD3)-AA3)/(AA3+1E-50)</f>
        <v>-2.5228714515269787E-7</v>
      </c>
      <c r="FE3" s="40">
        <f t="shared" ref="FE3:FE34" si="28">(SUM(AZ3:BD3)-AB3)/(AB3+1E-50)</f>
        <v>-2.5338692755797638E-7</v>
      </c>
      <c r="FF3" s="40">
        <f t="shared" ref="FF3:FF34" si="29">(BH3-AC3)/(AC3+1E-50)</f>
        <v>3.2433489388287012E-6</v>
      </c>
      <c r="FG3" s="40">
        <f t="shared" ref="FG3:FG34" si="30">(BO3-AD3)/(AD3+1E-50)</f>
        <v>-3.7983082219654619E-6</v>
      </c>
      <c r="FH3" s="40">
        <f t="shared" ref="FH3:FH34" si="31">(AS3-AE3)/(AE3+1E-50)</f>
        <v>-5.6993434023996499E-6</v>
      </c>
    </row>
    <row r="4" spans="1:164" x14ac:dyDescent="0.25">
      <c r="A4" s="15" t="s">
        <v>174</v>
      </c>
      <c r="B4" s="15">
        <v>3239.0051642489998</v>
      </c>
      <c r="C4" s="15">
        <v>10.1624957797</v>
      </c>
      <c r="D4" s="15">
        <v>15082.306394080901</v>
      </c>
      <c r="E4" s="15">
        <v>385.78488032400003</v>
      </c>
      <c r="F4" s="15">
        <v>374.21133390199998</v>
      </c>
      <c r="G4" s="15">
        <v>11.455682515099999</v>
      </c>
      <c r="H4" s="15">
        <v>614.52299278499902</v>
      </c>
      <c r="I4" s="17">
        <v>48.117150335299897</v>
      </c>
      <c r="J4" s="17">
        <v>9.8323678845999893</v>
      </c>
      <c r="K4" s="17">
        <v>1.9841732371552001E-3</v>
      </c>
      <c r="L4" s="17">
        <v>13.8267673374</v>
      </c>
      <c r="M4" s="17">
        <v>1.1430127665906</v>
      </c>
      <c r="N4" s="17">
        <v>9.5936144408500007E-6</v>
      </c>
      <c r="O4" s="17">
        <v>137.038627391799</v>
      </c>
      <c r="P4" s="17">
        <v>2.6347833456999898E-5</v>
      </c>
      <c r="Q4" s="17">
        <v>4.2522391824429996E-3</v>
      </c>
      <c r="R4" s="17">
        <v>1.6776477701999899</v>
      </c>
      <c r="S4" s="17">
        <v>7.4502255327939899E-3</v>
      </c>
      <c r="T4" s="17">
        <v>13.212244344899901</v>
      </c>
      <c r="U4" s="17">
        <v>10.0781770819</v>
      </c>
      <c r="V4" s="17">
        <v>0.79134975006404995</v>
      </c>
      <c r="W4" s="17">
        <v>3.6073974475539999E-4</v>
      </c>
      <c r="X4" s="17">
        <v>4.7154577784787001E-3</v>
      </c>
      <c r="Y4" s="17">
        <v>5.4372910320147003E-3</v>
      </c>
      <c r="Z4" s="17">
        <v>0.90259856004816796</v>
      </c>
      <c r="AA4" s="17">
        <v>385.78488032400003</v>
      </c>
      <c r="AB4" s="17">
        <v>374.21133390199998</v>
      </c>
      <c r="AC4" s="17">
        <v>2.3597682919999898</v>
      </c>
      <c r="AD4" s="17">
        <v>1.7145191496000001</v>
      </c>
      <c r="AE4" s="17">
        <v>7.9707015548070002E-4</v>
      </c>
      <c r="AF4" s="17">
        <v>1238287.30081285</v>
      </c>
      <c r="AG4" s="15"/>
      <c r="AH4" s="17" t="s">
        <v>174</v>
      </c>
      <c r="AI4" s="17">
        <v>0</v>
      </c>
      <c r="AJ4" s="17">
        <v>5.2362515437540296</v>
      </c>
      <c r="AK4" s="17">
        <v>9.8323665306164401</v>
      </c>
      <c r="AL4" s="17">
        <v>48.117053686187703</v>
      </c>
      <c r="AM4" s="17">
        <v>48.117053686187703</v>
      </c>
      <c r="AN4" s="17">
        <v>2.2488201794011098</v>
      </c>
      <c r="AO4" s="17">
        <v>0.184061160853111</v>
      </c>
      <c r="AP4" s="17">
        <v>3.3730786135132199E-4</v>
      </c>
      <c r="AQ4" s="17">
        <v>1.6468610129135701E-3</v>
      </c>
      <c r="AR4" s="17">
        <v>13.8267509271124</v>
      </c>
      <c r="AS4" s="17">
        <v>7.9706512452392699E-4</v>
      </c>
      <c r="AT4" s="17">
        <v>1.14300511483051</v>
      </c>
      <c r="AU4" s="17">
        <v>0</v>
      </c>
      <c r="AV4" s="5">
        <v>1.9188016556711101E-6</v>
      </c>
      <c r="AW4" s="5">
        <v>7.6749971615491903E-6</v>
      </c>
      <c r="AX4" s="17">
        <v>3239.0052188693498</v>
      </c>
      <c r="AY4" s="17">
        <v>11.573535555592199</v>
      </c>
      <c r="AZ4" s="17">
        <v>288.591623869442</v>
      </c>
      <c r="BA4" s="17">
        <v>18.3771296835816</v>
      </c>
      <c r="BB4" s="17">
        <v>0.42697541559880198</v>
      </c>
      <c r="BC4" s="17">
        <v>65.711527571553802</v>
      </c>
      <c r="BD4" s="17">
        <v>1.1039196898096799</v>
      </c>
      <c r="BE4" s="17">
        <v>27.163841737133499</v>
      </c>
      <c r="BF4" s="17">
        <v>0.204310241673407</v>
      </c>
      <c r="BG4" s="17">
        <v>4.7204739430929603</v>
      </c>
      <c r="BH4" s="17">
        <v>2.3597613805089299</v>
      </c>
      <c r="BI4" s="17">
        <v>0</v>
      </c>
      <c r="BJ4" s="17">
        <v>0</v>
      </c>
      <c r="BK4" s="17">
        <v>137.03872705167001</v>
      </c>
      <c r="BL4" s="17">
        <v>137.03872705167001</v>
      </c>
      <c r="BM4" s="17">
        <v>1.5278106274896499</v>
      </c>
      <c r="BN4" s="17">
        <v>0</v>
      </c>
      <c r="BO4" s="17">
        <v>1.7145196138486001</v>
      </c>
      <c r="BP4" s="5">
        <v>7.6409155572931805E-6</v>
      </c>
      <c r="BQ4" s="5">
        <v>1.47550394558529E-5</v>
      </c>
      <c r="BR4" s="17">
        <v>120.65843480657099</v>
      </c>
      <c r="BS4" s="17">
        <v>1.56537032962626</v>
      </c>
      <c r="BT4" s="17">
        <v>0.31599360254404502</v>
      </c>
      <c r="BU4" s="17">
        <v>0</v>
      </c>
      <c r="BV4" s="17">
        <v>142.73396889509701</v>
      </c>
      <c r="BW4" s="17">
        <v>0.23767649203701499</v>
      </c>
      <c r="BX4" s="17">
        <v>1.4032433549937399E-3</v>
      </c>
      <c r="BY4" s="17">
        <v>2.8489950847952598E-3</v>
      </c>
      <c r="BZ4" s="17">
        <v>0</v>
      </c>
      <c r="CA4" s="17">
        <v>0</v>
      </c>
      <c r="CB4" s="17">
        <v>1.6776498678010801</v>
      </c>
      <c r="CC4" s="17">
        <v>10.1625138761112</v>
      </c>
      <c r="CD4" s="17">
        <v>0</v>
      </c>
      <c r="CE4" s="17">
        <v>3.7996390813340199E-3</v>
      </c>
      <c r="CF4" s="17">
        <v>3.6505915882647901E-3</v>
      </c>
      <c r="CG4" s="17">
        <v>619.96412738305901</v>
      </c>
      <c r="CH4" s="17">
        <v>13574.070083610201</v>
      </c>
      <c r="CI4" s="17">
        <v>1387.5716856429401</v>
      </c>
      <c r="CJ4" s="17">
        <v>15082.3002040598</v>
      </c>
      <c r="CK4" s="17">
        <v>0</v>
      </c>
      <c r="CL4" s="17">
        <v>16.646763026775002</v>
      </c>
      <c r="CM4" s="17">
        <v>0</v>
      </c>
      <c r="CN4" s="17">
        <v>0.791350909604985</v>
      </c>
      <c r="CO4" s="17">
        <v>3.60737561868858E-4</v>
      </c>
      <c r="CP4" s="17">
        <v>4.7155065926354498E-3</v>
      </c>
      <c r="CQ4" s="17">
        <v>5.4373602910101002E-3</v>
      </c>
      <c r="CR4" s="17">
        <v>0.902594176314644</v>
      </c>
      <c r="CS4" s="17">
        <v>0.22510255592850401</v>
      </c>
      <c r="CT4" s="17">
        <v>68.564751262487704</v>
      </c>
      <c r="CU4" s="17">
        <v>2.1855011271129898</v>
      </c>
      <c r="CV4" s="17">
        <v>1.4069359147252201</v>
      </c>
      <c r="CW4" s="17">
        <v>173.64574933447901</v>
      </c>
      <c r="CX4" s="17">
        <v>1.28871236076434</v>
      </c>
      <c r="CY4" s="17">
        <v>0</v>
      </c>
      <c r="CZ4" s="5">
        <v>3.9522190843102498E-6</v>
      </c>
      <c r="DA4" s="17">
        <v>0.98213646918765096</v>
      </c>
      <c r="DB4" s="17">
        <v>385.78472361403601</v>
      </c>
      <c r="DC4" s="17">
        <v>374.21118805844401</v>
      </c>
      <c r="DD4" s="17">
        <v>11.573535555592199</v>
      </c>
      <c r="DE4" s="17">
        <v>0.49644571614389599</v>
      </c>
      <c r="DF4" s="17">
        <v>0</v>
      </c>
      <c r="DG4" s="17">
        <v>4.8030013933210904</v>
      </c>
      <c r="DH4" s="17">
        <v>1.1515129533667301</v>
      </c>
      <c r="DI4" s="17">
        <v>31.195771027960099</v>
      </c>
      <c r="DJ4" s="17">
        <v>6.5091301476545604</v>
      </c>
      <c r="DK4" s="17">
        <v>4.6835978207311504</v>
      </c>
      <c r="DL4" s="17">
        <v>124.783081223785</v>
      </c>
      <c r="DM4" s="17">
        <v>0</v>
      </c>
      <c r="DN4" s="17">
        <v>1.11172047267095</v>
      </c>
      <c r="DO4" s="17">
        <v>19.707953930014199</v>
      </c>
      <c r="DP4" s="17">
        <v>3.4835610597617903E-2</v>
      </c>
      <c r="DQ4" s="17">
        <v>11.4556755008074</v>
      </c>
      <c r="DR4" s="17">
        <v>112.78332115622</v>
      </c>
      <c r="DS4" s="17">
        <v>0</v>
      </c>
      <c r="DT4" s="17">
        <v>6.1391845911554999E-2</v>
      </c>
      <c r="DU4" s="17">
        <v>4.9270113721355502</v>
      </c>
      <c r="DV4" s="17">
        <v>13.212212927500801</v>
      </c>
      <c r="DW4" s="17">
        <v>0</v>
      </c>
      <c r="DX4" s="17">
        <v>614.522520103396</v>
      </c>
      <c r="DY4" s="17">
        <v>10.078184766887601</v>
      </c>
      <c r="DZ4" s="17">
        <v>5.7916033755744296</v>
      </c>
      <c r="EC4" s="56">
        <f t="shared" si="0"/>
        <v>1.0088550168653663</v>
      </c>
      <c r="ED4" s="25">
        <f t="shared" si="1"/>
        <v>8.0000021995380102E-3</v>
      </c>
      <c r="EE4" s="40">
        <f t="shared" si="2"/>
        <v>1.6863310580387981E-8</v>
      </c>
      <c r="EF4" s="40">
        <f t="shared" si="3"/>
        <v>1.7807054085977802E-6</v>
      </c>
      <c r="EG4" s="40">
        <f t="shared" si="4"/>
        <v>-4.1041608216942937E-7</v>
      </c>
      <c r="EH4" s="40">
        <f t="shared" si="5"/>
        <v>-4.0621074596117449E-7</v>
      </c>
      <c r="EI4" s="40">
        <f t="shared" si="6"/>
        <v>-3.8973580636656693E-7</v>
      </c>
      <c r="EJ4" s="40">
        <f t="shared" si="7"/>
        <v>-6.1229809659518795E-7</v>
      </c>
      <c r="EK4" s="40">
        <f t="shared" si="8"/>
        <v>-7.6918456846033002E-7</v>
      </c>
      <c r="EL4" s="40">
        <f t="shared" si="9"/>
        <v>-2.0086208663818041E-6</v>
      </c>
      <c r="EM4" s="40">
        <f t="shared" si="10"/>
        <v>-1.3770676251851576E-7</v>
      </c>
      <c r="EN4" s="40">
        <f t="shared" si="11"/>
        <v>-2.1988454568610481E-6</v>
      </c>
      <c r="EO4" s="40">
        <f t="shared" si="12"/>
        <v>-1.186849188929536E-6</v>
      </c>
      <c r="EP4" s="40">
        <f t="shared" si="13"/>
        <v>-6.6943785000863738E-6</v>
      </c>
      <c r="EQ4" s="40">
        <f t="shared" si="14"/>
        <v>1.9218655433401548E-5</v>
      </c>
      <c r="ER4" s="40">
        <f t="shared" si="15"/>
        <v>7.2723926755884506E-7</v>
      </c>
      <c r="ES4" s="40">
        <f t="shared" si="16"/>
        <v>1.2928594564980312E-5</v>
      </c>
      <c r="ET4" s="40">
        <f t="shared" si="17"/>
        <v>-1.7465010035064674E-7</v>
      </c>
      <c r="EU4" s="40">
        <f t="shared" si="18"/>
        <v>1.2503227002806909E-6</v>
      </c>
      <c r="EV4" s="40">
        <f t="shared" si="19"/>
        <v>6.8948313006577383E-7</v>
      </c>
      <c r="EW4" s="40">
        <f t="shared" si="20"/>
        <v>-2.3779002476738091E-6</v>
      </c>
      <c r="EX4" s="40">
        <f t="shared" si="21"/>
        <v>7.625374647122635E-7</v>
      </c>
      <c r="EY4" s="40">
        <f t="shared" si="22"/>
        <v>1.4652698569165927E-6</v>
      </c>
      <c r="EZ4" s="40">
        <f t="shared" si="23"/>
        <v>-6.0511395645307825E-6</v>
      </c>
      <c r="FA4" s="40">
        <f t="shared" si="24"/>
        <v>1.0351944401348659E-5</v>
      </c>
      <c r="FB4" s="40">
        <f t="shared" si="25"/>
        <v>1.2737776034443259E-5</v>
      </c>
      <c r="FC4" s="40">
        <f t="shared" si="26"/>
        <v>-4.8567920645990673E-6</v>
      </c>
      <c r="FD4" s="40">
        <f t="shared" si="27"/>
        <v>-4.3687150681622432E-7</v>
      </c>
      <c r="FE4" s="40">
        <f t="shared" si="28"/>
        <v>-4.2134483863263966E-7</v>
      </c>
      <c r="FF4" s="40">
        <f t="shared" si="29"/>
        <v>-2.9288854686896176E-6</v>
      </c>
      <c r="FG4" s="40">
        <f t="shared" si="30"/>
        <v>2.7077481176898867E-7</v>
      </c>
      <c r="FH4" s="40">
        <f t="shared" si="31"/>
        <v>-6.3118117501175181E-6</v>
      </c>
    </row>
    <row r="5" spans="1:164" x14ac:dyDescent="0.25">
      <c r="A5" s="15" t="s">
        <v>175</v>
      </c>
      <c r="B5" s="15">
        <v>1983.194930615</v>
      </c>
      <c r="C5" s="15">
        <v>6.2423869516999897</v>
      </c>
      <c r="D5" s="15">
        <v>9347.5684489150008</v>
      </c>
      <c r="E5" s="15">
        <v>239.719716707</v>
      </c>
      <c r="F5" s="15">
        <v>232.52812520800001</v>
      </c>
      <c r="G5" s="15">
        <v>7.0367363037999899</v>
      </c>
      <c r="H5" s="15">
        <v>381.710562457999</v>
      </c>
      <c r="I5" s="17">
        <v>29.887937040899899</v>
      </c>
      <c r="J5" s="17">
        <v>6.1073689992999904</v>
      </c>
      <c r="K5" s="17">
        <v>1.2186418629226E-3</v>
      </c>
      <c r="L5" s="17">
        <v>8.5884876557999892</v>
      </c>
      <c r="M5" s="17">
        <v>0.70998164618839998</v>
      </c>
      <c r="N5" s="17">
        <v>5.8924046818399899E-6</v>
      </c>
      <c r="O5" s="17">
        <v>85.121455428399898</v>
      </c>
      <c r="P5" s="17">
        <v>1.6181937325829901E-5</v>
      </c>
      <c r="Q5" s="17">
        <v>2.6116368002936999E-3</v>
      </c>
      <c r="R5" s="17">
        <v>1.0420698352814</v>
      </c>
      <c r="S5" s="17">
        <v>4.5761568552179898E-3</v>
      </c>
      <c r="T5" s="17">
        <v>8.2067770931999995</v>
      </c>
      <c r="U5" s="17">
        <v>6.2600532243999902</v>
      </c>
      <c r="V5" s="17">
        <v>0.49173152955331201</v>
      </c>
      <c r="W5" s="17">
        <v>2.2415717822079899E-4</v>
      </c>
      <c r="X5" s="17">
        <v>2.93025781251299E-3</v>
      </c>
      <c r="Y5" s="17">
        <v>3.3786338633735999E-3</v>
      </c>
      <c r="Z5" s="17">
        <v>0.56074524275457405</v>
      </c>
      <c r="AA5" s="17">
        <v>239.719716707</v>
      </c>
      <c r="AB5" s="17">
        <v>232.52812520799901</v>
      </c>
      <c r="AC5" s="17">
        <v>1.4657685600793999</v>
      </c>
      <c r="AD5" s="17">
        <v>1.0649724689327</v>
      </c>
      <c r="AE5" s="17">
        <v>4.9528500376870002E-4</v>
      </c>
      <c r="AF5" s="17">
        <v>760626.98093973298</v>
      </c>
      <c r="AG5" s="15"/>
      <c r="AH5" s="17" t="s">
        <v>175</v>
      </c>
      <c r="AI5" s="17">
        <v>0</v>
      </c>
      <c r="AJ5" s="17">
        <v>3.2524922444015201</v>
      </c>
      <c r="AK5" s="17">
        <v>6.1073679256161997</v>
      </c>
      <c r="AL5" s="17">
        <v>29.887936086369301</v>
      </c>
      <c r="AM5" s="17">
        <v>29.887936086369301</v>
      </c>
      <c r="AN5" s="17">
        <v>1.3968498683994399</v>
      </c>
      <c r="AO5" s="17">
        <v>0.114331240246281</v>
      </c>
      <c r="AP5" s="17">
        <v>2.0717063969311601E-4</v>
      </c>
      <c r="AQ5" s="17">
        <v>1.01148278311479E-3</v>
      </c>
      <c r="AR5" s="17">
        <v>8.5884984636759896</v>
      </c>
      <c r="AS5" s="17">
        <v>4.9528342534749898E-4</v>
      </c>
      <c r="AT5" s="17">
        <v>0.70998036600057501</v>
      </c>
      <c r="AU5" s="17">
        <v>0</v>
      </c>
      <c r="AV5" s="5">
        <v>1.1784921458136899E-6</v>
      </c>
      <c r="AW5" s="5">
        <v>4.7139837938237498E-6</v>
      </c>
      <c r="AX5" s="17">
        <v>1983.19489240232</v>
      </c>
      <c r="AY5" s="17">
        <v>7.1915943266257596</v>
      </c>
      <c r="AZ5" s="17">
        <v>179.32560065477199</v>
      </c>
      <c r="BA5" s="17">
        <v>11.419244441321201</v>
      </c>
      <c r="BB5" s="17">
        <v>0.26531436652942803</v>
      </c>
      <c r="BC5" s="17">
        <v>40.831909059122403</v>
      </c>
      <c r="BD5" s="17">
        <v>0.68595761647293496</v>
      </c>
      <c r="BE5" s="17">
        <v>16.872832824707199</v>
      </c>
      <c r="BF5" s="17">
        <v>0.12690516734103</v>
      </c>
      <c r="BG5" s="17">
        <v>2.9321169642554201</v>
      </c>
      <c r="BH5" s="17">
        <v>1.4657643491097301</v>
      </c>
      <c r="BI5" s="17">
        <v>0</v>
      </c>
      <c r="BJ5" s="17">
        <v>0</v>
      </c>
      <c r="BK5" s="17">
        <v>85.121300125423303</v>
      </c>
      <c r="BL5" s="17">
        <v>85.121300125423303</v>
      </c>
      <c r="BM5" s="17">
        <v>0.94899715502381898</v>
      </c>
      <c r="BN5" s="17">
        <v>0</v>
      </c>
      <c r="BO5" s="17">
        <v>1.06497269433224</v>
      </c>
      <c r="BP5" s="5">
        <v>4.6927371558030298E-6</v>
      </c>
      <c r="BQ5" s="5">
        <v>9.0619214911573903E-6</v>
      </c>
      <c r="BR5" s="17">
        <v>74.780585612636898</v>
      </c>
      <c r="BS5" s="17">
        <v>0.97233076910782201</v>
      </c>
      <c r="BT5" s="17">
        <v>0.19627991452598301</v>
      </c>
      <c r="BU5" s="17">
        <v>0</v>
      </c>
      <c r="BV5" s="17">
        <v>88.659178161361197</v>
      </c>
      <c r="BW5" s="17">
        <v>0.147631041985676</v>
      </c>
      <c r="BX5" s="17">
        <v>8.6184230603460004E-4</v>
      </c>
      <c r="BY5" s="17">
        <v>1.7498093268737899E-3</v>
      </c>
      <c r="BZ5" s="17">
        <v>0</v>
      </c>
      <c r="CA5" s="17">
        <v>0</v>
      </c>
      <c r="CB5" s="17">
        <v>1.04206605886902</v>
      </c>
      <c r="CC5" s="17">
        <v>6.2423812513434296</v>
      </c>
      <c r="CD5" s="17">
        <v>0</v>
      </c>
      <c r="CE5" s="17">
        <v>2.3338203476688801E-3</v>
      </c>
      <c r="CF5" s="17">
        <v>2.2422880022266701E-3</v>
      </c>
      <c r="CG5" s="17">
        <v>385.09098062026999</v>
      </c>
      <c r="CH5" s="17">
        <v>8412.8085005990997</v>
      </c>
      <c r="CI5" s="17">
        <v>859.97586348958498</v>
      </c>
      <c r="CJ5" s="17">
        <v>9347.5649497013292</v>
      </c>
      <c r="CK5" s="17">
        <v>0</v>
      </c>
      <c r="CL5" s="17">
        <v>10.340106686280601</v>
      </c>
      <c r="CM5" s="17">
        <v>0</v>
      </c>
      <c r="CN5" s="17">
        <v>0.49173243422510299</v>
      </c>
      <c r="CO5" s="17">
        <v>2.2415553509725101E-4</v>
      </c>
      <c r="CP5" s="17">
        <v>2.9301999017708599E-3</v>
      </c>
      <c r="CQ5" s="17">
        <v>3.3786106978223799E-3</v>
      </c>
      <c r="CR5" s="17">
        <v>0.56073369583800403</v>
      </c>
      <c r="CS5" s="17">
        <v>0.13987489170345599</v>
      </c>
      <c r="CT5" s="17">
        <v>42.588939251128501</v>
      </c>
      <c r="CU5" s="17">
        <v>1.3580308525824301</v>
      </c>
      <c r="CV5" s="17">
        <v>0.874244460501441</v>
      </c>
      <c r="CW5" s="17">
        <v>107.900334497373</v>
      </c>
      <c r="CX5" s="17">
        <v>0.80078278697288796</v>
      </c>
      <c r="CY5" s="17">
        <v>0</v>
      </c>
      <c r="CZ5" s="5">
        <v>2.4272782561440002E-6</v>
      </c>
      <c r="DA5" s="17">
        <v>0.61028140757397897</v>
      </c>
      <c r="DB5" s="17">
        <v>239.71966550682799</v>
      </c>
      <c r="DC5" s="17">
        <v>232.52807118020201</v>
      </c>
      <c r="DD5" s="17">
        <v>7.1915943266257596</v>
      </c>
      <c r="DE5" s="17">
        <v>0.308481689622293</v>
      </c>
      <c r="DF5" s="17">
        <v>0</v>
      </c>
      <c r="DG5" s="17">
        <v>2.9844936460589602</v>
      </c>
      <c r="DH5" s="17">
        <v>0.71552881639356802</v>
      </c>
      <c r="DI5" s="17">
        <v>19.3845134948218</v>
      </c>
      <c r="DJ5" s="17">
        <v>4.0446392730258998</v>
      </c>
      <c r="DK5" s="17">
        <v>2.9102913672514399</v>
      </c>
      <c r="DL5" s="17">
        <v>77.537960115081205</v>
      </c>
      <c r="DM5" s="17">
        <v>0</v>
      </c>
      <c r="DN5" s="17">
        <v>0.69080224243125699</v>
      </c>
      <c r="DO5" s="17">
        <v>12.246165519050599</v>
      </c>
      <c r="DP5" s="17">
        <v>2.1646119757271098E-2</v>
      </c>
      <c r="DQ5" s="17">
        <v>7.0367491180299497</v>
      </c>
      <c r="DR5" s="17">
        <v>70.055292769085696</v>
      </c>
      <c r="DS5" s="17">
        <v>0</v>
      </c>
      <c r="DT5" s="17">
        <v>3.8133825389674497E-2</v>
      </c>
      <c r="DU5" s="17">
        <v>3.0604044884589099</v>
      </c>
      <c r="DV5" s="17">
        <v>8.20678817081488</v>
      </c>
      <c r="DW5" s="17">
        <v>0</v>
      </c>
      <c r="DX5" s="17">
        <v>381.710309268782</v>
      </c>
      <c r="DY5" s="17">
        <v>6.2600502249436003</v>
      </c>
      <c r="DZ5" s="17">
        <v>3.59743921846685</v>
      </c>
      <c r="EC5" s="56">
        <f t="shared" si="0"/>
        <v>1.0088566414618565</v>
      </c>
      <c r="ED5" s="25">
        <f t="shared" si="1"/>
        <v>8.0000070622698663E-3</v>
      </c>
      <c r="EE5" s="40">
        <f t="shared" si="2"/>
        <v>-1.9268242077759003E-8</v>
      </c>
      <c r="EF5" s="40">
        <f t="shared" si="3"/>
        <v>-9.1316937002115227E-7</v>
      </c>
      <c r="EG5" s="40">
        <f t="shared" si="4"/>
        <v>-3.7434480322087809E-7</v>
      </c>
      <c r="EH5" s="40">
        <f t="shared" si="5"/>
        <v>-2.1358348288154254E-7</v>
      </c>
      <c r="EI5" s="40">
        <f t="shared" si="6"/>
        <v>-2.323495188053484E-7</v>
      </c>
      <c r="EJ5" s="40">
        <f t="shared" si="7"/>
        <v>1.8210473444743298E-6</v>
      </c>
      <c r="EK5" s="40">
        <f t="shared" si="8"/>
        <v>-6.6330157430033253E-7</v>
      </c>
      <c r="EL5" s="40">
        <f t="shared" si="9"/>
        <v>-3.1936985053746678E-8</v>
      </c>
      <c r="EM5" s="40">
        <f t="shared" si="10"/>
        <v>-1.7580136240128892E-7</v>
      </c>
      <c r="EN5" s="40">
        <f t="shared" si="11"/>
        <v>9.4858757586175256E-6</v>
      </c>
      <c r="EO5" s="40">
        <f t="shared" si="12"/>
        <v>1.2584143371372396E-6</v>
      </c>
      <c r="EP5" s="40">
        <f t="shared" si="13"/>
        <v>-1.8031280552715615E-6</v>
      </c>
      <c r="EQ5" s="40">
        <f t="shared" si="14"/>
        <v>1.2093160822677611E-5</v>
      </c>
      <c r="ER5" s="40">
        <f t="shared" si="15"/>
        <v>-1.8244868560197281E-6</v>
      </c>
      <c r="ES5" s="40">
        <f t="shared" si="16"/>
        <v>-2.6123292401146812E-8</v>
      </c>
      <c r="ET5" s="40">
        <f t="shared" si="17"/>
        <v>5.6794324113662733E-6</v>
      </c>
      <c r="EU5" s="40">
        <f t="shared" si="18"/>
        <v>-3.6239532630738714E-6</v>
      </c>
      <c r="EV5" s="40">
        <f t="shared" si="19"/>
        <v>-1.0599576014063956E-5</v>
      </c>
      <c r="EW5" s="40">
        <f t="shared" si="20"/>
        <v>1.3498130575137198E-6</v>
      </c>
      <c r="EX5" s="40">
        <f t="shared" si="21"/>
        <v>-4.7914231435578059E-7</v>
      </c>
      <c r="EY5" s="40">
        <f t="shared" si="22"/>
        <v>1.8397677118686571E-6</v>
      </c>
      <c r="EZ5" s="40">
        <f t="shared" si="23"/>
        <v>-7.3302294444372107E-6</v>
      </c>
      <c r="FA5" s="40">
        <f t="shared" si="24"/>
        <v>-1.9763019445857641E-5</v>
      </c>
      <c r="FB5" s="40">
        <f t="shared" si="25"/>
        <v>-6.8564846493233489E-6</v>
      </c>
      <c r="FC5" s="40">
        <f t="shared" si="26"/>
        <v>-2.0592090114386099E-5</v>
      </c>
      <c r="FD5" s="40">
        <f t="shared" si="27"/>
        <v>-4.0147784920135307E-7</v>
      </c>
      <c r="FE5" s="40">
        <f t="shared" si="28"/>
        <v>-4.2605504583612127E-7</v>
      </c>
      <c r="FF5" s="40">
        <f t="shared" si="29"/>
        <v>-2.8728748757039797E-6</v>
      </c>
      <c r="FG5" s="40">
        <f t="shared" si="30"/>
        <v>2.1164823175889566E-7</v>
      </c>
      <c r="FH5" s="40">
        <f t="shared" si="31"/>
        <v>-3.186894795974061E-6</v>
      </c>
    </row>
    <row r="6" spans="1:164" x14ac:dyDescent="0.25">
      <c r="A6" s="15" t="s">
        <v>176</v>
      </c>
      <c r="B6" s="15">
        <v>4468.8693114479902</v>
      </c>
      <c r="C6" s="15">
        <v>14.044053004</v>
      </c>
      <c r="D6" s="15">
        <v>21022.733914548</v>
      </c>
      <c r="E6" s="15">
        <v>542.26308561400003</v>
      </c>
      <c r="F6" s="15">
        <v>525.99519305699903</v>
      </c>
      <c r="G6" s="15">
        <v>15.831171394299901</v>
      </c>
      <c r="H6" s="15">
        <v>863.723257695999</v>
      </c>
      <c r="I6" s="17">
        <v>67.629531077699994</v>
      </c>
      <c r="J6" s="17">
        <v>13.8195721232</v>
      </c>
      <c r="K6" s="17">
        <v>2.7196721355730999E-3</v>
      </c>
      <c r="L6" s="17">
        <v>19.433773297999998</v>
      </c>
      <c r="M6" s="17">
        <v>1.6065252598766899</v>
      </c>
      <c r="N6" s="17">
        <v>1.315066170705E-5</v>
      </c>
      <c r="O6" s="17">
        <v>192.61028646699901</v>
      </c>
      <c r="P6" s="17">
        <v>3.6117452906859999E-5</v>
      </c>
      <c r="Q6" s="17">
        <v>5.8311514374323904E-3</v>
      </c>
      <c r="R6" s="17">
        <v>2.35796449325019</v>
      </c>
      <c r="S6" s="17">
        <v>1.021202088845E-2</v>
      </c>
      <c r="T6" s="17">
        <v>18.5700500405</v>
      </c>
      <c r="U6" s="17">
        <v>14.165061426299999</v>
      </c>
      <c r="V6" s="17">
        <v>1.1123391480109099</v>
      </c>
      <c r="W6" s="17">
        <v>5.0705930618169905E-4</v>
      </c>
      <c r="X6" s="17">
        <v>6.6287068164917898E-3</v>
      </c>
      <c r="Y6" s="17">
        <v>7.6427106756640903E-3</v>
      </c>
      <c r="Z6" s="17">
        <v>1.26872396394644</v>
      </c>
      <c r="AA6" s="17">
        <v>542.26308561400003</v>
      </c>
      <c r="AB6" s="17">
        <v>525.99519305699903</v>
      </c>
      <c r="AC6" s="17">
        <v>3.3166973094497898</v>
      </c>
      <c r="AD6" s="17">
        <v>2.409787889615</v>
      </c>
      <c r="AE6" s="17">
        <v>1.1203696624791999E-3</v>
      </c>
      <c r="AF6" s="17">
        <v>1711250.15594536</v>
      </c>
      <c r="AG6" s="15"/>
      <c r="AH6" s="17" t="s">
        <v>176</v>
      </c>
      <c r="AI6" s="17">
        <v>0</v>
      </c>
      <c r="AJ6" s="17">
        <v>7.3596475515064901</v>
      </c>
      <c r="AK6" s="17">
        <v>13.819539827855399</v>
      </c>
      <c r="AL6" s="17">
        <v>67.629318901721604</v>
      </c>
      <c r="AM6" s="17">
        <v>67.629318901721604</v>
      </c>
      <c r="AN6" s="17">
        <v>3.1607456189465699</v>
      </c>
      <c r="AO6" s="17">
        <v>0.258707921799536</v>
      </c>
      <c r="AP6" s="17">
        <v>4.6233790849495998E-4</v>
      </c>
      <c r="AQ6" s="17">
        <v>2.25730634420763E-3</v>
      </c>
      <c r="AR6" s="17">
        <v>19.433803303168698</v>
      </c>
      <c r="AS6" s="17">
        <v>1.1203701556698499E-3</v>
      </c>
      <c r="AT6" s="17">
        <v>1.6065289482287901</v>
      </c>
      <c r="AU6" s="17">
        <v>0</v>
      </c>
      <c r="AV6" s="5">
        <v>2.6301455506318898E-6</v>
      </c>
      <c r="AW6" s="5">
        <v>1.05206300050155E-5</v>
      </c>
      <c r="AX6" s="17">
        <v>4468.8667111246295</v>
      </c>
      <c r="AY6" s="17">
        <v>16.2679003356536</v>
      </c>
      <c r="AZ6" s="17">
        <v>405.64757733174599</v>
      </c>
      <c r="BA6" s="17">
        <v>25.831099143063401</v>
      </c>
      <c r="BB6" s="17">
        <v>0.60016136248064</v>
      </c>
      <c r="BC6" s="17">
        <v>92.364782605422306</v>
      </c>
      <c r="BD6" s="17">
        <v>1.5516844202009401</v>
      </c>
      <c r="BE6" s="17">
        <v>38.179314607295503</v>
      </c>
      <c r="BF6" s="17">
        <v>0.287162705740522</v>
      </c>
      <c r="BG6" s="17">
        <v>6.6346811074338703</v>
      </c>
      <c r="BH6" s="17">
        <v>3.3166867643176401</v>
      </c>
      <c r="BI6" s="17">
        <v>0</v>
      </c>
      <c r="BJ6" s="17">
        <v>0</v>
      </c>
      <c r="BK6" s="17">
        <v>192.60993151429099</v>
      </c>
      <c r="BL6" s="17">
        <v>192.60993151429099</v>
      </c>
      <c r="BM6" s="17">
        <v>2.14737368838566</v>
      </c>
      <c r="BN6" s="17">
        <v>0</v>
      </c>
      <c r="BO6" s="17">
        <v>2.4097936327140199</v>
      </c>
      <c r="BP6" s="5">
        <v>1.04738208675856E-5</v>
      </c>
      <c r="BQ6" s="5">
        <v>2.0226413813200299E-5</v>
      </c>
      <c r="BR6" s="17">
        <v>168.18152414879</v>
      </c>
      <c r="BS6" s="17">
        <v>2.2001602979774799</v>
      </c>
      <c r="BT6" s="17">
        <v>0.44413582186045297</v>
      </c>
      <c r="BU6" s="17">
        <v>0</v>
      </c>
      <c r="BV6" s="17">
        <v>200.615546666428</v>
      </c>
      <c r="BW6" s="17">
        <v>0.33405398579259798</v>
      </c>
      <c r="BX6" s="17">
        <v>1.9242513250329199E-3</v>
      </c>
      <c r="BY6" s="17">
        <v>3.9068472967366099E-3</v>
      </c>
      <c r="BZ6" s="17">
        <v>0</v>
      </c>
      <c r="CA6" s="17">
        <v>0</v>
      </c>
      <c r="CB6" s="17">
        <v>2.35797089226145</v>
      </c>
      <c r="CC6" s="17">
        <v>14.0440328344714</v>
      </c>
      <c r="CD6" s="17">
        <v>0</v>
      </c>
      <c r="CE6" s="17">
        <v>5.2081092976735697E-3</v>
      </c>
      <c r="CF6" s="17">
        <v>5.0039297919939104E-3</v>
      </c>
      <c r="CG6" s="17">
        <v>871.357859737539</v>
      </c>
      <c r="CH6" s="17">
        <v>18920.466465596099</v>
      </c>
      <c r="CI6" s="17">
        <v>1934.0893269974699</v>
      </c>
      <c r="CJ6" s="17">
        <v>21022.737316742299</v>
      </c>
      <c r="CK6" s="17">
        <v>0</v>
      </c>
      <c r="CL6" s="17">
        <v>23.397284668685</v>
      </c>
      <c r="CM6" s="17">
        <v>0</v>
      </c>
      <c r="CN6" s="17">
        <v>1.11233530667215</v>
      </c>
      <c r="CO6" s="17">
        <v>5.0706115619592496E-4</v>
      </c>
      <c r="CP6" s="17">
        <v>6.6286696107964701E-3</v>
      </c>
      <c r="CQ6" s="17">
        <v>7.64285513941961E-3</v>
      </c>
      <c r="CR6" s="17">
        <v>1.2687159974637101</v>
      </c>
      <c r="CS6" s="17">
        <v>0.31640740516983901</v>
      </c>
      <c r="CT6" s="17">
        <v>96.368933285450396</v>
      </c>
      <c r="CU6" s="17">
        <v>3.0719686075276802</v>
      </c>
      <c r="CV6" s="17">
        <v>1.9775989628025099</v>
      </c>
      <c r="CW6" s="17">
        <v>244.07815029845</v>
      </c>
      <c r="CX6" s="17">
        <v>1.8114307342603699</v>
      </c>
      <c r="CY6" s="17">
        <v>0</v>
      </c>
      <c r="CZ6" s="5">
        <v>5.4176024823492401E-6</v>
      </c>
      <c r="DA6" s="17">
        <v>1.3804981488450501</v>
      </c>
      <c r="DB6" s="17">
        <v>542.26287128971103</v>
      </c>
      <c r="DC6" s="17">
        <v>525.99497095405798</v>
      </c>
      <c r="DD6" s="17">
        <v>16.2679003356536</v>
      </c>
      <c r="DE6" s="17">
        <v>0.69780951499418598</v>
      </c>
      <c r="DF6" s="17">
        <v>0</v>
      </c>
      <c r="DG6" s="17">
        <v>6.7511435615447697</v>
      </c>
      <c r="DH6" s="17">
        <v>1.61858422055038</v>
      </c>
      <c r="DI6" s="17">
        <v>43.849137695839197</v>
      </c>
      <c r="DJ6" s="17">
        <v>9.1492601481505798</v>
      </c>
      <c r="DK6" s="17">
        <v>6.5832887893097798</v>
      </c>
      <c r="DL6" s="17">
        <v>175.396411016055</v>
      </c>
      <c r="DM6" s="17">
        <v>0</v>
      </c>
      <c r="DN6" s="17">
        <v>1.5626478733334399</v>
      </c>
      <c r="DO6" s="17">
        <v>27.701668782993501</v>
      </c>
      <c r="DP6" s="17">
        <v>4.8965194230283803E-2</v>
      </c>
      <c r="DQ6" s="17">
        <v>15.8311711669659</v>
      </c>
      <c r="DR6" s="17">
        <v>158.51954557105199</v>
      </c>
      <c r="DS6" s="17">
        <v>0</v>
      </c>
      <c r="DT6" s="17">
        <v>8.6289596539465094E-2</v>
      </c>
      <c r="DU6" s="17">
        <v>6.9250177291328097</v>
      </c>
      <c r="DV6" s="17">
        <v>18.570058442827101</v>
      </c>
      <c r="DW6" s="17">
        <v>0</v>
      </c>
      <c r="DX6" s="17">
        <v>863.72197695618695</v>
      </c>
      <c r="DY6" s="17">
        <v>14.164980336943</v>
      </c>
      <c r="DZ6" s="17">
        <v>8.1402017243251503</v>
      </c>
      <c r="EC6" s="56">
        <f t="shared" si="0"/>
        <v>1.0088406720971272</v>
      </c>
      <c r="ED6" s="25">
        <f t="shared" si="1"/>
        <v>7.9999821914176657E-3</v>
      </c>
      <c r="EE6" s="40">
        <f t="shared" si="2"/>
        <v>-5.8187500672207363E-7</v>
      </c>
      <c r="EF6" s="40">
        <f t="shared" si="3"/>
        <v>-1.4361615264790946E-6</v>
      </c>
      <c r="EG6" s="40">
        <f t="shared" si="4"/>
        <v>1.6183405607940961E-7</v>
      </c>
      <c r="EH6" s="40">
        <f t="shared" si="5"/>
        <v>-3.9524041870114631E-7</v>
      </c>
      <c r="EI6" s="40">
        <f t="shared" si="6"/>
        <v>-4.2225279619238537E-7</v>
      </c>
      <c r="EJ6" s="40">
        <f t="shared" si="7"/>
        <v>-1.4359897625457893E-8</v>
      </c>
      <c r="EK6" s="40">
        <f t="shared" si="8"/>
        <v>-1.4828126956569361E-6</v>
      </c>
      <c r="EL6" s="40">
        <f t="shared" si="9"/>
        <v>-3.1373273629035673E-6</v>
      </c>
      <c r="EM6" s="40">
        <f t="shared" si="10"/>
        <v>-2.3369279680544674E-6</v>
      </c>
      <c r="EN6" s="40">
        <f t="shared" si="11"/>
        <v>-1.0252291129201439E-5</v>
      </c>
      <c r="EO6" s="40">
        <f t="shared" si="12"/>
        <v>1.5439702954122116E-6</v>
      </c>
      <c r="EP6" s="40">
        <f t="shared" si="13"/>
        <v>2.2958568983018267E-6</v>
      </c>
      <c r="EQ6" s="40">
        <f t="shared" si="14"/>
        <v>8.6572523821945079E-6</v>
      </c>
      <c r="ER6" s="40">
        <f t="shared" si="15"/>
        <v>-1.8428543694796588E-6</v>
      </c>
      <c r="ES6" s="40">
        <f t="shared" si="16"/>
        <v>1.0639074580710486E-5</v>
      </c>
      <c r="ET6" s="40">
        <f t="shared" si="17"/>
        <v>-9.0575014947325681E-6</v>
      </c>
      <c r="EU6" s="40">
        <f t="shared" si="18"/>
        <v>2.7137860974161198E-6</v>
      </c>
      <c r="EV6" s="40">
        <f t="shared" si="19"/>
        <v>1.7823325745149876E-6</v>
      </c>
      <c r="EW6" s="40">
        <f t="shared" si="20"/>
        <v>4.5246658368873214E-7</v>
      </c>
      <c r="EX6" s="40">
        <f t="shared" si="21"/>
        <v>-5.7246032727567412E-6</v>
      </c>
      <c r="EY6" s="40">
        <f t="shared" si="22"/>
        <v>-3.4533880847743679E-6</v>
      </c>
      <c r="EZ6" s="40">
        <f t="shared" si="23"/>
        <v>3.6485164621799349E-6</v>
      </c>
      <c r="FA6" s="40">
        <f t="shared" si="24"/>
        <v>-5.6128135320743486E-6</v>
      </c>
      <c r="FB6" s="40">
        <f t="shared" si="25"/>
        <v>1.8902162027376433E-5</v>
      </c>
      <c r="FC6" s="40">
        <f t="shared" si="26"/>
        <v>-6.2791300206526294E-6</v>
      </c>
      <c r="FD6" s="40">
        <f t="shared" si="27"/>
        <v>2.2052868804602087E-7</v>
      </c>
      <c r="FE6" s="40">
        <f t="shared" si="28"/>
        <v>2.1256071482363169E-7</v>
      </c>
      <c r="FF6" s="40">
        <f t="shared" si="29"/>
        <v>-3.1794074544167188E-6</v>
      </c>
      <c r="FG6" s="40">
        <f t="shared" si="30"/>
        <v>2.3832383939913612E-6</v>
      </c>
      <c r="FH6" s="40">
        <f t="shared" si="31"/>
        <v>4.402035029254704E-7</v>
      </c>
    </row>
    <row r="7" spans="1:164" x14ac:dyDescent="0.25">
      <c r="A7" s="15" t="s">
        <v>177</v>
      </c>
      <c r="B7" s="15">
        <v>1375.2320915365301</v>
      </c>
      <c r="C7" s="15">
        <v>4.3249060886646102</v>
      </c>
      <c r="D7" s="15">
        <v>6481.7857242494601</v>
      </c>
      <c r="E7" s="15">
        <v>166.93834541077501</v>
      </c>
      <c r="F7" s="15">
        <v>161.93019506554199</v>
      </c>
      <c r="G7" s="15">
        <v>4.8752542858764301</v>
      </c>
      <c r="H7" s="15">
        <v>265.85435867231098</v>
      </c>
      <c r="I7" s="17">
        <v>20.816396284635299</v>
      </c>
      <c r="J7" s="17">
        <v>4.2536697386249704</v>
      </c>
      <c r="K7" s="17">
        <v>8.4421634416699E-4</v>
      </c>
      <c r="L7" s="17">
        <v>5.9817230704319897</v>
      </c>
      <c r="M7" s="17">
        <v>0.494489106916778</v>
      </c>
      <c r="N7" s="17">
        <v>4.0818493174576702E-6</v>
      </c>
      <c r="O7" s="17">
        <v>59.285521984479402</v>
      </c>
      <c r="P7" s="17">
        <v>1.1210492007675699E-5</v>
      </c>
      <c r="Q7" s="17">
        <v>1.80930561916102E-3</v>
      </c>
      <c r="R7" s="17">
        <v>0.72578239916494902</v>
      </c>
      <c r="S7" s="17">
        <v>3.17006424757268E-3</v>
      </c>
      <c r="T7" s="17">
        <v>5.71586871146169</v>
      </c>
      <c r="U7" s="17">
        <v>4.3600114821930998</v>
      </c>
      <c r="V7" s="17">
        <v>0.34243718337712598</v>
      </c>
      <c r="W7" s="17">
        <v>1.5610076425477801E-4</v>
      </c>
      <c r="X7" s="17">
        <v>2.04060183695022E-3</v>
      </c>
      <c r="Y7" s="17">
        <v>2.3528457034169901E-3</v>
      </c>
      <c r="Z7" s="17">
        <v>0.39053189945285399</v>
      </c>
      <c r="AA7" s="17">
        <v>166.93834541077501</v>
      </c>
      <c r="AB7" s="17">
        <v>161.93019506554199</v>
      </c>
      <c r="AC7" s="17">
        <v>1.0208807376539899</v>
      </c>
      <c r="AD7" s="17">
        <v>0.74173366047516798</v>
      </c>
      <c r="AE7" s="17">
        <v>3.4491130113367398E-4</v>
      </c>
      <c r="AF7" s="17">
        <v>526984.35557921999</v>
      </c>
      <c r="AG7" s="15"/>
      <c r="AH7" s="17" t="s">
        <v>177</v>
      </c>
      <c r="AI7" s="17">
        <v>0</v>
      </c>
      <c r="AJ7" s="17">
        <v>2.2653030313190898</v>
      </c>
      <c r="AK7" s="17">
        <v>4.2536735922051996</v>
      </c>
      <c r="AL7" s="17">
        <v>20.816384077176</v>
      </c>
      <c r="AM7" s="17">
        <v>20.816384077176</v>
      </c>
      <c r="AN7" s="17">
        <v>0.97288301553703704</v>
      </c>
      <c r="AO7" s="17">
        <v>7.9627465164697195E-2</v>
      </c>
      <c r="AP7" s="17">
        <v>1.4351531845120799E-4</v>
      </c>
      <c r="AQ7" s="17">
        <v>7.0069677459524895E-4</v>
      </c>
      <c r="AR7" s="17">
        <v>5.9817245892148696</v>
      </c>
      <c r="AS7" s="17">
        <v>3.4491223560089801E-4</v>
      </c>
      <c r="AT7" s="17">
        <v>0.49449147079340799</v>
      </c>
      <c r="AU7" s="17">
        <v>0</v>
      </c>
      <c r="AV7" s="5">
        <v>8.1640243037844898E-7</v>
      </c>
      <c r="AW7" s="5">
        <v>3.2654815747521502E-6</v>
      </c>
      <c r="AX7" s="17">
        <v>1375.2320405507701</v>
      </c>
      <c r="AY7" s="17">
        <v>5.0081542006460102</v>
      </c>
      <c r="AZ7" s="17">
        <v>124.880546714153</v>
      </c>
      <c r="BA7" s="17">
        <v>7.9522251168976998</v>
      </c>
      <c r="BB7" s="17">
        <v>0.18476205565054499</v>
      </c>
      <c r="BC7" s="17">
        <v>28.4349690102163</v>
      </c>
      <c r="BD7" s="17">
        <v>0.47769398127243201</v>
      </c>
      <c r="BE7" s="17">
        <v>11.7516388906758</v>
      </c>
      <c r="BF7" s="17">
        <v>8.8389057741073807E-2</v>
      </c>
      <c r="BG7" s="17">
        <v>2.0421594664402201</v>
      </c>
      <c r="BH7" s="17">
        <v>1.0208818476588699</v>
      </c>
      <c r="BI7" s="17">
        <v>0</v>
      </c>
      <c r="BJ7" s="17">
        <v>0</v>
      </c>
      <c r="BK7" s="17">
        <v>59.285480500308303</v>
      </c>
      <c r="BL7" s="17">
        <v>59.285480500308303</v>
      </c>
      <c r="BM7" s="17">
        <v>0.66096077097715</v>
      </c>
      <c r="BN7" s="17">
        <v>0</v>
      </c>
      <c r="BO7" s="17">
        <v>0.74173442581013505</v>
      </c>
      <c r="BP7" s="5">
        <v>3.2510610191491598E-6</v>
      </c>
      <c r="BQ7" s="5">
        <v>6.2778354495740101E-6</v>
      </c>
      <c r="BR7" s="17">
        <v>51.854252227779597</v>
      </c>
      <c r="BS7" s="17">
        <v>0.67720853795759905</v>
      </c>
      <c r="BT7" s="17">
        <v>0.13670522317099801</v>
      </c>
      <c r="BU7" s="17">
        <v>0</v>
      </c>
      <c r="BV7" s="17">
        <v>61.749531985256901</v>
      </c>
      <c r="BW7" s="17">
        <v>0.10282288826170299</v>
      </c>
      <c r="BX7" s="17">
        <v>5.9708816651855704E-4</v>
      </c>
      <c r="BY7" s="17">
        <v>1.21223523590141E-3</v>
      </c>
      <c r="BZ7" s="17">
        <v>0</v>
      </c>
      <c r="CA7" s="17">
        <v>0</v>
      </c>
      <c r="CB7" s="17">
        <v>0.72577893127188398</v>
      </c>
      <c r="CC7" s="17">
        <v>4.3249001605526702</v>
      </c>
      <c r="CD7" s="17">
        <v>0</v>
      </c>
      <c r="CE7" s="17">
        <v>1.61672546971397E-3</v>
      </c>
      <c r="CF7" s="17">
        <v>1.55332673029768E-3</v>
      </c>
      <c r="CG7" s="17">
        <v>268.20900440915898</v>
      </c>
      <c r="CH7" s="17">
        <v>5833.6069761987301</v>
      </c>
      <c r="CI7" s="17">
        <v>596.32356966446798</v>
      </c>
      <c r="CJ7" s="17">
        <v>6481.7847980909801</v>
      </c>
      <c r="CK7" s="17">
        <v>0</v>
      </c>
      <c r="CL7" s="17">
        <v>7.2016972651731104</v>
      </c>
      <c r="CM7" s="17">
        <v>0</v>
      </c>
      <c r="CN7" s="17">
        <v>0.34243867270925998</v>
      </c>
      <c r="CO7" s="17">
        <v>1.56098369488271E-4</v>
      </c>
      <c r="CP7" s="17">
        <v>2.04059474341204E-3</v>
      </c>
      <c r="CQ7" s="17">
        <v>2.3528809161852599E-3</v>
      </c>
      <c r="CR7" s="17">
        <v>0.39053608206714102</v>
      </c>
      <c r="CS7" s="17">
        <v>9.7407329293354397E-2</v>
      </c>
      <c r="CT7" s="17">
        <v>29.662398154665802</v>
      </c>
      <c r="CU7" s="17">
        <v>0.94572021966502196</v>
      </c>
      <c r="CV7" s="17">
        <v>0.60881577514089802</v>
      </c>
      <c r="CW7" s="17">
        <v>75.140740104835302</v>
      </c>
      <c r="CX7" s="17">
        <v>0.55765569706020701</v>
      </c>
      <c r="CY7" s="17">
        <v>0</v>
      </c>
      <c r="CZ7" s="5">
        <v>1.68158986795288E-6</v>
      </c>
      <c r="DA7" s="17">
        <v>0.42499421870544701</v>
      </c>
      <c r="DB7" s="17">
        <v>166.93835067539101</v>
      </c>
      <c r="DC7" s="17">
        <v>161.930196474745</v>
      </c>
      <c r="DD7" s="17">
        <v>5.0081542006460102</v>
      </c>
      <c r="DE7" s="17">
        <v>0.214823741716651</v>
      </c>
      <c r="DF7" s="17">
        <v>0</v>
      </c>
      <c r="DG7" s="17">
        <v>2.0783731630923601</v>
      </c>
      <c r="DH7" s="17">
        <v>0.49828697427773999</v>
      </c>
      <c r="DI7" s="17">
        <v>13.499156807084301</v>
      </c>
      <c r="DJ7" s="17">
        <v>2.8166486980063601</v>
      </c>
      <c r="DK7" s="17">
        <v>2.02669148358504</v>
      </c>
      <c r="DL7" s="17">
        <v>53.996654799560503</v>
      </c>
      <c r="DM7" s="17">
        <v>0</v>
      </c>
      <c r="DN7" s="17">
        <v>0.48106711275230302</v>
      </c>
      <c r="DO7" s="17">
        <v>8.5280862025264703</v>
      </c>
      <c r="DP7" s="17">
        <v>1.5074147442872599E-2</v>
      </c>
      <c r="DQ7" s="17">
        <v>4.8752500657290696</v>
      </c>
      <c r="DR7" s="17">
        <v>48.792277664228997</v>
      </c>
      <c r="DS7" s="17">
        <v>0</v>
      </c>
      <c r="DT7" s="17">
        <v>2.6559657893352202E-2</v>
      </c>
      <c r="DU7" s="17">
        <v>2.1315145860720599</v>
      </c>
      <c r="DV7" s="17">
        <v>5.7158790241692499</v>
      </c>
      <c r="DW7" s="17">
        <v>0</v>
      </c>
      <c r="DX7" s="17">
        <v>265.85427715057102</v>
      </c>
      <c r="DY7" s="17">
        <v>4.3600189158646101</v>
      </c>
      <c r="DZ7" s="17">
        <v>2.5055521773007001</v>
      </c>
      <c r="EC7" s="56">
        <f t="shared" si="0"/>
        <v>1.0088572103628572</v>
      </c>
      <c r="ED7" s="25">
        <f t="shared" si="1"/>
        <v>7.9999959645454047E-3</v>
      </c>
      <c r="EE7" s="40">
        <f t="shared" si="2"/>
        <v>-3.7074294833690788E-8</v>
      </c>
      <c r="EF7" s="40">
        <f t="shared" si="3"/>
        <v>-1.3706914828829519E-6</v>
      </c>
      <c r="EG7" s="40">
        <f t="shared" si="4"/>
        <v>-1.428863155109865E-7</v>
      </c>
      <c r="EH7" s="40">
        <f t="shared" si="5"/>
        <v>3.1536289520384526E-8</v>
      </c>
      <c r="EI7" s="40">
        <f t="shared" si="6"/>
        <v>8.702533878479451E-9</v>
      </c>
      <c r="EJ7" s="40">
        <f t="shared" si="7"/>
        <v>-8.6562610132606316E-7</v>
      </c>
      <c r="EK7" s="40">
        <f t="shared" si="8"/>
        <v>-3.0664059963057548E-7</v>
      </c>
      <c r="EL7" s="40">
        <f t="shared" si="9"/>
        <v>-5.8643480516502886E-7</v>
      </c>
      <c r="EM7" s="40">
        <f t="shared" si="10"/>
        <v>9.0594250751265802E-7</v>
      </c>
      <c r="EN7" s="40">
        <f t="shared" si="11"/>
        <v>-5.0355818889799469E-6</v>
      </c>
      <c r="EO7" s="40">
        <f t="shared" si="12"/>
        <v>2.5390391063289668E-7</v>
      </c>
      <c r="EP7" s="40">
        <f t="shared" si="13"/>
        <v>4.780442272500616E-6</v>
      </c>
      <c r="EQ7" s="40">
        <f t="shared" si="14"/>
        <v>8.4980287686038921E-6</v>
      </c>
      <c r="ER7" s="40">
        <f t="shared" si="15"/>
        <v>-6.9973527617807291E-7</v>
      </c>
      <c r="ES7" s="40">
        <f t="shared" si="16"/>
        <v>-5.0586536667771682E-7</v>
      </c>
      <c r="ET7" s="40">
        <f t="shared" si="17"/>
        <v>9.8287756135175204E-6</v>
      </c>
      <c r="EU7" s="40">
        <f t="shared" si="18"/>
        <v>-4.7781443433122295E-6</v>
      </c>
      <c r="EV7" s="40">
        <f t="shared" si="19"/>
        <v>-3.8004154140349353E-6</v>
      </c>
      <c r="EW7" s="40">
        <f t="shared" si="20"/>
        <v>1.8042240087202169E-6</v>
      </c>
      <c r="EX7" s="40">
        <f t="shared" si="21"/>
        <v>1.7049660398163218E-6</v>
      </c>
      <c r="EY7" s="40">
        <f t="shared" si="22"/>
        <v>4.3492126623642582E-6</v>
      </c>
      <c r="EZ7" s="40">
        <f t="shared" si="23"/>
        <v>-1.5341158119480614E-5</v>
      </c>
      <c r="FA7" s="40">
        <f t="shared" si="24"/>
        <v>-3.4761990563657317E-6</v>
      </c>
      <c r="FB7" s="40">
        <f t="shared" si="25"/>
        <v>1.4966033777170273E-5</v>
      </c>
      <c r="FC7" s="40">
        <f t="shared" si="26"/>
        <v>1.0710045179124502E-5</v>
      </c>
      <c r="FD7" s="40">
        <f t="shared" si="27"/>
        <v>3.395301990464739E-8</v>
      </c>
      <c r="FE7" s="40">
        <f t="shared" si="28"/>
        <v>1.1194008501167905E-8</v>
      </c>
      <c r="FF7" s="40">
        <f t="shared" si="29"/>
        <v>1.0873012283124198E-6</v>
      </c>
      <c r="FG7" s="40">
        <f t="shared" si="30"/>
        <v>1.0318191122369696E-6</v>
      </c>
      <c r="FH7" s="40">
        <f t="shared" si="31"/>
        <v>2.7092972047050495E-6</v>
      </c>
    </row>
    <row r="8" spans="1:164" x14ac:dyDescent="0.25">
      <c r="A8" s="15" t="s">
        <v>178</v>
      </c>
      <c r="B8" s="15">
        <v>181.114849787</v>
      </c>
      <c r="C8" s="15">
        <v>0.98715346299999995</v>
      </c>
      <c r="D8" s="15">
        <v>1014.99959833999</v>
      </c>
      <c r="E8" s="15">
        <v>28.443238462</v>
      </c>
      <c r="F8" s="15">
        <v>27.2193231</v>
      </c>
      <c r="G8" s="15">
        <v>0.67650778999999905</v>
      </c>
      <c r="H8" s="15">
        <v>45.176115125000003</v>
      </c>
      <c r="I8" s="17">
        <v>3.53728981419999</v>
      </c>
      <c r="J8" s="17">
        <v>0.7228178422</v>
      </c>
      <c r="K8" s="17">
        <v>1.05863672E-4</v>
      </c>
      <c r="L8" s="17">
        <v>1.0164625903</v>
      </c>
      <c r="M8" s="17">
        <v>8.4027573999999994E-2</v>
      </c>
      <c r="N8" s="17">
        <v>5.1242826020000002E-7</v>
      </c>
      <c r="O8" s="17">
        <v>10.0742736728</v>
      </c>
      <c r="P8" s="17">
        <v>1.4066061539999899E-6</v>
      </c>
      <c r="Q8" s="17">
        <v>2.280248321E-4</v>
      </c>
      <c r="R8" s="17">
        <v>0.123330794399999</v>
      </c>
      <c r="S8" s="17">
        <v>3.9783971080000001E-4</v>
      </c>
      <c r="T8" s="17">
        <v>0.9712864752</v>
      </c>
      <c r="U8" s="17">
        <v>0.74088828819999997</v>
      </c>
      <c r="V8" s="17">
        <v>5.7566146299999899E-2</v>
      </c>
      <c r="W8" s="17">
        <v>2.6239427349999999E-5</v>
      </c>
      <c r="X8" s="17">
        <v>3.4337187363999902E-4</v>
      </c>
      <c r="Y8" s="17">
        <v>3.9549670155999999E-4</v>
      </c>
      <c r="Z8" s="17">
        <v>6.6108024085600001E-2</v>
      </c>
      <c r="AA8" s="17">
        <v>28.443238462</v>
      </c>
      <c r="AB8" s="17">
        <v>27.219323099999901</v>
      </c>
      <c r="AC8" s="17">
        <v>0.17347628200000001</v>
      </c>
      <c r="AD8" s="17">
        <v>0.12604136120000001</v>
      </c>
      <c r="AE8" s="17">
        <v>5.7977172539999999E-5</v>
      </c>
      <c r="AF8" s="17">
        <v>80047.706729700003</v>
      </c>
      <c r="AG8" s="15"/>
      <c r="AH8" s="17" t="s">
        <v>178</v>
      </c>
      <c r="AI8" s="17">
        <v>0</v>
      </c>
      <c r="AJ8" s="17">
        <v>0.38493745312863498</v>
      </c>
      <c r="AK8" s="17">
        <v>0.72281642641167998</v>
      </c>
      <c r="AL8" s="17">
        <v>3.5372926349118199</v>
      </c>
      <c r="AM8" s="17">
        <v>3.5372926349118199</v>
      </c>
      <c r="AN8" s="17">
        <v>0.16531974685428</v>
      </c>
      <c r="AO8" s="17">
        <v>1.35314180036706E-2</v>
      </c>
      <c r="AP8" s="5">
        <v>1.7997486510469098E-5</v>
      </c>
      <c r="AQ8" s="5">
        <v>8.7866381168119205E-5</v>
      </c>
      <c r="AR8" s="17">
        <v>1.0164621627278401</v>
      </c>
      <c r="AS8" s="5">
        <v>5.7972927234586001E-5</v>
      </c>
      <c r="AT8" s="17">
        <v>8.4027759909733907E-2</v>
      </c>
      <c r="AU8" s="17">
        <v>0</v>
      </c>
      <c r="AV8" s="5">
        <v>1.0248645755827E-7</v>
      </c>
      <c r="AW8" s="5">
        <v>4.0992852615508302E-7</v>
      </c>
      <c r="AX8" s="17">
        <v>181.11459770609099</v>
      </c>
      <c r="AY8" s="17">
        <v>1.2239160634269699</v>
      </c>
      <c r="AZ8" s="17">
        <v>20.9915039049366</v>
      </c>
      <c r="BA8" s="17">
        <v>1.3367259125757101</v>
      </c>
      <c r="BB8" s="17">
        <v>3.1057370767814601E-2</v>
      </c>
      <c r="BC8" s="17">
        <v>4.7797293606045104</v>
      </c>
      <c r="BD8" s="17">
        <v>8.0297183705638805E-2</v>
      </c>
      <c r="BE8" s="17">
        <v>1.9969282543537401</v>
      </c>
      <c r="BF8" s="17">
        <v>1.50199037649101E-2</v>
      </c>
      <c r="BG8" s="17">
        <v>0.34702193445824198</v>
      </c>
      <c r="BH8" s="17">
        <v>0.17347733145372701</v>
      </c>
      <c r="BI8" s="17">
        <v>0</v>
      </c>
      <c r="BJ8" s="17">
        <v>0</v>
      </c>
      <c r="BK8" s="17">
        <v>10.0742799233276</v>
      </c>
      <c r="BL8" s="17">
        <v>10.0742799233276</v>
      </c>
      <c r="BM8" s="17">
        <v>0.112313688477388</v>
      </c>
      <c r="BN8" s="17">
        <v>0</v>
      </c>
      <c r="BO8" s="17">
        <v>0.126039931071942</v>
      </c>
      <c r="BP8" s="5">
        <v>4.0793336139552499E-7</v>
      </c>
      <c r="BQ8" s="5">
        <v>7.8768674924078404E-7</v>
      </c>
      <c r="BR8" s="17">
        <v>8.1200014241857907</v>
      </c>
      <c r="BS8" s="17">
        <v>0.115075703570275</v>
      </c>
      <c r="BT8" s="17">
        <v>2.32299945307076E-2</v>
      </c>
      <c r="BU8" s="17">
        <v>0</v>
      </c>
      <c r="BV8" s="17">
        <v>10.492969520338001</v>
      </c>
      <c r="BW8" s="17">
        <v>1.7472639452812799E-2</v>
      </c>
      <c r="BX8" s="5">
        <v>7.5248529241554602E-5</v>
      </c>
      <c r="BY8" s="17">
        <v>1.5278127063388301E-4</v>
      </c>
      <c r="BZ8" s="17">
        <v>0</v>
      </c>
      <c r="CA8" s="17">
        <v>0</v>
      </c>
      <c r="CB8" s="17">
        <v>0.123332307162866</v>
      </c>
      <c r="CC8" s="17">
        <v>0.98715416205073703</v>
      </c>
      <c r="CD8" s="17">
        <v>0</v>
      </c>
      <c r="CE8" s="17">
        <v>2.02893402117539E-4</v>
      </c>
      <c r="CF8" s="17">
        <v>1.94944169050414E-4</v>
      </c>
      <c r="CG8" s="17">
        <v>45.576206176248498</v>
      </c>
      <c r="CH8" s="17">
        <v>913.499716287198</v>
      </c>
      <c r="CI8" s="17">
        <v>93.379690285884195</v>
      </c>
      <c r="CJ8" s="17">
        <v>1014.9994079972601</v>
      </c>
      <c r="CK8" s="17">
        <v>0</v>
      </c>
      <c r="CL8" s="17">
        <v>1.22377147158518</v>
      </c>
      <c r="CM8" s="17">
        <v>0</v>
      </c>
      <c r="CN8" s="17">
        <v>5.7565038436482002E-2</v>
      </c>
      <c r="CO8" s="5">
        <v>2.6239416560018E-5</v>
      </c>
      <c r="CP8" s="17">
        <v>3.4332234708466203E-4</v>
      </c>
      <c r="CQ8" s="17">
        <v>3.9550147919112502E-4</v>
      </c>
      <c r="CR8" s="17">
        <v>6.6107209091860894E-2</v>
      </c>
      <c r="CS8" s="17">
        <v>1.6373567023264202E-2</v>
      </c>
      <c r="CT8" s="17">
        <v>5.0404773626217398</v>
      </c>
      <c r="CU8" s="17">
        <v>0.15896867463637501</v>
      </c>
      <c r="CV8" s="17">
        <v>0.10233745718899601</v>
      </c>
      <c r="CW8" s="17">
        <v>12.630618187029</v>
      </c>
      <c r="CX8" s="17">
        <v>9.3737811692212694E-2</v>
      </c>
      <c r="CY8" s="17">
        <v>0</v>
      </c>
      <c r="CZ8" s="5">
        <v>2.10999338613403E-7</v>
      </c>
      <c r="DA8" s="17">
        <v>7.1438541091397995E-2</v>
      </c>
      <c r="DB8" s="17">
        <v>28.443233782414801</v>
      </c>
      <c r="DC8" s="17">
        <v>27.219317718987799</v>
      </c>
      <c r="DD8" s="17">
        <v>1.2239160634269699</v>
      </c>
      <c r="DE8" s="17">
        <v>3.6110372415769601E-2</v>
      </c>
      <c r="DF8" s="17">
        <v>0</v>
      </c>
      <c r="DG8" s="17">
        <v>0.34936148745845602</v>
      </c>
      <c r="DH8" s="17">
        <v>8.3758593451170302E-2</v>
      </c>
      <c r="DI8" s="17">
        <v>2.2691205421165401</v>
      </c>
      <c r="DJ8" s="17">
        <v>0.47345834862789798</v>
      </c>
      <c r="DK8" s="17">
        <v>0.340672430650859</v>
      </c>
      <c r="DL8" s="17">
        <v>9.0764480122577105</v>
      </c>
      <c r="DM8" s="17">
        <v>0</v>
      </c>
      <c r="DN8" s="17">
        <v>8.0863970193510396E-2</v>
      </c>
      <c r="DO8" s="17">
        <v>1.43351588485259</v>
      </c>
      <c r="DP8" s="17">
        <v>2.5338383020001398E-3</v>
      </c>
      <c r="DQ8" s="17">
        <v>0.67650238837723198</v>
      </c>
      <c r="DR8" s="17">
        <v>8.2911832219928794</v>
      </c>
      <c r="DS8" s="17">
        <v>0</v>
      </c>
      <c r="DT8" s="17">
        <v>4.51343616679728E-3</v>
      </c>
      <c r="DU8" s="17">
        <v>0.36220409262520797</v>
      </c>
      <c r="DV8" s="17">
        <v>0.97128544689005902</v>
      </c>
      <c r="DW8" s="17">
        <v>0</v>
      </c>
      <c r="DX8" s="17">
        <v>45.176130888407499</v>
      </c>
      <c r="DY8" s="17">
        <v>0.74088768676234795</v>
      </c>
      <c r="DZ8" s="17">
        <v>0.42576628989070597</v>
      </c>
      <c r="EC8" s="56">
        <f t="shared" si="0"/>
        <v>1.0088558997854253</v>
      </c>
      <c r="ED8" s="25">
        <f t="shared" si="1"/>
        <v>8.0000060691736985E-3</v>
      </c>
      <c r="EE8" s="40">
        <f t="shared" si="2"/>
        <v>-1.3918290482732383E-6</v>
      </c>
      <c r="EF8" s="40">
        <f t="shared" si="3"/>
        <v>7.0814798638264295E-7</v>
      </c>
      <c r="EG8" s="40">
        <f t="shared" si="4"/>
        <v>-1.8752985744104894E-7</v>
      </c>
      <c r="EH8" s="40">
        <f t="shared" si="5"/>
        <v>-1.6452364260816367E-7</v>
      </c>
      <c r="EI8" s="40">
        <f t="shared" si="6"/>
        <v>-1.9769088971780858E-7</v>
      </c>
      <c r="EJ8" s="40">
        <f t="shared" si="7"/>
        <v>-7.9845684660573199E-6</v>
      </c>
      <c r="EK8" s="40">
        <f t="shared" si="8"/>
        <v>3.4893233853847245E-7</v>
      </c>
      <c r="EL8" s="40">
        <f t="shared" si="9"/>
        <v>7.9742174886658151E-7</v>
      </c>
      <c r="EM8" s="40">
        <f t="shared" si="10"/>
        <v>-1.9587069346764112E-6</v>
      </c>
      <c r="EN8" s="40">
        <f t="shared" si="11"/>
        <v>1.8484016718170657E-6</v>
      </c>
      <c r="EO8" s="40">
        <f t="shared" si="12"/>
        <v>-4.2064721710406103E-7</v>
      </c>
      <c r="EP8" s="40">
        <f t="shared" si="13"/>
        <v>2.2124848435225568E-6</v>
      </c>
      <c r="EQ8" s="40">
        <f t="shared" si="14"/>
        <v>-2.5908966538663714E-5</v>
      </c>
      <c r="ER8" s="40">
        <f t="shared" si="15"/>
        <v>6.2044449084018357E-7</v>
      </c>
      <c r="ES8" s="40">
        <f t="shared" si="16"/>
        <v>9.4520059394638309E-6</v>
      </c>
      <c r="ET8" s="40">
        <f t="shared" si="17"/>
        <v>2.1786115976372367E-5</v>
      </c>
      <c r="EU8" s="40">
        <f t="shared" si="18"/>
        <v>1.226589737267494E-5</v>
      </c>
      <c r="EV8" s="40">
        <f t="shared" si="19"/>
        <v>-5.3781258856790273E-6</v>
      </c>
      <c r="EW8" s="40">
        <f t="shared" si="20"/>
        <v>-1.0587092142553106E-6</v>
      </c>
      <c r="EX8" s="40">
        <f t="shared" si="21"/>
        <v>-8.1177913268936254E-7</v>
      </c>
      <c r="EY8" s="40">
        <f t="shared" si="22"/>
        <v>-1.9245052675973033E-5</v>
      </c>
      <c r="EZ8" s="40">
        <f t="shared" si="23"/>
        <v>-4.1121255640682664E-7</v>
      </c>
      <c r="FA8" s="40">
        <f t="shared" si="24"/>
        <v>-1.4423591196325591E-4</v>
      </c>
      <c r="FB8" s="40">
        <f t="shared" si="25"/>
        <v>1.2080078307060797E-5</v>
      </c>
      <c r="FC8" s="40">
        <f t="shared" si="26"/>
        <v>-1.232821204958956E-5</v>
      </c>
      <c r="FD8" s="40">
        <f t="shared" si="27"/>
        <v>-3.0467637395221752E-7</v>
      </c>
      <c r="FE8" s="40">
        <f t="shared" si="28"/>
        <v>-3.441455760677852E-7</v>
      </c>
      <c r="FF8" s="40">
        <f t="shared" si="29"/>
        <v>6.049551644203326E-6</v>
      </c>
      <c r="FG8" s="40">
        <f t="shared" si="30"/>
        <v>-1.134649804151237E-5</v>
      </c>
      <c r="FH8" s="40">
        <f t="shared" si="31"/>
        <v>-7.322374010337942E-5</v>
      </c>
    </row>
    <row r="9" spans="1:164" x14ac:dyDescent="0.25">
      <c r="A9" s="15" t="s">
        <v>179</v>
      </c>
      <c r="B9" s="15">
        <v>30.606722355999999</v>
      </c>
      <c r="C9" s="15">
        <v>9.9720676499999994E-2</v>
      </c>
      <c r="D9" s="15">
        <v>167.479063981</v>
      </c>
      <c r="E9" s="15">
        <v>4.5604496069999998</v>
      </c>
      <c r="F9" s="15">
        <v>4.4236361189999904</v>
      </c>
      <c r="G9" s="15">
        <v>0.1124102231</v>
      </c>
      <c r="H9" s="15">
        <v>7.2395298449999999</v>
      </c>
      <c r="I9" s="17">
        <v>0.56685518690000003</v>
      </c>
      <c r="J9" s="17">
        <v>0.11583247739999999</v>
      </c>
      <c r="K9" s="17">
        <v>1.9418127588399999E-5</v>
      </c>
      <c r="L9" s="17">
        <v>0.1628894216</v>
      </c>
      <c r="M9" s="17">
        <v>1.34655254993E-2</v>
      </c>
      <c r="N9" s="17">
        <v>9.3905390859999994E-8</v>
      </c>
      <c r="O9" s="17">
        <v>1.6144151554999999</v>
      </c>
      <c r="P9" s="17">
        <v>2.5784719786000001E-7</v>
      </c>
      <c r="Q9" s="17">
        <v>4.1630253589999998E-5</v>
      </c>
      <c r="R9" s="17">
        <v>1.9763916508599901E-2</v>
      </c>
      <c r="S9" s="17">
        <v>7.2978450344999998E-5</v>
      </c>
      <c r="T9" s="17">
        <v>0.15564989169999999</v>
      </c>
      <c r="U9" s="17">
        <v>0.11872828940000001</v>
      </c>
      <c r="V9" s="17">
        <v>9.3550610981580004E-3</v>
      </c>
      <c r="W9" s="5">
        <v>4.2643851798999902E-6</v>
      </c>
      <c r="X9" s="17">
        <v>5.5777611765400001E-5</v>
      </c>
      <c r="Y9" s="17">
        <v>6.4275411436799998E-5</v>
      </c>
      <c r="Z9" s="17">
        <v>1.06514711595974E-2</v>
      </c>
      <c r="AA9" s="17">
        <v>4.5604496069999998</v>
      </c>
      <c r="AB9" s="17">
        <v>4.4236361189999904</v>
      </c>
      <c r="AC9" s="17">
        <v>2.77997945792E-2</v>
      </c>
      <c r="AD9" s="17">
        <v>2.0198288198999999E-2</v>
      </c>
      <c r="AE9" s="17">
        <v>9.4223449767E-6</v>
      </c>
      <c r="AF9" s="17">
        <v>12150.838829859</v>
      </c>
      <c r="AG9" s="15"/>
      <c r="AH9" s="17" t="s">
        <v>179</v>
      </c>
      <c r="AI9" s="17">
        <v>0</v>
      </c>
      <c r="AJ9" s="17">
        <v>6.1687313566361701E-2</v>
      </c>
      <c r="AK9" s="17">
        <v>0.115832357649045</v>
      </c>
      <c r="AL9" s="17">
        <v>0.56685724715521102</v>
      </c>
      <c r="AM9" s="17">
        <v>0.56685724715521102</v>
      </c>
      <c r="AN9" s="17">
        <v>2.6493053026670401E-2</v>
      </c>
      <c r="AO9" s="17">
        <v>2.1685312398198801E-3</v>
      </c>
      <c r="AP9" s="5">
        <v>3.3011176331178201E-6</v>
      </c>
      <c r="AQ9" s="5">
        <v>1.61173332892409E-5</v>
      </c>
      <c r="AR9" s="17">
        <v>0.162889526010328</v>
      </c>
      <c r="AS9" s="5">
        <v>9.4225202328962605E-6</v>
      </c>
      <c r="AT9" s="17">
        <v>1.3465539408389701E-2</v>
      </c>
      <c r="AU9" s="17">
        <v>0</v>
      </c>
      <c r="AV9" s="5">
        <v>1.8780570666402E-8</v>
      </c>
      <c r="AW9" s="5">
        <v>7.5125668964985098E-8</v>
      </c>
      <c r="AX9" s="17">
        <v>30.6066415560223</v>
      </c>
      <c r="AY9" s="17">
        <v>0.13681352866284099</v>
      </c>
      <c r="AZ9" s="17">
        <v>3.41150614262801</v>
      </c>
      <c r="BA9" s="17">
        <v>0.21723990035108601</v>
      </c>
      <c r="BB9" s="17">
        <v>5.0473627760599903E-3</v>
      </c>
      <c r="BC9" s="17">
        <v>0.77679662913297898</v>
      </c>
      <c r="BD9" s="17">
        <v>1.3049738035791901E-2</v>
      </c>
      <c r="BE9" s="17">
        <v>0.32000978624745802</v>
      </c>
      <c r="BF9" s="17">
        <v>2.4067503568511298E-3</v>
      </c>
      <c r="BG9" s="17">
        <v>5.5610331945303203E-2</v>
      </c>
      <c r="BH9" s="17">
        <v>2.7800848570798599E-2</v>
      </c>
      <c r="BI9" s="17">
        <v>0</v>
      </c>
      <c r="BJ9" s="17">
        <v>0</v>
      </c>
      <c r="BK9" s="17">
        <v>1.6144169812265401</v>
      </c>
      <c r="BL9" s="17">
        <v>1.6144169812265401</v>
      </c>
      <c r="BM9" s="17">
        <v>1.7998046771055501E-2</v>
      </c>
      <c r="BN9" s="17">
        <v>0</v>
      </c>
      <c r="BO9" s="17">
        <v>2.0197891204385001E-2</v>
      </c>
      <c r="BP9" s="5">
        <v>7.4775788892673497E-8</v>
      </c>
      <c r="BQ9" s="5">
        <v>1.4439251756587699E-7</v>
      </c>
      <c r="BR9" s="17">
        <v>1.3398308043012099</v>
      </c>
      <c r="BS9" s="17">
        <v>1.8441129788301099E-2</v>
      </c>
      <c r="BT9" s="17">
        <v>3.7226203113697801E-3</v>
      </c>
      <c r="BU9" s="17">
        <v>0</v>
      </c>
      <c r="BV9" s="17">
        <v>1.6815071895781399</v>
      </c>
      <c r="BW9" s="17">
        <v>2.8000144488720602E-3</v>
      </c>
      <c r="BX9" s="5">
        <v>1.3737107646180101E-5</v>
      </c>
      <c r="BY9" s="5">
        <v>2.78925412126523E-5</v>
      </c>
      <c r="BZ9" s="17">
        <v>0</v>
      </c>
      <c r="CA9" s="17">
        <v>0</v>
      </c>
      <c r="CB9" s="17">
        <v>1.9764014440714999E-2</v>
      </c>
      <c r="CC9" s="17">
        <v>9.9721229627914701E-2</v>
      </c>
      <c r="CD9" s="17">
        <v>0</v>
      </c>
      <c r="CE9" s="5">
        <v>3.7219426026664803E-5</v>
      </c>
      <c r="CF9" s="5">
        <v>3.57593544866812E-5</v>
      </c>
      <c r="CG9" s="17">
        <v>7.3036344295816003</v>
      </c>
      <c r="CH9" s="17">
        <v>150.730953884819</v>
      </c>
      <c r="CI9" s="17">
        <v>15.408059216146601</v>
      </c>
      <c r="CJ9" s="17">
        <v>167.47884390526701</v>
      </c>
      <c r="CK9" s="17">
        <v>0</v>
      </c>
      <c r="CL9" s="17">
        <v>0.19610945640084401</v>
      </c>
      <c r="CM9" s="17">
        <v>0</v>
      </c>
      <c r="CN9" s="17">
        <v>9.3553343695056707E-3</v>
      </c>
      <c r="CO9" s="5">
        <v>4.2643994995508003E-6</v>
      </c>
      <c r="CP9" s="5">
        <v>5.5776414733488799E-5</v>
      </c>
      <c r="CQ9" s="5">
        <v>6.4274149638717705E-5</v>
      </c>
      <c r="CR9" s="17">
        <v>1.06512767296637E-2</v>
      </c>
      <c r="CS9" s="17">
        <v>2.6609819386343402E-3</v>
      </c>
      <c r="CT9" s="17">
        <v>0.80774117888853902</v>
      </c>
      <c r="CU9" s="17">
        <v>2.5835235922110698E-2</v>
      </c>
      <c r="CV9" s="17">
        <v>1.6631711172473099E-2</v>
      </c>
      <c r="CW9" s="17">
        <v>2.0527093701946102</v>
      </c>
      <c r="CX9" s="17">
        <v>1.52342123161207E-2</v>
      </c>
      <c r="CY9" s="17">
        <v>0</v>
      </c>
      <c r="CZ9" s="5">
        <v>3.8677446165886803E-8</v>
      </c>
      <c r="DA9" s="17">
        <v>1.16100195660201E-2</v>
      </c>
      <c r="DB9" s="17">
        <v>4.5604562284429297</v>
      </c>
      <c r="DC9" s="17">
        <v>4.4236426997800802</v>
      </c>
      <c r="DD9" s="17">
        <v>0.13681352866284099</v>
      </c>
      <c r="DE9" s="17">
        <v>5.8685448943710302E-3</v>
      </c>
      <c r="DF9" s="17">
        <v>0</v>
      </c>
      <c r="DG9" s="17">
        <v>5.6777357429851703E-2</v>
      </c>
      <c r="DH9" s="17">
        <v>1.3612317443520301E-2</v>
      </c>
      <c r="DI9" s="17">
        <v>0.36877301763146503</v>
      </c>
      <c r="DJ9" s="17">
        <v>7.6945548041468997E-2</v>
      </c>
      <c r="DK9" s="17">
        <v>5.5365455778038503E-2</v>
      </c>
      <c r="DL9" s="17">
        <v>1.47509265475068</v>
      </c>
      <c r="DM9" s="17">
        <v>0</v>
      </c>
      <c r="DN9" s="17">
        <v>1.31418303874071E-2</v>
      </c>
      <c r="DO9" s="17">
        <v>0.232972630720304</v>
      </c>
      <c r="DP9" s="17">
        <v>4.1181159300473298E-4</v>
      </c>
      <c r="DQ9" s="17">
        <v>0.11241067698429701</v>
      </c>
      <c r="DR9" s="17">
        <v>1.3286808284336</v>
      </c>
      <c r="DS9" s="17">
        <v>0</v>
      </c>
      <c r="DT9" s="17">
        <v>7.2323354367411397E-4</v>
      </c>
      <c r="DU9" s="17">
        <v>5.8044558307070601E-2</v>
      </c>
      <c r="DV9" s="17">
        <v>0.15565016893321601</v>
      </c>
      <c r="DW9" s="17">
        <v>0</v>
      </c>
      <c r="DX9" s="17">
        <v>7.2395338326802401</v>
      </c>
      <c r="DY9" s="17">
        <v>0.11872810116404001</v>
      </c>
      <c r="DZ9" s="17">
        <v>6.8229191157812702E-2</v>
      </c>
      <c r="EC9" s="56">
        <f t="shared" si="0"/>
        <v>1.0088542437100025</v>
      </c>
      <c r="ED9" s="25">
        <f t="shared" si="1"/>
        <v>8.000000316810604E-3</v>
      </c>
      <c r="EE9" s="40">
        <f t="shared" si="2"/>
        <v>-2.6399421917515916E-6</v>
      </c>
      <c r="EF9" s="40">
        <f t="shared" si="3"/>
        <v>5.5467725863949938E-6</v>
      </c>
      <c r="EG9" s="40">
        <f t="shared" si="4"/>
        <v>-1.3140492175671095E-6</v>
      </c>
      <c r="EH9" s="40">
        <f t="shared" si="5"/>
        <v>1.4519276607708658E-6</v>
      </c>
      <c r="EI9" s="40">
        <f t="shared" si="6"/>
        <v>1.4876404642514951E-6</v>
      </c>
      <c r="EJ9" s="40">
        <f t="shared" si="7"/>
        <v>4.0377492766322982E-6</v>
      </c>
      <c r="EK9" s="40">
        <f t="shared" si="8"/>
        <v>5.5082033303450002E-7</v>
      </c>
      <c r="EL9" s="40">
        <f t="shared" si="9"/>
        <v>3.6345353427150641E-6</v>
      </c>
      <c r="EM9" s="40">
        <f t="shared" si="10"/>
        <v>-1.0338288335650062E-6</v>
      </c>
      <c r="EN9" s="40">
        <f t="shared" si="11"/>
        <v>1.6651139882027545E-5</v>
      </c>
      <c r="EO9" s="40">
        <f t="shared" si="12"/>
        <v>6.4098900326978117E-7</v>
      </c>
      <c r="EP9" s="40">
        <f t="shared" si="13"/>
        <v>1.0329407271856185E-6</v>
      </c>
      <c r="EQ9" s="40">
        <f t="shared" si="14"/>
        <v>9.0385799934102756E-6</v>
      </c>
      <c r="ER9" s="40">
        <f t="shared" si="15"/>
        <v>1.1308903623410096E-6</v>
      </c>
      <c r="ES9" s="40">
        <f t="shared" si="16"/>
        <v>-5.6050078291204888E-6</v>
      </c>
      <c r="ET9" s="40">
        <f t="shared" si="17"/>
        <v>-1.4526242706797967E-5</v>
      </c>
      <c r="EU9" s="40">
        <f t="shared" si="18"/>
        <v>4.9550965799357179E-6</v>
      </c>
      <c r="EV9" s="40">
        <f t="shared" si="19"/>
        <v>4.5241895990455813E-6</v>
      </c>
      <c r="EW9" s="40">
        <f t="shared" si="20"/>
        <v>1.781133369222888E-6</v>
      </c>
      <c r="EX9" s="40">
        <f t="shared" si="21"/>
        <v>-1.5854347851804174E-6</v>
      </c>
      <c r="EY9" s="40">
        <f t="shared" si="22"/>
        <v>2.9211070328992449E-5</v>
      </c>
      <c r="EZ9" s="40">
        <f t="shared" si="23"/>
        <v>3.3579637406096114E-6</v>
      </c>
      <c r="FA9" s="40">
        <f t="shared" si="24"/>
        <v>-2.1460795349867951E-5</v>
      </c>
      <c r="FB9" s="40">
        <f t="shared" si="25"/>
        <v>-1.9631116380069158E-5</v>
      </c>
      <c r="FC9" s="40">
        <f t="shared" si="26"/>
        <v>-1.8253810275287573E-5</v>
      </c>
      <c r="FD9" s="40">
        <f t="shared" si="27"/>
        <v>8.1013651864635146E-7</v>
      </c>
      <c r="FE9" s="40">
        <f t="shared" si="28"/>
        <v>8.2600011358502014E-7</v>
      </c>
      <c r="FF9" s="40">
        <f t="shared" si="29"/>
        <v>3.7913647009026238E-5</v>
      </c>
      <c r="FG9" s="40">
        <f t="shared" si="30"/>
        <v>-1.9654864367040069E-5</v>
      </c>
      <c r="FH9" s="40">
        <f t="shared" si="31"/>
        <v>1.8600061523317363E-5</v>
      </c>
    </row>
    <row r="10" spans="1:164" x14ac:dyDescent="0.25">
      <c r="A10" s="15" t="s">
        <v>180</v>
      </c>
      <c r="B10" s="15">
        <v>32.217355130000001</v>
      </c>
      <c r="C10" s="15">
        <v>0.100800244</v>
      </c>
      <c r="D10" s="15">
        <v>151.49751127299999</v>
      </c>
      <c r="E10" s="15">
        <v>4.005122128</v>
      </c>
      <c r="F10" s="15">
        <v>3.884968464</v>
      </c>
      <c r="G10" s="15">
        <v>0.113627166</v>
      </c>
      <c r="H10" s="15">
        <v>6.3857950139999904</v>
      </c>
      <c r="I10" s="17">
        <v>0.50000774959999905</v>
      </c>
      <c r="J10" s="17">
        <v>0.10217272030000001</v>
      </c>
      <c r="K10" s="17">
        <v>1.88482927E-5</v>
      </c>
      <c r="L10" s="17">
        <v>0.1436803878</v>
      </c>
      <c r="M10" s="17">
        <v>1.18775787E-2</v>
      </c>
      <c r="N10" s="17">
        <v>9.1155093600000001E-8</v>
      </c>
      <c r="O10" s="17">
        <v>1.4240322882000001</v>
      </c>
      <c r="P10" s="17">
        <v>2.5041870899999901E-7</v>
      </c>
      <c r="Q10" s="17">
        <v>4.0494319799999899E-5</v>
      </c>
      <c r="R10" s="17">
        <v>1.74332203E-2</v>
      </c>
      <c r="S10" s="17">
        <v>7.0755846599999898E-5</v>
      </c>
      <c r="T10" s="17">
        <v>0.1372945928</v>
      </c>
      <c r="U10" s="17">
        <v>0.1047270381</v>
      </c>
      <c r="V10" s="17">
        <v>8.2159021000000002E-3</v>
      </c>
      <c r="W10" s="5">
        <v>3.7451095999999899E-6</v>
      </c>
      <c r="X10" s="17">
        <v>4.8968594139999999E-5</v>
      </c>
      <c r="Y10" s="17">
        <v>5.6448516670000002E-5</v>
      </c>
      <c r="Z10" s="17">
        <v>9.3777620526500002E-3</v>
      </c>
      <c r="AA10" s="17">
        <v>4.0051221279999902</v>
      </c>
      <c r="AB10" s="17">
        <v>3.884968464</v>
      </c>
      <c r="AC10" s="17">
        <v>2.45214528999999E-2</v>
      </c>
      <c r="AD10" s="17">
        <v>1.7816367999999999E-2</v>
      </c>
      <c r="AE10" s="17">
        <v>8.27498279E-6</v>
      </c>
      <c r="AF10" s="17">
        <v>12282.382610000001</v>
      </c>
      <c r="AG10" s="15"/>
      <c r="AH10" s="17" t="s">
        <v>180</v>
      </c>
      <c r="AI10" s="17">
        <v>0</v>
      </c>
      <c r="AJ10" s="17">
        <v>5.4412708907113798E-2</v>
      </c>
      <c r="AK10" s="17">
        <v>0.102172684482536</v>
      </c>
      <c r="AL10" s="17">
        <v>0.50001125012186098</v>
      </c>
      <c r="AM10" s="17">
        <v>0.50001125012186098</v>
      </c>
      <c r="AN10" s="17">
        <v>2.3368624630036802E-2</v>
      </c>
      <c r="AO10" s="17">
        <v>1.9126116195483801E-3</v>
      </c>
      <c r="AP10" s="5">
        <v>3.2041424847192198E-6</v>
      </c>
      <c r="AQ10" s="5">
        <v>1.5644174010813701E-5</v>
      </c>
      <c r="AR10" s="17">
        <v>0.143679965212586</v>
      </c>
      <c r="AS10" s="5">
        <v>8.2749112409044807E-6</v>
      </c>
      <c r="AT10" s="17">
        <v>1.1877886580664399E-2</v>
      </c>
      <c r="AU10" s="17">
        <v>0</v>
      </c>
      <c r="AV10" s="5">
        <v>1.82315955400496E-8</v>
      </c>
      <c r="AW10" s="5">
        <v>7.2925147571884303E-8</v>
      </c>
      <c r="AX10" s="17">
        <v>32.217458622000798</v>
      </c>
      <c r="AY10" s="17">
        <v>0.120153331459404</v>
      </c>
      <c r="AZ10" s="17">
        <v>2.9960863550433401</v>
      </c>
      <c r="BA10" s="17">
        <v>0.190787005957991</v>
      </c>
      <c r="BB10" s="17">
        <v>4.4327706035703898E-3</v>
      </c>
      <c r="BC10" s="17">
        <v>0.68219304772455303</v>
      </c>
      <c r="BD10" s="17">
        <v>1.1460565375309199E-2</v>
      </c>
      <c r="BE10" s="17">
        <v>0.28227155977777302</v>
      </c>
      <c r="BF10" s="17">
        <v>2.12311796855106E-3</v>
      </c>
      <c r="BG10" s="17">
        <v>4.9052426793101699E-2</v>
      </c>
      <c r="BH10" s="17">
        <v>2.4521945907394899E-2</v>
      </c>
      <c r="BI10" s="17">
        <v>0</v>
      </c>
      <c r="BJ10" s="17">
        <v>0</v>
      </c>
      <c r="BK10" s="17">
        <v>1.4240463126705101</v>
      </c>
      <c r="BL10" s="17">
        <v>1.4240463126705101</v>
      </c>
      <c r="BM10" s="17">
        <v>1.58765886226073E-2</v>
      </c>
      <c r="BN10" s="17">
        <v>0</v>
      </c>
      <c r="BO10" s="17">
        <v>1.7817118330329399E-2</v>
      </c>
      <c r="BP10" s="5">
        <v>7.2622983917282305E-8</v>
      </c>
      <c r="BQ10" s="5">
        <v>1.4022052151435499E-7</v>
      </c>
      <c r="BR10" s="17">
        <v>1.2119821712219601</v>
      </c>
      <c r="BS10" s="17">
        <v>1.62660891295601E-2</v>
      </c>
      <c r="BT10" s="17">
        <v>3.2837712349741001E-3</v>
      </c>
      <c r="BU10" s="17">
        <v>0</v>
      </c>
      <c r="BV10" s="17">
        <v>1.4832180459569999</v>
      </c>
      <c r="BW10" s="17">
        <v>2.4697674322216598E-3</v>
      </c>
      <c r="BX10" s="5">
        <v>1.3363580747036101E-5</v>
      </c>
      <c r="BY10" s="5">
        <v>2.7130805734221699E-5</v>
      </c>
      <c r="BZ10" s="17">
        <v>0</v>
      </c>
      <c r="CA10" s="17">
        <v>0</v>
      </c>
      <c r="CB10" s="17">
        <v>1.7432818414490899E-2</v>
      </c>
      <c r="CC10" s="17">
        <v>0.100798005919409</v>
      </c>
      <c r="CD10" s="17">
        <v>0</v>
      </c>
      <c r="CE10" s="5">
        <v>3.60860243500497E-5</v>
      </c>
      <c r="CF10" s="5">
        <v>3.4670436570269402E-5</v>
      </c>
      <c r="CG10" s="17">
        <v>6.4423330412209001</v>
      </c>
      <c r="CH10" s="17">
        <v>136.34799869927201</v>
      </c>
      <c r="CI10" s="17">
        <v>13.9377735963447</v>
      </c>
      <c r="CJ10" s="17">
        <v>151.49775446683799</v>
      </c>
      <c r="CK10" s="17">
        <v>0</v>
      </c>
      <c r="CL10" s="17">
        <v>0.17298478959638899</v>
      </c>
      <c r="CM10" s="17">
        <v>0</v>
      </c>
      <c r="CN10" s="17">
        <v>8.2158465142170498E-3</v>
      </c>
      <c r="CO10" s="5">
        <v>3.7449455182790699E-6</v>
      </c>
      <c r="CP10" s="5">
        <v>4.8969464883127502E-5</v>
      </c>
      <c r="CQ10" s="5">
        <v>5.6448148944261702E-5</v>
      </c>
      <c r="CR10" s="17">
        <v>9.3764173790351398E-3</v>
      </c>
      <c r="CS10" s="17">
        <v>2.3369645662130599E-3</v>
      </c>
      <c r="CT10" s="17">
        <v>0.71249271251177904</v>
      </c>
      <c r="CU10" s="17">
        <v>2.2689380887029501E-2</v>
      </c>
      <c r="CV10" s="17">
        <v>1.46063680506182E-2</v>
      </c>
      <c r="CW10" s="17">
        <v>1.80275070685692</v>
      </c>
      <c r="CX10" s="17">
        <v>1.33790472726069E-2</v>
      </c>
      <c r="CY10" s="17">
        <v>0</v>
      </c>
      <c r="CZ10" s="5">
        <v>3.7562944713591998E-8</v>
      </c>
      <c r="DA10" s="17">
        <v>1.0196230096397E-2</v>
      </c>
      <c r="DB10" s="17">
        <v>4.0051190253366098</v>
      </c>
      <c r="DC10" s="17">
        <v>3.8849656938772101</v>
      </c>
      <c r="DD10" s="17">
        <v>0.120153331459404</v>
      </c>
      <c r="DE10" s="17">
        <v>5.1539752090257202E-3</v>
      </c>
      <c r="DF10" s="17">
        <v>0</v>
      </c>
      <c r="DG10" s="17">
        <v>4.9863313436620101E-2</v>
      </c>
      <c r="DH10" s="17">
        <v>1.1954779896052E-2</v>
      </c>
      <c r="DI10" s="17">
        <v>0.323866344791855</v>
      </c>
      <c r="DJ10" s="17">
        <v>6.7575522082045203E-2</v>
      </c>
      <c r="DK10" s="17">
        <v>4.8623092313034397E-2</v>
      </c>
      <c r="DL10" s="17">
        <v>1.2954642107177701</v>
      </c>
      <c r="DM10" s="17">
        <v>0</v>
      </c>
      <c r="DN10" s="17">
        <v>1.15415720057099E-2</v>
      </c>
      <c r="DO10" s="17">
        <v>0.204602534212977</v>
      </c>
      <c r="DP10" s="17">
        <v>3.6165148233270898E-4</v>
      </c>
      <c r="DQ10" s="17">
        <v>0.113627437843439</v>
      </c>
      <c r="DR10" s="17">
        <v>1.17198337106169</v>
      </c>
      <c r="DS10" s="17">
        <v>0</v>
      </c>
      <c r="DT10" s="17">
        <v>6.3788660725210401E-4</v>
      </c>
      <c r="DU10" s="17">
        <v>5.1198526711751E-2</v>
      </c>
      <c r="DV10" s="17">
        <v>0.137294681457034</v>
      </c>
      <c r="DW10" s="17">
        <v>0</v>
      </c>
      <c r="DX10" s="17">
        <v>6.3857834950974404</v>
      </c>
      <c r="DY10" s="17">
        <v>0.104727149646984</v>
      </c>
      <c r="DZ10" s="17">
        <v>6.0182530497086897E-2</v>
      </c>
      <c r="EC10" s="56">
        <f t="shared" si="0"/>
        <v>1.0088555376434034</v>
      </c>
      <c r="ED10" s="25">
        <f t="shared" si="1"/>
        <v>8.000000894318576E-3</v>
      </c>
      <c r="EE10" s="40">
        <f t="shared" si="2"/>
        <v>3.2123059257699647E-6</v>
      </c>
      <c r="EF10" s="40">
        <f t="shared" si="3"/>
        <v>-2.2203126720544848E-5</v>
      </c>
      <c r="EG10" s="40">
        <f t="shared" si="4"/>
        <v>1.6052662248986753E-6</v>
      </c>
      <c r="EH10" s="40">
        <f t="shared" si="5"/>
        <v>-7.7467385289398196E-7</v>
      </c>
      <c r="EI10" s="40">
        <f t="shared" si="6"/>
        <v>-7.1303610711089175E-7</v>
      </c>
      <c r="EJ10" s="40">
        <f t="shared" si="7"/>
        <v>2.3924159033882261E-6</v>
      </c>
      <c r="EK10" s="40">
        <f t="shared" si="8"/>
        <v>-1.8038321813915456E-6</v>
      </c>
      <c r="EL10" s="40">
        <f t="shared" si="9"/>
        <v>7.000935214969271E-6</v>
      </c>
      <c r="EM10" s="40">
        <f t="shared" si="10"/>
        <v>-3.505579953576205E-7</v>
      </c>
      <c r="EN10" s="40">
        <f t="shared" si="11"/>
        <v>1.2624768353751669E-6</v>
      </c>
      <c r="EO10" s="40">
        <f t="shared" si="12"/>
        <v>-2.9411628161421763E-6</v>
      </c>
      <c r="EP10" s="40">
        <f t="shared" si="13"/>
        <v>2.5921163915233201E-5</v>
      </c>
      <c r="EQ10" s="40">
        <f t="shared" si="14"/>
        <v>1.8095663870850483E-5</v>
      </c>
      <c r="ER10" s="40">
        <f t="shared" si="15"/>
        <v>9.8484217150359435E-6</v>
      </c>
      <c r="ES10" s="40">
        <f t="shared" si="16"/>
        <v>-4.8953430111896434E-5</v>
      </c>
      <c r="ET10" s="40">
        <f t="shared" si="17"/>
        <v>1.6466817625198857E-6</v>
      </c>
      <c r="EU10" s="40">
        <f t="shared" si="18"/>
        <v>-2.3052855535855371E-5</v>
      </c>
      <c r="EV10" s="40">
        <f t="shared" si="19"/>
        <v>8.682255230201634E-6</v>
      </c>
      <c r="EW10" s="40">
        <f t="shared" si="20"/>
        <v>6.4574308560801447E-7</v>
      </c>
      <c r="EX10" s="40">
        <f t="shared" si="21"/>
        <v>1.0651211570629377E-6</v>
      </c>
      <c r="EY10" s="40">
        <f t="shared" si="22"/>
        <v>-6.7656335572042948E-6</v>
      </c>
      <c r="EZ10" s="40">
        <f t="shared" si="23"/>
        <v>-4.3812261440883469E-5</v>
      </c>
      <c r="FA10" s="40">
        <f t="shared" si="24"/>
        <v>1.7781664815905226E-5</v>
      </c>
      <c r="FB10" s="40">
        <f t="shared" si="25"/>
        <v>-6.5143560892927754E-6</v>
      </c>
      <c r="FC10" s="40">
        <f t="shared" si="26"/>
        <v>-1.43389606956431E-4</v>
      </c>
      <c r="FD10" s="40">
        <f t="shared" si="27"/>
        <v>-2.2600648703901663E-6</v>
      </c>
      <c r="FE10" s="40">
        <f t="shared" si="28"/>
        <v>-2.2443670565899055E-6</v>
      </c>
      <c r="FF10" s="40">
        <f t="shared" si="29"/>
        <v>2.0105146175842038E-5</v>
      </c>
      <c r="FG10" s="40">
        <f t="shared" si="30"/>
        <v>4.2114662730361248E-5</v>
      </c>
      <c r="FH10" s="40">
        <f t="shared" si="31"/>
        <v>-8.6464343594488637E-6</v>
      </c>
    </row>
    <row r="11" spans="1:164" x14ac:dyDescent="0.25">
      <c r="A11" s="15" t="s">
        <v>181</v>
      </c>
      <c r="B11" s="15">
        <v>696.53922366099903</v>
      </c>
      <c r="C11" s="15">
        <v>2.2326186216999999</v>
      </c>
      <c r="D11" s="15">
        <v>3592.7065598119898</v>
      </c>
      <c r="E11" s="15">
        <v>96.828964313999904</v>
      </c>
      <c r="F11" s="15">
        <v>93.924095381000001</v>
      </c>
      <c r="G11" s="15">
        <v>2.5167213536999902</v>
      </c>
      <c r="H11" s="15">
        <v>153.96630720600001</v>
      </c>
      <c r="I11" s="17">
        <v>12.055561854099899</v>
      </c>
      <c r="J11" s="17">
        <v>2.4634609156999998</v>
      </c>
      <c r="K11" s="17">
        <v>4.2555941463110001E-4</v>
      </c>
      <c r="L11" s="17">
        <v>3.4642419122999999</v>
      </c>
      <c r="M11" s="17">
        <v>0.28637733145220001</v>
      </c>
      <c r="N11" s="17">
        <v>2.0581415924599998E-6</v>
      </c>
      <c r="O11" s="17">
        <v>34.334486507199998</v>
      </c>
      <c r="P11" s="17">
        <v>5.6522943736500003E-6</v>
      </c>
      <c r="Q11" s="17">
        <v>9.1335675620659901E-4</v>
      </c>
      <c r="R11" s="17">
        <v>0.42032801876689901</v>
      </c>
      <c r="S11" s="17">
        <v>1.5986260135299E-3</v>
      </c>
      <c r="T11" s="17">
        <v>3.3102756047999899</v>
      </c>
      <c r="U11" s="17">
        <v>2.5250474384000001</v>
      </c>
      <c r="V11" s="17">
        <v>0.19863047633732001</v>
      </c>
      <c r="W11" s="17">
        <v>9.0542828080500005E-5</v>
      </c>
      <c r="X11" s="17">
        <v>1.1841712112061001E-3</v>
      </c>
      <c r="Y11" s="17">
        <v>1.3647169415895899E-3</v>
      </c>
      <c r="Z11" s="17">
        <v>0.22637245652940199</v>
      </c>
      <c r="AA11" s="17">
        <v>96.828964313999904</v>
      </c>
      <c r="AB11" s="17">
        <v>93.924095381000001</v>
      </c>
      <c r="AC11" s="17">
        <v>0.59123061972699997</v>
      </c>
      <c r="AD11" s="17">
        <v>0.42956599707839899</v>
      </c>
      <c r="AE11" s="17">
        <v>2.00058361889199E-4</v>
      </c>
      <c r="AF11" s="17">
        <v>272041.76472265599</v>
      </c>
      <c r="AG11" s="15"/>
      <c r="AH11" s="17" t="s">
        <v>181</v>
      </c>
      <c r="AI11" s="17">
        <v>0</v>
      </c>
      <c r="AJ11" s="17">
        <v>1.3119172688537499</v>
      </c>
      <c r="AK11" s="17">
        <v>2.4634577750021198</v>
      </c>
      <c r="AL11" s="17">
        <v>12.055555079499999</v>
      </c>
      <c r="AM11" s="17">
        <v>12.055555079499999</v>
      </c>
      <c r="AN11" s="17">
        <v>0.56343106850337998</v>
      </c>
      <c r="AO11" s="17">
        <v>4.6116577635820798E-2</v>
      </c>
      <c r="AP11" s="5">
        <v>7.2344201787066505E-5</v>
      </c>
      <c r="AQ11" s="17">
        <v>3.5321811800569802E-4</v>
      </c>
      <c r="AR11" s="17">
        <v>3.4642429743972398</v>
      </c>
      <c r="AS11" s="17">
        <v>2.0005544166472401E-4</v>
      </c>
      <c r="AT11" s="17">
        <v>0.28637661729941999</v>
      </c>
      <c r="AU11" s="17">
        <v>0</v>
      </c>
      <c r="AV11" s="5">
        <v>4.1162344436581201E-7</v>
      </c>
      <c r="AW11" s="5">
        <v>1.64651591098838E-6</v>
      </c>
      <c r="AX11" s="17">
        <v>696.53881383312</v>
      </c>
      <c r="AY11" s="17">
        <v>2.90487068755546</v>
      </c>
      <c r="AZ11" s="17">
        <v>72.434198177659397</v>
      </c>
      <c r="BA11" s="17">
        <v>4.6125055588110397</v>
      </c>
      <c r="BB11" s="17">
        <v>0.10716727561412399</v>
      </c>
      <c r="BC11" s="17">
        <v>16.4930908843289</v>
      </c>
      <c r="BD11" s="17">
        <v>0.27707594947998399</v>
      </c>
      <c r="BE11" s="17">
        <v>6.8058026240280203</v>
      </c>
      <c r="BF11" s="17">
        <v>5.1190434815929602E-2</v>
      </c>
      <c r="BG11" s="17">
        <v>1.18269038297769</v>
      </c>
      <c r="BH11" s="17">
        <v>0.59123071525672499</v>
      </c>
      <c r="BI11" s="17">
        <v>0</v>
      </c>
      <c r="BJ11" s="17">
        <v>0</v>
      </c>
      <c r="BK11" s="17">
        <v>34.334479368559698</v>
      </c>
      <c r="BL11" s="17">
        <v>34.334479368559698</v>
      </c>
      <c r="BM11" s="17">
        <v>0.38278509332457</v>
      </c>
      <c r="BN11" s="17">
        <v>0</v>
      </c>
      <c r="BO11" s="17">
        <v>0.42956400476049</v>
      </c>
      <c r="BP11" s="5">
        <v>1.63916697402645E-6</v>
      </c>
      <c r="BQ11" s="5">
        <v>3.1652771118538101E-6</v>
      </c>
      <c r="BR11" s="17">
        <v>28.7416137127884</v>
      </c>
      <c r="BS11" s="17">
        <v>0.39220053023003598</v>
      </c>
      <c r="BT11" s="17">
        <v>7.9169675435884296E-2</v>
      </c>
      <c r="BU11" s="17">
        <v>0</v>
      </c>
      <c r="BV11" s="17">
        <v>35.761452778600002</v>
      </c>
      <c r="BW11" s="17">
        <v>5.9548928087523198E-2</v>
      </c>
      <c r="BX11" s="17">
        <v>3.01409472979601E-4</v>
      </c>
      <c r="BY11" s="17">
        <v>6.1194983348049196E-4</v>
      </c>
      <c r="BZ11" s="17">
        <v>0</v>
      </c>
      <c r="CA11" s="17">
        <v>0</v>
      </c>
      <c r="CB11" s="17">
        <v>0.42032556665960502</v>
      </c>
      <c r="CC11" s="17">
        <v>2.2326136813329098</v>
      </c>
      <c r="CD11" s="17">
        <v>0</v>
      </c>
      <c r="CE11" s="17">
        <v>8.1530696400954495E-4</v>
      </c>
      <c r="CF11" s="17">
        <v>7.8330292562817897E-4</v>
      </c>
      <c r="CG11" s="17">
        <v>155.32983768183999</v>
      </c>
      <c r="CH11" s="17">
        <v>3233.4351696613098</v>
      </c>
      <c r="CI11" s="17">
        <v>330.52867751003299</v>
      </c>
      <c r="CJ11" s="17">
        <v>3592.7054608841299</v>
      </c>
      <c r="CK11" s="17">
        <v>0</v>
      </c>
      <c r="CL11" s="17">
        <v>4.1707722773010403</v>
      </c>
      <c r="CM11" s="17">
        <v>0</v>
      </c>
      <c r="CN11" s="17">
        <v>0.19863232320065899</v>
      </c>
      <c r="CO11" s="5">
        <v>9.05425235385724E-5</v>
      </c>
      <c r="CP11" s="17">
        <v>1.18417964323184E-3</v>
      </c>
      <c r="CQ11" s="17">
        <v>1.3647398601258601E-3</v>
      </c>
      <c r="CR11" s="17">
        <v>0.22636656962762799</v>
      </c>
      <c r="CS11" s="17">
        <v>5.6499019403208797E-2</v>
      </c>
      <c r="CT11" s="17">
        <v>17.178627057409301</v>
      </c>
      <c r="CU11" s="17">
        <v>0.54854412473089798</v>
      </c>
      <c r="CV11" s="17">
        <v>0.35312908814850302</v>
      </c>
      <c r="CW11" s="17">
        <v>43.583717491250397</v>
      </c>
      <c r="CX11" s="17">
        <v>0.32345711333741101</v>
      </c>
      <c r="CY11" s="17">
        <v>0</v>
      </c>
      <c r="CZ11" s="5">
        <v>8.4782360195219295E-7</v>
      </c>
      <c r="DA11" s="17">
        <v>0.24650838105458101</v>
      </c>
      <c r="DB11" s="17">
        <v>96.828915662649905</v>
      </c>
      <c r="DC11" s="17">
        <v>93.924044975094503</v>
      </c>
      <c r="DD11" s="17">
        <v>2.90487068755546</v>
      </c>
      <c r="DE11" s="17">
        <v>0.124603833973224</v>
      </c>
      <c r="DF11" s="17">
        <v>0</v>
      </c>
      <c r="DG11" s="17">
        <v>1.2055146161367301</v>
      </c>
      <c r="DH11" s="17">
        <v>0.28902053329254801</v>
      </c>
      <c r="DI11" s="17">
        <v>7.8299003267580396</v>
      </c>
      <c r="DJ11" s="17">
        <v>1.63373600878541</v>
      </c>
      <c r="DK11" s="17">
        <v>1.1755388038382399</v>
      </c>
      <c r="DL11" s="17">
        <v>31.319565279077601</v>
      </c>
      <c r="DM11" s="17">
        <v>0</v>
      </c>
      <c r="DN11" s="17">
        <v>0.27903282817727298</v>
      </c>
      <c r="DO11" s="17">
        <v>4.9465340427806801</v>
      </c>
      <c r="DP11" s="17">
        <v>8.7434843497302007E-3</v>
      </c>
      <c r="DQ11" s="17">
        <v>2.51672138780072</v>
      </c>
      <c r="DR11" s="17">
        <v>28.2574160018359</v>
      </c>
      <c r="DS11" s="17">
        <v>0</v>
      </c>
      <c r="DT11" s="17">
        <v>1.53819736601157E-2</v>
      </c>
      <c r="DU11" s="17">
        <v>1.23444257153255</v>
      </c>
      <c r="DV11" s="17">
        <v>3.3102688979298698</v>
      </c>
      <c r="DW11" s="17">
        <v>0</v>
      </c>
      <c r="DX11" s="17">
        <v>153.96624049978701</v>
      </c>
      <c r="DY11" s="17">
        <v>2.5250475737017499</v>
      </c>
      <c r="DZ11" s="17">
        <v>1.4510646957904501</v>
      </c>
      <c r="EC11" s="56">
        <f t="shared" si="0"/>
        <v>1.0088564686494041</v>
      </c>
      <c r="ED11" s="25">
        <f t="shared" si="1"/>
        <v>7.9999916569045339E-3</v>
      </c>
      <c r="EE11" s="40">
        <f t="shared" si="2"/>
        <v>-5.8837731617060475E-7</v>
      </c>
      <c r="EF11" s="40">
        <f t="shared" si="3"/>
        <v>-2.2128128118574949E-6</v>
      </c>
      <c r="EG11" s="40">
        <f t="shared" si="4"/>
        <v>-3.0587743294980397E-7</v>
      </c>
      <c r="EH11" s="40">
        <f t="shared" si="5"/>
        <v>-5.0244624987983864E-7</v>
      </c>
      <c r="EI11" s="40">
        <f t="shared" si="6"/>
        <v>-5.3666639314514052E-7</v>
      </c>
      <c r="EJ11" s="40">
        <f t="shared" si="7"/>
        <v>1.3549664425642334E-8</v>
      </c>
      <c r="EK11" s="40">
        <f t="shared" si="8"/>
        <v>-4.3325201607656627E-7</v>
      </c>
      <c r="EL11" s="40">
        <f t="shared" si="9"/>
        <v>-5.6194808518395535E-7</v>
      </c>
      <c r="EM11" s="40">
        <f t="shared" si="10"/>
        <v>-1.2749128106610001E-6</v>
      </c>
      <c r="EN11" s="40">
        <f t="shared" si="11"/>
        <v>6.8266887410541702E-6</v>
      </c>
      <c r="EO11" s="40">
        <f t="shared" si="12"/>
        <v>3.0658864675801217E-7</v>
      </c>
      <c r="EP11" s="40">
        <f t="shared" si="13"/>
        <v>-2.4937475895951835E-6</v>
      </c>
      <c r="EQ11" s="40">
        <f t="shared" si="14"/>
        <v>-1.0869542776479937E-6</v>
      </c>
      <c r="ER11" s="40">
        <f t="shared" si="15"/>
        <v>-2.0791457876715925E-7</v>
      </c>
      <c r="ES11" s="40">
        <f t="shared" si="16"/>
        <v>-4.7212363304041517E-6</v>
      </c>
      <c r="ET11" s="40">
        <f t="shared" si="17"/>
        <v>2.7921767443238407E-6</v>
      </c>
      <c r="EU11" s="40">
        <f t="shared" si="18"/>
        <v>-5.8337945235885105E-6</v>
      </c>
      <c r="EV11" s="40">
        <f t="shared" si="19"/>
        <v>-1.0086093957938497E-5</v>
      </c>
      <c r="EW11" s="40">
        <f t="shared" si="20"/>
        <v>-2.0260760495109322E-6</v>
      </c>
      <c r="EX11" s="40">
        <f t="shared" si="21"/>
        <v>5.3583844701849603E-8</v>
      </c>
      <c r="EY11" s="40">
        <f t="shared" si="22"/>
        <v>9.2979857524332384E-6</v>
      </c>
      <c r="EZ11" s="40">
        <f t="shared" si="23"/>
        <v>-3.3635124289975044E-6</v>
      </c>
      <c r="FA11" s="40">
        <f t="shared" si="24"/>
        <v>7.1206136918100403E-6</v>
      </c>
      <c r="FB11" s="40">
        <f t="shared" si="25"/>
        <v>1.679361893425522E-5</v>
      </c>
      <c r="FC11" s="40">
        <f t="shared" si="26"/>
        <v>-2.6005380090199707E-5</v>
      </c>
      <c r="FD11" s="40">
        <f t="shared" si="27"/>
        <v>-5.7607299018012806E-7</v>
      </c>
      <c r="FE11" s="40">
        <f t="shared" si="28"/>
        <v>-6.1257024958161786E-7</v>
      </c>
      <c r="FF11" s="40">
        <f t="shared" si="29"/>
        <v>1.6157776987848109E-7</v>
      </c>
      <c r="FG11" s="40">
        <f t="shared" si="30"/>
        <v>-4.6379786168678512E-6</v>
      </c>
      <c r="FH11" s="40">
        <f t="shared" si="31"/>
        <v>-1.4596862872502681E-5</v>
      </c>
    </row>
    <row r="12" spans="1:164" x14ac:dyDescent="0.25">
      <c r="A12" s="15" t="s">
        <v>182</v>
      </c>
      <c r="B12" s="15">
        <v>2283.68093996366</v>
      </c>
      <c r="C12" s="15">
        <v>7.2000405001416903</v>
      </c>
      <c r="D12" s="15">
        <v>10851.1865164135</v>
      </c>
      <c r="E12" s="15">
        <v>279.44487986169901</v>
      </c>
      <c r="F12" s="15">
        <v>271.06153347761801</v>
      </c>
      <c r="G12" s="15">
        <v>8.1162521388469901</v>
      </c>
      <c r="H12" s="15">
        <v>444.89050707026502</v>
      </c>
      <c r="I12" s="17">
        <v>34.834926703534002</v>
      </c>
      <c r="J12" s="17">
        <v>7.1182481136682503</v>
      </c>
      <c r="K12" s="17">
        <v>1.40538804183136E-3</v>
      </c>
      <c r="L12" s="17">
        <v>10.0100364092959</v>
      </c>
      <c r="M12" s="17">
        <v>0.82749634310133402</v>
      </c>
      <c r="N12" s="17">
        <v>6.79538771517901E-6</v>
      </c>
      <c r="O12" s="17">
        <v>99.210583077751096</v>
      </c>
      <c r="P12" s="17">
        <v>1.8661773688787E-5</v>
      </c>
      <c r="Q12" s="17">
        <v>3.0119271104239102E-3</v>
      </c>
      <c r="R12" s="17">
        <v>1.2145510838051401</v>
      </c>
      <c r="S12" s="17">
        <v>5.27762296203837E-3</v>
      </c>
      <c r="T12" s="17">
        <v>9.5651459011917108</v>
      </c>
      <c r="U12" s="17">
        <v>7.2962043154699501</v>
      </c>
      <c r="V12" s="17">
        <v>0.57322012288829705</v>
      </c>
      <c r="W12" s="17">
        <v>2.6130331552932299E-4</v>
      </c>
      <c r="X12" s="17">
        <v>3.4159664938486398E-3</v>
      </c>
      <c r="Y12" s="17">
        <v>3.9385241030430399E-3</v>
      </c>
      <c r="Z12" s="17">
        <v>0.65361630192959097</v>
      </c>
      <c r="AA12" s="17">
        <v>279.44487986169901</v>
      </c>
      <c r="AB12" s="17">
        <v>271.06153347761801</v>
      </c>
      <c r="AC12" s="17">
        <v>1.70837954729617</v>
      </c>
      <c r="AD12" s="17">
        <v>1.2412445152019</v>
      </c>
      <c r="AE12" s="17">
        <v>5.7736099784737598E-4</v>
      </c>
      <c r="AF12" s="17">
        <v>877315.85944623803</v>
      </c>
      <c r="AG12" s="15"/>
      <c r="AH12" s="17" t="s">
        <v>182</v>
      </c>
      <c r="AI12" s="17">
        <v>0</v>
      </c>
      <c r="AJ12" s="17">
        <v>3.7908374397736102</v>
      </c>
      <c r="AK12" s="17">
        <v>7.11824430425846</v>
      </c>
      <c r="AL12" s="17">
        <v>34.834926431249002</v>
      </c>
      <c r="AM12" s="17">
        <v>34.834926431249002</v>
      </c>
      <c r="AN12" s="17">
        <v>1.6280513351021499</v>
      </c>
      <c r="AO12" s="17">
        <v>0.13325492723611601</v>
      </c>
      <c r="AP12" s="17">
        <v>2.3891870076621599E-4</v>
      </c>
      <c r="AQ12" s="17">
        <v>1.1664697644085799E-3</v>
      </c>
      <c r="AR12" s="17">
        <v>10.0100447872058</v>
      </c>
      <c r="AS12" s="17">
        <v>5.7736525858668498E-4</v>
      </c>
      <c r="AT12" s="17">
        <v>0.82749819204814201</v>
      </c>
      <c r="AU12" s="17">
        <v>0</v>
      </c>
      <c r="AV12" s="5">
        <v>1.3590830156362801E-6</v>
      </c>
      <c r="AW12" s="5">
        <v>5.4363213886142302E-6</v>
      </c>
      <c r="AX12" s="17">
        <v>2283.6781954176899</v>
      </c>
      <c r="AY12" s="17">
        <v>8.3833455206269996</v>
      </c>
      <c r="AZ12" s="17">
        <v>209.04255143978301</v>
      </c>
      <c r="BA12" s="17">
        <v>13.311564160198801</v>
      </c>
      <c r="BB12" s="17">
        <v>0.30928111065769398</v>
      </c>
      <c r="BC12" s="17">
        <v>47.598402778374798</v>
      </c>
      <c r="BD12" s="17">
        <v>0.79963186360444705</v>
      </c>
      <c r="BE12" s="17">
        <v>19.665559050201999</v>
      </c>
      <c r="BF12" s="17">
        <v>0.14791339592630501</v>
      </c>
      <c r="BG12" s="17">
        <v>3.4174322107106199</v>
      </c>
      <c r="BH12" s="17">
        <v>1.70837833423392</v>
      </c>
      <c r="BI12" s="17">
        <v>0</v>
      </c>
      <c r="BJ12" s="17">
        <v>0</v>
      </c>
      <c r="BK12" s="17">
        <v>99.2104260711275</v>
      </c>
      <c r="BL12" s="17">
        <v>99.2104260711275</v>
      </c>
      <c r="BM12" s="17">
        <v>1.10607478093888</v>
      </c>
      <c r="BN12" s="17">
        <v>0</v>
      </c>
      <c r="BO12" s="17">
        <v>1.2412436497021699</v>
      </c>
      <c r="BP12" s="5">
        <v>5.4118700371842503E-6</v>
      </c>
      <c r="BQ12" s="5">
        <v>1.0450494683641901E-5</v>
      </c>
      <c r="BR12" s="17">
        <v>86.809565859032006</v>
      </c>
      <c r="BS12" s="17">
        <v>1.13326915933687</v>
      </c>
      <c r="BT12" s="17">
        <v>0.228766660161941</v>
      </c>
      <c r="BU12" s="17">
        <v>0</v>
      </c>
      <c r="BV12" s="17">
        <v>103.333791453118</v>
      </c>
      <c r="BW12" s="17">
        <v>0.17206815934787001</v>
      </c>
      <c r="BX12" s="17">
        <v>9.9393651504709607E-4</v>
      </c>
      <c r="BY12" s="17">
        <v>2.0179668124483902E-3</v>
      </c>
      <c r="BZ12" s="17">
        <v>0</v>
      </c>
      <c r="CA12" s="17">
        <v>0</v>
      </c>
      <c r="CB12" s="17">
        <v>1.2145448678297099</v>
      </c>
      <c r="CC12" s="17">
        <v>7.2000412229126303</v>
      </c>
      <c r="CD12" s="17">
        <v>0</v>
      </c>
      <c r="CE12" s="17">
        <v>2.69158504275974E-3</v>
      </c>
      <c r="CF12" s="17">
        <v>2.5860341655858498E-3</v>
      </c>
      <c r="CG12" s="17">
        <v>448.83055851606798</v>
      </c>
      <c r="CH12" s="17">
        <v>9766.0662688210195</v>
      </c>
      <c r="CI12" s="17">
        <v>998.30792215473105</v>
      </c>
      <c r="CJ12" s="17">
        <v>10851.1837568347</v>
      </c>
      <c r="CK12" s="17">
        <v>0</v>
      </c>
      <c r="CL12" s="17">
        <v>12.0515769809191</v>
      </c>
      <c r="CM12" s="17">
        <v>0</v>
      </c>
      <c r="CN12" s="17">
        <v>0.57322156753994102</v>
      </c>
      <c r="CO12" s="17">
        <v>2.6130232386905401E-4</v>
      </c>
      <c r="CP12" s="17">
        <v>3.4159722509563501E-3</v>
      </c>
      <c r="CQ12" s="17">
        <v>3.9384857237057501E-3</v>
      </c>
      <c r="CR12" s="17">
        <v>0.65362049053870996</v>
      </c>
      <c r="CS12" s="17">
        <v>0.163053883744991</v>
      </c>
      <c r="CT12" s="17">
        <v>49.6381967527727</v>
      </c>
      <c r="CU12" s="17">
        <v>1.58307934861797</v>
      </c>
      <c r="CV12" s="17">
        <v>1.0191191100205499</v>
      </c>
      <c r="CW12" s="17">
        <v>125.781067493289</v>
      </c>
      <c r="CX12" s="17">
        <v>0.93348491708637205</v>
      </c>
      <c r="CY12" s="17">
        <v>0</v>
      </c>
      <c r="CZ12" s="5">
        <v>2.7992520361888698E-6</v>
      </c>
      <c r="DA12" s="17">
        <v>0.71141387301487502</v>
      </c>
      <c r="DB12" s="17">
        <v>279.44484615938899</v>
      </c>
      <c r="DC12" s="17">
        <v>271.06150063876203</v>
      </c>
      <c r="DD12" s="17">
        <v>8.3833455206269996</v>
      </c>
      <c r="DE12" s="17">
        <v>0.35960151605130097</v>
      </c>
      <c r="DF12" s="17">
        <v>0</v>
      </c>
      <c r="DG12" s="17">
        <v>3.4790712398353101</v>
      </c>
      <c r="DH12" s="17">
        <v>0.83410360807001804</v>
      </c>
      <c r="DI12" s="17">
        <v>22.596796139761999</v>
      </c>
      <c r="DJ12" s="17">
        <v>4.7149034899607001</v>
      </c>
      <c r="DK12" s="17">
        <v>3.3925664447494102</v>
      </c>
      <c r="DL12" s="17">
        <v>90.387182533992501</v>
      </c>
      <c r="DM12" s="17">
        <v>0</v>
      </c>
      <c r="DN12" s="17">
        <v>0.80527841673197798</v>
      </c>
      <c r="DO12" s="17">
        <v>14.275545387688201</v>
      </c>
      <c r="DP12" s="17">
        <v>2.5233236146607298E-2</v>
      </c>
      <c r="DQ12" s="17">
        <v>8.1162446971041202</v>
      </c>
      <c r="DR12" s="17">
        <v>81.650748089019103</v>
      </c>
      <c r="DS12" s="17">
        <v>0</v>
      </c>
      <c r="DT12" s="17">
        <v>4.4446174398550503E-2</v>
      </c>
      <c r="DU12" s="17">
        <v>3.5669550833805701</v>
      </c>
      <c r="DV12" s="17">
        <v>9.5651341559146097</v>
      </c>
      <c r="DW12" s="17">
        <v>0</v>
      </c>
      <c r="DX12" s="17">
        <v>444.89021964990599</v>
      </c>
      <c r="DY12" s="17">
        <v>7.2961991403241804</v>
      </c>
      <c r="DZ12" s="17">
        <v>4.1928804390349201</v>
      </c>
      <c r="EC12" s="56">
        <f t="shared" si="0"/>
        <v>1.008856879050438</v>
      </c>
      <c r="ED12" s="25">
        <f t="shared" si="1"/>
        <v>8.000008828931161E-3</v>
      </c>
      <c r="EE12" s="40">
        <f t="shared" si="2"/>
        <v>-1.2018079767575465E-6</v>
      </c>
      <c r="EF12" s="40">
        <f t="shared" si="3"/>
        <v>1.0038428811238608E-7</v>
      </c>
      <c r="EG12" s="40">
        <f t="shared" si="4"/>
        <v>-2.5431124932694485E-7</v>
      </c>
      <c r="EH12" s="40">
        <f t="shared" si="5"/>
        <v>-1.2060450002436697E-7</v>
      </c>
      <c r="EI12" s="40">
        <f t="shared" si="6"/>
        <v>-1.2114908214814977E-7</v>
      </c>
      <c r="EJ12" s="40">
        <f t="shared" si="7"/>
        <v>-9.1689399770006965E-7</v>
      </c>
      <c r="EK12" s="40">
        <f t="shared" si="8"/>
        <v>-6.4604740820895166E-7</v>
      </c>
      <c r="EL12" s="40">
        <f t="shared" si="9"/>
        <v>-7.8164367101363512E-9</v>
      </c>
      <c r="EM12" s="40">
        <f t="shared" si="10"/>
        <v>-5.3516114210234312E-7</v>
      </c>
      <c r="EN12" s="40">
        <f t="shared" si="11"/>
        <v>3.012288586689017E-7</v>
      </c>
      <c r="EO12" s="40">
        <f t="shared" si="12"/>
        <v>8.3695099173344073E-7</v>
      </c>
      <c r="EP12" s="40">
        <f t="shared" si="13"/>
        <v>2.2343866814713387E-6</v>
      </c>
      <c r="EQ12" s="40">
        <f t="shared" si="14"/>
        <v>2.4559410294108649E-6</v>
      </c>
      <c r="ER12" s="40">
        <f t="shared" si="15"/>
        <v>-1.5825592262933173E-6</v>
      </c>
      <c r="ES12" s="40">
        <f t="shared" si="16"/>
        <v>-8.4092634814427052E-6</v>
      </c>
      <c r="ET12" s="40">
        <f t="shared" si="17"/>
        <v>-7.8962496607711625E-6</v>
      </c>
      <c r="EU12" s="40">
        <f t="shared" si="18"/>
        <v>-5.1179201213033947E-6</v>
      </c>
      <c r="EV12" s="40">
        <f t="shared" si="19"/>
        <v>-7.1124686382816669E-7</v>
      </c>
      <c r="EW12" s="40">
        <f t="shared" si="20"/>
        <v>-1.2279245107661077E-6</v>
      </c>
      <c r="EX12" s="40">
        <f t="shared" si="21"/>
        <v>-7.0929287968612584E-7</v>
      </c>
      <c r="EY12" s="40">
        <f t="shared" si="22"/>
        <v>2.5202388860651185E-6</v>
      </c>
      <c r="EZ12" s="40">
        <f t="shared" si="23"/>
        <v>-3.7950542915019706E-6</v>
      </c>
      <c r="FA12" s="40">
        <f t="shared" si="24"/>
        <v>1.685352511691823E-6</v>
      </c>
      <c r="FB12" s="40">
        <f t="shared" si="25"/>
        <v>-9.7445988105475648E-6</v>
      </c>
      <c r="FC12" s="40">
        <f t="shared" si="26"/>
        <v>6.408360848142912E-6</v>
      </c>
      <c r="FD12" s="40">
        <f t="shared" si="27"/>
        <v>-3.6854657455500348E-7</v>
      </c>
      <c r="FE12" s="40">
        <f t="shared" si="28"/>
        <v>-3.7675946825110897E-7</v>
      </c>
      <c r="FF12" s="40">
        <f t="shared" si="29"/>
        <v>-7.1006601074260843E-7</v>
      </c>
      <c r="FG12" s="40">
        <f t="shared" si="30"/>
        <v>-6.9728383046784867E-7</v>
      </c>
      <c r="FH12" s="40">
        <f t="shared" si="31"/>
        <v>7.3796798275085624E-6</v>
      </c>
    </row>
    <row r="13" spans="1:164" x14ac:dyDescent="0.25">
      <c r="A13" s="15" t="s">
        <v>183</v>
      </c>
      <c r="B13" s="15">
        <v>1096.467791457</v>
      </c>
      <c r="C13" s="15">
        <v>3.4545688309</v>
      </c>
      <c r="D13" s="15">
        <v>5186.9449349919896</v>
      </c>
      <c r="E13" s="15">
        <v>133.13534214999899</v>
      </c>
      <c r="F13" s="15">
        <v>129.14128188199999</v>
      </c>
      <c r="G13" s="15">
        <v>3.8941658241999901</v>
      </c>
      <c r="H13" s="15">
        <v>211.97120172999999</v>
      </c>
      <c r="I13" s="17">
        <v>16.5973450955</v>
      </c>
      <c r="J13" s="17">
        <v>3.3915392276999898</v>
      </c>
      <c r="K13" s="17">
        <v>6.7437560687019999E-4</v>
      </c>
      <c r="L13" s="17">
        <v>4.7693520388000001</v>
      </c>
      <c r="M13" s="17">
        <v>0.39426643537239903</v>
      </c>
      <c r="N13" s="17">
        <v>3.26078608299999E-6</v>
      </c>
      <c r="O13" s="17">
        <v>47.2695779854999</v>
      </c>
      <c r="P13" s="17">
        <v>8.9547504560600005E-6</v>
      </c>
      <c r="Q13" s="17">
        <v>1.4452358085489999E-3</v>
      </c>
      <c r="R13" s="17">
        <v>0.57868138045299999</v>
      </c>
      <c r="S13" s="17">
        <v>2.5324276676099901E-3</v>
      </c>
      <c r="T13" s="17">
        <v>4.5573808370000002</v>
      </c>
      <c r="U13" s="17">
        <v>3.4763277081999999</v>
      </c>
      <c r="V13" s="17">
        <v>0.27309765816335901</v>
      </c>
      <c r="W13" s="17">
        <v>1.2449212735750001E-4</v>
      </c>
      <c r="X13" s="17">
        <v>1.62743031128679E-3</v>
      </c>
      <c r="Y13" s="17">
        <v>1.87642289431059E-3</v>
      </c>
      <c r="Z13" s="17">
        <v>0.31140823192329598</v>
      </c>
      <c r="AA13" s="17">
        <v>133.13534215000001</v>
      </c>
      <c r="AB13" s="17">
        <v>129.14128188199999</v>
      </c>
      <c r="AC13" s="17">
        <v>0.81396941429999903</v>
      </c>
      <c r="AD13" s="17">
        <v>0.59139965279999895</v>
      </c>
      <c r="AE13" s="17">
        <v>2.7507101889519899E-4</v>
      </c>
      <c r="AF13" s="17">
        <v>420934.85748183198</v>
      </c>
      <c r="AG13" s="15"/>
      <c r="AH13" s="17" t="s">
        <v>183</v>
      </c>
      <c r="AI13" s="17">
        <v>0</v>
      </c>
      <c r="AJ13" s="17">
        <v>1.8061708118238899</v>
      </c>
      <c r="AK13" s="17">
        <v>3.3915429482220798</v>
      </c>
      <c r="AL13" s="17">
        <v>16.5973750617399</v>
      </c>
      <c r="AM13" s="17">
        <v>16.5973750617399</v>
      </c>
      <c r="AN13" s="17">
        <v>0.77569916599889199</v>
      </c>
      <c r="AO13" s="17">
        <v>6.3489815083068002E-2</v>
      </c>
      <c r="AP13" s="17">
        <v>1.1464606921410699E-4</v>
      </c>
      <c r="AQ13" s="17">
        <v>5.5972899189250195E-4</v>
      </c>
      <c r="AR13" s="17">
        <v>4.7693505745687697</v>
      </c>
      <c r="AS13" s="17">
        <v>2.7506858185377101E-4</v>
      </c>
      <c r="AT13" s="17">
        <v>0.39426514414146901</v>
      </c>
      <c r="AU13" s="17">
        <v>0</v>
      </c>
      <c r="AV13" s="5">
        <v>6.5216352434178204E-7</v>
      </c>
      <c r="AW13" s="5">
        <v>2.6086888055137598E-6</v>
      </c>
      <c r="AX13" s="17">
        <v>1096.4676056839501</v>
      </c>
      <c r="AY13" s="17">
        <v>3.9940568651377601</v>
      </c>
      <c r="AZ13" s="17">
        <v>99.593710526298295</v>
      </c>
      <c r="BA13" s="17">
        <v>6.3419871416524698</v>
      </c>
      <c r="BB13" s="17">
        <v>0.14735011213038099</v>
      </c>
      <c r="BC13" s="17">
        <v>22.6772221453176</v>
      </c>
      <c r="BD13" s="17">
        <v>0.38096568606182801</v>
      </c>
      <c r="BE13" s="17">
        <v>9.3698045135786305</v>
      </c>
      <c r="BF13" s="17">
        <v>7.0474494591564504E-2</v>
      </c>
      <c r="BG13" s="17">
        <v>1.6282613072110901</v>
      </c>
      <c r="BH13" s="17">
        <v>0.81396738384543799</v>
      </c>
      <c r="BI13" s="17">
        <v>0</v>
      </c>
      <c r="BJ13" s="17">
        <v>0</v>
      </c>
      <c r="BK13" s="17">
        <v>47.2696509810973</v>
      </c>
      <c r="BL13" s="17">
        <v>47.2696509810973</v>
      </c>
      <c r="BM13" s="17">
        <v>0.526995962658239</v>
      </c>
      <c r="BN13" s="17">
        <v>0</v>
      </c>
      <c r="BO13" s="17">
        <v>0.59139986940182498</v>
      </c>
      <c r="BP13" s="5">
        <v>2.5968846958912499E-6</v>
      </c>
      <c r="BQ13" s="5">
        <v>5.0145426982166097E-6</v>
      </c>
      <c r="BR13" s="17">
        <v>41.495512495268301</v>
      </c>
      <c r="BS13" s="17">
        <v>0.53995426388817402</v>
      </c>
      <c r="BT13" s="17">
        <v>0.108995973105582</v>
      </c>
      <c r="BU13" s="17">
        <v>0</v>
      </c>
      <c r="BV13" s="17">
        <v>49.2341561549365</v>
      </c>
      <c r="BW13" s="17">
        <v>8.1982816124442096E-2</v>
      </c>
      <c r="BX13" s="17">
        <v>4.76932875223906E-4</v>
      </c>
      <c r="BY13" s="17">
        <v>9.6829165227599605E-4</v>
      </c>
      <c r="BZ13" s="17">
        <v>0</v>
      </c>
      <c r="CA13" s="17">
        <v>0</v>
      </c>
      <c r="CB13" s="17">
        <v>0.57868292255912601</v>
      </c>
      <c r="CC13" s="17">
        <v>3.4545717223091099</v>
      </c>
      <c r="CD13" s="17">
        <v>0</v>
      </c>
      <c r="CE13" s="17">
        <v>1.2915298130370301E-3</v>
      </c>
      <c r="CF13" s="17">
        <v>1.24087288490219E-3</v>
      </c>
      <c r="CG13" s="17">
        <v>213.84844562090399</v>
      </c>
      <c r="CH13" s="17">
        <v>4668.2489278497696</v>
      </c>
      <c r="CI13" s="17">
        <v>477.19930370872498</v>
      </c>
      <c r="CJ13" s="17">
        <v>5186.9437440537704</v>
      </c>
      <c r="CK13" s="17">
        <v>0</v>
      </c>
      <c r="CL13" s="17">
        <v>5.7420582398604401</v>
      </c>
      <c r="CM13" s="17">
        <v>0</v>
      </c>
      <c r="CN13" s="17">
        <v>0.27309664442296799</v>
      </c>
      <c r="CO13" s="17">
        <v>1.24492913278107E-4</v>
      </c>
      <c r="CP13" s="17">
        <v>1.6274468111575899E-3</v>
      </c>
      <c r="CQ13" s="17">
        <v>1.8764319456512099E-3</v>
      </c>
      <c r="CR13" s="17">
        <v>0.31140821716915501</v>
      </c>
      <c r="CS13" s="17">
        <v>7.7683845928889897E-2</v>
      </c>
      <c r="CT13" s="17">
        <v>23.650424527967399</v>
      </c>
      <c r="CU13" s="17">
        <v>0.75422595167468498</v>
      </c>
      <c r="CV13" s="17">
        <v>0.48553665284368602</v>
      </c>
      <c r="CW13" s="17">
        <v>59.925613167545698</v>
      </c>
      <c r="CX13" s="17">
        <v>0.44473919005495</v>
      </c>
      <c r="CY13" s="17">
        <v>0</v>
      </c>
      <c r="CZ13" s="5">
        <v>1.3432176177626301E-6</v>
      </c>
      <c r="DA13" s="17">
        <v>0.33893745971328798</v>
      </c>
      <c r="DB13" s="17">
        <v>133.13532166380099</v>
      </c>
      <c r="DC13" s="17">
        <v>129.141264798664</v>
      </c>
      <c r="DD13" s="17">
        <v>3.9940568651377601</v>
      </c>
      <c r="DE13" s="17">
        <v>0.17132424676774799</v>
      </c>
      <c r="DF13" s="17">
        <v>0</v>
      </c>
      <c r="DG13" s="17">
        <v>1.6575260476088101</v>
      </c>
      <c r="DH13" s="17">
        <v>0.39739007126440501</v>
      </c>
      <c r="DI13" s="17">
        <v>10.7657507745388</v>
      </c>
      <c r="DJ13" s="17">
        <v>2.24631125182845</v>
      </c>
      <c r="DK13" s="17">
        <v>1.61631099054768</v>
      </c>
      <c r="DL13" s="17">
        <v>43.062977602363297</v>
      </c>
      <c r="DM13" s="17">
        <v>0</v>
      </c>
      <c r="DN13" s="17">
        <v>0.38365806112314499</v>
      </c>
      <c r="DO13" s="17">
        <v>6.8012576675099297</v>
      </c>
      <c r="DP13" s="17">
        <v>1.2021817350595499E-2</v>
      </c>
      <c r="DQ13" s="17">
        <v>3.8941608110716102</v>
      </c>
      <c r="DR13" s="17">
        <v>38.9030275144097</v>
      </c>
      <c r="DS13" s="17">
        <v>0</v>
      </c>
      <c r="DT13" s="17">
        <v>2.1176673468417999E-2</v>
      </c>
      <c r="DU13" s="17">
        <v>1.69950381514403</v>
      </c>
      <c r="DV13" s="17">
        <v>4.5573746565465401</v>
      </c>
      <c r="DW13" s="17">
        <v>0</v>
      </c>
      <c r="DX13" s="17">
        <v>211.971058034138</v>
      </c>
      <c r="DY13" s="17">
        <v>3.4763225541875702</v>
      </c>
      <c r="DZ13" s="17">
        <v>1.99772694079139</v>
      </c>
      <c r="EC13" s="56">
        <f t="shared" si="0"/>
        <v>1.0088568109447453</v>
      </c>
      <c r="ED13" s="25">
        <f t="shared" si="1"/>
        <v>7.9999927785679367E-3</v>
      </c>
      <c r="EE13" s="40">
        <f t="shared" si="2"/>
        <v>-1.6942864291526436E-7</v>
      </c>
      <c r="EF13" s="40">
        <f t="shared" si="3"/>
        <v>8.3698118389037639E-7</v>
      </c>
      <c r="EG13" s="40">
        <f t="shared" si="4"/>
        <v>-2.2960301953276372E-7</v>
      </c>
      <c r="EH13" s="40">
        <f t="shared" si="5"/>
        <v>-1.5387497914400338E-7</v>
      </c>
      <c r="EI13" s="40">
        <f t="shared" si="6"/>
        <v>-1.3228408252811043E-7</v>
      </c>
      <c r="EJ13" s="40">
        <f t="shared" si="7"/>
        <v>-1.2873433249343879E-6</v>
      </c>
      <c r="EK13" s="40">
        <f t="shared" si="8"/>
        <v>-6.7790275669804699E-7</v>
      </c>
      <c r="EL13" s="40">
        <f t="shared" si="9"/>
        <v>1.8054839329859064E-6</v>
      </c>
      <c r="EM13" s="40">
        <f t="shared" si="10"/>
        <v>1.0970010488395022E-6</v>
      </c>
      <c r="EN13" s="40">
        <f t="shared" si="11"/>
        <v>-8.0928726579677975E-7</v>
      </c>
      <c r="EO13" s="40">
        <f t="shared" si="12"/>
        <v>-3.0700841929340774E-7</v>
      </c>
      <c r="EP13" s="40">
        <f t="shared" si="13"/>
        <v>-3.275021189141034E-6</v>
      </c>
      <c r="EQ13" s="40">
        <f t="shared" si="14"/>
        <v>2.0316222489208494E-5</v>
      </c>
      <c r="ER13" s="40">
        <f t="shared" si="15"/>
        <v>1.5442405138855904E-6</v>
      </c>
      <c r="ES13" s="40">
        <f t="shared" si="16"/>
        <v>-1.1775223667971749E-5</v>
      </c>
      <c r="ET13" s="40">
        <f t="shared" si="17"/>
        <v>-7.8056805894055054E-6</v>
      </c>
      <c r="EU13" s="40">
        <f t="shared" si="18"/>
        <v>2.6648621816909392E-6</v>
      </c>
      <c r="EV13" s="40">
        <f t="shared" si="19"/>
        <v>-9.8599739252721794E-6</v>
      </c>
      <c r="EW13" s="40">
        <f t="shared" si="20"/>
        <v>-1.35614153856703E-6</v>
      </c>
      <c r="EX13" s="40">
        <f t="shared" si="21"/>
        <v>-1.4826025801807418E-6</v>
      </c>
      <c r="EY13" s="40">
        <f t="shared" si="22"/>
        <v>-3.712006898330976E-6</v>
      </c>
      <c r="EZ13" s="40">
        <f t="shared" si="23"/>
        <v>6.3130145148742831E-6</v>
      </c>
      <c r="FA13" s="40">
        <f t="shared" si="24"/>
        <v>1.0138603592129488E-5</v>
      </c>
      <c r="FB13" s="40">
        <f t="shared" si="25"/>
        <v>4.8237210531718995E-6</v>
      </c>
      <c r="FC13" s="40">
        <f t="shared" si="26"/>
        <v>-4.7378776320073923E-8</v>
      </c>
      <c r="FD13" s="40">
        <f t="shared" si="27"/>
        <v>-3.7310454804863261E-7</v>
      </c>
      <c r="FE13" s="40">
        <f t="shared" si="28"/>
        <v>-3.582939454036296E-7</v>
      </c>
      <c r="FF13" s="40">
        <f t="shared" si="29"/>
        <v>-2.4945096527832457E-6</v>
      </c>
      <c r="FG13" s="40">
        <f t="shared" si="30"/>
        <v>3.6625287993537801E-7</v>
      </c>
      <c r="FH13" s="40">
        <f t="shared" si="31"/>
        <v>-8.8596808117756442E-6</v>
      </c>
    </row>
    <row r="14" spans="1:164" x14ac:dyDescent="0.25">
      <c r="A14" s="15" t="s">
        <v>184</v>
      </c>
      <c r="B14" s="15">
        <v>6375.8846117884896</v>
      </c>
      <c r="C14" s="15">
        <v>20.031898495205301</v>
      </c>
      <c r="D14" s="15">
        <v>31468.2447246064</v>
      </c>
      <c r="E14" s="15">
        <v>852.849949394345</v>
      </c>
      <c r="F14" s="15">
        <v>827.26445096833299</v>
      </c>
      <c r="G14" s="15">
        <v>22.580975609306002</v>
      </c>
      <c r="H14" s="15">
        <v>1352.9016879835399</v>
      </c>
      <c r="I14" s="17">
        <v>105.93220216954199</v>
      </c>
      <c r="J14" s="17">
        <v>21.6464270074087</v>
      </c>
      <c r="K14" s="17">
        <v>4.2090515383840302E-3</v>
      </c>
      <c r="L14" s="17">
        <v>30.440287980312199</v>
      </c>
      <c r="M14" s="17">
        <v>2.5163971398010099</v>
      </c>
      <c r="N14" s="17">
        <v>2.0359949021614901E-5</v>
      </c>
      <c r="O14" s="17">
        <v>301.69707641942102</v>
      </c>
      <c r="P14" s="17">
        <v>5.5906412234613703E-5</v>
      </c>
      <c r="Q14" s="17">
        <v>9.0391407020362097E-3</v>
      </c>
      <c r="R14" s="17">
        <v>3.6934216085014802</v>
      </c>
      <c r="S14" s="17">
        <v>1.5802443254101801E-2</v>
      </c>
      <c r="T14" s="17">
        <v>29.087386292211701</v>
      </c>
      <c r="U14" s="17">
        <v>22.187587683308902</v>
      </c>
      <c r="V14" s="17">
        <v>1.7494761531854599</v>
      </c>
      <c r="W14" s="17">
        <v>7.9748308703292197E-4</v>
      </c>
      <c r="X14" s="17">
        <v>1.0426952153984001E-2</v>
      </c>
      <c r="Y14" s="17">
        <v>1.20201524548771E-2</v>
      </c>
      <c r="Z14" s="17">
        <v>1.9907062473722601</v>
      </c>
      <c r="AA14" s="17">
        <v>852.84994939434398</v>
      </c>
      <c r="AB14" s="17">
        <v>827.26445096833402</v>
      </c>
      <c r="AC14" s="17">
        <v>5.1951424816020904</v>
      </c>
      <c r="AD14" s="17">
        <v>3.7745957096015199</v>
      </c>
      <c r="AE14" s="17">
        <v>1.76207321413011E-3</v>
      </c>
      <c r="AF14" s="17">
        <v>2440861.5813350999</v>
      </c>
      <c r="AG14" s="15"/>
      <c r="AH14" s="17" t="s">
        <v>184</v>
      </c>
      <c r="AI14" s="17">
        <v>0</v>
      </c>
      <c r="AJ14" s="17">
        <v>11.5278665393081</v>
      </c>
      <c r="AK14" s="17">
        <v>21.646438932545799</v>
      </c>
      <c r="AL14" s="17">
        <v>105.931937916859</v>
      </c>
      <c r="AM14" s="17">
        <v>105.931937916859</v>
      </c>
      <c r="AN14" s="17">
        <v>4.9508755686882902</v>
      </c>
      <c r="AO14" s="17">
        <v>0.40522544770986901</v>
      </c>
      <c r="AP14" s="17">
        <v>7.1554077459393605E-4</v>
      </c>
      <c r="AQ14" s="17">
        <v>3.4935183628477099E-3</v>
      </c>
      <c r="AR14" s="17">
        <v>30.440230204816899</v>
      </c>
      <c r="AS14" s="17">
        <v>1.76209227966182E-3</v>
      </c>
      <c r="AT14" s="17">
        <v>2.5163962033318099</v>
      </c>
      <c r="AU14" s="17">
        <v>0</v>
      </c>
      <c r="AV14" s="5">
        <v>4.0719456229986201E-6</v>
      </c>
      <c r="AW14" s="5">
        <v>1.6287842067494399E-5</v>
      </c>
      <c r="AX14" s="17">
        <v>6375.8853491933796</v>
      </c>
      <c r="AY14" s="17">
        <v>25.5855017532256</v>
      </c>
      <c r="AZ14" s="17">
        <v>637.98618904633599</v>
      </c>
      <c r="BA14" s="17">
        <v>40.626129990024097</v>
      </c>
      <c r="BB14" s="17">
        <v>0.94391050171684798</v>
      </c>
      <c r="BC14" s="17">
        <v>145.267606278763</v>
      </c>
      <c r="BD14" s="17">
        <v>2.4404278159361001</v>
      </c>
      <c r="BE14" s="17">
        <v>59.802765558221601</v>
      </c>
      <c r="BF14" s="17">
        <v>0.44979786296116903</v>
      </c>
      <c r="BG14" s="17">
        <v>10.392327487500101</v>
      </c>
      <c r="BH14" s="17">
        <v>5.1951409721410098</v>
      </c>
      <c r="BI14" s="17">
        <v>0</v>
      </c>
      <c r="BJ14" s="17">
        <v>0</v>
      </c>
      <c r="BK14" s="17">
        <v>301.69697480788301</v>
      </c>
      <c r="BL14" s="17">
        <v>301.69697480788301</v>
      </c>
      <c r="BM14" s="17">
        <v>3.3635483162100699</v>
      </c>
      <c r="BN14" s="17">
        <v>0</v>
      </c>
      <c r="BO14" s="17">
        <v>3.7745957113601398</v>
      </c>
      <c r="BP14" s="5">
        <v>1.6212832457650799E-5</v>
      </c>
      <c r="BQ14" s="5">
        <v>3.1307580153516099E-5</v>
      </c>
      <c r="BR14" s="17">
        <v>251.74595924513699</v>
      </c>
      <c r="BS14" s="17">
        <v>3.4462429929938199</v>
      </c>
      <c r="BT14" s="17">
        <v>0.69567497342242801</v>
      </c>
      <c r="BU14" s="17">
        <v>0</v>
      </c>
      <c r="BV14" s="17">
        <v>314.23531204735099</v>
      </c>
      <c r="BW14" s="17">
        <v>0.52325594258747599</v>
      </c>
      <c r="BX14" s="17">
        <v>2.9828973035268399E-3</v>
      </c>
      <c r="BY14" s="17">
        <v>6.0562502245958601E-3</v>
      </c>
      <c r="BZ14" s="17">
        <v>0</v>
      </c>
      <c r="CA14" s="17">
        <v>0</v>
      </c>
      <c r="CB14" s="17">
        <v>3.6934180637976799</v>
      </c>
      <c r="CC14" s="17">
        <v>20.031917833076999</v>
      </c>
      <c r="CD14" s="17">
        <v>0</v>
      </c>
      <c r="CE14" s="17">
        <v>8.0592925742819805E-3</v>
      </c>
      <c r="CF14" s="17">
        <v>7.7432384023104397E-3</v>
      </c>
      <c r="CG14" s="17">
        <v>1364.88195756102</v>
      </c>
      <c r="CH14" s="17">
        <v>28321.407995392299</v>
      </c>
      <c r="CI14" s="17">
        <v>2895.0776870362702</v>
      </c>
      <c r="CJ14" s="17">
        <v>31468.231641673701</v>
      </c>
      <c r="CK14" s="17">
        <v>0</v>
      </c>
      <c r="CL14" s="17">
        <v>36.648590153381001</v>
      </c>
      <c r="CM14" s="17">
        <v>0</v>
      </c>
      <c r="CN14" s="17">
        <v>1.7494813895026899</v>
      </c>
      <c r="CO14" s="17">
        <v>7.9749201631773103E-4</v>
      </c>
      <c r="CP14" s="17">
        <v>1.0427006420344199E-2</v>
      </c>
      <c r="CQ14" s="17">
        <v>1.2020062575637799E-2</v>
      </c>
      <c r="CR14" s="17">
        <v>1.9907070499446</v>
      </c>
      <c r="CS14" s="17">
        <v>0.49763133197749099</v>
      </c>
      <c r="CT14" s="17">
        <v>150.94853583506</v>
      </c>
      <c r="CU14" s="17">
        <v>4.8314614489877998</v>
      </c>
      <c r="CV14" s="17">
        <v>3.11029117048892</v>
      </c>
      <c r="CW14" s="17">
        <v>383.876535701097</v>
      </c>
      <c r="CX14" s="17">
        <v>2.8489474926282901</v>
      </c>
      <c r="CY14" s="17">
        <v>0</v>
      </c>
      <c r="CZ14" s="5">
        <v>8.3859195908221392E-6</v>
      </c>
      <c r="DA14" s="17">
        <v>2.1711966178894002</v>
      </c>
      <c r="DB14" s="17">
        <v>852.84968376277095</v>
      </c>
      <c r="DC14" s="17">
        <v>827.26418200954595</v>
      </c>
      <c r="DD14" s="17">
        <v>25.5855017532256</v>
      </c>
      <c r="DE14" s="17">
        <v>1.09748622750596</v>
      </c>
      <c r="DF14" s="17">
        <v>0</v>
      </c>
      <c r="DG14" s="17">
        <v>10.6179188252671</v>
      </c>
      <c r="DH14" s="17">
        <v>2.5456240889124002</v>
      </c>
      <c r="DI14" s="17">
        <v>68.964165180200197</v>
      </c>
      <c r="DJ14" s="17">
        <v>14.389624536230199</v>
      </c>
      <c r="DK14" s="17">
        <v>10.3539096442291</v>
      </c>
      <c r="DL14" s="17">
        <v>275.85665062363199</v>
      </c>
      <c r="DM14" s="17">
        <v>0</v>
      </c>
      <c r="DN14" s="17">
        <v>2.4576587162486101</v>
      </c>
      <c r="DO14" s="17">
        <v>43.568069969190397</v>
      </c>
      <c r="DP14" s="17">
        <v>7.7010435060103397E-2</v>
      </c>
      <c r="DQ14" s="17">
        <v>22.5809364237724</v>
      </c>
      <c r="DR14" s="17">
        <v>248.29814761773201</v>
      </c>
      <c r="DS14" s="17">
        <v>0</v>
      </c>
      <c r="DT14" s="17">
        <v>0.135158839232661</v>
      </c>
      <c r="DU14" s="17">
        <v>10.8470375166571</v>
      </c>
      <c r="DV14" s="17">
        <v>29.087362963614101</v>
      </c>
      <c r="DW14" s="17">
        <v>0</v>
      </c>
      <c r="DX14" s="17">
        <v>1352.90093773596</v>
      </c>
      <c r="DY14" s="17">
        <v>22.187591875680901</v>
      </c>
      <c r="DZ14" s="17">
        <v>12.75048105786</v>
      </c>
      <c r="EC14" s="56">
        <f t="shared" si="0"/>
        <v>1.0088557997787406</v>
      </c>
      <c r="ED14" s="25">
        <f t="shared" si="1"/>
        <v>8.0000033720276555E-3</v>
      </c>
      <c r="EE14" s="40">
        <f t="shared" si="2"/>
        <v>1.1565530666862013E-7</v>
      </c>
      <c r="EF14" s="40">
        <f t="shared" si="3"/>
        <v>9.653539180641778E-7</v>
      </c>
      <c r="EG14" s="40">
        <f t="shared" si="4"/>
        <v>-4.1575031634367063E-7</v>
      </c>
      <c r="EH14" s="40">
        <f t="shared" si="5"/>
        <v>-3.1146343414921817E-7</v>
      </c>
      <c r="EI14" s="40">
        <f t="shared" si="6"/>
        <v>-3.2511826989729293E-7</v>
      </c>
      <c r="EJ14" s="40">
        <f t="shared" si="7"/>
        <v>-1.7353339501322755E-6</v>
      </c>
      <c r="EK14" s="40">
        <f t="shared" si="8"/>
        <v>-5.5454700552770829E-7</v>
      </c>
      <c r="EL14" s="40">
        <f t="shared" si="9"/>
        <v>-2.494545356217293E-6</v>
      </c>
      <c r="EM14" s="40">
        <f t="shared" si="10"/>
        <v>5.5090556488439838E-7</v>
      </c>
      <c r="EN14" s="40">
        <f t="shared" si="11"/>
        <v>1.8054085454880245E-6</v>
      </c>
      <c r="EO14" s="40">
        <f t="shared" si="12"/>
        <v>-1.8979943730268646E-6</v>
      </c>
      <c r="EP14" s="40">
        <f t="shared" si="13"/>
        <v>-3.7214682259480318E-7</v>
      </c>
      <c r="EQ14" s="40">
        <f t="shared" si="14"/>
        <v>-7.9239452766663074E-6</v>
      </c>
      <c r="ER14" s="40">
        <f t="shared" si="15"/>
        <v>-3.3679987628601245E-7</v>
      </c>
      <c r="ES14" s="40">
        <f t="shared" si="16"/>
        <v>-1.4315464267237475E-6</v>
      </c>
      <c r="ET14" s="40">
        <f t="shared" si="17"/>
        <v>7.551698457264024E-7</v>
      </c>
      <c r="EU14" s="40">
        <f t="shared" si="18"/>
        <v>-9.5973440781932934E-7</v>
      </c>
      <c r="EV14" s="40">
        <f t="shared" si="19"/>
        <v>5.5511979513645589E-6</v>
      </c>
      <c r="EW14" s="40">
        <f t="shared" si="20"/>
        <v>-8.0201766377700971E-7</v>
      </c>
      <c r="EX14" s="40">
        <f t="shared" si="21"/>
        <v>1.8895123073393382E-7</v>
      </c>
      <c r="EY14" s="40">
        <f t="shared" si="22"/>
        <v>2.9930772251483744E-6</v>
      </c>
      <c r="EZ14" s="40">
        <f t="shared" si="23"/>
        <v>1.1196832828495831E-5</v>
      </c>
      <c r="FA14" s="40">
        <f t="shared" si="24"/>
        <v>5.2044316879424495E-6</v>
      </c>
      <c r="FB14" s="40">
        <f t="shared" si="25"/>
        <v>-7.4773793126626653E-6</v>
      </c>
      <c r="FC14" s="40">
        <f t="shared" si="26"/>
        <v>4.0315960276863952E-7</v>
      </c>
      <c r="FD14" s="40">
        <f t="shared" si="27"/>
        <v>-2.1575699520731094E-7</v>
      </c>
      <c r="FE14" s="40">
        <f t="shared" si="28"/>
        <v>-2.2645184116585191E-7</v>
      </c>
      <c r="FF14" s="40">
        <f t="shared" si="29"/>
        <v>-2.9055239310929712E-7</v>
      </c>
      <c r="FG14" s="40">
        <f t="shared" si="30"/>
        <v>4.659094779039249E-10</v>
      </c>
      <c r="FH14" s="40">
        <f t="shared" si="31"/>
        <v>1.0819942983717503E-5</v>
      </c>
    </row>
    <row r="15" spans="1:164" x14ac:dyDescent="0.25">
      <c r="A15" s="15" t="s">
        <v>185</v>
      </c>
      <c r="B15" s="15">
        <v>2531.5198400690001</v>
      </c>
      <c r="C15" s="15">
        <v>8.0026000733999894</v>
      </c>
      <c r="D15" s="15">
        <v>12197.395241157899</v>
      </c>
      <c r="E15" s="15">
        <v>316.65863456899899</v>
      </c>
      <c r="F15" s="15">
        <v>307.15887553499903</v>
      </c>
      <c r="G15" s="15">
        <v>9.02093814649999</v>
      </c>
      <c r="H15" s="15">
        <v>504.00865519899901</v>
      </c>
      <c r="I15" s="17">
        <v>39.463877702599902</v>
      </c>
      <c r="J15" s="17">
        <v>8.0641384838999901</v>
      </c>
      <c r="K15" s="17">
        <v>1.5615989656272899E-3</v>
      </c>
      <c r="L15" s="17">
        <v>11.3401947422999</v>
      </c>
      <c r="M15" s="17">
        <v>0.93745609841480004</v>
      </c>
      <c r="N15" s="17">
        <v>7.5506982405159997E-6</v>
      </c>
      <c r="O15" s="17">
        <v>112.3939301093</v>
      </c>
      <c r="P15" s="17">
        <v>2.0736437736520001E-5</v>
      </c>
      <c r="Q15" s="17">
        <v>3.3469015109613902E-3</v>
      </c>
      <c r="R15" s="17">
        <v>1.3759436284993001</v>
      </c>
      <c r="S15" s="17">
        <v>5.8646122042174901E-3</v>
      </c>
      <c r="T15" s="17">
        <v>10.8361860867</v>
      </c>
      <c r="U15" s="17">
        <v>8.2657419452000003</v>
      </c>
      <c r="V15" s="17">
        <v>0.649558637418853</v>
      </c>
      <c r="W15" s="17">
        <v>2.9610112721619998E-4</v>
      </c>
      <c r="X15" s="17">
        <v>3.8711025470132901E-3</v>
      </c>
      <c r="Y15" s="17">
        <v>4.4630181903567902E-3</v>
      </c>
      <c r="Z15" s="17">
        <v>0.74057303210291403</v>
      </c>
      <c r="AA15" s="17">
        <v>316.65863456899899</v>
      </c>
      <c r="AB15" s="17">
        <v>307.15887553499903</v>
      </c>
      <c r="AC15" s="17">
        <v>1.9353932359758901</v>
      </c>
      <c r="AD15" s="17">
        <v>1.4061841471223899</v>
      </c>
      <c r="AE15" s="17">
        <v>6.5424832320599903E-4</v>
      </c>
      <c r="AF15" s="17">
        <v>975106.73239569401</v>
      </c>
      <c r="AG15" s="15"/>
      <c r="AH15" s="17" t="s">
        <v>185</v>
      </c>
      <c r="AI15" s="17">
        <v>0</v>
      </c>
      <c r="AJ15" s="17">
        <v>4.2945693521942703</v>
      </c>
      <c r="AK15" s="17">
        <v>8.0641180502847494</v>
      </c>
      <c r="AL15" s="17">
        <v>39.463800415948299</v>
      </c>
      <c r="AM15" s="17">
        <v>39.463800415948299</v>
      </c>
      <c r="AN15" s="17">
        <v>1.8443937023545001</v>
      </c>
      <c r="AO15" s="17">
        <v>0.150962049509375</v>
      </c>
      <c r="AP15" s="17">
        <v>2.65475956888617E-4</v>
      </c>
      <c r="AQ15" s="17">
        <v>1.2961121274370701E-3</v>
      </c>
      <c r="AR15" s="17">
        <v>11.3402206356566</v>
      </c>
      <c r="AS15" s="17">
        <v>6.54251329433371E-4</v>
      </c>
      <c r="AT15" s="17">
        <v>0.93745566129337099</v>
      </c>
      <c r="AU15" s="17">
        <v>0</v>
      </c>
      <c r="AV15" s="5">
        <v>1.5101383331900299E-6</v>
      </c>
      <c r="AW15" s="5">
        <v>6.0405628966858996E-6</v>
      </c>
      <c r="AX15" s="17">
        <v>2531.5181105128399</v>
      </c>
      <c r="AY15" s="17">
        <v>9.4997410944515206</v>
      </c>
      <c r="AZ15" s="17">
        <v>236.880956506996</v>
      </c>
      <c r="BA15" s="17">
        <v>15.0842885158154</v>
      </c>
      <c r="BB15" s="17">
        <v>0.35046815256535202</v>
      </c>
      <c r="BC15" s="17">
        <v>53.937051176220898</v>
      </c>
      <c r="BD15" s="17">
        <v>0.90611788592073195</v>
      </c>
      <c r="BE15" s="17">
        <v>22.278779390236501</v>
      </c>
      <c r="BF15" s="17">
        <v>0.16756885610466599</v>
      </c>
      <c r="BG15" s="17">
        <v>3.8715464342708299</v>
      </c>
      <c r="BH15" s="17">
        <v>1.9353913361168</v>
      </c>
      <c r="BI15" s="17">
        <v>0</v>
      </c>
      <c r="BJ15" s="17">
        <v>0</v>
      </c>
      <c r="BK15" s="17">
        <v>112.39374097673</v>
      </c>
      <c r="BL15" s="17">
        <v>112.39374097673</v>
      </c>
      <c r="BM15" s="17">
        <v>1.2530554839849599</v>
      </c>
      <c r="BN15" s="17">
        <v>0</v>
      </c>
      <c r="BO15" s="17">
        <v>1.40618251810149</v>
      </c>
      <c r="BP15" s="5">
        <v>6.0135412940959301E-6</v>
      </c>
      <c r="BQ15" s="5">
        <v>1.16125181873468E-5</v>
      </c>
      <c r="BR15" s="17">
        <v>97.5791522842418</v>
      </c>
      <c r="BS15" s="17">
        <v>1.2838576444337499</v>
      </c>
      <c r="BT15" s="17">
        <v>0.25916821166137499</v>
      </c>
      <c r="BU15" s="17">
        <v>0</v>
      </c>
      <c r="BV15" s="17">
        <v>117.065179120031</v>
      </c>
      <c r="BW15" s="17">
        <v>0.194933143112346</v>
      </c>
      <c r="BX15" s="17">
        <v>1.10448368361249E-3</v>
      </c>
      <c r="BY15" s="17">
        <v>2.2424237605119099E-3</v>
      </c>
      <c r="BZ15" s="17">
        <v>0</v>
      </c>
      <c r="CA15" s="17">
        <v>0</v>
      </c>
      <c r="CB15" s="17">
        <v>1.3759484706755001</v>
      </c>
      <c r="CC15" s="17">
        <v>8.0025963877500104</v>
      </c>
      <c r="CD15" s="17">
        <v>0</v>
      </c>
      <c r="CE15" s="17">
        <v>2.9909485290762002E-3</v>
      </c>
      <c r="CF15" s="17">
        <v>2.8736304338475602E-3</v>
      </c>
      <c r="CG15" s="17">
        <v>508.47222721396298</v>
      </c>
      <c r="CH15" s="17">
        <v>10977.6486711175</v>
      </c>
      <c r="CI15" s="17">
        <v>1122.16220237415</v>
      </c>
      <c r="CJ15" s="17">
        <v>12197.3900257759</v>
      </c>
      <c r="CK15" s="17">
        <v>0</v>
      </c>
      <c r="CL15" s="17">
        <v>13.6530313343176</v>
      </c>
      <c r="CM15" s="17">
        <v>0</v>
      </c>
      <c r="CN15" s="17">
        <v>0.64956008731371195</v>
      </c>
      <c r="CO15" s="17">
        <v>2.9610324733063198E-4</v>
      </c>
      <c r="CP15" s="17">
        <v>3.8710988793303198E-3</v>
      </c>
      <c r="CQ15" s="17">
        <v>4.4629403012536499E-3</v>
      </c>
      <c r="CR15" s="17">
        <v>0.74057466691415696</v>
      </c>
      <c r="CS15" s="17">
        <v>0.184767904926779</v>
      </c>
      <c r="CT15" s="17">
        <v>56.234186044059101</v>
      </c>
      <c r="CU15" s="17">
        <v>1.79389747146723</v>
      </c>
      <c r="CV15" s="17">
        <v>1.1548360776754401</v>
      </c>
      <c r="CW15" s="17">
        <v>142.53135919630401</v>
      </c>
      <c r="CX15" s="17">
        <v>1.05779910281805</v>
      </c>
      <c r="CY15" s="17">
        <v>0</v>
      </c>
      <c r="CZ15" s="5">
        <v>3.1104764160011398E-6</v>
      </c>
      <c r="DA15" s="17">
        <v>0.80615507475542403</v>
      </c>
      <c r="DB15" s="17">
        <v>316.65853786173</v>
      </c>
      <c r="DC15" s="17">
        <v>307.15879676727798</v>
      </c>
      <c r="DD15" s="17">
        <v>9.4997410944515206</v>
      </c>
      <c r="DE15" s="17">
        <v>0.40748982470168699</v>
      </c>
      <c r="DF15" s="17">
        <v>0</v>
      </c>
      <c r="DG15" s="17">
        <v>3.9423796258866699</v>
      </c>
      <c r="DH15" s="17">
        <v>0.94518207546421096</v>
      </c>
      <c r="DI15" s="17">
        <v>25.606015396638998</v>
      </c>
      <c r="DJ15" s="17">
        <v>5.3427828081372502</v>
      </c>
      <c r="DK15" s="17">
        <v>3.8443554077944402</v>
      </c>
      <c r="DL15" s="17">
        <v>102.424047082127</v>
      </c>
      <c r="DM15" s="17">
        <v>0</v>
      </c>
      <c r="DN15" s="17">
        <v>0.91251884937801997</v>
      </c>
      <c r="DO15" s="17">
        <v>16.176617291335202</v>
      </c>
      <c r="DP15" s="17">
        <v>2.85935778662566E-2</v>
      </c>
      <c r="DQ15" s="17">
        <v>9.0209248393127996</v>
      </c>
      <c r="DR15" s="17">
        <v>92.500788634283097</v>
      </c>
      <c r="DS15" s="17">
        <v>0</v>
      </c>
      <c r="DT15" s="17">
        <v>5.03514443274918E-2</v>
      </c>
      <c r="DU15" s="17">
        <v>4.0409444782392496</v>
      </c>
      <c r="DV15" s="17">
        <v>10.836174712097399</v>
      </c>
      <c r="DW15" s="17">
        <v>0</v>
      </c>
      <c r="DX15" s="17">
        <v>504.00854640111902</v>
      </c>
      <c r="DY15" s="17">
        <v>8.2657545549166596</v>
      </c>
      <c r="DZ15" s="17">
        <v>4.7500549211785197</v>
      </c>
      <c r="EC15" s="56">
        <f t="shared" si="0"/>
        <v>1.0088563593707229</v>
      </c>
      <c r="ED15" s="25">
        <f t="shared" si="1"/>
        <v>8.0000026299097207E-3</v>
      </c>
      <c r="EE15" s="40">
        <f t="shared" si="2"/>
        <v>-6.8320861357507681E-7</v>
      </c>
      <c r="EF15" s="40">
        <f t="shared" si="3"/>
        <v>-4.6055656226547893E-7</v>
      </c>
      <c r="EG15" s="40">
        <f t="shared" si="4"/>
        <v>-4.2758161858480776E-7</v>
      </c>
      <c r="EH15" s="40">
        <f t="shared" si="5"/>
        <v>-3.0539912207417104E-7</v>
      </c>
      <c r="EI15" s="40">
        <f t="shared" si="6"/>
        <v>-2.5643967120419048E-7</v>
      </c>
      <c r="EJ15" s="40">
        <f t="shared" si="7"/>
        <v>-1.4751444887752917E-6</v>
      </c>
      <c r="EK15" s="40">
        <f t="shared" si="8"/>
        <v>-2.1586510244707091E-7</v>
      </c>
      <c r="EL15" s="40">
        <f t="shared" si="9"/>
        <v>-1.9584150393287841E-6</v>
      </c>
      <c r="EM15" s="40">
        <f t="shared" si="10"/>
        <v>-2.5338869466997897E-6</v>
      </c>
      <c r="EN15" s="40">
        <f t="shared" si="11"/>
        <v>-6.9680512361542387E-6</v>
      </c>
      <c r="EO15" s="40">
        <f t="shared" si="12"/>
        <v>2.2833255766838299E-6</v>
      </c>
      <c r="EP15" s="40">
        <f t="shared" si="13"/>
        <v>-4.6628469300315196E-7</v>
      </c>
      <c r="EQ15" s="40">
        <f t="shared" si="14"/>
        <v>3.959050983384632E-7</v>
      </c>
      <c r="ER15" s="40">
        <f t="shared" si="15"/>
        <v>-1.6827649839822954E-6</v>
      </c>
      <c r="ES15" s="40">
        <f t="shared" si="16"/>
        <v>4.7337409210907407E-6</v>
      </c>
      <c r="ET15" s="40">
        <f t="shared" si="17"/>
        <v>1.7727330758046999E-6</v>
      </c>
      <c r="EU15" s="40">
        <f t="shared" si="18"/>
        <v>3.5191675732276534E-6</v>
      </c>
      <c r="EV15" s="40">
        <f t="shared" si="19"/>
        <v>-5.668114544020628E-6</v>
      </c>
      <c r="EW15" s="40">
        <f t="shared" si="20"/>
        <v>-1.0496869017611969E-6</v>
      </c>
      <c r="EX15" s="40">
        <f t="shared" si="21"/>
        <v>1.5255395998186008E-6</v>
      </c>
      <c r="EY15" s="40">
        <f t="shared" si="22"/>
        <v>2.23212313011933E-6</v>
      </c>
      <c r="EZ15" s="40">
        <f t="shared" si="23"/>
        <v>7.1601025363457522E-6</v>
      </c>
      <c r="FA15" s="40">
        <f t="shared" si="24"/>
        <v>-9.4745177264698801E-7</v>
      </c>
      <c r="FB15" s="40">
        <f t="shared" si="25"/>
        <v>-1.7452114201237369E-5</v>
      </c>
      <c r="FC15" s="40">
        <f t="shared" si="26"/>
        <v>2.2074949695266723E-6</v>
      </c>
      <c r="FD15" s="40">
        <f t="shared" si="27"/>
        <v>-3.5486255231715467E-8</v>
      </c>
      <c r="FE15" s="40">
        <f t="shared" si="28"/>
        <v>2.1821017925034884E-8</v>
      </c>
      <c r="FF15" s="40">
        <f t="shared" si="29"/>
        <v>-9.8163983149955443E-7</v>
      </c>
      <c r="FG15" s="40">
        <f t="shared" si="30"/>
        <v>-1.1584691118052E-6</v>
      </c>
      <c r="FH15" s="40">
        <f t="shared" si="31"/>
        <v>4.5949332468024209E-6</v>
      </c>
    </row>
    <row r="16" spans="1:164" x14ac:dyDescent="0.25">
      <c r="A16" s="15" t="s">
        <v>186</v>
      </c>
      <c r="B16" s="15">
        <v>2638.8365912229901</v>
      </c>
      <c r="C16" s="15">
        <v>8.2860860815899997</v>
      </c>
      <c r="D16" s="15">
        <v>12293.451721461999</v>
      </c>
      <c r="E16" s="15">
        <v>313.42692005699899</v>
      </c>
      <c r="F16" s="15">
        <v>304.02411245600001</v>
      </c>
      <c r="G16" s="15">
        <v>9.3404979914500004</v>
      </c>
      <c r="H16" s="15">
        <v>499.20466876799998</v>
      </c>
      <c r="I16" s="17">
        <v>39.087725564899998</v>
      </c>
      <c r="J16" s="17">
        <v>7.9872747005559903</v>
      </c>
      <c r="K16" s="17">
        <v>1.6179455439260899E-3</v>
      </c>
      <c r="L16" s="17">
        <v>11.232105047247501</v>
      </c>
      <c r="M16" s="17">
        <v>0.92852068357425899</v>
      </c>
      <c r="N16" s="17">
        <v>7.8230727824790008E-6</v>
      </c>
      <c r="O16" s="17">
        <v>111.322641135499</v>
      </c>
      <c r="P16" s="17">
        <v>2.14840490076779E-5</v>
      </c>
      <c r="Q16" s="17">
        <v>3.4672515083855999E-3</v>
      </c>
      <c r="R16" s="17">
        <v>1.36282874490092</v>
      </c>
      <c r="S16" s="17">
        <v>6.0752364534595003E-3</v>
      </c>
      <c r="T16" s="17">
        <v>10.732900378556501</v>
      </c>
      <c r="U16" s="17">
        <v>8.1869565682924001</v>
      </c>
      <c r="V16" s="17">
        <v>0.64292334337991497</v>
      </c>
      <c r="W16" s="17">
        <v>2.9307928442849998E-4</v>
      </c>
      <c r="X16" s="17">
        <v>3.8310315078727E-3</v>
      </c>
      <c r="Y16" s="17">
        <v>4.4174701745373903E-3</v>
      </c>
      <c r="Z16" s="17">
        <v>0.73325053345034696</v>
      </c>
      <c r="AA16" s="17">
        <v>313.42692005700002</v>
      </c>
      <c r="AB16" s="17">
        <v>304.02411245600001</v>
      </c>
      <c r="AC16" s="17">
        <v>1.9169459281694301</v>
      </c>
      <c r="AD16" s="17">
        <v>1.39278102616139</v>
      </c>
      <c r="AE16" s="17">
        <v>6.4757143381630005E-4</v>
      </c>
      <c r="AF16" s="17">
        <v>1009649.14391206</v>
      </c>
      <c r="AG16" s="15"/>
      <c r="AH16" s="17" t="s">
        <v>186</v>
      </c>
      <c r="AI16" s="17">
        <v>0</v>
      </c>
      <c r="AJ16" s="17">
        <v>4.25363952275465</v>
      </c>
      <c r="AK16" s="17">
        <v>7.9872650273030903</v>
      </c>
      <c r="AL16" s="17">
        <v>39.087681070055098</v>
      </c>
      <c r="AM16" s="17">
        <v>39.087681070055098</v>
      </c>
      <c r="AN16" s="17">
        <v>1.82681361193425</v>
      </c>
      <c r="AO16" s="17">
        <v>0.14952334560955999</v>
      </c>
      <c r="AP16" s="17">
        <v>2.7504725888434999E-4</v>
      </c>
      <c r="AQ16" s="17">
        <v>1.3428922215920601E-3</v>
      </c>
      <c r="AR16" s="17">
        <v>11.2320908951055</v>
      </c>
      <c r="AS16" s="17">
        <v>6.4755897185740999E-4</v>
      </c>
      <c r="AT16" s="17">
        <v>0.92851914696195204</v>
      </c>
      <c r="AU16" s="17">
        <v>0</v>
      </c>
      <c r="AV16" s="5">
        <v>1.5646247727993701E-6</v>
      </c>
      <c r="AW16" s="5">
        <v>6.2584393890220802E-6</v>
      </c>
      <c r="AX16" s="17">
        <v>2638.8337973074899</v>
      </c>
      <c r="AY16" s="17">
        <v>9.4027979906083008</v>
      </c>
      <c r="AZ16" s="17">
        <v>234.463281963215</v>
      </c>
      <c r="BA16" s="17">
        <v>14.9303203202874</v>
      </c>
      <c r="BB16" s="17">
        <v>0.34689139005715403</v>
      </c>
      <c r="BC16" s="17">
        <v>53.386619572964598</v>
      </c>
      <c r="BD16" s="17">
        <v>0.89687043938557098</v>
      </c>
      <c r="BE16" s="17">
        <v>22.066436209070901</v>
      </c>
      <c r="BF16" s="17">
        <v>0.16597126806812301</v>
      </c>
      <c r="BG16" s="17">
        <v>3.8346386387584102</v>
      </c>
      <c r="BH16" s="17">
        <v>1.9169439120771601</v>
      </c>
      <c r="BI16" s="17">
        <v>0</v>
      </c>
      <c r="BJ16" s="17">
        <v>0</v>
      </c>
      <c r="BK16" s="17">
        <v>111.322846803611</v>
      </c>
      <c r="BL16" s="17">
        <v>111.322846803611</v>
      </c>
      <c r="BM16" s="17">
        <v>1.24110880524067</v>
      </c>
      <c r="BN16" s="17">
        <v>0</v>
      </c>
      <c r="BO16" s="17">
        <v>1.39278674936123</v>
      </c>
      <c r="BP16" s="5">
        <v>6.2302936150249101E-6</v>
      </c>
      <c r="BQ16" s="5">
        <v>1.2031037981890699E-5</v>
      </c>
      <c r="BR16" s="17">
        <v>98.347687495516297</v>
      </c>
      <c r="BS16" s="17">
        <v>1.27162046336762</v>
      </c>
      <c r="BT16" s="17">
        <v>0.256696391655239</v>
      </c>
      <c r="BU16" s="17">
        <v>0</v>
      </c>
      <c r="BV16" s="17">
        <v>115.949233130203</v>
      </c>
      <c r="BW16" s="17">
        <v>0.19307406168491001</v>
      </c>
      <c r="BX16" s="17">
        <v>1.144187546248E-3</v>
      </c>
      <c r="BY16" s="17">
        <v>2.32308042711244E-3</v>
      </c>
      <c r="BZ16" s="17">
        <v>0</v>
      </c>
      <c r="CA16" s="17">
        <v>0</v>
      </c>
      <c r="CB16" s="17">
        <v>1.36282906285691</v>
      </c>
      <c r="CC16" s="17">
        <v>8.2860769948632207</v>
      </c>
      <c r="CD16" s="17">
        <v>0</v>
      </c>
      <c r="CE16" s="17">
        <v>3.0983267650368899E-3</v>
      </c>
      <c r="CF16" s="17">
        <v>2.9768791011425401E-3</v>
      </c>
      <c r="CG16" s="17">
        <v>503.62587940486202</v>
      </c>
      <c r="CH16" s="17">
        <v>11064.1022049004</v>
      </c>
      <c r="CI16" s="17">
        <v>1130.9954115268599</v>
      </c>
      <c r="CJ16" s="17">
        <v>12293.445303922799</v>
      </c>
      <c r="CK16" s="17">
        <v>0</v>
      </c>
      <c r="CL16" s="17">
        <v>13.522895463295701</v>
      </c>
      <c r="CM16" s="17">
        <v>0</v>
      </c>
      <c r="CN16" s="17">
        <v>0.64292926412149198</v>
      </c>
      <c r="CO16" s="17">
        <v>2.9308174435471398E-4</v>
      </c>
      <c r="CP16" s="17">
        <v>3.8310968275037998E-3</v>
      </c>
      <c r="CQ16" s="17">
        <v>4.4173636199170002E-3</v>
      </c>
      <c r="CR16" s="17">
        <v>0.73324930982130399</v>
      </c>
      <c r="CS16" s="17">
        <v>0.182882512931761</v>
      </c>
      <c r="CT16" s="17">
        <v>55.698175967789403</v>
      </c>
      <c r="CU16" s="17">
        <v>1.7755888319582001</v>
      </c>
      <c r="CV16" s="17">
        <v>1.1430482718166599</v>
      </c>
      <c r="CW16" s="17">
        <v>141.07675586170399</v>
      </c>
      <c r="CX16" s="17">
        <v>1.0470018761200801</v>
      </c>
      <c r="CY16" s="17">
        <v>0</v>
      </c>
      <c r="CZ16" s="5">
        <v>3.2226190427531301E-6</v>
      </c>
      <c r="DA16" s="17">
        <v>0.79792621415808096</v>
      </c>
      <c r="DB16" s="17">
        <v>313.42692917065102</v>
      </c>
      <c r="DC16" s="17">
        <v>304.02413118004301</v>
      </c>
      <c r="DD16" s="17">
        <v>9.4027979906083008</v>
      </c>
      <c r="DE16" s="17">
        <v>0.40333123409447802</v>
      </c>
      <c r="DF16" s="17">
        <v>0</v>
      </c>
      <c r="DG16" s="17">
        <v>3.9021500653449901</v>
      </c>
      <c r="DH16" s="17">
        <v>0.935534002683024</v>
      </c>
      <c r="DI16" s="17">
        <v>25.344715751472901</v>
      </c>
      <c r="DJ16" s="17">
        <v>5.2882566710869297</v>
      </c>
      <c r="DK16" s="17">
        <v>3.8051247623803302</v>
      </c>
      <c r="DL16" s="17">
        <v>101.378776633652</v>
      </c>
      <c r="DM16" s="17">
        <v>0</v>
      </c>
      <c r="DN16" s="17">
        <v>0.90320534364765803</v>
      </c>
      <c r="DO16" s="17">
        <v>16.0115314478744</v>
      </c>
      <c r="DP16" s="17">
        <v>2.8301699116938601E-2</v>
      </c>
      <c r="DQ16" s="17">
        <v>9.3404720150849005</v>
      </c>
      <c r="DR16" s="17">
        <v>91.618891395863798</v>
      </c>
      <c r="DS16" s="17">
        <v>0</v>
      </c>
      <c r="DT16" s="17">
        <v>4.9871856599872498E-2</v>
      </c>
      <c r="DU16" s="17">
        <v>4.00241861898437</v>
      </c>
      <c r="DV16" s="17">
        <v>10.732897532247</v>
      </c>
      <c r="DW16" s="17">
        <v>0</v>
      </c>
      <c r="DX16" s="17">
        <v>499.20454748876898</v>
      </c>
      <c r="DY16" s="17">
        <v>8.1869573669281106</v>
      </c>
      <c r="DZ16" s="17">
        <v>4.7047639229389899</v>
      </c>
      <c r="EC16" s="56">
        <f t="shared" si="0"/>
        <v>1.0088567540867455</v>
      </c>
      <c r="ED16" s="25">
        <f t="shared" si="1"/>
        <v>8.0000101732371036E-3</v>
      </c>
      <c r="EE16" s="40">
        <f t="shared" si="2"/>
        <v>-1.058767909122804E-6</v>
      </c>
      <c r="EF16" s="40">
        <f t="shared" si="3"/>
        <v>-1.0966247139534552E-6</v>
      </c>
      <c r="EG16" s="40">
        <f t="shared" si="4"/>
        <v>-5.220290724937508E-7</v>
      </c>
      <c r="EH16" s="40">
        <f t="shared" si="5"/>
        <v>2.9077438610471217E-8</v>
      </c>
      <c r="EI16" s="40">
        <f t="shared" si="6"/>
        <v>6.1587361775470211E-8</v>
      </c>
      <c r="EJ16" s="40">
        <f t="shared" si="7"/>
        <v>-2.78104712656652E-6</v>
      </c>
      <c r="EK16" s="40">
        <f t="shared" si="8"/>
        <v>-2.4294490533312687E-7</v>
      </c>
      <c r="EL16" s="40">
        <f t="shared" si="9"/>
        <v>-1.1383329231122072E-6</v>
      </c>
      <c r="EM16" s="40">
        <f t="shared" si="10"/>
        <v>-1.2110830367895982E-6</v>
      </c>
      <c r="EN16" s="40">
        <f t="shared" si="11"/>
        <v>-3.7476228434339048E-6</v>
      </c>
      <c r="EO16" s="40">
        <f t="shared" si="12"/>
        <v>-1.2599723685793012E-6</v>
      </c>
      <c r="EP16" s="40">
        <f t="shared" si="13"/>
        <v>-1.6549036915758447E-6</v>
      </c>
      <c r="EQ16" s="40">
        <f t="shared" si="14"/>
        <v>-1.1019528759197446E-6</v>
      </c>
      <c r="ER16" s="40">
        <f t="shared" si="15"/>
        <v>1.8474958005359009E-6</v>
      </c>
      <c r="ES16" s="40">
        <f t="shared" si="16"/>
        <v>-4.5786531730606858E-6</v>
      </c>
      <c r="ET16" s="40">
        <f t="shared" si="17"/>
        <v>4.7487108449768339E-6</v>
      </c>
      <c r="EU16" s="40">
        <f t="shared" si="18"/>
        <v>2.333059022793183E-7</v>
      </c>
      <c r="EV16" s="40">
        <f t="shared" si="19"/>
        <v>-5.0347472570330708E-6</v>
      </c>
      <c r="EW16" s="40">
        <f t="shared" si="20"/>
        <v>-2.6519481226788401E-7</v>
      </c>
      <c r="EX16" s="40">
        <f t="shared" si="21"/>
        <v>9.7549767583459361E-8</v>
      </c>
      <c r="EY16" s="40">
        <f t="shared" si="22"/>
        <v>9.209094113597828E-6</v>
      </c>
      <c r="EZ16" s="40">
        <f t="shared" si="23"/>
        <v>8.3933813978153134E-6</v>
      </c>
      <c r="FA16" s="40">
        <f t="shared" si="24"/>
        <v>1.7050141969758413E-5</v>
      </c>
      <c r="FB16" s="40">
        <f t="shared" si="25"/>
        <v>-2.4121186149556427E-5</v>
      </c>
      <c r="FC16" s="40">
        <f t="shared" si="26"/>
        <v>-1.6687734780378073E-6</v>
      </c>
      <c r="FD16" s="40">
        <f t="shared" si="27"/>
        <v>-4.4150796606767869E-7</v>
      </c>
      <c r="FE16" s="40">
        <f t="shared" si="28"/>
        <v>-4.2355222843145649E-7</v>
      </c>
      <c r="FF16" s="40">
        <f t="shared" si="29"/>
        <v>-1.05172099034832E-6</v>
      </c>
      <c r="FG16" s="40">
        <f t="shared" si="30"/>
        <v>4.1091885461851861E-6</v>
      </c>
      <c r="FH16" s="40">
        <f t="shared" si="31"/>
        <v>-1.9244145493906576E-5</v>
      </c>
    </row>
    <row r="17" spans="1:164" x14ac:dyDescent="0.25">
      <c r="A17" s="15" t="s">
        <v>187</v>
      </c>
      <c r="B17" s="15">
        <v>3905.9469625309898</v>
      </c>
      <c r="C17" s="15">
        <v>12.3000824419999</v>
      </c>
      <c r="D17" s="15">
        <v>18441.2036501359</v>
      </c>
      <c r="E17" s="15">
        <v>473.08335744999999</v>
      </c>
      <c r="F17" s="15">
        <v>458.89085673899899</v>
      </c>
      <c r="G17" s="15">
        <v>13.8652790079999</v>
      </c>
      <c r="H17" s="15">
        <v>753.26101391399902</v>
      </c>
      <c r="I17" s="17">
        <v>58.980337389600002</v>
      </c>
      <c r="J17" s="17">
        <v>12.0521762220999</v>
      </c>
      <c r="K17" s="17">
        <v>2.40118831848E-3</v>
      </c>
      <c r="L17" s="17">
        <v>16.948372813300001</v>
      </c>
      <c r="M17" s="17">
        <v>1.4010654855</v>
      </c>
      <c r="N17" s="17">
        <v>1.16103344383E-5</v>
      </c>
      <c r="O17" s="17">
        <v>167.97720610309901</v>
      </c>
      <c r="P17" s="17">
        <v>3.1884460390100001E-5</v>
      </c>
      <c r="Q17" s="17">
        <v>5.1459149214699998E-3</v>
      </c>
      <c r="R17" s="17">
        <v>2.05640256809999</v>
      </c>
      <c r="S17" s="17">
        <v>9.0168729814999998E-3</v>
      </c>
      <c r="T17" s="17">
        <v>16.195111799199999</v>
      </c>
      <c r="U17" s="17">
        <v>12.3534806282</v>
      </c>
      <c r="V17" s="17">
        <v>0.97042529580949899</v>
      </c>
      <c r="W17" s="17">
        <v>4.4237076606399998E-4</v>
      </c>
      <c r="X17" s="17">
        <v>5.7828627346029997E-3</v>
      </c>
      <c r="Y17" s="17">
        <v>6.6676841695670003E-3</v>
      </c>
      <c r="Z17" s="17">
        <v>1.1065913840388599</v>
      </c>
      <c r="AA17" s="17">
        <v>473.08335744999999</v>
      </c>
      <c r="AB17" s="17">
        <v>458.89085673899899</v>
      </c>
      <c r="AC17" s="17">
        <v>2.8925222931999999</v>
      </c>
      <c r="AD17" s="17">
        <v>2.1015982285999901</v>
      </c>
      <c r="AE17" s="17">
        <v>9.7743746432499994E-4</v>
      </c>
      <c r="AF17" s="17">
        <v>1498749.5410684999</v>
      </c>
      <c r="AG17" s="15"/>
      <c r="AH17" s="17" t="s">
        <v>187</v>
      </c>
      <c r="AI17" s="17">
        <v>0</v>
      </c>
      <c r="AJ17" s="17">
        <v>6.4184063171989401</v>
      </c>
      <c r="AK17" s="17">
        <v>12.0521743064644</v>
      </c>
      <c r="AL17" s="17">
        <v>58.980378680513802</v>
      </c>
      <c r="AM17" s="17">
        <v>58.980378680513802</v>
      </c>
      <c r="AN17" s="17">
        <v>2.7565155809834798</v>
      </c>
      <c r="AO17" s="17">
        <v>0.22561938396310499</v>
      </c>
      <c r="AP17" s="17">
        <v>4.0820203078754502E-4</v>
      </c>
      <c r="AQ17" s="17">
        <v>1.993005674697E-3</v>
      </c>
      <c r="AR17" s="17">
        <v>16.948364299656198</v>
      </c>
      <c r="AS17" s="17">
        <v>9.7743844535531509E-4</v>
      </c>
      <c r="AT17" s="17">
        <v>1.4010640843940501</v>
      </c>
      <c r="AU17" s="17">
        <v>0</v>
      </c>
      <c r="AV17" s="5">
        <v>2.32208605301013E-6</v>
      </c>
      <c r="AW17" s="5">
        <v>9.2882836687114502E-6</v>
      </c>
      <c r="AX17" s="17">
        <v>3905.9456712930601</v>
      </c>
      <c r="AY17" s="17">
        <v>14.192464583298801</v>
      </c>
      <c r="AZ17" s="17">
        <v>353.89655386718198</v>
      </c>
      <c r="BA17" s="17">
        <v>22.5356936798999</v>
      </c>
      <c r="BB17" s="17">
        <v>0.52359408797544105</v>
      </c>
      <c r="BC17" s="17">
        <v>80.581176582505194</v>
      </c>
      <c r="BD17" s="17">
        <v>1.35372828684336</v>
      </c>
      <c r="BE17" s="17">
        <v>33.296527494590102</v>
      </c>
      <c r="BF17" s="17">
        <v>0.25043581840026402</v>
      </c>
      <c r="BG17" s="17">
        <v>5.7861794359344501</v>
      </c>
      <c r="BH17" s="17">
        <v>2.8925181344769202</v>
      </c>
      <c r="BI17" s="17">
        <v>0</v>
      </c>
      <c r="BJ17" s="17">
        <v>0</v>
      </c>
      <c r="BK17" s="17">
        <v>167.977227665529</v>
      </c>
      <c r="BL17" s="17">
        <v>167.977227665529</v>
      </c>
      <c r="BM17" s="17">
        <v>1.8727367264336101</v>
      </c>
      <c r="BN17" s="17">
        <v>0</v>
      </c>
      <c r="BO17" s="17">
        <v>2.1016029397972802</v>
      </c>
      <c r="BP17" s="5">
        <v>9.24647913046368E-6</v>
      </c>
      <c r="BQ17" s="5">
        <v>1.7855454675395401E-5</v>
      </c>
      <c r="BR17" s="17">
        <v>147.529589522093</v>
      </c>
      <c r="BS17" s="17">
        <v>1.91878153953735</v>
      </c>
      <c r="BT17" s="17">
        <v>0.38733641202631303</v>
      </c>
      <c r="BU17" s="17">
        <v>0</v>
      </c>
      <c r="BV17" s="17">
        <v>174.958569140072</v>
      </c>
      <c r="BW17" s="17">
        <v>0.29133586884631002</v>
      </c>
      <c r="BX17" s="17">
        <v>1.69817292547826E-3</v>
      </c>
      <c r="BY17" s="17">
        <v>3.4477169066948802E-3</v>
      </c>
      <c r="BZ17" s="17">
        <v>0</v>
      </c>
      <c r="CA17" s="17">
        <v>0</v>
      </c>
      <c r="CB17" s="17">
        <v>2.05640161213609</v>
      </c>
      <c r="CC17" s="17">
        <v>12.3000811577572</v>
      </c>
      <c r="CD17" s="17">
        <v>0</v>
      </c>
      <c r="CE17" s="17">
        <v>4.5985698440781098E-3</v>
      </c>
      <c r="CF17" s="17">
        <v>4.4182912008024697E-3</v>
      </c>
      <c r="CG17" s="17">
        <v>759.93206736222396</v>
      </c>
      <c r="CH17" s="17">
        <v>16597.075181600201</v>
      </c>
      <c r="CI17" s="17">
        <v>1696.59059988425</v>
      </c>
      <c r="CJ17" s="17">
        <v>18441.195371006499</v>
      </c>
      <c r="CK17" s="17">
        <v>0</v>
      </c>
      <c r="CL17" s="17">
        <v>20.405001405347299</v>
      </c>
      <c r="CM17" s="17">
        <v>0</v>
      </c>
      <c r="CN17" s="17">
        <v>0.97043818409806104</v>
      </c>
      <c r="CO17" s="17">
        <v>4.4237093113753002E-4</v>
      </c>
      <c r="CP17" s="17">
        <v>5.7829176740797003E-3</v>
      </c>
      <c r="CQ17" s="17">
        <v>6.6676685730914804E-3</v>
      </c>
      <c r="CR17" s="17">
        <v>1.10659075637273</v>
      </c>
      <c r="CS17" s="17">
        <v>0.27604066899254198</v>
      </c>
      <c r="CT17" s="17">
        <v>84.044266333041193</v>
      </c>
      <c r="CU17" s="17">
        <v>2.6800537172682501</v>
      </c>
      <c r="CV17" s="17">
        <v>1.7253062313640499</v>
      </c>
      <c r="CW17" s="17">
        <v>212.93977678202299</v>
      </c>
      <c r="CX17" s="17">
        <v>1.5803318624095299</v>
      </c>
      <c r="CY17" s="17">
        <v>0</v>
      </c>
      <c r="CZ17" s="5">
        <v>4.7826329778380301E-6</v>
      </c>
      <c r="DA17" s="17">
        <v>1.20438206639219</v>
      </c>
      <c r="DB17" s="17">
        <v>473.083232085936</v>
      </c>
      <c r="DC17" s="17">
        <v>458.890767502637</v>
      </c>
      <c r="DD17" s="17">
        <v>14.192464583298801</v>
      </c>
      <c r="DE17" s="17">
        <v>0.60878302584368005</v>
      </c>
      <c r="DF17" s="17">
        <v>0</v>
      </c>
      <c r="DG17" s="17">
        <v>5.8898558489172599</v>
      </c>
      <c r="DH17" s="17">
        <v>1.41208887470582</v>
      </c>
      <c r="DI17" s="17">
        <v>38.255022451870303</v>
      </c>
      <c r="DJ17" s="17">
        <v>7.9820406203806202</v>
      </c>
      <c r="DK17" s="17">
        <v>5.7434103392361999</v>
      </c>
      <c r="DL17" s="17">
        <v>153.02005595330601</v>
      </c>
      <c r="DM17" s="17">
        <v>0</v>
      </c>
      <c r="DN17" s="17">
        <v>1.36328935167578</v>
      </c>
      <c r="DO17" s="17">
        <v>24.167611358212501</v>
      </c>
      <c r="DP17" s="17">
        <v>4.2718350038856399E-2</v>
      </c>
      <c r="DQ17" s="17">
        <v>13.865252047156799</v>
      </c>
      <c r="DR17" s="17">
        <v>138.246054711266</v>
      </c>
      <c r="DS17" s="17">
        <v>0</v>
      </c>
      <c r="DT17" s="17">
        <v>7.5252906810466605E-2</v>
      </c>
      <c r="DU17" s="17">
        <v>6.0393508026600102</v>
      </c>
      <c r="DV17" s="17">
        <v>16.195074169085299</v>
      </c>
      <c r="DW17" s="17">
        <v>0</v>
      </c>
      <c r="DX17" s="17">
        <v>753.26060932444898</v>
      </c>
      <c r="DY17" s="17">
        <v>12.3534595246592</v>
      </c>
      <c r="DZ17" s="17">
        <v>7.0991142494334598</v>
      </c>
      <c r="EC17" s="56">
        <f t="shared" si="0"/>
        <v>1.0088567727492854</v>
      </c>
      <c r="ED17" s="25">
        <f t="shared" si="1"/>
        <v>8.0000014399305725E-3</v>
      </c>
      <c r="EE17" s="40">
        <f t="shared" si="2"/>
        <v>-3.3058255581802751E-7</v>
      </c>
      <c r="EF17" s="40">
        <f t="shared" si="3"/>
        <v>-1.0440927577479485E-7</v>
      </c>
      <c r="EG17" s="40">
        <f t="shared" si="4"/>
        <v>-4.489473441014258E-7</v>
      </c>
      <c r="EH17" s="40">
        <f t="shared" si="5"/>
        <v>-2.6499360422643572E-7</v>
      </c>
      <c r="EI17" s="40">
        <f t="shared" si="6"/>
        <v>-1.9446097187687478E-7</v>
      </c>
      <c r="EJ17" s="40">
        <f t="shared" si="7"/>
        <v>-1.9444861575168492E-6</v>
      </c>
      <c r="EK17" s="40">
        <f t="shared" si="8"/>
        <v>-5.3711733724501265E-7</v>
      </c>
      <c r="EL17" s="40">
        <f t="shared" si="9"/>
        <v>7.0007930823588225E-7</v>
      </c>
      <c r="EM17" s="40">
        <f t="shared" si="10"/>
        <v>-1.5894519509102917E-7</v>
      </c>
      <c r="EN17" s="40">
        <f t="shared" si="11"/>
        <v>8.0739208982201414E-6</v>
      </c>
      <c r="EO17" s="40">
        <f t="shared" si="12"/>
        <v>-5.0232809345019218E-7</v>
      </c>
      <c r="EP17" s="40">
        <f t="shared" si="13"/>
        <v>-1.0000288811821449E-6</v>
      </c>
      <c r="EQ17" s="40">
        <f t="shared" si="14"/>
        <v>3.0389668590386719E-6</v>
      </c>
      <c r="ER17" s="40">
        <f t="shared" si="15"/>
        <v>1.2836521390523224E-7</v>
      </c>
      <c r="ES17" s="40">
        <f t="shared" si="16"/>
        <v>3.3368479757834115E-6</v>
      </c>
      <c r="ET17" s="40">
        <f t="shared" si="17"/>
        <v>-4.8755755278832879E-6</v>
      </c>
      <c r="EU17" s="40">
        <f t="shared" si="18"/>
        <v>-4.6487196372415931E-7</v>
      </c>
      <c r="EV17" s="40">
        <f t="shared" si="19"/>
        <v>-1.3238092013511908E-6</v>
      </c>
      <c r="EW17" s="40">
        <f t="shared" si="20"/>
        <v>-2.32354769558077E-6</v>
      </c>
      <c r="EX17" s="40">
        <f t="shared" si="21"/>
        <v>-1.7083072726193676E-6</v>
      </c>
      <c r="EY17" s="40">
        <f t="shared" si="22"/>
        <v>1.3281072348078895E-5</v>
      </c>
      <c r="EZ17" s="40">
        <f t="shared" si="23"/>
        <v>3.7315650740033013E-7</v>
      </c>
      <c r="FA17" s="40">
        <f t="shared" si="24"/>
        <v>9.5003943932276172E-6</v>
      </c>
      <c r="FB17" s="40">
        <f t="shared" si="25"/>
        <v>-2.33911431964863E-6</v>
      </c>
      <c r="FC17" s="40">
        <f t="shared" si="26"/>
        <v>-5.672067747978691E-7</v>
      </c>
      <c r="FD17" s="40">
        <f t="shared" si="27"/>
        <v>-3.0937950575979277E-7</v>
      </c>
      <c r="FE17" s="40">
        <f t="shared" si="28"/>
        <v>-2.4021963287860933E-7</v>
      </c>
      <c r="FF17" s="40">
        <f t="shared" si="29"/>
        <v>-1.4377497070498875E-6</v>
      </c>
      <c r="FG17" s="40">
        <f t="shared" si="30"/>
        <v>2.241721193875474E-6</v>
      </c>
      <c r="FH17" s="40">
        <f t="shared" si="31"/>
        <v>1.0036757858681331E-6</v>
      </c>
    </row>
    <row r="18" spans="1:164" x14ac:dyDescent="0.25">
      <c r="A18" s="15" t="s">
        <v>188</v>
      </c>
      <c r="B18" s="15">
        <v>1321.092762683</v>
      </c>
      <c r="C18" s="15">
        <v>4.1615297630999999</v>
      </c>
      <c r="D18" s="15">
        <v>6248.7389781040001</v>
      </c>
      <c r="E18" s="15">
        <v>160.49823272</v>
      </c>
      <c r="F18" s="15">
        <v>155.683285735</v>
      </c>
      <c r="G18" s="15">
        <v>4.6910881718999997</v>
      </c>
      <c r="H18" s="15">
        <v>255.54356265600001</v>
      </c>
      <c r="I18" s="17">
        <v>20.009060955900001</v>
      </c>
      <c r="J18" s="17">
        <v>4.0886970029</v>
      </c>
      <c r="K18" s="17">
        <v>8.1236925317320003E-4</v>
      </c>
      <c r="L18" s="17">
        <v>5.7497301595000003</v>
      </c>
      <c r="M18" s="17">
        <v>0.47531102660519903</v>
      </c>
      <c r="N18" s="17">
        <v>3.9280016145400001E-6</v>
      </c>
      <c r="O18" s="17">
        <v>56.986214472500002</v>
      </c>
      <c r="P18" s="17">
        <v>1.078718246305E-5</v>
      </c>
      <c r="Q18" s="17">
        <v>1.7409806452070001E-3</v>
      </c>
      <c r="R18" s="17">
        <v>0.69763392604449903</v>
      </c>
      <c r="S18" s="17">
        <v>3.05060959952899E-3</v>
      </c>
      <c r="T18" s="17">
        <v>5.4941865973999899</v>
      </c>
      <c r="U18" s="17">
        <v>4.1909144275999903</v>
      </c>
      <c r="V18" s="17">
        <v>0.32922662277161102</v>
      </c>
      <c r="W18" s="17">
        <v>1.5007868731170001E-4</v>
      </c>
      <c r="X18" s="17">
        <v>1.9619097039475001E-3</v>
      </c>
      <c r="Y18" s="17">
        <v>2.2620783261524898E-3</v>
      </c>
      <c r="Z18" s="17">
        <v>0.37541731037875098</v>
      </c>
      <c r="AA18" s="17">
        <v>160.49823272</v>
      </c>
      <c r="AB18" s="17">
        <v>155.683285735</v>
      </c>
      <c r="AC18" s="17">
        <v>0.98128728072189997</v>
      </c>
      <c r="AD18" s="17">
        <v>0.71296653954330003</v>
      </c>
      <c r="AE18" s="17">
        <v>3.3160551138059901E-4</v>
      </c>
      <c r="AF18" s="17">
        <v>507077.15581066598</v>
      </c>
      <c r="AG18" s="15"/>
      <c r="AH18" s="17" t="s">
        <v>188</v>
      </c>
      <c r="AI18" s="17">
        <v>0</v>
      </c>
      <c r="AJ18" s="17">
        <v>2.17744379053768</v>
      </c>
      <c r="AK18" s="17">
        <v>4.0886912121135204</v>
      </c>
      <c r="AL18" s="17">
        <v>20.009065879283</v>
      </c>
      <c r="AM18" s="17">
        <v>20.009065879283</v>
      </c>
      <c r="AN18" s="17">
        <v>0.93515024751900599</v>
      </c>
      <c r="AO18" s="17">
        <v>7.6541712813634796E-2</v>
      </c>
      <c r="AP18" s="17">
        <v>1.3810106970684E-4</v>
      </c>
      <c r="AQ18" s="17">
        <v>6.7426094039253195E-4</v>
      </c>
      <c r="AR18" s="17">
        <v>5.7497320794530804</v>
      </c>
      <c r="AS18" s="17">
        <v>3.3160378952451101E-4</v>
      </c>
      <c r="AT18" s="17">
        <v>0.47530891038410999</v>
      </c>
      <c r="AU18" s="17">
        <v>0</v>
      </c>
      <c r="AV18" s="5">
        <v>7.8559781422752804E-7</v>
      </c>
      <c r="AW18" s="5">
        <v>3.14238566766425E-6</v>
      </c>
      <c r="AX18" s="17">
        <v>1321.0929210972399</v>
      </c>
      <c r="AY18" s="17">
        <v>4.8149510731769096</v>
      </c>
      <c r="AZ18" s="17">
        <v>120.062865435826</v>
      </c>
      <c r="BA18" s="17">
        <v>7.6454506199948096</v>
      </c>
      <c r="BB18" s="17">
        <v>0.177634670356101</v>
      </c>
      <c r="BC18" s="17">
        <v>27.3379415467627</v>
      </c>
      <c r="BD18" s="17">
        <v>0.45926496037412401</v>
      </c>
      <c r="BE18" s="17">
        <v>11.2958492690362</v>
      </c>
      <c r="BF18" s="17">
        <v>8.4960682426462694E-2</v>
      </c>
      <c r="BG18" s="17">
        <v>1.96296105181645</v>
      </c>
      <c r="BH18" s="17">
        <v>0.98128795843680605</v>
      </c>
      <c r="BI18" s="17">
        <v>0</v>
      </c>
      <c r="BJ18" s="17">
        <v>0</v>
      </c>
      <c r="BK18" s="17">
        <v>56.9861609323248</v>
      </c>
      <c r="BL18" s="17">
        <v>56.9861609323248</v>
      </c>
      <c r="BM18" s="17">
        <v>0.63532292465400397</v>
      </c>
      <c r="BN18" s="17">
        <v>0</v>
      </c>
      <c r="BO18" s="17">
        <v>0.71297188991238203</v>
      </c>
      <c r="BP18" s="5">
        <v>3.1282989610527902E-6</v>
      </c>
      <c r="BQ18" s="5">
        <v>6.0408859532731099E-6</v>
      </c>
      <c r="BR18" s="17">
        <v>49.989915531231098</v>
      </c>
      <c r="BS18" s="17">
        <v>0.65094636208905998</v>
      </c>
      <c r="BT18" s="17">
        <v>0.13140551923434299</v>
      </c>
      <c r="BU18" s="17">
        <v>0</v>
      </c>
      <c r="BV18" s="17">
        <v>59.354563649034901</v>
      </c>
      <c r="BW18" s="17">
        <v>9.8835467045380307E-2</v>
      </c>
      <c r="BX18" s="17">
        <v>5.7451844017813297E-4</v>
      </c>
      <c r="BY18" s="17">
        <v>1.16647595360373E-3</v>
      </c>
      <c r="BZ18" s="17">
        <v>0</v>
      </c>
      <c r="CA18" s="17">
        <v>0</v>
      </c>
      <c r="CB18" s="17">
        <v>0.69763918391644597</v>
      </c>
      <c r="CC18" s="17">
        <v>4.1615225756190801</v>
      </c>
      <c r="CD18" s="17">
        <v>0</v>
      </c>
      <c r="CE18" s="17">
        <v>1.5558162329954699E-3</v>
      </c>
      <c r="CF18" s="17">
        <v>1.4948021939626399E-3</v>
      </c>
      <c r="CG18" s="17">
        <v>257.806743688442</v>
      </c>
      <c r="CH18" s="17">
        <v>5623.8661516993698</v>
      </c>
      <c r="CI18" s="17">
        <v>574.88485656200203</v>
      </c>
      <c r="CJ18" s="17">
        <v>6248.7409237926004</v>
      </c>
      <c r="CK18" s="17">
        <v>0</v>
      </c>
      <c r="CL18" s="17">
        <v>6.9223885745744704</v>
      </c>
      <c r="CM18" s="17">
        <v>0</v>
      </c>
      <c r="CN18" s="17">
        <v>0.329229653318793</v>
      </c>
      <c r="CO18" s="17">
        <v>1.5007939390677299E-4</v>
      </c>
      <c r="CP18" s="17">
        <v>1.9619240228857301E-3</v>
      </c>
      <c r="CQ18" s="17">
        <v>2.2620766449101301E-3</v>
      </c>
      <c r="CR18" s="17">
        <v>0.37542140544135899</v>
      </c>
      <c r="CS18" s="17">
        <v>9.3649516926536405E-2</v>
      </c>
      <c r="CT18" s="17">
        <v>28.511941576813101</v>
      </c>
      <c r="CU18" s="17">
        <v>0.90923636399411301</v>
      </c>
      <c r="CV18" s="17">
        <v>0.58532779256270695</v>
      </c>
      <c r="CW18" s="17">
        <v>72.241983421352899</v>
      </c>
      <c r="CX18" s="17">
        <v>0.53614355298643601</v>
      </c>
      <c r="CY18" s="17">
        <v>0</v>
      </c>
      <c r="CZ18" s="5">
        <v>1.6181099933640799E-6</v>
      </c>
      <c r="DA18" s="17">
        <v>0.40859836943512101</v>
      </c>
      <c r="DB18" s="17">
        <v>160.49824574569001</v>
      </c>
      <c r="DC18" s="17">
        <v>155.683294672513</v>
      </c>
      <c r="DD18" s="17">
        <v>4.8149510731769096</v>
      </c>
      <c r="DE18" s="17">
        <v>0.20653611420493001</v>
      </c>
      <c r="DF18" s="17">
        <v>0</v>
      </c>
      <c r="DG18" s="17">
        <v>1.9981935143548399</v>
      </c>
      <c r="DH18" s="17">
        <v>0.47906452099957503</v>
      </c>
      <c r="DI18" s="17">
        <v>12.9783746539019</v>
      </c>
      <c r="DJ18" s="17">
        <v>2.7079881887597299</v>
      </c>
      <c r="DK18" s="17">
        <v>1.9485060545533699</v>
      </c>
      <c r="DL18" s="17">
        <v>51.913586107684701</v>
      </c>
      <c r="DM18" s="17">
        <v>0</v>
      </c>
      <c r="DN18" s="17">
        <v>0.462509814525151</v>
      </c>
      <c r="DO18" s="17">
        <v>8.1991041231942798</v>
      </c>
      <c r="DP18" s="17">
        <v>1.44925630769909E-2</v>
      </c>
      <c r="DQ18" s="17">
        <v>4.6910898288662199</v>
      </c>
      <c r="DR18" s="17">
        <v>46.899960691659402</v>
      </c>
      <c r="DS18" s="17">
        <v>0</v>
      </c>
      <c r="DT18" s="17">
        <v>2.5529275430608199E-2</v>
      </c>
      <c r="DU18" s="17">
        <v>2.0488482472120699</v>
      </c>
      <c r="DV18" s="17">
        <v>5.4941804495766702</v>
      </c>
      <c r="DW18" s="17">
        <v>0</v>
      </c>
      <c r="DX18" s="17">
        <v>255.543480891218</v>
      </c>
      <c r="DY18" s="17">
        <v>4.1909207815600604</v>
      </c>
      <c r="DZ18" s="17">
        <v>2.4083795845588498</v>
      </c>
      <c r="EC18" s="56">
        <f t="shared" si="0"/>
        <v>1.0088566641940182</v>
      </c>
      <c r="ED18" s="25">
        <f t="shared" si="1"/>
        <v>7.9999981021601236E-3</v>
      </c>
      <c r="EE18" s="40">
        <f t="shared" si="2"/>
        <v>1.1991151897253956E-7</v>
      </c>
      <c r="EF18" s="40">
        <f t="shared" si="3"/>
        <v>-1.7271247182944516E-6</v>
      </c>
      <c r="EG18" s="40">
        <f t="shared" si="4"/>
        <v>3.1137299974639515E-7</v>
      </c>
      <c r="EH18" s="40">
        <f t="shared" si="5"/>
        <v>8.1157840734582911E-8</v>
      </c>
      <c r="EI18" s="40">
        <f t="shared" si="6"/>
        <v>5.7408301472365685E-8</v>
      </c>
      <c r="EJ18" s="40">
        <f t="shared" si="7"/>
        <v>3.5321574856700504E-7</v>
      </c>
      <c r="EK18" s="40">
        <f t="shared" si="8"/>
        <v>-3.1996416250957822E-7</v>
      </c>
      <c r="EL18" s="40">
        <f t="shared" si="9"/>
        <v>2.4605767406666711E-7</v>
      </c>
      <c r="EM18" s="40">
        <f t="shared" si="10"/>
        <v>-1.4162914188939517E-6</v>
      </c>
      <c r="EN18" s="40">
        <f t="shared" si="11"/>
        <v>-8.9159871570850351E-6</v>
      </c>
      <c r="EO18" s="40">
        <f t="shared" si="12"/>
        <v>3.3392055397659877E-7</v>
      </c>
      <c r="EP18" s="40">
        <f t="shared" si="13"/>
        <v>-4.4522869670141043E-6</v>
      </c>
      <c r="EQ18" s="40">
        <f t="shared" si="14"/>
        <v>-4.6162527415002549E-6</v>
      </c>
      <c r="ER18" s="40">
        <f t="shared" si="15"/>
        <v>-9.395285455853118E-7</v>
      </c>
      <c r="ES18" s="40">
        <f t="shared" si="16"/>
        <v>1.04239119310662E-5</v>
      </c>
      <c r="ET18" s="40">
        <f t="shared" si="17"/>
        <v>7.8970291259989615E-6</v>
      </c>
      <c r="EU18" s="40">
        <f t="shared" si="18"/>
        <v>7.536720550205084E-6</v>
      </c>
      <c r="EV18" s="40">
        <f t="shared" si="19"/>
        <v>2.8936607035856434E-6</v>
      </c>
      <c r="EW18" s="40">
        <f t="shared" si="20"/>
        <v>-1.1189687883310947E-6</v>
      </c>
      <c r="EX18" s="40">
        <f t="shared" si="21"/>
        <v>1.5161273702579986E-6</v>
      </c>
      <c r="EY18" s="40">
        <f t="shared" si="22"/>
        <v>9.2050489613159289E-6</v>
      </c>
      <c r="EZ18" s="40">
        <f t="shared" si="23"/>
        <v>4.7081640014090079E-6</v>
      </c>
      <c r="FA18" s="40">
        <f t="shared" si="24"/>
        <v>7.2984695479031136E-6</v>
      </c>
      <c r="FB18" s="40">
        <f t="shared" si="25"/>
        <v>-7.4322906519307048E-7</v>
      </c>
      <c r="FC18" s="40">
        <f t="shared" si="26"/>
        <v>1.0908028199019904E-5</v>
      </c>
      <c r="FD18" s="40">
        <f t="shared" si="27"/>
        <v>-7.7517058752524792E-7</v>
      </c>
      <c r="FE18" s="40">
        <f t="shared" si="28"/>
        <v>-8.2540451063823194E-7</v>
      </c>
      <c r="FF18" s="40">
        <f t="shared" si="29"/>
        <v>6.9063863294415465E-7</v>
      </c>
      <c r="FG18" s="40">
        <f t="shared" si="30"/>
        <v>7.5043761316337623E-6</v>
      </c>
      <c r="FH18" s="40">
        <f t="shared" si="31"/>
        <v>-5.1924833240139116E-6</v>
      </c>
    </row>
    <row r="19" spans="1:164" x14ac:dyDescent="0.25">
      <c r="A19" s="15" t="s">
        <v>189</v>
      </c>
      <c r="B19" s="15">
        <v>1436.7076556689899</v>
      </c>
      <c r="C19" s="15">
        <v>4.5219672084280003</v>
      </c>
      <c r="D19" s="15">
        <v>6779.571822293</v>
      </c>
      <c r="E19" s="15">
        <v>174.21771805259999</v>
      </c>
      <c r="F19" s="15">
        <v>168.99118649619999</v>
      </c>
      <c r="G19" s="15">
        <v>5.0973916082360002</v>
      </c>
      <c r="H19" s="15">
        <v>277.41588483549998</v>
      </c>
      <c r="I19" s="17">
        <v>21.7216637824001</v>
      </c>
      <c r="J19" s="17">
        <v>4.4386541575279903</v>
      </c>
      <c r="K19" s="17">
        <v>8.8272910777120002E-4</v>
      </c>
      <c r="L19" s="17">
        <v>6.2418574092862498</v>
      </c>
      <c r="M19" s="17">
        <v>0.51599354581592904</v>
      </c>
      <c r="N19" s="17">
        <v>4.2681497983188997E-6</v>
      </c>
      <c r="O19" s="17">
        <v>61.863742318021401</v>
      </c>
      <c r="P19" s="17">
        <v>1.1721621049425E-5</v>
      </c>
      <c r="Q19" s="17">
        <v>1.8917901967326E-3</v>
      </c>
      <c r="R19" s="17">
        <v>0.75734536545886999</v>
      </c>
      <c r="S19" s="17">
        <v>3.3147532038780999E-3</v>
      </c>
      <c r="T19" s="17">
        <v>5.9644415237157498</v>
      </c>
      <c r="U19" s="17">
        <v>4.5496205112961903</v>
      </c>
      <c r="V19" s="17">
        <v>0.35736904648190398</v>
      </c>
      <c r="W19" s="17">
        <v>1.6290751671013001E-4</v>
      </c>
      <c r="X19" s="17">
        <v>2.12959355118325E-3</v>
      </c>
      <c r="Y19" s="17">
        <v>2.4554417203446299E-3</v>
      </c>
      <c r="Z19" s="17">
        <v>0.40753228565931299</v>
      </c>
      <c r="AA19" s="17">
        <v>174.21771805259999</v>
      </c>
      <c r="AB19" s="17">
        <v>168.99118649619899</v>
      </c>
      <c r="AC19" s="17">
        <v>1.0652769974619201</v>
      </c>
      <c r="AD19" s="17">
        <v>0.77399031882390001</v>
      </c>
      <c r="AE19" s="17">
        <v>3.5995117607494901E-4</v>
      </c>
      <c r="AF19" s="17">
        <v>550996.00461021403</v>
      </c>
      <c r="AG19" s="15"/>
      <c r="AH19" s="17" t="s">
        <v>189</v>
      </c>
      <c r="AI19" s="17">
        <v>0</v>
      </c>
      <c r="AJ19" s="17">
        <v>2.3638153784898899</v>
      </c>
      <c r="AK19" s="17">
        <v>4.4386558881111702</v>
      </c>
      <c r="AL19" s="17">
        <v>21.7216461992132</v>
      </c>
      <c r="AM19" s="17">
        <v>21.7216461992132</v>
      </c>
      <c r="AN19" s="17">
        <v>1.01518861578349</v>
      </c>
      <c r="AO19" s="17">
        <v>8.3093002591936194E-2</v>
      </c>
      <c r="AP19" s="17">
        <v>1.5006223780155E-4</v>
      </c>
      <c r="AQ19" s="17">
        <v>7.3265752105689495E-4</v>
      </c>
      <c r="AR19" s="17">
        <v>6.2418619607636199</v>
      </c>
      <c r="AS19" s="17">
        <v>3.5995410892555499E-4</v>
      </c>
      <c r="AT19" s="17">
        <v>0.51599167208713703</v>
      </c>
      <c r="AU19" s="17">
        <v>0</v>
      </c>
      <c r="AV19" s="5">
        <v>8.5363860989764999E-7</v>
      </c>
      <c r="AW19" s="5">
        <v>3.4145093204803799E-6</v>
      </c>
      <c r="AX19" s="17">
        <v>1436.70617056234</v>
      </c>
      <c r="AY19" s="17">
        <v>5.2265276513610699</v>
      </c>
      <c r="AZ19" s="17">
        <v>130.32593193780701</v>
      </c>
      <c r="BA19" s="17">
        <v>8.2989740390328297</v>
      </c>
      <c r="BB19" s="17">
        <v>0.19281927236451199</v>
      </c>
      <c r="BC19" s="17">
        <v>29.674811118018901</v>
      </c>
      <c r="BD19" s="17">
        <v>0.498523687340509</v>
      </c>
      <c r="BE19" s="17">
        <v>12.2626730979302</v>
      </c>
      <c r="BF19" s="17">
        <v>9.2232418874244201E-2</v>
      </c>
      <c r="BG19" s="17">
        <v>2.13097040865176</v>
      </c>
      <c r="BH19" s="17">
        <v>1.0652764548443201</v>
      </c>
      <c r="BI19" s="17">
        <v>0</v>
      </c>
      <c r="BJ19" s="17">
        <v>0</v>
      </c>
      <c r="BK19" s="17">
        <v>61.863718905062498</v>
      </c>
      <c r="BL19" s="17">
        <v>61.863718905062498</v>
      </c>
      <c r="BM19" s="17">
        <v>0.68970411011135202</v>
      </c>
      <c r="BN19" s="17">
        <v>0</v>
      </c>
      <c r="BO19" s="17">
        <v>0.77399577844755996</v>
      </c>
      <c r="BP19" s="5">
        <v>3.3992929791580702E-6</v>
      </c>
      <c r="BQ19" s="5">
        <v>6.5641612103025596E-6</v>
      </c>
      <c r="BR19" s="17">
        <v>54.236628797433703</v>
      </c>
      <c r="BS19" s="17">
        <v>0.70666044330856403</v>
      </c>
      <c r="BT19" s="17">
        <v>0.14265153922267201</v>
      </c>
      <c r="BU19" s="17">
        <v>0</v>
      </c>
      <c r="BV19" s="17">
        <v>64.434864366404696</v>
      </c>
      <c r="BW19" s="17">
        <v>0.10729549212020401</v>
      </c>
      <c r="BX19" s="17">
        <v>6.2428197312565695E-4</v>
      </c>
      <c r="BY19" s="17">
        <v>1.26748568869635E-3</v>
      </c>
      <c r="BZ19" s="17">
        <v>0</v>
      </c>
      <c r="CA19" s="17">
        <v>0</v>
      </c>
      <c r="CB19" s="17">
        <v>0.75734544923085401</v>
      </c>
      <c r="CC19" s="17">
        <v>4.5219644435148201</v>
      </c>
      <c r="CD19" s="17">
        <v>0</v>
      </c>
      <c r="CE19" s="17">
        <v>1.6905069728886601E-3</v>
      </c>
      <c r="CF19" s="17">
        <v>1.6242242522748901E-3</v>
      </c>
      <c r="CG19" s="17">
        <v>279.87276443724198</v>
      </c>
      <c r="CH19" s="17">
        <v>6101.61293263887</v>
      </c>
      <c r="CI19" s="17">
        <v>623.72013444380104</v>
      </c>
      <c r="CJ19" s="17">
        <v>6779.56969588011</v>
      </c>
      <c r="CK19" s="17">
        <v>0</v>
      </c>
      <c r="CL19" s="17">
        <v>7.5148935161053103</v>
      </c>
      <c r="CM19" s="17">
        <v>0</v>
      </c>
      <c r="CN19" s="17">
        <v>0.357367247088961</v>
      </c>
      <c r="CO19" s="17">
        <v>1.6290746801369001E-4</v>
      </c>
      <c r="CP19" s="17">
        <v>2.1295729677452699E-3</v>
      </c>
      <c r="CQ19" s="17">
        <v>2.45547360939169E-3</v>
      </c>
      <c r="CR19" s="17">
        <v>0.40752935066033902</v>
      </c>
      <c r="CS19" s="17">
        <v>0.101654869260404</v>
      </c>
      <c r="CT19" s="17">
        <v>30.9523920150266</v>
      </c>
      <c r="CU19" s="17">
        <v>0.98695786074505198</v>
      </c>
      <c r="CV19" s="17">
        <v>0.63536298274332104</v>
      </c>
      <c r="CW19" s="17">
        <v>78.417194228299607</v>
      </c>
      <c r="CX19" s="17">
        <v>0.58197402745856597</v>
      </c>
      <c r="CY19" s="17">
        <v>0</v>
      </c>
      <c r="CZ19" s="5">
        <v>1.7582442472042599E-6</v>
      </c>
      <c r="DA19" s="17">
        <v>0.44352570223273002</v>
      </c>
      <c r="DB19" s="17">
        <v>174.217674409126</v>
      </c>
      <c r="DC19" s="17">
        <v>168.99114675776499</v>
      </c>
      <c r="DD19" s="17">
        <v>5.2265276513610699</v>
      </c>
      <c r="DE19" s="17">
        <v>0.224190264532592</v>
      </c>
      <c r="DF19" s="17">
        <v>0</v>
      </c>
      <c r="DG19" s="17">
        <v>2.1690048109261002</v>
      </c>
      <c r="DH19" s="17">
        <v>0.52001473219905403</v>
      </c>
      <c r="DI19" s="17">
        <v>14.0877807990652</v>
      </c>
      <c r="DJ19" s="17">
        <v>2.9394671460617099</v>
      </c>
      <c r="DK19" s="17">
        <v>2.1150701101759801</v>
      </c>
      <c r="DL19" s="17">
        <v>56.3512077503485</v>
      </c>
      <c r="DM19" s="17">
        <v>0</v>
      </c>
      <c r="DN19" s="17">
        <v>0.50204481690063196</v>
      </c>
      <c r="DO19" s="17">
        <v>8.8999652180095605</v>
      </c>
      <c r="DP19" s="17">
        <v>1.5731438805756202E-2</v>
      </c>
      <c r="DQ19" s="17">
        <v>5.0973973517110602</v>
      </c>
      <c r="DR19" s="17">
        <v>50.914117237168298</v>
      </c>
      <c r="DS19" s="17">
        <v>0</v>
      </c>
      <c r="DT19" s="17">
        <v>2.7714665168138201E-2</v>
      </c>
      <c r="DU19" s="17">
        <v>2.22421192969307</v>
      </c>
      <c r="DV19" s="17">
        <v>5.9644357184650501</v>
      </c>
      <c r="DW19" s="17">
        <v>0</v>
      </c>
      <c r="DX19" s="17">
        <v>277.41579106246201</v>
      </c>
      <c r="DY19" s="17">
        <v>4.5496143967253904</v>
      </c>
      <c r="DZ19" s="17">
        <v>2.6145234685863001</v>
      </c>
      <c r="EC19" s="56">
        <f t="shared" si="0"/>
        <v>1.0088566457063246</v>
      </c>
      <c r="ED19" s="25">
        <f t="shared" si="1"/>
        <v>8.0000105066244647E-3</v>
      </c>
      <c r="EE19" s="40">
        <f t="shared" si="2"/>
        <v>-1.0336874338994977E-6</v>
      </c>
      <c r="EF19" s="40">
        <f t="shared" si="3"/>
        <v>-6.1144034282985258E-7</v>
      </c>
      <c r="EG19" s="40">
        <f t="shared" si="4"/>
        <v>-3.1365002772014815E-7</v>
      </c>
      <c r="EH19" s="40">
        <f t="shared" si="5"/>
        <v>-2.5051111032001629E-7</v>
      </c>
      <c r="EI19" s="40">
        <f t="shared" si="6"/>
        <v>-2.3515093192910628E-7</v>
      </c>
      <c r="EJ19" s="40">
        <f t="shared" si="7"/>
        <v>1.126747854866388E-6</v>
      </c>
      <c r="EK19" s="40">
        <f t="shared" si="8"/>
        <v>-3.3802331842045559E-7</v>
      </c>
      <c r="EL19" s="40">
        <f t="shared" si="9"/>
        <v>-8.0947698461382422E-7</v>
      </c>
      <c r="EM19" s="40">
        <f t="shared" si="10"/>
        <v>3.8988916875530082E-7</v>
      </c>
      <c r="EN19" s="40">
        <f t="shared" si="11"/>
        <v>-1.0590919312339634E-5</v>
      </c>
      <c r="EO19" s="40">
        <f t="shared" si="12"/>
        <v>7.291863738085055E-7</v>
      </c>
      <c r="EP19" s="40">
        <f t="shared" si="13"/>
        <v>-3.6313027695906984E-6</v>
      </c>
      <c r="EQ19" s="40">
        <f t="shared" si="14"/>
        <v>-4.3764651152499944E-7</v>
      </c>
      <c r="ER19" s="40">
        <f t="shared" si="15"/>
        <v>-3.784601129175325E-7</v>
      </c>
      <c r="ES19" s="40">
        <f t="shared" si="16"/>
        <v>6.6020936492656075E-6</v>
      </c>
      <c r="ET19" s="40">
        <f t="shared" si="17"/>
        <v>-1.1911950189869828E-5</v>
      </c>
      <c r="EU19" s="40">
        <f t="shared" si="18"/>
        <v>1.1061265815704346E-7</v>
      </c>
      <c r="EV19" s="40">
        <f t="shared" si="19"/>
        <v>-6.6305734387756968E-6</v>
      </c>
      <c r="EW19" s="40">
        <f t="shared" si="20"/>
        <v>-9.7331002016296617E-7</v>
      </c>
      <c r="EX19" s="40">
        <f t="shared" si="21"/>
        <v>-1.3439738072059117E-6</v>
      </c>
      <c r="EY19" s="40">
        <f t="shared" si="22"/>
        <v>-5.0351113525205593E-6</v>
      </c>
      <c r="EZ19" s="40">
        <f t="shared" si="23"/>
        <v>-2.9892076795751268E-7</v>
      </c>
      <c r="FA19" s="40">
        <f t="shared" si="24"/>
        <v>-9.6654302736146925E-6</v>
      </c>
      <c r="FB19" s="40">
        <f t="shared" si="25"/>
        <v>1.2987091811576948E-5</v>
      </c>
      <c r="FC19" s="40">
        <f t="shared" si="26"/>
        <v>-7.2018808748386654E-6</v>
      </c>
      <c r="FD19" s="40">
        <f t="shared" si="27"/>
        <v>-7.4818265677251815E-7</v>
      </c>
      <c r="FE19" s="40">
        <f t="shared" si="28"/>
        <v>-7.48214376375053E-7</v>
      </c>
      <c r="FF19" s="40">
        <f t="shared" si="29"/>
        <v>-5.0936761166931324E-7</v>
      </c>
      <c r="FG19" s="40">
        <f t="shared" si="30"/>
        <v>7.0538655680325692E-6</v>
      </c>
      <c r="FH19" s="40">
        <f t="shared" si="31"/>
        <v>8.1479122751157099E-6</v>
      </c>
    </row>
    <row r="20" spans="1:164" x14ac:dyDescent="0.25">
      <c r="A20" s="15" t="s">
        <v>190</v>
      </c>
      <c r="B20" s="15">
        <v>127.438082961999</v>
      </c>
      <c r="C20" s="15">
        <v>0.45416000000000001</v>
      </c>
      <c r="D20" s="15">
        <v>972.20265828399897</v>
      </c>
      <c r="E20" s="15">
        <v>29.3835808709999</v>
      </c>
      <c r="F20" s="15">
        <v>28.502073447000001</v>
      </c>
      <c r="G20" s="15">
        <v>0.51195226999999899</v>
      </c>
      <c r="H20" s="15">
        <v>46.443296958999902</v>
      </c>
      <c r="I20" s="17">
        <v>3.6365101521000001</v>
      </c>
      <c r="J20" s="17">
        <v>0.74309275129999997</v>
      </c>
      <c r="K20" s="17">
        <v>8.7844830359999897E-5</v>
      </c>
      <c r="L20" s="17">
        <v>1.04497418179999</v>
      </c>
      <c r="M20" s="17">
        <v>8.6384532299999997E-2</v>
      </c>
      <c r="N20" s="17">
        <v>4.249405602E-7</v>
      </c>
      <c r="O20" s="17">
        <v>10.356855222</v>
      </c>
      <c r="P20" s="17">
        <v>1.16657872609999E-6</v>
      </c>
      <c r="Q20" s="17">
        <v>1.8853506919999999E-4</v>
      </c>
      <c r="R20" s="17">
        <v>0.12679020090000001</v>
      </c>
      <c r="S20" s="17">
        <v>3.3081881619999998E-4</v>
      </c>
      <c r="T20" s="17">
        <v>0.99853088469999995</v>
      </c>
      <c r="U20" s="17">
        <v>0.76167006989999897</v>
      </c>
      <c r="V20" s="17">
        <v>6.0279035100000003E-2</v>
      </c>
      <c r="W20" s="17">
        <v>2.7475998740000001E-5</v>
      </c>
      <c r="X20" s="17">
        <v>3.5968962457E-4</v>
      </c>
      <c r="Y20" s="17">
        <v>4.1413505656E-4</v>
      </c>
      <c r="Z20" s="17">
        <v>6.8483855543649996E-2</v>
      </c>
      <c r="AA20" s="17">
        <v>29.3835808709999</v>
      </c>
      <c r="AB20" s="17">
        <v>28.502073447000001</v>
      </c>
      <c r="AC20" s="17">
        <v>0.17834226039999901</v>
      </c>
      <c r="AD20" s="17">
        <v>0.12957679859999999</v>
      </c>
      <c r="AE20" s="17">
        <v>6.0709425510000001E-5</v>
      </c>
      <c r="AF20" s="17">
        <v>55338.823656699999</v>
      </c>
      <c r="AG20" s="15"/>
      <c r="AH20" s="17" t="s">
        <v>190</v>
      </c>
      <c r="AI20" s="17">
        <v>0</v>
      </c>
      <c r="AJ20" s="17">
        <v>0.39573367843464002</v>
      </c>
      <c r="AK20" s="17">
        <v>0.74309275366869798</v>
      </c>
      <c r="AL20" s="17">
        <v>3.6365064896336201</v>
      </c>
      <c r="AM20" s="17">
        <v>3.6365064896336201</v>
      </c>
      <c r="AN20" s="17">
        <v>0.16995571044164001</v>
      </c>
      <c r="AO20" s="17">
        <v>1.3910527663515099E-2</v>
      </c>
      <c r="AP20" s="5">
        <v>1.49346932544079E-5</v>
      </c>
      <c r="AQ20" s="5">
        <v>7.2909472929997697E-5</v>
      </c>
      <c r="AR20" s="17">
        <v>1.0449710732983399</v>
      </c>
      <c r="AS20" s="5">
        <v>6.0706788484708099E-5</v>
      </c>
      <c r="AT20" s="17">
        <v>8.6385682428400098E-2</v>
      </c>
      <c r="AU20" s="17">
        <v>0</v>
      </c>
      <c r="AV20" s="5">
        <v>8.4987683879252897E-8</v>
      </c>
      <c r="AW20" s="5">
        <v>3.3995837894144999E-7</v>
      </c>
      <c r="AX20" s="17">
        <v>127.438016801424</v>
      </c>
      <c r="AY20" s="17">
        <v>0.88150758775773197</v>
      </c>
      <c r="AZ20" s="17">
        <v>21.980783368331601</v>
      </c>
      <c r="BA20" s="17">
        <v>1.3997083891378199</v>
      </c>
      <c r="BB20" s="17">
        <v>3.2520838858667099E-2</v>
      </c>
      <c r="BC20" s="17">
        <v>5.0049692973318596</v>
      </c>
      <c r="BD20" s="17">
        <v>8.4081173850978602E-2</v>
      </c>
      <c r="BE20" s="17">
        <v>2.0529448679531699</v>
      </c>
      <c r="BF20" s="17">
        <v>1.5441099329876499E-2</v>
      </c>
      <c r="BG20" s="17">
        <v>0.35675288166603297</v>
      </c>
      <c r="BH20" s="17">
        <v>0.17834008599392601</v>
      </c>
      <c r="BI20" s="17">
        <v>0</v>
      </c>
      <c r="BJ20" s="17">
        <v>0</v>
      </c>
      <c r="BK20" s="17">
        <v>10.3568555713207</v>
      </c>
      <c r="BL20" s="17">
        <v>10.3568555713207</v>
      </c>
      <c r="BM20" s="17">
        <v>0.115464852923582</v>
      </c>
      <c r="BN20" s="17">
        <v>0</v>
      </c>
      <c r="BO20" s="17">
        <v>0.12957547183898499</v>
      </c>
      <c r="BP20" s="5">
        <v>3.3830499556815801E-7</v>
      </c>
      <c r="BQ20" s="5">
        <v>6.53254835211561E-7</v>
      </c>
      <c r="BR20" s="17">
        <v>7.7776300542888004</v>
      </c>
      <c r="BS20" s="17">
        <v>0.118305012401218</v>
      </c>
      <c r="BT20" s="17">
        <v>2.3881801954073301E-2</v>
      </c>
      <c r="BU20" s="17">
        <v>0</v>
      </c>
      <c r="BV20" s="17">
        <v>10.7872694727726</v>
      </c>
      <c r="BW20" s="17">
        <v>1.7962820417665601E-2</v>
      </c>
      <c r="BX20" s="5">
        <v>6.2217274205371602E-5</v>
      </c>
      <c r="BY20" s="17">
        <v>1.2631897242569001E-4</v>
      </c>
      <c r="BZ20" s="17">
        <v>0</v>
      </c>
      <c r="CA20" s="17">
        <v>0</v>
      </c>
      <c r="CB20" s="17">
        <v>0.12678808935485</v>
      </c>
      <c r="CC20" s="17">
        <v>0.45416011441988102</v>
      </c>
      <c r="CD20" s="17">
        <v>0</v>
      </c>
      <c r="CE20" s="17">
        <v>1.68713996593859E-4</v>
      </c>
      <c r="CF20" s="17">
        <v>1.6209190407689701E-4</v>
      </c>
      <c r="CG20" s="17">
        <v>46.854603879032403</v>
      </c>
      <c r="CH20" s="17">
        <v>874.98172275776096</v>
      </c>
      <c r="CI20" s="17">
        <v>89.442778370453595</v>
      </c>
      <c r="CJ20" s="17">
        <v>972.20213118250399</v>
      </c>
      <c r="CK20" s="17">
        <v>0</v>
      </c>
      <c r="CL20" s="17">
        <v>1.2580965455337101</v>
      </c>
      <c r="CM20" s="17">
        <v>0</v>
      </c>
      <c r="CN20" s="17">
        <v>6.0281739229594997E-2</v>
      </c>
      <c r="CO20" s="5">
        <v>2.7476125941235701E-5</v>
      </c>
      <c r="CP20" s="17">
        <v>3.5969552203795197E-4</v>
      </c>
      <c r="CQ20" s="17">
        <v>4.1415585442881002E-4</v>
      </c>
      <c r="CR20" s="17">
        <v>6.8484036817187205E-2</v>
      </c>
      <c r="CS20" s="17">
        <v>1.7145077464905099E-2</v>
      </c>
      <c r="CT20" s="17">
        <v>5.1818752065444196</v>
      </c>
      <c r="CU20" s="17">
        <v>0.16645996274188801</v>
      </c>
      <c r="CV20" s="17">
        <v>0.107160034281872</v>
      </c>
      <c r="CW20" s="17">
        <v>13.225843736393299</v>
      </c>
      <c r="CX20" s="17">
        <v>9.8155799643953504E-2</v>
      </c>
      <c r="CY20" s="17">
        <v>0</v>
      </c>
      <c r="CZ20" s="5">
        <v>1.7498666093464899E-7</v>
      </c>
      <c r="DA20" s="17">
        <v>7.4805156280141297E-2</v>
      </c>
      <c r="DB20" s="17">
        <v>29.383574624018198</v>
      </c>
      <c r="DC20" s="17">
        <v>28.502067036260499</v>
      </c>
      <c r="DD20" s="17">
        <v>0.88150758775773197</v>
      </c>
      <c r="DE20" s="17">
        <v>3.78120561958145E-2</v>
      </c>
      <c r="DF20" s="17">
        <v>0</v>
      </c>
      <c r="DG20" s="17">
        <v>0.36582352056085499</v>
      </c>
      <c r="DH20" s="17">
        <v>8.7705856688547301E-2</v>
      </c>
      <c r="DI20" s="17">
        <v>2.3760595424307001</v>
      </c>
      <c r="DJ20" s="17">
        <v>0.49577109498062699</v>
      </c>
      <c r="DK20" s="17">
        <v>0.356728359595892</v>
      </c>
      <c r="DL20" s="17">
        <v>9.5042016788196495</v>
      </c>
      <c r="DM20" s="17">
        <v>0</v>
      </c>
      <c r="DN20" s="17">
        <v>8.4675163610509294E-2</v>
      </c>
      <c r="DO20" s="17">
        <v>1.5010667526469199</v>
      </c>
      <c r="DP20" s="17">
        <v>2.6532439248885299E-3</v>
      </c>
      <c r="DQ20" s="17">
        <v>0.51195111735754095</v>
      </c>
      <c r="DR20" s="17">
        <v>8.5237237825904995</v>
      </c>
      <c r="DS20" s="17">
        <v>0</v>
      </c>
      <c r="DT20" s="17">
        <v>4.6396491885000299E-3</v>
      </c>
      <c r="DU20" s="17">
        <v>0.37236242024292698</v>
      </c>
      <c r="DV20" s="17">
        <v>0.99853310731196099</v>
      </c>
      <c r="DW20" s="17">
        <v>0</v>
      </c>
      <c r="DX20" s="17">
        <v>46.443298985322699</v>
      </c>
      <c r="DY20" s="17">
        <v>0.76166834289147201</v>
      </c>
      <c r="DZ20" s="17">
        <v>0.43770565434514402</v>
      </c>
      <c r="EC20" s="56">
        <f t="shared" si="0"/>
        <v>1.0088560654108505</v>
      </c>
      <c r="ED20" s="25">
        <f t="shared" si="1"/>
        <v>8.000013376671734E-3</v>
      </c>
      <c r="EE20" s="40">
        <f t="shared" si="2"/>
        <v>-5.191585863878376E-7</v>
      </c>
      <c r="EF20" s="40">
        <f t="shared" si="3"/>
        <v>2.5193738113076732E-7</v>
      </c>
      <c r="EG20" s="40">
        <f t="shared" si="4"/>
        <v>-5.4217244778122799E-7</v>
      </c>
      <c r="EH20" s="40">
        <f t="shared" si="5"/>
        <v>-2.1260110294701718E-7</v>
      </c>
      <c r="EI20" s="40">
        <f t="shared" si="6"/>
        <v>-2.249218645035511E-7</v>
      </c>
      <c r="EJ20" s="40">
        <f t="shared" si="7"/>
        <v>-2.251464688369254E-6</v>
      </c>
      <c r="EK20" s="40">
        <f t="shared" si="8"/>
        <v>4.3630037687794362E-8</v>
      </c>
      <c r="EL20" s="40">
        <f t="shared" si="9"/>
        <v>-1.0071376750687901E-6</v>
      </c>
      <c r="EM20" s="40">
        <f t="shared" si="10"/>
        <v>3.1876209414843428E-9</v>
      </c>
      <c r="EN20" s="40">
        <f t="shared" si="11"/>
        <v>-7.5607817964367532E-6</v>
      </c>
      <c r="EO20" s="40">
        <f t="shared" si="12"/>
        <v>-2.9747162219164024E-6</v>
      </c>
      <c r="EP20" s="40">
        <f t="shared" si="13"/>
        <v>1.3314054836891494E-5</v>
      </c>
      <c r="EQ20" s="40">
        <f t="shared" si="14"/>
        <v>1.2949153877651588E-5</v>
      </c>
      <c r="ER20" s="40">
        <f t="shared" si="15"/>
        <v>3.372845259280305E-8</v>
      </c>
      <c r="ES20" s="40">
        <f t="shared" si="16"/>
        <v>-2.7631556191424016E-5</v>
      </c>
      <c r="ET20" s="40">
        <f t="shared" si="17"/>
        <v>6.2451567584138103E-6</v>
      </c>
      <c r="EU20" s="40">
        <f t="shared" si="18"/>
        <v>-1.6653851283609364E-5</v>
      </c>
      <c r="EV20" s="40">
        <f t="shared" si="19"/>
        <v>-3.9041096248166163E-5</v>
      </c>
      <c r="EW20" s="40">
        <f t="shared" si="20"/>
        <v>2.2258820383921686E-6</v>
      </c>
      <c r="EX20" s="40">
        <f t="shared" si="21"/>
        <v>-2.267397125359774E-6</v>
      </c>
      <c r="EY20" s="40">
        <f t="shared" si="22"/>
        <v>4.4860200408112788E-5</v>
      </c>
      <c r="EZ20" s="40">
        <f t="shared" si="23"/>
        <v>4.6295400179410757E-6</v>
      </c>
      <c r="FA20" s="40">
        <f t="shared" si="24"/>
        <v>1.6395991291174967E-5</v>
      </c>
      <c r="FB20" s="40">
        <f t="shared" si="25"/>
        <v>5.0220015138963336E-5</v>
      </c>
      <c r="FC20" s="40">
        <f t="shared" si="26"/>
        <v>2.6469528587377616E-6</v>
      </c>
      <c r="FD20" s="40">
        <f t="shared" si="27"/>
        <v>-3.4766801518650484E-7</v>
      </c>
      <c r="FE20" s="40">
        <f t="shared" si="28"/>
        <v>-3.6416610503712494E-7</v>
      </c>
      <c r="FF20" s="40">
        <f t="shared" si="29"/>
        <v>-1.21923209234049E-5</v>
      </c>
      <c r="FG20" s="40">
        <f t="shared" si="30"/>
        <v>-1.0239186562191835E-5</v>
      </c>
      <c r="FH20" s="40">
        <f t="shared" si="31"/>
        <v>-4.3436834886012072E-5</v>
      </c>
    </row>
    <row r="21" spans="1:164" x14ac:dyDescent="0.25">
      <c r="A21" s="15" t="s">
        <v>191</v>
      </c>
      <c r="B21" s="15">
        <v>422.70959061299999</v>
      </c>
      <c r="C21" s="15">
        <v>1.3273786165999999</v>
      </c>
      <c r="D21" s="15">
        <v>2006.8365618539999</v>
      </c>
      <c r="E21" s="15">
        <v>52.830084045</v>
      </c>
      <c r="F21" s="15">
        <v>51.245181525</v>
      </c>
      <c r="G21" s="15">
        <v>1.4962887412999999</v>
      </c>
      <c r="H21" s="15">
        <v>84.188493863999994</v>
      </c>
      <c r="I21" s="17">
        <v>6.5919590698999899</v>
      </c>
      <c r="J21" s="17">
        <v>1.3470159019999901</v>
      </c>
      <c r="K21" s="17">
        <v>2.5010988126959998E-4</v>
      </c>
      <c r="L21" s="17">
        <v>1.8942411123</v>
      </c>
      <c r="M21" s="17">
        <v>0.156590598471499</v>
      </c>
      <c r="N21" s="17">
        <v>1.2095829574E-6</v>
      </c>
      <c r="O21" s="17">
        <v>18.774034131899999</v>
      </c>
      <c r="P21" s="17">
        <v>3.3225382941299901E-6</v>
      </c>
      <c r="Q21" s="17">
        <v>5.3709309726949995E-4</v>
      </c>
      <c r="R21" s="17">
        <v>0.22983458845339999</v>
      </c>
      <c r="S21" s="17">
        <v>9.3901953677099997E-4</v>
      </c>
      <c r="T21" s="17">
        <v>1.8100526182000001</v>
      </c>
      <c r="U21" s="17">
        <v>1.3806912993</v>
      </c>
      <c r="V21" s="17">
        <v>0.108372417613537</v>
      </c>
      <c r="W21" s="17">
        <v>4.9400355034000003E-5</v>
      </c>
      <c r="X21" s="17">
        <v>6.4592529025089905E-4</v>
      </c>
      <c r="Y21" s="17">
        <v>7.4459253767599897E-4</v>
      </c>
      <c r="Z21" s="17">
        <v>0.12365745379175699</v>
      </c>
      <c r="AA21" s="17">
        <v>52.8300840449999</v>
      </c>
      <c r="AB21" s="17">
        <v>51.245181525</v>
      </c>
      <c r="AC21" s="17">
        <v>0.32328381645089999</v>
      </c>
      <c r="AD21" s="17">
        <v>0.234885897907299</v>
      </c>
      <c r="AE21" s="17">
        <v>1.091522364682E-4</v>
      </c>
      <c r="AF21" s="17">
        <v>161739.41138202199</v>
      </c>
      <c r="AG21" s="15"/>
      <c r="AH21" s="17" t="s">
        <v>191</v>
      </c>
      <c r="AI21" s="17">
        <v>0</v>
      </c>
      <c r="AJ21" s="17">
        <v>0.71735384597249796</v>
      </c>
      <c r="AK21" s="17">
        <v>1.34701446482214</v>
      </c>
      <c r="AL21" s="17">
        <v>6.5919587343784798</v>
      </c>
      <c r="AM21" s="17">
        <v>6.5919587343784798</v>
      </c>
      <c r="AN21" s="17">
        <v>0.308083694739826</v>
      </c>
      <c r="AO21" s="17">
        <v>2.5216583997200101E-2</v>
      </c>
      <c r="AP21" s="5">
        <v>4.2519001824324699E-5</v>
      </c>
      <c r="AQ21" s="17">
        <v>2.0759196941086899E-4</v>
      </c>
      <c r="AR21" s="17">
        <v>1.89424172621246</v>
      </c>
      <c r="AS21" s="17">
        <v>1.09150736510493E-4</v>
      </c>
      <c r="AT21" s="17">
        <v>0.15658995194091499</v>
      </c>
      <c r="AU21" s="17">
        <v>0</v>
      </c>
      <c r="AV21" s="5">
        <v>2.41916141580823E-7</v>
      </c>
      <c r="AW21" s="5">
        <v>9.67680752327253E-7</v>
      </c>
      <c r="AX21" s="17">
        <v>422.70968367951298</v>
      </c>
      <c r="AY21" s="17">
        <v>1.58489939758704</v>
      </c>
      <c r="AZ21" s="17">
        <v>39.520265417748199</v>
      </c>
      <c r="BA21" s="17">
        <v>2.5165952659049702</v>
      </c>
      <c r="BB21" s="17">
        <v>5.84705821855519E-2</v>
      </c>
      <c r="BC21" s="17">
        <v>8.9986563759321303</v>
      </c>
      <c r="BD21" s="17">
        <v>0.15117313899590401</v>
      </c>
      <c r="BE21" s="17">
        <v>3.7213972107111499</v>
      </c>
      <c r="BF21" s="17">
        <v>2.79902122428872E-2</v>
      </c>
      <c r="BG21" s="17">
        <v>0.64669443214824895</v>
      </c>
      <c r="BH21" s="17">
        <v>0.32328550193094002</v>
      </c>
      <c r="BI21" s="17">
        <v>0</v>
      </c>
      <c r="BJ21" s="17">
        <v>0</v>
      </c>
      <c r="BK21" s="17">
        <v>18.773978426987199</v>
      </c>
      <c r="BL21" s="17">
        <v>18.773978426987199</v>
      </c>
      <c r="BM21" s="17">
        <v>0.209306758159154</v>
      </c>
      <c r="BN21" s="17">
        <v>0</v>
      </c>
      <c r="BO21" s="17">
        <v>0.234885322507316</v>
      </c>
      <c r="BP21" s="5">
        <v>9.6351856158212303E-7</v>
      </c>
      <c r="BQ21" s="5">
        <v>1.86063179509613E-6</v>
      </c>
      <c r="BR21" s="17">
        <v>16.054691775988299</v>
      </c>
      <c r="BS21" s="17">
        <v>0.21445364049926899</v>
      </c>
      <c r="BT21" s="17">
        <v>4.3290485938243799E-2</v>
      </c>
      <c r="BU21" s="17">
        <v>0</v>
      </c>
      <c r="BV21" s="17">
        <v>19.554288023827699</v>
      </c>
      <c r="BW21" s="17">
        <v>3.2561181029265203E-2</v>
      </c>
      <c r="BX21" s="17">
        <v>1.7723888585018501E-4</v>
      </c>
      <c r="BY21" s="17">
        <v>3.59854472681977E-4</v>
      </c>
      <c r="BZ21" s="17">
        <v>0</v>
      </c>
      <c r="CA21" s="17">
        <v>0</v>
      </c>
      <c r="CB21" s="17">
        <v>0.22983152056993</v>
      </c>
      <c r="CC21" s="17">
        <v>1.32737801595044</v>
      </c>
      <c r="CD21" s="17">
        <v>0</v>
      </c>
      <c r="CE21" s="17">
        <v>4.78895251574926E-4</v>
      </c>
      <c r="CF21" s="17">
        <v>4.6012770735847698E-4</v>
      </c>
      <c r="CG21" s="17">
        <v>84.934166098425294</v>
      </c>
      <c r="CH21" s="17">
        <v>1806.1527047008001</v>
      </c>
      <c r="CI21" s="17">
        <v>184.62867396330401</v>
      </c>
      <c r="CJ21" s="17">
        <v>2006.83607044009</v>
      </c>
      <c r="CK21" s="17">
        <v>0</v>
      </c>
      <c r="CL21" s="17">
        <v>2.2805783371726802</v>
      </c>
      <c r="CM21" s="17">
        <v>0</v>
      </c>
      <c r="CN21" s="17">
        <v>0.108371701338425</v>
      </c>
      <c r="CO21" s="5">
        <v>4.9400391130805703E-5</v>
      </c>
      <c r="CP21" s="17">
        <v>6.4592537956866404E-4</v>
      </c>
      <c r="CQ21" s="17">
        <v>7.4461958975512198E-4</v>
      </c>
      <c r="CR21" s="17">
        <v>0.123650449102222</v>
      </c>
      <c r="CS21" s="17">
        <v>3.0826004795052799E-2</v>
      </c>
      <c r="CT21" s="17">
        <v>9.3932273434547398</v>
      </c>
      <c r="CU21" s="17">
        <v>0.29928615387159102</v>
      </c>
      <c r="CV21" s="17">
        <v>0.19266839189360499</v>
      </c>
      <c r="CW21" s="17">
        <v>23.779370469088398</v>
      </c>
      <c r="CX21" s="17">
        <v>0.17647854351648101</v>
      </c>
      <c r="CY21" s="17">
        <v>0</v>
      </c>
      <c r="CZ21" s="5">
        <v>4.9839618457095197E-7</v>
      </c>
      <c r="DA21" s="17">
        <v>0.13449528867871499</v>
      </c>
      <c r="DB21" s="17">
        <v>52.8300340029663</v>
      </c>
      <c r="DC21" s="17">
        <v>51.245134605379199</v>
      </c>
      <c r="DD21" s="17">
        <v>1.58489939758704</v>
      </c>
      <c r="DE21" s="17">
        <v>6.7984142793366301E-2</v>
      </c>
      <c r="DF21" s="17">
        <v>0</v>
      </c>
      <c r="DG21" s="17">
        <v>0.65773174798966005</v>
      </c>
      <c r="DH21" s="17">
        <v>0.15769003411652499</v>
      </c>
      <c r="DI21" s="17">
        <v>4.2720017085820396</v>
      </c>
      <c r="DJ21" s="17">
        <v>0.891369949128346</v>
      </c>
      <c r="DK21" s="17">
        <v>0.64137560718045294</v>
      </c>
      <c r="DL21" s="17">
        <v>17.088001614885599</v>
      </c>
      <c r="DM21" s="17">
        <v>0</v>
      </c>
      <c r="DN21" s="17">
        <v>0.152241262366551</v>
      </c>
      <c r="DO21" s="17">
        <v>2.6988432349520699</v>
      </c>
      <c r="DP21" s="17">
        <v>4.7704515407551804E-3</v>
      </c>
      <c r="DQ21" s="17">
        <v>1.49628884604573</v>
      </c>
      <c r="DR21" s="17">
        <v>15.451135115057699</v>
      </c>
      <c r="DS21" s="17">
        <v>0</v>
      </c>
      <c r="DT21" s="17">
        <v>8.4107064944056106E-3</v>
      </c>
      <c r="DU21" s="17">
        <v>0.67499145471546795</v>
      </c>
      <c r="DV21" s="17">
        <v>1.8100535546180601</v>
      </c>
      <c r="DW21" s="17">
        <v>0</v>
      </c>
      <c r="DX21" s="17">
        <v>84.188486177571306</v>
      </c>
      <c r="DY21" s="17">
        <v>1.3806887142198701</v>
      </c>
      <c r="DZ21" s="17">
        <v>0.793435354060952</v>
      </c>
      <c r="EC21" s="56">
        <f t="shared" si="0"/>
        <v>1.0088572672429481</v>
      </c>
      <c r="ED21" s="25">
        <f t="shared" si="1"/>
        <v>8.0000016007623284E-3</v>
      </c>
      <c r="EE21" s="40">
        <f t="shared" si="2"/>
        <v>2.2016655182488042E-7</v>
      </c>
      <c r="EF21" s="40">
        <f t="shared" si="3"/>
        <v>-4.5250808801345085E-7</v>
      </c>
      <c r="EG21" s="40">
        <f t="shared" si="4"/>
        <v>-2.4486992077661721E-7</v>
      </c>
      <c r="EH21" s="40">
        <f t="shared" si="5"/>
        <v>-9.47226085357848E-7</v>
      </c>
      <c r="EI21" s="40">
        <f t="shared" si="6"/>
        <v>-9.1559087906202221E-7</v>
      </c>
      <c r="EJ21" s="40">
        <f t="shared" si="7"/>
        <v>7.0003687923600079E-8</v>
      </c>
      <c r="EK21" s="40">
        <f t="shared" si="8"/>
        <v>-9.130022804089627E-8</v>
      </c>
      <c r="EL21" s="40">
        <f t="shared" si="9"/>
        <v>-5.0898603370108929E-8</v>
      </c>
      <c r="EM21" s="40">
        <f t="shared" si="10"/>
        <v>-1.0669345832719381E-6</v>
      </c>
      <c r="EN21" s="40">
        <f t="shared" si="11"/>
        <v>4.3579469477973125E-6</v>
      </c>
      <c r="EO21" s="40">
        <f t="shared" si="12"/>
        <v>3.2409414830706956E-7</v>
      </c>
      <c r="EP21" s="40">
        <f t="shared" si="13"/>
        <v>-4.1287956641399465E-6</v>
      </c>
      <c r="EQ21" s="40">
        <f t="shared" si="14"/>
        <v>1.1521746392561271E-5</v>
      </c>
      <c r="ER21" s="40">
        <f t="shared" si="15"/>
        <v>-2.9671253609353027E-6</v>
      </c>
      <c r="ES21" s="40">
        <f t="shared" si="16"/>
        <v>2.4821743151396226E-6</v>
      </c>
      <c r="ET21" s="40">
        <f t="shared" si="17"/>
        <v>4.8643831663529164E-7</v>
      </c>
      <c r="EU21" s="40">
        <f t="shared" si="18"/>
        <v>-1.3348223566485188E-5</v>
      </c>
      <c r="EV21" s="40">
        <f t="shared" si="19"/>
        <v>3.6443995774914056E-6</v>
      </c>
      <c r="EW21" s="40">
        <f t="shared" si="20"/>
        <v>5.1734300459932223E-7</v>
      </c>
      <c r="EX21" s="40">
        <f t="shared" si="21"/>
        <v>-1.8723085538876313E-6</v>
      </c>
      <c r="EY21" s="40">
        <f t="shared" si="22"/>
        <v>-6.6093857438406144E-6</v>
      </c>
      <c r="EZ21" s="40">
        <f t="shared" si="23"/>
        <v>7.3069931734467603E-7</v>
      </c>
      <c r="FA21" s="40">
        <f t="shared" si="24"/>
        <v>1.3827878601094309E-7</v>
      </c>
      <c r="FB21" s="40">
        <f t="shared" si="25"/>
        <v>3.6331386300820638E-5</v>
      </c>
      <c r="FC21" s="40">
        <f t="shared" si="26"/>
        <v>-5.6645914339993419E-5</v>
      </c>
      <c r="FD21" s="40">
        <f t="shared" si="27"/>
        <v>-4.5176241053997823E-7</v>
      </c>
      <c r="FE21" s="40">
        <f t="shared" si="28"/>
        <v>-4.0480358614208523E-7</v>
      </c>
      <c r="FF21" s="40">
        <f t="shared" si="29"/>
        <v>5.2136233064198488E-6</v>
      </c>
      <c r="FG21" s="40">
        <f t="shared" si="30"/>
        <v>-2.4496999952756598E-6</v>
      </c>
      <c r="FH21" s="40">
        <f t="shared" si="31"/>
        <v>-1.3741887070188246E-5</v>
      </c>
    </row>
    <row r="22" spans="1:164" x14ac:dyDescent="0.25">
      <c r="A22" s="15" t="s">
        <v>192</v>
      </c>
      <c r="B22" s="15">
        <v>561.97872883799903</v>
      </c>
      <c r="C22" s="15">
        <v>1.7881143508970001</v>
      </c>
      <c r="D22" s="15">
        <v>3032.1170895750001</v>
      </c>
      <c r="E22" s="15">
        <v>80.334480703300002</v>
      </c>
      <c r="F22" s="15">
        <v>77.924446289499997</v>
      </c>
      <c r="G22" s="15">
        <v>2.0156535121500001</v>
      </c>
      <c r="H22" s="15">
        <v>127.88866731959899</v>
      </c>
      <c r="I22" s="17">
        <v>10.013682651378</v>
      </c>
      <c r="J22" s="17">
        <v>2.0462186771296</v>
      </c>
      <c r="K22" s="17">
        <v>3.4683877870270001E-4</v>
      </c>
      <c r="L22" s="17">
        <v>2.8774950149384901</v>
      </c>
      <c r="M22" s="17">
        <v>0.237872921164416</v>
      </c>
      <c r="N22" s="17">
        <v>1.67890967891039E-6</v>
      </c>
      <c r="O22" s="17">
        <v>28.519172812443699</v>
      </c>
      <c r="P22" s="17">
        <v>4.6090400954910001E-6</v>
      </c>
      <c r="Q22" s="17">
        <v>7.4750022954589998E-4</v>
      </c>
      <c r="R22" s="17">
        <v>0.34913606163493999</v>
      </c>
      <c r="S22" s="17">
        <v>1.3022849346902999E-3</v>
      </c>
      <c r="T22" s="17">
        <v>2.74960634706789</v>
      </c>
      <c r="U22" s="17">
        <v>2.0973741441578402</v>
      </c>
      <c r="V22" s="17">
        <v>0.16480075317134699</v>
      </c>
      <c r="W22" s="17">
        <v>7.5119147225449995E-5</v>
      </c>
      <c r="X22" s="17">
        <v>9.8269430946730995E-4</v>
      </c>
      <c r="Y22" s="17">
        <v>1.13224215582635E-3</v>
      </c>
      <c r="Z22" s="17">
        <v>0.18796430784531601</v>
      </c>
      <c r="AA22" s="17">
        <v>80.334480703300002</v>
      </c>
      <c r="AB22" s="17">
        <v>77.924446289499997</v>
      </c>
      <c r="AC22" s="17">
        <v>0.49109248285239898</v>
      </c>
      <c r="AD22" s="17">
        <v>0.35680938174666998</v>
      </c>
      <c r="AE22" s="17">
        <v>1.6597912926610999E-4</v>
      </c>
      <c r="AF22" s="17">
        <v>217879.479447941</v>
      </c>
      <c r="AG22" s="15"/>
      <c r="AH22" s="17" t="s">
        <v>192</v>
      </c>
      <c r="AI22" s="17">
        <v>0</v>
      </c>
      <c r="AJ22" s="17">
        <v>1.0897150056626701</v>
      </c>
      <c r="AK22" s="17">
        <v>2.0462094763001701</v>
      </c>
      <c r="AL22" s="17">
        <v>10.013668279613301</v>
      </c>
      <c r="AM22" s="17">
        <v>10.013668279613301</v>
      </c>
      <c r="AN22" s="17">
        <v>0.46800193004183099</v>
      </c>
      <c r="AO22" s="17">
        <v>3.8305498783454302E-2</v>
      </c>
      <c r="AP22" s="5">
        <v>5.8962225676129899E-5</v>
      </c>
      <c r="AQ22" s="17">
        <v>2.8787521288381002E-4</v>
      </c>
      <c r="AR22" s="17">
        <v>2.8774834846174402</v>
      </c>
      <c r="AS22" s="17">
        <v>1.6598517048681301E-4</v>
      </c>
      <c r="AT22" s="17">
        <v>0.23787278239826301</v>
      </c>
      <c r="AU22" s="17">
        <v>0</v>
      </c>
      <c r="AV22" s="5">
        <v>3.3577311904407597E-7</v>
      </c>
      <c r="AW22" s="5">
        <v>1.34312157939119E-6</v>
      </c>
      <c r="AX22" s="17">
        <v>561.97824906716903</v>
      </c>
      <c r="AY22" s="17">
        <v>2.4100431224061198</v>
      </c>
      <c r="AZ22" s="17">
        <v>60.095322563754799</v>
      </c>
      <c r="BA22" s="17">
        <v>3.8267735235922</v>
      </c>
      <c r="BB22" s="17">
        <v>8.8911807404222901E-2</v>
      </c>
      <c r="BC22" s="17">
        <v>13.6835551072824</v>
      </c>
      <c r="BD22" s="17">
        <v>0.229876828541036</v>
      </c>
      <c r="BE22" s="17">
        <v>5.6530910992341097</v>
      </c>
      <c r="BF22" s="17">
        <v>4.2519069806312898E-2</v>
      </c>
      <c r="BG22" s="17">
        <v>0.98237624104201504</v>
      </c>
      <c r="BH22" s="17">
        <v>0.491092405422488</v>
      </c>
      <c r="BI22" s="17">
        <v>0</v>
      </c>
      <c r="BJ22" s="17">
        <v>0</v>
      </c>
      <c r="BK22" s="17">
        <v>28.519129144921902</v>
      </c>
      <c r="BL22" s="17">
        <v>28.519129144921902</v>
      </c>
      <c r="BM22" s="17">
        <v>0.31795460676047299</v>
      </c>
      <c r="BN22" s="17">
        <v>0</v>
      </c>
      <c r="BO22" s="17">
        <v>0.35680936740604202</v>
      </c>
      <c r="BP22" s="5">
        <v>1.3366381099852801E-6</v>
      </c>
      <c r="BQ22" s="5">
        <v>2.5810951223410799E-6</v>
      </c>
      <c r="BR22" s="17">
        <v>24.256958634016101</v>
      </c>
      <c r="BS22" s="17">
        <v>0.32576923507774103</v>
      </c>
      <c r="BT22" s="17">
        <v>6.5761733939593295E-2</v>
      </c>
      <c r="BU22" s="17">
        <v>0</v>
      </c>
      <c r="BV22" s="17">
        <v>29.7044229185292</v>
      </c>
      <c r="BW22" s="17">
        <v>4.9463052302452001E-2</v>
      </c>
      <c r="BX22" s="17">
        <v>2.4666875223906798E-4</v>
      </c>
      <c r="BY22" s="17">
        <v>5.0082374818807601E-4</v>
      </c>
      <c r="BZ22" s="17">
        <v>0</v>
      </c>
      <c r="CA22" s="17">
        <v>0</v>
      </c>
      <c r="CB22" s="17">
        <v>0.34913450782544297</v>
      </c>
      <c r="CC22" s="17">
        <v>1.78811249436443</v>
      </c>
      <c r="CD22" s="17">
        <v>0</v>
      </c>
      <c r="CE22" s="17">
        <v>6.6415553938832799E-4</v>
      </c>
      <c r="CF22" s="17">
        <v>6.3810233193891102E-4</v>
      </c>
      <c r="CG22" s="17">
        <v>129.02104421920501</v>
      </c>
      <c r="CH22" s="17">
        <v>2728.9036785220201</v>
      </c>
      <c r="CI22" s="17">
        <v>278.955017466117</v>
      </c>
      <c r="CJ22" s="17">
        <v>3032.11565462215</v>
      </c>
      <c r="CK22" s="17">
        <v>0</v>
      </c>
      <c r="CL22" s="17">
        <v>3.4643567257450201</v>
      </c>
      <c r="CM22" s="17">
        <v>0</v>
      </c>
      <c r="CN22" s="17">
        <v>0.16479715528806099</v>
      </c>
      <c r="CO22" s="5">
        <v>7.5119504052646204E-5</v>
      </c>
      <c r="CP22" s="17">
        <v>9.8270299275230594E-4</v>
      </c>
      <c r="CQ22" s="17">
        <v>1.13220009457828E-3</v>
      </c>
      <c r="CR22" s="17">
        <v>0.18796514400039599</v>
      </c>
      <c r="CS22" s="17">
        <v>4.6874414259494901E-2</v>
      </c>
      <c r="CT22" s="17">
        <v>14.2690317860084</v>
      </c>
      <c r="CU22" s="17">
        <v>0.45510259825724603</v>
      </c>
      <c r="CV22" s="17">
        <v>0.29297665084850399</v>
      </c>
      <c r="CW22" s="17">
        <v>36.159390168488201</v>
      </c>
      <c r="CX22" s="17">
        <v>0.26835689655362499</v>
      </c>
      <c r="CY22" s="17">
        <v>0</v>
      </c>
      <c r="CZ22" s="5">
        <v>6.9135433897165502E-7</v>
      </c>
      <c r="DA22" s="17">
        <v>0.20451639908067301</v>
      </c>
      <c r="DB22" s="17">
        <v>80.334447515446101</v>
      </c>
      <c r="DC22" s="17">
        <v>77.924404393040007</v>
      </c>
      <c r="DD22" s="17">
        <v>2.4100431224061198</v>
      </c>
      <c r="DE22" s="17">
        <v>0.103377603686127</v>
      </c>
      <c r="DF22" s="17">
        <v>0</v>
      </c>
      <c r="DG22" s="17">
        <v>1.00015871183936</v>
      </c>
      <c r="DH22" s="17">
        <v>0.239787813400794</v>
      </c>
      <c r="DI22" s="17">
        <v>6.4961018314897201</v>
      </c>
      <c r="DJ22" s="17">
        <v>1.35543059243704</v>
      </c>
      <c r="DK22" s="17">
        <v>0.97528886059624098</v>
      </c>
      <c r="DL22" s="17">
        <v>25.984382479869002</v>
      </c>
      <c r="DM22" s="17">
        <v>0</v>
      </c>
      <c r="DN22" s="17">
        <v>0.231499841046755</v>
      </c>
      <c r="DO22" s="17">
        <v>4.1039054966737698</v>
      </c>
      <c r="DP22" s="17">
        <v>7.2540345133572399E-3</v>
      </c>
      <c r="DQ22" s="17">
        <v>2.0156591901321099</v>
      </c>
      <c r="DR22" s="17">
        <v>23.471315678171401</v>
      </c>
      <c r="DS22" s="17">
        <v>0</v>
      </c>
      <c r="DT22" s="17">
        <v>1.2776599334268E-2</v>
      </c>
      <c r="DU22" s="17">
        <v>1.0253605592925299</v>
      </c>
      <c r="DV22" s="17">
        <v>2.7495939631861601</v>
      </c>
      <c r="DW22" s="17">
        <v>0</v>
      </c>
      <c r="DX22" s="17">
        <v>127.888624260762</v>
      </c>
      <c r="DY22" s="17">
        <v>2.0973756160634198</v>
      </c>
      <c r="DZ22" s="17">
        <v>1.2052910805772801</v>
      </c>
      <c r="EC22" s="56">
        <f t="shared" si="0"/>
        <v>1.0088547356341409</v>
      </c>
      <c r="ED22" s="25">
        <f t="shared" si="1"/>
        <v>8.0000110144343769E-3</v>
      </c>
      <c r="EE22" s="40">
        <f t="shared" si="2"/>
        <v>-8.5371706325882779E-7</v>
      </c>
      <c r="EF22" s="40">
        <f t="shared" si="3"/>
        <v>-1.0382627761977832E-6</v>
      </c>
      <c r="EG22" s="40">
        <f t="shared" si="4"/>
        <v>-4.7325113368410231E-7</v>
      </c>
      <c r="EH22" s="40">
        <f t="shared" si="5"/>
        <v>-4.1312091160541786E-7</v>
      </c>
      <c r="EI22" s="40">
        <f t="shared" si="6"/>
        <v>-5.3765489503187768E-7</v>
      </c>
      <c r="EJ22" s="40">
        <f t="shared" si="7"/>
        <v>2.8169435250621001E-6</v>
      </c>
      <c r="EK22" s="40">
        <f t="shared" si="8"/>
        <v>-3.3669001246319205E-7</v>
      </c>
      <c r="EL22" s="40">
        <f t="shared" si="9"/>
        <v>-1.435212718392683E-6</v>
      </c>
      <c r="EM22" s="40">
        <f t="shared" si="10"/>
        <v>-4.4965034933643554E-6</v>
      </c>
      <c r="EN22" s="40">
        <f t="shared" si="11"/>
        <v>-3.8638780966865402E-6</v>
      </c>
      <c r="EO22" s="40">
        <f t="shared" si="12"/>
        <v>-4.0070689923307125E-6</v>
      </c>
      <c r="EP22" s="40">
        <f t="shared" si="13"/>
        <v>-5.8336254629467384E-7</v>
      </c>
      <c r="EQ22" s="40">
        <f t="shared" si="14"/>
        <v>-8.9227403428359632E-6</v>
      </c>
      <c r="ER22" s="40">
        <f t="shared" si="15"/>
        <v>-1.5311636871381057E-6</v>
      </c>
      <c r="ES22" s="40">
        <f t="shared" si="16"/>
        <v>1.0300584510361376E-5</v>
      </c>
      <c r="ET22" s="40">
        <f t="shared" si="17"/>
        <v>-1.0339955026818594E-5</v>
      </c>
      <c r="EU22" s="40">
        <f t="shared" si="18"/>
        <v>-4.4504411539049966E-6</v>
      </c>
      <c r="EV22" s="40">
        <f t="shared" si="19"/>
        <v>-2.078144524295506E-5</v>
      </c>
      <c r="EW22" s="40">
        <f t="shared" si="20"/>
        <v>-4.5038744339044559E-6</v>
      </c>
      <c r="EX22" s="40">
        <f t="shared" si="21"/>
        <v>7.0178493605534374E-7</v>
      </c>
      <c r="EY22" s="40">
        <f t="shared" si="22"/>
        <v>-2.1831716280162724E-5</v>
      </c>
      <c r="EZ22" s="40">
        <f t="shared" si="23"/>
        <v>4.7501497206526054E-6</v>
      </c>
      <c r="FA22" s="40">
        <f t="shared" si="24"/>
        <v>8.8362015657656702E-6</v>
      </c>
      <c r="FB22" s="40">
        <f t="shared" si="25"/>
        <v>-3.7148632784562607E-5</v>
      </c>
      <c r="FC22" s="40">
        <f t="shared" si="26"/>
        <v>4.4484779560851632E-6</v>
      </c>
      <c r="FD22" s="40">
        <f t="shared" si="27"/>
        <v>2.8003925041833445E-8</v>
      </c>
      <c r="FE22" s="40">
        <f t="shared" si="28"/>
        <v>-8.288702260699103E-8</v>
      </c>
      <c r="FF22" s="40">
        <f t="shared" si="29"/>
        <v>-1.5766869517770652E-7</v>
      </c>
      <c r="FG22" s="40">
        <f t="shared" si="30"/>
        <v>-4.0191286150337639E-8</v>
      </c>
      <c r="FH22" s="40">
        <f t="shared" si="31"/>
        <v>3.6397471957690442E-5</v>
      </c>
    </row>
    <row r="23" spans="1:164" x14ac:dyDescent="0.25">
      <c r="A23" s="15" t="s">
        <v>193</v>
      </c>
      <c r="B23" s="15">
        <v>658.577219851</v>
      </c>
      <c r="C23" s="15">
        <v>2.1451175273</v>
      </c>
      <c r="D23" s="15">
        <v>3635.5293776079902</v>
      </c>
      <c r="E23" s="15">
        <v>100.295127702</v>
      </c>
      <c r="F23" s="15">
        <v>97.286273867000006</v>
      </c>
      <c r="G23" s="15">
        <v>2.4180856698999902</v>
      </c>
      <c r="H23" s="15">
        <v>159.24272740500001</v>
      </c>
      <c r="I23" s="17">
        <v>12.4687055556999</v>
      </c>
      <c r="J23" s="17">
        <v>2.5478836380999899</v>
      </c>
      <c r="K23" s="17">
        <v>4.17511188714399E-4</v>
      </c>
      <c r="L23" s="17">
        <v>3.5829613665000002</v>
      </c>
      <c r="M23" s="17">
        <v>0.29619147269509899</v>
      </c>
      <c r="N23" s="17">
        <v>2.01891226319E-6</v>
      </c>
      <c r="O23" s="17">
        <v>35.511128211299997</v>
      </c>
      <c r="P23" s="17">
        <v>5.5445729500099998E-6</v>
      </c>
      <c r="Q23" s="17">
        <v>8.9524031058120003E-4</v>
      </c>
      <c r="R23" s="17">
        <v>0.43473264596049999</v>
      </c>
      <c r="S23" s="17">
        <v>1.5690931127730001E-3</v>
      </c>
      <c r="T23" s="17">
        <v>3.4237186391999899</v>
      </c>
      <c r="U23" s="17">
        <v>2.6115807295</v>
      </c>
      <c r="V23" s="17">
        <v>0.20574087637458299</v>
      </c>
      <c r="W23" s="17">
        <v>9.3783967875299905E-5</v>
      </c>
      <c r="X23" s="17">
        <v>1.2267117336108E-3</v>
      </c>
      <c r="Y23" s="17">
        <v>1.4135695731415899E-3</v>
      </c>
      <c r="Z23" s="17">
        <v>0.23428433345668101</v>
      </c>
      <c r="AA23" s="17">
        <v>100.295127702</v>
      </c>
      <c r="AB23" s="17">
        <v>97.286273867000006</v>
      </c>
      <c r="AC23" s="17">
        <v>0.61149207315439902</v>
      </c>
      <c r="AD23" s="17">
        <v>0.44428720909269998</v>
      </c>
      <c r="AE23" s="17">
        <v>2.0721976770039899E-4</v>
      </c>
      <c r="AF23" s="17">
        <v>261379.86723647799</v>
      </c>
      <c r="AG23" s="15"/>
      <c r="AH23" s="17" t="s">
        <v>193</v>
      </c>
      <c r="AI23" s="17">
        <v>0</v>
      </c>
      <c r="AJ23" s="17">
        <v>1.35688187300814</v>
      </c>
      <c r="AK23" s="17">
        <v>2.5478873391003201</v>
      </c>
      <c r="AL23" s="17">
        <v>12.4686793894557</v>
      </c>
      <c r="AM23" s="17">
        <v>12.4686793894557</v>
      </c>
      <c r="AN23" s="17">
        <v>0.58273894579470498</v>
      </c>
      <c r="AO23" s="17">
        <v>4.7696491443872398E-2</v>
      </c>
      <c r="AP23" s="5">
        <v>7.0977263594525894E-5</v>
      </c>
      <c r="AQ23" s="17">
        <v>3.4653645060379E-4</v>
      </c>
      <c r="AR23" s="17">
        <v>3.5829623055462601</v>
      </c>
      <c r="AS23" s="17">
        <v>2.07220473816766E-4</v>
      </c>
      <c r="AT23" s="17">
        <v>0.29619241725630502</v>
      </c>
      <c r="AU23" s="17">
        <v>0</v>
      </c>
      <c r="AV23" s="5">
        <v>4.0376821784751699E-7</v>
      </c>
      <c r="AW23" s="5">
        <v>1.61516466564151E-6</v>
      </c>
      <c r="AX23" s="17">
        <v>658.57742838693196</v>
      </c>
      <c r="AY23" s="17">
        <v>3.0088610549446901</v>
      </c>
      <c r="AZ23" s="17">
        <v>75.027165576591301</v>
      </c>
      <c r="BA23" s="17">
        <v>4.7776315190837497</v>
      </c>
      <c r="BB23" s="17">
        <v>0.11100362355087399</v>
      </c>
      <c r="BC23" s="17">
        <v>17.083435791927698</v>
      </c>
      <c r="BD23" s="17">
        <v>0.28699432863748803</v>
      </c>
      <c r="BE23" s="17">
        <v>7.0390331096344498</v>
      </c>
      <c r="BF23" s="17">
        <v>5.2943531009532703E-2</v>
      </c>
      <c r="BG23" s="17">
        <v>1.2232248769084</v>
      </c>
      <c r="BH23" s="17">
        <v>0.61149344568876096</v>
      </c>
      <c r="BI23" s="17">
        <v>0</v>
      </c>
      <c r="BJ23" s="17">
        <v>0</v>
      </c>
      <c r="BK23" s="17">
        <v>35.511186971174197</v>
      </c>
      <c r="BL23" s="17">
        <v>35.511186971174197</v>
      </c>
      <c r="BM23" s="17">
        <v>0.39590247692727998</v>
      </c>
      <c r="BN23" s="17">
        <v>0</v>
      </c>
      <c r="BO23" s="17">
        <v>0.44429410957839899</v>
      </c>
      <c r="BP23" s="5">
        <v>1.6079307668522601E-6</v>
      </c>
      <c r="BQ23" s="5">
        <v>3.10491173566953E-6</v>
      </c>
      <c r="BR23" s="17">
        <v>29.084197691385899</v>
      </c>
      <c r="BS23" s="17">
        <v>0.40563628834555898</v>
      </c>
      <c r="BT23" s="17">
        <v>8.1884538547662894E-2</v>
      </c>
      <c r="BU23" s="17">
        <v>0</v>
      </c>
      <c r="BV23" s="17">
        <v>36.987043212660701</v>
      </c>
      <c r="BW23" s="17">
        <v>6.15894152016929E-2</v>
      </c>
      <c r="BX23" s="17">
        <v>2.9542041259831198E-4</v>
      </c>
      <c r="BY23" s="17">
        <v>5.9981390480442196E-4</v>
      </c>
      <c r="BZ23" s="17">
        <v>0</v>
      </c>
      <c r="CA23" s="17">
        <v>0</v>
      </c>
      <c r="CB23" s="17">
        <v>0.434735626151665</v>
      </c>
      <c r="CC23" s="17">
        <v>2.1451183415841202</v>
      </c>
      <c r="CD23" s="17">
        <v>0</v>
      </c>
      <c r="CE23" s="17">
        <v>8.0023931238942499E-4</v>
      </c>
      <c r="CF23" s="17">
        <v>7.6886547746049603E-4</v>
      </c>
      <c r="CG23" s="17">
        <v>160.653131450475</v>
      </c>
      <c r="CH23" s="17">
        <v>3271.9744828750399</v>
      </c>
      <c r="CI23" s="17">
        <v>334.46872724879699</v>
      </c>
      <c r="CJ23" s="17">
        <v>3635.5274078152302</v>
      </c>
      <c r="CK23" s="17">
        <v>0</v>
      </c>
      <c r="CL23" s="17">
        <v>4.3137062015956502</v>
      </c>
      <c r="CM23" s="17">
        <v>0</v>
      </c>
      <c r="CN23" s="17">
        <v>0.20573704129217199</v>
      </c>
      <c r="CO23" s="5">
        <v>9.3785127335376995E-5</v>
      </c>
      <c r="CP23" s="17">
        <v>1.22669954230204E-3</v>
      </c>
      <c r="CQ23" s="17">
        <v>1.4135827574410899E-3</v>
      </c>
      <c r="CR23" s="17">
        <v>0.234281542178673</v>
      </c>
      <c r="CS23" s="17">
        <v>5.85213687649156E-2</v>
      </c>
      <c r="CT23" s="17">
        <v>17.7673179317988</v>
      </c>
      <c r="CU23" s="17">
        <v>0.56817990078098601</v>
      </c>
      <c r="CV23" s="17">
        <v>0.36576975824556102</v>
      </c>
      <c r="CW23" s="17">
        <v>45.143857085710202</v>
      </c>
      <c r="CX23" s="17">
        <v>0.33503584534686898</v>
      </c>
      <c r="CY23" s="17">
        <v>0</v>
      </c>
      <c r="CZ23" s="5">
        <v>8.31687212927903E-7</v>
      </c>
      <c r="DA23" s="17">
        <v>0.25533221333134898</v>
      </c>
      <c r="DB23" s="17">
        <v>100.295100345731</v>
      </c>
      <c r="DC23" s="17">
        <v>97.286239290786497</v>
      </c>
      <c r="DD23" s="17">
        <v>3.0088610549446901</v>
      </c>
      <c r="DE23" s="17">
        <v>0.1290640876701</v>
      </c>
      <c r="DF23" s="17">
        <v>0</v>
      </c>
      <c r="DG23" s="17">
        <v>1.2486687082237899</v>
      </c>
      <c r="DH23" s="17">
        <v>0.29936645531065798</v>
      </c>
      <c r="DI23" s="17">
        <v>8.1101814830492103</v>
      </c>
      <c r="DJ23" s="17">
        <v>1.69221618390956</v>
      </c>
      <c r="DK23" s="17">
        <v>1.2176196423221199</v>
      </c>
      <c r="DL23" s="17">
        <v>32.440740843708802</v>
      </c>
      <c r="DM23" s="17">
        <v>0</v>
      </c>
      <c r="DN23" s="17">
        <v>0.28902099880619703</v>
      </c>
      <c r="DO23" s="17">
        <v>5.1236082910652101</v>
      </c>
      <c r="DP23" s="17">
        <v>9.0564245409701302E-3</v>
      </c>
      <c r="DQ23" s="17">
        <v>2.4180828796243299</v>
      </c>
      <c r="DR23" s="17">
        <v>29.2257877705072</v>
      </c>
      <c r="DS23" s="17">
        <v>0</v>
      </c>
      <c r="DT23" s="17">
        <v>1.5909054265040402E-2</v>
      </c>
      <c r="DU23" s="17">
        <v>1.27674591748836</v>
      </c>
      <c r="DV23" s="17">
        <v>3.4237107356411198</v>
      </c>
      <c r="DW23" s="17">
        <v>0</v>
      </c>
      <c r="DX23" s="17">
        <v>159.24271620331001</v>
      </c>
      <c r="DY23" s="17">
        <v>2.61157743183138</v>
      </c>
      <c r="DZ23" s="17">
        <v>1.5007875607524701</v>
      </c>
      <c r="EC23" s="56">
        <f t="shared" si="0"/>
        <v>1.0088570157605468</v>
      </c>
      <c r="ED23" s="25">
        <f t="shared" si="1"/>
        <v>7.9999940665731479E-3</v>
      </c>
      <c r="EE23" s="40">
        <f t="shared" si="2"/>
        <v>3.1664613605671979E-7</v>
      </c>
      <c r="EF23" s="40">
        <f t="shared" si="3"/>
        <v>3.7959883771817166E-7</v>
      </c>
      <c r="EG23" s="40">
        <f t="shared" si="4"/>
        <v>-5.4181731337311458E-7</v>
      </c>
      <c r="EH23" s="40">
        <f t="shared" si="5"/>
        <v>-2.7275770646078032E-7</v>
      </c>
      <c r="EI23" s="40">
        <f t="shared" si="6"/>
        <v>-3.5540690514675923E-7</v>
      </c>
      <c r="EJ23" s="40">
        <f t="shared" si="7"/>
        <v>-1.1539192738436177E-6</v>
      </c>
      <c r="EK23" s="40">
        <f t="shared" si="8"/>
        <v>-7.0343495009180413E-8</v>
      </c>
      <c r="EL23" s="40">
        <f t="shared" si="9"/>
        <v>-2.098553381008167E-6</v>
      </c>
      <c r="EM23" s="40">
        <f t="shared" si="10"/>
        <v>1.4525782397828984E-6</v>
      </c>
      <c r="EN23" s="40">
        <f t="shared" si="11"/>
        <v>6.0489011675565315E-6</v>
      </c>
      <c r="EO23" s="40">
        <f t="shared" si="12"/>
        <v>2.6208662718005007E-7</v>
      </c>
      <c r="EP23" s="40">
        <f t="shared" si="13"/>
        <v>3.1890222815467468E-6</v>
      </c>
      <c r="EQ23" s="40">
        <f t="shared" si="14"/>
        <v>1.0213568664172438E-5</v>
      </c>
      <c r="ER23" s="40">
        <f t="shared" si="15"/>
        <v>1.654689027351785E-6</v>
      </c>
      <c r="ES23" s="40">
        <f t="shared" si="16"/>
        <v>-7.7976357595233041E-6</v>
      </c>
      <c r="ET23" s="40">
        <f t="shared" si="17"/>
        <v>-6.6944912949658928E-6</v>
      </c>
      <c r="EU23" s="40">
        <f t="shared" si="18"/>
        <v>6.8552274431324969E-6</v>
      </c>
      <c r="EV23" s="40">
        <f t="shared" si="19"/>
        <v>7.4419273311534781E-6</v>
      </c>
      <c r="EW23" s="40">
        <f t="shared" si="20"/>
        <v>-2.3084720746456934E-6</v>
      </c>
      <c r="EX23" s="40">
        <f t="shared" si="21"/>
        <v>-1.2627098150558628E-6</v>
      </c>
      <c r="EY23" s="40">
        <f t="shared" si="22"/>
        <v>-1.8640352265341372E-5</v>
      </c>
      <c r="EZ23" s="40">
        <f t="shared" si="23"/>
        <v>1.2363094709652149E-5</v>
      </c>
      <c r="FA23" s="40">
        <f t="shared" si="24"/>
        <v>-9.9382018008040475E-6</v>
      </c>
      <c r="FB23" s="40">
        <f t="shared" si="25"/>
        <v>9.3269547891570848E-6</v>
      </c>
      <c r="FC23" s="40">
        <f t="shared" si="26"/>
        <v>-1.1914061716480914E-5</v>
      </c>
      <c r="FD23" s="40">
        <f t="shared" si="27"/>
        <v>-3.5701898006118141E-7</v>
      </c>
      <c r="FE23" s="40">
        <f t="shared" si="28"/>
        <v>-4.42274199420768E-7</v>
      </c>
      <c r="FF23" s="40">
        <f t="shared" si="29"/>
        <v>2.2445660740339779E-6</v>
      </c>
      <c r="FG23" s="40">
        <f t="shared" si="30"/>
        <v>1.5531587580710965E-5</v>
      </c>
      <c r="FH23" s="40">
        <f t="shared" si="31"/>
        <v>3.4075724282800957E-6</v>
      </c>
    </row>
    <row r="24" spans="1:164" x14ac:dyDescent="0.25">
      <c r="A24" s="15" t="s">
        <v>194</v>
      </c>
      <c r="B24" s="15">
        <v>2469.6497146490001</v>
      </c>
      <c r="C24" s="15">
        <v>7.7679798649130003</v>
      </c>
      <c r="D24" s="15">
        <v>11602.504177749899</v>
      </c>
      <c r="E24" s="15">
        <v>297.13605537239903</v>
      </c>
      <c r="F24" s="15">
        <v>288.22197371679999</v>
      </c>
      <c r="G24" s="15">
        <v>8.7564622906070007</v>
      </c>
      <c r="H24" s="15">
        <v>473.17387710780002</v>
      </c>
      <c r="I24" s="17">
        <v>37.0495145773072</v>
      </c>
      <c r="J24" s="17">
        <v>7.5707820336568004</v>
      </c>
      <c r="K24" s="17">
        <v>1.51619052466139E-3</v>
      </c>
      <c r="L24" s="17">
        <v>10.646412235220399</v>
      </c>
      <c r="M24" s="17">
        <v>0.88010341197432995</v>
      </c>
      <c r="N24" s="17">
        <v>7.3311097059617E-6</v>
      </c>
      <c r="O24" s="17">
        <v>105.517774596</v>
      </c>
      <c r="P24" s="17">
        <v>2.0133027749897901E-5</v>
      </c>
      <c r="Q24" s="17">
        <v>3.2493191757190002E-3</v>
      </c>
      <c r="R24" s="17">
        <v>1.2917646848026501</v>
      </c>
      <c r="S24" s="17">
        <v>5.6933851700541899E-3</v>
      </c>
      <c r="T24" s="17">
        <v>10.1732383578107</v>
      </c>
      <c r="U24" s="17">
        <v>7.7600515850806904</v>
      </c>
      <c r="V24" s="17">
        <v>0.60950793436886597</v>
      </c>
      <c r="W24" s="17">
        <v>2.7784602474681999E-4</v>
      </c>
      <c r="X24" s="17">
        <v>3.63204965391359E-3</v>
      </c>
      <c r="Y24" s="17">
        <v>4.1878657307052904E-3</v>
      </c>
      <c r="Z24" s="17">
        <v>0.69508058347101598</v>
      </c>
      <c r="AA24" s="17">
        <v>297.13605537239999</v>
      </c>
      <c r="AB24" s="17">
        <v>288.22197371679999</v>
      </c>
      <c r="AC24" s="17">
        <v>1.8169876882662299</v>
      </c>
      <c r="AD24" s="17">
        <v>1.3201551170114401</v>
      </c>
      <c r="AE24" s="17">
        <v>6.1391293421518903E-4</v>
      </c>
      <c r="AF24" s="17">
        <v>946518.55501882103</v>
      </c>
      <c r="AG24" s="15"/>
      <c r="AH24" s="17" t="s">
        <v>194</v>
      </c>
      <c r="AI24" s="17">
        <v>0</v>
      </c>
      <c r="AJ24" s="17">
        <v>4.0318325088345297</v>
      </c>
      <c r="AK24" s="17">
        <v>7.5708002312408302</v>
      </c>
      <c r="AL24" s="17">
        <v>37.049517524430797</v>
      </c>
      <c r="AM24" s="17">
        <v>37.049517524430797</v>
      </c>
      <c r="AN24" s="17">
        <v>1.73155820437972</v>
      </c>
      <c r="AO24" s="17">
        <v>0.14172528716250499</v>
      </c>
      <c r="AP24" s="17">
        <v>2.5775014248361698E-4</v>
      </c>
      <c r="AQ24" s="17">
        <v>1.2584141736657799E-3</v>
      </c>
      <c r="AR24" s="17">
        <v>10.6463947567056</v>
      </c>
      <c r="AS24" s="17">
        <v>6.1391188748052903E-4</v>
      </c>
      <c r="AT24" s="17">
        <v>0.88010277698021799</v>
      </c>
      <c r="AU24" s="17">
        <v>0</v>
      </c>
      <c r="AV24" s="5">
        <v>1.4662082096628499E-6</v>
      </c>
      <c r="AW24" s="5">
        <v>5.8648068153353403E-6</v>
      </c>
      <c r="AX24" s="17">
        <v>2469.6499141956601</v>
      </c>
      <c r="AY24" s="17">
        <v>8.9140986305880201</v>
      </c>
      <c r="AZ24" s="17">
        <v>222.27677745068499</v>
      </c>
      <c r="BA24" s="17">
        <v>14.1542914393095</v>
      </c>
      <c r="BB24" s="17">
        <v>0.32886209608403999</v>
      </c>
      <c r="BC24" s="17">
        <v>50.611734739000198</v>
      </c>
      <c r="BD24" s="17">
        <v>0.85025476225907504</v>
      </c>
      <c r="BE24" s="17">
        <v>20.915797755875602</v>
      </c>
      <c r="BF24" s="17">
        <v>0.15731483350651199</v>
      </c>
      <c r="BG24" s="17">
        <v>3.6346968528010901</v>
      </c>
      <c r="BH24" s="17">
        <v>1.8169938800977801</v>
      </c>
      <c r="BI24" s="17">
        <v>0</v>
      </c>
      <c r="BJ24" s="17">
        <v>0</v>
      </c>
      <c r="BK24" s="17">
        <v>105.517615744941</v>
      </c>
      <c r="BL24" s="17">
        <v>105.517615744941</v>
      </c>
      <c r="BM24" s="17">
        <v>1.1763929467577099</v>
      </c>
      <c r="BN24" s="17">
        <v>0</v>
      </c>
      <c r="BO24" s="17">
        <v>1.3201598044154399</v>
      </c>
      <c r="BP24" s="5">
        <v>5.8387029085470796E-6</v>
      </c>
      <c r="BQ24" s="5">
        <v>1.1274381171080801E-5</v>
      </c>
      <c r="BR24" s="17">
        <v>92.820033542441607</v>
      </c>
      <c r="BS24" s="17">
        <v>1.2053159652974901</v>
      </c>
      <c r="BT24" s="17">
        <v>0.24331191199313101</v>
      </c>
      <c r="BU24" s="17">
        <v>0</v>
      </c>
      <c r="BV24" s="17">
        <v>109.903189224936</v>
      </c>
      <c r="BW24" s="17">
        <v>0.183006825272366</v>
      </c>
      <c r="BX24" s="17">
        <v>1.0723164558309401E-3</v>
      </c>
      <c r="BY24" s="17">
        <v>2.1770130043927E-3</v>
      </c>
      <c r="BZ24" s="17">
        <v>0</v>
      </c>
      <c r="CA24" s="17">
        <v>0</v>
      </c>
      <c r="CB24" s="17">
        <v>1.2917546863552101</v>
      </c>
      <c r="CC24" s="17">
        <v>7.7679722228773596</v>
      </c>
      <c r="CD24" s="17">
        <v>0</v>
      </c>
      <c r="CE24" s="17">
        <v>2.9036577367791499E-3</v>
      </c>
      <c r="CF24" s="17">
        <v>2.78977178227153E-3</v>
      </c>
      <c r="CG24" s="17">
        <v>477.36315150526099</v>
      </c>
      <c r="CH24" s="17">
        <v>10442.2443463452</v>
      </c>
      <c r="CI24" s="17">
        <v>1067.4304269470899</v>
      </c>
      <c r="CJ24" s="17">
        <v>11602.4948068347</v>
      </c>
      <c r="CK24" s="17">
        <v>0</v>
      </c>
      <c r="CL24" s="17">
        <v>12.8177514815313</v>
      </c>
      <c r="CM24" s="17">
        <v>0</v>
      </c>
      <c r="CN24" s="17">
        <v>0.60951356954321301</v>
      </c>
      <c r="CO24" s="17">
        <v>2.7784344999317998E-4</v>
      </c>
      <c r="CP24" s="17">
        <v>3.6320151785258301E-3</v>
      </c>
      <c r="CQ24" s="17">
        <v>4.1878290177734404E-3</v>
      </c>
      <c r="CR24" s="17">
        <v>0.69507635102255905</v>
      </c>
      <c r="CS24" s="17">
        <v>0.173376618798811</v>
      </c>
      <c r="CT24" s="17">
        <v>52.793917305454499</v>
      </c>
      <c r="CU24" s="17">
        <v>1.6833023449682201</v>
      </c>
      <c r="CV24" s="17">
        <v>1.0836373066629099</v>
      </c>
      <c r="CW24" s="17">
        <v>133.74404141669001</v>
      </c>
      <c r="CX24" s="17">
        <v>0.99258072842363998</v>
      </c>
      <c r="CY24" s="17">
        <v>0</v>
      </c>
      <c r="CZ24" s="5">
        <v>3.01998779839834E-6</v>
      </c>
      <c r="DA24" s="17">
        <v>0.75645227638794699</v>
      </c>
      <c r="DB24" s="17">
        <v>297.135988456897</v>
      </c>
      <c r="DC24" s="17">
        <v>288.221889826309</v>
      </c>
      <c r="DD24" s="17">
        <v>8.9140986305880201</v>
      </c>
      <c r="DE24" s="17">
        <v>0.38236742340757301</v>
      </c>
      <c r="DF24" s="17">
        <v>0</v>
      </c>
      <c r="DG24" s="17">
        <v>3.6993366663800602</v>
      </c>
      <c r="DH24" s="17">
        <v>0.88690903973390101</v>
      </c>
      <c r="DI24" s="17">
        <v>24.0273397687351</v>
      </c>
      <c r="DJ24" s="17">
        <v>5.0133984248086101</v>
      </c>
      <c r="DK24" s="17">
        <v>3.60734020275908</v>
      </c>
      <c r="DL24" s="17">
        <v>96.109432411911399</v>
      </c>
      <c r="DM24" s="17">
        <v>0</v>
      </c>
      <c r="DN24" s="17">
        <v>0.85625886818675301</v>
      </c>
      <c r="DO24" s="17">
        <v>15.1792856561561</v>
      </c>
      <c r="DP24" s="17">
        <v>2.6830672299145101E-2</v>
      </c>
      <c r="DQ24" s="17">
        <v>8.7564553985350404</v>
      </c>
      <c r="DR24" s="17">
        <v>86.841646968775294</v>
      </c>
      <c r="DS24" s="17">
        <v>0</v>
      </c>
      <c r="DT24" s="17">
        <v>4.7270466795316601E-2</v>
      </c>
      <c r="DU24" s="17">
        <v>3.7937229331409399</v>
      </c>
      <c r="DV24" s="17">
        <v>10.1732522780182</v>
      </c>
      <c r="DW24" s="17">
        <v>0</v>
      </c>
      <c r="DX24" s="17">
        <v>473.17364484653001</v>
      </c>
      <c r="DY24" s="17">
        <v>7.7600477802735499</v>
      </c>
      <c r="DZ24" s="17">
        <v>4.45944504147214</v>
      </c>
      <c r="EC24" s="56">
        <f t="shared" si="0"/>
        <v>1.0088540574995251</v>
      </c>
      <c r="ED24" s="25">
        <f t="shared" si="1"/>
        <v>8.0000064716912404E-3</v>
      </c>
      <c r="EE24" s="40">
        <f t="shared" si="2"/>
        <v>8.0799580142206953E-8</v>
      </c>
      <c r="EF24" s="40">
        <f t="shared" si="3"/>
        <v>-9.837867468298458E-7</v>
      </c>
      <c r="EG24" s="40">
        <f t="shared" si="4"/>
        <v>-8.0766316092224661E-7</v>
      </c>
      <c r="EH24" s="40">
        <f t="shared" si="5"/>
        <v>-2.2520155606157054E-7</v>
      </c>
      <c r="EI24" s="40">
        <f t="shared" si="6"/>
        <v>-2.9106209327661204E-7</v>
      </c>
      <c r="EJ24" s="40">
        <f t="shared" si="7"/>
        <v>-7.8708406791687279E-7</v>
      </c>
      <c r="EK24" s="40">
        <f t="shared" si="8"/>
        <v>-4.9085818395922041E-7</v>
      </c>
      <c r="EL24" s="40">
        <f t="shared" si="9"/>
        <v>7.9545538753498971E-8</v>
      </c>
      <c r="EM24" s="40">
        <f t="shared" si="10"/>
        <v>2.4036597472993005E-6</v>
      </c>
      <c r="EN24" s="40">
        <f t="shared" si="11"/>
        <v>-1.7285764266910861E-5</v>
      </c>
      <c r="EO24" s="40">
        <f t="shared" si="12"/>
        <v>-1.6417281627729588E-6</v>
      </c>
      <c r="EP24" s="40">
        <f t="shared" si="13"/>
        <v>-7.2149943213411417E-7</v>
      </c>
      <c r="EQ24" s="40">
        <f t="shared" si="14"/>
        <v>-1.291495657645152E-5</v>
      </c>
      <c r="ER24" s="40">
        <f t="shared" si="15"/>
        <v>-1.5054436051789886E-6</v>
      </c>
      <c r="ES24" s="40">
        <f t="shared" si="16"/>
        <v>2.1918277204863474E-6</v>
      </c>
      <c r="ET24" s="40">
        <f t="shared" si="17"/>
        <v>3.1651260106092531E-6</v>
      </c>
      <c r="EU24" s="40">
        <f t="shared" si="18"/>
        <v>-7.7401461408681655E-6</v>
      </c>
      <c r="EV24" s="40">
        <f t="shared" si="19"/>
        <v>7.7895654633059971E-6</v>
      </c>
      <c r="EW24" s="40">
        <f t="shared" si="20"/>
        <v>1.368316263795623E-6</v>
      </c>
      <c r="EX24" s="40">
        <f t="shared" si="21"/>
        <v>-4.9030693916735811E-7</v>
      </c>
      <c r="EY24" s="40">
        <f t="shared" si="22"/>
        <v>9.2454487124531958E-6</v>
      </c>
      <c r="EZ24" s="40">
        <f t="shared" si="23"/>
        <v>-9.2668363434382728E-6</v>
      </c>
      <c r="FA24" s="40">
        <f t="shared" si="24"/>
        <v>-9.4919924133499299E-6</v>
      </c>
      <c r="FB24" s="40">
        <f t="shared" si="25"/>
        <v>-8.766501652809796E-6</v>
      </c>
      <c r="FC24" s="40">
        <f t="shared" si="26"/>
        <v>-6.0891478737553418E-6</v>
      </c>
      <c r="FD24" s="40">
        <f t="shared" si="27"/>
        <v>-1.2201304264690118E-7</v>
      </c>
      <c r="FE24" s="40">
        <f t="shared" si="28"/>
        <v>-1.8468217918914021E-7</v>
      </c>
      <c r="FF24" s="40">
        <f t="shared" si="29"/>
        <v>3.4077454625237674E-6</v>
      </c>
      <c r="FG24" s="40">
        <f t="shared" si="30"/>
        <v>3.5506463895304387E-6</v>
      </c>
      <c r="FH24" s="40">
        <f t="shared" si="31"/>
        <v>-1.7050213501897031E-6</v>
      </c>
    </row>
    <row r="25" spans="1:164" x14ac:dyDescent="0.25">
      <c r="A25" s="15" t="s">
        <v>195</v>
      </c>
      <c r="B25" s="15">
        <v>1050.0526184319999</v>
      </c>
      <c r="C25" s="15">
        <v>3.31625118709999</v>
      </c>
      <c r="D25" s="15">
        <v>5044.5380277089998</v>
      </c>
      <c r="E25" s="15">
        <v>130.98473058900001</v>
      </c>
      <c r="F25" s="15">
        <v>127.055188666999</v>
      </c>
      <c r="G25" s="15">
        <v>3.7382471196999898</v>
      </c>
      <c r="H25" s="15">
        <v>208.50447339799899</v>
      </c>
      <c r="I25" s="17">
        <v>16.325900267199899</v>
      </c>
      <c r="J25" s="17">
        <v>3.3360715746999898</v>
      </c>
      <c r="K25" s="17">
        <v>6.4712787801679897E-4</v>
      </c>
      <c r="L25" s="17">
        <v>4.6913506511999996</v>
      </c>
      <c r="M25" s="17">
        <v>0.38781832062010002</v>
      </c>
      <c r="N25" s="17">
        <v>3.1289741096299901E-6</v>
      </c>
      <c r="O25" s="17">
        <v>46.496497567600002</v>
      </c>
      <c r="P25" s="17">
        <v>8.59330980092999E-6</v>
      </c>
      <c r="Q25" s="17">
        <v>1.3869724058434901E-3</v>
      </c>
      <c r="R25" s="17">
        <v>0.56921721271829995</v>
      </c>
      <c r="S25" s="17">
        <v>2.4302418374070002E-3</v>
      </c>
      <c r="T25" s="17">
        <v>4.4828461778999902</v>
      </c>
      <c r="U25" s="17">
        <v>3.4194733635999901</v>
      </c>
      <c r="V25" s="17">
        <v>0.26868755506651998</v>
      </c>
      <c r="W25" s="17">
        <v>1.224812018799E-4</v>
      </c>
      <c r="X25" s="17">
        <v>1.6012478807648999E-3</v>
      </c>
      <c r="Y25" s="17">
        <v>1.8461121611732E-3</v>
      </c>
      <c r="Z25" s="17">
        <v>0.30635467714762599</v>
      </c>
      <c r="AA25" s="17">
        <v>130.98473058900001</v>
      </c>
      <c r="AB25" s="17">
        <v>127.055188666999</v>
      </c>
      <c r="AC25" s="17">
        <v>0.800657177964199</v>
      </c>
      <c r="AD25" s="17">
        <v>0.58172748028019905</v>
      </c>
      <c r="AE25" s="17">
        <v>2.706275580605E-4</v>
      </c>
      <c r="AF25" s="17">
        <v>404081.02583314199</v>
      </c>
      <c r="AG25" s="15"/>
      <c r="AH25" s="17" t="s">
        <v>195</v>
      </c>
      <c r="AI25" s="17">
        <v>0</v>
      </c>
      <c r="AJ25" s="17">
        <v>1.77662684191355</v>
      </c>
      <c r="AK25" s="17">
        <v>3.3360691428043299</v>
      </c>
      <c r="AL25" s="17">
        <v>16.3258840520175</v>
      </c>
      <c r="AM25" s="17">
        <v>16.3258840520175</v>
      </c>
      <c r="AN25" s="17">
        <v>0.76301415127928696</v>
      </c>
      <c r="AO25" s="17">
        <v>6.2452437725416199E-2</v>
      </c>
      <c r="AP25" s="17">
        <v>1.1001103531253201E-4</v>
      </c>
      <c r="AQ25" s="17">
        <v>5.3711854308658097E-4</v>
      </c>
      <c r="AR25" s="17">
        <v>4.6913509273859102</v>
      </c>
      <c r="AS25" s="17">
        <v>2.7063070640771097E-4</v>
      </c>
      <c r="AT25" s="17">
        <v>0.387816840828621</v>
      </c>
      <c r="AU25" s="17">
        <v>0</v>
      </c>
      <c r="AV25" s="5">
        <v>6.2578652946201598E-7</v>
      </c>
      <c r="AW25" s="5">
        <v>2.5031911094208998E-6</v>
      </c>
      <c r="AX25" s="17">
        <v>1050.0532219880099</v>
      </c>
      <c r="AY25" s="17">
        <v>3.9295384082629199</v>
      </c>
      <c r="AZ25" s="17">
        <v>97.984898362517001</v>
      </c>
      <c r="BA25" s="17">
        <v>6.2395533783076198</v>
      </c>
      <c r="BB25" s="17">
        <v>0.14496983378252501</v>
      </c>
      <c r="BC25" s="17">
        <v>22.310896523311101</v>
      </c>
      <c r="BD25" s="17">
        <v>0.37481234257620999</v>
      </c>
      <c r="BE25" s="17">
        <v>9.2165580341746693</v>
      </c>
      <c r="BF25" s="17">
        <v>6.9321071688501795E-2</v>
      </c>
      <c r="BG25" s="17">
        <v>1.6016295409765</v>
      </c>
      <c r="BH25" s="17">
        <v>0.80065740394564699</v>
      </c>
      <c r="BI25" s="17">
        <v>0</v>
      </c>
      <c r="BJ25" s="17">
        <v>0</v>
      </c>
      <c r="BK25" s="17">
        <v>46.496596768677797</v>
      </c>
      <c r="BL25" s="17">
        <v>46.496596768677797</v>
      </c>
      <c r="BM25" s="17">
        <v>0.51837792925942905</v>
      </c>
      <c r="BN25" s="17">
        <v>0</v>
      </c>
      <c r="BO25" s="17">
        <v>0.58172835273055001</v>
      </c>
      <c r="BP25" s="5">
        <v>2.4920775723570301E-6</v>
      </c>
      <c r="BQ25" s="5">
        <v>4.8124154077307696E-6</v>
      </c>
      <c r="BR25" s="17">
        <v>40.3562960369715</v>
      </c>
      <c r="BS25" s="17">
        <v>0.53112342597198803</v>
      </c>
      <c r="BT25" s="17">
        <v>0.107215331114125</v>
      </c>
      <c r="BU25" s="17">
        <v>0</v>
      </c>
      <c r="BV25" s="17">
        <v>48.4288798137177</v>
      </c>
      <c r="BW25" s="17">
        <v>8.0642919356816903E-2</v>
      </c>
      <c r="BX25" s="17">
        <v>4.5769541252335498E-4</v>
      </c>
      <c r="BY25" s="17">
        <v>9.2925852885574595E-4</v>
      </c>
      <c r="BZ25" s="17">
        <v>0</v>
      </c>
      <c r="CA25" s="17">
        <v>0</v>
      </c>
      <c r="CB25" s="17">
        <v>0.56921242364880698</v>
      </c>
      <c r="CC25" s="17">
        <v>3.3162527235789798</v>
      </c>
      <c r="CD25" s="17">
        <v>0</v>
      </c>
      <c r="CE25" s="17">
        <v>1.2394232105910001E-3</v>
      </c>
      <c r="CF25" s="17">
        <v>1.19081983046456E-3</v>
      </c>
      <c r="CG25" s="17">
        <v>210.35109092412199</v>
      </c>
      <c r="CH25" s="17">
        <v>4540.0836456092202</v>
      </c>
      <c r="CI25" s="17">
        <v>464.097434054134</v>
      </c>
      <c r="CJ25" s="17">
        <v>5044.5373757003199</v>
      </c>
      <c r="CK25" s="17">
        <v>0</v>
      </c>
      <c r="CL25" s="17">
        <v>5.6481609827708699</v>
      </c>
      <c r="CM25" s="17">
        <v>0</v>
      </c>
      <c r="CN25" s="17">
        <v>0.26868835416668002</v>
      </c>
      <c r="CO25" s="17">
        <v>1.22480841243847E-4</v>
      </c>
      <c r="CP25" s="17">
        <v>1.6012275502562299E-3</v>
      </c>
      <c r="CQ25" s="17">
        <v>1.8461130308741801E-3</v>
      </c>
      <c r="CR25" s="17">
        <v>0.30634993801661098</v>
      </c>
      <c r="CS25" s="17">
        <v>7.6428689229870395E-2</v>
      </c>
      <c r="CT25" s="17">
        <v>23.263614451244202</v>
      </c>
      <c r="CU25" s="17">
        <v>0.74203929556815795</v>
      </c>
      <c r="CV25" s="17">
        <v>0.47769327768867398</v>
      </c>
      <c r="CW25" s="17">
        <v>58.957585271581799</v>
      </c>
      <c r="CX25" s="17">
        <v>0.43755396504571797</v>
      </c>
      <c r="CY25" s="17">
        <v>0</v>
      </c>
      <c r="CZ25" s="5">
        <v>1.2889989394665899E-6</v>
      </c>
      <c r="DA25" s="17">
        <v>0.33346272108775998</v>
      </c>
      <c r="DB25" s="17">
        <v>130.98470854345899</v>
      </c>
      <c r="DC25" s="17">
        <v>127.05517013519599</v>
      </c>
      <c r="DD25" s="17">
        <v>3.9295384082629199</v>
      </c>
      <c r="DE25" s="17">
        <v>0.16855671413217799</v>
      </c>
      <c r="DF25" s="17">
        <v>0</v>
      </c>
      <c r="DG25" s="17">
        <v>1.6307498802339</v>
      </c>
      <c r="DH25" s="17">
        <v>0.39097033191686298</v>
      </c>
      <c r="DI25" s="17">
        <v>10.591837194398</v>
      </c>
      <c r="DJ25" s="17">
        <v>2.2100293747140798</v>
      </c>
      <c r="DK25" s="17">
        <v>1.59020231275869</v>
      </c>
      <c r="DL25" s="17">
        <v>42.367375639808799</v>
      </c>
      <c r="DM25" s="17">
        <v>0</v>
      </c>
      <c r="DN25" s="17">
        <v>0.37745969743767799</v>
      </c>
      <c r="DO25" s="17">
        <v>6.6913981164812002</v>
      </c>
      <c r="DP25" s="17">
        <v>1.1827653112650599E-2</v>
      </c>
      <c r="DQ25" s="17">
        <v>3.7382466882234602</v>
      </c>
      <c r="DR25" s="17">
        <v>38.266833563759299</v>
      </c>
      <c r="DS25" s="17">
        <v>0</v>
      </c>
      <c r="DT25" s="17">
        <v>2.0830364651386699E-2</v>
      </c>
      <c r="DU25" s="17">
        <v>1.67171070883039</v>
      </c>
      <c r="DV25" s="17">
        <v>4.4828473231147203</v>
      </c>
      <c r="DW25" s="17">
        <v>0</v>
      </c>
      <c r="DX25" s="17">
        <v>208.50440491630701</v>
      </c>
      <c r="DY25" s="17">
        <v>3.4194675761695001</v>
      </c>
      <c r="DZ25" s="17">
        <v>1.96505363459833</v>
      </c>
      <c r="EC25" s="56">
        <f t="shared" si="0"/>
        <v>1.0088568201163723</v>
      </c>
      <c r="ED25" s="25">
        <f t="shared" si="1"/>
        <v>7.9999994115156972E-3</v>
      </c>
      <c r="EE25" s="40">
        <f t="shared" si="2"/>
        <v>5.7478644345747163E-7</v>
      </c>
      <c r="EF25" s="40">
        <f t="shared" si="3"/>
        <v>4.6331803688250941E-7</v>
      </c>
      <c r="EG25" s="40">
        <f t="shared" si="4"/>
        <v>-1.2925042419229154E-7</v>
      </c>
      <c r="EH25" s="40">
        <f t="shared" si="5"/>
        <v>-1.683061904748855E-7</v>
      </c>
      <c r="EI25" s="40">
        <f t="shared" si="6"/>
        <v>-1.4585632591734986E-7</v>
      </c>
      <c r="EJ25" s="40">
        <f t="shared" si="7"/>
        <v>-1.1542215262942042E-7</v>
      </c>
      <c r="EK25" s="40">
        <f t="shared" si="8"/>
        <v>-3.2844231525049737E-7</v>
      </c>
      <c r="EL25" s="40">
        <f t="shared" si="9"/>
        <v>-9.9321826871379261E-7</v>
      </c>
      <c r="EM25" s="40">
        <f t="shared" si="10"/>
        <v>-7.2896986935262225E-7</v>
      </c>
      <c r="EN25" s="40">
        <f t="shared" si="11"/>
        <v>2.6275831590207202E-6</v>
      </c>
      <c r="EO25" s="40">
        <f t="shared" si="12"/>
        <v>5.8871299785560541E-8</v>
      </c>
      <c r="EP25" s="40">
        <f t="shared" si="13"/>
        <v>-3.8156822417615106E-6</v>
      </c>
      <c r="EQ25" s="40">
        <f t="shared" si="14"/>
        <v>1.1279265350455431E-6</v>
      </c>
      <c r="ER25" s="40">
        <f t="shared" si="15"/>
        <v>2.1335172106394594E-6</v>
      </c>
      <c r="ES25" s="40">
        <f t="shared" si="16"/>
        <v>2.1193070960767178E-5</v>
      </c>
      <c r="ET25" s="40">
        <f t="shared" si="17"/>
        <v>-1.3312784242364829E-5</v>
      </c>
      <c r="EU25" s="40">
        <f t="shared" si="18"/>
        <v>-8.4134305603685937E-6</v>
      </c>
      <c r="EV25" s="40">
        <f t="shared" si="19"/>
        <v>4.9527933460581018E-7</v>
      </c>
      <c r="EW25" s="40">
        <f t="shared" si="20"/>
        <v>2.5546598850615788E-7</v>
      </c>
      <c r="EX25" s="40">
        <f t="shared" si="21"/>
        <v>-1.6924917595683161E-6</v>
      </c>
      <c r="EY25" s="40">
        <f t="shared" si="22"/>
        <v>2.9740869830940333E-6</v>
      </c>
      <c r="EZ25" s="40">
        <f t="shared" si="23"/>
        <v>-2.9444196127065599E-6</v>
      </c>
      <c r="FA25" s="40">
        <f t="shared" si="24"/>
        <v>-1.2696665465872721E-5</v>
      </c>
      <c r="FB25" s="40">
        <f t="shared" si="25"/>
        <v>4.7109866797963136E-7</v>
      </c>
      <c r="FC25" s="40">
        <f t="shared" si="26"/>
        <v>-1.5469426023237481E-5</v>
      </c>
      <c r="FD25" s="40">
        <f t="shared" si="27"/>
        <v>-4.7135450342340871E-7</v>
      </c>
      <c r="FE25" s="40">
        <f t="shared" si="28"/>
        <v>-4.5827726644095676E-7</v>
      </c>
      <c r="FF25" s="40">
        <f t="shared" si="29"/>
        <v>2.8224495354351969E-7</v>
      </c>
      <c r="FG25" s="40">
        <f t="shared" si="30"/>
        <v>1.4997578428710423E-6</v>
      </c>
      <c r="FH25" s="40">
        <f t="shared" si="31"/>
        <v>1.1633505595425651E-5</v>
      </c>
    </row>
    <row r="26" spans="1:164" x14ac:dyDescent="0.25">
      <c r="A26" s="15" t="s">
        <v>196</v>
      </c>
      <c r="B26" s="15">
        <v>3631.95891468318</v>
      </c>
      <c r="C26" s="15">
        <v>11.388210650011301</v>
      </c>
      <c r="D26" s="15">
        <v>16820.594716209402</v>
      </c>
      <c r="E26" s="15">
        <v>428.04271845873598</v>
      </c>
      <c r="F26" s="15">
        <v>415.20143690371401</v>
      </c>
      <c r="G26" s="15">
        <v>12.8373707098128</v>
      </c>
      <c r="H26" s="15">
        <v>681.87000726716406</v>
      </c>
      <c r="I26" s="17">
        <v>53.390421569391101</v>
      </c>
      <c r="J26" s="17">
        <v>10.909920116218601</v>
      </c>
      <c r="K26" s="17">
        <v>2.2238346478533001E-3</v>
      </c>
      <c r="L26" s="17">
        <v>15.342075163426101</v>
      </c>
      <c r="M26" s="17">
        <v>1.2682782137084601</v>
      </c>
      <c r="N26" s="17">
        <v>1.07525383471906E-5</v>
      </c>
      <c r="O26" s="17">
        <v>152.057011620959</v>
      </c>
      <c r="P26" s="17">
        <v>2.9529610018129199E-5</v>
      </c>
      <c r="Q26" s="17">
        <v>4.7656447928897203E-3</v>
      </c>
      <c r="R26" s="17">
        <v>1.8615051196752701</v>
      </c>
      <c r="S26" s="17">
        <v>8.3499950878402895E-3</v>
      </c>
      <c r="T26" s="17">
        <v>14.660205155725</v>
      </c>
      <c r="U26" s="17">
        <v>11.182668118719</v>
      </c>
      <c r="V26" s="17">
        <v>0.87803015090141101</v>
      </c>
      <c r="W26" s="17">
        <v>4.0025419570708802E-4</v>
      </c>
      <c r="X26" s="17">
        <v>5.2318458118766099E-3</v>
      </c>
      <c r="Y26" s="17">
        <v>6.0328765662058898E-3</v>
      </c>
      <c r="Z26" s="17">
        <v>1.00147701684805</v>
      </c>
      <c r="AA26" s="17">
        <v>428.04271845873598</v>
      </c>
      <c r="AB26" s="17">
        <v>415.20143690371401</v>
      </c>
      <c r="AC26" s="17">
        <v>2.61838082823507</v>
      </c>
      <c r="AD26" s="17">
        <v>1.9024173204627499</v>
      </c>
      <c r="AE26" s="17">
        <v>8.8437879508412203E-4</v>
      </c>
      <c r="AF26" s="17">
        <v>1387639.1128588801</v>
      </c>
      <c r="AG26" s="15"/>
      <c r="AH26" s="17" t="s">
        <v>196</v>
      </c>
      <c r="AI26" s="17">
        <v>0</v>
      </c>
      <c r="AJ26" s="17">
        <v>5.8100962573353803</v>
      </c>
      <c r="AK26" s="17">
        <v>10.909914416429199</v>
      </c>
      <c r="AL26" s="17">
        <v>53.390392325748998</v>
      </c>
      <c r="AM26" s="17">
        <v>53.390392325748998</v>
      </c>
      <c r="AN26" s="17">
        <v>2.4952690099621302</v>
      </c>
      <c r="AO26" s="17">
        <v>0.204237290213553</v>
      </c>
      <c r="AP26" s="17">
        <v>3.7804964863837E-4</v>
      </c>
      <c r="AQ26" s="17">
        <v>1.8457901681575399E-3</v>
      </c>
      <c r="AR26" s="17">
        <v>15.3421156797032</v>
      </c>
      <c r="AS26" s="17">
        <v>8.8437524138828996E-4</v>
      </c>
      <c r="AT26" s="17">
        <v>1.2682770490513999</v>
      </c>
      <c r="AU26" s="17">
        <v>0</v>
      </c>
      <c r="AV26" s="5">
        <v>2.1505239786812999E-6</v>
      </c>
      <c r="AW26" s="5">
        <v>8.6018979282064794E-6</v>
      </c>
      <c r="AX26" s="17">
        <v>3631.9586962086</v>
      </c>
      <c r="AY26" s="17">
        <v>12.8412872350182</v>
      </c>
      <c r="AZ26" s="17">
        <v>320.20330954546199</v>
      </c>
      <c r="BA26" s="17">
        <v>20.390122150388201</v>
      </c>
      <c r="BB26" s="17">
        <v>0.47374448298858501</v>
      </c>
      <c r="BC26" s="17">
        <v>72.909333382937305</v>
      </c>
      <c r="BD26" s="17">
        <v>1.22484288199209</v>
      </c>
      <c r="BE26" s="17">
        <v>30.1408436583792</v>
      </c>
      <c r="BF26" s="17">
        <v>0.22670212867655801</v>
      </c>
      <c r="BG26" s="17">
        <v>5.23779241463318</v>
      </c>
      <c r="BH26" s="17">
        <v>2.6183698378235398</v>
      </c>
      <c r="BI26" s="17">
        <v>0</v>
      </c>
      <c r="BJ26" s="17">
        <v>0</v>
      </c>
      <c r="BK26" s="17">
        <v>152.05691522778901</v>
      </c>
      <c r="BL26" s="17">
        <v>152.05691522778901</v>
      </c>
      <c r="BM26" s="17">
        <v>1.6952436791816801</v>
      </c>
      <c r="BN26" s="17">
        <v>0</v>
      </c>
      <c r="BO26" s="17">
        <v>1.90241369218489</v>
      </c>
      <c r="BP26" s="5">
        <v>8.5635728021206199E-6</v>
      </c>
      <c r="BQ26" s="5">
        <v>1.65366726784393E-5</v>
      </c>
      <c r="BR26" s="17">
        <v>134.564465586181</v>
      </c>
      <c r="BS26" s="17">
        <v>1.73692671230201</v>
      </c>
      <c r="BT26" s="17">
        <v>0.35062452727151799</v>
      </c>
      <c r="BU26" s="17">
        <v>0</v>
      </c>
      <c r="BV26" s="17">
        <v>158.376535111121</v>
      </c>
      <c r="BW26" s="17">
        <v>0.26372426758650003</v>
      </c>
      <c r="BX26" s="17">
        <v>1.57265656486824E-3</v>
      </c>
      <c r="BY26" s="17">
        <v>3.1929632379283099E-3</v>
      </c>
      <c r="BZ26" s="17">
        <v>0</v>
      </c>
      <c r="CA26" s="17">
        <v>0</v>
      </c>
      <c r="CB26" s="17">
        <v>1.8614932991220099</v>
      </c>
      <c r="CC26" s="17">
        <v>11.3882026250433</v>
      </c>
      <c r="CD26" s="17">
        <v>0</v>
      </c>
      <c r="CE26" s="17">
        <v>4.2585095465643699E-3</v>
      </c>
      <c r="CF26" s="17">
        <v>4.0915117313447599E-3</v>
      </c>
      <c r="CG26" s="17">
        <v>687.90906973770495</v>
      </c>
      <c r="CH26" s="17">
        <v>15138.5252229038</v>
      </c>
      <c r="CI26" s="17">
        <v>1547.4956307500599</v>
      </c>
      <c r="CJ26" s="17">
        <v>16820.585319239999</v>
      </c>
      <c r="CK26" s="17">
        <v>0</v>
      </c>
      <c r="CL26" s="17">
        <v>18.471097277451602</v>
      </c>
      <c r="CM26" s="17">
        <v>0</v>
      </c>
      <c r="CN26" s="17">
        <v>0.87802735796888098</v>
      </c>
      <c r="CO26" s="17">
        <v>4.0024883043260101E-4</v>
      </c>
      <c r="CP26" s="17">
        <v>5.2319855859168703E-3</v>
      </c>
      <c r="CQ26" s="17">
        <v>6.0328466815919501E-3</v>
      </c>
      <c r="CR26" s="17">
        <v>1.00146991607224</v>
      </c>
      <c r="CS26" s="17">
        <v>0.249759872021693</v>
      </c>
      <c r="CT26" s="17">
        <v>76.078839286195205</v>
      </c>
      <c r="CU26" s="17">
        <v>2.4248986677469202</v>
      </c>
      <c r="CV26" s="17">
        <v>1.56104698192761</v>
      </c>
      <c r="CW26" s="17">
        <v>192.666410599822</v>
      </c>
      <c r="CX26" s="17">
        <v>1.4298756408009301</v>
      </c>
      <c r="CY26" s="17">
        <v>0</v>
      </c>
      <c r="CZ26" s="5">
        <v>4.42947014776478E-6</v>
      </c>
      <c r="DA26" s="17">
        <v>1.0897136171784101</v>
      </c>
      <c r="DB26" s="17">
        <v>428.04248559978299</v>
      </c>
      <c r="DC26" s="17">
        <v>415.20119836476499</v>
      </c>
      <c r="DD26" s="17">
        <v>12.8412872350182</v>
      </c>
      <c r="DE26" s="17">
        <v>0.55082410081736299</v>
      </c>
      <c r="DF26" s="17">
        <v>0</v>
      </c>
      <c r="DG26" s="17">
        <v>5.32910834394308</v>
      </c>
      <c r="DH26" s="17">
        <v>1.2776490091877599</v>
      </c>
      <c r="DI26" s="17">
        <v>34.612888092285402</v>
      </c>
      <c r="DJ26" s="17">
        <v>7.2221059094892404</v>
      </c>
      <c r="DK26" s="17">
        <v>5.1965967950307803</v>
      </c>
      <c r="DL26" s="17">
        <v>138.45144582968101</v>
      </c>
      <c r="DM26" s="17">
        <v>0</v>
      </c>
      <c r="DN26" s="17">
        <v>1.23349462160419</v>
      </c>
      <c r="DO26" s="17">
        <v>21.8667290431389</v>
      </c>
      <c r="DP26" s="17">
        <v>3.8651240088846198E-2</v>
      </c>
      <c r="DQ26" s="17">
        <v>12.8373748768773</v>
      </c>
      <c r="DR26" s="17">
        <v>125.143522348229</v>
      </c>
      <c r="DS26" s="17">
        <v>0</v>
      </c>
      <c r="DT26" s="17">
        <v>6.8121971541979201E-2</v>
      </c>
      <c r="DU26" s="17">
        <v>5.4669703509259397</v>
      </c>
      <c r="DV26" s="17">
        <v>14.6602140880363</v>
      </c>
      <c r="DW26" s="17">
        <v>0</v>
      </c>
      <c r="DX26" s="17">
        <v>681.86973245809804</v>
      </c>
      <c r="DY26" s="17">
        <v>11.1826907237465</v>
      </c>
      <c r="DZ26" s="17">
        <v>6.4263027084592403</v>
      </c>
      <c r="EC26" s="56">
        <f t="shared" si="0"/>
        <v>1.008857025018306</v>
      </c>
      <c r="ED26" s="25">
        <f t="shared" si="1"/>
        <v>7.9999871010589182E-3</v>
      </c>
      <c r="EE26" s="40">
        <f t="shared" si="2"/>
        <v>-6.0153373167530742E-8</v>
      </c>
      <c r="EF26" s="40">
        <f t="shared" si="3"/>
        <v>-7.0467330180039746E-7</v>
      </c>
      <c r="EG26" s="40">
        <f t="shared" si="4"/>
        <v>-5.5865857070628741E-7</v>
      </c>
      <c r="EH26" s="40">
        <f t="shared" si="5"/>
        <v>-5.4400867703653955E-7</v>
      </c>
      <c r="EI26" s="40">
        <f t="shared" si="6"/>
        <v>-5.745137849206365E-7</v>
      </c>
      <c r="EJ26" s="40">
        <f t="shared" si="7"/>
        <v>3.2460420391984642E-7</v>
      </c>
      <c r="EK26" s="40">
        <f t="shared" si="8"/>
        <v>-4.0302266280166617E-7</v>
      </c>
      <c r="EL26" s="40">
        <f t="shared" si="9"/>
        <v>-5.4773199468804304E-7</v>
      </c>
      <c r="EM26" s="40">
        <f t="shared" si="10"/>
        <v>-5.2244098404299791E-7</v>
      </c>
      <c r="EN26" s="40">
        <f t="shared" si="11"/>
        <v>2.324337654717987E-6</v>
      </c>
      <c r="EO26" s="40">
        <f t="shared" si="12"/>
        <v>2.6408602922336425E-6</v>
      </c>
      <c r="EP26" s="40">
        <f t="shared" si="13"/>
        <v>-9.1829777373609697E-7</v>
      </c>
      <c r="EQ26" s="40">
        <f t="shared" si="14"/>
        <v>-1.0829099051871235E-5</v>
      </c>
      <c r="ER26" s="40">
        <f t="shared" si="15"/>
        <v>-6.339278206873126E-7</v>
      </c>
      <c r="ES26" s="40">
        <f t="shared" si="16"/>
        <v>3.5764168722100883E-6</v>
      </c>
      <c r="ET26" s="40">
        <f t="shared" si="17"/>
        <v>-5.2438010502670177E-6</v>
      </c>
      <c r="EU26" s="40">
        <f t="shared" si="18"/>
        <v>-6.3499977170480067E-6</v>
      </c>
      <c r="EV26" s="40">
        <f t="shared" si="19"/>
        <v>3.136537035509371E-6</v>
      </c>
      <c r="EW26" s="40">
        <f t="shared" si="20"/>
        <v>6.0928965213116695E-7</v>
      </c>
      <c r="EX26" s="40">
        <f t="shared" si="21"/>
        <v>2.0214341747103573E-6</v>
      </c>
      <c r="EY26" s="40">
        <f t="shared" si="22"/>
        <v>-3.1809073152665391E-6</v>
      </c>
      <c r="EZ26" s="40">
        <f t="shared" si="23"/>
        <v>-1.3404667695057032E-5</v>
      </c>
      <c r="FA26" s="40">
        <f t="shared" si="24"/>
        <v>2.6716009088629063E-5</v>
      </c>
      <c r="FB26" s="40">
        <f t="shared" si="25"/>
        <v>-4.9536259546803193E-6</v>
      </c>
      <c r="FC26" s="40">
        <f t="shared" si="26"/>
        <v>-7.0903033125590179E-6</v>
      </c>
      <c r="FD26" s="40">
        <f t="shared" si="27"/>
        <v>-1.8404693305059548E-7</v>
      </c>
      <c r="FE26" s="40">
        <f t="shared" si="28"/>
        <v>-2.0341920403832467E-7</v>
      </c>
      <c r="FF26" s="40">
        <f t="shared" si="29"/>
        <v>-4.1974075778714915E-6</v>
      </c>
      <c r="FG26" s="40">
        <f t="shared" si="30"/>
        <v>-1.9071934537751535E-6</v>
      </c>
      <c r="FH26" s="40">
        <f t="shared" si="31"/>
        <v>-4.0182960647894968E-6</v>
      </c>
    </row>
    <row r="27" spans="1:164" x14ac:dyDescent="0.25">
      <c r="A27" s="15" t="s">
        <v>197</v>
      </c>
      <c r="B27" s="15">
        <v>2454.294365232</v>
      </c>
      <c r="C27" s="15">
        <v>7.7215605146000001</v>
      </c>
      <c r="D27" s="15">
        <v>11560.177746896999</v>
      </c>
      <c r="E27" s="15">
        <v>296.84876306299998</v>
      </c>
      <c r="F27" s="15">
        <v>287.94330015899999</v>
      </c>
      <c r="G27" s="15">
        <v>8.7041360460000003</v>
      </c>
      <c r="H27" s="15">
        <v>472.70903407499998</v>
      </c>
      <c r="I27" s="17">
        <v>37.013117368300001</v>
      </c>
      <c r="J27" s="17">
        <v>7.5633445449999899</v>
      </c>
      <c r="K27" s="17">
        <v>1.5073605568405E-3</v>
      </c>
      <c r="L27" s="17">
        <v>10.6359532668999</v>
      </c>
      <c r="M27" s="17">
        <v>0.87923880362929996</v>
      </c>
      <c r="N27" s="17">
        <v>7.2883364552199998E-6</v>
      </c>
      <c r="O27" s="17">
        <v>105.4141145992</v>
      </c>
      <c r="P27" s="17">
        <v>2.0016021079909902E-5</v>
      </c>
      <c r="Q27" s="17">
        <v>3.23043626007289E-3</v>
      </c>
      <c r="R27" s="17">
        <v>1.2904956632641</v>
      </c>
      <c r="S27" s="17">
        <v>5.6602618777425E-3</v>
      </c>
      <c r="T27" s="17">
        <v>10.1632442323</v>
      </c>
      <c r="U27" s="17">
        <v>7.7524281586999901</v>
      </c>
      <c r="V27" s="17">
        <v>0.60891918902280995</v>
      </c>
      <c r="W27" s="17">
        <v>2.7757717064669902E-4</v>
      </c>
      <c r="X27" s="17">
        <v>3.6285744609682999E-3</v>
      </c>
      <c r="Y27" s="17">
        <v>4.1838158341161898E-3</v>
      </c>
      <c r="Z27" s="17">
        <v>0.69440831535390202</v>
      </c>
      <c r="AA27" s="17">
        <v>296.84876306299998</v>
      </c>
      <c r="AB27" s="17">
        <v>287.94330015899999</v>
      </c>
      <c r="AC27" s="17">
        <v>1.8152026907385901</v>
      </c>
      <c r="AD27" s="17">
        <v>1.31885820509409</v>
      </c>
      <c r="AE27" s="17">
        <v>6.1331934564419998E-4</v>
      </c>
      <c r="AF27" s="17">
        <v>940862.41613345605</v>
      </c>
      <c r="AG27" s="15"/>
      <c r="AH27" s="17" t="s">
        <v>197</v>
      </c>
      <c r="AI27" s="17">
        <v>0</v>
      </c>
      <c r="AJ27" s="17">
        <v>4.02787311270842</v>
      </c>
      <c r="AK27" s="17">
        <v>7.5633386028358096</v>
      </c>
      <c r="AL27" s="17">
        <v>37.013192225481497</v>
      </c>
      <c r="AM27" s="17">
        <v>37.013192225481497</v>
      </c>
      <c r="AN27" s="17">
        <v>1.7298508911791</v>
      </c>
      <c r="AO27" s="17">
        <v>0.14158650022202701</v>
      </c>
      <c r="AP27" s="17">
        <v>2.56248277347399E-4</v>
      </c>
      <c r="AQ27" s="17">
        <v>1.2511388772400299E-3</v>
      </c>
      <c r="AR27" s="17">
        <v>10.6359471357045</v>
      </c>
      <c r="AS27" s="17">
        <v>6.1332166227616404E-4</v>
      </c>
      <c r="AT27" s="17">
        <v>0.87923793770550895</v>
      </c>
      <c r="AU27" s="17">
        <v>0</v>
      </c>
      <c r="AV27" s="5">
        <v>1.45766892884582E-6</v>
      </c>
      <c r="AW27" s="5">
        <v>5.8306093692796904E-6</v>
      </c>
      <c r="AX27" s="17">
        <v>2454.2931420493101</v>
      </c>
      <c r="AY27" s="17">
        <v>8.90547487091386</v>
      </c>
      <c r="AZ27" s="17">
        <v>222.061841380093</v>
      </c>
      <c r="BA27" s="17">
        <v>14.140594372173201</v>
      </c>
      <c r="BB27" s="17">
        <v>0.32854341384723001</v>
      </c>
      <c r="BC27" s="17">
        <v>50.562836233403402</v>
      </c>
      <c r="BD27" s="17">
        <v>0.849430843548999</v>
      </c>
      <c r="BE27" s="17">
        <v>20.8952220634791</v>
      </c>
      <c r="BF27" s="17">
        <v>0.15716079735641</v>
      </c>
      <c r="BG27" s="17">
        <v>3.6311124153223999</v>
      </c>
      <c r="BH27" s="17">
        <v>1.81519494135051</v>
      </c>
      <c r="BI27" s="17">
        <v>0</v>
      </c>
      <c r="BJ27" s="17">
        <v>0</v>
      </c>
      <c r="BK27" s="17">
        <v>105.41397582502999</v>
      </c>
      <c r="BL27" s="17">
        <v>105.41397582502999</v>
      </c>
      <c r="BM27" s="17">
        <v>1.17523721605029</v>
      </c>
      <c r="BN27" s="17">
        <v>0</v>
      </c>
      <c r="BO27" s="17">
        <v>1.3188574070801</v>
      </c>
      <c r="BP27" s="5">
        <v>5.8046407887165903E-6</v>
      </c>
      <c r="BQ27" s="5">
        <v>1.12090473067081E-5</v>
      </c>
      <c r="BR27" s="17">
        <v>92.481275497555501</v>
      </c>
      <c r="BS27" s="17">
        <v>1.2041288913185699</v>
      </c>
      <c r="BT27" s="17">
        <v>0.24306969333681899</v>
      </c>
      <c r="BU27" s="17">
        <v>0</v>
      </c>
      <c r="BV27" s="17">
        <v>109.79515886630401</v>
      </c>
      <c r="BW27" s="17">
        <v>0.18282690024237799</v>
      </c>
      <c r="BX27" s="17">
        <v>1.06605165944983E-3</v>
      </c>
      <c r="BY27" s="17">
        <v>2.1644044161885298E-3</v>
      </c>
      <c r="BZ27" s="17">
        <v>0</v>
      </c>
      <c r="CA27" s="17">
        <v>0</v>
      </c>
      <c r="CB27" s="17">
        <v>1.2904874999631399</v>
      </c>
      <c r="CC27" s="17">
        <v>7.7215384244514498</v>
      </c>
      <c r="CD27" s="17">
        <v>0</v>
      </c>
      <c r="CE27" s="17">
        <v>2.8867459519171901E-3</v>
      </c>
      <c r="CF27" s="17">
        <v>2.7735067881192901E-3</v>
      </c>
      <c r="CG27" s="17">
        <v>476.89543951917102</v>
      </c>
      <c r="CH27" s="17">
        <v>10404.155063313399</v>
      </c>
      <c r="CI27" s="17">
        <v>1063.53445942435</v>
      </c>
      <c r="CJ27" s="17">
        <v>11560.1707982353</v>
      </c>
      <c r="CK27" s="17">
        <v>0</v>
      </c>
      <c r="CL27" s="17">
        <v>12.805207102854901</v>
      </c>
      <c r="CM27" s="17">
        <v>0</v>
      </c>
      <c r="CN27" s="17">
        <v>0.60892523496381001</v>
      </c>
      <c r="CO27" s="17">
        <v>2.7757450409144301E-4</v>
      </c>
      <c r="CP27" s="17">
        <v>3.62863077338553E-3</v>
      </c>
      <c r="CQ27" s="17">
        <v>4.1838047757239297E-3</v>
      </c>
      <c r="CR27" s="17">
        <v>0.69441760147714005</v>
      </c>
      <c r="CS27" s="17">
        <v>0.17320915333774201</v>
      </c>
      <c r="CT27" s="17">
        <v>52.741923875494003</v>
      </c>
      <c r="CU27" s="17">
        <v>1.6816735221702199</v>
      </c>
      <c r="CV27" s="17">
        <v>1.0825879781466801</v>
      </c>
      <c r="CW27" s="17">
        <v>133.61464293787901</v>
      </c>
      <c r="CX27" s="17">
        <v>0.991624139294631</v>
      </c>
      <c r="CY27" s="17">
        <v>0</v>
      </c>
      <c r="CZ27" s="5">
        <v>3.0024047106598998E-6</v>
      </c>
      <c r="DA27" s="17">
        <v>0.75572132948626802</v>
      </c>
      <c r="DB27" s="17">
        <v>296.84863873720798</v>
      </c>
      <c r="DC27" s="17">
        <v>287.94316386629401</v>
      </c>
      <c r="DD27" s="17">
        <v>8.90547487091386</v>
      </c>
      <c r="DE27" s="17">
        <v>0.38199859167865302</v>
      </c>
      <c r="DF27" s="17">
        <v>0</v>
      </c>
      <c r="DG27" s="17">
        <v>3.6957530895572499</v>
      </c>
      <c r="DH27" s="17">
        <v>0.886054598604475</v>
      </c>
      <c r="DI27" s="17">
        <v>24.004130329094899</v>
      </c>
      <c r="DJ27" s="17">
        <v>5.0085568732176897</v>
      </c>
      <c r="DK27" s="17">
        <v>3.6038540806340502</v>
      </c>
      <c r="DL27" s="17">
        <v>96.016497866256401</v>
      </c>
      <c r="DM27" s="17">
        <v>0</v>
      </c>
      <c r="DN27" s="17">
        <v>0.85543059400122301</v>
      </c>
      <c r="DO27" s="17">
        <v>15.164624030060001</v>
      </c>
      <c r="DP27" s="17">
        <v>2.6804752874771898E-2</v>
      </c>
      <c r="DQ27" s="17">
        <v>8.7041395396405292</v>
      </c>
      <c r="DR27" s="17">
        <v>86.756314601903199</v>
      </c>
      <c r="DS27" s="17">
        <v>0</v>
      </c>
      <c r="DT27" s="17">
        <v>4.7224969748026001E-2</v>
      </c>
      <c r="DU27" s="17">
        <v>3.7899980713316501</v>
      </c>
      <c r="DV27" s="17">
        <v>10.163223269564201</v>
      </c>
      <c r="DW27" s="17">
        <v>0</v>
      </c>
      <c r="DX27" s="17">
        <v>472.70885562933597</v>
      </c>
      <c r="DY27" s="17">
        <v>7.7524459271186101</v>
      </c>
      <c r="DZ27" s="17">
        <v>4.4550613222392199</v>
      </c>
      <c r="EC27" s="56">
        <f t="shared" si="0"/>
        <v>1.0088565801972575</v>
      </c>
      <c r="ED27" s="25">
        <f t="shared" si="1"/>
        <v>7.9999921378041475E-3</v>
      </c>
      <c r="EE27" s="40">
        <f t="shared" si="2"/>
        <v>-4.98384671082237E-7</v>
      </c>
      <c r="EF27" s="40">
        <f t="shared" si="3"/>
        <v>-2.8608399181228426E-6</v>
      </c>
      <c r="EG27" s="40">
        <f t="shared" si="4"/>
        <v>-6.0108606040167498E-7</v>
      </c>
      <c r="EH27" s="40">
        <f t="shared" si="5"/>
        <v>-4.1881862911640275E-7</v>
      </c>
      <c r="EI27" s="40">
        <f t="shared" si="6"/>
        <v>-4.7333174933823308E-7</v>
      </c>
      <c r="EJ27" s="40">
        <f t="shared" si="7"/>
        <v>4.0137705918311686E-7</v>
      </c>
      <c r="EK27" s="40">
        <f t="shared" si="8"/>
        <v>-3.7749577677196361E-7</v>
      </c>
      <c r="EL27" s="40">
        <f t="shared" si="9"/>
        <v>2.0224500614303475E-6</v>
      </c>
      <c r="EM27" s="40">
        <f t="shared" si="10"/>
        <v>-7.8565297996238619E-7</v>
      </c>
      <c r="EN27" s="40">
        <f t="shared" si="11"/>
        <v>1.7645245398168005E-5</v>
      </c>
      <c r="EO27" s="40">
        <f t="shared" si="12"/>
        <v>-5.7645941519437793E-7</v>
      </c>
      <c r="EP27" s="40">
        <f t="shared" si="13"/>
        <v>-9.8485620451503991E-7</v>
      </c>
      <c r="EQ27" s="40">
        <f t="shared" si="14"/>
        <v>-7.9794744448450387E-6</v>
      </c>
      <c r="ER27" s="40">
        <f t="shared" si="15"/>
        <v>-1.3164666851212654E-6</v>
      </c>
      <c r="ES27" s="40">
        <f t="shared" si="16"/>
        <v>3.5834382067896932E-6</v>
      </c>
      <c r="ET27" s="40">
        <f t="shared" si="17"/>
        <v>6.1340214987822865E-6</v>
      </c>
      <c r="EU27" s="40">
        <f t="shared" si="18"/>
        <v>-6.3257097195103353E-6</v>
      </c>
      <c r="EV27" s="40">
        <f t="shared" si="19"/>
        <v>-1.6143609990430232E-6</v>
      </c>
      <c r="EW27" s="40">
        <f t="shared" si="20"/>
        <v>-2.0626027792419486E-6</v>
      </c>
      <c r="EX27" s="40">
        <f t="shared" si="21"/>
        <v>2.2919810743503506E-6</v>
      </c>
      <c r="EY27" s="40">
        <f t="shared" si="22"/>
        <v>9.9289710507698335E-6</v>
      </c>
      <c r="EZ27" s="40">
        <f t="shared" si="23"/>
        <v>-9.6065366247386103E-6</v>
      </c>
      <c r="FA27" s="40">
        <f t="shared" si="24"/>
        <v>1.5519157133430882E-5</v>
      </c>
      <c r="FB27" s="40">
        <f t="shared" si="25"/>
        <v>-2.6431355247249042E-6</v>
      </c>
      <c r="FC27" s="40">
        <f t="shared" si="26"/>
        <v>1.3372713190071034E-5</v>
      </c>
      <c r="FD27" s="40">
        <f t="shared" si="27"/>
        <v>-1.4131445197484621E-7</v>
      </c>
      <c r="FE27" s="40">
        <f t="shared" si="28"/>
        <v>-1.8724496837307174E-7</v>
      </c>
      <c r="FF27" s="40">
        <f t="shared" si="29"/>
        <v>-4.2691585461300593E-6</v>
      </c>
      <c r="FG27" s="40">
        <f t="shared" si="30"/>
        <v>-6.0507944441454926E-7</v>
      </c>
      <c r="FH27" s="40">
        <f t="shared" si="31"/>
        <v>3.7772034756661258E-6</v>
      </c>
    </row>
    <row r="28" spans="1:164" x14ac:dyDescent="0.25">
      <c r="A28" s="15" t="s">
        <v>198</v>
      </c>
      <c r="B28" s="15">
        <v>6454.9499498236501</v>
      </c>
      <c r="C28" s="15">
        <v>20.226996974672499</v>
      </c>
      <c r="D28" s="15">
        <v>29757.9929744644</v>
      </c>
      <c r="E28" s="15">
        <v>754.35434973987299</v>
      </c>
      <c r="F28" s="15">
        <v>731.72371922757702</v>
      </c>
      <c r="G28" s="15">
        <v>22.800900549671901</v>
      </c>
      <c r="H28" s="15">
        <v>1201.7530820315999</v>
      </c>
      <c r="I28" s="17">
        <v>94.097266323221703</v>
      </c>
      <c r="J28" s="17">
        <v>19.2280493124256</v>
      </c>
      <c r="K28" s="17">
        <v>3.9502958450989998E-3</v>
      </c>
      <c r="L28" s="17">
        <v>27.039444346136001</v>
      </c>
      <c r="M28" s="17">
        <v>2.2352607322469802</v>
      </c>
      <c r="N28" s="17">
        <v>1.91003579988267E-5</v>
      </c>
      <c r="O28" s="17">
        <v>267.99093729277899</v>
      </c>
      <c r="P28" s="17">
        <v>5.2453969040531697E-5</v>
      </c>
      <c r="Q28" s="17">
        <v>8.4651682302984994E-3</v>
      </c>
      <c r="R28" s="17">
        <v>3.2807859133963699</v>
      </c>
      <c r="S28" s="17">
        <v>1.48322497245807E-2</v>
      </c>
      <c r="T28" s="17">
        <v>25.837691264134399</v>
      </c>
      <c r="U28" s="17">
        <v>19.708750545586302</v>
      </c>
      <c r="V28" s="17">
        <v>1.5473799485242301</v>
      </c>
      <c r="W28" s="17">
        <v>7.0538174031323296E-4</v>
      </c>
      <c r="X28" s="17">
        <v>9.2200646396325605E-3</v>
      </c>
      <c r="Y28" s="17">
        <v>1.0631945473351801E-2</v>
      </c>
      <c r="Z28" s="17">
        <v>1.7649717712359301</v>
      </c>
      <c r="AA28" s="17">
        <v>754.35434973987299</v>
      </c>
      <c r="AB28" s="17">
        <v>731.72371922757702</v>
      </c>
      <c r="AC28" s="17">
        <v>4.6147318356421501</v>
      </c>
      <c r="AD28" s="17">
        <v>3.3528910993204701</v>
      </c>
      <c r="AE28" s="17">
        <v>1.5585714495807001E-3</v>
      </c>
      <c r="AF28" s="17">
        <v>2464634.0847150302</v>
      </c>
      <c r="AG28" s="15"/>
      <c r="AH28" s="17" t="s">
        <v>198</v>
      </c>
      <c r="AI28" s="17">
        <v>0</v>
      </c>
      <c r="AJ28" s="17">
        <v>10.2399250080892</v>
      </c>
      <c r="AK28" s="17">
        <v>19.2280459112019</v>
      </c>
      <c r="AL28" s="17">
        <v>94.097162642872206</v>
      </c>
      <c r="AM28" s="17">
        <v>94.097162642872206</v>
      </c>
      <c r="AN28" s="17">
        <v>4.3977521214520703</v>
      </c>
      <c r="AO28" s="17">
        <v>0.35994879829871401</v>
      </c>
      <c r="AP28" s="17">
        <v>6.7155087220357405E-4</v>
      </c>
      <c r="AQ28" s="17">
        <v>3.2787373736338199E-3</v>
      </c>
      <c r="AR28" s="17">
        <v>27.039407191856402</v>
      </c>
      <c r="AS28" s="17">
        <v>1.55857166195992E-3</v>
      </c>
      <c r="AT28" s="17">
        <v>2.2352626126246902</v>
      </c>
      <c r="AU28" s="17">
        <v>0</v>
      </c>
      <c r="AV28" s="5">
        <v>3.8200965029183602E-6</v>
      </c>
      <c r="AW28" s="5">
        <v>1.5280617988613099E-5</v>
      </c>
      <c r="AX28" s="17">
        <v>6454.94821626459</v>
      </c>
      <c r="AY28" s="17">
        <v>22.630607620275899</v>
      </c>
      <c r="AZ28" s="17">
        <v>564.30508007738104</v>
      </c>
      <c r="BA28" s="17">
        <v>35.934209199887498</v>
      </c>
      <c r="BB28" s="17">
        <v>0.83489724565551704</v>
      </c>
      <c r="BC28" s="17">
        <v>128.49061400155401</v>
      </c>
      <c r="BD28" s="17">
        <v>2.15858720128749</v>
      </c>
      <c r="BE28" s="17">
        <v>53.121319652120498</v>
      </c>
      <c r="BF28" s="17">
        <v>0.399547514161672</v>
      </c>
      <c r="BG28" s="17">
        <v>9.2312799529631704</v>
      </c>
      <c r="BH28" s="17">
        <v>4.6147344648434396</v>
      </c>
      <c r="BI28" s="17">
        <v>0</v>
      </c>
      <c r="BJ28" s="17">
        <v>0</v>
      </c>
      <c r="BK28" s="17">
        <v>267.99119536517497</v>
      </c>
      <c r="BL28" s="17">
        <v>267.99119536517497</v>
      </c>
      <c r="BM28" s="17">
        <v>2.9877702928446999</v>
      </c>
      <c r="BN28" s="17">
        <v>0</v>
      </c>
      <c r="BO28" s="17">
        <v>3.3528910124175302</v>
      </c>
      <c r="BP28" s="5">
        <v>1.52115935040487E-5</v>
      </c>
      <c r="BQ28" s="5">
        <v>2.9374867929674E-5</v>
      </c>
      <c r="BR28" s="17">
        <v>238.06380034480301</v>
      </c>
      <c r="BS28" s="17">
        <v>3.06122181315641</v>
      </c>
      <c r="BT28" s="17">
        <v>0.61795539262016197</v>
      </c>
      <c r="BU28" s="17">
        <v>0</v>
      </c>
      <c r="BV28" s="17">
        <v>279.12908967437397</v>
      </c>
      <c r="BW28" s="17">
        <v>0.46479349882458398</v>
      </c>
      <c r="BX28" s="17">
        <v>2.7934870802537501E-3</v>
      </c>
      <c r="BY28" s="17">
        <v>5.6716548862690598E-3</v>
      </c>
      <c r="BZ28" s="17">
        <v>0</v>
      </c>
      <c r="CA28" s="17">
        <v>0</v>
      </c>
      <c r="CB28" s="17">
        <v>3.28079149583357</v>
      </c>
      <c r="CC28" s="17">
        <v>20.227015768558701</v>
      </c>
      <c r="CD28" s="17">
        <v>0</v>
      </c>
      <c r="CE28" s="17">
        <v>7.5644517049995299E-3</v>
      </c>
      <c r="CF28" s="17">
        <v>7.2677926299486804E-3</v>
      </c>
      <c r="CG28" s="17">
        <v>1212.3959029304899</v>
      </c>
      <c r="CH28" s="17">
        <v>26782.1801026912</v>
      </c>
      <c r="CI28" s="17">
        <v>2737.7366425503001</v>
      </c>
      <c r="CJ28" s="17">
        <v>29757.980545586299</v>
      </c>
      <c r="CK28" s="17">
        <v>0</v>
      </c>
      <c r="CL28" s="17">
        <v>32.554202414584701</v>
      </c>
      <c r="CM28" s="17">
        <v>0</v>
      </c>
      <c r="CN28" s="17">
        <v>1.54735887405766</v>
      </c>
      <c r="CO28" s="17">
        <v>7.0538372819215498E-4</v>
      </c>
      <c r="CP28" s="17">
        <v>9.22007596562994E-3</v>
      </c>
      <c r="CQ28" s="17">
        <v>1.06319656015476E-2</v>
      </c>
      <c r="CR28" s="17">
        <v>1.7649705418497801</v>
      </c>
      <c r="CS28" s="17">
        <v>0.44016029696258202</v>
      </c>
      <c r="CT28" s="17">
        <v>134.08411180551499</v>
      </c>
      <c r="CU28" s="17">
        <v>4.2734796527720302</v>
      </c>
      <c r="CV28" s="17">
        <v>2.7510873130618299</v>
      </c>
      <c r="CW28" s="17">
        <v>339.54265788124798</v>
      </c>
      <c r="CX28" s="17">
        <v>2.5199180956475198</v>
      </c>
      <c r="CY28" s="17">
        <v>0</v>
      </c>
      <c r="CZ28" s="5">
        <v>7.8681564708411208E-6</v>
      </c>
      <c r="DA28" s="17">
        <v>1.92043912509576</v>
      </c>
      <c r="DB28" s="17">
        <v>754.353917870489</v>
      </c>
      <c r="DC28" s="17">
        <v>731.72331025021401</v>
      </c>
      <c r="DD28" s="17">
        <v>22.630607620275899</v>
      </c>
      <c r="DE28" s="17">
        <v>0.97073833396716203</v>
      </c>
      <c r="DF28" s="17">
        <v>0</v>
      </c>
      <c r="DG28" s="17">
        <v>9.3916805056300507</v>
      </c>
      <c r="DH28" s="17">
        <v>2.2516401854087098</v>
      </c>
      <c r="DI28" s="17">
        <v>60.999420435743502</v>
      </c>
      <c r="DJ28" s="17">
        <v>12.7277478590364</v>
      </c>
      <c r="DK28" s="17">
        <v>9.1581291600941395</v>
      </c>
      <c r="DL28" s="17">
        <v>243.99785233441901</v>
      </c>
      <c r="DM28" s="17">
        <v>0</v>
      </c>
      <c r="DN28" s="17">
        <v>2.1738286793763102</v>
      </c>
      <c r="DO28" s="17">
        <v>38.536413955257203</v>
      </c>
      <c r="DP28" s="17">
        <v>6.8116436493107793E-2</v>
      </c>
      <c r="DQ28" s="17">
        <v>22.800876122422601</v>
      </c>
      <c r="DR28" s="17">
        <v>220.55766688901301</v>
      </c>
      <c r="DS28" s="17">
        <v>0</v>
      </c>
      <c r="DT28" s="17">
        <v>0.12005734306417</v>
      </c>
      <c r="DU28" s="17">
        <v>9.6351976943694702</v>
      </c>
      <c r="DV28" s="17">
        <v>25.8376611804261</v>
      </c>
      <c r="DW28" s="17">
        <v>0</v>
      </c>
      <c r="DX28" s="17">
        <v>1201.7526035373101</v>
      </c>
      <c r="DY28" s="17">
        <v>19.708746688566599</v>
      </c>
      <c r="DZ28" s="17">
        <v>11.3259301728667</v>
      </c>
      <c r="EC28" s="56">
        <f t="shared" si="0"/>
        <v>1.0088564812440195</v>
      </c>
      <c r="ED28" s="25">
        <f t="shared" si="1"/>
        <v>7.9999985207367379E-3</v>
      </c>
      <c r="EE28" s="40">
        <f t="shared" si="2"/>
        <v>-2.6856274232342578E-7</v>
      </c>
      <c r="EF28" s="40">
        <f t="shared" si="3"/>
        <v>9.2914861387951494E-7</v>
      </c>
      <c r="EG28" s="40">
        <f t="shared" si="4"/>
        <v>-4.176652004531647E-7</v>
      </c>
      <c r="EH28" s="40">
        <f t="shared" si="5"/>
        <v>-5.7250201332660555E-7</v>
      </c>
      <c r="EI28" s="40">
        <f t="shared" si="6"/>
        <v>-5.5892320046726694E-7</v>
      </c>
      <c r="EJ28" s="40">
        <f t="shared" si="7"/>
        <v>-1.0713282682591557E-6</v>
      </c>
      <c r="EK28" s="40">
        <f t="shared" si="8"/>
        <v>-3.981635637063715E-7</v>
      </c>
      <c r="EL28" s="40">
        <f t="shared" si="9"/>
        <v>-1.1018423121962645E-6</v>
      </c>
      <c r="EM28" s="40">
        <f t="shared" si="10"/>
        <v>-1.7688865082674679E-7</v>
      </c>
      <c r="EN28" s="40">
        <f t="shared" si="11"/>
        <v>-1.9237196160121887E-6</v>
      </c>
      <c r="EO28" s="40">
        <f t="shared" si="12"/>
        <v>-1.3740770381220636E-6</v>
      </c>
      <c r="EP28" s="40">
        <f t="shared" si="13"/>
        <v>8.4123417141311455E-7</v>
      </c>
      <c r="EQ28" s="40">
        <f t="shared" si="14"/>
        <v>1.866418968603278E-5</v>
      </c>
      <c r="ER28" s="40">
        <f t="shared" si="15"/>
        <v>9.6298926593022053E-7</v>
      </c>
      <c r="ES28" s="40">
        <f t="shared" si="16"/>
        <v>1.2370160809449529E-5</v>
      </c>
      <c r="ET28" s="40">
        <f t="shared" si="17"/>
        <v>-3.1025698455679415E-6</v>
      </c>
      <c r="EU28" s="40">
        <f t="shared" si="18"/>
        <v>1.7015548552751497E-6</v>
      </c>
      <c r="EV28" s="40">
        <f t="shared" si="19"/>
        <v>-3.6337255577437532E-7</v>
      </c>
      <c r="EW28" s="40">
        <f t="shared" si="20"/>
        <v>-1.1643342275460681E-6</v>
      </c>
      <c r="EX28" s="40">
        <f t="shared" si="21"/>
        <v>-1.9570087377249834E-7</v>
      </c>
      <c r="EY28" s="40">
        <f t="shared" si="22"/>
        <v>-1.3619451764364239E-5</v>
      </c>
      <c r="EZ28" s="40">
        <f t="shared" si="23"/>
        <v>2.8181604490299502E-6</v>
      </c>
      <c r="FA28" s="40">
        <f t="shared" si="24"/>
        <v>1.2284075895587108E-6</v>
      </c>
      <c r="FB28" s="40">
        <f t="shared" si="25"/>
        <v>1.8931808717222149E-6</v>
      </c>
      <c r="FC28" s="40">
        <f t="shared" si="26"/>
        <v>-6.9654720263965878E-7</v>
      </c>
      <c r="FD28" s="40">
        <f t="shared" si="27"/>
        <v>-4.6979755826124589E-7</v>
      </c>
      <c r="FE28" s="40">
        <f t="shared" si="28"/>
        <v>-4.5304232019662667E-7</v>
      </c>
      <c r="FF28" s="40">
        <f t="shared" si="29"/>
        <v>5.6974086105405883E-7</v>
      </c>
      <c r="FG28" s="40">
        <f t="shared" si="30"/>
        <v>-2.5918807793337722E-8</v>
      </c>
      <c r="FH28" s="40">
        <f t="shared" si="31"/>
        <v>1.3626530882069911E-7</v>
      </c>
    </row>
    <row r="29" spans="1:164" x14ac:dyDescent="0.25">
      <c r="A29" s="15" t="s">
        <v>199</v>
      </c>
      <c r="B29" s="15">
        <v>775.98501748799902</v>
      </c>
      <c r="C29" s="15">
        <v>2.4292537592999999</v>
      </c>
      <c r="D29" s="15">
        <v>3596.4850927910002</v>
      </c>
      <c r="E29" s="15">
        <v>92.358079435999997</v>
      </c>
      <c r="F29" s="15">
        <v>89.587337046999906</v>
      </c>
      <c r="G29" s="15">
        <v>2.7383784861999998</v>
      </c>
      <c r="H29" s="15">
        <v>147.162064243</v>
      </c>
      <c r="I29" s="17">
        <v>11.5227896303</v>
      </c>
      <c r="J29" s="17">
        <v>2.3545930279</v>
      </c>
      <c r="K29" s="17">
        <v>4.7426099897219999E-4</v>
      </c>
      <c r="L29" s="17">
        <v>3.3111464457999999</v>
      </c>
      <c r="M29" s="17">
        <v>0.27372143942439903</v>
      </c>
      <c r="N29" s="17">
        <v>2.2929768098399898E-6</v>
      </c>
      <c r="O29" s="17">
        <v>32.817140326299999</v>
      </c>
      <c r="P29" s="17">
        <v>6.2980446025399999E-6</v>
      </c>
      <c r="Q29" s="17">
        <v>1.0164372018033E-3</v>
      </c>
      <c r="R29" s="17">
        <v>0.40175243546959899</v>
      </c>
      <c r="S29" s="17">
        <v>1.7806637097175901E-3</v>
      </c>
      <c r="T29" s="17">
        <v>3.1639843812000001</v>
      </c>
      <c r="U29" s="17">
        <v>2.41345785369999</v>
      </c>
      <c r="V29" s="17">
        <v>0.18945163614718299</v>
      </c>
      <c r="W29" s="17">
        <v>8.6362167345899898E-5</v>
      </c>
      <c r="X29" s="17">
        <v>1.1288722042418001E-3</v>
      </c>
      <c r="Y29" s="17">
        <v>1.301703839273E-3</v>
      </c>
      <c r="Z29" s="17">
        <v>0.216123648096718</v>
      </c>
      <c r="AA29" s="17">
        <v>92.358079435999997</v>
      </c>
      <c r="AB29" s="17">
        <v>89.587337046999906</v>
      </c>
      <c r="AC29" s="17">
        <v>0.56510232659460002</v>
      </c>
      <c r="AD29" s="17">
        <v>0.4105821592601</v>
      </c>
      <c r="AE29" s="17">
        <v>1.908210217965E-4</v>
      </c>
      <c r="AF29" s="17">
        <v>296001.50839741598</v>
      </c>
      <c r="AG29" s="15"/>
      <c r="AH29" s="17" t="s">
        <v>199</v>
      </c>
      <c r="AI29" s="17">
        <v>0</v>
      </c>
      <c r="AJ29" s="17">
        <v>1.2539419332089501</v>
      </c>
      <c r="AK29" s="17">
        <v>2.3545788461651398</v>
      </c>
      <c r="AL29" s="17">
        <v>11.522787534137301</v>
      </c>
      <c r="AM29" s="17">
        <v>11.522787534137301</v>
      </c>
      <c r="AN29" s="17">
        <v>0.53853148379387805</v>
      </c>
      <c r="AO29" s="17">
        <v>4.4077350978387803E-2</v>
      </c>
      <c r="AP29" s="5">
        <v>8.0625846252969197E-5</v>
      </c>
      <c r="AQ29" s="17">
        <v>3.9365216768354899E-4</v>
      </c>
      <c r="AR29" s="17">
        <v>3.3111515977697499</v>
      </c>
      <c r="AS29" s="17">
        <v>1.9082391056568599E-4</v>
      </c>
      <c r="AT29" s="17">
        <v>0.27371955117920999</v>
      </c>
      <c r="AU29" s="17">
        <v>0</v>
      </c>
      <c r="AV29" s="5">
        <v>4.5859280858920702E-7</v>
      </c>
      <c r="AW29" s="5">
        <v>1.834389143339E-6</v>
      </c>
      <c r="AX29" s="17">
        <v>775.98501110049199</v>
      </c>
      <c r="AY29" s="17">
        <v>2.7707232615177699</v>
      </c>
      <c r="AZ29" s="17">
        <v>69.089788318810406</v>
      </c>
      <c r="BA29" s="17">
        <v>4.3995377952677801</v>
      </c>
      <c r="BB29" s="17">
        <v>0.102219009650732</v>
      </c>
      <c r="BC29" s="17">
        <v>15.7315403430391</v>
      </c>
      <c r="BD29" s="17">
        <v>0.264282438466244</v>
      </c>
      <c r="BE29" s="17">
        <v>6.5050211186595703</v>
      </c>
      <c r="BF29" s="17">
        <v>4.8926283008711498E-2</v>
      </c>
      <c r="BG29" s="17">
        <v>1.13042845870408</v>
      </c>
      <c r="BH29" s="17">
        <v>0.56510291953357406</v>
      </c>
      <c r="BI29" s="17">
        <v>0</v>
      </c>
      <c r="BJ29" s="17">
        <v>0</v>
      </c>
      <c r="BK29" s="17">
        <v>32.8170994025593</v>
      </c>
      <c r="BL29" s="17">
        <v>32.8170994025593</v>
      </c>
      <c r="BM29" s="17">
        <v>0.36587125849345897</v>
      </c>
      <c r="BN29" s="17">
        <v>0</v>
      </c>
      <c r="BO29" s="17">
        <v>0.41058293869990398</v>
      </c>
      <c r="BP29" s="5">
        <v>1.82645084267484E-6</v>
      </c>
      <c r="BQ29" s="5">
        <v>3.5269148173039399E-6</v>
      </c>
      <c r="BR29" s="17">
        <v>28.771862673787599</v>
      </c>
      <c r="BS29" s="17">
        <v>0.37486558972907302</v>
      </c>
      <c r="BT29" s="17">
        <v>7.5674020583322593E-2</v>
      </c>
      <c r="BU29" s="17">
        <v>0</v>
      </c>
      <c r="BV29" s="17">
        <v>34.181044956347499</v>
      </c>
      <c r="BW29" s="17">
        <v>5.6917709708976798E-2</v>
      </c>
      <c r="BX29" s="17">
        <v>3.3542876506996899E-4</v>
      </c>
      <c r="BY29" s="17">
        <v>6.8100642684788501E-4</v>
      </c>
      <c r="BZ29" s="17">
        <v>0</v>
      </c>
      <c r="CA29" s="17">
        <v>0</v>
      </c>
      <c r="CB29" s="17">
        <v>0.40175168408055001</v>
      </c>
      <c r="CC29" s="17">
        <v>2.4292459568334901</v>
      </c>
      <c r="CD29" s="17">
        <v>0</v>
      </c>
      <c r="CE29" s="17">
        <v>9.0812920729509399E-4</v>
      </c>
      <c r="CF29" s="17">
        <v>8.7253066692019805E-4</v>
      </c>
      <c r="CG29" s="17">
        <v>148.46526747796699</v>
      </c>
      <c r="CH29" s="17">
        <v>3236.83457900648</v>
      </c>
      <c r="CI29" s="17">
        <v>330.87603314803403</v>
      </c>
      <c r="CJ29" s="17">
        <v>3596.4824748282999</v>
      </c>
      <c r="CK29" s="17">
        <v>0</v>
      </c>
      <c r="CL29" s="17">
        <v>3.98645669460418</v>
      </c>
      <c r="CM29" s="17">
        <v>0</v>
      </c>
      <c r="CN29" s="17">
        <v>0.189449017645342</v>
      </c>
      <c r="CO29" s="5">
        <v>8.6364499206578705E-5</v>
      </c>
      <c r="CP29" s="17">
        <v>1.1289236857540601E-3</v>
      </c>
      <c r="CQ29" s="17">
        <v>1.3016626484697101E-3</v>
      </c>
      <c r="CR29" s="17">
        <v>0.21612115245953101</v>
      </c>
      <c r="CS29" s="17">
        <v>5.3890155213104203E-2</v>
      </c>
      <c r="CT29" s="17">
        <v>16.419436916847101</v>
      </c>
      <c r="CU29" s="17">
        <v>0.52321741667906696</v>
      </c>
      <c r="CV29" s="17">
        <v>0.33682457209940703</v>
      </c>
      <c r="CW29" s="17">
        <v>41.571330705093203</v>
      </c>
      <c r="CX29" s="17">
        <v>0.30852202604760898</v>
      </c>
      <c r="CY29" s="17">
        <v>0</v>
      </c>
      <c r="CZ29" s="5">
        <v>9.4470723920699498E-7</v>
      </c>
      <c r="DA29" s="17">
        <v>0.235126358989621</v>
      </c>
      <c r="DB29" s="17">
        <v>92.358028854426607</v>
      </c>
      <c r="DC29" s="17">
        <v>89.587305592908805</v>
      </c>
      <c r="DD29" s="17">
        <v>2.7707232615177699</v>
      </c>
      <c r="DE29" s="17">
        <v>0.118850501231832</v>
      </c>
      <c r="DF29" s="17">
        <v>0</v>
      </c>
      <c r="DG29" s="17">
        <v>1.1498533240739199</v>
      </c>
      <c r="DH29" s="17">
        <v>0.27567613414022402</v>
      </c>
      <c r="DI29" s="17">
        <v>7.4683662063415799</v>
      </c>
      <c r="DJ29" s="17">
        <v>1.5582970829544101</v>
      </c>
      <c r="DK29" s="17">
        <v>1.1212599745366101</v>
      </c>
      <c r="DL29" s="17">
        <v>29.873456071583998</v>
      </c>
      <c r="DM29" s="17">
        <v>0</v>
      </c>
      <c r="DN29" s="17">
        <v>0.26614960363101198</v>
      </c>
      <c r="DO29" s="17">
        <v>4.7181457550554802</v>
      </c>
      <c r="DP29" s="17">
        <v>8.3397052376306992E-3</v>
      </c>
      <c r="DQ29" s="17">
        <v>2.7383861203701501</v>
      </c>
      <c r="DR29" s="17">
        <v>27.008598184135899</v>
      </c>
      <c r="DS29" s="17">
        <v>0</v>
      </c>
      <c r="DT29" s="17">
        <v>1.4701873197443399E-2</v>
      </c>
      <c r="DU29" s="17">
        <v>1.1798892396929901</v>
      </c>
      <c r="DV29" s="17">
        <v>3.1639900926773601</v>
      </c>
      <c r="DW29" s="17">
        <v>0</v>
      </c>
      <c r="DX29" s="17">
        <v>147.16210197368699</v>
      </c>
      <c r="DY29" s="17">
        <v>2.41345240922871</v>
      </c>
      <c r="DZ29" s="17">
        <v>1.3869346302440799</v>
      </c>
      <c r="EC29" s="56">
        <f t="shared" si="0"/>
        <v>1.0088553064056738</v>
      </c>
      <c r="ED29" s="25">
        <f t="shared" si="1"/>
        <v>8.0000007994370115E-3</v>
      </c>
      <c r="EE29" s="40">
        <f t="shared" si="2"/>
        <v>-8.2314824181416368E-9</v>
      </c>
      <c r="EF29" s="40">
        <f t="shared" si="3"/>
        <v>-3.2118779192605907E-6</v>
      </c>
      <c r="EG29" s="40">
        <f t="shared" si="4"/>
        <v>-7.2792257793300849E-7</v>
      </c>
      <c r="EH29" s="40">
        <f t="shared" si="5"/>
        <v>-5.476680946496829E-7</v>
      </c>
      <c r="EI29" s="40">
        <f t="shared" si="6"/>
        <v>-3.5109974397510791E-7</v>
      </c>
      <c r="EJ29" s="40">
        <f t="shared" si="7"/>
        <v>2.7878433126514808E-6</v>
      </c>
      <c r="EK29" s="40">
        <f t="shared" si="8"/>
        <v>2.5638867718889687E-7</v>
      </c>
      <c r="EL29" s="40">
        <f t="shared" si="9"/>
        <v>-1.8191451607382225E-7</v>
      </c>
      <c r="EM29" s="40">
        <f t="shared" si="10"/>
        <v>-6.0230089413279795E-6</v>
      </c>
      <c r="EN29" s="40">
        <f t="shared" si="11"/>
        <v>3.5876794328580322E-5</v>
      </c>
      <c r="EO29" s="40">
        <f t="shared" si="12"/>
        <v>1.5559474140634951E-6</v>
      </c>
      <c r="EP29" s="40">
        <f t="shared" si="13"/>
        <v>-6.8984190387567703E-6</v>
      </c>
      <c r="EQ29" s="40">
        <f t="shared" si="14"/>
        <v>2.2425382563619672E-6</v>
      </c>
      <c r="ER29" s="40">
        <f t="shared" si="15"/>
        <v>-1.2470233631423642E-6</v>
      </c>
      <c r="ES29" s="40">
        <f t="shared" si="16"/>
        <v>4.4929255920593832E-6</v>
      </c>
      <c r="ET29" s="40">
        <f t="shared" si="17"/>
        <v>-1.9773828057878034E-6</v>
      </c>
      <c r="EU29" s="40">
        <f t="shared" si="18"/>
        <v>-1.8702787653358569E-6</v>
      </c>
      <c r="EV29" s="40">
        <f t="shared" si="19"/>
        <v>-2.1539734184486509E-6</v>
      </c>
      <c r="EW29" s="40">
        <f t="shared" si="20"/>
        <v>1.8051534621616931E-6</v>
      </c>
      <c r="EX29" s="40">
        <f t="shared" si="21"/>
        <v>-2.2558799904831064E-6</v>
      </c>
      <c r="EY29" s="40">
        <f t="shared" si="22"/>
        <v>-1.3821479160839374E-5</v>
      </c>
      <c r="EZ29" s="40">
        <f t="shared" si="23"/>
        <v>2.700095134791382E-5</v>
      </c>
      <c r="FA29" s="40">
        <f t="shared" si="24"/>
        <v>4.560437582444526E-5</v>
      </c>
      <c r="FB29" s="40">
        <f t="shared" si="25"/>
        <v>-3.164375954590641E-5</v>
      </c>
      <c r="FC29" s="40">
        <f t="shared" si="26"/>
        <v>-1.154726569242453E-5</v>
      </c>
      <c r="FD29" s="40">
        <f t="shared" si="27"/>
        <v>1.2701381521972224E-7</v>
      </c>
      <c r="FE29" s="40">
        <f t="shared" si="28"/>
        <v>3.4444861707821503E-7</v>
      </c>
      <c r="FF29" s="40">
        <f t="shared" si="29"/>
        <v>1.0492594812062959E-6</v>
      </c>
      <c r="FG29" s="40">
        <f t="shared" si="30"/>
        <v>1.8983771856573878E-6</v>
      </c>
      <c r="FH29" s="40">
        <f t="shared" si="31"/>
        <v>1.5138631785925681E-5</v>
      </c>
    </row>
    <row r="30" spans="1:164" x14ac:dyDescent="0.25">
      <c r="A30" s="15" t="s">
        <v>200</v>
      </c>
      <c r="B30" s="15">
        <v>40.263860655999999</v>
      </c>
      <c r="C30" s="15">
        <v>0.14274870100000001</v>
      </c>
      <c r="D30" s="15">
        <v>304.09569332000001</v>
      </c>
      <c r="E30" s="15">
        <v>9.2253785399999995</v>
      </c>
      <c r="F30" s="15">
        <v>8.9486171839999997</v>
      </c>
      <c r="G30" s="15">
        <v>0.16091360299999999</v>
      </c>
      <c r="H30" s="15">
        <v>14.586464564</v>
      </c>
      <c r="I30" s="17">
        <v>1.1421201754000001</v>
      </c>
      <c r="J30" s="5">
        <v>0.23338343289999999</v>
      </c>
      <c r="K30" s="17">
        <v>2.7608680480999999E-5</v>
      </c>
      <c r="L30" s="17">
        <v>0.3281954527</v>
      </c>
      <c r="M30" s="17">
        <v>2.7130824299999998E-2</v>
      </c>
      <c r="N30" s="17">
        <v>1.3354301669999999E-7</v>
      </c>
      <c r="O30" s="17">
        <v>3.2527815975999999</v>
      </c>
      <c r="P30" s="17">
        <v>3.6667645789999999E-7</v>
      </c>
      <c r="Q30" s="17">
        <v>5.9259914709999899E-5</v>
      </c>
      <c r="R30" s="17">
        <v>3.9821048299999898E-2</v>
      </c>
      <c r="S30" s="17">
        <v>1.0396039186E-4</v>
      </c>
      <c r="T30" s="17">
        <v>0.31360898819999999</v>
      </c>
      <c r="U30" s="17">
        <v>0.23921801879999999</v>
      </c>
      <c r="V30" s="17">
        <v>1.8925430639199999E-2</v>
      </c>
      <c r="W30" s="5">
        <v>8.6264670400000002E-6</v>
      </c>
      <c r="X30" s="17">
        <v>1.1292630460500001E-4</v>
      </c>
      <c r="Y30" s="17">
        <v>1.3002340356699999E-4</v>
      </c>
      <c r="Z30" s="17">
        <v>2.1505776799116E-2</v>
      </c>
      <c r="AA30" s="17">
        <v>9.2253785399999995</v>
      </c>
      <c r="AB30" s="17">
        <v>8.9486171839999997</v>
      </c>
      <c r="AC30" s="17">
        <v>5.6012024000000001E-2</v>
      </c>
      <c r="AD30" s="17">
        <v>4.0696236299999897E-2</v>
      </c>
      <c r="AE30" s="17">
        <v>1.9060554600999999E-5</v>
      </c>
      <c r="AF30" s="17">
        <v>17393.749313740002</v>
      </c>
      <c r="AG30" s="15"/>
      <c r="AH30" s="17" t="s">
        <v>200</v>
      </c>
      <c r="AI30" s="17">
        <v>0</v>
      </c>
      <c r="AJ30" s="17">
        <v>0.12428795179440801</v>
      </c>
      <c r="AK30" s="17">
        <v>0.23338401207913501</v>
      </c>
      <c r="AL30" s="17">
        <v>1.14211764727789</v>
      </c>
      <c r="AM30" s="17">
        <v>1.14211764727789</v>
      </c>
      <c r="AN30" s="17">
        <v>5.3378180184857599E-2</v>
      </c>
      <c r="AO30" s="17">
        <v>4.3689532058686998E-3</v>
      </c>
      <c r="AP30" s="5">
        <v>4.6936212569652299E-6</v>
      </c>
      <c r="AQ30" s="5">
        <v>2.2914424621218301E-5</v>
      </c>
      <c r="AR30" s="17">
        <v>0.32819466837965799</v>
      </c>
      <c r="AS30" s="5">
        <v>1.9061318514600599E-5</v>
      </c>
      <c r="AT30" s="17">
        <v>2.71321813294178E-2</v>
      </c>
      <c r="AU30" s="17">
        <v>0</v>
      </c>
      <c r="AV30" s="5">
        <v>2.67094762369307E-8</v>
      </c>
      <c r="AW30" s="5">
        <v>1.06833408841636E-7</v>
      </c>
      <c r="AX30" s="17">
        <v>40.2639029304937</v>
      </c>
      <c r="AY30" s="17">
        <v>0.27676150818190298</v>
      </c>
      <c r="AZ30" s="17">
        <v>6.9011565006035198</v>
      </c>
      <c r="BA30" s="17">
        <v>0.43945707766331998</v>
      </c>
      <c r="BB30" s="17">
        <v>1.0210345519381299E-2</v>
      </c>
      <c r="BC30" s="17">
        <v>1.57137589466316</v>
      </c>
      <c r="BD30" s="17">
        <v>2.63985311705991E-2</v>
      </c>
      <c r="BE30" s="17">
        <v>0.644767846989865</v>
      </c>
      <c r="BF30" s="17">
        <v>4.8495346573984403E-3</v>
      </c>
      <c r="BG30" s="17">
        <v>0.112045923006001</v>
      </c>
      <c r="BH30" s="17">
        <v>5.60134654641554E-2</v>
      </c>
      <c r="BI30" s="17">
        <v>0</v>
      </c>
      <c r="BJ30" s="17">
        <v>0</v>
      </c>
      <c r="BK30" s="17">
        <v>3.2527793222046202</v>
      </c>
      <c r="BL30" s="17">
        <v>3.2527793222046202</v>
      </c>
      <c r="BM30" s="17">
        <v>3.6265061455601703E-2</v>
      </c>
      <c r="BN30" s="17">
        <v>0</v>
      </c>
      <c r="BO30" s="17">
        <v>4.0696398683840597E-2</v>
      </c>
      <c r="BP30" s="5">
        <v>1.0633329442406999E-7</v>
      </c>
      <c r="BQ30" s="5">
        <v>2.0533779969774601E-7</v>
      </c>
      <c r="BR30" s="17">
        <v>2.4327560603405001</v>
      </c>
      <c r="BS30" s="17">
        <v>3.71561473316908E-2</v>
      </c>
      <c r="BT30" s="17">
        <v>7.5005284086101303E-3</v>
      </c>
      <c r="BU30" s="17">
        <v>0</v>
      </c>
      <c r="BV30" s="17">
        <v>3.3879686031985798</v>
      </c>
      <c r="BW30" s="17">
        <v>5.6413990843102498E-3</v>
      </c>
      <c r="BX30" s="5">
        <v>1.9556148084459101E-5</v>
      </c>
      <c r="BY30" s="5">
        <v>3.9702735384733997E-5</v>
      </c>
      <c r="BZ30" s="17">
        <v>0</v>
      </c>
      <c r="CA30" s="17">
        <v>0</v>
      </c>
      <c r="CB30" s="17">
        <v>3.9822701999869398E-2</v>
      </c>
      <c r="CC30" s="17">
        <v>0.14274912283602501</v>
      </c>
      <c r="CD30" s="17">
        <v>0</v>
      </c>
      <c r="CE30" s="5">
        <v>5.3019625544954901E-5</v>
      </c>
      <c r="CF30" s="5">
        <v>5.0941167457574797E-5</v>
      </c>
      <c r="CG30" s="17">
        <v>14.7156354326846</v>
      </c>
      <c r="CH30" s="17">
        <v>273.68614957257802</v>
      </c>
      <c r="CI30" s="17">
        <v>27.976930343865899</v>
      </c>
      <c r="CJ30" s="17">
        <v>304.09583597678397</v>
      </c>
      <c r="CK30" s="17">
        <v>0</v>
      </c>
      <c r="CL30" s="17">
        <v>0.395131357523548</v>
      </c>
      <c r="CM30" s="17">
        <v>0</v>
      </c>
      <c r="CN30" s="17">
        <v>1.89260012830899E-2</v>
      </c>
      <c r="CO30" s="5">
        <v>8.6267037351807996E-6</v>
      </c>
      <c r="CP30" s="17">
        <v>1.12928079454576E-4</v>
      </c>
      <c r="CQ30" s="17">
        <v>1.30026480993402E-4</v>
      </c>
      <c r="CR30" s="17">
        <v>2.1505564809823699E-2</v>
      </c>
      <c r="CS30" s="17">
        <v>5.3829508865336096E-3</v>
      </c>
      <c r="CT30" s="17">
        <v>1.6274676364456999</v>
      </c>
      <c r="CU30" s="17">
        <v>5.2262630334496102E-2</v>
      </c>
      <c r="CV30" s="17">
        <v>3.3644349939648398E-2</v>
      </c>
      <c r="CW30" s="17">
        <v>4.1524302540275597</v>
      </c>
      <c r="CX30" s="17">
        <v>3.08172702370519E-2</v>
      </c>
      <c r="CY30" s="17">
        <v>0</v>
      </c>
      <c r="CZ30" s="5">
        <v>5.5000041887817801E-8</v>
      </c>
      <c r="DA30" s="17">
        <v>2.3486054112446701E-2</v>
      </c>
      <c r="DB30" s="17">
        <v>9.2253626016854309</v>
      </c>
      <c r="DC30" s="17">
        <v>8.9486010935035303</v>
      </c>
      <c r="DD30" s="17">
        <v>0.27676150818190298</v>
      </c>
      <c r="DE30" s="17">
        <v>1.1871619239736E-2</v>
      </c>
      <c r="DF30" s="17">
        <v>0</v>
      </c>
      <c r="DG30" s="17">
        <v>0.114855504996224</v>
      </c>
      <c r="DH30" s="17">
        <v>2.7536479769837401E-2</v>
      </c>
      <c r="DI30" s="17">
        <v>0.74599041320127601</v>
      </c>
      <c r="DJ30" s="17">
        <v>0.15565422708708801</v>
      </c>
      <c r="DK30" s="17">
        <v>0.11199966225191101</v>
      </c>
      <c r="DL30" s="17">
        <v>2.98397036767583</v>
      </c>
      <c r="DM30" s="17">
        <v>0</v>
      </c>
      <c r="DN30" s="17">
        <v>2.6584825366380599E-2</v>
      </c>
      <c r="DO30" s="17">
        <v>0.47128144975942199</v>
      </c>
      <c r="DP30" s="17">
        <v>8.3303461807679804E-4</v>
      </c>
      <c r="DQ30" s="17">
        <v>0.160913539619812</v>
      </c>
      <c r="DR30" s="17">
        <v>2.6770623537375902</v>
      </c>
      <c r="DS30" s="17">
        <v>0</v>
      </c>
      <c r="DT30" s="17">
        <v>1.45722857995888E-3</v>
      </c>
      <c r="DU30" s="17">
        <v>0.116947793596498</v>
      </c>
      <c r="DV30" s="17">
        <v>0.31360797981236399</v>
      </c>
      <c r="DW30" s="17">
        <v>0</v>
      </c>
      <c r="DX30" s="17">
        <v>14.586473100855899</v>
      </c>
      <c r="DY30" s="17">
        <v>0.239216561116806</v>
      </c>
      <c r="DZ30" s="17">
        <v>0.13746953757177399</v>
      </c>
      <c r="EC30" s="56">
        <f t="shared" si="0"/>
        <v>1.0088549391573705</v>
      </c>
      <c r="ED30" s="25">
        <f t="shared" si="1"/>
        <v>7.9999650522219832E-3</v>
      </c>
      <c r="EE30" s="40">
        <f t="shared" si="2"/>
        <v>1.0499364197183667E-6</v>
      </c>
      <c r="EF30" s="40">
        <f t="shared" si="3"/>
        <v>2.9550953672053222E-6</v>
      </c>
      <c r="EG30" s="40">
        <f t="shared" si="4"/>
        <v>4.6911806743114372E-7</v>
      </c>
      <c r="EH30" s="40">
        <f t="shared" si="5"/>
        <v>-1.7276596835002633E-6</v>
      </c>
      <c r="EI30" s="40">
        <f t="shared" si="6"/>
        <v>-1.7980986490532693E-6</v>
      </c>
      <c r="EJ30" s="40">
        <f t="shared" si="7"/>
        <v>-3.9387712912496636E-7</v>
      </c>
      <c r="EK30" s="40">
        <f t="shared" si="8"/>
        <v>5.8525874190176766E-7</v>
      </c>
      <c r="EL30" s="40">
        <f t="shared" si="9"/>
        <v>-2.2135342361989496E-6</v>
      </c>
      <c r="EM30" s="40">
        <f t="shared" si="10"/>
        <v>2.4816634489265434E-6</v>
      </c>
      <c r="EN30" s="40">
        <f t="shared" si="11"/>
        <v>-2.2985626455534905E-5</v>
      </c>
      <c r="EO30" s="40">
        <f t="shared" si="12"/>
        <v>-2.3897964933826601E-6</v>
      </c>
      <c r="EP30" s="40">
        <f t="shared" si="13"/>
        <v>5.0017994396210413E-5</v>
      </c>
      <c r="EQ30" s="40">
        <f t="shared" si="14"/>
        <v>-9.8561075332406917E-7</v>
      </c>
      <c r="ER30" s="40">
        <f t="shared" si="15"/>
        <v>-6.9952295024920552E-7</v>
      </c>
      <c r="ES30" s="40">
        <f t="shared" si="16"/>
        <v>-1.4513858884363568E-5</v>
      </c>
      <c r="ET30" s="40">
        <f t="shared" si="17"/>
        <v>-1.7401996135919785E-5</v>
      </c>
      <c r="EU30" s="40">
        <f t="shared" si="18"/>
        <v>4.152828567046863E-5</v>
      </c>
      <c r="EV30" s="40">
        <f t="shared" si="19"/>
        <v>3.8586092502327232E-6</v>
      </c>
      <c r="EW30" s="40">
        <f t="shared" si="20"/>
        <v>-3.2154296399194087E-6</v>
      </c>
      <c r="EX30" s="40">
        <f t="shared" si="21"/>
        <v>-6.0935342634142411E-6</v>
      </c>
      <c r="EY30" s="40">
        <f t="shared" si="22"/>
        <v>3.0152227485887883E-5</v>
      </c>
      <c r="EZ30" s="40">
        <f t="shared" si="23"/>
        <v>2.743825249686808E-5</v>
      </c>
      <c r="FA30" s="40">
        <f t="shared" si="24"/>
        <v>1.5716883521560777E-5</v>
      </c>
      <c r="FB30" s="40">
        <f t="shared" si="25"/>
        <v>2.3668249850275846E-5</v>
      </c>
      <c r="FC30" s="40">
        <f t="shared" si="26"/>
        <v>-9.8573185372932939E-6</v>
      </c>
      <c r="FD30" s="40">
        <f t="shared" si="27"/>
        <v>-2.0250874297053077E-6</v>
      </c>
      <c r="FE30" s="40">
        <f t="shared" si="28"/>
        <v>-2.1047251919228559E-6</v>
      </c>
      <c r="FF30" s="40">
        <f t="shared" si="29"/>
        <v>2.5734905694525062E-5</v>
      </c>
      <c r="FG30" s="40">
        <f t="shared" si="30"/>
        <v>3.9901439411554561E-6</v>
      </c>
      <c r="FH30" s="40">
        <f t="shared" si="31"/>
        <v>4.0078246231070315E-5</v>
      </c>
    </row>
    <row r="31" spans="1:164" x14ac:dyDescent="0.25">
      <c r="A31" s="15" t="s">
        <v>201</v>
      </c>
      <c r="B31" s="15">
        <v>581.62799609700005</v>
      </c>
      <c r="C31" s="15">
        <v>1.8442077187999999</v>
      </c>
      <c r="D31" s="15">
        <v>2844.8235202430001</v>
      </c>
      <c r="E31" s="15">
        <v>75.225825549999897</v>
      </c>
      <c r="F31" s="15">
        <v>72.969050784999993</v>
      </c>
      <c r="G31" s="15">
        <v>2.0788848150999999</v>
      </c>
      <c r="H31" s="15">
        <v>119.81808894700001</v>
      </c>
      <c r="I31" s="17">
        <v>9.3817563646999993</v>
      </c>
      <c r="J31" s="17">
        <v>1.91708942319999</v>
      </c>
      <c r="K31" s="17">
        <v>3.2656819784079898E-4</v>
      </c>
      <c r="L31" s="17">
        <v>2.6959070014000002</v>
      </c>
      <c r="M31" s="17">
        <v>0.2228616451714</v>
      </c>
      <c r="N31" s="17">
        <v>1.5805753809E-6</v>
      </c>
      <c r="O31" s="17">
        <v>26.7194338354</v>
      </c>
      <c r="P31" s="17">
        <v>4.3396538661100002E-6</v>
      </c>
      <c r="Q31" s="17">
        <v>7.0354744322899995E-4</v>
      </c>
      <c r="R31" s="17">
        <v>0.32710338289999902</v>
      </c>
      <c r="S31" s="17">
        <v>1.22614139858599E-3</v>
      </c>
      <c r="T31" s="17">
        <v>2.5760889122999999</v>
      </c>
      <c r="U31" s="17">
        <v>1.9650166588</v>
      </c>
      <c r="V31" s="17">
        <v>0.15432004322289899</v>
      </c>
      <c r="W31" s="17">
        <v>7.0342164910699895E-5</v>
      </c>
      <c r="X31" s="17">
        <v>9.2015228486109905E-4</v>
      </c>
      <c r="Y31" s="17">
        <v>1.06024038226059E-3</v>
      </c>
      <c r="Z31" s="17">
        <v>0.176062654417487</v>
      </c>
      <c r="AA31" s="17">
        <v>75.225825549999996</v>
      </c>
      <c r="AB31" s="17">
        <v>72.969050784999993</v>
      </c>
      <c r="AC31" s="17">
        <v>0.46010146159999898</v>
      </c>
      <c r="AD31" s="17">
        <v>0.33429246809999902</v>
      </c>
      <c r="AE31" s="17">
        <v>1.5542404688809999E-4</v>
      </c>
      <c r="AF31" s="17">
        <v>224714.386190536</v>
      </c>
      <c r="AG31" s="15"/>
      <c r="AH31" s="17" t="s">
        <v>201</v>
      </c>
      <c r="AI31" s="17">
        <v>0</v>
      </c>
      <c r="AJ31" s="17">
        <v>1.0209487250970499</v>
      </c>
      <c r="AK31" s="17">
        <v>1.9170842545887701</v>
      </c>
      <c r="AL31" s="17">
        <v>9.3817778405713792</v>
      </c>
      <c r="AM31" s="17">
        <v>9.3817778405713792</v>
      </c>
      <c r="AN31" s="17">
        <v>0.438468555649068</v>
      </c>
      <c r="AO31" s="17">
        <v>3.5887992938765399E-2</v>
      </c>
      <c r="AP31" s="5">
        <v>5.5516638392389599E-5</v>
      </c>
      <c r="AQ31" s="17">
        <v>2.7105384678979399E-4</v>
      </c>
      <c r="AR31" s="17">
        <v>2.69590611611221</v>
      </c>
      <c r="AS31" s="17">
        <v>1.55424655962129E-4</v>
      </c>
      <c r="AT31" s="17">
        <v>0.22286253228198399</v>
      </c>
      <c r="AU31" s="17">
        <v>0</v>
      </c>
      <c r="AV31" s="5">
        <v>3.1611932725959998E-7</v>
      </c>
      <c r="AW31" s="5">
        <v>1.26446379514652E-6</v>
      </c>
      <c r="AX31" s="17">
        <v>581.62799809961598</v>
      </c>
      <c r="AY31" s="17">
        <v>2.2567842253785</v>
      </c>
      <c r="AZ31" s="17">
        <v>56.273696577875597</v>
      </c>
      <c r="BA31" s="17">
        <v>3.58343535772747</v>
      </c>
      <c r="BB31" s="17">
        <v>8.3257694847247196E-2</v>
      </c>
      <c r="BC31" s="17">
        <v>12.8133897870886</v>
      </c>
      <c r="BD31" s="17">
        <v>0.21525781896746499</v>
      </c>
      <c r="BE31" s="17">
        <v>5.2963341635675096</v>
      </c>
      <c r="BF31" s="17">
        <v>3.9835575103950097E-2</v>
      </c>
      <c r="BG31" s="17">
        <v>0.92038323137452605</v>
      </c>
      <c r="BH31" s="17">
        <v>0.46009917915772303</v>
      </c>
      <c r="BI31" s="17">
        <v>0</v>
      </c>
      <c r="BJ31" s="17">
        <v>0</v>
      </c>
      <c r="BK31" s="17">
        <v>26.719379052234999</v>
      </c>
      <c r="BL31" s="17">
        <v>26.719379052234999</v>
      </c>
      <c r="BM31" s="17">
        <v>0.29789078456764501</v>
      </c>
      <c r="BN31" s="17">
        <v>0</v>
      </c>
      <c r="BO31" s="17">
        <v>0.33429159012549797</v>
      </c>
      <c r="BP31" s="5">
        <v>1.25850649352061E-6</v>
      </c>
      <c r="BQ31" s="5">
        <v>2.4301668225634198E-6</v>
      </c>
      <c r="BR31" s="17">
        <v>22.758617620882099</v>
      </c>
      <c r="BS31" s="17">
        <v>0.30521147331084603</v>
      </c>
      <c r="BT31" s="17">
        <v>6.1611636719836597E-2</v>
      </c>
      <c r="BU31" s="17">
        <v>0</v>
      </c>
      <c r="BV31" s="17">
        <v>27.829865699462601</v>
      </c>
      <c r="BW31" s="17">
        <v>4.6340816284925299E-2</v>
      </c>
      <c r="BX31" s="17">
        <v>2.32169817402183E-4</v>
      </c>
      <c r="BY31" s="17">
        <v>4.7137889405137698E-4</v>
      </c>
      <c r="BZ31" s="17">
        <v>0</v>
      </c>
      <c r="CA31" s="17">
        <v>0</v>
      </c>
      <c r="CB31" s="17">
        <v>0.32710224633393398</v>
      </c>
      <c r="CC31" s="17">
        <v>1.8442117148101</v>
      </c>
      <c r="CD31" s="17">
        <v>0</v>
      </c>
      <c r="CE31" s="17">
        <v>6.2532975523184298E-4</v>
      </c>
      <c r="CF31" s="17">
        <v>6.0081625908717598E-4</v>
      </c>
      <c r="CG31" s="17">
        <v>120.879235889041</v>
      </c>
      <c r="CH31" s="17">
        <v>2560.3403670254602</v>
      </c>
      <c r="CI31" s="17">
        <v>261.72344763636897</v>
      </c>
      <c r="CJ31" s="17">
        <v>2844.82243228271</v>
      </c>
      <c r="CK31" s="17">
        <v>0</v>
      </c>
      <c r="CL31" s="17">
        <v>3.2457374228905902</v>
      </c>
      <c r="CM31" s="17">
        <v>0</v>
      </c>
      <c r="CN31" s="17">
        <v>0.15431855530018601</v>
      </c>
      <c r="CO31" s="5">
        <v>7.0343372336623502E-5</v>
      </c>
      <c r="CP31" s="17">
        <v>9.2014384902748699E-4</v>
      </c>
      <c r="CQ31" s="17">
        <v>1.06022290844756E-3</v>
      </c>
      <c r="CR31" s="17">
        <v>0.17606368916152701</v>
      </c>
      <c r="CS31" s="17">
        <v>4.38936977573482E-2</v>
      </c>
      <c r="CT31" s="17">
        <v>13.368539838165299</v>
      </c>
      <c r="CU31" s="17">
        <v>0.42616003571487598</v>
      </c>
      <c r="CV31" s="17">
        <v>0.274343889063421</v>
      </c>
      <c r="CW31" s="17">
        <v>33.859884477807597</v>
      </c>
      <c r="CX31" s="17">
        <v>0.25129170169259801</v>
      </c>
      <c r="CY31" s="17">
        <v>0</v>
      </c>
      <c r="CZ31" s="5">
        <v>6.5094682341528999E-7</v>
      </c>
      <c r="DA31" s="17">
        <v>0.19151086845571699</v>
      </c>
      <c r="DB31" s="17">
        <v>75.225756577467607</v>
      </c>
      <c r="DC31" s="17">
        <v>72.968972352089096</v>
      </c>
      <c r="DD31" s="17">
        <v>2.2567842253785</v>
      </c>
      <c r="DE31" s="17">
        <v>9.6803990476032997E-2</v>
      </c>
      <c r="DF31" s="17">
        <v>0</v>
      </c>
      <c r="DG31" s="17">
        <v>0.93655568081482798</v>
      </c>
      <c r="DH31" s="17">
        <v>0.22453780794435499</v>
      </c>
      <c r="DI31" s="17">
        <v>6.0830033102399197</v>
      </c>
      <c r="DJ31" s="17">
        <v>1.2692385506815</v>
      </c>
      <c r="DK31" s="17">
        <v>0.913270884990382</v>
      </c>
      <c r="DL31" s="17">
        <v>24.331973149908801</v>
      </c>
      <c r="DM31" s="17">
        <v>0</v>
      </c>
      <c r="DN31" s="17">
        <v>0.216779008801953</v>
      </c>
      <c r="DO31" s="17">
        <v>3.8429325749433598</v>
      </c>
      <c r="DP31" s="17">
        <v>6.7927227963425303E-3</v>
      </c>
      <c r="DQ31" s="17">
        <v>2.0788849007864898</v>
      </c>
      <c r="DR31" s="17">
        <v>21.9902843546949</v>
      </c>
      <c r="DS31" s="17">
        <v>0</v>
      </c>
      <c r="DT31" s="17">
        <v>1.1969792778728E-2</v>
      </c>
      <c r="DU31" s="17">
        <v>0.96065489642006896</v>
      </c>
      <c r="DV31" s="17">
        <v>2.5760852397690401</v>
      </c>
      <c r="DW31" s="17">
        <v>0</v>
      </c>
      <c r="DX31" s="17">
        <v>119.818030765499</v>
      </c>
      <c r="DY31" s="17">
        <v>1.96501643492347</v>
      </c>
      <c r="DZ31" s="17">
        <v>1.1292310800965599</v>
      </c>
      <c r="EC31" s="56">
        <f t="shared" si="0"/>
        <v>1.0088568065821322</v>
      </c>
      <c r="ED31" s="25">
        <f t="shared" si="1"/>
        <v>8.0000134147636022E-3</v>
      </c>
      <c r="EE31" s="40">
        <f t="shared" si="2"/>
        <v>3.4431216215948396E-9</v>
      </c>
      <c r="EF31" s="40">
        <f t="shared" si="3"/>
        <v>2.1667895971876733E-6</v>
      </c>
      <c r="EG31" s="40">
        <f t="shared" si="4"/>
        <v>-3.8243507280398715E-7</v>
      </c>
      <c r="EH31" s="40">
        <f t="shared" si="5"/>
        <v>-9.1687305238208093E-7</v>
      </c>
      <c r="EI31" s="40">
        <f t="shared" si="6"/>
        <v>-1.0748791446911867E-6</v>
      </c>
      <c r="EJ31" s="40">
        <f t="shared" si="7"/>
        <v>4.1217526474336498E-8</v>
      </c>
      <c r="EK31" s="40">
        <f t="shared" si="8"/>
        <v>-4.855819477258506E-7</v>
      </c>
      <c r="EL31" s="40">
        <f t="shared" si="9"/>
        <v>2.2891099006483772E-6</v>
      </c>
      <c r="EM31" s="40">
        <f t="shared" si="10"/>
        <v>-2.6960720545213043E-6</v>
      </c>
      <c r="EN31" s="40">
        <f t="shared" si="11"/>
        <v>7.0041767683679158E-6</v>
      </c>
      <c r="EO31" s="40">
        <f t="shared" si="12"/>
        <v>-3.2838216961002737E-7</v>
      </c>
      <c r="EP31" s="40">
        <f t="shared" si="13"/>
        <v>3.9805439976408428E-6</v>
      </c>
      <c r="EQ31" s="40">
        <f t="shared" si="14"/>
        <v>4.8979037718379921E-6</v>
      </c>
      <c r="ER31" s="40">
        <f t="shared" si="15"/>
        <v>-2.0503115948945053E-6</v>
      </c>
      <c r="ES31" s="40">
        <f t="shared" si="16"/>
        <v>-7.7717282807687694E-6</v>
      </c>
      <c r="ET31" s="40">
        <f t="shared" si="17"/>
        <v>1.802614126721002E-6</v>
      </c>
      <c r="EU31" s="40">
        <f t="shared" si="18"/>
        <v>-3.4746386752849156E-6</v>
      </c>
      <c r="EV31" s="40">
        <f t="shared" si="19"/>
        <v>3.7644378000796459E-6</v>
      </c>
      <c r="EW31" s="40">
        <f t="shared" si="20"/>
        <v>-1.4256227501508577E-6</v>
      </c>
      <c r="EX31" s="40">
        <f t="shared" si="21"/>
        <v>-1.1393111044556926E-7</v>
      </c>
      <c r="EY31" s="40">
        <f t="shared" si="22"/>
        <v>-9.6417981871263892E-6</v>
      </c>
      <c r="EZ31" s="40">
        <f t="shared" si="23"/>
        <v>1.7165037856601987E-5</v>
      </c>
      <c r="FA31" s="40">
        <f t="shared" si="24"/>
        <v>-9.1678668312275711E-6</v>
      </c>
      <c r="FB31" s="40">
        <f t="shared" si="25"/>
        <v>-1.6480991784833806E-5</v>
      </c>
      <c r="FC31" s="40">
        <f t="shared" si="26"/>
        <v>5.8771352927209256E-6</v>
      </c>
      <c r="FD31" s="40">
        <f t="shared" si="27"/>
        <v>-5.4344569693009793E-8</v>
      </c>
      <c r="FE31" s="40">
        <f t="shared" si="28"/>
        <v>-1.8567452201726503E-7</v>
      </c>
      <c r="FF31" s="40">
        <f t="shared" si="29"/>
        <v>-4.9607368514349478E-6</v>
      </c>
      <c r="FG31" s="40">
        <f t="shared" si="30"/>
        <v>-2.6263663852067971E-6</v>
      </c>
      <c r="FH31" s="40">
        <f t="shared" si="31"/>
        <v>3.918788895283367E-6</v>
      </c>
    </row>
    <row r="32" spans="1:164" x14ac:dyDescent="0.25">
      <c r="A32" s="15" t="s">
        <v>202</v>
      </c>
      <c r="B32" s="15">
        <v>3441.6495771989999</v>
      </c>
      <c r="C32" s="15">
        <v>10.7784602171399</v>
      </c>
      <c r="D32" s="15">
        <v>15858.6535709289</v>
      </c>
      <c r="E32" s="15">
        <v>402.86932742099998</v>
      </c>
      <c r="F32" s="15">
        <v>390.78324758799999</v>
      </c>
      <c r="G32" s="15">
        <v>12.1500289866299</v>
      </c>
      <c r="H32" s="15">
        <v>641.85951635199899</v>
      </c>
      <c r="I32" s="17">
        <v>50.257600130599997</v>
      </c>
      <c r="J32" s="17">
        <v>10.269752261511901</v>
      </c>
      <c r="K32" s="17">
        <v>2.1049053597178898E-3</v>
      </c>
      <c r="L32" s="17">
        <v>14.4418391178574</v>
      </c>
      <c r="M32" s="17">
        <v>1.19385870044762</v>
      </c>
      <c r="N32" s="17">
        <v>1.01774078019139E-5</v>
      </c>
      <c r="O32" s="17">
        <v>143.13467214630001</v>
      </c>
      <c r="P32" s="17">
        <v>2.7950531286468001E-5</v>
      </c>
      <c r="Q32" s="17">
        <v>4.51075710098229E-3</v>
      </c>
      <c r="R32" s="17">
        <v>1.7522764795968</v>
      </c>
      <c r="S32" s="17">
        <v>7.9032054395574893E-3</v>
      </c>
      <c r="T32" s="17">
        <v>13.799979601350501</v>
      </c>
      <c r="U32" s="17">
        <v>10.5264960681347</v>
      </c>
      <c r="V32" s="17">
        <v>0.82639180583160798</v>
      </c>
      <c r="W32" s="17">
        <v>3.767151631326E-4</v>
      </c>
      <c r="X32" s="17">
        <v>4.9240447416688997E-3</v>
      </c>
      <c r="Y32" s="17">
        <v>5.6780805919426896E-3</v>
      </c>
      <c r="Z32" s="17">
        <v>0.94264897896329702</v>
      </c>
      <c r="AA32" s="17">
        <v>402.86932742099998</v>
      </c>
      <c r="AB32" s="17">
        <v>390.78324758799999</v>
      </c>
      <c r="AC32" s="17">
        <v>2.4647405428437699</v>
      </c>
      <c r="AD32" s="17">
        <v>1.7907880504835301</v>
      </c>
      <c r="AE32" s="17">
        <v>8.3236824498699998E-4</v>
      </c>
      <c r="AF32" s="17">
        <v>1313341.79120963</v>
      </c>
      <c r="AG32" s="15"/>
      <c r="AH32" s="17" t="s">
        <v>202</v>
      </c>
      <c r="AI32" s="17">
        <v>0</v>
      </c>
      <c r="AJ32" s="17">
        <v>5.4691910326402002</v>
      </c>
      <c r="AK32" s="17">
        <v>10.2697412399177</v>
      </c>
      <c r="AL32" s="17">
        <v>50.2574913804022</v>
      </c>
      <c r="AM32" s="17">
        <v>50.2574913804022</v>
      </c>
      <c r="AN32" s="17">
        <v>2.3488457009656201</v>
      </c>
      <c r="AO32" s="17">
        <v>0.19225090706694001</v>
      </c>
      <c r="AP32" s="17">
        <v>3.5783915562977701E-4</v>
      </c>
      <c r="AQ32" s="17">
        <v>1.74709479874556E-3</v>
      </c>
      <c r="AR32" s="17">
        <v>14.441833351566</v>
      </c>
      <c r="AS32" s="17">
        <v>8.3236927319647804E-4</v>
      </c>
      <c r="AT32" s="17">
        <v>1.1938597887461</v>
      </c>
      <c r="AU32" s="17">
        <v>0</v>
      </c>
      <c r="AV32" s="5">
        <v>2.0354742086784902E-6</v>
      </c>
      <c r="AW32" s="5">
        <v>8.1420695194475201E-6</v>
      </c>
      <c r="AX32" s="17">
        <v>3441.6485691451999</v>
      </c>
      <c r="AY32" s="17">
        <v>12.0860787391766</v>
      </c>
      <c r="AZ32" s="17">
        <v>301.37199135788097</v>
      </c>
      <c r="BA32" s="17">
        <v>19.190973014324499</v>
      </c>
      <c r="BB32" s="17">
        <v>0.44588375910095401</v>
      </c>
      <c r="BC32" s="17">
        <v>68.621526612543093</v>
      </c>
      <c r="BD32" s="17">
        <v>1.1528104518923901</v>
      </c>
      <c r="BE32" s="17">
        <v>28.372207201137901</v>
      </c>
      <c r="BF32" s="17">
        <v>0.21339846943795299</v>
      </c>
      <c r="BG32" s="17">
        <v>4.9304534615856701</v>
      </c>
      <c r="BH32" s="17">
        <v>2.4647366235603001</v>
      </c>
      <c r="BI32" s="17">
        <v>0</v>
      </c>
      <c r="BJ32" s="17">
        <v>0</v>
      </c>
      <c r="BK32" s="17">
        <v>143.13510577166301</v>
      </c>
      <c r="BL32" s="17">
        <v>143.13510577166301</v>
      </c>
      <c r="BM32" s="17">
        <v>1.5957731751472</v>
      </c>
      <c r="BN32" s="17">
        <v>0</v>
      </c>
      <c r="BO32" s="17">
        <v>1.7907865648911101</v>
      </c>
      <c r="BP32" s="5">
        <v>8.1054482466716101E-6</v>
      </c>
      <c r="BQ32" s="5">
        <v>1.5652272121327599E-5</v>
      </c>
      <c r="BR32" s="17">
        <v>126.869258961512</v>
      </c>
      <c r="BS32" s="17">
        <v>1.6350015608636601</v>
      </c>
      <c r="BT32" s="17">
        <v>0.33005230545325798</v>
      </c>
      <c r="BU32" s="17">
        <v>0</v>
      </c>
      <c r="BV32" s="17">
        <v>149.08347193977099</v>
      </c>
      <c r="BW32" s="17">
        <v>0.24824819641241799</v>
      </c>
      <c r="BX32" s="17">
        <v>1.4885411321836201E-3</v>
      </c>
      <c r="BY32" s="17">
        <v>3.0221635972816998E-3</v>
      </c>
      <c r="BZ32" s="17">
        <v>0</v>
      </c>
      <c r="CA32" s="17">
        <v>0</v>
      </c>
      <c r="CB32" s="17">
        <v>1.7522728794251199</v>
      </c>
      <c r="CC32" s="17">
        <v>10.778466347767999</v>
      </c>
      <c r="CD32" s="17">
        <v>0</v>
      </c>
      <c r="CE32" s="17">
        <v>4.0306209108395699E-3</v>
      </c>
      <c r="CF32" s="17">
        <v>3.87256595071566E-3</v>
      </c>
      <c r="CG32" s="17">
        <v>647.54400060627097</v>
      </c>
      <c r="CH32" s="17">
        <v>14272.786368270999</v>
      </c>
      <c r="CI32" s="17">
        <v>1458.9953260735099</v>
      </c>
      <c r="CJ32" s="17">
        <v>15858.650953306</v>
      </c>
      <c r="CK32" s="17">
        <v>0</v>
      </c>
      <c r="CL32" s="17">
        <v>17.3872779548438</v>
      </c>
      <c r="CM32" s="17">
        <v>0</v>
      </c>
      <c r="CN32" s="17">
        <v>0.82639641045541901</v>
      </c>
      <c r="CO32" s="17">
        <v>3.7672098858777402E-4</v>
      </c>
      <c r="CP32" s="17">
        <v>4.92401908558893E-3</v>
      </c>
      <c r="CQ32" s="17">
        <v>5.6781843343970597E-3</v>
      </c>
      <c r="CR32" s="17">
        <v>0.94266021010929701</v>
      </c>
      <c r="CS32" s="17">
        <v>0.23507109531132001</v>
      </c>
      <c r="CT32" s="17">
        <v>71.614917527207695</v>
      </c>
      <c r="CU32" s="17">
        <v>2.2822870071705301</v>
      </c>
      <c r="CV32" s="17">
        <v>1.469239515865</v>
      </c>
      <c r="CW32" s="17">
        <v>181.335723628587</v>
      </c>
      <c r="CX32" s="17">
        <v>1.34578143642145</v>
      </c>
      <c r="CY32" s="17">
        <v>0</v>
      </c>
      <c r="CZ32" s="5">
        <v>4.1925229253129102E-6</v>
      </c>
      <c r="DA32" s="17">
        <v>1.0256311494347901</v>
      </c>
      <c r="DB32" s="17">
        <v>402.86930732862601</v>
      </c>
      <c r="DC32" s="17">
        <v>390.78322858944898</v>
      </c>
      <c r="DD32" s="17">
        <v>12.0860787391766</v>
      </c>
      <c r="DE32" s="17">
        <v>0.51843209157999703</v>
      </c>
      <c r="DF32" s="17">
        <v>0</v>
      </c>
      <c r="DG32" s="17">
        <v>5.0156914656878104</v>
      </c>
      <c r="DH32" s="17">
        <v>1.2025089796458199</v>
      </c>
      <c r="DI32" s="17">
        <v>32.577287553255303</v>
      </c>
      <c r="DJ32" s="17">
        <v>6.7973735720938899</v>
      </c>
      <c r="DK32" s="17">
        <v>4.8909795131092304</v>
      </c>
      <c r="DL32" s="17">
        <v>130.30915973037401</v>
      </c>
      <c r="DM32" s="17">
        <v>0</v>
      </c>
      <c r="DN32" s="17">
        <v>1.1609510745878699</v>
      </c>
      <c r="DO32" s="17">
        <v>20.580732700606799</v>
      </c>
      <c r="DP32" s="17">
        <v>3.6378075717742202E-2</v>
      </c>
      <c r="DQ32" s="17">
        <v>12.1500273906645</v>
      </c>
      <c r="DR32" s="17">
        <v>117.80051725249101</v>
      </c>
      <c r="DS32" s="17">
        <v>0</v>
      </c>
      <c r="DT32" s="17">
        <v>6.4125508013340105E-2</v>
      </c>
      <c r="DU32" s="17">
        <v>5.1461927527531799</v>
      </c>
      <c r="DV32" s="17">
        <v>13.7999791260747</v>
      </c>
      <c r="DW32" s="17">
        <v>0</v>
      </c>
      <c r="DX32" s="17">
        <v>641.85918303322899</v>
      </c>
      <c r="DY32" s="17">
        <v>10.526498865104699</v>
      </c>
      <c r="DZ32" s="17">
        <v>6.04920871737726</v>
      </c>
      <c r="EC32" s="56">
        <f t="shared" si="0"/>
        <v>1.0088567986924752</v>
      </c>
      <c r="ED32" s="25">
        <f t="shared" si="1"/>
        <v>8.0000032370385193E-3</v>
      </c>
      <c r="EE32" s="40">
        <f t="shared" si="2"/>
        <v>-2.9289844226348537E-7</v>
      </c>
      <c r="EF32" s="40">
        <f t="shared" si="3"/>
        <v>5.6878514888889086E-7</v>
      </c>
      <c r="EG32" s="40">
        <f t="shared" si="4"/>
        <v>-1.6505959276940232E-7</v>
      </c>
      <c r="EH32" s="40">
        <f t="shared" si="5"/>
        <v>-4.9873178733226345E-8</v>
      </c>
      <c r="EI32" s="40">
        <f t="shared" si="6"/>
        <v>-4.8616595339094186E-8</v>
      </c>
      <c r="EJ32" s="40">
        <f t="shared" si="7"/>
        <v>-1.3135486363702802E-7</v>
      </c>
      <c r="EK32" s="40">
        <f t="shared" si="8"/>
        <v>-5.1930174985650536E-7</v>
      </c>
      <c r="EL32" s="40">
        <f t="shared" si="9"/>
        <v>-2.1638557653713292E-6</v>
      </c>
      <c r="EM32" s="40">
        <f t="shared" si="10"/>
        <v>-1.0732093550261112E-6</v>
      </c>
      <c r="EN32" s="40">
        <f t="shared" si="11"/>
        <v>1.3584771075323526E-5</v>
      </c>
      <c r="EO32" s="40">
        <f t="shared" si="12"/>
        <v>-3.9927680628932546E-7</v>
      </c>
      <c r="EP32" s="40">
        <f t="shared" si="13"/>
        <v>9.1158064148870694E-7</v>
      </c>
      <c r="EQ32" s="40">
        <f t="shared" si="14"/>
        <v>1.3355681009986686E-5</v>
      </c>
      <c r="ER32" s="40">
        <f t="shared" si="15"/>
        <v>3.0294921314263819E-6</v>
      </c>
      <c r="ES32" s="40">
        <f t="shared" si="16"/>
        <v>-1.0303673763064439E-5</v>
      </c>
      <c r="ET32" s="40">
        <f t="shared" si="17"/>
        <v>-1.1610360699525624E-5</v>
      </c>
      <c r="EU32" s="40">
        <f t="shared" si="18"/>
        <v>-2.0545682841873611E-6</v>
      </c>
      <c r="EV32" s="40">
        <f t="shared" si="19"/>
        <v>-2.3506920580412772E-6</v>
      </c>
      <c r="EW32" s="40">
        <f t="shared" si="20"/>
        <v>-3.4440326338664519E-8</v>
      </c>
      <c r="EX32" s="40">
        <f t="shared" si="21"/>
        <v>2.6570759932876624E-7</v>
      </c>
      <c r="EY32" s="40">
        <f t="shared" si="22"/>
        <v>5.5719620869041815E-6</v>
      </c>
      <c r="EZ32" s="40">
        <f t="shared" si="23"/>
        <v>1.5463819203817751E-5</v>
      </c>
      <c r="FA32" s="40">
        <f t="shared" si="24"/>
        <v>-5.210366947442007E-6</v>
      </c>
      <c r="FB32" s="40">
        <f t="shared" si="25"/>
        <v>1.8270690718502217E-5</v>
      </c>
      <c r="FC32" s="40">
        <f t="shared" si="26"/>
        <v>1.1914451986509399E-5</v>
      </c>
      <c r="FD32" s="40">
        <f t="shared" si="27"/>
        <v>-1.5758479765824801E-7</v>
      </c>
      <c r="FE32" s="40">
        <f t="shared" si="28"/>
        <v>-1.5965950043208906E-7</v>
      </c>
      <c r="FF32" s="40">
        <f t="shared" si="29"/>
        <v>-1.5901403825834589E-6</v>
      </c>
      <c r="FG32" s="40">
        <f t="shared" si="30"/>
        <v>-8.2957467778980402E-7</v>
      </c>
      <c r="FH32" s="40">
        <f t="shared" si="31"/>
        <v>1.2352819611463749E-6</v>
      </c>
    </row>
    <row r="33" spans="1:164" x14ac:dyDescent="0.25">
      <c r="A33" s="15" t="s">
        <v>203</v>
      </c>
      <c r="B33" s="15">
        <v>2201.026337282</v>
      </c>
      <c r="C33" s="15">
        <v>6.9685109556599896</v>
      </c>
      <c r="D33" s="15">
        <v>10738.234584141899</v>
      </c>
      <c r="E33" s="15">
        <v>282.8854483321</v>
      </c>
      <c r="F33" s="15">
        <v>274.39888489629902</v>
      </c>
      <c r="G33" s="15">
        <v>7.8552602380099996</v>
      </c>
      <c r="H33" s="15">
        <v>450.35997027500002</v>
      </c>
      <c r="I33" s="17">
        <v>35.2631856725774</v>
      </c>
      <c r="J33" s="17">
        <v>7.2057595239759902</v>
      </c>
      <c r="K33" s="17">
        <v>1.31776625897869E-3</v>
      </c>
      <c r="L33" s="17">
        <v>10.1330993317849</v>
      </c>
      <c r="M33" s="17">
        <v>0.83766954489391898</v>
      </c>
      <c r="N33" s="17">
        <v>6.3734247992950001E-6</v>
      </c>
      <c r="O33" s="17">
        <v>100.4302733719</v>
      </c>
      <c r="P33" s="17">
        <v>1.7503436789412001E-5</v>
      </c>
      <c r="Q33" s="17">
        <v>2.8290904965043999E-3</v>
      </c>
      <c r="R33" s="17">
        <v>1.2294827191172699</v>
      </c>
      <c r="S33" s="17">
        <v>4.9485781389356897E-3</v>
      </c>
      <c r="T33" s="17">
        <v>9.6827393606589993</v>
      </c>
      <c r="U33" s="17">
        <v>7.3859035118228</v>
      </c>
      <c r="V33" s="17">
        <v>0.58029453397643405</v>
      </c>
      <c r="W33" s="17">
        <v>2.6452047136433902E-4</v>
      </c>
      <c r="X33" s="17">
        <v>3.4589984209101301E-3</v>
      </c>
      <c r="Y33" s="17">
        <v>3.9870155051722001E-3</v>
      </c>
      <c r="Z33" s="17">
        <v>0.66177019810831395</v>
      </c>
      <c r="AA33" s="17">
        <v>282.8854483321</v>
      </c>
      <c r="AB33" s="17">
        <v>274.39888489629902</v>
      </c>
      <c r="AC33" s="17">
        <v>1.72938228593234</v>
      </c>
      <c r="AD33" s="17">
        <v>1.2565043170927399</v>
      </c>
      <c r="AE33" s="17">
        <v>5.8446971077149895E-4</v>
      </c>
      <c r="AF33" s="17">
        <v>849104.27536549396</v>
      </c>
      <c r="AG33" s="15"/>
      <c r="AH33" s="17" t="s">
        <v>203</v>
      </c>
      <c r="AI33" s="17">
        <v>0</v>
      </c>
      <c r="AJ33" s="17">
        <v>3.8374377304584102</v>
      </c>
      <c r="AK33" s="17">
        <v>7.2057670370406903</v>
      </c>
      <c r="AL33" s="17">
        <v>35.263158245325201</v>
      </c>
      <c r="AM33" s="17">
        <v>35.263158245325201</v>
      </c>
      <c r="AN33" s="17">
        <v>1.64807109884498</v>
      </c>
      <c r="AO33" s="17">
        <v>0.13489260778050499</v>
      </c>
      <c r="AP33" s="17">
        <v>2.2401846783291101E-4</v>
      </c>
      <c r="AQ33" s="17">
        <v>1.0937560027315201E-3</v>
      </c>
      <c r="AR33" s="17">
        <v>10.133094158052399</v>
      </c>
      <c r="AS33" s="17">
        <v>5.8446541824544202E-4</v>
      </c>
      <c r="AT33" s="17">
        <v>0.83766663141179598</v>
      </c>
      <c r="AU33" s="17">
        <v>0</v>
      </c>
      <c r="AV33" s="5">
        <v>1.27467711141718E-6</v>
      </c>
      <c r="AW33" s="5">
        <v>5.0987396650407501E-6</v>
      </c>
      <c r="AX33" s="17">
        <v>2201.0259485291299</v>
      </c>
      <c r="AY33" s="17">
        <v>8.4865596093850701</v>
      </c>
      <c r="AZ33" s="17">
        <v>211.61627455050501</v>
      </c>
      <c r="BA33" s="17">
        <v>13.4754220732926</v>
      </c>
      <c r="BB33" s="17">
        <v>0.31308865645926598</v>
      </c>
      <c r="BC33" s="17">
        <v>48.184407496596599</v>
      </c>
      <c r="BD33" s="17">
        <v>0.80947615842193099</v>
      </c>
      <c r="BE33" s="17">
        <v>19.9073384791443</v>
      </c>
      <c r="BF33" s="17">
        <v>0.14973150491208201</v>
      </c>
      <c r="BG33" s="17">
        <v>3.4594395737745098</v>
      </c>
      <c r="BH33" s="17">
        <v>1.72937991199082</v>
      </c>
      <c r="BI33" s="17">
        <v>0</v>
      </c>
      <c r="BJ33" s="17">
        <v>0</v>
      </c>
      <c r="BK33" s="17">
        <v>100.430237256865</v>
      </c>
      <c r="BL33" s="17">
        <v>100.430237256865</v>
      </c>
      <c r="BM33" s="17">
        <v>1.1196728410907899</v>
      </c>
      <c r="BN33" s="17">
        <v>0</v>
      </c>
      <c r="BO33" s="17">
        <v>1.25650428191543</v>
      </c>
      <c r="BP33" s="5">
        <v>5.0760447679163199E-6</v>
      </c>
      <c r="BQ33" s="5">
        <v>9.8019927680337606E-6</v>
      </c>
      <c r="BR33" s="17">
        <v>85.905821142529803</v>
      </c>
      <c r="BS33" s="17">
        <v>1.14720275831777</v>
      </c>
      <c r="BT33" s="17">
        <v>0.23157759017111801</v>
      </c>
      <c r="BU33" s="17">
        <v>0</v>
      </c>
      <c r="BV33" s="17">
        <v>104.604350605348</v>
      </c>
      <c r="BW33" s="17">
        <v>0.17418405153529401</v>
      </c>
      <c r="BX33" s="17">
        <v>9.3360422816184097E-4</v>
      </c>
      <c r="BY33" s="17">
        <v>1.89552747787386E-3</v>
      </c>
      <c r="BZ33" s="17">
        <v>0</v>
      </c>
      <c r="CA33" s="17">
        <v>0</v>
      </c>
      <c r="CB33" s="17">
        <v>1.2294789628529501</v>
      </c>
      <c r="CC33" s="17">
        <v>6.9685056195990898</v>
      </c>
      <c r="CD33" s="17">
        <v>0</v>
      </c>
      <c r="CE33" s="17">
        <v>2.5237870050210201E-3</v>
      </c>
      <c r="CF33" s="17">
        <v>2.4248172189575402E-3</v>
      </c>
      <c r="CG33" s="17">
        <v>454.34850715267498</v>
      </c>
      <c r="CH33" s="17">
        <v>9664.4041545607506</v>
      </c>
      <c r="CI33" s="17">
        <v>987.91591784204797</v>
      </c>
      <c r="CJ33" s="17">
        <v>10738.225893545299</v>
      </c>
      <c r="CK33" s="17">
        <v>0</v>
      </c>
      <c r="CL33" s="17">
        <v>12.1997477918363</v>
      </c>
      <c r="CM33" s="17">
        <v>0</v>
      </c>
      <c r="CN33" s="17">
        <v>0.58028711378510101</v>
      </c>
      <c r="CO33" s="17">
        <v>2.6452016799713299E-4</v>
      </c>
      <c r="CP33" s="17">
        <v>3.4590977997854002E-3</v>
      </c>
      <c r="CQ33" s="17">
        <v>3.9870725969298401E-3</v>
      </c>
      <c r="CR33" s="17">
        <v>0.66176476069370604</v>
      </c>
      <c r="CS33" s="17">
        <v>0.16506163851331301</v>
      </c>
      <c r="CT33" s="17">
        <v>50.248409362829697</v>
      </c>
      <c r="CU33" s="17">
        <v>1.6025712142947599</v>
      </c>
      <c r="CV33" s="17">
        <v>1.0316659593180999</v>
      </c>
      <c r="CW33" s="17">
        <v>127.329695776164</v>
      </c>
      <c r="CX33" s="17">
        <v>0.94497797730231403</v>
      </c>
      <c r="CY33" s="17">
        <v>0</v>
      </c>
      <c r="CZ33" s="5">
        <v>2.6255227800503698E-6</v>
      </c>
      <c r="DA33" s="17">
        <v>0.72017316482194904</v>
      </c>
      <c r="DB33" s="17">
        <v>282.885419947603</v>
      </c>
      <c r="DC33" s="17">
        <v>274.39886033821801</v>
      </c>
      <c r="DD33" s="17">
        <v>8.4865596093850701</v>
      </c>
      <c r="DE33" s="17">
        <v>0.364029223838577</v>
      </c>
      <c r="DF33" s="17">
        <v>0</v>
      </c>
      <c r="DG33" s="17">
        <v>3.5219089538296999</v>
      </c>
      <c r="DH33" s="17">
        <v>0.84437042058455603</v>
      </c>
      <c r="DI33" s="17">
        <v>22.875036455904699</v>
      </c>
      <c r="DJ33" s="17">
        <v>4.77295175030451</v>
      </c>
      <c r="DK33" s="17">
        <v>3.4343339008250702</v>
      </c>
      <c r="DL33" s="17">
        <v>91.500032874000297</v>
      </c>
      <c r="DM33" s="17">
        <v>0</v>
      </c>
      <c r="DN33" s="17">
        <v>0.81519190438113598</v>
      </c>
      <c r="DO33" s="17">
        <v>14.451315249083599</v>
      </c>
      <c r="DP33" s="17">
        <v>2.55438750507338E-2</v>
      </c>
      <c r="DQ33" s="17">
        <v>7.8552659213509903</v>
      </c>
      <c r="DR33" s="17">
        <v>82.654887156893494</v>
      </c>
      <c r="DS33" s="17">
        <v>0</v>
      </c>
      <c r="DT33" s="17">
        <v>4.4992192951756403E-2</v>
      </c>
      <c r="DU33" s="17">
        <v>3.6108140736232399</v>
      </c>
      <c r="DV33" s="17">
        <v>9.6827218452050197</v>
      </c>
      <c r="DW33" s="17">
        <v>0</v>
      </c>
      <c r="DX33" s="17">
        <v>450.35962380837299</v>
      </c>
      <c r="DY33" s="17">
        <v>7.3858904446999896</v>
      </c>
      <c r="DZ33" s="17">
        <v>4.2444299343517198</v>
      </c>
      <c r="EC33" s="56">
        <f t="shared" si="0"/>
        <v>1.0088571069283938</v>
      </c>
      <c r="ED33" s="25">
        <f t="shared" si="1"/>
        <v>8.0000013032103766E-3</v>
      </c>
      <c r="EE33" s="40">
        <f t="shared" si="2"/>
        <v>-1.7662345220929282E-7</v>
      </c>
      <c r="EF33" s="40">
        <f t="shared" si="3"/>
        <v>-7.6573904149114865E-7</v>
      </c>
      <c r="EG33" s="40">
        <f t="shared" si="4"/>
        <v>-8.0931334959142706E-7</v>
      </c>
      <c r="EH33" s="40">
        <f t="shared" si="5"/>
        <v>-1.0033919088906607E-7</v>
      </c>
      <c r="EI33" s="40">
        <f t="shared" si="6"/>
        <v>-8.9497743469490093E-8</v>
      </c>
      <c r="EJ33" s="40">
        <f t="shared" si="7"/>
        <v>7.2350766473829699E-7</v>
      </c>
      <c r="EK33" s="40">
        <f t="shared" si="8"/>
        <v>-7.6931044032292449E-7</v>
      </c>
      <c r="EL33" s="40">
        <f t="shared" si="9"/>
        <v>-7.7778713624571051E-7</v>
      </c>
      <c r="EM33" s="40">
        <f t="shared" si="10"/>
        <v>1.0426471595603735E-6</v>
      </c>
      <c r="EN33" s="40">
        <f t="shared" si="11"/>
        <v>6.2314433117969278E-6</v>
      </c>
      <c r="EO33" s="40">
        <f t="shared" si="12"/>
        <v>-5.1057749764358255E-7</v>
      </c>
      <c r="EP33" s="40">
        <f t="shared" si="13"/>
        <v>-3.4780805160708372E-6</v>
      </c>
      <c r="EQ33" s="40">
        <f t="shared" si="14"/>
        <v>-1.2587952823572249E-6</v>
      </c>
      <c r="ER33" s="40">
        <f t="shared" si="15"/>
        <v>-3.5960307374585226E-7</v>
      </c>
      <c r="ES33" s="40">
        <f t="shared" si="16"/>
        <v>7.0572762330210283E-6</v>
      </c>
      <c r="ET33" s="40">
        <f t="shared" si="17"/>
        <v>1.4566353162527575E-5</v>
      </c>
      <c r="EU33" s="40">
        <f t="shared" si="18"/>
        <v>-3.0551582884439142E-6</v>
      </c>
      <c r="EV33" s="40">
        <f t="shared" si="19"/>
        <v>5.2712197601305432E-6</v>
      </c>
      <c r="EW33" s="40">
        <f t="shared" si="20"/>
        <v>-1.8089358111631605E-6</v>
      </c>
      <c r="EX33" s="40">
        <f t="shared" si="21"/>
        <v>-1.7691976058913944E-6</v>
      </c>
      <c r="EY33" s="40">
        <f t="shared" si="22"/>
        <v>-1.2786939904800246E-5</v>
      </c>
      <c r="EZ33" s="40">
        <f t="shared" si="23"/>
        <v>-1.1468571958372313E-6</v>
      </c>
      <c r="FA33" s="40">
        <f t="shared" si="24"/>
        <v>2.8730535021151264E-5</v>
      </c>
      <c r="FB33" s="40">
        <f t="shared" si="25"/>
        <v>1.4319422025315251E-5</v>
      </c>
      <c r="FC33" s="40">
        <f t="shared" si="26"/>
        <v>-8.2164694382484639E-6</v>
      </c>
      <c r="FD33" s="40">
        <f t="shared" si="27"/>
        <v>-7.7694855214716167E-7</v>
      </c>
      <c r="FE33" s="40">
        <f t="shared" si="28"/>
        <v>-7.8703316782522002E-7</v>
      </c>
      <c r="FF33" s="40">
        <f t="shared" si="29"/>
        <v>-1.3727106720933788E-6</v>
      </c>
      <c r="FG33" s="40">
        <f t="shared" si="30"/>
        <v>-2.799617118326332E-8</v>
      </c>
      <c r="FH33" s="40">
        <f t="shared" si="31"/>
        <v>-7.3443088287130505E-6</v>
      </c>
    </row>
    <row r="34" spans="1:164" x14ac:dyDescent="0.25">
      <c r="A34" s="15" t="s">
        <v>204</v>
      </c>
      <c r="B34" s="15">
        <v>781.65988781610599</v>
      </c>
      <c r="C34" s="15">
        <v>2.4845688323175299</v>
      </c>
      <c r="D34" s="15">
        <v>3907.8693845181701</v>
      </c>
      <c r="E34" s="15">
        <v>104.350611818487</v>
      </c>
      <c r="F34" s="15">
        <v>101.22009346747301</v>
      </c>
      <c r="G34" s="15">
        <v>2.8007324507084799</v>
      </c>
      <c r="H34" s="15">
        <v>166.02298778676999</v>
      </c>
      <c r="I34" s="17">
        <v>12.9995999430603</v>
      </c>
      <c r="J34" s="17">
        <v>2.65636780474432</v>
      </c>
      <c r="K34" s="17">
        <v>4.8435530842705598E-4</v>
      </c>
      <c r="L34" s="17">
        <v>3.7355172256173299</v>
      </c>
      <c r="M34" s="17">
        <v>0.308802757224033</v>
      </c>
      <c r="N34" s="17">
        <v>2.3418271422160402E-6</v>
      </c>
      <c r="O34" s="17">
        <v>37.023126276371798</v>
      </c>
      <c r="P34" s="17">
        <v>6.43252749018934E-6</v>
      </c>
      <c r="Q34" s="17">
        <v>1.03835750459262E-3</v>
      </c>
      <c r="R34" s="17">
        <v>0.45324275685140297</v>
      </c>
      <c r="S34" s="17">
        <v>1.81923311532548E-3</v>
      </c>
      <c r="T34" s="17">
        <v>3.56949423791656</v>
      </c>
      <c r="U34" s="17">
        <v>2.7227769998054301</v>
      </c>
      <c r="V34" s="17">
        <v>0.21405594346552101</v>
      </c>
      <c r="W34" s="17">
        <v>9.7576169768656004E-5</v>
      </c>
      <c r="X34" s="17">
        <v>1.27585945056966E-3</v>
      </c>
      <c r="Y34" s="17">
        <v>1.4707275728500699E-3</v>
      </c>
      <c r="Z34" s="17">
        <v>0.244014043157608</v>
      </c>
      <c r="AA34" s="17">
        <v>104.350611818487</v>
      </c>
      <c r="AB34" s="17">
        <v>101.22009346747301</v>
      </c>
      <c r="AC34" s="17">
        <v>0.63752827321735905</v>
      </c>
      <c r="AD34" s="17">
        <v>0.46320413603614902</v>
      </c>
      <c r="AE34" s="17">
        <v>2.1559884600190699E-4</v>
      </c>
      <c r="AF34" s="17">
        <v>302741.58060225402</v>
      </c>
      <c r="AG34" s="15"/>
      <c r="AH34" s="17" t="s">
        <v>204</v>
      </c>
      <c r="AI34" s="17">
        <v>0</v>
      </c>
      <c r="AJ34" s="17">
        <v>1.41465439720235</v>
      </c>
      <c r="AK34" s="17">
        <v>2.6563680738971902</v>
      </c>
      <c r="AL34" s="17">
        <v>12.999587814579799</v>
      </c>
      <c r="AM34" s="17">
        <v>12.999587814579799</v>
      </c>
      <c r="AN34" s="17">
        <v>0.60755322622559904</v>
      </c>
      <c r="AO34" s="17">
        <v>4.9727760148941397E-2</v>
      </c>
      <c r="AP34" s="5">
        <v>8.2341121758516806E-5</v>
      </c>
      <c r="AQ34" s="17">
        <v>4.0201522947138599E-4</v>
      </c>
      <c r="AR34" s="17">
        <v>3.7355128946760301</v>
      </c>
      <c r="AS34" s="17">
        <v>2.15597070583434E-4</v>
      </c>
      <c r="AT34" s="17">
        <v>0.30879878182174603</v>
      </c>
      <c r="AU34" s="17">
        <v>0</v>
      </c>
      <c r="AV34" s="5">
        <v>4.6836671231997902E-7</v>
      </c>
      <c r="AW34" s="5">
        <v>1.8734914190710801E-6</v>
      </c>
      <c r="AX34" s="17">
        <v>781.65991174942201</v>
      </c>
      <c r="AY34" s="17">
        <v>3.1305137111614401</v>
      </c>
      <c r="AZ34" s="17">
        <v>78.060912891196395</v>
      </c>
      <c r="BA34" s="17">
        <v>4.9708172778319701</v>
      </c>
      <c r="BB34" s="17">
        <v>0.115492254332908</v>
      </c>
      <c r="BC34" s="17">
        <v>17.774266433968801</v>
      </c>
      <c r="BD34" s="17">
        <v>0.29860020941594001</v>
      </c>
      <c r="BE34" s="17">
        <v>7.3387488523151898</v>
      </c>
      <c r="BF34" s="17">
        <v>5.5197150509007802E-2</v>
      </c>
      <c r="BG34" s="17">
        <v>1.27530502113067</v>
      </c>
      <c r="BH34" s="17">
        <v>0.63752455392823204</v>
      </c>
      <c r="BI34" s="17">
        <v>0</v>
      </c>
      <c r="BJ34" s="17">
        <v>0</v>
      </c>
      <c r="BK34" s="17">
        <v>37.023208105139098</v>
      </c>
      <c r="BL34" s="17">
        <v>37.023208105139098</v>
      </c>
      <c r="BM34" s="17">
        <v>0.41276452046295498</v>
      </c>
      <c r="BN34" s="17">
        <v>0</v>
      </c>
      <c r="BO34" s="17">
        <v>0.46320656220318002</v>
      </c>
      <c r="BP34" s="5">
        <v>1.8654229262470701E-6</v>
      </c>
      <c r="BQ34" s="5">
        <v>3.6022150939729999E-6</v>
      </c>
      <c r="BR34" s="17">
        <v>31.262925513691201</v>
      </c>
      <c r="BS34" s="17">
        <v>0.422910881808436</v>
      </c>
      <c r="BT34" s="17">
        <v>8.5369808613166301E-2</v>
      </c>
      <c r="BU34" s="17">
        <v>0</v>
      </c>
      <c r="BV34" s="17">
        <v>38.561794728720301</v>
      </c>
      <c r="BW34" s="17">
        <v>6.4211370466868797E-2</v>
      </c>
      <c r="BX34" s="17">
        <v>3.4265854161830199E-4</v>
      </c>
      <c r="BY34" s="17">
        <v>6.9569784249960004E-4</v>
      </c>
      <c r="BZ34" s="17">
        <v>0</v>
      </c>
      <c r="CA34" s="17">
        <v>0</v>
      </c>
      <c r="CB34" s="17">
        <v>0.45324636329316897</v>
      </c>
      <c r="CC34" s="17">
        <v>2.48456806006272</v>
      </c>
      <c r="CD34" s="17">
        <v>0</v>
      </c>
      <c r="CE34" s="17">
        <v>9.2779294204379398E-4</v>
      </c>
      <c r="CF34" s="17">
        <v>8.9143788637047498E-4</v>
      </c>
      <c r="CG34" s="17">
        <v>167.49332912029999</v>
      </c>
      <c r="CH34" s="17">
        <v>3517.0804112201999</v>
      </c>
      <c r="CI34" s="17">
        <v>359.52407117423598</v>
      </c>
      <c r="CJ34" s="17">
        <v>3907.8674079081302</v>
      </c>
      <c r="CK34" s="17">
        <v>0</v>
      </c>
      <c r="CL34" s="17">
        <v>4.4973852401368504</v>
      </c>
      <c r="CM34" s="17">
        <v>0</v>
      </c>
      <c r="CN34" s="17">
        <v>0.21405686831350801</v>
      </c>
      <c r="CO34" s="5">
        <v>9.7577593111129401E-5</v>
      </c>
      <c r="CP34" s="17">
        <v>1.2758511611369199E-3</v>
      </c>
      <c r="CQ34" s="17">
        <v>1.4707051597494601E-3</v>
      </c>
      <c r="CR34" s="17">
        <v>0.244012019430978</v>
      </c>
      <c r="CS34" s="17">
        <v>6.0887839473866903E-2</v>
      </c>
      <c r="CT34" s="17">
        <v>18.5238294163746</v>
      </c>
      <c r="CU34" s="17">
        <v>0.59115442188307799</v>
      </c>
      <c r="CV34" s="17">
        <v>0.380560291220644</v>
      </c>
      <c r="CW34" s="17">
        <v>46.969296592756699</v>
      </c>
      <c r="CX34" s="17">
        <v>0.34858307082678802</v>
      </c>
      <c r="CY34" s="17">
        <v>0</v>
      </c>
      <c r="CZ34" s="5">
        <v>9.6487257246757796E-7</v>
      </c>
      <c r="DA34" s="17">
        <v>0.265657327919884</v>
      </c>
      <c r="DB34" s="17">
        <v>104.35055459234501</v>
      </c>
      <c r="DC34" s="17">
        <v>101.220040881183</v>
      </c>
      <c r="DD34" s="17">
        <v>3.1305137111614401</v>
      </c>
      <c r="DE34" s="17">
        <v>0.134282732932092</v>
      </c>
      <c r="DF34" s="17">
        <v>0</v>
      </c>
      <c r="DG34" s="17">
        <v>1.2991581727211099</v>
      </c>
      <c r="DH34" s="17">
        <v>0.311471591702905</v>
      </c>
      <c r="DI34" s="17">
        <v>8.4381141809002607</v>
      </c>
      <c r="DJ34" s="17">
        <v>1.7606444789982201</v>
      </c>
      <c r="DK34" s="17">
        <v>1.26685480123679</v>
      </c>
      <c r="DL34" s="17">
        <v>33.752458878288301</v>
      </c>
      <c r="DM34" s="17">
        <v>0</v>
      </c>
      <c r="DN34" s="17">
        <v>0.30070856096496201</v>
      </c>
      <c r="DO34" s="17">
        <v>5.3307853082998404</v>
      </c>
      <c r="DP34" s="17">
        <v>9.42263105849412E-3</v>
      </c>
      <c r="DQ34" s="17">
        <v>2.8007292982807201</v>
      </c>
      <c r="DR34" s="17">
        <v>30.470228584362701</v>
      </c>
      <c r="DS34" s="17">
        <v>0</v>
      </c>
      <c r="DT34" s="17">
        <v>1.6585989126019201E-2</v>
      </c>
      <c r="DU34" s="17">
        <v>1.3311053834845099</v>
      </c>
      <c r="DV34" s="17">
        <v>3.5694916813425999</v>
      </c>
      <c r="DW34" s="17">
        <v>0</v>
      </c>
      <c r="DX34" s="17">
        <v>166.02292929457599</v>
      </c>
      <c r="DY34" s="17">
        <v>2.7227766766702599</v>
      </c>
      <c r="DZ34" s="17">
        <v>1.5646907873220901</v>
      </c>
      <c r="EC34" s="56">
        <f t="shared" si="0"/>
        <v>1.0088566069275591</v>
      </c>
      <c r="ED34" s="25">
        <f t="shared" si="1"/>
        <v>7.9999964815659266E-3</v>
      </c>
      <c r="EE34" s="40">
        <f t="shared" si="2"/>
        <v>3.0618580265277838E-8</v>
      </c>
      <c r="EF34" s="40">
        <f t="shared" si="3"/>
        <v>-3.1082045296257758E-7</v>
      </c>
      <c r="EG34" s="40">
        <f t="shared" si="4"/>
        <v>-5.0580248351628225E-7</v>
      </c>
      <c r="EH34" s="40">
        <f t="shared" si="5"/>
        <v>-5.4840255359482641E-7</v>
      </c>
      <c r="EI34" s="40">
        <f t="shared" si="6"/>
        <v>-5.1952421904628817E-7</v>
      </c>
      <c r="EJ34" s="40">
        <f t="shared" si="7"/>
        <v>-1.1255726190216249E-6</v>
      </c>
      <c r="EK34" s="40">
        <f t="shared" si="8"/>
        <v>-3.5231382581465629E-7</v>
      </c>
      <c r="EL34" s="40">
        <f t="shared" si="9"/>
        <v>-9.3298874995615626E-7</v>
      </c>
      <c r="EM34" s="40">
        <f t="shared" si="10"/>
        <v>1.0132364566870665E-7</v>
      </c>
      <c r="EN34" s="40">
        <f t="shared" si="11"/>
        <v>2.1529708226526311E-6</v>
      </c>
      <c r="EO34" s="40">
        <f t="shared" si="12"/>
        <v>-1.1593953496217591E-6</v>
      </c>
      <c r="EP34" s="40">
        <f t="shared" si="13"/>
        <v>-1.2873597122990705E-5</v>
      </c>
      <c r="EQ34" s="40">
        <f t="shared" si="14"/>
        <v>1.3232904538709791E-5</v>
      </c>
      <c r="ER34" s="40">
        <f t="shared" si="15"/>
        <v>2.2102068498769516E-6</v>
      </c>
      <c r="ES34" s="40">
        <f t="shared" si="16"/>
        <v>-2.6268837122082909E-6</v>
      </c>
      <c r="ET34" s="40">
        <f t="shared" si="17"/>
        <v>-1.0790837578037921E-6</v>
      </c>
      <c r="EU34" s="40">
        <f t="shared" si="18"/>
        <v>7.9569760608096892E-6</v>
      </c>
      <c r="EV34" s="40">
        <f t="shared" si="19"/>
        <v>-1.2570743089042731E-6</v>
      </c>
      <c r="EW34" s="40">
        <f t="shared" si="20"/>
        <v>-7.1622862783518317E-7</v>
      </c>
      <c r="EX34" s="40">
        <f t="shared" si="21"/>
        <v>-1.1867852938386649E-7</v>
      </c>
      <c r="EY34" s="40">
        <f t="shared" si="22"/>
        <v>4.320590085126053E-6</v>
      </c>
      <c r="EZ34" s="40">
        <f t="shared" si="23"/>
        <v>1.4586988572843884E-5</v>
      </c>
      <c r="FA34" s="40">
        <f t="shared" si="24"/>
        <v>-6.4971362922088063E-6</v>
      </c>
      <c r="FB34" s="40">
        <f t="shared" si="25"/>
        <v>-1.5239464482470585E-5</v>
      </c>
      <c r="FC34" s="40">
        <f t="shared" si="26"/>
        <v>-8.2934842757756341E-6</v>
      </c>
      <c r="FD34" s="40">
        <f t="shared" si="27"/>
        <v>-8.6636574374861498E-8</v>
      </c>
      <c r="FE34" s="40">
        <f t="shared" si="28"/>
        <v>-4.3476812189420673E-8</v>
      </c>
      <c r="FF34" s="40">
        <f t="shared" si="29"/>
        <v>-5.8339202875559253E-6</v>
      </c>
      <c r="FG34" s="40">
        <f t="shared" si="30"/>
        <v>5.2377922437433036E-6</v>
      </c>
      <c r="FH34" s="40">
        <f t="shared" si="31"/>
        <v>-8.2348236361860289E-6</v>
      </c>
    </row>
    <row r="35" spans="1:164" x14ac:dyDescent="0.25">
      <c r="A35" s="15" t="s">
        <v>205</v>
      </c>
      <c r="B35" s="15">
        <v>1885.030794578</v>
      </c>
      <c r="C35" s="15">
        <v>5.9460731903999902</v>
      </c>
      <c r="D35" s="15">
        <v>8980.8329599610006</v>
      </c>
      <c r="E35" s="15">
        <v>231.656737566</v>
      </c>
      <c r="F35" s="15">
        <v>224.707035437999</v>
      </c>
      <c r="G35" s="15">
        <v>6.7027163551999998</v>
      </c>
      <c r="H35" s="15">
        <v>368.79206266199998</v>
      </c>
      <c r="I35" s="17">
        <v>28.8764185068</v>
      </c>
      <c r="J35" s="17">
        <v>5.9006730024999898</v>
      </c>
      <c r="K35" s="17">
        <v>1.16055922278409E-3</v>
      </c>
      <c r="L35" s="17">
        <v>8.2978214097999992</v>
      </c>
      <c r="M35" s="17">
        <v>0.68595323653639995</v>
      </c>
      <c r="N35" s="17">
        <v>5.6115772297399901E-6</v>
      </c>
      <c r="O35" s="17">
        <v>82.240629973599994</v>
      </c>
      <c r="P35" s="17">
        <v>1.5410819992679998E-5</v>
      </c>
      <c r="Q35" s="17">
        <v>2.4872570294203001E-3</v>
      </c>
      <c r="R35" s="17">
        <v>1.0068023310501899</v>
      </c>
      <c r="S35" s="17">
        <v>4.3582733860100002E-3</v>
      </c>
      <c r="T35" s="17">
        <v>7.9290293472999904</v>
      </c>
      <c r="U35" s="17">
        <v>6.0481898279999999</v>
      </c>
      <c r="V35" s="17">
        <v>0.47519357146498697</v>
      </c>
      <c r="W35" s="17">
        <v>2.1661762866769901E-4</v>
      </c>
      <c r="X35" s="17">
        <v>2.8318311571984001E-3</v>
      </c>
      <c r="Y35" s="17">
        <v>3.2649930176227998E-3</v>
      </c>
      <c r="Z35" s="17">
        <v>0.54182946743670801</v>
      </c>
      <c r="AA35" s="17">
        <v>231.656737566</v>
      </c>
      <c r="AB35" s="17">
        <v>224.707035437999</v>
      </c>
      <c r="AC35" s="17">
        <v>1.4161615205816001</v>
      </c>
      <c r="AD35" s="17">
        <v>1.02892985475459</v>
      </c>
      <c r="AE35" s="17">
        <v>4.7862616101369902E-4</v>
      </c>
      <c r="AF35" s="17">
        <v>724521.52294954902</v>
      </c>
      <c r="AG35" s="15"/>
      <c r="AH35" s="17" t="s">
        <v>205</v>
      </c>
      <c r="AI35" s="17">
        <v>0</v>
      </c>
      <c r="AJ35" s="17">
        <v>3.1424104846377499</v>
      </c>
      <c r="AK35" s="17">
        <v>5.90067105289988</v>
      </c>
      <c r="AL35" s="17">
        <v>28.8764354409102</v>
      </c>
      <c r="AM35" s="17">
        <v>28.8764354409102</v>
      </c>
      <c r="AN35" s="17">
        <v>1.34957417536153</v>
      </c>
      <c r="AO35" s="17">
        <v>0.110461645151051</v>
      </c>
      <c r="AP35" s="17">
        <v>1.9729482603879001E-4</v>
      </c>
      <c r="AQ35" s="17">
        <v>9.6328304954336702E-4</v>
      </c>
      <c r="AR35" s="17">
        <v>8.2978136949715307</v>
      </c>
      <c r="AS35" s="17">
        <v>4.7863135759771802E-4</v>
      </c>
      <c r="AT35" s="17">
        <v>0.68595296534336003</v>
      </c>
      <c r="AU35" s="17">
        <v>0</v>
      </c>
      <c r="AV35" s="5">
        <v>1.1223142772422301E-6</v>
      </c>
      <c r="AW35" s="5">
        <v>4.4893152984231401E-6</v>
      </c>
      <c r="AX35" s="17">
        <v>1885.0298094258601</v>
      </c>
      <c r="AY35" s="17">
        <v>6.9496937800999801</v>
      </c>
      <c r="AZ35" s="17">
        <v>173.29396070371499</v>
      </c>
      <c r="BA35" s="17">
        <v>11.0351457297023</v>
      </c>
      <c r="BB35" s="17">
        <v>0.25639083957516901</v>
      </c>
      <c r="BC35" s="17">
        <v>39.458526566797197</v>
      </c>
      <c r="BD35" s="17">
        <v>0.66288478612410895</v>
      </c>
      <c r="BE35" s="17">
        <v>16.3017866002176</v>
      </c>
      <c r="BF35" s="17">
        <v>0.12261296689277799</v>
      </c>
      <c r="BG35" s="17">
        <v>2.83287722081324</v>
      </c>
      <c r="BH35" s="17">
        <v>1.41616141045165</v>
      </c>
      <c r="BI35" s="17">
        <v>0</v>
      </c>
      <c r="BJ35" s="17">
        <v>0</v>
      </c>
      <c r="BK35" s="17">
        <v>82.240688443637396</v>
      </c>
      <c r="BL35" s="17">
        <v>82.240688443637396</v>
      </c>
      <c r="BM35" s="17">
        <v>0.91687963010116802</v>
      </c>
      <c r="BN35" s="17">
        <v>0</v>
      </c>
      <c r="BO35" s="17">
        <v>1.02892301302022</v>
      </c>
      <c r="BP35" s="5">
        <v>4.4691089278107901E-6</v>
      </c>
      <c r="BQ35" s="5">
        <v>8.6301414587419204E-6</v>
      </c>
      <c r="BR35" s="17">
        <v>71.846552008024702</v>
      </c>
      <c r="BS35" s="17">
        <v>0.93942325395482595</v>
      </c>
      <c r="BT35" s="17">
        <v>0.18963359450169201</v>
      </c>
      <c r="BU35" s="17">
        <v>0</v>
      </c>
      <c r="BV35" s="17">
        <v>85.658588169729896</v>
      </c>
      <c r="BW35" s="17">
        <v>0.14263565878148299</v>
      </c>
      <c r="BX35" s="17">
        <v>8.2081293903668996E-4</v>
      </c>
      <c r="BY35" s="17">
        <v>1.6664642874386099E-3</v>
      </c>
      <c r="BZ35" s="17">
        <v>0</v>
      </c>
      <c r="CA35" s="17">
        <v>0</v>
      </c>
      <c r="CB35" s="17">
        <v>1.00680474220078</v>
      </c>
      <c r="CC35" s="17">
        <v>5.9460652210409197</v>
      </c>
      <c r="CD35" s="17">
        <v>0</v>
      </c>
      <c r="CE35" s="17">
        <v>2.2227444147555299E-3</v>
      </c>
      <c r="CF35" s="17">
        <v>2.13558115290706E-3</v>
      </c>
      <c r="CG35" s="17">
        <v>372.05802676521301</v>
      </c>
      <c r="CH35" s="17">
        <v>8082.7457521718197</v>
      </c>
      <c r="CI35" s="17">
        <v>826.23706511681701</v>
      </c>
      <c r="CJ35" s="17">
        <v>8980.8293692966599</v>
      </c>
      <c r="CK35" s="17">
        <v>0</v>
      </c>
      <c r="CL35" s="17">
        <v>9.9901659323952607</v>
      </c>
      <c r="CM35" s="17">
        <v>0</v>
      </c>
      <c r="CN35" s="17">
        <v>0.475200042966539</v>
      </c>
      <c r="CO35" s="17">
        <v>2.1662441792225399E-4</v>
      </c>
      <c r="CP35" s="17">
        <v>2.8318189049686602E-3</v>
      </c>
      <c r="CQ35" s="17">
        <v>3.2650110774186101E-3</v>
      </c>
      <c r="CR35" s="17">
        <v>0.54182830150807004</v>
      </c>
      <c r="CS35" s="17">
        <v>0.13517024766723401</v>
      </c>
      <c r="CT35" s="17">
        <v>41.147519559493396</v>
      </c>
      <c r="CU35" s="17">
        <v>1.31235610035439</v>
      </c>
      <c r="CV35" s="17">
        <v>0.84483713134586702</v>
      </c>
      <c r="CW35" s="17">
        <v>104.271095578079</v>
      </c>
      <c r="CX35" s="17">
        <v>0.77384698071506897</v>
      </c>
      <c r="CY35" s="17">
        <v>0</v>
      </c>
      <c r="CZ35" s="5">
        <v>2.3116277747096698E-6</v>
      </c>
      <c r="DA35" s="17">
        <v>0.58975308167573304</v>
      </c>
      <c r="DB35" s="17">
        <v>231.656669065632</v>
      </c>
      <c r="DC35" s="17">
        <v>224.706975285532</v>
      </c>
      <c r="DD35" s="17">
        <v>6.9496937800999801</v>
      </c>
      <c r="DE35" s="17">
        <v>0.29810565292635999</v>
      </c>
      <c r="DF35" s="17">
        <v>0</v>
      </c>
      <c r="DG35" s="17">
        <v>2.8841135353869398</v>
      </c>
      <c r="DH35" s="17">
        <v>0.69146173955698098</v>
      </c>
      <c r="DI35" s="17">
        <v>18.732496005886301</v>
      </c>
      <c r="DJ35" s="17">
        <v>3.9086021586556199</v>
      </c>
      <c r="DK35" s="17">
        <v>2.8123988335345</v>
      </c>
      <c r="DL35" s="17">
        <v>74.929992330120001</v>
      </c>
      <c r="DM35" s="17">
        <v>0</v>
      </c>
      <c r="DN35" s="17">
        <v>0.66756812733896498</v>
      </c>
      <c r="DO35" s="17">
        <v>11.8342596738261</v>
      </c>
      <c r="DP35" s="17">
        <v>2.09181084629926E-2</v>
      </c>
      <c r="DQ35" s="17">
        <v>6.7027086551916097</v>
      </c>
      <c r="DR35" s="17">
        <v>67.684374622957804</v>
      </c>
      <c r="DS35" s="17">
        <v>0</v>
      </c>
      <c r="DT35" s="17">
        <v>3.6843572272326902E-2</v>
      </c>
      <c r="DU35" s="17">
        <v>2.9568309296123001</v>
      </c>
      <c r="DV35" s="17">
        <v>7.9290267529064602</v>
      </c>
      <c r="DW35" s="17">
        <v>0</v>
      </c>
      <c r="DX35" s="17">
        <v>368.79186242056397</v>
      </c>
      <c r="DY35" s="17">
        <v>6.0482023801164004</v>
      </c>
      <c r="DZ35" s="17">
        <v>3.4756938113035201</v>
      </c>
      <c r="EC35" s="56">
        <f t="shared" ref="EC35:EC51" si="32">CG35/DX35</f>
        <v>1.008856389409494</v>
      </c>
      <c r="ED35" s="25">
        <f t="shared" ref="ED35:ED51" si="33">BR35/(CJ35)</f>
        <v>7.9999907640658594E-3</v>
      </c>
      <c r="EE35" s="40">
        <f t="shared" ref="EE35:EE51" si="34">(AX35-B35)/(B35+1E-50)</f>
        <v>-5.2261859211027986E-7</v>
      </c>
      <c r="EF35" s="40">
        <f t="shared" ref="EF35:EF51" si="35">(CC35-C35)/(C35+1E-50)</f>
        <v>-1.3402726161028828E-6</v>
      </c>
      <c r="EG35" s="40">
        <f t="shared" ref="EG35:EG51" si="36">(CJ35-D35)/(D35+1E-50)</f>
        <v>-3.9981417722292704E-7</v>
      </c>
      <c r="EH35" s="40">
        <f t="shared" ref="EH35:EH51" si="37">(DB35-E35)/(E35+1E-50)</f>
        <v>-2.9569771516946292E-7</v>
      </c>
      <c r="EI35" s="40">
        <f t="shared" ref="EI35:EI51" si="38">(DC35-F35)/(F35+1E-50)</f>
        <v>-2.6769285119648391E-7</v>
      </c>
      <c r="EJ35" s="40">
        <f t="shared" ref="EJ35:EJ51" si="39">(DQ35-G35)/(G35+1E-50)</f>
        <v>-1.1487892343880222E-6</v>
      </c>
      <c r="EK35" s="40">
        <f t="shared" ref="EK35:EK51" si="40">(DX35-H35)/(H35+1E-50)</f>
        <v>-5.4296568792606226E-7</v>
      </c>
      <c r="EL35" s="40">
        <f t="shared" ref="EL35:EL51" si="41">(AM35-I35)/(I35+1E-50)</f>
        <v>5.8643388186943579E-7</v>
      </c>
      <c r="EM35" s="40">
        <f t="shared" ref="EM35:EM51" si="42">(AK35-J35)/(J35+1E-50)</f>
        <v>-3.3040300809251331E-7</v>
      </c>
      <c r="EN35" s="40">
        <f t="shared" ref="EN35:EN51" si="43">(AP35+AQ35-K35)/(K35+1E-50)</f>
        <v>1.6072250084941381E-5</v>
      </c>
      <c r="EO35" s="40">
        <f t="shared" ref="EO35:EO51" si="44">(AR35-L35)/(L35+1E-50)</f>
        <v>-9.2974144507334804E-7</v>
      </c>
      <c r="EP35" s="40">
        <f t="shared" ref="EP35:EP51" si="45">(AT35-M35)/(M35+1E-50)</f>
        <v>-3.9535208155421983E-7</v>
      </c>
      <c r="EQ35" s="40">
        <f t="shared" ref="EQ35:EQ51" si="46">(AV35+AW35-N35)/(N35+1E-50)</f>
        <v>9.3282019005819781E-6</v>
      </c>
      <c r="ER35" s="40">
        <f t="shared" ref="ER35:ER51" si="47">(BL35-O35)/(O35+1E-50)</f>
        <v>7.1096290751630308E-7</v>
      </c>
      <c r="ES35" s="40">
        <f t="shared" ref="ES35:ES51" si="48">(BP35+BQ35+CZ35-P35)/(P35+1E-50)</f>
        <v>3.7745287018220589E-6</v>
      </c>
      <c r="ET35" s="40">
        <f t="shared" ref="ET35:ET51" si="49">(BX35+BY35-Q35)/(Q35+1E-50)</f>
        <v>8.1202122502434686E-6</v>
      </c>
      <c r="EU35" s="40">
        <f t="shared" ref="EU35:EU51" si="50">(CB35-R35)/(R35+1E-50)</f>
        <v>2.3948599598104304E-6</v>
      </c>
      <c r="EV35" s="40">
        <f t="shared" ref="EV35:EV51" si="51">(CE35+CF35-S35)/(S35+1E-50)</f>
        <v>1.1973010403055293E-5</v>
      </c>
      <c r="EW35" s="40">
        <f t="shared" ref="EW35:EW51" si="52">(DV35-T35)/(T35+1E-50)</f>
        <v>-3.2720190789989702E-7</v>
      </c>
      <c r="EX35" s="40">
        <f t="shared" ref="EX35:EX51" si="53">(DY35-U35)/(U35+1E-50)</f>
        <v>2.0753509326690662E-6</v>
      </c>
      <c r="EY35" s="40">
        <f t="shared" ref="EY35:EY51" si="54">(CN35-V35)/(V35+1E-50)</f>
        <v>1.361866393116148E-5</v>
      </c>
      <c r="EZ35" s="40">
        <f t="shared" ref="EZ35:EZ51" si="55">(CO35-W35)/(W35+1E-50)</f>
        <v>3.1342114659541138E-5</v>
      </c>
      <c r="FA35" s="40">
        <f t="shared" ref="FA35:FA51" si="56">(CP35-X35)/(X35+1E-50)</f>
        <v>-4.3266102601996437E-6</v>
      </c>
      <c r="FB35" s="40">
        <f t="shared" ref="FB35:FB51" si="57">(CQ35-Y35)/(Y35+1E-50)</f>
        <v>5.5313428582600977E-6</v>
      </c>
      <c r="FC35" s="40">
        <f t="shared" ref="FC35:FC51" si="58">(CR35-Z35)/(Z35+1E-50)</f>
        <v>-2.1518368934146008E-6</v>
      </c>
      <c r="FD35" s="40">
        <f t="shared" ref="FD35:FD51" si="59">(SUM(AY35:BD35)-AA35)/(AA35+1E-50)</f>
        <v>-5.834494075410322E-7</v>
      </c>
      <c r="FE35" s="40">
        <f t="shared" ref="FE35:FE51" si="60">(SUM(AZ35:BD35)-AB35)/(AB35+1E-50)</f>
        <v>-5.643440803203889E-7</v>
      </c>
      <c r="FF35" s="40">
        <f t="shared" ref="FF35:FF51" si="61">(BH35-AC35)/(AC35+1E-50)</f>
        <v>-7.7766517764939089E-8</v>
      </c>
      <c r="FG35" s="40">
        <f t="shared" ref="FG35:FG51" si="62">(BO35-AD35)/(AD35+1E-50)</f>
        <v>-6.6493690880076825E-6</v>
      </c>
      <c r="FH35" s="40">
        <f t="shared" ref="FH35:FH51" si="63">(AS35-AE35)/(AE35+1E-50)</f>
        <v>1.0857292062750562E-5</v>
      </c>
    </row>
    <row r="36" spans="1:164" x14ac:dyDescent="0.25">
      <c r="A36" s="15" t="s">
        <v>206</v>
      </c>
      <c r="B36" s="15">
        <v>3598.3652747189999</v>
      </c>
      <c r="C36" s="15">
        <v>11.353910020540001</v>
      </c>
      <c r="D36" s="15">
        <v>17151.693491805901</v>
      </c>
      <c r="E36" s="15">
        <v>442.10034063699999</v>
      </c>
      <c r="F36" s="15">
        <v>428.8373304214</v>
      </c>
      <c r="G36" s="15">
        <v>12.798705300889999</v>
      </c>
      <c r="H36" s="15">
        <v>703.78556428499996</v>
      </c>
      <c r="I36" s="17">
        <v>55.1064096834981</v>
      </c>
      <c r="J36" s="17">
        <v>11.260569028776001</v>
      </c>
      <c r="K36" s="17">
        <v>2.2161021667112001E-3</v>
      </c>
      <c r="L36" s="17">
        <v>15.8351751969075</v>
      </c>
      <c r="M36" s="17">
        <v>1.3090411497249601</v>
      </c>
      <c r="N36" s="17">
        <v>1.07154536367099E-5</v>
      </c>
      <c r="O36" s="17">
        <v>156.94418083609901</v>
      </c>
      <c r="P36" s="17">
        <v>2.9426909109292E-5</v>
      </c>
      <c r="Q36" s="17">
        <v>4.7494020697553003E-3</v>
      </c>
      <c r="R36" s="17">
        <v>1.9213345905220001</v>
      </c>
      <c r="S36" s="17">
        <v>8.3222419426816907E-3</v>
      </c>
      <c r="T36" s="17">
        <v>15.1313896314005</v>
      </c>
      <c r="U36" s="17">
        <v>11.542083254580399</v>
      </c>
      <c r="V36" s="17">
        <v>0.90687287291306096</v>
      </c>
      <c r="W36" s="17">
        <v>4.1339917033522997E-4</v>
      </c>
      <c r="X36" s="17">
        <v>5.4043589368831298E-3</v>
      </c>
      <c r="Y36" s="17">
        <v>6.2310061781471896E-3</v>
      </c>
      <c r="Z36" s="17">
        <v>1.0340173531869301</v>
      </c>
      <c r="AA36" s="17">
        <v>442.10034063699999</v>
      </c>
      <c r="AB36" s="17">
        <v>428.83733042139897</v>
      </c>
      <c r="AC36" s="17">
        <v>2.7025365668804699</v>
      </c>
      <c r="AD36" s="17">
        <v>1.9635617244874199</v>
      </c>
      <c r="AE36" s="17">
        <v>9.1342393129839996E-4</v>
      </c>
      <c r="AF36" s="17">
        <v>1383459.6248263901</v>
      </c>
      <c r="AG36" s="15"/>
      <c r="AH36" s="17" t="s">
        <v>206</v>
      </c>
      <c r="AI36" s="17">
        <v>0</v>
      </c>
      <c r="AJ36" s="17">
        <v>5.9968415221939102</v>
      </c>
      <c r="AK36" s="17">
        <v>11.260557230991401</v>
      </c>
      <c r="AL36" s="17">
        <v>55.106360777356997</v>
      </c>
      <c r="AM36" s="17">
        <v>55.106360777356997</v>
      </c>
      <c r="AN36" s="17">
        <v>2.5754684172364</v>
      </c>
      <c r="AO36" s="17">
        <v>0.21080503467447001</v>
      </c>
      <c r="AP36" s="17">
        <v>3.76736582406896E-4</v>
      </c>
      <c r="AQ36" s="17">
        <v>1.8393729560288101E-3</v>
      </c>
      <c r="AR36" s="17">
        <v>15.835156872028699</v>
      </c>
      <c r="AS36" s="17">
        <v>9.1341545022155903E-4</v>
      </c>
      <c r="AT36" s="17">
        <v>1.30903965055132</v>
      </c>
      <c r="AU36" s="17">
        <v>0</v>
      </c>
      <c r="AV36" s="5">
        <v>2.14306671193527E-6</v>
      </c>
      <c r="AW36" s="5">
        <v>8.5724314589416692E-6</v>
      </c>
      <c r="AX36" s="17">
        <v>3598.3619973650302</v>
      </c>
      <c r="AY36" s="17">
        <v>13.263003052839199</v>
      </c>
      <c r="AZ36" s="17">
        <v>330.71923517463301</v>
      </c>
      <c r="BA36" s="17">
        <v>21.059808031217401</v>
      </c>
      <c r="BB36" s="17">
        <v>0.48930367045795498</v>
      </c>
      <c r="BC36" s="17">
        <v>75.303827091056405</v>
      </c>
      <c r="BD36" s="17">
        <v>1.2650693391138501</v>
      </c>
      <c r="BE36" s="17">
        <v>31.109573780658199</v>
      </c>
      <c r="BF36" s="17">
        <v>0.23398709905509299</v>
      </c>
      <c r="BG36" s="17">
        <v>5.40611703717168</v>
      </c>
      <c r="BH36" s="17">
        <v>2.7025400381016298</v>
      </c>
      <c r="BI36" s="17">
        <v>0</v>
      </c>
      <c r="BJ36" s="17">
        <v>0</v>
      </c>
      <c r="BK36" s="17">
        <v>156.94417896362401</v>
      </c>
      <c r="BL36" s="17">
        <v>156.94417896362401</v>
      </c>
      <c r="BM36" s="17">
        <v>1.7497325685699101</v>
      </c>
      <c r="BN36" s="17">
        <v>0</v>
      </c>
      <c r="BO36" s="17">
        <v>1.96355939289576</v>
      </c>
      <c r="BP36" s="5">
        <v>8.5338156306057807E-6</v>
      </c>
      <c r="BQ36" s="5">
        <v>1.64788193870631E-5</v>
      </c>
      <c r="BR36" s="17">
        <v>137.21360979586899</v>
      </c>
      <c r="BS36" s="17">
        <v>1.79274597010762</v>
      </c>
      <c r="BT36" s="17">
        <v>0.36189115916527897</v>
      </c>
      <c r="BU36" s="17">
        <v>0</v>
      </c>
      <c r="BV36" s="17">
        <v>163.46674273563599</v>
      </c>
      <c r="BW36" s="17">
        <v>0.27219936200469902</v>
      </c>
      <c r="BX36" s="17">
        <v>1.5673116400138801E-3</v>
      </c>
      <c r="BY36" s="17">
        <v>3.1821203820312301E-3</v>
      </c>
      <c r="BZ36" s="17">
        <v>0</v>
      </c>
      <c r="CA36" s="17">
        <v>0</v>
      </c>
      <c r="CB36" s="17">
        <v>1.9213276536516399</v>
      </c>
      <c r="CC36" s="17">
        <v>11.353903973561</v>
      </c>
      <c r="CD36" s="17">
        <v>0</v>
      </c>
      <c r="CE36" s="17">
        <v>4.2443235979155204E-3</v>
      </c>
      <c r="CF36" s="17">
        <v>4.0778726341087999E-3</v>
      </c>
      <c r="CG36" s="17">
        <v>710.01826685339802</v>
      </c>
      <c r="CH36" s="17">
        <v>15436.5231287508</v>
      </c>
      <c r="CI36" s="17">
        <v>1577.9561680612401</v>
      </c>
      <c r="CJ36" s="17">
        <v>17151.692906607899</v>
      </c>
      <c r="CK36" s="17">
        <v>0</v>
      </c>
      <c r="CL36" s="17">
        <v>19.064759651728298</v>
      </c>
      <c r="CM36" s="17">
        <v>0</v>
      </c>
      <c r="CN36" s="17">
        <v>0.90687337617945096</v>
      </c>
      <c r="CO36" s="17">
        <v>4.1339686714071699E-4</v>
      </c>
      <c r="CP36" s="17">
        <v>5.4043991314784096E-3</v>
      </c>
      <c r="CQ36" s="17">
        <v>6.2309898300086904E-3</v>
      </c>
      <c r="CR36" s="17">
        <v>1.0340188161152</v>
      </c>
      <c r="CS36" s="17">
        <v>0.25796210811411102</v>
      </c>
      <c r="CT36" s="17">
        <v>78.524086728032003</v>
      </c>
      <c r="CU36" s="17">
        <v>2.50453494525923</v>
      </c>
      <c r="CV36" s="17">
        <v>1.6123139237498401</v>
      </c>
      <c r="CW36" s="17">
        <v>198.99395490577999</v>
      </c>
      <c r="CX36" s="17">
        <v>1.47683319104482</v>
      </c>
      <c r="CY36" s="17">
        <v>0</v>
      </c>
      <c r="CZ36" s="5">
        <v>4.4140421961364E-6</v>
      </c>
      <c r="DA36" s="17">
        <v>1.1255041638188401</v>
      </c>
      <c r="DB36" s="17">
        <v>442.100259610357</v>
      </c>
      <c r="DC36" s="17">
        <v>428.83725655751698</v>
      </c>
      <c r="DD36" s="17">
        <v>13.263003052839199</v>
      </c>
      <c r="DE36" s="17">
        <v>0.56891375463416904</v>
      </c>
      <c r="DF36" s="17">
        <v>0</v>
      </c>
      <c r="DG36" s="17">
        <v>5.5041273947772398</v>
      </c>
      <c r="DH36" s="17">
        <v>1.3196071293098901</v>
      </c>
      <c r="DI36" s="17">
        <v>35.749654010923898</v>
      </c>
      <c r="DJ36" s="17">
        <v>7.4592925728600097</v>
      </c>
      <c r="DK36" s="17">
        <v>5.3672608881275599</v>
      </c>
      <c r="DL36" s="17">
        <v>142.99854736542099</v>
      </c>
      <c r="DM36" s="17">
        <v>0</v>
      </c>
      <c r="DN36" s="17">
        <v>1.2740048234880399</v>
      </c>
      <c r="DO36" s="17">
        <v>22.584824805844399</v>
      </c>
      <c r="DP36" s="17">
        <v>3.99205743642366E-2</v>
      </c>
      <c r="DQ36" s="17">
        <v>12.798664865268201</v>
      </c>
      <c r="DR36" s="17">
        <v>129.165754098832</v>
      </c>
      <c r="DS36" s="17">
        <v>0</v>
      </c>
      <c r="DT36" s="17">
        <v>7.0310470992292401E-2</v>
      </c>
      <c r="DU36" s="17">
        <v>5.6426857770270296</v>
      </c>
      <c r="DV36" s="17">
        <v>15.131398334840799</v>
      </c>
      <c r="DW36" s="17">
        <v>0</v>
      </c>
      <c r="DX36" s="17">
        <v>703.78538370674096</v>
      </c>
      <c r="DY36" s="17">
        <v>11.5420766984909</v>
      </c>
      <c r="DZ36" s="17">
        <v>6.6328546459336097</v>
      </c>
      <c r="EC36" s="56">
        <f t="shared" si="32"/>
        <v>1.0088562270415866</v>
      </c>
      <c r="ED36" s="25">
        <f t="shared" si="33"/>
        <v>8.0000038796756781E-3</v>
      </c>
      <c r="EE36" s="40">
        <f t="shared" si="34"/>
        <v>-9.1078968350010814E-7</v>
      </c>
      <c r="EF36" s="40">
        <f t="shared" si="35"/>
        <v>-5.3259000557030988E-7</v>
      </c>
      <c r="EG36" s="40">
        <f t="shared" si="36"/>
        <v>-3.4118963384384783E-8</v>
      </c>
      <c r="EH36" s="40">
        <f t="shared" si="37"/>
        <v>-1.832765902674686E-7</v>
      </c>
      <c r="EI36" s="40">
        <f t="shared" si="38"/>
        <v>-1.7224219483067942E-7</v>
      </c>
      <c r="EJ36" s="40">
        <f t="shared" si="39"/>
        <v>-3.1593525163548826E-6</v>
      </c>
      <c r="EK36" s="40">
        <f t="shared" si="40"/>
        <v>-2.5658136251895237E-7</v>
      </c>
      <c r="EL36" s="40">
        <f t="shared" si="41"/>
        <v>-8.8748552816232708E-7</v>
      </c>
      <c r="EM36" s="40">
        <f t="shared" si="42"/>
        <v>-1.0477076753201202E-6</v>
      </c>
      <c r="EN36" s="40">
        <f t="shared" si="43"/>
        <v>3.3264371186171086E-6</v>
      </c>
      <c r="EO36" s="40">
        <f t="shared" si="44"/>
        <v>-1.1572261482611499E-6</v>
      </c>
      <c r="EP36" s="40">
        <f t="shared" si="45"/>
        <v>-1.1452456177051342E-6</v>
      </c>
      <c r="EQ36" s="40">
        <f t="shared" si="46"/>
        <v>4.1560692201157729E-6</v>
      </c>
      <c r="ER36" s="40">
        <f t="shared" si="47"/>
        <v>-1.1930834175654489E-8</v>
      </c>
      <c r="ES36" s="40">
        <f t="shared" si="48"/>
        <v>-7.8803888595809633E-6</v>
      </c>
      <c r="ET36" s="40">
        <f t="shared" si="49"/>
        <v>6.3065390905932786E-6</v>
      </c>
      <c r="EU36" s="40">
        <f t="shared" si="50"/>
        <v>-3.6104436959340804E-6</v>
      </c>
      <c r="EV36" s="40">
        <f t="shared" si="51"/>
        <v>-5.4925893389284868E-6</v>
      </c>
      <c r="EW36" s="40">
        <f t="shared" si="52"/>
        <v>5.751910770355154E-7</v>
      </c>
      <c r="EX36" s="40">
        <f t="shared" si="53"/>
        <v>-5.6801613315706551E-7</v>
      </c>
      <c r="EY36" s="40">
        <f t="shared" si="54"/>
        <v>5.5494701080825338E-7</v>
      </c>
      <c r="EZ36" s="40">
        <f t="shared" si="55"/>
        <v>-5.5713573665785704E-6</v>
      </c>
      <c r="FA36" s="40">
        <f t="shared" si="56"/>
        <v>7.4374399904196444E-6</v>
      </c>
      <c r="FB36" s="40">
        <f t="shared" si="57"/>
        <v>-2.6236755399984018E-6</v>
      </c>
      <c r="FC36" s="40">
        <f t="shared" si="58"/>
        <v>1.4148005015086346E-6</v>
      </c>
      <c r="FD36" s="40">
        <f t="shared" si="59"/>
        <v>-2.1324951254664196E-7</v>
      </c>
      <c r="FE36" s="40">
        <f t="shared" si="60"/>
        <v>-2.0314211046418653E-7</v>
      </c>
      <c r="FF36" s="40">
        <f t="shared" si="61"/>
        <v>1.2844307834295646E-6</v>
      </c>
      <c r="FG36" s="40">
        <f t="shared" si="62"/>
        <v>-1.1874297766595442E-6</v>
      </c>
      <c r="FH36" s="40">
        <f t="shared" si="63"/>
        <v>-9.2849295385429456E-6</v>
      </c>
    </row>
    <row r="37" spans="1:164" x14ac:dyDescent="0.25">
      <c r="A37" s="15" t="s">
        <v>207</v>
      </c>
      <c r="B37" s="15">
        <v>2590.5402304664299</v>
      </c>
      <c r="C37" s="15">
        <v>8.1610838095301705</v>
      </c>
      <c r="D37" s="15">
        <v>12243.302201397801</v>
      </c>
      <c r="E37" s="15">
        <v>313.95070525795302</v>
      </c>
      <c r="F37" s="15">
        <v>304.53218410789498</v>
      </c>
      <c r="G37" s="15">
        <v>9.1995890690340101</v>
      </c>
      <c r="H37" s="15">
        <v>499.85856050608697</v>
      </c>
      <c r="I37" s="17">
        <v>39.138925288041698</v>
      </c>
      <c r="J37" s="17">
        <v>7.9977369677493897</v>
      </c>
      <c r="K37" s="17">
        <v>1.5931946288705299E-3</v>
      </c>
      <c r="L37" s="17">
        <v>11.2468176124694</v>
      </c>
      <c r="M37" s="17">
        <v>0.92973692282574205</v>
      </c>
      <c r="N37" s="17">
        <v>7.7035415799682402E-6</v>
      </c>
      <c r="O37" s="17">
        <v>111.468458993488</v>
      </c>
      <c r="P37" s="17">
        <v>2.11552528809775E-5</v>
      </c>
      <c r="Q37" s="17">
        <v>3.4143011342715199E-3</v>
      </c>
      <c r="R37" s="17">
        <v>1.3646138700958199</v>
      </c>
      <c r="S37" s="17">
        <v>5.9827802931259801E-3</v>
      </c>
      <c r="T37" s="17">
        <v>10.7469590509663</v>
      </c>
      <c r="U37" s="17">
        <v>8.1976803924506303</v>
      </c>
      <c r="V37" s="17">
        <v>0.64400006360012796</v>
      </c>
      <c r="W37" s="17">
        <v>2.9356892485312699E-4</v>
      </c>
      <c r="X37" s="17">
        <v>3.8376787620209101E-3</v>
      </c>
      <c r="Y37" s="17">
        <v>4.4248524568588398E-3</v>
      </c>
      <c r="Z37" s="17">
        <v>0.73434134035093401</v>
      </c>
      <c r="AA37" s="17">
        <v>313.95070525795302</v>
      </c>
      <c r="AB37" s="17">
        <v>304.53218410789498</v>
      </c>
      <c r="AC37" s="17">
        <v>1.9194568720118499</v>
      </c>
      <c r="AD37" s="17">
        <v>1.3946053838386101</v>
      </c>
      <c r="AE37" s="17">
        <v>6.4865343937703596E-4</v>
      </c>
      <c r="AF37" s="17">
        <v>994417.77457768598</v>
      </c>
      <c r="AG37" s="15"/>
      <c r="AH37" s="17" t="s">
        <v>207</v>
      </c>
      <c r="AI37" s="17">
        <v>0</v>
      </c>
      <c r="AJ37" s="17">
        <v>4.2592100420118202</v>
      </c>
      <c r="AK37" s="17">
        <v>7.9977300785672796</v>
      </c>
      <c r="AL37" s="17">
        <v>39.138937202670597</v>
      </c>
      <c r="AM37" s="17">
        <v>39.138937202670597</v>
      </c>
      <c r="AN37" s="17">
        <v>1.8292073291158899</v>
      </c>
      <c r="AO37" s="17">
        <v>0.14971940887971699</v>
      </c>
      <c r="AP37" s="17">
        <v>2.70843215441172E-4</v>
      </c>
      <c r="AQ37" s="17">
        <v>1.3223378758467101E-3</v>
      </c>
      <c r="AR37" s="17">
        <v>11.2467985636414</v>
      </c>
      <c r="AS37" s="17">
        <v>6.48648970035267E-4</v>
      </c>
      <c r="AT37" s="17">
        <v>0.92973784935999004</v>
      </c>
      <c r="AU37" s="17">
        <v>0</v>
      </c>
      <c r="AV37" s="5">
        <v>1.5407048309881599E-6</v>
      </c>
      <c r="AW37" s="5">
        <v>6.16286124329657E-6</v>
      </c>
      <c r="AX37" s="17">
        <v>2590.5398439259802</v>
      </c>
      <c r="AY37" s="17">
        <v>9.4185234738228694</v>
      </c>
      <c r="AZ37" s="17">
        <v>234.85509411200499</v>
      </c>
      <c r="BA37" s="17">
        <v>14.9552772334198</v>
      </c>
      <c r="BB37" s="17">
        <v>0.347471271019692</v>
      </c>
      <c r="BC37" s="17">
        <v>53.475880689164804</v>
      </c>
      <c r="BD37" s="17">
        <v>0.89836742428501204</v>
      </c>
      <c r="BE37" s="17">
        <v>22.095380557077899</v>
      </c>
      <c r="BF37" s="17">
        <v>0.166187802920025</v>
      </c>
      <c r="BG37" s="17">
        <v>3.8396657663724501</v>
      </c>
      <c r="BH37" s="17">
        <v>1.9194588289302399</v>
      </c>
      <c r="BI37" s="17">
        <v>0</v>
      </c>
      <c r="BJ37" s="17">
        <v>0</v>
      </c>
      <c r="BK37" s="17">
        <v>111.468490347906</v>
      </c>
      <c r="BL37" s="17">
        <v>111.468490347906</v>
      </c>
      <c r="BM37" s="17">
        <v>1.24273263965556</v>
      </c>
      <c r="BN37" s="17">
        <v>0</v>
      </c>
      <c r="BO37" s="17">
        <v>1.3946023953045601</v>
      </c>
      <c r="BP37" s="5">
        <v>6.13499761654799E-6</v>
      </c>
      <c r="BQ37" s="5">
        <v>1.1846909347964101E-5</v>
      </c>
      <c r="BR37" s="17">
        <v>97.946480277120997</v>
      </c>
      <c r="BS37" s="17">
        <v>1.2732865485015801</v>
      </c>
      <c r="BT37" s="17">
        <v>0.25703252448769298</v>
      </c>
      <c r="BU37" s="17">
        <v>0</v>
      </c>
      <c r="BV37" s="17">
        <v>116.10130201904001</v>
      </c>
      <c r="BW37" s="17">
        <v>0.19332684089037999</v>
      </c>
      <c r="BX37" s="17">
        <v>1.12671756400293E-3</v>
      </c>
      <c r="BY37" s="17">
        <v>2.2875716019334501E-3</v>
      </c>
      <c r="BZ37" s="17">
        <v>0</v>
      </c>
      <c r="CA37" s="17">
        <v>0</v>
      </c>
      <c r="CB37" s="17">
        <v>1.3646181276287599</v>
      </c>
      <c r="CC37" s="17">
        <v>8.1610849466205799</v>
      </c>
      <c r="CD37" s="17">
        <v>0</v>
      </c>
      <c r="CE37" s="17">
        <v>3.0511908219381799E-3</v>
      </c>
      <c r="CF37" s="17">
        <v>2.9315589007754702E-3</v>
      </c>
      <c r="CG37" s="17">
        <v>504.28538839376699</v>
      </c>
      <c r="CH37" s="17">
        <v>11018.9676199121</v>
      </c>
      <c r="CI37" s="17">
        <v>1126.38184255493</v>
      </c>
      <c r="CJ37" s="17">
        <v>12243.2959427442</v>
      </c>
      <c r="CK37" s="17">
        <v>0</v>
      </c>
      <c r="CL37" s="17">
        <v>13.540613517827101</v>
      </c>
      <c r="CM37" s="17">
        <v>0</v>
      </c>
      <c r="CN37" s="17">
        <v>0.643992681314836</v>
      </c>
      <c r="CO37" s="17">
        <v>2.9356781116927601E-4</v>
      </c>
      <c r="CP37" s="17">
        <v>3.8376848382898699E-3</v>
      </c>
      <c r="CQ37" s="17">
        <v>4.4248960730964397E-3</v>
      </c>
      <c r="CR37" s="17">
        <v>0.73434468481290904</v>
      </c>
      <c r="CS37" s="17">
        <v>0.18318818943214399</v>
      </c>
      <c r="CT37" s="17">
        <v>55.771066779368098</v>
      </c>
      <c r="CU37" s="17">
        <v>1.7785552805656999</v>
      </c>
      <c r="CV37" s="17">
        <v>1.1449624914433101</v>
      </c>
      <c r="CW37" s="17">
        <v>141.31249084916499</v>
      </c>
      <c r="CX37" s="17">
        <v>1.0487517398325501</v>
      </c>
      <c r="CY37" s="17">
        <v>0</v>
      </c>
      <c r="CZ37" s="5">
        <v>3.1732832327474502E-6</v>
      </c>
      <c r="DA37" s="17">
        <v>0.79925876364798898</v>
      </c>
      <c r="DB37" s="17">
        <v>313.95070405026502</v>
      </c>
      <c r="DC37" s="17">
        <v>304.53218057644199</v>
      </c>
      <c r="DD37" s="17">
        <v>9.4185234738228694</v>
      </c>
      <c r="DE37" s="17">
        <v>0.404005528971488</v>
      </c>
      <c r="DF37" s="17">
        <v>0</v>
      </c>
      <c r="DG37" s="17">
        <v>3.9086675787187799</v>
      </c>
      <c r="DH37" s="17">
        <v>0.937098071396683</v>
      </c>
      <c r="DI37" s="17">
        <v>25.387076698468299</v>
      </c>
      <c r="DJ37" s="17">
        <v>5.2971005129052999</v>
      </c>
      <c r="DK37" s="17">
        <v>3.8114768289819598</v>
      </c>
      <c r="DL37" s="17">
        <v>101.54820816591899</v>
      </c>
      <c r="DM37" s="17">
        <v>0</v>
      </c>
      <c r="DN37" s="17">
        <v>0.90471419611214898</v>
      </c>
      <c r="DO37" s="17">
        <v>16.0382766878861</v>
      </c>
      <c r="DP37" s="17">
        <v>2.8348992994813599E-2</v>
      </c>
      <c r="DQ37" s="17">
        <v>9.1995793172065206</v>
      </c>
      <c r="DR37" s="17">
        <v>91.739095787070994</v>
      </c>
      <c r="DS37" s="17">
        <v>0</v>
      </c>
      <c r="DT37" s="17">
        <v>4.9936722053797303E-2</v>
      </c>
      <c r="DU37" s="17">
        <v>4.0076664276866696</v>
      </c>
      <c r="DV37" s="17">
        <v>10.7469558850947</v>
      </c>
      <c r="DW37" s="17">
        <v>0</v>
      </c>
      <c r="DX37" s="17">
        <v>499.85842278035898</v>
      </c>
      <c r="DY37" s="17">
        <v>8.1976930621536397</v>
      </c>
      <c r="DZ37" s="17">
        <v>4.7109262778039698</v>
      </c>
      <c r="EC37" s="56">
        <f t="shared" si="32"/>
        <v>1.0088564389668258</v>
      </c>
      <c r="ED37" s="25">
        <f t="shared" si="33"/>
        <v>8.0000092079100214E-3</v>
      </c>
      <c r="EE37" s="40">
        <f t="shared" si="34"/>
        <v>-1.49212293678256E-7</v>
      </c>
      <c r="EF37" s="40">
        <f t="shared" si="35"/>
        <v>1.3933080898626982E-7</v>
      </c>
      <c r="EG37" s="40">
        <f t="shared" si="36"/>
        <v>-5.1118999576854645E-7</v>
      </c>
      <c r="EH37" s="40">
        <f t="shared" si="37"/>
        <v>-3.8467440299802282E-9</v>
      </c>
      <c r="EI37" s="40">
        <f t="shared" si="38"/>
        <v>-1.159632109143564E-8</v>
      </c>
      <c r="EJ37" s="40">
        <f t="shared" si="39"/>
        <v>-1.0600285965324767E-6</v>
      </c>
      <c r="EK37" s="40">
        <f t="shared" si="40"/>
        <v>-2.7552939746813247E-7</v>
      </c>
      <c r="EL37" s="40">
        <f t="shared" si="41"/>
        <v>3.0441890807691983E-7</v>
      </c>
      <c r="EM37" s="40">
        <f t="shared" si="42"/>
        <v>-8.6139143333859165E-7</v>
      </c>
      <c r="EN37" s="40">
        <f t="shared" si="43"/>
        <v>-8.4971304839017632E-6</v>
      </c>
      <c r="EO37" s="40">
        <f t="shared" si="44"/>
        <v>-1.6937082698214329E-6</v>
      </c>
      <c r="EP37" s="40">
        <f t="shared" si="45"/>
        <v>9.9655528918371428E-7</v>
      </c>
      <c r="EQ37" s="40">
        <f t="shared" si="46"/>
        <v>3.1796176130587877E-6</v>
      </c>
      <c r="ER37" s="40">
        <f t="shared" si="47"/>
        <v>2.8128511223675323E-7</v>
      </c>
      <c r="ES37" s="40">
        <f t="shared" si="48"/>
        <v>-2.9630332622415539E-6</v>
      </c>
      <c r="ET37" s="40">
        <f t="shared" si="49"/>
        <v>-3.505354293343153E-6</v>
      </c>
      <c r="EU37" s="40">
        <f t="shared" si="50"/>
        <v>3.1199543206156067E-6</v>
      </c>
      <c r="EV37" s="40">
        <f t="shared" si="51"/>
        <v>-5.1097334069183809E-6</v>
      </c>
      <c r="EW37" s="40">
        <f t="shared" si="52"/>
        <v>-2.9458301510374519E-7</v>
      </c>
      <c r="EX37" s="40">
        <f t="shared" si="53"/>
        <v>1.5455229287862154E-6</v>
      </c>
      <c r="EY37" s="40">
        <f t="shared" si="54"/>
        <v>-1.1463174787108019E-5</v>
      </c>
      <c r="EZ37" s="40">
        <f t="shared" si="55"/>
        <v>-3.7936026489669993E-6</v>
      </c>
      <c r="FA37" s="40">
        <f t="shared" si="56"/>
        <v>1.583318807167575E-6</v>
      </c>
      <c r="FB37" s="40">
        <f t="shared" si="57"/>
        <v>9.8571055250262195E-6</v>
      </c>
      <c r="FC37" s="40">
        <f t="shared" si="58"/>
        <v>4.5543697341507952E-6</v>
      </c>
      <c r="FD37" s="40">
        <f t="shared" si="59"/>
        <v>-2.9002717405433052E-7</v>
      </c>
      <c r="FE37" s="40">
        <f t="shared" si="60"/>
        <v>-3.0662769168314428E-7</v>
      </c>
      <c r="FF37" s="40">
        <f t="shared" si="61"/>
        <v>1.0195167281613497E-6</v>
      </c>
      <c r="FG37" s="40">
        <f t="shared" si="62"/>
        <v>-2.1429245036915985E-6</v>
      </c>
      <c r="FH37" s="40">
        <f t="shared" si="63"/>
        <v>-6.8901843382736004E-6</v>
      </c>
    </row>
    <row r="38" spans="1:164" x14ac:dyDescent="0.25">
      <c r="A38" s="15" t="s">
        <v>208</v>
      </c>
      <c r="B38" s="15">
        <v>1044.877395189</v>
      </c>
      <c r="C38" s="15">
        <v>3.3216405848999999</v>
      </c>
      <c r="D38" s="15">
        <v>5171.5524539219996</v>
      </c>
      <c r="E38" s="15">
        <v>136.04315393299899</v>
      </c>
      <c r="F38" s="15">
        <v>131.96185929699999</v>
      </c>
      <c r="G38" s="15">
        <v>3.7443223363999998</v>
      </c>
      <c r="H38" s="15">
        <v>216.41797566399899</v>
      </c>
      <c r="I38" s="17">
        <v>16.9455274948</v>
      </c>
      <c r="J38" s="17">
        <v>3.4626876109000002</v>
      </c>
      <c r="K38" s="17">
        <v>6.4784889357719999E-4</v>
      </c>
      <c r="L38" s="17">
        <v>4.8694044526999898</v>
      </c>
      <c r="M38" s="17">
        <v>0.40253743497169903</v>
      </c>
      <c r="N38" s="17">
        <v>3.1325408942899902E-6</v>
      </c>
      <c r="O38" s="17">
        <v>48.261208573099999</v>
      </c>
      <c r="P38" s="17">
        <v>8.6029246916299902E-6</v>
      </c>
      <c r="Q38" s="17">
        <v>1.3886291946499001E-3</v>
      </c>
      <c r="R38" s="17">
        <v>0.59082107330209999</v>
      </c>
      <c r="S38" s="17">
        <v>2.4333380252740001E-3</v>
      </c>
      <c r="T38" s="17">
        <v>4.6529864764999997</v>
      </c>
      <c r="U38" s="17">
        <v>3.5492548007</v>
      </c>
      <c r="V38" s="17">
        <v>0.27906588291299</v>
      </c>
      <c r="W38" s="17">
        <v>1.2721117313479999E-4</v>
      </c>
      <c r="X38" s="17">
        <v>1.6632900648257899E-3</v>
      </c>
      <c r="Y38" s="17">
        <v>1.9174057741327001E-3</v>
      </c>
      <c r="Z38" s="17">
        <v>0.31808495907345002</v>
      </c>
      <c r="AA38" s="17">
        <v>136.04315393300001</v>
      </c>
      <c r="AB38" s="17">
        <v>131.96185929699899</v>
      </c>
      <c r="AC38" s="17">
        <v>0.8310450265546</v>
      </c>
      <c r="AD38" s="17">
        <v>0.60380615200760002</v>
      </c>
      <c r="AE38" s="17">
        <v>2.8107871119669901E-4</v>
      </c>
      <c r="AF38" s="17">
        <v>404737.71828256297</v>
      </c>
      <c r="AG38" s="15"/>
      <c r="AH38" s="17" t="s">
        <v>208</v>
      </c>
      <c r="AI38" s="17">
        <v>0</v>
      </c>
      <c r="AJ38" s="17">
        <v>1.8440646686122399</v>
      </c>
      <c r="AK38" s="17">
        <v>3.4626918480116999</v>
      </c>
      <c r="AL38" s="17">
        <v>16.945469559270101</v>
      </c>
      <c r="AM38" s="17">
        <v>16.945469559270101</v>
      </c>
      <c r="AN38" s="17">
        <v>0.79197033138940598</v>
      </c>
      <c r="AO38" s="17">
        <v>6.4822404950937204E-2</v>
      </c>
      <c r="AP38" s="17">
        <v>1.1013771237399101E-4</v>
      </c>
      <c r="AQ38" s="17">
        <v>5.3773598880051999E-4</v>
      </c>
      <c r="AR38" s="17">
        <v>4.8694103881733399</v>
      </c>
      <c r="AS38" s="17">
        <v>2.8107937150537502E-4</v>
      </c>
      <c r="AT38" s="17">
        <v>0.40253625276960198</v>
      </c>
      <c r="AU38" s="17">
        <v>0</v>
      </c>
      <c r="AV38" s="5">
        <v>6.26485192105248E-7</v>
      </c>
      <c r="AW38" s="5">
        <v>2.5060514823327001E-6</v>
      </c>
      <c r="AX38" s="17">
        <v>1044.87732054652</v>
      </c>
      <c r="AY38" s="17">
        <v>4.0812925202687396</v>
      </c>
      <c r="AZ38" s="17">
        <v>101.76895940739701</v>
      </c>
      <c r="BA38" s="17">
        <v>6.4804852891086204</v>
      </c>
      <c r="BB38" s="17">
        <v>0.150568330164189</v>
      </c>
      <c r="BC38" s="17">
        <v>23.172510733753299</v>
      </c>
      <c r="BD38" s="17">
        <v>0.38928733565920898</v>
      </c>
      <c r="BE38" s="17">
        <v>9.5663869285269296</v>
      </c>
      <c r="BF38" s="17">
        <v>7.1951719763322694E-2</v>
      </c>
      <c r="BG38" s="17">
        <v>1.66241739106697</v>
      </c>
      <c r="BH38" s="17">
        <v>0.83104100453948204</v>
      </c>
      <c r="BI38" s="17">
        <v>0</v>
      </c>
      <c r="BJ38" s="17">
        <v>0</v>
      </c>
      <c r="BK38" s="17">
        <v>48.261191559950802</v>
      </c>
      <c r="BL38" s="17">
        <v>48.261191559950802</v>
      </c>
      <c r="BM38" s="17">
        <v>0.53805409391962999</v>
      </c>
      <c r="BN38" s="17">
        <v>0</v>
      </c>
      <c r="BO38" s="17">
        <v>0.60380527929198602</v>
      </c>
      <c r="BP38" s="5">
        <v>2.4948271981699398E-6</v>
      </c>
      <c r="BQ38" s="5">
        <v>4.8176798886711003E-6</v>
      </c>
      <c r="BR38" s="17">
        <v>41.372414988783902</v>
      </c>
      <c r="BS38" s="17">
        <v>0.55128108492137695</v>
      </c>
      <c r="BT38" s="17">
        <v>0.11128530157210099</v>
      </c>
      <c r="BU38" s="17">
        <v>0</v>
      </c>
      <c r="BV38" s="17">
        <v>50.266901706698398</v>
      </c>
      <c r="BW38" s="17">
        <v>8.3702051946626096E-2</v>
      </c>
      <c r="BX38" s="17">
        <v>4.5825140406863002E-4</v>
      </c>
      <c r="BY38" s="17">
        <v>9.3039057524099298E-4</v>
      </c>
      <c r="BZ38" s="17">
        <v>0</v>
      </c>
      <c r="CA38" s="17">
        <v>0</v>
      </c>
      <c r="CB38" s="17">
        <v>0.59081948449918098</v>
      </c>
      <c r="CC38" s="17">
        <v>3.3216454346136599</v>
      </c>
      <c r="CD38" s="17">
        <v>0</v>
      </c>
      <c r="CE38" s="17">
        <v>1.2410045183727601E-3</v>
      </c>
      <c r="CF38" s="17">
        <v>1.19233830144898E-3</v>
      </c>
      <c r="CG38" s="17">
        <v>218.334508617316</v>
      </c>
      <c r="CH38" s="17">
        <v>4654.3955596708502</v>
      </c>
      <c r="CI38" s="17">
        <v>475.78187233915799</v>
      </c>
      <c r="CJ38" s="17">
        <v>5171.5498469987897</v>
      </c>
      <c r="CK38" s="17">
        <v>0</v>
      </c>
      <c r="CL38" s="17">
        <v>5.8625185735709904</v>
      </c>
      <c r="CM38" s="17">
        <v>0</v>
      </c>
      <c r="CN38" s="17">
        <v>0.27906407087308499</v>
      </c>
      <c r="CO38" s="17">
        <v>1.2721034735803599E-4</v>
      </c>
      <c r="CP38" s="17">
        <v>1.6632899954033601E-3</v>
      </c>
      <c r="CQ38" s="17">
        <v>1.91742243357198E-3</v>
      </c>
      <c r="CR38" s="17">
        <v>0.31808523579644699</v>
      </c>
      <c r="CS38" s="17">
        <v>7.9380328819369794E-2</v>
      </c>
      <c r="CT38" s="17">
        <v>24.1465942101953</v>
      </c>
      <c r="CU38" s="17">
        <v>0.77069748805370297</v>
      </c>
      <c r="CV38" s="17">
        <v>0.49614191151749598</v>
      </c>
      <c r="CW38" s="17">
        <v>61.2344362285532</v>
      </c>
      <c r="CX38" s="17">
        <v>0.45445224612399898</v>
      </c>
      <c r="CY38" s="17">
        <v>0</v>
      </c>
      <c r="CZ38" s="5">
        <v>1.2904296709050501E-6</v>
      </c>
      <c r="DA38" s="17">
        <v>0.34634034899166</v>
      </c>
      <c r="DB38" s="17">
        <v>136.04310572576699</v>
      </c>
      <c r="DC38" s="17">
        <v>131.961813205498</v>
      </c>
      <c r="DD38" s="17">
        <v>4.0812925202687396</v>
      </c>
      <c r="DE38" s="17">
        <v>0.17506647762033001</v>
      </c>
      <c r="DF38" s="17">
        <v>0</v>
      </c>
      <c r="DG38" s="17">
        <v>1.69373092070525</v>
      </c>
      <c r="DH38" s="17">
        <v>0.40606948163825402</v>
      </c>
      <c r="DI38" s="17">
        <v>11.0008644708631</v>
      </c>
      <c r="DJ38" s="17">
        <v>2.2953723540402402</v>
      </c>
      <c r="DK38" s="17">
        <v>1.65160955372939</v>
      </c>
      <c r="DL38" s="17">
        <v>44.0035015680374</v>
      </c>
      <c r="DM38" s="17">
        <v>0</v>
      </c>
      <c r="DN38" s="17">
        <v>0.39203660521282802</v>
      </c>
      <c r="DO38" s="17">
        <v>6.9498288232278904</v>
      </c>
      <c r="DP38" s="17">
        <v>1.2284398364170401E-2</v>
      </c>
      <c r="DQ38" s="17">
        <v>3.7443272505607998</v>
      </c>
      <c r="DR38" s="17">
        <v>39.719105160791003</v>
      </c>
      <c r="DS38" s="17">
        <v>0</v>
      </c>
      <c r="DT38" s="17">
        <v>2.1620725677159301E-2</v>
      </c>
      <c r="DU38" s="17">
        <v>1.73515486157703</v>
      </c>
      <c r="DV38" s="17">
        <v>4.6529774793792198</v>
      </c>
      <c r="DW38" s="17">
        <v>0</v>
      </c>
      <c r="DX38" s="17">
        <v>216.41785280841299</v>
      </c>
      <c r="DY38" s="17">
        <v>3.5492564113609602</v>
      </c>
      <c r="DZ38" s="17">
        <v>2.0396400853353498</v>
      </c>
      <c r="EC38" s="56">
        <f t="shared" si="32"/>
        <v>1.0088562740274472</v>
      </c>
      <c r="ED38" s="25">
        <f t="shared" si="33"/>
        <v>8.0000031349970642E-3</v>
      </c>
      <c r="EE38" s="40">
        <f t="shared" si="34"/>
        <v>-7.1436591892843101E-8</v>
      </c>
      <c r="EF38" s="40">
        <f t="shared" si="35"/>
        <v>1.4600356468547394E-6</v>
      </c>
      <c r="EG38" s="40">
        <f t="shared" si="36"/>
        <v>-5.040890976401404E-7</v>
      </c>
      <c r="EH38" s="40">
        <f t="shared" si="37"/>
        <v>-3.543525021627934E-7</v>
      </c>
      <c r="EI38" s="40">
        <f t="shared" si="38"/>
        <v>-3.492789676600477E-7</v>
      </c>
      <c r="EJ38" s="40">
        <f t="shared" si="39"/>
        <v>1.3124299562273288E-6</v>
      </c>
      <c r="EK38" s="40">
        <f t="shared" si="40"/>
        <v>-5.676773642421443E-7</v>
      </c>
      <c r="EL38" s="40">
        <f t="shared" si="41"/>
        <v>-3.418927496747115E-6</v>
      </c>
      <c r="EM38" s="40">
        <f t="shared" si="42"/>
        <v>1.2236482685834282E-6</v>
      </c>
      <c r="EN38" s="40">
        <f t="shared" si="43"/>
        <v>3.8292258514233531E-5</v>
      </c>
      <c r="EO38" s="40">
        <f t="shared" si="44"/>
        <v>1.2189320907320029E-6</v>
      </c>
      <c r="EP38" s="40">
        <f t="shared" si="45"/>
        <v>-2.9368749198019174E-6</v>
      </c>
      <c r="EQ38" s="40">
        <f t="shared" si="46"/>
        <v>-1.3471019802908992E-6</v>
      </c>
      <c r="ER38" s="40">
        <f t="shared" si="47"/>
        <v>-3.525222368028534E-7</v>
      </c>
      <c r="ES38" s="40">
        <f t="shared" si="48"/>
        <v>1.4025597726685075E-6</v>
      </c>
      <c r="ET38" s="40">
        <f t="shared" si="49"/>
        <v>9.2066764634209959E-6</v>
      </c>
      <c r="EU38" s="40">
        <f t="shared" si="50"/>
        <v>-2.6891439571138678E-6</v>
      </c>
      <c r="EV38" s="40">
        <f t="shared" si="51"/>
        <v>1.9703582855863615E-6</v>
      </c>
      <c r="EW38" s="40">
        <f t="shared" si="52"/>
        <v>-1.933622808790079E-6</v>
      </c>
      <c r="EX38" s="40">
        <f t="shared" si="53"/>
        <v>4.5380257282262544E-7</v>
      </c>
      <c r="EY38" s="40">
        <f t="shared" si="54"/>
        <v>-6.4932333759287907E-6</v>
      </c>
      <c r="EZ38" s="40">
        <f t="shared" si="55"/>
        <v>-6.4913854942887564E-6</v>
      </c>
      <c r="FA38" s="40">
        <f t="shared" si="56"/>
        <v>-4.1738017496431751E-8</v>
      </c>
      <c r="FB38" s="40">
        <f t="shared" si="57"/>
        <v>8.6885308809739813E-6</v>
      </c>
      <c r="FC38" s="40">
        <f t="shared" si="58"/>
        <v>8.699656776209114E-7</v>
      </c>
      <c r="FD38" s="40">
        <f t="shared" si="59"/>
        <v>-3.6985800091826731E-7</v>
      </c>
      <c r="FE38" s="40">
        <f t="shared" si="60"/>
        <v>-3.6526400069535299E-7</v>
      </c>
      <c r="FF38" s="40">
        <f t="shared" si="61"/>
        <v>-4.8397078250135105E-6</v>
      </c>
      <c r="FG38" s="40">
        <f t="shared" si="62"/>
        <v>-1.4453572741779785E-6</v>
      </c>
      <c r="FH38" s="40">
        <f t="shared" si="63"/>
        <v>2.3491949041546767E-6</v>
      </c>
    </row>
    <row r="39" spans="1:164" x14ac:dyDescent="0.25">
      <c r="A39" s="15" t="s">
        <v>209</v>
      </c>
      <c r="B39" s="15">
        <v>2337.206094225</v>
      </c>
      <c r="C39" s="15">
        <v>7.4127434546599904</v>
      </c>
      <c r="D39" s="15">
        <v>11453.237787718999</v>
      </c>
      <c r="E39" s="15">
        <v>300.16472517899899</v>
      </c>
      <c r="F39" s="15">
        <v>291.15978342499898</v>
      </c>
      <c r="G39" s="15">
        <v>8.3560217344299996</v>
      </c>
      <c r="H39" s="15">
        <v>477.613559829</v>
      </c>
      <c r="I39" s="17">
        <v>37.397141734499897</v>
      </c>
      <c r="J39" s="17">
        <v>7.6418169577359896</v>
      </c>
      <c r="K39" s="17">
        <v>1.4452308919361901E-3</v>
      </c>
      <c r="L39" s="17">
        <v>10.746305096285001</v>
      </c>
      <c r="M39" s="17">
        <v>0.88836122115135996</v>
      </c>
      <c r="N39" s="17">
        <v>6.9880660057780001E-6</v>
      </c>
      <c r="O39" s="17">
        <v>106.50782384169899</v>
      </c>
      <c r="P39" s="17">
        <v>1.9191654256319999E-5</v>
      </c>
      <c r="Q39" s="17">
        <v>3.09779206988549E-3</v>
      </c>
      <c r="R39" s="17">
        <v>1.3038850182172701</v>
      </c>
      <c r="S39" s="17">
        <v>5.4280087000750004E-3</v>
      </c>
      <c r="T39" s="17">
        <v>10.268691535938901</v>
      </c>
      <c r="U39" s="17">
        <v>7.8328623817744001</v>
      </c>
      <c r="V39" s="17">
        <v>0.61572796228524496</v>
      </c>
      <c r="W39" s="17">
        <v>2.80678059463599E-4</v>
      </c>
      <c r="X39" s="17">
        <v>3.6697349905464001E-3</v>
      </c>
      <c r="Y39" s="17">
        <v>4.2305517046245999E-3</v>
      </c>
      <c r="Z39" s="17">
        <v>0.70190417031463204</v>
      </c>
      <c r="AA39" s="17">
        <v>300.16472517900002</v>
      </c>
      <c r="AB39" s="17">
        <v>291.15978342499898</v>
      </c>
      <c r="AC39" s="17">
        <v>1.83403607002203</v>
      </c>
      <c r="AD39" s="17">
        <v>1.3325418319770299</v>
      </c>
      <c r="AE39" s="17">
        <v>6.20170256657899E-4</v>
      </c>
      <c r="AF39" s="17">
        <v>903233.44594570703</v>
      </c>
      <c r="AG39" s="15"/>
      <c r="AH39" s="17" t="s">
        <v>209</v>
      </c>
      <c r="AI39" s="17">
        <v>0</v>
      </c>
      <c r="AJ39" s="17">
        <v>4.0696598836779803</v>
      </c>
      <c r="AK39" s="17">
        <v>7.64181090136021</v>
      </c>
      <c r="AL39" s="17">
        <v>37.397057446545901</v>
      </c>
      <c r="AM39" s="17">
        <v>37.397057446545901</v>
      </c>
      <c r="AN39" s="17">
        <v>1.74780028975275</v>
      </c>
      <c r="AO39" s="17">
        <v>0.143057309728472</v>
      </c>
      <c r="AP39" s="17">
        <v>2.4569112606469398E-4</v>
      </c>
      <c r="AQ39" s="17">
        <v>1.19956381125128E-3</v>
      </c>
      <c r="AR39" s="17">
        <v>10.7462850738907</v>
      </c>
      <c r="AS39" s="17">
        <v>6.2017433251331097E-4</v>
      </c>
      <c r="AT39" s="17">
        <v>0.88835933559871105</v>
      </c>
      <c r="AU39" s="17">
        <v>0</v>
      </c>
      <c r="AV39" s="5">
        <v>1.39760287642542E-6</v>
      </c>
      <c r="AW39" s="5">
        <v>5.5904578198493001E-6</v>
      </c>
      <c r="AX39" s="17">
        <v>2337.2045533107298</v>
      </c>
      <c r="AY39" s="17">
        <v>9.0049279648693492</v>
      </c>
      <c r="AZ39" s="17">
        <v>224.54236245572801</v>
      </c>
      <c r="BA39" s="17">
        <v>14.298559292647001</v>
      </c>
      <c r="BB39" s="17">
        <v>0.332213106614417</v>
      </c>
      <c r="BC39" s="17">
        <v>51.127585530735097</v>
      </c>
      <c r="BD39" s="17">
        <v>0.85892164781163705</v>
      </c>
      <c r="BE39" s="17">
        <v>21.112004063210701</v>
      </c>
      <c r="BF39" s="17">
        <v>0.158791820255861</v>
      </c>
      <c r="BG39" s="17">
        <v>3.66878997449925</v>
      </c>
      <c r="BH39" s="17">
        <v>1.8340319924825701</v>
      </c>
      <c r="BI39" s="17">
        <v>0</v>
      </c>
      <c r="BJ39" s="17">
        <v>0</v>
      </c>
      <c r="BK39" s="17">
        <v>106.507780634969</v>
      </c>
      <c r="BL39" s="17">
        <v>106.507780634969</v>
      </c>
      <c r="BM39" s="17">
        <v>1.18742992058534</v>
      </c>
      <c r="BN39" s="17">
        <v>0</v>
      </c>
      <c r="BO39" s="17">
        <v>1.33254496990839</v>
      </c>
      <c r="BP39" s="5">
        <v>5.5655690805170503E-6</v>
      </c>
      <c r="BQ39" s="5">
        <v>1.0747323226709601E-5</v>
      </c>
      <c r="BR39" s="17">
        <v>91.625907871624904</v>
      </c>
      <c r="BS39" s="17">
        <v>1.2166252988578301</v>
      </c>
      <c r="BT39" s="17">
        <v>0.24559494044601499</v>
      </c>
      <c r="BU39" s="17">
        <v>0</v>
      </c>
      <c r="BV39" s="17">
        <v>110.934283975192</v>
      </c>
      <c r="BW39" s="17">
        <v>0.18472491953968301</v>
      </c>
      <c r="BX39" s="17">
        <v>1.0222658702800399E-3</v>
      </c>
      <c r="BY39" s="17">
        <v>2.0755020948648802E-3</v>
      </c>
      <c r="BZ39" s="17">
        <v>0</v>
      </c>
      <c r="CA39" s="17">
        <v>0</v>
      </c>
      <c r="CB39" s="17">
        <v>1.3038839177892401</v>
      </c>
      <c r="CC39" s="17">
        <v>7.4127423351697797</v>
      </c>
      <c r="CD39" s="17">
        <v>0</v>
      </c>
      <c r="CE39" s="17">
        <v>2.7683140367400199E-3</v>
      </c>
      <c r="CF39" s="17">
        <v>2.6597142637389301E-3</v>
      </c>
      <c r="CG39" s="17">
        <v>481.84338902594197</v>
      </c>
      <c r="CH39" s="17">
        <v>10307.908336980199</v>
      </c>
      <c r="CI39" s="17">
        <v>1053.69767907031</v>
      </c>
      <c r="CJ39" s="17">
        <v>11453.2319239221</v>
      </c>
      <c r="CK39" s="17">
        <v>0</v>
      </c>
      <c r="CL39" s="17">
        <v>12.938032636134199</v>
      </c>
      <c r="CM39" s="17">
        <v>0</v>
      </c>
      <c r="CN39" s="17">
        <v>0.61573395540808096</v>
      </c>
      <c r="CO39" s="17">
        <v>2.80676393133837E-4</v>
      </c>
      <c r="CP39" s="17">
        <v>3.6697868268104001E-3</v>
      </c>
      <c r="CQ39" s="17">
        <v>4.2305310369285098E-3</v>
      </c>
      <c r="CR39" s="17">
        <v>0.70190290645722697</v>
      </c>
      <c r="CS39" s="17">
        <v>0.175143904956541</v>
      </c>
      <c r="CT39" s="17">
        <v>53.289179200332597</v>
      </c>
      <c r="CU39" s="17">
        <v>1.7004572487199401</v>
      </c>
      <c r="CV39" s="17">
        <v>1.0946831574926801</v>
      </c>
      <c r="CW39" s="17">
        <v>135.107272885464</v>
      </c>
      <c r="CX39" s="17">
        <v>1.0026976302959101</v>
      </c>
      <c r="CY39" s="17">
        <v>0</v>
      </c>
      <c r="CZ39" s="5">
        <v>2.87878289421672E-6</v>
      </c>
      <c r="DA39" s="17">
        <v>0.76416118466023897</v>
      </c>
      <c r="DB39" s="17">
        <v>300.16467380931698</v>
      </c>
      <c r="DC39" s="17">
        <v>291.15974584444803</v>
      </c>
      <c r="DD39" s="17">
        <v>9.0049279648693492</v>
      </c>
      <c r="DE39" s="17">
        <v>0.386265282348142</v>
      </c>
      <c r="DF39" s="17">
        <v>0</v>
      </c>
      <c r="DG39" s="17">
        <v>3.7370339969906801</v>
      </c>
      <c r="DH39" s="17">
        <v>0.89594956188649399</v>
      </c>
      <c r="DI39" s="17">
        <v>24.272262028913602</v>
      </c>
      <c r="DJ39" s="17">
        <v>5.0644990504582896</v>
      </c>
      <c r="DK39" s="17">
        <v>3.6441133793107201</v>
      </c>
      <c r="DL39" s="17">
        <v>97.089078276316101</v>
      </c>
      <c r="DM39" s="17">
        <v>0</v>
      </c>
      <c r="DN39" s="17">
        <v>0.86498681473899897</v>
      </c>
      <c r="DO39" s="17">
        <v>15.334037218428399</v>
      </c>
      <c r="DP39" s="17">
        <v>2.71042234669885E-2</v>
      </c>
      <c r="DQ39" s="17">
        <v>8.3559908142043593</v>
      </c>
      <c r="DR39" s="17">
        <v>87.656402531416802</v>
      </c>
      <c r="DS39" s="17">
        <v>0</v>
      </c>
      <c r="DT39" s="17">
        <v>4.7715543553237698E-2</v>
      </c>
      <c r="DU39" s="17">
        <v>3.8293271416781498</v>
      </c>
      <c r="DV39" s="17">
        <v>10.268698025387399</v>
      </c>
      <c r="DW39" s="17">
        <v>0</v>
      </c>
      <c r="DX39" s="17">
        <v>477.613436613369</v>
      </c>
      <c r="DY39" s="17">
        <v>7.8328732193758697</v>
      </c>
      <c r="DZ39" s="17">
        <v>4.5012829591344197</v>
      </c>
      <c r="EC39" s="56">
        <f t="shared" si="32"/>
        <v>1.0088564351174172</v>
      </c>
      <c r="ED39" s="25">
        <f t="shared" si="33"/>
        <v>8.0000045821344099E-3</v>
      </c>
      <c r="EE39" s="40">
        <f t="shared" si="34"/>
        <v>-6.5929755789005853E-7</v>
      </c>
      <c r="EF39" s="40">
        <f t="shared" si="35"/>
        <v>-1.5102238700180361E-7</v>
      </c>
      <c r="EG39" s="40">
        <f t="shared" si="36"/>
        <v>-5.1197722497851078E-7</v>
      </c>
      <c r="EH39" s="40">
        <f t="shared" si="37"/>
        <v>-1.7113830408121135E-7</v>
      </c>
      <c r="EI39" s="40">
        <f t="shared" si="38"/>
        <v>-1.290719154615795E-7</v>
      </c>
      <c r="EJ39" s="40">
        <f t="shared" si="39"/>
        <v>-3.7003524671227764E-6</v>
      </c>
      <c r="EK39" s="40">
        <f t="shared" si="40"/>
        <v>-2.5798185260193457E-7</v>
      </c>
      <c r="EL39" s="40">
        <f t="shared" si="41"/>
        <v>-2.2538608590558687E-6</v>
      </c>
      <c r="EM39" s="40">
        <f t="shared" si="42"/>
        <v>-7.9253086184165118E-7</v>
      </c>
      <c r="EN39" s="40">
        <f t="shared" si="43"/>
        <v>1.6637742742715219E-5</v>
      </c>
      <c r="EO39" s="40">
        <f t="shared" si="44"/>
        <v>-1.863188707315678E-6</v>
      </c>
      <c r="EP39" s="40">
        <f t="shared" si="45"/>
        <v>-2.1225067056192714E-6</v>
      </c>
      <c r="EQ39" s="40">
        <f t="shared" si="46"/>
        <v>-7.597958111948043E-7</v>
      </c>
      <c r="ER39" s="40">
        <f t="shared" si="47"/>
        <v>-4.056671936370036E-7</v>
      </c>
      <c r="ES39" s="40">
        <f t="shared" si="48"/>
        <v>1.0913662309859469E-6</v>
      </c>
      <c r="ET39" s="40">
        <f t="shared" si="49"/>
        <v>-7.7812648577104542E-6</v>
      </c>
      <c r="EU39" s="40">
        <f t="shared" si="50"/>
        <v>-8.4396094337867145E-7</v>
      </c>
      <c r="EV39" s="40">
        <f t="shared" si="51"/>
        <v>3.6109750431654057E-6</v>
      </c>
      <c r="EW39" s="40">
        <f t="shared" si="52"/>
        <v>6.3196449867618652E-7</v>
      </c>
      <c r="EX39" s="40">
        <f t="shared" si="53"/>
        <v>1.3836067763426036E-6</v>
      </c>
      <c r="EY39" s="40">
        <f t="shared" si="54"/>
        <v>9.733393971191228E-6</v>
      </c>
      <c r="EZ39" s="40">
        <f t="shared" si="55"/>
        <v>-5.9368009212528299E-6</v>
      </c>
      <c r="FA39" s="40">
        <f t="shared" si="56"/>
        <v>1.4125342601977503E-5</v>
      </c>
      <c r="FB39" s="40">
        <f t="shared" si="57"/>
        <v>-4.8853429843550081E-6</v>
      </c>
      <c r="FC39" s="40">
        <f t="shared" si="58"/>
        <v>-1.8006124746323E-6</v>
      </c>
      <c r="FD39" s="40">
        <f t="shared" si="59"/>
        <v>-5.1698478031222634E-7</v>
      </c>
      <c r="FE39" s="40">
        <f t="shared" si="60"/>
        <v>-4.8561467231340899E-7</v>
      </c>
      <c r="FF39" s="40">
        <f t="shared" si="61"/>
        <v>-2.2232602327215489E-6</v>
      </c>
      <c r="FG39" s="40">
        <f t="shared" si="62"/>
        <v>2.3548464181653141E-6</v>
      </c>
      <c r="FH39" s="40">
        <f t="shared" si="63"/>
        <v>6.5721555785855445E-6</v>
      </c>
    </row>
    <row r="40" spans="1:164" x14ac:dyDescent="0.25">
      <c r="A40" s="15" t="s">
        <v>210</v>
      </c>
      <c r="B40" s="15">
        <v>13.829631404000001</v>
      </c>
      <c r="C40" s="15">
        <v>4.6358130999999997E-2</v>
      </c>
      <c r="D40" s="15">
        <v>93.397691322</v>
      </c>
      <c r="E40" s="15">
        <v>2.9587662209999999</v>
      </c>
      <c r="F40" s="15">
        <v>2.8700032329999998</v>
      </c>
      <c r="G40" s="15">
        <v>5.2257245000000001E-2</v>
      </c>
      <c r="H40" s="15">
        <v>4.6961206400000002</v>
      </c>
      <c r="I40" s="17">
        <v>0.36770624610000002</v>
      </c>
      <c r="J40" s="5">
        <v>7.5137930199999994E-2</v>
      </c>
      <c r="K40" s="17">
        <v>8.9582506199999994E-6</v>
      </c>
      <c r="L40" s="17">
        <v>0.1056627144</v>
      </c>
      <c r="M40" s="17">
        <v>8.7347841999999998E-3</v>
      </c>
      <c r="N40" s="5">
        <v>4.3290340199999899E-8</v>
      </c>
      <c r="O40" s="17">
        <v>1.0472349026000001</v>
      </c>
      <c r="P40" s="17">
        <v>1.19096831199999E-7</v>
      </c>
      <c r="Q40" s="17">
        <v>1.9247549699999899E-5</v>
      </c>
      <c r="R40" s="17">
        <v>1.28204092999999E-2</v>
      </c>
      <c r="S40" s="17">
        <v>3.36875065E-5</v>
      </c>
      <c r="T40" s="17">
        <v>0.1009665937</v>
      </c>
      <c r="U40" s="17">
        <v>7.7016378400000002E-2</v>
      </c>
      <c r="V40" s="17">
        <v>6.0697698999999999E-3</v>
      </c>
      <c r="W40" s="5">
        <v>2.7666831300000001E-6</v>
      </c>
      <c r="X40" s="17">
        <v>3.6206258410000001E-5</v>
      </c>
      <c r="Y40" s="17">
        <v>4.1701147099999898E-5</v>
      </c>
      <c r="Z40" s="17">
        <v>6.9130235116999896E-3</v>
      </c>
      <c r="AA40" s="17">
        <v>2.9587662209999999</v>
      </c>
      <c r="AB40" s="17">
        <v>2.8700032329999998</v>
      </c>
      <c r="AC40" s="17">
        <v>1.8033103200000001E-2</v>
      </c>
      <c r="AD40" s="17">
        <v>1.3102176599999999E-2</v>
      </c>
      <c r="AE40" s="5">
        <v>6.1131067699999997E-6</v>
      </c>
      <c r="AF40" s="5">
        <v>5648.6798934999997</v>
      </c>
      <c r="AG40" s="15"/>
      <c r="AH40" s="17" t="s">
        <v>210</v>
      </c>
      <c r="AI40" s="17">
        <v>0</v>
      </c>
      <c r="AJ40" s="17">
        <v>4.0014435781786498E-2</v>
      </c>
      <c r="AK40" s="17">
        <v>7.5138578500140399E-2</v>
      </c>
      <c r="AL40" s="17">
        <v>0.36770375038555397</v>
      </c>
      <c r="AM40" s="17">
        <v>0.36770375038555397</v>
      </c>
      <c r="AN40" s="17">
        <v>1.7185210238264501E-2</v>
      </c>
      <c r="AO40" s="17">
        <v>1.4065562626785E-3</v>
      </c>
      <c r="AP40" s="5">
        <v>1.5229960812844101E-6</v>
      </c>
      <c r="AQ40" s="5">
        <v>7.4352375755771996E-6</v>
      </c>
      <c r="AR40" s="17">
        <v>0.105662671412137</v>
      </c>
      <c r="AS40" s="5">
        <v>6.1134404702943798E-6</v>
      </c>
      <c r="AT40" s="17">
        <v>8.7348729271052496E-3</v>
      </c>
      <c r="AU40" s="17">
        <v>0</v>
      </c>
      <c r="AV40" s="5">
        <v>8.6579826606480701E-9</v>
      </c>
      <c r="AW40" s="5">
        <v>3.4632847765339998E-8</v>
      </c>
      <c r="AX40" s="17">
        <v>13.8296289731421</v>
      </c>
      <c r="AY40" s="17">
        <v>8.87628675518225E-2</v>
      </c>
      <c r="AZ40" s="17">
        <v>2.2133375110919999</v>
      </c>
      <c r="BA40" s="17">
        <v>0.140942916825123</v>
      </c>
      <c r="BB40" s="17">
        <v>3.2746634920109998E-3</v>
      </c>
      <c r="BC40" s="17">
        <v>0.50397415080716601</v>
      </c>
      <c r="BD40" s="17">
        <v>8.4664841239658895E-3</v>
      </c>
      <c r="BE40" s="17">
        <v>0.20758359100051099</v>
      </c>
      <c r="BF40" s="17">
        <v>1.5613218497329601E-3</v>
      </c>
      <c r="BG40" s="17">
        <v>3.6073186715058103E-2</v>
      </c>
      <c r="BH40" s="17">
        <v>1.80333057875736E-2</v>
      </c>
      <c r="BI40" s="17">
        <v>0</v>
      </c>
      <c r="BJ40" s="17">
        <v>0</v>
      </c>
      <c r="BK40" s="17">
        <v>1.04723139010455</v>
      </c>
      <c r="BL40" s="17">
        <v>1.04723139010455</v>
      </c>
      <c r="BM40" s="17">
        <v>1.16750793165671E-2</v>
      </c>
      <c r="BN40" s="17">
        <v>0</v>
      </c>
      <c r="BO40" s="17">
        <v>1.3101607435638801E-2</v>
      </c>
      <c r="BP40" s="5">
        <v>3.4536192461184797E-8</v>
      </c>
      <c r="BQ40" s="5">
        <v>6.6695066673280699E-8</v>
      </c>
      <c r="BR40" s="17">
        <v>0.74718211963380998</v>
      </c>
      <c r="BS40" s="17">
        <v>1.19629753553023E-2</v>
      </c>
      <c r="BT40" s="17">
        <v>2.4148123554622201E-3</v>
      </c>
      <c r="BU40" s="17">
        <v>0</v>
      </c>
      <c r="BV40" s="17">
        <v>1.0907629158955801</v>
      </c>
      <c r="BW40" s="17">
        <v>1.8162755166807099E-3</v>
      </c>
      <c r="BX40" s="5">
        <v>6.3517209830409304E-6</v>
      </c>
      <c r="BY40" s="5">
        <v>1.2895259511566E-5</v>
      </c>
      <c r="BZ40" s="17">
        <v>0</v>
      </c>
      <c r="CA40" s="17">
        <v>0</v>
      </c>
      <c r="CB40" s="17">
        <v>1.2819429218373301E-2</v>
      </c>
      <c r="CC40" s="17">
        <v>4.63582786311501E-2</v>
      </c>
      <c r="CD40" s="17">
        <v>0</v>
      </c>
      <c r="CE40" s="5">
        <v>1.7181184653626201E-5</v>
      </c>
      <c r="CF40" s="5">
        <v>1.65064171034573E-5</v>
      </c>
      <c r="CG40" s="17">
        <v>4.7377175548537496</v>
      </c>
      <c r="CH40" s="17">
        <v>84.057451986088793</v>
      </c>
      <c r="CI40" s="17">
        <v>8.59260072421832</v>
      </c>
      <c r="CJ40" s="17">
        <v>93.397234829940999</v>
      </c>
      <c r="CK40" s="17">
        <v>0</v>
      </c>
      <c r="CL40" s="17">
        <v>0.127212846982699</v>
      </c>
      <c r="CM40" s="17">
        <v>0</v>
      </c>
      <c r="CN40" s="17">
        <v>6.0695752189465204E-3</v>
      </c>
      <c r="CO40" s="5">
        <v>2.7666485667201302E-6</v>
      </c>
      <c r="CP40" s="5">
        <v>3.62070869337565E-5</v>
      </c>
      <c r="CQ40" s="5">
        <v>4.1704681757304201E-5</v>
      </c>
      <c r="CR40" s="17">
        <v>6.9130939334314297E-3</v>
      </c>
      <c r="CS40" s="17">
        <v>1.7264191978482799E-3</v>
      </c>
      <c r="CT40" s="17">
        <v>0.52396350630797495</v>
      </c>
      <c r="CU40" s="17">
        <v>1.67616058466575E-2</v>
      </c>
      <c r="CV40" s="17">
        <v>1.07904370111939E-2</v>
      </c>
      <c r="CW40" s="17">
        <v>1.33175906788582</v>
      </c>
      <c r="CX40" s="17">
        <v>9.8838206099086893E-3</v>
      </c>
      <c r="CY40" s="17">
        <v>0</v>
      </c>
      <c r="CZ40" s="5">
        <v>1.7864498420939399E-8</v>
      </c>
      <c r="DA40" s="17">
        <v>7.5324540198526101E-3</v>
      </c>
      <c r="DB40" s="17">
        <v>2.9587424650870502</v>
      </c>
      <c r="DC40" s="17">
        <v>2.86997959753523</v>
      </c>
      <c r="DD40" s="17">
        <v>8.87628675518225E-2</v>
      </c>
      <c r="DE40" s="17">
        <v>3.8074452289224201E-3</v>
      </c>
      <c r="DF40" s="17">
        <v>0</v>
      </c>
      <c r="DG40" s="17">
        <v>3.6836439094561697E-2</v>
      </c>
      <c r="DH40" s="17">
        <v>8.8315855090196696E-3</v>
      </c>
      <c r="DI40" s="17">
        <v>0.23925525885017901</v>
      </c>
      <c r="DJ40" s="17">
        <v>4.99214019191234E-2</v>
      </c>
      <c r="DK40" s="17">
        <v>3.5920536604992198E-2</v>
      </c>
      <c r="DL40" s="17">
        <v>0.957010091657156</v>
      </c>
      <c r="DM40" s="17">
        <v>0</v>
      </c>
      <c r="DN40" s="17">
        <v>8.5262471271019703E-3</v>
      </c>
      <c r="DO40" s="17">
        <v>0.151149611159796</v>
      </c>
      <c r="DP40" s="17">
        <v>2.6717581309214703E-4</v>
      </c>
      <c r="DQ40" s="17">
        <v>5.2257223829758899E-2</v>
      </c>
      <c r="DR40" s="17">
        <v>0.86189003112584806</v>
      </c>
      <c r="DS40" s="17">
        <v>0</v>
      </c>
      <c r="DT40" s="17">
        <v>4.69136113315365E-4</v>
      </c>
      <c r="DU40" s="17">
        <v>3.7651457330312797E-2</v>
      </c>
      <c r="DV40" s="17">
        <v>0.10096686111370801</v>
      </c>
      <c r="DW40" s="17">
        <v>0</v>
      </c>
      <c r="DX40" s="17">
        <v>4.6961251563903703</v>
      </c>
      <c r="DY40" s="17">
        <v>7.7018609512392699E-2</v>
      </c>
      <c r="DZ40" s="17">
        <v>4.4257704429636703E-2</v>
      </c>
      <c r="EC40" s="56">
        <f t="shared" si="32"/>
        <v>1.0088567482931714</v>
      </c>
      <c r="ED40" s="25">
        <f t="shared" si="33"/>
        <v>8.0000454081353665E-3</v>
      </c>
      <c r="EE40" s="40">
        <f t="shared" si="34"/>
        <v>-1.7577170567576112E-7</v>
      </c>
      <c r="EF40" s="40">
        <f t="shared" si="35"/>
        <v>3.1845794236906486E-6</v>
      </c>
      <c r="EG40" s="40">
        <f t="shared" si="36"/>
        <v>-4.8876160913605671E-6</v>
      </c>
      <c r="EH40" s="40">
        <f t="shared" si="37"/>
        <v>-8.0289928893555858E-6</v>
      </c>
      <c r="EI40" s="40">
        <f t="shared" si="38"/>
        <v>-8.2353443013700088E-6</v>
      </c>
      <c r="EJ40" s="40">
        <f t="shared" si="39"/>
        <v>-4.0511590501604083E-7</v>
      </c>
      <c r="EK40" s="40">
        <f t="shared" si="40"/>
        <v>9.6172792744418727E-7</v>
      </c>
      <c r="EL40" s="40">
        <f t="shared" si="41"/>
        <v>-6.7872506179032896E-6</v>
      </c>
      <c r="EM40" s="40">
        <f t="shared" si="42"/>
        <v>8.6281341351682854E-6</v>
      </c>
      <c r="EN40" s="40">
        <f t="shared" si="43"/>
        <v>-1.8935771178215418E-6</v>
      </c>
      <c r="EO40" s="40">
        <f t="shared" si="44"/>
        <v>-4.0684041892743505E-7</v>
      </c>
      <c r="EP40" s="40">
        <f t="shared" si="45"/>
        <v>1.015790467379741E-5</v>
      </c>
      <c r="EQ40" s="40">
        <f t="shared" si="46"/>
        <v>1.1324142658720251E-5</v>
      </c>
      <c r="ER40" s="40">
        <f t="shared" si="47"/>
        <v>-3.3540664480648925E-6</v>
      </c>
      <c r="ES40" s="40">
        <f t="shared" si="48"/>
        <v>-9.0148879972807443E-6</v>
      </c>
      <c r="ET40" s="40">
        <f t="shared" si="49"/>
        <v>-2.9572875604368576E-5</v>
      </c>
      <c r="EU40" s="40">
        <f t="shared" si="50"/>
        <v>-7.6446984153537791E-5</v>
      </c>
      <c r="EV40" s="40">
        <f t="shared" si="51"/>
        <v>2.8276679812511265E-6</v>
      </c>
      <c r="EW40" s="40">
        <f t="shared" si="52"/>
        <v>2.6485364932196698E-6</v>
      </c>
      <c r="EX40" s="40">
        <f t="shared" si="53"/>
        <v>2.8969323656196319E-5</v>
      </c>
      <c r="EY40" s="40">
        <f t="shared" si="54"/>
        <v>-3.2073877047542274E-5</v>
      </c>
      <c r="EZ40" s="40">
        <f t="shared" si="55"/>
        <v>-1.2492677421274562E-5</v>
      </c>
      <c r="FA40" s="40">
        <f t="shared" si="56"/>
        <v>2.2883440401843297E-5</v>
      </c>
      <c r="FB40" s="40">
        <f t="shared" si="57"/>
        <v>8.4761632475650775E-5</v>
      </c>
      <c r="FC40" s="40">
        <f t="shared" si="58"/>
        <v>1.0186820762430053E-5</v>
      </c>
      <c r="FD40" s="40">
        <f t="shared" si="59"/>
        <v>-2.577800117419848E-6</v>
      </c>
      <c r="FE40" s="40">
        <f t="shared" si="60"/>
        <v>-2.6155579366407223E-6</v>
      </c>
      <c r="FF40" s="40">
        <f t="shared" si="61"/>
        <v>1.123420474844534E-5</v>
      </c>
      <c r="FG40" s="40">
        <f t="shared" si="62"/>
        <v>-4.3440443414483771E-5</v>
      </c>
      <c r="FH40" s="40">
        <f t="shared" si="63"/>
        <v>5.4587676436090231E-5</v>
      </c>
    </row>
    <row r="41" spans="1:164" x14ac:dyDescent="0.25">
      <c r="A41" s="15" t="s">
        <v>211</v>
      </c>
      <c r="B41" s="15">
        <v>709.20200080484597</v>
      </c>
      <c r="C41" s="15">
        <v>2.2303747400137501</v>
      </c>
      <c r="D41" s="15">
        <v>3368.7923616315302</v>
      </c>
      <c r="E41" s="15">
        <v>87.768894959890403</v>
      </c>
      <c r="F41" s="15">
        <v>85.135828113863695</v>
      </c>
      <c r="G41" s="15">
        <v>2.5141919298155</v>
      </c>
      <c r="H41" s="15">
        <v>139.783884099407</v>
      </c>
      <c r="I41" s="17">
        <v>10.945078125210101</v>
      </c>
      <c r="J41" s="17">
        <v>2.2365421458225101</v>
      </c>
      <c r="K41" s="17">
        <v>4.3521712720145998E-4</v>
      </c>
      <c r="L41" s="17">
        <v>3.1451373920316601</v>
      </c>
      <c r="M41" s="17">
        <v>0.25999802426941698</v>
      </c>
      <c r="N41" s="17">
        <v>2.1041993886828699E-6</v>
      </c>
      <c r="O41" s="17">
        <v>31.171806154013801</v>
      </c>
      <c r="P41" s="17">
        <v>5.7797435230653201E-6</v>
      </c>
      <c r="Q41" s="17">
        <v>9.3285397430640897E-4</v>
      </c>
      <c r="R41" s="17">
        <v>0.38161000369864101</v>
      </c>
      <c r="S41" s="17">
        <v>1.6342496309420199E-3</v>
      </c>
      <c r="T41" s="17">
        <v>3.0053535076302502</v>
      </c>
      <c r="U41" s="17">
        <v>2.29245569862307</v>
      </c>
      <c r="V41" s="17">
        <v>0.180039277907626</v>
      </c>
      <c r="W41" s="17">
        <v>8.2070938225432599E-5</v>
      </c>
      <c r="X41" s="17">
        <v>1.0728962028296999E-3</v>
      </c>
      <c r="Y41" s="17">
        <v>1.23702358931185E-3</v>
      </c>
      <c r="Z41" s="17">
        <v>0.20534031182901999</v>
      </c>
      <c r="AA41" s="17">
        <v>87.768894959890503</v>
      </c>
      <c r="AB41" s="17">
        <v>85.135828113863695</v>
      </c>
      <c r="AC41" s="17">
        <v>0.536770115549703</v>
      </c>
      <c r="AD41" s="17">
        <v>0.38999703730412599</v>
      </c>
      <c r="AE41" s="17">
        <v>1.8133935559043899E-4</v>
      </c>
      <c r="AF41" s="17">
        <v>271768.35090576299</v>
      </c>
      <c r="AG41" s="15"/>
      <c r="AH41" s="17" t="s">
        <v>211</v>
      </c>
      <c r="AI41" s="17">
        <v>0</v>
      </c>
      <c r="AJ41" s="17">
        <v>1.1910746030964501</v>
      </c>
      <c r="AK41" s="17">
        <v>2.2365419217373099</v>
      </c>
      <c r="AL41" s="17">
        <v>10.9450548347116</v>
      </c>
      <c r="AM41" s="17">
        <v>10.9450548347116</v>
      </c>
      <c r="AN41" s="17">
        <v>0.51152948331982895</v>
      </c>
      <c r="AO41" s="17">
        <v>4.1868522785037901E-2</v>
      </c>
      <c r="AP41" s="5">
        <v>7.3987129086129001E-5</v>
      </c>
      <c r="AQ41" s="17">
        <v>3.6122925864073998E-4</v>
      </c>
      <c r="AR41" s="17">
        <v>3.1451375364733498</v>
      </c>
      <c r="AS41" s="17">
        <v>1.8134316508899899E-4</v>
      </c>
      <c r="AT41" s="17">
        <v>0.25999778293119002</v>
      </c>
      <c r="AU41" s="17">
        <v>0</v>
      </c>
      <c r="AV41" s="5">
        <v>4.2084543174765799E-7</v>
      </c>
      <c r="AW41" s="5">
        <v>1.68334319681211E-6</v>
      </c>
      <c r="AX41" s="17">
        <v>709.20148976449104</v>
      </c>
      <c r="AY41" s="17">
        <v>2.6330660723005699</v>
      </c>
      <c r="AZ41" s="17">
        <v>65.656680588854499</v>
      </c>
      <c r="BA41" s="17">
        <v>4.1809311683945296</v>
      </c>
      <c r="BB41" s="17">
        <v>9.7139911925351499E-2</v>
      </c>
      <c r="BC41" s="17">
        <v>14.9498181429366</v>
      </c>
      <c r="BD41" s="17">
        <v>0.251150641820576</v>
      </c>
      <c r="BE41" s="17">
        <v>6.1788937736655702</v>
      </c>
      <c r="BF41" s="17">
        <v>4.64744698013657E-2</v>
      </c>
      <c r="BG41" s="17">
        <v>1.07375079195191</v>
      </c>
      <c r="BH41" s="17">
        <v>0.53677432540722003</v>
      </c>
      <c r="BI41" s="17">
        <v>0</v>
      </c>
      <c r="BJ41" s="17">
        <v>0</v>
      </c>
      <c r="BK41" s="17">
        <v>31.1717917893025</v>
      </c>
      <c r="BL41" s="17">
        <v>31.1717917893025</v>
      </c>
      <c r="BM41" s="17">
        <v>0.34753080498407701</v>
      </c>
      <c r="BN41" s="17">
        <v>0</v>
      </c>
      <c r="BO41" s="17">
        <v>0.39000159957505898</v>
      </c>
      <c r="BP41" s="5">
        <v>1.67611003815759E-6</v>
      </c>
      <c r="BQ41" s="5">
        <v>3.2366965809558099E-6</v>
      </c>
      <c r="BR41" s="17">
        <v>26.950331303758301</v>
      </c>
      <c r="BS41" s="17">
        <v>0.35607335552086899</v>
      </c>
      <c r="BT41" s="17">
        <v>7.1877296798424695E-2</v>
      </c>
      <c r="BU41" s="17">
        <v>0</v>
      </c>
      <c r="BV41" s="17">
        <v>32.467305555363197</v>
      </c>
      <c r="BW41" s="17">
        <v>5.4062991635245299E-2</v>
      </c>
      <c r="BX41" s="17">
        <v>3.07842695922E-4</v>
      </c>
      <c r="BY41" s="17">
        <v>6.2500455585134105E-4</v>
      </c>
      <c r="BZ41" s="17">
        <v>0</v>
      </c>
      <c r="CA41" s="17">
        <v>0</v>
      </c>
      <c r="CB41" s="17">
        <v>0.38161389133927198</v>
      </c>
      <c r="CC41" s="17">
        <v>2.2303747225758799</v>
      </c>
      <c r="CD41" s="17">
        <v>0</v>
      </c>
      <c r="CE41" s="17">
        <v>8.3347238545610804E-4</v>
      </c>
      <c r="CF41" s="17">
        <v>8.0078782166812597E-4</v>
      </c>
      <c r="CG41" s="17">
        <v>141.021811063895</v>
      </c>
      <c r="CH41" s="17">
        <v>3031.9110216989902</v>
      </c>
      <c r="CI41" s="17">
        <v>309.92904116580303</v>
      </c>
      <c r="CJ41" s="17">
        <v>3368.7903941685499</v>
      </c>
      <c r="CK41" s="17">
        <v>0</v>
      </c>
      <c r="CL41" s="17">
        <v>3.7865885916544002</v>
      </c>
      <c r="CM41" s="17">
        <v>0</v>
      </c>
      <c r="CN41" s="17">
        <v>0.18003780650143</v>
      </c>
      <c r="CO41" s="5">
        <v>8.2070612018496705E-5</v>
      </c>
      <c r="CP41" s="17">
        <v>1.0729056789960101E-3</v>
      </c>
      <c r="CQ41" s="17">
        <v>1.23702220393855E-3</v>
      </c>
      <c r="CR41" s="17">
        <v>0.20534664290525001</v>
      </c>
      <c r="CS41" s="17">
        <v>5.1212518064121498E-2</v>
      </c>
      <c r="CT41" s="17">
        <v>15.5962110309925</v>
      </c>
      <c r="CU41" s="17">
        <v>0.49721813918880903</v>
      </c>
      <c r="CV41" s="17">
        <v>0.32008773337301599</v>
      </c>
      <c r="CW41" s="17">
        <v>39.5056939653984</v>
      </c>
      <c r="CX41" s="17">
        <v>0.29319208695029098</v>
      </c>
      <c r="CY41" s="17">
        <v>0</v>
      </c>
      <c r="CZ41" s="5">
        <v>8.6694328609930605E-7</v>
      </c>
      <c r="DA41" s="17">
        <v>0.22344273251872501</v>
      </c>
      <c r="DB41" s="17">
        <v>87.768850874319995</v>
      </c>
      <c r="DC41" s="17">
        <v>85.135784802019401</v>
      </c>
      <c r="DD41" s="17">
        <v>2.6330660723005699</v>
      </c>
      <c r="DE41" s="17">
        <v>0.112944669609836</v>
      </c>
      <c r="DF41" s="17">
        <v>0</v>
      </c>
      <c r="DG41" s="17">
        <v>1.09271723804957</v>
      </c>
      <c r="DH41" s="17">
        <v>0.261977560475537</v>
      </c>
      <c r="DI41" s="17">
        <v>7.0972624304855101</v>
      </c>
      <c r="DJ41" s="17">
        <v>1.48087020817143</v>
      </c>
      <c r="DK41" s="17">
        <v>1.06554640200179</v>
      </c>
      <c r="DL41" s="17">
        <v>28.389067213412901</v>
      </c>
      <c r="DM41" s="17">
        <v>0</v>
      </c>
      <c r="DN41" s="17">
        <v>0.25292459057413802</v>
      </c>
      <c r="DO41" s="17">
        <v>4.4837019935294302</v>
      </c>
      <c r="DP41" s="17">
        <v>7.9253202158324904E-3</v>
      </c>
      <c r="DQ41" s="17">
        <v>2.5141885194309901</v>
      </c>
      <c r="DR41" s="17">
        <v>25.654550104150001</v>
      </c>
      <c r="DS41" s="17">
        <v>0</v>
      </c>
      <c r="DT41" s="17">
        <v>1.3964554978722E-2</v>
      </c>
      <c r="DU41" s="17">
        <v>1.1207396919552399</v>
      </c>
      <c r="DV41" s="17">
        <v>3.0053531636390698</v>
      </c>
      <c r="DW41" s="17">
        <v>0</v>
      </c>
      <c r="DX41" s="17">
        <v>139.78386011673399</v>
      </c>
      <c r="DY41" s="17">
        <v>2.2924510900034099</v>
      </c>
      <c r="DZ41" s="17">
        <v>1.3174074984245201</v>
      </c>
      <c r="EC41" s="56">
        <f t="shared" si="32"/>
        <v>1.0088561794339288</v>
      </c>
      <c r="ED41" s="25">
        <f t="shared" si="33"/>
        <v>8.0000024193876574E-3</v>
      </c>
      <c r="EE41" s="40">
        <f t="shared" si="34"/>
        <v>-7.2058504395430775E-7</v>
      </c>
      <c r="EF41" s="40">
        <f t="shared" si="35"/>
        <v>-7.8183589268799267E-9</v>
      </c>
      <c r="EG41" s="40">
        <f t="shared" si="36"/>
        <v>-5.8402619367546322E-7</v>
      </c>
      <c r="EH41" s="40">
        <f t="shared" si="37"/>
        <v>-5.0229150576199501E-7</v>
      </c>
      <c r="EI41" s="40">
        <f t="shared" si="38"/>
        <v>-5.0873815705713981E-7</v>
      </c>
      <c r="EJ41" s="40">
        <f t="shared" si="39"/>
        <v>-1.3564535266627993E-6</v>
      </c>
      <c r="EK41" s="40">
        <f t="shared" si="40"/>
        <v>-1.7156965674725833E-7</v>
      </c>
      <c r="EL41" s="40">
        <f t="shared" si="41"/>
        <v>-2.1279426454550947E-6</v>
      </c>
      <c r="EM41" s="40">
        <f t="shared" si="42"/>
        <v>-1.0019270175253208E-7</v>
      </c>
      <c r="EN41" s="40">
        <f t="shared" si="43"/>
        <v>-1.6990934978703325E-6</v>
      </c>
      <c r="EO41" s="40">
        <f t="shared" si="44"/>
        <v>4.5925399025811464E-8</v>
      </c>
      <c r="EP41" s="40">
        <f t="shared" si="45"/>
        <v>-9.2823100343368445E-7</v>
      </c>
      <c r="EQ41" s="40">
        <f t="shared" si="46"/>
        <v>-5.1136423476688545E-6</v>
      </c>
      <c r="ER41" s="40">
        <f t="shared" si="47"/>
        <v>-4.6082383646192535E-7</v>
      </c>
      <c r="ES41" s="40">
        <f t="shared" si="48"/>
        <v>1.1042267464724133E-6</v>
      </c>
      <c r="ET41" s="40">
        <f t="shared" si="49"/>
        <v>-7.206415208740634E-6</v>
      </c>
      <c r="EU41" s="40">
        <f t="shared" si="50"/>
        <v>1.0187470436553325E-5</v>
      </c>
      <c r="EV41" s="40">
        <f t="shared" si="51"/>
        <v>6.4715830518381624E-6</v>
      </c>
      <c r="EW41" s="40">
        <f t="shared" si="52"/>
        <v>-1.1445947358802089E-7</v>
      </c>
      <c r="EX41" s="40">
        <f t="shared" si="53"/>
        <v>-2.0103418630450096E-6</v>
      </c>
      <c r="EY41" s="40">
        <f t="shared" si="54"/>
        <v>-8.1726954978754075E-6</v>
      </c>
      <c r="EZ41" s="40">
        <f t="shared" si="55"/>
        <v>-3.9746948548056177E-6</v>
      </c>
      <c r="FA41" s="40">
        <f t="shared" si="56"/>
        <v>8.832323467263721E-6</v>
      </c>
      <c r="FB41" s="40">
        <f t="shared" si="57"/>
        <v>-1.1199247225266137E-6</v>
      </c>
      <c r="FC41" s="40">
        <f t="shared" si="58"/>
        <v>3.0832115592053255E-5</v>
      </c>
      <c r="FD41" s="40">
        <f t="shared" si="59"/>
        <v>-1.2354451815568644E-6</v>
      </c>
      <c r="FE41" s="40">
        <f t="shared" si="60"/>
        <v>-1.2645666874444792E-6</v>
      </c>
      <c r="FF41" s="40">
        <f t="shared" si="61"/>
        <v>7.8429431801048223E-6</v>
      </c>
      <c r="FG41" s="40">
        <f t="shared" si="62"/>
        <v>1.1698219464744985E-5</v>
      </c>
      <c r="FH41" s="40">
        <f t="shared" si="63"/>
        <v>2.1007566435852399E-5</v>
      </c>
    </row>
    <row r="42" spans="1:164" x14ac:dyDescent="0.25">
      <c r="A42" s="15" t="s">
        <v>212</v>
      </c>
      <c r="B42" s="15">
        <v>451.229895962</v>
      </c>
      <c r="C42" s="15">
        <v>1.44954550902999</v>
      </c>
      <c r="D42" s="15">
        <v>2325.8704862159998</v>
      </c>
      <c r="E42" s="15">
        <v>61.876960351000001</v>
      </c>
      <c r="F42" s="15">
        <v>60.020651545</v>
      </c>
      <c r="G42" s="15">
        <v>1.6340014810000001</v>
      </c>
      <c r="H42" s="15">
        <v>98.335665781000003</v>
      </c>
      <c r="I42" s="17">
        <v>7.6996826309999902</v>
      </c>
      <c r="J42" s="17">
        <v>1.5733706525319899</v>
      </c>
      <c r="K42" s="17">
        <v>2.8256411754080002E-4</v>
      </c>
      <c r="L42" s="17">
        <v>2.2125524802999998</v>
      </c>
      <c r="M42" s="17">
        <v>0.1829043385529</v>
      </c>
      <c r="N42" s="17">
        <v>1.366389543669E-6</v>
      </c>
      <c r="O42" s="17">
        <v>21.928853468700002</v>
      </c>
      <c r="P42" s="17">
        <v>3.7520434088599999E-6</v>
      </c>
      <c r="Q42" s="17">
        <v>6.0568428452179902E-4</v>
      </c>
      <c r="R42" s="17">
        <v>0.26845636775349901</v>
      </c>
      <c r="S42" s="17">
        <v>1.0615898073580001E-3</v>
      </c>
      <c r="T42" s="17">
        <v>2.11421681439999</v>
      </c>
      <c r="U42" s="17">
        <v>1.6127049186028</v>
      </c>
      <c r="V42" s="17">
        <v>0.12692946620064299</v>
      </c>
      <c r="W42" s="17">
        <v>5.7859914173499998E-5</v>
      </c>
      <c r="X42" s="17">
        <v>7.5663966245040001E-4</v>
      </c>
      <c r="Y42" s="17">
        <v>8.7210020468759901E-4</v>
      </c>
      <c r="Z42" s="17">
        <v>0.14459967039562599</v>
      </c>
      <c r="AA42" s="17">
        <v>61.876960350999902</v>
      </c>
      <c r="AB42" s="17">
        <v>60.020651545</v>
      </c>
      <c r="AC42" s="17">
        <v>0.37760895655760002</v>
      </c>
      <c r="AD42" s="17">
        <v>0.27435650812939999</v>
      </c>
      <c r="AE42" s="17">
        <v>1.2784394642800001E-4</v>
      </c>
      <c r="AF42" s="17">
        <v>176625.29288999399</v>
      </c>
      <c r="AG42" s="15"/>
      <c r="AH42" s="17" t="s">
        <v>212</v>
      </c>
      <c r="AI42" s="17">
        <v>0</v>
      </c>
      <c r="AJ42" s="17">
        <v>0.83790692077744</v>
      </c>
      <c r="AK42" s="17">
        <v>1.5733672695357499</v>
      </c>
      <c r="AL42" s="17">
        <v>7.6996980473801298</v>
      </c>
      <c r="AM42" s="17">
        <v>7.6996980473801298</v>
      </c>
      <c r="AN42" s="17">
        <v>0.35985399129347401</v>
      </c>
      <c r="AO42" s="17">
        <v>2.9454812661096601E-2</v>
      </c>
      <c r="AP42" s="5">
        <v>4.80362490329977E-5</v>
      </c>
      <c r="AQ42" s="17">
        <v>2.34524752217023E-4</v>
      </c>
      <c r="AR42" s="17">
        <v>2.2125461128756601</v>
      </c>
      <c r="AS42" s="17">
        <v>1.2784384371142301E-4</v>
      </c>
      <c r="AT42" s="17">
        <v>0.182904726163926</v>
      </c>
      <c r="AU42" s="17">
        <v>0</v>
      </c>
      <c r="AV42" s="5">
        <v>2.7327722047652797E-7</v>
      </c>
      <c r="AW42" s="5">
        <v>1.0931167566262599E-6</v>
      </c>
      <c r="AX42" s="17">
        <v>451.23018863451102</v>
      </c>
      <c r="AY42" s="17">
        <v>1.8563008155558101</v>
      </c>
      <c r="AZ42" s="17">
        <v>46.287936845296201</v>
      </c>
      <c r="BA42" s="17">
        <v>2.94755698818873</v>
      </c>
      <c r="BB42" s="17">
        <v>6.8483511675126799E-2</v>
      </c>
      <c r="BC42" s="17">
        <v>10.5396253455469</v>
      </c>
      <c r="BD42" s="17">
        <v>0.177060719537911</v>
      </c>
      <c r="BE42" s="17">
        <v>4.34673946071839</v>
      </c>
      <c r="BF42" s="17">
        <v>3.2693418675664401E-2</v>
      </c>
      <c r="BG42" s="17">
        <v>0.75536385998037503</v>
      </c>
      <c r="BH42" s="17">
        <v>0.37760694854705401</v>
      </c>
      <c r="BI42" s="17">
        <v>0</v>
      </c>
      <c r="BJ42" s="17">
        <v>0</v>
      </c>
      <c r="BK42" s="17">
        <v>21.9288249759237</v>
      </c>
      <c r="BL42" s="17">
        <v>21.9288249759237</v>
      </c>
      <c r="BM42" s="17">
        <v>0.24447849541154201</v>
      </c>
      <c r="BN42" s="17">
        <v>0</v>
      </c>
      <c r="BO42" s="17">
        <v>0.27435740074356402</v>
      </c>
      <c r="BP42" s="5">
        <v>1.08806492588167E-6</v>
      </c>
      <c r="BQ42" s="5">
        <v>2.1011261992994299E-6</v>
      </c>
      <c r="BR42" s="17">
        <v>18.606938636749899</v>
      </c>
      <c r="BS42" s="17">
        <v>0.25048816421116799</v>
      </c>
      <c r="BT42" s="17">
        <v>5.0564983029184399E-2</v>
      </c>
      <c r="BU42" s="17">
        <v>0</v>
      </c>
      <c r="BV42" s="17">
        <v>22.840231162033099</v>
      </c>
      <c r="BW42" s="17">
        <v>3.8033185566930201E-2</v>
      </c>
      <c r="BX42" s="17">
        <v>1.9987271197164901E-4</v>
      </c>
      <c r="BY42" s="17">
        <v>4.0581391621334102E-4</v>
      </c>
      <c r="BZ42" s="17">
        <v>0</v>
      </c>
      <c r="CA42" s="17">
        <v>0</v>
      </c>
      <c r="CB42" s="17">
        <v>0.26845921512738302</v>
      </c>
      <c r="CC42" s="17">
        <v>1.4495445024168101</v>
      </c>
      <c r="CD42" s="17">
        <v>0</v>
      </c>
      <c r="CE42" s="17">
        <v>5.4140349177951596E-4</v>
      </c>
      <c r="CF42" s="17">
        <v>5.2017915559670897E-4</v>
      </c>
      <c r="CG42" s="17">
        <v>99.206561701747802</v>
      </c>
      <c r="CH42" s="17">
        <v>2093.2835994655902</v>
      </c>
      <c r="CI42" s="17">
        <v>213.98000385147401</v>
      </c>
      <c r="CJ42" s="17">
        <v>2325.8705419538201</v>
      </c>
      <c r="CK42" s="17">
        <v>0</v>
      </c>
      <c r="CL42" s="17">
        <v>2.6638042798343098</v>
      </c>
      <c r="CM42" s="17">
        <v>0</v>
      </c>
      <c r="CN42" s="17">
        <v>0.126931243478489</v>
      </c>
      <c r="CO42" s="5">
        <v>5.7859714915237703E-5</v>
      </c>
      <c r="CP42" s="17">
        <v>7.5663544641897695E-4</v>
      </c>
      <c r="CQ42" s="17">
        <v>8.7210502851105395E-4</v>
      </c>
      <c r="CR42" s="17">
        <v>0.144600026893213</v>
      </c>
      <c r="CS42" s="17">
        <v>3.6104848732838299E-2</v>
      </c>
      <c r="CT42" s="17">
        <v>10.971674743925</v>
      </c>
      <c r="CU42" s="17">
        <v>0.350538277652297</v>
      </c>
      <c r="CV42" s="17">
        <v>0.225661683994995</v>
      </c>
      <c r="CW42" s="17">
        <v>27.851459002408401</v>
      </c>
      <c r="CX42" s="17">
        <v>0.206699504287438</v>
      </c>
      <c r="CY42" s="17">
        <v>0</v>
      </c>
      <c r="CZ42" s="5">
        <v>5.6280539953813298E-7</v>
      </c>
      <c r="DA42" s="17">
        <v>0.157527629614686</v>
      </c>
      <c r="DB42" s="17">
        <v>61.876917588305098</v>
      </c>
      <c r="DC42" s="17">
        <v>60.0206167727493</v>
      </c>
      <c r="DD42" s="17">
        <v>1.8563008155558101</v>
      </c>
      <c r="DE42" s="17">
        <v>7.9625946653659394E-2</v>
      </c>
      <c r="DF42" s="17">
        <v>0</v>
      </c>
      <c r="DG42" s="17">
        <v>0.770364533970468</v>
      </c>
      <c r="DH42" s="17">
        <v>0.18469317803094101</v>
      </c>
      <c r="DI42" s="17">
        <v>5.0035701909753802</v>
      </c>
      <c r="DJ42" s="17">
        <v>1.04401107494061</v>
      </c>
      <c r="DK42" s="17">
        <v>0.75120979177345304</v>
      </c>
      <c r="DL42" s="17">
        <v>20.014242155899801</v>
      </c>
      <c r="DM42" s="17">
        <v>0</v>
      </c>
      <c r="DN42" s="17">
        <v>0.178311144748866</v>
      </c>
      <c r="DO42" s="17">
        <v>3.1610104216119002</v>
      </c>
      <c r="DP42" s="17">
        <v>5.5873874534962502E-3</v>
      </c>
      <c r="DQ42" s="17">
        <v>1.63400024240612</v>
      </c>
      <c r="DR42" s="17">
        <v>18.047570129427498</v>
      </c>
      <c r="DS42" s="17">
        <v>0</v>
      </c>
      <c r="DT42" s="17">
        <v>9.8239219658883391E-3</v>
      </c>
      <c r="DU42" s="17">
        <v>0.78841718426333196</v>
      </c>
      <c r="DV42" s="17">
        <v>2.1142241014478902</v>
      </c>
      <c r="DW42" s="17">
        <v>0</v>
      </c>
      <c r="DX42" s="17">
        <v>98.335596035318105</v>
      </c>
      <c r="DY42" s="17">
        <v>1.6127041599633101</v>
      </c>
      <c r="DZ42" s="17">
        <v>0.92676974220877195</v>
      </c>
      <c r="EC42" s="56">
        <f t="shared" si="32"/>
        <v>1.0088570741577332</v>
      </c>
      <c r="ED42" s="25">
        <f t="shared" si="33"/>
        <v>7.9999889508550887E-3</v>
      </c>
      <c r="EE42" s="40">
        <f t="shared" si="34"/>
        <v>6.4861063870527803E-7</v>
      </c>
      <c r="EF42" s="40">
        <f t="shared" si="35"/>
        <v>-6.9443365085857341E-7</v>
      </c>
      <c r="EG42" s="40">
        <f t="shared" si="36"/>
        <v>2.3964283740648739E-8</v>
      </c>
      <c r="EH42" s="40">
        <f t="shared" si="37"/>
        <v>-6.9109236557125054E-7</v>
      </c>
      <c r="EI42" s="40">
        <f t="shared" si="38"/>
        <v>-5.7933810788563908E-7</v>
      </c>
      <c r="EJ42" s="40">
        <f t="shared" si="39"/>
        <v>-7.5801270349415289E-7</v>
      </c>
      <c r="EK42" s="40">
        <f t="shared" si="40"/>
        <v>-7.0926129745898855E-7</v>
      </c>
      <c r="EL42" s="40">
        <f t="shared" si="41"/>
        <v>2.0022098154420438E-6</v>
      </c>
      <c r="EM42" s="40">
        <f t="shared" si="42"/>
        <v>-2.1501584732033444E-6</v>
      </c>
      <c r="EN42" s="40">
        <f t="shared" si="43"/>
        <v>-1.1028614696286795E-5</v>
      </c>
      <c r="EO42" s="40">
        <f t="shared" si="44"/>
        <v>-2.8778636423255779E-6</v>
      </c>
      <c r="EP42" s="40">
        <f t="shared" si="45"/>
        <v>2.1192008295967909E-6</v>
      </c>
      <c r="EQ42" s="40">
        <f t="shared" si="46"/>
        <v>3.2446338662657465E-6</v>
      </c>
      <c r="ER42" s="40">
        <f t="shared" si="47"/>
        <v>-1.299328135990862E-6</v>
      </c>
      <c r="ES42" s="40">
        <f t="shared" si="48"/>
        <v>-1.2495628557139024E-5</v>
      </c>
      <c r="ET42" s="40">
        <f t="shared" si="49"/>
        <v>3.8694469229717335E-6</v>
      </c>
      <c r="EU42" s="40">
        <f t="shared" si="50"/>
        <v>1.060646803737529E-5</v>
      </c>
      <c r="EV42" s="40">
        <f t="shared" si="51"/>
        <v>-6.7445841374873236E-6</v>
      </c>
      <c r="EW42" s="40">
        <f t="shared" si="52"/>
        <v>3.4466890295139087E-6</v>
      </c>
      <c r="EX42" s="40">
        <f t="shared" si="53"/>
        <v>-4.7041432139509888E-7</v>
      </c>
      <c r="EY42" s="40">
        <f t="shared" si="54"/>
        <v>1.4002090288437394E-5</v>
      </c>
      <c r="EZ42" s="40">
        <f t="shared" si="55"/>
        <v>-3.4438050097575268E-6</v>
      </c>
      <c r="FA42" s="40">
        <f t="shared" si="56"/>
        <v>-5.5720465530598683E-6</v>
      </c>
      <c r="FB42" s="40">
        <f t="shared" si="57"/>
        <v>5.5312720132499525E-6</v>
      </c>
      <c r="FC42" s="40">
        <f t="shared" si="58"/>
        <v>2.4654107857293693E-6</v>
      </c>
      <c r="FD42" s="40">
        <f t="shared" si="59"/>
        <v>6.2621058960801927E-8</v>
      </c>
      <c r="FE42" s="40">
        <f t="shared" si="60"/>
        <v>1.9768603916370296E-7</v>
      </c>
      <c r="FF42" s="40">
        <f t="shared" si="61"/>
        <v>-5.3176984050165154E-6</v>
      </c>
      <c r="FG42" s="40">
        <f t="shared" si="62"/>
        <v>3.2534827408086377E-6</v>
      </c>
      <c r="FH42" s="40">
        <f t="shared" si="63"/>
        <v>-8.0345280216555948E-7</v>
      </c>
    </row>
    <row r="43" spans="1:164" x14ac:dyDescent="0.25">
      <c r="A43" s="15" t="s">
        <v>213</v>
      </c>
      <c r="B43" s="15">
        <v>1574.3377364662199</v>
      </c>
      <c r="C43" s="15">
        <v>4.9586332425458099</v>
      </c>
      <c r="D43" s="15">
        <v>7435.8161622524403</v>
      </c>
      <c r="E43" s="15">
        <v>190.70106985967101</v>
      </c>
      <c r="F43" s="15">
        <v>184.98003777762099</v>
      </c>
      <c r="G43" s="15">
        <v>5.5896237838590999</v>
      </c>
      <c r="H43" s="15">
        <v>303.635499275641</v>
      </c>
      <c r="I43" s="17">
        <v>23.774659592706801</v>
      </c>
      <c r="J43" s="17">
        <v>4.8581679888302602</v>
      </c>
      <c r="K43" s="17">
        <v>9.6755414691449503E-4</v>
      </c>
      <c r="L43" s="17">
        <v>6.8317987339644404</v>
      </c>
      <c r="M43" s="17">
        <v>0.564762028819493</v>
      </c>
      <c r="N43" s="17">
        <v>4.6784013720761604E-6</v>
      </c>
      <c r="O43" s="17">
        <v>67.710716338289103</v>
      </c>
      <c r="P43" s="17">
        <v>1.2847763979290299E-5</v>
      </c>
      <c r="Q43" s="17">
        <v>2.0735756956602098E-3</v>
      </c>
      <c r="R43" s="17">
        <v>0.82892491331255103</v>
      </c>
      <c r="S43" s="17">
        <v>3.6333434586780099E-3</v>
      </c>
      <c r="T43" s="17">
        <v>6.5281632342437899</v>
      </c>
      <c r="U43" s="17">
        <v>4.9796221884185199</v>
      </c>
      <c r="V43" s="17">
        <v>0.39118094838512102</v>
      </c>
      <c r="W43" s="17">
        <v>1.7832079713716299E-4</v>
      </c>
      <c r="X43" s="17">
        <v>2.33109702862766E-3</v>
      </c>
      <c r="Y43" s="17">
        <v>2.6877600566116602E-3</v>
      </c>
      <c r="Z43" s="17">
        <v>0.44606512373114199</v>
      </c>
      <c r="AA43" s="17">
        <v>190.70106985967101</v>
      </c>
      <c r="AB43" s="17">
        <v>184.98003777762099</v>
      </c>
      <c r="AC43" s="17">
        <v>1.1659603172725601</v>
      </c>
      <c r="AD43" s="17">
        <v>0.84714304292928999</v>
      </c>
      <c r="AE43" s="17">
        <v>3.9400741487335299E-4</v>
      </c>
      <c r="AF43" s="17">
        <v>604203.20982310898</v>
      </c>
      <c r="AG43" s="15"/>
      <c r="AH43" s="17" t="s">
        <v>213</v>
      </c>
      <c r="AI43" s="17">
        <v>0</v>
      </c>
      <c r="AJ43" s="17">
        <v>2.5872247979932799</v>
      </c>
      <c r="AK43" s="17">
        <v>4.8581635345020402</v>
      </c>
      <c r="AL43" s="17">
        <v>23.774685373217899</v>
      </c>
      <c r="AM43" s="17">
        <v>23.774685373217899</v>
      </c>
      <c r="AN43" s="17">
        <v>1.1111383109801001</v>
      </c>
      <c r="AO43" s="17">
        <v>9.0947471758221404E-2</v>
      </c>
      <c r="AP43" s="17">
        <v>1.6448148679571399E-4</v>
      </c>
      <c r="AQ43" s="17">
        <v>8.03073765433467E-4</v>
      </c>
      <c r="AR43" s="17">
        <v>6.8317850122898598</v>
      </c>
      <c r="AS43" s="17">
        <v>3.9401225729024999E-4</v>
      </c>
      <c r="AT43" s="17">
        <v>0.56476307903603695</v>
      </c>
      <c r="AU43" s="17">
        <v>0</v>
      </c>
      <c r="AV43" s="5">
        <v>9.35686640116828E-7</v>
      </c>
      <c r="AW43" s="5">
        <v>3.7426856000898698E-6</v>
      </c>
      <c r="AX43" s="17">
        <v>1574.3369555688701</v>
      </c>
      <c r="AY43" s="17">
        <v>5.72102294706756</v>
      </c>
      <c r="AZ43" s="17">
        <v>142.65656370633801</v>
      </c>
      <c r="BA43" s="17">
        <v>9.0841959402682306</v>
      </c>
      <c r="BB43" s="17">
        <v>0.21106218769785401</v>
      </c>
      <c r="BC43" s="17">
        <v>32.482502935849098</v>
      </c>
      <c r="BD43" s="17">
        <v>0.545691251375782</v>
      </c>
      <c r="BE43" s="17">
        <v>13.4216456526048</v>
      </c>
      <c r="BF43" s="17">
        <v>0.100948906340255</v>
      </c>
      <c r="BG43" s="17">
        <v>2.3323813860271598</v>
      </c>
      <c r="BH43" s="17">
        <v>1.16595912105361</v>
      </c>
      <c r="BI43" s="17">
        <v>0</v>
      </c>
      <c r="BJ43" s="17">
        <v>0</v>
      </c>
      <c r="BK43" s="17">
        <v>67.710636297142301</v>
      </c>
      <c r="BL43" s="17">
        <v>67.710636297142301</v>
      </c>
      <c r="BM43" s="17">
        <v>0.75488909811928795</v>
      </c>
      <c r="BN43" s="17">
        <v>0</v>
      </c>
      <c r="BO43" s="17">
        <v>0.84714451528034196</v>
      </c>
      <c r="BP43" s="5">
        <v>3.7258410574829699E-6</v>
      </c>
      <c r="BQ43" s="5">
        <v>7.1948221840707401E-6</v>
      </c>
      <c r="BR43" s="17">
        <v>59.486532143126702</v>
      </c>
      <c r="BS43" s="17">
        <v>0.77344808370628404</v>
      </c>
      <c r="BT43" s="17">
        <v>0.15613392384740599</v>
      </c>
      <c r="BU43" s="17">
        <v>0</v>
      </c>
      <c r="BV43" s="17">
        <v>70.524807102544202</v>
      </c>
      <c r="BW43" s="17">
        <v>0.117434854284098</v>
      </c>
      <c r="BX43" s="17">
        <v>6.8428363946737298E-4</v>
      </c>
      <c r="BY43" s="17">
        <v>1.3892891057904499E-3</v>
      </c>
      <c r="BZ43" s="17">
        <v>0</v>
      </c>
      <c r="CA43" s="17">
        <v>0</v>
      </c>
      <c r="CB43" s="17">
        <v>0.82892427025703597</v>
      </c>
      <c r="CC43" s="17">
        <v>4.9586355388222003</v>
      </c>
      <c r="CD43" s="17">
        <v>0</v>
      </c>
      <c r="CE43" s="17">
        <v>1.8530262196781199E-3</v>
      </c>
      <c r="CF43" s="17">
        <v>1.7803461098985999E-3</v>
      </c>
      <c r="CG43" s="17">
        <v>306.32446355177501</v>
      </c>
      <c r="CH43" s="17">
        <v>6692.2315164951597</v>
      </c>
      <c r="CI43" s="17">
        <v>684.09563115266099</v>
      </c>
      <c r="CJ43" s="17">
        <v>7435.8136797909501</v>
      </c>
      <c r="CK43" s="17">
        <v>0</v>
      </c>
      <c r="CL43" s="17">
        <v>8.2251479148108295</v>
      </c>
      <c r="CM43" s="17">
        <v>0</v>
      </c>
      <c r="CN43" s="17">
        <v>0.391178818193059</v>
      </c>
      <c r="CO43" s="17">
        <v>1.7832314807795301E-4</v>
      </c>
      <c r="CP43" s="17">
        <v>2.3310679893950698E-3</v>
      </c>
      <c r="CQ43" s="17">
        <v>2.6877622560515999E-3</v>
      </c>
      <c r="CR43" s="17">
        <v>0.44606304373120498</v>
      </c>
      <c r="CS43" s="17">
        <v>0.11127268629649301</v>
      </c>
      <c r="CT43" s="17">
        <v>33.877839478515597</v>
      </c>
      <c r="CU43" s="17">
        <v>1.0803394892426399</v>
      </c>
      <c r="CV43" s="17">
        <v>0.69547407715684295</v>
      </c>
      <c r="CW43" s="17">
        <v>85.836515002653996</v>
      </c>
      <c r="CX43" s="17">
        <v>0.63703707925954001</v>
      </c>
      <c r="CY43" s="17">
        <v>0</v>
      </c>
      <c r="CZ43" s="5">
        <v>1.9271717202323901E-6</v>
      </c>
      <c r="DA43" s="17">
        <v>0.48548907429781202</v>
      </c>
      <c r="DB43" s="17">
        <v>190.70096865077201</v>
      </c>
      <c r="DC43" s="17">
        <v>184.979945703704</v>
      </c>
      <c r="DD43" s="17">
        <v>5.72102294706756</v>
      </c>
      <c r="DE43" s="17">
        <v>0.24540266310835299</v>
      </c>
      <c r="DF43" s="17">
        <v>0</v>
      </c>
      <c r="DG43" s="17">
        <v>2.3742160336412899</v>
      </c>
      <c r="DH43" s="17">
        <v>0.56921471437967597</v>
      </c>
      <c r="DI43" s="17">
        <v>15.420661021205801</v>
      </c>
      <c r="DJ43" s="17">
        <v>3.21758257457474</v>
      </c>
      <c r="DK43" s="17">
        <v>2.3151846019812998</v>
      </c>
      <c r="DL43" s="17">
        <v>61.682768843720503</v>
      </c>
      <c r="DM43" s="17">
        <v>0</v>
      </c>
      <c r="DN43" s="17">
        <v>0.54954429237186497</v>
      </c>
      <c r="DO43" s="17">
        <v>9.7420236609704496</v>
      </c>
      <c r="DP43" s="17">
        <v>1.7219888843110199E-2</v>
      </c>
      <c r="DQ43" s="17">
        <v>5.58962652476397</v>
      </c>
      <c r="DR43" s="17">
        <v>55.726146023835803</v>
      </c>
      <c r="DS43" s="17">
        <v>0</v>
      </c>
      <c r="DT43" s="17">
        <v>3.0333661166818598E-2</v>
      </c>
      <c r="DU43" s="17">
        <v>2.43443028177655</v>
      </c>
      <c r="DV43" s="17">
        <v>6.5281611936169401</v>
      </c>
      <c r="DW43" s="17">
        <v>0</v>
      </c>
      <c r="DX43" s="17">
        <v>303.635342969622</v>
      </c>
      <c r="DY43" s="17">
        <v>4.9796237463632496</v>
      </c>
      <c r="DZ43" s="17">
        <v>2.8616206993103002</v>
      </c>
      <c r="EC43" s="56">
        <f t="shared" si="32"/>
        <v>1.008856414921441</v>
      </c>
      <c r="ED43" s="25">
        <f t="shared" si="33"/>
        <v>8.0000030534384103E-3</v>
      </c>
      <c r="EE43" s="40">
        <f t="shared" si="34"/>
        <v>-4.9601640852117165E-7</v>
      </c>
      <c r="EF43" s="40">
        <f t="shared" si="35"/>
        <v>4.6308655592137507E-7</v>
      </c>
      <c r="EG43" s="40">
        <f t="shared" si="36"/>
        <v>-3.338519183434553E-7</v>
      </c>
      <c r="EH43" s="40">
        <f t="shared" si="37"/>
        <v>-5.3072014263553736E-7</v>
      </c>
      <c r="EI43" s="40">
        <f t="shared" si="38"/>
        <v>-4.9775055781532631E-7</v>
      </c>
      <c r="EJ43" s="40">
        <f t="shared" si="39"/>
        <v>4.9035587656089593E-7</v>
      </c>
      <c r="EK43" s="40">
        <f t="shared" si="40"/>
        <v>-5.1478176750291974E-7</v>
      </c>
      <c r="EL43" s="40">
        <f t="shared" si="41"/>
        <v>1.084369304966605E-6</v>
      </c>
      <c r="EM43" s="40">
        <f t="shared" si="42"/>
        <v>-9.1687406246357975E-7</v>
      </c>
      <c r="EN43" s="40">
        <f t="shared" si="43"/>
        <v>1.142380185697062E-6</v>
      </c>
      <c r="EO43" s="40">
        <f t="shared" si="44"/>
        <v>-2.0085009987724821E-6</v>
      </c>
      <c r="EP43" s="40">
        <f t="shared" si="45"/>
        <v>1.8595735732218328E-6</v>
      </c>
      <c r="EQ43" s="40">
        <f t="shared" si="46"/>
        <v>-6.2268854562495488E-6</v>
      </c>
      <c r="ER43" s="40">
        <f t="shared" si="47"/>
        <v>-1.1821045638057138E-6</v>
      </c>
      <c r="ES43" s="40">
        <f t="shared" si="48"/>
        <v>5.5248910172377564E-6</v>
      </c>
      <c r="ET43" s="40">
        <f t="shared" si="49"/>
        <v>-1.4228573343079956E-6</v>
      </c>
      <c r="EU43" s="40">
        <f t="shared" si="50"/>
        <v>-7.7577052484718802E-7</v>
      </c>
      <c r="EV43" s="40">
        <f t="shared" si="51"/>
        <v>7.9460967668690672E-6</v>
      </c>
      <c r="EW43" s="40">
        <f t="shared" si="52"/>
        <v>-3.1258820842829478E-7</v>
      </c>
      <c r="EX43" s="40">
        <f t="shared" si="53"/>
        <v>3.1286404283685945E-7</v>
      </c>
      <c r="EY43" s="40">
        <f t="shared" si="54"/>
        <v>-5.4455414324647451E-6</v>
      </c>
      <c r="EZ43" s="40">
        <f t="shared" si="55"/>
        <v>1.3183772323621557E-5</v>
      </c>
      <c r="FA43" s="40">
        <f t="shared" si="56"/>
        <v>-1.2457324698868059E-5</v>
      </c>
      <c r="FB43" s="40">
        <f t="shared" si="57"/>
        <v>8.1831707195279883E-7</v>
      </c>
      <c r="FC43" s="40">
        <f t="shared" si="58"/>
        <v>-4.6629961105498351E-6</v>
      </c>
      <c r="FD43" s="40">
        <f t="shared" si="59"/>
        <v>-1.6198689676402877E-7</v>
      </c>
      <c r="FE43" s="40">
        <f t="shared" si="60"/>
        <v>-1.17613188353712E-7</v>
      </c>
      <c r="FF43" s="40">
        <f t="shared" si="61"/>
        <v>-1.0259516832572161E-6</v>
      </c>
      <c r="FG43" s="40">
        <f t="shared" si="62"/>
        <v>1.7380194103660138E-6</v>
      </c>
      <c r="FH43" s="40">
        <f t="shared" si="63"/>
        <v>1.2290166921217783E-5</v>
      </c>
    </row>
    <row r="44" spans="1:164" x14ac:dyDescent="0.25">
      <c r="A44" s="15" t="s">
        <v>214</v>
      </c>
      <c r="B44" s="15">
        <v>8539.59231442276</v>
      </c>
      <c r="C44" s="15">
        <v>26.8139211550921</v>
      </c>
      <c r="D44" s="15">
        <v>39841.676061284699</v>
      </c>
      <c r="E44" s="15">
        <v>1018.34306023696</v>
      </c>
      <c r="F44" s="15">
        <v>987.79276844078504</v>
      </c>
      <c r="G44" s="15">
        <v>30.226016750103799</v>
      </c>
      <c r="H44" s="15">
        <v>1621.9926381344201</v>
      </c>
      <c r="I44" s="17">
        <v>127.002023566337</v>
      </c>
      <c r="J44" s="17">
        <v>25.951882210450801</v>
      </c>
      <c r="K44" s="17">
        <v>5.2303023991198102E-3</v>
      </c>
      <c r="L44" s="17">
        <v>36.494834359712002</v>
      </c>
      <c r="M44" s="17">
        <v>3.0169063069175301</v>
      </c>
      <c r="N44" s="17">
        <v>2.5289458270686201E-5</v>
      </c>
      <c r="O44" s="17">
        <v>361.70435830500099</v>
      </c>
      <c r="P44" s="17">
        <v>6.9452591083836701E-5</v>
      </c>
      <c r="Q44" s="17">
        <v>1.1209321905439201E-2</v>
      </c>
      <c r="R44" s="17">
        <v>4.4280399018257297</v>
      </c>
      <c r="S44" s="17">
        <v>1.96392031811011E-2</v>
      </c>
      <c r="T44" s="17">
        <v>34.872841720002597</v>
      </c>
      <c r="U44" s="17">
        <v>26.600679265954501</v>
      </c>
      <c r="V44" s="17">
        <v>2.0889001722137701</v>
      </c>
      <c r="W44" s="17">
        <v>9.5223226602767701E-4</v>
      </c>
      <c r="X44" s="17">
        <v>1.2447409282035001E-2</v>
      </c>
      <c r="Y44" s="17">
        <v>1.4352629153404999E-2</v>
      </c>
      <c r="Z44" s="17">
        <v>2.3824420276425902</v>
      </c>
      <c r="AA44" s="17">
        <v>1018.34306023696</v>
      </c>
      <c r="AB44" s="17">
        <v>987.79276844078504</v>
      </c>
      <c r="AC44" s="17">
        <v>6.2284517302361904</v>
      </c>
      <c r="AD44" s="17">
        <v>4.5253594602262996</v>
      </c>
      <c r="AE44" s="17">
        <v>2.1039984026663201E-3</v>
      </c>
      <c r="AF44" s="17">
        <v>3267242.49360085</v>
      </c>
      <c r="AG44" s="15"/>
      <c r="AH44" s="17" t="s">
        <v>214</v>
      </c>
      <c r="AI44" s="17">
        <v>0</v>
      </c>
      <c r="AJ44" s="17">
        <v>13.820714031640801</v>
      </c>
      <c r="AK44" s="17">
        <v>25.951871513459999</v>
      </c>
      <c r="AL44" s="17">
        <v>127.00199584847</v>
      </c>
      <c r="AM44" s="17">
        <v>127.00199584847</v>
      </c>
      <c r="AN44" s="17">
        <v>5.9355937883968002</v>
      </c>
      <c r="AO44" s="17">
        <v>0.48582917138202703</v>
      </c>
      <c r="AP44" s="17">
        <v>8.8915626095024101E-4</v>
      </c>
      <c r="AQ44" s="17">
        <v>4.3411618184832296E-3</v>
      </c>
      <c r="AR44" s="17">
        <v>36.494811850853203</v>
      </c>
      <c r="AS44" s="17">
        <v>2.1040067056607701E-3</v>
      </c>
      <c r="AT44" s="17">
        <v>3.0169104581959401</v>
      </c>
      <c r="AU44" s="17">
        <v>0</v>
      </c>
      <c r="AV44" s="5">
        <v>5.0578801992546403E-6</v>
      </c>
      <c r="AW44" s="5">
        <v>2.0231595012376999E-5</v>
      </c>
      <c r="AX44" s="17">
        <v>8539.5911120739802</v>
      </c>
      <c r="AY44" s="17">
        <v>30.550309457617299</v>
      </c>
      <c r="AZ44" s="17">
        <v>761.78542155923401</v>
      </c>
      <c r="BA44" s="17">
        <v>48.509487126896502</v>
      </c>
      <c r="BB44" s="17">
        <v>1.1270713229609299</v>
      </c>
      <c r="BC44" s="17">
        <v>173.45628465378999</v>
      </c>
      <c r="BD44" s="17">
        <v>2.9139881672104502</v>
      </c>
      <c r="BE44" s="17">
        <v>71.697250592342996</v>
      </c>
      <c r="BF44" s="17">
        <v>0.53926116584423101</v>
      </c>
      <c r="BG44" s="17">
        <v>12.459353051872201</v>
      </c>
      <c r="BH44" s="17">
        <v>6.2284463083580901</v>
      </c>
      <c r="BI44" s="17">
        <v>0</v>
      </c>
      <c r="BJ44" s="17">
        <v>0</v>
      </c>
      <c r="BK44" s="17">
        <v>361.70418269914097</v>
      </c>
      <c r="BL44" s="17">
        <v>361.70418269914097</v>
      </c>
      <c r="BM44" s="17">
        <v>4.0325490804650599</v>
      </c>
      <c r="BN44" s="17">
        <v>0</v>
      </c>
      <c r="BO44" s="17">
        <v>4.5253562485754397</v>
      </c>
      <c r="BP44" s="5">
        <v>2.0141116902639799E-5</v>
      </c>
      <c r="BQ44" s="5">
        <v>3.8893103861732598E-5</v>
      </c>
      <c r="BR44" s="17">
        <v>318.73327581262402</v>
      </c>
      <c r="BS44" s="17">
        <v>4.1316890783393996</v>
      </c>
      <c r="BT44" s="17">
        <v>0.83404931964644302</v>
      </c>
      <c r="BU44" s="17">
        <v>0</v>
      </c>
      <c r="BV44" s="17">
        <v>376.73688943354</v>
      </c>
      <c r="BW44" s="17">
        <v>0.62732812694065698</v>
      </c>
      <c r="BX44" s="17">
        <v>3.6990610178636199E-3</v>
      </c>
      <c r="BY44" s="17">
        <v>7.5102197395252599E-3</v>
      </c>
      <c r="BZ44" s="17">
        <v>0</v>
      </c>
      <c r="CA44" s="17">
        <v>0</v>
      </c>
      <c r="CB44" s="17">
        <v>4.4280341115353199</v>
      </c>
      <c r="CC44" s="17">
        <v>26.813924723583799</v>
      </c>
      <c r="CD44" s="17">
        <v>0</v>
      </c>
      <c r="CE44" s="17">
        <v>1.0015979582336101E-2</v>
      </c>
      <c r="CF44" s="17">
        <v>9.6232380706268092E-3</v>
      </c>
      <c r="CG44" s="17">
        <v>1636.3574527086</v>
      </c>
      <c r="CH44" s="17">
        <v>35857.4985442049</v>
      </c>
      <c r="CI44" s="17">
        <v>3665.43234916039</v>
      </c>
      <c r="CJ44" s="17">
        <v>39841.6641691779</v>
      </c>
      <c r="CK44" s="17">
        <v>0</v>
      </c>
      <c r="CL44" s="17">
        <v>43.937928845018597</v>
      </c>
      <c r="CM44" s="17">
        <v>0</v>
      </c>
      <c r="CN44" s="17">
        <v>2.08891335568488</v>
      </c>
      <c r="CO44" s="17">
        <v>9.5223473175110604E-4</v>
      </c>
      <c r="CP44" s="17">
        <v>1.24473863146364E-2</v>
      </c>
      <c r="CQ44" s="17">
        <v>1.4352681878540699E-2</v>
      </c>
      <c r="CR44" s="17">
        <v>2.3824405079209399</v>
      </c>
      <c r="CS44" s="17">
        <v>0.59419594361697603</v>
      </c>
      <c r="CT44" s="17">
        <v>180.972079611791</v>
      </c>
      <c r="CU44" s="17">
        <v>5.7689937163881897</v>
      </c>
      <c r="CV44" s="17">
        <v>3.7138372094677998</v>
      </c>
      <c r="CW44" s="17">
        <v>458.36675795579498</v>
      </c>
      <c r="CX44" s="17">
        <v>3.4017741135170398</v>
      </c>
      <c r="CY44" s="17">
        <v>0</v>
      </c>
      <c r="CZ44" s="5">
        <v>1.0417915834478799E-5</v>
      </c>
      <c r="DA44" s="17">
        <v>2.5925114450202802</v>
      </c>
      <c r="DB44" s="17">
        <v>1018.34289814423</v>
      </c>
      <c r="DC44" s="17">
        <v>987.79258868661896</v>
      </c>
      <c r="DD44" s="17">
        <v>30.550309457617299</v>
      </c>
      <c r="DE44" s="17">
        <v>1.31044821320939</v>
      </c>
      <c r="DF44" s="17">
        <v>0</v>
      </c>
      <c r="DG44" s="17">
        <v>12.678323198028499</v>
      </c>
      <c r="DH44" s="17">
        <v>3.0396100315821499</v>
      </c>
      <c r="DI44" s="17">
        <v>82.346431046394201</v>
      </c>
      <c r="DJ44" s="17">
        <v>17.181884083626599</v>
      </c>
      <c r="DK44" s="17">
        <v>12.363056869109901</v>
      </c>
      <c r="DL44" s="17">
        <v>329.385791282475</v>
      </c>
      <c r="DM44" s="17">
        <v>0</v>
      </c>
      <c r="DN44" s="17">
        <v>2.9345695676855499</v>
      </c>
      <c r="DO44" s="17">
        <v>52.022450034242802</v>
      </c>
      <c r="DP44" s="17">
        <v>9.19539764579725E-2</v>
      </c>
      <c r="DQ44" s="17">
        <v>30.2259791966809</v>
      </c>
      <c r="DR44" s="17">
        <v>297.68424280508401</v>
      </c>
      <c r="DS44" s="17">
        <v>0</v>
      </c>
      <c r="DT44" s="17">
        <v>0.16204257781147099</v>
      </c>
      <c r="DU44" s="17">
        <v>13.004518402275799</v>
      </c>
      <c r="DV44" s="17">
        <v>34.872834329428002</v>
      </c>
      <c r="DW44" s="17">
        <v>0</v>
      </c>
      <c r="DX44" s="17">
        <v>1621.9922302908999</v>
      </c>
      <c r="DY44" s="17">
        <v>26.600659178833901</v>
      </c>
      <c r="DZ44" s="17">
        <v>15.286517062312001</v>
      </c>
      <c r="EC44" s="56">
        <f t="shared" si="32"/>
        <v>1.0088565297351171</v>
      </c>
      <c r="ED44" s="25">
        <f t="shared" si="33"/>
        <v>7.999999057750222E-3</v>
      </c>
      <c r="EE44" s="40">
        <f t="shared" si="34"/>
        <v>-1.407969766589284E-7</v>
      </c>
      <c r="EF44" s="40">
        <f t="shared" si="35"/>
        <v>1.3308354562646998E-7</v>
      </c>
      <c r="EG44" s="40">
        <f t="shared" si="36"/>
        <v>-2.9848409942583745E-7</v>
      </c>
      <c r="EH44" s="40">
        <f t="shared" si="37"/>
        <v>-1.59173009857564E-7</v>
      </c>
      <c r="EI44" s="40">
        <f t="shared" si="38"/>
        <v>-1.8197558417769276E-7</v>
      </c>
      <c r="EJ44" s="40">
        <f t="shared" si="39"/>
        <v>-1.2424205018420493E-6</v>
      </c>
      <c r="EK44" s="40">
        <f t="shared" si="40"/>
        <v>-2.5144597490169738E-7</v>
      </c>
      <c r="EL44" s="40">
        <f t="shared" si="41"/>
        <v>-2.1824744378562917E-7</v>
      </c>
      <c r="EM44" s="40">
        <f t="shared" si="42"/>
        <v>-4.1218554845955099E-7</v>
      </c>
      <c r="EN44" s="40">
        <f t="shared" si="43"/>
        <v>2.9979745842210778E-6</v>
      </c>
      <c r="EO44" s="40">
        <f t="shared" si="44"/>
        <v>-6.1676835072922658E-7</v>
      </c>
      <c r="EP44" s="40">
        <f t="shared" si="45"/>
        <v>1.3760050818931536E-6</v>
      </c>
      <c r="EQ44" s="40">
        <f t="shared" si="46"/>
        <v>6.6988170554727143E-7</v>
      </c>
      <c r="ER44" s="40">
        <f t="shared" si="47"/>
        <v>-4.8549556008974339E-7</v>
      </c>
      <c r="ES44" s="40">
        <f t="shared" si="48"/>
        <v>-6.5438161257204039E-6</v>
      </c>
      <c r="ET44" s="40">
        <f t="shared" si="49"/>
        <v>-3.6708777451802316E-6</v>
      </c>
      <c r="EU44" s="40">
        <f t="shared" si="50"/>
        <v>-1.3076418772616357E-6</v>
      </c>
      <c r="EV44" s="40">
        <f t="shared" si="51"/>
        <v>7.3688640400330185E-7</v>
      </c>
      <c r="EW44" s="40">
        <f t="shared" si="52"/>
        <v>-2.1192923290617812E-7</v>
      </c>
      <c r="EX44" s="40">
        <f t="shared" si="53"/>
        <v>-7.5513562638467433E-7</v>
      </c>
      <c r="EY44" s="40">
        <f t="shared" si="54"/>
        <v>6.3112020790967162E-6</v>
      </c>
      <c r="EZ44" s="40">
        <f t="shared" si="55"/>
        <v>2.5894138615185298E-6</v>
      </c>
      <c r="FA44" s="40">
        <f t="shared" si="56"/>
        <v>-1.8451549298836129E-6</v>
      </c>
      <c r="FB44" s="40">
        <f t="shared" si="57"/>
        <v>3.6735524297739348E-6</v>
      </c>
      <c r="FC44" s="40">
        <f t="shared" si="58"/>
        <v>-6.3788399997468478E-7</v>
      </c>
      <c r="FD44" s="40">
        <f t="shared" si="59"/>
        <v>-4.8897986366346196E-7</v>
      </c>
      <c r="FE44" s="40">
        <f t="shared" si="60"/>
        <v>-5.2198265628325398E-7</v>
      </c>
      <c r="FF44" s="40">
        <f t="shared" si="61"/>
        <v>-8.7050174507156639E-7</v>
      </c>
      <c r="FG44" s="40">
        <f t="shared" si="62"/>
        <v>-7.0970071839638349E-7</v>
      </c>
      <c r="FH44" s="40">
        <f t="shared" si="63"/>
        <v>3.9462931338001177E-6</v>
      </c>
    </row>
    <row r="45" spans="1:164" x14ac:dyDescent="0.25">
      <c r="A45" s="15" t="s">
        <v>215</v>
      </c>
      <c r="B45" s="15">
        <v>952.13444620377697</v>
      </c>
      <c r="C45" s="15">
        <v>2.9969800593853799</v>
      </c>
      <c r="D45" s="15">
        <v>4499.3543106135303</v>
      </c>
      <c r="E45" s="15">
        <v>115.963824144951</v>
      </c>
      <c r="F45" s="15">
        <v>112.484909405202</v>
      </c>
      <c r="G45" s="15">
        <v>3.3783484714344101</v>
      </c>
      <c r="H45" s="15">
        <v>184.675274876429</v>
      </c>
      <c r="I45" s="17">
        <v>14.4600740228873</v>
      </c>
      <c r="J45" s="17">
        <v>2.95480439813086</v>
      </c>
      <c r="K45" s="17">
        <v>5.79584871736545E-4</v>
      </c>
      <c r="L45" s="17">
        <v>4.1551936846871502</v>
      </c>
      <c r="M45" s="17">
        <v>0.34349601127333801</v>
      </c>
      <c r="N45" s="17">
        <v>2.8026248994606202E-6</v>
      </c>
      <c r="O45" s="17">
        <v>41.1825862979927</v>
      </c>
      <c r="P45" s="17">
        <v>7.6968071533898992E-6</v>
      </c>
      <c r="Q45" s="17">
        <v>1.2427244465599799E-3</v>
      </c>
      <c r="R45" s="17">
        <v>0.50416350060764203</v>
      </c>
      <c r="S45" s="17">
        <v>2.1763470454007499E-3</v>
      </c>
      <c r="T45" s="17">
        <v>3.9705184096477302</v>
      </c>
      <c r="U45" s="17">
        <v>3.0286745079466399</v>
      </c>
      <c r="V45" s="17">
        <v>0.237875801405386</v>
      </c>
      <c r="W45" s="17">
        <v>1.08435550771331E-4</v>
      </c>
      <c r="X45" s="17">
        <v>1.41759823107944E-3</v>
      </c>
      <c r="Y45" s="17">
        <v>1.63440559840666E-3</v>
      </c>
      <c r="Z45" s="17">
        <v>0.27129152867411699</v>
      </c>
      <c r="AA45" s="17">
        <v>115.963824144951</v>
      </c>
      <c r="AB45" s="17">
        <v>112.484909405202</v>
      </c>
      <c r="AC45" s="17">
        <v>0.70915305535140805</v>
      </c>
      <c r="AD45" s="17">
        <v>0.51524401701000699</v>
      </c>
      <c r="AE45" s="17">
        <v>2.3959289083755201E-4</v>
      </c>
      <c r="AF45" s="17">
        <v>365178.24275547703</v>
      </c>
      <c r="AG45" s="15"/>
      <c r="AH45" s="17" t="s">
        <v>215</v>
      </c>
      <c r="AI45" s="17">
        <v>0</v>
      </c>
      <c r="AJ45" s="17">
        <v>1.57358552549943</v>
      </c>
      <c r="AK45" s="17">
        <v>2.9547955537561701</v>
      </c>
      <c r="AL45" s="17">
        <v>14.460073984590499</v>
      </c>
      <c r="AM45" s="17">
        <v>14.460073984590499</v>
      </c>
      <c r="AN45" s="17">
        <v>0.67580772515627796</v>
      </c>
      <c r="AO45" s="17">
        <v>5.5314009709114403E-2</v>
      </c>
      <c r="AP45" s="5">
        <v>9.8531524343431598E-5</v>
      </c>
      <c r="AQ45" s="17">
        <v>4.8106353726761798E-4</v>
      </c>
      <c r="AR45" s="17">
        <v>4.1551939960636304</v>
      </c>
      <c r="AS45" s="17">
        <v>2.3959421751353801E-4</v>
      </c>
      <c r="AT45" s="17">
        <v>0.34349627760546902</v>
      </c>
      <c r="AU45" s="17">
        <v>0</v>
      </c>
      <c r="AV45" s="5">
        <v>5.6052766752694201E-7</v>
      </c>
      <c r="AW45" s="5">
        <v>2.2420977422044201E-6</v>
      </c>
      <c r="AX45" s="17">
        <v>952.13369552823201</v>
      </c>
      <c r="AY45" s="17">
        <v>3.4789138386095102</v>
      </c>
      <c r="AZ45" s="17">
        <v>86.748346056132704</v>
      </c>
      <c r="BA45" s="17">
        <v>5.5240318061676899</v>
      </c>
      <c r="BB45" s="17">
        <v>0.12834543221619901</v>
      </c>
      <c r="BC45" s="17">
        <v>19.752349392741699</v>
      </c>
      <c r="BD45" s="17">
        <v>0.33183058931173898</v>
      </c>
      <c r="BE45" s="17">
        <v>8.1632366991596097</v>
      </c>
      <c r="BF45" s="17">
        <v>6.1398466798800497E-2</v>
      </c>
      <c r="BG45" s="17">
        <v>1.4185869171404599</v>
      </c>
      <c r="BH45" s="17">
        <v>0.70915280183722096</v>
      </c>
      <c r="BI45" s="17">
        <v>0</v>
      </c>
      <c r="BJ45" s="17">
        <v>0</v>
      </c>
      <c r="BK45" s="17">
        <v>41.182568746263101</v>
      </c>
      <c r="BL45" s="17">
        <v>41.182568746263101</v>
      </c>
      <c r="BM45" s="17">
        <v>0.45913444923115998</v>
      </c>
      <c r="BN45" s="17">
        <v>0</v>
      </c>
      <c r="BO45" s="17">
        <v>0.51524446152140502</v>
      </c>
      <c r="BP45" s="5">
        <v>2.2320381218619201E-6</v>
      </c>
      <c r="BQ45" s="5">
        <v>4.3102699428130801E-6</v>
      </c>
      <c r="BR45" s="17">
        <v>35.994912228934197</v>
      </c>
      <c r="BS45" s="17">
        <v>0.47042370607849199</v>
      </c>
      <c r="BT45" s="17">
        <v>9.4962530044238894E-2</v>
      </c>
      <c r="BU45" s="17">
        <v>0</v>
      </c>
      <c r="BV45" s="17">
        <v>42.894155718323702</v>
      </c>
      <c r="BW45" s="17">
        <v>7.1426605674072899E-2</v>
      </c>
      <c r="BX45" s="17">
        <v>4.1010886759358401E-4</v>
      </c>
      <c r="BY45" s="17">
        <v>8.3263103677555896E-4</v>
      </c>
      <c r="BZ45" s="17">
        <v>0</v>
      </c>
      <c r="CA45" s="17">
        <v>0</v>
      </c>
      <c r="CB45" s="17">
        <v>0.50416258142211801</v>
      </c>
      <c r="CC45" s="17">
        <v>2.99697368447407</v>
      </c>
      <c r="CD45" s="17">
        <v>0</v>
      </c>
      <c r="CE45" s="17">
        <v>1.10992977852355E-3</v>
      </c>
      <c r="CF45" s="17">
        <v>1.06640094261347E-3</v>
      </c>
      <c r="CG45" s="17">
        <v>186.310693007586</v>
      </c>
      <c r="CH45" s="17">
        <v>4049.4183083446401</v>
      </c>
      <c r="CI45" s="17">
        <v>413.94009270552698</v>
      </c>
      <c r="CJ45" s="17">
        <v>4499.3533132790999</v>
      </c>
      <c r="CK45" s="17">
        <v>0</v>
      </c>
      <c r="CL45" s="17">
        <v>5.0026461810919702</v>
      </c>
      <c r="CM45" s="17">
        <v>0</v>
      </c>
      <c r="CN45" s="17">
        <v>0.237873153077308</v>
      </c>
      <c r="CO45" s="17">
        <v>1.08436559970861E-4</v>
      </c>
      <c r="CP45" s="17">
        <v>1.4175995065582999E-3</v>
      </c>
      <c r="CQ45" s="17">
        <v>1.6343765307837101E-3</v>
      </c>
      <c r="CR45" s="17">
        <v>0.271291469030847</v>
      </c>
      <c r="CS45" s="17">
        <v>6.7663876621865696E-2</v>
      </c>
      <c r="CT45" s="17">
        <v>20.604884137834102</v>
      </c>
      <c r="CU45" s="17">
        <v>0.656945137461733</v>
      </c>
      <c r="CV45" s="17">
        <v>0.42291328018271201</v>
      </c>
      <c r="CW45" s="17">
        <v>52.196547518078198</v>
      </c>
      <c r="CX45" s="17">
        <v>0.38737699815981602</v>
      </c>
      <c r="CY45" s="17">
        <v>0</v>
      </c>
      <c r="CZ45" s="5">
        <v>1.1545489366939499E-6</v>
      </c>
      <c r="DA45" s="17">
        <v>0.29522177621722601</v>
      </c>
      <c r="DB45" s="17">
        <v>115.963757896123</v>
      </c>
      <c r="DC45" s="17">
        <v>112.484844057514</v>
      </c>
      <c r="DD45" s="17">
        <v>3.4789138386095102</v>
      </c>
      <c r="DE45" s="17">
        <v>0.14922714862914299</v>
      </c>
      <c r="DF45" s="17">
        <v>0</v>
      </c>
      <c r="DG45" s="17">
        <v>1.44374537859621</v>
      </c>
      <c r="DH45" s="17">
        <v>0.34613574328011099</v>
      </c>
      <c r="DI45" s="17">
        <v>9.3771932878413207</v>
      </c>
      <c r="DJ45" s="17">
        <v>1.9565852404768</v>
      </c>
      <c r="DK45" s="17">
        <v>1.40784415226751</v>
      </c>
      <c r="DL45" s="17">
        <v>37.508774613030297</v>
      </c>
      <c r="DM45" s="17">
        <v>0</v>
      </c>
      <c r="DN45" s="17">
        <v>0.33417401485389597</v>
      </c>
      <c r="DO45" s="17">
        <v>5.9240246213906804</v>
      </c>
      <c r="DP45" s="17">
        <v>1.04712704266978E-2</v>
      </c>
      <c r="DQ45" s="17">
        <v>3.3783533832614498</v>
      </c>
      <c r="DR45" s="17">
        <v>33.893512221605697</v>
      </c>
      <c r="DS45" s="17">
        <v>0</v>
      </c>
      <c r="DT45" s="17">
        <v>1.84497287346258E-2</v>
      </c>
      <c r="DU45" s="17">
        <v>1.4806553395620401</v>
      </c>
      <c r="DV45" s="17">
        <v>3.9705371548017299</v>
      </c>
      <c r="DW45" s="17">
        <v>0</v>
      </c>
      <c r="DX45" s="17">
        <v>184.675218985952</v>
      </c>
      <c r="DY45" s="17">
        <v>3.0286734026926299</v>
      </c>
      <c r="DZ45" s="17">
        <v>1.74047485118151</v>
      </c>
      <c r="EC45" s="56">
        <f t="shared" si="32"/>
        <v>1.0088559473794825</v>
      </c>
      <c r="ED45" s="25">
        <f t="shared" si="33"/>
        <v>8.0000190522271607E-3</v>
      </c>
      <c r="EE45" s="40">
        <f t="shared" si="34"/>
        <v>-7.8841338842113092E-7</v>
      </c>
      <c r="EF45" s="40">
        <f t="shared" si="35"/>
        <v>-2.1271116869743108E-6</v>
      </c>
      <c r="EG45" s="40">
        <f t="shared" si="36"/>
        <v>-2.2166167888618822E-7</v>
      </c>
      <c r="EH45" s="40">
        <f t="shared" si="37"/>
        <v>-5.7128874883296478E-7</v>
      </c>
      <c r="EI45" s="40">
        <f t="shared" si="38"/>
        <v>-5.8094626517479883E-7</v>
      </c>
      <c r="EJ45" s="40">
        <f t="shared" si="39"/>
        <v>1.4539136744768156E-6</v>
      </c>
      <c r="EK45" s="40">
        <f t="shared" si="40"/>
        <v>-3.026419050285603E-7</v>
      </c>
      <c r="EL45" s="40">
        <f t="shared" si="41"/>
        <v>-2.6484511999702681E-9</v>
      </c>
      <c r="EM45" s="40">
        <f t="shared" si="42"/>
        <v>-2.9932183313211281E-6</v>
      </c>
      <c r="EN45" s="40">
        <f t="shared" si="43"/>
        <v>1.7581332780637136E-5</v>
      </c>
      <c r="EO45" s="40">
        <f t="shared" si="44"/>
        <v>7.4936694600528406E-8</v>
      </c>
      <c r="EP45" s="40">
        <f t="shared" si="45"/>
        <v>7.7535727424783976E-7</v>
      </c>
      <c r="EQ45" s="40">
        <f t="shared" si="46"/>
        <v>1.820688677480638E-7</v>
      </c>
      <c r="ER45" s="40">
        <f t="shared" si="47"/>
        <v>-4.2619299020236102E-7</v>
      </c>
      <c r="ES45" s="40">
        <f t="shared" si="48"/>
        <v>6.4764490077722594E-6</v>
      </c>
      <c r="ET45" s="40">
        <f t="shared" si="49"/>
        <v>1.2438645756017759E-5</v>
      </c>
      <c r="EU45" s="40">
        <f t="shared" si="50"/>
        <v>-1.823189348139744E-6</v>
      </c>
      <c r="EV45" s="40">
        <f t="shared" si="51"/>
        <v>-7.5007631546322468E-6</v>
      </c>
      <c r="EW45" s="40">
        <f t="shared" si="52"/>
        <v>4.7210847717368131E-6</v>
      </c>
      <c r="EX45" s="40">
        <f t="shared" si="53"/>
        <v>-3.6492994119771403E-7</v>
      </c>
      <c r="EY45" s="40">
        <f t="shared" si="54"/>
        <v>-1.1133238700013599E-5</v>
      </c>
      <c r="EZ45" s="40">
        <f t="shared" si="55"/>
        <v>9.3069064787611741E-6</v>
      </c>
      <c r="FA45" s="40">
        <f t="shared" si="56"/>
        <v>8.997463681431527E-7</v>
      </c>
      <c r="FB45" s="40">
        <f t="shared" si="57"/>
        <v>-1.7784828305925505E-5</v>
      </c>
      <c r="FC45" s="40">
        <f t="shared" si="58"/>
        <v>-2.1984936382283437E-7</v>
      </c>
      <c r="FD45" s="40">
        <f t="shared" si="59"/>
        <v>-6.0620383287573174E-8</v>
      </c>
      <c r="FE45" s="40">
        <f t="shared" si="60"/>
        <v>-5.4484037129781358E-8</v>
      </c>
      <c r="FF45" s="40">
        <f t="shared" si="61"/>
        <v>-3.574886763503923E-7</v>
      </c>
      <c r="FG45" s="40">
        <f t="shared" si="62"/>
        <v>8.627201546228524E-7</v>
      </c>
      <c r="FH45" s="40">
        <f t="shared" si="63"/>
        <v>5.5372093110253683E-6</v>
      </c>
    </row>
    <row r="46" spans="1:164" x14ac:dyDescent="0.25">
      <c r="A46" s="15" t="s">
        <v>216</v>
      </c>
      <c r="B46" s="15">
        <v>75.396501126999993</v>
      </c>
      <c r="C46" s="15">
        <v>0.26580234800000002</v>
      </c>
      <c r="D46" s="15">
        <v>563.22134444799997</v>
      </c>
      <c r="E46" s="15">
        <v>17.157002976000001</v>
      </c>
      <c r="F46" s="15">
        <v>16.642292886</v>
      </c>
      <c r="G46" s="15">
        <v>0.29962593799999998</v>
      </c>
      <c r="H46" s="15">
        <v>27.137437451999901</v>
      </c>
      <c r="I46" s="17">
        <v>2.1248613525</v>
      </c>
      <c r="J46" s="17">
        <v>0.43419899890000002</v>
      </c>
      <c r="K46" s="17">
        <v>5.1403822068999898E-5</v>
      </c>
      <c r="L46" s="17">
        <v>0.61059234279999997</v>
      </c>
      <c r="M46" s="17">
        <v>5.0475633699999897E-2</v>
      </c>
      <c r="N46" s="17">
        <v>2.4861709539999999E-7</v>
      </c>
      <c r="O46" s="17">
        <v>6.0516485518999898</v>
      </c>
      <c r="P46" s="17">
        <v>6.8277231109999995E-7</v>
      </c>
      <c r="Q46" s="17">
        <v>1.1034522415299901E-4</v>
      </c>
      <c r="R46" s="17">
        <v>7.4085204399999993E-2</v>
      </c>
      <c r="S46" s="17">
        <v>1.9353577185000001E-4</v>
      </c>
      <c r="T46" s="17">
        <v>0.58345490519999899</v>
      </c>
      <c r="U46" s="17">
        <v>0.44505397419999998</v>
      </c>
      <c r="V46" s="17">
        <v>3.51967858724999E-2</v>
      </c>
      <c r="W46" s="17">
        <v>1.6043170257999999E-5</v>
      </c>
      <c r="X46" s="17">
        <v>2.1000962536799999E-4</v>
      </c>
      <c r="Y46" s="17">
        <v>2.41812658531999E-4</v>
      </c>
      <c r="Z46" s="17">
        <v>4.0004435017241997E-2</v>
      </c>
      <c r="AA46" s="17">
        <v>17.157002976000001</v>
      </c>
      <c r="AB46" s="17">
        <v>16.642292886</v>
      </c>
      <c r="AC46" s="17">
        <v>0.10420775979999999</v>
      </c>
      <c r="AD46" s="17">
        <v>7.5713450299999999E-2</v>
      </c>
      <c r="AE46" s="17">
        <v>3.5448083722999897E-5</v>
      </c>
      <c r="AF46" s="17">
        <v>32387.681360249899</v>
      </c>
      <c r="AG46" s="15"/>
      <c r="AH46" s="17" t="s">
        <v>216</v>
      </c>
      <c r="AI46" s="17">
        <v>0</v>
      </c>
      <c r="AJ46" s="17">
        <v>0.23123280297818999</v>
      </c>
      <c r="AK46" s="17">
        <v>0.43419908798704898</v>
      </c>
      <c r="AL46" s="17">
        <v>2.12484920641465</v>
      </c>
      <c r="AM46" s="17">
        <v>2.12484920641465</v>
      </c>
      <c r="AN46" s="17">
        <v>9.93099211015393E-2</v>
      </c>
      <c r="AO46" s="17">
        <v>8.1283134251086599E-3</v>
      </c>
      <c r="AP46" s="5">
        <v>8.7387347123243996E-6</v>
      </c>
      <c r="AQ46" s="5">
        <v>4.2664271124412197E-5</v>
      </c>
      <c r="AR46" s="17">
        <v>0.61059276947033703</v>
      </c>
      <c r="AS46" s="5">
        <v>3.5448320224598001E-5</v>
      </c>
      <c r="AT46" s="17">
        <v>5.0474405140138699E-2</v>
      </c>
      <c r="AU46" s="17">
        <v>0</v>
      </c>
      <c r="AV46" s="5">
        <v>4.9723393243935898E-8</v>
      </c>
      <c r="AW46" s="5">
        <v>1.9889319929231601E-7</v>
      </c>
      <c r="AX46" s="17">
        <v>75.396404349718907</v>
      </c>
      <c r="AY46" s="17">
        <v>0.51470764188120399</v>
      </c>
      <c r="AZ46" s="17">
        <v>12.8345394048622</v>
      </c>
      <c r="BA46" s="17">
        <v>0.81728379867391898</v>
      </c>
      <c r="BB46" s="17">
        <v>1.8988832046385198E-2</v>
      </c>
      <c r="BC46" s="17">
        <v>2.92238944978146</v>
      </c>
      <c r="BD46" s="17">
        <v>4.9094858160132697E-2</v>
      </c>
      <c r="BE46" s="17">
        <v>1.1995615745802599</v>
      </c>
      <c r="BF46" s="17">
        <v>9.0223996624183601E-3</v>
      </c>
      <c r="BG46" s="17">
        <v>0.20845673865612799</v>
      </c>
      <c r="BH46" s="17">
        <v>0.10420998097784299</v>
      </c>
      <c r="BI46" s="17">
        <v>0</v>
      </c>
      <c r="BJ46" s="17">
        <v>0</v>
      </c>
      <c r="BK46" s="17">
        <v>6.05164928218257</v>
      </c>
      <c r="BL46" s="17">
        <v>6.05164928218257</v>
      </c>
      <c r="BM46" s="17">
        <v>6.74674505533049E-2</v>
      </c>
      <c r="BN46" s="17">
        <v>0</v>
      </c>
      <c r="BO46" s="17">
        <v>7.5714694002298299E-2</v>
      </c>
      <c r="BP46" s="5">
        <v>1.9800293326857199E-7</v>
      </c>
      <c r="BQ46" s="5">
        <v>3.8235487885469901E-7</v>
      </c>
      <c r="BR46" s="17">
        <v>4.5057665038553303</v>
      </c>
      <c r="BS46" s="17">
        <v>6.9127036327761099E-2</v>
      </c>
      <c r="BT46" s="17">
        <v>1.39540854209384E-2</v>
      </c>
      <c r="BU46" s="17">
        <v>0</v>
      </c>
      <c r="BV46" s="17">
        <v>6.30316702212862</v>
      </c>
      <c r="BW46" s="17">
        <v>1.0496180049802401E-2</v>
      </c>
      <c r="BX46" s="5">
        <v>3.6414057220963699E-5</v>
      </c>
      <c r="BY46" s="5">
        <v>7.3930434255416503E-5</v>
      </c>
      <c r="BZ46" s="17">
        <v>0</v>
      </c>
      <c r="CA46" s="17">
        <v>0</v>
      </c>
      <c r="CB46" s="17">
        <v>7.4083997299735596E-2</v>
      </c>
      <c r="CC46" s="17">
        <v>0.26580276228112198</v>
      </c>
      <c r="CD46" s="17">
        <v>0</v>
      </c>
      <c r="CE46" s="5">
        <v>9.8703076990911496E-5</v>
      </c>
      <c r="CF46" s="5">
        <v>9.4829925649123306E-5</v>
      </c>
      <c r="CG46" s="17">
        <v>27.377778545721</v>
      </c>
      <c r="CH46" s="17">
        <v>506.89988430143802</v>
      </c>
      <c r="CI46" s="17">
        <v>51.816389563319497</v>
      </c>
      <c r="CJ46" s="17">
        <v>563.22204036861297</v>
      </c>
      <c r="CK46" s="17">
        <v>0</v>
      </c>
      <c r="CL46" s="17">
        <v>0.73512118703461804</v>
      </c>
      <c r="CM46" s="17">
        <v>0</v>
      </c>
      <c r="CN46" s="17">
        <v>3.5196311671820003E-2</v>
      </c>
      <c r="CO46" s="5">
        <v>1.6043430006007502E-5</v>
      </c>
      <c r="CP46" s="17">
        <v>2.1001118594333001E-4</v>
      </c>
      <c r="CQ46" s="17">
        <v>2.4181570723060799E-4</v>
      </c>
      <c r="CR46" s="17">
        <v>4.0003976256221201E-2</v>
      </c>
      <c r="CS46" s="17">
        <v>1.0010983151176401E-2</v>
      </c>
      <c r="CT46" s="17">
        <v>3.0278208605135601</v>
      </c>
      <c r="CU46" s="17">
        <v>9.7195961132514302E-2</v>
      </c>
      <c r="CV46" s="17">
        <v>6.2570595413283997E-2</v>
      </c>
      <c r="CW46" s="17">
        <v>7.7225290673897797</v>
      </c>
      <c r="CX46" s="17">
        <v>5.7313071534472002E-2</v>
      </c>
      <c r="CY46" s="17">
        <v>0</v>
      </c>
      <c r="CZ46" s="5">
        <v>1.0241919950175499E-7</v>
      </c>
      <c r="DA46" s="17">
        <v>4.3678396798888797E-2</v>
      </c>
      <c r="DB46" s="17">
        <v>17.156971398557001</v>
      </c>
      <c r="DC46" s="17">
        <v>16.642263756675799</v>
      </c>
      <c r="DD46" s="17">
        <v>0.51470764188120399</v>
      </c>
      <c r="DE46" s="17">
        <v>2.2078375193593298E-2</v>
      </c>
      <c r="DF46" s="17">
        <v>0</v>
      </c>
      <c r="DG46" s="17">
        <v>0.213603689986055</v>
      </c>
      <c r="DH46" s="17">
        <v>5.1211249745090497E-2</v>
      </c>
      <c r="DI46" s="17">
        <v>1.3873689368761599</v>
      </c>
      <c r="DJ46" s="17">
        <v>0.289480869061987</v>
      </c>
      <c r="DK46" s="17">
        <v>0.208292736431929</v>
      </c>
      <c r="DL46" s="17">
        <v>5.5494686596449396</v>
      </c>
      <c r="DM46" s="17">
        <v>0</v>
      </c>
      <c r="DN46" s="17">
        <v>4.9441465742930103E-2</v>
      </c>
      <c r="DO46" s="17">
        <v>0.87647046324619604</v>
      </c>
      <c r="DP46" s="17">
        <v>1.5492353268627601E-3</v>
      </c>
      <c r="DQ46" s="17">
        <v>0.29962606665674502</v>
      </c>
      <c r="DR46" s="17">
        <v>4.9805289843025804</v>
      </c>
      <c r="DS46" s="17">
        <v>0</v>
      </c>
      <c r="DT46" s="17">
        <v>2.7111623512886501E-3</v>
      </c>
      <c r="DU46" s="17">
        <v>0.217578683077123</v>
      </c>
      <c r="DV46" s="17">
        <v>0.58345675280437803</v>
      </c>
      <c r="DW46" s="17">
        <v>0</v>
      </c>
      <c r="DX46" s="17">
        <v>27.137383146767199</v>
      </c>
      <c r="DY46" s="17">
        <v>0.445054734355947</v>
      </c>
      <c r="DZ46" s="17">
        <v>0.255759558097025</v>
      </c>
      <c r="EC46" s="56">
        <f t="shared" si="32"/>
        <v>1.0088584591098437</v>
      </c>
      <c r="ED46" s="25">
        <f t="shared" si="33"/>
        <v>7.9999825662121337E-3</v>
      </c>
      <c r="EE46" s="40">
        <f t="shared" si="34"/>
        <v>-1.2835778801417777E-6</v>
      </c>
      <c r="EF46" s="40">
        <f t="shared" si="35"/>
        <v>1.5586059531843492E-6</v>
      </c>
      <c r="EG46" s="40">
        <f t="shared" si="36"/>
        <v>1.2356076698048086E-6</v>
      </c>
      <c r="EH46" s="40">
        <f t="shared" si="37"/>
        <v>-1.8404987773299836E-6</v>
      </c>
      <c r="EI46" s="40">
        <f t="shared" si="38"/>
        <v>-1.7503191657708961E-6</v>
      </c>
      <c r="EJ46" s="40">
        <f t="shared" si="39"/>
        <v>4.2939121323792569E-7</v>
      </c>
      <c r="EK46" s="40">
        <f t="shared" si="40"/>
        <v>-2.001118668549044E-6</v>
      </c>
      <c r="EL46" s="40">
        <f t="shared" si="41"/>
        <v>-5.7161778276260477E-6</v>
      </c>
      <c r="EM46" s="40">
        <f t="shared" si="42"/>
        <v>2.0517562036241243E-7</v>
      </c>
      <c r="EN46" s="40">
        <f t="shared" si="43"/>
        <v>-1.5878824384078657E-5</v>
      </c>
      <c r="EO46" s="40">
        <f t="shared" si="44"/>
        <v>6.9878101501382309E-7</v>
      </c>
      <c r="EP46" s="40">
        <f t="shared" si="45"/>
        <v>-2.4339661954516922E-5</v>
      </c>
      <c r="EQ46" s="40">
        <f t="shared" si="46"/>
        <v>-2.0226434843335155E-6</v>
      </c>
      <c r="ER46" s="40">
        <f t="shared" si="47"/>
        <v>1.2067498201899606E-7</v>
      </c>
      <c r="ES46" s="40">
        <f t="shared" si="48"/>
        <v>6.8844693167133025E-6</v>
      </c>
      <c r="ET46" s="40">
        <f t="shared" si="49"/>
        <v>-6.6398579950796159E-6</v>
      </c>
      <c r="EU46" s="40">
        <f t="shared" si="50"/>
        <v>-1.6293405332051382E-5</v>
      </c>
      <c r="EV46" s="40">
        <f t="shared" si="51"/>
        <v>-1.4308517431863333E-5</v>
      </c>
      <c r="EW46" s="40">
        <f t="shared" si="52"/>
        <v>3.1666618320960825E-6</v>
      </c>
      <c r="EX46" s="40">
        <f t="shared" si="53"/>
        <v>1.7080084463643296E-6</v>
      </c>
      <c r="EY46" s="40">
        <f t="shared" si="54"/>
        <v>-1.3472840435328602E-5</v>
      </c>
      <c r="EZ46" s="40">
        <f t="shared" si="55"/>
        <v>1.6190566036871884E-5</v>
      </c>
      <c r="FA46" s="40">
        <f t="shared" si="56"/>
        <v>7.4309704961317545E-6</v>
      </c>
      <c r="FB46" s="40">
        <f t="shared" si="57"/>
        <v>1.2607688230644434E-5</v>
      </c>
      <c r="FC46" s="40">
        <f t="shared" si="58"/>
        <v>-1.1467754027748572E-5</v>
      </c>
      <c r="FD46" s="40">
        <f t="shared" si="59"/>
        <v>5.8833427977707594E-8</v>
      </c>
      <c r="FE46" s="40">
        <f t="shared" si="60"/>
        <v>2.0775527277535408E-7</v>
      </c>
      <c r="FF46" s="40">
        <f t="shared" si="61"/>
        <v>2.1314898691459157E-5</v>
      </c>
      <c r="FG46" s="40">
        <f t="shared" si="62"/>
        <v>1.6426438015608987E-5</v>
      </c>
      <c r="FH46" s="40">
        <f t="shared" si="63"/>
        <v>6.6717738524937285E-6</v>
      </c>
    </row>
    <row r="47" spans="1:164" x14ac:dyDescent="0.25">
      <c r="A47" s="15" t="s">
        <v>217</v>
      </c>
      <c r="B47" s="15">
        <v>1661.00217941349</v>
      </c>
      <c r="C47" s="15">
        <v>5.2125018240759902</v>
      </c>
      <c r="D47" s="15">
        <v>7815.6462532490004</v>
      </c>
      <c r="E47" s="15">
        <v>202.95760631969901</v>
      </c>
      <c r="F47" s="15">
        <v>196.86887813669901</v>
      </c>
      <c r="G47" s="15">
        <v>5.8757973731529898</v>
      </c>
      <c r="H47" s="15">
        <v>323.32501524920002</v>
      </c>
      <c r="I47" s="17">
        <v>25.316348694106999</v>
      </c>
      <c r="J47" s="17">
        <v>5.1732002442792</v>
      </c>
      <c r="K47" s="17">
        <v>1.01383199215323E-3</v>
      </c>
      <c r="L47" s="17">
        <v>7.274812842677</v>
      </c>
      <c r="M47" s="17">
        <v>0.60138452806133103</v>
      </c>
      <c r="N47" s="17">
        <v>4.9018007639745899E-6</v>
      </c>
      <c r="O47" s="17">
        <v>72.101478401478602</v>
      </c>
      <c r="P47" s="17">
        <v>1.34641980242761E-5</v>
      </c>
      <c r="Q47" s="17">
        <v>2.17340216283719E-3</v>
      </c>
      <c r="R47" s="17">
        <v>0.88267729193708599</v>
      </c>
      <c r="S47" s="17">
        <v>3.80671546435679E-3</v>
      </c>
      <c r="T47" s="17">
        <v>6.9514878275158001</v>
      </c>
      <c r="U47" s="17">
        <v>5.3025302504236702</v>
      </c>
      <c r="V47" s="17">
        <v>0.41632453284168902</v>
      </c>
      <c r="W47" s="17">
        <v>1.89781598480509E-4</v>
      </c>
      <c r="X47" s="17">
        <v>2.4809221183284798E-3</v>
      </c>
      <c r="Y47" s="17">
        <v>2.8605048579794E-3</v>
      </c>
      <c r="Z47" s="17">
        <v>0.47490305828484403</v>
      </c>
      <c r="AA47" s="17">
        <v>202.95760631969901</v>
      </c>
      <c r="AB47" s="17">
        <v>196.8688781367</v>
      </c>
      <c r="AC47" s="17">
        <v>1.2415680579485799</v>
      </c>
      <c r="AD47" s="17">
        <v>0.90207679272027796</v>
      </c>
      <c r="AE47" s="17">
        <v>4.1933059387467999E-4</v>
      </c>
      <c r="AF47" s="17">
        <v>635136.77686085098</v>
      </c>
      <c r="AG47" s="15"/>
      <c r="AH47" s="17" t="s">
        <v>217</v>
      </c>
      <c r="AI47" s="17">
        <v>0</v>
      </c>
      <c r="AJ47" s="17">
        <v>2.75499693926866</v>
      </c>
      <c r="AK47" s="17">
        <v>5.1732012975639901</v>
      </c>
      <c r="AL47" s="17">
        <v>25.316325805859901</v>
      </c>
      <c r="AM47" s="17">
        <v>25.316325805859901</v>
      </c>
      <c r="AN47" s="17">
        <v>1.1831923277112599</v>
      </c>
      <c r="AO47" s="17">
        <v>9.6842898227350205E-2</v>
      </c>
      <c r="AP47" s="17">
        <v>1.7235303918925E-4</v>
      </c>
      <c r="AQ47" s="17">
        <v>8.4149136520941098E-4</v>
      </c>
      <c r="AR47" s="17">
        <v>7.2748150499197397</v>
      </c>
      <c r="AS47" s="17">
        <v>4.1933350027956699E-4</v>
      </c>
      <c r="AT47" s="17">
        <v>0.60138575487690105</v>
      </c>
      <c r="AU47" s="17">
        <v>0</v>
      </c>
      <c r="AV47" s="5">
        <v>9.8035008295827097E-7</v>
      </c>
      <c r="AW47" s="5">
        <v>3.9214355301322203E-6</v>
      </c>
      <c r="AX47" s="17">
        <v>1661.0017944302399</v>
      </c>
      <c r="AY47" s="17">
        <v>6.0887283734684701</v>
      </c>
      <c r="AZ47" s="17">
        <v>151.82515765053401</v>
      </c>
      <c r="BA47" s="17">
        <v>9.6680383964406396</v>
      </c>
      <c r="BB47" s="17">
        <v>0.224627520540573</v>
      </c>
      <c r="BC47" s="17">
        <v>34.570187577473099</v>
      </c>
      <c r="BD47" s="17">
        <v>0.580763183576116</v>
      </c>
      <c r="BE47" s="17">
        <v>14.2919829896955</v>
      </c>
      <c r="BF47" s="17">
        <v>0.10749652372351499</v>
      </c>
      <c r="BG47" s="17">
        <v>2.4836266519854999</v>
      </c>
      <c r="BH47" s="17">
        <v>1.24156705642823</v>
      </c>
      <c r="BI47" s="17">
        <v>0</v>
      </c>
      <c r="BJ47" s="17">
        <v>0</v>
      </c>
      <c r="BK47" s="17">
        <v>72.101553015914703</v>
      </c>
      <c r="BL47" s="17">
        <v>72.101553015914703</v>
      </c>
      <c r="BM47" s="17">
        <v>0.80384263818233603</v>
      </c>
      <c r="BN47" s="17">
        <v>0</v>
      </c>
      <c r="BO47" s="17">
        <v>0.90207806318730899</v>
      </c>
      <c r="BP47" s="5">
        <v>3.9046654889943204E-6</v>
      </c>
      <c r="BQ47" s="5">
        <v>7.5398871318232504E-6</v>
      </c>
      <c r="BR47" s="17">
        <v>62.525197430478798</v>
      </c>
      <c r="BS47" s="17">
        <v>0.82360198876249002</v>
      </c>
      <c r="BT47" s="17">
        <v>0.166257872760772</v>
      </c>
      <c r="BU47" s="17">
        <v>0</v>
      </c>
      <c r="BV47" s="17">
        <v>75.098076821393505</v>
      </c>
      <c r="BW47" s="17">
        <v>0.12505041373077799</v>
      </c>
      <c r="BX47" s="17">
        <v>7.1722246450001896E-4</v>
      </c>
      <c r="BY47" s="17">
        <v>1.4561790244073699E-3</v>
      </c>
      <c r="BZ47" s="17">
        <v>0</v>
      </c>
      <c r="CA47" s="17">
        <v>0</v>
      </c>
      <c r="CB47" s="17">
        <v>0.88267271687702398</v>
      </c>
      <c r="CC47" s="17">
        <v>5.2125010062395702</v>
      </c>
      <c r="CD47" s="17">
        <v>0</v>
      </c>
      <c r="CE47" s="17">
        <v>1.9414134605824499E-3</v>
      </c>
      <c r="CF47" s="17">
        <v>1.8653175739303399E-3</v>
      </c>
      <c r="CG47" s="17">
        <v>326.18852589400097</v>
      </c>
      <c r="CH47" s="17">
        <v>7034.0794729703402</v>
      </c>
      <c r="CI47" s="17">
        <v>719.04000816434302</v>
      </c>
      <c r="CJ47" s="17">
        <v>7815.6446785651597</v>
      </c>
      <c r="CK47" s="17">
        <v>0</v>
      </c>
      <c r="CL47" s="17">
        <v>8.7585121038982798</v>
      </c>
      <c r="CM47" s="17">
        <v>0</v>
      </c>
      <c r="CN47" s="17">
        <v>0.41632335400811699</v>
      </c>
      <c r="CO47" s="17">
        <v>1.89781862831129E-4</v>
      </c>
      <c r="CP47" s="17">
        <v>2.4809105329000802E-3</v>
      </c>
      <c r="CQ47" s="17">
        <v>2.86047749515606E-3</v>
      </c>
      <c r="CR47" s="17">
        <v>0.474906354907984</v>
      </c>
      <c r="CS47" s="17">
        <v>0.118424308559996</v>
      </c>
      <c r="CT47" s="17">
        <v>36.074594563136301</v>
      </c>
      <c r="CU47" s="17">
        <v>1.14977229227445</v>
      </c>
      <c r="CV47" s="17">
        <v>0.74017451784751698</v>
      </c>
      <c r="CW47" s="17">
        <v>91.353325029238704</v>
      </c>
      <c r="CX47" s="17">
        <v>0.677978829404146</v>
      </c>
      <c r="CY47" s="17">
        <v>0</v>
      </c>
      <c r="CZ47" s="5">
        <v>2.0196594845406301E-6</v>
      </c>
      <c r="DA47" s="17">
        <v>0.51669199209036698</v>
      </c>
      <c r="DB47" s="17">
        <v>202.957461140411</v>
      </c>
      <c r="DC47" s="17">
        <v>196.868732766943</v>
      </c>
      <c r="DD47" s="17">
        <v>6.0887283734684701</v>
      </c>
      <c r="DE47" s="17">
        <v>0.26117510604810401</v>
      </c>
      <c r="DF47" s="17">
        <v>0</v>
      </c>
      <c r="DG47" s="17">
        <v>2.5268144425155801</v>
      </c>
      <c r="DH47" s="17">
        <v>0.60579899058516196</v>
      </c>
      <c r="DI47" s="17">
        <v>16.411769791167099</v>
      </c>
      <c r="DJ47" s="17">
        <v>3.4243819583827899</v>
      </c>
      <c r="DK47" s="17">
        <v>2.46398185303604</v>
      </c>
      <c r="DL47" s="17">
        <v>65.647105453187606</v>
      </c>
      <c r="DM47" s="17">
        <v>0</v>
      </c>
      <c r="DN47" s="17">
        <v>0.58486482265248996</v>
      </c>
      <c r="DO47" s="17">
        <v>10.3681467717554</v>
      </c>
      <c r="DP47" s="17">
        <v>1.8326608197231E-2</v>
      </c>
      <c r="DQ47" s="17">
        <v>5.8758035277426304</v>
      </c>
      <c r="DR47" s="17">
        <v>59.339843640023801</v>
      </c>
      <c r="DS47" s="17">
        <v>0</v>
      </c>
      <c r="DT47" s="17">
        <v>3.2300839977594399E-2</v>
      </c>
      <c r="DU47" s="17">
        <v>2.5922955545681998</v>
      </c>
      <c r="DV47" s="17">
        <v>6.9514821715846198</v>
      </c>
      <c r="DW47" s="17">
        <v>0</v>
      </c>
      <c r="DX47" s="17">
        <v>323.32486771176701</v>
      </c>
      <c r="DY47" s="17">
        <v>5.3025258608929997</v>
      </c>
      <c r="DZ47" s="17">
        <v>3.04717264470787</v>
      </c>
      <c r="EC47" s="56">
        <f t="shared" si="32"/>
        <v>1.00885690668491</v>
      </c>
      <c r="ED47" s="25">
        <f t="shared" si="33"/>
        <v>8.0000051181903942E-3</v>
      </c>
      <c r="EE47" s="40">
        <f t="shared" si="34"/>
        <v>-2.3177769113496349E-7</v>
      </c>
      <c r="EF47" s="40">
        <f t="shared" si="35"/>
        <v>-1.5689901846021735E-7</v>
      </c>
      <c r="EG47" s="40">
        <f t="shared" si="36"/>
        <v>-2.0147839215696232E-7</v>
      </c>
      <c r="EH47" s="40">
        <f t="shared" si="37"/>
        <v>-7.1531829057515265E-7</v>
      </c>
      <c r="EI47" s="40">
        <f t="shared" si="38"/>
        <v>-7.3840902324528328E-7</v>
      </c>
      <c r="EJ47" s="40">
        <f t="shared" si="39"/>
        <v>1.0474475632388893E-6</v>
      </c>
      <c r="EK47" s="40">
        <f t="shared" si="40"/>
        <v>-4.5631307832684882E-7</v>
      </c>
      <c r="EL47" s="40">
        <f t="shared" si="41"/>
        <v>-9.0408958160047813E-7</v>
      </c>
      <c r="EM47" s="40">
        <f t="shared" si="42"/>
        <v>2.0360410197117126E-7</v>
      </c>
      <c r="EN47" s="40">
        <f t="shared" si="43"/>
        <v>1.2242901710513749E-5</v>
      </c>
      <c r="EO47" s="40">
        <f t="shared" si="44"/>
        <v>3.0340886940004097E-7</v>
      </c>
      <c r="EP47" s="40">
        <f t="shared" si="45"/>
        <v>2.0399852553175932E-6</v>
      </c>
      <c r="EQ47" s="40">
        <f t="shared" si="46"/>
        <v>-3.0908812552569261E-6</v>
      </c>
      <c r="ER47" s="40">
        <f t="shared" si="47"/>
        <v>1.0348530675919265E-6</v>
      </c>
      <c r="ES47" s="40">
        <f t="shared" si="48"/>
        <v>1.0458166223269663E-6</v>
      </c>
      <c r="ET47" s="40">
        <f t="shared" si="49"/>
        <v>-3.1008057910825633E-7</v>
      </c>
      <c r="EU47" s="40">
        <f t="shared" si="50"/>
        <v>-5.1831627524679435E-6</v>
      </c>
      <c r="EV47" s="40">
        <f t="shared" si="51"/>
        <v>4.0901811931576312E-6</v>
      </c>
      <c r="EW47" s="40">
        <f t="shared" si="52"/>
        <v>-8.1362886919044725E-7</v>
      </c>
      <c r="EX47" s="40">
        <f t="shared" si="53"/>
        <v>-8.2781812893011825E-7</v>
      </c>
      <c r="EY47" s="40">
        <f t="shared" si="54"/>
        <v>-2.831525598525225E-6</v>
      </c>
      <c r="EZ47" s="40">
        <f t="shared" si="55"/>
        <v>1.3929201889106724E-6</v>
      </c>
      <c r="FA47" s="40">
        <f t="shared" si="56"/>
        <v>-4.6698073728414847E-6</v>
      </c>
      <c r="FB47" s="40">
        <f t="shared" si="57"/>
        <v>-9.5657321691727387E-6</v>
      </c>
      <c r="FC47" s="40">
        <f t="shared" si="58"/>
        <v>6.9416759535642725E-6</v>
      </c>
      <c r="FD47" s="40">
        <f t="shared" si="59"/>
        <v>-5.1053847158653234E-7</v>
      </c>
      <c r="FE47" s="40">
        <f t="shared" si="60"/>
        <v>-5.2729581516296763E-7</v>
      </c>
      <c r="FF47" s="40">
        <f t="shared" si="61"/>
        <v>-8.0665763231746613E-7</v>
      </c>
      <c r="FG47" s="40">
        <f t="shared" si="62"/>
        <v>1.4083801304669869E-6</v>
      </c>
      <c r="FH47" s="40">
        <f t="shared" si="63"/>
        <v>6.9310585238741931E-6</v>
      </c>
    </row>
    <row r="48" spans="1:164" x14ac:dyDescent="0.25">
      <c r="A48" s="15" t="s">
        <v>218</v>
      </c>
      <c r="B48" s="15">
        <v>2903.6393204599899</v>
      </c>
      <c r="C48" s="15">
        <v>9.1447667277699995</v>
      </c>
      <c r="D48" s="15">
        <v>13766.605508334</v>
      </c>
      <c r="E48" s="15">
        <v>355.25736309339999</v>
      </c>
      <c r="F48" s="15">
        <v>344.599642221799</v>
      </c>
      <c r="G48" s="15">
        <v>10.308446530059999</v>
      </c>
      <c r="H48" s="15">
        <v>565.67443217699997</v>
      </c>
      <c r="I48" s="17">
        <v>44.292308039399998</v>
      </c>
      <c r="J48" s="17">
        <v>9.0507909148519996</v>
      </c>
      <c r="K48" s="17">
        <v>1.7828183210975E-3</v>
      </c>
      <c r="L48" s="17">
        <v>12.727674723970001</v>
      </c>
      <c r="M48" s="17">
        <v>1.0521544441119199</v>
      </c>
      <c r="N48" s="17">
        <v>8.6202535884620006E-6</v>
      </c>
      <c r="O48" s="17">
        <v>126.14539837589901</v>
      </c>
      <c r="P48" s="17">
        <v>2.3674380111377999E-5</v>
      </c>
      <c r="Q48" s="17">
        <v>3.8211431828917902E-3</v>
      </c>
      <c r="R48" s="17">
        <v>1.54429119977556</v>
      </c>
      <c r="S48" s="17">
        <v>6.6947656946123903E-3</v>
      </c>
      <c r="T48" s="17">
        <v>12.162000291598</v>
      </c>
      <c r="U48" s="17">
        <v>9.2770606876007999</v>
      </c>
      <c r="V48" s="17">
        <v>0.728733637951265</v>
      </c>
      <c r="W48" s="17">
        <v>3.3219405471457999E-4</v>
      </c>
      <c r="X48" s="17">
        <v>4.3426956393122999E-3</v>
      </c>
      <c r="Y48" s="17">
        <v>5.0070328417418002E-3</v>
      </c>
      <c r="Z48" s="17">
        <v>0.83102084452588398</v>
      </c>
      <c r="AA48" s="17">
        <v>355.25736309339999</v>
      </c>
      <c r="AB48" s="17">
        <v>344.599642221799</v>
      </c>
      <c r="AC48" s="17">
        <v>2.1721898194084699</v>
      </c>
      <c r="AD48" s="17">
        <v>1.5782316654178801</v>
      </c>
      <c r="AE48" s="17">
        <v>7.3399725705709904E-4</v>
      </c>
      <c r="AF48" s="17">
        <v>1114278.2991454401</v>
      </c>
      <c r="AG48" s="15"/>
      <c r="AH48" s="17" t="s">
        <v>218</v>
      </c>
      <c r="AI48" s="17">
        <v>0</v>
      </c>
      <c r="AJ48" s="17">
        <v>4.8200123787318896</v>
      </c>
      <c r="AK48" s="17">
        <v>9.0507898318463091</v>
      </c>
      <c r="AL48" s="17">
        <v>44.292254374863198</v>
      </c>
      <c r="AM48" s="17">
        <v>44.292254374863198</v>
      </c>
      <c r="AN48" s="17">
        <v>2.07005488578349</v>
      </c>
      <c r="AO48" s="17">
        <v>0.16943892311245801</v>
      </c>
      <c r="AP48" s="17">
        <v>3.0307931017377798E-4</v>
      </c>
      <c r="AQ48" s="17">
        <v>1.47972284815114E-3</v>
      </c>
      <c r="AR48" s="17">
        <v>12.727652449539899</v>
      </c>
      <c r="AS48" s="17">
        <v>7.3400027303268799E-4</v>
      </c>
      <c r="AT48" s="17">
        <v>1.0521526857650101</v>
      </c>
      <c r="AU48" s="17">
        <v>0</v>
      </c>
      <c r="AV48" s="5">
        <v>1.72404600164244E-6</v>
      </c>
      <c r="AW48" s="5">
        <v>6.8962633112319997E-6</v>
      </c>
      <c r="AX48" s="17">
        <v>2903.6389517551502</v>
      </c>
      <c r="AY48" s="17">
        <v>10.6577087121149</v>
      </c>
      <c r="AZ48" s="17">
        <v>265.755170610184</v>
      </c>
      <c r="BA48" s="17">
        <v>16.922924892937999</v>
      </c>
      <c r="BB48" s="17">
        <v>0.39318800806891602</v>
      </c>
      <c r="BC48" s="17">
        <v>60.511650271995201</v>
      </c>
      <c r="BD48" s="17">
        <v>1.01656964400866</v>
      </c>
      <c r="BE48" s="17">
        <v>25.004569905777501</v>
      </c>
      <c r="BF48" s="17">
        <v>0.18806921927397599</v>
      </c>
      <c r="BG48" s="17">
        <v>4.34523588062501</v>
      </c>
      <c r="BH48" s="17">
        <v>2.1721885351648802</v>
      </c>
      <c r="BI48" s="17">
        <v>0</v>
      </c>
      <c r="BJ48" s="17">
        <v>0</v>
      </c>
      <c r="BK48" s="17">
        <v>126.145175184962</v>
      </c>
      <c r="BL48" s="17">
        <v>126.145175184962</v>
      </c>
      <c r="BM48" s="17">
        <v>1.4063663594273199</v>
      </c>
      <c r="BN48" s="17">
        <v>0</v>
      </c>
      <c r="BO48" s="17">
        <v>1.57823185438664</v>
      </c>
      <c r="BP48" s="5">
        <v>6.8655690072975202E-6</v>
      </c>
      <c r="BQ48" s="5">
        <v>1.32579548445684E-5</v>
      </c>
      <c r="BR48" s="17">
        <v>110.133003710819</v>
      </c>
      <c r="BS48" s="17">
        <v>1.4409379630921999</v>
      </c>
      <c r="BT48" s="17">
        <v>0.29087449789822101</v>
      </c>
      <c r="BU48" s="17">
        <v>0</v>
      </c>
      <c r="BV48" s="17">
        <v>131.388286247406</v>
      </c>
      <c r="BW48" s="17">
        <v>0.21878221364153899</v>
      </c>
      <c r="BX48" s="17">
        <v>1.26098290205415E-3</v>
      </c>
      <c r="BY48" s="17">
        <v>2.5601502163285299E-3</v>
      </c>
      <c r="BZ48" s="17">
        <v>0</v>
      </c>
      <c r="CA48" s="17">
        <v>0</v>
      </c>
      <c r="CB48" s="17">
        <v>1.54428341059734</v>
      </c>
      <c r="CC48" s="17">
        <v>9.1447212797830595</v>
      </c>
      <c r="CD48" s="17">
        <v>0</v>
      </c>
      <c r="CE48" s="17">
        <v>3.41431782932918E-3</v>
      </c>
      <c r="CF48" s="17">
        <v>3.28045063796248E-3</v>
      </c>
      <c r="CG48" s="17">
        <v>570.68332165985896</v>
      </c>
      <c r="CH48" s="17">
        <v>12389.9367966842</v>
      </c>
      <c r="CI48" s="17">
        <v>1266.52727017752</v>
      </c>
      <c r="CJ48" s="17">
        <v>13766.597070572499</v>
      </c>
      <c r="CK48" s="17">
        <v>0</v>
      </c>
      <c r="CL48" s="17">
        <v>15.323497450316101</v>
      </c>
      <c r="CM48" s="17">
        <v>0</v>
      </c>
      <c r="CN48" s="17">
        <v>0.72874100155646204</v>
      </c>
      <c r="CO48" s="17">
        <v>3.3219763481979998E-4</v>
      </c>
      <c r="CP48" s="17">
        <v>4.3426206532074501E-3</v>
      </c>
      <c r="CQ48" s="17">
        <v>5.0070804709072504E-3</v>
      </c>
      <c r="CR48" s="17">
        <v>0.83102459542430696</v>
      </c>
      <c r="CS48" s="17">
        <v>0.20729022018662099</v>
      </c>
      <c r="CT48" s="17">
        <v>63.114549294111796</v>
      </c>
      <c r="CU48" s="17">
        <v>2.0125613807547502</v>
      </c>
      <c r="CV48" s="17">
        <v>1.2956020949420399</v>
      </c>
      <c r="CW48" s="17">
        <v>159.90499683085599</v>
      </c>
      <c r="CX48" s="17">
        <v>1.18673405622888</v>
      </c>
      <c r="CY48" s="17">
        <v>0</v>
      </c>
      <c r="CZ48" s="5">
        <v>3.5512125928008001E-6</v>
      </c>
      <c r="DA48" s="17">
        <v>0.90441518731019599</v>
      </c>
      <c r="DB48" s="17">
        <v>355.25719467312598</v>
      </c>
      <c r="DC48" s="17">
        <v>344.599485961011</v>
      </c>
      <c r="DD48" s="17">
        <v>10.6577087121149</v>
      </c>
      <c r="DE48" s="17">
        <v>0.45716135981084299</v>
      </c>
      <c r="DF48" s="17">
        <v>0</v>
      </c>
      <c r="DG48" s="17">
        <v>4.4229360992520697</v>
      </c>
      <c r="DH48" s="17">
        <v>1.0603927527461301</v>
      </c>
      <c r="DI48" s="17">
        <v>28.727230983757401</v>
      </c>
      <c r="DJ48" s="17">
        <v>5.9940478274001396</v>
      </c>
      <c r="DK48" s="17">
        <v>4.3129638723082904</v>
      </c>
      <c r="DL48" s="17">
        <v>114.908870572154</v>
      </c>
      <c r="DM48" s="17">
        <v>0</v>
      </c>
      <c r="DN48" s="17">
        <v>1.02374867000666</v>
      </c>
      <c r="DO48" s="17">
        <v>18.148455160744501</v>
      </c>
      <c r="DP48" s="17">
        <v>3.2078892552235699E-2</v>
      </c>
      <c r="DQ48" s="17">
        <v>10.308429582940599</v>
      </c>
      <c r="DR48" s="17">
        <v>103.818201279829</v>
      </c>
      <c r="DS48" s="17">
        <v>0</v>
      </c>
      <c r="DT48" s="17">
        <v>5.6511659860632599E-2</v>
      </c>
      <c r="DU48" s="17">
        <v>4.53535233765201</v>
      </c>
      <c r="DV48" s="17">
        <v>12.162010682273401</v>
      </c>
      <c r="DW48" s="17">
        <v>0</v>
      </c>
      <c r="DX48" s="17">
        <v>565.67438898350304</v>
      </c>
      <c r="DY48" s="17">
        <v>9.2770380491784898</v>
      </c>
      <c r="DZ48" s="17">
        <v>5.3312018294716097</v>
      </c>
      <c r="EC48" s="56">
        <f t="shared" si="32"/>
        <v>1.008854798403295</v>
      </c>
      <c r="ED48" s="25">
        <f t="shared" si="33"/>
        <v>8.0000164998102179E-3</v>
      </c>
      <c r="EE48" s="40">
        <f t="shared" si="34"/>
        <v>-1.2698024755747109E-7</v>
      </c>
      <c r="EF48" s="40">
        <f t="shared" si="35"/>
        <v>-4.9698355674890144E-6</v>
      </c>
      <c r="EG48" s="40">
        <f t="shared" si="36"/>
        <v>-6.1291518052214721E-7</v>
      </c>
      <c r="EH48" s="40">
        <f t="shared" si="37"/>
        <v>-4.740796152441924E-7</v>
      </c>
      <c r="EI48" s="40">
        <f t="shared" si="38"/>
        <v>-4.5345603667998381E-7</v>
      </c>
      <c r="EJ48" s="40">
        <f t="shared" si="39"/>
        <v>-1.6440032308299899E-6</v>
      </c>
      <c r="EK48" s="40">
        <f t="shared" si="40"/>
        <v>-7.6357520295499984E-8</v>
      </c>
      <c r="EL48" s="40">
        <f t="shared" si="41"/>
        <v>-1.2115994667149919E-6</v>
      </c>
      <c r="EM48" s="40">
        <f t="shared" si="42"/>
        <v>-1.196586796280716E-7</v>
      </c>
      <c r="EN48" s="40">
        <f t="shared" si="43"/>
        <v>-9.0658551075320008E-6</v>
      </c>
      <c r="EO48" s="40">
        <f t="shared" si="44"/>
        <v>-1.7500785166458833E-6</v>
      </c>
      <c r="EP48" s="40">
        <f t="shared" si="45"/>
        <v>-1.6711870768522927E-6</v>
      </c>
      <c r="EQ48" s="40">
        <f t="shared" si="46"/>
        <v>6.4643588342733425E-6</v>
      </c>
      <c r="ER48" s="40">
        <f t="shared" si="47"/>
        <v>-1.7693149324531877E-6</v>
      </c>
      <c r="ES48" s="40">
        <f t="shared" si="48"/>
        <v>1.5051430577937451E-5</v>
      </c>
      <c r="ET48" s="40">
        <f t="shared" si="49"/>
        <v>-2.6339000211494436E-6</v>
      </c>
      <c r="EU48" s="40">
        <f t="shared" si="50"/>
        <v>-5.0438532713950872E-6</v>
      </c>
      <c r="EV48" s="40">
        <f t="shared" si="51"/>
        <v>4.1415628218907598E-7</v>
      </c>
      <c r="EW48" s="40">
        <f t="shared" si="52"/>
        <v>8.5435579278537336E-7</v>
      </c>
      <c r="EX48" s="40">
        <f t="shared" si="53"/>
        <v>-2.4402580809191321E-6</v>
      </c>
      <c r="EY48" s="40">
        <f t="shared" si="54"/>
        <v>1.0104659389325529E-5</v>
      </c>
      <c r="EZ48" s="40">
        <f t="shared" si="55"/>
        <v>1.0777150190301284E-5</v>
      </c>
      <c r="FA48" s="40">
        <f t="shared" si="56"/>
        <v>-1.7267179438262798E-5</v>
      </c>
      <c r="FB48" s="40">
        <f t="shared" si="57"/>
        <v>9.5124531744872478E-6</v>
      </c>
      <c r="FC48" s="40">
        <f t="shared" si="58"/>
        <v>4.5136032960902289E-6</v>
      </c>
      <c r="FD48" s="40">
        <f t="shared" si="59"/>
        <v>-4.2491474052630784E-7</v>
      </c>
      <c r="FE48" s="40">
        <f t="shared" si="60"/>
        <v>-4.0277059866465802E-7</v>
      </c>
      <c r="FF48" s="40">
        <f t="shared" si="61"/>
        <v>-5.9122070190163256E-7</v>
      </c>
      <c r="FG48" s="40">
        <f t="shared" si="62"/>
        <v>1.1973448772691581E-7</v>
      </c>
      <c r="FH48" s="40">
        <f t="shared" si="63"/>
        <v>4.1089739232089947E-6</v>
      </c>
    </row>
    <row r="49" spans="1:164" x14ac:dyDescent="0.25">
      <c r="A49" s="15" t="s">
        <v>219</v>
      </c>
      <c r="B49" s="15">
        <v>925.32559838845896</v>
      </c>
      <c r="C49" s="15">
        <v>2.91075700100521</v>
      </c>
      <c r="D49" s="15">
        <v>4357.6082020872</v>
      </c>
      <c r="E49" s="15">
        <v>111.96591961333699</v>
      </c>
      <c r="F49" s="15">
        <v>108.606942018327</v>
      </c>
      <c r="G49" s="15">
        <v>3.2811534503058799</v>
      </c>
      <c r="H49" s="15">
        <v>178.30356339853401</v>
      </c>
      <c r="I49" s="17">
        <v>13.961169014041801</v>
      </c>
      <c r="J49" s="17">
        <v>2.8528570147085399</v>
      </c>
      <c r="K49" s="17">
        <v>5.6749421916080895E-4</v>
      </c>
      <c r="L49" s="17">
        <v>4.0118301764120101</v>
      </c>
      <c r="M49" s="17">
        <v>0.33164462796489302</v>
      </c>
      <c r="N49" s="17">
        <v>2.7439493679548799E-6</v>
      </c>
      <c r="O49" s="17">
        <v>39.761694638319</v>
      </c>
      <c r="P49" s="17">
        <v>7.5357748593234E-6</v>
      </c>
      <c r="Q49" s="17">
        <v>1.21628596201616E-3</v>
      </c>
      <c r="R49" s="17">
        <v>0.48676872761305701</v>
      </c>
      <c r="S49" s="17">
        <v>2.1309689472978001E-3</v>
      </c>
      <c r="T49" s="17">
        <v>3.8335266129114798</v>
      </c>
      <c r="U49" s="17">
        <v>2.9241784397087498</v>
      </c>
      <c r="V49" s="17">
        <v>0.22967340163340799</v>
      </c>
      <c r="W49" s="17">
        <v>1.04697046961716E-4</v>
      </c>
      <c r="X49" s="17">
        <v>1.3686411182013301E-3</v>
      </c>
      <c r="Y49" s="17">
        <v>1.57805871738276E-3</v>
      </c>
      <c r="Z49" s="17">
        <v>0.26192500548658398</v>
      </c>
      <c r="AA49" s="17">
        <v>111.96591961333699</v>
      </c>
      <c r="AB49" s="17">
        <v>108.606942018327</v>
      </c>
      <c r="AC49" s="17">
        <v>0.68468568339854996</v>
      </c>
      <c r="AD49" s="17">
        <v>0.49746694184738899</v>
      </c>
      <c r="AE49" s="17">
        <v>2.3133290746439801E-4</v>
      </c>
      <c r="AF49" s="17">
        <v>354672.07178271603</v>
      </c>
      <c r="AG49" s="15"/>
      <c r="AH49" s="17" t="s">
        <v>219</v>
      </c>
      <c r="AI49" s="17">
        <v>0</v>
      </c>
      <c r="AJ49" s="17">
        <v>1.51929561004544</v>
      </c>
      <c r="AK49" s="17">
        <v>2.8528642618486599</v>
      </c>
      <c r="AL49" s="17">
        <v>13.9611526482136</v>
      </c>
      <c r="AM49" s="17">
        <v>13.9611526482136</v>
      </c>
      <c r="AN49" s="17">
        <v>0.652494128102316</v>
      </c>
      <c r="AO49" s="17">
        <v>5.3406872411399797E-2</v>
      </c>
      <c r="AP49" s="5">
        <v>9.6476283514387805E-5</v>
      </c>
      <c r="AQ49" s="17">
        <v>4.71021923312224E-4</v>
      </c>
      <c r="AR49" s="17">
        <v>4.0118243960423303</v>
      </c>
      <c r="AS49" s="17">
        <v>2.3133139731360699E-4</v>
      </c>
      <c r="AT49" s="17">
        <v>0.33164540368595502</v>
      </c>
      <c r="AU49" s="17">
        <v>0</v>
      </c>
      <c r="AV49" s="5">
        <v>5.4878900764452704E-7</v>
      </c>
      <c r="AW49" s="5">
        <v>2.1951618181517501E-6</v>
      </c>
      <c r="AX49" s="17">
        <v>925.32490761641702</v>
      </c>
      <c r="AY49" s="17">
        <v>3.3589773170852699</v>
      </c>
      <c r="AZ49" s="17">
        <v>83.757634317145801</v>
      </c>
      <c r="BA49" s="17">
        <v>5.3335446864752001</v>
      </c>
      <c r="BB49" s="17">
        <v>0.12392049782569101</v>
      </c>
      <c r="BC49" s="17">
        <v>19.071336323682502</v>
      </c>
      <c r="BD49" s="17">
        <v>0.32039023650082399</v>
      </c>
      <c r="BE49" s="17">
        <v>7.8815938512634096</v>
      </c>
      <c r="BF49" s="17">
        <v>5.9280468328023202E-2</v>
      </c>
      <c r="BG49" s="17">
        <v>1.3696396153091399</v>
      </c>
      <c r="BH49" s="17">
        <v>0.68468312897926598</v>
      </c>
      <c r="BI49" s="17">
        <v>0</v>
      </c>
      <c r="BJ49" s="17">
        <v>0</v>
      </c>
      <c r="BK49" s="17">
        <v>39.761760027147901</v>
      </c>
      <c r="BL49" s="17">
        <v>39.761760027147901</v>
      </c>
      <c r="BM49" s="17">
        <v>0.44329413572141102</v>
      </c>
      <c r="BN49" s="17">
        <v>0</v>
      </c>
      <c r="BO49" s="17">
        <v>0.49746569358496301</v>
      </c>
      <c r="BP49" s="5">
        <v>2.1853572006704999E-6</v>
      </c>
      <c r="BQ49" s="5">
        <v>4.2200170832639402E-6</v>
      </c>
      <c r="BR49" s="17">
        <v>34.860849619867999</v>
      </c>
      <c r="BS49" s="17">
        <v>0.45419214003692698</v>
      </c>
      <c r="BT49" s="17">
        <v>9.1687921277665299E-2</v>
      </c>
      <c r="BU49" s="17">
        <v>0</v>
      </c>
      <c r="BV49" s="17">
        <v>41.4142278509281</v>
      </c>
      <c r="BW49" s="17">
        <v>6.8961871961727803E-2</v>
      </c>
      <c r="BX49" s="17">
        <v>4.0137201232383698E-4</v>
      </c>
      <c r="BY49" s="17">
        <v>8.1491265563253198E-4</v>
      </c>
      <c r="BZ49" s="17">
        <v>0</v>
      </c>
      <c r="CA49" s="17">
        <v>0</v>
      </c>
      <c r="CB49" s="17">
        <v>0.48676551729637602</v>
      </c>
      <c r="CC49" s="17">
        <v>2.9107560850543099</v>
      </c>
      <c r="CD49" s="17">
        <v>0</v>
      </c>
      <c r="CE49" s="17">
        <v>1.0867857668501999E-3</v>
      </c>
      <c r="CF49" s="17">
        <v>1.0441789669141299E-3</v>
      </c>
      <c r="CG49" s="17">
        <v>179.88268014792899</v>
      </c>
      <c r="CH49" s="17">
        <v>3921.8462581501999</v>
      </c>
      <c r="CI49" s="17">
        <v>400.89981593456599</v>
      </c>
      <c r="CJ49" s="17">
        <v>4357.6069237046404</v>
      </c>
      <c r="CK49" s="17">
        <v>0</v>
      </c>
      <c r="CL49" s="17">
        <v>4.8300432203210999</v>
      </c>
      <c r="CM49" s="17">
        <v>0</v>
      </c>
      <c r="CN49" s="17">
        <v>0.22966986919933599</v>
      </c>
      <c r="CO49" s="17">
        <v>1.0469590989004401E-4</v>
      </c>
      <c r="CP49" s="17">
        <v>1.3686314156164401E-3</v>
      </c>
      <c r="CQ49" s="17">
        <v>1.5780498213925399E-3</v>
      </c>
      <c r="CR49" s="17">
        <v>0.261922531195731</v>
      </c>
      <c r="CS49" s="17">
        <v>6.5331378770592599E-2</v>
      </c>
      <c r="CT49" s="17">
        <v>19.893987952171798</v>
      </c>
      <c r="CU49" s="17">
        <v>0.63429575654359405</v>
      </c>
      <c r="CV49" s="17">
        <v>0.40833394412385499</v>
      </c>
      <c r="CW49" s="17">
        <v>50.397060953388703</v>
      </c>
      <c r="CX49" s="17">
        <v>0.37402182597816303</v>
      </c>
      <c r="CY49" s="17">
        <v>0</v>
      </c>
      <c r="CZ49" s="5">
        <v>1.13035151540204E-6</v>
      </c>
      <c r="DA49" s="17">
        <v>0.28504397361067402</v>
      </c>
      <c r="DB49" s="17">
        <v>111.965905012451</v>
      </c>
      <c r="DC49" s="17">
        <v>108.606927695366</v>
      </c>
      <c r="DD49" s="17">
        <v>3.3589773170852699</v>
      </c>
      <c r="DE49" s="17">
        <v>0.144082382623169</v>
      </c>
      <c r="DF49" s="17">
        <v>0</v>
      </c>
      <c r="DG49" s="17">
        <v>1.39396808952969</v>
      </c>
      <c r="DH49" s="17">
        <v>0.33420209571366299</v>
      </c>
      <c r="DI49" s="17">
        <v>9.0539458943875797</v>
      </c>
      <c r="DJ49" s="17">
        <v>1.8891317353130801</v>
      </c>
      <c r="DK49" s="17">
        <v>1.3593085145808099</v>
      </c>
      <c r="DL49" s="17">
        <v>36.215617873972697</v>
      </c>
      <c r="DM49" s="17">
        <v>0</v>
      </c>
      <c r="DN49" s="17">
        <v>0.32265334931684297</v>
      </c>
      <c r="DO49" s="17">
        <v>5.7198196757000996</v>
      </c>
      <c r="DP49" s="17">
        <v>1.0110251813026E-2</v>
      </c>
      <c r="DQ49" s="17">
        <v>3.2811417444512401</v>
      </c>
      <c r="DR49" s="17">
        <v>32.724069205034297</v>
      </c>
      <c r="DS49" s="17">
        <v>0</v>
      </c>
      <c r="DT49" s="17">
        <v>1.7813030619548899E-2</v>
      </c>
      <c r="DU49" s="17">
        <v>1.4295663178999301</v>
      </c>
      <c r="DV49" s="17">
        <v>3.83352320370892</v>
      </c>
      <c r="DW49" s="17">
        <v>0</v>
      </c>
      <c r="DX49" s="17">
        <v>178.30349818284</v>
      </c>
      <c r="DY49" s="17">
        <v>2.92417084798271</v>
      </c>
      <c r="DZ49" s="17">
        <v>1.68042510810129</v>
      </c>
      <c r="EC49" s="56">
        <f t="shared" si="32"/>
        <v>1.0088567076988564</v>
      </c>
      <c r="ED49" s="25">
        <f t="shared" si="33"/>
        <v>7.9999986759317146E-3</v>
      </c>
      <c r="EE49" s="40">
        <f t="shared" si="34"/>
        <v>-7.4651781290601947E-7</v>
      </c>
      <c r="EF49" s="40">
        <f t="shared" si="35"/>
        <v>-3.1467789983818607E-7</v>
      </c>
      <c r="EG49" s="40">
        <f t="shared" si="36"/>
        <v>-2.93367944131327E-7</v>
      </c>
      <c r="EH49" s="40">
        <f t="shared" si="37"/>
        <v>-1.3040473423035802E-7</v>
      </c>
      <c r="EI49" s="40">
        <f t="shared" si="38"/>
        <v>-1.3187887202490608E-7</v>
      </c>
      <c r="EJ49" s="40">
        <f t="shared" si="39"/>
        <v>-3.5676035324530805E-6</v>
      </c>
      <c r="EK49" s="40">
        <f t="shared" si="40"/>
        <v>-3.6575653769734872E-7</v>
      </c>
      <c r="EL49" s="40">
        <f t="shared" si="41"/>
        <v>-1.1722391000161183E-6</v>
      </c>
      <c r="EM49" s="40">
        <f t="shared" si="42"/>
        <v>2.5403096203737027E-6</v>
      </c>
      <c r="EN49" s="40">
        <f t="shared" si="43"/>
        <v>7.0267954600686184E-6</v>
      </c>
      <c r="EO49" s="40">
        <f t="shared" si="44"/>
        <v>-1.4408310984308031E-6</v>
      </c>
      <c r="EP49" s="40">
        <f t="shared" si="45"/>
        <v>2.3390128968964325E-6</v>
      </c>
      <c r="EQ49" s="40">
        <f t="shared" si="46"/>
        <v>5.3129311143130875E-7</v>
      </c>
      <c r="ER49" s="40">
        <f t="shared" si="47"/>
        <v>1.6445181598930173E-6</v>
      </c>
      <c r="ES49" s="40">
        <f t="shared" si="48"/>
        <v>-6.51027768696284E-6</v>
      </c>
      <c r="ET49" s="40">
        <f t="shared" si="49"/>
        <v>-1.0639437035180508E-6</v>
      </c>
      <c r="EU49" s="40">
        <f t="shared" si="50"/>
        <v>-6.5951580265493703E-6</v>
      </c>
      <c r="EV49" s="40">
        <f t="shared" si="51"/>
        <v>-1.977285251305762E-6</v>
      </c>
      <c r="EW49" s="40">
        <f t="shared" si="52"/>
        <v>-8.8931234971206196E-7</v>
      </c>
      <c r="EX49" s="40">
        <f t="shared" si="53"/>
        <v>-2.5961910999415553E-6</v>
      </c>
      <c r="EY49" s="40">
        <f t="shared" si="54"/>
        <v>-1.5380248852844427E-5</v>
      </c>
      <c r="EZ49" s="40">
        <f t="shared" si="55"/>
        <v>-1.0860589720457154E-5</v>
      </c>
      <c r="FA49" s="40">
        <f t="shared" si="56"/>
        <v>-7.0892104299706052E-6</v>
      </c>
      <c r="FB49" s="40">
        <f t="shared" si="57"/>
        <v>-5.6372998812313265E-6</v>
      </c>
      <c r="FC49" s="40">
        <f t="shared" si="58"/>
        <v>-9.4465621882353337E-6</v>
      </c>
      <c r="FD49" s="40">
        <f t="shared" si="59"/>
        <v>-1.0381250125170024E-6</v>
      </c>
      <c r="FE49" s="40">
        <f t="shared" si="60"/>
        <v>-1.0676729758943828E-6</v>
      </c>
      <c r="FF49" s="40">
        <f t="shared" si="61"/>
        <v>-3.7307911439086704E-6</v>
      </c>
      <c r="FG49" s="40">
        <f t="shared" si="62"/>
        <v>-2.5092369381240662E-6</v>
      </c>
      <c r="FH49" s="40">
        <f t="shared" si="63"/>
        <v>-6.5280413736379285E-6</v>
      </c>
    </row>
    <row r="50" spans="1:164" x14ac:dyDescent="0.25">
      <c r="A50" s="15" t="s">
        <v>220</v>
      </c>
      <c r="B50" s="15">
        <v>2123.3392205760001</v>
      </c>
      <c r="C50" s="15">
        <v>6.6755977665779902</v>
      </c>
      <c r="D50" s="15">
        <v>9973.5788494459903</v>
      </c>
      <c r="E50" s="15">
        <v>255.68751168409901</v>
      </c>
      <c r="F50" s="15">
        <v>248.01688633729901</v>
      </c>
      <c r="G50" s="15">
        <v>7.5250735900430001</v>
      </c>
      <c r="H50" s="15">
        <v>407.1090986776</v>
      </c>
      <c r="I50" s="17">
        <v>31.876642426750099</v>
      </c>
      <c r="J50" s="17">
        <v>6.5137455790735999</v>
      </c>
      <c r="K50" s="17">
        <v>1.3076676726224601E-3</v>
      </c>
      <c r="L50" s="17">
        <v>9.1599547206535004</v>
      </c>
      <c r="M50" s="17">
        <v>0.75722292329815599</v>
      </c>
      <c r="N50" s="17">
        <v>6.3229715068846997E-6</v>
      </c>
      <c r="O50" s="17">
        <v>90.785329005225705</v>
      </c>
      <c r="P50" s="17">
        <v>1.7364239960148901E-5</v>
      </c>
      <c r="Q50" s="17">
        <v>2.8026461448352E-3</v>
      </c>
      <c r="R50" s="17">
        <v>1.11140783876015</v>
      </c>
      <c r="S50" s="17">
        <v>4.9102844659797001E-3</v>
      </c>
      <c r="T50" s="17">
        <v>8.7528456224488895</v>
      </c>
      <c r="U50" s="17">
        <v>6.6765892182954296</v>
      </c>
      <c r="V50" s="17">
        <v>0.52448572862797704</v>
      </c>
      <c r="W50" s="17">
        <v>2.3908828788596001E-4</v>
      </c>
      <c r="X50" s="17">
        <v>3.1253955539737401E-3</v>
      </c>
      <c r="Y50" s="17">
        <v>3.6036850691569099E-3</v>
      </c>
      <c r="Z50" s="17">
        <v>0.59806758640298097</v>
      </c>
      <c r="AA50" s="17">
        <v>255.68751168409901</v>
      </c>
      <c r="AB50" s="17">
        <v>248.01688633729901</v>
      </c>
      <c r="AC50" s="17">
        <v>1.56329893836726</v>
      </c>
      <c r="AD50" s="17">
        <v>1.13583438524713</v>
      </c>
      <c r="AE50" s="17">
        <v>5.2827575535335E-4</v>
      </c>
      <c r="AF50" s="17">
        <v>813413.17305794905</v>
      </c>
      <c r="AG50" s="15"/>
      <c r="AH50" s="17" t="s">
        <v>220</v>
      </c>
      <c r="AI50" s="17">
        <v>0</v>
      </c>
      <c r="AJ50" s="17">
        <v>3.46891125050188</v>
      </c>
      <c r="AK50" s="17">
        <v>6.5137442993408099</v>
      </c>
      <c r="AL50" s="17">
        <v>31.8766234172626</v>
      </c>
      <c r="AM50" s="17">
        <v>31.8766234172626</v>
      </c>
      <c r="AN50" s="17">
        <v>1.4897943094847901</v>
      </c>
      <c r="AO50" s="17">
        <v>0.121939820999983</v>
      </c>
      <c r="AP50" s="17">
        <v>2.2230247441882301E-4</v>
      </c>
      <c r="AQ50" s="17">
        <v>1.0853795280591E-3</v>
      </c>
      <c r="AR50" s="17">
        <v>9.1599640344292492</v>
      </c>
      <c r="AS50" s="17">
        <v>5.2828062156998396E-4</v>
      </c>
      <c r="AT50" s="17">
        <v>0.75722163772109397</v>
      </c>
      <c r="AU50" s="17">
        <v>0</v>
      </c>
      <c r="AV50" s="5">
        <v>1.2646071754443601E-6</v>
      </c>
      <c r="AW50" s="5">
        <v>5.0583309979216998E-6</v>
      </c>
      <c r="AX50" s="17">
        <v>2123.3381654314398</v>
      </c>
      <c r="AY50" s="17">
        <v>7.6706236342047101</v>
      </c>
      <c r="AZ50" s="17">
        <v>191.270593665272</v>
      </c>
      <c r="BA50" s="17">
        <v>12.1798672996169</v>
      </c>
      <c r="BB50" s="17">
        <v>0.28298708328949401</v>
      </c>
      <c r="BC50" s="17">
        <v>43.551749755735599</v>
      </c>
      <c r="BD50" s="17">
        <v>0.73164977768659101</v>
      </c>
      <c r="BE50" s="17">
        <v>17.995529517954498</v>
      </c>
      <c r="BF50" s="17">
        <v>0.13535081939539401</v>
      </c>
      <c r="BG50" s="17">
        <v>3.1272129188503501</v>
      </c>
      <c r="BH50" s="17">
        <v>1.5632950107303101</v>
      </c>
      <c r="BI50" s="17">
        <v>0</v>
      </c>
      <c r="BJ50" s="17">
        <v>0</v>
      </c>
      <c r="BK50" s="17">
        <v>90.785100676479004</v>
      </c>
      <c r="BL50" s="17">
        <v>90.785100676479004</v>
      </c>
      <c r="BM50" s="17">
        <v>1.01214281747774</v>
      </c>
      <c r="BN50" s="17">
        <v>0</v>
      </c>
      <c r="BO50" s="17">
        <v>1.1358335052635999</v>
      </c>
      <c r="BP50" s="5">
        <v>5.0356806913742804E-6</v>
      </c>
      <c r="BQ50" s="5">
        <v>9.7239612402250901E-6</v>
      </c>
      <c r="BR50" s="17">
        <v>79.788578637303104</v>
      </c>
      <c r="BS50" s="17">
        <v>1.03703067418135</v>
      </c>
      <c r="BT50" s="17">
        <v>0.209336651651954</v>
      </c>
      <c r="BU50" s="17">
        <v>0</v>
      </c>
      <c r="BV50" s="17">
        <v>94.558305517398693</v>
      </c>
      <c r="BW50" s="17">
        <v>0.15745618380123499</v>
      </c>
      <c r="BX50" s="17">
        <v>9.2488772545731997E-4</v>
      </c>
      <c r="BY50" s="17">
        <v>1.8777748646569301E-3</v>
      </c>
      <c r="BZ50" s="17">
        <v>0</v>
      </c>
      <c r="CA50" s="17">
        <v>0</v>
      </c>
      <c r="CB50" s="17">
        <v>1.11140763244917</v>
      </c>
      <c r="CC50" s="17">
        <v>6.6755994385373896</v>
      </c>
      <c r="CD50" s="17">
        <v>0</v>
      </c>
      <c r="CE50" s="17">
        <v>2.5042349656590399E-3</v>
      </c>
      <c r="CF50" s="17">
        <v>2.4060614504428498E-3</v>
      </c>
      <c r="CG50" s="17">
        <v>410.71464995135398</v>
      </c>
      <c r="CH50" s="17">
        <v>8976.2160212886101</v>
      </c>
      <c r="CI50" s="17">
        <v>917.569413143048</v>
      </c>
      <c r="CJ50" s="17">
        <v>9973.5740130689592</v>
      </c>
      <c r="CK50" s="17">
        <v>0</v>
      </c>
      <c r="CL50" s="17">
        <v>11.028134508942699</v>
      </c>
      <c r="CM50" s="17">
        <v>0</v>
      </c>
      <c r="CN50" s="17">
        <v>0.52448424933764104</v>
      </c>
      <c r="CO50" s="17">
        <v>2.3909058644541899E-4</v>
      </c>
      <c r="CP50" s="17">
        <v>3.1252960414220399E-3</v>
      </c>
      <c r="CQ50" s="17">
        <v>3.6036849887008502E-3</v>
      </c>
      <c r="CR50" s="17">
        <v>0.59806844055994202</v>
      </c>
      <c r="CS50" s="17">
        <v>0.14919197512008001</v>
      </c>
      <c r="CT50" s="17">
        <v>45.422771850841301</v>
      </c>
      <c r="CU50" s="17">
        <v>1.44849000734613</v>
      </c>
      <c r="CV50" s="17">
        <v>0.93247668977253695</v>
      </c>
      <c r="CW50" s="17">
        <v>115.087525754691</v>
      </c>
      <c r="CX50" s="17">
        <v>0.85412444711993596</v>
      </c>
      <c r="CY50" s="17">
        <v>0</v>
      </c>
      <c r="CZ50" s="5">
        <v>2.6046212712251602E-6</v>
      </c>
      <c r="DA50" s="17">
        <v>0.65093124446928696</v>
      </c>
      <c r="DB50" s="17">
        <v>255.687409582122</v>
      </c>
      <c r="DC50" s="17">
        <v>248.01678594791801</v>
      </c>
      <c r="DD50" s="17">
        <v>7.6706236342047101</v>
      </c>
      <c r="DE50" s="17">
        <v>0.32902944517030103</v>
      </c>
      <c r="DF50" s="17">
        <v>0</v>
      </c>
      <c r="DG50" s="17">
        <v>3.1832919063928502</v>
      </c>
      <c r="DH50" s="17">
        <v>0.76319074786928798</v>
      </c>
      <c r="DI50" s="17">
        <v>20.675711649758199</v>
      </c>
      <c r="DJ50" s="17">
        <v>4.3140639039459403</v>
      </c>
      <c r="DK50" s="17">
        <v>3.1041414078658698</v>
      </c>
      <c r="DL50" s="17">
        <v>82.702813491636107</v>
      </c>
      <c r="DM50" s="17">
        <v>0</v>
      </c>
      <c r="DN50" s="17">
        <v>0.73681700968072605</v>
      </c>
      <c r="DO50" s="17">
        <v>13.061898305681799</v>
      </c>
      <c r="DP50" s="17">
        <v>2.3087961397237601E-2</v>
      </c>
      <c r="DQ50" s="17">
        <v>7.5250675689221396</v>
      </c>
      <c r="DR50" s="17">
        <v>74.7167668580461</v>
      </c>
      <c r="DS50" s="17">
        <v>0</v>
      </c>
      <c r="DT50" s="17">
        <v>4.0671178873731798E-2</v>
      </c>
      <c r="DU50" s="17">
        <v>3.2640390090307299</v>
      </c>
      <c r="DV50" s="17">
        <v>8.7528538616593003</v>
      </c>
      <c r="DW50" s="17">
        <v>0</v>
      </c>
      <c r="DX50" s="17">
        <v>407.10903185983</v>
      </c>
      <c r="DY50" s="17">
        <v>6.6765859969685399</v>
      </c>
      <c r="DZ50" s="17">
        <v>3.8368139837874402</v>
      </c>
      <c r="EC50" s="56">
        <f t="shared" si="32"/>
        <v>1.0088566398909209</v>
      </c>
      <c r="ED50" s="25">
        <f t="shared" si="33"/>
        <v>7.9999986497068607E-3</v>
      </c>
      <c r="EE50" s="40">
        <f t="shared" si="34"/>
        <v>-4.9692698653324114E-7</v>
      </c>
      <c r="EF50" s="40">
        <f t="shared" si="35"/>
        <v>2.5045837958436742E-7</v>
      </c>
      <c r="EG50" s="40">
        <f t="shared" si="36"/>
        <v>-4.8491891467481824E-7</v>
      </c>
      <c r="EH50" s="40">
        <f t="shared" si="37"/>
        <v>-3.9932328463733465E-7</v>
      </c>
      <c r="EI50" s="40">
        <f t="shared" si="38"/>
        <v>-4.0476833043990245E-7</v>
      </c>
      <c r="EJ50" s="40">
        <f t="shared" si="39"/>
        <v>-8.0014112666399736E-7</v>
      </c>
      <c r="EK50" s="40">
        <f t="shared" si="40"/>
        <v>-1.6412742977739283E-7</v>
      </c>
      <c r="EL50" s="40">
        <f t="shared" si="41"/>
        <v>-5.9634535043833689E-7</v>
      </c>
      <c r="EM50" s="40">
        <f t="shared" si="42"/>
        <v>-1.9646649910181568E-7</v>
      </c>
      <c r="EN50" s="40">
        <f t="shared" si="43"/>
        <v>1.09583312051205E-5</v>
      </c>
      <c r="EO50" s="40">
        <f t="shared" si="44"/>
        <v>1.0167927716787178E-6</v>
      </c>
      <c r="EP50" s="40">
        <f t="shared" si="45"/>
        <v>-1.6977524352107012E-6</v>
      </c>
      <c r="EQ50" s="40">
        <f t="shared" si="46"/>
        <v>-5.2718122489333511E-6</v>
      </c>
      <c r="ER50" s="40">
        <f t="shared" si="47"/>
        <v>-2.5150401414277498E-6</v>
      </c>
      <c r="ES50" s="40">
        <f t="shared" si="48"/>
        <v>1.3385368828975817E-6</v>
      </c>
      <c r="ET50" s="40">
        <f t="shared" si="49"/>
        <v>5.8677686015771614E-6</v>
      </c>
      <c r="EU50" s="40">
        <f t="shared" si="50"/>
        <v>-1.8563030858930349E-7</v>
      </c>
      <c r="EV50" s="40">
        <f t="shared" si="51"/>
        <v>2.4336924413106486E-6</v>
      </c>
      <c r="EW50" s="40">
        <f t="shared" si="52"/>
        <v>9.4131791719133402E-7</v>
      </c>
      <c r="EX50" s="40">
        <f t="shared" si="53"/>
        <v>-4.824809171803609E-7</v>
      </c>
      <c r="EY50" s="40">
        <f t="shared" si="54"/>
        <v>-2.8204586993694708E-6</v>
      </c>
      <c r="EZ50" s="40">
        <f t="shared" si="55"/>
        <v>9.6138521853312662E-6</v>
      </c>
      <c r="FA50" s="40">
        <f t="shared" si="56"/>
        <v>-3.1839986325478002E-5</v>
      </c>
      <c r="FB50" s="40">
        <f t="shared" si="57"/>
        <v>-2.2326051871684657E-8</v>
      </c>
      <c r="FC50" s="40">
        <f t="shared" si="58"/>
        <v>1.428194706533235E-6</v>
      </c>
      <c r="FD50" s="40">
        <f t="shared" si="59"/>
        <v>-1.5827246892351892E-7</v>
      </c>
      <c r="FE50" s="40">
        <f t="shared" si="60"/>
        <v>-1.5626233761268016E-7</v>
      </c>
      <c r="FF50" s="40">
        <f t="shared" si="61"/>
        <v>-2.5124030046348632E-6</v>
      </c>
      <c r="FG50" s="40">
        <f t="shared" si="62"/>
        <v>-7.7474633755950902E-7</v>
      </c>
      <c r="FH50" s="40">
        <f t="shared" si="63"/>
        <v>9.2115085438875753E-6</v>
      </c>
    </row>
    <row r="51" spans="1:164" x14ac:dyDescent="0.25">
      <c r="A51" s="15" t="s">
        <v>221</v>
      </c>
      <c r="B51" s="15">
        <v>3697.3386113619899</v>
      </c>
      <c r="C51" s="15">
        <v>11.569723252999999</v>
      </c>
      <c r="D51" s="15">
        <v>16920.231905708999</v>
      </c>
      <c r="E51" s="15">
        <v>427.06854460300002</v>
      </c>
      <c r="F51" s="15">
        <v>414.25648826100002</v>
      </c>
      <c r="G51" s="15">
        <v>13.041980958</v>
      </c>
      <c r="H51" s="15">
        <v>680.46203395800001</v>
      </c>
      <c r="I51" s="17">
        <v>53.2801772591</v>
      </c>
      <c r="J51" s="17">
        <v>10.887392543299899</v>
      </c>
      <c r="K51" s="17">
        <v>2.2598640448100002E-3</v>
      </c>
      <c r="L51" s="17">
        <v>15.310395764100001</v>
      </c>
      <c r="M51" s="17">
        <v>1.2656593831</v>
      </c>
      <c r="N51" s="17">
        <v>1.0926821337199901E-5</v>
      </c>
      <c r="O51" s="17">
        <v>151.74303357379901</v>
      </c>
      <c r="P51" s="17">
        <v>3.0007353738900001E-5</v>
      </c>
      <c r="Q51" s="17">
        <v>4.8425738240500003E-3</v>
      </c>
      <c r="R51" s="17">
        <v>1.8576613528000001</v>
      </c>
      <c r="S51" s="17">
        <v>8.4848674201E-3</v>
      </c>
      <c r="T51" s="17">
        <v>14.629933730199999</v>
      </c>
      <c r="U51" s="17">
        <v>11.1595773571</v>
      </c>
      <c r="V51" s="17">
        <v>0.87602836219999902</v>
      </c>
      <c r="W51" s="17">
        <v>3.99343263059999E-4</v>
      </c>
      <c r="X51" s="17">
        <v>5.2196484816200003E-3</v>
      </c>
      <c r="Y51" s="17">
        <v>6.0191466721900002E-3</v>
      </c>
      <c r="Z51" s="17">
        <v>0.99928837300616002</v>
      </c>
      <c r="AA51" s="17">
        <v>427.06854460300002</v>
      </c>
      <c r="AB51" s="17">
        <v>414.25648826100002</v>
      </c>
      <c r="AC51" s="17">
        <v>2.6129742104</v>
      </c>
      <c r="AD51" s="17">
        <v>1.8984890748999901</v>
      </c>
      <c r="AE51" s="17">
        <v>8.8236638606000004E-4</v>
      </c>
      <c r="AF51" s="17">
        <v>1409756.1948201</v>
      </c>
      <c r="AG51" s="15"/>
      <c r="AH51" s="17" t="s">
        <v>221</v>
      </c>
      <c r="AI51" s="17">
        <v>0</v>
      </c>
      <c r="AJ51" s="17">
        <v>5.7981011257956103</v>
      </c>
      <c r="AK51" s="17">
        <v>10.8873661283969</v>
      </c>
      <c r="AL51" s="17">
        <v>53.280072948403799</v>
      </c>
      <c r="AM51" s="17">
        <v>53.280072948403799</v>
      </c>
      <c r="AN51" s="17">
        <v>2.4901143529125802</v>
      </c>
      <c r="AO51" s="17">
        <v>0.20381274771571101</v>
      </c>
      <c r="AP51" s="17">
        <v>3.8416864024427199E-4</v>
      </c>
      <c r="AQ51" s="17">
        <v>1.8756933547181599E-3</v>
      </c>
      <c r="AR51" s="17">
        <v>15.3103836569677</v>
      </c>
      <c r="AS51" s="17">
        <v>8.8236260475279898E-4</v>
      </c>
      <c r="AT51" s="17">
        <v>1.26565957000526</v>
      </c>
      <c r="AU51" s="17">
        <v>0</v>
      </c>
      <c r="AV51" s="5">
        <v>2.18533900251878E-6</v>
      </c>
      <c r="AW51" s="5">
        <v>8.7413938457977207E-6</v>
      </c>
      <c r="AX51" s="17">
        <v>3697.3375039049301</v>
      </c>
      <c r="AY51" s="17">
        <v>12.812069630780901</v>
      </c>
      <c r="AZ51" s="17">
        <v>319.47442010174302</v>
      </c>
      <c r="BA51" s="17">
        <v>20.3437263656255</v>
      </c>
      <c r="BB51" s="17">
        <v>0.472666924938133</v>
      </c>
      <c r="BC51" s="17">
        <v>72.7434218433947</v>
      </c>
      <c r="BD51" s="17">
        <v>1.2220550076334999</v>
      </c>
      <c r="BE51" s="17">
        <v>30.078628543502699</v>
      </c>
      <c r="BF51" s="17">
        <v>0.226232461824593</v>
      </c>
      <c r="BG51" s="17">
        <v>5.22697190772565</v>
      </c>
      <c r="BH51" s="17">
        <v>2.6129764987735</v>
      </c>
      <c r="BI51" s="17">
        <v>0</v>
      </c>
      <c r="BJ51" s="17">
        <v>0</v>
      </c>
      <c r="BK51" s="17">
        <v>151.74280578100499</v>
      </c>
      <c r="BL51" s="17">
        <v>151.74280578100499</v>
      </c>
      <c r="BM51" s="17">
        <v>1.6917424102312499</v>
      </c>
      <c r="BN51" s="17">
        <v>0</v>
      </c>
      <c r="BO51" s="17">
        <v>1.89848801216207</v>
      </c>
      <c r="BP51" s="5">
        <v>8.7021949429321504E-6</v>
      </c>
      <c r="BQ51" s="5">
        <v>1.6804262597424701E-5</v>
      </c>
      <c r="BR51" s="17">
        <v>135.36154580884801</v>
      </c>
      <c r="BS51" s="17">
        <v>1.73334130009446</v>
      </c>
      <c r="BT51" s="17">
        <v>0.349899597982954</v>
      </c>
      <c r="BU51" s="17">
        <v>0</v>
      </c>
      <c r="BV51" s="17">
        <v>158.04979299732699</v>
      </c>
      <c r="BW51" s="17">
        <v>0.263178761631508</v>
      </c>
      <c r="BX51" s="17">
        <v>1.5980168697674599E-3</v>
      </c>
      <c r="BY51" s="17">
        <v>3.2445384546702098E-3</v>
      </c>
      <c r="BZ51" s="17">
        <v>0</v>
      </c>
      <c r="CA51" s="17">
        <v>0</v>
      </c>
      <c r="CB51" s="17">
        <v>1.8576561498411901</v>
      </c>
      <c r="CC51" s="17">
        <v>11.5697458627512</v>
      </c>
      <c r="CD51" s="17">
        <v>0</v>
      </c>
      <c r="CE51" s="17">
        <v>4.32727182768674E-3</v>
      </c>
      <c r="CF51" s="17">
        <v>4.15759719572083E-3</v>
      </c>
      <c r="CG51" s="17">
        <v>686.48804865600596</v>
      </c>
      <c r="CH51" s="17">
        <v>15228.202002965199</v>
      </c>
      <c r="CI51" s="17">
        <v>1556.6616662466799</v>
      </c>
      <c r="CJ51" s="17">
        <v>16920.225215020699</v>
      </c>
      <c r="CK51" s="17">
        <v>0</v>
      </c>
      <c r="CL51" s="17">
        <v>18.432957470598598</v>
      </c>
      <c r="CM51" s="17">
        <v>0</v>
      </c>
      <c r="CN51" s="17">
        <v>0.87602238390295295</v>
      </c>
      <c r="CO51" s="17">
        <v>3.9934455207261998E-4</v>
      </c>
      <c r="CP51" s="17">
        <v>5.2196520565926403E-3</v>
      </c>
      <c r="CQ51" s="17">
        <v>6.0192432935729798E-3</v>
      </c>
      <c r="CR51" s="17">
        <v>0.99928964252275099</v>
      </c>
      <c r="CS51" s="17">
        <v>0.24919225130486</v>
      </c>
      <c r="CT51" s="17">
        <v>75.921808162066</v>
      </c>
      <c r="CU51" s="17">
        <v>2.4193794760715801</v>
      </c>
      <c r="CV51" s="17">
        <v>1.5574941906005899</v>
      </c>
      <c r="CW51" s="17">
        <v>192.22799361761901</v>
      </c>
      <c r="CX51" s="17">
        <v>1.4266228900389599</v>
      </c>
      <c r="CY51" s="17">
        <v>0</v>
      </c>
      <c r="CZ51" s="5">
        <v>4.50099211847638E-6</v>
      </c>
      <c r="DA51" s="17">
        <v>1.0872365807415201</v>
      </c>
      <c r="DB51" s="17">
        <v>427.068534164585</v>
      </c>
      <c r="DC51" s="17">
        <v>414.25646453380398</v>
      </c>
      <c r="DD51" s="17">
        <v>12.812069630780901</v>
      </c>
      <c r="DE51" s="17">
        <v>0.549569856093299</v>
      </c>
      <c r="DF51" s="17">
        <v>0</v>
      </c>
      <c r="DG51" s="17">
        <v>5.3169678794292201</v>
      </c>
      <c r="DH51" s="17">
        <v>1.27473820091822</v>
      </c>
      <c r="DI51" s="17">
        <v>34.534156493989499</v>
      </c>
      <c r="DJ51" s="17">
        <v>7.2056833439706196</v>
      </c>
      <c r="DK51" s="17">
        <v>5.1847751793735499</v>
      </c>
      <c r="DL51" s="17">
        <v>138.13644441872299</v>
      </c>
      <c r="DM51" s="17">
        <v>0</v>
      </c>
      <c r="DN51" s="17">
        <v>1.2306890345409101</v>
      </c>
      <c r="DO51" s="17">
        <v>21.816957785898001</v>
      </c>
      <c r="DP51" s="17">
        <v>3.8563334490759799E-2</v>
      </c>
      <c r="DQ51" s="17">
        <v>13.0419882903707</v>
      </c>
      <c r="DR51" s="17">
        <v>124.885491611421</v>
      </c>
      <c r="DS51" s="17">
        <v>0</v>
      </c>
      <c r="DT51" s="17">
        <v>6.7980589908035904E-2</v>
      </c>
      <c r="DU51" s="17">
        <v>5.4556779261367501</v>
      </c>
      <c r="DV51" s="17">
        <v>14.6299159887876</v>
      </c>
      <c r="DW51" s="17">
        <v>0</v>
      </c>
      <c r="DX51" s="17">
        <v>680.46190781373105</v>
      </c>
      <c r="DY51" s="17">
        <v>11.1595501744412</v>
      </c>
      <c r="DZ51" s="17">
        <v>6.4130350167371502</v>
      </c>
      <c r="EC51" s="56">
        <f t="shared" si="32"/>
        <v>1.0088559561866386</v>
      </c>
      <c r="ED51" s="25">
        <f t="shared" si="33"/>
        <v>7.9999848754189543E-3</v>
      </c>
      <c r="EE51" s="40">
        <f t="shared" si="34"/>
        <v>-2.9952816774346671E-7</v>
      </c>
      <c r="EF51" s="40">
        <f t="shared" si="35"/>
        <v>1.9542171152885394E-6</v>
      </c>
      <c r="EG51" s="40">
        <f t="shared" si="36"/>
        <v>-3.9542533090449253E-7</v>
      </c>
      <c r="EH51" s="40">
        <f t="shared" si="37"/>
        <v>-2.4442013230901524E-8</v>
      </c>
      <c r="EI51" s="40">
        <f t="shared" si="38"/>
        <v>-5.7276582768503857E-8</v>
      </c>
      <c r="EJ51" s="40">
        <f t="shared" si="39"/>
        <v>5.6221295856470669E-7</v>
      </c>
      <c r="EK51" s="40">
        <f t="shared" si="40"/>
        <v>-1.8538031905664896E-7</v>
      </c>
      <c r="EL51" s="40">
        <f t="shared" si="41"/>
        <v>-1.9577768237195841E-6</v>
      </c>
      <c r="EM51" s="40">
        <f t="shared" si="42"/>
        <v>-2.4261918447503566E-6</v>
      </c>
      <c r="EN51" s="40">
        <f t="shared" si="43"/>
        <v>-9.0706676486563855E-7</v>
      </c>
      <c r="EO51" s="40">
        <f t="shared" si="44"/>
        <v>-7.9077853294572601E-7</v>
      </c>
      <c r="EP51" s="40">
        <f t="shared" si="45"/>
        <v>1.4767421822284365E-7</v>
      </c>
      <c r="EQ51" s="40">
        <f t="shared" si="46"/>
        <v>-8.0983188677357921E-6</v>
      </c>
      <c r="ER51" s="40">
        <f t="shared" si="47"/>
        <v>-1.5011746414738202E-6</v>
      </c>
      <c r="ES51" s="40">
        <f t="shared" si="48"/>
        <v>3.196547555155016E-6</v>
      </c>
      <c r="ET51" s="40">
        <f t="shared" si="49"/>
        <v>-3.8202024383942295E-6</v>
      </c>
      <c r="EU51" s="40">
        <f t="shared" si="50"/>
        <v>-2.800811246985917E-6</v>
      </c>
      <c r="EV51" s="40">
        <f t="shared" si="51"/>
        <v>1.889608276310324E-7</v>
      </c>
      <c r="EW51" s="40">
        <f t="shared" si="52"/>
        <v>-1.2126789312112265E-6</v>
      </c>
      <c r="EX51" s="40">
        <f t="shared" si="53"/>
        <v>-2.4358143619233133E-6</v>
      </c>
      <c r="EY51" s="40">
        <f t="shared" si="54"/>
        <v>-6.8243190563585242E-6</v>
      </c>
      <c r="EZ51" s="40">
        <f t="shared" si="55"/>
        <v>3.227831142318165E-6</v>
      </c>
      <c r="FA51" s="40">
        <f t="shared" si="56"/>
        <v>6.8490678109002873E-7</v>
      </c>
      <c r="FB51" s="40">
        <f t="shared" si="57"/>
        <v>1.6052339017752356E-5</v>
      </c>
      <c r="FC51" s="40">
        <f t="shared" si="58"/>
        <v>1.2704206565954035E-6</v>
      </c>
      <c r="FD51" s="40">
        <f t="shared" si="59"/>
        <v>-4.3255090208787997E-7</v>
      </c>
      <c r="FE51" s="40">
        <f t="shared" si="60"/>
        <v>-4.7800739575265606E-7</v>
      </c>
      <c r="FF51" s="40">
        <f t="shared" si="61"/>
        <v>8.7577347335369709E-7</v>
      </c>
      <c r="FG51" s="40">
        <f t="shared" si="62"/>
        <v>-5.5978089848423685E-7</v>
      </c>
      <c r="FH51" s="40">
        <f t="shared" si="63"/>
        <v>-4.2854161953550585E-6</v>
      </c>
    </row>
    <row r="52" spans="1:164" s="17" customFormat="1" x14ac:dyDescent="0.25">
      <c r="A52" s="15"/>
      <c r="B52" s="15"/>
      <c r="C52" s="15"/>
      <c r="D52" s="15"/>
      <c r="E52" s="15"/>
      <c r="F52" s="15"/>
      <c r="G52" s="15"/>
      <c r="H52" s="15"/>
      <c r="AG52" s="15"/>
      <c r="EA52" s="28"/>
      <c r="EB52" s="15"/>
      <c r="EC52" s="25"/>
    </row>
    <row r="53" spans="1:164" x14ac:dyDescent="0.25">
      <c r="A53" s="17"/>
      <c r="I53" s="17"/>
      <c r="J53" s="17"/>
      <c r="L53" s="17"/>
      <c r="AG53" s="17"/>
      <c r="AH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C53" s="17"/>
      <c r="EE53" s="17"/>
      <c r="EF53" s="17"/>
      <c r="EG53" s="17"/>
      <c r="EH53" s="17"/>
      <c r="EI53" s="17"/>
      <c r="EJ53" s="17"/>
      <c r="EK53" s="17"/>
      <c r="EL53" s="17"/>
      <c r="EM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</row>
    <row r="54" spans="1:164" x14ac:dyDescent="0.25">
      <c r="A54" s="15" t="s">
        <v>343</v>
      </c>
      <c r="I54" s="17"/>
      <c r="J54" s="17"/>
      <c r="K54" s="5"/>
      <c r="L54" s="17"/>
      <c r="N54" s="5"/>
      <c r="Q54" s="5"/>
      <c r="W54" s="5"/>
      <c r="AE54" s="5"/>
      <c r="AF54" s="5"/>
      <c r="AG54" s="15"/>
      <c r="AH54" s="17" t="s">
        <v>343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5">
        <v>0</v>
      </c>
      <c r="AV54" s="17">
        <v>0</v>
      </c>
      <c r="AW54" s="5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5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5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C54" s="56" t="e">
        <f>CG54/DX54</f>
        <v>#DIV/0!</v>
      </c>
      <c r="ED54" s="25" t="e">
        <f>AV54/(AV54+AY54+AZ54)</f>
        <v>#DIV/0!</v>
      </c>
      <c r="EE54" s="17"/>
      <c r="EF54" s="17"/>
      <c r="EG54" s="17"/>
      <c r="EH54" s="17"/>
      <c r="EI54" s="17"/>
      <c r="EJ54" s="17"/>
      <c r="EK54" s="17"/>
      <c r="EL54" s="17"/>
      <c r="EM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</row>
    <row r="55" spans="1:164" x14ac:dyDescent="0.25">
      <c r="A55" s="15" t="s">
        <v>344</v>
      </c>
      <c r="B55" s="15">
        <v>49.167042598000002</v>
      </c>
      <c r="C55" s="15">
        <v>0.17580763399999999</v>
      </c>
      <c r="D55" s="15">
        <v>377.51664957200001</v>
      </c>
      <c r="E55" s="15">
        <v>11.382671375999999</v>
      </c>
      <c r="F55" s="15">
        <v>11.041191233999999</v>
      </c>
      <c r="G55" s="15">
        <v>0.198179314</v>
      </c>
      <c r="H55" s="15">
        <v>17.987378016000001</v>
      </c>
      <c r="I55" s="17">
        <v>1.4084116986999899</v>
      </c>
      <c r="J55" s="17">
        <v>0.28779804819999999</v>
      </c>
      <c r="K55" s="17">
        <v>3.4006902200000003E-5</v>
      </c>
      <c r="L55" s="17">
        <v>0.40471600519999901</v>
      </c>
      <c r="M55" s="17">
        <v>3.3456523099999899E-2</v>
      </c>
      <c r="N55" s="17">
        <v>1.645137496E-7</v>
      </c>
      <c r="O55" s="17">
        <v>4.0111852974999902</v>
      </c>
      <c r="P55" s="17">
        <v>4.515847247E-7</v>
      </c>
      <c r="Q55" s="17">
        <v>7.2982217390000004E-5</v>
      </c>
      <c r="R55" s="17">
        <v>4.9105542000000002E-2</v>
      </c>
      <c r="S55" s="17">
        <v>1.2807788814000001E-4</v>
      </c>
      <c r="T55" s="17">
        <v>0.38672862730000002</v>
      </c>
      <c r="U55" s="17">
        <v>0.29499299950000002</v>
      </c>
      <c r="V55" s="17">
        <v>2.3351015476099999E-2</v>
      </c>
      <c r="W55" s="17">
        <v>1.0643708411E-5</v>
      </c>
      <c r="X55" s="17">
        <v>1.3933980078300001E-4</v>
      </c>
      <c r="Y55" s="17">
        <v>1.6042841572999999E-4</v>
      </c>
      <c r="Z55" s="17">
        <v>2.6525988597570001E-2</v>
      </c>
      <c r="AA55" s="17">
        <v>11.382671375999999</v>
      </c>
      <c r="AB55" s="17">
        <v>11.041191233999999</v>
      </c>
      <c r="AC55" s="17">
        <v>6.9071531699999994E-2</v>
      </c>
      <c r="AD55" s="17">
        <v>5.0184784499999899E-2</v>
      </c>
      <c r="AE55" s="17">
        <v>2.3517737410000001E-5</v>
      </c>
      <c r="AF55" s="17">
        <v>21421.938631399898</v>
      </c>
      <c r="AG55" s="15"/>
      <c r="AH55" s="17" t="s">
        <v>344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5">
        <v>0</v>
      </c>
      <c r="AS55" s="17">
        <v>0</v>
      </c>
      <c r="AT55" s="17">
        <v>0</v>
      </c>
      <c r="AU55" s="5">
        <v>0</v>
      </c>
      <c r="AV55" s="17">
        <v>0</v>
      </c>
      <c r="AW55" s="5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5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5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C55" s="56" t="e">
        <f>CG55/DX55</f>
        <v>#DIV/0!</v>
      </c>
      <c r="ED55" s="25" t="e">
        <f>BR55/(CJ55)</f>
        <v>#DIV/0!</v>
      </c>
      <c r="EE55" s="40">
        <f>(AX55-B55)/(B55+1E-50)</f>
        <v>-1</v>
      </c>
      <c r="EF55" s="40">
        <f>(CC55-C55)/(C55+1E-50)</f>
        <v>-1</v>
      </c>
      <c r="EG55" s="40">
        <f>(CJ55-D55)/(D55+1E-50)</f>
        <v>-1</v>
      </c>
      <c r="EH55" s="40">
        <f>(DB55-E55)/(E55+1E-50)</f>
        <v>-1</v>
      </c>
      <c r="EI55" s="40">
        <f>(DC55-F55)/(F55+1E-50)</f>
        <v>-1</v>
      </c>
      <c r="EJ55" s="40">
        <f>(DQ55-G55)/(G55+1E-50)</f>
        <v>-1</v>
      </c>
      <c r="EK55" s="40">
        <f>(DX55-H55)/(H55+1E-50)</f>
        <v>-1</v>
      </c>
      <c r="EL55" s="40">
        <f>(AM55-I55)/(I55+1E-50)</f>
        <v>-1</v>
      </c>
      <c r="EM55" s="40">
        <f>(AK55-J55)/(J55+1E-50)</f>
        <v>-1</v>
      </c>
      <c r="EN55" s="40">
        <f>(AP55+AQ55-K55)/(K55+1E-50)</f>
        <v>-1</v>
      </c>
      <c r="EO55" s="40">
        <f>(AR55-L55)/(L55+1E-50)</f>
        <v>-1</v>
      </c>
      <c r="EP55" s="40">
        <f>(AT55-M55)/(M55+1E-50)</f>
        <v>-1</v>
      </c>
      <c r="EQ55" s="40">
        <f>(AV55+AW55-N55)/(N55+1E-50)</f>
        <v>-1</v>
      </c>
      <c r="ER55" s="40">
        <f>(BL55-O55)/(O55+1E-50)</f>
        <v>-1</v>
      </c>
      <c r="ES55" s="40">
        <f>(BP55+BQ55+CZ55-P55)/(P55+1E-50)</f>
        <v>-1</v>
      </c>
      <c r="ET55" s="40">
        <f>(BX55+BY55-Q55)/(Q55+1E-50)</f>
        <v>-1</v>
      </c>
      <c r="EU55" s="40">
        <f>(CB55-R55)/(R55+1E-50)</f>
        <v>-1</v>
      </c>
      <c r="EV55" s="40">
        <f>(CE55+CF55-S55)/(S55+1E-50)</f>
        <v>-1</v>
      </c>
      <c r="EW55" s="40">
        <f>(DV55-T55)/(T55+1E-50)</f>
        <v>-1</v>
      </c>
      <c r="EX55" s="40">
        <f>(DY55-U55)/(U55+1E-50)</f>
        <v>-1</v>
      </c>
      <c r="EY55" s="40">
        <f>(CN55-V55)/(V55+1E-50)</f>
        <v>-1</v>
      </c>
      <c r="EZ55" s="40">
        <f>(CO55-W55)/(W55+1E-50)</f>
        <v>-1</v>
      </c>
      <c r="FA55" s="40">
        <f>(CP55-X55)/(X55+1E-50)</f>
        <v>-1</v>
      </c>
      <c r="FB55" s="40">
        <f>(CQ55-Y55)/(Y55+1E-50)</f>
        <v>-1</v>
      </c>
      <c r="FC55" s="40">
        <f>(CR55-Z55)/(Z55+1E-50)</f>
        <v>-1</v>
      </c>
      <c r="FD55" s="40">
        <f>(SUM(AY55:BD55)-AA55)/(AA55+1E-50)</f>
        <v>-1</v>
      </c>
      <c r="FE55" s="40">
        <f>(SUM(AZ55:BD55)-AB55)/(AB55+1E-50)</f>
        <v>-1</v>
      </c>
      <c r="FF55" s="40">
        <f>(BH55-AC55)/(AC55+1E-50)</f>
        <v>-1</v>
      </c>
      <c r="FG55" s="40">
        <f>(BO55-AD55)/(AD55+1E-50)</f>
        <v>-1</v>
      </c>
      <c r="FH55" s="40">
        <f>(AS55-AE55)/(AE55+1E-50)</f>
        <v>-1</v>
      </c>
    </row>
    <row r="56" spans="1:164" s="17" customFormat="1" x14ac:dyDescent="0.25">
      <c r="A56" s="15" t="s">
        <v>345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7">
        <v>0</v>
      </c>
      <c r="J56" s="17">
        <v>0</v>
      </c>
      <c r="K56" s="5">
        <v>0</v>
      </c>
      <c r="L56" s="17">
        <v>0</v>
      </c>
      <c r="M56" s="17">
        <v>0</v>
      </c>
      <c r="N56" s="5">
        <v>0</v>
      </c>
      <c r="O56" s="17">
        <v>0</v>
      </c>
      <c r="P56" s="5">
        <v>0</v>
      </c>
      <c r="Q56" s="5">
        <v>0</v>
      </c>
      <c r="R56" s="17">
        <v>0</v>
      </c>
      <c r="S56" s="5">
        <v>0</v>
      </c>
      <c r="T56" s="17">
        <v>0</v>
      </c>
      <c r="U56" s="17">
        <v>0</v>
      </c>
      <c r="V56" s="17">
        <v>0</v>
      </c>
      <c r="W56" s="5">
        <v>0</v>
      </c>
      <c r="X56" s="5">
        <v>0</v>
      </c>
      <c r="Y56" s="5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5"/>
      <c r="EA56" s="28"/>
      <c r="EB56" s="15"/>
      <c r="EC56" s="56" t="e">
        <f>CG56/DX56</f>
        <v>#DIV/0!</v>
      </c>
      <c r="ED56" s="25" t="e">
        <f>AV56/(AV56+AY56+AZ56)</f>
        <v>#DIV/0!</v>
      </c>
    </row>
    <row r="57" spans="1:164" s="17" customFormat="1" x14ac:dyDescent="0.25">
      <c r="A57" s="15" t="s">
        <v>346</v>
      </c>
      <c r="B57" s="15"/>
      <c r="C57" s="15"/>
      <c r="D57" s="15"/>
      <c r="E57" s="15"/>
      <c r="F57" s="15"/>
      <c r="G57" s="15"/>
      <c r="H57" s="15"/>
      <c r="K57" s="5"/>
      <c r="N57" s="5"/>
      <c r="P57" s="5"/>
      <c r="Q57" s="5"/>
      <c r="S57" s="5"/>
      <c r="V57" s="5"/>
      <c r="W57" s="5"/>
      <c r="X57" s="5"/>
      <c r="Y57" s="5"/>
      <c r="Z57" s="5"/>
      <c r="AG57" s="15"/>
      <c r="EA57" s="28"/>
      <c r="EB57" s="15"/>
      <c r="EC57" s="56" t="e">
        <f>CG57/DX57</f>
        <v>#DIV/0!</v>
      </c>
      <c r="ED57" s="25" t="e">
        <f>AV57/(AV57+AY57+AZ57)</f>
        <v>#DIV/0!</v>
      </c>
    </row>
    <row r="58" spans="1:164" s="17" customFormat="1" x14ac:dyDescent="0.25">
      <c r="A58" s="15" t="s">
        <v>424</v>
      </c>
      <c r="B58" s="15"/>
      <c r="C58" s="15"/>
      <c r="D58" s="15"/>
      <c r="E58" s="15"/>
      <c r="F58" s="15"/>
      <c r="G58" s="15"/>
      <c r="H58" s="15"/>
      <c r="AG58" s="15"/>
      <c r="EA58" s="28"/>
      <c r="EB58" s="15"/>
      <c r="EC58" s="15"/>
      <c r="ED58" s="25"/>
    </row>
    <row r="59" spans="1:164" s="17" customFormat="1" x14ac:dyDescent="0.25">
      <c r="A59" s="15" t="s">
        <v>378</v>
      </c>
      <c r="B59" s="15"/>
      <c r="C59" s="15"/>
      <c r="D59" s="15"/>
      <c r="E59" s="15"/>
      <c r="F59" s="15"/>
      <c r="G59" s="15"/>
      <c r="H59" s="15"/>
      <c r="AG59" s="15"/>
      <c r="EA59" s="28"/>
      <c r="EB59" s="15"/>
      <c r="EC59" s="15"/>
      <c r="ED59" s="25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</row>
    <row r="60" spans="1:164" s="17" customFormat="1" x14ac:dyDescent="0.25">
      <c r="A60" s="15" t="s">
        <v>426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EA60" s="28"/>
      <c r="EB60" s="15"/>
      <c r="EC60" s="15"/>
      <c r="ED60" s="25"/>
    </row>
    <row r="61" spans="1:164" x14ac:dyDescent="0.25">
      <c r="A61" s="1" t="s">
        <v>353</v>
      </c>
      <c r="B61" s="1">
        <f t="shared" ref="B61:J61" si="64">SUM(B3:B59)</f>
        <v>96196.42790552252</v>
      </c>
      <c r="C61" s="1">
        <f t="shared" si="64"/>
        <v>303.30490497286718</v>
      </c>
      <c r="D61" s="1">
        <f t="shared" si="64"/>
        <v>456981.97084975988</v>
      </c>
      <c r="E61" s="1">
        <f t="shared" si="64"/>
        <v>11814.226043733266</v>
      </c>
      <c r="F61" s="1">
        <f t="shared" si="64"/>
        <v>11459.428644296939</v>
      </c>
      <c r="G61" s="1">
        <f t="shared" si="64"/>
        <v>341.46446532783403</v>
      </c>
      <c r="H61" s="1">
        <f t="shared" si="64"/>
        <v>18806.739013446855</v>
      </c>
      <c r="I61" s="1">
        <f t="shared" si="64"/>
        <v>1472.5676647583257</v>
      </c>
      <c r="J61" s="1">
        <f t="shared" si="64"/>
        <v>300.90782421798946</v>
      </c>
      <c r="K61" s="1">
        <f t="shared" ref="K61:AD61" si="65">SUM(K3:K59)</f>
        <v>5.9284757798444422E-2</v>
      </c>
      <c r="L61" s="1">
        <f t="shared" si="65"/>
        <v>423.15162781122388</v>
      </c>
      <c r="M61" s="1">
        <f t="shared" si="65"/>
        <v>34.980534564859596</v>
      </c>
      <c r="N61" s="1">
        <f t="shared" si="65"/>
        <v>2.8666911785709689E-4</v>
      </c>
      <c r="O61" s="1">
        <f t="shared" si="65"/>
        <v>4193.9028000091257</v>
      </c>
      <c r="P61" s="1">
        <f t="shared" si="65"/>
        <v>7.8726840664552621E-4</v>
      </c>
      <c r="Q61" s="1">
        <f t="shared" si="65"/>
        <v>0.12709423145070767</v>
      </c>
      <c r="R61" s="1">
        <f t="shared" si="65"/>
        <v>51.342397505447117</v>
      </c>
      <c r="S61" s="1">
        <f t="shared" si="65"/>
        <v>0.22261911041440827</v>
      </c>
      <c r="T61" s="1">
        <f t="shared" si="65"/>
        <v>404.34488878730554</v>
      </c>
      <c r="U61" s="1">
        <f t="shared" si="65"/>
        <v>308.4305198218467</v>
      </c>
      <c r="V61" s="1">
        <f t="shared" si="65"/>
        <v>24.23360090915002</v>
      </c>
      <c r="W61" s="96">
        <f t="shared" si="65"/>
        <v>1.1046889418691357E-2</v>
      </c>
      <c r="X61" s="96">
        <f t="shared" si="65"/>
        <v>0.14441588813566461</v>
      </c>
      <c r="Y61" s="96">
        <f t="shared" si="65"/>
        <v>0.1665054967878114</v>
      </c>
      <c r="Z61" s="1">
        <f t="shared" si="65"/>
        <v>27.631370088933863</v>
      </c>
      <c r="AA61" s="1">
        <f t="shared" si="65"/>
        <v>11814.226043733272</v>
      </c>
      <c r="AB61" s="1">
        <f t="shared" si="65"/>
        <v>11459.428644296937</v>
      </c>
      <c r="AC61" s="1">
        <f t="shared" si="65"/>
        <v>72.21787781194962</v>
      </c>
      <c r="AD61" s="1">
        <f t="shared" si="65"/>
        <v>52.470801846939835</v>
      </c>
      <c r="AE61" s="96">
        <f t="shared" ref="AE61" si="66">SUM(AE3:AE59)</f>
        <v>2.4408582985786059E-2</v>
      </c>
      <c r="AF61" s="96"/>
      <c r="AG61" s="1"/>
      <c r="AH61" s="1" t="s">
        <v>353</v>
      </c>
      <c r="AI61" s="39">
        <f t="shared" ref="AI61:CX61" si="67">SUM(AI3:AI59)</f>
        <v>0</v>
      </c>
      <c r="AJ61" s="39">
        <f t="shared" si="67"/>
        <v>160.09578165166721</v>
      </c>
      <c r="AK61" s="39">
        <f t="shared" si="67"/>
        <v>300.61986782334583</v>
      </c>
      <c r="AL61" s="39">
        <f t="shared" si="67"/>
        <v>1471.1579711394691</v>
      </c>
      <c r="AM61" s="39">
        <f t="shared" si="67"/>
        <v>1471.1579711394691</v>
      </c>
      <c r="AN61" s="39">
        <f t="shared" si="67"/>
        <v>68.756454195006327</v>
      </c>
      <c r="AO61" s="39">
        <f t="shared" si="67"/>
        <v>5.6276763762908706</v>
      </c>
      <c r="AP61" s="39">
        <f t="shared" si="67"/>
        <v>1.0072624606391856E-2</v>
      </c>
      <c r="AQ61" s="39">
        <f t="shared" si="67"/>
        <v>4.9178245102633404E-2</v>
      </c>
      <c r="AR61" s="39">
        <f t="shared" si="67"/>
        <v>422.74671301323309</v>
      </c>
      <c r="AS61" s="39">
        <f t="shared" si="67"/>
        <v>2.4385088151258019E-2</v>
      </c>
      <c r="AT61" s="39">
        <f t="shared" si="67"/>
        <v>34.947063664488333</v>
      </c>
      <c r="AU61" s="39">
        <f t="shared" si="67"/>
        <v>0</v>
      </c>
      <c r="AV61" s="39">
        <f t="shared" si="67"/>
        <v>5.730096469136879E-5</v>
      </c>
      <c r="AW61" s="39">
        <f t="shared" si="67"/>
        <v>2.2920424917386898E-4</v>
      </c>
      <c r="AX61" s="39">
        <f t="shared" si="67"/>
        <v>96147.231050071146</v>
      </c>
      <c r="AY61" s="39">
        <f t="shared" si="67"/>
        <v>354.45582781625188</v>
      </c>
      <c r="AZ61" s="39">
        <f t="shared" si="67"/>
        <v>8828.9933703112147</v>
      </c>
      <c r="BA61" s="39">
        <f t="shared" si="67"/>
        <v>562.21875184228577</v>
      </c>
      <c r="BB61" s="39">
        <f t="shared" si="67"/>
        <v>13.062611784113876</v>
      </c>
      <c r="BC61" s="39">
        <f t="shared" si="67"/>
        <v>2010.3362222975679</v>
      </c>
      <c r="BD61" s="39">
        <f t="shared" si="67"/>
        <v>33.772722345680968</v>
      </c>
      <c r="BE61" s="39">
        <f t="shared" si="67"/>
        <v>830.52284585493089</v>
      </c>
      <c r="BF61" s="39">
        <f t="shared" si="67"/>
        <v>6.2466878067308427</v>
      </c>
      <c r="BG61" s="39">
        <f t="shared" si="67"/>
        <v>144.32593035023251</v>
      </c>
      <c r="BH61" s="39">
        <f t="shared" si="67"/>
        <v>72.148749474256519</v>
      </c>
      <c r="BI61" s="39">
        <f t="shared" si="67"/>
        <v>0</v>
      </c>
      <c r="BJ61" s="39">
        <f t="shared" si="67"/>
        <v>0</v>
      </c>
      <c r="BK61" s="39">
        <f t="shared" si="67"/>
        <v>4189.8904513892994</v>
      </c>
      <c r="BL61" s="39">
        <f t="shared" si="67"/>
        <v>4189.8904513892994</v>
      </c>
      <c r="BM61" s="39"/>
      <c r="BN61" s="39"/>
      <c r="BO61" s="39">
        <f t="shared" si="67"/>
        <v>52.42063661671542</v>
      </c>
      <c r="BP61" s="39">
        <f t="shared" si="67"/>
        <v>2.2817637817795311E-4</v>
      </c>
      <c r="BQ61" s="39">
        <f t="shared" si="67"/>
        <v>4.4061916889635703E-4</v>
      </c>
      <c r="BR61" s="39">
        <f t="shared" si="67"/>
        <v>3652.83435231763</v>
      </c>
      <c r="BS61" s="39">
        <f t="shared" si="67"/>
        <v>47.860512333885005</v>
      </c>
      <c r="BT61" s="39">
        <f t="shared" si="67"/>
        <v>9.6613723724324903</v>
      </c>
      <c r="BU61" s="39"/>
      <c r="BV61" s="39">
        <f t="shared" si="67"/>
        <v>4364.0262930311092</v>
      </c>
      <c r="BW61" s="39">
        <f t="shared" si="67"/>
        <v>7.266821721368923</v>
      </c>
      <c r="BX61" s="39">
        <f t="shared" si="67"/>
        <v>4.1917018724023425E-2</v>
      </c>
      <c r="BY61" s="39">
        <f t="shared" si="67"/>
        <v>8.5104101201838547E-2</v>
      </c>
      <c r="BZ61" s="39">
        <f t="shared" si="67"/>
        <v>0</v>
      </c>
      <c r="CA61" s="39"/>
      <c r="CB61" s="39">
        <f t="shared" si="67"/>
        <v>51.29323219470259</v>
      </c>
      <c r="CC61" s="39">
        <f t="shared" si="67"/>
        <v>303.12901585428284</v>
      </c>
      <c r="CD61" s="39">
        <f t="shared" si="67"/>
        <v>0</v>
      </c>
      <c r="CE61" s="39">
        <f t="shared" si="67"/>
        <v>0.11347031245455599</v>
      </c>
      <c r="CF61" s="39">
        <f t="shared" si="67"/>
        <v>0.10902072062003856</v>
      </c>
      <c r="CG61" s="39">
        <f t="shared" si="67"/>
        <v>18955.129071922842</v>
      </c>
      <c r="CH61" s="39">
        <f t="shared" si="67"/>
        <v>410943.8556244254</v>
      </c>
      <c r="CI61" s="39">
        <f t="shared" si="67"/>
        <v>42007.597624473303</v>
      </c>
      <c r="CJ61" s="39">
        <f t="shared" si="67"/>
        <v>456604.28760121606</v>
      </c>
      <c r="CK61" s="39">
        <f t="shared" si="67"/>
        <v>0</v>
      </c>
      <c r="CL61" s="39">
        <f t="shared" si="67"/>
        <v>508.96640353279207</v>
      </c>
      <c r="CM61" s="39"/>
      <c r="CN61" s="39">
        <f t="shared" si="67"/>
        <v>24.210260785988275</v>
      </c>
      <c r="CO61" s="39">
        <f t="shared" si="67"/>
        <v>1.1036270240220457E-2</v>
      </c>
      <c r="CP61" s="39">
        <f t="shared" si="67"/>
        <v>0.14427676076627144</v>
      </c>
      <c r="CQ61" s="39">
        <f t="shared" si="67"/>
        <v>0.16634520260409125</v>
      </c>
      <c r="CR61" s="39">
        <f t="shared" si="67"/>
        <v>27.604819251181514</v>
      </c>
      <c r="CS61" s="39">
        <f t="shared" si="67"/>
        <v>6.8866523458641309</v>
      </c>
      <c r="CT61" s="39">
        <f t="shared" si="67"/>
        <v>2096.333716516353</v>
      </c>
      <c r="CU61" s="39">
        <f t="shared" si="67"/>
        <v>66.861921154695509</v>
      </c>
      <c r="CV61" s="39">
        <f t="shared" si="67"/>
        <v>43.042876348982873</v>
      </c>
      <c r="CW61" s="39">
        <f t="shared" si="67"/>
        <v>5312.4101812049512</v>
      </c>
      <c r="CX61" s="39">
        <f t="shared" si="67"/>
        <v>39.426091877250627</v>
      </c>
      <c r="CY61" s="39">
        <f t="shared" ref="CY61:DZ61" si="68">SUM(CY3:CY59)</f>
        <v>0</v>
      </c>
      <c r="CZ61" s="39">
        <f t="shared" si="68"/>
        <v>1.1802259726555937E-4</v>
      </c>
      <c r="DA61" s="39">
        <f t="shared" si="68"/>
        <v>30.046837050285042</v>
      </c>
      <c r="DB61" s="39">
        <f t="shared" si="68"/>
        <v>11802.839946690352</v>
      </c>
      <c r="DC61" s="39">
        <f t="shared" si="68"/>
        <v>11448.384118874113</v>
      </c>
      <c r="DD61" s="39">
        <f t="shared" si="68"/>
        <v>354.45582781625188</v>
      </c>
      <c r="DE61" s="39">
        <f t="shared" si="68"/>
        <v>15.187927404161785</v>
      </c>
      <c r="DF61" s="39">
        <f t="shared" si="68"/>
        <v>0</v>
      </c>
      <c r="DG61" s="39">
        <f t="shared" si="68"/>
        <v>146.93996638745062</v>
      </c>
      <c r="DH61" s="39">
        <f t="shared" si="68"/>
        <v>35.22866706668524</v>
      </c>
      <c r="DI61" s="39">
        <f t="shared" si="68"/>
        <v>954.38438328326129</v>
      </c>
      <c r="DJ61" s="39">
        <f t="shared" si="68"/>
        <v>199.13575440301565</v>
      </c>
      <c r="DK61" s="39">
        <f t="shared" si="68"/>
        <v>143.28628990641371</v>
      </c>
      <c r="DL61" s="39">
        <f t="shared" si="68"/>
        <v>3817.5368612775746</v>
      </c>
      <c r="DM61" s="39">
        <f t="shared" si="68"/>
        <v>0</v>
      </c>
      <c r="DN61" s="39">
        <f t="shared" si="68"/>
        <v>34.011255762107815</v>
      </c>
      <c r="DO61" s="39">
        <f t="shared" si="68"/>
        <v>602.93271832543644</v>
      </c>
      <c r="DP61" s="39">
        <f t="shared" si="68"/>
        <v>1.0657350759624729</v>
      </c>
      <c r="DQ61" s="39">
        <f t="shared" si="68"/>
        <v>341.2660209013419</v>
      </c>
      <c r="DR61" s="39">
        <f t="shared" si="68"/>
        <v>3448.300399556545</v>
      </c>
      <c r="DS61" s="39">
        <f t="shared" si="68"/>
        <v>0</v>
      </c>
      <c r="DT61" s="39">
        <f t="shared" si="68"/>
        <v>1.87705092593406</v>
      </c>
      <c r="DU61" s="39">
        <f t="shared" si="68"/>
        <v>150.64094750688594</v>
      </c>
      <c r="DV61" s="39">
        <f t="shared" si="68"/>
        <v>403.95798476947601</v>
      </c>
      <c r="DW61" s="39">
        <f t="shared" si="68"/>
        <v>0</v>
      </c>
      <c r="DX61" s="39">
        <f t="shared" si="68"/>
        <v>18788.743306359105</v>
      </c>
      <c r="DY61" s="39">
        <f t="shared" si="68"/>
        <v>308.13538400631484</v>
      </c>
      <c r="DZ61" s="39">
        <f t="shared" si="68"/>
        <v>177.07514031903261</v>
      </c>
      <c r="EA61" s="39"/>
      <c r="EB61" s="1"/>
      <c r="EC61" s="1"/>
      <c r="EE61" s="17"/>
      <c r="EF61" s="17"/>
      <c r="EG61" s="17"/>
      <c r="EH61" s="17"/>
      <c r="EI61" s="17"/>
      <c r="EJ61" s="17"/>
      <c r="EK61" s="17"/>
      <c r="EL61" s="17"/>
      <c r="EM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</row>
    <row r="62" spans="1:164" x14ac:dyDescent="0.25">
      <c r="A62" s="15" t="s">
        <v>223</v>
      </c>
      <c r="B62" s="95">
        <f>SUM(B2:B51)</f>
        <v>96147.260862924522</v>
      </c>
      <c r="C62" s="95">
        <f t="shared" ref="C62:J62" si="69">SUM(C2:C51)</f>
        <v>303.12909733886715</v>
      </c>
      <c r="D62" s="95">
        <f t="shared" si="69"/>
        <v>456604.45420018787</v>
      </c>
      <c r="E62" s="95">
        <f t="shared" si="69"/>
        <v>11802.843372357265</v>
      </c>
      <c r="F62" s="95">
        <f t="shared" si="69"/>
        <v>11448.387453062938</v>
      </c>
      <c r="G62" s="95">
        <f t="shared" si="69"/>
        <v>341.26628601383402</v>
      </c>
      <c r="H62" s="95">
        <f t="shared" si="69"/>
        <v>18788.751635430854</v>
      </c>
      <c r="I62" s="95">
        <f t="shared" si="69"/>
        <v>1471.1592530596256</v>
      </c>
      <c r="J62" s="95">
        <f t="shared" si="69"/>
        <v>300.62002616978947</v>
      </c>
      <c r="K62" s="95">
        <f t="shared" ref="K62:AD62" si="70">SUM(K2:K51)</f>
        <v>5.9250750896244424E-2</v>
      </c>
      <c r="L62" s="95">
        <f t="shared" si="70"/>
        <v>422.74691180602389</v>
      </c>
      <c r="M62" s="95">
        <f t="shared" si="70"/>
        <v>34.947078041759596</v>
      </c>
      <c r="N62" s="95">
        <f t="shared" si="70"/>
        <v>2.8650460410749686E-4</v>
      </c>
      <c r="O62" s="95">
        <f t="shared" si="70"/>
        <v>4189.8916147116261</v>
      </c>
      <c r="P62" s="95">
        <f t="shared" si="70"/>
        <v>7.8681682192082618E-4</v>
      </c>
      <c r="Q62" s="95">
        <f t="shared" si="70"/>
        <v>0.12702124923331767</v>
      </c>
      <c r="R62" s="95">
        <f t="shared" si="70"/>
        <v>51.293291963447118</v>
      </c>
      <c r="S62" s="95">
        <f t="shared" si="70"/>
        <v>0.22249103252626826</v>
      </c>
      <c r="T62" s="95">
        <f t="shared" si="70"/>
        <v>403.95816016000555</v>
      </c>
      <c r="U62" s="95">
        <f t="shared" si="70"/>
        <v>308.13552682234672</v>
      </c>
      <c r="V62" s="95">
        <f t="shared" si="70"/>
        <v>24.210249893673922</v>
      </c>
      <c r="W62" s="97">
        <f t="shared" si="70"/>
        <v>1.1036245710280357E-2</v>
      </c>
      <c r="X62" s="97">
        <f t="shared" si="70"/>
        <v>0.1442765483348816</v>
      </c>
      <c r="Y62" s="97">
        <f t="shared" si="70"/>
        <v>0.16634506837208141</v>
      </c>
      <c r="Z62" s="95">
        <f t="shared" si="70"/>
        <v>27.604844100336294</v>
      </c>
      <c r="AA62" s="95">
        <f t="shared" si="70"/>
        <v>11802.843372357271</v>
      </c>
      <c r="AB62" s="95">
        <f t="shared" si="70"/>
        <v>11448.387453062936</v>
      </c>
      <c r="AC62" s="95">
        <f t="shared" si="70"/>
        <v>72.148806280249616</v>
      </c>
      <c r="AD62" s="95">
        <f t="shared" si="70"/>
        <v>52.420617062439838</v>
      </c>
      <c r="AE62" s="97">
        <f t="shared" ref="AE62" si="71">SUM(AE2:AE51)</f>
        <v>2.438506524837606E-2</v>
      </c>
      <c r="AF62" s="97"/>
      <c r="AG62" s="17"/>
      <c r="AH62" s="17"/>
      <c r="AI62" s="95">
        <f>SUM(AI2:AI51)</f>
        <v>0</v>
      </c>
      <c r="AJ62" s="95">
        <f t="shared" ref="AJ62:CQ62" si="72">SUM(AJ2:AJ51)</f>
        <v>160.09578165166721</v>
      </c>
      <c r="AK62" s="95">
        <f t="shared" si="72"/>
        <v>300.61986782334583</v>
      </c>
      <c r="AL62" s="95">
        <f t="shared" si="72"/>
        <v>1471.1579711394691</v>
      </c>
      <c r="AM62" s="95">
        <f t="shared" si="72"/>
        <v>1471.1579711394691</v>
      </c>
      <c r="AN62" s="95">
        <f t="shared" si="72"/>
        <v>68.756454195006327</v>
      </c>
      <c r="AO62" s="95">
        <f t="shared" si="72"/>
        <v>5.6276763762908706</v>
      </c>
      <c r="AP62" s="95">
        <f t="shared" si="72"/>
        <v>1.0072624606391856E-2</v>
      </c>
      <c r="AQ62" s="95">
        <f t="shared" si="72"/>
        <v>4.9178245102633404E-2</v>
      </c>
      <c r="AR62" s="95">
        <f t="shared" si="72"/>
        <v>422.74671301323309</v>
      </c>
      <c r="AS62" s="95">
        <f t="shared" si="72"/>
        <v>2.4385088151258019E-2</v>
      </c>
      <c r="AT62" s="95">
        <f t="shared" si="72"/>
        <v>34.947063664488333</v>
      </c>
      <c r="AU62" s="95">
        <f t="shared" si="72"/>
        <v>0</v>
      </c>
      <c r="AV62" s="95">
        <f t="shared" si="72"/>
        <v>5.730096469136879E-5</v>
      </c>
      <c r="AW62" s="95">
        <f t="shared" si="72"/>
        <v>2.2920424917386898E-4</v>
      </c>
      <c r="AX62" s="95">
        <f t="shared" si="72"/>
        <v>96147.231050071146</v>
      </c>
      <c r="AY62" s="95">
        <f t="shared" si="72"/>
        <v>354.45582781625188</v>
      </c>
      <c r="AZ62" s="95">
        <f t="shared" si="72"/>
        <v>8828.9933703112147</v>
      </c>
      <c r="BA62" s="95">
        <f t="shared" si="72"/>
        <v>562.21875184228577</v>
      </c>
      <c r="BB62" s="95">
        <f t="shared" si="72"/>
        <v>13.062611784113876</v>
      </c>
      <c r="BC62" s="95">
        <f t="shared" si="72"/>
        <v>2010.3362222975679</v>
      </c>
      <c r="BD62" s="95">
        <f t="shared" si="72"/>
        <v>33.772722345680968</v>
      </c>
      <c r="BE62" s="95">
        <f t="shared" si="72"/>
        <v>830.52284585493089</v>
      </c>
      <c r="BF62" s="95">
        <f t="shared" si="72"/>
        <v>6.2466878067308427</v>
      </c>
      <c r="BG62" s="95">
        <f t="shared" si="72"/>
        <v>144.32593035023251</v>
      </c>
      <c r="BH62" s="95">
        <f t="shared" si="72"/>
        <v>72.148749474256519</v>
      </c>
      <c r="BI62" s="95">
        <f t="shared" si="72"/>
        <v>0</v>
      </c>
      <c r="BJ62" s="95">
        <f t="shared" si="72"/>
        <v>0</v>
      </c>
      <c r="BK62" s="95">
        <f t="shared" si="72"/>
        <v>4189.8904513892994</v>
      </c>
      <c r="BL62" s="95">
        <f t="shared" si="72"/>
        <v>4189.8904513892994</v>
      </c>
      <c r="BM62" s="95">
        <f t="shared" si="72"/>
        <v>46.712084369108084</v>
      </c>
      <c r="BN62" s="95">
        <f t="shared" si="72"/>
        <v>0</v>
      </c>
      <c r="BO62" s="95">
        <f t="shared" si="72"/>
        <v>52.42063661671542</v>
      </c>
      <c r="BP62" s="95">
        <f t="shared" si="72"/>
        <v>2.2817637817795311E-4</v>
      </c>
      <c r="BQ62" s="95">
        <f t="shared" si="72"/>
        <v>4.4061916889635703E-4</v>
      </c>
      <c r="BR62" s="95">
        <f t="shared" si="72"/>
        <v>3652.83435231763</v>
      </c>
      <c r="BS62" s="95">
        <f t="shared" si="72"/>
        <v>47.860512333885005</v>
      </c>
      <c r="BT62" s="95">
        <f t="shared" si="72"/>
        <v>9.6613723724324903</v>
      </c>
      <c r="BU62" s="95">
        <f t="shared" si="72"/>
        <v>0</v>
      </c>
      <c r="BV62" s="95">
        <f t="shared" si="72"/>
        <v>4364.0262930311092</v>
      </c>
      <c r="BW62" s="95">
        <f t="shared" si="72"/>
        <v>7.266821721368923</v>
      </c>
      <c r="BX62" s="95">
        <f t="shared" si="72"/>
        <v>4.1917018724023425E-2</v>
      </c>
      <c r="BY62" s="95">
        <f t="shared" si="72"/>
        <v>8.5104101201838547E-2</v>
      </c>
      <c r="BZ62" s="95">
        <f t="shared" si="72"/>
        <v>0</v>
      </c>
      <c r="CA62" s="95">
        <f t="shared" si="72"/>
        <v>0</v>
      </c>
      <c r="CB62" s="95">
        <f t="shared" si="72"/>
        <v>51.29323219470259</v>
      </c>
      <c r="CC62" s="95">
        <f t="shared" si="72"/>
        <v>303.12901585428284</v>
      </c>
      <c r="CD62" s="95">
        <f t="shared" si="72"/>
        <v>0</v>
      </c>
      <c r="CE62" s="95">
        <f t="shared" si="72"/>
        <v>0.11347031245455599</v>
      </c>
      <c r="CF62" s="95">
        <f t="shared" si="72"/>
        <v>0.10902072062003856</v>
      </c>
      <c r="CG62" s="95">
        <f t="shared" si="72"/>
        <v>18955.129071922842</v>
      </c>
      <c r="CH62" s="95">
        <f t="shared" si="72"/>
        <v>410943.8556244254</v>
      </c>
      <c r="CI62" s="95">
        <f t="shared" si="72"/>
        <v>42007.597624473303</v>
      </c>
      <c r="CJ62" s="95">
        <f t="shared" si="72"/>
        <v>456604.28760121606</v>
      </c>
      <c r="CK62" s="95">
        <f t="shared" si="72"/>
        <v>0</v>
      </c>
      <c r="CL62" s="95">
        <f t="shared" si="72"/>
        <v>508.96640353279207</v>
      </c>
      <c r="CM62" s="95">
        <f t="shared" si="72"/>
        <v>0</v>
      </c>
      <c r="CN62" s="95">
        <f t="shared" si="72"/>
        <v>24.210260785988275</v>
      </c>
      <c r="CO62" s="95">
        <f t="shared" si="72"/>
        <v>1.1036270240220457E-2</v>
      </c>
      <c r="CP62" s="95">
        <f t="shared" si="72"/>
        <v>0.14427676076627144</v>
      </c>
      <c r="CQ62" s="95">
        <f t="shared" si="72"/>
        <v>0.16634520260409125</v>
      </c>
      <c r="CR62" s="95">
        <f t="shared" ref="CR62:DZ62" si="73">SUM(CR2:CR51)</f>
        <v>27.604819251181514</v>
      </c>
      <c r="CS62" s="95">
        <f t="shared" si="73"/>
        <v>6.8866523458641309</v>
      </c>
      <c r="CT62" s="95">
        <f t="shared" si="73"/>
        <v>2096.333716516353</v>
      </c>
      <c r="CU62" s="95">
        <f t="shared" si="73"/>
        <v>66.861921154695509</v>
      </c>
      <c r="CV62" s="95">
        <f t="shared" si="73"/>
        <v>43.042876348982873</v>
      </c>
      <c r="CW62" s="95">
        <f t="shared" si="73"/>
        <v>5312.4101812049512</v>
      </c>
      <c r="CX62" s="95">
        <f t="shared" si="73"/>
        <v>39.426091877250627</v>
      </c>
      <c r="CY62" s="95">
        <f t="shared" si="73"/>
        <v>0</v>
      </c>
      <c r="CZ62" s="95">
        <f t="shared" si="73"/>
        <v>1.1802259726555937E-4</v>
      </c>
      <c r="DA62" s="95">
        <f t="shared" si="73"/>
        <v>30.046837050285042</v>
      </c>
      <c r="DB62" s="95">
        <f t="shared" si="73"/>
        <v>11802.839946690352</v>
      </c>
      <c r="DC62" s="95">
        <f t="shared" si="73"/>
        <v>11448.384118874113</v>
      </c>
      <c r="DD62" s="95">
        <f t="shared" si="73"/>
        <v>354.45582781625188</v>
      </c>
      <c r="DE62" s="95">
        <f t="shared" si="73"/>
        <v>15.187927404161785</v>
      </c>
      <c r="DF62" s="95">
        <f t="shared" si="73"/>
        <v>0</v>
      </c>
      <c r="DG62" s="95">
        <f t="shared" si="73"/>
        <v>146.93996638745062</v>
      </c>
      <c r="DH62" s="95">
        <f t="shared" si="73"/>
        <v>35.22866706668524</v>
      </c>
      <c r="DI62" s="95">
        <f t="shared" si="73"/>
        <v>954.38438328326129</v>
      </c>
      <c r="DJ62" s="95">
        <f t="shared" si="73"/>
        <v>199.13575440301565</v>
      </c>
      <c r="DK62" s="95">
        <f t="shared" si="73"/>
        <v>143.28628990641371</v>
      </c>
      <c r="DL62" s="95">
        <f t="shared" si="73"/>
        <v>3817.5368612775746</v>
      </c>
      <c r="DM62" s="95">
        <f t="shared" si="73"/>
        <v>0</v>
      </c>
      <c r="DN62" s="95">
        <f t="shared" si="73"/>
        <v>34.011255762107815</v>
      </c>
      <c r="DO62" s="95">
        <f t="shared" si="73"/>
        <v>602.93271832543644</v>
      </c>
      <c r="DP62" s="95">
        <f t="shared" si="73"/>
        <v>1.0657350759624729</v>
      </c>
      <c r="DQ62" s="95">
        <f t="shared" si="73"/>
        <v>341.2660209013419</v>
      </c>
      <c r="DR62" s="95">
        <f t="shared" si="73"/>
        <v>3448.300399556545</v>
      </c>
      <c r="DS62" s="95">
        <f t="shared" si="73"/>
        <v>0</v>
      </c>
      <c r="DT62" s="95">
        <f t="shared" si="73"/>
        <v>1.87705092593406</v>
      </c>
      <c r="DU62" s="95">
        <f t="shared" si="73"/>
        <v>150.64094750688594</v>
      </c>
      <c r="DV62" s="95">
        <f t="shared" si="73"/>
        <v>403.95798476947601</v>
      </c>
      <c r="DW62" s="95">
        <f t="shared" si="73"/>
        <v>0</v>
      </c>
      <c r="DX62" s="95">
        <f t="shared" si="73"/>
        <v>18788.743306359105</v>
      </c>
      <c r="DY62" s="95">
        <f t="shared" si="73"/>
        <v>308.13538400631484</v>
      </c>
      <c r="DZ62" s="95">
        <f t="shared" si="73"/>
        <v>177.07514031903261</v>
      </c>
      <c r="EE62" s="17"/>
      <c r="EF62" s="17"/>
      <c r="EG62" s="17"/>
      <c r="EH62" s="17"/>
      <c r="EI62" s="17"/>
      <c r="EJ62" s="17"/>
      <c r="EK62" s="17"/>
      <c r="EL62" s="17"/>
      <c r="EM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</row>
    <row r="63" spans="1:164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70665.550415970283</v>
      </c>
      <c r="C63" s="15">
        <f t="shared" ref="C63:J63" si="74">+C3+C5+C8+C9+C11+C12+C14+C15+C16+C17+C18+C19+C20+C21+C22+C23+C24+C25+C26+C28+C30+C31+C33+C34+C35+C36+C37+C39+C40+C41+C42+C43+C44+C46+C47+C49+C50</f>
        <v>223.07988827550719</v>
      </c>
      <c r="D63" s="15">
        <f t="shared" si="74"/>
        <v>337306.12513184908</v>
      </c>
      <c r="E63" s="15">
        <f t="shared" si="74"/>
        <v>8744.3075410361416</v>
      </c>
      <c r="F63" s="15">
        <f t="shared" si="74"/>
        <v>8481.6076967133977</v>
      </c>
      <c r="G63" s="15">
        <f t="shared" si="74"/>
        <v>251.0307430136333</v>
      </c>
      <c r="H63" s="15">
        <f t="shared" si="74"/>
        <v>13917.33369818812</v>
      </c>
      <c r="I63" s="15">
        <f t="shared" si="74"/>
        <v>1089.7272285715037</v>
      </c>
      <c r="J63" s="15">
        <f t="shared" si="74"/>
        <v>222.67733917376992</v>
      </c>
      <c r="K63" s="15">
        <f t="shared" ref="K63:AD63" si="75">+K3+K5+K8+K9+K11+K12+K14+K15+K16+K17+K18+K19+K20+K21+K22+K23+K24+K25+K26+K28+K30+K31+K33+K34+K35+K36+K37+K39+K40+K41+K42+K43+K44+K46+K47+K49+K50</f>
        <v>4.3652822233027092E-2</v>
      </c>
      <c r="L63" s="15">
        <f t="shared" si="75"/>
        <v>313.14000821757742</v>
      </c>
      <c r="M63" s="15">
        <f t="shared" si="75"/>
        <v>25.886240677344848</v>
      </c>
      <c r="N63" s="15">
        <f t="shared" si="75"/>
        <v>2.1108557567915272E-4</v>
      </c>
      <c r="O63" s="15">
        <f t="shared" si="75"/>
        <v>3103.5654147020578</v>
      </c>
      <c r="P63" s="15">
        <f t="shared" si="75"/>
        <v>5.7968981172001487E-4</v>
      </c>
      <c r="Q63" s="15">
        <f t="shared" si="75"/>
        <v>9.3590121654922115E-2</v>
      </c>
      <c r="R63" s="15">
        <f t="shared" si="75"/>
        <v>37.994320995263188</v>
      </c>
      <c r="S63" s="15">
        <f t="shared" si="75"/>
        <v>0.16392208913083689</v>
      </c>
      <c r="T63" s="15">
        <f t="shared" si="75"/>
        <v>299.22267451054768</v>
      </c>
      <c r="U63" s="15">
        <f t="shared" si="75"/>
        <v>228.24427265177158</v>
      </c>
      <c r="V63" s="15">
        <f t="shared" si="75"/>
        <v>17.936343936487233</v>
      </c>
      <c r="W63" s="57">
        <f t="shared" si="75"/>
        <v>8.1762701153250718E-3</v>
      </c>
      <c r="X63" s="57">
        <f t="shared" si="75"/>
        <v>0.1068906591738176</v>
      </c>
      <c r="Y63" s="57">
        <f t="shared" si="75"/>
        <v>0.123237758398202</v>
      </c>
      <c r="Z63" s="15">
        <f t="shared" si="75"/>
        <v>20.449337035219362</v>
      </c>
      <c r="AA63" s="15">
        <f t="shared" si="75"/>
        <v>8744.3075410361453</v>
      </c>
      <c r="AB63" s="15">
        <f t="shared" si="75"/>
        <v>8481.6076967133977</v>
      </c>
      <c r="AC63" s="15">
        <f t="shared" si="75"/>
        <v>53.442561402054409</v>
      </c>
      <c r="AD63" s="15">
        <f t="shared" si="75"/>
        <v>38.829361017776478</v>
      </c>
      <c r="AE63" s="57">
        <f t="shared" ref="AE63" si="76">+AE3+AE5+AE8+AE9+AE11+AE12+AE14+AE15+AE16+AE17+AE18+AE19+AE20+AE21+AE22+AE23+AE24+AE25+AE26+AE28+AE30+AE31+AE33+AE34+AE35+AE36+AE37+AE39+AE40+AE41+AE42+AE43+AE44+AE46+AE47+AE49+AE50</f>
        <v>1.8065824270018235E-2</v>
      </c>
      <c r="AF63" s="57"/>
      <c r="AG63" s="17"/>
      <c r="AH63" s="17"/>
      <c r="EE63" s="17"/>
      <c r="EF63" s="17"/>
      <c r="EG63" s="17"/>
      <c r="EH63" s="17"/>
      <c r="EI63" s="17"/>
      <c r="EJ63" s="17"/>
      <c r="EK63" s="17"/>
      <c r="EL63" s="17"/>
      <c r="EM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</row>
  </sheetData>
  <sortState xmlns:xlrd2="http://schemas.microsoft.com/office/spreadsheetml/2017/richdata2" columnSort="1" ref="I2:W59">
    <sortCondition ref="I2:W2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U63"/>
  <sheetViews>
    <sheetView zoomScale="85" zoomScaleNormal="85" workbookViewId="0">
      <pane xSplit="1" ySplit="2" topLeftCell="BD3" activePane="bottomRight" state="frozen"/>
      <selection pane="topRight" activeCell="AY55" sqref="AY55"/>
      <selection pane="bottomLeft" activeCell="AY55" sqref="AY55"/>
      <selection pane="bottomRight" activeCell="BK14" sqref="BK14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54" width="9.140625" style="17" customWidth="1"/>
    <col min="55" max="55" width="11.140625" style="17" customWidth="1"/>
    <col min="56" max="56" width="15.140625" style="17" bestFit="1" customWidth="1"/>
    <col min="57" max="173" width="9.140625" style="28" customWidth="1"/>
    <col min="174" max="174" width="9.140625" style="17"/>
    <col min="175" max="177" width="9.140625" style="17" customWidth="1"/>
    <col min="178" max="228" width="9.140625" style="17"/>
    <col min="229" max="229" width="9.140625" style="17" customWidth="1"/>
    <col min="230" max="16384" width="9.140625" style="17"/>
  </cols>
  <sheetData>
    <row r="1" spans="1:229" x14ac:dyDescent="0.25">
      <c r="B1" s="15" t="s">
        <v>334</v>
      </c>
      <c r="BD1" s="17" t="s">
        <v>354</v>
      </c>
      <c r="FU1" s="17" t="s">
        <v>355</v>
      </c>
      <c r="GF1" s="41"/>
    </row>
    <row r="2" spans="1:229" x14ac:dyDescent="0.25">
      <c r="A2" s="17" t="s">
        <v>356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I2" s="17" t="s">
        <v>357</v>
      </c>
      <c r="J2" s="17" t="s">
        <v>410</v>
      </c>
      <c r="K2" s="17" t="s">
        <v>464</v>
      </c>
      <c r="L2" s="17" t="s">
        <v>411</v>
      </c>
      <c r="M2" s="17" t="s">
        <v>43</v>
      </c>
      <c r="N2" s="17" t="s">
        <v>465</v>
      </c>
      <c r="O2" s="17" t="s">
        <v>413</v>
      </c>
      <c r="P2" s="17" t="s">
        <v>414</v>
      </c>
      <c r="Q2" s="17" t="s">
        <v>466</v>
      </c>
      <c r="R2" s="17" t="s">
        <v>358</v>
      </c>
      <c r="S2" s="17" t="s">
        <v>415</v>
      </c>
      <c r="T2" s="17" t="s">
        <v>288</v>
      </c>
      <c r="U2" s="17" t="s">
        <v>467</v>
      </c>
      <c r="V2" s="17" t="s">
        <v>359</v>
      </c>
      <c r="W2" s="17" t="s">
        <v>468</v>
      </c>
      <c r="X2" s="17" t="s">
        <v>170</v>
      </c>
      <c r="Y2" s="17" t="s">
        <v>416</v>
      </c>
      <c r="Z2" s="17" t="s">
        <v>63</v>
      </c>
      <c r="AA2" s="17" t="s">
        <v>417</v>
      </c>
      <c r="AB2" s="17" t="s">
        <v>418</v>
      </c>
      <c r="AC2" s="17" t="s">
        <v>469</v>
      </c>
      <c r="AD2" s="17" t="s">
        <v>419</v>
      </c>
      <c r="AE2" s="17" t="s">
        <v>360</v>
      </c>
      <c r="AF2" s="17" t="s">
        <v>361</v>
      </c>
      <c r="AG2" s="17" t="s">
        <v>420</v>
      </c>
      <c r="AH2" s="17" t="s">
        <v>421</v>
      </c>
      <c r="AI2" s="17" t="s">
        <v>470</v>
      </c>
      <c r="AJ2" s="17" t="s">
        <v>471</v>
      </c>
      <c r="AK2" s="17" t="s">
        <v>362</v>
      </c>
      <c r="AL2" s="17" t="s">
        <v>472</v>
      </c>
      <c r="AM2" s="17" t="s">
        <v>473</v>
      </c>
      <c r="AN2" s="17" t="s">
        <v>296</v>
      </c>
      <c r="AO2" s="17" t="s">
        <v>405</v>
      </c>
      <c r="AP2" s="17" t="s">
        <v>406</v>
      </c>
      <c r="AQ2" s="17" t="s">
        <v>407</v>
      </c>
      <c r="AR2" s="17" t="s">
        <v>408</v>
      </c>
      <c r="AS2" s="17" t="s">
        <v>293</v>
      </c>
      <c r="AT2" s="17" t="s">
        <v>397</v>
      </c>
      <c r="AU2" s="17" t="s">
        <v>291</v>
      </c>
      <c r="AV2" s="17" t="s">
        <v>474</v>
      </c>
      <c r="AW2" s="17" t="s">
        <v>363</v>
      </c>
      <c r="AX2" s="17" t="s">
        <v>475</v>
      </c>
      <c r="AY2" s="17" t="s">
        <v>476</v>
      </c>
      <c r="AZ2" s="17" t="s">
        <v>477</v>
      </c>
      <c r="BA2" s="17" t="s">
        <v>478</v>
      </c>
      <c r="BB2" s="17" t="s">
        <v>412</v>
      </c>
      <c r="BD2" s="17" t="s">
        <v>339</v>
      </c>
      <c r="BE2" s="17" t="s">
        <v>364</v>
      </c>
      <c r="BF2" s="17" t="s">
        <v>33</v>
      </c>
      <c r="BG2" s="17" t="s">
        <v>365</v>
      </c>
      <c r="BH2" s="17" t="s">
        <v>35</v>
      </c>
      <c r="BI2" s="17" t="s">
        <v>479</v>
      </c>
      <c r="BJ2" s="17" t="s">
        <v>480</v>
      </c>
      <c r="BK2" s="17" t="s">
        <v>37</v>
      </c>
      <c r="BL2" s="17" t="s">
        <v>39</v>
      </c>
      <c r="BM2" s="17" t="s">
        <v>41</v>
      </c>
      <c r="BN2" s="17" t="s">
        <v>366</v>
      </c>
      <c r="BO2" s="17" t="s">
        <v>385</v>
      </c>
      <c r="BP2" s="17" t="s">
        <v>386</v>
      </c>
      <c r="BQ2" s="17" t="s">
        <v>284</v>
      </c>
      <c r="BR2" s="17" t="s">
        <v>285</v>
      </c>
      <c r="BS2" s="17" t="s">
        <v>481</v>
      </c>
      <c r="BT2" s="17" t="s">
        <v>482</v>
      </c>
      <c r="BU2" s="17" t="s">
        <v>483</v>
      </c>
      <c r="BV2" s="17" t="s">
        <v>45</v>
      </c>
      <c r="BW2" s="17" t="s">
        <v>387</v>
      </c>
      <c r="BX2" s="17" t="s">
        <v>388</v>
      </c>
      <c r="BY2" s="17" t="s">
        <v>466</v>
      </c>
      <c r="BZ2" s="17" t="s">
        <v>484</v>
      </c>
      <c r="CA2" s="17" t="s">
        <v>47</v>
      </c>
      <c r="CB2" s="17" t="s">
        <v>358</v>
      </c>
      <c r="CC2" s="17" t="s">
        <v>475</v>
      </c>
      <c r="CD2" s="17" t="s">
        <v>389</v>
      </c>
      <c r="CE2" s="17" t="s">
        <v>390</v>
      </c>
      <c r="CF2" s="17" t="s">
        <v>288</v>
      </c>
      <c r="CG2" s="17" t="s">
        <v>367</v>
      </c>
      <c r="CH2" s="17" t="s">
        <v>467</v>
      </c>
      <c r="CI2" s="17" t="s">
        <v>485</v>
      </c>
      <c r="CJ2" s="17" t="s">
        <v>486</v>
      </c>
      <c r="CK2" s="17" t="s">
        <v>487</v>
      </c>
      <c r="CL2" s="17" t="s">
        <v>51</v>
      </c>
      <c r="CM2" s="17" t="s">
        <v>368</v>
      </c>
      <c r="CN2" s="17" t="s">
        <v>53</v>
      </c>
      <c r="CO2" s="17" t="s">
        <v>55</v>
      </c>
      <c r="CP2" s="17" t="s">
        <v>369</v>
      </c>
      <c r="CQ2" s="17" t="s">
        <v>397</v>
      </c>
      <c r="CR2" s="17" t="s">
        <v>57</v>
      </c>
      <c r="CS2" s="17" t="s">
        <v>170</v>
      </c>
      <c r="CT2" s="17" t="s">
        <v>370</v>
      </c>
      <c r="CU2" s="17" t="s">
        <v>59</v>
      </c>
      <c r="CV2" s="17" t="s">
        <v>61</v>
      </c>
      <c r="CW2" s="17" t="s">
        <v>371</v>
      </c>
      <c r="CX2" s="17" t="s">
        <v>372</v>
      </c>
      <c r="CY2" s="17" t="s">
        <v>63</v>
      </c>
      <c r="CZ2" s="17" t="s">
        <v>291</v>
      </c>
      <c r="DA2" s="17" t="s">
        <v>398</v>
      </c>
      <c r="DB2" s="17" t="s">
        <v>292</v>
      </c>
      <c r="DC2" s="17" t="s">
        <v>65</v>
      </c>
      <c r="DD2" s="17" t="s">
        <v>67</v>
      </c>
      <c r="DE2" s="17" t="s">
        <v>69</v>
      </c>
      <c r="DF2" s="17" t="s">
        <v>373</v>
      </c>
      <c r="DG2" s="17" t="s">
        <v>374</v>
      </c>
      <c r="DH2" s="17" t="s">
        <v>71</v>
      </c>
      <c r="DI2" s="17" t="s">
        <v>399</v>
      </c>
      <c r="DJ2" s="17" t="s">
        <v>400</v>
      </c>
      <c r="DK2" s="17" t="s">
        <v>488</v>
      </c>
      <c r="DL2" s="17" t="s">
        <v>401</v>
      </c>
      <c r="DM2" s="17" t="s">
        <v>402</v>
      </c>
      <c r="DN2" s="17" t="s">
        <v>73</v>
      </c>
      <c r="DO2" s="17" t="s">
        <v>489</v>
      </c>
      <c r="DP2" s="17" t="s">
        <v>375</v>
      </c>
      <c r="DQ2" s="17" t="s">
        <v>75</v>
      </c>
      <c r="DR2" s="17" t="s">
        <v>77</v>
      </c>
      <c r="DS2" s="17" t="s">
        <v>79</v>
      </c>
      <c r="DT2" s="17" t="s">
        <v>403</v>
      </c>
      <c r="DU2" s="17" t="s">
        <v>404</v>
      </c>
      <c r="DV2" s="17" t="s">
        <v>376</v>
      </c>
      <c r="DW2" s="17" t="s">
        <v>81</v>
      </c>
      <c r="DX2" s="17" t="s">
        <v>83</v>
      </c>
      <c r="DY2" s="17" t="s">
        <v>159</v>
      </c>
      <c r="DZ2" s="17" t="s">
        <v>87</v>
      </c>
      <c r="EA2" s="17" t="s">
        <v>89</v>
      </c>
      <c r="EB2" s="17" t="s">
        <v>377</v>
      </c>
      <c r="EC2" s="17" t="s">
        <v>405</v>
      </c>
      <c r="ED2" s="17" t="s">
        <v>406</v>
      </c>
      <c r="EE2" s="17" t="s">
        <v>407</v>
      </c>
      <c r="EF2" s="17" t="s">
        <v>408</v>
      </c>
      <c r="EG2" s="17" t="s">
        <v>293</v>
      </c>
      <c r="EH2" s="17" t="s">
        <v>91</v>
      </c>
      <c r="EI2" s="17" t="s">
        <v>93</v>
      </c>
      <c r="EJ2" s="17" t="s">
        <v>95</v>
      </c>
      <c r="EK2" s="17" t="s">
        <v>97</v>
      </c>
      <c r="EL2" s="17" t="s">
        <v>99</v>
      </c>
      <c r="EM2" s="17" t="s">
        <v>101</v>
      </c>
      <c r="EN2" s="17" t="s">
        <v>103</v>
      </c>
      <c r="EO2" s="17" t="s">
        <v>409</v>
      </c>
      <c r="EP2" s="17" t="s">
        <v>105</v>
      </c>
      <c r="EQ2" s="17" t="s">
        <v>160</v>
      </c>
      <c r="ER2" s="17" t="s">
        <v>161</v>
      </c>
      <c r="ES2" s="17" t="s">
        <v>107</v>
      </c>
      <c r="ET2" s="17" t="s">
        <v>111</v>
      </c>
      <c r="EU2" s="17" t="s">
        <v>113</v>
      </c>
      <c r="EV2" s="17" t="s">
        <v>115</v>
      </c>
      <c r="EW2" s="17" t="s">
        <v>117</v>
      </c>
      <c r="EX2" s="17" t="s">
        <v>119</v>
      </c>
      <c r="EY2" s="17" t="s">
        <v>121</v>
      </c>
      <c r="EZ2" s="17" t="s">
        <v>123</v>
      </c>
      <c r="FA2" s="17" t="s">
        <v>125</v>
      </c>
      <c r="FB2" s="17" t="s">
        <v>490</v>
      </c>
      <c r="FC2" s="17" t="s">
        <v>127</v>
      </c>
      <c r="FD2" s="17" t="s">
        <v>129</v>
      </c>
      <c r="FE2" s="17" t="s">
        <v>131</v>
      </c>
      <c r="FF2" s="17" t="s">
        <v>133</v>
      </c>
      <c r="FG2" s="17" t="s">
        <v>137</v>
      </c>
      <c r="FH2" s="17" t="s">
        <v>139</v>
      </c>
      <c r="FI2" s="17" t="s">
        <v>474</v>
      </c>
      <c r="FJ2" s="17" t="s">
        <v>141</v>
      </c>
      <c r="FK2" s="17" t="s">
        <v>143</v>
      </c>
      <c r="FL2" s="17" t="s">
        <v>145</v>
      </c>
      <c r="FM2" s="17" t="s">
        <v>295</v>
      </c>
      <c r="FN2" s="17" t="s">
        <v>149</v>
      </c>
      <c r="FO2" s="17" t="s">
        <v>151</v>
      </c>
      <c r="FP2" s="17" t="s">
        <v>296</v>
      </c>
      <c r="FQ2" s="17" t="s">
        <v>153</v>
      </c>
      <c r="FS2" s="17" t="s">
        <v>65</v>
      </c>
      <c r="FT2" s="17" t="s">
        <v>376</v>
      </c>
      <c r="FU2" s="17" t="s">
        <v>51</v>
      </c>
      <c r="FV2" s="17" t="s">
        <v>77</v>
      </c>
      <c r="FW2" s="17" t="s">
        <v>159</v>
      </c>
      <c r="FX2" s="17" t="s">
        <v>160</v>
      </c>
      <c r="FY2" s="17" t="s">
        <v>161</v>
      </c>
      <c r="FZ2" s="17" t="s">
        <v>137</v>
      </c>
      <c r="GA2" s="17" t="s">
        <v>162</v>
      </c>
      <c r="GB2" s="17" t="s">
        <v>357</v>
      </c>
      <c r="GC2" s="17" t="s">
        <v>410</v>
      </c>
      <c r="GD2" s="17" t="s">
        <v>464</v>
      </c>
      <c r="GE2" s="17" t="s">
        <v>411</v>
      </c>
      <c r="GF2" s="61" t="s">
        <v>43</v>
      </c>
      <c r="GG2" s="17" t="s">
        <v>465</v>
      </c>
      <c r="GH2" s="17" t="s">
        <v>413</v>
      </c>
      <c r="GI2" s="17" t="s">
        <v>414</v>
      </c>
      <c r="GJ2" s="17" t="s">
        <v>466</v>
      </c>
      <c r="GK2" s="17" t="s">
        <v>358</v>
      </c>
      <c r="GL2" s="17" t="s">
        <v>415</v>
      </c>
      <c r="GM2" s="17" t="s">
        <v>288</v>
      </c>
      <c r="GN2" s="17" t="s">
        <v>467</v>
      </c>
      <c r="GO2" s="17" t="s">
        <v>359</v>
      </c>
      <c r="GP2" s="17" t="s">
        <v>468</v>
      </c>
      <c r="GQ2" s="17" t="s">
        <v>170</v>
      </c>
      <c r="GR2" s="17" t="s">
        <v>416</v>
      </c>
      <c r="GS2" s="17" t="s">
        <v>63</v>
      </c>
      <c r="GT2" s="17" t="s">
        <v>417</v>
      </c>
      <c r="GU2" s="17" t="s">
        <v>418</v>
      </c>
      <c r="GV2" s="17" t="s">
        <v>469</v>
      </c>
      <c r="GW2" s="17" t="s">
        <v>419</v>
      </c>
      <c r="GX2" s="17" t="s">
        <v>360</v>
      </c>
      <c r="GY2" s="17" t="s">
        <v>361</v>
      </c>
      <c r="GZ2" s="17" t="s">
        <v>420</v>
      </c>
      <c r="HA2" s="17" t="s">
        <v>421</v>
      </c>
      <c r="HB2" s="17" t="s">
        <v>470</v>
      </c>
      <c r="HC2" s="17" t="s">
        <v>471</v>
      </c>
      <c r="HD2" s="17" t="s">
        <v>362</v>
      </c>
      <c r="HE2" s="17" t="s">
        <v>472</v>
      </c>
      <c r="HF2" s="17" t="s">
        <v>473</v>
      </c>
      <c r="HG2" s="17" t="s">
        <v>296</v>
      </c>
      <c r="HH2" s="17" t="s">
        <v>405</v>
      </c>
      <c r="HI2" s="17" t="s">
        <v>406</v>
      </c>
      <c r="HJ2" s="17" t="s">
        <v>407</v>
      </c>
      <c r="HK2" s="17" t="s">
        <v>408</v>
      </c>
      <c r="HL2" s="17" t="s">
        <v>293</v>
      </c>
      <c r="HM2" s="17" t="s">
        <v>397</v>
      </c>
      <c r="HN2" s="17" t="s">
        <v>291</v>
      </c>
      <c r="HO2" s="17" t="s">
        <v>474</v>
      </c>
      <c r="HP2" s="17" t="s">
        <v>363</v>
      </c>
      <c r="HQ2" s="17" t="s">
        <v>475</v>
      </c>
      <c r="HR2" s="17" t="s">
        <v>476</v>
      </c>
      <c r="HS2" s="17" t="s">
        <v>477</v>
      </c>
      <c r="HT2" s="17" t="s">
        <v>478</v>
      </c>
      <c r="HU2" s="17" t="s">
        <v>285</v>
      </c>
    </row>
    <row r="3" spans="1:229" x14ac:dyDescent="0.25">
      <c r="A3" s="17" t="s">
        <v>172</v>
      </c>
      <c r="B3" s="17">
        <v>43481.649797938597</v>
      </c>
      <c r="C3" s="17">
        <v>977.78851590008503</v>
      </c>
      <c r="D3" s="17">
        <v>19882.034176729001</v>
      </c>
      <c r="E3" s="17">
        <v>34695.837524268398</v>
      </c>
      <c r="F3" s="17">
        <v>30168.061813964599</v>
      </c>
      <c r="G3" s="17">
        <v>1585.8234331661199</v>
      </c>
      <c r="H3" s="17">
        <v>12043.7914942468</v>
      </c>
      <c r="I3" s="17">
        <v>204.328170593435</v>
      </c>
      <c r="J3" s="17">
        <v>4.77689055773528</v>
      </c>
      <c r="K3" s="5">
        <v>2.96015829999999E-2</v>
      </c>
      <c r="L3" s="17">
        <v>7.5971190758054798E-4</v>
      </c>
      <c r="M3" s="17">
        <v>70.025782241739194</v>
      </c>
      <c r="N3" s="5">
        <v>9.0043402015871796E-5</v>
      </c>
      <c r="O3" s="17">
        <v>12.904210494465501</v>
      </c>
      <c r="P3" s="5">
        <v>3.1195458428553099E-3</v>
      </c>
      <c r="Q3" s="5">
        <v>8.5890540000000001E-2</v>
      </c>
      <c r="R3" s="17">
        <v>0.49387073999999997</v>
      </c>
      <c r="S3" s="17">
        <v>6.0056985471632703E-4</v>
      </c>
      <c r="T3" s="17">
        <v>0.295130970121537</v>
      </c>
      <c r="U3" s="17">
        <v>2.34665409999999E-2</v>
      </c>
      <c r="V3" s="17">
        <v>1.6564611999999999E-2</v>
      </c>
      <c r="W3" s="17">
        <v>0</v>
      </c>
      <c r="X3" s="17">
        <v>1.7024734E-2</v>
      </c>
      <c r="Y3" s="17">
        <v>153.76713129297201</v>
      </c>
      <c r="Z3" s="17">
        <v>3.67656007195083</v>
      </c>
      <c r="AA3" s="17">
        <v>9.4630000692514399E-2</v>
      </c>
      <c r="AB3" s="17">
        <v>3.7709577058153802E-2</v>
      </c>
      <c r="AD3" s="17">
        <v>4.6507588935619997E-4</v>
      </c>
      <c r="AE3" s="17">
        <v>0.69786079999999995</v>
      </c>
      <c r="AF3" s="17">
        <v>129.24898589</v>
      </c>
      <c r="AG3" s="17">
        <v>22.0058164688005</v>
      </c>
      <c r="AH3" s="17">
        <v>9.8422554473342905E-3</v>
      </c>
      <c r="AI3" s="17">
        <v>0.32745776500000001</v>
      </c>
      <c r="AJ3" s="5">
        <v>8.8191224999999997E-4</v>
      </c>
      <c r="AK3" s="5">
        <v>142.39325841018399</v>
      </c>
      <c r="AL3" s="17">
        <v>1.3420384999999999E-4</v>
      </c>
      <c r="AM3" s="17">
        <v>5.1457682999999895E-4</v>
      </c>
      <c r="AN3" s="17">
        <v>65.875194123865001</v>
      </c>
      <c r="AO3" s="17">
        <v>1.72044939472209</v>
      </c>
      <c r="AP3" s="5">
        <v>5.8644405120966303E-7</v>
      </c>
      <c r="AQ3" s="5">
        <v>2.0928823283101201E-6</v>
      </c>
      <c r="AR3" s="5">
        <v>1.0840797640531401E-6</v>
      </c>
      <c r="AS3" s="17">
        <v>4.4001513440955904</v>
      </c>
      <c r="AT3" s="5">
        <v>9.8476175861216593</v>
      </c>
      <c r="AU3" s="5">
        <v>163.62054881517</v>
      </c>
      <c r="AV3" s="17">
        <v>0.209358139999999</v>
      </c>
      <c r="AW3" s="17">
        <v>2.6457346E-2</v>
      </c>
      <c r="AX3" s="17">
        <v>1.8251745999999999E-3</v>
      </c>
      <c r="BA3" s="17">
        <v>0</v>
      </c>
      <c r="BB3" s="17">
        <v>0</v>
      </c>
      <c r="BD3" s="17" t="s">
        <v>172</v>
      </c>
      <c r="BE3" s="17">
        <v>144.819766219754</v>
      </c>
      <c r="BF3" s="17">
        <v>60.038430087143198</v>
      </c>
      <c r="BG3" s="17">
        <v>2.64569823133649E-2</v>
      </c>
      <c r="BH3" s="17">
        <v>4.76337599994784</v>
      </c>
      <c r="BI3" s="17">
        <v>0</v>
      </c>
      <c r="BJ3" s="17">
        <v>2.9602162068321201E-2</v>
      </c>
      <c r="BK3" s="17">
        <v>204.249165271685</v>
      </c>
      <c r="BL3" s="17">
        <v>204.249165271685</v>
      </c>
      <c r="BM3" s="17">
        <v>141.57918145885299</v>
      </c>
      <c r="BN3" s="17">
        <v>26.948824766650102</v>
      </c>
      <c r="BO3" s="17">
        <v>3.1123535662516401E-4</v>
      </c>
      <c r="BP3" s="17">
        <v>4.4787658305637699E-4</v>
      </c>
      <c r="BQ3" s="17">
        <v>69.960142487101606</v>
      </c>
      <c r="BR3" s="17">
        <v>0</v>
      </c>
      <c r="BS3" s="5">
        <v>2.8777125657941801E-5</v>
      </c>
      <c r="BT3" s="5">
        <v>6.1152535480635094E-5</v>
      </c>
      <c r="BU3" s="17">
        <v>0</v>
      </c>
      <c r="BV3" s="17">
        <v>12.9066804912907</v>
      </c>
      <c r="BW3" s="17">
        <v>7.4862470830095297E-4</v>
      </c>
      <c r="BX3" s="17">
        <v>2.37067791023881E-3</v>
      </c>
      <c r="BY3" s="17">
        <v>8.5890481380376305E-2</v>
      </c>
      <c r="BZ3" s="17">
        <v>0</v>
      </c>
      <c r="CA3" s="17">
        <v>1443.0675211262901</v>
      </c>
      <c r="CB3" s="17">
        <v>0.49387884498118301</v>
      </c>
      <c r="CC3" s="17">
        <v>1.8251245068899901E-3</v>
      </c>
      <c r="CD3" s="17">
        <v>1.7414488720602701E-4</v>
      </c>
      <c r="CE3" s="17">
        <v>4.2635824556182001E-4</v>
      </c>
      <c r="CF3" s="17">
        <v>0.29513437907100698</v>
      </c>
      <c r="CG3" s="17">
        <v>0.69785894454719799</v>
      </c>
      <c r="CH3" s="17">
        <v>2.3466897138728501E-2</v>
      </c>
      <c r="CI3" s="17">
        <v>1.3420306026207401E-4</v>
      </c>
      <c r="CJ3" s="17">
        <v>0.32744841319499302</v>
      </c>
      <c r="CK3" s="17">
        <v>5.14568409764821E-4</v>
      </c>
      <c r="CL3" s="17">
        <v>43413.282682584002</v>
      </c>
      <c r="CM3" s="17">
        <v>1.6564311144889599E-2</v>
      </c>
      <c r="CN3" s="17">
        <v>142.611054004652</v>
      </c>
      <c r="CO3" s="17">
        <v>58.079979032466802</v>
      </c>
      <c r="CP3" s="17">
        <v>66.008713804128007</v>
      </c>
      <c r="CQ3" s="17">
        <v>9.8418798980836293</v>
      </c>
      <c r="CR3" s="17">
        <v>848.99130799295699</v>
      </c>
      <c r="CS3" s="17">
        <v>1.7024723643389899E-2</v>
      </c>
      <c r="CT3" s="17">
        <v>1.6298124292454101E-3</v>
      </c>
      <c r="CU3" s="17">
        <v>153.86834345968401</v>
      </c>
      <c r="CV3" s="17">
        <v>153.86834345968401</v>
      </c>
      <c r="CW3" s="17">
        <v>75.766836177293897</v>
      </c>
      <c r="CX3" s="17">
        <v>0</v>
      </c>
      <c r="CY3" s="17">
        <v>3.6765617981778802</v>
      </c>
      <c r="CZ3" s="17">
        <v>163.599111518684</v>
      </c>
      <c r="DA3" s="17">
        <v>1.40772812935134E-2</v>
      </c>
      <c r="DB3" s="17">
        <v>7.6852927159168194E-2</v>
      </c>
      <c r="DC3" s="17">
        <v>0</v>
      </c>
      <c r="DD3" s="17">
        <v>576.54691999255897</v>
      </c>
      <c r="DE3" s="17">
        <v>5.3508014208321297</v>
      </c>
      <c r="DF3" s="5">
        <v>3.8779600661568399E-5</v>
      </c>
      <c r="DG3" s="17">
        <v>164.193532496817</v>
      </c>
      <c r="DH3" s="17">
        <v>14.537831091971301</v>
      </c>
      <c r="DI3" s="17">
        <v>9.7875577418056903E-3</v>
      </c>
      <c r="DJ3" s="17">
        <v>2.7856831451137199E-2</v>
      </c>
      <c r="DK3" s="17">
        <v>0</v>
      </c>
      <c r="DL3" s="17">
        <v>1.53072695756653E-4</v>
      </c>
      <c r="DM3" s="17">
        <v>3.10781003984854E-4</v>
      </c>
      <c r="DN3" s="17">
        <v>129.25202448580501</v>
      </c>
      <c r="DO3" s="17">
        <v>0</v>
      </c>
      <c r="DP3" s="17">
        <v>87.519405703701096</v>
      </c>
      <c r="DQ3" s="17">
        <v>21.959028358789599</v>
      </c>
      <c r="DR3" s="17">
        <v>976.04845970777706</v>
      </c>
      <c r="DS3" s="17">
        <v>0</v>
      </c>
      <c r="DT3" s="17">
        <v>4.0233131676559904E-3</v>
      </c>
      <c r="DU3" s="17">
        <v>5.7896718122543902E-3</v>
      </c>
      <c r="DV3" s="17">
        <v>12185.244519805699</v>
      </c>
      <c r="DW3" s="17">
        <v>17847.803771667299</v>
      </c>
      <c r="DX3" s="17">
        <v>1983.0883635862499</v>
      </c>
      <c r="DY3" s="17">
        <v>19830.8921352535</v>
      </c>
      <c r="DZ3" s="17">
        <v>9.8608400284054501E-2</v>
      </c>
      <c r="EA3" s="17">
        <v>179.42202368144299</v>
      </c>
      <c r="EB3" s="17">
        <v>20.568093364069199</v>
      </c>
      <c r="EC3" s="17">
        <v>1.71642212755942</v>
      </c>
      <c r="ED3" s="17">
        <v>5.8549446448960196E-7</v>
      </c>
      <c r="EE3" s="17">
        <v>2.0893924535348301E-6</v>
      </c>
      <c r="EF3" s="17">
        <v>1.0827147590403199E-6</v>
      </c>
      <c r="EG3" s="17">
        <v>4.38780302619642</v>
      </c>
      <c r="EH3" s="17">
        <v>1.4587162417808901</v>
      </c>
      <c r="EI3" s="17">
        <v>7707.5986923857799</v>
      </c>
      <c r="EJ3" s="17">
        <v>174.48633048385901</v>
      </c>
      <c r="EK3" s="17">
        <v>170.60192090918599</v>
      </c>
      <c r="EL3" s="17">
        <v>1109.88712346434</v>
      </c>
      <c r="EM3" s="17">
        <v>2.4772080365085301</v>
      </c>
      <c r="EN3" s="17">
        <v>2.7365031939461E-2</v>
      </c>
      <c r="EO3" s="17">
        <v>3.6968577214129398E-3</v>
      </c>
      <c r="EP3" s="17">
        <v>2416.74354866978</v>
      </c>
      <c r="EQ3" s="17">
        <v>34614.7246946003</v>
      </c>
      <c r="ER3" s="17">
        <v>30097.361666551998</v>
      </c>
      <c r="ES3" s="17">
        <v>4517.3630280483003</v>
      </c>
      <c r="ET3" s="17">
        <v>40.998423452768698</v>
      </c>
      <c r="EU3" s="17">
        <v>0.17928987560420401</v>
      </c>
      <c r="EV3" s="17">
        <v>4610.9294422857502</v>
      </c>
      <c r="EW3" s="17">
        <v>50.433215297872003</v>
      </c>
      <c r="EX3" s="17">
        <v>4582.0420712423502</v>
      </c>
      <c r="EY3" s="17">
        <v>0.91319080496260396</v>
      </c>
      <c r="EZ3" s="17">
        <v>13.271491962940299</v>
      </c>
      <c r="FA3" s="17">
        <v>11455.1114790257</v>
      </c>
      <c r="FB3" s="17">
        <v>8.8120987554082201E-4</v>
      </c>
      <c r="FC3" s="17">
        <v>51.557474037486898</v>
      </c>
      <c r="FD3" s="17">
        <v>3684.5645117589002</v>
      </c>
      <c r="FE3" s="17">
        <v>1783.14521635609</v>
      </c>
      <c r="FF3" s="17">
        <v>9.1121651581540702E-2</v>
      </c>
      <c r="FG3" s="17">
        <v>1581.3275042422399</v>
      </c>
      <c r="FH3" s="17">
        <v>177.09858154643001</v>
      </c>
      <c r="FI3" s="17">
        <v>0.209361274706096</v>
      </c>
      <c r="FJ3" s="17">
        <v>0.33030208906011399</v>
      </c>
      <c r="FK3" s="17">
        <v>29.7715069228651</v>
      </c>
      <c r="FL3" s="17">
        <v>592.77167620085402</v>
      </c>
      <c r="FM3" s="17">
        <v>142.34203901570501</v>
      </c>
      <c r="FN3" s="17">
        <v>29.885165958048201</v>
      </c>
      <c r="FO3" s="17">
        <v>12042.226968369099</v>
      </c>
      <c r="FP3" s="17">
        <v>65.848262967688001</v>
      </c>
      <c r="FQ3" s="17">
        <v>373.689669014873</v>
      </c>
      <c r="FS3" s="25">
        <f t="shared" ref="FS3:FS34" si="0">DC3/DY3</f>
        <v>0</v>
      </c>
      <c r="FT3" s="94">
        <f t="shared" ref="FT3:FT34" si="1">DV3/FO3</f>
        <v>1.0118763374758057</v>
      </c>
      <c r="FU3" s="40">
        <f t="shared" ref="FU3:FU34" si="2">(CL3-B3)/(B3+1E-50)</f>
        <v>-1.5723210980333111E-3</v>
      </c>
      <c r="FV3" s="40">
        <f t="shared" ref="FV3:FV34" si="3">(DR3-C3)/(C3+1E-50)</f>
        <v>-1.7795833802631631E-3</v>
      </c>
      <c r="FW3" s="40">
        <f t="shared" ref="FW3:FW34" si="4">(DY3-D3)/(D3+1E-50)</f>
        <v>-2.5722740953418419E-3</v>
      </c>
      <c r="FX3" s="40">
        <f t="shared" ref="FX3:FX34" si="5">(EQ3-E3)/(E3+1E-50)</f>
        <v>-2.3378259599977328E-3</v>
      </c>
      <c r="FY3" s="40">
        <f t="shared" ref="FY3:FY34" si="6">(ER3-F3)/(F3+1E-50)</f>
        <v>-2.3435429113273128E-3</v>
      </c>
      <c r="FZ3" s="40">
        <f t="shared" ref="FZ3:FZ34" si="7">(FG3-G3)/(G3+1E-50)</f>
        <v>-2.8350753494062152E-3</v>
      </c>
      <c r="GA3" s="40">
        <f t="shared" ref="GA3:GA34" si="8">(FO3-H3)/(H3+1E-50)</f>
        <v>-1.2990310222887208E-4</v>
      </c>
      <c r="GB3" s="40">
        <f t="shared" ref="GB3:GB34" si="9">(BL3-I3)/(I3+1E-50)</f>
        <v>-3.8665897864472679E-4</v>
      </c>
      <c r="GC3" s="40">
        <f t="shared" ref="GC3:GC34" si="10">(BH3-J3)/(J3+1E-50)</f>
        <v>-2.8291537400947451E-3</v>
      </c>
      <c r="GD3" s="40">
        <f t="shared" ref="GD3:GD34" si="11">(BJ3-K3)/(K3+1E-50)</f>
        <v>1.9562072788491062E-5</v>
      </c>
      <c r="GE3" s="40">
        <f t="shared" ref="GE3:GE34" si="12">(BO3+BP3-L3)/(L3+1E-50)</f>
        <v>-7.8973080850838729E-4</v>
      </c>
      <c r="GF3" s="40">
        <f t="shared" ref="GF3:GF34" si="13">(BQ3-M3)/(M3+1E-50)</f>
        <v>-9.3736553218340499E-4</v>
      </c>
      <c r="GG3" s="40">
        <f t="shared" ref="GG3:GG34" si="14">(BS3+BT3-N3)/(N3+1E-50)</f>
        <v>-1.2631783645275043E-3</v>
      </c>
      <c r="GH3" s="40">
        <f t="shared" ref="GH3:GH34" si="15">(BV3-O3)/(O3+1E-50)</f>
        <v>1.9141014680899162E-4</v>
      </c>
      <c r="GI3" s="40">
        <f t="shared" ref="GI3:GI34" si="16">(BW3+BX3-P3)/(P3+1E-50)</f>
        <v>-7.7967860643602183E-5</v>
      </c>
      <c r="GJ3" s="40">
        <f t="shared" ref="GJ3:GJ34" si="17">(BY3-Q3)/(Q3+1E-50)</f>
        <v>-6.8249220108289468E-7</v>
      </c>
      <c r="GK3" s="40">
        <f t="shared" ref="GK3:GK34" si="18">(CB3-R3)/(R3+1E-50)</f>
        <v>1.641113863727276E-5</v>
      </c>
      <c r="GL3" s="40">
        <f t="shared" ref="GL3:GL34" si="19">(CD3+CE3-S3)/(S3+1E-50)</f>
        <v>-1.110977315228827E-4</v>
      </c>
      <c r="GM3" s="40">
        <f t="shared" ref="GM3:GM34" si="20">(CF3-T3)/(T3+1E-50)</f>
        <v>1.155063282101952E-5</v>
      </c>
      <c r="GN3" s="40">
        <f t="shared" ref="GN3:GN34" si="21">(CH3-U3)/(U3+1E-50)</f>
        <v>1.5176447547232975E-5</v>
      </c>
      <c r="GO3" s="40">
        <f t="shared" ref="GO3:GO34" si="22">(CM3-V3)/(V3+1E-50)</f>
        <v>-1.8162520824565279E-5</v>
      </c>
      <c r="GP3" s="40">
        <f t="shared" ref="GP3:GP34" si="23">(BU3-W3)/(W3+1E-50)</f>
        <v>0</v>
      </c>
      <c r="GQ3" s="40">
        <f t="shared" ref="GQ3:GQ34" si="24">(CS3-X3)/(X3+1E-50)</f>
        <v>-6.0832727846230118E-7</v>
      </c>
      <c r="GR3" s="40">
        <f t="shared" ref="GR3:GR34" si="25">(CV3-Y3)/(Y3+1E-50)</f>
        <v>6.5821717463899045E-4</v>
      </c>
      <c r="GS3" s="40">
        <f t="shared" ref="GS3:GS34" si="26">(CY3-Z3)/(Z3+1E-50)</f>
        <v>4.6952232968022608E-7</v>
      </c>
      <c r="GT3" s="40">
        <f t="shared" ref="GT3:GT34" si="27">(DA3+DB3+EO3-AA3)/(AA3+1E-50)</f>
        <v>-3.1010444873544554E-5</v>
      </c>
      <c r="GU3" s="40">
        <f t="shared" ref="GU3:GU34" si="28">(DI3+DJ3-AB3)/(AB3+1E-50)</f>
        <v>-1.7286819502213377E-3</v>
      </c>
      <c r="GV3" s="40">
        <f t="shared" ref="GV3:GV34" si="29">(DK3-AC3)/(AC3+1E-50)</f>
        <v>0</v>
      </c>
      <c r="GW3" s="40">
        <f t="shared" ref="GW3:GW34" si="30">(DL3+DM3-AD3)/(AD3+1E-50)</f>
        <v>-2.6279358759811015E-3</v>
      </c>
      <c r="GX3" s="40">
        <f t="shared" ref="GX3:GX34" si="31">(CG3-AE3)/(AE3+1E-50)</f>
        <v>-2.6587720673774009E-6</v>
      </c>
      <c r="GY3" s="40">
        <f t="shared" ref="GY3:GY34" si="32">(DN3-AF3)/(AF3+1E-50)</f>
        <v>2.3509629759068598E-5</v>
      </c>
      <c r="GZ3" s="40">
        <f t="shared" ref="GZ3:GZ34" si="33">(DQ3-AG3)/(AG3+1E-50)</f>
        <v>-2.1261701458446932E-3</v>
      </c>
      <c r="HA3" s="40">
        <f t="shared" ref="HA3:HA34" si="34">(DT3+DU3-AH3)/(AH3+1E-50)</f>
        <v>-2.9739593308196139E-3</v>
      </c>
      <c r="HB3" s="40">
        <f t="shared" ref="HB3:HB34" si="35">(CJ3-AI3)/(AI3+1E-50)</f>
        <v>-2.8558812789173842E-5</v>
      </c>
      <c r="HC3" s="40">
        <f t="shared" ref="HC3:HC34" si="36">(FB3-AJ3)/(AJ3+1E-50)</f>
        <v>-7.964221601162257E-4</v>
      </c>
      <c r="HD3" s="40">
        <f t="shared" ref="HD3:HD34" si="37">(FM3-AK3)/(AK3+1E-50)</f>
        <v>-3.597037883031824E-4</v>
      </c>
      <c r="HE3" s="40">
        <f t="shared" ref="HE3:HE34" si="38">(CI3-AL3)/(AL3+1E-50)</f>
        <v>-5.8846145322049076E-6</v>
      </c>
      <c r="HF3" s="40">
        <f t="shared" ref="HF3:HF34" si="39">(CK3-AM3)/(AM3+1E-50)</f>
        <v>-1.6363416864193334E-5</v>
      </c>
      <c r="HG3" s="40">
        <f t="shared" ref="HG3:HG34" si="40">(FP3-AN3)/(AN3+1E-50)</f>
        <v>-4.0882090041907112E-4</v>
      </c>
      <c r="HH3" s="40">
        <f t="shared" ref="HH3:HH34" si="41">(EC3-AO3)/(AO3+1E-50)</f>
        <v>-2.3408227960814436E-3</v>
      </c>
      <c r="HI3" s="40">
        <f t="shared" ref="HI3:HI34" si="42">(ED3-AP3)/(AP3+1E-50)</f>
        <v>-1.6192281567224459E-3</v>
      </c>
      <c r="HJ3" s="40">
        <f t="shared" ref="HJ3:HJ34" si="43">(EE3-AQ3)/(AQ3+1E-50)</f>
        <v>-1.6674968908108306E-3</v>
      </c>
      <c r="HK3" s="40">
        <f t="shared" ref="HK3:HK34" si="44">(EF3-AR3)/(AR3+1E-50)</f>
        <v>-1.2591370654468326E-3</v>
      </c>
      <c r="HL3" s="40">
        <f t="shared" ref="HL3:HL34" si="45">(EG3-AS3)/(AS3+1E-50)</f>
        <v>-2.8063393582450575E-3</v>
      </c>
      <c r="HM3" s="40">
        <f t="shared" ref="HM3:HM34" si="46">(CQ3-AT3)/(AT3+1E-50)</f>
        <v>-5.8264732437581293E-4</v>
      </c>
      <c r="HN3" s="40">
        <f t="shared" ref="HN3:HN34" si="47">(CZ3-AU3)/(AU3+1E-50)</f>
        <v>-1.3101836316546731E-4</v>
      </c>
      <c r="HO3" s="40">
        <f t="shared" ref="HO3:HO34" si="48">(FI3-AV3)/(AV3+1E-50)</f>
        <v>1.4972936313831342E-5</v>
      </c>
      <c r="HP3" s="40">
        <f t="shared" ref="HP3:HP34" si="49">(BG3-AW3)/(AW3+1E-50)</f>
        <v>-1.3746149560852596E-5</v>
      </c>
      <c r="HQ3" s="40">
        <f t="shared" ref="HQ3:HQ34" si="50">(CC3-AX3)/(AX3+1E-50)</f>
        <v>-2.7445653697929201E-5</v>
      </c>
      <c r="HR3" s="40">
        <f t="shared" ref="HR3:HR34" si="51">(BI3-AY3)/(AY3+1E-50)</f>
        <v>0</v>
      </c>
      <c r="HS3" s="40">
        <f t="shared" ref="HS3:HS34" si="52">(BZ3-AZ3)/(AZ3+1E-50)</f>
        <v>0</v>
      </c>
      <c r="HT3" s="40">
        <f t="shared" ref="HT3:HT34" si="53">(DO3-BA3)/(BA3+1E-50)</f>
        <v>0</v>
      </c>
      <c r="HU3" s="40">
        <f t="shared" ref="HU3:HU34" si="54">(BR3-BB3)/(BB3+1E-50)</f>
        <v>0</v>
      </c>
    </row>
    <row r="4" spans="1:229" x14ac:dyDescent="0.25">
      <c r="A4" s="17" t="s">
        <v>174</v>
      </c>
      <c r="B4" s="17">
        <v>7625.3626188350199</v>
      </c>
      <c r="C4" s="17">
        <v>3174.0245353289502</v>
      </c>
      <c r="D4" s="17">
        <v>7633.1679415724602</v>
      </c>
      <c r="E4" s="17">
        <v>6599.9963835668595</v>
      </c>
      <c r="F4" s="17">
        <v>5900.8271867592402</v>
      </c>
      <c r="G4" s="17">
        <v>291.947852570213</v>
      </c>
      <c r="H4" s="17">
        <v>14944.550219213999</v>
      </c>
      <c r="I4" s="17">
        <v>143.44896539149499</v>
      </c>
      <c r="J4" s="17">
        <v>0.100992743865687</v>
      </c>
      <c r="K4" s="17">
        <v>4.1411042999999897E-2</v>
      </c>
      <c r="L4" s="17">
        <v>0.51394864152069597</v>
      </c>
      <c r="M4" s="17">
        <v>32.205209723088402</v>
      </c>
      <c r="N4" s="17">
        <v>0.37728518275504103</v>
      </c>
      <c r="O4" s="17">
        <v>7.8358001164134503</v>
      </c>
      <c r="P4" s="17">
        <v>0.39260190044302901</v>
      </c>
      <c r="Q4" s="17">
        <v>0.12015644</v>
      </c>
      <c r="R4" s="17">
        <v>0.69089961999999905</v>
      </c>
      <c r="S4" s="17">
        <v>9.2685555110650804E-3</v>
      </c>
      <c r="T4" s="17">
        <v>0.26092913193363898</v>
      </c>
      <c r="U4" s="17">
        <v>3.2828446999999997E-2</v>
      </c>
      <c r="V4" s="17">
        <v>2.3173022000000001E-2</v>
      </c>
      <c r="W4" s="17">
        <v>0</v>
      </c>
      <c r="X4" s="17">
        <v>2.3816719E-2</v>
      </c>
      <c r="Y4" s="17">
        <v>67.030197375775202</v>
      </c>
      <c r="Z4" s="17">
        <v>9.2626527238837699</v>
      </c>
      <c r="AA4" s="17">
        <v>0.10629040734294901</v>
      </c>
      <c r="AB4" s="17">
        <v>1.1984079480798699</v>
      </c>
      <c r="AD4" s="17">
        <v>0.77455510437069797</v>
      </c>
      <c r="AE4" s="17">
        <v>0.97627074999999996</v>
      </c>
      <c r="AF4" s="17">
        <v>297.41465749999901</v>
      </c>
      <c r="AG4" s="17">
        <v>6.6492010781309503</v>
      </c>
      <c r="AH4" s="17">
        <v>0.95678074423980297</v>
      </c>
      <c r="AI4" s="17">
        <v>0.458096264999999</v>
      </c>
      <c r="AJ4" s="17">
        <v>1.2337489000000001E-3</v>
      </c>
      <c r="AK4" s="17">
        <v>93.817174054764706</v>
      </c>
      <c r="AL4" s="17">
        <v>1.8774435999999899E-4</v>
      </c>
      <c r="AM4" s="17">
        <v>7.1986515000000003E-4</v>
      </c>
      <c r="AN4" s="17">
        <v>46.461985241113901</v>
      </c>
      <c r="AO4" s="17">
        <v>0.27957770632454598</v>
      </c>
      <c r="AP4" s="17">
        <v>3.6531305141958699E-4</v>
      </c>
      <c r="AQ4" s="17">
        <v>1.34924961464171E-3</v>
      </c>
      <c r="AR4" s="17">
        <v>3.2607525728147699E-4</v>
      </c>
      <c r="AS4" s="17">
        <v>0.103191396384818</v>
      </c>
      <c r="AT4" s="17">
        <v>7.4061280452847402</v>
      </c>
      <c r="AU4" s="17">
        <v>110.659851552151</v>
      </c>
      <c r="AV4" s="17">
        <v>0.29288116999999902</v>
      </c>
      <c r="AW4" s="17">
        <v>3.7012451000000002E-2</v>
      </c>
      <c r="AX4" s="17">
        <v>2.5533231000000002E-3</v>
      </c>
      <c r="BA4" s="17">
        <v>0</v>
      </c>
      <c r="BB4" s="17">
        <v>1.1361236980945E-4</v>
      </c>
      <c r="BD4" s="17" t="s">
        <v>174</v>
      </c>
      <c r="BE4" s="17">
        <v>527.36426158740699</v>
      </c>
      <c r="BF4" s="17">
        <v>9.5316749077373792</v>
      </c>
      <c r="BG4" s="17">
        <v>3.7011657397112999E-2</v>
      </c>
      <c r="BH4" s="17">
        <v>0.10082250630325</v>
      </c>
      <c r="BI4" s="17">
        <v>0</v>
      </c>
      <c r="BJ4" s="17">
        <v>4.1412426175333403E-2</v>
      </c>
      <c r="BK4" s="17">
        <v>144.02630456502001</v>
      </c>
      <c r="BL4" s="17">
        <v>144.02630456502001</v>
      </c>
      <c r="BM4" s="17">
        <v>261.11371953008398</v>
      </c>
      <c r="BN4" s="17">
        <v>37.503619952638402</v>
      </c>
      <c r="BO4" s="17">
        <v>0.21012121380975099</v>
      </c>
      <c r="BP4" s="17">
        <v>0.30236931827576502</v>
      </c>
      <c r="BQ4" s="17">
        <v>32.243054354591401</v>
      </c>
      <c r="BR4" s="17">
        <v>1.13277984678591E-4</v>
      </c>
      <c r="BS4" s="17">
        <v>0.120387395338326</v>
      </c>
      <c r="BT4" s="17">
        <v>0.25582242828089102</v>
      </c>
      <c r="BU4" s="17">
        <v>0</v>
      </c>
      <c r="BV4" s="17">
        <v>7.8900177925977104</v>
      </c>
      <c r="BW4" s="17">
        <v>9.3964419043524497E-2</v>
      </c>
      <c r="BX4" s="17">
        <v>0.297557290850267</v>
      </c>
      <c r="BY4" s="17">
        <v>0.120158653354646</v>
      </c>
      <c r="BZ4" s="17">
        <v>0</v>
      </c>
      <c r="CA4" s="17">
        <v>2469.9400935948202</v>
      </c>
      <c r="CB4" s="17">
        <v>0.69090614597147304</v>
      </c>
      <c r="CC4" s="17">
        <v>2.5533823766177798E-3</v>
      </c>
      <c r="CD4" s="17">
        <v>2.6822468008179099E-3</v>
      </c>
      <c r="CE4" s="17">
        <v>6.5669264372757302E-3</v>
      </c>
      <c r="CF4" s="17">
        <v>0.26092945281556801</v>
      </c>
      <c r="CG4" s="17">
        <v>0.97629037750293002</v>
      </c>
      <c r="CH4" s="17">
        <v>3.28309734394003E-2</v>
      </c>
      <c r="CI4" s="17">
        <v>1.8775097621819101E-4</v>
      </c>
      <c r="CJ4" s="17">
        <v>0.45809473580229099</v>
      </c>
      <c r="CK4" s="17">
        <v>7.1988935897859504E-4</v>
      </c>
      <c r="CL4" s="17">
        <v>7682.68653132493</v>
      </c>
      <c r="CM4" s="17">
        <v>2.3169870259349599E-2</v>
      </c>
      <c r="CN4" s="17">
        <v>100.478564975791</v>
      </c>
      <c r="CO4" s="17">
        <v>40.726097376267397</v>
      </c>
      <c r="CP4" s="17">
        <v>16.732130309655201</v>
      </c>
      <c r="CQ4" s="17">
        <v>7.4073328271096903</v>
      </c>
      <c r="CR4" s="17">
        <v>2782.4306289044298</v>
      </c>
      <c r="CS4" s="17">
        <v>2.3817060393906998E-2</v>
      </c>
      <c r="CT4" s="17">
        <v>1.14556681937078</v>
      </c>
      <c r="CU4" s="17">
        <v>67.733931351301294</v>
      </c>
      <c r="CV4" s="17">
        <v>67.733931351301294</v>
      </c>
      <c r="CW4" s="17">
        <v>26.0570640934191</v>
      </c>
      <c r="CX4" s="17">
        <v>0</v>
      </c>
      <c r="CY4" s="17">
        <v>9.2627214667790891</v>
      </c>
      <c r="CZ4" s="17">
        <v>110.66197494059899</v>
      </c>
      <c r="DA4" s="17">
        <v>1.41235091421738E-2</v>
      </c>
      <c r="DB4" s="17">
        <v>8.8363522019918594E-2</v>
      </c>
      <c r="DC4" s="17">
        <v>0</v>
      </c>
      <c r="DD4" s="17">
        <v>411.98635105548402</v>
      </c>
      <c r="DE4" s="17">
        <v>2.7679238328757401</v>
      </c>
      <c r="DF4" s="17">
        <v>2.72574832839616E-2</v>
      </c>
      <c r="DG4" s="17">
        <v>75.139887334257097</v>
      </c>
      <c r="DH4" s="17">
        <v>3.34320033104229</v>
      </c>
      <c r="DI4" s="17">
        <v>0.31073257615590899</v>
      </c>
      <c r="DJ4" s="17">
        <v>0.88439948698446202</v>
      </c>
      <c r="DK4" s="17">
        <v>0</v>
      </c>
      <c r="DL4" s="17">
        <v>0.25487676416607302</v>
      </c>
      <c r="DM4" s="17">
        <v>0.51747447973676797</v>
      </c>
      <c r="DN4" s="17">
        <v>297.717358845869</v>
      </c>
      <c r="DO4" s="17">
        <v>0</v>
      </c>
      <c r="DP4" s="17">
        <v>16.8926660518236</v>
      </c>
      <c r="DQ4" s="17">
        <v>6.6802679308917003</v>
      </c>
      <c r="DR4" s="17">
        <v>3173.6536240447099</v>
      </c>
      <c r="DS4" s="17">
        <v>0</v>
      </c>
      <c r="DT4" s="17">
        <v>0.39116616180823099</v>
      </c>
      <c r="DU4" s="17">
        <v>0.56289645959754697</v>
      </c>
      <c r="DV4" s="17">
        <v>15337.9555398292</v>
      </c>
      <c r="DW4" s="17">
        <v>6856.5312821089501</v>
      </c>
      <c r="DX4" s="17">
        <v>761.84003513726498</v>
      </c>
      <c r="DY4" s="17">
        <v>7618.3713172462103</v>
      </c>
      <c r="DZ4" s="17">
        <v>2.8299601173591898E-2</v>
      </c>
      <c r="EA4" s="17">
        <v>419.86805302242601</v>
      </c>
      <c r="EB4" s="17">
        <v>74.379622221614895</v>
      </c>
      <c r="EC4" s="17">
        <v>0.28048126479163499</v>
      </c>
      <c r="ED4" s="17">
        <v>3.64262839527549E-4</v>
      </c>
      <c r="EE4" s="17">
        <v>1.3454552853409099E-3</v>
      </c>
      <c r="EF4" s="17">
        <v>3.2515746031382798E-4</v>
      </c>
      <c r="EG4" s="17">
        <v>0.103309022812326</v>
      </c>
      <c r="EH4" s="17">
        <v>3.1287782406014202</v>
      </c>
      <c r="EI4" s="17">
        <v>8045.9137497577703</v>
      </c>
      <c r="EJ4" s="17">
        <v>5.2488244713040899</v>
      </c>
      <c r="EK4" s="17">
        <v>57.5456626763008</v>
      </c>
      <c r="EL4" s="17">
        <v>212.69267633393301</v>
      </c>
      <c r="EM4" s="17">
        <v>7.5140618548587197</v>
      </c>
      <c r="EN4" s="17">
        <v>4.6359754421645096</v>
      </c>
      <c r="EO4" s="17">
        <v>3.79663551646025E-3</v>
      </c>
      <c r="EP4" s="17">
        <v>18.317669828094601</v>
      </c>
      <c r="EQ4" s="17">
        <v>6609.8302235955098</v>
      </c>
      <c r="ER4" s="17">
        <v>5908.5590802454799</v>
      </c>
      <c r="ES4" s="17">
        <v>701.27114335003398</v>
      </c>
      <c r="ET4" s="17">
        <v>4.4479124149980498</v>
      </c>
      <c r="EU4" s="17">
        <v>0.42328112027866399</v>
      </c>
      <c r="EV4" s="17">
        <v>366.51348175950801</v>
      </c>
      <c r="EW4" s="17">
        <v>19.237608062302598</v>
      </c>
      <c r="EX4" s="17">
        <v>1453.3690916406199</v>
      </c>
      <c r="EY4" s="17">
        <v>0.52300438378059499</v>
      </c>
      <c r="EZ4" s="17">
        <v>25.593249846503099</v>
      </c>
      <c r="FA4" s="17">
        <v>3633.3961376124998</v>
      </c>
      <c r="FB4" s="17">
        <v>1.2328604209395E-3</v>
      </c>
      <c r="FC4" s="17">
        <v>46.960092267641897</v>
      </c>
      <c r="FD4" s="17">
        <v>10.939080015652801</v>
      </c>
      <c r="FE4" s="17">
        <v>82.165519916003902</v>
      </c>
      <c r="FF4" s="17">
        <v>2.8670646260685602</v>
      </c>
      <c r="FG4" s="17">
        <v>291.18640762710999</v>
      </c>
      <c r="FH4" s="17">
        <v>184.16911394325601</v>
      </c>
      <c r="FI4" s="17">
        <v>0.29287400475840197</v>
      </c>
      <c r="FJ4" s="17">
        <v>1.2056764254964501E-3</v>
      </c>
      <c r="FK4" s="17">
        <v>44.290033624563399</v>
      </c>
      <c r="FL4" s="17">
        <v>754.45694084478203</v>
      </c>
      <c r="FM4" s="17">
        <v>93.811609212115201</v>
      </c>
      <c r="FN4" s="17">
        <v>109.544140770184</v>
      </c>
      <c r="FO4" s="17">
        <v>14948.218477488001</v>
      </c>
      <c r="FP4" s="17">
        <v>46.458526172671498</v>
      </c>
      <c r="FQ4" s="17">
        <v>353.397647811647</v>
      </c>
      <c r="FS4" s="25">
        <f t="shared" si="0"/>
        <v>0</v>
      </c>
      <c r="FT4" s="94">
        <f t="shared" si="1"/>
        <v>1.0260724756550852</v>
      </c>
      <c r="FU4" s="40">
        <f t="shared" si="2"/>
        <v>7.5175326545543148E-3</v>
      </c>
      <c r="FV4" s="40">
        <f t="shared" si="3"/>
        <v>-1.1685835446820957E-4</v>
      </c>
      <c r="FW4" s="40">
        <f t="shared" si="4"/>
        <v>-1.9384644016101334E-3</v>
      </c>
      <c r="FX4" s="40">
        <f t="shared" si="5"/>
        <v>1.4899765783410463E-3</v>
      </c>
      <c r="FY4" s="40">
        <f t="shared" si="6"/>
        <v>1.3103067148939895E-3</v>
      </c>
      <c r="FZ4" s="40">
        <f t="shared" si="7"/>
        <v>-2.608153943930411E-3</v>
      </c>
      <c r="GA4" s="40">
        <f t="shared" si="8"/>
        <v>2.454579241391365E-4</v>
      </c>
      <c r="GB4" s="40">
        <f t="shared" si="9"/>
        <v>4.0247008540589217E-3</v>
      </c>
      <c r="GC4" s="40">
        <f t="shared" si="10"/>
        <v>-1.6856415215672023E-3</v>
      </c>
      <c r="GD4" s="40">
        <f t="shared" si="11"/>
        <v>3.3401122823815294E-5</v>
      </c>
      <c r="GE4" s="40">
        <f t="shared" si="12"/>
        <v>-2.8370722624456485E-3</v>
      </c>
      <c r="GF4" s="40">
        <f t="shared" si="13"/>
        <v>1.1751089910110911E-3</v>
      </c>
      <c r="GG4" s="40">
        <f t="shared" si="14"/>
        <v>-2.8502554167949192E-3</v>
      </c>
      <c r="GH4" s="40">
        <f t="shared" si="15"/>
        <v>6.9192265472279874E-3</v>
      </c>
      <c r="GI4" s="40">
        <f t="shared" si="16"/>
        <v>-2.7513635263063966E-3</v>
      </c>
      <c r="GJ4" s="40">
        <f t="shared" si="17"/>
        <v>1.8420607717689011E-5</v>
      </c>
      <c r="GK4" s="40">
        <f t="shared" si="18"/>
        <v>9.4456145076354492E-6</v>
      </c>
      <c r="GL4" s="40">
        <f t="shared" si="19"/>
        <v>-2.0911859402796399E-3</v>
      </c>
      <c r="GM4" s="40">
        <f t="shared" si="20"/>
        <v>1.2297665908362957E-6</v>
      </c>
      <c r="GN4" s="40">
        <f t="shared" si="21"/>
        <v>7.695884609782363E-5</v>
      </c>
      <c r="GO4" s="40">
        <f t="shared" si="22"/>
        <v>-1.3600904752094777E-4</v>
      </c>
      <c r="GP4" s="40">
        <f t="shared" si="23"/>
        <v>0</v>
      </c>
      <c r="GQ4" s="40">
        <f t="shared" si="24"/>
        <v>1.4334212323629544E-5</v>
      </c>
      <c r="GR4" s="40">
        <f t="shared" si="25"/>
        <v>1.0498760306208228E-2</v>
      </c>
      <c r="GS4" s="40">
        <f t="shared" si="26"/>
        <v>7.4215127532488049E-6</v>
      </c>
      <c r="GT4" s="40">
        <f t="shared" si="27"/>
        <v>-6.3417429332071596E-5</v>
      </c>
      <c r="GU4" s="40">
        <f t="shared" si="28"/>
        <v>-2.733530718606852E-3</v>
      </c>
      <c r="GV4" s="40">
        <f t="shared" si="29"/>
        <v>0</v>
      </c>
      <c r="GW4" s="40">
        <f t="shared" si="30"/>
        <v>-2.8453243099436937E-3</v>
      </c>
      <c r="GX4" s="40">
        <f t="shared" si="31"/>
        <v>2.0104569280656004E-5</v>
      </c>
      <c r="GY4" s="40">
        <f t="shared" si="32"/>
        <v>1.0177754802484548E-3</v>
      </c>
      <c r="GZ4" s="40">
        <f t="shared" si="33"/>
        <v>4.6722685019901303E-3</v>
      </c>
      <c r="HA4" s="40">
        <f t="shared" si="34"/>
        <v>-2.8409046172691403E-3</v>
      </c>
      <c r="HB4" s="40">
        <f t="shared" si="35"/>
        <v>-3.3381579917852896E-6</v>
      </c>
      <c r="HC4" s="40">
        <f t="shared" si="36"/>
        <v>-7.2014577723241791E-4</v>
      </c>
      <c r="HD4" s="40">
        <f t="shared" si="37"/>
        <v>-5.9315820430244409E-5</v>
      </c>
      <c r="HE4" s="40">
        <f t="shared" si="38"/>
        <v>3.5240569634258323E-5</v>
      </c>
      <c r="HF4" s="40">
        <f t="shared" si="39"/>
        <v>3.3629879978224579E-5</v>
      </c>
      <c r="HG4" s="40">
        <f t="shared" si="40"/>
        <v>-7.4449432680338259E-5</v>
      </c>
      <c r="HH4" s="40">
        <f t="shared" si="41"/>
        <v>3.2318688030157708E-3</v>
      </c>
      <c r="HI4" s="40">
        <f t="shared" si="42"/>
        <v>-2.8748271871396817E-3</v>
      </c>
      <c r="HJ4" s="40">
        <f t="shared" si="43"/>
        <v>-2.8121774204157429E-3</v>
      </c>
      <c r="HK4" s="40">
        <f t="shared" si="44"/>
        <v>-2.8146783515584084E-3</v>
      </c>
      <c r="HL4" s="40">
        <f t="shared" si="45"/>
        <v>1.1398859946554871E-3</v>
      </c>
      <c r="HM4" s="40">
        <f t="shared" si="46"/>
        <v>1.6267364236527681E-4</v>
      </c>
      <c r="HN4" s="40">
        <f t="shared" si="47"/>
        <v>1.9188426680634153E-5</v>
      </c>
      <c r="HO4" s="40">
        <f t="shared" si="48"/>
        <v>-2.4464671446960435E-5</v>
      </c>
      <c r="HP4" s="40">
        <f t="shared" si="49"/>
        <v>-2.1441511317452117E-5</v>
      </c>
      <c r="HQ4" s="40">
        <f t="shared" si="50"/>
        <v>2.3215478597140123E-5</v>
      </c>
      <c r="HR4" s="40">
        <f t="shared" si="51"/>
        <v>0</v>
      </c>
      <c r="HS4" s="40">
        <f t="shared" si="52"/>
        <v>0</v>
      </c>
      <c r="HT4" s="40">
        <f t="shared" si="53"/>
        <v>0</v>
      </c>
      <c r="HU4" s="40">
        <f t="shared" si="54"/>
        <v>-2.943210597752897E-3</v>
      </c>
    </row>
    <row r="5" spans="1:229" x14ac:dyDescent="0.25">
      <c r="A5" s="17" t="s">
        <v>175</v>
      </c>
      <c r="B5" s="17">
        <v>16267.1376737508</v>
      </c>
      <c r="C5" s="17">
        <v>592.21004570620698</v>
      </c>
      <c r="D5" s="17">
        <v>10691.725230431201</v>
      </c>
      <c r="E5" s="17">
        <v>10156.4151904997</v>
      </c>
      <c r="F5" s="17">
        <v>8878.7969899632608</v>
      </c>
      <c r="G5" s="17">
        <v>444.376264873389</v>
      </c>
      <c r="H5" s="17">
        <v>12550.168910976899</v>
      </c>
      <c r="I5" s="17">
        <v>92.540795193794906</v>
      </c>
      <c r="J5" s="17">
        <v>1.26437307256917</v>
      </c>
      <c r="K5" s="17">
        <v>1.9037131999999998E-2</v>
      </c>
      <c r="L5" s="17">
        <v>4.7825820828240197E-4</v>
      </c>
      <c r="M5" s="17">
        <v>45.732113655983099</v>
      </c>
      <c r="N5" s="5">
        <v>6.8902390426374606E-5</v>
      </c>
      <c r="O5" s="17">
        <v>4.7477642547680503</v>
      </c>
      <c r="P5" s="5">
        <v>2.39104966859542E-3</v>
      </c>
      <c r="Q5" s="5">
        <v>5.5237300000000003E-2</v>
      </c>
      <c r="R5" s="17">
        <v>0.31761440000000002</v>
      </c>
      <c r="S5" s="17">
        <v>4.5375540079116298E-4</v>
      </c>
      <c r="T5" s="17">
        <v>0.26411931564090901</v>
      </c>
      <c r="U5" s="17">
        <v>1.50916119999999E-2</v>
      </c>
      <c r="V5" s="17">
        <v>1.0652903999999999E-2</v>
      </c>
      <c r="W5" s="17">
        <v>0</v>
      </c>
      <c r="X5" s="17">
        <v>1.0948823E-2</v>
      </c>
      <c r="Y5" s="17">
        <v>64.870466366278606</v>
      </c>
      <c r="Z5" s="17">
        <v>2.8563208651818499</v>
      </c>
      <c r="AA5" s="17">
        <v>5.6417149182593003E-2</v>
      </c>
      <c r="AB5" s="17">
        <v>3.9004190585462499E-2</v>
      </c>
      <c r="AD5" s="17">
        <v>1.0983931948199901E-4</v>
      </c>
      <c r="AE5" s="17">
        <v>0.4488029</v>
      </c>
      <c r="AF5" s="17">
        <v>103.983426897999</v>
      </c>
      <c r="AG5" s="17">
        <v>7.64113423632483</v>
      </c>
      <c r="AH5" s="17">
        <v>3.8451260870740598E-4</v>
      </c>
      <c r="AI5" s="17">
        <v>0.21059212999999999</v>
      </c>
      <c r="AJ5" s="5">
        <v>5.6716869999999997E-4</v>
      </c>
      <c r="AK5" s="5">
        <v>147.130302861639</v>
      </c>
      <c r="AL5" s="5">
        <v>8.6308219999999894E-5</v>
      </c>
      <c r="AM5" s="17">
        <v>3.3093044500000002E-4</v>
      </c>
      <c r="AN5" s="17">
        <v>64.367683868103001</v>
      </c>
      <c r="AO5" s="17">
        <v>0.49676521778289001</v>
      </c>
      <c r="AP5" s="5">
        <v>3.25691385122877E-7</v>
      </c>
      <c r="AQ5" s="5">
        <v>1.1484994158121699E-6</v>
      </c>
      <c r="AR5" s="5">
        <v>6.5758944062583599E-7</v>
      </c>
      <c r="AS5" s="17">
        <v>1.1672293615520599</v>
      </c>
      <c r="AT5" s="5">
        <v>8.1791893785700793</v>
      </c>
      <c r="AU5" s="17">
        <v>182.19189681248301</v>
      </c>
      <c r="AV5" s="17">
        <v>0.134640865</v>
      </c>
      <c r="AW5" s="17">
        <v>1.7015050499999899E-2</v>
      </c>
      <c r="AX5" s="17">
        <v>1.1737917E-3</v>
      </c>
      <c r="BA5" s="17">
        <v>0</v>
      </c>
      <c r="BB5" s="17">
        <v>0</v>
      </c>
      <c r="BD5" s="17" t="s">
        <v>175</v>
      </c>
      <c r="BE5" s="17">
        <v>161.586756815538</v>
      </c>
      <c r="BF5" s="17">
        <v>16.9730763524922</v>
      </c>
      <c r="BG5" s="17">
        <v>1.7014194411669001E-2</v>
      </c>
      <c r="BH5" s="17">
        <v>1.2608191444474499</v>
      </c>
      <c r="BI5" s="17">
        <v>0</v>
      </c>
      <c r="BJ5" s="17">
        <v>1.9036908142682E-2</v>
      </c>
      <c r="BK5" s="17">
        <v>92.631227062182205</v>
      </c>
      <c r="BL5" s="17">
        <v>92.631227062182205</v>
      </c>
      <c r="BM5" s="17">
        <v>100.83438829974</v>
      </c>
      <c r="BN5" s="17">
        <v>16.308460928749099</v>
      </c>
      <c r="BO5" s="17">
        <v>1.9606638216019799E-4</v>
      </c>
      <c r="BP5" s="17">
        <v>2.82147435197892E-4</v>
      </c>
      <c r="BQ5" s="17">
        <v>45.721191978625598</v>
      </c>
      <c r="BR5" s="17">
        <v>0</v>
      </c>
      <c r="BS5" s="5">
        <v>2.2037115593842501E-5</v>
      </c>
      <c r="BT5" s="5">
        <v>4.6827866410930499E-5</v>
      </c>
      <c r="BU5" s="17">
        <v>0</v>
      </c>
      <c r="BV5" s="17">
        <v>4.7589144028841304</v>
      </c>
      <c r="BW5" s="17">
        <v>5.7384057606772504E-4</v>
      </c>
      <c r="BX5" s="17">
        <v>1.8171698539989E-3</v>
      </c>
      <c r="BY5" s="17">
        <v>5.5239518092849903E-2</v>
      </c>
      <c r="BZ5" s="17">
        <v>0</v>
      </c>
      <c r="CA5" s="17">
        <v>1007.6133185952</v>
      </c>
      <c r="CB5" s="17">
        <v>0.31760029372027299</v>
      </c>
      <c r="CC5" s="17">
        <v>1.17378488682462E-3</v>
      </c>
      <c r="CD5" s="17">
        <v>1.31588078837282E-4</v>
      </c>
      <c r="CE5" s="17">
        <v>3.22163390047233E-4</v>
      </c>
      <c r="CF5" s="17">
        <v>0.264126764315124</v>
      </c>
      <c r="CG5" s="17">
        <v>0.44879423538848101</v>
      </c>
      <c r="CH5" s="17">
        <v>1.50916048279856E-2</v>
      </c>
      <c r="CI5" s="5">
        <v>8.6302776752839594E-5</v>
      </c>
      <c r="CJ5" s="17">
        <v>0.21058884017052701</v>
      </c>
      <c r="CK5" s="17">
        <v>3.3095039772758502E-4</v>
      </c>
      <c r="CL5" s="17">
        <v>16256.441749632</v>
      </c>
      <c r="CM5" s="17">
        <v>1.0653253084621899E-2</v>
      </c>
      <c r="CN5" s="17">
        <v>56.862693798757199</v>
      </c>
      <c r="CO5" s="17">
        <v>23.8948507834921</v>
      </c>
      <c r="CP5" s="17">
        <v>21.715736306935899</v>
      </c>
      <c r="CQ5" s="17">
        <v>8.1774303095052208</v>
      </c>
      <c r="CR5" s="17">
        <v>1102.08083862236</v>
      </c>
      <c r="CS5" s="17">
        <v>1.0949350415423401E-2</v>
      </c>
      <c r="CT5" s="17">
        <v>1.26622535505437E-3</v>
      </c>
      <c r="CU5" s="17">
        <v>65.025148877207101</v>
      </c>
      <c r="CV5" s="17">
        <v>65.025148877207101</v>
      </c>
      <c r="CW5" s="17">
        <v>28.3148627159933</v>
      </c>
      <c r="CX5" s="17">
        <v>0</v>
      </c>
      <c r="CY5" s="17">
        <v>2.8563124747763702</v>
      </c>
      <c r="CZ5" s="17">
        <v>182.17940671933999</v>
      </c>
      <c r="DA5" s="17">
        <v>7.9023020704707403E-3</v>
      </c>
      <c r="DB5" s="17">
        <v>4.63303348859107E-2</v>
      </c>
      <c r="DC5" s="17">
        <v>0</v>
      </c>
      <c r="DD5" s="17">
        <v>662.346015310604</v>
      </c>
      <c r="DE5" s="17">
        <v>3.4012577180030501</v>
      </c>
      <c r="DF5" s="5">
        <v>3.0128484444313901E-5</v>
      </c>
      <c r="DG5" s="17">
        <v>61.034028478571599</v>
      </c>
      <c r="DH5" s="17">
        <v>4.0244031719351598</v>
      </c>
      <c r="DI5" s="17">
        <v>1.01203937785567E-2</v>
      </c>
      <c r="DJ5" s="17">
        <v>2.8804322117318901E-2</v>
      </c>
      <c r="DK5" s="17">
        <v>0</v>
      </c>
      <c r="DL5" s="5">
        <v>3.6223031627506998E-5</v>
      </c>
      <c r="DM5" s="5">
        <v>7.3541300723667206E-5</v>
      </c>
      <c r="DN5" s="17">
        <v>103.98857802055301</v>
      </c>
      <c r="DO5" s="17">
        <v>0</v>
      </c>
      <c r="DP5" s="17">
        <v>28.466654695412601</v>
      </c>
      <c r="DQ5" s="17">
        <v>7.6296884982812703</v>
      </c>
      <c r="DR5" s="17">
        <v>591.44652375976204</v>
      </c>
      <c r="DS5" s="17">
        <v>0</v>
      </c>
      <c r="DT5" s="17">
        <v>1.5763738575924399E-4</v>
      </c>
      <c r="DU5" s="17">
        <v>2.2684152956673601E-4</v>
      </c>
      <c r="DV5" s="17">
        <v>12642.980846905501</v>
      </c>
      <c r="DW5" s="17">
        <v>9598.9074470807991</v>
      </c>
      <c r="DX5" s="17">
        <v>1066.5459468664001</v>
      </c>
      <c r="DY5" s="17">
        <v>10665.4533939472</v>
      </c>
      <c r="DZ5" s="17">
        <v>2.9863614479316701E-2</v>
      </c>
      <c r="EA5" s="17">
        <v>173.94039655919099</v>
      </c>
      <c r="EB5" s="17">
        <v>22.639083678894799</v>
      </c>
      <c r="EC5" s="17">
        <v>0.495894647665029</v>
      </c>
      <c r="ED5" s="17">
        <v>3.25543368574216E-7</v>
      </c>
      <c r="EE5" s="17">
        <v>1.1479503641792999E-6</v>
      </c>
      <c r="EF5" s="17">
        <v>6.5738558891515999E-7</v>
      </c>
      <c r="EG5" s="17">
        <v>1.1640275287708599</v>
      </c>
      <c r="EH5" s="17">
        <v>0.95596443018788801</v>
      </c>
      <c r="EI5" s="17">
        <v>8542.1711136592803</v>
      </c>
      <c r="EJ5" s="17">
        <v>46.502333724653703</v>
      </c>
      <c r="EK5" s="17">
        <v>53.324867585993999</v>
      </c>
      <c r="EL5" s="17">
        <v>325.48007392097497</v>
      </c>
      <c r="EM5" s="17">
        <v>1.63906552114508</v>
      </c>
      <c r="EN5" s="17">
        <v>2.1260032407943202E-2</v>
      </c>
      <c r="EO5" s="17">
        <v>2.1840169822031899E-3</v>
      </c>
      <c r="EP5" s="17">
        <v>636.55971397234202</v>
      </c>
      <c r="EQ5" s="17">
        <v>10138.455251449001</v>
      </c>
      <c r="ER5" s="17">
        <v>8862.9011839765899</v>
      </c>
      <c r="ES5" s="17">
        <v>1275.55406747245</v>
      </c>
      <c r="ET5" s="17">
        <v>11.5238535370404</v>
      </c>
      <c r="EU5" s="17">
        <v>0.105325834426274</v>
      </c>
      <c r="EV5" s="17">
        <v>1232.21893306216</v>
      </c>
      <c r="EW5" s="17">
        <v>16.386178681305299</v>
      </c>
      <c r="EX5" s="17">
        <v>1453.84981751241</v>
      </c>
      <c r="EY5" s="17">
        <v>1.0762069402602501</v>
      </c>
      <c r="EZ5" s="17">
        <v>8.15304393006938</v>
      </c>
      <c r="FA5" s="17">
        <v>3634.6304959848298</v>
      </c>
      <c r="FB5" s="17">
        <v>5.6672744979028699E-4</v>
      </c>
      <c r="FC5" s="17">
        <v>44.853507733176301</v>
      </c>
      <c r="FD5" s="17">
        <v>967.82900529660401</v>
      </c>
      <c r="FE5" s="17">
        <v>472.58865841035703</v>
      </c>
      <c r="FF5" s="17">
        <v>5.6385599409161297E-2</v>
      </c>
      <c r="FG5" s="17">
        <v>443.132649376698</v>
      </c>
      <c r="FH5" s="17">
        <v>201.51875140602201</v>
      </c>
      <c r="FI5" s="17">
        <v>0.134639973892342</v>
      </c>
      <c r="FJ5" s="17">
        <v>2.7039543674377303E-4</v>
      </c>
      <c r="FK5" s="17">
        <v>18.2083230648567</v>
      </c>
      <c r="FL5" s="17">
        <v>649.82816030106903</v>
      </c>
      <c r="FM5" s="17">
        <v>147.111212383317</v>
      </c>
      <c r="FN5" s="17">
        <v>33.103485795280903</v>
      </c>
      <c r="FO5" s="17">
        <v>12550.0177321053</v>
      </c>
      <c r="FP5" s="17">
        <v>64.357178775554601</v>
      </c>
      <c r="FQ5" s="17">
        <v>477.80538402503902</v>
      </c>
      <c r="FS5" s="25">
        <f t="shared" si="0"/>
        <v>0</v>
      </c>
      <c r="FT5" s="94">
        <f t="shared" si="1"/>
        <v>1.0074074090399396</v>
      </c>
      <c r="FU5" s="40">
        <f t="shared" si="2"/>
        <v>-6.5751728013336782E-4</v>
      </c>
      <c r="FV5" s="40">
        <f t="shared" si="3"/>
        <v>-1.2892755737272978E-3</v>
      </c>
      <c r="FW5" s="40">
        <f t="shared" si="4"/>
        <v>-2.4572120885808326E-3</v>
      </c>
      <c r="FX5" s="40">
        <f t="shared" si="5"/>
        <v>-1.7683344678050268E-3</v>
      </c>
      <c r="FY5" s="40">
        <f t="shared" si="6"/>
        <v>-1.7903107824899899E-3</v>
      </c>
      <c r="FZ5" s="40">
        <f t="shared" si="7"/>
        <v>-2.7985641785916171E-3</v>
      </c>
      <c r="GA5" s="40">
        <f t="shared" si="8"/>
        <v>-1.2045963099950061E-5</v>
      </c>
      <c r="GB5" s="40">
        <f t="shared" si="9"/>
        <v>9.7721084196348402E-4</v>
      </c>
      <c r="GC5" s="40">
        <f t="shared" si="10"/>
        <v>-2.8108223742052511E-3</v>
      </c>
      <c r="GD5" s="40">
        <f t="shared" si="11"/>
        <v>-1.1758983338374034E-5</v>
      </c>
      <c r="GE5" s="40">
        <f t="shared" si="12"/>
        <v>-9.2817903683097485E-5</v>
      </c>
      <c r="GF5" s="40">
        <f t="shared" si="13"/>
        <v>-2.3881855624821978E-4</v>
      </c>
      <c r="GG5" s="40">
        <f t="shared" si="14"/>
        <v>-5.4291906812113319E-4</v>
      </c>
      <c r="GH5" s="40">
        <f t="shared" si="15"/>
        <v>2.3485050052521605E-3</v>
      </c>
      <c r="GI5" s="40">
        <f t="shared" si="16"/>
        <v>-1.6410587078329063E-5</v>
      </c>
      <c r="GJ5" s="40">
        <f t="shared" si="17"/>
        <v>4.015570728293482E-5</v>
      </c>
      <c r="GK5" s="40">
        <f t="shared" si="18"/>
        <v>-4.4413224737395546E-5</v>
      </c>
      <c r="GL5" s="40">
        <f t="shared" si="19"/>
        <v>-8.6652558649971762E-6</v>
      </c>
      <c r="GM5" s="40">
        <f t="shared" si="20"/>
        <v>2.8201929105062841E-5</v>
      </c>
      <c r="GN5" s="40">
        <f t="shared" si="21"/>
        <v>-4.7523182415225502E-7</v>
      </c>
      <c r="GO5" s="40">
        <f t="shared" si="22"/>
        <v>3.2768963458222073E-5</v>
      </c>
      <c r="GP5" s="40">
        <f t="shared" si="23"/>
        <v>0</v>
      </c>
      <c r="GQ5" s="40">
        <f t="shared" si="24"/>
        <v>4.8170969920758301E-5</v>
      </c>
      <c r="GR5" s="40">
        <f t="shared" si="25"/>
        <v>2.3844827946065661E-3</v>
      </c>
      <c r="GS5" s="40">
        <f t="shared" si="26"/>
        <v>-2.9374870246574879E-6</v>
      </c>
      <c r="GT5" s="40">
        <f t="shared" si="27"/>
        <v>-8.7782529877458016E-6</v>
      </c>
      <c r="GU5" s="40">
        <f t="shared" si="28"/>
        <v>-2.0375936122237859E-3</v>
      </c>
      <c r="GV5" s="40">
        <f t="shared" si="29"/>
        <v>0</v>
      </c>
      <c r="GW5" s="40">
        <f t="shared" si="30"/>
        <v>-6.8269842874511951E-4</v>
      </c>
      <c r="GX5" s="40">
        <f t="shared" si="31"/>
        <v>-1.9306050649391237E-5</v>
      </c>
      <c r="GY5" s="40">
        <f t="shared" si="32"/>
        <v>4.9537918759534486E-5</v>
      </c>
      <c r="GZ5" s="40">
        <f t="shared" si="33"/>
        <v>-1.4979108715494609E-3</v>
      </c>
      <c r="HA5" s="40">
        <f t="shared" si="34"/>
        <v>-8.7626206951311154E-5</v>
      </c>
      <c r="HB5" s="40">
        <f t="shared" si="35"/>
        <v>-1.5621806346609226E-5</v>
      </c>
      <c r="HC5" s="40">
        <f t="shared" si="36"/>
        <v>-7.7798758942970486E-4</v>
      </c>
      <c r="HD5" s="40">
        <f t="shared" si="37"/>
        <v>-1.2975218531257842E-4</v>
      </c>
      <c r="HE5" s="40">
        <f t="shared" si="38"/>
        <v>-6.306754049961853E-5</v>
      </c>
      <c r="HF5" s="40">
        <f t="shared" si="39"/>
        <v>6.0292813449071629E-5</v>
      </c>
      <c r="HG5" s="40">
        <f t="shared" si="40"/>
        <v>-1.6320445163019306E-4</v>
      </c>
      <c r="HH5" s="40">
        <f t="shared" si="41"/>
        <v>-1.7524780050955462E-3</v>
      </c>
      <c r="HI5" s="40">
        <f t="shared" si="42"/>
        <v>-4.5446872537066401E-4</v>
      </c>
      <c r="HJ5" s="40">
        <f t="shared" si="43"/>
        <v>-4.7806000186922595E-4</v>
      </c>
      <c r="HK5" s="40">
        <f t="shared" si="44"/>
        <v>-3.0999845508771477E-4</v>
      </c>
      <c r="HL5" s="40">
        <f t="shared" si="45"/>
        <v>-2.7431050714339005E-3</v>
      </c>
      <c r="HM5" s="40">
        <f t="shared" si="46"/>
        <v>-2.1506643060098613E-4</v>
      </c>
      <c r="HN5" s="40">
        <f t="shared" si="47"/>
        <v>-6.8554602929843253E-5</v>
      </c>
      <c r="HO5" s="40">
        <f t="shared" si="48"/>
        <v>-6.6184041375290687E-6</v>
      </c>
      <c r="HP5" s="40">
        <f t="shared" si="49"/>
        <v>-5.0313593303682758E-5</v>
      </c>
      <c r="HQ5" s="40">
        <f t="shared" si="50"/>
        <v>-5.8044160475758945E-6</v>
      </c>
      <c r="HR5" s="40">
        <f t="shared" si="51"/>
        <v>0</v>
      </c>
      <c r="HS5" s="40">
        <f t="shared" si="52"/>
        <v>0</v>
      </c>
      <c r="HT5" s="40">
        <f t="shared" si="53"/>
        <v>0</v>
      </c>
      <c r="HU5" s="40">
        <f t="shared" si="54"/>
        <v>0</v>
      </c>
    </row>
    <row r="6" spans="1:229" x14ac:dyDescent="0.25">
      <c r="A6" s="17" t="s">
        <v>176</v>
      </c>
      <c r="B6" s="17">
        <v>78388.779527976105</v>
      </c>
      <c r="C6" s="17">
        <v>6336.8212467898502</v>
      </c>
      <c r="D6" s="17">
        <v>54077.520858761804</v>
      </c>
      <c r="E6" s="17">
        <v>39880.771689513203</v>
      </c>
      <c r="F6" s="17">
        <v>29349.511081199202</v>
      </c>
      <c r="G6" s="17">
        <v>4867.1651278599602</v>
      </c>
      <c r="H6" s="17">
        <v>102786.676972744</v>
      </c>
      <c r="I6" s="17">
        <v>878.41953107812901</v>
      </c>
      <c r="J6" s="17">
        <v>1.83717191198985</v>
      </c>
      <c r="K6" s="17">
        <v>0.12768382237699999</v>
      </c>
      <c r="L6" s="17">
        <v>0.19833809114706399</v>
      </c>
      <c r="M6" s="17">
        <v>109.59483076268199</v>
      </c>
      <c r="N6" s="17">
        <v>0.117961861997745</v>
      </c>
      <c r="O6" s="17">
        <v>8.8001905899748802</v>
      </c>
      <c r="P6" s="5">
        <v>0.154427236445801</v>
      </c>
      <c r="Q6" s="5">
        <v>0.30274996869699999</v>
      </c>
      <c r="R6" s="17">
        <v>1.74203719313085</v>
      </c>
      <c r="S6" s="17">
        <v>1.9787617714911301E-2</v>
      </c>
      <c r="T6" s="17">
        <v>3.7612347963499999E-3</v>
      </c>
      <c r="U6" s="17">
        <v>0.10266762884699999</v>
      </c>
      <c r="V6" s="17">
        <v>6.3673826219999993E-2</v>
      </c>
      <c r="W6" s="5">
        <v>1.141445565E-5</v>
      </c>
      <c r="X6" s="17">
        <v>6.0020047341499898E-2</v>
      </c>
      <c r="Y6" s="17">
        <v>214.166459856454</v>
      </c>
      <c r="Z6" s="17">
        <v>32.622510918672603</v>
      </c>
      <c r="AA6" s="17">
        <v>0.62962435601573996</v>
      </c>
      <c r="AB6" s="17">
        <v>2.5575741860552998</v>
      </c>
      <c r="AC6" s="17">
        <v>4.4504833499999999E-4</v>
      </c>
      <c r="AD6" s="17">
        <v>0.31516151089910199</v>
      </c>
      <c r="AE6" s="17">
        <v>2.52371846061</v>
      </c>
      <c r="AF6" s="17">
        <v>2117.4441572451801</v>
      </c>
      <c r="AG6" s="17">
        <v>46.940024791885101</v>
      </c>
      <c r="AH6" s="17">
        <v>2.3810670968037702</v>
      </c>
      <c r="AI6" s="17">
        <v>1.3574466276169901</v>
      </c>
      <c r="AJ6" s="5">
        <v>3.22448939889999E-3</v>
      </c>
      <c r="AK6" s="5">
        <v>233.99561781582301</v>
      </c>
      <c r="AL6" s="17">
        <v>4.7230393987999998E-4</v>
      </c>
      <c r="AM6" s="17">
        <v>2.0020260963349901E-2</v>
      </c>
      <c r="AN6" s="17">
        <v>106.71276917406399</v>
      </c>
      <c r="AO6" s="17">
        <v>0.71357319765265204</v>
      </c>
      <c r="AP6" s="17">
        <v>2.2737498261705701E-3</v>
      </c>
      <c r="AQ6" s="17">
        <v>8.3730683265564997E-3</v>
      </c>
      <c r="AR6" s="17">
        <v>2.53402354285051E-3</v>
      </c>
      <c r="AS6" s="17">
        <v>1.54179417325445</v>
      </c>
      <c r="AT6" s="17">
        <v>17.8360767937702</v>
      </c>
      <c r="AU6" s="17">
        <v>239.67957150901199</v>
      </c>
      <c r="AV6" s="17">
        <v>1.34127422813065</v>
      </c>
      <c r="AW6" s="17">
        <v>9.3111327529999899E-2</v>
      </c>
      <c r="AX6" s="17">
        <v>8.6771946925999904E-3</v>
      </c>
      <c r="AZ6" s="17">
        <v>1.9390272849999999E-4</v>
      </c>
      <c r="BA6" s="17">
        <v>0.349870443021499</v>
      </c>
      <c r="BB6" s="17">
        <v>4.07922027411713E-4</v>
      </c>
      <c r="BD6" s="17" t="s">
        <v>176</v>
      </c>
      <c r="BE6" s="17">
        <v>3929.20060875225</v>
      </c>
      <c r="BF6" s="17">
        <v>199.537194645189</v>
      </c>
      <c r="BG6" s="17">
        <v>9.3113529756097102E-2</v>
      </c>
      <c r="BH6" s="17">
        <v>1.8321224958348701</v>
      </c>
      <c r="BI6" s="17">
        <v>0</v>
      </c>
      <c r="BJ6" s="17">
        <v>0.12768475046781999</v>
      </c>
      <c r="BK6" s="17">
        <v>880.31384524587395</v>
      </c>
      <c r="BL6" s="17">
        <v>880.31384524587395</v>
      </c>
      <c r="BM6" s="17">
        <v>2045.7398696774201</v>
      </c>
      <c r="BN6" s="17">
        <v>529.24045010841996</v>
      </c>
      <c r="BO6" s="17">
        <v>8.1093278896807203E-2</v>
      </c>
      <c r="BP6" s="17">
        <v>0.116695138074372</v>
      </c>
      <c r="BQ6" s="17">
        <v>109.701461066467</v>
      </c>
      <c r="BR6" s="17">
        <v>4.0664193400345402E-4</v>
      </c>
      <c r="BS6" s="17">
        <v>3.7640419077696399E-2</v>
      </c>
      <c r="BT6" s="17">
        <v>7.9985887800172795E-2</v>
      </c>
      <c r="BU6" s="5">
        <v>1.1412919773144301E-5</v>
      </c>
      <c r="BV6" s="17">
        <v>8.9756384806234202</v>
      </c>
      <c r="BW6" s="17">
        <v>3.697483979012E-2</v>
      </c>
      <c r="BX6" s="17">
        <v>0.11708719502637201</v>
      </c>
      <c r="BY6" s="17">
        <v>0.30274959198338502</v>
      </c>
      <c r="BZ6" s="17">
        <v>1.93892787686635E-4</v>
      </c>
      <c r="CA6" s="17">
        <v>806632.97385155899</v>
      </c>
      <c r="CB6" s="17">
        <v>1.7420502441655199</v>
      </c>
      <c r="CC6" s="17">
        <v>8.6771276883897998E-3</v>
      </c>
      <c r="CD6" s="17">
        <v>5.7271995601779098E-3</v>
      </c>
      <c r="CE6" s="17">
        <v>1.4021747748254199E-2</v>
      </c>
      <c r="CF6" s="17">
        <v>3.76103566424565E-3</v>
      </c>
      <c r="CG6" s="17">
        <v>2.523718946492</v>
      </c>
      <c r="CH6" s="17">
        <v>0.10267165822633301</v>
      </c>
      <c r="CI6" s="17">
        <v>4.7229842781740001E-4</v>
      </c>
      <c r="CJ6" s="17">
        <v>1.35743253917131</v>
      </c>
      <c r="CK6" s="17">
        <v>2.00208163487877E-2</v>
      </c>
      <c r="CL6" s="17">
        <v>78551.417949467796</v>
      </c>
      <c r="CM6" s="17">
        <v>6.3671864195192898E-2</v>
      </c>
      <c r="CN6" s="17">
        <v>564.54355230001795</v>
      </c>
      <c r="CO6" s="17">
        <v>18835.166068446699</v>
      </c>
      <c r="CP6" s="17">
        <v>122.94198127911901</v>
      </c>
      <c r="CQ6" s="17">
        <v>17.853694153397601</v>
      </c>
      <c r="CR6" s="17">
        <v>27744.233366821602</v>
      </c>
      <c r="CS6" s="17">
        <v>6.00181605695288E-2</v>
      </c>
      <c r="CT6" s="17">
        <v>11.5448771936085</v>
      </c>
      <c r="CU6" s="17">
        <v>216.341621932197</v>
      </c>
      <c r="CV6" s="17">
        <v>216.341621932197</v>
      </c>
      <c r="CW6" s="17">
        <v>195.03093871767601</v>
      </c>
      <c r="CX6" s="17">
        <v>0</v>
      </c>
      <c r="CY6" s="17">
        <v>32.6223996152167</v>
      </c>
      <c r="CZ6" s="17">
        <v>239.756607986028</v>
      </c>
      <c r="DA6" s="17">
        <v>8.4633459869995195E-2</v>
      </c>
      <c r="DB6" s="17">
        <v>0.52128576154513695</v>
      </c>
      <c r="DC6" s="17">
        <v>0</v>
      </c>
      <c r="DD6" s="17">
        <v>1315.4824690292701</v>
      </c>
      <c r="DE6" s="17">
        <v>26.290329920571001</v>
      </c>
      <c r="DF6" s="17">
        <v>6.0830844783563602</v>
      </c>
      <c r="DG6" s="17">
        <v>2132.3465899739299</v>
      </c>
      <c r="DH6" s="17">
        <v>89.697609564720807</v>
      </c>
      <c r="DI6" s="17">
        <v>0.66304738913451999</v>
      </c>
      <c r="DJ6" s="17">
        <v>1.88713568898295</v>
      </c>
      <c r="DK6" s="17">
        <v>4.4503931383235002E-4</v>
      </c>
      <c r="DL6" s="17">
        <v>0.1037045871217</v>
      </c>
      <c r="DM6" s="17">
        <v>0.21055137139392699</v>
      </c>
      <c r="DN6" s="17">
        <v>2120.4340079191602</v>
      </c>
      <c r="DO6" s="17">
        <v>0.34987350033978698</v>
      </c>
      <c r="DP6" s="17">
        <v>148.34668675250899</v>
      </c>
      <c r="DQ6" s="17">
        <v>47.473773382787002</v>
      </c>
      <c r="DR6" s="17">
        <v>6334.2433026355102</v>
      </c>
      <c r="DS6" s="17">
        <v>0</v>
      </c>
      <c r="DT6" s="17">
        <v>0.97333883478673</v>
      </c>
      <c r="DU6" s="17">
        <v>1.4006552817561999</v>
      </c>
      <c r="DV6" s="17">
        <v>124869.779397476</v>
      </c>
      <c r="DW6" s="17">
        <v>48590.631933997996</v>
      </c>
      <c r="DX6" s="17">
        <v>5398.9599955876602</v>
      </c>
      <c r="DY6" s="17">
        <v>53989.5919295856</v>
      </c>
      <c r="DZ6" s="17">
        <v>0.31597409910781799</v>
      </c>
      <c r="EA6" s="17">
        <v>1464.4254056037</v>
      </c>
      <c r="EB6" s="17">
        <v>555.60374864997198</v>
      </c>
      <c r="EC6" s="17">
        <v>0.71505869606320605</v>
      </c>
      <c r="ED6" s="17">
        <v>2.26688212547165E-3</v>
      </c>
      <c r="EE6" s="17">
        <v>8.3477114488445005E-3</v>
      </c>
      <c r="EF6" s="17">
        <v>2.5264112340481798E-3</v>
      </c>
      <c r="EG6" s="17">
        <v>1.5380398869487399</v>
      </c>
      <c r="EH6" s="17">
        <v>28.639270184622699</v>
      </c>
      <c r="EI6" s="17">
        <v>46044.546733054398</v>
      </c>
      <c r="EJ6" s="17">
        <v>119.53890852317799</v>
      </c>
      <c r="EK6" s="17">
        <v>351.84150255769202</v>
      </c>
      <c r="EL6" s="17">
        <v>1341.2634695381801</v>
      </c>
      <c r="EM6" s="17">
        <v>82.168217012957598</v>
      </c>
      <c r="EN6" s="17">
        <v>115.205734454988</v>
      </c>
      <c r="EO6" s="17">
        <v>2.3683175817721801E-2</v>
      </c>
      <c r="EP6" s="17">
        <v>897.58401259720904</v>
      </c>
      <c r="EQ6" s="17">
        <v>39903.168142696501</v>
      </c>
      <c r="ER6" s="17">
        <v>29364.222599290199</v>
      </c>
      <c r="ES6" s="17">
        <v>10538.9455434062</v>
      </c>
      <c r="ET6" s="17">
        <v>21.3944873439265</v>
      </c>
      <c r="EU6" s="17">
        <v>5.4659603145037199</v>
      </c>
      <c r="EV6" s="17">
        <v>5278.2331501733297</v>
      </c>
      <c r="EW6" s="17">
        <v>155.00080045955301</v>
      </c>
      <c r="EX6" s="17">
        <v>5083.7666408417199</v>
      </c>
      <c r="EY6" s="17">
        <v>95.622266832520395</v>
      </c>
      <c r="EZ6" s="17">
        <v>159.74463601608201</v>
      </c>
      <c r="FA6" s="17">
        <v>12715.796798855799</v>
      </c>
      <c r="FB6" s="17">
        <v>3.2219071396154E-3</v>
      </c>
      <c r="FC6" s="17">
        <v>1044.75079890282</v>
      </c>
      <c r="FD6" s="17">
        <v>1290.34558579451</v>
      </c>
      <c r="FE6" s="17">
        <v>1591.42611923146</v>
      </c>
      <c r="FF6" s="17">
        <v>31.185038557994801</v>
      </c>
      <c r="FG6" s="17">
        <v>4860.45202803132</v>
      </c>
      <c r="FH6" s="17">
        <v>1004.54618816114</v>
      </c>
      <c r="FI6" s="17">
        <v>1.3412658902752099</v>
      </c>
      <c r="FJ6" s="17">
        <v>12.1504221123365</v>
      </c>
      <c r="FK6" s="17">
        <v>296.28446718290201</v>
      </c>
      <c r="FL6" s="17">
        <v>5289.3125177624597</v>
      </c>
      <c r="FM6" s="17">
        <v>234.050166617369</v>
      </c>
      <c r="FN6" s="17">
        <v>992.75453609006001</v>
      </c>
      <c r="FO6" s="17">
        <v>102799.68074846901</v>
      </c>
      <c r="FP6" s="17">
        <v>106.74534363462401</v>
      </c>
      <c r="FQ6" s="17">
        <v>1490.6404135627199</v>
      </c>
      <c r="FS6" s="25">
        <f t="shared" si="0"/>
        <v>0</v>
      </c>
      <c r="FT6" s="94">
        <f t="shared" si="1"/>
        <v>1.21469034230766</v>
      </c>
      <c r="FU6" s="40">
        <f t="shared" si="2"/>
        <v>2.0747665988809891E-3</v>
      </c>
      <c r="FV6" s="40">
        <f t="shared" si="3"/>
        <v>-4.06819768767496E-4</v>
      </c>
      <c r="FW6" s="40">
        <f t="shared" si="4"/>
        <v>-1.6259792937966548E-3</v>
      </c>
      <c r="FX6" s="40">
        <f t="shared" si="5"/>
        <v>5.6158525109950054E-4</v>
      </c>
      <c r="FY6" s="40">
        <f t="shared" si="6"/>
        <v>5.0125257794910187E-4</v>
      </c>
      <c r="FZ6" s="40">
        <f t="shared" si="7"/>
        <v>-1.3792628054088442E-3</v>
      </c>
      <c r="GA6" s="40">
        <f t="shared" si="8"/>
        <v>1.2651226898266609E-4</v>
      </c>
      <c r="GB6" s="40">
        <f t="shared" si="9"/>
        <v>2.1565027879331751E-3</v>
      </c>
      <c r="GC6" s="40">
        <f t="shared" si="10"/>
        <v>-2.74847232424256E-3</v>
      </c>
      <c r="GD6" s="40">
        <f t="shared" si="11"/>
        <v>7.2686641324166575E-6</v>
      </c>
      <c r="GE6" s="40">
        <f t="shared" si="12"/>
        <v>-2.7713999499834139E-3</v>
      </c>
      <c r="GF6" s="40">
        <f t="shared" si="13"/>
        <v>9.7295012039307831E-4</v>
      </c>
      <c r="GG6" s="40">
        <f t="shared" si="14"/>
        <v>-2.844606843203438E-3</v>
      </c>
      <c r="GH6" s="40">
        <f t="shared" si="15"/>
        <v>1.9936828510101704E-2</v>
      </c>
      <c r="GI6" s="40">
        <f t="shared" si="16"/>
        <v>-2.3648783576929273E-3</v>
      </c>
      <c r="GJ6" s="40">
        <f t="shared" si="17"/>
        <v>-1.244306041022496E-6</v>
      </c>
      <c r="GK6" s="40">
        <f t="shared" si="18"/>
        <v>7.4918232063739478E-6</v>
      </c>
      <c r="GL6" s="40">
        <f t="shared" si="19"/>
        <v>-1.9542729719328922E-3</v>
      </c>
      <c r="GM6" s="40">
        <f t="shared" si="20"/>
        <v>-5.2943279303659476E-5</v>
      </c>
      <c r="GN6" s="40">
        <f t="shared" si="21"/>
        <v>3.9246833478708539E-5</v>
      </c>
      <c r="GO6" s="40">
        <f t="shared" si="22"/>
        <v>-3.0813678454253008E-5</v>
      </c>
      <c r="GP6" s="40">
        <f t="shared" si="23"/>
        <v>-1.3455541839167448E-4</v>
      </c>
      <c r="GQ6" s="40">
        <f t="shared" si="24"/>
        <v>-3.1435696149361972E-5</v>
      </c>
      <c r="GR6" s="40">
        <f t="shared" si="25"/>
        <v>1.0156408604787674E-2</v>
      </c>
      <c r="GS6" s="40">
        <f t="shared" si="26"/>
        <v>-3.4118604843164347E-6</v>
      </c>
      <c r="GT6" s="40">
        <f t="shared" si="27"/>
        <v>-3.4876006107796489E-5</v>
      </c>
      <c r="GU6" s="40">
        <f t="shared" si="28"/>
        <v>-2.8898899504571879E-3</v>
      </c>
      <c r="GV6" s="40">
        <f t="shared" si="29"/>
        <v>-2.0270085158207987E-5</v>
      </c>
      <c r="GW6" s="40">
        <f t="shared" si="30"/>
        <v>-2.8732962375120595E-3</v>
      </c>
      <c r="GX6" s="40">
        <f t="shared" si="31"/>
        <v>1.9252622966911036E-7</v>
      </c>
      <c r="GY6" s="40">
        <f t="shared" si="32"/>
        <v>1.4120092205264594E-3</v>
      </c>
      <c r="GZ6" s="40">
        <f t="shared" si="33"/>
        <v>1.1370862995244396E-2</v>
      </c>
      <c r="HA6" s="40">
        <f t="shared" si="34"/>
        <v>-2.9705085884958451E-3</v>
      </c>
      <c r="HB6" s="40">
        <f t="shared" si="35"/>
        <v>-1.0378636915400505E-5</v>
      </c>
      <c r="HC6" s="40">
        <f t="shared" si="36"/>
        <v>-8.0082734508940101E-4</v>
      </c>
      <c r="HD6" s="40">
        <f t="shared" si="37"/>
        <v>2.3311890220493827E-4</v>
      </c>
      <c r="HE6" s="40">
        <f t="shared" si="38"/>
        <v>-1.1670583568231942E-5</v>
      </c>
      <c r="HF6" s="40">
        <f t="shared" si="39"/>
        <v>2.7741168749785786E-5</v>
      </c>
      <c r="HG6" s="40">
        <f t="shared" si="40"/>
        <v>3.0525363376973094E-4</v>
      </c>
      <c r="HH6" s="40">
        <f t="shared" si="41"/>
        <v>2.0817743932096356E-3</v>
      </c>
      <c r="HI6" s="40">
        <f t="shared" si="42"/>
        <v>-3.020429345336844E-3</v>
      </c>
      <c r="HJ6" s="40">
        <f t="shared" si="43"/>
        <v>-3.0283853807302557E-3</v>
      </c>
      <c r="HK6" s="40">
        <f t="shared" si="44"/>
        <v>-3.0040402836065093E-3</v>
      </c>
      <c r="HL6" s="40">
        <f t="shared" si="45"/>
        <v>-2.4350113464143151E-3</v>
      </c>
      <c r="HM6" s="40">
        <f t="shared" si="46"/>
        <v>9.8773737246716673E-4</v>
      </c>
      <c r="HN6" s="40">
        <f t="shared" si="47"/>
        <v>3.2141444734313531E-4</v>
      </c>
      <c r="HO6" s="40">
        <f t="shared" si="48"/>
        <v>-6.216368931279329E-6</v>
      </c>
      <c r="HP6" s="40">
        <f t="shared" si="49"/>
        <v>2.3651537955934262E-5</v>
      </c>
      <c r="HQ6" s="40">
        <f t="shared" si="50"/>
        <v>-7.7218747030989173E-6</v>
      </c>
      <c r="HR6" s="40">
        <f t="shared" si="51"/>
        <v>0</v>
      </c>
      <c r="HS6" s="40">
        <f t="shared" si="52"/>
        <v>-5.1267011258126656E-5</v>
      </c>
      <c r="HT6" s="40">
        <f t="shared" si="53"/>
        <v>8.7384297501009314E-6</v>
      </c>
      <c r="HU6" s="40">
        <f t="shared" si="54"/>
        <v>-3.1380835606776149E-3</v>
      </c>
    </row>
    <row r="7" spans="1:229" x14ac:dyDescent="0.25">
      <c r="A7" s="17" t="s">
        <v>177</v>
      </c>
      <c r="B7" s="17">
        <v>6459.2682725424602</v>
      </c>
      <c r="C7" s="17">
        <v>1555.7299541917801</v>
      </c>
      <c r="D7" s="17">
        <v>7648.7426349458001</v>
      </c>
      <c r="E7" s="17">
        <v>5285.2390538336404</v>
      </c>
      <c r="F7" s="17">
        <v>4868.1468621337999</v>
      </c>
      <c r="G7" s="17">
        <v>50.018397275624302</v>
      </c>
      <c r="H7" s="17">
        <v>10055.519754171</v>
      </c>
      <c r="I7" s="17">
        <v>207.217391924938</v>
      </c>
      <c r="J7" s="17">
        <v>0</v>
      </c>
      <c r="L7" s="17">
        <v>1.22731743817787E-3</v>
      </c>
      <c r="M7" s="17">
        <v>15.178630753514501</v>
      </c>
      <c r="N7" s="17">
        <v>3.6958791213197899E-4</v>
      </c>
      <c r="O7" s="17">
        <v>6.5113236591999897</v>
      </c>
      <c r="P7" s="17">
        <v>4.78389485381789E-3</v>
      </c>
      <c r="R7" s="17">
        <v>0</v>
      </c>
      <c r="S7" s="17">
        <v>9.0551653228964702E-4</v>
      </c>
      <c r="T7" s="17">
        <v>2.6931109329066702E-4</v>
      </c>
      <c r="W7" s="17">
        <v>0</v>
      </c>
      <c r="Y7" s="17">
        <v>103.825181735051</v>
      </c>
      <c r="Z7" s="17">
        <v>5.4297485944455701</v>
      </c>
      <c r="AA7" s="17">
        <v>0.101332358316923</v>
      </c>
      <c r="AB7" s="17">
        <v>1.5410137370977E-2</v>
      </c>
      <c r="AD7" s="17">
        <v>6.8601464851099998E-4</v>
      </c>
      <c r="AE7" s="17">
        <v>0</v>
      </c>
      <c r="AF7" s="17">
        <v>329.70765228620002</v>
      </c>
      <c r="AG7" s="17">
        <v>5.5596388397167704</v>
      </c>
      <c r="AH7" s="17">
        <v>9.6954998690861505E-4</v>
      </c>
      <c r="AI7" s="17">
        <v>0</v>
      </c>
      <c r="AK7" s="17">
        <v>20.5333379806832</v>
      </c>
      <c r="AN7" s="17">
        <v>11.670100756902899</v>
      </c>
      <c r="AO7" s="17">
        <v>0.22179408240618301</v>
      </c>
      <c r="AP7" s="5">
        <v>1.5634656037993001E-6</v>
      </c>
      <c r="AQ7" s="5">
        <v>5.6629065860925803E-6</v>
      </c>
      <c r="AR7" s="5">
        <v>2.5969311273804402E-6</v>
      </c>
      <c r="AS7" s="17">
        <v>6.3688112936378799E-2</v>
      </c>
      <c r="AT7" s="17">
        <v>2.9598175211162498</v>
      </c>
      <c r="AU7" s="17">
        <v>24.1605216928874</v>
      </c>
      <c r="AV7" s="17">
        <v>0</v>
      </c>
      <c r="BA7" s="17">
        <v>0</v>
      </c>
      <c r="BB7" s="17">
        <v>0</v>
      </c>
      <c r="BD7" s="17" t="s">
        <v>177</v>
      </c>
      <c r="BE7" s="17">
        <v>680.88314618547804</v>
      </c>
      <c r="BF7" s="17">
        <v>4.2907383470895297</v>
      </c>
      <c r="BG7" s="17">
        <v>0</v>
      </c>
      <c r="BH7" s="17">
        <v>0</v>
      </c>
      <c r="BI7" s="17">
        <v>0</v>
      </c>
      <c r="BJ7" s="17">
        <v>0</v>
      </c>
      <c r="BK7" s="17">
        <v>207.56457576467901</v>
      </c>
      <c r="BL7" s="17">
        <v>207.56457576467901</v>
      </c>
      <c r="BM7" s="17">
        <v>353.81585255402399</v>
      </c>
      <c r="BN7" s="17">
        <v>36.615592844138099</v>
      </c>
      <c r="BO7" s="17">
        <v>5.0318958166250497E-4</v>
      </c>
      <c r="BP7" s="17">
        <v>7.2411482982412596E-4</v>
      </c>
      <c r="BQ7" s="17">
        <v>15.196008269233401</v>
      </c>
      <c r="BR7" s="17">
        <v>0</v>
      </c>
      <c r="BS7" s="17">
        <v>1.1826875287262201E-4</v>
      </c>
      <c r="BT7" s="17">
        <v>2.5132305695023502E-4</v>
      </c>
      <c r="BU7" s="17">
        <v>0</v>
      </c>
      <c r="BV7" s="17">
        <v>6.5423596393318402</v>
      </c>
      <c r="BW7" s="17">
        <v>1.1481549581232001E-3</v>
      </c>
      <c r="BX7" s="17">
        <v>3.6357197311573598E-3</v>
      </c>
      <c r="BY7" s="17">
        <v>0</v>
      </c>
      <c r="BZ7" s="17">
        <v>0</v>
      </c>
      <c r="CA7" s="17">
        <v>1124.53266167675</v>
      </c>
      <c r="CB7" s="17">
        <v>0</v>
      </c>
      <c r="CC7" s="17">
        <v>0</v>
      </c>
      <c r="CD7" s="17">
        <v>2.6259734400921499E-4</v>
      </c>
      <c r="CE7" s="17">
        <v>6.42935956039837E-4</v>
      </c>
      <c r="CF7" s="17">
        <v>2.69308918919335E-4</v>
      </c>
      <c r="CG7" s="17">
        <v>0</v>
      </c>
      <c r="CH7" s="17">
        <v>0</v>
      </c>
      <c r="CI7" s="17">
        <v>0</v>
      </c>
      <c r="CJ7" s="17">
        <v>0</v>
      </c>
      <c r="CK7" s="17">
        <v>0</v>
      </c>
      <c r="CL7" s="17">
        <v>6512.3754991231099</v>
      </c>
      <c r="CM7" s="17">
        <v>0</v>
      </c>
      <c r="CN7" s="17">
        <v>92.719029476895798</v>
      </c>
      <c r="CO7" s="17">
        <v>41.275724641202899</v>
      </c>
      <c r="CP7" s="17">
        <v>20.9702867528487</v>
      </c>
      <c r="CQ7" s="17">
        <v>2.95929189621096</v>
      </c>
      <c r="CR7" s="17">
        <v>3203.5956744426899</v>
      </c>
      <c r="CS7" s="17">
        <v>0</v>
      </c>
      <c r="CT7" s="17">
        <v>2.4071818690709801E-3</v>
      </c>
      <c r="CU7" s="17">
        <v>104.233295326045</v>
      </c>
      <c r="CV7" s="17">
        <v>104.233295326045</v>
      </c>
      <c r="CW7" s="17">
        <v>40.6214179641428</v>
      </c>
      <c r="CX7" s="17">
        <v>0</v>
      </c>
      <c r="CY7" s="17">
        <v>5.4297503840837198</v>
      </c>
      <c r="CZ7" s="17">
        <v>24.139366734187899</v>
      </c>
      <c r="DA7" s="17">
        <v>1.37829811216977E-2</v>
      </c>
      <c r="DB7" s="17">
        <v>8.3692701820574797E-2</v>
      </c>
      <c r="DC7" s="17">
        <v>0</v>
      </c>
      <c r="DD7" s="17">
        <v>34.4155146505299</v>
      </c>
      <c r="DE7" s="17">
        <v>0.29293473124362202</v>
      </c>
      <c r="DF7" s="5">
        <v>5.7272057258011202E-5</v>
      </c>
      <c r="DG7" s="17">
        <v>74.537608569697198</v>
      </c>
      <c r="DH7" s="17">
        <v>1.0007786031755601</v>
      </c>
      <c r="DI7" s="17">
        <v>4.0066467195114504E-3</v>
      </c>
      <c r="DJ7" s="17">
        <v>1.1403477494832901E-2</v>
      </c>
      <c r="DK7" s="17">
        <v>0</v>
      </c>
      <c r="DL7" s="17">
        <v>2.2637848326416299E-4</v>
      </c>
      <c r="DM7" s="17">
        <v>4.59653839514542E-4</v>
      </c>
      <c r="DN7" s="17">
        <v>329.75505323764997</v>
      </c>
      <c r="DO7" s="17">
        <v>0</v>
      </c>
      <c r="DP7" s="17">
        <v>26.633043843286</v>
      </c>
      <c r="DQ7" s="17">
        <v>5.56228576339306</v>
      </c>
      <c r="DR7" s="17">
        <v>1555.6715156410201</v>
      </c>
      <c r="DS7" s="17">
        <v>0</v>
      </c>
      <c r="DT7" s="17">
        <v>3.97512923894243E-4</v>
      </c>
      <c r="DU7" s="17">
        <v>5.7202152964389897E-4</v>
      </c>
      <c r="DV7" s="17">
        <v>10303.629949194399</v>
      </c>
      <c r="DW7" s="17">
        <v>6884.6090281243496</v>
      </c>
      <c r="DX7" s="17">
        <v>764.95683769925597</v>
      </c>
      <c r="DY7" s="17">
        <v>7649.5658658236098</v>
      </c>
      <c r="DZ7" s="17">
        <v>1.9098740105877698E-2</v>
      </c>
      <c r="EA7" s="17">
        <v>30.353377393183301</v>
      </c>
      <c r="EB7" s="17">
        <v>94.566941285001604</v>
      </c>
      <c r="EC7" s="17">
        <v>0.222352253931344</v>
      </c>
      <c r="ED7" s="17">
        <v>1.5634655432798999E-6</v>
      </c>
      <c r="EE7" s="17">
        <v>5.66292250008886E-6</v>
      </c>
      <c r="EF7" s="17">
        <v>2.5969475810357302E-6</v>
      </c>
      <c r="EG7" s="17">
        <v>6.3805278278736902E-2</v>
      </c>
      <c r="EH7" s="17">
        <v>2.2045395011381301</v>
      </c>
      <c r="EI7" s="17">
        <v>4017.93252788891</v>
      </c>
      <c r="EJ7" s="17">
        <v>2.83447976304722</v>
      </c>
      <c r="EK7" s="17">
        <v>42.620868547319397</v>
      </c>
      <c r="EL7" s="17">
        <v>168.65439665922599</v>
      </c>
      <c r="EM7" s="17">
        <v>3.6854418616599598</v>
      </c>
      <c r="EN7" s="17">
        <v>4.0414173166222901E-2</v>
      </c>
      <c r="EO7" s="17">
        <v>3.8580449979882798E-3</v>
      </c>
      <c r="EP7" s="17">
        <v>12.8374971960405</v>
      </c>
      <c r="EQ7" s="17">
        <v>5295.3120839753001</v>
      </c>
      <c r="ER7" s="17">
        <v>4876.2067997029599</v>
      </c>
      <c r="ES7" s="17">
        <v>419.10528427233697</v>
      </c>
      <c r="ET7" s="17">
        <v>3.9122048215854499</v>
      </c>
      <c r="EU7" s="17">
        <v>0.31362343135336201</v>
      </c>
      <c r="EV7" s="17">
        <v>115.893876044577</v>
      </c>
      <c r="EW7" s="17">
        <v>16.340362349024701</v>
      </c>
      <c r="EX7" s="17">
        <v>1275.1423696751999</v>
      </c>
      <c r="EY7" s="17">
        <v>0.14680495844508001</v>
      </c>
      <c r="EZ7" s="17">
        <v>22.529493805783801</v>
      </c>
      <c r="FA7" s="17">
        <v>3187.8599557873999</v>
      </c>
      <c r="FB7" s="17">
        <v>0</v>
      </c>
      <c r="FC7" s="17">
        <v>11.8955735393405</v>
      </c>
      <c r="FD7" s="17">
        <v>4.0375727291015604</v>
      </c>
      <c r="FE7" s="17">
        <v>16.982370934484099</v>
      </c>
      <c r="FF7" s="17">
        <v>0.170527464405826</v>
      </c>
      <c r="FG7" s="17">
        <v>50.016566254159798</v>
      </c>
      <c r="FH7" s="17">
        <v>30.7092588783044</v>
      </c>
      <c r="FI7" s="17">
        <v>0</v>
      </c>
      <c r="FJ7" s="17">
        <v>2.6207008834228801E-3</v>
      </c>
      <c r="FK7" s="17">
        <v>36.740103460668102</v>
      </c>
      <c r="FL7" s="17">
        <v>26.331999178696201</v>
      </c>
      <c r="FM7" s="17">
        <v>20.516245224290898</v>
      </c>
      <c r="FN7" s="17">
        <v>126.38130399497599</v>
      </c>
      <c r="FO7" s="17">
        <v>10059.450706052199</v>
      </c>
      <c r="FP7" s="17">
        <v>11.660262482747299</v>
      </c>
      <c r="FQ7" s="17">
        <v>28.282820947662199</v>
      </c>
      <c r="FS7" s="25">
        <f t="shared" si="0"/>
        <v>0</v>
      </c>
      <c r="FT7" s="94">
        <f t="shared" si="1"/>
        <v>1.0242736159535322</v>
      </c>
      <c r="FU7" s="40">
        <f t="shared" si="2"/>
        <v>8.2218642019254492E-3</v>
      </c>
      <c r="FV7" s="40">
        <f t="shared" si="3"/>
        <v>-3.7563428410274025E-5</v>
      </c>
      <c r="FW7" s="40">
        <f t="shared" si="4"/>
        <v>1.0762956960383145E-4</v>
      </c>
      <c r="FX7" s="40">
        <f t="shared" si="5"/>
        <v>1.9058797604156186E-3</v>
      </c>
      <c r="FY7" s="40">
        <f t="shared" si="6"/>
        <v>1.6556479903786499E-3</v>
      </c>
      <c r="FZ7" s="40">
        <f t="shared" si="7"/>
        <v>-3.660695992345221E-5</v>
      </c>
      <c r="GA7" s="40">
        <f t="shared" si="8"/>
        <v>3.9092478333287872E-4</v>
      </c>
      <c r="GB7" s="40">
        <f t="shared" si="9"/>
        <v>1.6754570478657983E-3</v>
      </c>
      <c r="GC7" s="40">
        <f t="shared" si="10"/>
        <v>0</v>
      </c>
      <c r="GD7" s="40">
        <f t="shared" si="11"/>
        <v>0</v>
      </c>
      <c r="GE7" s="40">
        <f t="shared" si="12"/>
        <v>-1.0613954331392978E-5</v>
      </c>
      <c r="GF7" s="40">
        <f t="shared" si="13"/>
        <v>1.1448671491581406E-3</v>
      </c>
      <c r="GG7" s="40">
        <f t="shared" si="14"/>
        <v>1.0546045338917545E-5</v>
      </c>
      <c r="GH7" s="40">
        <f t="shared" si="15"/>
        <v>4.7664625130405067E-3</v>
      </c>
      <c r="GI7" s="40">
        <f t="shared" si="16"/>
        <v>-4.2150879034746878E-6</v>
      </c>
      <c r="GJ7" s="40">
        <f t="shared" si="17"/>
        <v>0</v>
      </c>
      <c r="GK7" s="40">
        <f t="shared" si="18"/>
        <v>0</v>
      </c>
      <c r="GL7" s="40">
        <f t="shared" si="19"/>
        <v>1.8517342099348601E-5</v>
      </c>
      <c r="GM7" s="40">
        <f t="shared" si="20"/>
        <v>-8.0738275778119489E-6</v>
      </c>
      <c r="GN7" s="40">
        <f t="shared" si="21"/>
        <v>0</v>
      </c>
      <c r="GO7" s="40">
        <f t="shared" si="22"/>
        <v>0</v>
      </c>
      <c r="GP7" s="40">
        <f t="shared" si="23"/>
        <v>0</v>
      </c>
      <c r="GQ7" s="40">
        <f t="shared" si="24"/>
        <v>0</v>
      </c>
      <c r="GR7" s="40">
        <f t="shared" si="25"/>
        <v>3.9307765628135089E-3</v>
      </c>
      <c r="GS7" s="40">
        <f t="shared" si="26"/>
        <v>3.2959871318991937E-7</v>
      </c>
      <c r="GT7" s="40">
        <f t="shared" si="27"/>
        <v>1.3516149831308319E-5</v>
      </c>
      <c r="GU7" s="40">
        <f t="shared" si="28"/>
        <v>-8.5376478685383149E-7</v>
      </c>
      <c r="GV7" s="40">
        <f t="shared" si="29"/>
        <v>0</v>
      </c>
      <c r="GW7" s="40">
        <f t="shared" si="30"/>
        <v>2.5763688491699637E-5</v>
      </c>
      <c r="GX7" s="40">
        <f t="shared" si="31"/>
        <v>0</v>
      </c>
      <c r="GY7" s="40">
        <f t="shared" si="32"/>
        <v>1.4376660996879889E-4</v>
      </c>
      <c r="GZ7" s="40">
        <f t="shared" si="33"/>
        <v>4.7609633513972063E-4</v>
      </c>
      <c r="HA7" s="40">
        <f t="shared" si="34"/>
        <v>-1.6021216732373633E-5</v>
      </c>
      <c r="HB7" s="40">
        <f t="shared" si="35"/>
        <v>0</v>
      </c>
      <c r="HC7" s="40">
        <f t="shared" si="36"/>
        <v>0</v>
      </c>
      <c r="HD7" s="40">
        <f t="shared" si="37"/>
        <v>-8.3243924628239349E-4</v>
      </c>
      <c r="HE7" s="40">
        <f t="shared" si="38"/>
        <v>0</v>
      </c>
      <c r="HF7" s="40">
        <f t="shared" si="39"/>
        <v>0</v>
      </c>
      <c r="HG7" s="40">
        <f t="shared" si="40"/>
        <v>-8.4303249479490759E-4</v>
      </c>
      <c r="HH7" s="40">
        <f t="shared" si="41"/>
        <v>2.5166204576134079E-3</v>
      </c>
      <c r="HI7" s="40">
        <f t="shared" si="42"/>
        <v>-3.8708494794235362E-8</v>
      </c>
      <c r="HJ7" s="40">
        <f t="shared" si="43"/>
        <v>2.8102169862437958E-6</v>
      </c>
      <c r="HK7" s="40">
        <f t="shared" si="44"/>
        <v>6.3358073367765682E-6</v>
      </c>
      <c r="HL7" s="40">
        <f t="shared" si="45"/>
        <v>1.8396736369806538E-3</v>
      </c>
      <c r="HM7" s="40">
        <f t="shared" si="46"/>
        <v>-1.7758692944408748E-4</v>
      </c>
      <c r="HN7" s="40">
        <f t="shared" si="47"/>
        <v>-8.7560024441562579E-4</v>
      </c>
      <c r="HO7" s="40">
        <f t="shared" si="48"/>
        <v>0</v>
      </c>
      <c r="HP7" s="40">
        <f t="shared" si="49"/>
        <v>0</v>
      </c>
      <c r="HQ7" s="40">
        <f t="shared" si="50"/>
        <v>0</v>
      </c>
      <c r="HR7" s="40">
        <f t="shared" si="51"/>
        <v>0</v>
      </c>
      <c r="HS7" s="40">
        <f t="shared" si="52"/>
        <v>0</v>
      </c>
      <c r="HT7" s="40">
        <f t="shared" si="53"/>
        <v>0</v>
      </c>
      <c r="HU7" s="40">
        <f t="shared" si="54"/>
        <v>0</v>
      </c>
    </row>
    <row r="8" spans="1:229" x14ac:dyDescent="0.25">
      <c r="A8" s="17" t="s">
        <v>178</v>
      </c>
      <c r="B8" s="17">
        <v>8598.1948976219192</v>
      </c>
      <c r="C8" s="17">
        <v>850.32087772515501</v>
      </c>
      <c r="D8" s="17">
        <v>10795.034745679701</v>
      </c>
      <c r="E8" s="17">
        <v>4830.8184473041201</v>
      </c>
      <c r="F8" s="17">
        <v>4365.1676183016998</v>
      </c>
      <c r="G8" s="17">
        <v>198.93655275541801</v>
      </c>
      <c r="H8" s="5">
        <v>5284.8219824800099</v>
      </c>
      <c r="I8" s="5">
        <v>67.355952232693298</v>
      </c>
      <c r="J8" s="17">
        <v>0.21457827370039601</v>
      </c>
      <c r="K8" s="5">
        <v>5.263898856</v>
      </c>
      <c r="L8" s="17">
        <v>0.15957167312008799</v>
      </c>
      <c r="M8" s="17">
        <v>27.821314834468399</v>
      </c>
      <c r="N8" s="17">
        <v>0.101901374481457</v>
      </c>
      <c r="O8" s="17">
        <v>4.2000942050942696</v>
      </c>
      <c r="P8" s="5">
        <v>0.11134323388428401</v>
      </c>
      <c r="Q8" s="5">
        <v>6.5196320000000002E-2</v>
      </c>
      <c r="R8" s="17">
        <v>0.37487847999999901</v>
      </c>
      <c r="S8" s="17">
        <v>1.95054680905811E-2</v>
      </c>
      <c r="T8" s="17">
        <v>5.3349293962947302</v>
      </c>
      <c r="U8" s="17">
        <v>5.2592419759999904</v>
      </c>
      <c r="V8" s="17">
        <v>1.2573578E-2</v>
      </c>
      <c r="W8" s="17">
        <v>0</v>
      </c>
      <c r="X8" s="17">
        <v>1.29228409999999E-2</v>
      </c>
      <c r="Y8" s="17">
        <v>73.456174654774898</v>
      </c>
      <c r="Z8" s="17">
        <v>3.3739609779813899</v>
      </c>
      <c r="AA8" s="17">
        <v>0.14580101691067801</v>
      </c>
      <c r="AB8" s="17">
        <v>0.33099313224419702</v>
      </c>
      <c r="AD8" s="17">
        <v>0.25704592961170802</v>
      </c>
      <c r="AE8" s="17">
        <v>16.2875911</v>
      </c>
      <c r="AF8" s="17">
        <v>83.359516699999901</v>
      </c>
      <c r="AG8" s="17">
        <v>4.4550468495623701</v>
      </c>
      <c r="AH8" s="17">
        <v>1.6311176688115401</v>
      </c>
      <c r="AI8" s="17">
        <v>10.731412445</v>
      </c>
      <c r="AJ8" s="5">
        <v>6.6942740000000003E-4</v>
      </c>
      <c r="AK8" s="5">
        <v>239.38296368288701</v>
      </c>
      <c r="AL8" s="17">
        <v>1.0186921E-4</v>
      </c>
      <c r="AM8" s="17">
        <v>5.2418199959999896</v>
      </c>
      <c r="AN8" s="17">
        <v>41.270689374000199</v>
      </c>
      <c r="AO8" s="17">
        <v>0.19758307149710899</v>
      </c>
      <c r="AP8" s="17">
        <v>4.5393181846135899E-4</v>
      </c>
      <c r="AQ8" s="17">
        <v>1.67179067285331E-3</v>
      </c>
      <c r="AR8" s="5">
        <v>6.0197037215704797E-4</v>
      </c>
      <c r="AS8" s="17">
        <v>0.21514519238659</v>
      </c>
      <c r="AT8" s="5">
        <v>9.0926468766997495</v>
      </c>
      <c r="AU8" s="5">
        <v>66.927186455073397</v>
      </c>
      <c r="AV8" s="17">
        <v>0.15891591999999999</v>
      </c>
      <c r="AW8" s="17">
        <v>2.0082783999999999E-2</v>
      </c>
      <c r="AX8" s="17">
        <v>1.3854215999999999E-3</v>
      </c>
      <c r="BA8" s="17">
        <v>0</v>
      </c>
      <c r="BB8" s="5">
        <v>2.60592736192E-5</v>
      </c>
      <c r="BD8" s="17" t="s">
        <v>178</v>
      </c>
      <c r="BE8" s="17">
        <v>71.684687089249493</v>
      </c>
      <c r="BF8" s="17">
        <v>10.522270263874899</v>
      </c>
      <c r="BG8" s="17">
        <v>2.0082544544387199E-2</v>
      </c>
      <c r="BH8" s="17">
        <v>0.21401720825054399</v>
      </c>
      <c r="BI8" s="17">
        <v>0</v>
      </c>
      <c r="BJ8" s="17">
        <v>5.2638832210629802</v>
      </c>
      <c r="BK8" s="17">
        <v>67.567104470209998</v>
      </c>
      <c r="BL8" s="17">
        <v>67.567104470209998</v>
      </c>
      <c r="BM8" s="17">
        <v>63.947547452338803</v>
      </c>
      <c r="BN8" s="17">
        <v>21.711539934180699</v>
      </c>
      <c r="BO8" s="17">
        <v>6.5361768547760393E-2</v>
      </c>
      <c r="BP8" s="17">
        <v>9.4057128920782204E-2</v>
      </c>
      <c r="BQ8" s="17">
        <v>27.832403840734099</v>
      </c>
      <c r="BR8" s="5">
        <v>2.5978269679943999E-5</v>
      </c>
      <c r="BS8" s="17">
        <v>3.2589072680875401E-2</v>
      </c>
      <c r="BT8" s="17">
        <v>6.9251856346831106E-2</v>
      </c>
      <c r="BU8" s="17">
        <v>0</v>
      </c>
      <c r="BV8" s="17">
        <v>4.2208769481333102</v>
      </c>
      <c r="BW8" s="17">
        <v>2.67028948891351E-2</v>
      </c>
      <c r="BX8" s="17">
        <v>8.4559102388156698E-2</v>
      </c>
      <c r="BY8" s="17">
        <v>6.5190754949178004E-2</v>
      </c>
      <c r="BZ8" s="17">
        <v>0</v>
      </c>
      <c r="CA8" s="17">
        <v>52888.507706692399</v>
      </c>
      <c r="CB8" s="17">
        <v>0.37488041724675802</v>
      </c>
      <c r="CC8" s="17">
        <v>1.38544758008565E-3</v>
      </c>
      <c r="CD8" s="17">
        <v>5.65269443388063E-3</v>
      </c>
      <c r="CE8" s="17">
        <v>1.38394073976091E-2</v>
      </c>
      <c r="CF8" s="17">
        <v>5.3349588839140702</v>
      </c>
      <c r="CG8" s="17">
        <v>16.287551870517099</v>
      </c>
      <c r="CH8" s="17">
        <v>5.2592570473453302</v>
      </c>
      <c r="CI8" s="17">
        <v>1.01878798913672E-4</v>
      </c>
      <c r="CJ8" s="17">
        <v>10.731445372140101</v>
      </c>
      <c r="CK8" s="17">
        <v>5.2418193022922601</v>
      </c>
      <c r="CL8" s="17">
        <v>8622.2221804813707</v>
      </c>
      <c r="CM8" s="17">
        <v>1.2573131592298101E-2</v>
      </c>
      <c r="CN8" s="17">
        <v>58.200014783409102</v>
      </c>
      <c r="CO8" s="17">
        <v>356.13906264240399</v>
      </c>
      <c r="CP8" s="17">
        <v>14.4386095009342</v>
      </c>
      <c r="CQ8" s="17">
        <v>9.0928695768316299</v>
      </c>
      <c r="CR8" s="17">
        <v>402.22063160750997</v>
      </c>
      <c r="CS8" s="17">
        <v>1.29229482221266E-2</v>
      </c>
      <c r="CT8" s="17">
        <v>1.49578015716198E-3</v>
      </c>
      <c r="CU8" s="17">
        <v>73.720781074356395</v>
      </c>
      <c r="CV8" s="17">
        <v>73.720781074356395</v>
      </c>
      <c r="CW8" s="17">
        <v>25.878195815243799</v>
      </c>
      <c r="CX8" s="17">
        <v>0</v>
      </c>
      <c r="CY8" s="17">
        <v>3.3739546294526499</v>
      </c>
      <c r="CZ8" s="17">
        <v>66.919529694439305</v>
      </c>
      <c r="DA8" s="17">
        <v>4.18537141576193E-2</v>
      </c>
      <c r="DB8" s="17">
        <v>9.3214102354536296E-2</v>
      </c>
      <c r="DC8" s="17">
        <v>0</v>
      </c>
      <c r="DD8" s="17">
        <v>202.520796130778</v>
      </c>
      <c r="DE8" s="17">
        <v>0.98772573853436596</v>
      </c>
      <c r="DF8" s="5">
        <v>3.5588385867877099E-5</v>
      </c>
      <c r="DG8" s="17">
        <v>46.490969164292501</v>
      </c>
      <c r="DH8" s="17">
        <v>3.2503564325181702</v>
      </c>
      <c r="DI8" s="17">
        <v>8.5999128182234E-2</v>
      </c>
      <c r="DJ8" s="17">
        <v>0.244767198752184</v>
      </c>
      <c r="DK8" s="17">
        <v>0</v>
      </c>
      <c r="DL8" s="17">
        <v>8.4730842882102295E-2</v>
      </c>
      <c r="DM8" s="17">
        <v>0.17202939598868999</v>
      </c>
      <c r="DN8" s="17">
        <v>83.360316771060198</v>
      </c>
      <c r="DO8" s="17">
        <v>0</v>
      </c>
      <c r="DP8" s="17">
        <v>18.367839816233701</v>
      </c>
      <c r="DQ8" s="17">
        <v>4.4548186148186897</v>
      </c>
      <c r="DR8" s="17">
        <v>850.01812051566105</v>
      </c>
      <c r="DS8" s="17">
        <v>0</v>
      </c>
      <c r="DT8" s="17">
        <v>0.66679623450564096</v>
      </c>
      <c r="DU8" s="17">
        <v>0.95953735456384304</v>
      </c>
      <c r="DV8" s="17">
        <v>5607.97134531545</v>
      </c>
      <c r="DW8" s="17">
        <v>9702.6515989572108</v>
      </c>
      <c r="DX8" s="17">
        <v>1078.0727777024499</v>
      </c>
      <c r="DY8" s="17">
        <v>10780.7243766596</v>
      </c>
      <c r="DZ8" s="17">
        <v>1.4596868966803799E-2</v>
      </c>
      <c r="EA8" s="17">
        <v>66.742283114800102</v>
      </c>
      <c r="EB8" s="17">
        <v>10.330599135835801</v>
      </c>
      <c r="EC8" s="17">
        <v>0.197784244779179</v>
      </c>
      <c r="ED8" s="17">
        <v>4.5353961575643302E-4</v>
      </c>
      <c r="EE8" s="17">
        <v>1.67027929879792E-3</v>
      </c>
      <c r="EF8" s="17">
        <v>6.0154398227483803E-4</v>
      </c>
      <c r="EG8" s="17">
        <v>0.21472601394423399</v>
      </c>
      <c r="EH8" s="17">
        <v>1.3822270209494201</v>
      </c>
      <c r="EI8" s="17">
        <v>3207.72742493757</v>
      </c>
      <c r="EJ8" s="17">
        <v>8.35574832035363</v>
      </c>
      <c r="EK8" s="17">
        <v>30.401838654739599</v>
      </c>
      <c r="EL8" s="17">
        <v>186.798103033008</v>
      </c>
      <c r="EM8" s="17">
        <v>2.8020797632235901</v>
      </c>
      <c r="EN8" s="17">
        <v>2.5112753187056601E-2</v>
      </c>
      <c r="EO8" s="17">
        <v>1.07265004381686E-2</v>
      </c>
      <c r="EP8" s="17">
        <v>98.745120785727096</v>
      </c>
      <c r="EQ8" s="17">
        <v>4834.0811490811702</v>
      </c>
      <c r="ER8" s="17">
        <v>4367.5159037343001</v>
      </c>
      <c r="ES8" s="17">
        <v>466.56524534686901</v>
      </c>
      <c r="ET8" s="17">
        <v>3.7415468179037301</v>
      </c>
      <c r="EU8" s="17">
        <v>0.18059440378753999</v>
      </c>
      <c r="EV8" s="17">
        <v>411.79969124269002</v>
      </c>
      <c r="EW8" s="17">
        <v>10.9213309413184</v>
      </c>
      <c r="EX8" s="17">
        <v>937.60992972767394</v>
      </c>
      <c r="EY8" s="17">
        <v>0.69120917122747805</v>
      </c>
      <c r="EZ8" s="17">
        <v>13.2011136647982</v>
      </c>
      <c r="FA8" s="17">
        <v>2344.0947563065902</v>
      </c>
      <c r="FB8" s="17">
        <v>6.6889060671197103E-4</v>
      </c>
      <c r="FC8" s="17">
        <v>39.196382000002203</v>
      </c>
      <c r="FD8" s="17">
        <v>145.72827559979501</v>
      </c>
      <c r="FE8" s="17">
        <v>170.94394902913899</v>
      </c>
      <c r="FF8" s="17">
        <v>9.3276498178430894E-2</v>
      </c>
      <c r="FG8" s="17">
        <v>198.51814791470301</v>
      </c>
      <c r="FH8" s="17">
        <v>78.6803561255701</v>
      </c>
      <c r="FI8" s="17">
        <v>0.15891785930653601</v>
      </c>
      <c r="FJ8" s="17">
        <v>0.85557227291015603</v>
      </c>
      <c r="FK8" s="17">
        <v>21.956764076505198</v>
      </c>
      <c r="FL8" s="17">
        <v>401.52779800779302</v>
      </c>
      <c r="FM8" s="17">
        <v>239.374800648693</v>
      </c>
      <c r="FN8" s="17">
        <v>27.617524898758202</v>
      </c>
      <c r="FO8" s="17">
        <v>5285.78389920468</v>
      </c>
      <c r="FP8" s="17">
        <v>41.266544451434903</v>
      </c>
      <c r="FQ8" s="17">
        <v>157.96581834618601</v>
      </c>
      <c r="FS8" s="25">
        <f t="shared" si="0"/>
        <v>0</v>
      </c>
      <c r="FT8" s="94">
        <f t="shared" si="1"/>
        <v>1.0609535789306952</v>
      </c>
      <c r="FU8" s="40">
        <f t="shared" si="2"/>
        <v>2.7944566441610941E-3</v>
      </c>
      <c r="FV8" s="40">
        <f t="shared" si="3"/>
        <v>-3.5605054212466385E-4</v>
      </c>
      <c r="FW8" s="40">
        <f t="shared" si="4"/>
        <v>-1.3256436275786633E-3</v>
      </c>
      <c r="FX8" s="40">
        <f t="shared" si="5"/>
        <v>6.7539316839176097E-4</v>
      </c>
      <c r="FY8" s="40">
        <f t="shared" si="6"/>
        <v>5.3795996807881933E-4</v>
      </c>
      <c r="FZ8" s="40">
        <f t="shared" si="7"/>
        <v>-2.103207454436015E-3</v>
      </c>
      <c r="GA8" s="40">
        <f t="shared" si="8"/>
        <v>1.8201497190615287E-4</v>
      </c>
      <c r="GB8" s="40">
        <f t="shared" si="9"/>
        <v>3.134871240291227E-3</v>
      </c>
      <c r="GC8" s="40">
        <f t="shared" si="10"/>
        <v>-2.6147355935736598E-3</v>
      </c>
      <c r="GD8" s="40">
        <f t="shared" si="11"/>
        <v>-2.9702198783521195E-6</v>
      </c>
      <c r="GE8" s="40">
        <f t="shared" si="12"/>
        <v>-9.5741085217813883E-4</v>
      </c>
      <c r="GF8" s="40">
        <f t="shared" si="13"/>
        <v>3.9857951831812055E-4</v>
      </c>
      <c r="GG8" s="40">
        <f t="shared" si="14"/>
        <v>-5.9317603965686411E-4</v>
      </c>
      <c r="GH8" s="40">
        <f t="shared" si="15"/>
        <v>4.9481611659646417E-3</v>
      </c>
      <c r="GI8" s="40">
        <f t="shared" si="16"/>
        <v>-7.2960524100307625E-4</v>
      </c>
      <c r="GJ8" s="40">
        <f t="shared" si="17"/>
        <v>-8.5358357987052482E-5</v>
      </c>
      <c r="GK8" s="40">
        <f t="shared" si="18"/>
        <v>5.1676659567375822E-6</v>
      </c>
      <c r="GL8" s="40">
        <f t="shared" si="19"/>
        <v>-6.8525702789081074E-4</v>
      </c>
      <c r="GM8" s="40">
        <f t="shared" si="20"/>
        <v>5.527274524111599E-6</v>
      </c>
      <c r="GN8" s="40">
        <f t="shared" si="21"/>
        <v>2.8656877566217633E-6</v>
      </c>
      <c r="GO8" s="40">
        <f t="shared" si="22"/>
        <v>-3.5503633245799333E-5</v>
      </c>
      <c r="GP8" s="40">
        <f t="shared" si="23"/>
        <v>0</v>
      </c>
      <c r="GQ8" s="40">
        <f t="shared" si="24"/>
        <v>8.2971017518443062E-6</v>
      </c>
      <c r="GR8" s="40">
        <f t="shared" si="25"/>
        <v>3.6022352215464423E-3</v>
      </c>
      <c r="GS8" s="40">
        <f t="shared" si="26"/>
        <v>-1.8816248265679025E-6</v>
      </c>
      <c r="GT8" s="40">
        <f t="shared" si="27"/>
        <v>-4.5952768339743334E-5</v>
      </c>
      <c r="GU8" s="40">
        <f t="shared" si="28"/>
        <v>-6.8522663368042946E-4</v>
      </c>
      <c r="GV8" s="40">
        <f t="shared" si="29"/>
        <v>0</v>
      </c>
      <c r="GW8" s="40">
        <f t="shared" si="30"/>
        <v>-1.1114384940749127E-3</v>
      </c>
      <c r="GX8" s="40">
        <f t="shared" si="31"/>
        <v>-2.4085503289217827E-6</v>
      </c>
      <c r="GY8" s="40">
        <f t="shared" si="32"/>
        <v>9.5978370793159223E-6</v>
      </c>
      <c r="GZ8" s="40">
        <f t="shared" si="33"/>
        <v>-5.1230604612566287E-5</v>
      </c>
      <c r="HA8" s="40">
        <f t="shared" si="34"/>
        <v>-2.9330071236011624E-3</v>
      </c>
      <c r="HB8" s="40">
        <f t="shared" si="35"/>
        <v>3.0682950887854658E-6</v>
      </c>
      <c r="HC8" s="40">
        <f t="shared" si="36"/>
        <v>-8.0186931103955249E-4</v>
      </c>
      <c r="HD8" s="40">
        <f t="shared" si="37"/>
        <v>-3.4100313858701766E-5</v>
      </c>
      <c r="HE8" s="40">
        <f t="shared" si="38"/>
        <v>9.4129655781157573E-5</v>
      </c>
      <c r="HF8" s="40">
        <f t="shared" si="39"/>
        <v>-1.3234100560712693E-7</v>
      </c>
      <c r="HG8" s="40">
        <f t="shared" si="40"/>
        <v>-1.004325982474779E-4</v>
      </c>
      <c r="HH8" s="40">
        <f t="shared" si="41"/>
        <v>1.0181706385354412E-3</v>
      </c>
      <c r="HI8" s="40">
        <f t="shared" si="42"/>
        <v>-8.6401236700122774E-4</v>
      </c>
      <c r="HJ8" s="40">
        <f t="shared" si="43"/>
        <v>-9.0404503382620694E-4</v>
      </c>
      <c r="HK8" s="40">
        <f t="shared" si="44"/>
        <v>-7.0832370151716257E-4</v>
      </c>
      <c r="HL8" s="40">
        <f t="shared" si="45"/>
        <v>-1.9483514258724036E-3</v>
      </c>
      <c r="HM8" s="40">
        <f t="shared" si="46"/>
        <v>2.4492332639805148E-5</v>
      </c>
      <c r="HN8" s="40">
        <f t="shared" si="47"/>
        <v>-1.1440434059231513E-4</v>
      </c>
      <c r="HO8" s="40">
        <f t="shared" si="48"/>
        <v>1.2203349645681457E-5</v>
      </c>
      <c r="HP8" s="40">
        <f t="shared" si="49"/>
        <v>-1.1923427190177429E-5</v>
      </c>
      <c r="HQ8" s="40">
        <f t="shared" si="50"/>
        <v>1.8752476249883554E-5</v>
      </c>
      <c r="HR8" s="40">
        <f t="shared" si="51"/>
        <v>0</v>
      </c>
      <c r="HS8" s="40">
        <f t="shared" si="52"/>
        <v>0</v>
      </c>
      <c r="HT8" s="40">
        <f t="shared" si="53"/>
        <v>0</v>
      </c>
      <c r="HU8" s="40">
        <f t="shared" si="54"/>
        <v>-3.1084496229518061E-3</v>
      </c>
    </row>
    <row r="9" spans="1:229" x14ac:dyDescent="0.25">
      <c r="A9" s="17" t="s">
        <v>179</v>
      </c>
      <c r="B9" s="17">
        <v>1856.1371906361201</v>
      </c>
      <c r="C9" s="17">
        <v>175.15016274719099</v>
      </c>
      <c r="D9" s="17">
        <v>2104.34530317799</v>
      </c>
      <c r="E9" s="17">
        <v>769.39872730179195</v>
      </c>
      <c r="F9" s="17">
        <v>704.36711043846503</v>
      </c>
      <c r="G9" s="17">
        <v>17.514193650125101</v>
      </c>
      <c r="H9" s="5">
        <v>1581.7372494128699</v>
      </c>
      <c r="I9" s="17">
        <v>14.178342667261401</v>
      </c>
      <c r="J9" s="17">
        <v>1.2267587001722801E-2</v>
      </c>
      <c r="K9" s="5">
        <v>7.4342179999999898E-3</v>
      </c>
      <c r="L9" s="17">
        <v>1.1898872983069001E-2</v>
      </c>
      <c r="M9" s="17">
        <v>3.9963416244390499</v>
      </c>
      <c r="N9" s="17">
        <v>8.7331173573771299E-3</v>
      </c>
      <c r="O9" s="17">
        <v>0.90456384201565099</v>
      </c>
      <c r="P9" s="5">
        <v>9.6080111959752895E-3</v>
      </c>
      <c r="Q9" s="5">
        <v>2.1570760000000001E-2</v>
      </c>
      <c r="R9" s="17">
        <v>0.124032</v>
      </c>
      <c r="S9" s="17">
        <v>9.2549855118635E-4</v>
      </c>
      <c r="T9" s="17">
        <v>1.76041405714285E-3</v>
      </c>
      <c r="U9" s="17">
        <v>5.8934479999999904E-3</v>
      </c>
      <c r="V9" s="17">
        <v>4.1600779999999898E-3</v>
      </c>
      <c r="W9" s="17">
        <v>0</v>
      </c>
      <c r="X9" s="17">
        <v>4.2756360000000002E-3</v>
      </c>
      <c r="Y9" s="17">
        <v>15.182255416042301</v>
      </c>
      <c r="Z9" s="17">
        <v>1.0360916771292701</v>
      </c>
      <c r="AA9" s="17">
        <v>2.2385286409390599E-2</v>
      </c>
      <c r="AB9" s="17">
        <v>3.4706883699083403E-2</v>
      </c>
      <c r="AD9" s="17">
        <v>1.7715084753462101E-2</v>
      </c>
      <c r="AE9" s="17">
        <v>0.17526259999999999</v>
      </c>
      <c r="AF9" s="17">
        <v>26.877377199999898</v>
      </c>
      <c r="AG9" s="17">
        <v>1.12675478323894</v>
      </c>
      <c r="AH9" s="17">
        <v>1.6278640448310601E-2</v>
      </c>
      <c r="AI9" s="17">
        <v>8.2238610000000004E-2</v>
      </c>
      <c r="AJ9" s="5">
        <v>2.2148599999999999E-4</v>
      </c>
      <c r="AK9" s="5">
        <v>11.496075671974401</v>
      </c>
      <c r="AL9" s="5">
        <v>3.3704300000000002E-5</v>
      </c>
      <c r="AM9" s="17">
        <v>1.2923199999999901E-4</v>
      </c>
      <c r="AN9" s="17">
        <v>6.6172643915628004</v>
      </c>
      <c r="AO9" s="17">
        <v>3.1551909130534198E-2</v>
      </c>
      <c r="AP9" s="5">
        <v>1.9525729974487798E-5</v>
      </c>
      <c r="AQ9" s="5">
        <v>7.1936947697076099E-5</v>
      </c>
      <c r="AR9" s="5">
        <v>2.5299024246783702E-5</v>
      </c>
      <c r="AS9" s="17">
        <v>1.29081423399938E-2</v>
      </c>
      <c r="AT9" s="5">
        <v>1.5460130623860799</v>
      </c>
      <c r="AU9" s="5">
        <v>10.422643331437801</v>
      </c>
      <c r="AV9" s="17">
        <v>5.2578739999999999E-2</v>
      </c>
      <c r="AW9" s="17">
        <v>6.6445649999999998E-3</v>
      </c>
      <c r="AX9" s="17">
        <v>4.583794E-4</v>
      </c>
      <c r="BA9" s="17">
        <v>0</v>
      </c>
      <c r="BB9" s="5">
        <v>1.5105081781376501E-6</v>
      </c>
      <c r="BD9" s="17" t="s">
        <v>179</v>
      </c>
      <c r="BE9" s="17">
        <v>19.730964956885298</v>
      </c>
      <c r="BF9" s="17">
        <v>1.0646163257214301</v>
      </c>
      <c r="BG9" s="17">
        <v>6.6449632351725397E-3</v>
      </c>
      <c r="BH9" s="17">
        <v>1.22534449122505E-2</v>
      </c>
      <c r="BI9" s="17">
        <v>0</v>
      </c>
      <c r="BJ9" s="17">
        <v>7.43370784239159E-3</v>
      </c>
      <c r="BK9" s="17">
        <v>14.2363764049332</v>
      </c>
      <c r="BL9" s="17">
        <v>14.2363764049332</v>
      </c>
      <c r="BM9" s="17">
        <v>13.9336251528629</v>
      </c>
      <c r="BN9" s="17">
        <v>6.63877775137908</v>
      </c>
      <c r="BO9" s="17">
        <v>4.8705650997315801E-3</v>
      </c>
      <c r="BP9" s="17">
        <v>7.0088927837210699E-3</v>
      </c>
      <c r="BQ9" s="17">
        <v>4.00149698172104</v>
      </c>
      <c r="BR9" s="17">
        <v>1.50621820199848E-6</v>
      </c>
      <c r="BS9" s="17">
        <v>2.7900142749273799E-3</v>
      </c>
      <c r="BT9" s="17">
        <v>5.9288033862993699E-3</v>
      </c>
      <c r="BU9" s="17">
        <v>0</v>
      </c>
      <c r="BV9" s="17">
        <v>0.91016269282706197</v>
      </c>
      <c r="BW9" s="17">
        <v>2.3024635548427202E-3</v>
      </c>
      <c r="BX9" s="17">
        <v>7.2911308057342101E-3</v>
      </c>
      <c r="BY9" s="17">
        <v>2.1568513585156102E-2</v>
      </c>
      <c r="BZ9" s="17">
        <v>0</v>
      </c>
      <c r="CA9" s="17">
        <v>266.613071000292</v>
      </c>
      <c r="CB9" s="17">
        <v>0.124029942531236</v>
      </c>
      <c r="CC9" s="17">
        <v>4.5836750574579301E-4</v>
      </c>
      <c r="CD9" s="17">
        <v>2.6830852582439101E-4</v>
      </c>
      <c r="CE9" s="17">
        <v>6.5690528392775397E-4</v>
      </c>
      <c r="CF9" s="17">
        <v>1.76036677745332E-3</v>
      </c>
      <c r="CG9" s="17">
        <v>0.17526323632996399</v>
      </c>
      <c r="CH9" s="17">
        <v>5.8931929040493504E-3</v>
      </c>
      <c r="CI9" s="5">
        <v>3.3706574654012003E-5</v>
      </c>
      <c r="CJ9" s="17">
        <v>8.2239842115996206E-2</v>
      </c>
      <c r="CK9" s="17">
        <v>1.2923022178497199E-4</v>
      </c>
      <c r="CL9" s="17">
        <v>1862.7379597325801</v>
      </c>
      <c r="CM9" s="17">
        <v>4.1597563829163797E-3</v>
      </c>
      <c r="CN9" s="17">
        <v>13.0449862367433</v>
      </c>
      <c r="CO9" s="17">
        <v>10.154944502852199</v>
      </c>
      <c r="CP9" s="17">
        <v>2.9826257513285599</v>
      </c>
      <c r="CQ9" s="17">
        <v>1.5496368546272199</v>
      </c>
      <c r="CR9" s="17">
        <v>110.016768779774</v>
      </c>
      <c r="CS9" s="17">
        <v>4.27491857428197E-3</v>
      </c>
      <c r="CT9" s="17">
        <v>0.49571941381856699</v>
      </c>
      <c r="CU9" s="17">
        <v>15.2531484236181</v>
      </c>
      <c r="CV9" s="17">
        <v>15.2531484236181</v>
      </c>
      <c r="CW9" s="17">
        <v>5.5919637358422003</v>
      </c>
      <c r="CX9" s="17">
        <v>0</v>
      </c>
      <c r="CY9" s="17">
        <v>1.03610286435512</v>
      </c>
      <c r="CZ9" s="17">
        <v>10.4327657335604</v>
      </c>
      <c r="DA9" s="17">
        <v>4.0693858924364798E-3</v>
      </c>
      <c r="DB9" s="17">
        <v>1.72195012171718E-2</v>
      </c>
      <c r="DC9" s="17">
        <v>0</v>
      </c>
      <c r="DD9" s="17">
        <v>67.110632122775499</v>
      </c>
      <c r="DE9" s="17">
        <v>0.29808951592321298</v>
      </c>
      <c r="DF9" s="5">
        <v>1.0929165465974399E-5</v>
      </c>
      <c r="DG9" s="17">
        <v>12.070254613106799</v>
      </c>
      <c r="DH9" s="17">
        <v>0.18794756575560601</v>
      </c>
      <c r="DI9" s="17">
        <v>9.0081492749549408E-3</v>
      </c>
      <c r="DJ9" s="17">
        <v>2.5638579010896299E-2</v>
      </c>
      <c r="DK9" s="17">
        <v>0</v>
      </c>
      <c r="DL9" s="17">
        <v>5.83628014131628E-3</v>
      </c>
      <c r="DM9" s="17">
        <v>1.1849425861318199E-2</v>
      </c>
      <c r="DN9" s="17">
        <v>26.8777179749002</v>
      </c>
      <c r="DO9" s="17">
        <v>0</v>
      </c>
      <c r="DP9" s="17">
        <v>3.6868494763603898</v>
      </c>
      <c r="DQ9" s="17">
        <v>1.1271687338367</v>
      </c>
      <c r="DR9" s="17">
        <v>175.064232510458</v>
      </c>
      <c r="DS9" s="17">
        <v>0</v>
      </c>
      <c r="DT9" s="17">
        <v>6.65967614102966E-3</v>
      </c>
      <c r="DU9" s="17">
        <v>9.5835142776831608E-3</v>
      </c>
      <c r="DV9" s="17">
        <v>1565.2593799500601</v>
      </c>
      <c r="DW9" s="17">
        <v>1890.71149302512</v>
      </c>
      <c r="DX9" s="17">
        <v>210.078973594139</v>
      </c>
      <c r="DY9" s="17">
        <v>2100.7904666192599</v>
      </c>
      <c r="DZ9" s="17">
        <v>2.72742693424163E-3</v>
      </c>
      <c r="EA9" s="17">
        <v>19.039593990200402</v>
      </c>
      <c r="EB9" s="17">
        <v>2.7861132926921699</v>
      </c>
      <c r="EC9" s="17">
        <v>3.1648255703081503E-2</v>
      </c>
      <c r="ED9" s="17">
        <v>1.95116981607941E-5</v>
      </c>
      <c r="EE9" s="17">
        <v>7.1884904357986398E-5</v>
      </c>
      <c r="EF9" s="17">
        <v>2.52860744919724E-5</v>
      </c>
      <c r="EG9" s="17">
        <v>1.2916622210464201E-2</v>
      </c>
      <c r="EH9" s="17">
        <v>0.33582237360626499</v>
      </c>
      <c r="EI9" s="17">
        <v>1047.8041344896501</v>
      </c>
      <c r="EJ9" s="17">
        <v>0.57593148034855002</v>
      </c>
      <c r="EK9" s="17">
        <v>5.88957665746236</v>
      </c>
      <c r="EL9" s="17">
        <v>26.361459129064102</v>
      </c>
      <c r="EM9" s="17">
        <v>0.58759202367763896</v>
      </c>
      <c r="EN9" s="17">
        <v>7.7117181170323103E-3</v>
      </c>
      <c r="EO9" s="17">
        <v>1.0980928917475399E-3</v>
      </c>
      <c r="EP9" s="17">
        <v>3.8802159427239098</v>
      </c>
      <c r="EQ9" s="17">
        <v>771.11391707038695</v>
      </c>
      <c r="ER9" s="17">
        <v>705.73281641285905</v>
      </c>
      <c r="ES9" s="17">
        <v>65.381100657528407</v>
      </c>
      <c r="ET9" s="17">
        <v>0.56027765009342001</v>
      </c>
      <c r="EU9" s="17">
        <v>4.1611195070465103E-2</v>
      </c>
      <c r="EV9" s="17">
        <v>26.825737198035601</v>
      </c>
      <c r="EW9" s="17">
        <v>2.2503483633437402</v>
      </c>
      <c r="EX9" s="17">
        <v>178.34086520389999</v>
      </c>
      <c r="EY9" s="17">
        <v>0.23550271885006899</v>
      </c>
      <c r="EZ9" s="17">
        <v>3.0657214239653401</v>
      </c>
      <c r="FA9" s="17">
        <v>444.66119115726099</v>
      </c>
      <c r="FB9" s="17">
        <v>2.21304024151633E-4</v>
      </c>
      <c r="FC9" s="17">
        <v>28.188952687533401</v>
      </c>
      <c r="FD9" s="17">
        <v>4.0314968611694297</v>
      </c>
      <c r="FE9" s="17">
        <v>8.0598282599469808</v>
      </c>
      <c r="FF9" s="17">
        <v>2.19270562233723E-2</v>
      </c>
      <c r="FG9" s="17">
        <v>17.481379273246301</v>
      </c>
      <c r="FH9" s="17">
        <v>28.447349384458001</v>
      </c>
      <c r="FI9" s="17">
        <v>5.2581235690625602E-2</v>
      </c>
      <c r="FJ9" s="17">
        <v>2.8301742766910699E-2</v>
      </c>
      <c r="FK9" s="17">
        <v>7.5960055223474203</v>
      </c>
      <c r="FL9" s="17">
        <v>67.622978736354696</v>
      </c>
      <c r="FM9" s="17">
        <v>11.512790404825401</v>
      </c>
      <c r="FN9" s="17">
        <v>3.5091124318193101</v>
      </c>
      <c r="FO9" s="17">
        <v>1582.62381355511</v>
      </c>
      <c r="FP9" s="17">
        <v>6.6268662628736204</v>
      </c>
      <c r="FQ9" s="17">
        <v>49.533927926531</v>
      </c>
      <c r="FS9" s="25">
        <f t="shared" si="0"/>
        <v>0</v>
      </c>
      <c r="FT9" s="94">
        <f t="shared" si="1"/>
        <v>0.98902807258659686</v>
      </c>
      <c r="FU9" s="40">
        <f t="shared" si="2"/>
        <v>3.5561860027155845E-3</v>
      </c>
      <c r="FV9" s="40">
        <f t="shared" si="3"/>
        <v>-4.9060894597638524E-4</v>
      </c>
      <c r="FW9" s="40">
        <f t="shared" si="4"/>
        <v>-1.6892838610477108E-3</v>
      </c>
      <c r="FX9" s="40">
        <f t="shared" si="5"/>
        <v>2.2292599503121137E-3</v>
      </c>
      <c r="FY9" s="40">
        <f t="shared" si="6"/>
        <v>1.9389121867769677E-3</v>
      </c>
      <c r="FZ9" s="40">
        <f t="shared" si="7"/>
        <v>-1.8735876475001691E-3</v>
      </c>
      <c r="GA9" s="40">
        <f t="shared" si="8"/>
        <v>5.6050026170224583E-4</v>
      </c>
      <c r="GB9" s="40">
        <f t="shared" si="9"/>
        <v>4.0931256236176605E-3</v>
      </c>
      <c r="GC9" s="40">
        <f t="shared" si="10"/>
        <v>-1.1528012371393838E-3</v>
      </c>
      <c r="GD9" s="40">
        <f t="shared" si="11"/>
        <v>-6.8622901346162185E-5</v>
      </c>
      <c r="GE9" s="40">
        <f t="shared" si="12"/>
        <v>-1.6316755077540406E-3</v>
      </c>
      <c r="GF9" s="40">
        <f t="shared" si="13"/>
        <v>1.2900191641433182E-3</v>
      </c>
      <c r="GG9" s="40">
        <f t="shared" si="14"/>
        <v>-1.6374102814844091E-3</v>
      </c>
      <c r="GH9" s="40">
        <f t="shared" si="15"/>
        <v>6.1895584936658456E-3</v>
      </c>
      <c r="GI9" s="40">
        <f t="shared" si="16"/>
        <v>-1.5005015194402233E-3</v>
      </c>
      <c r="GJ9" s="40">
        <f t="shared" si="17"/>
        <v>-1.0414166417408112E-4</v>
      </c>
      <c r="GK9" s="40">
        <f t="shared" si="18"/>
        <v>-1.6588209204073083E-5</v>
      </c>
      <c r="GL9" s="40">
        <f t="shared" si="19"/>
        <v>-3.076627552145575E-4</v>
      </c>
      <c r="GM9" s="40">
        <f t="shared" si="20"/>
        <v>-2.6857141556069845E-5</v>
      </c>
      <c r="GN9" s="40">
        <f t="shared" si="21"/>
        <v>-4.3284669796020148E-5</v>
      </c>
      <c r="GO9" s="40">
        <f t="shared" si="22"/>
        <v>-7.7310349375680259E-5</v>
      </c>
      <c r="GP9" s="40">
        <f t="shared" si="23"/>
        <v>0</v>
      </c>
      <c r="GQ9" s="40">
        <f t="shared" si="24"/>
        <v>-1.6779391838551684E-4</v>
      </c>
      <c r="GR9" s="40">
        <f t="shared" si="25"/>
        <v>4.6694648214711532E-3</v>
      </c>
      <c r="GS9" s="40">
        <f t="shared" si="26"/>
        <v>1.0797525061599486E-5</v>
      </c>
      <c r="GT9" s="40">
        <f t="shared" si="27"/>
        <v>7.5656479628956908E-5</v>
      </c>
      <c r="GU9" s="40">
        <f t="shared" si="28"/>
        <v>-1.7332415596203955E-3</v>
      </c>
      <c r="GV9" s="40">
        <f t="shared" si="29"/>
        <v>0</v>
      </c>
      <c r="GW9" s="40">
        <f t="shared" si="30"/>
        <v>-1.6584030636308856E-3</v>
      </c>
      <c r="GX9" s="40">
        <f t="shared" si="31"/>
        <v>3.6307230635564678E-6</v>
      </c>
      <c r="GY9" s="40">
        <f t="shared" si="32"/>
        <v>1.2678874793694954E-5</v>
      </c>
      <c r="GZ9" s="40">
        <f t="shared" si="33"/>
        <v>3.6738304014128818E-4</v>
      </c>
      <c r="HA9" s="40">
        <f t="shared" si="34"/>
        <v>-2.1777021066560222E-3</v>
      </c>
      <c r="HB9" s="40">
        <f t="shared" si="35"/>
        <v>1.4982208432298928E-5</v>
      </c>
      <c r="HC9" s="40">
        <f t="shared" si="36"/>
        <v>-8.2161332258918302E-4</v>
      </c>
      <c r="HD9" s="40">
        <f t="shared" si="37"/>
        <v>1.4539511854247474E-3</v>
      </c>
      <c r="HE9" s="40">
        <f t="shared" si="38"/>
        <v>6.7488540393994826E-5</v>
      </c>
      <c r="HF9" s="40">
        <f t="shared" si="39"/>
        <v>-1.3759866186564077E-5</v>
      </c>
      <c r="HG9" s="40">
        <f t="shared" si="40"/>
        <v>1.4510333489262674E-3</v>
      </c>
      <c r="HH9" s="40">
        <f t="shared" si="41"/>
        <v>3.0535893136832862E-3</v>
      </c>
      <c r="HI9" s="40">
        <f t="shared" si="42"/>
        <v>-7.1863196469643641E-4</v>
      </c>
      <c r="HJ9" s="40">
        <f t="shared" si="43"/>
        <v>-7.2345770505656852E-4</v>
      </c>
      <c r="HK9" s="40">
        <f t="shared" si="44"/>
        <v>-5.1186775762500857E-4</v>
      </c>
      <c r="HL9" s="40">
        <f t="shared" si="45"/>
        <v>6.569396468558904E-4</v>
      </c>
      <c r="HM9" s="40">
        <f t="shared" si="46"/>
        <v>2.3439596529327383E-3</v>
      </c>
      <c r="HN9" s="40">
        <f t="shared" si="47"/>
        <v>9.7119337203711072E-4</v>
      </c>
      <c r="HO9" s="40">
        <f t="shared" si="48"/>
        <v>4.7465774676295179E-5</v>
      </c>
      <c r="HP9" s="40">
        <f t="shared" si="49"/>
        <v>5.9933971981588007E-5</v>
      </c>
      <c r="HQ9" s="40">
        <f t="shared" si="50"/>
        <v>-2.5948492028635377E-5</v>
      </c>
      <c r="HR9" s="40">
        <f t="shared" si="51"/>
        <v>0</v>
      </c>
      <c r="HS9" s="40">
        <f t="shared" si="52"/>
        <v>0</v>
      </c>
      <c r="HT9" s="40">
        <f t="shared" si="53"/>
        <v>0</v>
      </c>
      <c r="HU9" s="40">
        <f t="shared" si="54"/>
        <v>-2.8400879924127599E-3</v>
      </c>
    </row>
    <row r="10" spans="1:229" x14ac:dyDescent="0.25">
      <c r="A10" s="17" t="s">
        <v>180</v>
      </c>
      <c r="B10" s="17">
        <v>1012.48206467379</v>
      </c>
      <c r="C10" s="17">
        <v>124.79880460524301</v>
      </c>
      <c r="D10" s="17">
        <v>1011.06162420507</v>
      </c>
      <c r="E10" s="17">
        <v>767.80072271559197</v>
      </c>
      <c r="F10" s="17">
        <v>708.76090821277103</v>
      </c>
      <c r="G10" s="17">
        <v>6.5658144073717501</v>
      </c>
      <c r="H10" s="5">
        <v>313.41069124469402</v>
      </c>
      <c r="I10" s="5">
        <v>12.6412714345064</v>
      </c>
      <c r="J10" s="17">
        <v>8.1409900000000007E-3</v>
      </c>
      <c r="K10" s="5">
        <v>8.1833900000000005E-3</v>
      </c>
      <c r="L10" s="17">
        <v>1.7416565179945501E-4</v>
      </c>
      <c r="M10" s="17">
        <v>1.75830262057783</v>
      </c>
      <c r="N10" s="5">
        <v>8.2834963413481601E-5</v>
      </c>
      <c r="O10" s="17">
        <v>0.90328603200000002</v>
      </c>
      <c r="P10" s="5">
        <v>4.65702379601464E-4</v>
      </c>
      <c r="Q10" s="5">
        <v>2.3744600000000001E-2</v>
      </c>
      <c r="R10" s="17">
        <v>0.13653099999999899</v>
      </c>
      <c r="S10" s="5">
        <v>8.7678553033001104E-5</v>
      </c>
      <c r="T10" s="5">
        <v>5.0594899999999999E-5</v>
      </c>
      <c r="U10" s="17">
        <v>6.4873500000000002E-3</v>
      </c>
      <c r="V10" s="17">
        <v>4.5793099999999996E-3</v>
      </c>
      <c r="W10" s="17">
        <v>0</v>
      </c>
      <c r="X10" s="17">
        <v>4.7065099999999997E-3</v>
      </c>
      <c r="Y10" s="17">
        <v>14.407865778107601</v>
      </c>
      <c r="Z10" s="17">
        <v>0.47094027425151402</v>
      </c>
      <c r="AA10" s="17">
        <v>7.2444788519433296E-3</v>
      </c>
      <c r="AB10" s="17">
        <v>3.6995605287858699E-3</v>
      </c>
      <c r="AD10" s="17">
        <v>1.6105908E-4</v>
      </c>
      <c r="AE10" s="17">
        <v>0.19292455</v>
      </c>
      <c r="AF10" s="17">
        <v>0.24168600000000001</v>
      </c>
      <c r="AG10" s="17">
        <v>0.169606363080195</v>
      </c>
      <c r="AH10" s="17">
        <v>1.3487163964233701E-4</v>
      </c>
      <c r="AI10" s="17">
        <v>9.052615E-2</v>
      </c>
      <c r="AJ10" s="5">
        <v>2.43805999999999E-4</v>
      </c>
      <c r="AK10" s="5">
        <v>3.48604914002587</v>
      </c>
      <c r="AL10" s="5">
        <v>3.7100900000000003E-5</v>
      </c>
      <c r="AM10" s="17">
        <v>1.4225500000000001E-4</v>
      </c>
      <c r="AN10" s="17">
        <v>2.8655597809754201</v>
      </c>
      <c r="AO10" s="17">
        <v>3.07890946629766E-2</v>
      </c>
      <c r="AP10" s="5">
        <v>3.3680193409029702E-7</v>
      </c>
      <c r="AQ10" s="5">
        <v>1.2321519947228401E-6</v>
      </c>
      <c r="AR10" s="5">
        <v>5.1200439412761005E-7</v>
      </c>
      <c r="AS10" s="17">
        <v>8.8852774893443294E-3</v>
      </c>
      <c r="AT10" s="5">
        <v>0.49656556569857702</v>
      </c>
      <c r="AU10" s="5">
        <v>3.9372988194437202</v>
      </c>
      <c r="AV10" s="17">
        <v>5.78773E-2</v>
      </c>
      <c r="AW10" s="17">
        <v>7.31417E-3</v>
      </c>
      <c r="AX10" s="17">
        <v>5.0457200000000001E-4</v>
      </c>
      <c r="BA10" s="17">
        <v>0</v>
      </c>
      <c r="BB10" s="17">
        <v>0</v>
      </c>
      <c r="BD10" s="17" t="s">
        <v>180</v>
      </c>
      <c r="BE10" s="17">
        <v>3.6290622045117302E-4</v>
      </c>
      <c r="BF10" s="17">
        <v>3.8229571763201603E-2</v>
      </c>
      <c r="BG10" s="17">
        <v>7.3133738983779898E-3</v>
      </c>
      <c r="BH10" s="17">
        <v>8.1407148641677307E-3</v>
      </c>
      <c r="BI10" s="17">
        <v>0</v>
      </c>
      <c r="BJ10" s="17">
        <v>8.1828213319223991E-3</v>
      </c>
      <c r="BK10" s="17">
        <v>12.667929370055701</v>
      </c>
      <c r="BL10" s="17">
        <v>12.667929370055701</v>
      </c>
      <c r="BM10" s="17">
        <v>10.489556647762001</v>
      </c>
      <c r="BN10" s="17">
        <v>1.92008824466674</v>
      </c>
      <c r="BO10" s="5">
        <v>7.1419236429174106E-5</v>
      </c>
      <c r="BP10" s="5">
        <v>1.02766028979755E-4</v>
      </c>
      <c r="BQ10" s="17">
        <v>1.76013205608757</v>
      </c>
      <c r="BR10" s="17">
        <v>0</v>
      </c>
      <c r="BS10" s="5">
        <v>2.65070035329067E-5</v>
      </c>
      <c r="BT10" s="5">
        <v>5.6330186235442498E-5</v>
      </c>
      <c r="BU10" s="17">
        <v>0</v>
      </c>
      <c r="BV10" s="17">
        <v>0.90585042656216797</v>
      </c>
      <c r="BW10" s="17">
        <v>1.1177830321268499E-4</v>
      </c>
      <c r="BX10" s="17">
        <v>3.5393277005241501E-4</v>
      </c>
      <c r="BY10" s="17">
        <v>2.37470262916054E-2</v>
      </c>
      <c r="BZ10" s="17">
        <v>0</v>
      </c>
      <c r="CA10" s="17">
        <v>197.825636001036</v>
      </c>
      <c r="CB10" s="17">
        <v>0.13653236054652401</v>
      </c>
      <c r="CC10" s="17">
        <v>5.0442868433671296E-4</v>
      </c>
      <c r="CD10" s="5">
        <v>2.5426401450641302E-5</v>
      </c>
      <c r="CE10" s="5">
        <v>6.2257312455562804E-5</v>
      </c>
      <c r="CF10" s="5">
        <v>5.0605617672250099E-5</v>
      </c>
      <c r="CG10" s="17">
        <v>0.192922826997801</v>
      </c>
      <c r="CH10" s="17">
        <v>6.4863183470295401E-3</v>
      </c>
      <c r="CI10" s="5">
        <v>3.7102827262355703E-5</v>
      </c>
      <c r="CJ10" s="17">
        <v>9.0526543714898905E-2</v>
      </c>
      <c r="CK10" s="17">
        <v>1.4225357837706701E-4</v>
      </c>
      <c r="CL10" s="17">
        <v>1015.64381157095</v>
      </c>
      <c r="CM10" s="17">
        <v>4.5789731440224399E-3</v>
      </c>
      <c r="CN10" s="17">
        <v>12.829450162866401</v>
      </c>
      <c r="CO10" s="17">
        <v>5.7112263475255798</v>
      </c>
      <c r="CP10" s="17">
        <v>2.9015659664015501</v>
      </c>
      <c r="CQ10" s="17">
        <v>0.49669346478502102</v>
      </c>
      <c r="CR10" s="17">
        <v>8.5298124428821094</v>
      </c>
      <c r="CS10" s="5">
        <v>4.7057957687792699E-3</v>
      </c>
      <c r="CT10" s="5">
        <v>2.0869628438521299E-4</v>
      </c>
      <c r="CU10" s="5">
        <v>14.4404014643099</v>
      </c>
      <c r="CV10" s="17">
        <v>14.4404014643099</v>
      </c>
      <c r="CW10" s="17">
        <v>5.63463004939456</v>
      </c>
      <c r="CX10" s="17">
        <v>0</v>
      </c>
      <c r="CY10" s="17">
        <v>0.47093317647447502</v>
      </c>
      <c r="CZ10" s="17">
        <v>3.93714845971328</v>
      </c>
      <c r="DA10" s="17">
        <v>6.7334701094043901E-4</v>
      </c>
      <c r="DB10" s="17">
        <v>6.35534772742053E-3</v>
      </c>
      <c r="DC10" s="17">
        <v>0</v>
      </c>
      <c r="DD10" s="17">
        <v>9.8402696409221697</v>
      </c>
      <c r="DE10" s="17">
        <v>6.1828943078644102E-2</v>
      </c>
      <c r="DF10" s="5">
        <v>4.9661360819457602E-6</v>
      </c>
      <c r="DG10" s="17">
        <v>7.8388617970248697</v>
      </c>
      <c r="DH10" s="17">
        <v>0.13816533906535</v>
      </c>
      <c r="DI10" s="17">
        <v>9.60088184879601E-4</v>
      </c>
      <c r="DJ10" s="17">
        <v>2.7325506925268898E-3</v>
      </c>
      <c r="DK10" s="17">
        <v>0</v>
      </c>
      <c r="DL10" s="5">
        <v>5.3148048082805702E-5</v>
      </c>
      <c r="DM10" s="5">
        <v>1.07908993204253E-4</v>
      </c>
      <c r="DN10" s="17">
        <v>0.24173584531269901</v>
      </c>
      <c r="DO10" s="17">
        <v>0</v>
      </c>
      <c r="DP10" s="17">
        <v>3.7020793916896699</v>
      </c>
      <c r="DQ10" s="17">
        <v>0.16982080862448101</v>
      </c>
      <c r="DR10" s="17">
        <v>124.756051191322</v>
      </c>
      <c r="DS10" s="17">
        <v>0</v>
      </c>
      <c r="DT10" s="5">
        <v>5.5304419715934098E-5</v>
      </c>
      <c r="DU10" s="5">
        <v>7.9571641947342005E-5</v>
      </c>
      <c r="DV10" s="17">
        <v>294.13068558232402</v>
      </c>
      <c r="DW10" s="17">
        <v>908.63995193923699</v>
      </c>
      <c r="DX10" s="17">
        <v>100.960078043618</v>
      </c>
      <c r="DY10" s="17">
        <v>1009.6000299828499</v>
      </c>
      <c r="DZ10" s="17">
        <v>2.70221224571614E-3</v>
      </c>
      <c r="EA10" s="17">
        <v>4.9122058229578203</v>
      </c>
      <c r="EB10" s="17">
        <v>1.9808769498503599E-4</v>
      </c>
      <c r="EC10" s="17">
        <v>3.0835326532074402E-2</v>
      </c>
      <c r="ED10" s="5">
        <v>3.3677145279077402E-7</v>
      </c>
      <c r="EE10" s="5">
        <v>1.23217360075398E-6</v>
      </c>
      <c r="EF10" s="5">
        <v>5.1207113345128204E-7</v>
      </c>
      <c r="EG10" s="17">
        <v>8.8952026323186693E-3</v>
      </c>
      <c r="EH10" s="17">
        <v>0.32872181528574601</v>
      </c>
      <c r="EI10" s="17">
        <v>145.59481805585401</v>
      </c>
      <c r="EJ10" s="17">
        <v>0.41481320789033999</v>
      </c>
      <c r="EK10" s="17">
        <v>6.3154000562178503</v>
      </c>
      <c r="EL10" s="17">
        <v>24.342638712059799</v>
      </c>
      <c r="EM10" s="17">
        <v>0.57416921576084101</v>
      </c>
      <c r="EN10" s="17">
        <v>3.5052569211351798E-3</v>
      </c>
      <c r="EO10" s="17">
        <v>2.15815958156274E-4</v>
      </c>
      <c r="EP10" s="17">
        <v>1.8773832239289601</v>
      </c>
      <c r="EQ10" s="17">
        <v>768.62567896570101</v>
      </c>
      <c r="ER10" s="17">
        <v>709.42100020668295</v>
      </c>
      <c r="ES10" s="17">
        <v>59.2046787590183</v>
      </c>
      <c r="ET10" s="17">
        <v>0.565059717698154</v>
      </c>
      <c r="EU10" s="17">
        <v>4.7096975809785099E-2</v>
      </c>
      <c r="EV10" s="17">
        <v>17.363557267811899</v>
      </c>
      <c r="EW10" s="17">
        <v>2.3366473211087002</v>
      </c>
      <c r="EX10" s="17">
        <v>185.35542419682801</v>
      </c>
      <c r="EY10" s="17">
        <v>9.8458881044108798E-2</v>
      </c>
      <c r="EZ10" s="17">
        <v>3.3375677507895301</v>
      </c>
      <c r="FA10" s="17">
        <v>463.38828496943802</v>
      </c>
      <c r="FB10" s="17">
        <v>2.4361203668491E-4</v>
      </c>
      <c r="FC10" s="17">
        <v>4.6604570176094304</v>
      </c>
      <c r="FD10" s="17">
        <v>0.62578944757684496</v>
      </c>
      <c r="FE10" s="17">
        <v>2.4241148167132298</v>
      </c>
      <c r="FF10" s="17">
        <v>2.23673737991699E-2</v>
      </c>
      <c r="FG10" s="17">
        <v>6.5564364490153499</v>
      </c>
      <c r="FH10" s="17">
        <v>8.0151161747912205</v>
      </c>
      <c r="FI10" s="17">
        <v>5.7877911010432999E-2</v>
      </c>
      <c r="FJ10" s="17">
        <v>6.3082878222193105E-4</v>
      </c>
      <c r="FK10" s="5">
        <v>3.4784244873978602E-5</v>
      </c>
      <c r="FL10" s="17">
        <v>11.159190144479901</v>
      </c>
      <c r="FM10" s="17">
        <v>3.4859760792711501</v>
      </c>
      <c r="FN10" s="17">
        <v>1.94603251839481</v>
      </c>
      <c r="FO10" s="17">
        <v>313.55063123839102</v>
      </c>
      <c r="FP10" s="17">
        <v>2.8655167957693202</v>
      </c>
      <c r="FQ10" s="17">
        <v>10.1030610934924</v>
      </c>
      <c r="FS10" s="25">
        <f t="shared" si="0"/>
        <v>0</v>
      </c>
      <c r="FT10" s="94">
        <f t="shared" si="1"/>
        <v>0.93806440261540369</v>
      </c>
      <c r="FU10" s="40">
        <f t="shared" si="2"/>
        <v>3.1227683012623963E-3</v>
      </c>
      <c r="FV10" s="40">
        <f t="shared" si="3"/>
        <v>-3.4257871344393589E-4</v>
      </c>
      <c r="FW10" s="40">
        <f t="shared" si="4"/>
        <v>-1.445603499558366E-3</v>
      </c>
      <c r="FX10" s="40">
        <f t="shared" si="5"/>
        <v>1.0744405751420725E-3</v>
      </c>
      <c r="FY10" s="40">
        <f t="shared" si="6"/>
        <v>9.3133239469488191E-4</v>
      </c>
      <c r="FZ10" s="40">
        <f t="shared" si="7"/>
        <v>-1.4283008587436053E-3</v>
      </c>
      <c r="GA10" s="40">
        <f t="shared" si="8"/>
        <v>4.465067644668859E-4</v>
      </c>
      <c r="GB10" s="40">
        <f t="shared" si="9"/>
        <v>2.1088017678770228E-3</v>
      </c>
      <c r="GC10" s="40">
        <f t="shared" si="10"/>
        <v>-3.379636042668184E-5</v>
      </c>
      <c r="GD10" s="40">
        <f t="shared" si="11"/>
        <v>-6.9490526249063342E-5</v>
      </c>
      <c r="GE10" s="40">
        <f t="shared" si="12"/>
        <v>1.1261468189297285E-4</v>
      </c>
      <c r="GF10" s="40">
        <f t="shared" si="13"/>
        <v>1.0404554303278584E-3</v>
      </c>
      <c r="GG10" s="40">
        <f t="shared" si="14"/>
        <v>2.6876994639088528E-5</v>
      </c>
      <c r="GH10" s="40">
        <f t="shared" si="15"/>
        <v>2.8389618252925102E-3</v>
      </c>
      <c r="GI10" s="40">
        <f t="shared" si="16"/>
        <v>1.8667853154258258E-5</v>
      </c>
      <c r="GJ10" s="40">
        <f t="shared" si="17"/>
        <v>1.0218287970314794E-4</v>
      </c>
      <c r="GK10" s="40">
        <f t="shared" si="18"/>
        <v>9.9651106710233984E-6</v>
      </c>
      <c r="GL10" s="40">
        <f t="shared" si="19"/>
        <v>5.886129531660133E-5</v>
      </c>
      <c r="GM10" s="40">
        <f t="shared" si="20"/>
        <v>2.1183305530992952E-4</v>
      </c>
      <c r="GN10" s="40">
        <f t="shared" si="21"/>
        <v>-1.5902532936562942E-4</v>
      </c>
      <c r="GO10" s="40">
        <f t="shared" si="22"/>
        <v>-7.3560422325580141E-5</v>
      </c>
      <c r="GP10" s="40">
        <f t="shared" si="23"/>
        <v>0</v>
      </c>
      <c r="GQ10" s="40">
        <f t="shared" si="24"/>
        <v>-1.5175389422944223E-4</v>
      </c>
      <c r="GR10" s="40">
        <f t="shared" si="25"/>
        <v>2.2581891519101189E-3</v>
      </c>
      <c r="GS10" s="40">
        <f t="shared" si="26"/>
        <v>-1.5071501477084268E-5</v>
      </c>
      <c r="GT10" s="40">
        <f t="shared" si="27"/>
        <v>4.395702515582641E-6</v>
      </c>
      <c r="GU10" s="40">
        <f t="shared" si="28"/>
        <v>-1.8709388116567441E-3</v>
      </c>
      <c r="GV10" s="40">
        <f t="shared" si="29"/>
        <v>0</v>
      </c>
      <c r="GW10" s="40">
        <f t="shared" si="30"/>
        <v>-1.2658168302614771E-5</v>
      </c>
      <c r="GX10" s="40">
        <f t="shared" si="31"/>
        <v>-8.9309639390114539E-6</v>
      </c>
      <c r="GY10" s="40">
        <f t="shared" si="32"/>
        <v>2.0623996714331152E-4</v>
      </c>
      <c r="GZ10" s="40">
        <f t="shared" si="33"/>
        <v>1.2643720459038226E-3</v>
      </c>
      <c r="HA10" s="40">
        <f t="shared" si="34"/>
        <v>3.2786885002791158E-5</v>
      </c>
      <c r="HB10" s="40">
        <f t="shared" si="35"/>
        <v>4.3491841739129853E-6</v>
      </c>
      <c r="HC10" s="40">
        <f t="shared" si="36"/>
        <v>-7.9556415793293454E-4</v>
      </c>
      <c r="HD10" s="40">
        <f t="shared" si="37"/>
        <v>-2.0958039254538213E-5</v>
      </c>
      <c r="HE10" s="40">
        <f t="shared" si="38"/>
        <v>5.1946512232867864E-5</v>
      </c>
      <c r="HF10" s="40">
        <f t="shared" si="39"/>
        <v>-9.9934830621573329E-6</v>
      </c>
      <c r="HG10" s="40">
        <f t="shared" si="40"/>
        <v>-1.5000631424718832E-5</v>
      </c>
      <c r="HH10" s="40">
        <f t="shared" si="41"/>
        <v>1.5015663696469291E-3</v>
      </c>
      <c r="HI10" s="40">
        <f t="shared" si="42"/>
        <v>-9.0502151079788838E-5</v>
      </c>
      <c r="HJ10" s="40">
        <f t="shared" si="43"/>
        <v>1.7535199579643496E-5</v>
      </c>
      <c r="HK10" s="40">
        <f t="shared" si="44"/>
        <v>1.303491228541241E-4</v>
      </c>
      <c r="HL10" s="40">
        <f t="shared" si="45"/>
        <v>1.1170324152782623E-3</v>
      </c>
      <c r="HM10" s="40">
        <f t="shared" si="46"/>
        <v>2.5756736930414184E-4</v>
      </c>
      <c r="HN10" s="40">
        <f t="shared" si="47"/>
        <v>-3.8188549392713005E-5</v>
      </c>
      <c r="HO10" s="40">
        <f t="shared" si="48"/>
        <v>1.0556996145280973E-5</v>
      </c>
      <c r="HP10" s="40">
        <f t="shared" si="49"/>
        <v>-1.0884374057620241E-4</v>
      </c>
      <c r="HQ10" s="40">
        <f t="shared" si="50"/>
        <v>-2.8403411859366403E-4</v>
      </c>
      <c r="HR10" s="40">
        <f t="shared" si="51"/>
        <v>0</v>
      </c>
      <c r="HS10" s="40">
        <f t="shared" si="52"/>
        <v>0</v>
      </c>
      <c r="HT10" s="40">
        <f t="shared" si="53"/>
        <v>0</v>
      </c>
      <c r="HU10" s="40">
        <f t="shared" si="54"/>
        <v>0</v>
      </c>
    </row>
    <row r="11" spans="1:229" x14ac:dyDescent="0.25">
      <c r="A11" s="17" t="s">
        <v>181</v>
      </c>
      <c r="B11" s="17">
        <v>30507.9821776102</v>
      </c>
      <c r="C11" s="17">
        <v>960.22125733358098</v>
      </c>
      <c r="D11" s="17">
        <v>8802.6549963943598</v>
      </c>
      <c r="E11" s="17">
        <v>34935.735957656201</v>
      </c>
      <c r="F11" s="17">
        <v>31398.852794013801</v>
      </c>
      <c r="G11" s="17">
        <v>730.52101416001096</v>
      </c>
      <c r="H11" s="17">
        <v>39767.738329661501</v>
      </c>
      <c r="I11" s="17">
        <v>473.43981671032901</v>
      </c>
      <c r="J11" s="17">
        <v>2.2842820997944102</v>
      </c>
      <c r="K11" s="17">
        <v>0.102876103</v>
      </c>
      <c r="L11" s="17">
        <v>3.8329515033166798E-3</v>
      </c>
      <c r="M11" s="17">
        <v>162.66002861065701</v>
      </c>
      <c r="N11" s="17">
        <v>2.3348883240617999E-4</v>
      </c>
      <c r="O11" s="17">
        <v>29.062440377926599</v>
      </c>
      <c r="P11" s="5">
        <v>2.140097203033E-2</v>
      </c>
      <c r="Q11" s="5">
        <v>0.29850065999999897</v>
      </c>
      <c r="R11" s="17">
        <v>1.7163777</v>
      </c>
      <c r="S11" s="17">
        <v>4.0651397904604399E-3</v>
      </c>
      <c r="T11" s="17">
        <v>1.0011751407101299</v>
      </c>
      <c r="U11" s="17">
        <v>8.1554554000000001E-2</v>
      </c>
      <c r="V11" s="17">
        <v>5.7567958000000002E-2</v>
      </c>
      <c r="W11" s="17">
        <v>0</v>
      </c>
      <c r="X11" s="17">
        <v>5.9167075E-2</v>
      </c>
      <c r="Y11" s="17">
        <v>419.363634061391</v>
      </c>
      <c r="Z11" s="17">
        <v>26.036730965036899</v>
      </c>
      <c r="AA11" s="17">
        <v>0.41143348608274199</v>
      </c>
      <c r="AB11" s="17">
        <v>9.2555893315977897E-2</v>
      </c>
      <c r="AD11" s="17">
        <v>2.1205908277600001E-4</v>
      </c>
      <c r="AE11" s="17">
        <v>2.4253170000000002</v>
      </c>
      <c r="AF11" s="17">
        <v>562.21756149999896</v>
      </c>
      <c r="AG11" s="17">
        <v>31.052523432814599</v>
      </c>
      <c r="AH11" s="17">
        <v>3.11042699466518E-3</v>
      </c>
      <c r="AI11" s="17">
        <v>1.13803334499999</v>
      </c>
      <c r="AJ11" s="5">
        <v>3.0649606999999901E-3</v>
      </c>
      <c r="AK11" s="5">
        <v>472.201487877246</v>
      </c>
      <c r="AL11" s="17">
        <v>4.6640690999999999E-4</v>
      </c>
      <c r="AM11" s="17">
        <v>1.7883372649999899E-3</v>
      </c>
      <c r="AN11" s="17">
        <v>218.72449079282899</v>
      </c>
      <c r="AO11" s="17">
        <v>1.58185447705872</v>
      </c>
      <c r="AP11" s="5">
        <v>1.3982237454015E-6</v>
      </c>
      <c r="AQ11" s="5">
        <v>4.6958140779203302E-6</v>
      </c>
      <c r="AR11" s="5">
        <v>3.7615208491289799E-6</v>
      </c>
      <c r="AS11" s="17">
        <v>2.2503797613204699</v>
      </c>
      <c r="AT11" s="17">
        <v>31.255546535278</v>
      </c>
      <c r="AU11" s="17">
        <v>584.06274611504398</v>
      </c>
      <c r="AV11" s="17">
        <v>0.72759437499999902</v>
      </c>
      <c r="AW11" s="17">
        <v>9.1948871500000001E-2</v>
      </c>
      <c r="AX11" s="17">
        <v>6.3431374999999898E-3</v>
      </c>
      <c r="BA11" s="17">
        <v>0</v>
      </c>
      <c r="BB11" s="17">
        <v>0</v>
      </c>
      <c r="BD11" s="17" t="s">
        <v>181</v>
      </c>
      <c r="BE11" s="17">
        <v>533.46877693818499</v>
      </c>
      <c r="BF11" s="17">
        <v>42.943449986354402</v>
      </c>
      <c r="BG11" s="17">
        <v>9.1950042490781994E-2</v>
      </c>
      <c r="BH11" s="17">
        <v>2.27807504082626</v>
      </c>
      <c r="BI11" s="17">
        <v>0</v>
      </c>
      <c r="BJ11" s="17">
        <v>0.10287768754265</v>
      </c>
      <c r="BK11" s="17">
        <v>474.34232703250098</v>
      </c>
      <c r="BL11" s="17">
        <v>474.34232703250098</v>
      </c>
      <c r="BM11" s="17">
        <v>458.88682263671598</v>
      </c>
      <c r="BN11" s="17">
        <v>141.81662622719099</v>
      </c>
      <c r="BO11" s="17">
        <v>1.57147384712049E-3</v>
      </c>
      <c r="BP11" s="17">
        <v>2.2614507206358101E-3</v>
      </c>
      <c r="BQ11" s="17">
        <v>162.67744290507699</v>
      </c>
      <c r="BR11" s="17">
        <v>0</v>
      </c>
      <c r="BS11" s="5">
        <v>7.4718296775189302E-5</v>
      </c>
      <c r="BT11" s="17">
        <v>1.5877079718028801E-4</v>
      </c>
      <c r="BU11" s="17">
        <v>0</v>
      </c>
      <c r="BV11" s="17">
        <v>29.153672930465099</v>
      </c>
      <c r="BW11" s="17">
        <v>5.1363078324707699E-3</v>
      </c>
      <c r="BX11" s="17">
        <v>1.6264778044169599E-2</v>
      </c>
      <c r="BY11" s="17">
        <v>0.29850221235279401</v>
      </c>
      <c r="BZ11" s="17">
        <v>0</v>
      </c>
      <c r="CA11" s="17">
        <v>4562.5251856530203</v>
      </c>
      <c r="CB11" s="17">
        <v>1.7163596589122001</v>
      </c>
      <c r="CC11" s="17">
        <v>6.3428619006784901E-3</v>
      </c>
      <c r="CD11" s="17">
        <v>1.1789007961992299E-3</v>
      </c>
      <c r="CE11" s="17">
        <v>2.88626152989742E-3</v>
      </c>
      <c r="CF11" s="17">
        <v>1.0011833516372299</v>
      </c>
      <c r="CG11" s="17">
        <v>2.4253079481484501</v>
      </c>
      <c r="CH11" s="17">
        <v>8.1546253288683396E-2</v>
      </c>
      <c r="CI11" s="17">
        <v>4.6639268238330599E-4</v>
      </c>
      <c r="CJ11" s="17">
        <v>1.1380434220646301</v>
      </c>
      <c r="CK11" s="17">
        <v>1.7884322554109701E-3</v>
      </c>
      <c r="CL11" s="17">
        <v>30633.6935588661</v>
      </c>
      <c r="CM11" s="17">
        <v>5.7570232253557597E-2</v>
      </c>
      <c r="CN11" s="17">
        <v>394.57891447237603</v>
      </c>
      <c r="CO11" s="17">
        <v>173.169231546823</v>
      </c>
      <c r="CP11" s="17">
        <v>104.75663421723399</v>
      </c>
      <c r="CQ11" s="17">
        <v>31.244549487234401</v>
      </c>
      <c r="CR11" s="17">
        <v>3008.5181131274198</v>
      </c>
      <c r="CS11" s="17">
        <v>5.9169667485220498E-2</v>
      </c>
      <c r="CT11" s="17">
        <v>1.1542000783825701E-2</v>
      </c>
      <c r="CU11" s="17">
        <v>420.59715868749902</v>
      </c>
      <c r="CV11" s="17">
        <v>420.59715868749902</v>
      </c>
      <c r="CW11" s="17">
        <v>179.57697363045801</v>
      </c>
      <c r="CX11" s="17">
        <v>0</v>
      </c>
      <c r="CY11" s="17">
        <v>26.036754484575798</v>
      </c>
      <c r="CZ11" s="17">
        <v>583.93084193219102</v>
      </c>
      <c r="DA11" s="17">
        <v>5.49167717175768E-2</v>
      </c>
      <c r="DB11" s="17">
        <v>0.34052673592270599</v>
      </c>
      <c r="DC11" s="17">
        <v>0</v>
      </c>
      <c r="DD11" s="17">
        <v>1995.65792015028</v>
      </c>
      <c r="DE11" s="17">
        <v>9.67206326735168</v>
      </c>
      <c r="DF11" s="17">
        <v>2.7462470267029798E-4</v>
      </c>
      <c r="DG11" s="17">
        <v>331.624164002432</v>
      </c>
      <c r="DH11" s="17">
        <v>10.239219396649601</v>
      </c>
      <c r="DI11" s="17">
        <v>2.40604220638568E-2</v>
      </c>
      <c r="DJ11" s="17">
        <v>6.8479629392020305E-2</v>
      </c>
      <c r="DK11" s="17">
        <v>0</v>
      </c>
      <c r="DL11" s="5">
        <v>6.9981259037572296E-5</v>
      </c>
      <c r="DM11" s="17">
        <v>1.4207934920661101E-4</v>
      </c>
      <c r="DN11" s="17">
        <v>562.22705771950405</v>
      </c>
      <c r="DO11" s="17">
        <v>0</v>
      </c>
      <c r="DP11" s="17">
        <v>135.28751620351801</v>
      </c>
      <c r="DQ11" s="17">
        <v>31.038905337282401</v>
      </c>
      <c r="DR11" s="17">
        <v>959.52387610828998</v>
      </c>
      <c r="DS11" s="17">
        <v>0</v>
      </c>
      <c r="DT11" s="17">
        <v>1.2752755267117499E-3</v>
      </c>
      <c r="DU11" s="17">
        <v>1.8351249954529701E-3</v>
      </c>
      <c r="DV11" s="17">
        <v>40326.216410544701</v>
      </c>
      <c r="DW11" s="17">
        <v>7906.92143094517</v>
      </c>
      <c r="DX11" s="17">
        <v>878.54701436972596</v>
      </c>
      <c r="DY11" s="17">
        <v>8785.4684453149002</v>
      </c>
      <c r="DZ11" s="17">
        <v>0.11440643670536201</v>
      </c>
      <c r="EA11" s="17">
        <v>568.536972171039</v>
      </c>
      <c r="EB11" s="17">
        <v>76.441897944097605</v>
      </c>
      <c r="EC11" s="17">
        <v>1.5816220837480699</v>
      </c>
      <c r="ED11" s="17">
        <v>1.39822402635405E-6</v>
      </c>
      <c r="EE11" s="17">
        <v>4.6957320080909602E-6</v>
      </c>
      <c r="EF11" s="17">
        <v>3.7614960920650099E-6</v>
      </c>
      <c r="EG11" s="17">
        <v>2.2450624546613902</v>
      </c>
      <c r="EH11" s="17">
        <v>8.3664696584489295</v>
      </c>
      <c r="EI11" s="17">
        <v>26520.461702277102</v>
      </c>
      <c r="EJ11" s="17">
        <v>89.199959179219107</v>
      </c>
      <c r="EK11" s="17">
        <v>228.48044075023199</v>
      </c>
      <c r="EL11" s="17">
        <v>1112.61444352585</v>
      </c>
      <c r="EM11" s="17">
        <v>14.340285998555901</v>
      </c>
      <c r="EN11" s="17">
        <v>0.193793460540021</v>
      </c>
      <c r="EO11" s="17">
        <v>1.59901231105011E-2</v>
      </c>
      <c r="EP11" s="17">
        <v>1157.0970072036</v>
      </c>
      <c r="EQ11" s="17">
        <v>34927.862131528098</v>
      </c>
      <c r="ER11" s="17">
        <v>31389.893474462599</v>
      </c>
      <c r="ES11" s="17">
        <v>3537.9686570655299</v>
      </c>
      <c r="ET11" s="17">
        <v>33.023473815814803</v>
      </c>
      <c r="EU11" s="17">
        <v>1.1990685390521201</v>
      </c>
      <c r="EV11" s="17">
        <v>2539.67097330754</v>
      </c>
      <c r="EW11" s="17">
        <v>79.914595204947204</v>
      </c>
      <c r="EX11" s="17">
        <v>6705.3890198801701</v>
      </c>
      <c r="EY11" s="17">
        <v>0.24044243045244301</v>
      </c>
      <c r="EZ11" s="17">
        <v>83.795870039738205</v>
      </c>
      <c r="FA11" s="17">
        <v>16763.478426451002</v>
      </c>
      <c r="FB11" s="17">
        <v>3.0625025582797201E-3</v>
      </c>
      <c r="FC11" s="17">
        <v>62.563877172600499</v>
      </c>
      <c r="FD11" s="17">
        <v>1707.6062694048001</v>
      </c>
      <c r="FE11" s="17">
        <v>864.74204059811302</v>
      </c>
      <c r="FF11" s="17">
        <v>0.54089501446783095</v>
      </c>
      <c r="FG11" s="17">
        <v>728.50924271984195</v>
      </c>
      <c r="FH11" s="17">
        <v>643.43720749222405</v>
      </c>
      <c r="FI11" s="17">
        <v>0.72759301648533703</v>
      </c>
      <c r="FJ11" s="17">
        <v>6.3091835760423697E-4</v>
      </c>
      <c r="FK11" s="17">
        <v>142.20320708807699</v>
      </c>
      <c r="FL11" s="17">
        <v>1977.0472200351101</v>
      </c>
      <c r="FM11" s="17">
        <v>472.07699508337799</v>
      </c>
      <c r="FN11" s="17">
        <v>95.562099713533598</v>
      </c>
      <c r="FO11" s="17">
        <v>39773.340423838497</v>
      </c>
      <c r="FP11" s="17">
        <v>218.65365540206199</v>
      </c>
      <c r="FQ11" s="17">
        <v>1300.0714628380499</v>
      </c>
      <c r="FS11" s="25">
        <f t="shared" si="0"/>
        <v>0</v>
      </c>
      <c r="FT11" s="94">
        <f t="shared" si="1"/>
        <v>1.0139006676536233</v>
      </c>
      <c r="FU11" s="40">
        <f t="shared" si="2"/>
        <v>4.1206062244313101E-3</v>
      </c>
      <c r="FV11" s="40">
        <f t="shared" si="3"/>
        <v>-7.262713879377555E-4</v>
      </c>
      <c r="FW11" s="40">
        <f t="shared" si="4"/>
        <v>-1.9524281124841719E-3</v>
      </c>
      <c r="FX11" s="40">
        <f t="shared" si="5"/>
        <v>-2.2538028503669435E-4</v>
      </c>
      <c r="FY11" s="40">
        <f t="shared" si="6"/>
        <v>-2.853390730539873E-4</v>
      </c>
      <c r="FZ11" s="40">
        <f t="shared" si="7"/>
        <v>-2.7538857899690231E-3</v>
      </c>
      <c r="GA11" s="40">
        <f t="shared" si="8"/>
        <v>1.4087032384283696E-4</v>
      </c>
      <c r="GB11" s="40">
        <f t="shared" si="9"/>
        <v>1.9062831014995897E-3</v>
      </c>
      <c r="GC11" s="40">
        <f t="shared" si="10"/>
        <v>-2.717290902340329E-3</v>
      </c>
      <c r="GD11" s="40">
        <f t="shared" si="11"/>
        <v>1.5402436560093857E-5</v>
      </c>
      <c r="GE11" s="40">
        <f t="shared" si="12"/>
        <v>-7.0273679060342626E-6</v>
      </c>
      <c r="GF11" s="40">
        <f t="shared" si="13"/>
        <v>1.0705945749992157E-4</v>
      </c>
      <c r="GG11" s="40">
        <f t="shared" si="14"/>
        <v>1.1201790451148026E-6</v>
      </c>
      <c r="GH11" s="40">
        <f t="shared" si="15"/>
        <v>3.1391910435640039E-3</v>
      </c>
      <c r="GI11" s="40">
        <f t="shared" si="16"/>
        <v>5.3196794148959018E-6</v>
      </c>
      <c r="GJ11" s="40">
        <f t="shared" si="17"/>
        <v>5.2005003775575971E-6</v>
      </c>
      <c r="GK11" s="40">
        <f t="shared" si="18"/>
        <v>-1.0511140875287913E-5</v>
      </c>
      <c r="GL11" s="40">
        <f t="shared" si="19"/>
        <v>5.5436313071723889E-6</v>
      </c>
      <c r="GM11" s="40">
        <f t="shared" si="20"/>
        <v>8.2012894309305179E-6</v>
      </c>
      <c r="GN11" s="40">
        <f t="shared" si="21"/>
        <v>-1.0178108897028106E-4</v>
      </c>
      <c r="GO11" s="40">
        <f t="shared" si="22"/>
        <v>3.9505545039396484E-5</v>
      </c>
      <c r="GP11" s="40">
        <f t="shared" si="23"/>
        <v>0</v>
      </c>
      <c r="GQ11" s="40">
        <f t="shared" si="24"/>
        <v>4.381634921953426E-5</v>
      </c>
      <c r="GR11" s="40">
        <f t="shared" si="25"/>
        <v>2.9414201087532657E-3</v>
      </c>
      <c r="GS11" s="40">
        <f t="shared" si="26"/>
        <v>9.0332150111880046E-7</v>
      </c>
      <c r="GT11" s="40">
        <f t="shared" si="27"/>
        <v>3.5161951268642867E-7</v>
      </c>
      <c r="GU11" s="40">
        <f t="shared" si="28"/>
        <v>-1.7115992870076824E-4</v>
      </c>
      <c r="GV11" s="40">
        <f t="shared" si="29"/>
        <v>0</v>
      </c>
      <c r="GW11" s="40">
        <f t="shared" si="30"/>
        <v>7.1935998369308383E-6</v>
      </c>
      <c r="GX11" s="40">
        <f t="shared" si="31"/>
        <v>-3.7322344048593902E-6</v>
      </c>
      <c r="GY11" s="40">
        <f t="shared" si="32"/>
        <v>1.6890649021608672E-5</v>
      </c>
      <c r="GZ11" s="40">
        <f t="shared" si="33"/>
        <v>-4.3855036649960075E-4</v>
      </c>
      <c r="HA11" s="40">
        <f t="shared" si="34"/>
        <v>-8.5108895033903287E-6</v>
      </c>
      <c r="HB11" s="40">
        <f t="shared" si="35"/>
        <v>8.8548061305430289E-6</v>
      </c>
      <c r="HC11" s="40">
        <f t="shared" si="36"/>
        <v>-8.0201410747940849E-4</v>
      </c>
      <c r="HD11" s="40">
        <f t="shared" si="37"/>
        <v>-2.6364337483909833E-4</v>
      </c>
      <c r="HE11" s="40">
        <f t="shared" si="38"/>
        <v>-3.0504729644758022E-5</v>
      </c>
      <c r="HF11" s="40">
        <f t="shared" si="39"/>
        <v>5.311660884066383E-5</v>
      </c>
      <c r="HG11" s="40">
        <f t="shared" si="40"/>
        <v>-3.2385669528930505E-4</v>
      </c>
      <c r="HH11" s="40">
        <f t="shared" si="41"/>
        <v>-1.4691194039679793E-4</v>
      </c>
      <c r="HI11" s="40">
        <f t="shared" si="42"/>
        <v>2.0093533015726869E-7</v>
      </c>
      <c r="HJ11" s="40">
        <f t="shared" si="43"/>
        <v>-1.7477231425313672E-5</v>
      </c>
      <c r="HK11" s="40">
        <f t="shared" si="44"/>
        <v>-6.5816633651500324E-6</v>
      </c>
      <c r="HL11" s="40">
        <f t="shared" si="45"/>
        <v>-2.3628485958119491E-3</v>
      </c>
      <c r="HM11" s="40">
        <f t="shared" si="46"/>
        <v>-3.5184308907178127E-4</v>
      </c>
      <c r="HN11" s="40">
        <f t="shared" si="47"/>
        <v>-2.2583906220750816E-4</v>
      </c>
      <c r="HO11" s="40">
        <f t="shared" si="48"/>
        <v>-1.8671318919783511E-6</v>
      </c>
      <c r="HP11" s="40">
        <f t="shared" si="49"/>
        <v>1.2735238213259613E-5</v>
      </c>
      <c r="HQ11" s="40">
        <f t="shared" si="50"/>
        <v>-4.3448423039804536E-5</v>
      </c>
      <c r="HR11" s="40">
        <f t="shared" si="51"/>
        <v>0</v>
      </c>
      <c r="HS11" s="40">
        <f t="shared" si="52"/>
        <v>0</v>
      </c>
      <c r="HT11" s="40">
        <f t="shared" si="53"/>
        <v>0</v>
      </c>
      <c r="HU11" s="40">
        <f t="shared" si="54"/>
        <v>0</v>
      </c>
    </row>
    <row r="12" spans="1:229" x14ac:dyDescent="0.25">
      <c r="A12" s="17" t="s">
        <v>182</v>
      </c>
      <c r="B12" s="17">
        <v>45898.581465511597</v>
      </c>
      <c r="C12" s="17">
        <v>2023.58818919791</v>
      </c>
      <c r="D12" s="17">
        <v>22948.2277779334</v>
      </c>
      <c r="E12" s="17">
        <v>39723.131632972501</v>
      </c>
      <c r="F12" s="17">
        <v>34833.795325743602</v>
      </c>
      <c r="G12" s="17">
        <v>1639.7289137653599</v>
      </c>
      <c r="H12" s="5">
        <v>23801.8892053567</v>
      </c>
      <c r="I12" s="17">
        <v>317.98503229867401</v>
      </c>
      <c r="J12" s="17">
        <v>4.7547914869755301</v>
      </c>
      <c r="K12" s="5">
        <v>5.7269451999999998E-2</v>
      </c>
      <c r="L12" s="17">
        <v>0.246551974807457</v>
      </c>
      <c r="M12" s="17">
        <v>105.975975050109</v>
      </c>
      <c r="N12" s="17">
        <v>0.18104009664697801</v>
      </c>
      <c r="O12" s="17">
        <v>19.411509966273599</v>
      </c>
      <c r="P12" s="5">
        <v>0.18885550745636701</v>
      </c>
      <c r="Q12" s="5">
        <v>0.166170439999999</v>
      </c>
      <c r="R12" s="17">
        <v>0.95547976000000001</v>
      </c>
      <c r="S12" s="17">
        <v>4.8375044975235504E-3</v>
      </c>
      <c r="T12" s="17">
        <v>0.31057313147683702</v>
      </c>
      <c r="U12" s="17">
        <v>4.5400145999999898E-2</v>
      </c>
      <c r="V12" s="17">
        <v>3.2047165999999898E-2</v>
      </c>
      <c r="W12" s="17">
        <v>0</v>
      </c>
      <c r="X12" s="17">
        <v>3.2937356999999903E-2</v>
      </c>
      <c r="Y12" s="17">
        <v>254.26627449715599</v>
      </c>
      <c r="Z12" s="17">
        <v>8.1724094808859196</v>
      </c>
      <c r="AA12" s="17">
        <v>0.178576336975065</v>
      </c>
      <c r="AB12" s="17">
        <v>0.58069842791827297</v>
      </c>
      <c r="AD12" s="17">
        <v>0.37131672622188899</v>
      </c>
      <c r="AE12" s="17">
        <v>1.3501351499999901</v>
      </c>
      <c r="AF12" s="17">
        <v>278.45948798299997</v>
      </c>
      <c r="AG12" s="17">
        <v>27.110594509278499</v>
      </c>
      <c r="AH12" s="17">
        <v>0.44922411025976799</v>
      </c>
      <c r="AI12" s="17">
        <v>0.63352498499999998</v>
      </c>
      <c r="AJ12" s="5">
        <v>1.7062163999999999E-3</v>
      </c>
      <c r="AK12" s="5">
        <v>275.093550701916</v>
      </c>
      <c r="AL12" s="17">
        <v>2.5964118499999901E-4</v>
      </c>
      <c r="AM12" s="17">
        <v>9.9553861499999995E-4</v>
      </c>
      <c r="AN12" s="17">
        <v>125.98703197522801</v>
      </c>
      <c r="AO12" s="17">
        <v>1.93010105627734</v>
      </c>
      <c r="AP12" s="17">
        <v>1.74808602083815E-4</v>
      </c>
      <c r="AQ12" s="17">
        <v>6.4558449803178697E-4</v>
      </c>
      <c r="AR12" s="17">
        <v>1.5633257088169499E-4</v>
      </c>
      <c r="AS12" s="17">
        <v>4.4073524740911898</v>
      </c>
      <c r="AT12" s="5">
        <v>17.379449079967198</v>
      </c>
      <c r="AU12" s="5">
        <v>331.13805464785202</v>
      </c>
      <c r="AV12" s="17">
        <v>0.40504062000000002</v>
      </c>
      <c r="AW12" s="17">
        <v>5.1186464000000001E-2</v>
      </c>
      <c r="AX12" s="17">
        <v>3.5311232999999899E-3</v>
      </c>
      <c r="BA12" s="17">
        <v>0</v>
      </c>
      <c r="BB12" s="5">
        <v>5.4330203498999901E-5</v>
      </c>
      <c r="BD12" s="17" t="s">
        <v>182</v>
      </c>
      <c r="BE12" s="17">
        <v>313.91028069471702</v>
      </c>
      <c r="BF12" s="17">
        <v>63.087012848518398</v>
      </c>
      <c r="BG12" s="17">
        <v>5.1184615958983097E-2</v>
      </c>
      <c r="BH12" s="17">
        <v>4.7414425809370799</v>
      </c>
      <c r="BI12" s="17">
        <v>0</v>
      </c>
      <c r="BJ12" s="17">
        <v>5.7271158748700597E-2</v>
      </c>
      <c r="BK12" s="17">
        <v>318.211902934222</v>
      </c>
      <c r="BL12" s="17">
        <v>318.211902934222</v>
      </c>
      <c r="BM12" s="17">
        <v>270.71476498144801</v>
      </c>
      <c r="BN12" s="17">
        <v>62.321636073529902</v>
      </c>
      <c r="BO12" s="17">
        <v>0.100800482150829</v>
      </c>
      <c r="BP12" s="17">
        <v>0.14505461124246899</v>
      </c>
      <c r="BQ12" s="17">
        <v>105.930413582311</v>
      </c>
      <c r="BR12" s="17">
        <v>5.4175579505938999E-5</v>
      </c>
      <c r="BS12" s="17">
        <v>5.7768284826137897E-2</v>
      </c>
      <c r="BT12" s="17">
        <v>0.122757762977782</v>
      </c>
      <c r="BU12" s="17">
        <v>0</v>
      </c>
      <c r="BV12" s="17">
        <v>19.443123758111302</v>
      </c>
      <c r="BW12" s="17">
        <v>4.5201160497583097E-2</v>
      </c>
      <c r="BX12" s="17">
        <v>0.143137116089882</v>
      </c>
      <c r="BY12" s="17">
        <v>0.16616991240433401</v>
      </c>
      <c r="BZ12" s="17">
        <v>0</v>
      </c>
      <c r="CA12" s="17">
        <v>2274.43225843048</v>
      </c>
      <c r="CB12" s="17">
        <v>0.95547064452589403</v>
      </c>
      <c r="CC12" s="17">
        <v>3.5312426026387102E-3</v>
      </c>
      <c r="CD12" s="17">
        <v>1.3999602155018E-3</v>
      </c>
      <c r="CE12" s="17">
        <v>3.4274905700601198E-3</v>
      </c>
      <c r="CF12" s="17">
        <v>0.31057671197092002</v>
      </c>
      <c r="CG12" s="17">
        <v>1.3501363601423499</v>
      </c>
      <c r="CH12" s="17">
        <v>4.5402342269152803E-2</v>
      </c>
      <c r="CI12" s="17">
        <v>2.5963769728566899E-4</v>
      </c>
      <c r="CJ12" s="17">
        <v>0.633516602499821</v>
      </c>
      <c r="CK12" s="17">
        <v>9.9549383567022992E-4</v>
      </c>
      <c r="CL12" s="17">
        <v>45888.229337654302</v>
      </c>
      <c r="CM12" s="17">
        <v>3.2046020436391001E-2</v>
      </c>
      <c r="CN12" s="17">
        <v>235.705891040566</v>
      </c>
      <c r="CO12" s="17">
        <v>99.609636956062602</v>
      </c>
      <c r="CP12" s="17">
        <v>86.520932952891997</v>
      </c>
      <c r="CQ12" s="17">
        <v>17.3731306475289</v>
      </c>
      <c r="CR12" s="17">
        <v>1989.39919081272</v>
      </c>
      <c r="CS12" s="17">
        <v>3.2937443464356599E-2</v>
      </c>
      <c r="CT12" s="17">
        <v>3.62273114051515E-3</v>
      </c>
      <c r="CU12" s="17">
        <v>254.75581612524201</v>
      </c>
      <c r="CV12" s="17">
        <v>254.75581612524201</v>
      </c>
      <c r="CW12" s="17">
        <v>116.35082931095</v>
      </c>
      <c r="CX12" s="17">
        <v>0</v>
      </c>
      <c r="CY12" s="17">
        <v>8.1724248628987493</v>
      </c>
      <c r="CZ12" s="17">
        <v>331.09610041010899</v>
      </c>
      <c r="DA12" s="17">
        <v>2.4604778732641198E-2</v>
      </c>
      <c r="DB12" s="17">
        <v>0.14727139085771301</v>
      </c>
      <c r="DC12" s="17">
        <v>0</v>
      </c>
      <c r="DD12" s="17">
        <v>1172.7099432081</v>
      </c>
      <c r="DE12" s="17">
        <v>7.7594420788284104</v>
      </c>
      <c r="DF12" s="5">
        <v>8.6202339009895499E-5</v>
      </c>
      <c r="DG12" s="17">
        <v>235.431610179373</v>
      </c>
      <c r="DH12" s="17">
        <v>15.3325618223008</v>
      </c>
      <c r="DI12" s="17">
        <v>0.150572546139982</v>
      </c>
      <c r="DJ12" s="17">
        <v>0.42855241215408102</v>
      </c>
      <c r="DK12" s="17">
        <v>0</v>
      </c>
      <c r="DL12" s="17">
        <v>0.12218674416905</v>
      </c>
      <c r="DM12" s="17">
        <v>0.24807576785330401</v>
      </c>
      <c r="DN12" s="17">
        <v>278.46536194521502</v>
      </c>
      <c r="DO12" s="17">
        <v>0</v>
      </c>
      <c r="DP12" s="17">
        <v>113.52981311953501</v>
      </c>
      <c r="DQ12" s="17">
        <v>27.067381135627901</v>
      </c>
      <c r="DR12" s="17">
        <v>2022.0891538989199</v>
      </c>
      <c r="DS12" s="17">
        <v>0</v>
      </c>
      <c r="DT12" s="17">
        <v>0.18365992707110401</v>
      </c>
      <c r="DU12" s="17">
        <v>0.26429074801721802</v>
      </c>
      <c r="DV12" s="17">
        <v>23840.960895958298</v>
      </c>
      <c r="DW12" s="17">
        <v>20613.117532439301</v>
      </c>
      <c r="DX12" s="17">
        <v>2290.3465587744499</v>
      </c>
      <c r="DY12" s="17">
        <v>22903.4640912137</v>
      </c>
      <c r="DZ12" s="17">
        <v>0.11684554301547601</v>
      </c>
      <c r="EA12" s="17">
        <v>342.17488335723601</v>
      </c>
      <c r="EB12" s="17">
        <v>44.571606237525899</v>
      </c>
      <c r="EC12" s="17">
        <v>1.9266577514143099</v>
      </c>
      <c r="ED12" s="17">
        <v>1.74313543288965E-4</v>
      </c>
      <c r="EE12" s="17">
        <v>6.4376283813070002E-4</v>
      </c>
      <c r="EF12" s="17">
        <v>1.55893603004414E-4</v>
      </c>
      <c r="EG12" s="17">
        <v>4.3953186060483702</v>
      </c>
      <c r="EH12" s="17">
        <v>3.6018135962565498</v>
      </c>
      <c r="EI12" s="17">
        <v>15221.8768785472</v>
      </c>
      <c r="EJ12" s="17">
        <v>174.39599772483001</v>
      </c>
      <c r="EK12" s="17">
        <v>211.67236260409899</v>
      </c>
      <c r="EL12" s="17">
        <v>1275.35052024008</v>
      </c>
      <c r="EM12" s="17">
        <v>6.1466899545076199</v>
      </c>
      <c r="EN12" s="17">
        <v>6.0828308384728497E-2</v>
      </c>
      <c r="EO12" s="17">
        <v>6.6994667150581102E-3</v>
      </c>
      <c r="EP12" s="17">
        <v>2391.27713510474</v>
      </c>
      <c r="EQ12" s="17">
        <v>39652.902624285503</v>
      </c>
      <c r="ER12" s="17">
        <v>34771.881500314099</v>
      </c>
      <c r="ES12" s="17">
        <v>4881.0211239713999</v>
      </c>
      <c r="ET12" s="17">
        <v>44.423729084034697</v>
      </c>
      <c r="EU12" s="17">
        <v>0.50329764255680998</v>
      </c>
      <c r="EV12" s="17">
        <v>4688.47606637014</v>
      </c>
      <c r="EW12" s="17">
        <v>66.453906195098</v>
      </c>
      <c r="EX12" s="17">
        <v>5844.8138279072</v>
      </c>
      <c r="EY12" s="17">
        <v>0.37623286135903899</v>
      </c>
      <c r="EZ12" s="17">
        <v>35.938336238253399</v>
      </c>
      <c r="FA12" s="17">
        <v>14612.0513988987</v>
      </c>
      <c r="FB12" s="17">
        <v>1.7048904710874799E-3</v>
      </c>
      <c r="FC12" s="17">
        <v>44.343401728767503</v>
      </c>
      <c r="FD12" s="17">
        <v>3629.8936063537099</v>
      </c>
      <c r="FE12" s="17">
        <v>1786.1900364754699</v>
      </c>
      <c r="FF12" s="17">
        <v>0.255714754561638</v>
      </c>
      <c r="FG12" s="17">
        <v>1635.1920309017401</v>
      </c>
      <c r="FH12" s="17">
        <v>385.863966557423</v>
      </c>
      <c r="FI12" s="17">
        <v>0.405035240587724</v>
      </c>
      <c r="FJ12" s="17">
        <v>9.0130904602258395E-4</v>
      </c>
      <c r="FK12" s="17">
        <v>63.969819470448002</v>
      </c>
      <c r="FL12" s="17">
        <v>1127.8831058938599</v>
      </c>
      <c r="FM12" s="17">
        <v>275.02585958158602</v>
      </c>
      <c r="FN12" s="17">
        <v>61.469167324492702</v>
      </c>
      <c r="FO12" s="17">
        <v>23802.937641826</v>
      </c>
      <c r="FP12" s="17">
        <v>125.95045556429299</v>
      </c>
      <c r="FQ12" s="17">
        <v>845.33205515921804</v>
      </c>
      <c r="FS12" s="25">
        <f t="shared" si="0"/>
        <v>0</v>
      </c>
      <c r="FT12" s="94">
        <f t="shared" si="1"/>
        <v>1.0015974185499477</v>
      </c>
      <c r="FU12" s="40">
        <f t="shared" si="2"/>
        <v>-2.2554352502318417E-4</v>
      </c>
      <c r="FV12" s="40">
        <f t="shared" si="3"/>
        <v>-7.4078081053845181E-4</v>
      </c>
      <c r="FW12" s="40">
        <f t="shared" si="4"/>
        <v>-1.9506380689991109E-3</v>
      </c>
      <c r="FX12" s="40">
        <f t="shared" si="5"/>
        <v>-1.7679625397083204E-3</v>
      </c>
      <c r="FY12" s="40">
        <f t="shared" si="6"/>
        <v>-1.7774068214653084E-3</v>
      </c>
      <c r="FZ12" s="40">
        <f t="shared" si="7"/>
        <v>-2.7668493404813545E-3</v>
      </c>
      <c r="GA12" s="40">
        <f t="shared" si="8"/>
        <v>4.4048455996688667E-5</v>
      </c>
      <c r="GB12" s="40">
        <f t="shared" si="9"/>
        <v>7.1346325299641528E-4</v>
      </c>
      <c r="GC12" s="40">
        <f t="shared" si="10"/>
        <v>-2.8074640233995353E-3</v>
      </c>
      <c r="GD12" s="40">
        <f t="shared" si="11"/>
        <v>2.9802078437884657E-5</v>
      </c>
      <c r="GE12" s="40">
        <f t="shared" si="12"/>
        <v>-2.8265091557398698E-3</v>
      </c>
      <c r="GF12" s="40">
        <f t="shared" si="13"/>
        <v>-4.2992261006753843E-4</v>
      </c>
      <c r="GG12" s="40">
        <f t="shared" si="14"/>
        <v>-2.8394198444363964E-3</v>
      </c>
      <c r="GH12" s="40">
        <f t="shared" si="15"/>
        <v>1.6286106486631E-3</v>
      </c>
      <c r="GI12" s="40">
        <f t="shared" si="16"/>
        <v>-2.7387650795484626E-3</v>
      </c>
      <c r="GJ12" s="40">
        <f t="shared" si="17"/>
        <v>-3.1750271888894617E-6</v>
      </c>
      <c r="GK12" s="40">
        <f t="shared" si="18"/>
        <v>-9.5402063838387131E-6</v>
      </c>
      <c r="GL12" s="40">
        <f t="shared" si="19"/>
        <v>-2.0782847781903586E-3</v>
      </c>
      <c r="GM12" s="40">
        <f t="shared" si="20"/>
        <v>1.1528666584819498E-5</v>
      </c>
      <c r="GN12" s="40">
        <f t="shared" si="21"/>
        <v>4.8375816961123388E-5</v>
      </c>
      <c r="GO12" s="40">
        <f t="shared" si="22"/>
        <v>-3.5746175149985965E-5</v>
      </c>
      <c r="GP12" s="40">
        <f t="shared" si="23"/>
        <v>0</v>
      </c>
      <c r="GQ12" s="40">
        <f t="shared" si="24"/>
        <v>2.6251152056703576E-6</v>
      </c>
      <c r="GR12" s="40">
        <f t="shared" si="25"/>
        <v>1.92531089329148E-3</v>
      </c>
      <c r="GS12" s="40">
        <f t="shared" si="26"/>
        <v>1.8821882170327222E-6</v>
      </c>
      <c r="GT12" s="40">
        <f t="shared" si="27"/>
        <v>-3.9236422056558175E-6</v>
      </c>
      <c r="GU12" s="40">
        <f t="shared" si="28"/>
        <v>-2.7096157808635568E-3</v>
      </c>
      <c r="GV12" s="40">
        <f t="shared" si="29"/>
        <v>0</v>
      </c>
      <c r="GW12" s="40">
        <f t="shared" si="30"/>
        <v>-2.839123920598791E-3</v>
      </c>
      <c r="GX12" s="40">
        <f t="shared" si="31"/>
        <v>8.9631201726389075E-7</v>
      </c>
      <c r="GY12" s="40">
        <f t="shared" si="32"/>
        <v>2.1094494777663778E-5</v>
      </c>
      <c r="GZ12" s="40">
        <f t="shared" si="33"/>
        <v>-1.593966286346416E-3</v>
      </c>
      <c r="HA12" s="40">
        <f t="shared" si="34"/>
        <v>-2.8347435998250011E-3</v>
      </c>
      <c r="HB12" s="40">
        <f t="shared" si="35"/>
        <v>-1.323152263518508E-5</v>
      </c>
      <c r="HC12" s="40">
        <f t="shared" si="36"/>
        <v>-7.771164973680801E-4</v>
      </c>
      <c r="HD12" s="40">
        <f t="shared" si="37"/>
        <v>-2.4606582072631233E-4</v>
      </c>
      <c r="HE12" s="40">
        <f t="shared" si="38"/>
        <v>-1.3432823956704811E-5</v>
      </c>
      <c r="HF12" s="40">
        <f t="shared" si="39"/>
        <v>-4.498000288018032E-5</v>
      </c>
      <c r="HG12" s="40">
        <f t="shared" si="40"/>
        <v>-2.903188555327201E-4</v>
      </c>
      <c r="HH12" s="40">
        <f t="shared" si="41"/>
        <v>-1.7840023722235825E-3</v>
      </c>
      <c r="HI12" s="40">
        <f t="shared" si="42"/>
        <v>-2.8320047694943176E-3</v>
      </c>
      <c r="HJ12" s="40">
        <f t="shared" si="43"/>
        <v>-2.8217218762852866E-3</v>
      </c>
      <c r="HK12" s="40">
        <f t="shared" si="44"/>
        <v>-2.8079105640319946E-3</v>
      </c>
      <c r="HL12" s="40">
        <f t="shared" si="45"/>
        <v>-2.7304074529008499E-3</v>
      </c>
      <c r="HM12" s="40">
        <f t="shared" si="46"/>
        <v>-3.6355769444854557E-4</v>
      </c>
      <c r="HN12" s="40">
        <f t="shared" si="47"/>
        <v>-1.2669711968817256E-4</v>
      </c>
      <c r="HO12" s="40">
        <f t="shared" si="48"/>
        <v>-1.3281167395059488E-5</v>
      </c>
      <c r="HP12" s="40">
        <f t="shared" si="49"/>
        <v>-3.6104096131818941E-5</v>
      </c>
      <c r="HQ12" s="40">
        <f t="shared" si="50"/>
        <v>3.3786030275499506E-5</v>
      </c>
      <c r="HR12" s="40">
        <f t="shared" si="51"/>
        <v>0</v>
      </c>
      <c r="HS12" s="40">
        <f t="shared" si="52"/>
        <v>0</v>
      </c>
      <c r="HT12" s="40">
        <f t="shared" si="53"/>
        <v>0</v>
      </c>
      <c r="HU12" s="40">
        <f t="shared" si="54"/>
        <v>-2.846004305206555E-3</v>
      </c>
    </row>
    <row r="13" spans="1:229" x14ac:dyDescent="0.25">
      <c r="A13" s="17" t="s">
        <v>183</v>
      </c>
      <c r="B13" s="17">
        <v>8273.4452434866798</v>
      </c>
      <c r="C13" s="5">
        <v>628.46277898981396</v>
      </c>
      <c r="D13" s="17">
        <v>5483.0988460981898</v>
      </c>
      <c r="E13" s="17">
        <v>4807.1308522090203</v>
      </c>
      <c r="F13" s="17">
        <v>4060.4008973530499</v>
      </c>
      <c r="G13" s="17">
        <v>218.74368967329099</v>
      </c>
      <c r="H13" s="5">
        <v>24056.638561081501</v>
      </c>
      <c r="I13" s="5">
        <v>269.35017582981902</v>
      </c>
      <c r="J13" s="17">
        <v>0.49306764613540899</v>
      </c>
      <c r="K13" s="5">
        <v>1.11475028369999E-2</v>
      </c>
      <c r="L13" s="5">
        <v>5.0489987298325101E-2</v>
      </c>
      <c r="M13" s="5">
        <v>45.136236426444498</v>
      </c>
      <c r="N13" s="5">
        <v>3.7580995522122802E-2</v>
      </c>
      <c r="O13" s="17">
        <v>2.6007145030719001</v>
      </c>
      <c r="P13" s="5">
        <v>4.0570761749123198E-2</v>
      </c>
      <c r="Q13" s="5">
        <v>3.2345082545999999E-2</v>
      </c>
      <c r="R13" s="17">
        <v>0.1859969584417</v>
      </c>
      <c r="S13" s="17">
        <v>7.3396421428788203E-3</v>
      </c>
      <c r="T13" s="17">
        <v>0.69989712323698094</v>
      </c>
      <c r="U13" s="17">
        <v>8.8371384790000007E-3</v>
      </c>
      <c r="V13" s="17">
        <v>6.2379804590000001E-3</v>
      </c>
      <c r="W13" s="5">
        <v>2.5900703179999998E-7</v>
      </c>
      <c r="X13" s="17">
        <v>6.4112571099999996E-3</v>
      </c>
      <c r="Y13" s="17">
        <v>34.347277601428999</v>
      </c>
      <c r="Z13" s="5">
        <v>3.3200325412931302</v>
      </c>
      <c r="AA13" s="17">
        <v>2.9632251907994799E-2</v>
      </c>
      <c r="AB13" s="5">
        <v>0.13162000903274201</v>
      </c>
      <c r="AD13" s="17">
        <v>7.5127964995660795E-2</v>
      </c>
      <c r="AE13" s="17">
        <v>0.26286640843960002</v>
      </c>
      <c r="AF13" s="17">
        <v>472.73876315918898</v>
      </c>
      <c r="AG13" s="17">
        <v>4.3785269081345701</v>
      </c>
      <c r="AH13" s="17">
        <v>3.8018675622162802E-2</v>
      </c>
      <c r="AI13" s="17">
        <v>0.12332491682508</v>
      </c>
      <c r="AJ13" s="5">
        <v>3.3211471731000003E-4</v>
      </c>
      <c r="AK13" s="5">
        <v>116.872281259061</v>
      </c>
      <c r="AL13" s="5">
        <v>5.0539193919999997E-5</v>
      </c>
      <c r="AM13" s="17">
        <v>1.9378169865999999E-4</v>
      </c>
      <c r="AN13" s="5">
        <v>51.702332357066403</v>
      </c>
      <c r="AO13" s="17">
        <v>0.81730332016514395</v>
      </c>
      <c r="AP13" s="17">
        <v>1.5037550580529401E-4</v>
      </c>
      <c r="AQ13" s="5">
        <v>2.59965384531969E-2</v>
      </c>
      <c r="AR13" s="5">
        <v>2.2210951173750899E-4</v>
      </c>
      <c r="AS13" s="5">
        <v>0.97730626705652501</v>
      </c>
      <c r="AT13" s="5">
        <v>9.2179763797359797</v>
      </c>
      <c r="AU13" s="5">
        <v>125.481964469674</v>
      </c>
      <c r="AV13" s="17">
        <v>6.7614765819493998</v>
      </c>
      <c r="AW13" s="17">
        <v>9.9634409369999902E-3</v>
      </c>
      <c r="AX13" s="17">
        <v>6.8733303989999904E-4</v>
      </c>
      <c r="AZ13" s="5"/>
      <c r="BA13" s="5">
        <v>1.1439476199999999E-4</v>
      </c>
      <c r="BB13" s="17">
        <v>8.1681408048532404E-3</v>
      </c>
      <c r="BD13" s="17" t="s">
        <v>183</v>
      </c>
      <c r="BE13" s="17">
        <v>1304.01677439014</v>
      </c>
      <c r="BF13" s="17">
        <v>7.6525124096295398</v>
      </c>
      <c r="BG13" s="17">
        <v>9.9636213521773504E-3</v>
      </c>
      <c r="BH13" s="17">
        <v>0.49166940770355899</v>
      </c>
      <c r="BI13" s="17">
        <v>0</v>
      </c>
      <c r="BJ13" s="17">
        <v>1.11476071523889E-2</v>
      </c>
      <c r="BK13" s="17">
        <v>269.40126518183303</v>
      </c>
      <c r="BL13" s="17">
        <v>269.40126518183303</v>
      </c>
      <c r="BM13" s="17">
        <v>705.00894519924202</v>
      </c>
      <c r="BN13" s="17">
        <v>28.695938412654399</v>
      </c>
      <c r="BO13" s="17">
        <v>2.06441965189018E-2</v>
      </c>
      <c r="BP13" s="17">
        <v>2.9707569284104101E-2</v>
      </c>
      <c r="BQ13" s="17">
        <v>45.1301866747527</v>
      </c>
      <c r="BR13" s="17">
        <v>8.1680647872138506E-3</v>
      </c>
      <c r="BS13" s="17">
        <v>1.19927112308955E-2</v>
      </c>
      <c r="BT13" s="17">
        <v>2.54845045409701E-2</v>
      </c>
      <c r="BU13" s="5">
        <v>2.5900810451680698E-7</v>
      </c>
      <c r="BV13" s="17">
        <v>2.6021258046281099</v>
      </c>
      <c r="BW13" s="17">
        <v>9.7120742472593807E-3</v>
      </c>
      <c r="BX13" s="17">
        <v>3.07548272524347E-2</v>
      </c>
      <c r="BY13" s="17">
        <v>3.2344223428735497E-2</v>
      </c>
      <c r="BZ13" s="5">
        <v>0</v>
      </c>
      <c r="CA13" s="17">
        <v>470.88951594937498</v>
      </c>
      <c r="CB13" s="17">
        <v>0.18599601541282301</v>
      </c>
      <c r="CC13" s="17">
        <v>6.87384041934778E-4</v>
      </c>
      <c r="CD13" s="17">
        <v>2.1230762163175101E-3</v>
      </c>
      <c r="CE13" s="17">
        <v>5.1978599901894296E-3</v>
      </c>
      <c r="CF13" s="17">
        <v>0.69989465226496395</v>
      </c>
      <c r="CG13" s="17">
        <v>0.26286963645867101</v>
      </c>
      <c r="CH13" s="17">
        <v>8.8372540355530407E-3</v>
      </c>
      <c r="CI13" s="5">
        <v>5.0540878353891398E-5</v>
      </c>
      <c r="CJ13" s="17">
        <v>0.12332712123251199</v>
      </c>
      <c r="CK13" s="17">
        <v>1.93777110305505E-4</v>
      </c>
      <c r="CL13" s="17">
        <v>8275.5356982313497</v>
      </c>
      <c r="CM13" s="17">
        <v>6.2379040040543201E-3</v>
      </c>
      <c r="CN13" s="17">
        <v>32.946755209666499</v>
      </c>
      <c r="CO13" s="17">
        <v>15.0832938512984</v>
      </c>
      <c r="CP13" s="17">
        <v>11.162889354732</v>
      </c>
      <c r="CQ13" s="17">
        <v>9.2169506498051597</v>
      </c>
      <c r="CR13" s="17">
        <v>6449.9516611073204</v>
      </c>
      <c r="CS13" s="17">
        <v>6.4111653435753504E-3</v>
      </c>
      <c r="CT13" s="17">
        <v>1.3569602775040299E-3</v>
      </c>
      <c r="CU13" s="17">
        <v>34.3615764221787</v>
      </c>
      <c r="CV13" s="17">
        <v>34.3615764221787</v>
      </c>
      <c r="CW13" s="17">
        <v>63.7673947484382</v>
      </c>
      <c r="CX13" s="17">
        <v>0</v>
      </c>
      <c r="CY13" s="17">
        <v>3.3200354374630998</v>
      </c>
      <c r="CZ13" s="17">
        <v>125.48224521143599</v>
      </c>
      <c r="DA13" s="17">
        <v>4.5094255353155602E-3</v>
      </c>
      <c r="DB13" s="17">
        <v>2.3929101018181E-2</v>
      </c>
      <c r="DC13" s="17">
        <v>0</v>
      </c>
      <c r="DD13" s="17">
        <v>489.60204367364901</v>
      </c>
      <c r="DE13" s="17">
        <v>2.31629134263008</v>
      </c>
      <c r="DF13" s="5">
        <v>3.2286635770455801E-5</v>
      </c>
      <c r="DG13" s="17">
        <v>151.22016975692799</v>
      </c>
      <c r="DH13" s="17">
        <v>1.8696171475139001</v>
      </c>
      <c r="DI13" s="17">
        <v>3.4133911991490101E-2</v>
      </c>
      <c r="DJ13" s="17">
        <v>9.7150321786625596E-2</v>
      </c>
      <c r="DK13" s="17">
        <v>0</v>
      </c>
      <c r="DL13" s="17">
        <v>2.4723828382303401E-2</v>
      </c>
      <c r="DM13" s="17">
        <v>5.0196648511604498E-2</v>
      </c>
      <c r="DN13" s="17">
        <v>472.83488852904202</v>
      </c>
      <c r="DO13" s="17">
        <v>1.1439190171775301E-4</v>
      </c>
      <c r="DP13" s="17">
        <v>54.304323521265601</v>
      </c>
      <c r="DQ13" s="17">
        <v>4.3735199134464597</v>
      </c>
      <c r="DR13" s="17">
        <v>628.26243312609904</v>
      </c>
      <c r="DS13" s="17">
        <v>0</v>
      </c>
      <c r="DT13" s="17">
        <v>1.5545160774263199E-2</v>
      </c>
      <c r="DU13" s="17">
        <v>2.2369679267183602E-2</v>
      </c>
      <c r="DV13" s="17">
        <v>25253.687513020999</v>
      </c>
      <c r="DW13" s="17">
        <v>4926.2337539311102</v>
      </c>
      <c r="DX13" s="17">
        <v>547.35875021743004</v>
      </c>
      <c r="DY13" s="17">
        <v>5473.5925041485398</v>
      </c>
      <c r="DZ13" s="17">
        <v>7.0990575598781899E-2</v>
      </c>
      <c r="EA13" s="17">
        <v>132.20802561301701</v>
      </c>
      <c r="EB13" s="17">
        <v>179.87325534460399</v>
      </c>
      <c r="EC13" s="17">
        <v>0.81689478100387403</v>
      </c>
      <c r="ED13" s="17">
        <v>1.49960487505415E-4</v>
      </c>
      <c r="EE13" s="17">
        <v>2.59945876170351E-2</v>
      </c>
      <c r="EF13" s="17">
        <v>2.2149788193323301E-4</v>
      </c>
      <c r="EG13" s="17">
        <v>0.97602962314853103</v>
      </c>
      <c r="EH13" s="17">
        <v>0.73949908949111798</v>
      </c>
      <c r="EI13" s="17">
        <v>12432.529090125799</v>
      </c>
      <c r="EJ13" s="17">
        <v>18.525333441139299</v>
      </c>
      <c r="EK13" s="17">
        <v>28.372753958674299</v>
      </c>
      <c r="EL13" s="17">
        <v>151.541464432282</v>
      </c>
      <c r="EM13" s="17">
        <v>1.1290961254870799</v>
      </c>
      <c r="EN13" s="17">
        <v>6.9521780562950206E-2</v>
      </c>
      <c r="EO13" s="17">
        <v>1.19201421815836E-3</v>
      </c>
      <c r="EP13" s="17">
        <v>247.821794233811</v>
      </c>
      <c r="EQ13" s="17">
        <v>4801.5025398088001</v>
      </c>
      <c r="ER13" s="17">
        <v>4055.2944351774399</v>
      </c>
      <c r="ES13" s="17">
        <v>746.20810463136002</v>
      </c>
      <c r="ET13" s="17">
        <v>4.9993906842595504</v>
      </c>
      <c r="EU13" s="17">
        <v>8.4349613309302796E-2</v>
      </c>
      <c r="EV13" s="17">
        <v>528.97128962670195</v>
      </c>
      <c r="EW13" s="17">
        <v>8.4374815322122796</v>
      </c>
      <c r="EX13" s="17">
        <v>715.646336877262</v>
      </c>
      <c r="EY13" s="17">
        <v>1.02465337059144</v>
      </c>
      <c r="EZ13" s="17">
        <v>5.8294985555316696</v>
      </c>
      <c r="FA13" s="17">
        <v>1779.40640696219</v>
      </c>
      <c r="FB13" s="17">
        <v>3.3185446686067298E-4</v>
      </c>
      <c r="FC13" s="17">
        <v>17.012491435278999</v>
      </c>
      <c r="FD13" s="17">
        <v>374.39018615828098</v>
      </c>
      <c r="FE13" s="17">
        <v>188.26130882014101</v>
      </c>
      <c r="FF13" s="17">
        <v>4.4069915507862198E-2</v>
      </c>
      <c r="FG13" s="17">
        <v>218.22028309550899</v>
      </c>
      <c r="FH13" s="17">
        <v>145.27781034786199</v>
      </c>
      <c r="FI13" s="17">
        <v>6.7614631128959299</v>
      </c>
      <c r="FJ13" s="17">
        <v>0.419177617815991</v>
      </c>
      <c r="FK13" s="17">
        <v>10.4059669082128</v>
      </c>
      <c r="FL13" s="17">
        <v>489.64972838142302</v>
      </c>
      <c r="FM13" s="17">
        <v>116.866323432568</v>
      </c>
      <c r="FN13" s="17">
        <v>264.36691868605601</v>
      </c>
      <c r="FO13" s="17">
        <v>24059.773605493901</v>
      </c>
      <c r="FP13" s="17">
        <v>51.697288076912002</v>
      </c>
      <c r="FQ13" s="17">
        <v>319.61520976602299</v>
      </c>
      <c r="FS13" s="25">
        <f t="shared" si="0"/>
        <v>0</v>
      </c>
      <c r="FT13" s="94">
        <f t="shared" si="1"/>
        <v>1.0496228238512799</v>
      </c>
      <c r="FU13" s="40">
        <f t="shared" si="2"/>
        <v>2.5267040309665006E-4</v>
      </c>
      <c r="FV13" s="40">
        <f t="shared" si="3"/>
        <v>-3.1878715878281525E-4</v>
      </c>
      <c r="FW13" s="40">
        <f t="shared" si="4"/>
        <v>-1.7337535245082855E-3</v>
      </c>
      <c r="FX13" s="40">
        <f t="shared" si="5"/>
        <v>-1.1708257114810721E-3</v>
      </c>
      <c r="FY13" s="40">
        <f t="shared" si="6"/>
        <v>-1.2576251224205098E-3</v>
      </c>
      <c r="FZ13" s="40">
        <f t="shared" si="7"/>
        <v>-2.3927848093069208E-3</v>
      </c>
      <c r="GA13" s="40">
        <f t="shared" si="8"/>
        <v>1.3031930477069444E-4</v>
      </c>
      <c r="GB13" s="40">
        <f t="shared" si="9"/>
        <v>1.8967632694727587E-4</v>
      </c>
      <c r="GC13" s="40">
        <f t="shared" si="10"/>
        <v>-2.8357943231708295E-3</v>
      </c>
      <c r="GD13" s="40">
        <f t="shared" si="11"/>
        <v>9.3577360352108313E-6</v>
      </c>
      <c r="GE13" s="40">
        <f t="shared" si="12"/>
        <v>-2.7376021012344653E-3</v>
      </c>
      <c r="GF13" s="40">
        <f t="shared" si="13"/>
        <v>-1.3403314433751122E-4</v>
      </c>
      <c r="GG13" s="40">
        <f t="shared" si="14"/>
        <v>-2.7614955063154155E-3</v>
      </c>
      <c r="GH13" s="40">
        <f t="shared" si="15"/>
        <v>5.4265916329640843E-4</v>
      </c>
      <c r="GI13" s="40">
        <f t="shared" si="16"/>
        <v>-2.5599778005490634E-3</v>
      </c>
      <c r="GJ13" s="40">
        <f t="shared" si="17"/>
        <v>-2.6560985376393646E-5</v>
      </c>
      <c r="GK13" s="40">
        <f t="shared" si="18"/>
        <v>-5.0701306348671965E-6</v>
      </c>
      <c r="GL13" s="40">
        <f t="shared" si="19"/>
        <v>-2.5486169499461639E-3</v>
      </c>
      <c r="GM13" s="40">
        <f t="shared" si="20"/>
        <v>-3.5304788874841942E-6</v>
      </c>
      <c r="GN13" s="40">
        <f t="shared" si="21"/>
        <v>1.3076241060898954E-5</v>
      </c>
      <c r="GO13" s="40">
        <f t="shared" si="22"/>
        <v>-1.2256361843787934E-5</v>
      </c>
      <c r="GP13" s="40">
        <f t="shared" si="23"/>
        <v>4.1416512885678145E-6</v>
      </c>
      <c r="GQ13" s="40">
        <f t="shared" si="24"/>
        <v>-1.4313327803702197E-5</v>
      </c>
      <c r="GR13" s="40">
        <f t="shared" si="25"/>
        <v>4.1630142905725782E-4</v>
      </c>
      <c r="GS13" s="40">
        <f t="shared" si="26"/>
        <v>8.7233180205393467E-7</v>
      </c>
      <c r="GT13" s="40">
        <f t="shared" si="27"/>
        <v>-5.7745740863409849E-5</v>
      </c>
      <c r="GU13" s="40">
        <f t="shared" si="28"/>
        <v>-2.5510958181348751E-3</v>
      </c>
      <c r="GV13" s="40">
        <f t="shared" si="29"/>
        <v>0</v>
      </c>
      <c r="GW13" s="40">
        <f t="shared" si="30"/>
        <v>-2.7617958474567168E-3</v>
      </c>
      <c r="GX13" s="40">
        <f t="shared" si="31"/>
        <v>1.2280074468817165E-5</v>
      </c>
      <c r="GY13" s="40">
        <f t="shared" si="32"/>
        <v>2.0333718608277586E-4</v>
      </c>
      <c r="GZ13" s="40">
        <f t="shared" si="33"/>
        <v>-1.1435340682292554E-3</v>
      </c>
      <c r="HA13" s="40">
        <f t="shared" si="34"/>
        <v>-2.7311730094950804E-3</v>
      </c>
      <c r="HB13" s="40">
        <f t="shared" si="35"/>
        <v>1.7874793583872656E-5</v>
      </c>
      <c r="HC13" s="40">
        <f t="shared" si="36"/>
        <v>-7.8361612949578671E-4</v>
      </c>
      <c r="HD13" s="40">
        <f t="shared" si="37"/>
        <v>-5.0977241385373973E-5</v>
      </c>
      <c r="HE13" s="40">
        <f t="shared" si="38"/>
        <v>3.3329259150174931E-5</v>
      </c>
      <c r="HF13" s="40">
        <f t="shared" si="39"/>
        <v>-2.3677955796220921E-5</v>
      </c>
      <c r="HG13" s="40">
        <f t="shared" si="40"/>
        <v>-9.7563880088891427E-5</v>
      </c>
      <c r="HH13" s="40">
        <f t="shared" si="41"/>
        <v>-4.9986235365760917E-4</v>
      </c>
      <c r="HI13" s="40">
        <f t="shared" si="42"/>
        <v>-2.7598796602976514E-3</v>
      </c>
      <c r="HJ13" s="40">
        <f t="shared" si="43"/>
        <v>-7.5042150912218178E-5</v>
      </c>
      <c r="HK13" s="40">
        <f t="shared" si="44"/>
        <v>-2.753730803743362E-3</v>
      </c>
      <c r="HL13" s="40">
        <f t="shared" si="45"/>
        <v>-1.3062884696718531E-3</v>
      </c>
      <c r="HM13" s="40">
        <f t="shared" si="46"/>
        <v>-1.112749576007746E-4</v>
      </c>
      <c r="HN13" s="40">
        <f t="shared" si="47"/>
        <v>2.2373076735303188E-6</v>
      </c>
      <c r="HO13" s="40">
        <f t="shared" si="48"/>
        <v>-1.9920284137107968E-6</v>
      </c>
      <c r="HP13" s="40">
        <f t="shared" si="49"/>
        <v>1.810771785580482E-5</v>
      </c>
      <c r="HQ13" s="40">
        <f t="shared" si="50"/>
        <v>7.4202798088078662E-5</v>
      </c>
      <c r="HR13" s="40">
        <f t="shared" si="51"/>
        <v>0</v>
      </c>
      <c r="HS13" s="40">
        <f t="shared" si="52"/>
        <v>0</v>
      </c>
      <c r="HT13" s="40">
        <f t="shared" si="53"/>
        <v>-2.5003612027160134E-5</v>
      </c>
      <c r="HU13" s="40">
        <f t="shared" si="54"/>
        <v>-9.3066024700109376E-6</v>
      </c>
    </row>
    <row r="14" spans="1:229" x14ac:dyDescent="0.25">
      <c r="A14" s="17" t="s">
        <v>184</v>
      </c>
      <c r="B14" s="17">
        <v>27196.4750940003</v>
      </c>
      <c r="C14" s="17">
        <v>4739.8901431182903</v>
      </c>
      <c r="D14" s="17">
        <v>36251.813244161604</v>
      </c>
      <c r="E14" s="17">
        <v>9668.4229492084905</v>
      </c>
      <c r="F14" s="17">
        <v>8859.3738589346503</v>
      </c>
      <c r="G14" s="17">
        <v>254.67256012870499</v>
      </c>
      <c r="H14" s="5">
        <v>16436.886195511099</v>
      </c>
      <c r="I14" s="5">
        <v>211.217512003726</v>
      </c>
      <c r="J14" s="17">
        <v>0.17440826778875501</v>
      </c>
      <c r="K14" s="5">
        <v>0.137238472</v>
      </c>
      <c r="L14" s="17">
        <v>6.0507517498404197E-2</v>
      </c>
      <c r="M14" s="17">
        <v>52.713116653157897</v>
      </c>
      <c r="N14" s="17">
        <v>4.2752762807437401E-2</v>
      </c>
      <c r="O14" s="17">
        <v>11.8707638663575</v>
      </c>
      <c r="P14" s="5">
        <v>5.2316485478367397E-2</v>
      </c>
      <c r="Q14" s="5">
        <v>0.39820517</v>
      </c>
      <c r="R14" s="17">
        <v>2.2896820799999902</v>
      </c>
      <c r="S14" s="17">
        <v>2.8586551027770099E-3</v>
      </c>
      <c r="T14" s="17">
        <v>0.34397866427128498</v>
      </c>
      <c r="U14" s="17">
        <v>0.10879531199999901</v>
      </c>
      <c r="V14" s="17">
        <v>7.6796626999999895E-2</v>
      </c>
      <c r="W14" s="17">
        <v>0</v>
      </c>
      <c r="X14" s="17">
        <v>7.8929931999999897E-2</v>
      </c>
      <c r="Y14" s="17">
        <v>204.755599934689</v>
      </c>
      <c r="Z14" s="17">
        <v>11.0508922926611</v>
      </c>
      <c r="AA14" s="17">
        <v>0.236984757961235</v>
      </c>
      <c r="AB14" s="17">
        <v>0.227081066641699</v>
      </c>
      <c r="AD14" s="17">
        <v>9.0006487738638202E-2</v>
      </c>
      <c r="AE14" s="17">
        <v>3.2354148599999899</v>
      </c>
      <c r="AF14" s="17">
        <v>332.224890729999</v>
      </c>
      <c r="AG14" s="17">
        <v>12.675435387654399</v>
      </c>
      <c r="AH14" s="17">
        <v>0.17620596987027801</v>
      </c>
      <c r="AI14" s="17">
        <v>1.5181563950000001</v>
      </c>
      <c r="AJ14" s="5">
        <v>4.0887134999999996E-3</v>
      </c>
      <c r="AK14" s="5">
        <v>145.779059193347</v>
      </c>
      <c r="AL14" s="17">
        <v>6.2219540499999901E-4</v>
      </c>
      <c r="AM14" s="17">
        <v>2.3856778650000001E-3</v>
      </c>
      <c r="AN14" s="17">
        <v>84.976475576219897</v>
      </c>
      <c r="AO14" s="17">
        <v>0.40991177681945901</v>
      </c>
      <c r="AP14" s="5">
        <v>4.9213584943845603E-5</v>
      </c>
      <c r="AQ14" s="17">
        <v>1.8149432172668599E-4</v>
      </c>
      <c r="AR14" s="5">
        <v>4.7458397139282098E-5</v>
      </c>
      <c r="AS14" s="17">
        <v>0.145142472927585</v>
      </c>
      <c r="AT14" s="5">
        <v>13.096493998009599</v>
      </c>
      <c r="AU14" s="5">
        <v>176.28689511133999</v>
      </c>
      <c r="AV14" s="17">
        <v>0.97062428499999898</v>
      </c>
      <c r="AW14" s="17">
        <v>0.122661346999999</v>
      </c>
      <c r="AX14" s="17">
        <v>8.4618579999999992E-3</v>
      </c>
      <c r="BA14" s="17">
        <v>0</v>
      </c>
      <c r="BB14" s="5">
        <v>1.36224218186507E-5</v>
      </c>
      <c r="BD14" s="17" t="s">
        <v>184</v>
      </c>
      <c r="BE14" s="17">
        <v>358.703407457411</v>
      </c>
      <c r="BF14" s="17">
        <v>10.058705402882399</v>
      </c>
      <c r="BG14" s="17">
        <v>0.12266093482679701</v>
      </c>
      <c r="BH14" s="17">
        <v>0.174290265021013</v>
      </c>
      <c r="BI14" s="17">
        <v>0</v>
      </c>
      <c r="BJ14" s="17">
        <v>0.137238010136607</v>
      </c>
      <c r="BK14" s="17">
        <v>211.97235859711199</v>
      </c>
      <c r="BL14" s="17">
        <v>211.97235859711199</v>
      </c>
      <c r="BM14" s="17">
        <v>245.062202815125</v>
      </c>
      <c r="BN14" s="17">
        <v>72.832762278905406</v>
      </c>
      <c r="BO14" s="17">
        <v>2.4740113696765199E-2</v>
      </c>
      <c r="BP14" s="17">
        <v>3.5601614300280603E-2</v>
      </c>
      <c r="BQ14" s="17">
        <v>52.758714571021102</v>
      </c>
      <c r="BR14" s="17">
        <v>1.3583453667393799E-5</v>
      </c>
      <c r="BS14" s="17">
        <v>1.36425871386762E-2</v>
      </c>
      <c r="BT14" s="17">
        <v>2.8990383631784002E-2</v>
      </c>
      <c r="BU14" s="17">
        <v>0</v>
      </c>
      <c r="BV14" s="17">
        <v>11.943029433019699</v>
      </c>
      <c r="BW14" s="17">
        <v>1.2526813028213599E-2</v>
      </c>
      <c r="BX14" s="17">
        <v>3.9668179656850502E-2</v>
      </c>
      <c r="BY14" s="17">
        <v>0.39820502439262501</v>
      </c>
      <c r="BZ14" s="17">
        <v>0</v>
      </c>
      <c r="CA14" s="17">
        <v>3295.8029582671902</v>
      </c>
      <c r="CB14" s="17">
        <v>2.2896748285720001</v>
      </c>
      <c r="CC14" s="17">
        <v>8.4600287429737395E-3</v>
      </c>
      <c r="CD14" s="17">
        <v>8.2814399466481497E-4</v>
      </c>
      <c r="CE14" s="17">
        <v>2.02755077508997E-3</v>
      </c>
      <c r="CF14" s="17">
        <v>0.34397550108889302</v>
      </c>
      <c r="CG14" s="17">
        <v>3.2354004674912802</v>
      </c>
      <c r="CH14" s="17">
        <v>0.10879346890067</v>
      </c>
      <c r="CI14" s="17">
        <v>6.2216268736428105E-4</v>
      </c>
      <c r="CJ14" s="17">
        <v>1.5181597620562499</v>
      </c>
      <c r="CK14" s="17">
        <v>2.38570600294455E-3</v>
      </c>
      <c r="CL14" s="17">
        <v>27283.875038630398</v>
      </c>
      <c r="CM14" s="17">
        <v>7.6793193149285899E-2</v>
      </c>
      <c r="CN14" s="17">
        <v>168.83091525885999</v>
      </c>
      <c r="CO14" s="17">
        <v>75.125980737784701</v>
      </c>
      <c r="CP14" s="17">
        <v>38.406373502793699</v>
      </c>
      <c r="CQ14" s="17">
        <v>13.097125743566499</v>
      </c>
      <c r="CR14" s="17">
        <v>1806.8849987594101</v>
      </c>
      <c r="CS14" s="17">
        <v>7.8929833696989096E-2</v>
      </c>
      <c r="CT14" s="17">
        <v>4.8988797298277096E-3</v>
      </c>
      <c r="CU14" s="17">
        <v>205.67064571704299</v>
      </c>
      <c r="CV14" s="17">
        <v>205.67064571704299</v>
      </c>
      <c r="CW14" s="17">
        <v>73.565757557704302</v>
      </c>
      <c r="CX14" s="17">
        <v>0</v>
      </c>
      <c r="CY14" s="17">
        <v>11.0509135476556</v>
      </c>
      <c r="CZ14" s="17">
        <v>176.25513615017601</v>
      </c>
      <c r="DA14" s="17">
        <v>3.4065726777818002E-2</v>
      </c>
      <c r="DB14" s="17">
        <v>0.19367889203791899</v>
      </c>
      <c r="DC14" s="17">
        <v>0</v>
      </c>
      <c r="DD14" s="17">
        <v>559.02828493041</v>
      </c>
      <c r="DE14" s="17">
        <v>2.4546686946412399</v>
      </c>
      <c r="DF14" s="17">
        <v>1.16559161935553E-4</v>
      </c>
      <c r="DG14" s="17">
        <v>134.323668182739</v>
      </c>
      <c r="DH14" s="17">
        <v>1.90795220639616</v>
      </c>
      <c r="DI14" s="17">
        <v>5.8896855219166898E-2</v>
      </c>
      <c r="DJ14" s="17">
        <v>0.167629685488626</v>
      </c>
      <c r="DK14" s="17">
        <v>0</v>
      </c>
      <c r="DL14" s="17">
        <v>2.9618683213456901E-2</v>
      </c>
      <c r="DM14" s="17">
        <v>6.0134547010808101E-2</v>
      </c>
      <c r="DN14" s="17">
        <v>332.23779149811298</v>
      </c>
      <c r="DO14" s="17">
        <v>0</v>
      </c>
      <c r="DP14" s="17">
        <v>48.356511180972397</v>
      </c>
      <c r="DQ14" s="17">
        <v>12.680922629696999</v>
      </c>
      <c r="DR14" s="17">
        <v>4738.4593585134198</v>
      </c>
      <c r="DS14" s="17">
        <v>0</v>
      </c>
      <c r="DT14" s="17">
        <v>7.2032981076627006E-2</v>
      </c>
      <c r="DU14" s="17">
        <v>0.103657614503105</v>
      </c>
      <c r="DV14" s="17">
        <v>15654.401246162501</v>
      </c>
      <c r="DW14" s="17">
        <v>32586.1820619145</v>
      </c>
      <c r="DX14" s="17">
        <v>3620.6855639897099</v>
      </c>
      <c r="DY14" s="17">
        <v>36206.867625904197</v>
      </c>
      <c r="DZ14" s="17">
        <v>3.5552512990354598E-2</v>
      </c>
      <c r="EA14" s="17">
        <v>171.72215483727601</v>
      </c>
      <c r="EB14" s="17">
        <v>51.02500823746</v>
      </c>
      <c r="EC14" s="17">
        <v>0.411173448513588</v>
      </c>
      <c r="ED14" s="17">
        <v>4.9080344998032303E-5</v>
      </c>
      <c r="EE14" s="17">
        <v>1.8100367338886699E-4</v>
      </c>
      <c r="EF14" s="17">
        <v>4.7336535016915003E-5</v>
      </c>
      <c r="EG14" s="17">
        <v>0.14531835912718999</v>
      </c>
      <c r="EH14" s="17">
        <v>4.4221603856986098</v>
      </c>
      <c r="EI14" s="17">
        <v>9360.4826406709799</v>
      </c>
      <c r="EJ14" s="17">
        <v>7.1299365424913397</v>
      </c>
      <c r="EK14" s="17">
        <v>78.691962377243897</v>
      </c>
      <c r="EL14" s="17">
        <v>313.09485266400998</v>
      </c>
      <c r="EM14" s="17">
        <v>7.4251000254633803</v>
      </c>
      <c r="EN14" s="17">
        <v>8.2253092092572103E-2</v>
      </c>
      <c r="EO14" s="17">
        <v>9.2397804857884507E-3</v>
      </c>
      <c r="EP14" s="17">
        <v>38.6753258332093</v>
      </c>
      <c r="EQ14" s="17">
        <v>9690.9750084361294</v>
      </c>
      <c r="ER14" s="17">
        <v>8877.3597021094192</v>
      </c>
      <c r="ES14" s="17">
        <v>813.61530632671395</v>
      </c>
      <c r="ET14" s="17">
        <v>7.1458590660118899</v>
      </c>
      <c r="EU14" s="17">
        <v>0.55499362481742898</v>
      </c>
      <c r="EV14" s="17">
        <v>243.586046192342</v>
      </c>
      <c r="EW14" s="17">
        <v>29.824269138709202</v>
      </c>
      <c r="EX14" s="17">
        <v>2289.03963409889</v>
      </c>
      <c r="EY14" s="17">
        <v>3.0142479690471</v>
      </c>
      <c r="EZ14" s="17">
        <v>42.133403282020701</v>
      </c>
      <c r="FA14" s="17">
        <v>5722.6367894310397</v>
      </c>
      <c r="FB14" s="17">
        <v>4.0855480312256102E-3</v>
      </c>
      <c r="FC14" s="17">
        <v>112.35772901059801</v>
      </c>
      <c r="FD14" s="17">
        <v>33.004465697845497</v>
      </c>
      <c r="FE14" s="17">
        <v>56.559175424747899</v>
      </c>
      <c r="FF14" s="17">
        <v>0.339227263733416</v>
      </c>
      <c r="FG14" s="17">
        <v>254.30632753760199</v>
      </c>
      <c r="FH14" s="17">
        <v>271.97774748528201</v>
      </c>
      <c r="FI14" s="17">
        <v>0.97062977429702502</v>
      </c>
      <c r="FJ14" s="17">
        <v>4.86699071439673E-3</v>
      </c>
      <c r="FK14" s="17">
        <v>77.5892281228016</v>
      </c>
      <c r="FL14" s="17">
        <v>594.33703922692303</v>
      </c>
      <c r="FM14" s="17">
        <v>145.75357814337499</v>
      </c>
      <c r="FN14" s="17">
        <v>82.141933908920393</v>
      </c>
      <c r="FO14" s="17">
        <v>16440.5963797902</v>
      </c>
      <c r="FP14" s="17">
        <v>84.961645334448903</v>
      </c>
      <c r="FQ14" s="17">
        <v>411.469265132359</v>
      </c>
      <c r="FS14" s="25">
        <f t="shared" si="0"/>
        <v>0</v>
      </c>
      <c r="FT14" s="94">
        <f t="shared" si="1"/>
        <v>0.95217964631781005</v>
      </c>
      <c r="FU14" s="40">
        <f t="shared" si="2"/>
        <v>3.2136497221796055E-3</v>
      </c>
      <c r="FV14" s="40">
        <f t="shared" si="3"/>
        <v>-3.0186028824904533E-4</v>
      </c>
      <c r="FW14" s="40">
        <f t="shared" si="4"/>
        <v>-1.239817108035149E-3</v>
      </c>
      <c r="FX14" s="40">
        <f t="shared" si="5"/>
        <v>2.3325478566786455E-3</v>
      </c>
      <c r="FY14" s="40">
        <f t="shared" si="6"/>
        <v>2.0301483446970941E-3</v>
      </c>
      <c r="FZ14" s="40">
        <f t="shared" si="7"/>
        <v>-1.4380528114921959E-3</v>
      </c>
      <c r="GA14" s="40">
        <f t="shared" si="8"/>
        <v>2.2572306183606214E-4</v>
      </c>
      <c r="GB14" s="40">
        <f t="shared" si="9"/>
        <v>3.5737879223417595E-3</v>
      </c>
      <c r="GC14" s="40">
        <f t="shared" si="10"/>
        <v>-6.7658929956772968E-4</v>
      </c>
      <c r="GD14" s="40">
        <f t="shared" si="11"/>
        <v>-3.365407573199568E-6</v>
      </c>
      <c r="GE14" s="40">
        <f t="shared" si="12"/>
        <v>-2.7399818768430598E-3</v>
      </c>
      <c r="GF14" s="40">
        <f t="shared" si="13"/>
        <v>8.6502033570183979E-4</v>
      </c>
      <c r="GG14" s="40">
        <f t="shared" si="14"/>
        <v>-2.8019718285050856E-3</v>
      </c>
      <c r="GH14" s="40">
        <f t="shared" si="15"/>
        <v>6.0876930478757857E-3</v>
      </c>
      <c r="GI14" s="40">
        <f t="shared" si="16"/>
        <v>-2.3222659586629828E-3</v>
      </c>
      <c r="GJ14" s="40">
        <f t="shared" si="17"/>
        <v>-3.6565917763093376E-7</v>
      </c>
      <c r="GK14" s="40">
        <f t="shared" si="18"/>
        <v>-3.16700211501579E-6</v>
      </c>
      <c r="GL14" s="40">
        <f t="shared" si="19"/>
        <v>-1.0355684459273286E-3</v>
      </c>
      <c r="GM14" s="40">
        <f t="shared" si="20"/>
        <v>-9.1958680014770174E-6</v>
      </c>
      <c r="GN14" s="40">
        <f t="shared" si="21"/>
        <v>-1.6940981142686956E-5</v>
      </c>
      <c r="GO14" s="40">
        <f t="shared" si="22"/>
        <v>-4.4713561625517519E-5</v>
      </c>
      <c r="GP14" s="40">
        <f t="shared" si="23"/>
        <v>0</v>
      </c>
      <c r="GQ14" s="40">
        <f t="shared" si="24"/>
        <v>-1.2454465411288792E-6</v>
      </c>
      <c r="GR14" s="40">
        <f t="shared" si="25"/>
        <v>4.4689658434048096E-3</v>
      </c>
      <c r="GS14" s="40">
        <f t="shared" si="26"/>
        <v>1.9233736007514966E-6</v>
      </c>
      <c r="GT14" s="40">
        <f t="shared" si="27"/>
        <v>-1.513429440172165E-6</v>
      </c>
      <c r="GU14" s="40">
        <f t="shared" si="28"/>
        <v>-2.441973441938482E-3</v>
      </c>
      <c r="GV14" s="40">
        <f t="shared" si="29"/>
        <v>0</v>
      </c>
      <c r="GW14" s="40">
        <f t="shared" si="30"/>
        <v>-2.8137695485753807E-3</v>
      </c>
      <c r="GX14" s="40">
        <f t="shared" si="31"/>
        <v>-4.4484275842496585E-6</v>
      </c>
      <c r="GY14" s="40">
        <f t="shared" si="32"/>
        <v>3.8831431581278454E-5</v>
      </c>
      <c r="GZ14" s="40">
        <f t="shared" si="33"/>
        <v>4.3290363405932517E-4</v>
      </c>
      <c r="HA14" s="40">
        <f t="shared" si="34"/>
        <v>-2.9248401227576618E-3</v>
      </c>
      <c r="HB14" s="40">
        <f t="shared" si="35"/>
        <v>2.2178586217492313E-6</v>
      </c>
      <c r="HC14" s="40">
        <f t="shared" si="36"/>
        <v>-7.7419676736689518E-4</v>
      </c>
      <c r="HD14" s="40">
        <f t="shared" si="37"/>
        <v>-1.7479225145914331E-4</v>
      </c>
      <c r="HE14" s="40">
        <f t="shared" si="38"/>
        <v>-5.2584180877961389E-5</v>
      </c>
      <c r="HF14" s="40">
        <f t="shared" si="39"/>
        <v>1.1794528072165861E-5</v>
      </c>
      <c r="HG14" s="40">
        <f t="shared" si="40"/>
        <v>-1.7452173287290794E-4</v>
      </c>
      <c r="HH14" s="40">
        <f t="shared" si="41"/>
        <v>3.0779103345564165E-3</v>
      </c>
      <c r="HI14" s="40">
        <f t="shared" si="42"/>
        <v>-2.7073814265985998E-3</v>
      </c>
      <c r="HJ14" s="40">
        <f t="shared" si="43"/>
        <v>-2.7033812030652265E-3</v>
      </c>
      <c r="HK14" s="40">
        <f t="shared" si="44"/>
        <v>-2.5677673438791204E-3</v>
      </c>
      <c r="HL14" s="40">
        <f t="shared" si="45"/>
        <v>1.2118175752230649E-3</v>
      </c>
      <c r="HM14" s="40">
        <f t="shared" si="46"/>
        <v>4.8237761724325264E-5</v>
      </c>
      <c r="HN14" s="40">
        <f t="shared" si="47"/>
        <v>-1.8015497489994817E-4</v>
      </c>
      <c r="HO14" s="40">
        <f t="shared" si="48"/>
        <v>5.6554293055217232E-6</v>
      </c>
      <c r="HP14" s="40">
        <f t="shared" si="49"/>
        <v>-3.3602533485923869E-6</v>
      </c>
      <c r="HQ14" s="40">
        <f t="shared" si="50"/>
        <v>-2.1617675766477264E-4</v>
      </c>
      <c r="HR14" s="40">
        <f t="shared" si="51"/>
        <v>0</v>
      </c>
      <c r="HS14" s="40">
        <f t="shared" si="52"/>
        <v>0</v>
      </c>
      <c r="HT14" s="40">
        <f t="shared" si="53"/>
        <v>0</v>
      </c>
      <c r="HU14" s="40">
        <f t="shared" si="54"/>
        <v>-2.8605890916950632E-3</v>
      </c>
    </row>
    <row r="15" spans="1:229" x14ac:dyDescent="0.25">
      <c r="A15" s="17" t="s">
        <v>185</v>
      </c>
      <c r="B15" s="17">
        <v>21962.196029007799</v>
      </c>
      <c r="C15" s="17">
        <v>2016.88487304656</v>
      </c>
      <c r="D15" s="17">
        <v>24275.4645436592</v>
      </c>
      <c r="E15" s="17">
        <v>6616.3968241480097</v>
      </c>
      <c r="F15" s="17">
        <v>5958.3460482986302</v>
      </c>
      <c r="G15" s="17">
        <v>239.00595811405199</v>
      </c>
      <c r="H15" s="5">
        <v>18343.498609570299</v>
      </c>
      <c r="I15" s="5">
        <v>159.73947367068001</v>
      </c>
      <c r="J15" s="17">
        <v>0.35922169139392901</v>
      </c>
      <c r="K15" s="5">
        <v>6.5884358000000004E-2</v>
      </c>
      <c r="L15" s="17">
        <v>3.6424872365380398E-3</v>
      </c>
      <c r="M15" s="17">
        <v>46.164968453740897</v>
      </c>
      <c r="N15" s="17">
        <v>2.1103403878737202E-3</v>
      </c>
      <c r="O15" s="17">
        <v>6.4678750281350901</v>
      </c>
      <c r="P15" s="5">
        <v>7.0789252979974598E-3</v>
      </c>
      <c r="Q15" s="5">
        <v>0.19116697999999899</v>
      </c>
      <c r="R15" s="17">
        <v>1.09921048</v>
      </c>
      <c r="S15" s="17">
        <v>1.3243155263126501E-3</v>
      </c>
      <c r="T15" s="17">
        <v>0.187697037786027</v>
      </c>
      <c r="U15" s="17">
        <v>5.2229560000000001E-2</v>
      </c>
      <c r="V15" s="17">
        <v>3.6867914000000002E-2</v>
      </c>
      <c r="W15" s="17">
        <v>0</v>
      </c>
      <c r="X15" s="17">
        <v>3.7892013000000002E-2</v>
      </c>
      <c r="Y15" s="17">
        <v>111.732021000058</v>
      </c>
      <c r="Z15" s="17">
        <v>6.1115300783743702</v>
      </c>
      <c r="AA15" s="17">
        <v>0.14019492113392401</v>
      </c>
      <c r="AB15" s="17">
        <v>0.10247718722618</v>
      </c>
      <c r="AD15" s="17">
        <v>4.1608444278795299E-3</v>
      </c>
      <c r="AE15" s="17">
        <v>1.5532315999999999</v>
      </c>
      <c r="AF15" s="17">
        <v>261.41519389000001</v>
      </c>
      <c r="AG15" s="17">
        <v>7.7692945606689596</v>
      </c>
      <c r="AH15" s="17">
        <v>2.7856361581137801E-3</v>
      </c>
      <c r="AI15" s="17">
        <v>0.72882402999999996</v>
      </c>
      <c r="AJ15" s="5">
        <v>1.9628754999999999E-3</v>
      </c>
      <c r="AK15" s="5">
        <v>169.37541815614799</v>
      </c>
      <c r="AL15" s="17">
        <v>2.98698309999999E-4</v>
      </c>
      <c r="AM15" s="17">
        <v>1.1452943049999999E-3</v>
      </c>
      <c r="AN15" s="17">
        <v>81.403898734310701</v>
      </c>
      <c r="AO15" s="17">
        <v>0.297675193675077</v>
      </c>
      <c r="AP15" s="5">
        <v>8.4846006621521992E-6</v>
      </c>
      <c r="AQ15" s="5">
        <v>3.1125643295991201E-5</v>
      </c>
      <c r="AR15" s="5">
        <v>1.2499914852308901E-5</v>
      </c>
      <c r="AS15" s="17">
        <v>0.326718173636389</v>
      </c>
      <c r="AT15" s="5">
        <v>10.595632684869599</v>
      </c>
      <c r="AU15" s="5">
        <v>211.011773066666</v>
      </c>
      <c r="AV15" s="17">
        <v>0.46596923499999898</v>
      </c>
      <c r="AW15" s="17">
        <v>5.8886219500000003E-2</v>
      </c>
      <c r="AX15" s="17">
        <v>4.0622996999999999E-3</v>
      </c>
      <c r="BA15" s="17">
        <v>0</v>
      </c>
      <c r="BB15" s="17">
        <v>0</v>
      </c>
      <c r="BD15" s="17" t="s">
        <v>185</v>
      </c>
      <c r="BE15" s="17">
        <v>436.46603975819198</v>
      </c>
      <c r="BF15" s="17">
        <v>8.6500700017773902</v>
      </c>
      <c r="BG15" s="17">
        <v>5.8887251945716597E-2</v>
      </c>
      <c r="BH15" s="17">
        <v>0.35836377686794302</v>
      </c>
      <c r="BI15" s="17">
        <v>0</v>
      </c>
      <c r="BJ15" s="17">
        <v>6.5884262415064093E-2</v>
      </c>
      <c r="BK15" s="17">
        <v>160.155636296437</v>
      </c>
      <c r="BL15" s="17">
        <v>160.155636296437</v>
      </c>
      <c r="BM15" s="17">
        <v>237.64278534532599</v>
      </c>
      <c r="BN15" s="17">
        <v>38.099748681290798</v>
      </c>
      <c r="BO15" s="17">
        <v>1.4934241924194E-3</v>
      </c>
      <c r="BP15" s="17">
        <v>2.1490535921559499E-3</v>
      </c>
      <c r="BQ15" s="17">
        <v>46.185977625290398</v>
      </c>
      <c r="BR15" s="17">
        <v>0</v>
      </c>
      <c r="BS15" s="17">
        <v>6.7529879065460696E-4</v>
      </c>
      <c r="BT15" s="17">
        <v>1.43505072306089E-3</v>
      </c>
      <c r="BU15" s="17">
        <v>0</v>
      </c>
      <c r="BV15" s="17">
        <v>6.5079487772819897</v>
      </c>
      <c r="BW15" s="17">
        <v>1.6989365344444601E-3</v>
      </c>
      <c r="BX15" s="17">
        <v>5.3799835204506197E-3</v>
      </c>
      <c r="BY15" s="17">
        <v>0.19117039425545601</v>
      </c>
      <c r="BZ15" s="17">
        <v>0</v>
      </c>
      <c r="CA15" s="17">
        <v>2507.6664881290098</v>
      </c>
      <c r="CB15" s="17">
        <v>1.09921451313633</v>
      </c>
      <c r="CC15" s="17">
        <v>4.0624335085831399E-3</v>
      </c>
      <c r="CD15" s="17">
        <v>3.8404991264185301E-4</v>
      </c>
      <c r="CE15" s="17">
        <v>9.4027883066849505E-4</v>
      </c>
      <c r="CF15" s="17">
        <v>0.18770377224166401</v>
      </c>
      <c r="CG15" s="17">
        <v>1.5532346036445701</v>
      </c>
      <c r="CH15" s="17">
        <v>5.2229807128768797E-2</v>
      </c>
      <c r="CI15" s="17">
        <v>2.9869483864837298E-4</v>
      </c>
      <c r="CJ15" s="17">
        <v>0.72883235266213597</v>
      </c>
      <c r="CK15" s="17">
        <v>1.14529502630389E-3</v>
      </c>
      <c r="CL15" s="17">
        <v>21988.4414454383</v>
      </c>
      <c r="CM15" s="17">
        <v>3.6866139623709798E-2</v>
      </c>
      <c r="CN15" s="17">
        <v>89.682936668642995</v>
      </c>
      <c r="CO15" s="17">
        <v>39.5896599810876</v>
      </c>
      <c r="CP15" s="17">
        <v>22.371725974632501</v>
      </c>
      <c r="CQ15" s="17">
        <v>10.5951011121041</v>
      </c>
      <c r="CR15" s="17">
        <v>2472.017057475</v>
      </c>
      <c r="CS15" s="17">
        <v>3.7891180965588599E-2</v>
      </c>
      <c r="CT15" s="17">
        <v>2.70918701958531E-3</v>
      </c>
      <c r="CU15" s="17">
        <v>112.22859365347</v>
      </c>
      <c r="CV15" s="17">
        <v>112.22859365347</v>
      </c>
      <c r="CW15" s="17">
        <v>39.817463935829601</v>
      </c>
      <c r="CX15" s="17">
        <v>0</v>
      </c>
      <c r="CY15" s="17">
        <v>6.1115340874683701</v>
      </c>
      <c r="CZ15" s="17">
        <v>210.988888179707</v>
      </c>
      <c r="DA15" s="17">
        <v>2.1319434053339699E-2</v>
      </c>
      <c r="DB15" s="17">
        <v>0.113187835336179</v>
      </c>
      <c r="DC15" s="17">
        <v>0</v>
      </c>
      <c r="DD15" s="17">
        <v>745.03806121289404</v>
      </c>
      <c r="DE15" s="17">
        <v>3.1964635409628102</v>
      </c>
      <c r="DF15" s="5">
        <v>6.4462504991776606E-5</v>
      </c>
      <c r="DG15" s="17">
        <v>78.536095574178901</v>
      </c>
      <c r="DH15" s="17">
        <v>1.77277756630588</v>
      </c>
      <c r="DI15" s="17">
        <v>2.6585837508336201E-2</v>
      </c>
      <c r="DJ15" s="17">
        <v>7.5667417064876494E-2</v>
      </c>
      <c r="DK15" s="17">
        <v>0</v>
      </c>
      <c r="DL15" s="17">
        <v>1.3730868184548899E-3</v>
      </c>
      <c r="DM15" s="17">
        <v>2.7877028456158299E-3</v>
      </c>
      <c r="DN15" s="17">
        <v>261.42888166512103</v>
      </c>
      <c r="DO15" s="17">
        <v>0</v>
      </c>
      <c r="DP15" s="17">
        <v>28.3620697024759</v>
      </c>
      <c r="DQ15" s="17">
        <v>7.76949942165853</v>
      </c>
      <c r="DR15" s="17">
        <v>2015.3347106907599</v>
      </c>
      <c r="DS15" s="17">
        <v>0</v>
      </c>
      <c r="DT15" s="17">
        <v>1.14209553839624E-3</v>
      </c>
      <c r="DU15" s="17">
        <v>1.643548218941E-3</v>
      </c>
      <c r="DV15" s="17">
        <v>18392.389101010202</v>
      </c>
      <c r="DW15" s="17">
        <v>21804.528462132799</v>
      </c>
      <c r="DX15" s="17">
        <v>2422.7252621130201</v>
      </c>
      <c r="DY15" s="17">
        <v>24227.253724245798</v>
      </c>
      <c r="DZ15" s="17">
        <v>2.2847813623603701E-2</v>
      </c>
      <c r="EA15" s="17">
        <v>199.78984743477301</v>
      </c>
      <c r="EB15" s="17">
        <v>60.995697339913399</v>
      </c>
      <c r="EC15" s="17">
        <v>0.298130832167529</v>
      </c>
      <c r="ED15" s="17">
        <v>8.48457164869348E-6</v>
      </c>
      <c r="EE15" s="17">
        <v>3.1125818283944203E-5</v>
      </c>
      <c r="EF15" s="17">
        <v>1.2499753122373E-5</v>
      </c>
      <c r="EG15" s="17">
        <v>0.32609125693656699</v>
      </c>
      <c r="EH15" s="17">
        <v>2.4494459916114102</v>
      </c>
      <c r="EI15" s="17">
        <v>11397.128579837599</v>
      </c>
      <c r="EJ15" s="17">
        <v>13.8802487136581</v>
      </c>
      <c r="EK15" s="17">
        <v>47.2889312113846</v>
      </c>
      <c r="EL15" s="17">
        <v>214.785843075006</v>
      </c>
      <c r="EM15" s="17">
        <v>4.2162920001984103</v>
      </c>
      <c r="EN15" s="17">
        <v>4.5488877130904902E-2</v>
      </c>
      <c r="EO15" s="17">
        <v>5.6881640999355103E-3</v>
      </c>
      <c r="EP15" s="17">
        <v>160.31916636408201</v>
      </c>
      <c r="EQ15" s="17">
        <v>6624.0041911560502</v>
      </c>
      <c r="ER15" s="17">
        <v>5964.0621980124197</v>
      </c>
      <c r="ES15" s="17">
        <v>659.94199314362504</v>
      </c>
      <c r="ET15" s="17">
        <v>5.7771385538782001</v>
      </c>
      <c r="EU15" s="17">
        <v>0.26468886357247901</v>
      </c>
      <c r="EV15" s="17">
        <v>384.47392342245502</v>
      </c>
      <c r="EW15" s="17">
        <v>16.6990349631001</v>
      </c>
      <c r="EX15" s="17">
        <v>1349.65801418674</v>
      </c>
      <c r="EY15" s="17">
        <v>3.17126607836328</v>
      </c>
      <c r="EZ15" s="17">
        <v>20.901600524700001</v>
      </c>
      <c r="FA15" s="17">
        <v>3374.2085017940099</v>
      </c>
      <c r="FB15" s="17">
        <v>1.9612872111311299E-3</v>
      </c>
      <c r="FC15" s="17">
        <v>117.111282078337</v>
      </c>
      <c r="FD15" s="17">
        <v>232.96123897000001</v>
      </c>
      <c r="FE15" s="17">
        <v>132.80870541289801</v>
      </c>
      <c r="FF15" s="17">
        <v>0.15266900962868599</v>
      </c>
      <c r="FG15" s="17">
        <v>238.44851834719401</v>
      </c>
      <c r="FH15" s="17">
        <v>273.05782068398003</v>
      </c>
      <c r="FI15" s="17">
        <v>0.46597040181164701</v>
      </c>
      <c r="FJ15" s="17">
        <v>1.47675999167975E-2</v>
      </c>
      <c r="FK15" s="17">
        <v>41.686049443570496</v>
      </c>
      <c r="FL15" s="17">
        <v>749.983622322889</v>
      </c>
      <c r="FM15" s="17">
        <v>169.35482414894199</v>
      </c>
      <c r="FN15" s="17">
        <v>91.921831336219199</v>
      </c>
      <c r="FO15" s="17">
        <v>18344.522273847098</v>
      </c>
      <c r="FP15" s="17">
        <v>81.391981465573096</v>
      </c>
      <c r="FQ15" s="17">
        <v>576.09751101702705</v>
      </c>
      <c r="FS15" s="25">
        <f t="shared" si="0"/>
        <v>0</v>
      </c>
      <c r="FT15" s="94">
        <f t="shared" si="1"/>
        <v>1.0026093253587391</v>
      </c>
      <c r="FU15" s="40">
        <f t="shared" si="2"/>
        <v>1.1950269634164402E-3</v>
      </c>
      <c r="FV15" s="40">
        <f t="shared" si="3"/>
        <v>-7.6859238547337069E-4</v>
      </c>
      <c r="FW15" s="40">
        <f t="shared" si="4"/>
        <v>-1.9859895709387933E-3</v>
      </c>
      <c r="FX15" s="40">
        <f t="shared" si="5"/>
        <v>1.1497749016920629E-3</v>
      </c>
      <c r="FY15" s="40">
        <f t="shared" si="6"/>
        <v>9.593517508808847E-4</v>
      </c>
      <c r="FZ15" s="40">
        <f t="shared" si="7"/>
        <v>-2.332325818388074E-3</v>
      </c>
      <c r="GA15" s="40">
        <f t="shared" si="8"/>
        <v>5.5805290941906958E-5</v>
      </c>
      <c r="GB15" s="40">
        <f t="shared" si="9"/>
        <v>2.6052585262359498E-3</v>
      </c>
      <c r="GC15" s="40">
        <f t="shared" si="10"/>
        <v>-2.3882592464194697E-3</v>
      </c>
      <c r="GD15" s="40">
        <f t="shared" si="11"/>
        <v>-1.450798623715438E-6</v>
      </c>
      <c r="GE15" s="40">
        <f t="shared" si="12"/>
        <v>-2.594919920418603E-6</v>
      </c>
      <c r="GF15" s="40">
        <f t="shared" si="13"/>
        <v>4.5508904810696697E-4</v>
      </c>
      <c r="GG15" s="40">
        <f t="shared" si="14"/>
        <v>4.3243458871094175E-6</v>
      </c>
      <c r="GH15" s="40">
        <f t="shared" si="15"/>
        <v>6.1958137676717427E-3</v>
      </c>
      <c r="GI15" s="40">
        <f t="shared" si="16"/>
        <v>-7.4066361198834556E-7</v>
      </c>
      <c r="GJ15" s="40">
        <f t="shared" si="17"/>
        <v>1.7860069019366226E-5</v>
      </c>
      <c r="GK15" s="40">
        <f t="shared" si="18"/>
        <v>3.669121067711462E-6</v>
      </c>
      <c r="GL15" s="40">
        <f t="shared" si="19"/>
        <v>9.9802482378971376E-6</v>
      </c>
      <c r="GM15" s="40">
        <f t="shared" si="20"/>
        <v>3.5879392218676387E-5</v>
      </c>
      <c r="GN15" s="40">
        <f t="shared" si="21"/>
        <v>4.7315881810236906E-6</v>
      </c>
      <c r="GO15" s="40">
        <f t="shared" si="22"/>
        <v>-4.8127927449418027E-5</v>
      </c>
      <c r="GP15" s="40">
        <f t="shared" si="23"/>
        <v>0</v>
      </c>
      <c r="GQ15" s="40">
        <f t="shared" si="24"/>
        <v>-2.1958041960016847E-5</v>
      </c>
      <c r="GR15" s="40">
        <f t="shared" si="25"/>
        <v>4.444318190680043E-3</v>
      </c>
      <c r="GS15" s="40">
        <f t="shared" si="26"/>
        <v>6.559885901693643E-7</v>
      </c>
      <c r="GT15" s="40">
        <f t="shared" si="27"/>
        <v>3.6545940898047679E-6</v>
      </c>
      <c r="GU15" s="40">
        <f t="shared" si="28"/>
        <v>-2.185195154440254E-3</v>
      </c>
      <c r="GV15" s="40">
        <f t="shared" si="29"/>
        <v>0</v>
      </c>
      <c r="GW15" s="40">
        <f t="shared" si="30"/>
        <v>-1.3161705456435965E-5</v>
      </c>
      <c r="GX15" s="40">
        <f t="shared" si="31"/>
        <v>1.933803413590371E-6</v>
      </c>
      <c r="GY15" s="40">
        <f t="shared" si="32"/>
        <v>5.2360289076285411E-5</v>
      </c>
      <c r="GZ15" s="40">
        <f t="shared" si="33"/>
        <v>2.6368029680259653E-5</v>
      </c>
      <c r="HA15" s="40">
        <f t="shared" si="34"/>
        <v>2.728002879186049E-6</v>
      </c>
      <c r="HB15" s="40">
        <f t="shared" si="35"/>
        <v>1.1419302593546118E-5</v>
      </c>
      <c r="HC15" s="40">
        <f t="shared" si="36"/>
        <v>-8.0916434530365288E-4</v>
      </c>
      <c r="HD15" s="40">
        <f t="shared" si="37"/>
        <v>-1.215879342480178E-4</v>
      </c>
      <c r="HE15" s="40">
        <f t="shared" si="38"/>
        <v>-1.1621597812245718E-5</v>
      </c>
      <c r="HF15" s="40">
        <f t="shared" si="39"/>
        <v>6.2979784929386868E-7</v>
      </c>
      <c r="HG15" s="40">
        <f t="shared" si="40"/>
        <v>-1.4639678102520705E-4</v>
      </c>
      <c r="HH15" s="40">
        <f t="shared" si="41"/>
        <v>1.5306565751305081E-3</v>
      </c>
      <c r="HI15" s="40">
        <f t="shared" si="42"/>
        <v>-3.4195432259636703E-6</v>
      </c>
      <c r="HJ15" s="40">
        <f t="shared" si="43"/>
        <v>5.6219867116444137E-6</v>
      </c>
      <c r="HK15" s="40">
        <f t="shared" si="44"/>
        <v>-1.2938483006644165E-5</v>
      </c>
      <c r="HL15" s="40">
        <f t="shared" si="45"/>
        <v>-1.9188302041615805E-3</v>
      </c>
      <c r="HM15" s="40">
        <f t="shared" si="46"/>
        <v>-5.0169044294882981E-5</v>
      </c>
      <c r="HN15" s="40">
        <f t="shared" si="47"/>
        <v>-1.0845312859278667E-4</v>
      </c>
      <c r="HO15" s="40">
        <f t="shared" si="48"/>
        <v>2.5040529725604321E-6</v>
      </c>
      <c r="HP15" s="40">
        <f t="shared" si="49"/>
        <v>1.7532891826985271E-5</v>
      </c>
      <c r="HQ15" s="40">
        <f t="shared" si="50"/>
        <v>3.2939121439004446E-5</v>
      </c>
      <c r="HR15" s="40">
        <f t="shared" si="51"/>
        <v>0</v>
      </c>
      <c r="HS15" s="40">
        <f t="shared" si="52"/>
        <v>0</v>
      </c>
      <c r="HT15" s="40">
        <f t="shared" si="53"/>
        <v>0</v>
      </c>
      <c r="HU15" s="40">
        <f t="shared" si="54"/>
        <v>0</v>
      </c>
    </row>
    <row r="16" spans="1:229" x14ac:dyDescent="0.25">
      <c r="A16" s="17" t="s">
        <v>186</v>
      </c>
      <c r="B16" s="17">
        <v>11762.753921314799</v>
      </c>
      <c r="C16" s="17">
        <v>991.88362947428902</v>
      </c>
      <c r="D16" s="17">
        <v>15868.235699099099</v>
      </c>
      <c r="E16" s="17">
        <v>3007.86237555856</v>
      </c>
      <c r="F16" s="17">
        <v>2719.9349452168799</v>
      </c>
      <c r="G16" s="17">
        <v>211.38349764049499</v>
      </c>
      <c r="H16" s="5">
        <v>17345.598015625001</v>
      </c>
      <c r="I16" s="17">
        <v>173.92906598190601</v>
      </c>
      <c r="J16" s="17">
        <v>0.14996593785100401</v>
      </c>
      <c r="K16" s="5">
        <v>2.1861723999999898E-2</v>
      </c>
      <c r="L16" s="17">
        <v>0.27932944858968201</v>
      </c>
      <c r="M16" s="17">
        <v>29.3468776043355</v>
      </c>
      <c r="N16" s="17">
        <v>0.20464372842983</v>
      </c>
      <c r="O16" s="17">
        <v>3.0308542499818101</v>
      </c>
      <c r="P16" s="5">
        <v>0.20891760028970499</v>
      </c>
      <c r="Q16" s="5">
        <v>6.3432979E-2</v>
      </c>
      <c r="R16" s="17">
        <v>0.36473950999999999</v>
      </c>
      <c r="S16" s="17">
        <v>4.96745713688384E-3</v>
      </c>
      <c r="T16" s="17">
        <v>0.13930646645061401</v>
      </c>
      <c r="U16" s="17">
        <v>1.7330793000000001E-2</v>
      </c>
      <c r="V16" s="17">
        <v>1.2233503099999999E-2</v>
      </c>
      <c r="W16" s="17">
        <v>0</v>
      </c>
      <c r="X16" s="17">
        <v>1.2573322600000001E-2</v>
      </c>
      <c r="Y16" s="17">
        <v>54.8716155645714</v>
      </c>
      <c r="Z16" s="17">
        <v>3.1097631583504599</v>
      </c>
      <c r="AA16" s="17">
        <v>6.8304758372008598E-2</v>
      </c>
      <c r="AB16" s="17">
        <v>0.66802904856422196</v>
      </c>
      <c r="AD16" s="17">
        <v>0.42314138062267698</v>
      </c>
      <c r="AE16" s="17">
        <v>0.51539295299999899</v>
      </c>
      <c r="AF16" s="17">
        <v>299.05329659</v>
      </c>
      <c r="AG16" s="17">
        <v>3.3297436666911602</v>
      </c>
      <c r="AH16" s="17">
        <v>0.60331639405181903</v>
      </c>
      <c r="AI16" s="17">
        <v>0.24183823199999899</v>
      </c>
      <c r="AJ16" s="5">
        <v>6.5132110999999995E-4</v>
      </c>
      <c r="AK16" s="5">
        <v>108.18322776137801</v>
      </c>
      <c r="AL16" s="5">
        <v>9.9113973999999901E-5</v>
      </c>
      <c r="AM16" s="17">
        <v>3.8003128500000002E-4</v>
      </c>
      <c r="AN16" s="17">
        <v>48.387975115472102</v>
      </c>
      <c r="AO16" s="17">
        <v>0.14030004827010301</v>
      </c>
      <c r="AP16" s="17">
        <v>2.0865322505845199E-4</v>
      </c>
      <c r="AQ16" s="17">
        <v>7.7055341825490195E-4</v>
      </c>
      <c r="AR16" s="17">
        <v>1.9018426591462499E-4</v>
      </c>
      <c r="AS16" s="17">
        <v>0.13156024812084299</v>
      </c>
      <c r="AT16" s="5">
        <v>5.9475867459255101</v>
      </c>
      <c r="AU16" s="5">
        <v>136.14643849176201</v>
      </c>
      <c r="AV16" s="17">
        <v>0.15461783000000001</v>
      </c>
      <c r="AW16" s="17">
        <v>1.9539598499999901E-2</v>
      </c>
      <c r="AX16" s="17">
        <v>1.3479507999999999E-3</v>
      </c>
      <c r="BA16" s="17">
        <v>0</v>
      </c>
      <c r="BB16" s="5">
        <v>6.2484259818839397E-5</v>
      </c>
      <c r="BD16" s="17" t="s">
        <v>186</v>
      </c>
      <c r="BE16" s="17">
        <v>740.09456578628794</v>
      </c>
      <c r="BF16" s="17">
        <v>3.2783040455502301</v>
      </c>
      <c r="BG16" s="17">
        <v>1.9539508364611401E-2</v>
      </c>
      <c r="BH16" s="17">
        <v>0.14958708169927501</v>
      </c>
      <c r="BI16" s="17">
        <v>0</v>
      </c>
      <c r="BJ16" s="17">
        <v>2.1861411627948E-2</v>
      </c>
      <c r="BK16" s="17">
        <v>174.14622245345001</v>
      </c>
      <c r="BL16" s="17">
        <v>174.14622245345001</v>
      </c>
      <c r="BM16" s="17">
        <v>350.59232415064702</v>
      </c>
      <c r="BN16" s="17">
        <v>16.554890228046801</v>
      </c>
      <c r="BO16" s="17">
        <v>0.11420123359623401</v>
      </c>
      <c r="BP16" s="17">
        <v>0.164338200036376</v>
      </c>
      <c r="BQ16" s="17">
        <v>29.357158214002901</v>
      </c>
      <c r="BR16" s="17">
        <v>6.2305931794886794E-5</v>
      </c>
      <c r="BS16" s="17">
        <v>6.5300544971532801E-2</v>
      </c>
      <c r="BT16" s="17">
        <v>0.13876359011667899</v>
      </c>
      <c r="BU16" s="17">
        <v>0</v>
      </c>
      <c r="BV16" s="17">
        <v>3.0506567268947902</v>
      </c>
      <c r="BW16" s="17">
        <v>4.9999868031327603E-2</v>
      </c>
      <c r="BX16" s="17">
        <v>0.15833294719379101</v>
      </c>
      <c r="BY16" s="17">
        <v>6.3432224834375495E-2</v>
      </c>
      <c r="BZ16" s="17">
        <v>0</v>
      </c>
      <c r="CA16" s="17">
        <v>1284.4590803134299</v>
      </c>
      <c r="CB16" s="17">
        <v>0.36472555275784302</v>
      </c>
      <c r="CC16" s="17">
        <v>1.34794957714027E-3</v>
      </c>
      <c r="CD16" s="17">
        <v>1.43703509868439E-3</v>
      </c>
      <c r="CE16" s="17">
        <v>3.5182627237002398E-3</v>
      </c>
      <c r="CF16" s="17">
        <v>0.139311245334164</v>
      </c>
      <c r="CG16" s="17">
        <v>0.51538907119661403</v>
      </c>
      <c r="CH16" s="17">
        <v>1.7331104298589601E-2</v>
      </c>
      <c r="CI16" s="5">
        <v>9.9109593540733099E-5</v>
      </c>
      <c r="CJ16" s="17">
        <v>0.24184264899959701</v>
      </c>
      <c r="CK16" s="17">
        <v>3.80033313905102E-4</v>
      </c>
      <c r="CL16" s="17">
        <v>11773.6021384833</v>
      </c>
      <c r="CM16" s="17">
        <v>1.2233328254603E-2</v>
      </c>
      <c r="CN16" s="17">
        <v>42.2058857188389</v>
      </c>
      <c r="CO16" s="17">
        <v>18.678867165247699</v>
      </c>
      <c r="CP16" s="17">
        <v>10.2388140403935</v>
      </c>
      <c r="CQ16" s="17">
        <v>5.9476540063900902</v>
      </c>
      <c r="CR16" s="17">
        <v>3766.24577133398</v>
      </c>
      <c r="CS16" s="17">
        <v>1.2573106425952701E-2</v>
      </c>
      <c r="CT16" s="17">
        <v>1.37855784302678E-3</v>
      </c>
      <c r="CU16" s="17">
        <v>55.1133827058256</v>
      </c>
      <c r="CV16" s="17">
        <v>55.1133827058256</v>
      </c>
      <c r="CW16" s="17">
        <v>18.6041156663679</v>
      </c>
      <c r="CX16" s="17">
        <v>0</v>
      </c>
      <c r="CY16" s="17">
        <v>3.10973886390317</v>
      </c>
      <c r="CZ16" s="17">
        <v>136.13813989989899</v>
      </c>
      <c r="DA16" s="17">
        <v>1.0587610594865401E-2</v>
      </c>
      <c r="DB16" s="17">
        <v>5.4866044184047301E-2</v>
      </c>
      <c r="DC16" s="17">
        <v>0</v>
      </c>
      <c r="DD16" s="17">
        <v>490.748059150404</v>
      </c>
      <c r="DE16" s="17">
        <v>2.0170397939439701</v>
      </c>
      <c r="DF16" s="5">
        <v>3.2801455724218297E-5</v>
      </c>
      <c r="DG16" s="17">
        <v>39.676925076658002</v>
      </c>
      <c r="DH16" s="17">
        <v>0.72290631409558104</v>
      </c>
      <c r="DI16" s="17">
        <v>0.173202250588358</v>
      </c>
      <c r="DJ16" s="17">
        <v>0.49296081119066099</v>
      </c>
      <c r="DK16" s="17">
        <v>0</v>
      </c>
      <c r="DL16" s="17">
        <v>0.139241015889812</v>
      </c>
      <c r="DM16" s="17">
        <v>0.28270121595925801</v>
      </c>
      <c r="DN16" s="17">
        <v>299.08291017469401</v>
      </c>
      <c r="DO16" s="17">
        <v>0</v>
      </c>
      <c r="DP16" s="17">
        <v>12.9291250793888</v>
      </c>
      <c r="DQ16" s="17">
        <v>3.33018251514242</v>
      </c>
      <c r="DR16" s="17">
        <v>991.12484679530598</v>
      </c>
      <c r="DS16" s="17">
        <v>0</v>
      </c>
      <c r="DT16" s="17">
        <v>0.24664565022569801</v>
      </c>
      <c r="DU16" s="17">
        <v>0.35492922623279699</v>
      </c>
      <c r="DV16" s="17">
        <v>17827.041712991198</v>
      </c>
      <c r="DW16" s="17">
        <v>14253.525212938899</v>
      </c>
      <c r="DX16" s="17">
        <v>1583.7260887007601</v>
      </c>
      <c r="DY16" s="17">
        <v>15837.251301639601</v>
      </c>
      <c r="DZ16" s="17">
        <v>1.00792161576117E-2</v>
      </c>
      <c r="EA16" s="17">
        <v>129.09999832043599</v>
      </c>
      <c r="EB16" s="17">
        <v>102.322978642314</v>
      </c>
      <c r="EC16" s="17">
        <v>0.140532178162006</v>
      </c>
      <c r="ED16" s="17">
        <v>2.0807217113598601E-4</v>
      </c>
      <c r="EE16" s="17">
        <v>7.68402006726301E-4</v>
      </c>
      <c r="EF16" s="17">
        <v>1.8966396763174E-4</v>
      </c>
      <c r="EG16" s="17">
        <v>0.13132792158159501</v>
      </c>
      <c r="EH16" s="17">
        <v>1.2136263559251901</v>
      </c>
      <c r="EI16" s="17">
        <v>9846.8583901684906</v>
      </c>
      <c r="EJ16" s="17">
        <v>5.1870019249656902</v>
      </c>
      <c r="EK16" s="17">
        <v>21.548362763934499</v>
      </c>
      <c r="EL16" s="17">
        <v>105.04577184367</v>
      </c>
      <c r="EM16" s="17">
        <v>2.17775136229104</v>
      </c>
      <c r="EN16" s="17">
        <v>2.3146331453892999E-2</v>
      </c>
      <c r="EO16" s="17">
        <v>2.8484166107243798E-3</v>
      </c>
      <c r="EP16" s="17">
        <v>54.924903536764802</v>
      </c>
      <c r="EQ16" s="17">
        <v>3012.0846894781298</v>
      </c>
      <c r="ER16" s="17">
        <v>2723.1461640174998</v>
      </c>
      <c r="ES16" s="17">
        <v>288.938525460628</v>
      </c>
      <c r="ET16" s="17">
        <v>2.4137073126209101</v>
      </c>
      <c r="EU16" s="17">
        <v>0.12695681580934401</v>
      </c>
      <c r="EV16" s="17">
        <v>180.937824930967</v>
      </c>
      <c r="EW16" s="17">
        <v>7.7150329711139296</v>
      </c>
      <c r="EX16" s="17">
        <v>623.31148654353797</v>
      </c>
      <c r="EY16" s="17">
        <v>1.71573633900472</v>
      </c>
      <c r="EZ16" s="17">
        <v>10.2279172435611</v>
      </c>
      <c r="FA16" s="17">
        <v>1558.3048004541499</v>
      </c>
      <c r="FB16" s="17">
        <v>6.5081616528051001E-4</v>
      </c>
      <c r="FC16" s="17">
        <v>64.803588721220805</v>
      </c>
      <c r="FD16" s="17">
        <v>79.063020232918305</v>
      </c>
      <c r="FE16" s="17">
        <v>69.131205068425899</v>
      </c>
      <c r="FF16" s="17">
        <v>7.79119863864592E-2</v>
      </c>
      <c r="FG16" s="17">
        <v>210.857108834912</v>
      </c>
      <c r="FH16" s="17">
        <v>153.27690582945201</v>
      </c>
      <c r="FI16" s="17">
        <v>0.15462399045095501</v>
      </c>
      <c r="FJ16" s="17">
        <v>1.01849330467633E-2</v>
      </c>
      <c r="FK16" s="17">
        <v>17.316805143086899</v>
      </c>
      <c r="FL16" s="17">
        <v>501.70245102059499</v>
      </c>
      <c r="FM16" s="17">
        <v>108.17545908560599</v>
      </c>
      <c r="FN16" s="17">
        <v>149.472414497481</v>
      </c>
      <c r="FO16" s="17">
        <v>17346.476685791698</v>
      </c>
      <c r="FP16" s="17">
        <v>48.383340015646702</v>
      </c>
      <c r="FQ16" s="17">
        <v>343.96089813399499</v>
      </c>
      <c r="FS16" s="25">
        <f t="shared" si="0"/>
        <v>0</v>
      </c>
      <c r="FT16" s="94">
        <f t="shared" si="1"/>
        <v>1.0277038983710811</v>
      </c>
      <c r="FU16" s="40">
        <f t="shared" si="2"/>
        <v>9.2225147623324144E-4</v>
      </c>
      <c r="FV16" s="40">
        <f t="shared" si="3"/>
        <v>-7.6499163453801861E-4</v>
      </c>
      <c r="FW16" s="40">
        <f t="shared" si="4"/>
        <v>-1.9526050688330667E-3</v>
      </c>
      <c r="FX16" s="40">
        <f t="shared" si="5"/>
        <v>1.4037590130052938E-3</v>
      </c>
      <c r="FY16" s="40">
        <f t="shared" si="6"/>
        <v>1.1806233844919641E-3</v>
      </c>
      <c r="FZ16" s="40">
        <f t="shared" si="7"/>
        <v>-2.4902076626541524E-3</v>
      </c>
      <c r="GA16" s="40">
        <f t="shared" si="8"/>
        <v>5.0656666083590313E-5</v>
      </c>
      <c r="GB16" s="40">
        <f t="shared" si="9"/>
        <v>1.2485346846316779E-3</v>
      </c>
      <c r="GC16" s="40">
        <f t="shared" si="10"/>
        <v>-2.5262813486713696E-3</v>
      </c>
      <c r="GD16" s="40">
        <f t="shared" si="11"/>
        <v>-1.4288536983567612E-5</v>
      </c>
      <c r="GE16" s="40">
        <f t="shared" si="12"/>
        <v>-2.8282551698745762E-3</v>
      </c>
      <c r="GF16" s="40">
        <f t="shared" si="13"/>
        <v>3.5031357700152972E-4</v>
      </c>
      <c r="GG16" s="40">
        <f t="shared" si="14"/>
        <v>-2.8322067139083191E-3</v>
      </c>
      <c r="GH16" s="40">
        <f t="shared" si="15"/>
        <v>6.5336288978920512E-3</v>
      </c>
      <c r="GI16" s="40">
        <f t="shared" si="16"/>
        <v>-2.7991182350144261E-3</v>
      </c>
      <c r="GJ16" s="40">
        <f t="shared" si="17"/>
        <v>-1.1889172420954868E-5</v>
      </c>
      <c r="GK16" s="40">
        <f t="shared" si="18"/>
        <v>-3.8266329186465239E-5</v>
      </c>
      <c r="GL16" s="40">
        <f t="shared" si="19"/>
        <v>-2.4477945484271822E-3</v>
      </c>
      <c r="GM16" s="40">
        <f t="shared" si="20"/>
        <v>3.4304822107365591E-5</v>
      </c>
      <c r="GN16" s="40">
        <f t="shared" si="21"/>
        <v>1.7962166509075979E-5</v>
      </c>
      <c r="GO16" s="40">
        <f t="shared" si="22"/>
        <v>-1.4292340923940869E-5</v>
      </c>
      <c r="GP16" s="40">
        <f t="shared" si="23"/>
        <v>0</v>
      </c>
      <c r="GQ16" s="40">
        <f t="shared" si="24"/>
        <v>-1.7193072521653206E-5</v>
      </c>
      <c r="GR16" s="40">
        <f t="shared" si="25"/>
        <v>4.4060510842749969E-3</v>
      </c>
      <c r="GS16" s="40">
        <f t="shared" si="26"/>
        <v>-7.8123143316143472E-6</v>
      </c>
      <c r="GT16" s="40">
        <f t="shared" si="27"/>
        <v>-3.9338143279639193E-5</v>
      </c>
      <c r="GU16" s="40">
        <f t="shared" si="28"/>
        <v>-2.7932719231499262E-3</v>
      </c>
      <c r="GV16" s="40">
        <f t="shared" si="29"/>
        <v>0</v>
      </c>
      <c r="GW16" s="40">
        <f t="shared" si="30"/>
        <v>-2.8339198871128565E-3</v>
      </c>
      <c r="GX16" s="40">
        <f t="shared" si="31"/>
        <v>-7.5317354697184585E-6</v>
      </c>
      <c r="GY16" s="40">
        <f t="shared" si="32"/>
        <v>9.9024438224483698E-5</v>
      </c>
      <c r="GZ16" s="40">
        <f t="shared" si="33"/>
        <v>1.3179646699229189E-4</v>
      </c>
      <c r="HA16" s="40">
        <f t="shared" si="34"/>
        <v>-2.8865742925170751E-3</v>
      </c>
      <c r="HB16" s="40">
        <f t="shared" si="35"/>
        <v>1.8264273442184988E-5</v>
      </c>
      <c r="HC16" s="40">
        <f t="shared" si="36"/>
        <v>-7.7526232719516948E-4</v>
      </c>
      <c r="HD16" s="40">
        <f t="shared" si="37"/>
        <v>-7.1810352979562983E-5</v>
      </c>
      <c r="HE16" s="40">
        <f t="shared" si="38"/>
        <v>-4.4196182334508001E-5</v>
      </c>
      <c r="HF16" s="40">
        <f t="shared" si="39"/>
        <v>5.338784416067953E-6</v>
      </c>
      <c r="HG16" s="40">
        <f t="shared" si="40"/>
        <v>-9.5790324235283265E-5</v>
      </c>
      <c r="HH16" s="40">
        <f t="shared" si="41"/>
        <v>1.6545246759723234E-3</v>
      </c>
      <c r="HI16" s="40">
        <f t="shared" si="42"/>
        <v>-2.7847828486868755E-3</v>
      </c>
      <c r="HJ16" s="40">
        <f t="shared" si="43"/>
        <v>-2.7920342414070715E-3</v>
      </c>
      <c r="HK16" s="40">
        <f t="shared" si="44"/>
        <v>-2.7357588199149892E-3</v>
      </c>
      <c r="HL16" s="40">
        <f t="shared" si="45"/>
        <v>-1.7659326625363608E-3</v>
      </c>
      <c r="HM16" s="40">
        <f t="shared" si="46"/>
        <v>1.1308866512328452E-5</v>
      </c>
      <c r="HN16" s="40">
        <f t="shared" si="47"/>
        <v>-6.0953425994514123E-5</v>
      </c>
      <c r="HO16" s="40">
        <f t="shared" si="48"/>
        <v>3.984308248926154E-5</v>
      </c>
      <c r="HP16" s="40">
        <f t="shared" si="49"/>
        <v>-4.6129601127793718E-6</v>
      </c>
      <c r="HQ16" s="40">
        <f t="shared" si="50"/>
        <v>-9.0719908317611809E-7</v>
      </c>
      <c r="HR16" s="40">
        <f t="shared" si="51"/>
        <v>0</v>
      </c>
      <c r="HS16" s="40">
        <f t="shared" si="52"/>
        <v>0</v>
      </c>
      <c r="HT16" s="40">
        <f t="shared" si="53"/>
        <v>0</v>
      </c>
      <c r="HU16" s="40">
        <f t="shared" si="54"/>
        <v>-2.8539671345972351E-3</v>
      </c>
    </row>
    <row r="17" spans="1:229" x14ac:dyDescent="0.25">
      <c r="A17" s="17" t="s">
        <v>187</v>
      </c>
      <c r="B17" s="17">
        <v>6204.3279356494704</v>
      </c>
      <c r="C17" s="17">
        <v>799.30758780460599</v>
      </c>
      <c r="D17" s="17">
        <v>7542.6101963446999</v>
      </c>
      <c r="E17" s="17">
        <v>2122.6706104981499</v>
      </c>
      <c r="F17" s="17">
        <v>1938.1735843976501</v>
      </c>
      <c r="G17" s="17">
        <v>60.347009272959703</v>
      </c>
      <c r="H17" s="5">
        <v>20256.234375940301</v>
      </c>
      <c r="I17" s="5">
        <v>200.569682129857</v>
      </c>
      <c r="J17" s="17">
        <v>2.2661395231456601E-2</v>
      </c>
      <c r="K17" s="5">
        <v>9.5187599999999896E-4</v>
      </c>
      <c r="L17" s="17">
        <v>2.5292453890483901E-2</v>
      </c>
      <c r="M17" s="5">
        <v>33.219995251233399</v>
      </c>
      <c r="N17" s="5">
        <v>1.83566779756681E-2</v>
      </c>
      <c r="O17" s="17">
        <v>2.5866961686818302</v>
      </c>
      <c r="P17" s="5">
        <v>2.09146940215744E-2</v>
      </c>
      <c r="Q17" s="5">
        <v>2.7619199999999902E-3</v>
      </c>
      <c r="R17" s="17">
        <v>1.5881039999999999E-2</v>
      </c>
      <c r="S17" s="17">
        <v>8.2999175830618496E-4</v>
      </c>
      <c r="T17" s="17">
        <v>0.21564951669607699</v>
      </c>
      <c r="U17" s="17">
        <v>7.5459599999999996E-4</v>
      </c>
      <c r="V17" s="17">
        <v>5.3265599999999995E-4</v>
      </c>
      <c r="W17" s="17">
        <v>0</v>
      </c>
      <c r="X17" s="17">
        <v>5.4745200000000003E-4</v>
      </c>
      <c r="Y17" s="17">
        <v>44.043786003347797</v>
      </c>
      <c r="Z17" s="17">
        <v>3.0005486474846501</v>
      </c>
      <c r="AA17" s="17">
        <v>6.6303935015002702E-2</v>
      </c>
      <c r="AB17" s="5">
        <v>8.4939088424904899E-2</v>
      </c>
      <c r="AD17" s="17">
        <v>3.7627410117355903E-2</v>
      </c>
      <c r="AE17" s="17">
        <v>2.2440600000000002E-2</v>
      </c>
      <c r="AF17" s="17">
        <v>375.37131509999898</v>
      </c>
      <c r="AG17" s="17">
        <v>3.6044899324586601</v>
      </c>
      <c r="AH17" s="17">
        <v>4.5753435985332103E-2</v>
      </c>
      <c r="AI17" s="17">
        <v>1.052982E-2</v>
      </c>
      <c r="AJ17" s="5">
        <v>2.8358999999999899E-5</v>
      </c>
      <c r="AK17" s="5">
        <v>122.453501702219</v>
      </c>
      <c r="AL17" s="5">
        <v>4.3154999999999903E-6</v>
      </c>
      <c r="AM17" s="5">
        <v>1.6546854999999999E-5</v>
      </c>
      <c r="AN17" s="17">
        <v>50.881680089184698</v>
      </c>
      <c r="AO17" s="17">
        <v>9.2618800172041202E-2</v>
      </c>
      <c r="AP17" s="5">
        <v>1.7836987737899701E-5</v>
      </c>
      <c r="AQ17" s="5">
        <v>6.5834650768434807E-5</v>
      </c>
      <c r="AR17" s="5">
        <v>1.6171484946157498E-5</v>
      </c>
      <c r="AS17" s="5">
        <v>4.29857209043688E-2</v>
      </c>
      <c r="AT17" s="5">
        <v>6.1009384623459901</v>
      </c>
      <c r="AU17" s="5">
        <v>155.70100263490801</v>
      </c>
      <c r="AV17" s="17">
        <v>6.7321799999999999E-3</v>
      </c>
      <c r="AW17" s="17">
        <v>8.5077000000000004E-4</v>
      </c>
      <c r="AX17" s="5">
        <v>5.8690799999999997E-5</v>
      </c>
      <c r="AZ17" s="5"/>
      <c r="BA17" s="5">
        <v>0</v>
      </c>
      <c r="BB17" s="5">
        <v>5.5015447517286499E-6</v>
      </c>
      <c r="BD17" s="17" t="s">
        <v>187</v>
      </c>
      <c r="BE17" s="17">
        <v>925.80587335499104</v>
      </c>
      <c r="BF17" s="17">
        <v>2.8494904993364898</v>
      </c>
      <c r="BG17" s="17">
        <v>8.5074622138813904E-4</v>
      </c>
      <c r="BH17" s="17">
        <v>2.2594314167044601E-2</v>
      </c>
      <c r="BI17" s="17">
        <v>0</v>
      </c>
      <c r="BJ17" s="17">
        <v>9.5190997520902499E-4</v>
      </c>
      <c r="BK17" s="17">
        <v>200.77955392803301</v>
      </c>
      <c r="BL17" s="17">
        <v>200.77955392803301</v>
      </c>
      <c r="BM17" s="17">
        <v>425.63365582665</v>
      </c>
      <c r="BN17" s="17">
        <v>19.2257714203506</v>
      </c>
      <c r="BO17" s="17">
        <v>1.03408959980599E-2</v>
      </c>
      <c r="BP17" s="17">
        <v>1.48807875075094E-2</v>
      </c>
      <c r="BQ17" s="17">
        <v>33.230701534651601</v>
      </c>
      <c r="BR17" s="17">
        <v>5.4857091851438402E-6</v>
      </c>
      <c r="BS17" s="17">
        <v>5.8574636753253098E-3</v>
      </c>
      <c r="BT17" s="17">
        <v>1.2447011704338099E-2</v>
      </c>
      <c r="BU17" s="17">
        <v>0</v>
      </c>
      <c r="BV17" s="17">
        <v>2.6049838577467899</v>
      </c>
      <c r="BW17" s="17">
        <v>5.0069469920688697E-3</v>
      </c>
      <c r="BX17" s="17">
        <v>1.5855278770041399E-2</v>
      </c>
      <c r="BY17" s="17">
        <v>2.7620322860367002E-3</v>
      </c>
      <c r="BZ17" s="17">
        <v>0</v>
      </c>
      <c r="CA17" s="17">
        <v>779.90960163326804</v>
      </c>
      <c r="CB17" s="17">
        <v>1.58811928816107E-2</v>
      </c>
      <c r="CC17" s="5">
        <v>5.8690063681608498E-5</v>
      </c>
      <c r="CD17" s="17">
        <v>2.40401772185386E-4</v>
      </c>
      <c r="CE17" s="17">
        <v>5.8856037985636795E-4</v>
      </c>
      <c r="CF17" s="17">
        <v>0.215644010099697</v>
      </c>
      <c r="CG17" s="17">
        <v>2.2440870167496099E-2</v>
      </c>
      <c r="CH17" s="17">
        <v>7.5458666428174703E-4</v>
      </c>
      <c r="CI17" s="5">
        <v>4.3152398000132198E-6</v>
      </c>
      <c r="CJ17" s="17">
        <v>1.05303827693359E-2</v>
      </c>
      <c r="CK17" s="5">
        <v>1.6547231959302598E-5</v>
      </c>
      <c r="CL17" s="17">
        <v>6226.4163913027596</v>
      </c>
      <c r="CM17" s="17">
        <v>5.3265665105654305E-4</v>
      </c>
      <c r="CN17" s="17">
        <v>36.742558738809898</v>
      </c>
      <c r="CO17" s="5">
        <v>16.3351315401551</v>
      </c>
      <c r="CP17" s="17">
        <v>8.4453653229105292</v>
      </c>
      <c r="CQ17" s="17">
        <v>6.1009573769748702</v>
      </c>
      <c r="CR17" s="17">
        <v>4636.3527708294396</v>
      </c>
      <c r="CS17" s="17">
        <v>5.4746040447361903E-4</v>
      </c>
      <c r="CT17" s="17">
        <v>1.3300797516465699E-3</v>
      </c>
      <c r="CU17" s="17">
        <v>44.276520477205203</v>
      </c>
      <c r="CV17" s="17">
        <v>44.276520477205203</v>
      </c>
      <c r="CW17" s="17">
        <v>16.0067017693518</v>
      </c>
      <c r="CX17" s="17">
        <v>0</v>
      </c>
      <c r="CY17" s="17">
        <v>3.00054685383907</v>
      </c>
      <c r="CZ17" s="17">
        <v>155.69267835411401</v>
      </c>
      <c r="DA17" s="17">
        <v>1.01200760061603E-2</v>
      </c>
      <c r="DB17" s="17">
        <v>5.3480593972327503E-2</v>
      </c>
      <c r="DC17" s="17">
        <v>0</v>
      </c>
      <c r="DD17" s="17">
        <v>567.83690481183305</v>
      </c>
      <c r="DE17" s="17">
        <v>2.2517678966622698</v>
      </c>
      <c r="DF17" s="5">
        <v>3.1649188070306502E-5</v>
      </c>
      <c r="DG17" s="17">
        <v>38.712751361766799</v>
      </c>
      <c r="DH17" s="17">
        <v>0.44928298886478502</v>
      </c>
      <c r="DI17" s="17">
        <v>2.2029312422493699E-2</v>
      </c>
      <c r="DJ17" s="17">
        <v>6.2698933756620695E-2</v>
      </c>
      <c r="DK17" s="17">
        <v>0</v>
      </c>
      <c r="DL17" s="17">
        <v>1.23817136515705E-2</v>
      </c>
      <c r="DM17" s="17">
        <v>2.51386000110231E-2</v>
      </c>
      <c r="DN17" s="17">
        <v>375.41201909132297</v>
      </c>
      <c r="DO17" s="17">
        <v>0</v>
      </c>
      <c r="DP17" s="17">
        <v>10.604373289597101</v>
      </c>
      <c r="DQ17" s="17">
        <v>3.60577420700261</v>
      </c>
      <c r="DR17" s="17">
        <v>799.11882972734395</v>
      </c>
      <c r="DS17" s="17">
        <v>0</v>
      </c>
      <c r="DT17" s="17">
        <v>1.8705846692791399E-2</v>
      </c>
      <c r="DU17" s="17">
        <v>2.6918238907168799E-2</v>
      </c>
      <c r="DV17" s="17">
        <v>20958.305217237899</v>
      </c>
      <c r="DW17" s="17">
        <v>6778.7400269581103</v>
      </c>
      <c r="DX17" s="17">
        <v>753.19298121551799</v>
      </c>
      <c r="DY17" s="17">
        <v>7531.9330081736298</v>
      </c>
      <c r="DZ17" s="17">
        <v>7.6980448809845902E-3</v>
      </c>
      <c r="EA17" s="17">
        <v>147.06296194535801</v>
      </c>
      <c r="EB17" s="17">
        <v>128.01468552250401</v>
      </c>
      <c r="EC17" s="17">
        <v>9.2925336394054106E-2</v>
      </c>
      <c r="ED17" s="17">
        <v>1.7786490348081101E-5</v>
      </c>
      <c r="EE17" s="17">
        <v>6.5648540305670897E-5</v>
      </c>
      <c r="EF17" s="17">
        <v>1.61271170570941E-5</v>
      </c>
      <c r="EG17" s="17">
        <v>4.2997709408246397E-2</v>
      </c>
      <c r="EH17" s="17">
        <v>0.95118687268859203</v>
      </c>
      <c r="EI17" s="17">
        <v>11419.520085411399</v>
      </c>
      <c r="EJ17" s="17">
        <v>1.93542732562817</v>
      </c>
      <c r="EK17" s="17">
        <v>16.649780115852799</v>
      </c>
      <c r="EL17" s="17">
        <v>69.047451095862499</v>
      </c>
      <c r="EM17" s="17">
        <v>1.6019984367025399</v>
      </c>
      <c r="EN17" s="17">
        <v>2.2333428573003199E-2</v>
      </c>
      <c r="EO17" s="17">
        <v>2.7040781185755898E-3</v>
      </c>
      <c r="EP17" s="17">
        <v>14.4529167788268</v>
      </c>
      <c r="EQ17" s="17">
        <v>2128.1739492874299</v>
      </c>
      <c r="ER17" s="17">
        <v>1942.5476479607901</v>
      </c>
      <c r="ES17" s="17">
        <v>185.62630132663099</v>
      </c>
      <c r="ET17" s="17">
        <v>1.6120558206980899</v>
      </c>
      <c r="EU17" s="17">
        <v>0.113122094320342</v>
      </c>
      <c r="EV17" s="17">
        <v>64.002543756785897</v>
      </c>
      <c r="EW17" s="17">
        <v>6.2793860408846998</v>
      </c>
      <c r="EX17" s="17">
        <v>492.211335016563</v>
      </c>
      <c r="EY17" s="17">
        <v>0.76656079928570298</v>
      </c>
      <c r="EZ17" s="17">
        <v>8.6652374528899792</v>
      </c>
      <c r="FA17" s="17">
        <v>1230.5299170621199</v>
      </c>
      <c r="FB17" s="5">
        <v>2.8336763140924902E-5</v>
      </c>
      <c r="FC17" s="17">
        <v>30.009463123570999</v>
      </c>
      <c r="FD17" s="17">
        <v>16.700695967525899</v>
      </c>
      <c r="FE17" s="17">
        <v>16.938556296345201</v>
      </c>
      <c r="FF17" s="17">
        <v>6.7143599243814606E-2</v>
      </c>
      <c r="FG17" s="17">
        <v>60.239322045227802</v>
      </c>
      <c r="FH17" s="17">
        <v>157.87431571889701</v>
      </c>
      <c r="FI17" s="17">
        <v>6.7321413779989703E-3</v>
      </c>
      <c r="FJ17" s="17">
        <v>2.0799847968385699E-4</v>
      </c>
      <c r="FK17" s="17">
        <v>22.438592710983201</v>
      </c>
      <c r="FL17" s="17">
        <v>568.46952779725405</v>
      </c>
      <c r="FM17" s="17">
        <v>122.446491138882</v>
      </c>
      <c r="FN17" s="17">
        <v>180.69821614455199</v>
      </c>
      <c r="FO17" s="17">
        <v>20258.443484515199</v>
      </c>
      <c r="FP17" s="17">
        <v>50.8775442133864</v>
      </c>
      <c r="FQ17" s="17">
        <v>369.56393642530998</v>
      </c>
      <c r="FS17" s="25">
        <f t="shared" si="0"/>
        <v>0</v>
      </c>
      <c r="FT17" s="94">
        <f t="shared" si="1"/>
        <v>1.0345466685660054</v>
      </c>
      <c r="FU17" s="40">
        <f t="shared" si="2"/>
        <v>3.5601689469654022E-3</v>
      </c>
      <c r="FV17" s="40">
        <f t="shared" si="3"/>
        <v>-2.3615198972461079E-4</v>
      </c>
      <c r="FW17" s="40">
        <f t="shared" si="4"/>
        <v>-1.4155826554903416E-3</v>
      </c>
      <c r="FX17" s="40">
        <f t="shared" si="5"/>
        <v>2.5926485070561292E-3</v>
      </c>
      <c r="FY17" s="40">
        <f t="shared" si="6"/>
        <v>2.2567966039529837E-3</v>
      </c>
      <c r="FZ17" s="40">
        <f t="shared" si="7"/>
        <v>-1.7844666874014205E-3</v>
      </c>
      <c r="GA17" s="40">
        <f t="shared" si="8"/>
        <v>1.0905820568120449E-4</v>
      </c>
      <c r="GB17" s="40">
        <f t="shared" si="9"/>
        <v>1.0463784752878591E-3</v>
      </c>
      <c r="GC17" s="40">
        <f t="shared" si="10"/>
        <v>-2.9601471457010712E-3</v>
      </c>
      <c r="GD17" s="40">
        <f t="shared" si="11"/>
        <v>3.5692893849652779E-5</v>
      </c>
      <c r="GE17" s="40">
        <f t="shared" si="12"/>
        <v>-2.7980829863735869E-3</v>
      </c>
      <c r="GF17" s="40">
        <f t="shared" si="13"/>
        <v>3.2228431513108582E-4</v>
      </c>
      <c r="GG17" s="40">
        <f t="shared" si="14"/>
        <v>-2.8437932001577917E-3</v>
      </c>
      <c r="GH17" s="40">
        <f t="shared" si="15"/>
        <v>7.0699022507459902E-3</v>
      </c>
      <c r="GI17" s="40">
        <f t="shared" si="16"/>
        <v>-2.5086792763980886E-3</v>
      </c>
      <c r="GJ17" s="40">
        <f t="shared" si="17"/>
        <v>4.0655064849804451E-5</v>
      </c>
      <c r="GK17" s="40">
        <f t="shared" si="18"/>
        <v>9.6266749974120166E-6</v>
      </c>
      <c r="GL17" s="40">
        <f t="shared" si="19"/>
        <v>-1.2405017930927974E-3</v>
      </c>
      <c r="GM17" s="40">
        <f t="shared" si="20"/>
        <v>-2.5534934946086886E-5</v>
      </c>
      <c r="GN17" s="40">
        <f t="shared" si="21"/>
        <v>-1.2371809886252811E-5</v>
      </c>
      <c r="GO17" s="40">
        <f t="shared" si="22"/>
        <v>1.2222833181184042E-6</v>
      </c>
      <c r="GP17" s="40">
        <f t="shared" si="23"/>
        <v>0</v>
      </c>
      <c r="GQ17" s="40">
        <f t="shared" si="24"/>
        <v>1.5351982674286404E-5</v>
      </c>
      <c r="GR17" s="40">
        <f t="shared" si="25"/>
        <v>5.2841613988342242E-3</v>
      </c>
      <c r="GS17" s="40">
        <f t="shared" si="26"/>
        <v>-5.9777253788741993E-7</v>
      </c>
      <c r="GT17" s="40">
        <f t="shared" si="27"/>
        <v>1.2262953330143708E-5</v>
      </c>
      <c r="GU17" s="40">
        <f t="shared" si="28"/>
        <v>-2.4822758249508242E-3</v>
      </c>
      <c r="GV17" s="40">
        <f t="shared" si="29"/>
        <v>0</v>
      </c>
      <c r="GW17" s="40">
        <f t="shared" si="30"/>
        <v>-2.8462350831025226E-3</v>
      </c>
      <c r="GX17" s="40">
        <f t="shared" si="31"/>
        <v>1.2039227832454775E-5</v>
      </c>
      <c r="GY17" s="40">
        <f t="shared" si="32"/>
        <v>1.084366057996483E-4</v>
      </c>
      <c r="GZ17" s="40">
        <f t="shared" si="33"/>
        <v>3.5629855208774082E-4</v>
      </c>
      <c r="HA17" s="40">
        <f t="shared" si="34"/>
        <v>-2.8271185012939625E-3</v>
      </c>
      <c r="HB17" s="40">
        <f t="shared" si="35"/>
        <v>5.3445294971768955E-5</v>
      </c>
      <c r="HC17" s="40">
        <f t="shared" si="36"/>
        <v>-7.8411999982360456E-4</v>
      </c>
      <c r="HD17" s="40">
        <f t="shared" si="37"/>
        <v>-5.7250819613578622E-5</v>
      </c>
      <c r="HE17" s="40">
        <f t="shared" si="38"/>
        <v>-6.0294284965930284E-5</v>
      </c>
      <c r="HF17" s="40">
        <f t="shared" si="39"/>
        <v>2.2781326276148542E-5</v>
      </c>
      <c r="HG17" s="40">
        <f t="shared" si="40"/>
        <v>-8.1284183050723874E-5</v>
      </c>
      <c r="HH17" s="40">
        <f t="shared" si="41"/>
        <v>3.3096544270008604E-3</v>
      </c>
      <c r="HI17" s="40">
        <f t="shared" si="42"/>
        <v>-2.8310491973543373E-3</v>
      </c>
      <c r="HJ17" s="40">
        <f t="shared" si="43"/>
        <v>-2.8269377993441545E-3</v>
      </c>
      <c r="HK17" s="40">
        <f t="shared" si="44"/>
        <v>-2.7435878159068373E-3</v>
      </c>
      <c r="HL17" s="40">
        <f t="shared" si="45"/>
        <v>2.7889502898574006E-4</v>
      </c>
      <c r="HM17" s="40">
        <f t="shared" si="46"/>
        <v>3.100281865942131E-6</v>
      </c>
      <c r="HN17" s="40">
        <f t="shared" si="47"/>
        <v>-5.3463244636379174E-5</v>
      </c>
      <c r="HO17" s="40">
        <f t="shared" si="48"/>
        <v>-5.7369234081119154E-6</v>
      </c>
      <c r="HP17" s="40">
        <f t="shared" si="49"/>
        <v>-2.7949518507943598E-5</v>
      </c>
      <c r="HQ17" s="40">
        <f t="shared" si="50"/>
        <v>-1.2545720819943399E-5</v>
      </c>
      <c r="HR17" s="40">
        <f t="shared" si="51"/>
        <v>0</v>
      </c>
      <c r="HS17" s="40">
        <f t="shared" si="52"/>
        <v>0</v>
      </c>
      <c r="HT17" s="40">
        <f t="shared" si="53"/>
        <v>0</v>
      </c>
      <c r="HU17" s="40">
        <f t="shared" si="54"/>
        <v>-2.8783854897906644E-3</v>
      </c>
    </row>
    <row r="18" spans="1:229" x14ac:dyDescent="0.25">
      <c r="A18" s="17" t="s">
        <v>188</v>
      </c>
      <c r="B18" s="17">
        <v>6976.8155958022799</v>
      </c>
      <c r="C18" s="17">
        <v>655.21912864568799</v>
      </c>
      <c r="D18" s="17">
        <v>5308.1422465288197</v>
      </c>
      <c r="E18" s="17">
        <v>5579.8954821096804</v>
      </c>
      <c r="F18" s="17">
        <v>4982.0875017360804</v>
      </c>
      <c r="G18" s="17">
        <v>204.27025588612699</v>
      </c>
      <c r="H18" s="17">
        <v>13663.5597838251</v>
      </c>
      <c r="I18" s="17">
        <v>110.194295213293</v>
      </c>
      <c r="J18" s="17">
        <v>0.441746985888746</v>
      </c>
      <c r="K18" s="17">
        <v>3.0538420999999899E-2</v>
      </c>
      <c r="L18" s="17">
        <v>0.156087465925109</v>
      </c>
      <c r="M18" s="17">
        <v>38.442790251801902</v>
      </c>
      <c r="N18" s="17">
        <v>0.114779351137758</v>
      </c>
      <c r="O18" s="17">
        <v>4.5060433860208997</v>
      </c>
      <c r="P18" s="5">
        <v>0.11846851981756901</v>
      </c>
      <c r="Q18" s="5">
        <v>8.8608800000000001E-2</v>
      </c>
      <c r="R18" s="17">
        <v>0.50950118</v>
      </c>
      <c r="S18" s="17">
        <v>2.98135896065326E-3</v>
      </c>
      <c r="T18" s="17">
        <v>0.11090235141933701</v>
      </c>
      <c r="U18" s="17">
        <v>2.4209201E-2</v>
      </c>
      <c r="V18" s="17">
        <v>1.7088837999999999E-2</v>
      </c>
      <c r="W18" s="17">
        <v>0</v>
      </c>
      <c r="X18" s="17">
        <v>1.7563531E-2</v>
      </c>
      <c r="Y18" s="17">
        <v>66.524668473926297</v>
      </c>
      <c r="Z18" s="17">
        <v>3.6307358215257302</v>
      </c>
      <c r="AA18" s="17">
        <v>8.8455644152141202E-2</v>
      </c>
      <c r="AB18" s="17">
        <v>0.36078333880526697</v>
      </c>
      <c r="AD18" s="17">
        <v>0.23538820678741601</v>
      </c>
      <c r="AE18" s="17">
        <v>0.71994650000000004</v>
      </c>
      <c r="AF18" s="17">
        <v>172.30721324300001</v>
      </c>
      <c r="AG18" s="17">
        <v>5.6718702087105797</v>
      </c>
      <c r="AH18" s="17">
        <v>0.283448036865451</v>
      </c>
      <c r="AI18" s="17">
        <v>0.337821024999999</v>
      </c>
      <c r="AJ18" s="5">
        <v>9.0982254999999901E-4</v>
      </c>
      <c r="AK18" s="5">
        <v>142.36412587616701</v>
      </c>
      <c r="AL18" s="17">
        <v>1.3845120499999999E-4</v>
      </c>
      <c r="AM18" s="17">
        <v>5.3086142499999905E-4</v>
      </c>
      <c r="AN18" s="17">
        <v>64.369398365917107</v>
      </c>
      <c r="AO18" s="17">
        <v>0.26431850796305201</v>
      </c>
      <c r="AP18" s="17">
        <v>1.1369837411198E-4</v>
      </c>
      <c r="AQ18" s="17">
        <v>4.1986660610617103E-4</v>
      </c>
      <c r="AR18" s="17">
        <v>1.03577255787602E-4</v>
      </c>
      <c r="AS18" s="17">
        <v>0.40652872982597599</v>
      </c>
      <c r="AT18" s="17">
        <v>8.0265878120782208</v>
      </c>
      <c r="AU18" s="17">
        <v>178.295192741721</v>
      </c>
      <c r="AV18" s="17">
        <v>0.21598392</v>
      </c>
      <c r="AW18" s="17">
        <v>2.72946629999999E-2</v>
      </c>
      <c r="AX18" s="17">
        <v>1.88293789999999E-3</v>
      </c>
      <c r="BA18" s="17">
        <v>0</v>
      </c>
      <c r="BB18" s="5">
        <v>3.4161504359162399E-5</v>
      </c>
      <c r="BD18" s="17" t="s">
        <v>188</v>
      </c>
      <c r="BE18" s="17">
        <v>292.53915734435901</v>
      </c>
      <c r="BF18" s="17">
        <v>7.9677511321174599</v>
      </c>
      <c r="BG18" s="17">
        <v>2.7295238157583598E-2</v>
      </c>
      <c r="BH18" s="17">
        <v>0.44057260274784599</v>
      </c>
      <c r="BI18" s="17">
        <v>0</v>
      </c>
      <c r="BJ18" s="17">
        <v>3.0538078289067801E-2</v>
      </c>
      <c r="BK18" s="17">
        <v>110.439972729535</v>
      </c>
      <c r="BL18" s="17">
        <v>110.439972729535</v>
      </c>
      <c r="BM18" s="17">
        <v>159.76982153453201</v>
      </c>
      <c r="BN18" s="17">
        <v>24.535227064152199</v>
      </c>
      <c r="BO18" s="17">
        <v>6.3815940166559101E-2</v>
      </c>
      <c r="BP18" s="17">
        <v>9.1832723100580299E-2</v>
      </c>
      <c r="BQ18" s="17">
        <v>38.452553516489701</v>
      </c>
      <c r="BR18" s="17">
        <v>3.4064399465839203E-5</v>
      </c>
      <c r="BS18" s="17">
        <v>3.6625791732667501E-2</v>
      </c>
      <c r="BT18" s="17">
        <v>7.7829940474104006E-2</v>
      </c>
      <c r="BU18" s="17">
        <v>0</v>
      </c>
      <c r="BV18" s="17">
        <v>4.53018827042703</v>
      </c>
      <c r="BW18" s="17">
        <v>2.8354239812166199E-2</v>
      </c>
      <c r="BX18" s="17">
        <v>8.9788522958382203E-2</v>
      </c>
      <c r="BY18" s="17">
        <v>8.8611003715920095E-2</v>
      </c>
      <c r="BZ18" s="17">
        <v>0</v>
      </c>
      <c r="CA18" s="17">
        <v>718.202001157822</v>
      </c>
      <c r="CB18" s="17">
        <v>0.50951768884020598</v>
      </c>
      <c r="CC18" s="17">
        <v>1.8828396267698299E-3</v>
      </c>
      <c r="CD18" s="17">
        <v>8.6275036547120898E-4</v>
      </c>
      <c r="CE18" s="17">
        <v>2.1122073109674398E-3</v>
      </c>
      <c r="CF18" s="17">
        <v>0.110902812344177</v>
      </c>
      <c r="CG18" s="17">
        <v>0.71995099679376295</v>
      </c>
      <c r="CH18" s="17">
        <v>2.4210891597572601E-2</v>
      </c>
      <c r="CI18" s="17">
        <v>1.38454528311479E-4</v>
      </c>
      <c r="CJ18" s="17">
        <v>0.33783147682479198</v>
      </c>
      <c r="CK18" s="17">
        <v>5.3086633962477303E-4</v>
      </c>
      <c r="CL18" s="17">
        <v>7011.2952116977203</v>
      </c>
      <c r="CM18" s="17">
        <v>1.70889939240878E-2</v>
      </c>
      <c r="CN18" s="17">
        <v>60.727863842789702</v>
      </c>
      <c r="CO18" s="17">
        <v>26.596425638118198</v>
      </c>
      <c r="CP18" s="17">
        <v>16.540229965993799</v>
      </c>
      <c r="CQ18" s="17">
        <v>8.0265011070313701</v>
      </c>
      <c r="CR18" s="17">
        <v>1724.96957971848</v>
      </c>
      <c r="CS18" s="17">
        <v>1.75639847969308E-2</v>
      </c>
      <c r="CT18" s="17">
        <v>1.6094570417844701E-3</v>
      </c>
      <c r="CU18" s="17">
        <v>66.846979201646207</v>
      </c>
      <c r="CV18" s="17">
        <v>66.846979201646207</v>
      </c>
      <c r="CW18" s="17">
        <v>27.596088265014501</v>
      </c>
      <c r="CX18" s="17">
        <v>0</v>
      </c>
      <c r="CY18" s="17">
        <v>3.6307417883121902</v>
      </c>
      <c r="CZ18" s="17">
        <v>178.28521327477199</v>
      </c>
      <c r="DA18" s="17">
        <v>1.33859778728854E-2</v>
      </c>
      <c r="DB18" s="17">
        <v>7.1523360542054604E-2</v>
      </c>
      <c r="DC18" s="17">
        <v>0</v>
      </c>
      <c r="DD18" s="17">
        <v>638.08706299908897</v>
      </c>
      <c r="DE18" s="17">
        <v>2.7964251672308902</v>
      </c>
      <c r="DF18" s="5">
        <v>3.8296737694791003E-5</v>
      </c>
      <c r="DG18" s="17">
        <v>55.9047669594271</v>
      </c>
      <c r="DH18" s="17">
        <v>1.7361796697473999</v>
      </c>
      <c r="DI18" s="17">
        <v>9.3547456534223902E-2</v>
      </c>
      <c r="DJ18" s="17">
        <v>0.26625023274194298</v>
      </c>
      <c r="DK18" s="17">
        <v>0</v>
      </c>
      <c r="DL18" s="17">
        <v>7.7459053993397101E-2</v>
      </c>
      <c r="DM18" s="17">
        <v>0.157265454576519</v>
      </c>
      <c r="DN18" s="17">
        <v>172.315294773077</v>
      </c>
      <c r="DO18" s="17">
        <v>0</v>
      </c>
      <c r="DP18" s="17">
        <v>21.197889729830099</v>
      </c>
      <c r="DQ18" s="17">
        <v>5.6699993360884804</v>
      </c>
      <c r="DR18" s="17">
        <v>654.95825424196801</v>
      </c>
      <c r="DS18" s="17">
        <v>0</v>
      </c>
      <c r="DT18" s="17">
        <v>0.115884760721352</v>
      </c>
      <c r="DU18" s="17">
        <v>0.166760875519326</v>
      </c>
      <c r="DV18" s="17">
        <v>13822.7811573163</v>
      </c>
      <c r="DW18" s="17">
        <v>4771.34102547573</v>
      </c>
      <c r="DX18" s="17">
        <v>530.14869476898298</v>
      </c>
      <c r="DY18" s="17">
        <v>5301.48972024471</v>
      </c>
      <c r="DZ18" s="17">
        <v>1.8333465344085201E-2</v>
      </c>
      <c r="EA18" s="17">
        <v>167.63237999450499</v>
      </c>
      <c r="EB18" s="17">
        <v>40.862376335912899</v>
      </c>
      <c r="EC18" s="17">
        <v>0.26439376684735699</v>
      </c>
      <c r="ED18" s="17">
        <v>1.13386281300462E-4</v>
      </c>
      <c r="EE18" s="17">
        <v>4.1871653115005099E-4</v>
      </c>
      <c r="EF18" s="17">
        <v>1.03298859313811E-4</v>
      </c>
      <c r="EG18" s="17">
        <v>0.40556701346428697</v>
      </c>
      <c r="EH18" s="17">
        <v>1.21434399729933</v>
      </c>
      <c r="EI18" s="17">
        <v>8783.1905158772406</v>
      </c>
      <c r="EJ18" s="17">
        <v>15.858421209014701</v>
      </c>
      <c r="EK18" s="17">
        <v>34.783337043381401</v>
      </c>
      <c r="EL18" s="17">
        <v>183.34484527081</v>
      </c>
      <c r="EM18" s="17">
        <v>2.0675383979011999</v>
      </c>
      <c r="EN18" s="17">
        <v>2.7023804405936901E-2</v>
      </c>
      <c r="EO18" s="17">
        <v>3.54551302656018E-3</v>
      </c>
      <c r="EP18" s="17">
        <v>207.236959509912</v>
      </c>
      <c r="EQ18" s="17">
        <v>5580.7444886099402</v>
      </c>
      <c r="ER18" s="17">
        <v>4982.2633503084899</v>
      </c>
      <c r="ES18" s="17">
        <v>598.48113830144905</v>
      </c>
      <c r="ET18" s="17">
        <v>5.3639790605003297</v>
      </c>
      <c r="EU18" s="17">
        <v>0.164692552427564</v>
      </c>
      <c r="EV18" s="17">
        <v>460.71848171762002</v>
      </c>
      <c r="EW18" s="17">
        <v>12.187141990112201</v>
      </c>
      <c r="EX18" s="17">
        <v>1020.29300610129</v>
      </c>
      <c r="EY18" s="17">
        <v>0.13767772933745501</v>
      </c>
      <c r="EZ18" s="17">
        <v>11.8963123015702</v>
      </c>
      <c r="FA18" s="17">
        <v>2550.8252546724102</v>
      </c>
      <c r="FB18" s="17">
        <v>9.0913831710841796E-4</v>
      </c>
      <c r="FC18" s="17">
        <v>13.206148076046199</v>
      </c>
      <c r="FD18" s="17">
        <v>308.712350480883</v>
      </c>
      <c r="FE18" s="17">
        <v>167.34434098667799</v>
      </c>
      <c r="FF18" s="17">
        <v>8.7643482925753899E-2</v>
      </c>
      <c r="FG18" s="17">
        <v>203.73847461058099</v>
      </c>
      <c r="FH18" s="17">
        <v>210.69947699156899</v>
      </c>
      <c r="FI18" s="17">
        <v>0.21598780104868301</v>
      </c>
      <c r="FJ18" s="17">
        <v>6.0388129448568899E-3</v>
      </c>
      <c r="FK18" s="17">
        <v>26.995753697060501</v>
      </c>
      <c r="FL18" s="17">
        <v>602.48144192710504</v>
      </c>
      <c r="FM18" s="17">
        <v>142.35317431639999</v>
      </c>
      <c r="FN18" s="17">
        <v>59.141163390545401</v>
      </c>
      <c r="FO18" s="17">
        <v>13665.4886089386</v>
      </c>
      <c r="FP18" s="17">
        <v>64.363075360472806</v>
      </c>
      <c r="FQ18" s="17">
        <v>476.91844995810698</v>
      </c>
      <c r="FS18" s="25">
        <f t="shared" si="0"/>
        <v>0</v>
      </c>
      <c r="FT18" s="94">
        <f t="shared" si="1"/>
        <v>1.0115102030288778</v>
      </c>
      <c r="FU18" s="40">
        <f t="shared" si="2"/>
        <v>4.9420276947244705E-3</v>
      </c>
      <c r="FV18" s="40">
        <f t="shared" si="3"/>
        <v>-3.9814833284736108E-4</v>
      </c>
      <c r="FW18" s="40">
        <f t="shared" si="4"/>
        <v>-1.2532682763842561E-3</v>
      </c>
      <c r="FX18" s="40">
        <f t="shared" si="5"/>
        <v>1.5215455253272058E-4</v>
      </c>
      <c r="FY18" s="40">
        <f t="shared" si="6"/>
        <v>3.5296162973487091E-5</v>
      </c>
      <c r="FZ18" s="40">
        <f t="shared" si="7"/>
        <v>-2.6033221197042196E-3</v>
      </c>
      <c r="GA18" s="40">
        <f t="shared" si="8"/>
        <v>1.4116563648249939E-4</v>
      </c>
      <c r="GB18" s="40">
        <f t="shared" si="9"/>
        <v>2.229493965785269E-3</v>
      </c>
      <c r="GC18" s="40">
        <f t="shared" si="10"/>
        <v>-2.6584972357814422E-3</v>
      </c>
      <c r="GD18" s="40">
        <f t="shared" si="11"/>
        <v>-1.1222287232804617E-5</v>
      </c>
      <c r="GE18" s="40">
        <f t="shared" si="12"/>
        <v>-2.8112613358727313E-3</v>
      </c>
      <c r="GF18" s="40">
        <f t="shared" si="13"/>
        <v>2.5396867979271315E-4</v>
      </c>
      <c r="GG18" s="40">
        <f t="shared" si="14"/>
        <v>-2.8194873710175187E-3</v>
      </c>
      <c r="GH18" s="40">
        <f t="shared" si="15"/>
        <v>5.3583337615068149E-3</v>
      </c>
      <c r="GI18" s="40">
        <f t="shared" si="16"/>
        <v>-2.7497350985919507E-3</v>
      </c>
      <c r="GJ18" s="40">
        <f t="shared" si="17"/>
        <v>2.4870170006740575E-5</v>
      </c>
      <c r="GK18" s="40">
        <f t="shared" si="18"/>
        <v>3.240196657834341E-5</v>
      </c>
      <c r="GL18" s="40">
        <f t="shared" si="19"/>
        <v>-2.1471028142174783E-3</v>
      </c>
      <c r="GM18" s="40">
        <f t="shared" si="20"/>
        <v>4.1561322559089042E-6</v>
      </c>
      <c r="GN18" s="40">
        <f t="shared" si="21"/>
        <v>6.9832852914111006E-5</v>
      </c>
      <c r="GO18" s="40">
        <f t="shared" si="22"/>
        <v>9.1243235965498765E-6</v>
      </c>
      <c r="GP18" s="40">
        <f t="shared" si="23"/>
        <v>0</v>
      </c>
      <c r="GQ18" s="40">
        <f t="shared" si="24"/>
        <v>2.5837454370654864E-5</v>
      </c>
      <c r="GR18" s="40">
        <f t="shared" si="25"/>
        <v>4.8449805931199139E-3</v>
      </c>
      <c r="GS18" s="40">
        <f t="shared" si="26"/>
        <v>1.6434096980167302E-6</v>
      </c>
      <c r="GT18" s="40">
        <f t="shared" si="27"/>
        <v>-8.9616739397010474E-6</v>
      </c>
      <c r="GU18" s="40">
        <f t="shared" si="28"/>
        <v>-2.731970751099677E-3</v>
      </c>
      <c r="GV18" s="40">
        <f t="shared" si="29"/>
        <v>0</v>
      </c>
      <c r="GW18" s="40">
        <f t="shared" si="30"/>
        <v>-2.8195899300056991E-3</v>
      </c>
      <c r="GX18" s="40">
        <f t="shared" si="31"/>
        <v>6.2460110062473179E-6</v>
      </c>
      <c r="GY18" s="40">
        <f t="shared" si="32"/>
        <v>4.6901867454588768E-5</v>
      </c>
      <c r="GZ18" s="40">
        <f t="shared" si="33"/>
        <v>-3.2985109906536473E-4</v>
      </c>
      <c r="HA18" s="40">
        <f t="shared" si="34"/>
        <v>-2.830856172603802E-3</v>
      </c>
      <c r="HB18" s="40">
        <f t="shared" si="35"/>
        <v>3.0938941094559169E-5</v>
      </c>
      <c r="HC18" s="40">
        <f t="shared" si="36"/>
        <v>-7.5205092639334668E-4</v>
      </c>
      <c r="HD18" s="40">
        <f t="shared" si="37"/>
        <v>-7.6926400521353755E-5</v>
      </c>
      <c r="HE18" s="40">
        <f t="shared" si="38"/>
        <v>2.4003485408516232E-5</v>
      </c>
      <c r="HF18" s="40">
        <f t="shared" si="39"/>
        <v>9.2578299016249922E-6</v>
      </c>
      <c r="HG18" s="40">
        <f t="shared" si="40"/>
        <v>-9.8229991343977676E-5</v>
      </c>
      <c r="HH18" s="40">
        <f t="shared" si="41"/>
        <v>2.8472801577521462E-4</v>
      </c>
      <c r="HI18" s="40">
        <f t="shared" si="42"/>
        <v>-2.7449188605865463E-3</v>
      </c>
      <c r="HJ18" s="40">
        <f t="shared" si="43"/>
        <v>-2.7391436694282271E-3</v>
      </c>
      <c r="HK18" s="40">
        <f t="shared" si="44"/>
        <v>-2.6878147299237744E-3</v>
      </c>
      <c r="HL18" s="40">
        <f t="shared" si="45"/>
        <v>-2.3656787113193658E-3</v>
      </c>
      <c r="HM18" s="40">
        <f t="shared" si="46"/>
        <v>-1.0802229899016182E-5</v>
      </c>
      <c r="HN18" s="40">
        <f t="shared" si="47"/>
        <v>-5.5971598535814082E-5</v>
      </c>
      <c r="HO18" s="40">
        <f t="shared" si="48"/>
        <v>1.7969155680724748E-5</v>
      </c>
      <c r="HP18" s="40">
        <f t="shared" si="49"/>
        <v>2.1072162850984858E-5</v>
      </c>
      <c r="HQ18" s="40">
        <f t="shared" si="50"/>
        <v>-5.2191434544970417E-5</v>
      </c>
      <c r="HR18" s="40">
        <f t="shared" si="51"/>
        <v>0</v>
      </c>
      <c r="HS18" s="40">
        <f t="shared" si="52"/>
        <v>0</v>
      </c>
      <c r="HT18" s="40">
        <f t="shared" si="53"/>
        <v>0</v>
      </c>
      <c r="HU18" s="40">
        <f t="shared" si="54"/>
        <v>-2.8425239211443644E-3</v>
      </c>
    </row>
    <row r="19" spans="1:229" x14ac:dyDescent="0.25">
      <c r="A19" s="17" t="s">
        <v>189</v>
      </c>
      <c r="B19" s="17">
        <v>36684.6320859435</v>
      </c>
      <c r="C19" s="17">
        <v>1262.3059811795199</v>
      </c>
      <c r="D19" s="17">
        <v>27778.777631424098</v>
      </c>
      <c r="E19" s="17">
        <v>19899.183530654202</v>
      </c>
      <c r="F19" s="17">
        <v>16623.163367511999</v>
      </c>
      <c r="G19" s="17">
        <v>4574.0949221025703</v>
      </c>
      <c r="H19" s="17">
        <v>28270.331490072898</v>
      </c>
      <c r="I19" s="17">
        <v>138.20993091523599</v>
      </c>
      <c r="J19" s="17">
        <v>2.3287635486590599</v>
      </c>
      <c r="K19" s="17">
        <v>3.4962737999999903E-2</v>
      </c>
      <c r="L19" s="17">
        <v>3.6376033470524503E-2</v>
      </c>
      <c r="M19" s="17">
        <v>98.954184602175303</v>
      </c>
      <c r="N19" s="5">
        <v>9.0219690799708599E-5</v>
      </c>
      <c r="O19" s="17">
        <v>8.6400094980230797</v>
      </c>
      <c r="P19" s="5">
        <v>7.4192525915618103E-3</v>
      </c>
      <c r="Q19" s="5">
        <v>0.10144628</v>
      </c>
      <c r="R19" s="17">
        <v>0.5884639905065</v>
      </c>
      <c r="S19" s="17">
        <v>3.2859037948160599E-3</v>
      </c>
      <c r="T19" s="17">
        <v>0.215114768654423</v>
      </c>
      <c r="U19" s="17">
        <v>2.7716569E-2</v>
      </c>
      <c r="V19" s="17">
        <v>1.9564646000000002E-2</v>
      </c>
      <c r="W19" s="17">
        <v>1.04712614694999E-4</v>
      </c>
      <c r="X19" s="17">
        <v>2.01080919999999E-2</v>
      </c>
      <c r="Y19" s="17">
        <v>123.411767269366</v>
      </c>
      <c r="Z19" s="17">
        <v>3.5409551570311599</v>
      </c>
      <c r="AA19" s="17">
        <v>8.3401050770112103E-2</v>
      </c>
      <c r="AB19" s="17">
        <v>0.14026457883604901</v>
      </c>
      <c r="AD19" s="17">
        <v>1.4577084166400001E-4</v>
      </c>
      <c r="AE19" s="17">
        <v>0.82425094999999904</v>
      </c>
      <c r="AF19" s="17">
        <v>117.29356025899899</v>
      </c>
      <c r="AG19" s="17">
        <v>13.074220166577</v>
      </c>
      <c r="AH19" s="17">
        <v>4.81478852843225E-4</v>
      </c>
      <c r="AI19" s="17">
        <v>0.38676395499999999</v>
      </c>
      <c r="AJ19" s="5">
        <v>1.0416360000000001E-3</v>
      </c>
      <c r="AK19" s="5">
        <v>363.401584968436</v>
      </c>
      <c r="AL19" s="17">
        <v>1.5850968E-4</v>
      </c>
      <c r="AM19" s="17">
        <v>6.0777208999999901E-4</v>
      </c>
      <c r="AN19" s="17">
        <v>154.3053196397</v>
      </c>
      <c r="AO19" s="17">
        <v>0.91761940094865702</v>
      </c>
      <c r="AP19" s="5">
        <v>2.3427189310047402E-6</v>
      </c>
      <c r="AQ19" s="5">
        <v>1.3797763934449E-5</v>
      </c>
      <c r="AR19" s="5">
        <v>9.5683580920837196E-6</v>
      </c>
      <c r="AS19" s="17">
        <v>2.1509948367815799</v>
      </c>
      <c r="AT19" s="17">
        <v>17.448572406728101</v>
      </c>
      <c r="AU19" s="17">
        <v>455.73854630322199</v>
      </c>
      <c r="AV19" s="17">
        <v>0.247275205</v>
      </c>
      <c r="AW19" s="17">
        <v>3.1249059999999999E-2</v>
      </c>
      <c r="AX19" s="17">
        <v>2.1557348000000001E-3</v>
      </c>
      <c r="BA19" s="17">
        <v>0</v>
      </c>
      <c r="BB19" s="5">
        <v>3.3159027472999901E-6</v>
      </c>
      <c r="BD19" s="17" t="s">
        <v>189</v>
      </c>
      <c r="BE19" s="17">
        <v>120.050850797628</v>
      </c>
      <c r="BF19" s="17">
        <v>30.6600535169719</v>
      </c>
      <c r="BG19" s="17">
        <v>3.1248492493234602E-2</v>
      </c>
      <c r="BH19" s="17">
        <v>2.3222339338571101</v>
      </c>
      <c r="BI19" s="17">
        <v>0</v>
      </c>
      <c r="BJ19" s="17">
        <v>3.4962215322089603E-2</v>
      </c>
      <c r="BK19" s="17">
        <v>138.30372646651799</v>
      </c>
      <c r="BL19" s="17">
        <v>138.30372646651799</v>
      </c>
      <c r="BM19" s="17">
        <v>109.509181251508</v>
      </c>
      <c r="BN19" s="17">
        <v>26.7443316436459</v>
      </c>
      <c r="BO19" s="17">
        <v>1.4872291502835601E-2</v>
      </c>
      <c r="BP19" s="17">
        <v>2.1401714420983601E-2</v>
      </c>
      <c r="BQ19" s="17">
        <v>98.929674136477303</v>
      </c>
      <c r="BR19" s="17">
        <v>3.3064686109482702E-6</v>
      </c>
      <c r="BS19" s="5">
        <v>2.8837967283409601E-5</v>
      </c>
      <c r="BT19" s="5">
        <v>6.1280061619184604E-5</v>
      </c>
      <c r="BU19" s="5">
        <v>1.0441528221206501E-4</v>
      </c>
      <c r="BV19" s="17">
        <v>8.6538266206705696</v>
      </c>
      <c r="BW19" s="17">
        <v>1.7775449351565499E-3</v>
      </c>
      <c r="BX19" s="17">
        <v>5.6288782122720302E-3</v>
      </c>
      <c r="BY19" s="17">
        <v>0.10145048363036201</v>
      </c>
      <c r="BZ19" s="17">
        <v>0</v>
      </c>
      <c r="CA19" s="17">
        <v>2644.0527363686201</v>
      </c>
      <c r="CB19" s="17">
        <v>0.588442016236423</v>
      </c>
      <c r="CC19" s="17">
        <v>2.15568168227208E-3</v>
      </c>
      <c r="CD19" s="17">
        <v>9.5067994565606795E-4</v>
      </c>
      <c r="CE19" s="17">
        <v>2.3274765092015401E-3</v>
      </c>
      <c r="CF19" s="17">
        <v>0.215112532065518</v>
      </c>
      <c r="CG19" s="17">
        <v>0.82424485564046701</v>
      </c>
      <c r="CH19" s="17">
        <v>2.77197873571438E-2</v>
      </c>
      <c r="CI19" s="17">
        <v>1.5851271247499101E-4</v>
      </c>
      <c r="CJ19" s="17">
        <v>0.38676838628317201</v>
      </c>
      <c r="CK19" s="17">
        <v>6.0778662393833798E-4</v>
      </c>
      <c r="CL19" s="17">
        <v>36633.239005230404</v>
      </c>
      <c r="CM19" s="17">
        <v>1.9565021308767399E-2</v>
      </c>
      <c r="CN19" s="17">
        <v>103.148456462688</v>
      </c>
      <c r="CO19" s="17">
        <v>44.2917506555399</v>
      </c>
      <c r="CP19" s="17">
        <v>40.492210923004002</v>
      </c>
      <c r="CQ19" s="17">
        <v>17.4457034106428</v>
      </c>
      <c r="CR19" s="17">
        <v>890.08727004197203</v>
      </c>
      <c r="CS19" s="17">
        <v>2.0108159543005901E-2</v>
      </c>
      <c r="CT19" s="17">
        <v>1.5696695673718601E-3</v>
      </c>
      <c r="CU19" s="17">
        <v>123.59208747591499</v>
      </c>
      <c r="CV19" s="17">
        <v>123.59208747591499</v>
      </c>
      <c r="CW19" s="17">
        <v>51.658496291887502</v>
      </c>
      <c r="CX19" s="17">
        <v>0</v>
      </c>
      <c r="CY19" s="17">
        <v>3.5409647880311002</v>
      </c>
      <c r="CZ19" s="17">
        <v>455.72239535573499</v>
      </c>
      <c r="DA19" s="17">
        <v>1.1961876911063299E-2</v>
      </c>
      <c r="DB19" s="17">
        <v>6.82463113518256E-2</v>
      </c>
      <c r="DC19" s="17">
        <v>0</v>
      </c>
      <c r="DD19" s="17">
        <v>1674.8173242364201</v>
      </c>
      <c r="DE19" s="17">
        <v>7.9916794263405997</v>
      </c>
      <c r="DF19" s="5">
        <v>3.7349235027199502E-5</v>
      </c>
      <c r="DG19" s="17">
        <v>108.813449422939</v>
      </c>
      <c r="DH19" s="17">
        <v>7.3942770909988598</v>
      </c>
      <c r="DI19" s="17">
        <v>3.6374762975578297E-2</v>
      </c>
      <c r="DJ19" s="17">
        <v>0.10352813307098301</v>
      </c>
      <c r="DK19" s="17">
        <v>0</v>
      </c>
      <c r="DL19" s="5">
        <v>4.80382456610283E-5</v>
      </c>
      <c r="DM19" s="17">
        <v>9.7529123872197894E-5</v>
      </c>
      <c r="DN19" s="17">
        <v>117.296005703099</v>
      </c>
      <c r="DO19" s="17">
        <v>0</v>
      </c>
      <c r="DP19" s="17">
        <v>52.157820457414203</v>
      </c>
      <c r="DQ19" s="17">
        <v>13.052502334403</v>
      </c>
      <c r="DR19" s="17">
        <v>1259.83556314974</v>
      </c>
      <c r="DS19" s="17">
        <v>0</v>
      </c>
      <c r="DT19" s="17">
        <v>1.9736334330924701E-4</v>
      </c>
      <c r="DU19" s="17">
        <v>2.8401576966109401E-4</v>
      </c>
      <c r="DV19" s="17">
        <v>28347.485464816898</v>
      </c>
      <c r="DW19" s="17">
        <v>24934.325494623401</v>
      </c>
      <c r="DX19" s="17">
        <v>2770.4813627474</v>
      </c>
      <c r="DY19" s="17">
        <v>27704.806857370899</v>
      </c>
      <c r="DZ19" s="17">
        <v>5.4903900099131903E-2</v>
      </c>
      <c r="EA19" s="17">
        <v>428.42336034535299</v>
      </c>
      <c r="EB19" s="17">
        <v>17.127033527372301</v>
      </c>
      <c r="EC19" s="17">
        <v>0.91588679285129204</v>
      </c>
      <c r="ED19" s="17">
        <v>2.3368387050711799E-6</v>
      </c>
      <c r="EE19" s="17">
        <v>1.37612137974944E-5</v>
      </c>
      <c r="EF19" s="17">
        <v>9.54316665037451E-6</v>
      </c>
      <c r="EG19" s="17">
        <v>2.1450797483600299</v>
      </c>
      <c r="EH19" s="17">
        <v>14.720450414964899</v>
      </c>
      <c r="EI19" s="17">
        <v>21352.860524291002</v>
      </c>
      <c r="EJ19" s="17">
        <v>93.331856685240595</v>
      </c>
      <c r="EK19" s="17">
        <v>99.401286172059699</v>
      </c>
      <c r="EL19" s="17">
        <v>611.38872411911495</v>
      </c>
      <c r="EM19" s="17">
        <v>9.8095371978152208</v>
      </c>
      <c r="EN19" s="17">
        <v>2.6355688861698499E-2</v>
      </c>
      <c r="EO19" s="17">
        <v>3.1933438163108899E-3</v>
      </c>
      <c r="EP19" s="17">
        <v>1173.67731609318</v>
      </c>
      <c r="EQ19" s="17">
        <v>19860.663441989102</v>
      </c>
      <c r="ER19" s="17">
        <v>16591.523680870901</v>
      </c>
      <c r="ES19" s="17">
        <v>3269.1397611181801</v>
      </c>
      <c r="ET19" s="17">
        <v>21.245295920457199</v>
      </c>
      <c r="EU19" s="17">
        <v>0.25506982478766699</v>
      </c>
      <c r="EV19" s="17">
        <v>2394.6137916081002</v>
      </c>
      <c r="EW19" s="17">
        <v>30.135674272612501</v>
      </c>
      <c r="EX19" s="17">
        <v>2692.5832799263599</v>
      </c>
      <c r="EY19" s="17">
        <v>4.3587417058262599</v>
      </c>
      <c r="EZ19" s="17">
        <v>15.9567634038261</v>
      </c>
      <c r="FA19" s="17">
        <v>6731.4614730181802</v>
      </c>
      <c r="FB19" s="17">
        <v>1.0408146430121699E-3</v>
      </c>
      <c r="FC19" s="17">
        <v>141.826509335303</v>
      </c>
      <c r="FD19" s="17">
        <v>1802.7113464177601</v>
      </c>
      <c r="FE19" s="17">
        <v>894.83216112479795</v>
      </c>
      <c r="FF19" s="17">
        <v>1.01455727696114</v>
      </c>
      <c r="FG19" s="17">
        <v>4561.09045922937</v>
      </c>
      <c r="FH19" s="17">
        <v>420.07847374619899</v>
      </c>
      <c r="FI19" s="17">
        <v>0.247276251099004</v>
      </c>
      <c r="FJ19" s="17">
        <v>83.693376224915497</v>
      </c>
      <c r="FK19" s="17">
        <v>28.390299594992499</v>
      </c>
      <c r="FL19" s="17">
        <v>1797.4652590190799</v>
      </c>
      <c r="FM19" s="17">
        <v>363.37157354456002</v>
      </c>
      <c r="FN19" s="17">
        <v>28.8929524646571</v>
      </c>
      <c r="FO19" s="17">
        <v>28268.034428479299</v>
      </c>
      <c r="FP19" s="17">
        <v>154.28907878609101</v>
      </c>
      <c r="FQ19" s="17">
        <v>936.83788395402303</v>
      </c>
      <c r="FS19" s="25">
        <f t="shared" si="0"/>
        <v>0</v>
      </c>
      <c r="FT19" s="94">
        <f t="shared" si="1"/>
        <v>1.0028106317946732</v>
      </c>
      <c r="FU19" s="40">
        <f t="shared" si="2"/>
        <v>-1.4009430595540518E-3</v>
      </c>
      <c r="FV19" s="40">
        <f t="shared" si="3"/>
        <v>-1.9570675150184435E-3</v>
      </c>
      <c r="FW19" s="40">
        <f t="shared" si="4"/>
        <v>-2.6628520172724121E-3</v>
      </c>
      <c r="FX19" s="40">
        <f t="shared" si="5"/>
        <v>-1.9357622691283187E-3</v>
      </c>
      <c r="FY19" s="40">
        <f t="shared" si="6"/>
        <v>-1.9033493169497335E-3</v>
      </c>
      <c r="FZ19" s="40">
        <f t="shared" si="7"/>
        <v>-2.8430679937054152E-3</v>
      </c>
      <c r="GA19" s="40">
        <f t="shared" si="8"/>
        <v>-8.1253436819650346E-5</v>
      </c>
      <c r="GB19" s="40">
        <f t="shared" si="9"/>
        <v>6.786455261273837E-4</v>
      </c>
      <c r="GC19" s="40">
        <f t="shared" si="10"/>
        <v>-2.803897718903089E-3</v>
      </c>
      <c r="GD19" s="40">
        <f t="shared" si="11"/>
        <v>-1.4949570319696971E-5</v>
      </c>
      <c r="GE19" s="40">
        <f t="shared" si="12"/>
        <v>-2.8048013202972371E-3</v>
      </c>
      <c r="GF19" s="40">
        <f t="shared" si="13"/>
        <v>-2.4769509037479964E-4</v>
      </c>
      <c r="GG19" s="40">
        <f t="shared" si="14"/>
        <v>-1.1268260422227184E-3</v>
      </c>
      <c r="GH19" s="40">
        <f t="shared" si="15"/>
        <v>1.599202252109955E-3</v>
      </c>
      <c r="GI19" s="40">
        <f t="shared" si="16"/>
        <v>-1.7292097788692874E-3</v>
      </c>
      <c r="GJ19" s="40">
        <f t="shared" si="17"/>
        <v>4.1437008454197462E-5</v>
      </c>
      <c r="GK19" s="40">
        <f t="shared" si="18"/>
        <v>-3.7341741264546862E-5</v>
      </c>
      <c r="GL19" s="40">
        <f t="shared" si="19"/>
        <v>-2.3577500871067004E-3</v>
      </c>
      <c r="GM19" s="40">
        <f t="shared" si="20"/>
        <v>-1.03971889935178E-5</v>
      </c>
      <c r="GN19" s="40">
        <f t="shared" si="21"/>
        <v>1.1611672223210317E-4</v>
      </c>
      <c r="GO19" s="40">
        <f t="shared" si="22"/>
        <v>1.9183008340526172E-5</v>
      </c>
      <c r="GP19" s="40">
        <f t="shared" si="23"/>
        <v>-2.8395096789441011E-3</v>
      </c>
      <c r="GQ19" s="40">
        <f t="shared" si="24"/>
        <v>3.3589962688008146E-6</v>
      </c>
      <c r="GR19" s="40">
        <f t="shared" si="25"/>
        <v>1.4611265241459559E-3</v>
      </c>
      <c r="GS19" s="40">
        <f t="shared" si="26"/>
        <v>2.7198875764073045E-6</v>
      </c>
      <c r="GT19" s="40">
        <f t="shared" si="27"/>
        <v>5.7710194686058524E-6</v>
      </c>
      <c r="GU19" s="40">
        <f t="shared" si="28"/>
        <v>-2.5785753786810245E-3</v>
      </c>
      <c r="GV19" s="40">
        <f t="shared" si="29"/>
        <v>0</v>
      </c>
      <c r="GW19" s="40">
        <f t="shared" si="30"/>
        <v>-1.3958356036855417E-3</v>
      </c>
      <c r="GX19" s="40">
        <f t="shared" si="31"/>
        <v>-7.3938155995177343E-6</v>
      </c>
      <c r="GY19" s="40">
        <f t="shared" si="32"/>
        <v>2.0848920389190417E-5</v>
      </c>
      <c r="GZ19" s="40">
        <f t="shared" si="33"/>
        <v>-1.661118743396969E-3</v>
      </c>
      <c r="HA19" s="40">
        <f t="shared" si="34"/>
        <v>-2.071531746306019E-4</v>
      </c>
      <c r="HB19" s="40">
        <f t="shared" si="35"/>
        <v>1.1457332346321676E-5</v>
      </c>
      <c r="HC19" s="40">
        <f t="shared" si="36"/>
        <v>-7.8852592252011606E-4</v>
      </c>
      <c r="HD19" s="40">
        <f t="shared" si="37"/>
        <v>-8.2584735778141452E-5</v>
      </c>
      <c r="HE19" s="40">
        <f t="shared" si="38"/>
        <v>1.9131165938921397E-5</v>
      </c>
      <c r="HF19" s="40">
        <f t="shared" si="39"/>
        <v>2.3913467857609336E-5</v>
      </c>
      <c r="HG19" s="40">
        <f t="shared" si="40"/>
        <v>-1.0525141742950527E-4</v>
      </c>
      <c r="HH19" s="40">
        <f t="shared" si="41"/>
        <v>-1.8881554766319913E-3</v>
      </c>
      <c r="HI19" s="40">
        <f t="shared" si="42"/>
        <v>-2.510000604741088E-3</v>
      </c>
      <c r="HJ19" s="40">
        <f t="shared" si="43"/>
        <v>-2.6489898746089192E-3</v>
      </c>
      <c r="HK19" s="40">
        <f t="shared" si="44"/>
        <v>-2.6327862593323627E-3</v>
      </c>
      <c r="HL19" s="40">
        <f t="shared" si="45"/>
        <v>-2.7499314830529342E-3</v>
      </c>
      <c r="HM19" s="40">
        <f t="shared" si="46"/>
        <v>-1.6442583487199822E-4</v>
      </c>
      <c r="HN19" s="40">
        <f t="shared" si="47"/>
        <v>-3.5439063950188553E-5</v>
      </c>
      <c r="HO19" s="40">
        <f t="shared" si="48"/>
        <v>4.230505052069359E-6</v>
      </c>
      <c r="HP19" s="40">
        <f t="shared" si="49"/>
        <v>-1.8160762768446017E-5</v>
      </c>
      <c r="HQ19" s="40">
        <f t="shared" si="50"/>
        <v>-2.4640195964806554E-5</v>
      </c>
      <c r="HR19" s="40">
        <f t="shared" si="51"/>
        <v>0</v>
      </c>
      <c r="HS19" s="40">
        <f t="shared" si="52"/>
        <v>0</v>
      </c>
      <c r="HT19" s="40">
        <f t="shared" si="53"/>
        <v>0</v>
      </c>
      <c r="HU19" s="40">
        <f t="shared" si="54"/>
        <v>-2.8451185305123053E-3</v>
      </c>
    </row>
    <row r="20" spans="1:229" x14ac:dyDescent="0.25">
      <c r="A20" s="17" t="s">
        <v>190</v>
      </c>
      <c r="B20" s="17">
        <v>10327.985433878701</v>
      </c>
      <c r="C20" s="17">
        <v>282.32473360077302</v>
      </c>
      <c r="D20" s="17">
        <v>12107.7942239041</v>
      </c>
      <c r="E20" s="17">
        <v>7222.7074581991801</v>
      </c>
      <c r="F20" s="17">
        <v>6348.6900225886802</v>
      </c>
      <c r="G20" s="17">
        <v>718.45264859970803</v>
      </c>
      <c r="H20" s="5">
        <v>3365.8584662323101</v>
      </c>
      <c r="I20" s="5">
        <v>51.020253980658303</v>
      </c>
      <c r="J20" s="17">
        <v>0.97105757482764399</v>
      </c>
      <c r="K20" s="5">
        <v>2.6882970000000001E-3</v>
      </c>
      <c r="L20" s="17">
        <v>0.20960531649165301</v>
      </c>
      <c r="M20" s="17">
        <v>14.968350014863701</v>
      </c>
      <c r="N20" s="17">
        <v>0.140553122154742</v>
      </c>
      <c r="O20" s="17">
        <v>2.7739278123700002</v>
      </c>
      <c r="P20" s="5">
        <v>0.148616601386488</v>
      </c>
      <c r="Q20" s="5">
        <v>7.80024E-3</v>
      </c>
      <c r="R20" s="17">
        <v>4.48514E-2</v>
      </c>
      <c r="S20" s="17">
        <v>2.4448050091346402E-2</v>
      </c>
      <c r="T20" s="17">
        <v>8.1418936043241893E-2</v>
      </c>
      <c r="U20" s="17">
        <v>2.13113699999999E-3</v>
      </c>
      <c r="V20" s="17">
        <v>1.5043319999999999E-3</v>
      </c>
      <c r="W20" s="17">
        <v>0</v>
      </c>
      <c r="X20" s="17">
        <v>1.5461190000000001E-3</v>
      </c>
      <c r="Y20" s="17">
        <v>39.836826760447103</v>
      </c>
      <c r="Z20" s="17">
        <v>2.1547817129266602</v>
      </c>
      <c r="AA20" s="17">
        <v>7.9438535614745495E-2</v>
      </c>
      <c r="AB20" s="17">
        <v>0.23120332185168299</v>
      </c>
      <c r="AD20" s="17">
        <v>0.33127831277707398</v>
      </c>
      <c r="AE20" s="17">
        <v>6.3376950000000001E-2</v>
      </c>
      <c r="AF20" s="17">
        <v>45.929047060000002</v>
      </c>
      <c r="AG20" s="17">
        <v>4.6776185601981002</v>
      </c>
      <c r="AH20" s="17">
        <v>1.5815661831629799</v>
      </c>
      <c r="AI20" s="17">
        <v>2.9738415000000001E-2</v>
      </c>
      <c r="AJ20" s="5">
        <v>8.0091799999999896E-5</v>
      </c>
      <c r="AK20" s="5">
        <v>29.187082263780301</v>
      </c>
      <c r="AL20" s="5">
        <v>1.2187865E-5</v>
      </c>
      <c r="AM20" s="5">
        <v>4.6731755000000002E-5</v>
      </c>
      <c r="AN20" s="17">
        <v>13.3901784816894</v>
      </c>
      <c r="AO20" s="17">
        <v>0.36848429422308498</v>
      </c>
      <c r="AP20" s="17">
        <v>9.3167047355389499E-4</v>
      </c>
      <c r="AQ20" s="17">
        <v>3.4388305528770201E-3</v>
      </c>
      <c r="AR20" s="5">
        <v>9.3177152433062001E-4</v>
      </c>
      <c r="AS20" s="17">
        <v>0.85384921245609002</v>
      </c>
      <c r="AT20" s="5">
        <v>2.0881205052353602</v>
      </c>
      <c r="AU20" s="5">
        <v>33.2086482360857</v>
      </c>
      <c r="AV20" s="17">
        <v>1.901307E-2</v>
      </c>
      <c r="AW20" s="17">
        <v>2.4027509999999998E-3</v>
      </c>
      <c r="AX20" s="17">
        <v>1.6575509999999999E-4</v>
      </c>
      <c r="BA20" s="17">
        <v>0</v>
      </c>
      <c r="BB20" s="17">
        <v>2.3040503867179801E-4</v>
      </c>
      <c r="BD20" s="17" t="s">
        <v>190</v>
      </c>
      <c r="BE20" s="17">
        <v>69.674996310697395</v>
      </c>
      <c r="BF20" s="17">
        <v>11.326570017934101</v>
      </c>
      <c r="BG20" s="17">
        <v>2.40275383020001E-3</v>
      </c>
      <c r="BH20" s="17">
        <v>0.968261675556088</v>
      </c>
      <c r="BI20" s="17">
        <v>0</v>
      </c>
      <c r="BJ20" s="17">
        <v>2.6883652911478899E-3</v>
      </c>
      <c r="BK20" s="17">
        <v>51.045288879498003</v>
      </c>
      <c r="BL20" s="17">
        <v>51.045288879498003</v>
      </c>
      <c r="BM20" s="17">
        <v>47.391607933662897</v>
      </c>
      <c r="BN20" s="17">
        <v>7.4726505548396398</v>
      </c>
      <c r="BO20" s="17">
        <v>8.5747720916902206E-2</v>
      </c>
      <c r="BP20" s="17">
        <v>0.123393046842705</v>
      </c>
      <c r="BQ20" s="17">
        <v>14.955893867782001</v>
      </c>
      <c r="BR20" s="17">
        <v>2.2969836132996001E-4</v>
      </c>
      <c r="BS20" s="17">
        <v>4.4881544999090597E-2</v>
      </c>
      <c r="BT20" s="17">
        <v>9.5373161813742405E-2</v>
      </c>
      <c r="BU20" s="17">
        <v>0</v>
      </c>
      <c r="BV20" s="17">
        <v>2.7783305583478501</v>
      </c>
      <c r="BW20" s="17">
        <v>3.5591764965249698E-2</v>
      </c>
      <c r="BX20" s="17">
        <v>0.112707145731025</v>
      </c>
      <c r="BY20" s="17">
        <v>7.8001585564843497E-3</v>
      </c>
      <c r="BZ20" s="17">
        <v>0</v>
      </c>
      <c r="CA20" s="17">
        <v>371.00536112199802</v>
      </c>
      <c r="CB20" s="17">
        <v>4.4850059112802702E-2</v>
      </c>
      <c r="CC20" s="17">
        <v>1.65744721118625E-4</v>
      </c>
      <c r="CD20" s="17">
        <v>7.07513363867347E-3</v>
      </c>
      <c r="CE20" s="17">
        <v>1.7321987025799498E-2</v>
      </c>
      <c r="CF20" s="17">
        <v>8.1418705389374804E-2</v>
      </c>
      <c r="CG20" s="17">
        <v>6.3376744456092204E-2</v>
      </c>
      <c r="CH20" s="17">
        <v>2.1309432414664598E-3</v>
      </c>
      <c r="CI20" s="5">
        <v>1.2188109922287001E-5</v>
      </c>
      <c r="CJ20" s="17">
        <v>2.9739384087589499E-2</v>
      </c>
      <c r="CK20" s="5">
        <v>4.6732023030032497E-5</v>
      </c>
      <c r="CL20" s="17">
        <v>10317.704137083299</v>
      </c>
      <c r="CM20" s="17">
        <v>1.50434527081979E-3</v>
      </c>
      <c r="CN20" s="17">
        <v>31.4451775359843</v>
      </c>
      <c r="CO20" s="17">
        <v>13.0317995954066</v>
      </c>
      <c r="CP20" s="17">
        <v>13.1913494767208</v>
      </c>
      <c r="CQ20" s="17">
        <v>2.0873539635256302</v>
      </c>
      <c r="CR20" s="17">
        <v>356.82851969064001</v>
      </c>
      <c r="CS20" s="17">
        <v>1.5463173999097201E-3</v>
      </c>
      <c r="CT20" s="17">
        <v>9.5521233773982102E-4</v>
      </c>
      <c r="CU20" s="17">
        <v>39.900661510893599</v>
      </c>
      <c r="CV20" s="17">
        <v>39.900661510893599</v>
      </c>
      <c r="CW20" s="17">
        <v>16.089960762502901</v>
      </c>
      <c r="CX20" s="17">
        <v>0</v>
      </c>
      <c r="CY20" s="17">
        <v>2.1547858995243501</v>
      </c>
      <c r="CZ20" s="17">
        <v>33.204897557697699</v>
      </c>
      <c r="DA20" s="17">
        <v>2.3268831922017001E-2</v>
      </c>
      <c r="DB20" s="17">
        <v>5.0154360017251098E-2</v>
      </c>
      <c r="DC20" s="17">
        <v>0</v>
      </c>
      <c r="DD20" s="17">
        <v>112.59728481887301</v>
      </c>
      <c r="DE20" s="17">
        <v>1.00744969791034</v>
      </c>
      <c r="DF20" s="5">
        <v>2.2728603274304501E-5</v>
      </c>
      <c r="DG20" s="17">
        <v>34.2409245070072</v>
      </c>
      <c r="DH20" s="17">
        <v>2.68143415167799</v>
      </c>
      <c r="DI20" s="17">
        <v>6.0040250114364799E-2</v>
      </c>
      <c r="DJ20" s="17">
        <v>0.170883058251624</v>
      </c>
      <c r="DK20" s="17">
        <v>0</v>
      </c>
      <c r="DL20" s="17">
        <v>0.10907387313502701</v>
      </c>
      <c r="DM20" s="17">
        <v>0.22145360560414901</v>
      </c>
      <c r="DN20" s="17">
        <v>45.930984407244402</v>
      </c>
      <c r="DO20" s="17">
        <v>0</v>
      </c>
      <c r="DP20" s="17">
        <v>17.3446518191273</v>
      </c>
      <c r="DQ20" s="17">
        <v>4.6690012780809802</v>
      </c>
      <c r="DR20" s="17">
        <v>281.97052150333099</v>
      </c>
      <c r="DS20" s="17">
        <v>0</v>
      </c>
      <c r="DT20" s="17">
        <v>0.64649653014544906</v>
      </c>
      <c r="DU20" s="17">
        <v>0.93032053440036999</v>
      </c>
      <c r="DV20" s="17">
        <v>3418.5961911848199</v>
      </c>
      <c r="DW20" s="17">
        <v>10871.1721481285</v>
      </c>
      <c r="DX20" s="17">
        <v>1207.9054197324599</v>
      </c>
      <c r="DY20" s="17">
        <v>12079.077567861001</v>
      </c>
      <c r="DZ20" s="17">
        <v>1.8844745113808001E-2</v>
      </c>
      <c r="EA20" s="17">
        <v>35.815290827559998</v>
      </c>
      <c r="EB20" s="17">
        <v>9.7718487123937905</v>
      </c>
      <c r="EC20" s="17">
        <v>0.36768793715725001</v>
      </c>
      <c r="ED20" s="17">
        <v>9.2931844829886E-4</v>
      </c>
      <c r="EE20" s="17">
        <v>3.4300613638893898E-3</v>
      </c>
      <c r="EF20" s="17">
        <v>9.2963528232940297E-4</v>
      </c>
      <c r="EG20" s="17">
        <v>0.85145393629744703</v>
      </c>
      <c r="EH20" s="17">
        <v>0.40023273753424099</v>
      </c>
      <c r="EI20" s="17">
        <v>2189.0653115825298</v>
      </c>
      <c r="EJ20" s="17">
        <v>31.720137237718902</v>
      </c>
      <c r="EK20" s="17">
        <v>33.002804940557802</v>
      </c>
      <c r="EL20" s="17">
        <v>279.76854015443303</v>
      </c>
      <c r="EM20" s="17">
        <v>1.2421046886798099</v>
      </c>
      <c r="EN20" s="17">
        <v>1.6038297590899302E-2</v>
      </c>
      <c r="EO20" s="17">
        <v>6.0024267597017103E-3</v>
      </c>
      <c r="EP20" s="17">
        <v>436.21605879726798</v>
      </c>
      <c r="EQ20" s="17">
        <v>7207.9827486465201</v>
      </c>
      <c r="ER20" s="17">
        <v>6335.60212584081</v>
      </c>
      <c r="ES20" s="17">
        <v>872.38062280571205</v>
      </c>
      <c r="ET20" s="17">
        <v>7.6055924205096002</v>
      </c>
      <c r="EU20" s="17">
        <v>4.8082230195605001E-2</v>
      </c>
      <c r="EV20" s="17">
        <v>1059.28994339633</v>
      </c>
      <c r="EW20" s="17">
        <v>9.9669124269030007</v>
      </c>
      <c r="EX20" s="17">
        <v>959.93495527373102</v>
      </c>
      <c r="EY20" s="17">
        <v>0.25253928570247502</v>
      </c>
      <c r="EZ20" s="17">
        <v>3.5931635223245499</v>
      </c>
      <c r="FA20" s="17">
        <v>2400.4634485799402</v>
      </c>
      <c r="FB20" s="5">
        <v>8.0024668930813402E-5</v>
      </c>
      <c r="FC20" s="17">
        <v>23.359983995714199</v>
      </c>
      <c r="FD20" s="17">
        <v>668.88736828761603</v>
      </c>
      <c r="FE20" s="17">
        <v>443.16694720481399</v>
      </c>
      <c r="FF20" s="17">
        <v>2.7256358956552401E-2</v>
      </c>
      <c r="FG20" s="17">
        <v>716.38108443150998</v>
      </c>
      <c r="FH20" s="17">
        <v>33.991906215774101</v>
      </c>
      <c r="FI20" s="17">
        <v>1.9011167318959198E-2</v>
      </c>
      <c r="FJ20" s="17">
        <v>1.03773623086801</v>
      </c>
      <c r="FK20" s="17">
        <v>8.3243021967634192</v>
      </c>
      <c r="FL20" s="17">
        <v>116.514809033061</v>
      </c>
      <c r="FM20" s="17">
        <v>29.176537415655901</v>
      </c>
      <c r="FN20" s="17">
        <v>12.714902380773401</v>
      </c>
      <c r="FO20" s="17">
        <v>3364.6770953002901</v>
      </c>
      <c r="FP20" s="17">
        <v>13.384388798918</v>
      </c>
      <c r="FQ20" s="17">
        <v>71.7340034994902</v>
      </c>
      <c r="FS20" s="25">
        <f t="shared" si="0"/>
        <v>0</v>
      </c>
      <c r="FT20" s="94">
        <f t="shared" si="1"/>
        <v>1.0160250432232689</v>
      </c>
      <c r="FU20" s="40">
        <f t="shared" si="2"/>
        <v>-9.9547940508086714E-4</v>
      </c>
      <c r="FV20" s="40">
        <f t="shared" si="3"/>
        <v>-1.2546265179263774E-3</v>
      </c>
      <c r="FW20" s="40">
        <f t="shared" si="4"/>
        <v>-2.3717495946871236E-3</v>
      </c>
      <c r="FX20" s="40">
        <f t="shared" si="5"/>
        <v>-2.0386689669875213E-3</v>
      </c>
      <c r="FY20" s="40">
        <f t="shared" si="6"/>
        <v>-2.0615113828684967E-3</v>
      </c>
      <c r="FZ20" s="40">
        <f t="shared" si="7"/>
        <v>-2.8833691019660239E-3</v>
      </c>
      <c r="GA20" s="40">
        <f t="shared" si="8"/>
        <v>-3.5098651469512128E-4</v>
      </c>
      <c r="GB20" s="40">
        <f t="shared" si="9"/>
        <v>4.9068550009943163E-4</v>
      </c>
      <c r="GC20" s="40">
        <f t="shared" si="10"/>
        <v>-2.8792312052683829E-3</v>
      </c>
      <c r="GD20" s="40">
        <f t="shared" si="11"/>
        <v>2.5403126176108784E-5</v>
      </c>
      <c r="GE20" s="40">
        <f t="shared" si="12"/>
        <v>-2.2163022380412454E-3</v>
      </c>
      <c r="GF20" s="40">
        <f t="shared" si="13"/>
        <v>-8.3216567419461002E-4</v>
      </c>
      <c r="GG20" s="40">
        <f t="shared" si="14"/>
        <v>-2.1231498620177002E-3</v>
      </c>
      <c r="GH20" s="40">
        <f t="shared" si="15"/>
        <v>1.5871883753486422E-3</v>
      </c>
      <c r="GI20" s="40">
        <f t="shared" si="16"/>
        <v>-2.1376527739798575E-3</v>
      </c>
      <c r="GJ20" s="40">
        <f t="shared" si="17"/>
        <v>-1.0441155099110649E-5</v>
      </c>
      <c r="GK20" s="40">
        <f t="shared" si="18"/>
        <v>-2.9896217226156753E-5</v>
      </c>
      <c r="GL20" s="40">
        <f t="shared" si="19"/>
        <v>-2.083169278660018E-3</v>
      </c>
      <c r="GM20" s="40">
        <f t="shared" si="20"/>
        <v>-2.8329265684190867E-6</v>
      </c>
      <c r="GN20" s="40">
        <f t="shared" si="21"/>
        <v>-9.0917915427376898E-5</v>
      </c>
      <c r="GO20" s="40">
        <f t="shared" si="22"/>
        <v>8.8217360197642745E-6</v>
      </c>
      <c r="GP20" s="40">
        <f t="shared" si="23"/>
        <v>0</v>
      </c>
      <c r="GQ20" s="40">
        <f t="shared" si="24"/>
        <v>1.2832124158619377E-4</v>
      </c>
      <c r="GR20" s="40">
        <f t="shared" si="25"/>
        <v>1.6024055035898537E-3</v>
      </c>
      <c r="GS20" s="40">
        <f t="shared" si="26"/>
        <v>1.9429335531963826E-6</v>
      </c>
      <c r="GT20" s="40">
        <f t="shared" si="27"/>
        <v>-1.6260264210209786E-4</v>
      </c>
      <c r="GU20" s="40">
        <f t="shared" si="28"/>
        <v>-1.2111135923636575E-3</v>
      </c>
      <c r="GV20" s="40">
        <f t="shared" si="29"/>
        <v>0</v>
      </c>
      <c r="GW20" s="40">
        <f t="shared" si="30"/>
        <v>-2.2664750722853756E-3</v>
      </c>
      <c r="GX20" s="40">
        <f t="shared" si="31"/>
        <v>-3.2431965848297124E-6</v>
      </c>
      <c r="GY20" s="40">
        <f t="shared" si="32"/>
        <v>4.2181307220881854E-5</v>
      </c>
      <c r="GZ20" s="40">
        <f t="shared" si="33"/>
        <v>-1.8422370285693063E-3</v>
      </c>
      <c r="HA20" s="40">
        <f t="shared" si="34"/>
        <v>-3.0027947408834293E-3</v>
      </c>
      <c r="HB20" s="40">
        <f t="shared" si="35"/>
        <v>3.2587062541770446E-5</v>
      </c>
      <c r="HC20" s="40">
        <f t="shared" si="36"/>
        <v>-8.3817655723175666E-4</v>
      </c>
      <c r="HD20" s="40">
        <f t="shared" si="37"/>
        <v>-3.6128476389316928E-4</v>
      </c>
      <c r="HE20" s="40">
        <f t="shared" si="38"/>
        <v>2.009558581430991E-5</v>
      </c>
      <c r="HF20" s="40">
        <f t="shared" si="39"/>
        <v>5.7355011061497698E-6</v>
      </c>
      <c r="HG20" s="40">
        <f t="shared" si="40"/>
        <v>-4.3238279305369523E-4</v>
      </c>
      <c r="HH20" s="40">
        <f t="shared" si="41"/>
        <v>-2.161169630076145E-3</v>
      </c>
      <c r="HI20" s="40">
        <f t="shared" si="42"/>
        <v>-2.5245248419895712E-3</v>
      </c>
      <c r="HJ20" s="40">
        <f t="shared" si="43"/>
        <v>-2.5500497488292174E-3</v>
      </c>
      <c r="HK20" s="40">
        <f t="shared" si="44"/>
        <v>-2.2926671887206606E-3</v>
      </c>
      <c r="HL20" s="40">
        <f t="shared" si="45"/>
        <v>-2.8052683350881097E-3</v>
      </c>
      <c r="HM20" s="40">
        <f t="shared" si="46"/>
        <v>-3.6709649074760008E-4</v>
      </c>
      <c r="HN20" s="40">
        <f t="shared" si="47"/>
        <v>-1.1294282023579312E-4</v>
      </c>
      <c r="HO20" s="40">
        <f t="shared" si="48"/>
        <v>-1.0007226822399984E-4</v>
      </c>
      <c r="HP20" s="40">
        <f t="shared" si="49"/>
        <v>1.1778998365269284E-6</v>
      </c>
      <c r="HQ20" s="40">
        <f t="shared" si="50"/>
        <v>-6.2615758881622035E-5</v>
      </c>
      <c r="HR20" s="40">
        <f t="shared" si="51"/>
        <v>0</v>
      </c>
      <c r="HS20" s="40">
        <f t="shared" si="52"/>
        <v>0</v>
      </c>
      <c r="HT20" s="40">
        <f t="shared" si="53"/>
        <v>0</v>
      </c>
      <c r="HU20" s="40">
        <f t="shared" si="54"/>
        <v>-3.0671088875128039E-3</v>
      </c>
    </row>
    <row r="21" spans="1:229" x14ac:dyDescent="0.25">
      <c r="A21" s="17" t="s">
        <v>191</v>
      </c>
      <c r="B21" s="17">
        <v>8727.4043395747594</v>
      </c>
      <c r="C21" s="17">
        <v>1072.93812322084</v>
      </c>
      <c r="D21" s="17">
        <v>10419.611453912899</v>
      </c>
      <c r="E21" s="17">
        <v>6603.9197744123903</v>
      </c>
      <c r="F21" s="17">
        <v>4831.9857648841498</v>
      </c>
      <c r="G21" s="17">
        <v>7765.5290820759401</v>
      </c>
      <c r="H21" s="17">
        <v>7633.2132351037899</v>
      </c>
      <c r="I21" s="17">
        <v>97.568851656259895</v>
      </c>
      <c r="J21" s="17">
        <v>8.3497616450871004E-2</v>
      </c>
      <c r="K21" s="17">
        <v>3.0377585999999901E-2</v>
      </c>
      <c r="L21" s="17">
        <v>9.7554388101975004E-2</v>
      </c>
      <c r="M21" s="17">
        <v>24.322199066485499</v>
      </c>
      <c r="N21" s="17">
        <v>2.8764717745743601E-2</v>
      </c>
      <c r="O21" s="17">
        <v>5.6484654560044998</v>
      </c>
      <c r="P21" s="5">
        <v>3.9704149775747197E-2</v>
      </c>
      <c r="Q21" s="5">
        <v>8.8142189999999995E-2</v>
      </c>
      <c r="R21" s="17">
        <v>0.51395747810432502</v>
      </c>
      <c r="S21" s="17">
        <v>1.07144123320017E-2</v>
      </c>
      <c r="T21" s="17">
        <v>0.114995249912762</v>
      </c>
      <c r="U21" s="17">
        <v>2.4081715E-2</v>
      </c>
      <c r="V21" s="17">
        <v>1.6998856E-2</v>
      </c>
      <c r="W21" s="17">
        <v>1.4521663651399501E-4</v>
      </c>
      <c r="X21" s="17">
        <v>1.7471036999999998E-2</v>
      </c>
      <c r="Y21" s="17">
        <v>92.226506082180705</v>
      </c>
      <c r="Z21" s="17">
        <v>4.6754217850474804</v>
      </c>
      <c r="AA21" s="17">
        <v>0.114326595916969</v>
      </c>
      <c r="AB21" s="17">
        <v>0.159528795136747</v>
      </c>
      <c r="AD21" s="17">
        <v>0.110313793586159</v>
      </c>
      <c r="AE21" s="17">
        <v>0.71615525000000002</v>
      </c>
      <c r="AF21" s="17">
        <v>170.03658401000001</v>
      </c>
      <c r="AG21" s="17">
        <v>7.9619773339741302</v>
      </c>
      <c r="AH21" s="17">
        <v>0.991829059008</v>
      </c>
      <c r="AI21" s="17">
        <v>0.33604209999999901</v>
      </c>
      <c r="AJ21" s="5">
        <v>9.0503165000000005E-4</v>
      </c>
      <c r="AK21" s="5">
        <v>75.702145382453295</v>
      </c>
      <c r="AL21" s="17">
        <v>1.3772217000000001E-4</v>
      </c>
      <c r="AM21" s="17">
        <v>5.2806589E-4</v>
      </c>
      <c r="AN21" s="17">
        <v>38.256462876343697</v>
      </c>
      <c r="AO21" s="17">
        <v>0.269184062184747</v>
      </c>
      <c r="AP21" s="17">
        <v>1.49682766781502E-4</v>
      </c>
      <c r="AQ21" s="17">
        <v>5.5843189369566095E-4</v>
      </c>
      <c r="AR21" s="17">
        <v>2.01746604755075E-4</v>
      </c>
      <c r="AS21" s="17">
        <v>0.102272110773777</v>
      </c>
      <c r="AT21" s="5">
        <v>5.8661413198751697</v>
      </c>
      <c r="AU21" s="17">
        <v>93.317162615172606</v>
      </c>
      <c r="AV21" s="17">
        <v>0.21484665999999999</v>
      </c>
      <c r="AW21" s="17">
        <v>2.7150932499999999E-2</v>
      </c>
      <c r="AX21" s="17">
        <v>1.87302129999999E-3</v>
      </c>
      <c r="BA21" s="17">
        <v>0</v>
      </c>
      <c r="BB21" s="5">
        <v>1.6232263418123001E-5</v>
      </c>
      <c r="BD21" s="17" t="s">
        <v>191</v>
      </c>
      <c r="BE21" s="17">
        <v>159.34487350298099</v>
      </c>
      <c r="BF21" s="17">
        <v>5.7532971790957896</v>
      </c>
      <c r="BG21" s="17">
        <v>2.7151230921752301E-2</v>
      </c>
      <c r="BH21" s="17">
        <v>8.3336085771175503E-2</v>
      </c>
      <c r="BI21" s="17">
        <v>0</v>
      </c>
      <c r="BJ21" s="17">
        <v>3.0377736833721899E-2</v>
      </c>
      <c r="BK21" s="17">
        <v>97.909140425263601</v>
      </c>
      <c r="BL21" s="17">
        <v>97.909140425263601</v>
      </c>
      <c r="BM21" s="17">
        <v>107.36465430000401</v>
      </c>
      <c r="BN21" s="17">
        <v>38.546644053673901</v>
      </c>
      <c r="BO21" s="17">
        <v>3.9916371853591003E-2</v>
      </c>
      <c r="BP21" s="17">
        <v>5.7440606601740503E-2</v>
      </c>
      <c r="BQ21" s="17">
        <v>24.342402653446101</v>
      </c>
      <c r="BR21" s="17">
        <v>1.6182894326908799E-5</v>
      </c>
      <c r="BS21" s="17">
        <v>9.1979437490699208E-3</v>
      </c>
      <c r="BT21" s="17">
        <v>1.95455889923224E-2</v>
      </c>
      <c r="BU21" s="17">
        <v>1.44806125362721E-4</v>
      </c>
      <c r="BV21" s="17">
        <v>5.6813219576189598</v>
      </c>
      <c r="BW21" s="17">
        <v>9.5188540154433794E-3</v>
      </c>
      <c r="BX21" s="17">
        <v>3.0142980208006001E-2</v>
      </c>
      <c r="BY21" s="17">
        <v>8.8140086630742895E-2</v>
      </c>
      <c r="BZ21" s="17">
        <v>0</v>
      </c>
      <c r="CA21" s="17">
        <v>1242.4576113544199</v>
      </c>
      <c r="CB21" s="17">
        <v>0.51393329879461402</v>
      </c>
      <c r="CC21" s="17">
        <v>1.87298004090675E-3</v>
      </c>
      <c r="CD21" s="17">
        <v>3.1020128970386399E-3</v>
      </c>
      <c r="CE21" s="17">
        <v>7.5945698947844104E-3</v>
      </c>
      <c r="CF21" s="17">
        <v>0.115000051784626</v>
      </c>
      <c r="CG21" s="17">
        <v>0.71614936668430396</v>
      </c>
      <c r="CH21" s="17">
        <v>2.4081421617298499E-2</v>
      </c>
      <c r="CI21" s="17">
        <v>1.37714430233635E-4</v>
      </c>
      <c r="CJ21" s="17">
        <v>0.33603909396043802</v>
      </c>
      <c r="CK21" s="17">
        <v>5.2807083174876205E-4</v>
      </c>
      <c r="CL21" s="17">
        <v>8772.9509751594196</v>
      </c>
      <c r="CM21" s="17">
        <v>1.6999139117069899E-2</v>
      </c>
      <c r="CN21" s="17">
        <v>80.051032056565006</v>
      </c>
      <c r="CO21" s="17">
        <v>37.301003606911102</v>
      </c>
      <c r="CP21" s="17">
        <v>19.935119141448101</v>
      </c>
      <c r="CQ21" s="17">
        <v>5.8655789008818502</v>
      </c>
      <c r="CR21" s="17">
        <v>805.19084077346099</v>
      </c>
      <c r="CS21" s="17">
        <v>1.7471210609388398E-2</v>
      </c>
      <c r="CT21" s="17">
        <v>2.0722763289323502E-3</v>
      </c>
      <c r="CU21" s="17">
        <v>92.650038310712802</v>
      </c>
      <c r="CV21" s="17">
        <v>92.650038310712802</v>
      </c>
      <c r="CW21" s="17">
        <v>35.070163987805302</v>
      </c>
      <c r="CX21" s="17">
        <v>0</v>
      </c>
      <c r="CY21" s="17">
        <v>4.6754145421385802</v>
      </c>
      <c r="CZ21" s="17">
        <v>93.295353778931499</v>
      </c>
      <c r="DA21" s="17">
        <v>2.1100458809104002E-2</v>
      </c>
      <c r="DB21" s="17">
        <v>8.7582951999613995E-2</v>
      </c>
      <c r="DC21" s="17">
        <v>0</v>
      </c>
      <c r="DD21" s="17">
        <v>298.073461480216</v>
      </c>
      <c r="DE21" s="17">
        <v>1.3079995081033</v>
      </c>
      <c r="DF21" s="5">
        <v>4.9314605514156301E-5</v>
      </c>
      <c r="DG21" s="17">
        <v>66.671353949042299</v>
      </c>
      <c r="DH21" s="17">
        <v>0.99412992436382897</v>
      </c>
      <c r="DI21" s="17">
        <v>4.1416417158572902E-2</v>
      </c>
      <c r="DJ21" s="17">
        <v>0.11787782536086901</v>
      </c>
      <c r="DK21" s="17">
        <v>0</v>
      </c>
      <c r="DL21" s="17">
        <v>3.6337881799192E-2</v>
      </c>
      <c r="DM21" s="17">
        <v>7.3776809471055901E-2</v>
      </c>
      <c r="DN21" s="17">
        <v>170.03815407858099</v>
      </c>
      <c r="DO21" s="17">
        <v>0</v>
      </c>
      <c r="DP21" s="17">
        <v>23.329771745306601</v>
      </c>
      <c r="DQ21" s="17">
        <v>7.9607452923576698</v>
      </c>
      <c r="DR21" s="17">
        <v>1072.6311320899199</v>
      </c>
      <c r="DS21" s="17">
        <v>0</v>
      </c>
      <c r="DT21" s="17">
        <v>0.40544045095542802</v>
      </c>
      <c r="DU21" s="17">
        <v>0.583439163015262</v>
      </c>
      <c r="DV21" s="17">
        <v>7553.1456743663102</v>
      </c>
      <c r="DW21" s="17">
        <v>9364.1227574750392</v>
      </c>
      <c r="DX21" s="17">
        <v>1040.4585495351</v>
      </c>
      <c r="DY21" s="17">
        <v>10404.581307010099</v>
      </c>
      <c r="DZ21" s="17">
        <v>1.7234016388925001E-2</v>
      </c>
      <c r="EA21" s="17">
        <v>89.840386217695198</v>
      </c>
      <c r="EB21" s="17">
        <v>22.8483620128405</v>
      </c>
      <c r="EC21" s="17">
        <v>0.26954289118206298</v>
      </c>
      <c r="ED21" s="17">
        <v>1.49482865369246E-4</v>
      </c>
      <c r="EE21" s="17">
        <v>5.5768676469738696E-4</v>
      </c>
      <c r="EF21" s="17">
        <v>2.0150716177185399E-4</v>
      </c>
      <c r="EG21" s="17">
        <v>0.102252656302738</v>
      </c>
      <c r="EH21" s="17">
        <v>23.617937884775401</v>
      </c>
      <c r="EI21" s="17">
        <v>4622.2143026141302</v>
      </c>
      <c r="EJ21" s="17">
        <v>16.704221607500099</v>
      </c>
      <c r="EK21" s="17">
        <v>36.699390080303303</v>
      </c>
      <c r="EL21" s="17">
        <v>182.361626129179</v>
      </c>
      <c r="EM21" s="17">
        <v>13.9612990900422</v>
      </c>
      <c r="EN21" s="17">
        <v>3.4799656078969399E-2</v>
      </c>
      <c r="EO21" s="17">
        <v>5.6379809961584404E-3</v>
      </c>
      <c r="EP21" s="17">
        <v>36.557465908276598</v>
      </c>
      <c r="EQ21" s="17">
        <v>6608.6395285565704</v>
      </c>
      <c r="ER21" s="17">
        <v>4838.5679053485201</v>
      </c>
      <c r="ES21" s="17">
        <v>1770.0716232080499</v>
      </c>
      <c r="ET21" s="17">
        <v>3.65136318281276</v>
      </c>
      <c r="EU21" s="17">
        <v>0.356314689396319</v>
      </c>
      <c r="EV21" s="17">
        <v>403.64073943021498</v>
      </c>
      <c r="EW21" s="17">
        <v>13.791932904534301</v>
      </c>
      <c r="EX21" s="17">
        <v>1118.2526763559799</v>
      </c>
      <c r="EY21" s="17">
        <v>1.9245834456037001</v>
      </c>
      <c r="EZ21" s="17">
        <v>18.688013062385199</v>
      </c>
      <c r="FA21" s="17">
        <v>2795.7385291864298</v>
      </c>
      <c r="FB21" s="17">
        <v>9.0433121522621996E-4</v>
      </c>
      <c r="FC21" s="17">
        <v>32.426835003213597</v>
      </c>
      <c r="FD21" s="17">
        <v>74.448016137832894</v>
      </c>
      <c r="FE21" s="17">
        <v>96.436413620154596</v>
      </c>
      <c r="FF21" s="17">
        <v>1.7025829770112999</v>
      </c>
      <c r="FG21" s="17">
        <v>7743.5421236462198</v>
      </c>
      <c r="FH21" s="17">
        <v>120.885552994983</v>
      </c>
      <c r="FI21" s="17">
        <v>0.214844716496634</v>
      </c>
      <c r="FJ21" s="17">
        <v>165.97830805403501</v>
      </c>
      <c r="FK21" s="17">
        <v>43.271956977567697</v>
      </c>
      <c r="FL21" s="17">
        <v>297.85464204424898</v>
      </c>
      <c r="FM21" s="17">
        <v>75.683999021782199</v>
      </c>
      <c r="FN21" s="17">
        <v>27.1376595939747</v>
      </c>
      <c r="FO21" s="17">
        <v>7635.1410641710299</v>
      </c>
      <c r="FP21" s="17">
        <v>38.245975720257697</v>
      </c>
      <c r="FQ21" s="17">
        <v>213.030514981078</v>
      </c>
      <c r="FS21" s="25">
        <f t="shared" si="0"/>
        <v>0</v>
      </c>
      <c r="FT21" s="94">
        <f t="shared" si="1"/>
        <v>0.98926078914383198</v>
      </c>
      <c r="FU21" s="40">
        <f t="shared" si="2"/>
        <v>5.2188066247976115E-3</v>
      </c>
      <c r="FV21" s="40">
        <f t="shared" si="3"/>
        <v>-2.8612193403897623E-4</v>
      </c>
      <c r="FW21" s="40">
        <f t="shared" si="4"/>
        <v>-1.4424863124004174E-3</v>
      </c>
      <c r="FX21" s="40">
        <f t="shared" si="5"/>
        <v>7.1468980626738057E-4</v>
      </c>
      <c r="FY21" s="40">
        <f t="shared" si="6"/>
        <v>1.3622019568445588E-3</v>
      </c>
      <c r="FZ21" s="40">
        <f t="shared" si="7"/>
        <v>-2.8313535623051933E-3</v>
      </c>
      <c r="GA21" s="40">
        <f t="shared" si="8"/>
        <v>2.5255799987013481E-4</v>
      </c>
      <c r="GB21" s="40">
        <f t="shared" si="9"/>
        <v>3.4876783238421325E-3</v>
      </c>
      <c r="GC21" s="40">
        <f t="shared" si="10"/>
        <v>-1.9345543808492304E-3</v>
      </c>
      <c r="GD21" s="40">
        <f t="shared" si="11"/>
        <v>4.9652965182465086E-6</v>
      </c>
      <c r="GE21" s="40">
        <f t="shared" si="12"/>
        <v>-2.0235855145454154E-3</v>
      </c>
      <c r="GF21" s="40">
        <f t="shared" si="13"/>
        <v>8.3066448495772464E-4</v>
      </c>
      <c r="GG21" s="40">
        <f t="shared" si="14"/>
        <v>-7.3649269005653681E-4</v>
      </c>
      <c r="GH21" s="40">
        <f t="shared" si="15"/>
        <v>5.8168898916664971E-3</v>
      </c>
      <c r="GI21" s="40">
        <f t="shared" si="16"/>
        <v>-1.0657715260702456E-3</v>
      </c>
      <c r="GJ21" s="40">
        <f t="shared" si="17"/>
        <v>-2.3863365059348062E-5</v>
      </c>
      <c r="GK21" s="40">
        <f t="shared" si="18"/>
        <v>-4.7045350522332765E-5</v>
      </c>
      <c r="GL21" s="40">
        <f t="shared" si="19"/>
        <v>-1.664070751262363E-3</v>
      </c>
      <c r="GM21" s="40">
        <f t="shared" si="20"/>
        <v>4.1757132295805231E-5</v>
      </c>
      <c r="GN21" s="40">
        <f t="shared" si="21"/>
        <v>-1.2182799335548406E-5</v>
      </c>
      <c r="GO21" s="40">
        <f t="shared" si="22"/>
        <v>1.665506607616074E-5</v>
      </c>
      <c r="GP21" s="40">
        <f t="shared" si="23"/>
        <v>-2.8268878905926601E-3</v>
      </c>
      <c r="GQ21" s="40">
        <f t="shared" si="24"/>
        <v>9.9369824699013487E-6</v>
      </c>
      <c r="GR21" s="40">
        <f t="shared" si="25"/>
        <v>4.5923048212918021E-3</v>
      </c>
      <c r="GS21" s="40">
        <f t="shared" si="26"/>
        <v>-1.5491455601630153E-6</v>
      </c>
      <c r="GT21" s="40">
        <f t="shared" si="27"/>
        <v>-4.5519697764460058E-5</v>
      </c>
      <c r="GU21" s="40">
        <f t="shared" si="28"/>
        <v>-1.4702838888994178E-3</v>
      </c>
      <c r="GV21" s="40">
        <f t="shared" si="29"/>
        <v>0</v>
      </c>
      <c r="GW21" s="40">
        <f t="shared" si="30"/>
        <v>-1.8048723503974449E-3</v>
      </c>
      <c r="GX21" s="40">
        <f t="shared" si="31"/>
        <v>-8.2151400776084601E-6</v>
      </c>
      <c r="GY21" s="40">
        <f t="shared" si="32"/>
        <v>9.2337104401157055E-6</v>
      </c>
      <c r="GZ21" s="40">
        <f t="shared" si="33"/>
        <v>-1.54740658605397E-4</v>
      </c>
      <c r="HA21" s="40">
        <f t="shared" si="34"/>
        <v>-2.9737433184907256E-3</v>
      </c>
      <c r="HB21" s="40">
        <f t="shared" si="35"/>
        <v>-8.94542547196682E-6</v>
      </c>
      <c r="HC21" s="40">
        <f t="shared" si="36"/>
        <v>-7.7393400968915485E-4</v>
      </c>
      <c r="HD21" s="40">
        <f t="shared" si="37"/>
        <v>-2.3970735016054634E-4</v>
      </c>
      <c r="HE21" s="40">
        <f t="shared" si="38"/>
        <v>-5.6198405565365064E-5</v>
      </c>
      <c r="HF21" s="40">
        <f t="shared" si="39"/>
        <v>9.3582048294090348E-6</v>
      </c>
      <c r="HG21" s="40">
        <f t="shared" si="40"/>
        <v>-2.7412769758401604E-4</v>
      </c>
      <c r="HH21" s="40">
        <f t="shared" si="41"/>
        <v>1.3330246761404209E-3</v>
      </c>
      <c r="HI21" s="40">
        <f t="shared" si="42"/>
        <v>-1.3355005158863888E-3</v>
      </c>
      <c r="HJ21" s="40">
        <f t="shared" si="43"/>
        <v>-1.3343238570110833E-3</v>
      </c>
      <c r="HK21" s="40">
        <f t="shared" si="44"/>
        <v>-1.1868501257391625E-3</v>
      </c>
      <c r="HL21" s="40">
        <f t="shared" si="45"/>
        <v>-1.9022264126369984E-4</v>
      </c>
      <c r="HM21" s="40">
        <f t="shared" si="46"/>
        <v>-9.5875459292807291E-5</v>
      </c>
      <c r="HN21" s="40">
        <f t="shared" si="47"/>
        <v>-2.3370659404897825E-4</v>
      </c>
      <c r="HO21" s="40">
        <f t="shared" si="48"/>
        <v>-9.0460022324388358E-6</v>
      </c>
      <c r="HP21" s="40">
        <f t="shared" si="49"/>
        <v>1.0991215579888141E-5</v>
      </c>
      <c r="HQ21" s="40">
        <f t="shared" si="50"/>
        <v>-2.2028096124706065E-5</v>
      </c>
      <c r="HR21" s="40">
        <f t="shared" si="51"/>
        <v>0</v>
      </c>
      <c r="HS21" s="40">
        <f t="shared" si="52"/>
        <v>0</v>
      </c>
      <c r="HT21" s="40">
        <f t="shared" si="53"/>
        <v>0</v>
      </c>
      <c r="HU21" s="40">
        <f t="shared" si="54"/>
        <v>-3.0414175732930756E-3</v>
      </c>
    </row>
    <row r="22" spans="1:229" x14ac:dyDescent="0.25">
      <c r="A22" s="17" t="s">
        <v>192</v>
      </c>
      <c r="B22" s="17">
        <v>12368.674575954499</v>
      </c>
      <c r="C22" s="17">
        <v>1658.43032183385</v>
      </c>
      <c r="D22" s="17">
        <v>17034.781432602202</v>
      </c>
      <c r="E22" s="17">
        <v>5730.5104640233003</v>
      </c>
      <c r="F22" s="17">
        <v>5251.1381470648603</v>
      </c>
      <c r="G22" s="17">
        <v>168.63669516827699</v>
      </c>
      <c r="H22" s="5">
        <v>7824.73553030321</v>
      </c>
      <c r="I22" s="17">
        <v>91.621246150120399</v>
      </c>
      <c r="J22" s="17">
        <v>6.6629093325555694E-2</v>
      </c>
      <c r="K22" s="5">
        <v>9.126164052</v>
      </c>
      <c r="L22" s="17">
        <v>0.17793596326584599</v>
      </c>
      <c r="M22" s="17">
        <v>45.3839687465643</v>
      </c>
      <c r="N22" s="17">
        <v>0.1252700975272</v>
      </c>
      <c r="O22" s="17">
        <v>6.3012686595607397</v>
      </c>
      <c r="P22" s="5">
        <v>0.12840753867121099</v>
      </c>
      <c r="Q22" s="5">
        <v>0.13217761</v>
      </c>
      <c r="R22" s="17">
        <v>0.76002084000000003</v>
      </c>
      <c r="S22" s="17">
        <v>2.3495627343941099E-2</v>
      </c>
      <c r="T22" s="17">
        <v>9.2601068636714192</v>
      </c>
      <c r="U22" s="17">
        <v>9.1167227969999995</v>
      </c>
      <c r="V22" s="17">
        <v>2.5491341000000001E-2</v>
      </c>
      <c r="W22" s="17">
        <v>0</v>
      </c>
      <c r="X22" s="17">
        <v>2.6199505000000001E-2</v>
      </c>
      <c r="Y22" s="17">
        <v>112.286163374171</v>
      </c>
      <c r="Z22" s="17">
        <v>1.2496101159999999E-3</v>
      </c>
      <c r="AA22" s="17">
        <v>0.16781829440243801</v>
      </c>
      <c r="AB22" s="17">
        <v>0.37138583160514599</v>
      </c>
      <c r="AD22" s="17">
        <v>0.27548390091366298</v>
      </c>
      <c r="AE22" s="17">
        <v>28.373963615000001</v>
      </c>
      <c r="AF22" s="17">
        <v>8.9251075973000003</v>
      </c>
      <c r="AG22" s="17">
        <v>1.76121451708087</v>
      </c>
      <c r="AH22" s="17">
        <v>0.84110072100669497</v>
      </c>
      <c r="AI22" s="17">
        <v>18.665134979000001</v>
      </c>
      <c r="AJ22" s="5">
        <v>1.3571799499999999E-3</v>
      </c>
      <c r="AK22" s="5">
        <v>405.910858757288</v>
      </c>
      <c r="AL22" s="17">
        <v>2.06527285E-4</v>
      </c>
      <c r="AM22" s="17">
        <v>9.0814018851749996</v>
      </c>
      <c r="AN22" s="17">
        <v>68.826131879589497</v>
      </c>
      <c r="AO22" s="17">
        <v>0.219360279532793</v>
      </c>
      <c r="AP22" s="17">
        <v>5.8988154709718797E-4</v>
      </c>
      <c r="AQ22" s="17">
        <v>2.17355734469857E-3</v>
      </c>
      <c r="AR22" s="17">
        <v>7.6607155306471003E-4</v>
      </c>
      <c r="AS22" s="17">
        <v>7.7833645785582897E-2</v>
      </c>
      <c r="AT22" s="5">
        <v>15.4593969429614</v>
      </c>
      <c r="AU22" s="5">
        <v>105.335122764613</v>
      </c>
      <c r="AV22" s="17">
        <v>0.32218285000000002</v>
      </c>
      <c r="AW22" s="17">
        <v>4.0715360499999999E-2</v>
      </c>
      <c r="AX22" s="17">
        <v>2.8087747999999998E-3</v>
      </c>
      <c r="BA22" s="17">
        <v>0</v>
      </c>
      <c r="BB22" s="5">
        <v>4.3313235800442801E-5</v>
      </c>
      <c r="BD22" s="17" t="s">
        <v>192</v>
      </c>
      <c r="BE22" s="17">
        <v>22.2170538705907</v>
      </c>
      <c r="BF22" s="17">
        <v>9.7395643087125503</v>
      </c>
      <c r="BG22" s="17">
        <v>4.0715788785914503E-2</v>
      </c>
      <c r="BH22" s="17">
        <v>6.6562285132546806E-2</v>
      </c>
      <c r="BI22" s="17">
        <v>0</v>
      </c>
      <c r="BJ22" s="17">
        <v>9.1261812942343603</v>
      </c>
      <c r="BK22" s="17">
        <v>92.031987437998595</v>
      </c>
      <c r="BL22" s="17">
        <v>92.031987437998595</v>
      </c>
      <c r="BM22" s="17">
        <v>81.952347722184498</v>
      </c>
      <c r="BN22" s="17">
        <v>12.5977098116392</v>
      </c>
      <c r="BO22" s="17">
        <v>7.2912175355633102E-2</v>
      </c>
      <c r="BP22" s="17">
        <v>0.104922729818063</v>
      </c>
      <c r="BQ22" s="17">
        <v>45.410160664513498</v>
      </c>
      <c r="BR22" s="17">
        <v>4.31792750106952E-5</v>
      </c>
      <c r="BS22" s="17">
        <v>4.0070084558276403E-2</v>
      </c>
      <c r="BT22" s="17">
        <v>8.5149047933993596E-2</v>
      </c>
      <c r="BU22" s="17">
        <v>0</v>
      </c>
      <c r="BV22" s="17">
        <v>6.3408641216658497</v>
      </c>
      <c r="BW22" s="17">
        <v>3.0803224469099399E-2</v>
      </c>
      <c r="BX22" s="17">
        <v>9.7543767698980793E-2</v>
      </c>
      <c r="BY22" s="17">
        <v>0.132174079274196</v>
      </c>
      <c r="BZ22" s="17">
        <v>0</v>
      </c>
      <c r="CA22" s="17">
        <v>91487.537755839905</v>
      </c>
      <c r="CB22" s="17">
        <v>0.76002837924621502</v>
      </c>
      <c r="CC22" s="17">
        <v>2.8084964712511702E-3</v>
      </c>
      <c r="CD22" s="17">
        <v>6.8101965431527096E-3</v>
      </c>
      <c r="CE22" s="17">
        <v>1.6673268843730899E-2</v>
      </c>
      <c r="CF22" s="17">
        <v>9.2600994086846704</v>
      </c>
      <c r="CG22" s="17">
        <v>28.373884387473201</v>
      </c>
      <c r="CH22" s="17">
        <v>9.1166975285712297</v>
      </c>
      <c r="CI22" s="17">
        <v>2.06525047332959E-4</v>
      </c>
      <c r="CJ22" s="17">
        <v>18.665088112904201</v>
      </c>
      <c r="CK22" s="17">
        <v>9.0813381848796197</v>
      </c>
      <c r="CL22" s="17">
        <v>12422.082163175101</v>
      </c>
      <c r="CM22" s="17">
        <v>2.5491448678789799E-2</v>
      </c>
      <c r="CN22" s="17">
        <v>97.022619634355706</v>
      </c>
      <c r="CO22" s="17">
        <v>612.60197579090197</v>
      </c>
      <c r="CP22" s="17">
        <v>22.151577194964499</v>
      </c>
      <c r="CQ22" s="17">
        <v>15.4602834819039</v>
      </c>
      <c r="CR22" s="17">
        <v>528.80772243134197</v>
      </c>
      <c r="CS22" s="17">
        <v>2.61997084786652E-2</v>
      </c>
      <c r="CT22" s="5">
        <v>5.5395475091353899E-7</v>
      </c>
      <c r="CU22" s="17">
        <v>112.791664360162</v>
      </c>
      <c r="CV22" s="17">
        <v>112.791664360162</v>
      </c>
      <c r="CW22" s="17">
        <v>39.691261454024001</v>
      </c>
      <c r="CX22" s="17">
        <v>0</v>
      </c>
      <c r="CY22" s="17">
        <v>1.2497193150239399E-3</v>
      </c>
      <c r="CZ22" s="17">
        <v>105.32244285644499</v>
      </c>
      <c r="DA22" s="17">
        <v>5.0222949299969101E-2</v>
      </c>
      <c r="DB22" s="17">
        <v>0.10517290197573299</v>
      </c>
      <c r="DC22" s="17">
        <v>0</v>
      </c>
      <c r="DD22" s="17">
        <v>331.78610739995702</v>
      </c>
      <c r="DE22" s="17">
        <v>1.4347959264174299</v>
      </c>
      <c r="DF22" s="5">
        <v>1.31803592269553E-8</v>
      </c>
      <c r="DG22" s="17">
        <v>56.639955852241201</v>
      </c>
      <c r="DH22" s="17">
        <v>4.6538503564256404</v>
      </c>
      <c r="DI22" s="17">
        <v>9.6527548956386905E-2</v>
      </c>
      <c r="DJ22" s="17">
        <v>0.27473090626498298</v>
      </c>
      <c r="DK22" s="17">
        <v>0</v>
      </c>
      <c r="DL22" s="17">
        <v>9.0850647100646595E-2</v>
      </c>
      <c r="DM22" s="17">
        <v>0.18445428253332999</v>
      </c>
      <c r="DN22" s="17">
        <v>8.9253993582925304</v>
      </c>
      <c r="DO22" s="17">
        <v>0</v>
      </c>
      <c r="DP22" s="17">
        <v>26.065611335032301</v>
      </c>
      <c r="DQ22" s="17">
        <v>2.07532449800145</v>
      </c>
      <c r="DR22" s="17">
        <v>1657.91779614962</v>
      </c>
      <c r="DS22" s="17">
        <v>0</v>
      </c>
      <c r="DT22" s="17">
        <v>0.34392082959925402</v>
      </c>
      <c r="DU22" s="17">
        <v>0.49491061415257098</v>
      </c>
      <c r="DV22" s="17">
        <v>8214.4120566367401</v>
      </c>
      <c r="DW22" s="17">
        <v>15313.5314784084</v>
      </c>
      <c r="DX22" s="17">
        <v>1701.5037325683199</v>
      </c>
      <c r="DY22" s="17">
        <v>17015.035210976799</v>
      </c>
      <c r="DZ22" s="17">
        <v>1.8169416202174798E-2</v>
      </c>
      <c r="EA22" s="17">
        <v>109.55008973875201</v>
      </c>
      <c r="EB22" s="17">
        <v>3.0608890528826702</v>
      </c>
      <c r="EC22" s="17">
        <v>0.22004493094462499</v>
      </c>
      <c r="ED22" s="17">
        <v>5.89397379489299E-4</v>
      </c>
      <c r="EE22" s="17">
        <v>2.1717601022150901E-3</v>
      </c>
      <c r="EF22" s="17">
        <v>7.6558928044445195E-4</v>
      </c>
      <c r="EG22" s="17">
        <v>7.79526109360274E-2</v>
      </c>
      <c r="EH22" s="17">
        <v>2.2546968115654402</v>
      </c>
      <c r="EI22" s="17">
        <v>4819.7682519320697</v>
      </c>
      <c r="EJ22" s="17">
        <v>3.0220002700661901</v>
      </c>
      <c r="EK22" s="17">
        <v>40.596110815324302</v>
      </c>
      <c r="EL22" s="17">
        <v>228.225944983658</v>
      </c>
      <c r="EM22" s="17">
        <v>4.3880195086999896</v>
      </c>
      <c r="EN22" s="5">
        <v>9.3014658531611306E-6</v>
      </c>
      <c r="EO22" s="17">
        <v>1.24162469264813E-2</v>
      </c>
      <c r="EP22" s="17">
        <v>12.4395551072824</v>
      </c>
      <c r="EQ22" s="17">
        <v>5742.98587231275</v>
      </c>
      <c r="ER22" s="17">
        <v>5261.0665392109104</v>
      </c>
      <c r="ES22" s="17">
        <v>481.91933310184697</v>
      </c>
      <c r="ET22" s="17">
        <v>3.6965056763504598</v>
      </c>
      <c r="EU22" s="17">
        <v>0.29323477945512699</v>
      </c>
      <c r="EV22" s="17">
        <v>330.87010797136099</v>
      </c>
      <c r="EW22" s="17">
        <v>15.383318606458401</v>
      </c>
      <c r="EX22" s="17">
        <v>1270.8615497390199</v>
      </c>
      <c r="EY22" s="17">
        <v>1.12782179169629</v>
      </c>
      <c r="EZ22" s="17">
        <v>21.635567243726399</v>
      </c>
      <c r="FA22" s="17">
        <v>3177.4842265910402</v>
      </c>
      <c r="FB22" s="17">
        <v>1.3562476690035599E-3</v>
      </c>
      <c r="FC22" s="17">
        <v>61.405532349406997</v>
      </c>
      <c r="FD22" s="17">
        <v>9.4551607731609195</v>
      </c>
      <c r="FE22" s="17">
        <v>139.172364611407</v>
      </c>
      <c r="FF22" s="17">
        <v>0.16034462915502301</v>
      </c>
      <c r="FG22" s="17">
        <v>168.273256024294</v>
      </c>
      <c r="FH22" s="17">
        <v>103.747262614645</v>
      </c>
      <c r="FI22" s="17">
        <v>0.32217970474462199</v>
      </c>
      <c r="FJ22" s="17">
        <v>0.20698258723854501</v>
      </c>
      <c r="FK22" s="5">
        <v>9.2293794437936997E-8</v>
      </c>
      <c r="FL22" s="17">
        <v>707.55213542720605</v>
      </c>
      <c r="FM22" s="17">
        <v>405.89911432960901</v>
      </c>
      <c r="FN22" s="17">
        <v>40.197489797119601</v>
      </c>
      <c r="FO22" s="17">
        <v>7826.8354557229204</v>
      </c>
      <c r="FP22" s="17">
        <v>68.820205101380594</v>
      </c>
      <c r="FQ22" s="17">
        <v>208.936874687114</v>
      </c>
      <c r="FS22" s="25">
        <f t="shared" si="0"/>
        <v>0</v>
      </c>
      <c r="FT22" s="94">
        <f t="shared" si="1"/>
        <v>1.0495189407144654</v>
      </c>
      <c r="FU22" s="40">
        <f t="shared" si="2"/>
        <v>4.3179717351792138E-3</v>
      </c>
      <c r="FV22" s="40">
        <f t="shared" si="3"/>
        <v>-3.0904263958661548E-4</v>
      </c>
      <c r="FW22" s="40">
        <f t="shared" si="4"/>
        <v>-1.1591708237366062E-3</v>
      </c>
      <c r="FX22" s="40">
        <f t="shared" si="5"/>
        <v>2.1770151835113962E-3</v>
      </c>
      <c r="FY22" s="40">
        <f t="shared" si="6"/>
        <v>1.8907124261431983E-3</v>
      </c>
      <c r="FZ22" s="40">
        <f t="shared" si="7"/>
        <v>-2.1551604982552762E-3</v>
      </c>
      <c r="GA22" s="40">
        <f t="shared" si="8"/>
        <v>2.6837014638743248E-4</v>
      </c>
      <c r="GB22" s="40">
        <f t="shared" si="9"/>
        <v>4.4830353781174365E-3</v>
      </c>
      <c r="GC22" s="40">
        <f t="shared" si="10"/>
        <v>-1.0026880102128569E-3</v>
      </c>
      <c r="GD22" s="40">
        <f t="shared" si="11"/>
        <v>1.8893189145009057E-6</v>
      </c>
      <c r="GE22" s="40">
        <f t="shared" si="12"/>
        <v>-5.6794641338974155E-4</v>
      </c>
      <c r="GF22" s="40">
        <f t="shared" si="13"/>
        <v>5.7711827926421901E-4</v>
      </c>
      <c r="GG22" s="40">
        <f t="shared" si="14"/>
        <v>-4.0684118505554301E-4</v>
      </c>
      <c r="GH22" s="40">
        <f t="shared" si="15"/>
        <v>6.2837286020225322E-3</v>
      </c>
      <c r="GI22" s="40">
        <f t="shared" si="16"/>
        <v>-4.7151829057201603E-4</v>
      </c>
      <c r="GJ22" s="40">
        <f t="shared" si="17"/>
        <v>-2.6711980977730056E-5</v>
      </c>
      <c r="GK22" s="40">
        <f t="shared" si="18"/>
        <v>9.9197887981514941E-6</v>
      </c>
      <c r="GL22" s="40">
        <f t="shared" si="19"/>
        <v>-5.1762640254103185E-4</v>
      </c>
      <c r="GM22" s="40">
        <f t="shared" si="20"/>
        <v>-8.0506487220557731E-7</v>
      </c>
      <c r="GN22" s="40">
        <f t="shared" si="21"/>
        <v>-2.7716570233039372E-6</v>
      </c>
      <c r="GO22" s="40">
        <f t="shared" si="22"/>
        <v>4.2241320218448272E-6</v>
      </c>
      <c r="GP22" s="40">
        <f t="shared" si="23"/>
        <v>0</v>
      </c>
      <c r="GQ22" s="40">
        <f t="shared" si="24"/>
        <v>7.7665080007602742E-6</v>
      </c>
      <c r="GR22" s="40">
        <f t="shared" si="25"/>
        <v>4.5018991726213471E-3</v>
      </c>
      <c r="GS22" s="40">
        <f t="shared" si="26"/>
        <v>8.7386475622926711E-5</v>
      </c>
      <c r="GT22" s="40">
        <f t="shared" si="27"/>
        <v>-3.6922078589034501E-5</v>
      </c>
      <c r="GU22" s="40">
        <f t="shared" si="28"/>
        <v>-3.429758836667314E-4</v>
      </c>
      <c r="GV22" s="40">
        <f t="shared" si="29"/>
        <v>0</v>
      </c>
      <c r="GW22" s="40">
        <f t="shared" si="30"/>
        <v>-6.4966148327666798E-4</v>
      </c>
      <c r="GX22" s="40">
        <f t="shared" si="31"/>
        <v>-2.7922615210011659E-6</v>
      </c>
      <c r="GY22" s="40">
        <f t="shared" si="32"/>
        <v>3.2689913185854047E-5</v>
      </c>
      <c r="GZ22" s="40">
        <f t="shared" si="33"/>
        <v>0.17834850773385774</v>
      </c>
      <c r="HA22" s="40">
        <f t="shared" si="34"/>
        <v>-2.6979851499282746E-3</v>
      </c>
      <c r="HB22" s="40">
        <f t="shared" si="35"/>
        <v>-2.5108897338997352E-6</v>
      </c>
      <c r="HC22" s="40">
        <f t="shared" si="36"/>
        <v>-6.8692511736562385E-4</v>
      </c>
      <c r="HD22" s="40">
        <f t="shared" si="37"/>
        <v>-2.8933514404978258E-5</v>
      </c>
      <c r="HE22" s="40">
        <f t="shared" si="38"/>
        <v>-1.0834728404045475E-5</v>
      </c>
      <c r="HF22" s="40">
        <f t="shared" si="39"/>
        <v>-7.0143680662144883E-6</v>
      </c>
      <c r="HG22" s="40">
        <f t="shared" si="40"/>
        <v>-8.6112324593093999E-5</v>
      </c>
      <c r="HH22" s="40">
        <f t="shared" si="41"/>
        <v>3.1211275500295961E-3</v>
      </c>
      <c r="HI22" s="40">
        <f t="shared" si="42"/>
        <v>-8.2078785185189047E-4</v>
      </c>
      <c r="HJ22" s="40">
        <f t="shared" si="43"/>
        <v>-8.2686683554196677E-4</v>
      </c>
      <c r="HK22" s="40">
        <f t="shared" si="44"/>
        <v>-6.2953991481437543E-4</v>
      </c>
      <c r="HL22" s="40">
        <f t="shared" si="45"/>
        <v>1.5284540412282552E-3</v>
      </c>
      <c r="HM22" s="40">
        <f t="shared" si="46"/>
        <v>5.7346282379043863E-5</v>
      </c>
      <c r="HN22" s="40">
        <f t="shared" si="47"/>
        <v>-1.2037683001846969E-4</v>
      </c>
      <c r="HO22" s="40">
        <f t="shared" si="48"/>
        <v>-9.7623302358714269E-6</v>
      </c>
      <c r="HP22" s="40">
        <f t="shared" si="49"/>
        <v>1.0519025479440661E-5</v>
      </c>
      <c r="HQ22" s="40">
        <f t="shared" si="50"/>
        <v>-9.9092582584275383E-5</v>
      </c>
      <c r="HR22" s="40">
        <f t="shared" si="51"/>
        <v>0</v>
      </c>
      <c r="HS22" s="40">
        <f t="shared" si="52"/>
        <v>0</v>
      </c>
      <c r="HT22" s="40">
        <f t="shared" si="53"/>
        <v>0</v>
      </c>
      <c r="HU22" s="40">
        <f t="shared" si="54"/>
        <v>-3.0928372649136259E-3</v>
      </c>
    </row>
    <row r="23" spans="1:229" x14ac:dyDescent="0.25">
      <c r="A23" s="17" t="s">
        <v>193</v>
      </c>
      <c r="B23" s="17">
        <v>25678.051786832199</v>
      </c>
      <c r="C23" s="17">
        <v>3686.4996523177401</v>
      </c>
      <c r="D23" s="17">
        <v>29849.064429850601</v>
      </c>
      <c r="E23" s="17">
        <v>11957.685594927199</v>
      </c>
      <c r="F23" s="17">
        <v>10671.5833342188</v>
      </c>
      <c r="G23" s="17">
        <v>477.76931858820802</v>
      </c>
      <c r="H23" s="17">
        <v>27940.864291525399</v>
      </c>
      <c r="I23" s="17">
        <v>294.797325552362</v>
      </c>
      <c r="J23" s="17">
        <v>0.91633982742167697</v>
      </c>
      <c r="K23" s="17">
        <v>9.2413682999999996E-2</v>
      </c>
      <c r="L23" s="17">
        <v>0.129179885107326</v>
      </c>
      <c r="M23" s="17">
        <v>70.773385218013203</v>
      </c>
      <c r="N23" s="17">
        <v>8.9530243791661704E-2</v>
      </c>
      <c r="O23" s="17">
        <v>9.9366496882510802</v>
      </c>
      <c r="P23" s="5">
        <v>0.10117902214329599</v>
      </c>
      <c r="Q23" s="5">
        <v>0.26814319999999903</v>
      </c>
      <c r="R23" s="17">
        <v>1.54182284</v>
      </c>
      <c r="S23" s="17">
        <v>5.4299464282028401E-3</v>
      </c>
      <c r="T23" s="17">
        <v>0.26467231809094099</v>
      </c>
      <c r="U23" s="17">
        <v>7.3260520999999995E-2</v>
      </c>
      <c r="V23" s="17">
        <v>5.1713335999999901E-2</v>
      </c>
      <c r="W23" s="17">
        <v>0</v>
      </c>
      <c r="X23" s="17">
        <v>5.3149836999999998E-2</v>
      </c>
      <c r="Y23" s="17">
        <v>161.89828875140401</v>
      </c>
      <c r="Z23" s="17">
        <v>11.395803878292201</v>
      </c>
      <c r="AA23" s="17">
        <v>0.25018090780841801</v>
      </c>
      <c r="AB23" s="17">
        <v>0.34306392309046602</v>
      </c>
      <c r="AD23" s="17">
        <v>0.197911204954582</v>
      </c>
      <c r="AE23" s="17">
        <v>2.1786626999999998</v>
      </c>
      <c r="AF23" s="17">
        <v>482.59863464400001</v>
      </c>
      <c r="AG23" s="17">
        <v>12.697930911391399</v>
      </c>
      <c r="AH23" s="17">
        <v>0.63480592617335296</v>
      </c>
      <c r="AI23" s="17">
        <v>1.0222955199999999</v>
      </c>
      <c r="AJ23" s="5">
        <v>2.7532540999999902E-3</v>
      </c>
      <c r="AK23" s="5">
        <v>221.76756207957001</v>
      </c>
      <c r="AL23" s="17">
        <v>4.1897331999999899E-4</v>
      </c>
      <c r="AM23" s="17">
        <v>1.6064642199999999E-3</v>
      </c>
      <c r="AN23" s="17">
        <v>108.866233793104</v>
      </c>
      <c r="AO23" s="17">
        <v>0.55880849295222401</v>
      </c>
      <c r="AP23" s="17">
        <v>1.3421688467525099E-4</v>
      </c>
      <c r="AQ23" s="17">
        <v>4.9498756455399297E-4</v>
      </c>
      <c r="AR23" s="17">
        <v>1.37866972244877E-4</v>
      </c>
      <c r="AS23" s="17">
        <v>0.83154835169197505</v>
      </c>
      <c r="AT23" s="5">
        <v>14.8475116874724</v>
      </c>
      <c r="AU23" s="17">
        <v>273.75207178453701</v>
      </c>
      <c r="AV23" s="17">
        <v>0.65359838999999997</v>
      </c>
      <c r="AW23" s="17">
        <v>8.2597662000000002E-2</v>
      </c>
      <c r="AX23" s="17">
        <v>5.69803829999999E-3</v>
      </c>
      <c r="BA23" s="17">
        <v>0</v>
      </c>
      <c r="BB23" s="5">
        <v>3.1466217584939297E-5</v>
      </c>
      <c r="BD23" s="17" t="s">
        <v>193</v>
      </c>
      <c r="BE23" s="17">
        <v>931.47759868802098</v>
      </c>
      <c r="BF23" s="17">
        <v>17.149974281520699</v>
      </c>
      <c r="BG23" s="17">
        <v>8.2596535767762796E-2</v>
      </c>
      <c r="BH23" s="17">
        <v>0.91394833833218703</v>
      </c>
      <c r="BI23" s="17">
        <v>0</v>
      </c>
      <c r="BJ23" s="17">
        <v>9.2415847784240099E-2</v>
      </c>
      <c r="BK23" s="17">
        <v>295.39970556997503</v>
      </c>
      <c r="BL23" s="17">
        <v>295.39970556997503</v>
      </c>
      <c r="BM23" s="17">
        <v>478.79378675574998</v>
      </c>
      <c r="BN23" s="17">
        <v>55.268007709536498</v>
      </c>
      <c r="BO23" s="17">
        <v>5.2821599861108702E-2</v>
      </c>
      <c r="BP23" s="17">
        <v>7.6011469700226597E-2</v>
      </c>
      <c r="BQ23" s="17">
        <v>70.797962825033196</v>
      </c>
      <c r="BR23" s="17">
        <v>3.1374870193794899E-5</v>
      </c>
      <c r="BS23" s="17">
        <v>2.85724782332159E-2</v>
      </c>
      <c r="BT23" s="17">
        <v>6.0716703064975702E-2</v>
      </c>
      <c r="BU23" s="17">
        <v>0</v>
      </c>
      <c r="BV23" s="17">
        <v>9.9950107979186402</v>
      </c>
      <c r="BW23" s="17">
        <v>2.42232951933729E-2</v>
      </c>
      <c r="BX23" s="17">
        <v>7.6707188147952104E-2</v>
      </c>
      <c r="BY23" s="17">
        <v>0.26814128275507898</v>
      </c>
      <c r="BZ23" s="17">
        <v>0</v>
      </c>
      <c r="CA23" s="17">
        <v>2258.2411930775602</v>
      </c>
      <c r="CB23" s="17">
        <v>1.5418127525848999</v>
      </c>
      <c r="CC23" s="17">
        <v>5.6981042912268099E-3</v>
      </c>
      <c r="CD23" s="17">
        <v>1.57229508071672E-3</v>
      </c>
      <c r="CE23" s="17">
        <v>3.8494569720619199E-3</v>
      </c>
      <c r="CF23" s="17">
        <v>0.26467366730787301</v>
      </c>
      <c r="CG23" s="17">
        <v>2.178657068093</v>
      </c>
      <c r="CH23" s="17">
        <v>7.3259304422374494E-2</v>
      </c>
      <c r="CI23" s="17">
        <v>4.1898277461447698E-4</v>
      </c>
      <c r="CJ23" s="17">
        <v>1.0222984837978899</v>
      </c>
      <c r="CK23" s="17">
        <v>1.60642395690377E-3</v>
      </c>
      <c r="CL23" s="17">
        <v>25744.9554398275</v>
      </c>
      <c r="CM23" s="17">
        <v>5.1711272285302701E-2</v>
      </c>
      <c r="CN23" s="17">
        <v>134.62349183645199</v>
      </c>
      <c r="CO23" s="17">
        <v>59.009408393576301</v>
      </c>
      <c r="CP23" s="17">
        <v>36.199887750722702</v>
      </c>
      <c r="CQ23" s="17">
        <v>14.846829020222399</v>
      </c>
      <c r="CR23" s="17">
        <v>4949.0161833464399</v>
      </c>
      <c r="CS23" s="17">
        <v>5.3150635305465099E-2</v>
      </c>
      <c r="CT23" s="17">
        <v>5.0516528023274703E-3</v>
      </c>
      <c r="CU23" s="17">
        <v>162.65634035062101</v>
      </c>
      <c r="CV23" s="17">
        <v>162.65634035062101</v>
      </c>
      <c r="CW23" s="17">
        <v>60.847916013700399</v>
      </c>
      <c r="CX23" s="17">
        <v>0</v>
      </c>
      <c r="CY23" s="17">
        <v>11.3957952608729</v>
      </c>
      <c r="CZ23" s="17">
        <v>273.721766759346</v>
      </c>
      <c r="DA23" s="17">
        <v>4.0031122130191797E-2</v>
      </c>
      <c r="DB23" s="17">
        <v>0.199453304207096</v>
      </c>
      <c r="DC23" s="17">
        <v>0</v>
      </c>
      <c r="DD23" s="17">
        <v>944.35572433474897</v>
      </c>
      <c r="DE23" s="17">
        <v>4.3547930077021704</v>
      </c>
      <c r="DF23" s="17">
        <v>1.2020440432460401E-4</v>
      </c>
      <c r="DG23" s="17">
        <v>123.893900095269</v>
      </c>
      <c r="DH23" s="17">
        <v>3.67161838061917</v>
      </c>
      <c r="DI23" s="17">
        <v>8.8976164321500004E-2</v>
      </c>
      <c r="DJ23" s="17">
        <v>0.25324069249381298</v>
      </c>
      <c r="DK23" s="17">
        <v>0</v>
      </c>
      <c r="DL23" s="17">
        <v>6.5132371787452403E-2</v>
      </c>
      <c r="DM23" s="17">
        <v>0.13223854753991701</v>
      </c>
      <c r="DN23" s="17">
        <v>482.63211097028898</v>
      </c>
      <c r="DO23" s="17">
        <v>0</v>
      </c>
      <c r="DP23" s="17">
        <v>46.221081412460201</v>
      </c>
      <c r="DQ23" s="17">
        <v>12.694581727747099</v>
      </c>
      <c r="DR23" s="17">
        <v>3685.3571560255</v>
      </c>
      <c r="DS23" s="17">
        <v>0</v>
      </c>
      <c r="DT23" s="17">
        <v>0.25949132410699</v>
      </c>
      <c r="DU23" s="17">
        <v>0.37341434157310699</v>
      </c>
      <c r="DV23" s="17">
        <v>27930.034322106301</v>
      </c>
      <c r="DW23" s="17">
        <v>26832.109689421599</v>
      </c>
      <c r="DX23" s="17">
        <v>2981.3463352436302</v>
      </c>
      <c r="DY23" s="17">
        <v>29813.456024665302</v>
      </c>
      <c r="DZ23" s="17">
        <v>3.9693880982689299E-2</v>
      </c>
      <c r="EA23" s="17">
        <v>260.04558986265198</v>
      </c>
      <c r="EB23" s="17">
        <v>129.597302861363</v>
      </c>
      <c r="EC23" s="17">
        <v>0.55913379046512002</v>
      </c>
      <c r="ED23" s="17">
        <v>1.33881764758015E-4</v>
      </c>
      <c r="EE23" s="17">
        <v>4.9374605366005804E-4</v>
      </c>
      <c r="EF23" s="17">
        <v>1.3754608493394399E-4</v>
      </c>
      <c r="EG23" s="17">
        <v>0.82960260444341605</v>
      </c>
      <c r="EH23" s="17">
        <v>3.0285257256237599</v>
      </c>
      <c r="EI23" s="17">
        <v>15897.748093014099</v>
      </c>
      <c r="EJ23" s="17">
        <v>33.612224874749899</v>
      </c>
      <c r="EK23" s="17">
        <v>77.960857025854693</v>
      </c>
      <c r="EL23" s="17">
        <v>390.32908033091297</v>
      </c>
      <c r="EM23" s="17">
        <v>5.0550573783737596</v>
      </c>
      <c r="EN23" s="17">
        <v>8.4820286158831998E-2</v>
      </c>
      <c r="EO23" s="17">
        <v>1.06918929080617E-2</v>
      </c>
      <c r="EP23" s="17">
        <v>426.14219384138801</v>
      </c>
      <c r="EQ23" s="17">
        <v>11962.098976290599</v>
      </c>
      <c r="ER23" s="17">
        <v>10674.078601626101</v>
      </c>
      <c r="ES23" s="17">
        <v>1288.02037466448</v>
      </c>
      <c r="ET23" s="17">
        <v>11.325681373259</v>
      </c>
      <c r="EU23" s="17">
        <v>0.37685901850228898</v>
      </c>
      <c r="EV23" s="17">
        <v>944.29882290822695</v>
      </c>
      <c r="EW23" s="17">
        <v>27.4873289395216</v>
      </c>
      <c r="EX23" s="17">
        <v>2212.1610025518498</v>
      </c>
      <c r="EY23" s="17">
        <v>1.8909576826115899</v>
      </c>
      <c r="EZ23" s="17">
        <v>28.907764853916198</v>
      </c>
      <c r="FA23" s="17">
        <v>5530.4629092191799</v>
      </c>
      <c r="FB23" s="17">
        <v>2.7508283211099701E-3</v>
      </c>
      <c r="FC23" s="17">
        <v>73.592308422383496</v>
      </c>
      <c r="FD23" s="17">
        <v>633.82008866989497</v>
      </c>
      <c r="FE23" s="17">
        <v>346.88873794209502</v>
      </c>
      <c r="FF23" s="17">
        <v>0.2456890040069</v>
      </c>
      <c r="FG23" s="17">
        <v>476.69779095201</v>
      </c>
      <c r="FH23" s="17">
        <v>358.09701820450101</v>
      </c>
      <c r="FI23" s="17">
        <v>0.65359495489637998</v>
      </c>
      <c r="FJ23" s="17">
        <v>3.7161418392367598E-2</v>
      </c>
      <c r="FK23" s="17">
        <v>61.114160761880399</v>
      </c>
      <c r="FL23" s="17">
        <v>907.36749063924697</v>
      </c>
      <c r="FM23" s="17">
        <v>221.73707280659701</v>
      </c>
      <c r="FN23" s="17">
        <v>192.10073301874701</v>
      </c>
      <c r="FO23" s="17">
        <v>27944.706487871801</v>
      </c>
      <c r="FP23" s="17">
        <v>108.848994686616</v>
      </c>
      <c r="FQ23" s="17">
        <v>740.95854722023603</v>
      </c>
      <c r="FS23" s="25">
        <f t="shared" si="0"/>
        <v>0</v>
      </c>
      <c r="FT23" s="94">
        <f t="shared" si="1"/>
        <v>0.99947495724201407</v>
      </c>
      <c r="FU23" s="40">
        <f t="shared" si="2"/>
        <v>2.6054801022564098E-3</v>
      </c>
      <c r="FV23" s="40">
        <f t="shared" si="3"/>
        <v>-3.0991357656085498E-4</v>
      </c>
      <c r="FW23" s="40">
        <f t="shared" si="4"/>
        <v>-1.1929487863508797E-3</v>
      </c>
      <c r="FX23" s="40">
        <f t="shared" si="5"/>
        <v>3.6908324176645915E-4</v>
      </c>
      <c r="FY23" s="40">
        <f t="shared" si="6"/>
        <v>2.3382354137646194E-4</v>
      </c>
      <c r="FZ23" s="40">
        <f t="shared" si="7"/>
        <v>-2.2427719707166522E-3</v>
      </c>
      <c r="GA23" s="40">
        <f t="shared" si="8"/>
        <v>1.3751172140970047E-4</v>
      </c>
      <c r="GB23" s="40">
        <f t="shared" si="9"/>
        <v>2.0433700220459919E-3</v>
      </c>
      <c r="GC23" s="40">
        <f t="shared" si="10"/>
        <v>-2.6098277275788816E-3</v>
      </c>
      <c r="GD23" s="40">
        <f t="shared" si="11"/>
        <v>2.3424931999543376E-5</v>
      </c>
      <c r="GE23" s="40">
        <f t="shared" si="12"/>
        <v>-2.6847488345616197E-3</v>
      </c>
      <c r="GF23" s="40">
        <f t="shared" si="13"/>
        <v>3.4727188680154958E-4</v>
      </c>
      <c r="GG23" s="40">
        <f t="shared" si="14"/>
        <v>-2.6925258243577954E-3</v>
      </c>
      <c r="GH23" s="40">
        <f t="shared" si="15"/>
        <v>5.8733186233349034E-3</v>
      </c>
      <c r="GI23" s="40">
        <f t="shared" si="16"/>
        <v>-2.4564262107513372E-3</v>
      </c>
      <c r="GJ23" s="40">
        <f t="shared" si="17"/>
        <v>-7.1500784657102681E-6</v>
      </c>
      <c r="GK23" s="40">
        <f t="shared" si="18"/>
        <v>-6.5425254046132212E-6</v>
      </c>
      <c r="GL23" s="40">
        <f t="shared" si="19"/>
        <v>-1.5091079686603978E-3</v>
      </c>
      <c r="GM23" s="40">
        <f t="shared" si="20"/>
        <v>5.0976881214609798E-6</v>
      </c>
      <c r="GN23" s="40">
        <f t="shared" si="21"/>
        <v>-1.660618309691401E-5</v>
      </c>
      <c r="GO23" s="40">
        <f t="shared" si="22"/>
        <v>-3.9906818179372438E-5</v>
      </c>
      <c r="GP23" s="40">
        <f t="shared" si="23"/>
        <v>0</v>
      </c>
      <c r="GQ23" s="40">
        <f t="shared" si="24"/>
        <v>1.5019904296242742E-5</v>
      </c>
      <c r="GR23" s="40">
        <f t="shared" si="25"/>
        <v>4.682270609919735E-3</v>
      </c>
      <c r="GS23" s="40">
        <f t="shared" si="26"/>
        <v>-7.5619231366556876E-7</v>
      </c>
      <c r="GT23" s="40">
        <f t="shared" si="27"/>
        <v>-1.8340980167927529E-5</v>
      </c>
      <c r="GU23" s="40">
        <f t="shared" si="28"/>
        <v>-2.4691208201733511E-3</v>
      </c>
      <c r="GV23" s="40">
        <f t="shared" si="29"/>
        <v>0</v>
      </c>
      <c r="GW23" s="40">
        <f t="shared" si="30"/>
        <v>-2.7299395571694753E-3</v>
      </c>
      <c r="GX23" s="40">
        <f t="shared" si="31"/>
        <v>-2.5850293392685523E-6</v>
      </c>
      <c r="GY23" s="40">
        <f t="shared" si="32"/>
        <v>6.9366806878052897E-5</v>
      </c>
      <c r="GZ23" s="40">
        <f t="shared" si="33"/>
        <v>-2.6375821916744234E-4</v>
      </c>
      <c r="HA23" s="40">
        <f t="shared" si="34"/>
        <v>-2.9934510925423447E-3</v>
      </c>
      <c r="HB23" s="40">
        <f t="shared" si="35"/>
        <v>2.8991596187360652E-6</v>
      </c>
      <c r="HC23" s="40">
        <f t="shared" si="36"/>
        <v>-8.8105884960640139E-4</v>
      </c>
      <c r="HD23" s="40">
        <f t="shared" si="37"/>
        <v>-1.3748301459011597E-4</v>
      </c>
      <c r="HE23" s="40">
        <f t="shared" si="38"/>
        <v>2.2566149266941862E-5</v>
      </c>
      <c r="HF23" s="40">
        <f t="shared" si="39"/>
        <v>-2.5063176464580267E-5</v>
      </c>
      <c r="HG23" s="40">
        <f t="shared" si="40"/>
        <v>-1.5835127098057068E-4</v>
      </c>
      <c r="HH23" s="40">
        <f t="shared" si="41"/>
        <v>5.8212700236074852E-4</v>
      </c>
      <c r="HI23" s="40">
        <f t="shared" si="42"/>
        <v>-2.4968536413793162E-3</v>
      </c>
      <c r="HJ23" s="40">
        <f t="shared" si="43"/>
        <v>-2.5081658264558397E-3</v>
      </c>
      <c r="HK23" s="40">
        <f t="shared" si="44"/>
        <v>-2.3275140210017096E-3</v>
      </c>
      <c r="HL23" s="40">
        <f t="shared" si="45"/>
        <v>-2.3399087312240318E-3</v>
      </c>
      <c r="HM23" s="40">
        <f t="shared" si="46"/>
        <v>-4.597856289794579E-5</v>
      </c>
      <c r="HN23" s="40">
        <f t="shared" si="47"/>
        <v>-1.1070245055483808E-4</v>
      </c>
      <c r="HO23" s="40">
        <f t="shared" si="48"/>
        <v>-5.2556794394758961E-6</v>
      </c>
      <c r="HP23" s="40">
        <f t="shared" si="49"/>
        <v>-1.3635158791852484E-5</v>
      </c>
      <c r="HQ23" s="40">
        <f t="shared" si="50"/>
        <v>1.1581394042201513E-5</v>
      </c>
      <c r="HR23" s="40">
        <f t="shared" si="51"/>
        <v>0</v>
      </c>
      <c r="HS23" s="40">
        <f t="shared" si="52"/>
        <v>0</v>
      </c>
      <c r="HT23" s="40">
        <f t="shared" si="53"/>
        <v>0</v>
      </c>
      <c r="HU23" s="40">
        <f t="shared" si="54"/>
        <v>-2.9030305564314018E-3</v>
      </c>
    </row>
    <row r="24" spans="1:229" x14ac:dyDescent="0.25">
      <c r="A24" s="17" t="s">
        <v>194</v>
      </c>
      <c r="B24" s="17">
        <v>18227.492033418101</v>
      </c>
      <c r="C24" s="17">
        <v>1657.3270226884599</v>
      </c>
      <c r="D24" s="17">
        <v>19932.9220418078</v>
      </c>
      <c r="E24" s="17">
        <v>8793.7775446841697</v>
      </c>
      <c r="F24" s="17">
        <v>7790.7040935044797</v>
      </c>
      <c r="G24" s="17">
        <v>422.622425316619</v>
      </c>
      <c r="H24" s="5">
        <v>24938.4711690002</v>
      </c>
      <c r="I24" s="17">
        <v>267.74692496777499</v>
      </c>
      <c r="J24" s="17">
        <v>0.79126648527439103</v>
      </c>
      <c r="K24" s="5"/>
      <c r="L24" s="17">
        <v>0.20396602706328101</v>
      </c>
      <c r="M24" s="17">
        <v>52.621758698574901</v>
      </c>
      <c r="N24" s="17">
        <v>0.14581475930862201</v>
      </c>
      <c r="O24" s="17">
        <v>6.0280786864432097</v>
      </c>
      <c r="P24" s="5">
        <v>0.14855670477480501</v>
      </c>
      <c r="Q24" s="5"/>
      <c r="R24" s="5">
        <v>1.11175497099999E-5</v>
      </c>
      <c r="S24" s="17">
        <v>4.9134868569209299E-3</v>
      </c>
      <c r="T24" s="17">
        <v>0.26553835495427602</v>
      </c>
      <c r="W24" s="5">
        <v>2.2611959939999899E-7</v>
      </c>
      <c r="Y24" s="17">
        <v>96.016729541689301</v>
      </c>
      <c r="Z24" s="17">
        <v>1.00562662499999E-3</v>
      </c>
      <c r="AA24" s="17">
        <v>0.153102452904854</v>
      </c>
      <c r="AB24" s="17">
        <v>0.47677182376316002</v>
      </c>
      <c r="AD24" s="17">
        <v>0.31335731739035699</v>
      </c>
      <c r="AE24" s="17">
        <v>0</v>
      </c>
      <c r="AF24" s="17">
        <v>340.39625967000001</v>
      </c>
      <c r="AG24" s="17">
        <v>4.0302593272522396</v>
      </c>
      <c r="AH24" s="17">
        <v>0.76913784072763702</v>
      </c>
      <c r="AI24" s="17">
        <v>0</v>
      </c>
      <c r="AJ24" s="5"/>
      <c r="AK24" s="5">
        <v>173.833448521431</v>
      </c>
      <c r="AN24" s="17">
        <v>73.170934017352593</v>
      </c>
      <c r="AO24" s="17">
        <v>0.41945139607893001</v>
      </c>
      <c r="AP24" s="17">
        <v>1.9061385070015901E-4</v>
      </c>
      <c r="AQ24" s="17">
        <v>7.0349407703971102E-4</v>
      </c>
      <c r="AR24" s="5">
        <v>1.88954996319673E-4</v>
      </c>
      <c r="AS24" s="17">
        <v>0.76090506693833804</v>
      </c>
      <c r="AT24" s="5">
        <v>9.30475208179449</v>
      </c>
      <c r="AU24" s="5">
        <v>218.10371562470601</v>
      </c>
      <c r="AV24" s="17">
        <v>0</v>
      </c>
      <c r="BA24" s="17">
        <v>0</v>
      </c>
      <c r="BB24" s="5">
        <v>4.8076490012423302E-5</v>
      </c>
      <c r="BD24" s="17" t="s">
        <v>194</v>
      </c>
      <c r="BE24" s="17">
        <v>997.89569428501898</v>
      </c>
      <c r="BF24" s="17">
        <v>9.0962825633677795</v>
      </c>
      <c r="BG24" s="17">
        <v>0</v>
      </c>
      <c r="BH24" s="17">
        <v>0.78896554680435205</v>
      </c>
      <c r="BI24" s="17">
        <v>0</v>
      </c>
      <c r="BJ24" s="17">
        <v>0</v>
      </c>
      <c r="BK24" s="17">
        <v>268.06627075329601</v>
      </c>
      <c r="BL24" s="17">
        <v>268.06627075329601</v>
      </c>
      <c r="BM24" s="17">
        <v>503.06950229152199</v>
      </c>
      <c r="BN24" s="17">
        <v>9.0559914708224802</v>
      </c>
      <c r="BO24" s="17">
        <v>8.3395800878541801E-2</v>
      </c>
      <c r="BP24" s="17">
        <v>0.12000842582273701</v>
      </c>
      <c r="BQ24" s="17">
        <v>52.628283686538403</v>
      </c>
      <c r="BR24" s="17">
        <v>4.7938227146871998E-5</v>
      </c>
      <c r="BS24" s="17">
        <v>4.6532967972353997E-2</v>
      </c>
      <c r="BT24" s="17">
        <v>9.8882174517876606E-2</v>
      </c>
      <c r="BU24" s="5">
        <v>2.2541332451867199E-7</v>
      </c>
      <c r="BV24" s="17">
        <v>6.05733830411324</v>
      </c>
      <c r="BW24" s="17">
        <v>3.5555691397013797E-2</v>
      </c>
      <c r="BX24" s="17">
        <v>0.112592939775238</v>
      </c>
      <c r="BY24" s="17">
        <v>0</v>
      </c>
      <c r="BZ24" s="5">
        <v>0</v>
      </c>
      <c r="CA24" s="17">
        <v>1463.6569255941999</v>
      </c>
      <c r="CB24" s="5">
        <v>1.1082714284724201E-5</v>
      </c>
      <c r="CC24" s="17">
        <v>0</v>
      </c>
      <c r="CD24" s="17">
        <v>1.4216256581623299E-3</v>
      </c>
      <c r="CE24" s="17">
        <v>3.4805181787617699E-3</v>
      </c>
      <c r="CF24" s="17">
        <v>0.26554856716751601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18249.019945391501</v>
      </c>
      <c r="CM24" s="17">
        <v>0</v>
      </c>
      <c r="CN24" s="17">
        <v>79.180602972037903</v>
      </c>
      <c r="CO24" s="17">
        <v>34.376909364116401</v>
      </c>
      <c r="CP24" s="17">
        <v>23.364794983613798</v>
      </c>
      <c r="CQ24" s="17">
        <v>9.3041720226034297</v>
      </c>
      <c r="CR24" s="17">
        <v>5152.4935074411496</v>
      </c>
      <c r="CS24" s="17">
        <v>0</v>
      </c>
      <c r="CT24" s="5">
        <v>4.4577896701885498E-7</v>
      </c>
      <c r="CU24" s="17">
        <v>96.395947967586906</v>
      </c>
      <c r="CV24" s="17">
        <v>96.395947967586906</v>
      </c>
      <c r="CW24" s="17">
        <v>36.628012273240401</v>
      </c>
      <c r="CX24" s="17">
        <v>0</v>
      </c>
      <c r="CY24" s="17">
        <v>1.00558660575957E-3</v>
      </c>
      <c r="CZ24" s="17">
        <v>218.08926264986999</v>
      </c>
      <c r="DA24" s="17">
        <v>2.88168859117637E-2</v>
      </c>
      <c r="DB24" s="17">
        <v>0.117670682107782</v>
      </c>
      <c r="DC24" s="17">
        <v>0</v>
      </c>
      <c r="DD24" s="17">
        <v>777.36458951998804</v>
      </c>
      <c r="DE24" s="17">
        <v>3.5966503884828298</v>
      </c>
      <c r="DF24" s="5">
        <v>1.0606981395018101E-8</v>
      </c>
      <c r="DG24" s="17">
        <v>66.735144221904704</v>
      </c>
      <c r="DH24" s="17">
        <v>2.9522006419310198</v>
      </c>
      <c r="DI24" s="17">
        <v>0.123621402040377</v>
      </c>
      <c r="DJ24" s="17">
        <v>0.351844603030253</v>
      </c>
      <c r="DK24" s="17">
        <v>0</v>
      </c>
      <c r="DL24" s="17">
        <v>0.103122369659992</v>
      </c>
      <c r="DM24" s="17">
        <v>0.20936950197589199</v>
      </c>
      <c r="DN24" s="17">
        <v>340.46192836179699</v>
      </c>
      <c r="DO24" s="17">
        <v>0</v>
      </c>
      <c r="DP24" s="17">
        <v>30.069378472457199</v>
      </c>
      <c r="DQ24" s="17">
        <v>4.0247862346878902</v>
      </c>
      <c r="DR24" s="17">
        <v>1656.51660647927</v>
      </c>
      <c r="DS24" s="17">
        <v>0</v>
      </c>
      <c r="DT24" s="17">
        <v>0.31440736861830798</v>
      </c>
      <c r="DU24" s="17">
        <v>0.45244056791062398</v>
      </c>
      <c r="DV24" s="17">
        <v>25470.5463519568</v>
      </c>
      <c r="DW24" s="17">
        <v>17911.1648653802</v>
      </c>
      <c r="DX24" s="17">
        <v>1990.1294721870299</v>
      </c>
      <c r="DY24" s="17">
        <v>19901.2943375672</v>
      </c>
      <c r="DZ24" s="17">
        <v>2.7214608499477998E-2</v>
      </c>
      <c r="EA24" s="17">
        <v>206.73110381575901</v>
      </c>
      <c r="EB24" s="17">
        <v>137.48218836547201</v>
      </c>
      <c r="EC24" s="17">
        <v>0.41927623088267502</v>
      </c>
      <c r="ED24" s="17">
        <v>1.90128055458148E-4</v>
      </c>
      <c r="EE24" s="17">
        <v>7.0169637085269201E-4</v>
      </c>
      <c r="EF24" s="17">
        <v>1.8850132307743101E-4</v>
      </c>
      <c r="EG24" s="17">
        <v>0.75893928208689498</v>
      </c>
      <c r="EH24" s="17">
        <v>1.75756472505608</v>
      </c>
      <c r="EI24" s="17">
        <v>14259.458969007401</v>
      </c>
      <c r="EJ24" s="17">
        <v>30.3127305477934</v>
      </c>
      <c r="EK24" s="17">
        <v>52.800406797951901</v>
      </c>
      <c r="EL24" s="17">
        <v>290.534355947243</v>
      </c>
      <c r="EM24" s="17">
        <v>2.9992914417676602</v>
      </c>
      <c r="EN24" s="5">
        <v>7.4851946956794804E-6</v>
      </c>
      <c r="EO24" s="17">
        <v>6.6111917172351903E-3</v>
      </c>
      <c r="EP24" s="17">
        <v>398.16160808434802</v>
      </c>
      <c r="EQ24" s="17">
        <v>8789.3578506363101</v>
      </c>
      <c r="ER24" s="17">
        <v>7786.1743180823096</v>
      </c>
      <c r="ES24" s="17">
        <v>1003.183532554</v>
      </c>
      <c r="ET24" s="17">
        <v>8.8517758801126494</v>
      </c>
      <c r="EU24" s="17">
        <v>0.205900956466431</v>
      </c>
      <c r="EV24" s="17">
        <v>850.98024205647198</v>
      </c>
      <c r="EW24" s="17">
        <v>17.794267724003301</v>
      </c>
      <c r="EX24" s="17">
        <v>1482.6664811918099</v>
      </c>
      <c r="EY24" s="17">
        <v>1.4518774388906299</v>
      </c>
      <c r="EZ24" s="17">
        <v>15.9453118032154</v>
      </c>
      <c r="FA24" s="17">
        <v>3706.7058125960998</v>
      </c>
      <c r="FB24" s="17">
        <v>0</v>
      </c>
      <c r="FC24" s="17">
        <v>57.986677438386202</v>
      </c>
      <c r="FD24" s="17">
        <v>599.68152126633504</v>
      </c>
      <c r="FE24" s="17">
        <v>325.192192143829</v>
      </c>
      <c r="FF24" s="17">
        <v>0.13296999571200999</v>
      </c>
      <c r="FG24" s="17">
        <v>421.54326795085899</v>
      </c>
      <c r="FH24" s="17">
        <v>201.75935291253401</v>
      </c>
      <c r="FI24" s="17">
        <v>0</v>
      </c>
      <c r="FJ24" s="17">
        <v>9.1849316640156095E-2</v>
      </c>
      <c r="FK24" s="5">
        <v>7.4271329521234502E-8</v>
      </c>
      <c r="FL24" s="17">
        <v>781.91215999826204</v>
      </c>
      <c r="FM24" s="17">
        <v>173.815833805719</v>
      </c>
      <c r="FN24" s="17">
        <v>202.381465677481</v>
      </c>
      <c r="FO24" s="17">
        <v>24941.384658917399</v>
      </c>
      <c r="FP24" s="17">
        <v>73.161049196741004</v>
      </c>
      <c r="FQ24" s="17">
        <v>516.51440937254802</v>
      </c>
      <c r="FS24" s="25">
        <f t="shared" si="0"/>
        <v>0</v>
      </c>
      <c r="FT24" s="94">
        <f t="shared" si="1"/>
        <v>1.0212162115406134</v>
      </c>
      <c r="FU24" s="40">
        <f t="shared" si="2"/>
        <v>1.1810682420780336E-3</v>
      </c>
      <c r="FV24" s="40">
        <f t="shared" si="3"/>
        <v>-4.889899205742284E-4</v>
      </c>
      <c r="FW24" s="40">
        <f t="shared" si="4"/>
        <v>-1.5867068648672419E-3</v>
      </c>
      <c r="FX24" s="40">
        <f t="shared" si="5"/>
        <v>-5.0259334232661981E-4</v>
      </c>
      <c r="FY24" s="40">
        <f t="shared" si="6"/>
        <v>-5.8143338109155557E-4</v>
      </c>
      <c r="FZ24" s="40">
        <f t="shared" si="7"/>
        <v>-2.5534787108174185E-3</v>
      </c>
      <c r="GA24" s="40">
        <f t="shared" si="8"/>
        <v>1.1682712614798219E-4</v>
      </c>
      <c r="GB24" s="40">
        <f t="shared" si="9"/>
        <v>1.1927150444751436E-3</v>
      </c>
      <c r="GC24" s="40">
        <f t="shared" si="10"/>
        <v>-2.90791852411274E-3</v>
      </c>
      <c r="GD24" s="40">
        <f t="shared" si="11"/>
        <v>0</v>
      </c>
      <c r="GE24" s="40">
        <f t="shared" si="12"/>
        <v>-2.7543820414166675E-3</v>
      </c>
      <c r="GF24" s="40">
        <f t="shared" si="13"/>
        <v>1.2399790742225004E-4</v>
      </c>
      <c r="GG24" s="40">
        <f t="shared" si="14"/>
        <v>-2.7405786649182667E-3</v>
      </c>
      <c r="GH24" s="40">
        <f t="shared" si="15"/>
        <v>4.8538878126845823E-3</v>
      </c>
      <c r="GI24" s="40">
        <f t="shared" si="16"/>
        <v>-2.7469214746773194E-3</v>
      </c>
      <c r="GJ24" s="40">
        <f t="shared" si="17"/>
        <v>0</v>
      </c>
      <c r="GK24" s="40">
        <f t="shared" si="18"/>
        <v>-3.1333725671912932E-3</v>
      </c>
      <c r="GL24" s="40">
        <f t="shared" si="19"/>
        <v>-2.3085479471371493E-3</v>
      </c>
      <c r="GM24" s="40">
        <f t="shared" si="20"/>
        <v>3.8458524162165349E-5</v>
      </c>
      <c r="GN24" s="40">
        <f t="shared" si="21"/>
        <v>0</v>
      </c>
      <c r="GO24" s="40">
        <f t="shared" si="22"/>
        <v>0</v>
      </c>
      <c r="GP24" s="40">
        <f t="shared" si="23"/>
        <v>-3.123457158075109E-3</v>
      </c>
      <c r="GQ24" s="40">
        <f t="shared" si="24"/>
        <v>0</v>
      </c>
      <c r="GR24" s="40">
        <f t="shared" si="25"/>
        <v>3.949503671992421E-3</v>
      </c>
      <c r="GS24" s="40">
        <f t="shared" si="26"/>
        <v>-3.9795327038005571E-5</v>
      </c>
      <c r="GT24" s="40">
        <f t="shared" si="27"/>
        <v>-2.4122200546356845E-5</v>
      </c>
      <c r="GU24" s="40">
        <f t="shared" si="28"/>
        <v>-2.7388755531382297E-3</v>
      </c>
      <c r="GV24" s="40">
        <f t="shared" si="29"/>
        <v>0</v>
      </c>
      <c r="GW24" s="40">
        <f t="shared" si="30"/>
        <v>-2.7618495131386928E-3</v>
      </c>
      <c r="GX24" s="40">
        <f t="shared" si="31"/>
        <v>0</v>
      </c>
      <c r="GY24" s="40">
        <f t="shared" si="32"/>
        <v>1.929183706679077E-4</v>
      </c>
      <c r="GZ24" s="40">
        <f t="shared" si="33"/>
        <v>-1.3580000987382657E-3</v>
      </c>
      <c r="HA24" s="40">
        <f t="shared" si="34"/>
        <v>-2.9772351293217607E-3</v>
      </c>
      <c r="HB24" s="40">
        <f t="shared" si="35"/>
        <v>0</v>
      </c>
      <c r="HC24" s="40">
        <f t="shared" si="36"/>
        <v>0</v>
      </c>
      <c r="HD24" s="40">
        <f t="shared" si="37"/>
        <v>-1.0133099160043576E-4</v>
      </c>
      <c r="HE24" s="40">
        <f t="shared" si="38"/>
        <v>0</v>
      </c>
      <c r="HF24" s="40">
        <f t="shared" si="39"/>
        <v>0</v>
      </c>
      <c r="HG24" s="40">
        <f t="shared" si="40"/>
        <v>-1.3509217484151162E-4</v>
      </c>
      <c r="HH24" s="40">
        <f t="shared" si="41"/>
        <v>-4.1760546726617111E-4</v>
      </c>
      <c r="HI24" s="40">
        <f t="shared" si="42"/>
        <v>-2.5485831183127681E-3</v>
      </c>
      <c r="HJ24" s="40">
        <f t="shared" si="43"/>
        <v>-2.5553963362189573E-3</v>
      </c>
      <c r="HK24" s="40">
        <f t="shared" si="44"/>
        <v>-2.4009592288021151E-3</v>
      </c>
      <c r="HL24" s="40">
        <f t="shared" si="45"/>
        <v>-2.5834824038599232E-3</v>
      </c>
      <c r="HM24" s="40">
        <f t="shared" si="46"/>
        <v>-6.2340101698704433E-5</v>
      </c>
      <c r="HN24" s="40">
        <f t="shared" si="47"/>
        <v>-6.626652276244533E-5</v>
      </c>
      <c r="HO24" s="40">
        <f t="shared" si="48"/>
        <v>0</v>
      </c>
      <c r="HP24" s="40">
        <f t="shared" si="49"/>
        <v>0</v>
      </c>
      <c r="HQ24" s="40">
        <f t="shared" si="50"/>
        <v>0</v>
      </c>
      <c r="HR24" s="40">
        <f t="shared" si="51"/>
        <v>0</v>
      </c>
      <c r="HS24" s="40">
        <f t="shared" si="52"/>
        <v>0</v>
      </c>
      <c r="HT24" s="40">
        <f t="shared" si="53"/>
        <v>0</v>
      </c>
      <c r="HU24" s="40">
        <f t="shared" si="54"/>
        <v>-2.8758935087727141E-3</v>
      </c>
    </row>
    <row r="25" spans="1:229" x14ac:dyDescent="0.25">
      <c r="A25" s="17" t="s">
        <v>195</v>
      </c>
      <c r="B25" s="17">
        <v>11350.869924917401</v>
      </c>
      <c r="C25" s="17">
        <v>481.44052122808898</v>
      </c>
      <c r="D25" s="17">
        <v>7893.8356884042996</v>
      </c>
      <c r="E25" s="17">
        <v>7494.6242834656796</v>
      </c>
      <c r="F25" s="17">
        <v>6392.31746356239</v>
      </c>
      <c r="G25" s="17">
        <v>935.94943623893005</v>
      </c>
      <c r="H25" s="5">
        <v>23363.088312972799</v>
      </c>
      <c r="I25" s="17">
        <v>70.730552849916904</v>
      </c>
      <c r="J25" s="17">
        <v>0.83065148678801204</v>
      </c>
      <c r="K25" s="5">
        <v>1.8090096E-2</v>
      </c>
      <c r="L25" s="17">
        <v>6.4188582277278999E-2</v>
      </c>
      <c r="M25" s="17">
        <v>78.355655387273103</v>
      </c>
      <c r="N25" s="17">
        <v>4.0757104669033699E-2</v>
      </c>
      <c r="O25" s="17">
        <v>3.8783848326539201</v>
      </c>
      <c r="P25" s="5">
        <v>4.36658007454096E-2</v>
      </c>
      <c r="Q25" s="5">
        <v>5.2489339999999898E-2</v>
      </c>
      <c r="R25" s="17">
        <v>0.30306156162801301</v>
      </c>
      <c r="S25" s="17">
        <v>1.75965231269633E-3</v>
      </c>
      <c r="T25" s="17">
        <v>0.19689072239201499</v>
      </c>
      <c r="U25" s="17">
        <v>1.4340850999999899E-2</v>
      </c>
      <c r="V25" s="17">
        <v>1.01229519999999E-2</v>
      </c>
      <c r="W25" s="5">
        <v>2.5378210204736799E-5</v>
      </c>
      <c r="X25" s="17">
        <v>1.0404139E-2</v>
      </c>
      <c r="Y25" s="17">
        <v>54.410128410016</v>
      </c>
      <c r="Z25" s="17">
        <v>1.9266156016481599</v>
      </c>
      <c r="AA25" s="17">
        <v>4.9387718107238902E-2</v>
      </c>
      <c r="AB25" s="17">
        <v>0.15854921220248799</v>
      </c>
      <c r="AD25" s="17">
        <v>8.3593565193009006E-2</v>
      </c>
      <c r="AE25" s="17">
        <v>0.42647605</v>
      </c>
      <c r="AF25" s="17">
        <v>86.196754363999901</v>
      </c>
      <c r="AG25" s="17">
        <v>5.9594898972473596</v>
      </c>
      <c r="AH25" s="17">
        <v>0.101166620908011</v>
      </c>
      <c r="AI25" s="17">
        <v>0.20011568499999899</v>
      </c>
      <c r="AJ25" s="5">
        <v>5.3895324999999998E-4</v>
      </c>
      <c r="AK25" s="5">
        <v>307.641726074053</v>
      </c>
      <c r="AL25" s="5">
        <v>8.2014560000000003E-5</v>
      </c>
      <c r="AM25" s="17">
        <v>3.1446743500000002E-4</v>
      </c>
      <c r="AN25" s="17">
        <v>128.032996136241</v>
      </c>
      <c r="AO25" s="17">
        <v>0.352153162607524</v>
      </c>
      <c r="AP25" s="5">
        <v>3.9771909411778897E-5</v>
      </c>
      <c r="AQ25" s="17">
        <v>1.4814356566624E-4</v>
      </c>
      <c r="AR25" s="5">
        <v>3.7238850938651599E-5</v>
      </c>
      <c r="AS25" s="17">
        <v>0.76693474567844</v>
      </c>
      <c r="AT25" s="5">
        <v>13.8358479815561</v>
      </c>
      <c r="AU25" s="5">
        <v>390.32573481951999</v>
      </c>
      <c r="AV25" s="17">
        <v>0.12794283499999901</v>
      </c>
      <c r="AW25" s="17">
        <v>1.61685965E-2</v>
      </c>
      <c r="AX25" s="17">
        <v>1.1153991E-3</v>
      </c>
      <c r="BA25" s="17">
        <v>0</v>
      </c>
      <c r="BB25" s="5">
        <v>1.3039815701044501E-5</v>
      </c>
      <c r="BD25" s="17" t="s">
        <v>195</v>
      </c>
      <c r="BE25" s="17">
        <v>110.300958885309</v>
      </c>
      <c r="BF25" s="17">
        <v>11.7556973329516</v>
      </c>
      <c r="BG25" s="17">
        <v>1.6169334564394199E-2</v>
      </c>
      <c r="BH25" s="17">
        <v>0.82833348334407597</v>
      </c>
      <c r="BI25" s="17">
        <v>0</v>
      </c>
      <c r="BJ25" s="17">
        <v>1.80900425683404E-2</v>
      </c>
      <c r="BK25" s="17">
        <v>70.840595271237206</v>
      </c>
      <c r="BL25" s="17">
        <v>70.840595271237206</v>
      </c>
      <c r="BM25" s="17">
        <v>73.055418850559604</v>
      </c>
      <c r="BN25" s="17">
        <v>16.153676668927002</v>
      </c>
      <c r="BO25" s="17">
        <v>2.6242636350968102E-2</v>
      </c>
      <c r="BP25" s="17">
        <v>3.7763824325236797E-2</v>
      </c>
      <c r="BQ25" s="17">
        <v>78.352102914723304</v>
      </c>
      <c r="BR25" s="17">
        <v>1.30024975638634E-5</v>
      </c>
      <c r="BS25" s="17">
        <v>1.30051337510491E-2</v>
      </c>
      <c r="BT25" s="17">
        <v>2.7635923520168401E-2</v>
      </c>
      <c r="BU25" s="5">
        <v>2.53062209166857E-5</v>
      </c>
      <c r="BV25" s="17">
        <v>3.8905967915453301</v>
      </c>
      <c r="BW25" s="17">
        <v>1.0451026455141999E-2</v>
      </c>
      <c r="BX25" s="17">
        <v>3.3094930084940799E-2</v>
      </c>
      <c r="BY25" s="17">
        <v>5.2490694277887502E-2</v>
      </c>
      <c r="BZ25" s="17">
        <v>0</v>
      </c>
      <c r="CA25" s="17">
        <v>801.72420923981804</v>
      </c>
      <c r="CB25" s="17">
        <v>0.30305740481460502</v>
      </c>
      <c r="CC25" s="17">
        <v>1.1153785642779501E-3</v>
      </c>
      <c r="CD25" s="17">
        <v>5.0909347881909403E-4</v>
      </c>
      <c r="CE25" s="17">
        <v>1.2463866917398301E-3</v>
      </c>
      <c r="CF25" s="17">
        <v>0.19688830245268599</v>
      </c>
      <c r="CG25" s="17">
        <v>0.426486563913754</v>
      </c>
      <c r="CH25" s="17">
        <v>1.43408909239491E-2</v>
      </c>
      <c r="CI25" s="5">
        <v>8.2015137836521703E-5</v>
      </c>
      <c r="CJ25" s="17">
        <v>0.200122776083488</v>
      </c>
      <c r="CK25" s="17">
        <v>3.1446703780099998E-4</v>
      </c>
      <c r="CL25" s="17">
        <v>11352.241941919199</v>
      </c>
      <c r="CM25" s="17">
        <v>1.0123207666635801E-2</v>
      </c>
      <c r="CN25" s="17">
        <v>48.241743835996601</v>
      </c>
      <c r="CO25" s="17">
        <v>20.794878600250101</v>
      </c>
      <c r="CP25" s="17">
        <v>16.852685031844398</v>
      </c>
      <c r="CQ25" s="17">
        <v>13.8347562408266</v>
      </c>
      <c r="CR25" s="17">
        <v>983.33304718740703</v>
      </c>
      <c r="CS25" s="17">
        <v>1.04042999810089E-2</v>
      </c>
      <c r="CT25" s="17">
        <v>8.5407202409895698E-4</v>
      </c>
      <c r="CU25" s="17">
        <v>54.576314203681697</v>
      </c>
      <c r="CV25" s="17">
        <v>54.576314203681697</v>
      </c>
      <c r="CW25" s="17">
        <v>23.363680614261401</v>
      </c>
      <c r="CX25" s="17">
        <v>0</v>
      </c>
      <c r="CY25" s="17">
        <v>1.9266183442408</v>
      </c>
      <c r="CZ25" s="17">
        <v>390.31697361988398</v>
      </c>
      <c r="DA25" s="17">
        <v>6.9876672648023297E-3</v>
      </c>
      <c r="DB25" s="17">
        <v>4.0549841568483798E-2</v>
      </c>
      <c r="DC25" s="17">
        <v>0</v>
      </c>
      <c r="DD25" s="17">
        <v>1451.70284019157</v>
      </c>
      <c r="DE25" s="17">
        <v>6.1404340406787297</v>
      </c>
      <c r="DF25" s="5">
        <v>2.0321592805954699E-5</v>
      </c>
      <c r="DG25" s="17">
        <v>51.310155594406702</v>
      </c>
      <c r="DH25" s="17">
        <v>2.72923862363404</v>
      </c>
      <c r="DI25" s="17">
        <v>4.1111697476292001E-2</v>
      </c>
      <c r="DJ25" s="17">
        <v>0.11701036105889</v>
      </c>
      <c r="DK25" s="17">
        <v>0</v>
      </c>
      <c r="DL25" s="17">
        <v>2.7507338795788001E-2</v>
      </c>
      <c r="DM25" s="17">
        <v>5.5848210730824403E-2</v>
      </c>
      <c r="DN25" s="17">
        <v>86.199366127050993</v>
      </c>
      <c r="DO25" s="17">
        <v>0</v>
      </c>
      <c r="DP25" s="17">
        <v>21.731783774720999</v>
      </c>
      <c r="DQ25" s="17">
        <v>5.9525057526382303</v>
      </c>
      <c r="DR25" s="17">
        <v>480.834363057921</v>
      </c>
      <c r="DS25" s="17">
        <v>0</v>
      </c>
      <c r="DT25" s="17">
        <v>4.1360340010637202E-2</v>
      </c>
      <c r="DU25" s="17">
        <v>5.9518659805852102E-2</v>
      </c>
      <c r="DV25" s="17">
        <v>23417.646041656299</v>
      </c>
      <c r="DW25" s="17">
        <v>7088.12937765262</v>
      </c>
      <c r="DX25" s="17">
        <v>787.57011390906996</v>
      </c>
      <c r="DY25" s="17">
        <v>7875.6994915616897</v>
      </c>
      <c r="DZ25" s="17">
        <v>2.1764504051583901E-2</v>
      </c>
      <c r="EA25" s="17">
        <v>359.87489729412903</v>
      </c>
      <c r="EB25" s="17">
        <v>15.570986248781301</v>
      </c>
      <c r="EC25" s="17">
        <v>0.35167562290666998</v>
      </c>
      <c r="ED25" s="17">
        <v>3.9658957127912E-5</v>
      </c>
      <c r="EE25" s="17">
        <v>1.4772343642634799E-4</v>
      </c>
      <c r="EF25" s="17">
        <v>3.7133543415687101E-5</v>
      </c>
      <c r="EG25" s="17">
        <v>0.76486982582630803</v>
      </c>
      <c r="EH25" s="17">
        <v>3.94973508254655</v>
      </c>
      <c r="EI25" s="17">
        <v>17625.007176614599</v>
      </c>
      <c r="EJ25" s="17">
        <v>32.201957957704302</v>
      </c>
      <c r="EK25" s="17">
        <v>39.318671545825801</v>
      </c>
      <c r="EL25" s="17">
        <v>234.946707302259</v>
      </c>
      <c r="EM25" s="17">
        <v>3.0085193170632198</v>
      </c>
      <c r="EN25" s="17">
        <v>1.4340049734728799E-2</v>
      </c>
      <c r="EO25" s="17">
        <v>1.8493918911688301E-3</v>
      </c>
      <c r="EP25" s="17">
        <v>414.033479017731</v>
      </c>
      <c r="EQ25" s="17">
        <v>7483.8005889597098</v>
      </c>
      <c r="ER25" s="17">
        <v>6383.1458951717896</v>
      </c>
      <c r="ES25" s="17">
        <v>1100.65469378792</v>
      </c>
      <c r="ET25" s="17">
        <v>7.9293523406361404</v>
      </c>
      <c r="EU25" s="17">
        <v>0.11694639214206499</v>
      </c>
      <c r="EV25" s="17">
        <v>847.97073230068804</v>
      </c>
      <c r="EW25" s="17">
        <v>12.4666306023578</v>
      </c>
      <c r="EX25" s="17">
        <v>1094.0997497460801</v>
      </c>
      <c r="EY25" s="17">
        <v>0.90204291060809005</v>
      </c>
      <c r="EZ25" s="17">
        <v>7.7704418492369198</v>
      </c>
      <c r="FA25" s="17">
        <v>2735.2564345772898</v>
      </c>
      <c r="FB25" s="17">
        <v>5.3853917961000199E-4</v>
      </c>
      <c r="FC25" s="17">
        <v>34.024275602672603</v>
      </c>
      <c r="FD25" s="17">
        <v>632.12197104460495</v>
      </c>
      <c r="FE25" s="17">
        <v>316.76227665007599</v>
      </c>
      <c r="FF25" s="17">
        <v>0.27590648520092298</v>
      </c>
      <c r="FG25" s="17">
        <v>933.30675001266502</v>
      </c>
      <c r="FH25" s="17">
        <v>375.24579129272303</v>
      </c>
      <c r="FI25" s="17">
        <v>0.127943379742775</v>
      </c>
      <c r="FJ25" s="17">
        <v>14.126270645524301</v>
      </c>
      <c r="FK25" s="17">
        <v>18.108762520091499</v>
      </c>
      <c r="FL25" s="17">
        <v>1472.74393192814</v>
      </c>
      <c r="FM25" s="17">
        <v>307.62829863861401</v>
      </c>
      <c r="FN25" s="17">
        <v>24.637447915798798</v>
      </c>
      <c r="FO25" s="17">
        <v>23363.367522831599</v>
      </c>
      <c r="FP25" s="17">
        <v>128.02524894273199</v>
      </c>
      <c r="FQ25" s="17">
        <v>888.87197803380195</v>
      </c>
      <c r="FS25" s="25">
        <f t="shared" si="0"/>
        <v>0</v>
      </c>
      <c r="FT25" s="94">
        <f t="shared" si="1"/>
        <v>1.0023232318188573</v>
      </c>
      <c r="FU25" s="40">
        <f t="shared" si="2"/>
        <v>1.2087329084679398E-4</v>
      </c>
      <c r="FV25" s="40">
        <f t="shared" si="3"/>
        <v>-1.2590510009871216E-3</v>
      </c>
      <c r="FW25" s="40">
        <f t="shared" si="4"/>
        <v>-2.2975138523913304E-3</v>
      </c>
      <c r="FX25" s="40">
        <f t="shared" si="5"/>
        <v>-1.4441944114328147E-3</v>
      </c>
      <c r="FY25" s="40">
        <f t="shared" si="6"/>
        <v>-1.4347798654995455E-3</v>
      </c>
      <c r="FZ25" s="40">
        <f t="shared" si="7"/>
        <v>-2.8235352508833608E-3</v>
      </c>
      <c r="GA25" s="40">
        <f t="shared" si="8"/>
        <v>1.1950896861725896E-5</v>
      </c>
      <c r="GB25" s="40">
        <f t="shared" si="9"/>
        <v>1.5557975568747525E-3</v>
      </c>
      <c r="GC25" s="40">
        <f t="shared" si="10"/>
        <v>-2.7905848370890088E-3</v>
      </c>
      <c r="GD25" s="40">
        <f t="shared" si="11"/>
        <v>-2.9536415727303897E-6</v>
      </c>
      <c r="GE25" s="40">
        <f t="shared" si="12"/>
        <v>-2.837289664497959E-3</v>
      </c>
      <c r="GF25" s="40">
        <f t="shared" si="13"/>
        <v>-4.5337793835571696E-5</v>
      </c>
      <c r="GG25" s="40">
        <f t="shared" si="14"/>
        <v>-2.84729248455099E-3</v>
      </c>
      <c r="GH25" s="40">
        <f t="shared" si="15"/>
        <v>3.1487228365251123E-3</v>
      </c>
      <c r="GI25" s="40">
        <f t="shared" si="16"/>
        <v>-2.7445782118035193E-3</v>
      </c>
      <c r="GJ25" s="40">
        <f t="shared" si="17"/>
        <v>2.5801008120960202E-5</v>
      </c>
      <c r="GK25" s="40">
        <f t="shared" si="18"/>
        <v>-1.3716069387536568E-5</v>
      </c>
      <c r="GL25" s="40">
        <f t="shared" si="19"/>
        <v>-2.3710036961864301E-3</v>
      </c>
      <c r="GM25" s="40">
        <f t="shared" si="20"/>
        <v>-1.2290773783585408E-5</v>
      </c>
      <c r="GN25" s="40">
        <f t="shared" si="21"/>
        <v>2.7839316648938157E-6</v>
      </c>
      <c r="GO25" s="40">
        <f t="shared" si="22"/>
        <v>2.5256134366768746E-5</v>
      </c>
      <c r="GP25" s="40">
        <f t="shared" si="23"/>
        <v>-2.8366574108391108E-3</v>
      </c>
      <c r="GQ25" s="40">
        <f t="shared" si="24"/>
        <v>1.547278529245901E-5</v>
      </c>
      <c r="GR25" s="40">
        <f t="shared" si="25"/>
        <v>3.0543172479465266E-3</v>
      </c>
      <c r="GS25" s="40">
        <f t="shared" si="26"/>
        <v>1.4235287193550583E-6</v>
      </c>
      <c r="GT25" s="40">
        <f t="shared" si="27"/>
        <v>-1.6550324964777095E-5</v>
      </c>
      <c r="GU25" s="40">
        <f t="shared" si="28"/>
        <v>-2.6941393235084057E-3</v>
      </c>
      <c r="GV25" s="40">
        <f t="shared" si="29"/>
        <v>0</v>
      </c>
      <c r="GW25" s="40">
        <f t="shared" si="30"/>
        <v>-2.8472965095703824E-3</v>
      </c>
      <c r="GX25" s="40">
        <f t="shared" si="31"/>
        <v>2.4652999280983485E-5</v>
      </c>
      <c r="GY25" s="40">
        <f t="shared" si="32"/>
        <v>3.0300016170716243E-5</v>
      </c>
      <c r="GZ25" s="40">
        <f t="shared" si="33"/>
        <v>-1.1719366471877296E-3</v>
      </c>
      <c r="HA25" s="40">
        <f t="shared" si="34"/>
        <v>-2.8430433767598455E-3</v>
      </c>
      <c r="HB25" s="40">
        <f t="shared" si="35"/>
        <v>3.5434921000860808E-5</v>
      </c>
      <c r="HC25" s="40">
        <f t="shared" si="36"/>
        <v>-7.6828628456733245E-4</v>
      </c>
      <c r="HD25" s="40">
        <f t="shared" si="37"/>
        <v>-4.3646340209885446E-5</v>
      </c>
      <c r="HE25" s="40">
        <f t="shared" si="38"/>
        <v>7.0455358377879626E-6</v>
      </c>
      <c r="HF25" s="40">
        <f t="shared" si="39"/>
        <v>-1.2630846816813913E-6</v>
      </c>
      <c r="HG25" s="40">
        <f t="shared" si="40"/>
        <v>-6.0509351048542923E-5</v>
      </c>
      <c r="HH25" s="40">
        <f t="shared" si="41"/>
        <v>-1.3560568285630663E-3</v>
      </c>
      <c r="HI25" s="40">
        <f t="shared" si="42"/>
        <v>-2.8400015372016321E-3</v>
      </c>
      <c r="HJ25" s="40">
        <f t="shared" si="43"/>
        <v>-2.8359600904877516E-3</v>
      </c>
      <c r="HK25" s="40">
        <f t="shared" si="44"/>
        <v>-2.8278939953862749E-3</v>
      </c>
      <c r="HL25" s="40">
        <f t="shared" si="45"/>
        <v>-2.6924322620242233E-3</v>
      </c>
      <c r="HM25" s="40">
        <f t="shared" si="46"/>
        <v>-7.8906672793386954E-5</v>
      </c>
      <c r="HN25" s="40">
        <f t="shared" si="47"/>
        <v>-2.2445867270482273E-5</v>
      </c>
      <c r="HO25" s="40">
        <f t="shared" si="48"/>
        <v>4.2577044349422917E-6</v>
      </c>
      <c r="HP25" s="40">
        <f t="shared" si="49"/>
        <v>4.5648018626628127E-5</v>
      </c>
      <c r="HQ25" s="40">
        <f t="shared" si="50"/>
        <v>-1.8411097919960498E-5</v>
      </c>
      <c r="HR25" s="40">
        <f t="shared" si="51"/>
        <v>0</v>
      </c>
      <c r="HS25" s="40">
        <f t="shared" si="52"/>
        <v>0</v>
      </c>
      <c r="HT25" s="40">
        <f t="shared" si="53"/>
        <v>0</v>
      </c>
      <c r="HU25" s="40">
        <f t="shared" si="54"/>
        <v>-2.8618607836697553E-3</v>
      </c>
    </row>
    <row r="26" spans="1:229" x14ac:dyDescent="0.25">
      <c r="A26" s="17" t="s">
        <v>196</v>
      </c>
      <c r="B26" s="17">
        <v>11326.4722511523</v>
      </c>
      <c r="C26" s="17">
        <v>1276.6875391388301</v>
      </c>
      <c r="D26" s="17">
        <v>13329.2093615169</v>
      </c>
      <c r="E26" s="17">
        <v>5214.6398987459797</v>
      </c>
      <c r="F26" s="17">
        <v>4694.3398387418201</v>
      </c>
      <c r="G26" s="17">
        <v>657.83064853839903</v>
      </c>
      <c r="H26" s="17">
        <v>18990.795598735502</v>
      </c>
      <c r="I26" s="17">
        <v>159.96400685786199</v>
      </c>
      <c r="J26" s="17">
        <v>0.21541062737775099</v>
      </c>
      <c r="K26" s="17">
        <v>4.4538434999999897E-2</v>
      </c>
      <c r="L26" s="17">
        <v>0.29157921194174502</v>
      </c>
      <c r="M26" s="17">
        <v>48.3145536276865</v>
      </c>
      <c r="N26" s="17">
        <v>0.21247699717014601</v>
      </c>
      <c r="O26" s="17">
        <v>5.5956343525067203</v>
      </c>
      <c r="P26" s="5">
        <v>0.219452804488803</v>
      </c>
      <c r="Q26" s="5">
        <v>0.12923071999999899</v>
      </c>
      <c r="R26" s="17">
        <v>0.74330668004822997</v>
      </c>
      <c r="S26" s="17">
        <v>5.46290463024401E-3</v>
      </c>
      <c r="T26" s="17">
        <v>0.193674290520222</v>
      </c>
      <c r="U26" s="17">
        <v>3.5307655E-2</v>
      </c>
      <c r="V26" s="17">
        <v>2.4923054E-2</v>
      </c>
      <c r="W26" s="5">
        <v>4.6800012649E-6</v>
      </c>
      <c r="X26" s="17">
        <v>2.5615378000000001E-2</v>
      </c>
      <c r="Y26" s="17">
        <v>91.067153967150205</v>
      </c>
      <c r="Z26" s="17">
        <v>6.2666996901648302</v>
      </c>
      <c r="AA26" s="17">
        <v>0.11838542977566099</v>
      </c>
      <c r="AB26" s="17">
        <v>0.68905993316366998</v>
      </c>
      <c r="AD26" s="17">
        <v>0.438272158195748</v>
      </c>
      <c r="AE26" s="17">
        <v>1.04999949999999</v>
      </c>
      <c r="AF26" s="17">
        <v>274.28613009100002</v>
      </c>
      <c r="AG26" s="17">
        <v>6.6393799851297999</v>
      </c>
      <c r="AH26" s="17">
        <v>0.59700723548147305</v>
      </c>
      <c r="AI26" s="17">
        <v>0.49269204500000002</v>
      </c>
      <c r="AJ26" s="5">
        <v>1.3269225000000001E-3</v>
      </c>
      <c r="AK26" s="5">
        <v>176.483647082386</v>
      </c>
      <c r="AL26" s="17">
        <v>2.0192295999999901E-4</v>
      </c>
      <c r="AM26" s="17">
        <v>7.7423031499999895E-4</v>
      </c>
      <c r="AN26" s="17">
        <v>81.080365279642393</v>
      </c>
      <c r="AO26" s="17">
        <v>0.235835974615589</v>
      </c>
      <c r="AP26" s="17">
        <v>2.10524298907159E-4</v>
      </c>
      <c r="AQ26" s="17">
        <v>7.7772316000406004E-4</v>
      </c>
      <c r="AR26" s="17">
        <v>1.8936935526714E-4</v>
      </c>
      <c r="AS26" s="17">
        <v>0.19347403489694701</v>
      </c>
      <c r="AT26" s="5">
        <v>10.3251268741224</v>
      </c>
      <c r="AU26" s="17">
        <v>221.42770034009499</v>
      </c>
      <c r="AV26" s="17">
        <v>0.314999525</v>
      </c>
      <c r="AW26" s="17">
        <v>3.9807683499999899E-2</v>
      </c>
      <c r="AX26" s="17">
        <v>2.7461531999999999E-3</v>
      </c>
      <c r="BA26" s="17">
        <v>0</v>
      </c>
      <c r="BB26" s="5">
        <v>6.4944299455623107E-5</v>
      </c>
      <c r="BD26" s="17" t="s">
        <v>196</v>
      </c>
      <c r="BE26" s="17">
        <v>500.30248471962102</v>
      </c>
      <c r="BF26" s="17">
        <v>6.3583132061607897</v>
      </c>
      <c r="BG26" s="17">
        <v>3.9807285408874599E-2</v>
      </c>
      <c r="BH26" s="17">
        <v>0.21488554545296301</v>
      </c>
      <c r="BI26" s="17">
        <v>0</v>
      </c>
      <c r="BJ26" s="17">
        <v>4.4537602125376802E-2</v>
      </c>
      <c r="BK26" s="17">
        <v>160.362410805357</v>
      </c>
      <c r="BL26" s="17">
        <v>160.362410805357</v>
      </c>
      <c r="BM26" s="17">
        <v>259.41798405309203</v>
      </c>
      <c r="BN26" s="17">
        <v>34.88738621137</v>
      </c>
      <c r="BO26" s="17">
        <v>0.119207658318865</v>
      </c>
      <c r="BP26" s="17">
        <v>0.17154306715829701</v>
      </c>
      <c r="BQ26" s="17">
        <v>48.335440966070202</v>
      </c>
      <c r="BR26" s="17">
        <v>6.4758610782944504E-5</v>
      </c>
      <c r="BS26" s="17">
        <v>6.7799143742456006E-2</v>
      </c>
      <c r="BT26" s="17">
        <v>0.14407303902291099</v>
      </c>
      <c r="BU26" s="5">
        <v>4.6654868114900604E-6</v>
      </c>
      <c r="BV26" s="17">
        <v>5.6334998833830499</v>
      </c>
      <c r="BW26" s="17">
        <v>5.2522035088763498E-2</v>
      </c>
      <c r="BX26" s="17">
        <v>0.16631997312565699</v>
      </c>
      <c r="BY26" s="17">
        <v>0.12922671249524101</v>
      </c>
      <c r="BZ26" s="5">
        <v>0</v>
      </c>
      <c r="CA26" s="17">
        <v>1408.63504617695</v>
      </c>
      <c r="CB26" s="17">
        <v>0.74330866579053001</v>
      </c>
      <c r="CC26" s="17">
        <v>2.7460693961095998E-3</v>
      </c>
      <c r="CD26" s="17">
        <v>1.5805432709976399E-3</v>
      </c>
      <c r="CE26" s="17">
        <v>3.8695689335692201E-3</v>
      </c>
      <c r="CF26" s="17">
        <v>0.19368361710545701</v>
      </c>
      <c r="CG26" s="17">
        <v>1.04999272016038</v>
      </c>
      <c r="CH26" s="17">
        <v>3.5306248203073501E-2</v>
      </c>
      <c r="CI26" s="17">
        <v>2.0188959811273199E-4</v>
      </c>
      <c r="CJ26" s="17">
        <v>0.492701256027051</v>
      </c>
      <c r="CK26" s="17">
        <v>7.7432180936082696E-4</v>
      </c>
      <c r="CL26" s="17">
        <v>11375.109721196801</v>
      </c>
      <c r="CM26" s="17">
        <v>2.49219142011411E-2</v>
      </c>
      <c r="CN26" s="17">
        <v>78.432022082264893</v>
      </c>
      <c r="CO26" s="17">
        <v>34.762290148666899</v>
      </c>
      <c r="CP26" s="17">
        <v>18.728947118806801</v>
      </c>
      <c r="CQ26" s="17">
        <v>10.3249090367358</v>
      </c>
      <c r="CR26" s="17">
        <v>2752.1183768283699</v>
      </c>
      <c r="CS26" s="17">
        <v>2.5615514508350701E-2</v>
      </c>
      <c r="CT26" s="17">
        <v>2.7779906846715401E-3</v>
      </c>
      <c r="CU26" s="17">
        <v>91.553863251441499</v>
      </c>
      <c r="CV26" s="17">
        <v>91.553863251441499</v>
      </c>
      <c r="CW26" s="17">
        <v>34.4470346432959</v>
      </c>
      <c r="CX26" s="17">
        <v>0</v>
      </c>
      <c r="CY26" s="17">
        <v>6.266708938232</v>
      </c>
      <c r="CZ26" s="17">
        <v>221.40829666240299</v>
      </c>
      <c r="DA26" s="17">
        <v>1.67507504938951E-2</v>
      </c>
      <c r="DB26" s="17">
        <v>9.6972134783258002E-2</v>
      </c>
      <c r="DC26" s="17">
        <v>0</v>
      </c>
      <c r="DD26" s="17">
        <v>784.05799980885899</v>
      </c>
      <c r="DE26" s="17">
        <v>3.23097554534773</v>
      </c>
      <c r="DF26" s="5">
        <v>6.6096439904516702E-5</v>
      </c>
      <c r="DG26" s="17">
        <v>68.842973261157198</v>
      </c>
      <c r="DH26" s="17">
        <v>1.22903700105727</v>
      </c>
      <c r="DI26" s="17">
        <v>0.17865857761096099</v>
      </c>
      <c r="DJ26" s="17">
        <v>0.50848972514977697</v>
      </c>
      <c r="DK26" s="17">
        <v>0</v>
      </c>
      <c r="DL26" s="17">
        <v>0.144217667131841</v>
      </c>
      <c r="DM26" s="17">
        <v>0.29280549401720701</v>
      </c>
      <c r="DN26" s="17">
        <v>274.304916283247</v>
      </c>
      <c r="DO26" s="17">
        <v>0</v>
      </c>
      <c r="DP26" s="17">
        <v>23.606585769571101</v>
      </c>
      <c r="DQ26" s="17">
        <v>6.6409299056266304</v>
      </c>
      <c r="DR26" s="17">
        <v>1276.17028298891</v>
      </c>
      <c r="DS26" s="17">
        <v>0</v>
      </c>
      <c r="DT26" s="17">
        <v>0.24406894527577</v>
      </c>
      <c r="DU26" s="17">
        <v>0.35122041456814201</v>
      </c>
      <c r="DV26" s="17">
        <v>19185.066603394</v>
      </c>
      <c r="DW26" s="17">
        <v>11976.8835485705</v>
      </c>
      <c r="DX26" s="17">
        <v>1330.76460992631</v>
      </c>
      <c r="DY26" s="17">
        <v>13307.648158496801</v>
      </c>
      <c r="DZ26" s="17">
        <v>1.8142354054110198E-2</v>
      </c>
      <c r="EA26" s="17">
        <v>206.597171505359</v>
      </c>
      <c r="EB26" s="17">
        <v>69.726253701809497</v>
      </c>
      <c r="EC26" s="17">
        <v>0.23634989600864201</v>
      </c>
      <c r="ED26" s="17">
        <v>2.0992508348061301E-4</v>
      </c>
      <c r="EE26" s="17">
        <v>7.7550302995397699E-4</v>
      </c>
      <c r="EF26" s="17">
        <v>1.88835443782866E-4</v>
      </c>
      <c r="EG26" s="17">
        <v>0.193177951928658</v>
      </c>
      <c r="EH26" s="17">
        <v>2.45063950825906</v>
      </c>
      <c r="EI26" s="17">
        <v>11844.996183052899</v>
      </c>
      <c r="EJ26" s="17">
        <v>7.8133261915706296</v>
      </c>
      <c r="EK26" s="17">
        <v>37.172876674107201</v>
      </c>
      <c r="EL26" s="17">
        <v>173.53515099345699</v>
      </c>
      <c r="EM26" s="17">
        <v>3.52799891135765</v>
      </c>
      <c r="EN26" s="17">
        <v>4.6643792115169398E-2</v>
      </c>
      <c r="EO26" s="17">
        <v>4.6600968832156602E-3</v>
      </c>
      <c r="EP26" s="17">
        <v>80.681959792104095</v>
      </c>
      <c r="EQ26" s="17">
        <v>5223.7515014220699</v>
      </c>
      <c r="ER26" s="17">
        <v>4701.50057922429</v>
      </c>
      <c r="ES26" s="17">
        <v>522.25092219778696</v>
      </c>
      <c r="ET26" s="17">
        <v>4.1703722272744699</v>
      </c>
      <c r="EU26" s="17">
        <v>0.236895626831572</v>
      </c>
      <c r="EV26" s="17">
        <v>265.80247619393998</v>
      </c>
      <c r="EW26" s="17">
        <v>13.7830398347635</v>
      </c>
      <c r="EX26" s="17">
        <v>1111.7848614450099</v>
      </c>
      <c r="EY26" s="17">
        <v>1.13341546443118</v>
      </c>
      <c r="EZ26" s="17">
        <v>17.555364511097501</v>
      </c>
      <c r="FA26" s="17">
        <v>2779.48111054525</v>
      </c>
      <c r="FB26" s="17">
        <v>1.32580593070322E-3</v>
      </c>
      <c r="FC26" s="17">
        <v>47.940988012893499</v>
      </c>
      <c r="FD26" s="17">
        <v>113.341747351422</v>
      </c>
      <c r="FE26" s="17">
        <v>88.809449539399395</v>
      </c>
      <c r="FF26" s="17">
        <v>0.173250621879771</v>
      </c>
      <c r="FG26" s="17">
        <v>655.92570017537696</v>
      </c>
      <c r="FH26" s="17">
        <v>262.09087960405799</v>
      </c>
      <c r="FI26" s="17">
        <v>0.31499603436683199</v>
      </c>
      <c r="FJ26" s="17">
        <v>9.9506938800575409</v>
      </c>
      <c r="FK26" s="17">
        <v>38.566418162192598</v>
      </c>
      <c r="FL26" s="17">
        <v>763.20915125549504</v>
      </c>
      <c r="FM26" s="17">
        <v>176.466432876846</v>
      </c>
      <c r="FN26" s="17">
        <v>100.933626883784</v>
      </c>
      <c r="FO26" s="17">
        <v>18993.200001763598</v>
      </c>
      <c r="FP26" s="17">
        <v>81.069999334700697</v>
      </c>
      <c r="FQ26" s="17">
        <v>572.51051478168404</v>
      </c>
      <c r="FS26" s="25">
        <f t="shared" si="0"/>
        <v>0</v>
      </c>
      <c r="FT26" s="94">
        <f t="shared" si="1"/>
        <v>1.0101018575918006</v>
      </c>
      <c r="FU26" s="40">
        <f t="shared" si="2"/>
        <v>4.2941411028975156E-3</v>
      </c>
      <c r="FV26" s="40">
        <f t="shared" si="3"/>
        <v>-4.0515485117757592E-4</v>
      </c>
      <c r="FW26" s="40">
        <f t="shared" si="4"/>
        <v>-1.617590543843435E-3</v>
      </c>
      <c r="FX26" s="40">
        <f t="shared" si="5"/>
        <v>1.7473119626690388E-3</v>
      </c>
      <c r="FY26" s="40">
        <f t="shared" si="6"/>
        <v>1.52539882676861E-3</v>
      </c>
      <c r="FZ26" s="40">
        <f t="shared" si="7"/>
        <v>-2.8958036042476608E-3</v>
      </c>
      <c r="GA26" s="40">
        <f t="shared" si="8"/>
        <v>1.2660886246686074E-4</v>
      </c>
      <c r="GB26" s="40">
        <f t="shared" si="9"/>
        <v>2.4905849467062868E-3</v>
      </c>
      <c r="GC26" s="40">
        <f t="shared" si="10"/>
        <v>-2.4375859779061804E-3</v>
      </c>
      <c r="GD26" s="40">
        <f t="shared" si="11"/>
        <v>-1.870013221379229E-5</v>
      </c>
      <c r="GE26" s="40">
        <f t="shared" si="12"/>
        <v>-2.8413769934618133E-3</v>
      </c>
      <c r="GF26" s="40">
        <f t="shared" si="13"/>
        <v>4.3231980460090973E-4</v>
      </c>
      <c r="GG26" s="40">
        <f t="shared" si="14"/>
        <v>-2.8464935632287651E-3</v>
      </c>
      <c r="GH26" s="40">
        <f t="shared" si="15"/>
        <v>6.7669773417855083E-3</v>
      </c>
      <c r="GI26" s="40">
        <f t="shared" si="16"/>
        <v>-2.7832693950087012E-3</v>
      </c>
      <c r="GJ26" s="40">
        <f t="shared" si="17"/>
        <v>-3.1010465297924176E-5</v>
      </c>
      <c r="GK26" s="40">
        <f t="shared" si="18"/>
        <v>2.6714979877593063E-6</v>
      </c>
      <c r="GL26" s="40">
        <f t="shared" si="19"/>
        <v>-2.3416893654573225E-3</v>
      </c>
      <c r="GM26" s="40">
        <f t="shared" si="20"/>
        <v>4.8156031499851973E-5</v>
      </c>
      <c r="GN26" s="40">
        <f t="shared" si="21"/>
        <v>-3.9843963766481251E-5</v>
      </c>
      <c r="GO26" s="40">
        <f t="shared" si="22"/>
        <v>-4.5732712327304084E-5</v>
      </c>
      <c r="GP26" s="40">
        <f t="shared" si="23"/>
        <v>-3.1013780955142073E-3</v>
      </c>
      <c r="GQ26" s="40">
        <f t="shared" si="24"/>
        <v>5.3291562084157273E-6</v>
      </c>
      <c r="GR26" s="40">
        <f t="shared" si="25"/>
        <v>5.3445096622527586E-3</v>
      </c>
      <c r="GS26" s="40">
        <f t="shared" si="26"/>
        <v>1.4757476226851477E-6</v>
      </c>
      <c r="GT26" s="40">
        <f t="shared" si="27"/>
        <v>-2.0674970702684221E-5</v>
      </c>
      <c r="GU26" s="40">
        <f t="shared" si="28"/>
        <v>-2.7742585382308266E-3</v>
      </c>
      <c r="GV26" s="40">
        <f t="shared" si="29"/>
        <v>0</v>
      </c>
      <c r="GW26" s="40">
        <f t="shared" si="30"/>
        <v>-2.8498206498942251E-3</v>
      </c>
      <c r="GX26" s="40">
        <f t="shared" si="31"/>
        <v>-6.4569931794724649E-6</v>
      </c>
      <c r="GY26" s="40">
        <f t="shared" si="32"/>
        <v>6.8491222070708277E-5</v>
      </c>
      <c r="GZ26" s="40">
        <f t="shared" si="33"/>
        <v>2.3344355953446128E-4</v>
      </c>
      <c r="HA26" s="40">
        <f t="shared" si="34"/>
        <v>-2.877478756477158E-3</v>
      </c>
      <c r="HB26" s="40">
        <f t="shared" si="35"/>
        <v>1.8695302967559653E-5</v>
      </c>
      <c r="HC26" s="40">
        <f t="shared" si="36"/>
        <v>-8.4147287937319688E-4</v>
      </c>
      <c r="HD26" s="40">
        <f t="shared" si="37"/>
        <v>-9.7539946757584103E-5</v>
      </c>
      <c r="HE26" s="40">
        <f t="shared" si="38"/>
        <v>-1.6522087070737815E-4</v>
      </c>
      <c r="HF26" s="40">
        <f t="shared" si="39"/>
        <v>1.1817460393295701E-4</v>
      </c>
      <c r="HG26" s="40">
        <f t="shared" si="40"/>
        <v>-1.2784778294899098E-4</v>
      </c>
      <c r="HH26" s="40">
        <f t="shared" si="41"/>
        <v>2.1791475786961494E-3</v>
      </c>
      <c r="HI26" s="40">
        <f t="shared" si="42"/>
        <v>-2.8463005441962731E-3</v>
      </c>
      <c r="HJ26" s="40">
        <f t="shared" si="43"/>
        <v>-2.8546533834371865E-3</v>
      </c>
      <c r="HK26" s="40">
        <f t="shared" si="44"/>
        <v>-2.8194186093142E-3</v>
      </c>
      <c r="HL26" s="40">
        <f t="shared" si="45"/>
        <v>-1.5303498913780071E-3</v>
      </c>
      <c r="HM26" s="40">
        <f t="shared" si="46"/>
        <v>-2.1097792720218774E-5</v>
      </c>
      <c r="HN26" s="40">
        <f t="shared" si="47"/>
        <v>-8.7629856888703491E-5</v>
      </c>
      <c r="HO26" s="40">
        <f t="shared" si="48"/>
        <v>-1.108139184658422E-5</v>
      </c>
      <c r="HP26" s="40">
        <f t="shared" si="49"/>
        <v>-1.0000358983471796E-5</v>
      </c>
      <c r="HQ26" s="40">
        <f t="shared" si="50"/>
        <v>-3.0516830015203873E-5</v>
      </c>
      <c r="HR26" s="40">
        <f t="shared" si="51"/>
        <v>0</v>
      </c>
      <c r="HS26" s="40">
        <f t="shared" si="52"/>
        <v>0</v>
      </c>
      <c r="HT26" s="40">
        <f t="shared" si="53"/>
        <v>0</v>
      </c>
      <c r="HU26" s="40">
        <f t="shared" si="54"/>
        <v>-2.8591989479459191E-3</v>
      </c>
    </row>
    <row r="27" spans="1:229" x14ac:dyDescent="0.25">
      <c r="A27" s="17" t="s">
        <v>197</v>
      </c>
      <c r="B27" s="17">
        <v>3627.3503193276301</v>
      </c>
      <c r="C27" s="17">
        <v>299.08554178594198</v>
      </c>
      <c r="D27" s="17">
        <v>4588.0588483899501</v>
      </c>
      <c r="E27" s="17">
        <v>1407.8384618349801</v>
      </c>
      <c r="F27" s="17">
        <v>1260.85928530868</v>
      </c>
      <c r="G27" s="17">
        <v>88.783556090759802</v>
      </c>
      <c r="H27" s="17">
        <v>10447.410299508199</v>
      </c>
      <c r="I27" s="17">
        <v>59.951990608746001</v>
      </c>
      <c r="J27" s="17">
        <v>0.10307996286849901</v>
      </c>
      <c r="K27" s="17">
        <v>5.2802879999999898E-3</v>
      </c>
      <c r="L27" s="17">
        <v>0.11301963941729</v>
      </c>
      <c r="M27" s="17">
        <v>27.750332656497299</v>
      </c>
      <c r="N27" s="17">
        <v>8.29894990940762E-2</v>
      </c>
      <c r="O27" s="17">
        <v>1.1733260429763299</v>
      </c>
      <c r="P27" s="17">
        <v>8.4739838650349605E-2</v>
      </c>
      <c r="Q27" s="17">
        <v>1.5321039999999999E-2</v>
      </c>
      <c r="R27" s="17">
        <v>8.809604E-2</v>
      </c>
      <c r="S27" s="17">
        <v>1.9874767563428301E-3</v>
      </c>
      <c r="T27" s="17">
        <v>9.3639701652437096E-2</v>
      </c>
      <c r="U27" s="17">
        <v>4.1859280000000002E-3</v>
      </c>
      <c r="V27" s="17">
        <v>2.954772E-3</v>
      </c>
      <c r="W27" s="17">
        <v>0</v>
      </c>
      <c r="X27" s="17">
        <v>3.0368489999999999E-3</v>
      </c>
      <c r="Y27" s="17">
        <v>19.673419793796</v>
      </c>
      <c r="Z27" s="17">
        <v>1.3792064700645399</v>
      </c>
      <c r="AA27" s="17">
        <v>2.4489202029392702E-2</v>
      </c>
      <c r="AB27" s="17">
        <v>0.26562656480625502</v>
      </c>
      <c r="AD27" s="17">
        <v>0.17096862826568299</v>
      </c>
      <c r="AE27" s="17">
        <v>0.124483449999999</v>
      </c>
      <c r="AF27" s="17">
        <v>100.59072346000001</v>
      </c>
      <c r="AG27" s="17">
        <v>1.4607323146612401</v>
      </c>
      <c r="AH27" s="17">
        <v>0.226681850918448</v>
      </c>
      <c r="AI27" s="17">
        <v>5.8411465000000003E-2</v>
      </c>
      <c r="AJ27" s="17">
        <v>1.5731445E-4</v>
      </c>
      <c r="AK27" s="17">
        <v>102.54752080239</v>
      </c>
      <c r="AL27" s="5">
        <v>2.3939105E-5</v>
      </c>
      <c r="AM27" s="5">
        <v>9.1789444999999995E-5</v>
      </c>
      <c r="AN27" s="17">
        <v>42.571227684743903</v>
      </c>
      <c r="AO27" s="17">
        <v>6.7742096082071795E-2</v>
      </c>
      <c r="AP27" s="5">
        <v>8.3254430562545604E-5</v>
      </c>
      <c r="AQ27" s="17">
        <v>3.0746908361603602E-4</v>
      </c>
      <c r="AR27" s="5">
        <v>7.5654458046006903E-5</v>
      </c>
      <c r="AS27" s="17">
        <v>9.4292380354461802E-2</v>
      </c>
      <c r="AT27" s="17">
        <v>4.6238539498729399</v>
      </c>
      <c r="AU27" s="17">
        <v>130.58125066141699</v>
      </c>
      <c r="AV27" s="17">
        <v>3.7345015000000002E-2</v>
      </c>
      <c r="AW27" s="17">
        <v>4.7194280000000003E-3</v>
      </c>
      <c r="AX27" s="17">
        <v>3.2557210000000003E-4</v>
      </c>
      <c r="BA27" s="17">
        <v>0</v>
      </c>
      <c r="BB27" s="5">
        <v>2.5074189420688001E-5</v>
      </c>
      <c r="BD27" s="17" t="s">
        <v>197</v>
      </c>
      <c r="BE27" s="17">
        <v>244.93549209413499</v>
      </c>
      <c r="BF27" s="17">
        <v>1.7812369209018</v>
      </c>
      <c r="BG27" s="17">
        <v>4.7194285229032601E-3</v>
      </c>
      <c r="BH27" s="17">
        <v>0.102778401056051</v>
      </c>
      <c r="BI27" s="17">
        <v>0</v>
      </c>
      <c r="BJ27" s="17">
        <v>5.2803398076842097E-3</v>
      </c>
      <c r="BK27" s="17">
        <v>60.024496576390597</v>
      </c>
      <c r="BL27" s="17">
        <v>60.024496576390597</v>
      </c>
      <c r="BM27" s="17">
        <v>117.068822502868</v>
      </c>
      <c r="BN27" s="17">
        <v>6.0386580052090704</v>
      </c>
      <c r="BO27" s="17">
        <v>4.6206745385637897E-2</v>
      </c>
      <c r="BP27" s="17">
        <v>6.6492603162519204E-2</v>
      </c>
      <c r="BQ27" s="17">
        <v>27.7518927668186</v>
      </c>
      <c r="BR27" s="17">
        <v>2.50025179295775E-5</v>
      </c>
      <c r="BS27" s="17">
        <v>2.6481206664340701E-2</v>
      </c>
      <c r="BT27" s="17">
        <v>5.6272571605791501E-2</v>
      </c>
      <c r="BU27" s="17">
        <v>0</v>
      </c>
      <c r="BV27" s="17">
        <v>1.17958643526811</v>
      </c>
      <c r="BW27" s="17">
        <v>2.0280574461427298E-2</v>
      </c>
      <c r="BX27" s="17">
        <v>6.4221794292112402E-2</v>
      </c>
      <c r="BY27" s="17">
        <v>1.5321201980307101E-2</v>
      </c>
      <c r="BZ27" s="17">
        <v>0</v>
      </c>
      <c r="CA27" s="17">
        <v>358.54324357022102</v>
      </c>
      <c r="CB27" s="17">
        <v>8.8095140125599103E-2</v>
      </c>
      <c r="CC27" s="17">
        <v>3.2557433906700301E-4</v>
      </c>
      <c r="CD27" s="17">
        <v>5.7498441489663003E-4</v>
      </c>
      <c r="CE27" s="17">
        <v>1.4077021596697399E-3</v>
      </c>
      <c r="CF27" s="17">
        <v>9.3638253968318E-2</v>
      </c>
      <c r="CG27" s="17">
        <v>0.124488940279931</v>
      </c>
      <c r="CH27" s="17">
        <v>4.1860446638121501E-3</v>
      </c>
      <c r="CI27" s="5">
        <v>2.39387590070106E-5</v>
      </c>
      <c r="CJ27" s="17">
        <v>5.8407234941053897E-2</v>
      </c>
      <c r="CK27" s="5">
        <v>9.1789064868246203E-5</v>
      </c>
      <c r="CL27" s="17">
        <v>3631.87913427581</v>
      </c>
      <c r="CM27" s="17">
        <v>2.9545217979891499E-3</v>
      </c>
      <c r="CN27" s="17">
        <v>15.915240390463801</v>
      </c>
      <c r="CO27" s="17">
        <v>6.9876855525378696</v>
      </c>
      <c r="CP27" s="17">
        <v>4.20733125403319</v>
      </c>
      <c r="CQ27" s="17">
        <v>4.6238688186586501</v>
      </c>
      <c r="CR27" s="17">
        <v>1273.69980667095</v>
      </c>
      <c r="CS27" s="17">
        <v>3.0369078978359399E-3</v>
      </c>
      <c r="CT27" s="17">
        <v>6.1142555963254199E-4</v>
      </c>
      <c r="CU27" s="17">
        <v>19.752691817947799</v>
      </c>
      <c r="CV27" s="17">
        <v>19.752691817947799</v>
      </c>
      <c r="CW27" s="17">
        <v>7.1930047585855101</v>
      </c>
      <c r="CX27" s="17">
        <v>0</v>
      </c>
      <c r="CY27" s="17">
        <v>1.3791980255354499</v>
      </c>
      <c r="CZ27" s="17">
        <v>130.57919507667901</v>
      </c>
      <c r="DA27" s="17">
        <v>3.7039752647050101E-3</v>
      </c>
      <c r="DB27" s="17">
        <v>1.9747491355066701E-2</v>
      </c>
      <c r="DC27" s="17">
        <v>0</v>
      </c>
      <c r="DD27" s="17">
        <v>482.464945136197</v>
      </c>
      <c r="DE27" s="17">
        <v>1.9279305271662099</v>
      </c>
      <c r="DF27" s="5">
        <v>1.4547456767051499E-5</v>
      </c>
      <c r="DG27" s="17">
        <v>15.984984579054901</v>
      </c>
      <c r="DH27" s="17">
        <v>0.40632361313939203</v>
      </c>
      <c r="DI27" s="17">
        <v>6.8870316919040706E-2</v>
      </c>
      <c r="DJ27" s="17">
        <v>0.196015337071269</v>
      </c>
      <c r="DK27" s="17">
        <v>0</v>
      </c>
      <c r="DL27" s="17">
        <v>5.6259470479108398E-2</v>
      </c>
      <c r="DM27" s="17">
        <v>0.114223644350049</v>
      </c>
      <c r="DN27" s="17">
        <v>100.610443087506</v>
      </c>
      <c r="DO27" s="17">
        <v>0</v>
      </c>
      <c r="DP27" s="17">
        <v>5.3894568294041596</v>
      </c>
      <c r="DQ27" s="17">
        <v>1.46025589056676</v>
      </c>
      <c r="DR27" s="17">
        <v>299.03913991666502</v>
      </c>
      <c r="DS27" s="17">
        <v>0</v>
      </c>
      <c r="DT27" s="17">
        <v>9.2672316684028005E-2</v>
      </c>
      <c r="DU27" s="17">
        <v>0.133357687175162</v>
      </c>
      <c r="DV27" s="17">
        <v>10605.227713862099</v>
      </c>
      <c r="DW27" s="17">
        <v>4122.20372352497</v>
      </c>
      <c r="DX27" s="17">
        <v>458.02250402067898</v>
      </c>
      <c r="DY27" s="17">
        <v>4580.2262275456496</v>
      </c>
      <c r="DZ27" s="17">
        <v>4.5424835345468902E-3</v>
      </c>
      <c r="EA27" s="17">
        <v>119.847128732182</v>
      </c>
      <c r="EB27" s="17">
        <v>33.877173612882899</v>
      </c>
      <c r="EC27" s="17">
        <v>6.7759848871850797E-2</v>
      </c>
      <c r="ED27" s="17">
        <v>8.3021058397976196E-5</v>
      </c>
      <c r="EE27" s="17">
        <v>3.0661226558644498E-4</v>
      </c>
      <c r="EF27" s="17">
        <v>7.54474429154582E-5</v>
      </c>
      <c r="EG27" s="17">
        <v>9.4055019272452703E-2</v>
      </c>
      <c r="EH27" s="17">
        <v>0.39443249149842602</v>
      </c>
      <c r="EI27" s="17">
        <v>7083.0043079888801</v>
      </c>
      <c r="EJ27" s="17">
        <v>3.6409427842171098</v>
      </c>
      <c r="EK27" s="17">
        <v>9.1030607969708406</v>
      </c>
      <c r="EL27" s="17">
        <v>48.356951161339701</v>
      </c>
      <c r="EM27" s="17">
        <v>0.707422681062848</v>
      </c>
      <c r="EN27" s="17">
        <v>1.0265715155122699E-2</v>
      </c>
      <c r="EO27" s="17">
        <v>1.03686770986072E-3</v>
      </c>
      <c r="EP27" s="17">
        <v>45.302512865733</v>
      </c>
      <c r="EQ27" s="17">
        <v>1408.09268080683</v>
      </c>
      <c r="ER27" s="17">
        <v>1260.93055484355</v>
      </c>
      <c r="ES27" s="17">
        <v>147.16212596328199</v>
      </c>
      <c r="ET27" s="17">
        <v>1.27288116326879</v>
      </c>
      <c r="EU27" s="17">
        <v>4.5372996805171997E-2</v>
      </c>
      <c r="EV27" s="17">
        <v>114.728656037081</v>
      </c>
      <c r="EW27" s="17">
        <v>3.1778964290635199</v>
      </c>
      <c r="EX27" s="17">
        <v>262.51406710428398</v>
      </c>
      <c r="EY27" s="17">
        <v>0.39885071436366298</v>
      </c>
      <c r="EZ27" s="17">
        <v>3.5267787072096599</v>
      </c>
      <c r="FA27" s="17">
        <v>656.29759490291303</v>
      </c>
      <c r="FB27" s="17">
        <v>1.5719122312207501E-4</v>
      </c>
      <c r="FC27" s="17">
        <v>16.808832496183101</v>
      </c>
      <c r="FD27" s="17">
        <v>67.441245857129502</v>
      </c>
      <c r="FE27" s="17">
        <v>43.984362402817403</v>
      </c>
      <c r="FF27" s="17">
        <v>2.72600326427355E-2</v>
      </c>
      <c r="FG27" s="17">
        <v>88.553403280697907</v>
      </c>
      <c r="FH27" s="17">
        <v>117.557501669338</v>
      </c>
      <c r="FI27" s="17">
        <v>3.73453533236053E-2</v>
      </c>
      <c r="FJ27" s="17">
        <v>4.2362545970711504E-3</v>
      </c>
      <c r="FK27" s="17">
        <v>6.3667892053575201</v>
      </c>
      <c r="FL27" s="17">
        <v>504.72184461839402</v>
      </c>
      <c r="FM27" s="17">
        <v>102.545112354788</v>
      </c>
      <c r="FN27" s="17">
        <v>49.776833643334001</v>
      </c>
      <c r="FO27" s="17">
        <v>10448.0471363613</v>
      </c>
      <c r="FP27" s="17">
        <v>42.569757710950903</v>
      </c>
      <c r="FQ27" s="17">
        <v>269.13508757745302</v>
      </c>
      <c r="FS27" s="25">
        <f t="shared" si="0"/>
        <v>0</v>
      </c>
      <c r="FT27" s="94">
        <f t="shared" si="1"/>
        <v>1.0150440149675224</v>
      </c>
      <c r="FU27" s="40">
        <f t="shared" si="2"/>
        <v>1.2485187670043705E-3</v>
      </c>
      <c r="FV27" s="40">
        <f t="shared" si="3"/>
        <v>-1.551458121308083E-4</v>
      </c>
      <c r="FW27" s="40">
        <f t="shared" si="4"/>
        <v>-1.7071753225329867E-3</v>
      </c>
      <c r="FX27" s="40">
        <f t="shared" si="5"/>
        <v>1.8057396408858827E-4</v>
      </c>
      <c r="FY27" s="40">
        <f t="shared" si="6"/>
        <v>5.6524574709024798E-5</v>
      </c>
      <c r="FZ27" s="40">
        <f t="shared" si="7"/>
        <v>-2.5922909623784323E-3</v>
      </c>
      <c r="GA27" s="40">
        <f t="shared" si="8"/>
        <v>6.095643177048644E-5</v>
      </c>
      <c r="GB27" s="40">
        <f t="shared" si="9"/>
        <v>1.2094005037760621E-3</v>
      </c>
      <c r="GC27" s="40">
        <f t="shared" si="10"/>
        <v>-2.9255133981054243E-3</v>
      </c>
      <c r="GD27" s="40">
        <f t="shared" si="11"/>
        <v>9.811526231125471E-6</v>
      </c>
      <c r="GE27" s="40">
        <f t="shared" si="12"/>
        <v>-2.8339399310089524E-3</v>
      </c>
      <c r="GF27" s="40">
        <f t="shared" si="13"/>
        <v>5.6219517820260295E-5</v>
      </c>
      <c r="GG27" s="40">
        <f t="shared" si="14"/>
        <v>-2.8403692818629246E-3</v>
      </c>
      <c r="GH27" s="40">
        <f t="shared" si="15"/>
        <v>5.3355947643500806E-3</v>
      </c>
      <c r="GI27" s="40">
        <f t="shared" si="16"/>
        <v>-2.8023406769718748E-3</v>
      </c>
      <c r="GJ27" s="40">
        <f t="shared" si="17"/>
        <v>1.0572409386136851E-5</v>
      </c>
      <c r="GK27" s="40">
        <f t="shared" si="18"/>
        <v>-1.0214697515320326E-5</v>
      </c>
      <c r="GL27" s="40">
        <f t="shared" si="19"/>
        <v>-2.4101825398322608E-3</v>
      </c>
      <c r="GM27" s="40">
        <f t="shared" si="20"/>
        <v>-1.5460153049928804E-5</v>
      </c>
      <c r="GN27" s="40">
        <f t="shared" si="21"/>
        <v>2.7870477502210057E-5</v>
      </c>
      <c r="GO27" s="40">
        <f t="shared" si="22"/>
        <v>-8.4677264726394522E-5</v>
      </c>
      <c r="GP27" s="40">
        <f t="shared" si="23"/>
        <v>0</v>
      </c>
      <c r="GQ27" s="40">
        <f t="shared" si="24"/>
        <v>1.9394390679277179E-5</v>
      </c>
      <c r="GR27" s="40">
        <f t="shared" si="25"/>
        <v>4.0293972772744236E-3</v>
      </c>
      <c r="GS27" s="40">
        <f t="shared" si="26"/>
        <v>-6.1227446892670259E-6</v>
      </c>
      <c r="GT27" s="40">
        <f t="shared" si="27"/>
        <v>-3.5431932785345065E-5</v>
      </c>
      <c r="GU27" s="40">
        <f t="shared" si="28"/>
        <v>-2.7892948752535605E-3</v>
      </c>
      <c r="GV27" s="40">
        <f t="shared" si="29"/>
        <v>0</v>
      </c>
      <c r="GW27" s="40">
        <f t="shared" si="30"/>
        <v>-2.8397808501516722E-3</v>
      </c>
      <c r="GX27" s="40">
        <f t="shared" si="31"/>
        <v>4.4104496878943023E-5</v>
      </c>
      <c r="GY27" s="40">
        <f t="shared" si="32"/>
        <v>1.9603823123743463E-4</v>
      </c>
      <c r="GZ27" s="40">
        <f t="shared" si="33"/>
        <v>-3.2615427871232464E-4</v>
      </c>
      <c r="HA27" s="40">
        <f t="shared" si="34"/>
        <v>-2.8756032148886481E-3</v>
      </c>
      <c r="HB27" s="40">
        <f t="shared" si="35"/>
        <v>-7.2418299149077007E-5</v>
      </c>
      <c r="HC27" s="40">
        <f t="shared" si="36"/>
        <v>-7.833156962058339E-4</v>
      </c>
      <c r="HD27" s="40">
        <f t="shared" si="37"/>
        <v>-2.3486161178238113E-5</v>
      </c>
      <c r="HE27" s="40">
        <f t="shared" si="38"/>
        <v>-1.4453046151870962E-5</v>
      </c>
      <c r="HF27" s="40">
        <f t="shared" si="39"/>
        <v>-4.1413449421386799E-6</v>
      </c>
      <c r="HG27" s="40">
        <f t="shared" si="40"/>
        <v>-3.4529748681102005E-5</v>
      </c>
      <c r="HH27" s="40">
        <f t="shared" si="41"/>
        <v>2.6206437069047691E-4</v>
      </c>
      <c r="HI27" s="40">
        <f t="shared" si="42"/>
        <v>-2.8031200621099115E-3</v>
      </c>
      <c r="HJ27" s="40">
        <f t="shared" si="43"/>
        <v>-2.7866802720920851E-3</v>
      </c>
      <c r="HK27" s="40">
        <f t="shared" si="44"/>
        <v>-2.736324281416614E-3</v>
      </c>
      <c r="HL27" s="40">
        <f t="shared" si="45"/>
        <v>-2.5172880472082355E-3</v>
      </c>
      <c r="HM27" s="40">
        <f t="shared" si="46"/>
        <v>3.2156694115801181E-6</v>
      </c>
      <c r="HN27" s="40">
        <f t="shared" si="47"/>
        <v>-1.5741806174792024E-5</v>
      </c>
      <c r="HO27" s="40">
        <f t="shared" si="48"/>
        <v>9.0594047237051883E-6</v>
      </c>
      <c r="HP27" s="40">
        <f t="shared" si="49"/>
        <v>1.1079801614825242E-7</v>
      </c>
      <c r="HQ27" s="40">
        <f t="shared" si="50"/>
        <v>6.8773307141109253E-6</v>
      </c>
      <c r="HR27" s="40">
        <f t="shared" si="51"/>
        <v>0</v>
      </c>
      <c r="HS27" s="40">
        <f t="shared" si="52"/>
        <v>0</v>
      </c>
      <c r="HT27" s="40">
        <f t="shared" si="53"/>
        <v>0</v>
      </c>
      <c r="HU27" s="40">
        <f t="shared" si="54"/>
        <v>-2.8583771905051881E-3</v>
      </c>
    </row>
    <row r="28" spans="1:229" x14ac:dyDescent="0.25">
      <c r="A28" s="17" t="s">
        <v>198</v>
      </c>
      <c r="B28" s="17">
        <v>3546.5885667074199</v>
      </c>
      <c r="C28" s="17">
        <v>453.54514003834498</v>
      </c>
      <c r="D28" s="17">
        <v>4245.6767501540999</v>
      </c>
      <c r="E28" s="17">
        <v>1442.8056855170901</v>
      </c>
      <c r="F28" s="17">
        <v>1317.0094713777701</v>
      </c>
      <c r="G28" s="17">
        <v>51.009798613705598</v>
      </c>
      <c r="H28" s="5">
        <v>12721.367174860599</v>
      </c>
      <c r="I28" s="5">
        <v>153.54411224134799</v>
      </c>
      <c r="J28" s="17">
        <v>2.8588155276589099E-2</v>
      </c>
      <c r="K28" s="5">
        <v>1.2746309000000001E-2</v>
      </c>
      <c r="L28" s="17">
        <v>1.59380646982791E-3</v>
      </c>
      <c r="M28" s="5">
        <v>15.595153870084999</v>
      </c>
      <c r="N28" s="5">
        <v>4.12676591842311E-4</v>
      </c>
      <c r="O28" s="17">
        <v>1.7454190801289799</v>
      </c>
      <c r="P28" s="5">
        <v>2.0048301310219298E-3</v>
      </c>
      <c r="Q28" s="5">
        <v>3.6984110000000001E-2</v>
      </c>
      <c r="R28" s="17">
        <v>0.21265866</v>
      </c>
      <c r="S28" s="17">
        <v>4.2579390836520201E-4</v>
      </c>
      <c r="T28" s="17">
        <v>9.4699777572999994E-2</v>
      </c>
      <c r="U28" s="17">
        <v>1.01045889999999E-2</v>
      </c>
      <c r="V28" s="17">
        <v>7.1326439999999996E-3</v>
      </c>
      <c r="W28" s="17">
        <v>0</v>
      </c>
      <c r="X28" s="17">
        <v>7.3307729999999901E-3</v>
      </c>
      <c r="Y28" s="17">
        <v>29.123978584176101</v>
      </c>
      <c r="Z28" s="17">
        <v>1.66865600434368</v>
      </c>
      <c r="AA28" s="17">
        <v>3.8395945849489001E-2</v>
      </c>
      <c r="AB28" s="5">
        <v>1.5865780423166199E-2</v>
      </c>
      <c r="AD28" s="17">
        <v>2.6815824428670799E-3</v>
      </c>
      <c r="AE28" s="17">
        <v>0.30049589999999998</v>
      </c>
      <c r="AF28" s="17">
        <v>276.43415528999901</v>
      </c>
      <c r="AG28" s="17">
        <v>1.9693176514378199</v>
      </c>
      <c r="AH28" s="17">
        <v>5.4427482084947902E-2</v>
      </c>
      <c r="AI28" s="17">
        <v>0.14100191000000001</v>
      </c>
      <c r="AJ28" s="5">
        <v>3.7974764999999902E-4</v>
      </c>
      <c r="AK28" s="5">
        <v>54.546169509688099</v>
      </c>
      <c r="AL28" s="5">
        <v>5.778766E-5</v>
      </c>
      <c r="AM28" s="17">
        <v>2.2157443000000001E-4</v>
      </c>
      <c r="AN28" s="17">
        <v>24.819656532010999</v>
      </c>
      <c r="AO28" s="17">
        <v>6.2687185561864797E-2</v>
      </c>
      <c r="AP28" s="5">
        <v>4.6315326918861402E-6</v>
      </c>
      <c r="AQ28" s="5">
        <v>1.7029704265167599E-5</v>
      </c>
      <c r="AR28" s="5">
        <v>5.4198556733613604E-6</v>
      </c>
      <c r="AS28" s="5">
        <v>3.0830130559698E-2</v>
      </c>
      <c r="AT28" s="5">
        <v>3.19100477787602</v>
      </c>
      <c r="AU28" s="5">
        <v>68.581532877829204</v>
      </c>
      <c r="AV28" s="17">
        <v>9.0148724999999999E-2</v>
      </c>
      <c r="AW28" s="17">
        <v>1.1392420499999899E-2</v>
      </c>
      <c r="AX28" s="17">
        <v>7.8591269999999996E-4</v>
      </c>
      <c r="AZ28" s="5"/>
      <c r="BA28" s="5">
        <v>0</v>
      </c>
      <c r="BB28" s="5">
        <v>7.4560361154893503E-7</v>
      </c>
      <c r="BD28" s="17" t="s">
        <v>198</v>
      </c>
      <c r="BE28" s="17">
        <v>718.75925527525203</v>
      </c>
      <c r="BF28" s="17">
        <v>1.73257948281816</v>
      </c>
      <c r="BG28" s="17">
        <v>1.1392589868411599E-2</v>
      </c>
      <c r="BH28" s="17">
        <v>2.8539068586514098E-2</v>
      </c>
      <c r="BI28" s="17">
        <v>0</v>
      </c>
      <c r="BJ28" s="17">
        <v>1.27473865093536E-2</v>
      </c>
      <c r="BK28" s="17">
        <v>153.68503778540901</v>
      </c>
      <c r="BL28" s="17">
        <v>153.68503778540901</v>
      </c>
      <c r="BM28" s="17">
        <v>331.17652805694502</v>
      </c>
      <c r="BN28" s="17">
        <v>10.761367091522301</v>
      </c>
      <c r="BO28" s="17">
        <v>6.5194642333151495E-4</v>
      </c>
      <c r="BP28" s="17">
        <v>9.3816377453330804E-4</v>
      </c>
      <c r="BQ28" s="17">
        <v>15.602423915123801</v>
      </c>
      <c r="BR28" s="17">
        <v>7.4329145408000699E-7</v>
      </c>
      <c r="BS28" s="17">
        <v>1.3178498352155201E-4</v>
      </c>
      <c r="BT28" s="17">
        <v>2.8003447375121802E-4</v>
      </c>
      <c r="BU28" s="17">
        <v>0</v>
      </c>
      <c r="BV28" s="17">
        <v>1.7572900433779299</v>
      </c>
      <c r="BW28" s="17">
        <v>4.8077733488759199E-4</v>
      </c>
      <c r="BX28" s="17">
        <v>1.5224594677050399E-3</v>
      </c>
      <c r="BY28" s="17">
        <v>3.6987028861606402E-2</v>
      </c>
      <c r="BZ28" s="17">
        <v>0</v>
      </c>
      <c r="CA28" s="17">
        <v>462.92433569211403</v>
      </c>
      <c r="CB28" s="17">
        <v>0.21266019383281901</v>
      </c>
      <c r="CC28" s="17">
        <v>7.8592924395619399E-4</v>
      </c>
      <c r="CD28" s="17">
        <v>1.2335356581843801E-4</v>
      </c>
      <c r="CE28" s="17">
        <v>3.0200104375954101E-4</v>
      </c>
      <c r="CF28" s="17">
        <v>9.4695891469872201E-2</v>
      </c>
      <c r="CG28" s="17">
        <v>0.30049275519090901</v>
      </c>
      <c r="CH28" s="17">
        <v>1.0104622649599E-2</v>
      </c>
      <c r="CI28" s="5">
        <v>5.7792257210180399E-5</v>
      </c>
      <c r="CJ28" s="17">
        <v>0.141003765517176</v>
      </c>
      <c r="CK28" s="17">
        <v>2.21572360619664E-4</v>
      </c>
      <c r="CL28" s="17">
        <v>3562.1849430667298</v>
      </c>
      <c r="CM28" s="17">
        <v>7.1329464568708097E-3</v>
      </c>
      <c r="CN28" s="17">
        <v>24.759507858063799</v>
      </c>
      <c r="CO28" s="17">
        <v>11.0051999518023</v>
      </c>
      <c r="CP28" s="17">
        <v>5.7103756165555302</v>
      </c>
      <c r="CQ28" s="17">
        <v>3.1911006689268402</v>
      </c>
      <c r="CR28" s="17">
        <v>3604.9098432876999</v>
      </c>
      <c r="CS28" s="17">
        <v>7.33105146457186E-3</v>
      </c>
      <c r="CT28" s="17">
        <v>7.3963835915838905E-4</v>
      </c>
      <c r="CU28" s="17">
        <v>29.276086079437299</v>
      </c>
      <c r="CV28" s="17">
        <v>29.276086079437299</v>
      </c>
      <c r="CW28" s="17">
        <v>10.81354364363</v>
      </c>
      <c r="CX28" s="17">
        <v>0</v>
      </c>
      <c r="CY28" s="17">
        <v>1.6686493474536599</v>
      </c>
      <c r="CZ28" s="17">
        <v>68.576713107334697</v>
      </c>
      <c r="DA28" s="17">
        <v>5.6880126155699198E-3</v>
      </c>
      <c r="DB28" s="17">
        <v>3.1186502131486001E-2</v>
      </c>
      <c r="DC28" s="17">
        <v>0</v>
      </c>
      <c r="DD28" s="17">
        <v>246.36230851926399</v>
      </c>
      <c r="DE28" s="17">
        <v>0.99965880735351698</v>
      </c>
      <c r="DF28" s="5">
        <v>1.7600845153691901E-5</v>
      </c>
      <c r="DG28" s="17">
        <v>25.4012077272026</v>
      </c>
      <c r="DH28" s="17">
        <v>0.30992967940503102</v>
      </c>
      <c r="DI28" s="17">
        <v>4.1175236316737997E-3</v>
      </c>
      <c r="DJ28" s="17">
        <v>1.17190303441966E-2</v>
      </c>
      <c r="DK28" s="17">
        <v>0</v>
      </c>
      <c r="DL28" s="17">
        <v>8.8241987169100102E-4</v>
      </c>
      <c r="DM28" s="17">
        <v>1.79159270203982E-3</v>
      </c>
      <c r="DN28" s="17">
        <v>276.46978943114601</v>
      </c>
      <c r="DO28" s="17">
        <v>0</v>
      </c>
      <c r="DP28" s="17">
        <v>7.1901742438388796</v>
      </c>
      <c r="DQ28" s="17">
        <v>1.9701256155117</v>
      </c>
      <c r="DR28" s="17">
        <v>453.525928712005</v>
      </c>
      <c r="DS28" s="17">
        <v>0</v>
      </c>
      <c r="DT28" s="17">
        <v>2.2246080401461601E-2</v>
      </c>
      <c r="DU28" s="17">
        <v>3.2012754917684898E-2</v>
      </c>
      <c r="DV28" s="17">
        <v>13314.0917436906</v>
      </c>
      <c r="DW28" s="17">
        <v>3816.3118462137199</v>
      </c>
      <c r="DX28" s="17">
        <v>424.034914423408</v>
      </c>
      <c r="DY28" s="17">
        <v>4240.3467606371296</v>
      </c>
      <c r="DZ28" s="17">
        <v>5.3259086798564297E-3</v>
      </c>
      <c r="EA28" s="17">
        <v>66.675231786316999</v>
      </c>
      <c r="EB28" s="17">
        <v>99.2659238126259</v>
      </c>
      <c r="EC28" s="17">
        <v>6.2885463108342796E-2</v>
      </c>
      <c r="ED28" s="17">
        <v>4.6188364799902904E-6</v>
      </c>
      <c r="EE28" s="17">
        <v>1.6982841606014199E-5</v>
      </c>
      <c r="EF28" s="17">
        <v>5.4058134712544896E-6</v>
      </c>
      <c r="EG28" s="17">
        <v>3.0830558034949801E-2</v>
      </c>
      <c r="EH28" s="17">
        <v>0.61695357751726498</v>
      </c>
      <c r="EI28" s="17">
        <v>6447.9746682385603</v>
      </c>
      <c r="EJ28" s="17">
        <v>1.3661537402624599</v>
      </c>
      <c r="EK28" s="17">
        <v>11.2363532333537</v>
      </c>
      <c r="EL28" s="17">
        <v>46.586084769258697</v>
      </c>
      <c r="EM28" s="17">
        <v>1.0339675820477601</v>
      </c>
      <c r="EN28" s="17">
        <v>1.24200331556958E-2</v>
      </c>
      <c r="EO28" s="17">
        <v>1.5216220425492001E-3</v>
      </c>
      <c r="EP28" s="17">
        <v>11.1178019708218</v>
      </c>
      <c r="EQ28" s="17">
        <v>1446.3304546328</v>
      </c>
      <c r="ER28" s="17">
        <v>1319.8085652060499</v>
      </c>
      <c r="ES28" s="17">
        <v>126.521889426743</v>
      </c>
      <c r="ET28" s="17">
        <v>1.1090996226128</v>
      </c>
      <c r="EU28" s="17">
        <v>7.6553490140710001E-2</v>
      </c>
      <c r="EV28" s="17">
        <v>44.750499857250603</v>
      </c>
      <c r="EW28" s="17">
        <v>4.2447162126798803</v>
      </c>
      <c r="EX28" s="17">
        <v>333.29759601404299</v>
      </c>
      <c r="EY28" s="17">
        <v>0.384360698832102</v>
      </c>
      <c r="EZ28" s="17">
        <v>5.7670815588881998</v>
      </c>
      <c r="FA28" s="17">
        <v>833.24711192094196</v>
      </c>
      <c r="FB28" s="17">
        <v>3.7944367621951401E-4</v>
      </c>
      <c r="FC28" s="17">
        <v>15.310947944625999</v>
      </c>
      <c r="FD28" s="17">
        <v>13.2747982146971</v>
      </c>
      <c r="FE28" s="17">
        <v>11.6422710750288</v>
      </c>
      <c r="FF28" s="17">
        <v>4.4741634524380298E-2</v>
      </c>
      <c r="FG28" s="17">
        <v>50.898267167644903</v>
      </c>
      <c r="FH28" s="17">
        <v>86.418586638689703</v>
      </c>
      <c r="FI28" s="17">
        <v>9.0151313035896602E-2</v>
      </c>
      <c r="FJ28" s="17">
        <v>0.29504123048771702</v>
      </c>
      <c r="FK28" s="17">
        <v>11.6370144560504</v>
      </c>
      <c r="FL28" s="17">
        <v>230.561115192187</v>
      </c>
      <c r="FM28" s="17">
        <v>54.5422273978524</v>
      </c>
      <c r="FN28" s="17">
        <v>144.10315813650999</v>
      </c>
      <c r="FO28" s="17">
        <v>12723.1921180354</v>
      </c>
      <c r="FP28" s="17">
        <v>24.817290059727</v>
      </c>
      <c r="FQ28" s="17">
        <v>198.34244664087601</v>
      </c>
      <c r="FS28" s="25">
        <f t="shared" si="0"/>
        <v>0</v>
      </c>
      <c r="FT28" s="94">
        <f t="shared" si="1"/>
        <v>1.0464427181617093</v>
      </c>
      <c r="FU28" s="40">
        <f t="shared" si="2"/>
        <v>4.3975713748463634E-3</v>
      </c>
      <c r="FV28" s="40">
        <f t="shared" si="3"/>
        <v>-4.2358135153560364E-5</v>
      </c>
      <c r="FW28" s="40">
        <f t="shared" si="4"/>
        <v>-1.2553922096817231E-3</v>
      </c>
      <c r="FX28" s="40">
        <f t="shared" si="5"/>
        <v>2.4429964139257173E-3</v>
      </c>
      <c r="FY28" s="40">
        <f t="shared" si="6"/>
        <v>2.1253406973236375E-3</v>
      </c>
      <c r="FZ28" s="40">
        <f t="shared" si="7"/>
        <v>-2.186471013252117E-3</v>
      </c>
      <c r="GA28" s="40">
        <f t="shared" si="8"/>
        <v>1.4345495650870265E-4</v>
      </c>
      <c r="GB28" s="40">
        <f t="shared" si="9"/>
        <v>9.1781796126123036E-4</v>
      </c>
      <c r="GC28" s="40">
        <f t="shared" si="10"/>
        <v>-1.7170289443333923E-3</v>
      </c>
      <c r="GD28" s="40">
        <f t="shared" si="11"/>
        <v>8.4535009593726166E-5</v>
      </c>
      <c r="GE28" s="40">
        <f t="shared" si="12"/>
        <v>-2.3191472948945928E-3</v>
      </c>
      <c r="GF28" s="40">
        <f t="shared" si="13"/>
        <v>4.6617334457640838E-4</v>
      </c>
      <c r="GG28" s="40">
        <f t="shared" si="14"/>
        <v>-2.0770128145977335E-3</v>
      </c>
      <c r="GH28" s="40">
        <f t="shared" si="15"/>
        <v>6.8012108863120509E-3</v>
      </c>
      <c r="GI28" s="40">
        <f t="shared" si="16"/>
        <v>-7.947448537626115E-4</v>
      </c>
      <c r="GJ28" s="40">
        <f t="shared" si="17"/>
        <v>7.8922045343307384E-5</v>
      </c>
      <c r="GK28" s="40">
        <f t="shared" si="18"/>
        <v>7.212651575093198E-6</v>
      </c>
      <c r="GL28" s="40">
        <f t="shared" si="19"/>
        <v>-1.0317169376839296E-3</v>
      </c>
      <c r="GM28" s="40">
        <f t="shared" si="20"/>
        <v>-4.1036032263084821E-5</v>
      </c>
      <c r="GN28" s="40">
        <f t="shared" si="21"/>
        <v>3.3301304090827612E-6</v>
      </c>
      <c r="GO28" s="40">
        <f t="shared" si="22"/>
        <v>4.2404593697659471E-5</v>
      </c>
      <c r="GP28" s="40">
        <f t="shared" si="23"/>
        <v>0</v>
      </c>
      <c r="GQ28" s="40">
        <f t="shared" si="24"/>
        <v>3.7985703809127186E-5</v>
      </c>
      <c r="GR28" s="40">
        <f t="shared" si="25"/>
        <v>5.22275810708921E-3</v>
      </c>
      <c r="GS28" s="40">
        <f t="shared" si="26"/>
        <v>-3.9893722869053816E-6</v>
      </c>
      <c r="GT28" s="40">
        <f t="shared" si="27"/>
        <v>4.9729238828873817E-6</v>
      </c>
      <c r="GU28" s="40">
        <f t="shared" si="28"/>
        <v>-1.842105872908923E-3</v>
      </c>
      <c r="GV28" s="40">
        <f t="shared" si="29"/>
        <v>0</v>
      </c>
      <c r="GW28" s="40">
        <f t="shared" si="30"/>
        <v>-2.8229112091610166E-3</v>
      </c>
      <c r="GX28" s="40">
        <f t="shared" si="31"/>
        <v>-1.0465397667560083E-5</v>
      </c>
      <c r="GY28" s="40">
        <f t="shared" si="32"/>
        <v>1.2890643382912315E-4</v>
      </c>
      <c r="GZ28" s="40">
        <f t="shared" si="33"/>
        <v>4.1027615493628461E-4</v>
      </c>
      <c r="HA28" s="40">
        <f t="shared" si="34"/>
        <v>-3.0985590246153005E-3</v>
      </c>
      <c r="HB28" s="40">
        <f t="shared" si="35"/>
        <v>1.3159518023490091E-5</v>
      </c>
      <c r="HC28" s="40">
        <f t="shared" si="36"/>
        <v>-8.0046257161831989E-4</v>
      </c>
      <c r="HD28" s="40">
        <f t="shared" si="37"/>
        <v>-7.2271103014817569E-5</v>
      </c>
      <c r="HE28" s="40">
        <f t="shared" si="38"/>
        <v>7.9553492569159874E-5</v>
      </c>
      <c r="HF28" s="40">
        <f t="shared" si="39"/>
        <v>-9.33943657671889E-6</v>
      </c>
      <c r="HG28" s="40">
        <f t="shared" si="40"/>
        <v>-9.5346697523664172E-5</v>
      </c>
      <c r="HH28" s="40">
        <f t="shared" si="41"/>
        <v>3.1629677533109553E-3</v>
      </c>
      <c r="HI28" s="40">
        <f t="shared" si="42"/>
        <v>-2.7412549452780427E-3</v>
      </c>
      <c r="HJ28" s="40">
        <f t="shared" si="43"/>
        <v>-2.751818729421646E-3</v>
      </c>
      <c r="HK28" s="40">
        <f t="shared" si="44"/>
        <v>-2.5908811881999575E-3</v>
      </c>
      <c r="HL28" s="40">
        <f t="shared" si="45"/>
        <v>1.3865502482149307E-5</v>
      </c>
      <c r="HM28" s="40">
        <f t="shared" si="46"/>
        <v>3.0050425334687998E-5</v>
      </c>
      <c r="HN28" s="40">
        <f t="shared" si="47"/>
        <v>-7.027796393954455E-5</v>
      </c>
      <c r="HO28" s="40">
        <f t="shared" si="48"/>
        <v>2.8708513587995249E-5</v>
      </c>
      <c r="HP28" s="40">
        <f t="shared" si="49"/>
        <v>1.486676266031177E-5</v>
      </c>
      <c r="HQ28" s="40">
        <f t="shared" si="50"/>
        <v>2.105062838917556E-5</v>
      </c>
      <c r="HR28" s="40">
        <f t="shared" si="51"/>
        <v>0</v>
      </c>
      <c r="HS28" s="40">
        <f t="shared" si="52"/>
        <v>0</v>
      </c>
      <c r="HT28" s="40">
        <f t="shared" si="53"/>
        <v>0</v>
      </c>
      <c r="HU28" s="40">
        <f t="shared" si="54"/>
        <v>-3.101054545758852E-3</v>
      </c>
    </row>
    <row r="29" spans="1:229" x14ac:dyDescent="0.25">
      <c r="A29" s="17" t="s">
        <v>199</v>
      </c>
      <c r="B29" s="17">
        <v>4223.9999854934904</v>
      </c>
      <c r="C29" s="17">
        <v>598.26042793529405</v>
      </c>
      <c r="D29" s="17">
        <v>4873.7826194639701</v>
      </c>
      <c r="E29" s="17">
        <v>2575.4970385220199</v>
      </c>
      <c r="F29" s="17">
        <v>2185.1652366119401</v>
      </c>
      <c r="G29" s="17">
        <v>311.41150481551801</v>
      </c>
      <c r="H29" s="17">
        <v>8227.0685520082206</v>
      </c>
      <c r="I29" s="17">
        <v>59.503305678760398</v>
      </c>
      <c r="J29" s="17">
        <v>4.09545659895868E-2</v>
      </c>
      <c r="K29" s="17">
        <v>1.7547849000000001E-2</v>
      </c>
      <c r="L29" s="17">
        <v>0.127248576493801</v>
      </c>
      <c r="M29" s="17">
        <v>23.475512151333199</v>
      </c>
      <c r="N29" s="17">
        <v>8.97262462571667E-2</v>
      </c>
      <c r="O29" s="17">
        <v>3.1474577428696899</v>
      </c>
      <c r="P29" s="17">
        <v>9.4536869565546494E-2</v>
      </c>
      <c r="Q29" s="17">
        <v>5.0915969999999998E-2</v>
      </c>
      <c r="R29" s="17">
        <v>0.29348854475800801</v>
      </c>
      <c r="S29" s="17">
        <v>2.8502192869328501E-3</v>
      </c>
      <c r="T29" s="17">
        <v>0.107583526189395</v>
      </c>
      <c r="U29" s="17">
        <v>1.3910939000000001E-2</v>
      </c>
      <c r="V29" s="17">
        <v>9.8195139999999997E-3</v>
      </c>
      <c r="W29" s="5">
        <v>1.46701877445783E-5</v>
      </c>
      <c r="X29" s="17">
        <v>1.0092283000000001E-2</v>
      </c>
      <c r="Y29" s="17">
        <v>49.490699121734401</v>
      </c>
      <c r="Z29" s="17">
        <v>7.1871833428467404</v>
      </c>
      <c r="AA29" s="17">
        <v>5.8030489613927101E-2</v>
      </c>
      <c r="AB29" s="17">
        <v>0.29744417175902899</v>
      </c>
      <c r="AD29" s="17">
        <v>0.18400421818252499</v>
      </c>
      <c r="AE29" s="17">
        <v>0.41369249999999902</v>
      </c>
      <c r="AF29" s="17">
        <v>99.514483349999907</v>
      </c>
      <c r="AG29" s="17">
        <v>3.4134667365028499</v>
      </c>
      <c r="AH29" s="17">
        <v>0.22196279110516401</v>
      </c>
      <c r="AI29" s="17">
        <v>0.19411725499999899</v>
      </c>
      <c r="AJ29" s="17">
        <v>5.2279794999999997E-4</v>
      </c>
      <c r="AK29" s="17">
        <v>90.153899498674406</v>
      </c>
      <c r="AL29" s="5">
        <v>7.9556294999999996E-5</v>
      </c>
      <c r="AM29" s="17">
        <v>3.05041354999999E-4</v>
      </c>
      <c r="AN29" s="17">
        <v>40.478613397295099</v>
      </c>
      <c r="AO29" s="17">
        <v>0.106811363115627</v>
      </c>
      <c r="AP29" s="5">
        <v>8.8135405662511797E-5</v>
      </c>
      <c r="AQ29" s="17">
        <v>3.2557717528847001E-4</v>
      </c>
      <c r="AR29" s="5">
        <v>8.3153153796932405E-5</v>
      </c>
      <c r="AS29" s="17">
        <v>4.33291899557341E-2</v>
      </c>
      <c r="AT29" s="17">
        <v>5.1030549000707603</v>
      </c>
      <c r="AU29" s="17">
        <v>113.613601733341</v>
      </c>
      <c r="AV29" s="17">
        <v>0.124107784999999</v>
      </c>
      <c r="AW29" s="17">
        <v>1.5683936499999902E-2</v>
      </c>
      <c r="AX29" s="17">
        <v>1.0819647E-3</v>
      </c>
      <c r="BA29" s="17">
        <v>0</v>
      </c>
      <c r="BB29" s="5">
        <v>2.7256347302485502E-5</v>
      </c>
      <c r="BD29" s="17" t="s">
        <v>199</v>
      </c>
      <c r="BE29" s="17">
        <v>123.436046297375</v>
      </c>
      <c r="BF29" s="17">
        <v>4.5359259567353201</v>
      </c>
      <c r="BG29" s="17">
        <v>1.56834262730038E-2</v>
      </c>
      <c r="BH29" s="17">
        <v>4.0885186220492503E-2</v>
      </c>
      <c r="BI29" s="17">
        <v>0</v>
      </c>
      <c r="BJ29" s="17">
        <v>1.7547597087181701E-2</v>
      </c>
      <c r="BK29" s="17">
        <v>59.670918978331002</v>
      </c>
      <c r="BL29" s="17">
        <v>59.670918978331002</v>
      </c>
      <c r="BM29" s="17">
        <v>76.778223923080603</v>
      </c>
      <c r="BN29" s="17">
        <v>20.294007608851199</v>
      </c>
      <c r="BO29" s="17">
        <v>5.2022897854351602E-2</v>
      </c>
      <c r="BP29" s="17">
        <v>7.4862187968275706E-2</v>
      </c>
      <c r="BQ29" s="17">
        <v>23.4842467706893</v>
      </c>
      <c r="BR29" s="17">
        <v>2.7177111973849E-5</v>
      </c>
      <c r="BS29" s="17">
        <v>2.86297352061376E-2</v>
      </c>
      <c r="BT29" s="17">
        <v>6.0838392469231901E-2</v>
      </c>
      <c r="BU29" s="5">
        <v>1.4627385599332E-5</v>
      </c>
      <c r="BV29" s="17">
        <v>3.16321550131675</v>
      </c>
      <c r="BW29" s="17">
        <v>2.26262352546613E-2</v>
      </c>
      <c r="BX29" s="17">
        <v>7.1649737392042306E-2</v>
      </c>
      <c r="BY29" s="17">
        <v>5.0917593347038603E-2</v>
      </c>
      <c r="BZ29" s="17">
        <v>0</v>
      </c>
      <c r="CA29" s="17">
        <v>687.27134261738695</v>
      </c>
      <c r="CB29" s="17">
        <v>0.29348439489490302</v>
      </c>
      <c r="CC29" s="17">
        <v>1.0819381129974499E-3</v>
      </c>
      <c r="CD29" s="17">
        <v>8.2479051384227195E-4</v>
      </c>
      <c r="CE29" s="17">
        <v>2.0192999354045802E-3</v>
      </c>
      <c r="CF29" s="17">
        <v>0.107578305953815</v>
      </c>
      <c r="CG29" s="17">
        <v>0.41369241600373502</v>
      </c>
      <c r="CH29" s="17">
        <v>1.3911455944688501E-2</v>
      </c>
      <c r="CI29" s="5">
        <v>7.9555937593296601E-5</v>
      </c>
      <c r="CJ29" s="17">
        <v>0.19411258220241601</v>
      </c>
      <c r="CK29" s="17">
        <v>3.05047371470538E-4</v>
      </c>
      <c r="CL29" s="17">
        <v>4245.7214774891499</v>
      </c>
      <c r="CM29" s="17">
        <v>9.8197457142203005E-3</v>
      </c>
      <c r="CN29" s="17">
        <v>49.110042001736502</v>
      </c>
      <c r="CO29" s="17">
        <v>22.085856351205599</v>
      </c>
      <c r="CP29" s="17">
        <v>11.551953159630401</v>
      </c>
      <c r="CQ29" s="17">
        <v>5.1020829731295096</v>
      </c>
      <c r="CR29" s="17">
        <v>766.90449887341697</v>
      </c>
      <c r="CS29" s="17">
        <v>1.00918314198636E-2</v>
      </c>
      <c r="CT29" s="17">
        <v>0.52043220814800994</v>
      </c>
      <c r="CU29" s="17">
        <v>49.691183898711003</v>
      </c>
      <c r="CV29" s="17">
        <v>49.691183898711003</v>
      </c>
      <c r="CW29" s="17">
        <v>19.417407656277799</v>
      </c>
      <c r="CX29" s="17">
        <v>0</v>
      </c>
      <c r="CY29" s="17">
        <v>7.1871605529936096</v>
      </c>
      <c r="CZ29" s="17">
        <v>113.59783655595299</v>
      </c>
      <c r="DA29" s="17">
        <v>7.9174846672843899E-3</v>
      </c>
      <c r="DB29" s="17">
        <v>4.7853443873118497E-2</v>
      </c>
      <c r="DC29" s="17">
        <v>0</v>
      </c>
      <c r="DD29" s="17">
        <v>406.99837668842599</v>
      </c>
      <c r="DE29" s="17">
        <v>2.1387459411055998</v>
      </c>
      <c r="DF29" s="17">
        <v>1.2384018185670099E-2</v>
      </c>
      <c r="DG29" s="17">
        <v>43.043737044105001</v>
      </c>
      <c r="DH29" s="17">
        <v>1.7048590987979799</v>
      </c>
      <c r="DI29" s="17">
        <v>7.7123023639059193E-2</v>
      </c>
      <c r="DJ29" s="17">
        <v>0.219502150509543</v>
      </c>
      <c r="DK29" s="17">
        <v>0</v>
      </c>
      <c r="DL29" s="17">
        <v>6.0546887269432297E-2</v>
      </c>
      <c r="DM29" s="17">
        <v>0.122929047683989</v>
      </c>
      <c r="DN29" s="17">
        <v>99.647532798324306</v>
      </c>
      <c r="DO29" s="17">
        <v>0</v>
      </c>
      <c r="DP29" s="17">
        <v>12.653111901895199</v>
      </c>
      <c r="DQ29" s="17">
        <v>3.4268146205484098</v>
      </c>
      <c r="DR29" s="17">
        <v>597.68950335466297</v>
      </c>
      <c r="DS29" s="17">
        <v>0</v>
      </c>
      <c r="DT29" s="17">
        <v>9.0744742137270698E-2</v>
      </c>
      <c r="DU29" s="17">
        <v>0.13058314447505201</v>
      </c>
      <c r="DV29" s="17">
        <v>8209.3261060312798</v>
      </c>
      <c r="DW29" s="17">
        <v>4378.7143615227296</v>
      </c>
      <c r="DX29" s="17">
        <v>486.52381078104202</v>
      </c>
      <c r="DY29" s="17">
        <v>4865.2381723037797</v>
      </c>
      <c r="DZ29" s="17">
        <v>1.6360005741805898E-2</v>
      </c>
      <c r="EA29" s="17">
        <v>115.863855084023</v>
      </c>
      <c r="EB29" s="17">
        <v>17.8205078604222</v>
      </c>
      <c r="EC29" s="17">
        <v>0.107067493049462</v>
      </c>
      <c r="ED29" s="17">
        <v>8.7889662144898697E-5</v>
      </c>
      <c r="EE29" s="17">
        <v>3.2465880130998502E-4</v>
      </c>
      <c r="EF29" s="17">
        <v>8.2929413012913602E-5</v>
      </c>
      <c r="EG29" s="17">
        <v>4.3340624472644501E-2</v>
      </c>
      <c r="EH29" s="17">
        <v>3.0560562722046698</v>
      </c>
      <c r="EI29" s="17">
        <v>5424.0672776798501</v>
      </c>
      <c r="EJ29" s="17">
        <v>2.9844394320893701</v>
      </c>
      <c r="EK29" s="17">
        <v>17.869664650098901</v>
      </c>
      <c r="EL29" s="17">
        <v>78.357845639643301</v>
      </c>
      <c r="EM29" s="17">
        <v>2.6750749976024699</v>
      </c>
      <c r="EN29" s="17">
        <v>0.83366114913330402</v>
      </c>
      <c r="EO29" s="17">
        <v>2.2582333806445199E-3</v>
      </c>
      <c r="EP29" s="17">
        <v>10.7299434131957</v>
      </c>
      <c r="EQ29" s="17">
        <v>2579.7336574488399</v>
      </c>
      <c r="ER29" s="17">
        <v>2188.7986411621901</v>
      </c>
      <c r="ES29" s="17">
        <v>390.93501628664501</v>
      </c>
      <c r="ET29" s="17">
        <v>1.6975747059530299</v>
      </c>
      <c r="EU29" s="17">
        <v>0.153392322767682</v>
      </c>
      <c r="EV29" s="17">
        <v>120.296507921757</v>
      </c>
      <c r="EW29" s="17">
        <v>6.7604812191559498</v>
      </c>
      <c r="EX29" s="17">
        <v>540.48344350711204</v>
      </c>
      <c r="EY29" s="17">
        <v>0.418571560817253</v>
      </c>
      <c r="EZ29" s="17">
        <v>9.3690927295975701</v>
      </c>
      <c r="FA29" s="17">
        <v>1351.21456855217</v>
      </c>
      <c r="FB29" s="17">
        <v>5.2240050676763503E-4</v>
      </c>
      <c r="FC29" s="17">
        <v>19.6503111445301</v>
      </c>
      <c r="FD29" s="17">
        <v>13.345154739992401</v>
      </c>
      <c r="FE29" s="17">
        <v>26.077717651416201</v>
      </c>
      <c r="FF29" s="17">
        <v>2.4754506974872799</v>
      </c>
      <c r="FG29" s="17">
        <v>310.55377673660797</v>
      </c>
      <c r="FH29" s="17">
        <v>136.14299344717901</v>
      </c>
      <c r="FI29" s="17">
        <v>0.124108004344565</v>
      </c>
      <c r="FJ29" s="17">
        <v>5.3404007688155204</v>
      </c>
      <c r="FK29" s="17">
        <v>21.651291472934702</v>
      </c>
      <c r="FL29" s="17">
        <v>399.43372674657297</v>
      </c>
      <c r="FM29" s="17">
        <v>90.139952234975794</v>
      </c>
      <c r="FN29" s="17">
        <v>26.131569386980502</v>
      </c>
      <c r="FO29" s="17">
        <v>8227.7474516223192</v>
      </c>
      <c r="FP29" s="17">
        <v>40.470292369889798</v>
      </c>
      <c r="FQ29" s="17">
        <v>305.44374884590798</v>
      </c>
      <c r="FS29" s="25">
        <f t="shared" si="0"/>
        <v>0</v>
      </c>
      <c r="FT29" s="94">
        <f t="shared" si="1"/>
        <v>0.99776107060901498</v>
      </c>
      <c r="FU29" s="40">
        <f t="shared" si="2"/>
        <v>5.1423986908754301E-3</v>
      </c>
      <c r="FV29" s="40">
        <f t="shared" si="3"/>
        <v>-9.5430777964278333E-4</v>
      </c>
      <c r="FW29" s="40">
        <f t="shared" si="4"/>
        <v>-1.7531449035226294E-3</v>
      </c>
      <c r="FX29" s="40">
        <f t="shared" si="5"/>
        <v>1.6449713835630204E-3</v>
      </c>
      <c r="FY29" s="40">
        <f t="shared" si="6"/>
        <v>1.6627596345452739E-3</v>
      </c>
      <c r="FZ29" s="40">
        <f t="shared" si="7"/>
        <v>-2.754323670277262E-3</v>
      </c>
      <c r="GA29" s="40">
        <f t="shared" si="8"/>
        <v>8.2520233034017419E-5</v>
      </c>
      <c r="GB29" s="40">
        <f t="shared" si="9"/>
        <v>2.8168737460653953E-3</v>
      </c>
      <c r="GC29" s="40">
        <f t="shared" si="10"/>
        <v>-1.6940667644222431E-3</v>
      </c>
      <c r="GD29" s="40">
        <f t="shared" si="11"/>
        <v>-1.4355766242337598E-5</v>
      </c>
      <c r="GE29" s="40">
        <f t="shared" si="12"/>
        <v>-2.8565401766313804E-3</v>
      </c>
      <c r="GF29" s="40">
        <f t="shared" si="13"/>
        <v>3.720736442210077E-4</v>
      </c>
      <c r="GG29" s="40">
        <f t="shared" si="14"/>
        <v>-2.8767344290476066E-3</v>
      </c>
      <c r="GH29" s="40">
        <f t="shared" si="15"/>
        <v>5.0065035766589687E-3</v>
      </c>
      <c r="GI29" s="40">
        <f t="shared" si="16"/>
        <v>-2.7597372331225347E-3</v>
      </c>
      <c r="GJ29" s="40">
        <f t="shared" si="17"/>
        <v>3.1882865800364681E-5</v>
      </c>
      <c r="GK29" s="40">
        <f t="shared" si="18"/>
        <v>-1.4139778806041414E-5</v>
      </c>
      <c r="GL29" s="40">
        <f t="shared" si="19"/>
        <v>-2.1503039131397284E-3</v>
      </c>
      <c r="GM29" s="40">
        <f t="shared" si="20"/>
        <v>-4.8522629485207924E-5</v>
      </c>
      <c r="GN29" s="40">
        <f t="shared" si="21"/>
        <v>3.7161020438667291E-5</v>
      </c>
      <c r="GO29" s="40">
        <f t="shared" si="22"/>
        <v>2.3597320631224656E-5</v>
      </c>
      <c r="GP29" s="40">
        <f t="shared" si="23"/>
        <v>-2.9176276399134051E-3</v>
      </c>
      <c r="GQ29" s="40">
        <f t="shared" si="24"/>
        <v>-4.4745092502954453E-5</v>
      </c>
      <c r="GR29" s="40">
        <f t="shared" si="25"/>
        <v>4.0509586757596734E-3</v>
      </c>
      <c r="GS29" s="40">
        <f t="shared" si="26"/>
        <v>-3.1709018740351284E-6</v>
      </c>
      <c r="GT29" s="40">
        <f t="shared" si="27"/>
        <v>-2.2879229324558979E-5</v>
      </c>
      <c r="GU29" s="40">
        <f t="shared" si="28"/>
        <v>-2.753449851054099E-3</v>
      </c>
      <c r="GV29" s="40">
        <f t="shared" si="29"/>
        <v>0</v>
      </c>
      <c r="GW29" s="40">
        <f t="shared" si="30"/>
        <v>-2.8710386877091178E-3</v>
      </c>
      <c r="GX29" s="40">
        <f t="shared" si="31"/>
        <v>-2.0304033551441541E-7</v>
      </c>
      <c r="GY29" s="40">
        <f t="shared" si="32"/>
        <v>1.3369857717740912E-3</v>
      </c>
      <c r="GZ29" s="40">
        <f t="shared" si="33"/>
        <v>3.9103600755269058E-3</v>
      </c>
      <c r="HA29" s="40">
        <f t="shared" si="34"/>
        <v>-2.8604095744158989E-3</v>
      </c>
      <c r="HB29" s="40">
        <f t="shared" si="35"/>
        <v>-2.4072036166918936E-5</v>
      </c>
      <c r="HC29" s="40">
        <f t="shared" si="36"/>
        <v>-7.602233948410549E-4</v>
      </c>
      <c r="HD29" s="40">
        <f t="shared" si="37"/>
        <v>-1.5470505187428304E-4</v>
      </c>
      <c r="HE29" s="40">
        <f t="shared" si="38"/>
        <v>-4.4925006046936512E-6</v>
      </c>
      <c r="HF29" s="40">
        <f t="shared" si="39"/>
        <v>1.9723458607777714E-5</v>
      </c>
      <c r="HG29" s="40">
        <f t="shared" si="40"/>
        <v>-2.0556601886609195E-4</v>
      </c>
      <c r="HH29" s="40">
        <f t="shared" si="41"/>
        <v>2.3979652198402677E-3</v>
      </c>
      <c r="HI29" s="40">
        <f t="shared" si="42"/>
        <v>-2.7882496910957878E-3</v>
      </c>
      <c r="HJ29" s="40">
        <f t="shared" si="43"/>
        <v>-2.8207566383340091E-3</v>
      </c>
      <c r="HK29" s="40">
        <f t="shared" si="44"/>
        <v>-2.6907071325905372E-3</v>
      </c>
      <c r="HL29" s="40">
        <f t="shared" si="45"/>
        <v>2.6389870020839879E-4</v>
      </c>
      <c r="HM29" s="40">
        <f t="shared" si="46"/>
        <v>-1.9045982461157206E-4</v>
      </c>
      <c r="HN29" s="40">
        <f t="shared" si="47"/>
        <v>-1.3876135557260762E-4</v>
      </c>
      <c r="HO29" s="40">
        <f t="shared" si="48"/>
        <v>1.7673715310968114E-6</v>
      </c>
      <c r="HP29" s="40">
        <f t="shared" si="49"/>
        <v>-3.2531819808195441E-5</v>
      </c>
      <c r="HQ29" s="40">
        <f t="shared" si="50"/>
        <v>-2.4572892766334165E-5</v>
      </c>
      <c r="HR29" s="40">
        <f t="shared" si="51"/>
        <v>0</v>
      </c>
      <c r="HS29" s="40">
        <f t="shared" si="52"/>
        <v>0</v>
      </c>
      <c r="HT29" s="40">
        <f t="shared" si="53"/>
        <v>0</v>
      </c>
      <c r="HU29" s="40">
        <f t="shared" si="54"/>
        <v>-2.9070413492007429E-3</v>
      </c>
    </row>
    <row r="30" spans="1:229" x14ac:dyDescent="0.25">
      <c r="A30" s="17" t="s">
        <v>200</v>
      </c>
      <c r="B30" s="17">
        <v>2958.2023160108502</v>
      </c>
      <c r="C30" s="17">
        <v>205.621444401574</v>
      </c>
      <c r="D30" s="17">
        <v>4176.8123649286399</v>
      </c>
      <c r="E30" s="17">
        <v>1771.72541706178</v>
      </c>
      <c r="F30" s="17">
        <v>1583.6712370960699</v>
      </c>
      <c r="G30" s="17">
        <v>304.96991515150398</v>
      </c>
      <c r="H30" s="5">
        <v>1955.66905240254</v>
      </c>
      <c r="I30" s="5">
        <v>23.549183722294899</v>
      </c>
      <c r="J30" s="17">
        <v>0.110028655895291</v>
      </c>
      <c r="K30" s="5">
        <v>0.89539690299999997</v>
      </c>
      <c r="L30" s="17">
        <v>6.2908192980562494E-2</v>
      </c>
      <c r="M30" s="17">
        <v>9.7063151105142502</v>
      </c>
      <c r="N30" s="5">
        <v>3.5380344950983703E-2</v>
      </c>
      <c r="O30" s="17">
        <v>1.3428517475886901</v>
      </c>
      <c r="P30" s="5">
        <v>4.1266832044137003E-2</v>
      </c>
      <c r="Q30" s="5">
        <v>2.069648E-2</v>
      </c>
      <c r="R30" s="17">
        <v>0.11900471999999999</v>
      </c>
      <c r="S30" s="17">
        <v>8.4132444122430403E-3</v>
      </c>
      <c r="T30" s="17">
        <v>0.94143521732883295</v>
      </c>
      <c r="U30" s="17">
        <v>0.89391857900000005</v>
      </c>
      <c r="V30" s="17">
        <v>3.9914640000000001E-3</v>
      </c>
      <c r="W30" s="17">
        <v>0</v>
      </c>
      <c r="X30" s="17">
        <v>4.1023329999999997E-3</v>
      </c>
      <c r="Y30" s="17">
        <v>23.467333881563899</v>
      </c>
      <c r="Z30" s="17">
        <v>1.7510441697132</v>
      </c>
      <c r="AA30" s="17">
        <v>6.2844613517400699E-2</v>
      </c>
      <c r="AB30" s="17">
        <v>0.11431864977604</v>
      </c>
      <c r="AD30" s="17">
        <v>0.106228558437621</v>
      </c>
      <c r="AE30" s="17">
        <v>2.8386448999999998</v>
      </c>
      <c r="AF30" s="17">
        <v>33.918789990000001</v>
      </c>
      <c r="AG30" s="17">
        <v>1.75126906613602</v>
      </c>
      <c r="AH30" s="17">
        <v>1.0548241269520999</v>
      </c>
      <c r="AI30" s="17">
        <v>1.8554333300000001</v>
      </c>
      <c r="AJ30" s="5">
        <v>2.125087E-4</v>
      </c>
      <c r="AK30" s="5">
        <v>50.863008159686999</v>
      </c>
      <c r="AL30" s="5">
        <v>3.2338205000000002E-5</v>
      </c>
      <c r="AM30" s="17">
        <v>0.88838799410999902</v>
      </c>
      <c r="AN30" s="17">
        <v>12.1113109586497</v>
      </c>
      <c r="AO30" s="17">
        <v>7.4272270106962995E-2</v>
      </c>
      <c r="AP30" s="17">
        <v>1.9891132594134501E-4</v>
      </c>
      <c r="AQ30" s="17">
        <v>7.3250159772542199E-4</v>
      </c>
      <c r="AR30" s="5">
        <v>2.57498216848114E-4</v>
      </c>
      <c r="AS30" s="5">
        <v>0.105072109624777</v>
      </c>
      <c r="AT30" s="5">
        <v>2.3681792598693798</v>
      </c>
      <c r="AU30" s="5">
        <v>23.801512956620702</v>
      </c>
      <c r="AV30" s="17">
        <v>5.0447674999999997E-2</v>
      </c>
      <c r="AW30" s="17">
        <v>6.37525549999999E-3</v>
      </c>
      <c r="AX30" s="17">
        <v>4.39800699999999E-4</v>
      </c>
      <c r="BA30" s="17">
        <v>0</v>
      </c>
      <c r="BB30" s="5">
        <v>1.5025878231334099E-5</v>
      </c>
      <c r="BD30" s="17" t="s">
        <v>200</v>
      </c>
      <c r="BE30" s="17">
        <v>35.449921264904503</v>
      </c>
      <c r="BF30" s="17">
        <v>4.48225720442412</v>
      </c>
      <c r="BG30" s="17">
        <v>6.3744443754581402E-3</v>
      </c>
      <c r="BH30" s="17">
        <v>0.10971760755038799</v>
      </c>
      <c r="BI30" s="17">
        <v>0</v>
      </c>
      <c r="BJ30" s="17">
        <v>0.89539962615343205</v>
      </c>
      <c r="BK30" s="17">
        <v>23.627179064163698</v>
      </c>
      <c r="BL30" s="17">
        <v>23.627179064163698</v>
      </c>
      <c r="BM30" s="17">
        <v>24.719182291043101</v>
      </c>
      <c r="BN30" s="17">
        <v>7.4514746476903797</v>
      </c>
      <c r="BO30" s="17">
        <v>2.5763387842612E-2</v>
      </c>
      <c r="BP30" s="17">
        <v>3.7074247920765802E-2</v>
      </c>
      <c r="BQ30" s="17">
        <v>9.7098379176929299</v>
      </c>
      <c r="BR30" s="17">
        <v>1.49795121191994E-5</v>
      </c>
      <c r="BS30" s="17">
        <v>1.13163196040498E-2</v>
      </c>
      <c r="BT30" s="17">
        <v>2.4047243836703602E-2</v>
      </c>
      <c r="BU30" s="17">
        <v>0</v>
      </c>
      <c r="BV30" s="17">
        <v>1.35060688251547</v>
      </c>
      <c r="BW30" s="17">
        <v>9.8966856815313302E-3</v>
      </c>
      <c r="BX30" s="17">
        <v>3.1339463505238703E-2</v>
      </c>
      <c r="BY30" s="17">
        <v>2.0696118269528298E-2</v>
      </c>
      <c r="BZ30" s="17">
        <v>0</v>
      </c>
      <c r="CA30" s="17">
        <v>9080.3613251336792</v>
      </c>
      <c r="CB30" s="17">
        <v>0.11900399930757199</v>
      </c>
      <c r="CC30" s="17">
        <v>4.3977916623401002E-4</v>
      </c>
      <c r="CD30" s="17">
        <v>2.4373562614020301E-3</v>
      </c>
      <c r="CE30" s="17">
        <v>5.9673631067532996E-3</v>
      </c>
      <c r="CF30" s="17">
        <v>0.94143967730947897</v>
      </c>
      <c r="CG30" s="17">
        <v>2.83865276702657</v>
      </c>
      <c r="CH30" s="17">
        <v>0.89392250921030303</v>
      </c>
      <c r="CI30" s="5">
        <v>3.2340982608012703E-5</v>
      </c>
      <c r="CJ30" s="17">
        <v>1.8554338547815401</v>
      </c>
      <c r="CK30" s="17">
        <v>0.88838453567904996</v>
      </c>
      <c r="CL30" s="17">
        <v>2967.6792693882699</v>
      </c>
      <c r="CM30" s="17">
        <v>3.9912061676511497E-3</v>
      </c>
      <c r="CN30" s="17">
        <v>18.282117603422599</v>
      </c>
      <c r="CO30" s="17">
        <v>64.025165968550994</v>
      </c>
      <c r="CP30" s="17">
        <v>4.8142294695008099</v>
      </c>
      <c r="CQ30" s="17">
        <v>2.3681879571250599</v>
      </c>
      <c r="CR30" s="17">
        <v>194.101197791343</v>
      </c>
      <c r="CS30" s="17">
        <v>4.10230183231534E-3</v>
      </c>
      <c r="CT30" s="17">
        <v>7.7617611002717103E-4</v>
      </c>
      <c r="CU30" s="17">
        <v>23.5667573389286</v>
      </c>
      <c r="CV30" s="17">
        <v>23.5667573389286</v>
      </c>
      <c r="CW30" s="17">
        <v>8.1884761817159593</v>
      </c>
      <c r="CX30" s="17">
        <v>0</v>
      </c>
      <c r="CY30" s="17">
        <v>1.75105638214917</v>
      </c>
      <c r="CZ30" s="17">
        <v>23.798203262868</v>
      </c>
      <c r="DA30" s="17">
        <v>1.71801427388239E-2</v>
      </c>
      <c r="DB30" s="17">
        <v>4.1230580925169603E-2</v>
      </c>
      <c r="DC30" s="17">
        <v>0</v>
      </c>
      <c r="DD30" s="17">
        <v>73.023138304910205</v>
      </c>
      <c r="DE30" s="17">
        <v>0.369439513925164</v>
      </c>
      <c r="DF30" s="5">
        <v>1.8470021731234499E-5</v>
      </c>
      <c r="DG30" s="17">
        <v>15.543054783638199</v>
      </c>
      <c r="DH30" s="17">
        <v>0.82063586888672002</v>
      </c>
      <c r="DI30" s="17">
        <v>2.9707607489100799E-2</v>
      </c>
      <c r="DJ30" s="17">
        <v>8.4552455563087894E-2</v>
      </c>
      <c r="DK30" s="17">
        <v>0</v>
      </c>
      <c r="DL30" s="17">
        <v>3.5007985581772198E-2</v>
      </c>
      <c r="DM30" s="17">
        <v>7.1076836698137594E-2</v>
      </c>
      <c r="DN30" s="17">
        <v>33.919424967579197</v>
      </c>
      <c r="DO30" s="17">
        <v>0</v>
      </c>
      <c r="DP30" s="17">
        <v>6.1080721607804396</v>
      </c>
      <c r="DQ30" s="17">
        <v>1.7508378801420299</v>
      </c>
      <c r="DR30" s="17">
        <v>205.52203994444301</v>
      </c>
      <c r="DS30" s="17">
        <v>0</v>
      </c>
      <c r="DT30" s="17">
        <v>0.43117307153447199</v>
      </c>
      <c r="DU30" s="17">
        <v>0.62046789353880405</v>
      </c>
      <c r="DV30" s="17">
        <v>2016.5037977920699</v>
      </c>
      <c r="DW30" s="17">
        <v>3754.2490407138498</v>
      </c>
      <c r="DX30" s="17">
        <v>417.13886433307403</v>
      </c>
      <c r="DY30" s="17">
        <v>4171.3879050469204</v>
      </c>
      <c r="DZ30" s="17">
        <v>5.1027946577489602E-3</v>
      </c>
      <c r="EA30" s="17">
        <v>22.658350652457798</v>
      </c>
      <c r="EB30" s="17">
        <v>5.0528325597420496</v>
      </c>
      <c r="EC30" s="17">
        <v>7.4316827574309394E-2</v>
      </c>
      <c r="ED30" s="17">
        <v>1.98664373154318E-4</v>
      </c>
      <c r="EE30" s="17">
        <v>7.3158520778011102E-4</v>
      </c>
      <c r="EF30" s="17">
        <v>2.5721827847682599E-4</v>
      </c>
      <c r="EG30" s="17">
        <v>0.104826666269834</v>
      </c>
      <c r="EH30" s="17">
        <v>0.400207713972343</v>
      </c>
      <c r="EI30" s="17">
        <v>1217.03811226376</v>
      </c>
      <c r="EJ30" s="17">
        <v>4.0145390521227702</v>
      </c>
      <c r="EK30" s="17">
        <v>10.1216112259351</v>
      </c>
      <c r="EL30" s="17">
        <v>71.690741138797407</v>
      </c>
      <c r="EM30" s="17">
        <v>0.85425724080534604</v>
      </c>
      <c r="EN30" s="17">
        <v>1.30332341253437E-2</v>
      </c>
      <c r="EO30" s="17">
        <v>4.4280442247171103E-3</v>
      </c>
      <c r="EP30" s="17">
        <v>50.742561550290098</v>
      </c>
      <c r="EQ30" s="17">
        <v>1772.30040681316</v>
      </c>
      <c r="ER30" s="17">
        <v>1583.9967692971099</v>
      </c>
      <c r="ES30" s="17">
        <v>188.30363751605199</v>
      </c>
      <c r="ET30" s="17">
        <v>1.4463310129686799</v>
      </c>
      <c r="EU30" s="17">
        <v>5.1902694488996197E-2</v>
      </c>
      <c r="EV30" s="17">
        <v>182.91467054680101</v>
      </c>
      <c r="EW30" s="17">
        <v>3.5585157272221202</v>
      </c>
      <c r="EX30" s="17">
        <v>314.07066926812001</v>
      </c>
      <c r="EY30" s="17">
        <v>0.173873025568103</v>
      </c>
      <c r="EZ30" s="17">
        <v>3.79736213671963</v>
      </c>
      <c r="FA30" s="17">
        <v>785.40911666308398</v>
      </c>
      <c r="FB30" s="17">
        <v>2.1234629645551799E-4</v>
      </c>
      <c r="FC30" s="17">
        <v>10.638617024780601</v>
      </c>
      <c r="FD30" s="17">
        <v>76.425986871476098</v>
      </c>
      <c r="FE30" s="17">
        <v>78.280940491740793</v>
      </c>
      <c r="FF30" s="17">
        <v>3.0449702872071199E-2</v>
      </c>
      <c r="FG30" s="17">
        <v>304.09098351493901</v>
      </c>
      <c r="FH30" s="17">
        <v>25.634461222009602</v>
      </c>
      <c r="FI30" s="17">
        <v>5.0444965850405601E-2</v>
      </c>
      <c r="FJ30" s="17">
        <v>3.6507084748976202</v>
      </c>
      <c r="FK30" s="17">
        <v>8.1487726916433498</v>
      </c>
      <c r="FL30" s="17">
        <v>110.72851927317301</v>
      </c>
      <c r="FM30" s="17">
        <v>50.859534714825301</v>
      </c>
      <c r="FN30" s="17">
        <v>8.9737696324343901</v>
      </c>
      <c r="FO30" s="17">
        <v>1956.0652916439301</v>
      </c>
      <c r="FP30" s="17">
        <v>12.109381162770999</v>
      </c>
      <c r="FQ30" s="17">
        <v>45.4272364475327</v>
      </c>
      <c r="FS30" s="25">
        <f t="shared" si="0"/>
        <v>0</v>
      </c>
      <c r="FT30" s="94">
        <f t="shared" si="1"/>
        <v>1.0308980003920758</v>
      </c>
      <c r="FU30" s="40">
        <f t="shared" si="2"/>
        <v>3.2036190784271376E-3</v>
      </c>
      <c r="FV30" s="40">
        <f t="shared" si="3"/>
        <v>-4.8343429071946638E-4</v>
      </c>
      <c r="FW30" s="40">
        <f t="shared" si="4"/>
        <v>-1.2987080595879632E-3</v>
      </c>
      <c r="FX30" s="40">
        <f t="shared" si="5"/>
        <v>3.2453660473724921E-4</v>
      </c>
      <c r="FY30" s="40">
        <f t="shared" si="6"/>
        <v>2.0555541668921358E-4</v>
      </c>
      <c r="FZ30" s="40">
        <f t="shared" si="7"/>
        <v>-2.8820273505612264E-3</v>
      </c>
      <c r="GA30" s="40">
        <f t="shared" si="8"/>
        <v>2.0261058020183364E-4</v>
      </c>
      <c r="GB30" s="40">
        <f t="shared" si="9"/>
        <v>3.3120189127811847E-3</v>
      </c>
      <c r="GC30" s="40">
        <f t="shared" si="10"/>
        <v>-2.8269757761924591E-3</v>
      </c>
      <c r="GD30" s="40">
        <f t="shared" si="11"/>
        <v>3.0412808252505488E-6</v>
      </c>
      <c r="GE30" s="40">
        <f t="shared" si="12"/>
        <v>-1.1215902705469015E-3</v>
      </c>
      <c r="GF30" s="40">
        <f t="shared" si="13"/>
        <v>3.6293970869168054E-4</v>
      </c>
      <c r="GG30" s="40">
        <f t="shared" si="14"/>
        <v>-4.7431731526507628E-4</v>
      </c>
      <c r="GH30" s="40">
        <f t="shared" si="15"/>
        <v>5.7751236804103956E-3</v>
      </c>
      <c r="GI30" s="40">
        <f t="shared" si="16"/>
        <v>-7.4352345084682738E-4</v>
      </c>
      <c r="GJ30" s="40">
        <f t="shared" si="17"/>
        <v>-1.747787409749357E-5</v>
      </c>
      <c r="GK30" s="40">
        <f t="shared" si="18"/>
        <v>-6.055998686434853E-6</v>
      </c>
      <c r="GL30" s="40">
        <f t="shared" si="19"/>
        <v>-1.0132885329355214E-3</v>
      </c>
      <c r="GM30" s="40">
        <f t="shared" si="20"/>
        <v>4.7374270304817184E-6</v>
      </c>
      <c r="GN30" s="40">
        <f t="shared" si="21"/>
        <v>4.3966088134997504E-6</v>
      </c>
      <c r="GO30" s="40">
        <f t="shared" si="22"/>
        <v>-6.4595934937774417E-5</v>
      </c>
      <c r="GP30" s="40">
        <f t="shared" si="23"/>
        <v>0</v>
      </c>
      <c r="GQ30" s="40">
        <f t="shared" si="24"/>
        <v>-7.5975511153588367E-6</v>
      </c>
      <c r="GR30" s="40">
        <f t="shared" si="25"/>
        <v>4.2366745991034094E-3</v>
      </c>
      <c r="GS30" s="40">
        <f t="shared" si="26"/>
        <v>6.9743734517271117E-6</v>
      </c>
      <c r="GT30" s="40">
        <f t="shared" si="27"/>
        <v>-9.3017179403479927E-5</v>
      </c>
      <c r="GU30" s="40">
        <f t="shared" si="28"/>
        <v>-5.1248614260304844E-4</v>
      </c>
      <c r="GV30" s="40">
        <f t="shared" si="29"/>
        <v>0</v>
      </c>
      <c r="GW30" s="40">
        <f t="shared" si="30"/>
        <v>-1.3530839524252289E-3</v>
      </c>
      <c r="GX30" s="40">
        <f t="shared" si="31"/>
        <v>2.7714021469135617E-6</v>
      </c>
      <c r="GY30" s="40">
        <f t="shared" si="32"/>
        <v>1.8720525684532563E-5</v>
      </c>
      <c r="GZ30" s="40">
        <f t="shared" si="33"/>
        <v>-2.4621344733817595E-4</v>
      </c>
      <c r="HA30" s="40">
        <f t="shared" si="34"/>
        <v>-3.0177181176368616E-3</v>
      </c>
      <c r="HB30" s="40">
        <f t="shared" si="35"/>
        <v>2.8283502916331089E-7</v>
      </c>
      <c r="HC30" s="40">
        <f t="shared" si="36"/>
        <v>-7.6422068593903715E-4</v>
      </c>
      <c r="HD30" s="40">
        <f t="shared" si="37"/>
        <v>-6.8290197284286846E-5</v>
      </c>
      <c r="HE30" s="40">
        <f t="shared" si="38"/>
        <v>8.5892461028703058E-5</v>
      </c>
      <c r="HF30" s="40">
        <f t="shared" si="39"/>
        <v>-3.8929285087093724E-6</v>
      </c>
      <c r="HG30" s="40">
        <f t="shared" si="40"/>
        <v>-1.5933831484378808E-4</v>
      </c>
      <c r="HH30" s="40">
        <f t="shared" si="41"/>
        <v>5.9992063366622571E-4</v>
      </c>
      <c r="HI30" s="40">
        <f t="shared" si="42"/>
        <v>-1.2415219991034022E-3</v>
      </c>
      <c r="HJ30" s="40">
        <f t="shared" si="43"/>
        <v>-1.2510415651741282E-3</v>
      </c>
      <c r="HK30" s="40">
        <f t="shared" si="44"/>
        <v>-1.0871468343143216E-3</v>
      </c>
      <c r="HL30" s="40">
        <f t="shared" si="45"/>
        <v>-2.3359515271893392E-3</v>
      </c>
      <c r="HM30" s="40">
        <f t="shared" si="46"/>
        <v>3.6725495520849529E-6</v>
      </c>
      <c r="HN30" s="40">
        <f t="shared" si="47"/>
        <v>-1.3905392311544876E-4</v>
      </c>
      <c r="HO30" s="40">
        <f t="shared" si="48"/>
        <v>-5.3702169513182586E-5</v>
      </c>
      <c r="HP30" s="40">
        <f t="shared" si="49"/>
        <v>-1.2723012306719187E-4</v>
      </c>
      <c r="HQ30" s="40">
        <f t="shared" si="50"/>
        <v>-4.896255505956985E-5</v>
      </c>
      <c r="HR30" s="40">
        <f t="shared" si="51"/>
        <v>0</v>
      </c>
      <c r="HS30" s="40">
        <f t="shared" si="52"/>
        <v>0</v>
      </c>
      <c r="HT30" s="40">
        <f t="shared" si="53"/>
        <v>0</v>
      </c>
      <c r="HU30" s="40">
        <f t="shared" si="54"/>
        <v>-3.0857505578615824E-3</v>
      </c>
    </row>
    <row r="31" spans="1:229" x14ac:dyDescent="0.25">
      <c r="A31" s="17" t="s">
        <v>201</v>
      </c>
      <c r="B31" s="17">
        <v>17221.241115526602</v>
      </c>
      <c r="C31" s="17">
        <v>450.44886683874</v>
      </c>
      <c r="D31" s="17">
        <v>20547.239974493601</v>
      </c>
      <c r="E31" s="17">
        <v>7913.13558686135</v>
      </c>
      <c r="F31" s="17">
        <v>7260.4240106982897</v>
      </c>
      <c r="G31" s="17">
        <v>240.38223524660401</v>
      </c>
      <c r="H31" s="17">
        <v>14744.64446438</v>
      </c>
      <c r="I31" s="17">
        <v>139.709366952902</v>
      </c>
      <c r="J31" s="17">
        <v>7.9706360838979098E-2</v>
      </c>
      <c r="K31" s="17">
        <v>5.1625210539999999</v>
      </c>
      <c r="L31" s="17">
        <v>5.0140953373195997E-2</v>
      </c>
      <c r="M31" s="17">
        <v>50.663279949200998</v>
      </c>
      <c r="N31" s="17">
        <v>2.6432223022379499E-2</v>
      </c>
      <c r="O31" s="17">
        <v>10.056358128618101</v>
      </c>
      <c r="P31" s="5">
        <v>3.6005076849756498E-2</v>
      </c>
      <c r="Q31" s="5">
        <v>0.156702867</v>
      </c>
      <c r="R31" s="17">
        <v>0.90104181000000005</v>
      </c>
      <c r="S31" s="17">
        <v>6.5799286829029803E-3</v>
      </c>
      <c r="T31" s="17">
        <v>5.12248948536784</v>
      </c>
      <c r="U31" s="17">
        <v>5.1513279899999898</v>
      </c>
      <c r="V31" s="17">
        <v>3.0221278000000001E-2</v>
      </c>
      <c r="W31" s="17">
        <v>0</v>
      </c>
      <c r="X31" s="17">
        <v>3.1060753E-2</v>
      </c>
      <c r="Y31" s="17">
        <v>160.96101080049701</v>
      </c>
      <c r="Z31" s="17">
        <v>6.8173927520845501</v>
      </c>
      <c r="AA31" s="17">
        <v>0.17379278153687699</v>
      </c>
      <c r="AB31" s="17">
        <v>0.144312877188262</v>
      </c>
      <c r="AD31" s="17">
        <v>8.4853746268344896E-2</v>
      </c>
      <c r="AE31" s="17">
        <v>16.631499974999901</v>
      </c>
      <c r="AF31" s="17">
        <v>186.28443667030001</v>
      </c>
      <c r="AG31" s="17">
        <v>13.9617241289594</v>
      </c>
      <c r="AH31" s="17">
        <v>0.94684386858699898</v>
      </c>
      <c r="AI31" s="17">
        <v>10.814455649499999</v>
      </c>
      <c r="AJ31" s="5">
        <v>1.60900411E-3</v>
      </c>
      <c r="AK31" s="5">
        <v>280.87318016555798</v>
      </c>
      <c r="AL31" s="17">
        <v>2.44848145E-4</v>
      </c>
      <c r="AM31" s="17">
        <v>5.1094533177199999</v>
      </c>
      <c r="AN31" s="17">
        <v>471.53113824276801</v>
      </c>
      <c r="AO31" s="17">
        <v>0.31703959964085199</v>
      </c>
      <c r="AP31" s="17">
        <v>1.80572190721293E-4</v>
      </c>
      <c r="AQ31" s="17">
        <v>6.6436705455894104E-4</v>
      </c>
      <c r="AR31" s="17">
        <v>2.5754227334710101E-4</v>
      </c>
      <c r="AS31" s="17">
        <v>0.115078112306627</v>
      </c>
      <c r="AT31" s="5">
        <v>97.631638875845397</v>
      </c>
      <c r="AU31" s="17">
        <v>91.881924604313596</v>
      </c>
      <c r="AV31" s="17">
        <v>0.51806318100000004</v>
      </c>
      <c r="AW31" s="17">
        <v>4.8270064999999897E-2</v>
      </c>
      <c r="AX31" s="17">
        <v>3.3299366000000001E-3</v>
      </c>
      <c r="BA31" s="17">
        <v>0</v>
      </c>
      <c r="BB31" s="17">
        <v>0</v>
      </c>
      <c r="BD31" s="17" t="s">
        <v>201</v>
      </c>
      <c r="BE31" s="17">
        <v>95.930572333004903</v>
      </c>
      <c r="BF31" s="17">
        <v>15.4715254200158</v>
      </c>
      <c r="BG31" s="17">
        <v>4.8270745159476602E-2</v>
      </c>
      <c r="BH31" s="17">
        <v>7.9629982479248407E-2</v>
      </c>
      <c r="BI31" s="17">
        <v>0</v>
      </c>
      <c r="BJ31" s="17">
        <v>5.1624877535089304</v>
      </c>
      <c r="BK31" s="17">
        <v>140.22148502116801</v>
      </c>
      <c r="BL31" s="17">
        <v>140.22148502116801</v>
      </c>
      <c r="BM31" s="17">
        <v>113.255072508474</v>
      </c>
      <c r="BN31" s="17">
        <v>54.854164529995899</v>
      </c>
      <c r="BO31" s="17">
        <v>2.0539349526281801E-2</v>
      </c>
      <c r="BP31" s="17">
        <v>2.9556598158038301E-2</v>
      </c>
      <c r="BQ31" s="17">
        <v>50.701441743986102</v>
      </c>
      <c r="BR31" s="17">
        <v>0</v>
      </c>
      <c r="BS31" s="17">
        <v>8.4579231027849793E-3</v>
      </c>
      <c r="BT31" s="17">
        <v>1.7973105695089701E-2</v>
      </c>
      <c r="BU31" s="17">
        <v>0</v>
      </c>
      <c r="BV31" s="17">
        <v>10.105739098141401</v>
      </c>
      <c r="BW31" s="17">
        <v>8.6379216918269202E-3</v>
      </c>
      <c r="BX31" s="17">
        <v>2.7353467594812501E-2</v>
      </c>
      <c r="BY31" s="17">
        <v>0.156702770778372</v>
      </c>
      <c r="BZ31" s="17">
        <v>0</v>
      </c>
      <c r="CA31" s="17">
        <v>53054.180956171796</v>
      </c>
      <c r="CB31" s="17">
        <v>0.90104777740698705</v>
      </c>
      <c r="CC31" s="17">
        <v>3.3298562901282599E-3</v>
      </c>
      <c r="CD31" s="17">
        <v>1.90742025055528E-3</v>
      </c>
      <c r="CE31" s="17">
        <v>4.6699355919685602E-3</v>
      </c>
      <c r="CF31" s="17">
        <v>5.1225024858375203</v>
      </c>
      <c r="CG31" s="17">
        <v>16.631510763950999</v>
      </c>
      <c r="CH31" s="17">
        <v>5.1513152475325796</v>
      </c>
      <c r="CI31" s="17">
        <v>2.4485164658807202E-4</v>
      </c>
      <c r="CJ31" s="17">
        <v>10.8143891168477</v>
      </c>
      <c r="CK31" s="17">
        <v>5.1094219983382603</v>
      </c>
      <c r="CL31" s="17">
        <v>17286.5532794303</v>
      </c>
      <c r="CM31" s="17">
        <v>3.0222228208355399E-2</v>
      </c>
      <c r="CN31" s="17">
        <v>156.71561926166399</v>
      </c>
      <c r="CO31" s="17">
        <v>419.37427090156899</v>
      </c>
      <c r="CP31" s="17">
        <v>30.593750241356499</v>
      </c>
      <c r="CQ31" s="17">
        <v>97.636720968622697</v>
      </c>
      <c r="CR31" s="17">
        <v>1837.4343819938099</v>
      </c>
      <c r="CS31" s="17">
        <v>3.1060414435840501E-2</v>
      </c>
      <c r="CT31" s="17">
        <v>3.0220777479235102E-3</v>
      </c>
      <c r="CU31" s="17">
        <v>161.59108954100799</v>
      </c>
      <c r="CV31" s="17">
        <v>161.59108954100799</v>
      </c>
      <c r="CW31" s="17">
        <v>68.734823702376005</v>
      </c>
      <c r="CX31" s="17">
        <v>0</v>
      </c>
      <c r="CY31" s="17">
        <v>6.8173661446782896</v>
      </c>
      <c r="CZ31" s="17">
        <v>91.903005803832698</v>
      </c>
      <c r="DA31" s="17">
        <v>3.0858455069517201E-2</v>
      </c>
      <c r="DB31" s="17">
        <v>0.13474901155508501</v>
      </c>
      <c r="DC31" s="17">
        <v>0</v>
      </c>
      <c r="DD31" s="17">
        <v>460.74664176172303</v>
      </c>
      <c r="DE31" s="17">
        <v>2.25348837416866</v>
      </c>
      <c r="DF31" s="5">
        <v>7.1913654960178893E-5</v>
      </c>
      <c r="DG31" s="17">
        <v>137.630924363649</v>
      </c>
      <c r="DH31" s="17">
        <v>4.0114904516035796</v>
      </c>
      <c r="DI31" s="17">
        <v>3.7482420454482801E-2</v>
      </c>
      <c r="DJ31" s="17">
        <v>0.106681031101704</v>
      </c>
      <c r="DK31" s="17">
        <v>0</v>
      </c>
      <c r="DL31" s="17">
        <v>2.7968157542287299E-2</v>
      </c>
      <c r="DM31" s="17">
        <v>5.67836172335301E-2</v>
      </c>
      <c r="DN31" s="17">
        <v>186.28505653092799</v>
      </c>
      <c r="DO31" s="17">
        <v>0</v>
      </c>
      <c r="DP31" s="17">
        <v>42.490121620807201</v>
      </c>
      <c r="DQ31" s="17">
        <v>13.9654519438797</v>
      </c>
      <c r="DR31" s="17">
        <v>450.29273561621898</v>
      </c>
      <c r="DS31" s="17">
        <v>0</v>
      </c>
      <c r="DT31" s="17">
        <v>0.38703380093365602</v>
      </c>
      <c r="DU31" s="17">
        <v>0.55694930747311699</v>
      </c>
      <c r="DV31" s="17">
        <v>14614.4687675612</v>
      </c>
      <c r="DW31" s="17">
        <v>18472.335359380901</v>
      </c>
      <c r="DX31" s="17">
        <v>2052.4810981222099</v>
      </c>
      <c r="DY31" s="17">
        <v>20524.816457503101</v>
      </c>
      <c r="DZ31" s="17">
        <v>2.7300448869998901E-2</v>
      </c>
      <c r="EA31" s="17">
        <v>165.2930398524</v>
      </c>
      <c r="EB31" s="17">
        <v>14.4018470773629</v>
      </c>
      <c r="EC31" s="17">
        <v>0.31789817593434599</v>
      </c>
      <c r="ED31" s="17">
        <v>1.8047702894558401E-4</v>
      </c>
      <c r="EE31" s="17">
        <v>6.6401317510320296E-4</v>
      </c>
      <c r="EF31" s="17">
        <v>2.57409748613568E-4</v>
      </c>
      <c r="EG31" s="17">
        <v>0.115193518790544</v>
      </c>
      <c r="EH31" s="17">
        <v>4.9634597761206303</v>
      </c>
      <c r="EI31" s="17">
        <v>8439.6515058284695</v>
      </c>
      <c r="EJ31" s="17">
        <v>7.1119117280378203</v>
      </c>
      <c r="EK31" s="17">
        <v>79.071601712991196</v>
      </c>
      <c r="EL31" s="17">
        <v>267.296684799682</v>
      </c>
      <c r="EM31" s="17">
        <v>7.6950402784437504</v>
      </c>
      <c r="EN31" s="17">
        <v>5.0743040835110803E-2</v>
      </c>
      <c r="EO31" s="17">
        <v>8.1809176739033301E-3</v>
      </c>
      <c r="EP31" s="17">
        <v>38.170288419671799</v>
      </c>
      <c r="EQ31" s="17">
        <v>7928.5010066146297</v>
      </c>
      <c r="ER31" s="17">
        <v>7272.6755357349302</v>
      </c>
      <c r="ES31" s="17">
        <v>655.82547087969897</v>
      </c>
      <c r="ET31" s="17">
        <v>5.7114847346461799</v>
      </c>
      <c r="EU31" s="17">
        <v>0.48603155486477401</v>
      </c>
      <c r="EV31" s="17">
        <v>274.05904341451799</v>
      </c>
      <c r="EW31" s="17">
        <v>24.211317338800701</v>
      </c>
      <c r="EX31" s="17">
        <v>1838.7392572628501</v>
      </c>
      <c r="EY31" s="17">
        <v>9.6297621543566105</v>
      </c>
      <c r="EZ31" s="17">
        <v>33.669418552996298</v>
      </c>
      <c r="FA31" s="17">
        <v>4575.42047564719</v>
      </c>
      <c r="FB31" s="17">
        <v>1.6077122532890101E-3</v>
      </c>
      <c r="FC31" s="17">
        <v>175.73995861917399</v>
      </c>
      <c r="FD31" s="17">
        <v>33.354235872506699</v>
      </c>
      <c r="FE31" s="17">
        <v>72.595465279959399</v>
      </c>
      <c r="FF31" s="17">
        <v>0.439314166459983</v>
      </c>
      <c r="FG31" s="17">
        <v>240.19931419500901</v>
      </c>
      <c r="FH31" s="17">
        <v>524.56307011860599</v>
      </c>
      <c r="FI31" s="17">
        <v>0.518065256881727</v>
      </c>
      <c r="FJ31" s="17">
        <v>0.29507633174710701</v>
      </c>
      <c r="FK31" s="17">
        <v>57.289578861276901</v>
      </c>
      <c r="FL31" s="17">
        <v>751.69907013089903</v>
      </c>
      <c r="FM31" s="17">
        <v>280.89197296747898</v>
      </c>
      <c r="FN31" s="17">
        <v>30.7267192696969</v>
      </c>
      <c r="FO31" s="17">
        <v>14748.021751021</v>
      </c>
      <c r="FP31" s="17">
        <v>471.540696192452</v>
      </c>
      <c r="FQ31" s="17">
        <v>852.88012870864202</v>
      </c>
      <c r="FS31" s="25">
        <f t="shared" si="0"/>
        <v>0</v>
      </c>
      <c r="FT31" s="94">
        <f t="shared" si="1"/>
        <v>0.99094434591198277</v>
      </c>
      <c r="FU31" s="40">
        <f t="shared" si="2"/>
        <v>3.7925352456050863E-3</v>
      </c>
      <c r="FV31" s="40">
        <f t="shared" si="3"/>
        <v>-3.4661253255393486E-4</v>
      </c>
      <c r="FW31" s="40">
        <f t="shared" si="4"/>
        <v>-1.0913152821661705E-3</v>
      </c>
      <c r="FX31" s="40">
        <f t="shared" si="5"/>
        <v>1.9417612126843573E-3</v>
      </c>
      <c r="FY31" s="40">
        <f t="shared" si="6"/>
        <v>1.687439331172363E-3</v>
      </c>
      <c r="FZ31" s="40">
        <f t="shared" si="7"/>
        <v>-7.6095910917604545E-4</v>
      </c>
      <c r="GA31" s="40">
        <f t="shared" si="8"/>
        <v>2.2905175158063516E-4</v>
      </c>
      <c r="GB31" s="40">
        <f t="shared" si="9"/>
        <v>3.6655957967274134E-3</v>
      </c>
      <c r="GC31" s="40">
        <f t="shared" si="10"/>
        <v>-9.5824673121119375E-4</v>
      </c>
      <c r="GD31" s="40">
        <f t="shared" si="11"/>
        <v>-6.4504320120361596E-6</v>
      </c>
      <c r="GE31" s="40">
        <f t="shared" si="12"/>
        <v>-8.975834292762649E-4</v>
      </c>
      <c r="GF31" s="40">
        <f t="shared" si="13"/>
        <v>7.5324366727476172E-4</v>
      </c>
      <c r="GG31" s="40">
        <f t="shared" si="14"/>
        <v>-4.5180630619277268E-5</v>
      </c>
      <c r="GH31" s="40">
        <f t="shared" si="15"/>
        <v>4.9104227287583456E-3</v>
      </c>
      <c r="GI31" s="40">
        <f t="shared" si="16"/>
        <v>-3.8015647554913223E-4</v>
      </c>
      <c r="GJ31" s="40">
        <f t="shared" si="17"/>
        <v>-6.14038720802192E-7</v>
      </c>
      <c r="GK31" s="40">
        <f t="shared" si="18"/>
        <v>6.6227858915839556E-6</v>
      </c>
      <c r="GL31" s="40">
        <f t="shared" si="19"/>
        <v>-3.9101341414609394E-4</v>
      </c>
      <c r="GM31" s="40">
        <f t="shared" si="20"/>
        <v>2.5379202275515973E-6</v>
      </c>
      <c r="GN31" s="40">
        <f t="shared" si="21"/>
        <v>-2.4736276616159837E-6</v>
      </c>
      <c r="GO31" s="40">
        <f t="shared" si="22"/>
        <v>3.144169996379599E-5</v>
      </c>
      <c r="GP31" s="40">
        <f t="shared" si="23"/>
        <v>0</v>
      </c>
      <c r="GQ31" s="40">
        <f t="shared" si="24"/>
        <v>-1.0900062838122415E-5</v>
      </c>
      <c r="GR31" s="40">
        <f t="shared" si="25"/>
        <v>3.9144805153586678E-3</v>
      </c>
      <c r="GS31" s="40">
        <f t="shared" si="26"/>
        <v>-3.9028712629686462E-6</v>
      </c>
      <c r="GT31" s="40">
        <f t="shared" si="27"/>
        <v>-2.5301616859833369E-5</v>
      </c>
      <c r="GU31" s="40">
        <f t="shared" si="28"/>
        <v>-1.0354282652146611E-3</v>
      </c>
      <c r="GV31" s="40">
        <f t="shared" si="29"/>
        <v>0</v>
      </c>
      <c r="GW31" s="40">
        <f t="shared" si="30"/>
        <v>-1.2017323572847158E-3</v>
      </c>
      <c r="GX31" s="40">
        <f t="shared" si="31"/>
        <v>6.4870583615841329E-7</v>
      </c>
      <c r="GY31" s="40">
        <f t="shared" si="32"/>
        <v>3.3274955173803208E-6</v>
      </c>
      <c r="GZ31" s="40">
        <f t="shared" si="33"/>
        <v>2.6700247661873576E-4</v>
      </c>
      <c r="HA31" s="40">
        <f t="shared" si="34"/>
        <v>-3.0213642133999916E-3</v>
      </c>
      <c r="HB31" s="40">
        <f t="shared" si="35"/>
        <v>-6.1521961396712861E-6</v>
      </c>
      <c r="HC31" s="40">
        <f t="shared" si="36"/>
        <v>-8.0289211379948701E-4</v>
      </c>
      <c r="HD31" s="40">
        <f t="shared" si="37"/>
        <v>6.6908495534951496E-5</v>
      </c>
      <c r="HE31" s="40">
        <f t="shared" si="38"/>
        <v>1.4301060242928123E-5</v>
      </c>
      <c r="HF31" s="40">
        <f t="shared" si="39"/>
        <v>-6.1296932943874544E-6</v>
      </c>
      <c r="HG31" s="40">
        <f t="shared" si="40"/>
        <v>2.0270028655188574E-5</v>
      </c>
      <c r="HH31" s="40">
        <f t="shared" si="41"/>
        <v>2.708104269834484E-3</v>
      </c>
      <c r="HI31" s="40">
        <f t="shared" si="42"/>
        <v>-5.2700128036808035E-4</v>
      </c>
      <c r="HJ31" s="40">
        <f t="shared" si="43"/>
        <v>-5.3265653874575933E-4</v>
      </c>
      <c r="HK31" s="40">
        <f t="shared" si="44"/>
        <v>-5.1457468248096558E-4</v>
      </c>
      <c r="HL31" s="40">
        <f t="shared" si="45"/>
        <v>1.0028534671258787E-3</v>
      </c>
      <c r="HM31" s="40">
        <f t="shared" si="46"/>
        <v>5.205374851653397E-5</v>
      </c>
      <c r="HN31" s="40">
        <f t="shared" si="47"/>
        <v>2.2943794015947892E-4</v>
      </c>
      <c r="HO31" s="40">
        <f t="shared" si="48"/>
        <v>4.0070049428189227E-6</v>
      </c>
      <c r="HP31" s="40">
        <f t="shared" si="49"/>
        <v>1.4090709774382505E-5</v>
      </c>
      <c r="HQ31" s="40">
        <f t="shared" si="50"/>
        <v>-2.411753777540538E-5</v>
      </c>
      <c r="HR31" s="40">
        <f t="shared" si="51"/>
        <v>0</v>
      </c>
      <c r="HS31" s="40">
        <f t="shared" si="52"/>
        <v>0</v>
      </c>
      <c r="HT31" s="40">
        <f t="shared" si="53"/>
        <v>0</v>
      </c>
      <c r="HU31" s="40">
        <f t="shared" si="54"/>
        <v>0</v>
      </c>
    </row>
    <row r="32" spans="1:229" x14ac:dyDescent="0.25">
      <c r="A32" s="17" t="s">
        <v>202</v>
      </c>
      <c r="B32" s="17">
        <v>3986.9110737521701</v>
      </c>
      <c r="C32" s="17">
        <v>473.097730073192</v>
      </c>
      <c r="D32" s="17">
        <v>5155.3349016504499</v>
      </c>
      <c r="E32" s="17">
        <v>2008.3056150725099</v>
      </c>
      <c r="F32" s="17">
        <v>1676.74988741264</v>
      </c>
      <c r="G32" s="17">
        <v>409.499819359301</v>
      </c>
      <c r="H32" s="17">
        <v>13499.9973278579</v>
      </c>
      <c r="I32" s="17">
        <v>155.95599845292799</v>
      </c>
      <c r="J32" s="17">
        <v>6.4539256224485003E-2</v>
      </c>
      <c r="K32" s="17">
        <v>9.1482929999999896E-3</v>
      </c>
      <c r="L32" s="17">
        <v>0.177426773458669</v>
      </c>
      <c r="M32" s="17">
        <v>18.633614458353598</v>
      </c>
      <c r="N32" s="17">
        <v>0.12572454523732801</v>
      </c>
      <c r="O32" s="17">
        <v>1.9486477673651501</v>
      </c>
      <c r="P32" s="17">
        <v>0.12936362201465099</v>
      </c>
      <c r="Q32" s="17">
        <v>2.654426E-2</v>
      </c>
      <c r="R32" s="17">
        <v>0.153584967790687</v>
      </c>
      <c r="S32" s="17">
        <v>3.3478552629669801E-3</v>
      </c>
      <c r="T32" s="17">
        <v>9.5501524187776105E-2</v>
      </c>
      <c r="U32" s="17">
        <v>7.2522730000000001E-3</v>
      </c>
      <c r="V32" s="17">
        <v>5.1192479999999999E-3</v>
      </c>
      <c r="W32" s="5">
        <v>1.9432424961874998E-5</v>
      </c>
      <c r="X32" s="17">
        <v>5.2614510000000003E-3</v>
      </c>
      <c r="Y32" s="17">
        <v>32.012506100120802</v>
      </c>
      <c r="Z32" s="17">
        <v>2.4587649852766398</v>
      </c>
      <c r="AA32" s="17">
        <v>4.4131730087685297E-2</v>
      </c>
      <c r="AB32" s="17">
        <v>0.40428547291217198</v>
      </c>
      <c r="AD32" s="17">
        <v>0.25790135572987199</v>
      </c>
      <c r="AE32" s="17">
        <v>0.21567215000000001</v>
      </c>
      <c r="AF32" s="17">
        <v>278.37322400999898</v>
      </c>
      <c r="AG32" s="17">
        <v>2.20420753015153</v>
      </c>
      <c r="AH32" s="17">
        <v>0.31179366656278501</v>
      </c>
      <c r="AI32" s="17">
        <v>0.101200005</v>
      </c>
      <c r="AJ32" s="17">
        <v>2.7255295000000001E-4</v>
      </c>
      <c r="AK32" s="17">
        <v>64.887221340333596</v>
      </c>
      <c r="AL32" s="5">
        <v>4.1475344999999901E-5</v>
      </c>
      <c r="AM32" s="17">
        <v>1.5902846500000001E-4</v>
      </c>
      <c r="AN32" s="17">
        <v>28.505248081119699</v>
      </c>
      <c r="AO32" s="17">
        <v>8.2939348485254999E-2</v>
      </c>
      <c r="AP32" s="17">
        <v>1.21322855725988E-4</v>
      </c>
      <c r="AQ32" s="17">
        <v>4.4908842685318902E-4</v>
      </c>
      <c r="AR32" s="17">
        <v>1.09291227795556E-4</v>
      </c>
      <c r="AS32" s="17">
        <v>6.08541929064568E-2</v>
      </c>
      <c r="AT32" s="17">
        <v>3.5445756296195299</v>
      </c>
      <c r="AU32" s="17">
        <v>81.827116244023799</v>
      </c>
      <c r="AV32" s="17">
        <v>6.4701620000000001E-2</v>
      </c>
      <c r="AW32" s="17">
        <v>8.1765764999999994E-3</v>
      </c>
      <c r="AX32" s="17">
        <v>5.6406589999999997E-4</v>
      </c>
      <c r="BA32" s="17">
        <v>0</v>
      </c>
      <c r="BB32" s="5">
        <v>3.8382401715624998E-5</v>
      </c>
      <c r="BD32" s="17" t="s">
        <v>202</v>
      </c>
      <c r="BE32" s="17">
        <v>716.86812202621797</v>
      </c>
      <c r="BF32" s="17">
        <v>1.9573834562889101</v>
      </c>
      <c r="BG32" s="17">
        <v>8.1766481538743593E-3</v>
      </c>
      <c r="BH32" s="17">
        <v>6.4370938245346704E-2</v>
      </c>
      <c r="BI32" s="17">
        <v>0</v>
      </c>
      <c r="BJ32" s="17">
        <v>9.1475215286716798E-3</v>
      </c>
      <c r="BK32" s="17">
        <v>156.09306498682901</v>
      </c>
      <c r="BL32" s="17">
        <v>156.09306498682901</v>
      </c>
      <c r="BM32" s="17">
        <v>331.79173654640402</v>
      </c>
      <c r="BN32" s="17">
        <v>11.772517760839399</v>
      </c>
      <c r="BO32" s="17">
        <v>7.2537479532840607E-2</v>
      </c>
      <c r="BP32" s="17">
        <v>0.104383167248135</v>
      </c>
      <c r="BQ32" s="17">
        <v>18.639010180101899</v>
      </c>
      <c r="BR32" s="17">
        <v>3.8273780158118003E-5</v>
      </c>
      <c r="BS32" s="17">
        <v>4.01168394649382E-2</v>
      </c>
      <c r="BT32" s="17">
        <v>8.5248168157542298E-2</v>
      </c>
      <c r="BU32" s="5">
        <v>1.93768251327475E-5</v>
      </c>
      <c r="BV32" s="17">
        <v>1.9597594993463701</v>
      </c>
      <c r="BW32" s="17">
        <v>3.09598966032286E-2</v>
      </c>
      <c r="BX32" s="17">
        <v>9.8039630119545501E-2</v>
      </c>
      <c r="BY32" s="17">
        <v>2.6546523426132E-2</v>
      </c>
      <c r="BZ32" s="17">
        <v>0</v>
      </c>
      <c r="CA32" s="17">
        <v>498.97739536804897</v>
      </c>
      <c r="CB32" s="17">
        <v>0.153581408822341</v>
      </c>
      <c r="CC32" s="17">
        <v>5.6406569175327997E-4</v>
      </c>
      <c r="CD32" s="17">
        <v>9.6842982401604998E-4</v>
      </c>
      <c r="CE32" s="17">
        <v>2.3709516032562202E-3</v>
      </c>
      <c r="CF32" s="17">
        <v>9.5502566914143702E-2</v>
      </c>
      <c r="CG32" s="17">
        <v>0.215669818378528</v>
      </c>
      <c r="CH32" s="17">
        <v>7.2526667099908704E-3</v>
      </c>
      <c r="CI32" s="5">
        <v>4.1476022164792802E-5</v>
      </c>
      <c r="CJ32" s="17">
        <v>0.101204645947518</v>
      </c>
      <c r="CK32" s="17">
        <v>1.5901654944278101E-4</v>
      </c>
      <c r="CL32" s="17">
        <v>4000.1743989065099</v>
      </c>
      <c r="CM32" s="17">
        <v>5.1193066428721701E-3</v>
      </c>
      <c r="CN32" s="17">
        <v>27.344568960508902</v>
      </c>
      <c r="CO32" s="17">
        <v>12.313368751166101</v>
      </c>
      <c r="CP32" s="17">
        <v>6.6050050099234401</v>
      </c>
      <c r="CQ32" s="17">
        <v>3.5446424746213299</v>
      </c>
      <c r="CR32" s="17">
        <v>3621.95144305534</v>
      </c>
      <c r="CS32" s="17">
        <v>5.2608969321905601E-3</v>
      </c>
      <c r="CT32" s="17">
        <v>1.08997500459787E-3</v>
      </c>
      <c r="CU32" s="17">
        <v>32.154451215297598</v>
      </c>
      <c r="CV32" s="17">
        <v>32.154451215297598</v>
      </c>
      <c r="CW32" s="17">
        <v>12.0332635162349</v>
      </c>
      <c r="CX32" s="17">
        <v>0</v>
      </c>
      <c r="CY32" s="17">
        <v>2.4587687482166598</v>
      </c>
      <c r="CZ32" s="17">
        <v>81.822879690859594</v>
      </c>
      <c r="DA32" s="17">
        <v>6.3761535986259698E-3</v>
      </c>
      <c r="DB32" s="17">
        <v>3.5974936792614501E-2</v>
      </c>
      <c r="DC32" s="17">
        <v>0</v>
      </c>
      <c r="DD32" s="17">
        <v>296.90863375728298</v>
      </c>
      <c r="DE32" s="17">
        <v>1.21156696308434</v>
      </c>
      <c r="DF32" s="5">
        <v>2.5933322796845E-5</v>
      </c>
      <c r="DG32" s="17">
        <v>27.865357709086801</v>
      </c>
      <c r="DH32" s="17">
        <v>0.39685399314397801</v>
      </c>
      <c r="DI32" s="17">
        <v>0.104819713211748</v>
      </c>
      <c r="DJ32" s="17">
        <v>0.29833247275913899</v>
      </c>
      <c r="DK32" s="17">
        <v>0</v>
      </c>
      <c r="DL32" s="17">
        <v>8.4864339467694103E-2</v>
      </c>
      <c r="DM32" s="17">
        <v>0.17229976514161899</v>
      </c>
      <c r="DN32" s="17">
        <v>278.41824192875299</v>
      </c>
      <c r="DO32" s="17">
        <v>0</v>
      </c>
      <c r="DP32" s="17">
        <v>8.1685423539156208</v>
      </c>
      <c r="DQ32" s="17">
        <v>2.20465979648981</v>
      </c>
      <c r="DR32" s="17">
        <v>472.91348477102099</v>
      </c>
      <c r="DS32" s="17">
        <v>0</v>
      </c>
      <c r="DT32" s="17">
        <v>0.12747062444815499</v>
      </c>
      <c r="DU32" s="17">
        <v>0.18343251031487501</v>
      </c>
      <c r="DV32" s="17">
        <v>14100.6173981051</v>
      </c>
      <c r="DW32" s="17">
        <v>4632.0792431356303</v>
      </c>
      <c r="DX32" s="17">
        <v>514.67625201210296</v>
      </c>
      <c r="DY32" s="17">
        <v>5146.7554951477396</v>
      </c>
      <c r="DZ32" s="17">
        <v>6.1794344846684999E-3</v>
      </c>
      <c r="EA32" s="17">
        <v>79.385185853298793</v>
      </c>
      <c r="EB32" s="17">
        <v>99.026349780260105</v>
      </c>
      <c r="EC32" s="17">
        <v>8.3082283266478096E-2</v>
      </c>
      <c r="ED32" s="17">
        <v>1.2097455550874301E-4</v>
      </c>
      <c r="EE32" s="17">
        <v>4.4781575571112801E-4</v>
      </c>
      <c r="EF32" s="17">
        <v>1.08981015744307E-4</v>
      </c>
      <c r="EG32" s="17">
        <v>6.07657079030186E-2</v>
      </c>
      <c r="EH32" s="17">
        <v>3.02858396534333</v>
      </c>
      <c r="EI32" s="17">
        <v>7063.6575679657399</v>
      </c>
      <c r="EJ32" s="17">
        <v>3.5808042076312998</v>
      </c>
      <c r="EK32" s="17">
        <v>13.1375680150134</v>
      </c>
      <c r="EL32" s="17">
        <v>63.389512523906298</v>
      </c>
      <c r="EM32" s="17">
        <v>2.3505963434139598</v>
      </c>
      <c r="EN32" s="17">
        <v>1.8301076893412E-2</v>
      </c>
      <c r="EO32" s="17">
        <v>1.7781855118084999E-3</v>
      </c>
      <c r="EP32" s="17">
        <v>22.5050765334523</v>
      </c>
      <c r="EQ32" s="17">
        <v>2010.3858603435101</v>
      </c>
      <c r="ER32" s="17">
        <v>1678.71158213124</v>
      </c>
      <c r="ES32" s="17">
        <v>331.67427821227199</v>
      </c>
      <c r="ET32" s="17">
        <v>1.3920520683212301</v>
      </c>
      <c r="EU32" s="17">
        <v>9.7236627909412093E-2</v>
      </c>
      <c r="EV32" s="17">
        <v>112.794549861384</v>
      </c>
      <c r="EW32" s="17">
        <v>4.8562629643347197</v>
      </c>
      <c r="EX32" s="17">
        <v>392.94873010466398</v>
      </c>
      <c r="EY32" s="17">
        <v>0.53315439221327399</v>
      </c>
      <c r="EZ32" s="17">
        <v>6.4203054382512796</v>
      </c>
      <c r="FA32" s="17">
        <v>982.37406204908598</v>
      </c>
      <c r="FB32" s="17">
        <v>2.7235795721148302E-4</v>
      </c>
      <c r="FC32" s="17">
        <v>17.751557062792699</v>
      </c>
      <c r="FD32" s="17">
        <v>33.947005918197398</v>
      </c>
      <c r="FE32" s="17">
        <v>35.120515392119501</v>
      </c>
      <c r="FF32" s="17">
        <v>0.217264649106852</v>
      </c>
      <c r="FG32" s="17">
        <v>408.36245081124503</v>
      </c>
      <c r="FH32" s="17">
        <v>98.722097420773906</v>
      </c>
      <c r="FI32" s="17">
        <v>6.47023134326183E-2</v>
      </c>
      <c r="FJ32" s="17">
        <v>7.0724685036238402</v>
      </c>
      <c r="FK32" s="17">
        <v>12.6553325162817</v>
      </c>
      <c r="FL32" s="17">
        <v>278.31191654488299</v>
      </c>
      <c r="FM32" s="17">
        <v>64.883366870902194</v>
      </c>
      <c r="FN32" s="17">
        <v>142.72772952296799</v>
      </c>
      <c r="FO32" s="17">
        <v>13501.751260437501</v>
      </c>
      <c r="FP32" s="17">
        <v>28.502789395276</v>
      </c>
      <c r="FQ32" s="17">
        <v>234.20712901213901</v>
      </c>
      <c r="FS32" s="25">
        <f t="shared" si="0"/>
        <v>0</v>
      </c>
      <c r="FT32" s="94">
        <f t="shared" si="1"/>
        <v>1.0443547008173957</v>
      </c>
      <c r="FU32" s="40">
        <f t="shared" si="2"/>
        <v>3.3267170772026712E-3</v>
      </c>
      <c r="FV32" s="40">
        <f t="shared" si="3"/>
        <v>-3.8944448569326866E-4</v>
      </c>
      <c r="FW32" s="40">
        <f t="shared" si="4"/>
        <v>-1.6641802455866937E-3</v>
      </c>
      <c r="FX32" s="40">
        <f t="shared" si="5"/>
        <v>1.0358210699545781E-3</v>
      </c>
      <c r="FY32" s="40">
        <f t="shared" si="6"/>
        <v>1.1699387805697615E-3</v>
      </c>
      <c r="FZ32" s="40">
        <f t="shared" si="7"/>
        <v>-2.777457997015698E-3</v>
      </c>
      <c r="GA32" s="40">
        <f t="shared" si="8"/>
        <v>1.2992095753835904E-4</v>
      </c>
      <c r="GB32" s="40">
        <f t="shared" si="9"/>
        <v>8.7887952538350628E-4</v>
      </c>
      <c r="GC32" s="40">
        <f t="shared" si="10"/>
        <v>-2.6079937852528682E-3</v>
      </c>
      <c r="GD32" s="40">
        <f t="shared" si="11"/>
        <v>-8.4329538670200051E-5</v>
      </c>
      <c r="GE32" s="40">
        <f t="shared" si="12"/>
        <v>-2.8525947230354028E-3</v>
      </c>
      <c r="GF32" s="40">
        <f t="shared" si="13"/>
        <v>2.8956924918457406E-4</v>
      </c>
      <c r="GG32" s="40">
        <f t="shared" si="14"/>
        <v>-2.8597249182236791E-3</v>
      </c>
      <c r="GH32" s="40">
        <f t="shared" si="15"/>
        <v>5.7022783528726693E-3</v>
      </c>
      <c r="GI32" s="40">
        <f t="shared" si="16"/>
        <v>-2.8145106499542594E-3</v>
      </c>
      <c r="GJ32" s="40">
        <f t="shared" si="17"/>
        <v>8.5269890062864448E-5</v>
      </c>
      <c r="GK32" s="40">
        <f t="shared" si="18"/>
        <v>-2.317263464775842E-5</v>
      </c>
      <c r="GL32" s="40">
        <f t="shared" si="19"/>
        <v>-2.5311236684706557E-3</v>
      </c>
      <c r="GM32" s="40">
        <f t="shared" si="20"/>
        <v>1.091842644885441E-5</v>
      </c>
      <c r="GN32" s="40">
        <f t="shared" si="21"/>
        <v>5.4287806163716814E-5</v>
      </c>
      <c r="GO32" s="40">
        <f t="shared" si="22"/>
        <v>1.1455368477998578E-5</v>
      </c>
      <c r="GP32" s="40">
        <f t="shared" si="23"/>
        <v>-2.8611884124899911E-3</v>
      </c>
      <c r="GQ32" s="40">
        <f t="shared" si="24"/>
        <v>-1.0530703591845421E-4</v>
      </c>
      <c r="GR32" s="40">
        <f t="shared" si="25"/>
        <v>4.4340519524730436E-3</v>
      </c>
      <c r="GS32" s="40">
        <f t="shared" si="26"/>
        <v>1.5304187437829302E-6</v>
      </c>
      <c r="GT32" s="40">
        <f t="shared" si="27"/>
        <v>-5.5610433387719007E-5</v>
      </c>
      <c r="GU32" s="40">
        <f t="shared" si="28"/>
        <v>-2.8031849205999138E-3</v>
      </c>
      <c r="GV32" s="40">
        <f t="shared" si="29"/>
        <v>0</v>
      </c>
      <c r="GW32" s="40">
        <f t="shared" si="30"/>
        <v>-2.8586554672131829E-3</v>
      </c>
      <c r="GX32" s="40">
        <f t="shared" si="31"/>
        <v>-1.0810952976576022E-5</v>
      </c>
      <c r="GY32" s="40">
        <f t="shared" si="32"/>
        <v>1.6171784809445588E-4</v>
      </c>
      <c r="GZ32" s="40">
        <f t="shared" si="33"/>
        <v>2.0518319264107706E-4</v>
      </c>
      <c r="HA32" s="40">
        <f t="shared" si="34"/>
        <v>-2.8561574376164832E-3</v>
      </c>
      <c r="HB32" s="40">
        <f t="shared" si="35"/>
        <v>4.5859162931945485E-5</v>
      </c>
      <c r="HC32" s="40">
        <f t="shared" si="36"/>
        <v>-7.1543084937072303E-4</v>
      </c>
      <c r="HD32" s="40">
        <f t="shared" si="37"/>
        <v>-5.9402596563442957E-5</v>
      </c>
      <c r="HE32" s="40">
        <f t="shared" si="38"/>
        <v>1.6326923691682454E-5</v>
      </c>
      <c r="HF32" s="40">
        <f t="shared" si="39"/>
        <v>-7.492719758691052E-5</v>
      </c>
      <c r="HG32" s="40">
        <f t="shared" si="40"/>
        <v>-8.6253795676576237E-5</v>
      </c>
      <c r="HH32" s="40">
        <f t="shared" si="41"/>
        <v>1.7233651316721937E-3</v>
      </c>
      <c r="HI32" s="40">
        <f t="shared" si="42"/>
        <v>-2.8708540955517687E-3</v>
      </c>
      <c r="HJ32" s="40">
        <f t="shared" si="43"/>
        <v>-2.8338987735193897E-3</v>
      </c>
      <c r="HK32" s="40">
        <f t="shared" si="44"/>
        <v>-2.8383984470308284E-3</v>
      </c>
      <c r="HL32" s="40">
        <f t="shared" si="45"/>
        <v>-1.4540494124080621E-3</v>
      </c>
      <c r="HM32" s="40">
        <f t="shared" si="46"/>
        <v>1.8858393439657459E-5</v>
      </c>
      <c r="HN32" s="40">
        <f t="shared" si="47"/>
        <v>-5.1774440535953842E-5</v>
      </c>
      <c r="HO32" s="40">
        <f t="shared" si="48"/>
        <v>1.0717391902990231E-5</v>
      </c>
      <c r="HP32" s="40">
        <f t="shared" si="49"/>
        <v>8.7633099696387955E-6</v>
      </c>
      <c r="HQ32" s="40">
        <f t="shared" si="50"/>
        <v>-3.691886355803522E-7</v>
      </c>
      <c r="HR32" s="40">
        <f t="shared" si="51"/>
        <v>0</v>
      </c>
      <c r="HS32" s="40">
        <f t="shared" si="52"/>
        <v>0</v>
      </c>
      <c r="HT32" s="40">
        <f t="shared" si="53"/>
        <v>0</v>
      </c>
      <c r="HU32" s="40">
        <f t="shared" si="54"/>
        <v>-2.8299833426727932E-3</v>
      </c>
    </row>
    <row r="33" spans="1:229" x14ac:dyDescent="0.25">
      <c r="A33" s="17" t="s">
        <v>203</v>
      </c>
      <c r="B33" s="17">
        <v>40239.649034849601</v>
      </c>
      <c r="C33" s="17">
        <v>5610.9458829425203</v>
      </c>
      <c r="D33" s="17">
        <v>52265.025237882903</v>
      </c>
      <c r="E33" s="17">
        <v>25844.678651808001</v>
      </c>
      <c r="F33" s="17">
        <v>23507.525604385999</v>
      </c>
      <c r="G33" s="17">
        <v>2391.8542705753798</v>
      </c>
      <c r="H33" s="17">
        <v>32377.823532513299</v>
      </c>
      <c r="I33" s="17">
        <v>594.66475428670799</v>
      </c>
      <c r="J33" s="17">
        <v>0.84177878358680602</v>
      </c>
      <c r="L33" s="17">
        <v>0.71069059980967597</v>
      </c>
      <c r="M33" s="17">
        <v>54.171966048015797</v>
      </c>
      <c r="N33" s="17">
        <v>0.409507839057974</v>
      </c>
      <c r="O33" s="17">
        <v>24.8733834737858</v>
      </c>
      <c r="P33" s="5">
        <v>0.46799483321002899</v>
      </c>
      <c r="Q33" s="5"/>
      <c r="R33" s="17">
        <v>0</v>
      </c>
      <c r="S33" s="17">
        <v>6.3258900871514201E-2</v>
      </c>
      <c r="T33" s="17">
        <v>0.30728115881435702</v>
      </c>
      <c r="W33" s="17">
        <v>0</v>
      </c>
      <c r="Y33" s="17">
        <v>416.19642871362697</v>
      </c>
      <c r="Z33" s="17">
        <v>14.2400077478482</v>
      </c>
      <c r="AA33" s="17">
        <v>0.478028789499504</v>
      </c>
      <c r="AB33" s="17">
        <v>1.31762818590042</v>
      </c>
      <c r="AD33" s="17">
        <v>1.1919061100497399</v>
      </c>
      <c r="AE33" s="17">
        <v>0</v>
      </c>
      <c r="AF33" s="17">
        <v>833.35043207900003</v>
      </c>
      <c r="AG33" s="17">
        <v>22.7695961632528</v>
      </c>
      <c r="AH33" s="17">
        <v>11.1209192115295</v>
      </c>
      <c r="AI33" s="17">
        <v>0</v>
      </c>
      <c r="AJ33" s="5"/>
      <c r="AK33" s="5">
        <v>124.575269653795</v>
      </c>
      <c r="AN33" s="17">
        <v>51.533151641774097</v>
      </c>
      <c r="AO33" s="17">
        <v>1.1063297411475801</v>
      </c>
      <c r="AP33" s="17">
        <v>1.66037048816976E-3</v>
      </c>
      <c r="AQ33" s="17">
        <v>6.11665058708222E-3</v>
      </c>
      <c r="AR33" s="17">
        <v>1.99269072311717E-3</v>
      </c>
      <c r="AS33" s="17">
        <v>0.97886759919839905</v>
      </c>
      <c r="AT33" s="5">
        <v>7.4591230932157302</v>
      </c>
      <c r="AU33" s="5">
        <v>154.90808942464</v>
      </c>
      <c r="AV33" s="17">
        <v>0</v>
      </c>
      <c r="BA33" s="17">
        <v>0</v>
      </c>
      <c r="BB33" s="17">
        <v>2.16295637837643E-4</v>
      </c>
      <c r="BD33" s="17" t="s">
        <v>203</v>
      </c>
      <c r="BE33" s="17">
        <v>1474.73259236737</v>
      </c>
      <c r="BF33" s="17">
        <v>28.325660883376798</v>
      </c>
      <c r="BG33" s="17">
        <v>0</v>
      </c>
      <c r="BH33" s="17">
        <v>0.83931378353618602</v>
      </c>
      <c r="BI33" s="17">
        <v>0</v>
      </c>
      <c r="BJ33" s="17">
        <v>0</v>
      </c>
      <c r="BK33" s="17">
        <v>595.56934553446104</v>
      </c>
      <c r="BL33" s="17">
        <v>595.56934553446104</v>
      </c>
      <c r="BM33" s="17">
        <v>855.32764895815103</v>
      </c>
      <c r="BN33" s="17">
        <v>127.69285390733</v>
      </c>
      <c r="BO33" s="17">
        <v>0.29077905989406699</v>
      </c>
      <c r="BP33" s="17">
        <v>0.41843852477719501</v>
      </c>
      <c r="BQ33" s="17">
        <v>54.226881347876798</v>
      </c>
      <c r="BR33" s="17">
        <v>2.1563405830786001E-4</v>
      </c>
      <c r="BS33" s="17">
        <v>0.13080941056124101</v>
      </c>
      <c r="BT33" s="17">
        <v>0.27797030173558801</v>
      </c>
      <c r="BU33" s="17">
        <v>0</v>
      </c>
      <c r="BV33" s="17">
        <v>24.9609333649848</v>
      </c>
      <c r="BW33" s="17">
        <v>0.11210920086862</v>
      </c>
      <c r="BX33" s="17">
        <v>0.35501209410428902</v>
      </c>
      <c r="BY33" s="17">
        <v>0</v>
      </c>
      <c r="BZ33" s="17">
        <v>0</v>
      </c>
      <c r="CA33" s="17">
        <v>5237.0808802846996</v>
      </c>
      <c r="CB33" s="17">
        <v>0</v>
      </c>
      <c r="CC33" s="17">
        <v>0</v>
      </c>
      <c r="CD33" s="17">
        <v>1.8316162843300898E-2</v>
      </c>
      <c r="CE33" s="17">
        <v>4.4842961849016497E-2</v>
      </c>
      <c r="CF33" s="17">
        <v>0.30728249449600398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40343.247897970097</v>
      </c>
      <c r="CM33" s="17">
        <v>0</v>
      </c>
      <c r="CN33" s="17">
        <v>346.85951889132099</v>
      </c>
      <c r="CO33" s="17">
        <v>153.85145954500999</v>
      </c>
      <c r="CP33" s="17">
        <v>83.676058867722304</v>
      </c>
      <c r="CQ33" s="17">
        <v>7.4679738687924697</v>
      </c>
      <c r="CR33" s="17">
        <v>7058.0060841390996</v>
      </c>
      <c r="CS33" s="17">
        <v>0</v>
      </c>
      <c r="CT33" s="17">
        <v>6.3124978079167901E-3</v>
      </c>
      <c r="CU33" s="17">
        <v>417.30511687804301</v>
      </c>
      <c r="CV33" s="17">
        <v>417.30511687804301</v>
      </c>
      <c r="CW33" s="17">
        <v>154.773137181593</v>
      </c>
      <c r="CX33" s="17">
        <v>0</v>
      </c>
      <c r="CY33" s="17">
        <v>14.240077184863001</v>
      </c>
      <c r="CZ33" s="17">
        <v>154.947357586691</v>
      </c>
      <c r="DA33" s="17">
        <v>0.11053061518282201</v>
      </c>
      <c r="DB33" s="17">
        <v>0.33879402637525302</v>
      </c>
      <c r="DC33" s="17">
        <v>0</v>
      </c>
      <c r="DD33" s="17">
        <v>590.96973397246302</v>
      </c>
      <c r="DE33" s="17">
        <v>3.3184958622212299</v>
      </c>
      <c r="DF33" s="17">
        <v>1.50201956125806E-4</v>
      </c>
      <c r="DG33" s="17">
        <v>279.66098375329</v>
      </c>
      <c r="DH33" s="17">
        <v>5.7532084225825999</v>
      </c>
      <c r="DI33" s="17">
        <v>0.34197882094611298</v>
      </c>
      <c r="DJ33" s="17">
        <v>0.97332397504367796</v>
      </c>
      <c r="DK33" s="17">
        <v>0</v>
      </c>
      <c r="DL33" s="17">
        <v>0.39246784779289801</v>
      </c>
      <c r="DM33" s="17">
        <v>0.79682945904087799</v>
      </c>
      <c r="DN33" s="17">
        <v>833.39237093247596</v>
      </c>
      <c r="DO33" s="17">
        <v>0</v>
      </c>
      <c r="DP33" s="17">
        <v>107.530233575284</v>
      </c>
      <c r="DQ33" s="17">
        <v>22.7682631303859</v>
      </c>
      <c r="DR33" s="17">
        <v>5609.6509952535498</v>
      </c>
      <c r="DS33" s="17">
        <v>0</v>
      </c>
      <c r="DT33" s="17">
        <v>4.5456977637416802</v>
      </c>
      <c r="DU33" s="17">
        <v>6.5413664803761096</v>
      </c>
      <c r="DV33" s="17">
        <v>32548.249052839201</v>
      </c>
      <c r="DW33" s="17">
        <v>46978.652237922797</v>
      </c>
      <c r="DX33" s="17">
        <v>5219.8501029338004</v>
      </c>
      <c r="DY33" s="17">
        <v>52198.502340856598</v>
      </c>
      <c r="DZ33" s="17">
        <v>8.2976236817261101E-2</v>
      </c>
      <c r="EA33" s="17">
        <v>221.95549141172901</v>
      </c>
      <c r="EB33" s="17">
        <v>205.752987698038</v>
      </c>
      <c r="EC33" s="17">
        <v>1.1071221046269499</v>
      </c>
      <c r="ED33" s="17">
        <v>1.6572038858618701E-3</v>
      </c>
      <c r="EE33" s="17">
        <v>6.1050752500713696E-3</v>
      </c>
      <c r="EF33" s="17">
        <v>1.98934173157625E-3</v>
      </c>
      <c r="EG33" s="17">
        <v>0.97706490353786801</v>
      </c>
      <c r="EH33" s="17">
        <v>8.3994291829119696</v>
      </c>
      <c r="EI33" s="17">
        <v>16009.186970558299</v>
      </c>
      <c r="EJ33" s="17">
        <v>37.820942446138297</v>
      </c>
      <c r="EK33" s="17">
        <v>180.363776097488</v>
      </c>
      <c r="EL33" s="17">
        <v>932.81215857845905</v>
      </c>
      <c r="EM33" s="17">
        <v>15.6204134017868</v>
      </c>
      <c r="EN33" s="17">
        <v>0.105989472378842</v>
      </c>
      <c r="EO33" s="17">
        <v>2.8648051341236901E-2</v>
      </c>
      <c r="EP33" s="17">
        <v>420.76820721242001</v>
      </c>
      <c r="EQ33" s="17">
        <v>25857.6334421352</v>
      </c>
      <c r="ER33" s="17">
        <v>23516.73165573</v>
      </c>
      <c r="ES33" s="17">
        <v>2340.9017864051898</v>
      </c>
      <c r="ET33" s="17">
        <v>20.2332031157922</v>
      </c>
      <c r="EU33" s="17">
        <v>1.1604002884747799</v>
      </c>
      <c r="EV33" s="17">
        <v>1646.63685235095</v>
      </c>
      <c r="EW33" s="17">
        <v>65.665909293032797</v>
      </c>
      <c r="EX33" s="17">
        <v>5392.4734330924803</v>
      </c>
      <c r="EY33" s="17">
        <v>2.8003894527576998</v>
      </c>
      <c r="EZ33" s="17">
        <v>83.7057843063983</v>
      </c>
      <c r="FA33" s="17">
        <v>13482.975248929301</v>
      </c>
      <c r="FB33" s="17">
        <v>0</v>
      </c>
      <c r="FC33" s="17">
        <v>141.80029279936599</v>
      </c>
      <c r="FD33" s="17">
        <v>597.29807924513705</v>
      </c>
      <c r="FE33" s="17">
        <v>627.25455743866905</v>
      </c>
      <c r="FF33" s="17">
        <v>0.636881825427007</v>
      </c>
      <c r="FG33" s="17">
        <v>2385.44364881518</v>
      </c>
      <c r="FH33" s="17">
        <v>225.56959805758399</v>
      </c>
      <c r="FI33" s="17">
        <v>0</v>
      </c>
      <c r="FJ33" s="17">
        <v>23.5707858613182</v>
      </c>
      <c r="FK33" s="17">
        <v>124.50413333792601</v>
      </c>
      <c r="FL33" s="17">
        <v>596.650814327891</v>
      </c>
      <c r="FM33" s="17">
        <v>124.60401058002</v>
      </c>
      <c r="FN33" s="17">
        <v>262.67788726320202</v>
      </c>
      <c r="FO33" s="17">
        <v>32383.865703908199</v>
      </c>
      <c r="FP33" s="17">
        <v>51.549873922064897</v>
      </c>
      <c r="FQ33" s="17">
        <v>405.76795658225501</v>
      </c>
      <c r="FS33" s="25">
        <f t="shared" si="0"/>
        <v>0</v>
      </c>
      <c r="FT33" s="94">
        <f t="shared" si="1"/>
        <v>1.0050760879023521</v>
      </c>
      <c r="FU33" s="40">
        <f t="shared" si="2"/>
        <v>2.5745468861016769E-3</v>
      </c>
      <c r="FV33" s="40">
        <f t="shared" si="3"/>
        <v>-2.3077885903461547E-4</v>
      </c>
      <c r="FW33" s="40">
        <f t="shared" si="4"/>
        <v>-1.2727994815563163E-3</v>
      </c>
      <c r="FX33" s="40">
        <f t="shared" si="5"/>
        <v>5.0125561635850789E-4</v>
      </c>
      <c r="FY33" s="40">
        <f t="shared" si="6"/>
        <v>3.9162145344141938E-4</v>
      </c>
      <c r="FZ33" s="40">
        <f t="shared" si="7"/>
        <v>-2.6801891064448702E-3</v>
      </c>
      <c r="GA33" s="40">
        <f t="shared" si="8"/>
        <v>1.8661450139885008E-4</v>
      </c>
      <c r="GB33" s="40">
        <f t="shared" si="9"/>
        <v>1.5211785148391565E-3</v>
      </c>
      <c r="GC33" s="40">
        <f t="shared" si="10"/>
        <v>-2.9283228547489367E-3</v>
      </c>
      <c r="GD33" s="40">
        <f t="shared" si="11"/>
        <v>0</v>
      </c>
      <c r="GE33" s="40">
        <f t="shared" si="12"/>
        <v>-2.0726531894588013E-3</v>
      </c>
      <c r="GF33" s="40">
        <f t="shared" si="13"/>
        <v>1.0137217433151039E-3</v>
      </c>
      <c r="GG33" s="40">
        <f t="shared" si="14"/>
        <v>-1.7780532915314842E-3</v>
      </c>
      <c r="GH33" s="40">
        <f t="shared" si="15"/>
        <v>3.5198223551399575E-3</v>
      </c>
      <c r="GI33" s="40">
        <f t="shared" si="16"/>
        <v>-1.8665553017504504E-3</v>
      </c>
      <c r="GJ33" s="40">
        <f t="shared" si="17"/>
        <v>0</v>
      </c>
      <c r="GK33" s="40">
        <f t="shared" si="18"/>
        <v>0</v>
      </c>
      <c r="GL33" s="40">
        <f t="shared" si="19"/>
        <v>-1.5772670378744399E-3</v>
      </c>
      <c r="GM33" s="40">
        <f t="shared" si="20"/>
        <v>4.3467736587105577E-6</v>
      </c>
      <c r="GN33" s="40">
        <f t="shared" si="21"/>
        <v>0</v>
      </c>
      <c r="GO33" s="40">
        <f t="shared" si="22"/>
        <v>0</v>
      </c>
      <c r="GP33" s="40">
        <f t="shared" si="23"/>
        <v>0</v>
      </c>
      <c r="GQ33" s="40">
        <f t="shared" si="24"/>
        <v>0</v>
      </c>
      <c r="GR33" s="40">
        <f t="shared" si="25"/>
        <v>2.6638579476588788E-3</v>
      </c>
      <c r="GS33" s="40">
        <f t="shared" si="26"/>
        <v>4.8761922065388551E-6</v>
      </c>
      <c r="GT33" s="40">
        <f t="shared" si="27"/>
        <v>-1.1734983629500916E-4</v>
      </c>
      <c r="GU33" s="40">
        <f t="shared" si="28"/>
        <v>-1.7648301209039023E-3</v>
      </c>
      <c r="GV33" s="40">
        <f t="shared" si="29"/>
        <v>0</v>
      </c>
      <c r="GW33" s="40">
        <f t="shared" si="30"/>
        <v>-2.1887657039152499E-3</v>
      </c>
      <c r="GX33" s="40">
        <f t="shared" si="31"/>
        <v>0</v>
      </c>
      <c r="GY33" s="40">
        <f t="shared" si="32"/>
        <v>5.0325591565722836E-5</v>
      </c>
      <c r="GZ33" s="40">
        <f t="shared" si="33"/>
        <v>-5.8544422893655641E-5</v>
      </c>
      <c r="HA33" s="40">
        <f t="shared" si="34"/>
        <v>-3.0442598105209582E-3</v>
      </c>
      <c r="HB33" s="40">
        <f t="shared" si="35"/>
        <v>0</v>
      </c>
      <c r="HC33" s="40">
        <f t="shared" si="36"/>
        <v>0</v>
      </c>
      <c r="HD33" s="40">
        <f t="shared" si="37"/>
        <v>2.3071133062662786E-4</v>
      </c>
      <c r="HE33" s="40">
        <f t="shared" si="38"/>
        <v>0</v>
      </c>
      <c r="HF33" s="40">
        <f t="shared" si="39"/>
        <v>0</v>
      </c>
      <c r="HG33" s="40">
        <f t="shared" si="40"/>
        <v>3.2449558697753933E-4</v>
      </c>
      <c r="HH33" s="40">
        <f t="shared" si="41"/>
        <v>7.1620914624236022E-4</v>
      </c>
      <c r="HI33" s="40">
        <f t="shared" si="42"/>
        <v>-1.9071660996459446E-3</v>
      </c>
      <c r="HJ33" s="40">
        <f t="shared" si="43"/>
        <v>-1.8924306441987109E-3</v>
      </c>
      <c r="HK33" s="40">
        <f t="shared" si="44"/>
        <v>-1.6806378943146224E-3</v>
      </c>
      <c r="HL33" s="40">
        <f t="shared" si="45"/>
        <v>-1.8416133724390086E-3</v>
      </c>
      <c r="HM33" s="40">
        <f t="shared" si="46"/>
        <v>1.1865705212439164E-3</v>
      </c>
      <c r="HN33" s="40">
        <f t="shared" si="47"/>
        <v>2.5349329526205968E-4</v>
      </c>
      <c r="HO33" s="40">
        <f t="shared" si="48"/>
        <v>0</v>
      </c>
      <c r="HP33" s="40">
        <f t="shared" si="49"/>
        <v>0</v>
      </c>
      <c r="HQ33" s="40">
        <f t="shared" si="50"/>
        <v>0</v>
      </c>
      <c r="HR33" s="40">
        <f t="shared" si="51"/>
        <v>0</v>
      </c>
      <c r="HS33" s="40">
        <f t="shared" si="52"/>
        <v>0</v>
      </c>
      <c r="HT33" s="40">
        <f t="shared" si="53"/>
        <v>0</v>
      </c>
      <c r="HU33" s="40">
        <f t="shared" si="54"/>
        <v>-3.0586817949587713E-3</v>
      </c>
    </row>
    <row r="34" spans="1:229" x14ac:dyDescent="0.25">
      <c r="A34" s="17" t="s">
        <v>204</v>
      </c>
      <c r="B34" s="17">
        <v>13285.530056674599</v>
      </c>
      <c r="C34" s="17">
        <v>1680.3959665390901</v>
      </c>
      <c r="D34" s="17">
        <v>10510.5756055294</v>
      </c>
      <c r="E34" s="17">
        <v>9641.8300812184498</v>
      </c>
      <c r="F34" s="17">
        <v>8753.2288363546395</v>
      </c>
      <c r="G34" s="17">
        <v>161.658671004143</v>
      </c>
      <c r="H34" s="5">
        <v>15935.5856749708</v>
      </c>
      <c r="I34" s="17">
        <v>165.77459403582199</v>
      </c>
      <c r="J34" s="17">
        <v>0.35318252109913101</v>
      </c>
      <c r="K34" s="5">
        <v>4.9680152999999998E-2</v>
      </c>
      <c r="L34" s="17">
        <v>1.25316178689189E-2</v>
      </c>
      <c r="M34" s="17">
        <v>67.075594632487594</v>
      </c>
      <c r="N34" s="17">
        <v>8.4275962193684894E-3</v>
      </c>
      <c r="O34" s="17">
        <v>10.2118911015063</v>
      </c>
      <c r="P34" s="5">
        <v>1.6144315822114601E-2</v>
      </c>
      <c r="Q34" s="5">
        <v>0.14414954999999999</v>
      </c>
      <c r="R34" s="17">
        <v>0.82886033999999997</v>
      </c>
      <c r="S34" s="17">
        <v>2.98430278028623E-3</v>
      </c>
      <c r="T34" s="17">
        <v>0.34317529704239402</v>
      </c>
      <c r="U34" s="17">
        <v>3.9383753000000001E-2</v>
      </c>
      <c r="V34" s="17">
        <v>2.7800287999999899E-2</v>
      </c>
      <c r="W34" s="17">
        <v>0</v>
      </c>
      <c r="X34" s="17">
        <v>2.8572510999999998E-2</v>
      </c>
      <c r="Y34" s="17">
        <v>157.854879753407</v>
      </c>
      <c r="Z34" s="17">
        <v>9.4918296399276407</v>
      </c>
      <c r="AA34" s="17">
        <v>0.18704650911746501</v>
      </c>
      <c r="AB34" s="17">
        <v>7.7661507423943996E-2</v>
      </c>
      <c r="AD34" s="17">
        <v>1.6762260148680101E-2</v>
      </c>
      <c r="AE34" s="17">
        <v>1.17121574999999</v>
      </c>
      <c r="AF34" s="17">
        <v>45.502162052000003</v>
      </c>
      <c r="AG34" s="17">
        <v>3.3526668108662001</v>
      </c>
      <c r="AH34" s="17">
        <v>9.4763994376681794E-3</v>
      </c>
      <c r="AI34" s="17">
        <v>0.54957046999999903</v>
      </c>
      <c r="AJ34" s="5">
        <v>1.4801091499999999E-3</v>
      </c>
      <c r="AK34" s="5">
        <v>201.13448299041599</v>
      </c>
      <c r="AL34" s="17">
        <v>2.2523359500000001E-4</v>
      </c>
      <c r="AM34" s="17">
        <v>8.6361064500000003E-4</v>
      </c>
      <c r="AN34" s="17">
        <v>95.039840042876307</v>
      </c>
      <c r="AO34" s="17">
        <v>0.42724771594000399</v>
      </c>
      <c r="AP34" s="5">
        <v>3.3634180529357302E-5</v>
      </c>
      <c r="AQ34" s="17">
        <v>1.23612646287333E-4</v>
      </c>
      <c r="AR34" s="5">
        <v>4.8534491080522499E-5</v>
      </c>
      <c r="AS34" s="17">
        <v>0.37290449103658602</v>
      </c>
      <c r="AT34" s="5">
        <v>13.6798268149865</v>
      </c>
      <c r="AU34" s="5">
        <v>250.08946023301999</v>
      </c>
      <c r="AV34" s="17">
        <v>0.35136460999999902</v>
      </c>
      <c r="AW34" s="17">
        <v>4.4403214000000003E-2</v>
      </c>
      <c r="AX34" s="17">
        <v>3.0631798999999999E-3</v>
      </c>
      <c r="BA34" s="17">
        <v>0</v>
      </c>
      <c r="BB34" s="17">
        <v>0</v>
      </c>
      <c r="BD34" s="17" t="s">
        <v>204</v>
      </c>
      <c r="BE34" s="17">
        <v>134.69446995500499</v>
      </c>
      <c r="BF34" s="17">
        <v>15.127005025732499</v>
      </c>
      <c r="BG34" s="17">
        <v>4.4402699184207202E-2</v>
      </c>
      <c r="BH34" s="17">
        <v>0.352316075061062</v>
      </c>
      <c r="BI34" s="17">
        <v>0</v>
      </c>
      <c r="BJ34" s="17">
        <v>4.9680645164161499E-2</v>
      </c>
      <c r="BK34" s="17">
        <v>166.35437133102801</v>
      </c>
      <c r="BL34" s="17">
        <v>166.35437133102801</v>
      </c>
      <c r="BM34" s="17">
        <v>177.26542935096401</v>
      </c>
      <c r="BN34" s="17">
        <v>23.940816990816099</v>
      </c>
      <c r="BO34" s="17">
        <v>5.1378290095184503E-3</v>
      </c>
      <c r="BP34" s="17">
        <v>7.3934915469281203E-3</v>
      </c>
      <c r="BQ34" s="17">
        <v>67.104313928398696</v>
      </c>
      <c r="BR34" s="17">
        <v>0</v>
      </c>
      <c r="BS34" s="17">
        <v>2.6967368741767101E-3</v>
      </c>
      <c r="BT34" s="17">
        <v>5.7306319163125397E-3</v>
      </c>
      <c r="BU34" s="17">
        <v>0</v>
      </c>
      <c r="BV34" s="17">
        <v>10.268214775397499</v>
      </c>
      <c r="BW34" s="17">
        <v>3.87456248174297E-3</v>
      </c>
      <c r="BX34" s="17">
        <v>1.2269493664467499E-2</v>
      </c>
      <c r="BY34" s="17">
        <v>0.14415515029592299</v>
      </c>
      <c r="BZ34" s="17">
        <v>0</v>
      </c>
      <c r="CA34" s="17">
        <v>2153.8386293102399</v>
      </c>
      <c r="CB34" s="17">
        <v>0.82886060253257998</v>
      </c>
      <c r="CC34" s="17">
        <v>3.06313556220682E-3</v>
      </c>
      <c r="CD34" s="17">
        <v>8.65441578399113E-4</v>
      </c>
      <c r="CE34" s="17">
        <v>2.1188000551155398E-3</v>
      </c>
      <c r="CF34" s="17">
        <v>0.34316944238814501</v>
      </c>
      <c r="CG34" s="17">
        <v>1.1712103989584799</v>
      </c>
      <c r="CH34" s="17">
        <v>3.93840083547514E-2</v>
      </c>
      <c r="CI34" s="17">
        <v>2.2524060264265201E-4</v>
      </c>
      <c r="CJ34" s="17">
        <v>0.54956337656718302</v>
      </c>
      <c r="CK34" s="17">
        <v>8.6362534688348995E-4</v>
      </c>
      <c r="CL34" s="17">
        <v>13367.079714986399</v>
      </c>
      <c r="CM34" s="17">
        <v>2.7800203962511E-2</v>
      </c>
      <c r="CN34" s="17">
        <v>164.90888714265199</v>
      </c>
      <c r="CO34" s="17">
        <v>73.934535403662395</v>
      </c>
      <c r="CP34" s="17">
        <v>41.0944146985264</v>
      </c>
      <c r="CQ34" s="17">
        <v>13.676812621185899</v>
      </c>
      <c r="CR34" s="17">
        <v>994.586032764484</v>
      </c>
      <c r="CS34" s="17">
        <v>2.8573088538536601E-2</v>
      </c>
      <c r="CT34" s="17">
        <v>3.23135636808773</v>
      </c>
      <c r="CU34" s="17">
        <v>158.590422126021</v>
      </c>
      <c r="CV34" s="17">
        <v>158.590422126021</v>
      </c>
      <c r="CW34" s="17">
        <v>63.486815259145203</v>
      </c>
      <c r="CX34" s="17">
        <v>0</v>
      </c>
      <c r="CY34" s="17">
        <v>9.4918171152741699</v>
      </c>
      <c r="CZ34" s="17">
        <v>250.03505469262001</v>
      </c>
      <c r="DA34" s="17">
        <v>2.7200208109006401E-2</v>
      </c>
      <c r="DB34" s="17">
        <v>0.152310811469762</v>
      </c>
      <c r="DC34" s="17">
        <v>0</v>
      </c>
      <c r="DD34" s="17">
        <v>831.26853875375298</v>
      </c>
      <c r="DE34" s="17">
        <v>6.6958302945415298</v>
      </c>
      <c r="DF34" s="17">
        <v>7.6883525909226202E-2</v>
      </c>
      <c r="DG34" s="17">
        <v>135.55308144753599</v>
      </c>
      <c r="DH34" s="17">
        <v>9.7514756414940695</v>
      </c>
      <c r="DI34" s="17">
        <v>2.01750962548983E-2</v>
      </c>
      <c r="DJ34" s="17">
        <v>5.7421493565259503E-2</v>
      </c>
      <c r="DK34" s="17">
        <v>0</v>
      </c>
      <c r="DL34" s="17">
        <v>5.53142196387726E-3</v>
      </c>
      <c r="DM34" s="17">
        <v>1.1230430971632E-2</v>
      </c>
      <c r="DN34" s="17">
        <v>46.275437957584799</v>
      </c>
      <c r="DO34" s="17">
        <v>0</v>
      </c>
      <c r="DP34" s="17">
        <v>43.8928423473129</v>
      </c>
      <c r="DQ34" s="17">
        <v>3.4312968063062401</v>
      </c>
      <c r="DR34" s="17">
        <v>1679.9861774669901</v>
      </c>
      <c r="DS34" s="17">
        <v>0</v>
      </c>
      <c r="DT34" s="17">
        <v>3.8852176028042699E-3</v>
      </c>
      <c r="DU34" s="17">
        <v>5.59091425233001E-3</v>
      </c>
      <c r="DV34" s="17">
        <v>15937.403813114101</v>
      </c>
      <c r="DW34" s="17">
        <v>9446.2931284026999</v>
      </c>
      <c r="DX34" s="17">
        <v>1049.58806389611</v>
      </c>
      <c r="DY34" s="17">
        <v>10495.881192298801</v>
      </c>
      <c r="DZ34" s="17">
        <v>7.9949895789061906E-2</v>
      </c>
      <c r="EA34" s="17">
        <v>257.82459056234899</v>
      </c>
      <c r="EB34" s="17">
        <v>20.849612411624001</v>
      </c>
      <c r="EC34" s="17">
        <v>0.42799801780033803</v>
      </c>
      <c r="ED34" s="17">
        <v>3.3633295137066799E-5</v>
      </c>
      <c r="EE34" s="17">
        <v>1.2360955302744201E-4</v>
      </c>
      <c r="EF34" s="17">
        <v>4.8533170987483203E-5</v>
      </c>
      <c r="EG34" s="17">
        <v>0.372327040515881</v>
      </c>
      <c r="EH34" s="17">
        <v>3.2583387167997699</v>
      </c>
      <c r="EI34" s="17">
        <v>10676.7356600439</v>
      </c>
      <c r="EJ34" s="17">
        <v>15.007249481086999</v>
      </c>
      <c r="EK34" s="17">
        <v>69.202660039572905</v>
      </c>
      <c r="EL34" s="17">
        <v>314.62887703169599</v>
      </c>
      <c r="EM34" s="17">
        <v>5.5481999857801796</v>
      </c>
      <c r="EN34" s="17">
        <v>7.0648817165186797E-2</v>
      </c>
      <c r="EO34" s="17">
        <v>7.5340140081681202E-3</v>
      </c>
      <c r="EP34" s="17">
        <v>172.56431689677399</v>
      </c>
      <c r="EQ34" s="17">
        <v>9654.8433681059396</v>
      </c>
      <c r="ER34" s="17">
        <v>8763.2721040197794</v>
      </c>
      <c r="ES34" s="17">
        <v>891.57126408615602</v>
      </c>
      <c r="ET34" s="17">
        <v>8.1035693498018606</v>
      </c>
      <c r="EU34" s="17">
        <v>0.43561805993264802</v>
      </c>
      <c r="EV34" s="17">
        <v>467.62471312907502</v>
      </c>
      <c r="EW34" s="17">
        <v>25.418033806334901</v>
      </c>
      <c r="EX34" s="17">
        <v>2075.4532296499601</v>
      </c>
      <c r="EY34" s="17">
        <v>0.92958286678020396</v>
      </c>
      <c r="EZ34" s="17">
        <v>31.402210187117198</v>
      </c>
      <c r="FA34" s="17">
        <v>5189.0312297932596</v>
      </c>
      <c r="FB34" s="17">
        <v>1.47896127050711E-3</v>
      </c>
      <c r="FC34" s="17">
        <v>67.856839950304305</v>
      </c>
      <c r="FD34" s="17">
        <v>242.03580134481899</v>
      </c>
      <c r="FE34" s="17">
        <v>142.34097410340701</v>
      </c>
      <c r="FF34" s="17">
        <v>0.21685076041821599</v>
      </c>
      <c r="FG34" s="17">
        <v>161.29572641170199</v>
      </c>
      <c r="FH34" s="17">
        <v>258.52673485203002</v>
      </c>
      <c r="FI34" s="17">
        <v>0.35136080714859702</v>
      </c>
      <c r="FJ34" s="17">
        <v>5.63320629163842E-2</v>
      </c>
      <c r="FK34" s="17">
        <v>0.538403993236794</v>
      </c>
      <c r="FL34" s="17">
        <v>864.42884311599403</v>
      </c>
      <c r="FM34" s="17">
        <v>201.08773341594099</v>
      </c>
      <c r="FN34" s="17">
        <v>58.2470124859273</v>
      </c>
      <c r="FO34" s="17">
        <v>15939.027452063199</v>
      </c>
      <c r="FP34" s="17">
        <v>95.0129459100133</v>
      </c>
      <c r="FQ34" s="17">
        <v>574.57349454569601</v>
      </c>
      <c r="FS34" s="25">
        <f t="shared" si="0"/>
        <v>0</v>
      </c>
      <c r="FT34" s="94">
        <f t="shared" si="1"/>
        <v>0.99989813437777297</v>
      </c>
      <c r="FU34" s="40">
        <f t="shared" si="2"/>
        <v>6.1382314415697643E-3</v>
      </c>
      <c r="FV34" s="40">
        <f t="shared" si="3"/>
        <v>-2.4386458921584096E-4</v>
      </c>
      <c r="FW34" s="40">
        <f t="shared" si="4"/>
        <v>-1.3980598001568428E-3</v>
      </c>
      <c r="FX34" s="40">
        <f t="shared" si="5"/>
        <v>1.3496698010514315E-3</v>
      </c>
      <c r="FY34" s="40">
        <f t="shared" si="6"/>
        <v>1.1473786248369664E-3</v>
      </c>
      <c r="FZ34" s="40">
        <f t="shared" si="7"/>
        <v>-2.2451291365107725E-3</v>
      </c>
      <c r="GA34" s="40">
        <f t="shared" si="8"/>
        <v>2.1598058349402418E-4</v>
      </c>
      <c r="GB34" s="40">
        <f t="shared" si="9"/>
        <v>3.4973832907154098E-3</v>
      </c>
      <c r="GC34" s="40">
        <f t="shared" si="10"/>
        <v>-2.453252882879274E-3</v>
      </c>
      <c r="GD34" s="40">
        <f t="shared" si="11"/>
        <v>9.9066555109362688E-6</v>
      </c>
      <c r="GE34" s="40">
        <f t="shared" si="12"/>
        <v>-2.3724987103736818E-5</v>
      </c>
      <c r="GF34" s="40">
        <f t="shared" si="13"/>
        <v>4.2816312055759934E-4</v>
      </c>
      <c r="GG34" s="40">
        <f t="shared" si="14"/>
        <v>-2.6986209747086028E-5</v>
      </c>
      <c r="GH34" s="40">
        <f t="shared" si="15"/>
        <v>5.5154988759027832E-3</v>
      </c>
      <c r="GI34" s="40">
        <f t="shared" si="16"/>
        <v>-1.6084664534036909E-5</v>
      </c>
      <c r="GJ34" s="40">
        <f t="shared" si="17"/>
        <v>3.8850595947075924E-5</v>
      </c>
      <c r="GK34" s="40">
        <f t="shared" si="18"/>
        <v>3.1673922292957731E-7</v>
      </c>
      <c r="GL34" s="40">
        <f t="shared" si="19"/>
        <v>-2.048946641105123E-5</v>
      </c>
      <c r="GM34" s="40">
        <f t="shared" si="20"/>
        <v>-1.7060243844685603E-5</v>
      </c>
      <c r="GN34" s="40">
        <f t="shared" si="21"/>
        <v>6.4837587062737166E-6</v>
      </c>
      <c r="GO34" s="40">
        <f t="shared" si="22"/>
        <v>-3.0228999389607868E-6</v>
      </c>
      <c r="GP34" s="40">
        <f t="shared" si="23"/>
        <v>0</v>
      </c>
      <c r="GQ34" s="40">
        <f t="shared" si="24"/>
        <v>2.0213083008431933E-5</v>
      </c>
      <c r="GR34" s="40">
        <f t="shared" si="25"/>
        <v>4.6596112439667324E-3</v>
      </c>
      <c r="GS34" s="40">
        <f t="shared" si="26"/>
        <v>-1.3195194125804722E-6</v>
      </c>
      <c r="GT34" s="40">
        <f t="shared" si="27"/>
        <v>-7.8885756033231378E-6</v>
      </c>
      <c r="GU34" s="40">
        <f t="shared" si="28"/>
        <v>-8.3590450326726938E-4</v>
      </c>
      <c r="GV34" s="40">
        <f t="shared" si="29"/>
        <v>0</v>
      </c>
      <c r="GW34" s="40">
        <f t="shared" si="30"/>
        <v>-2.4293452507451014E-5</v>
      </c>
      <c r="GX34" s="40">
        <f t="shared" si="31"/>
        <v>-4.5687923084329226E-6</v>
      </c>
      <c r="GY34" s="40">
        <f t="shared" si="32"/>
        <v>1.6994267320772461E-2</v>
      </c>
      <c r="GZ34" s="40">
        <f t="shared" si="33"/>
        <v>2.345297038918253E-2</v>
      </c>
      <c r="HA34" s="40">
        <f t="shared" si="34"/>
        <v>-2.8236730169471281E-5</v>
      </c>
      <c r="HB34" s="40">
        <f t="shared" si="35"/>
        <v>-1.2907230652365348E-5</v>
      </c>
      <c r="HC34" s="40">
        <f t="shared" si="36"/>
        <v>-7.7553705609476693E-4</v>
      </c>
      <c r="HD34" s="40">
        <f t="shared" si="37"/>
        <v>-2.3242943616599376E-4</v>
      </c>
      <c r="HE34" s="40">
        <f t="shared" si="38"/>
        <v>3.1112777168088195E-5</v>
      </c>
      <c r="HF34" s="40">
        <f t="shared" si="39"/>
        <v>1.7023740472672479E-5</v>
      </c>
      <c r="HG34" s="40">
        <f t="shared" si="40"/>
        <v>-2.829774634603059E-4</v>
      </c>
      <c r="HH34" s="40">
        <f t="shared" si="41"/>
        <v>1.7561284293428397E-3</v>
      </c>
      <c r="HI34" s="40">
        <f t="shared" si="42"/>
        <v>-2.6324182024607373E-5</v>
      </c>
      <c r="HJ34" s="40">
        <f t="shared" si="43"/>
        <v>-2.502381417995376E-5</v>
      </c>
      <c r="HK34" s="40">
        <f t="shared" si="44"/>
        <v>-2.7199070391109311E-5</v>
      </c>
      <c r="HL34" s="40">
        <f t="shared" si="45"/>
        <v>-1.5485212288536363E-3</v>
      </c>
      <c r="HM34" s="40">
        <f t="shared" si="46"/>
        <v>-2.2033859356308856E-4</v>
      </c>
      <c r="HN34" s="40">
        <f t="shared" si="47"/>
        <v>-2.1754431533936412E-4</v>
      </c>
      <c r="HO34" s="40">
        <f t="shared" si="48"/>
        <v>-1.0823091722304249E-5</v>
      </c>
      <c r="HP34" s="40">
        <f t="shared" si="49"/>
        <v>-1.1594111020914778E-5</v>
      </c>
      <c r="HQ34" s="40">
        <f t="shared" si="50"/>
        <v>-1.4474433310290249E-5</v>
      </c>
      <c r="HR34" s="40">
        <f t="shared" si="51"/>
        <v>0</v>
      </c>
      <c r="HS34" s="40">
        <f t="shared" si="52"/>
        <v>0</v>
      </c>
      <c r="HT34" s="40">
        <f t="shared" si="53"/>
        <v>0</v>
      </c>
      <c r="HU34" s="40">
        <f t="shared" si="54"/>
        <v>0</v>
      </c>
    </row>
    <row r="35" spans="1:229" x14ac:dyDescent="0.25">
      <c r="A35" s="17" t="s">
        <v>205</v>
      </c>
      <c r="B35" s="5">
        <v>5496.3832548413502</v>
      </c>
      <c r="C35" s="5">
        <v>246.44975610595699</v>
      </c>
      <c r="D35" s="5">
        <v>11933.724995790501</v>
      </c>
      <c r="E35" s="5">
        <v>5227.9522560457199</v>
      </c>
      <c r="F35" s="5">
        <v>1608.1182375301801</v>
      </c>
      <c r="G35" s="17">
        <v>28027.018377565801</v>
      </c>
      <c r="H35" s="5">
        <v>6299.3093159820701</v>
      </c>
      <c r="I35" s="5">
        <v>42.803616864006202</v>
      </c>
      <c r="J35" s="5">
        <v>9.9012611215780796E-2</v>
      </c>
      <c r="K35" s="5">
        <v>4.5990019999999901E-3</v>
      </c>
      <c r="L35" s="5">
        <v>0.96426413701784297</v>
      </c>
      <c r="M35" s="5">
        <v>13.9566965501231</v>
      </c>
      <c r="N35" s="5">
        <v>0.60826201202103203</v>
      </c>
      <c r="O35" s="17">
        <v>0.66860658162321696</v>
      </c>
      <c r="P35" s="5">
        <v>0.63041031338539899</v>
      </c>
      <c r="Q35" s="5">
        <v>1.33442399999999E-2</v>
      </c>
      <c r="R35" s="17">
        <v>9.6469494378403006E-2</v>
      </c>
      <c r="S35" s="5">
        <v>2.3073871366990999E-2</v>
      </c>
      <c r="T35" s="17">
        <v>0.110864218677783</v>
      </c>
      <c r="U35" s="17">
        <v>3.6458419999999998E-3</v>
      </c>
      <c r="V35" s="5">
        <v>2.5735319999999999E-3</v>
      </c>
      <c r="W35" s="17">
        <v>4.0149415232854899E-4</v>
      </c>
      <c r="X35" s="17">
        <v>2.6450189999999902E-3</v>
      </c>
      <c r="Y35" s="17">
        <v>13.8058216278452</v>
      </c>
      <c r="Z35" s="5">
        <v>0.578225142448477</v>
      </c>
      <c r="AA35" s="5">
        <v>1.7303337053003701E-2</v>
      </c>
      <c r="AB35" s="5">
        <v>1.9954229218030199</v>
      </c>
      <c r="AD35" s="17">
        <v>1.25322066501213</v>
      </c>
      <c r="AE35" s="17">
        <v>0.10842195</v>
      </c>
      <c r="AF35" s="17">
        <v>75.888118419999898</v>
      </c>
      <c r="AG35" s="17">
        <v>0.98551649834840105</v>
      </c>
      <c r="AH35" s="17">
        <v>1.6613112714493701</v>
      </c>
      <c r="AI35" s="5">
        <v>5.0874915E-2</v>
      </c>
      <c r="AJ35" s="5">
        <v>1.3701680000000001E-4</v>
      </c>
      <c r="AK35" s="5">
        <v>50.126156195476</v>
      </c>
      <c r="AL35" s="5">
        <v>2.0850369999999899E-5</v>
      </c>
      <c r="AM35" s="5">
        <v>7.9946254999999994E-5</v>
      </c>
      <c r="AN35" s="5">
        <v>21.2313184616645</v>
      </c>
      <c r="AO35" s="17">
        <v>5.9544372643734501E-2</v>
      </c>
      <c r="AP35" s="17">
        <v>6.0869480756207798E-4</v>
      </c>
      <c r="AQ35" s="5">
        <v>2.2682852374621698E-3</v>
      </c>
      <c r="AR35" s="5">
        <v>5.7331093467282996E-4</v>
      </c>
      <c r="AS35" s="5">
        <v>5.3878471156735198E-2</v>
      </c>
      <c r="AT35" s="5">
        <v>2.40493465706682</v>
      </c>
      <c r="AU35" s="5">
        <v>63.217451931456303</v>
      </c>
      <c r="AV35" s="17">
        <v>3.2526569999999998E-2</v>
      </c>
      <c r="AW35" s="17">
        <v>4.1105040000000001E-3</v>
      </c>
      <c r="AX35" s="5">
        <v>2.8356509999999998E-4</v>
      </c>
      <c r="AY35" s="5"/>
      <c r="AZ35" s="5"/>
      <c r="BA35" s="5">
        <v>0</v>
      </c>
      <c r="BB35" s="17">
        <v>1.97289410624604E-4</v>
      </c>
      <c r="BD35" s="17" t="s">
        <v>205</v>
      </c>
      <c r="BE35" s="17">
        <v>186.46974836554099</v>
      </c>
      <c r="BF35" s="17">
        <v>0.59849398892045003</v>
      </c>
      <c r="BG35" s="17">
        <v>4.11046776081228E-3</v>
      </c>
      <c r="BH35" s="17">
        <v>9.8743817235724701E-2</v>
      </c>
      <c r="BI35" s="17">
        <v>0</v>
      </c>
      <c r="BJ35" s="17">
        <v>4.5990218361480796E-3</v>
      </c>
      <c r="BK35" s="17">
        <v>42.850271723175297</v>
      </c>
      <c r="BL35" s="17">
        <v>42.850271723175297</v>
      </c>
      <c r="BM35" s="17">
        <v>86.999962895616605</v>
      </c>
      <c r="BN35" s="17">
        <v>4.1369756838965799</v>
      </c>
      <c r="BO35" s="17">
        <v>0.39422414678373102</v>
      </c>
      <c r="BP35" s="17">
        <v>0.56729591274106095</v>
      </c>
      <c r="BQ35" s="17">
        <v>13.9565085253082</v>
      </c>
      <c r="BR35" s="17">
        <v>1.96728838424158E-4</v>
      </c>
      <c r="BS35" s="17">
        <v>0.194089240838417</v>
      </c>
      <c r="BT35" s="17">
        <v>0.41244060241295899</v>
      </c>
      <c r="BU35" s="17">
        <v>4.0036032743031398E-4</v>
      </c>
      <c r="BV35" s="17">
        <v>0.67269234238470699</v>
      </c>
      <c r="BW35" s="17">
        <v>0.150868033344907</v>
      </c>
      <c r="BX35" s="17">
        <v>0.47774811223730501</v>
      </c>
      <c r="BY35" s="17">
        <v>1.33444009836055E-2</v>
      </c>
      <c r="BZ35" s="17">
        <v>0</v>
      </c>
      <c r="CA35" s="17">
        <v>336.73649889996602</v>
      </c>
      <c r="CB35" s="17">
        <v>9.6414900436456397E-2</v>
      </c>
      <c r="CC35" s="17">
        <v>2.83580651095973E-4</v>
      </c>
      <c r="CD35" s="17">
        <v>6.6726137524319596E-3</v>
      </c>
      <c r="CE35" s="17">
        <v>1.6336325158595E-2</v>
      </c>
      <c r="CF35" s="17">
        <v>0.11086928761555399</v>
      </c>
      <c r="CG35" s="17">
        <v>0.10842194876917501</v>
      </c>
      <c r="CH35" s="17">
        <v>3.6457338168722898E-3</v>
      </c>
      <c r="CI35" s="5">
        <v>2.0850116120149099E-5</v>
      </c>
      <c r="CJ35" s="17">
        <v>5.0877812433516703E-2</v>
      </c>
      <c r="CK35" s="5">
        <v>7.9948386974541903E-5</v>
      </c>
      <c r="CL35" s="17">
        <v>5489.9076719742898</v>
      </c>
      <c r="CM35" s="17">
        <v>2.5737255906192E-3</v>
      </c>
      <c r="CN35" s="17">
        <v>8.9562154991008107</v>
      </c>
      <c r="CO35" s="17">
        <v>7.7488513063767597</v>
      </c>
      <c r="CP35" s="17">
        <v>5.3220635170978401</v>
      </c>
      <c r="CQ35" s="17">
        <v>2.4050226872820302</v>
      </c>
      <c r="CR35" s="17">
        <v>961.72827780614705</v>
      </c>
      <c r="CS35" s="17">
        <v>2.6448339331040802E-3</v>
      </c>
      <c r="CT35" s="17">
        <v>2.5632082833192702E-4</v>
      </c>
      <c r="CU35" s="17">
        <v>13.850719099922699</v>
      </c>
      <c r="CV35" s="17">
        <v>13.850719099922699</v>
      </c>
      <c r="CW35" s="17">
        <v>3.9262902719977499</v>
      </c>
      <c r="CX35" s="17">
        <v>0</v>
      </c>
      <c r="CY35" s="17">
        <v>0.57822870608541799</v>
      </c>
      <c r="CZ35" s="17">
        <v>63.216386952032899</v>
      </c>
      <c r="DA35" s="17">
        <v>3.3229851601358699E-3</v>
      </c>
      <c r="DB35" s="17">
        <v>1.3113248000017E-2</v>
      </c>
      <c r="DC35" s="17">
        <v>0</v>
      </c>
      <c r="DD35" s="17">
        <v>235.00439823445001</v>
      </c>
      <c r="DE35" s="17">
        <v>0.918398387854516</v>
      </c>
      <c r="DF35" s="5">
        <v>6.0989553768580599E-6</v>
      </c>
      <c r="DG35" s="17">
        <v>9.0981396963647292</v>
      </c>
      <c r="DH35" s="17">
        <v>0.10666373964704599</v>
      </c>
      <c r="DI35" s="17">
        <v>0.51733520153000701</v>
      </c>
      <c r="DJ35" s="17">
        <v>1.4724169856203499</v>
      </c>
      <c r="DK35" s="17">
        <v>0</v>
      </c>
      <c r="DL35" s="17">
        <v>0.41238544629816298</v>
      </c>
      <c r="DM35" s="17">
        <v>0.83726797411773801</v>
      </c>
      <c r="DN35" s="17">
        <v>75.899149349235003</v>
      </c>
      <c r="DO35" s="17">
        <v>0</v>
      </c>
      <c r="DP35" s="17">
        <v>2.59853783496406</v>
      </c>
      <c r="DQ35" s="17">
        <v>0.98548702667271104</v>
      </c>
      <c r="DR35" s="17">
        <v>246.175887489762</v>
      </c>
      <c r="DS35" s="17">
        <v>0</v>
      </c>
      <c r="DT35" s="17">
        <v>0.679178142385511</v>
      </c>
      <c r="DU35" s="17">
        <v>0.97735374052701396</v>
      </c>
      <c r="DV35" s="17">
        <v>6435.3072727172503</v>
      </c>
      <c r="DW35" s="17">
        <v>10712.3332126479</v>
      </c>
      <c r="DX35" s="17">
        <v>1190.2590227865301</v>
      </c>
      <c r="DY35" s="17">
        <v>11902.5922354344</v>
      </c>
      <c r="DZ35" s="17">
        <v>1.92302003279291E-3</v>
      </c>
      <c r="EA35" s="17">
        <v>59.384004949453498</v>
      </c>
      <c r="EB35" s="17">
        <v>25.785087730062401</v>
      </c>
      <c r="EC35" s="17">
        <v>5.9511633839624697E-2</v>
      </c>
      <c r="ED35" s="17">
        <v>6.0696511695365195E-4</v>
      </c>
      <c r="EE35" s="17">
        <v>2.2618816040212201E-3</v>
      </c>
      <c r="EF35" s="17">
        <v>5.71712529278593E-4</v>
      </c>
      <c r="EG35" s="17">
        <v>5.3757070297238099E-2</v>
      </c>
      <c r="EH35" s="17">
        <v>48.867411891731003</v>
      </c>
      <c r="EI35" s="17">
        <v>4112.5361027831104</v>
      </c>
      <c r="EJ35" s="17">
        <v>28.6865586039231</v>
      </c>
      <c r="EK35" s="17">
        <v>4.7502744047796099</v>
      </c>
      <c r="EL35" s="17">
        <v>83.643499849534507</v>
      </c>
      <c r="EM35" s="17">
        <v>24.520566042979102</v>
      </c>
      <c r="EN35" s="17">
        <v>4.3038328725673401E-3</v>
      </c>
      <c r="EO35" s="17">
        <v>8.62189200548951E-4</v>
      </c>
      <c r="EP35" s="17">
        <v>6.9438126704035001</v>
      </c>
      <c r="EQ35" s="17">
        <v>5215.7442293696104</v>
      </c>
      <c r="ER35" s="17">
        <v>1605.8873879315399</v>
      </c>
      <c r="ES35" s="17">
        <v>3609.8568414380702</v>
      </c>
      <c r="ET35" s="17">
        <v>0.38438125786912197</v>
      </c>
      <c r="EU35" s="17">
        <v>0.25857956847831398</v>
      </c>
      <c r="EV35" s="17">
        <v>601.26096992344401</v>
      </c>
      <c r="EW35" s="17">
        <v>1.5288206277661101</v>
      </c>
      <c r="EX35" s="17">
        <v>162.45274598786301</v>
      </c>
      <c r="EY35" s="17">
        <v>3.31929955003665</v>
      </c>
      <c r="EZ35" s="17">
        <v>2.75597206975424</v>
      </c>
      <c r="FA35" s="17">
        <v>406.13578382578999</v>
      </c>
      <c r="FB35" s="17">
        <v>1.3690902432805799E-4</v>
      </c>
      <c r="FC35" s="17">
        <v>26.076013300135202</v>
      </c>
      <c r="FD35" s="17">
        <v>79.344829031564601</v>
      </c>
      <c r="FE35" s="17">
        <v>147.50034412716201</v>
      </c>
      <c r="FF35" s="17">
        <v>3.5292346655864</v>
      </c>
      <c r="FG35" s="17">
        <v>27946.573735324</v>
      </c>
      <c r="FH35" s="17">
        <v>62.163625307144798</v>
      </c>
      <c r="FI35" s="17">
        <v>3.2526694570594698E-2</v>
      </c>
      <c r="FJ35" s="17">
        <v>624.61643188258097</v>
      </c>
      <c r="FK35" s="17">
        <v>4.5784447969122102</v>
      </c>
      <c r="FL35" s="17">
        <v>248.28874238418601</v>
      </c>
      <c r="FM35" s="17">
        <v>50.124111313019</v>
      </c>
      <c r="FN35" s="17">
        <v>37.688130295692702</v>
      </c>
      <c r="FO35" s="17">
        <v>6298.6845883695096</v>
      </c>
      <c r="FP35" s="17">
        <v>21.229885611337199</v>
      </c>
      <c r="FQ35" s="17">
        <v>145.27231523171801</v>
      </c>
      <c r="FS35" s="25">
        <f t="shared" ref="FS35:FS51" si="55">DC35/DY35</f>
        <v>0</v>
      </c>
      <c r="FT35" s="94">
        <f t="shared" ref="FT35:FT59" si="56">DV35/FO35</f>
        <v>1.0216906692867291</v>
      </c>
      <c r="FU35" s="40">
        <f t="shared" ref="FU35:FU51" si="57">(CL35-B35)/(B35+1E-50)</f>
        <v>-1.1781534450598192E-3</v>
      </c>
      <c r="FV35" s="40">
        <f t="shared" ref="FV35:FV51" si="58">(DR35-C35)/(C35+1E-50)</f>
        <v>-1.1112553752223773E-3</v>
      </c>
      <c r="FW35" s="40">
        <f t="shared" ref="FW35:FW51" si="59">(DY35-D35)/(D35+1E-50)</f>
        <v>-2.6088049093708878E-3</v>
      </c>
      <c r="FX35" s="40">
        <f t="shared" ref="FX35:FX51" si="60">(EQ35-E35)/(E35+1E-50)</f>
        <v>-2.3351450201160272E-3</v>
      </c>
      <c r="FY35" s="40">
        <f t="shared" ref="FY35:FY51" si="61">(ER35-F35)/(F35+1E-50)</f>
        <v>-1.3872422727239091E-3</v>
      </c>
      <c r="FZ35" s="40">
        <f t="shared" ref="FZ35:FZ51" si="62">(FG35-G35)/(G35+1E-50)</f>
        <v>-2.8702533090780823E-3</v>
      </c>
      <c r="GA35" s="40">
        <f t="shared" ref="GA35:GA51" si="63">(FO35-H35)/(H35+1E-50)</f>
        <v>-9.9173985785312315E-5</v>
      </c>
      <c r="GB35" s="40">
        <f t="shared" ref="GB35:GB51" si="64">(BL35-I35)/(I35+1E-50)</f>
        <v>1.0899746934312812E-3</v>
      </c>
      <c r="GC35" s="40">
        <f t="shared" ref="GC35:GC51" si="65">(BH35-J35)/(J35+1E-50)</f>
        <v>-2.7147448870963042E-3</v>
      </c>
      <c r="GD35" s="40">
        <f t="shared" ref="GD35:GD51" si="66">(BJ35-K35)/(K35+1E-50)</f>
        <v>4.3131418706804028E-6</v>
      </c>
      <c r="GE35" s="40">
        <f t="shared" ref="GE35:GE51" si="67">(BO35+BP35-L35)/(L35+1E-50)</f>
        <v>-2.8457736710374814E-3</v>
      </c>
      <c r="GF35" s="40">
        <f t="shared" ref="GF35:GF51" si="68">(BQ35-M35)/(M35+1E-50)</f>
        <v>-1.3472014256721177E-5</v>
      </c>
      <c r="GG35" s="40">
        <f t="shared" ref="GG35:GG51" si="69">(BS35+BT35-N35)/(N35+1E-50)</f>
        <v>-2.8477345871078356E-3</v>
      </c>
      <c r="GH35" s="40">
        <f t="shared" ref="GH35:GH51" si="70">(BV35-O35)/(O35+1E-50)</f>
        <v>6.1108593211433564E-3</v>
      </c>
      <c r="GI35" s="40">
        <f t="shared" ref="GI35:GI51" si="71">(BW35+BX35-P35)/(P35+1E-50)</f>
        <v>-2.8460318067323825E-3</v>
      </c>
      <c r="GJ35" s="40">
        <f t="shared" ref="GJ35:GJ51" si="72">(BY35-Q35)/(Q35+1E-50)</f>
        <v>1.206390214808282E-5</v>
      </c>
      <c r="GK35" s="40">
        <f t="shared" ref="GK35:GK51" si="73">(CB35-R35)/(R35+1E-50)</f>
        <v>-5.6591922968378026E-4</v>
      </c>
      <c r="GL35" s="40">
        <f t="shared" ref="GL35:GL51" si="74">(CD35+CE35-S35)/(S35+1E-50)</f>
        <v>-2.8141118987483203E-3</v>
      </c>
      <c r="GM35" s="40">
        <f t="shared" ref="GM35:GM51" si="75">(CF35-T35)/(T35+1E-50)</f>
        <v>4.5722035760962009E-5</v>
      </c>
      <c r="GN35" s="40">
        <f t="shared" ref="GN35:GN51" si="76">(CH35-U35)/(U35+1E-50)</f>
        <v>-2.967301592060504E-5</v>
      </c>
      <c r="GO35" s="40">
        <f t="shared" ref="GO35:GO51" si="77">(CM35-V35)/(V35+1E-50)</f>
        <v>7.522370780706942E-5</v>
      </c>
      <c r="GP35" s="40">
        <f t="shared" ref="GP35:GP51" si="78">(BU35-W35)/(W35+1E-50)</f>
        <v>-2.8240134797957975E-3</v>
      </c>
      <c r="GQ35" s="40">
        <f t="shared" ref="GQ35:GQ51" si="79">(CS35-X35)/(X35+1E-50)</f>
        <v>-6.9968078078086224E-5</v>
      </c>
      <c r="GR35" s="40">
        <f t="shared" ref="GR35:GR51" si="80">(CV35-Y35)/(Y35+1E-50)</f>
        <v>3.2520680976310034E-3</v>
      </c>
      <c r="GS35" s="40">
        <f t="shared" ref="GS35:GS51" si="81">(CY35-Z35)/(Z35+1E-50)</f>
        <v>6.1630612012027827E-6</v>
      </c>
      <c r="GT35" s="40">
        <f t="shared" ref="GT35:GT51" si="82">(DA35+DB35+EO35-AA35)/(AA35+1E-50)</f>
        <v>-2.8403147247412413E-4</v>
      </c>
      <c r="GU35" s="40">
        <f t="shared" ref="GU35:GU51" si="83">(DI35+DJ35-AB35)/(AB35+1E-50)</f>
        <v>-2.8418710593637159E-3</v>
      </c>
      <c r="GV35" s="40">
        <f t="shared" ref="GV35:GV51" si="84">(DK35-AC35)/(AC35+1E-50)</f>
        <v>0</v>
      </c>
      <c r="GW35" s="40">
        <f t="shared" ref="GW35:GW51" si="85">(DL35+DM35-AD35)/(AD35+1E-50)</f>
        <v>-2.8464616773570335E-3</v>
      </c>
      <c r="GX35" s="40">
        <f t="shared" ref="GX35:GX51" si="86">(CG35-AE35)/(AE35+1E-50)</f>
        <v>-1.1352175435674721E-8</v>
      </c>
      <c r="GY35" s="40">
        <f t="shared" ref="GY35:GY51" si="87">(DN35-AF35)/(AF35+1E-50)</f>
        <v>1.4535779071572809E-4</v>
      </c>
      <c r="GZ35" s="40">
        <f t="shared" ref="GZ35:GZ51" si="88">(DQ35-AG35)/(AG35+1E-50)</f>
        <v>-2.9904801938270767E-5</v>
      </c>
      <c r="HA35" s="40">
        <f t="shared" ref="HA35:HA51" si="89">(DT35+DU35-AH35)/(AH35+1E-50)</f>
        <v>-2.8768772107802222E-3</v>
      </c>
      <c r="HB35" s="40">
        <f t="shared" ref="HB35:HB51" si="90">(CJ35-AI35)/(AI35+1E-50)</f>
        <v>5.6952105309726949E-5</v>
      </c>
      <c r="HC35" s="40">
        <f t="shared" ref="HC35:HC51" si="91">(FB35-AJ35)/(AJ35+1E-50)</f>
        <v>-7.8658727938485493E-4</v>
      </c>
      <c r="HD35" s="40">
        <f t="shared" ref="HD35:HD51" si="92">(FM35-AK35)/(AK35+1E-50)</f>
        <v>-4.0794719009078651E-5</v>
      </c>
      <c r="HE35" s="40">
        <f t="shared" ref="HE35:HE51" si="93">(CI35-AL35)/(AL35+1E-50)</f>
        <v>-1.217627556731382E-5</v>
      </c>
      <c r="HF35" s="40">
        <f t="shared" ref="HF35:HF51" si="94">(CK35-AM35)/(AM35+1E-50)</f>
        <v>2.6667597399133784E-5</v>
      </c>
      <c r="HG35" s="40">
        <f t="shared" ref="HG35:HG51" si="95">(FP35-AN35)/(AN35+1E-50)</f>
        <v>-6.7487581135788078E-5</v>
      </c>
      <c r="HH35" s="40">
        <f t="shared" ref="HH35:HH51" si="96">(EC35-AO35)/(AO35+1E-50)</f>
        <v>-5.4982196731984318E-4</v>
      </c>
      <c r="HI35" s="40">
        <f t="shared" ref="HI35:HI51" si="97">(ED35-AP35)/(AP35+1E-50)</f>
        <v>-2.8416385139766946E-3</v>
      </c>
      <c r="HJ35" s="40">
        <f t="shared" ref="HJ35:HJ51" si="98">(EE35-AQ35)/(AQ35+1E-50)</f>
        <v>-2.823116482525952E-3</v>
      </c>
      <c r="HK35" s="40">
        <f t="shared" ref="HK35:HK51" si="99">(EF35-AR35)/(AR35+1E-50)</f>
        <v>-2.7880253062836087E-3</v>
      </c>
      <c r="HL35" s="40">
        <f t="shared" ref="HL35:HL51" si="100">(EG35-AS35)/(AS35+1E-50)</f>
        <v>-2.2532350471478287E-3</v>
      </c>
      <c r="HM35" s="40">
        <f t="shared" ref="HM35:HM51" si="101">(CQ35-AT35)/(AT35+1E-50)</f>
        <v>3.6603994603980557E-5</v>
      </c>
      <c r="HN35" s="40">
        <f t="shared" ref="HN35:HN51" si="102">(CZ35-AU35)/(AU35+1E-50)</f>
        <v>-1.6846288340738849E-5</v>
      </c>
      <c r="HO35" s="40">
        <f t="shared" ref="HO35:HO51" si="103">(FI35-AV35)/(AV35+1E-50)</f>
        <v>3.8298103581352913E-6</v>
      </c>
      <c r="HP35" s="40">
        <f t="shared" ref="HP35:HP51" si="104">(BG35-AW35)/(AW35+1E-50)</f>
        <v>-8.8162394976651758E-6</v>
      </c>
      <c r="HQ35" s="40">
        <f t="shared" ref="HQ35:HQ51" si="105">(CC35-AX35)/(AX35+1E-50)</f>
        <v>5.4841360848074266E-5</v>
      </c>
      <c r="HR35" s="40">
        <f t="shared" ref="HR35:HR51" si="106">(BI35-AY35)/(AY35+1E-50)</f>
        <v>0</v>
      </c>
      <c r="HS35" s="40">
        <f t="shared" ref="HS35:HS51" si="107">(BZ35-AZ35)/(AZ35+1E-50)</f>
        <v>0</v>
      </c>
      <c r="HT35" s="40">
        <f t="shared" ref="HT35:HT51" si="108">(DO35-BA35)/(BA35+1E-50)</f>
        <v>0</v>
      </c>
      <c r="HU35" s="40">
        <f t="shared" ref="HU35:HU51" si="109">(BR35-BB35)/(BB35+1E-50)</f>
        <v>-2.8413699380583327E-3</v>
      </c>
    </row>
    <row r="36" spans="1:229" x14ac:dyDescent="0.25">
      <c r="A36" s="17" t="s">
        <v>206</v>
      </c>
      <c r="B36" s="17">
        <v>19602.2281087683</v>
      </c>
      <c r="C36" s="17">
        <v>3353.7124729684801</v>
      </c>
      <c r="D36" s="17">
        <v>20962.538345275701</v>
      </c>
      <c r="E36" s="17">
        <v>11319.7421819879</v>
      </c>
      <c r="F36" s="17">
        <v>10174.4972922901</v>
      </c>
      <c r="G36" s="17">
        <v>310.87564417072701</v>
      </c>
      <c r="H36" s="5">
        <v>33719.063164842701</v>
      </c>
      <c r="I36" s="17">
        <v>255.75528511052701</v>
      </c>
      <c r="J36" s="17">
        <v>0.66903729543073498</v>
      </c>
      <c r="K36" s="5">
        <v>0.10941972699999999</v>
      </c>
      <c r="L36" s="17">
        <v>2.1247819310472399E-2</v>
      </c>
      <c r="M36" s="17">
        <v>90.991724777109795</v>
      </c>
      <c r="N36" s="17">
        <v>1.34370602831236E-2</v>
      </c>
      <c r="O36" s="17">
        <v>10.911680591886601</v>
      </c>
      <c r="P36" s="5">
        <v>2.36734430996881E-2</v>
      </c>
      <c r="Q36" s="5">
        <v>0.31748733999999901</v>
      </c>
      <c r="R36" s="17">
        <v>1.8255520999999999</v>
      </c>
      <c r="S36" s="17">
        <v>4.4662563808651797E-3</v>
      </c>
      <c r="T36" s="17">
        <v>0.42503895553669302</v>
      </c>
      <c r="U36" s="17">
        <v>8.6742140999999995E-2</v>
      </c>
      <c r="V36" s="17">
        <v>6.1229673999999998E-2</v>
      </c>
      <c r="W36" s="17">
        <v>0</v>
      </c>
      <c r="X36" s="17">
        <v>6.2930512999999993E-2</v>
      </c>
      <c r="Y36" s="17">
        <v>173.16708954385601</v>
      </c>
      <c r="Z36" s="17">
        <v>11.986440856798</v>
      </c>
      <c r="AA36" s="17">
        <v>0.26689557861847502</v>
      </c>
      <c r="AB36" s="17">
        <v>9.4373868313217493E-2</v>
      </c>
      <c r="AD36" s="17">
        <v>3.06665720325754E-2</v>
      </c>
      <c r="AE36" s="17">
        <v>2.57958475</v>
      </c>
      <c r="AF36" s="17">
        <v>440.30664950900001</v>
      </c>
      <c r="AG36" s="17">
        <v>14.390741187773701</v>
      </c>
      <c r="AH36" s="17">
        <v>0.12693038789573499</v>
      </c>
      <c r="AI36" s="17">
        <v>1.21042051499999</v>
      </c>
      <c r="AJ36" s="5">
        <v>3.2599165999999901E-3</v>
      </c>
      <c r="AK36" s="5">
        <v>354.878588061112</v>
      </c>
      <c r="AL36" s="17">
        <v>4.9607352500000005E-4</v>
      </c>
      <c r="AM36" s="17">
        <v>1.90208862999999E-3</v>
      </c>
      <c r="AN36" s="17">
        <v>165.86319033106</v>
      </c>
      <c r="AO36" s="17">
        <v>0.51618739192262597</v>
      </c>
      <c r="AP36" s="5">
        <v>6.034443095641E-5</v>
      </c>
      <c r="AQ36" s="17">
        <v>2.2199375131721501E-4</v>
      </c>
      <c r="AR36" s="5">
        <v>8.3674109927480705E-5</v>
      </c>
      <c r="AS36" s="17">
        <v>0.60877192884224396</v>
      </c>
      <c r="AT36" s="5">
        <v>21.242825845833099</v>
      </c>
      <c r="AU36" s="5">
        <v>443.83063957057499</v>
      </c>
      <c r="AV36" s="17">
        <v>0.77387557500000004</v>
      </c>
      <c r="AW36" s="17">
        <v>9.7797365999999997E-2</v>
      </c>
      <c r="AX36" s="17">
        <v>6.7466072E-3</v>
      </c>
      <c r="BA36" s="17">
        <v>0</v>
      </c>
      <c r="BB36" s="5">
        <v>1.8000444666889301E-6</v>
      </c>
      <c r="BD36" s="17" t="s">
        <v>206</v>
      </c>
      <c r="BE36" s="17">
        <v>671.85692699884203</v>
      </c>
      <c r="BF36" s="17">
        <v>16.2817436961688</v>
      </c>
      <c r="BG36" s="17">
        <v>9.7798291102972307E-2</v>
      </c>
      <c r="BH36" s="17">
        <v>0.66740979041212101</v>
      </c>
      <c r="BI36" s="17">
        <v>0</v>
      </c>
      <c r="BJ36" s="17">
        <v>0.109419030218753</v>
      </c>
      <c r="BK36" s="17">
        <v>256.496197774493</v>
      </c>
      <c r="BL36" s="17">
        <v>256.496197774493</v>
      </c>
      <c r="BM36" s="17">
        <v>366.34725486754002</v>
      </c>
      <c r="BN36" s="17">
        <v>68.969833201590106</v>
      </c>
      <c r="BO36" s="17">
        <v>8.7082490594531398E-3</v>
      </c>
      <c r="BP36" s="17">
        <v>1.2531398415979099E-2</v>
      </c>
      <c r="BQ36" s="17">
        <v>91.028779175735096</v>
      </c>
      <c r="BR36" s="17">
        <v>1.79446417283952E-6</v>
      </c>
      <c r="BS36" s="17">
        <v>4.2991452561495103E-3</v>
      </c>
      <c r="BT36" s="17">
        <v>9.1357162122389507E-3</v>
      </c>
      <c r="BU36" s="17">
        <v>0</v>
      </c>
      <c r="BV36" s="17">
        <v>10.9835221888458</v>
      </c>
      <c r="BW36" s="17">
        <v>5.6807541129978902E-3</v>
      </c>
      <c r="BX36" s="17">
        <v>1.7989006321753501E-2</v>
      </c>
      <c r="BY36" s="17">
        <v>0.317495451604839</v>
      </c>
      <c r="BZ36" s="17">
        <v>0</v>
      </c>
      <c r="CA36" s="17">
        <v>2053.57830325645</v>
      </c>
      <c r="CB36" s="17">
        <v>1.82556542244297</v>
      </c>
      <c r="CC36" s="17">
        <v>6.7467115664368504E-3</v>
      </c>
      <c r="CD36" s="17">
        <v>1.2949151154395099E-3</v>
      </c>
      <c r="CE36" s="17">
        <v>3.17029689644339E-3</v>
      </c>
      <c r="CF36" s="17">
        <v>0.42504514318154601</v>
      </c>
      <c r="CG36" s="17">
        <v>2.5795611486797001</v>
      </c>
      <c r="CH36" s="17">
        <v>8.6743438331113906E-2</v>
      </c>
      <c r="CI36" s="17">
        <v>4.9605298215992303E-4</v>
      </c>
      <c r="CJ36" s="17">
        <v>1.21042248960168</v>
      </c>
      <c r="CK36" s="17">
        <v>1.90208574808335E-3</v>
      </c>
      <c r="CL36" s="17">
        <v>19709.194145582202</v>
      </c>
      <c r="CM36" s="17">
        <v>6.1227027886035901E-2</v>
      </c>
      <c r="CN36" s="17">
        <v>150.820422876208</v>
      </c>
      <c r="CO36" s="17">
        <v>66.503989168030202</v>
      </c>
      <c r="CP36" s="17">
        <v>38.088232732846002</v>
      </c>
      <c r="CQ36" s="17">
        <v>21.240270714153102</v>
      </c>
      <c r="CR36" s="17">
        <v>3984.3031290368599</v>
      </c>
      <c r="CS36" s="17">
        <v>6.2929437013546904E-2</v>
      </c>
      <c r="CT36" s="17">
        <v>5.3135870236914202E-3</v>
      </c>
      <c r="CU36" s="17">
        <v>174.11305203373999</v>
      </c>
      <c r="CV36" s="17">
        <v>174.11305203373999</v>
      </c>
      <c r="CW36" s="17">
        <v>67.110410843504198</v>
      </c>
      <c r="CX36" s="17">
        <v>0</v>
      </c>
      <c r="CY36" s="17">
        <v>11.986445634473601</v>
      </c>
      <c r="CZ36" s="17">
        <v>443.77501092198099</v>
      </c>
      <c r="DA36" s="17">
        <v>4.3075305654553302E-2</v>
      </c>
      <c r="DB36" s="17">
        <v>0.212292661855916</v>
      </c>
      <c r="DC36" s="17">
        <v>0</v>
      </c>
      <c r="DD36" s="17">
        <v>1575.00324236036</v>
      </c>
      <c r="DE36" s="17">
        <v>6.6492833805338503</v>
      </c>
      <c r="DF36" s="17">
        <v>1.26430041264405E-4</v>
      </c>
      <c r="DG36" s="17">
        <v>136.393043797693</v>
      </c>
      <c r="DH36" s="17">
        <v>3.1622329268120599</v>
      </c>
      <c r="DI36" s="17">
        <v>2.4523229484614498E-2</v>
      </c>
      <c r="DJ36" s="17">
        <v>6.97969602672001E-2</v>
      </c>
      <c r="DK36" s="17">
        <v>0</v>
      </c>
      <c r="DL36" s="17">
        <v>1.0114547719594099E-2</v>
      </c>
      <c r="DM36" s="17">
        <v>2.0535546779322799E-2</v>
      </c>
      <c r="DN36" s="17">
        <v>440.322948735708</v>
      </c>
      <c r="DO36" s="17">
        <v>0</v>
      </c>
      <c r="DP36" s="17">
        <v>48.298009700646098</v>
      </c>
      <c r="DQ36" s="17">
        <v>14.391235299957801</v>
      </c>
      <c r="DR36" s="17">
        <v>3353.3064671120001</v>
      </c>
      <c r="DS36" s="17">
        <v>0</v>
      </c>
      <c r="DT36" s="17">
        <v>5.18976970849385E-2</v>
      </c>
      <c r="DU36" s="17">
        <v>7.4681985427448597E-2</v>
      </c>
      <c r="DV36" s="17">
        <v>33601.3303511411</v>
      </c>
      <c r="DW36" s="17">
        <v>18853.816477058099</v>
      </c>
      <c r="DX36" s="17">
        <v>2094.8689258177701</v>
      </c>
      <c r="DY36" s="17">
        <v>20948.685402875901</v>
      </c>
      <c r="DZ36" s="17">
        <v>3.9355700461448297E-2</v>
      </c>
      <c r="EA36" s="17">
        <v>413.28287170990501</v>
      </c>
      <c r="EB36" s="17">
        <v>94.185333995284296</v>
      </c>
      <c r="EC36" s="17">
        <v>0.51698918727933096</v>
      </c>
      <c r="ED36" s="17">
        <v>6.03145542026819E-5</v>
      </c>
      <c r="EE36" s="17">
        <v>2.2188398977760799E-4</v>
      </c>
      <c r="EF36" s="17">
        <v>8.3641359185171604E-5</v>
      </c>
      <c r="EG36" s="17">
        <v>0.60755902512497395</v>
      </c>
      <c r="EH36" s="17">
        <v>3.2827267712759798</v>
      </c>
      <c r="EI36" s="17">
        <v>21522.272767684601</v>
      </c>
      <c r="EJ36" s="17">
        <v>24.6862113571101</v>
      </c>
      <c r="EK36" s="17">
        <v>77.468926005169806</v>
      </c>
      <c r="EL36" s="17">
        <v>368.63798971543798</v>
      </c>
      <c r="EM36" s="17">
        <v>5.4400413956359399</v>
      </c>
      <c r="EN36" s="17">
        <v>8.9216294361128101E-2</v>
      </c>
      <c r="EO36" s="17">
        <v>1.1522055787959401E-2</v>
      </c>
      <c r="EP36" s="17">
        <v>301.98126290668301</v>
      </c>
      <c r="EQ36" s="17">
        <v>11333.2023906912</v>
      </c>
      <c r="ER36" s="17">
        <v>10184.5706830461</v>
      </c>
      <c r="ES36" s="17">
        <v>1148.63170764507</v>
      </c>
      <c r="ET36" s="17">
        <v>10.101130531258701</v>
      </c>
      <c r="EU36" s="17">
        <v>0.43379853778446498</v>
      </c>
      <c r="EV36" s="17">
        <v>720.45474870065004</v>
      </c>
      <c r="EW36" s="17">
        <v>28.259702870968901</v>
      </c>
      <c r="EX36" s="17">
        <v>2263.0699244365801</v>
      </c>
      <c r="EY36" s="17">
        <v>0.93190438466244496</v>
      </c>
      <c r="EZ36" s="17">
        <v>32.223341904903599</v>
      </c>
      <c r="FA36" s="17">
        <v>5657.82833115626</v>
      </c>
      <c r="FB36" s="17">
        <v>3.25722784148767E-3</v>
      </c>
      <c r="FC36" s="17">
        <v>44.576970286392203</v>
      </c>
      <c r="FD36" s="17">
        <v>440.373103270005</v>
      </c>
      <c r="FE36" s="17">
        <v>249.046391871558</v>
      </c>
      <c r="FF36" s="17">
        <v>0.26193093580691901</v>
      </c>
      <c r="FG36" s="17">
        <v>310.27422169458202</v>
      </c>
      <c r="FH36" s="17">
        <v>546.26310300882005</v>
      </c>
      <c r="FI36" s="17">
        <v>0.77388302549507504</v>
      </c>
      <c r="FJ36" s="17">
        <v>9.6232249039832005E-2</v>
      </c>
      <c r="FK36" s="17">
        <v>78.368090995969993</v>
      </c>
      <c r="FL36" s="17">
        <v>1498.2273512532599</v>
      </c>
      <c r="FM36" s="17">
        <v>354.82912199492301</v>
      </c>
      <c r="FN36" s="17">
        <v>140.03830412482299</v>
      </c>
      <c r="FO36" s="17">
        <v>33724.315824115198</v>
      </c>
      <c r="FP36" s="17">
        <v>165.83455171673501</v>
      </c>
      <c r="FQ36" s="17">
        <v>1182.6170151457</v>
      </c>
      <c r="FS36" s="25">
        <f t="shared" si="55"/>
        <v>0</v>
      </c>
      <c r="FT36" s="94">
        <f t="shared" si="56"/>
        <v>0.99635321073330252</v>
      </c>
      <c r="FU36" s="40">
        <f t="shared" si="57"/>
        <v>5.4568305307116606E-3</v>
      </c>
      <c r="FV36" s="40">
        <f t="shared" si="58"/>
        <v>-1.2106161746200901E-4</v>
      </c>
      <c r="FW36" s="40">
        <f t="shared" si="59"/>
        <v>-6.6084279354092093E-4</v>
      </c>
      <c r="FX36" s="40">
        <f t="shared" si="60"/>
        <v>1.1890914551674131E-3</v>
      </c>
      <c r="FY36" s="40">
        <f t="shared" si="61"/>
        <v>9.900627487152557E-4</v>
      </c>
      <c r="FZ36" s="40">
        <f t="shared" si="62"/>
        <v>-1.9346078968306044E-3</v>
      </c>
      <c r="GA36" s="40">
        <f t="shared" si="63"/>
        <v>1.5577714145907279E-4</v>
      </c>
      <c r="GB36" s="40">
        <f t="shared" si="64"/>
        <v>2.8969593478617409E-3</v>
      </c>
      <c r="GC36" s="40">
        <f t="shared" si="65"/>
        <v>-2.4326073146134011E-3</v>
      </c>
      <c r="GD36" s="40">
        <f t="shared" si="66"/>
        <v>-6.3679673318151185E-6</v>
      </c>
      <c r="GE36" s="40">
        <f t="shared" si="67"/>
        <v>-3.8459641061293104E-4</v>
      </c>
      <c r="GF36" s="40">
        <f t="shared" si="68"/>
        <v>4.0722822560038634E-4</v>
      </c>
      <c r="GG36" s="40">
        <f t="shared" si="69"/>
        <v>-1.6363807922336118E-4</v>
      </c>
      <c r="GH36" s="40">
        <f t="shared" si="70"/>
        <v>6.5839167811251181E-3</v>
      </c>
      <c r="GI36" s="40">
        <f t="shared" si="71"/>
        <v>-1.555610192062129E-4</v>
      </c>
      <c r="GJ36" s="40">
        <f t="shared" si="72"/>
        <v>2.5549380457150717E-5</v>
      </c>
      <c r="GK36" s="40">
        <f t="shared" si="73"/>
        <v>7.2977610280982096E-6</v>
      </c>
      <c r="GL36" s="40">
        <f t="shared" si="74"/>
        <v>-2.3383543021722109E-4</v>
      </c>
      <c r="GM36" s="40">
        <f t="shared" si="75"/>
        <v>1.4557829988035052E-5</v>
      </c>
      <c r="GN36" s="40">
        <f t="shared" si="76"/>
        <v>1.495618045571867E-5</v>
      </c>
      <c r="GO36" s="40">
        <f t="shared" si="77"/>
        <v>-4.3216202067270286E-5</v>
      </c>
      <c r="GP36" s="40">
        <f t="shared" si="78"/>
        <v>0</v>
      </c>
      <c r="GQ36" s="40">
        <f t="shared" si="79"/>
        <v>-1.709800860973499E-5</v>
      </c>
      <c r="GR36" s="40">
        <f t="shared" si="80"/>
        <v>5.4627151866775995E-3</v>
      </c>
      <c r="GS36" s="40">
        <f t="shared" si="81"/>
        <v>3.9859001166391201E-7</v>
      </c>
      <c r="GT36" s="40">
        <f t="shared" si="82"/>
        <v>-2.0814582523506277E-5</v>
      </c>
      <c r="GU36" s="40">
        <f t="shared" si="83"/>
        <v>-5.6878627910794146E-4</v>
      </c>
      <c r="GV36" s="40">
        <f t="shared" si="84"/>
        <v>0</v>
      </c>
      <c r="GW36" s="40">
        <f t="shared" si="85"/>
        <v>-5.3731253825828611E-4</v>
      </c>
      <c r="GX36" s="40">
        <f t="shared" si="86"/>
        <v>-9.1492711374890612E-6</v>
      </c>
      <c r="GY36" s="40">
        <f t="shared" si="87"/>
        <v>3.7017898153847026E-5</v>
      </c>
      <c r="GZ36" s="40">
        <f t="shared" si="88"/>
        <v>3.4335422870352168E-5</v>
      </c>
      <c r="HA36" s="40">
        <f t="shared" si="89"/>
        <v>-2.7629741716063251E-3</v>
      </c>
      <c r="HB36" s="40">
        <f t="shared" si="90"/>
        <v>1.6313352801491568E-6</v>
      </c>
      <c r="HC36" s="40">
        <f t="shared" si="91"/>
        <v>-8.247936503406432E-4</v>
      </c>
      <c r="HD36" s="40">
        <f t="shared" si="92"/>
        <v>-1.3938870321605749E-4</v>
      </c>
      <c r="HE36" s="40">
        <f t="shared" si="93"/>
        <v>-4.1410877706129746E-5</v>
      </c>
      <c r="HF36" s="40">
        <f t="shared" si="94"/>
        <v>-1.5151326781278434E-6</v>
      </c>
      <c r="HG36" s="40">
        <f t="shared" si="95"/>
        <v>-1.7266407493927833E-4</v>
      </c>
      <c r="HH36" s="40">
        <f t="shared" si="96"/>
        <v>1.5533028687868032E-3</v>
      </c>
      <c r="HI36" s="40">
        <f t="shared" si="97"/>
        <v>-4.9510374453081037E-4</v>
      </c>
      <c r="HJ36" s="40">
        <f t="shared" si="98"/>
        <v>-4.9443526655926434E-4</v>
      </c>
      <c r="HK36" s="40">
        <f t="shared" si="99"/>
        <v>-3.9140831420239532E-4</v>
      </c>
      <c r="HL36" s="40">
        <f t="shared" si="100"/>
        <v>-1.9923778673183834E-3</v>
      </c>
      <c r="HM36" s="40">
        <f t="shared" si="101"/>
        <v>-1.2028209893265501E-4</v>
      </c>
      <c r="HN36" s="40">
        <f t="shared" si="102"/>
        <v>-1.2533755814564323E-4</v>
      </c>
      <c r="HO36" s="40">
        <f t="shared" si="103"/>
        <v>9.6275103074560154E-6</v>
      </c>
      <c r="HP36" s="40">
        <f t="shared" si="104"/>
        <v>9.4593853612588797E-6</v>
      </c>
      <c r="HQ36" s="40">
        <f t="shared" si="105"/>
        <v>1.5469469876708374E-5</v>
      </c>
      <c r="HR36" s="40">
        <f t="shared" si="106"/>
        <v>0</v>
      </c>
      <c r="HS36" s="40">
        <f t="shared" si="107"/>
        <v>0</v>
      </c>
      <c r="HT36" s="40">
        <f t="shared" si="108"/>
        <v>0</v>
      </c>
      <c r="HU36" s="40">
        <f t="shared" si="109"/>
        <v>-3.1000866660114944E-3</v>
      </c>
    </row>
    <row r="37" spans="1:229" x14ac:dyDescent="0.25">
      <c r="A37" s="17" t="s">
        <v>207</v>
      </c>
      <c r="B37" s="17">
        <v>11225.548373821501</v>
      </c>
      <c r="C37" s="17">
        <v>788.43654000636195</v>
      </c>
      <c r="D37" s="17">
        <v>8010.6609564274904</v>
      </c>
      <c r="E37" s="17">
        <v>8099.2286922786197</v>
      </c>
      <c r="F37" s="17">
        <v>7040.2155861067404</v>
      </c>
      <c r="G37" s="17">
        <v>513.76170943164504</v>
      </c>
      <c r="H37" s="5">
        <v>20024.264827631901</v>
      </c>
      <c r="I37" s="17">
        <v>151.16341453588601</v>
      </c>
      <c r="J37" s="17">
        <v>0.79321400887306204</v>
      </c>
      <c r="K37" s="5">
        <v>2.63261609999999E-2</v>
      </c>
      <c r="L37" s="17">
        <v>6.3106759257964802E-3</v>
      </c>
      <c r="M37" s="17">
        <v>50.754837059356397</v>
      </c>
      <c r="N37" s="17">
        <v>6.6529594823636095E-4</v>
      </c>
      <c r="O37" s="17">
        <v>5.0336612576223398</v>
      </c>
      <c r="P37" s="5">
        <v>4.3648215337214399E-3</v>
      </c>
      <c r="Q37" s="5">
        <v>7.6386819999999994E-2</v>
      </c>
      <c r="R37" s="17">
        <v>0.43994663815679802</v>
      </c>
      <c r="S37" s="17">
        <v>1.1158565991558401E-3</v>
      </c>
      <c r="T37" s="17">
        <v>0.17289404631503899</v>
      </c>
      <c r="U37" s="17">
        <v>2.0869960999999899E-2</v>
      </c>
      <c r="V37" s="17">
        <v>1.4731736E-2</v>
      </c>
      <c r="W37" s="5">
        <v>1.46908260498725E-5</v>
      </c>
      <c r="X37" s="17">
        <v>1.5140956999999899E-2</v>
      </c>
      <c r="Y37" s="17">
        <v>72.615442780417297</v>
      </c>
      <c r="Z37" s="17">
        <v>4.0730534664100704</v>
      </c>
      <c r="AA37" s="17">
        <v>8.1656706796191997E-2</v>
      </c>
      <c r="AB37" s="17">
        <v>3.1003853164002101E-2</v>
      </c>
      <c r="AD37" s="17">
        <v>4.8199247286199801E-3</v>
      </c>
      <c r="AE37" s="17">
        <v>0.62064275000000002</v>
      </c>
      <c r="AF37" s="17">
        <v>223.7143307</v>
      </c>
      <c r="AG37" s="17">
        <v>6.8103587084288497</v>
      </c>
      <c r="AH37" s="17">
        <v>3.6194872032652599E-2</v>
      </c>
      <c r="AI37" s="17">
        <v>0.29122469499999998</v>
      </c>
      <c r="AJ37" s="5">
        <v>7.8432945E-4</v>
      </c>
      <c r="AK37" s="5">
        <v>199.484314308671</v>
      </c>
      <c r="AL37" s="17">
        <v>1.19354295E-4</v>
      </c>
      <c r="AM37" s="17">
        <v>4.5763903999999998E-4</v>
      </c>
      <c r="AN37" s="17">
        <v>86.346539023910594</v>
      </c>
      <c r="AO37" s="17">
        <v>0.38487033975046703</v>
      </c>
      <c r="AP37" s="5">
        <v>1.7328095123264901E-6</v>
      </c>
      <c r="AQ37" s="5">
        <v>7.0443845157237902E-6</v>
      </c>
      <c r="AR37" s="5">
        <v>3.5864499458889E-6</v>
      </c>
      <c r="AS37" s="17">
        <v>0.73936172401840805</v>
      </c>
      <c r="AT37" s="5">
        <v>10.134376491259401</v>
      </c>
      <c r="AU37" s="5">
        <v>250.85998748432201</v>
      </c>
      <c r="AV37" s="17">
        <v>0.18619268999999899</v>
      </c>
      <c r="AW37" s="17">
        <v>2.3529849500000002E-2</v>
      </c>
      <c r="AX37" s="17">
        <v>1.6232192999999901E-3</v>
      </c>
      <c r="BA37" s="17">
        <v>0</v>
      </c>
      <c r="BB37" s="5">
        <v>4.65209173115922E-7</v>
      </c>
      <c r="BD37" s="17" t="s">
        <v>207</v>
      </c>
      <c r="BE37" s="17">
        <v>468.28877336296301</v>
      </c>
      <c r="BF37" s="17">
        <v>12.111064517049099</v>
      </c>
      <c r="BG37" s="17">
        <v>2.3529855610762901E-2</v>
      </c>
      <c r="BH37" s="17">
        <v>0.79102183396141201</v>
      </c>
      <c r="BI37" s="17">
        <v>0</v>
      </c>
      <c r="BJ37" s="17">
        <v>2.6325515327998199E-2</v>
      </c>
      <c r="BK37" s="17">
        <v>151.35612605940099</v>
      </c>
      <c r="BL37" s="17">
        <v>151.35612605940099</v>
      </c>
      <c r="BM37" s="17">
        <v>241.94030788290101</v>
      </c>
      <c r="BN37" s="17">
        <v>22.276812007454701</v>
      </c>
      <c r="BO37" s="17">
        <v>2.58113069561335E-3</v>
      </c>
      <c r="BP37" s="17">
        <v>3.7143063454532399E-3</v>
      </c>
      <c r="BQ37" s="17">
        <v>50.756466131429498</v>
      </c>
      <c r="BR37" s="17">
        <v>4.63886645891678E-7</v>
      </c>
      <c r="BS37" s="17">
        <v>2.12579037880917E-4</v>
      </c>
      <c r="BT37" s="17">
        <v>4.5172951636105E-4</v>
      </c>
      <c r="BU37" s="5">
        <v>1.46486904849233E-5</v>
      </c>
      <c r="BV37" s="17">
        <v>5.0526005712850601</v>
      </c>
      <c r="BW37" s="17">
        <v>1.0470449946813399E-3</v>
      </c>
      <c r="BX37" s="17">
        <v>3.3156863024631001E-3</v>
      </c>
      <c r="BY37" s="17">
        <v>7.6387567585539801E-2</v>
      </c>
      <c r="BZ37" s="17">
        <v>0</v>
      </c>
      <c r="CA37" s="17">
        <v>875.77562050507197</v>
      </c>
      <c r="CB37" s="17">
        <v>0.43994524580807598</v>
      </c>
      <c r="CC37" s="17">
        <v>1.62293766320761E-3</v>
      </c>
      <c r="CD37" s="17">
        <v>3.2324719888446101E-4</v>
      </c>
      <c r="CE37" s="17">
        <v>7.9139482013040299E-4</v>
      </c>
      <c r="CF37" s="17">
        <v>0.17289315312926501</v>
      </c>
      <c r="CG37" s="17">
        <v>0.62064556225830103</v>
      </c>
      <c r="CH37" s="17">
        <v>2.0870096681017501E-2</v>
      </c>
      <c r="CI37" s="17">
        <v>1.19350563492865E-4</v>
      </c>
      <c r="CJ37" s="17">
        <v>0.29122685352656802</v>
      </c>
      <c r="CK37" s="17">
        <v>4.5765425430039302E-4</v>
      </c>
      <c r="CL37" s="17">
        <v>11242.022774450599</v>
      </c>
      <c r="CM37" s="17">
        <v>1.47317962746521E-2</v>
      </c>
      <c r="CN37" s="17">
        <v>65.077608356477995</v>
      </c>
      <c r="CO37" s="17">
        <v>28.277360674198</v>
      </c>
      <c r="CP37" s="17">
        <v>20.3290223908431</v>
      </c>
      <c r="CQ37" s="17">
        <v>10.133206601854701</v>
      </c>
      <c r="CR37" s="17">
        <v>2583.9968204389102</v>
      </c>
      <c r="CS37" s="17">
        <v>1.5141473038863301E-2</v>
      </c>
      <c r="CT37" s="17">
        <v>1.8055974688366699E-3</v>
      </c>
      <c r="CU37" s="17">
        <v>72.871570751283699</v>
      </c>
      <c r="CV37" s="17">
        <v>72.871570751283699</v>
      </c>
      <c r="CW37" s="17">
        <v>30.5942726338901</v>
      </c>
      <c r="CX37" s="17">
        <v>0</v>
      </c>
      <c r="CY37" s="17">
        <v>4.0730357349608797</v>
      </c>
      <c r="CZ37" s="17">
        <v>250.84573055116601</v>
      </c>
      <c r="DA37" s="17">
        <v>1.1914320602207399E-2</v>
      </c>
      <c r="DB37" s="17">
        <v>6.6476622497197296E-2</v>
      </c>
      <c r="DC37" s="17">
        <v>0</v>
      </c>
      <c r="DD37" s="17">
        <v>917.58586850211304</v>
      </c>
      <c r="DE37" s="17">
        <v>4.1007994251989901</v>
      </c>
      <c r="DF37" s="5">
        <v>4.2959819763939903E-5</v>
      </c>
      <c r="DG37" s="17">
        <v>64.364918113264906</v>
      </c>
      <c r="DH37" s="17">
        <v>2.8035213607993898</v>
      </c>
      <c r="DI37" s="17">
        <v>8.0481815958156292E-3</v>
      </c>
      <c r="DJ37" s="17">
        <v>2.2906399411365901E-2</v>
      </c>
      <c r="DK37" s="17">
        <v>0</v>
      </c>
      <c r="DL37" s="17">
        <v>1.58658150718982E-3</v>
      </c>
      <c r="DM37" s="17">
        <v>3.2212394485138102E-3</v>
      </c>
      <c r="DN37" s="17">
        <v>223.74020336267401</v>
      </c>
      <c r="DO37" s="17">
        <v>0</v>
      </c>
      <c r="DP37" s="17">
        <v>26.149047561028102</v>
      </c>
      <c r="DQ37" s="17">
        <v>6.8039411938932597</v>
      </c>
      <c r="DR37" s="17">
        <v>788.03816765158194</v>
      </c>
      <c r="DS37" s="17">
        <v>0</v>
      </c>
      <c r="DT37" s="17">
        <v>1.47978158931199E-2</v>
      </c>
      <c r="DU37" s="17">
        <v>2.1294273062275E-2</v>
      </c>
      <c r="DV37" s="17">
        <v>20328.335675193</v>
      </c>
      <c r="DW37" s="17">
        <v>7197.5166888429603</v>
      </c>
      <c r="DX37" s="17">
        <v>799.72439277699596</v>
      </c>
      <c r="DY37" s="17">
        <v>7997.2410816199499</v>
      </c>
      <c r="DZ37" s="17">
        <v>2.4675681428786799E-2</v>
      </c>
      <c r="EA37" s="17">
        <v>236.75842597545699</v>
      </c>
      <c r="EB37" s="17">
        <v>65.010407124025804</v>
      </c>
      <c r="EC37" s="17">
        <v>0.38453153742985202</v>
      </c>
      <c r="ED37" s="17">
        <v>1.7316304724108E-6</v>
      </c>
      <c r="EE37" s="17">
        <v>7.0380245376896599E-6</v>
      </c>
      <c r="EF37" s="17">
        <v>3.5823974984374699E-6</v>
      </c>
      <c r="EG37" s="17">
        <v>0.73743176934362797</v>
      </c>
      <c r="EH37" s="17">
        <v>3.5196128445686301</v>
      </c>
      <c r="EI37" s="17">
        <v>13071.347545696801</v>
      </c>
      <c r="EJ37" s="17">
        <v>30.786077383334099</v>
      </c>
      <c r="EK37" s="17">
        <v>46.004884697167597</v>
      </c>
      <c r="EL37" s="17">
        <v>255.31070223824199</v>
      </c>
      <c r="EM37" s="17">
        <v>3.19447816762843</v>
      </c>
      <c r="EN37" s="17">
        <v>3.03161186891318E-2</v>
      </c>
      <c r="EO37" s="17">
        <v>3.2652934501782899E-3</v>
      </c>
      <c r="EP37" s="17">
        <v>396.24422016457402</v>
      </c>
      <c r="EQ37" s="17">
        <v>8091.5919717154402</v>
      </c>
      <c r="ER37" s="17">
        <v>7033.4612767303997</v>
      </c>
      <c r="ES37" s="17">
        <v>1058.13069498503</v>
      </c>
      <c r="ET37" s="17">
        <v>8.3386754646516401</v>
      </c>
      <c r="EU37" s="17">
        <v>0.17242291124743001</v>
      </c>
      <c r="EV37" s="17">
        <v>817.70729956954699</v>
      </c>
      <c r="EW37" s="17">
        <v>15.2391962216086</v>
      </c>
      <c r="EX37" s="17">
        <v>1298.1143384315201</v>
      </c>
      <c r="EY37" s="17">
        <v>0.61396215777377305</v>
      </c>
      <c r="EZ37" s="17">
        <v>11.9215226597662</v>
      </c>
      <c r="FA37" s="17">
        <v>3245.2893846348802</v>
      </c>
      <c r="FB37" s="17">
        <v>7.8367834533859897E-4</v>
      </c>
      <c r="FC37" s="17">
        <v>24.788268958521101</v>
      </c>
      <c r="FD37" s="17">
        <v>600.64804208623298</v>
      </c>
      <c r="FE37" s="17">
        <v>300.07318897468502</v>
      </c>
      <c r="FF37" s="17">
        <v>0.25295200427696601</v>
      </c>
      <c r="FG37" s="17">
        <v>512.34860282919101</v>
      </c>
      <c r="FH37" s="17">
        <v>262.90506567974103</v>
      </c>
      <c r="FI37" s="17">
        <v>0.18620063998054301</v>
      </c>
      <c r="FJ37" s="17">
        <v>4.2500149451765603</v>
      </c>
      <c r="FK37" s="17">
        <v>23.8237457367593</v>
      </c>
      <c r="FL37" s="17">
        <v>911.940322994996</v>
      </c>
      <c r="FM37" s="17">
        <v>199.46754591559801</v>
      </c>
      <c r="FN37" s="17">
        <v>95.306886446931998</v>
      </c>
      <c r="FO37" s="17">
        <v>20026.004974619202</v>
      </c>
      <c r="FP37" s="17">
        <v>86.336870373675097</v>
      </c>
      <c r="FQ37" s="17">
        <v>602.77593824845201</v>
      </c>
      <c r="FS37" s="25">
        <f t="shared" si="55"/>
        <v>0</v>
      </c>
      <c r="FT37" s="94">
        <f t="shared" si="56"/>
        <v>1.0150969052967365</v>
      </c>
      <c r="FU37" s="40">
        <f t="shared" si="57"/>
        <v>1.4675809217051276E-3</v>
      </c>
      <c r="FV37" s="40">
        <f t="shared" si="58"/>
        <v>-5.0526876237470385E-4</v>
      </c>
      <c r="FW37" s="40">
        <f t="shared" si="59"/>
        <v>-1.6752518775336315E-3</v>
      </c>
      <c r="FX37" s="40">
        <f t="shared" si="60"/>
        <v>-9.4289479323629924E-4</v>
      </c>
      <c r="FY37" s="40">
        <f t="shared" si="61"/>
        <v>-9.5938956609080146E-4</v>
      </c>
      <c r="FZ37" s="40">
        <f t="shared" si="62"/>
        <v>-2.7505097723559465E-3</v>
      </c>
      <c r="GA37" s="40">
        <f t="shared" si="63"/>
        <v>8.6901916363939848E-5</v>
      </c>
      <c r="GB37" s="40">
        <f t="shared" si="64"/>
        <v>1.2748555866289825E-3</v>
      </c>
      <c r="GC37" s="40">
        <f t="shared" si="65"/>
        <v>-2.7636613664507757E-3</v>
      </c>
      <c r="GD37" s="40">
        <f t="shared" si="66"/>
        <v>-2.4525869977826314E-5</v>
      </c>
      <c r="GE37" s="40">
        <f t="shared" si="67"/>
        <v>-2.4147785291266724E-3</v>
      </c>
      <c r="GF37" s="40">
        <f t="shared" si="68"/>
        <v>3.2096883124568915E-5</v>
      </c>
      <c r="GG37" s="40">
        <f t="shared" si="69"/>
        <v>-1.484142503815777E-3</v>
      </c>
      <c r="GH37" s="40">
        <f t="shared" si="70"/>
        <v>3.762532417937536E-3</v>
      </c>
      <c r="GI37" s="40">
        <f t="shared" si="71"/>
        <v>-4.7888248370553106E-4</v>
      </c>
      <c r="GJ37" s="40">
        <f t="shared" si="72"/>
        <v>9.7868394024842551E-6</v>
      </c>
      <c r="GK37" s="40">
        <f t="shared" si="73"/>
        <v>-3.1648127324567864E-6</v>
      </c>
      <c r="GL37" s="40">
        <f t="shared" si="74"/>
        <v>-1.088473323449389E-3</v>
      </c>
      <c r="GM37" s="40">
        <f t="shared" si="75"/>
        <v>-5.1660875143949323E-6</v>
      </c>
      <c r="GN37" s="40">
        <f t="shared" si="76"/>
        <v>6.5012587997530352E-6</v>
      </c>
      <c r="GO37" s="40">
        <f t="shared" si="77"/>
        <v>4.0914833186881732E-6</v>
      </c>
      <c r="GP37" s="40">
        <f t="shared" si="78"/>
        <v>-2.868154915602304E-3</v>
      </c>
      <c r="GQ37" s="40">
        <f t="shared" si="79"/>
        <v>3.4082314836578727E-5</v>
      </c>
      <c r="GR37" s="40">
        <f t="shared" si="80"/>
        <v>3.5271832141946739E-3</v>
      </c>
      <c r="GS37" s="40">
        <f t="shared" si="81"/>
        <v>-4.3533553725563296E-6</v>
      </c>
      <c r="GT37" s="40">
        <f t="shared" si="82"/>
        <v>-5.7588240753707734E-6</v>
      </c>
      <c r="GU37" s="40">
        <f t="shared" si="83"/>
        <v>-1.5892268796377292E-3</v>
      </c>
      <c r="GV37" s="40">
        <f t="shared" si="84"/>
        <v>0</v>
      </c>
      <c r="GW37" s="40">
        <f t="shared" si="85"/>
        <v>-2.5111954227168259E-3</v>
      </c>
      <c r="GX37" s="40">
        <f t="shared" si="86"/>
        <v>4.53120301656693E-6</v>
      </c>
      <c r="GY37" s="40">
        <f t="shared" si="87"/>
        <v>1.1565044846724354E-4</v>
      </c>
      <c r="GZ37" s="40">
        <f t="shared" si="88"/>
        <v>-9.4231666940647113E-4</v>
      </c>
      <c r="HA37" s="40">
        <f t="shared" si="89"/>
        <v>-2.8397137905330438E-3</v>
      </c>
      <c r="HB37" s="40">
        <f t="shared" si="90"/>
        <v>7.41189399491439E-6</v>
      </c>
      <c r="HC37" s="40">
        <f t="shared" si="91"/>
        <v>-8.30141799980893E-4</v>
      </c>
      <c r="HD37" s="40">
        <f t="shared" si="92"/>
        <v>-8.4058704721250011E-5</v>
      </c>
      <c r="HE37" s="40">
        <f t="shared" si="93"/>
        <v>-3.1264121119364942E-5</v>
      </c>
      <c r="HF37" s="40">
        <f t="shared" si="94"/>
        <v>3.3245197772119364E-5</v>
      </c>
      <c r="HG37" s="40">
        <f t="shared" si="95"/>
        <v>-1.1197495979334648E-4</v>
      </c>
      <c r="HH37" s="40">
        <f t="shared" si="96"/>
        <v>-8.8030249573056328E-4</v>
      </c>
      <c r="HI37" s="40">
        <f t="shared" si="97"/>
        <v>-6.8042096220202926E-4</v>
      </c>
      <c r="HJ37" s="40">
        <f t="shared" si="98"/>
        <v>-9.0284367923615654E-4</v>
      </c>
      <c r="HK37" s="40">
        <f t="shared" si="99"/>
        <v>-1.1299328061375464E-3</v>
      </c>
      <c r="HL37" s="40">
        <f t="shared" si="100"/>
        <v>-2.6102983317703179E-3</v>
      </c>
      <c r="HM37" s="40">
        <f t="shared" si="101"/>
        <v>-1.1543772877483693E-4</v>
      </c>
      <c r="HN37" s="40">
        <f t="shared" si="102"/>
        <v>-5.6832232589034181E-5</v>
      </c>
      <c r="HO37" s="40">
        <f t="shared" si="103"/>
        <v>4.2697597548078999E-5</v>
      </c>
      <c r="HP37" s="40">
        <f t="shared" si="104"/>
        <v>2.5970259177238357E-7</v>
      </c>
      <c r="HQ37" s="40">
        <f t="shared" si="105"/>
        <v>-1.7350507869151884E-4</v>
      </c>
      <c r="HR37" s="40">
        <f t="shared" si="106"/>
        <v>0</v>
      </c>
      <c r="HS37" s="40">
        <f t="shared" si="107"/>
        <v>0</v>
      </c>
      <c r="HT37" s="40">
        <f t="shared" si="108"/>
        <v>0</v>
      </c>
      <c r="HU37" s="40">
        <f t="shared" si="109"/>
        <v>-2.8428657487251457E-3</v>
      </c>
    </row>
    <row r="38" spans="1:229" x14ac:dyDescent="0.25">
      <c r="A38" s="17" t="s">
        <v>208</v>
      </c>
      <c r="B38" s="17">
        <v>14015.4942549441</v>
      </c>
      <c r="C38" s="17">
        <v>741.32029108249196</v>
      </c>
      <c r="D38" s="17">
        <v>8945.9152639081603</v>
      </c>
      <c r="E38" s="17">
        <v>11375.1139396484</v>
      </c>
      <c r="F38" s="17">
        <v>9866.5210014142904</v>
      </c>
      <c r="G38" s="17">
        <v>833.96658768216196</v>
      </c>
      <c r="H38" s="17">
        <v>10962.1315601843</v>
      </c>
      <c r="I38" s="17">
        <v>162.28903006730201</v>
      </c>
      <c r="J38" s="17">
        <v>1.09282071936738</v>
      </c>
      <c r="K38" s="17">
        <v>2.7680899999999901E-2</v>
      </c>
      <c r="L38" s="17">
        <v>0.104433911280655</v>
      </c>
      <c r="M38" s="17">
        <v>40.184411332075598</v>
      </c>
      <c r="N38" s="17">
        <v>6.8920574488932906E-2</v>
      </c>
      <c r="O38" s="17">
        <v>6.9393336066625997</v>
      </c>
      <c r="P38" s="5">
        <v>7.5284655052627603E-2</v>
      </c>
      <c r="Q38" s="5">
        <v>8.0317649999999893E-2</v>
      </c>
      <c r="R38" s="17">
        <v>0.46315406499961997</v>
      </c>
      <c r="S38" s="17">
        <v>3.5391466225462701E-3</v>
      </c>
      <c r="T38" s="17">
        <v>0.20046845396228299</v>
      </c>
      <c r="U38" s="17">
        <v>2.1943918999999899E-2</v>
      </c>
      <c r="V38" s="17">
        <v>1.5489823E-2</v>
      </c>
      <c r="W38" s="5">
        <v>2.6999698856E-5</v>
      </c>
      <c r="X38" s="17">
        <v>1.5920106999999899E-2</v>
      </c>
      <c r="Y38" s="17">
        <v>98.626793801139598</v>
      </c>
      <c r="Z38" s="17">
        <v>5.5051432696869798</v>
      </c>
      <c r="AA38" s="17">
        <v>9.4425487185100604E-2</v>
      </c>
      <c r="AB38" s="17">
        <v>0.24741947192913999</v>
      </c>
      <c r="AD38" s="17">
        <v>0.14368088565367701</v>
      </c>
      <c r="AE38" s="17">
        <v>0.65258101999999996</v>
      </c>
      <c r="AF38" s="17">
        <v>212.34779571000001</v>
      </c>
      <c r="AG38" s="17">
        <v>8.6812129837691199</v>
      </c>
      <c r="AH38" s="17">
        <v>0.23860831056102899</v>
      </c>
      <c r="AI38" s="17">
        <v>0.30621110499999998</v>
      </c>
      <c r="AJ38" s="5">
        <v>8.2469074999999895E-4</v>
      </c>
      <c r="AK38" s="5">
        <v>83.236179264937604</v>
      </c>
      <c r="AL38" s="17">
        <v>1.2549619500000001E-4</v>
      </c>
      <c r="AM38" s="17">
        <v>4.8118849499999901E-4</v>
      </c>
      <c r="AN38" s="17">
        <v>40.109855133337298</v>
      </c>
      <c r="AO38" s="17">
        <v>0.52522767986763397</v>
      </c>
      <c r="AP38" s="5">
        <v>8.0853064747678701E-5</v>
      </c>
      <c r="AQ38" s="17">
        <v>2.99712850204142E-4</v>
      </c>
      <c r="AR38" s="5">
        <v>8.1207513961411106E-5</v>
      </c>
      <c r="AS38" s="17">
        <v>1.0229373064124501</v>
      </c>
      <c r="AT38" s="5">
        <v>5.95164476973045</v>
      </c>
      <c r="AU38" s="5">
        <v>100.25412810885</v>
      </c>
      <c r="AV38" s="17">
        <v>0.19577428999999999</v>
      </c>
      <c r="AW38" s="17">
        <v>2.4740693000000001E-2</v>
      </c>
      <c r="AX38" s="17">
        <v>1.7067507E-3</v>
      </c>
      <c r="BA38" s="17">
        <v>0</v>
      </c>
      <c r="BB38" s="5">
        <v>2.1755555711454701E-5</v>
      </c>
      <c r="BD38" s="17" t="s">
        <v>208</v>
      </c>
      <c r="BE38" s="17">
        <v>387.956112620287</v>
      </c>
      <c r="BF38" s="17">
        <v>16.1169849782112</v>
      </c>
      <c r="BG38" s="17">
        <v>2.4743745199904001E-2</v>
      </c>
      <c r="BH38" s="17">
        <v>1.0897490698057199</v>
      </c>
      <c r="BI38" s="17">
        <v>0</v>
      </c>
      <c r="BJ38" s="17">
        <v>2.7682360745481801E-2</v>
      </c>
      <c r="BK38" s="17">
        <v>162.46098309488201</v>
      </c>
      <c r="BL38" s="17">
        <v>162.46098309488201</v>
      </c>
      <c r="BM38" s="17">
        <v>221.557651906579</v>
      </c>
      <c r="BN38" s="17">
        <v>29.096290113999199</v>
      </c>
      <c r="BO38" s="17">
        <v>4.2700223850702899E-2</v>
      </c>
      <c r="BP38" s="17">
        <v>6.1446704398771902E-2</v>
      </c>
      <c r="BQ38" s="17">
        <v>40.178341626122297</v>
      </c>
      <c r="BR38" s="17">
        <v>2.1692841640035699E-5</v>
      </c>
      <c r="BS38" s="17">
        <v>2.1993837209609901E-2</v>
      </c>
      <c r="BT38" s="17">
        <v>4.6736844513522502E-2</v>
      </c>
      <c r="BU38" s="5">
        <v>2.6922331916719401E-5</v>
      </c>
      <c r="BV38" s="17">
        <v>6.9574604673719298</v>
      </c>
      <c r="BW38" s="17">
        <v>1.8021435049080301E-2</v>
      </c>
      <c r="BX38" s="17">
        <v>5.7067899777884297E-2</v>
      </c>
      <c r="BY38" s="17">
        <v>8.0314355305783999E-2</v>
      </c>
      <c r="BZ38" s="17">
        <v>0</v>
      </c>
      <c r="CA38" s="17">
        <v>1156.6839797095699</v>
      </c>
      <c r="CB38" s="17">
        <v>0.463148678677473</v>
      </c>
      <c r="CC38" s="17">
        <v>1.7067141480613E-3</v>
      </c>
      <c r="CD38" s="17">
        <v>1.0245271380148399E-3</v>
      </c>
      <c r="CE38" s="17">
        <v>2.5082922341088001E-3</v>
      </c>
      <c r="CF38" s="17">
        <v>0.20046119443336</v>
      </c>
      <c r="CG38" s="17">
        <v>0.65258461319598704</v>
      </c>
      <c r="CH38" s="17">
        <v>2.19443578710381E-2</v>
      </c>
      <c r="CI38" s="17">
        <v>1.25496065366656E-4</v>
      </c>
      <c r="CJ38" s="17">
        <v>0.30620870294063302</v>
      </c>
      <c r="CK38" s="17">
        <v>4.8119456856925499E-4</v>
      </c>
      <c r="CL38" s="17">
        <v>14026.109328615399</v>
      </c>
      <c r="CM38" s="17">
        <v>1.5489081071566799E-2</v>
      </c>
      <c r="CN38" s="17">
        <v>89.568956882958503</v>
      </c>
      <c r="CO38" s="17">
        <v>38.925924730213403</v>
      </c>
      <c r="CP38" s="17">
        <v>27.978844577365301</v>
      </c>
      <c r="CQ38" s="17">
        <v>5.9504998008854297</v>
      </c>
      <c r="CR38" s="17">
        <v>1995.02145368845</v>
      </c>
      <c r="CS38" s="17">
        <v>1.5918223563724299E-2</v>
      </c>
      <c r="CT38" s="17">
        <v>2.4402763851272798E-3</v>
      </c>
      <c r="CU38" s="17">
        <v>98.876182764241506</v>
      </c>
      <c r="CV38" s="17">
        <v>98.876182764241506</v>
      </c>
      <c r="CW38" s="17">
        <v>42.2429451594261</v>
      </c>
      <c r="CX38" s="17">
        <v>0</v>
      </c>
      <c r="CY38" s="17">
        <v>5.5051557428000901</v>
      </c>
      <c r="CZ38" s="17">
        <v>100.24227031193401</v>
      </c>
      <c r="DA38" s="17">
        <v>1.40995566132935E-2</v>
      </c>
      <c r="DB38" s="17">
        <v>7.6347333712157003E-2</v>
      </c>
      <c r="DC38" s="17">
        <v>0</v>
      </c>
      <c r="DD38" s="17">
        <v>346.058442522294</v>
      </c>
      <c r="DE38" s="17">
        <v>2.1281557612275699</v>
      </c>
      <c r="DF38" s="5">
        <v>5.8065776542162103E-5</v>
      </c>
      <c r="DG38" s="17">
        <v>83.580795925925202</v>
      </c>
      <c r="DH38" s="17">
        <v>3.8566423275988901</v>
      </c>
      <c r="DI38" s="17">
        <v>6.4163497919387899E-2</v>
      </c>
      <c r="DJ38" s="17">
        <v>0.18261898612741501</v>
      </c>
      <c r="DK38" s="17">
        <v>0</v>
      </c>
      <c r="DL38" s="17">
        <v>4.7283734916251902E-2</v>
      </c>
      <c r="DM38" s="17">
        <v>9.6000009468851497E-2</v>
      </c>
      <c r="DN38" s="17">
        <v>212.36597212955701</v>
      </c>
      <c r="DO38" s="17">
        <v>0</v>
      </c>
      <c r="DP38" s="17">
        <v>36.119024844143198</v>
      </c>
      <c r="DQ38" s="17">
        <v>8.6720763016483406</v>
      </c>
      <c r="DR38" s="17">
        <v>741.03734279656203</v>
      </c>
      <c r="DS38" s="17">
        <v>0</v>
      </c>
      <c r="DT38" s="17">
        <v>9.7544754609037804E-2</v>
      </c>
      <c r="DU38" s="17">
        <v>0.140369084762203</v>
      </c>
      <c r="DV38" s="17">
        <v>11240.9021803711</v>
      </c>
      <c r="DW38" s="17">
        <v>8035.7287424395299</v>
      </c>
      <c r="DX38" s="17">
        <v>892.85867881170805</v>
      </c>
      <c r="DY38" s="17">
        <v>8928.5874212512299</v>
      </c>
      <c r="DZ38" s="17">
        <v>3.40367475255157E-2</v>
      </c>
      <c r="EA38" s="17">
        <v>105.629523654778</v>
      </c>
      <c r="EB38" s="17">
        <v>54.0678232851837</v>
      </c>
      <c r="EC38" s="17">
        <v>0.52462018739364003</v>
      </c>
      <c r="ED38" s="17">
        <v>8.0651694238330707E-5</v>
      </c>
      <c r="EE38" s="17">
        <v>2.9896914031691402E-4</v>
      </c>
      <c r="EF38" s="17">
        <v>8.1019077548239902E-5</v>
      </c>
      <c r="EG38" s="17">
        <v>1.02021076010736</v>
      </c>
      <c r="EH38" s="17">
        <v>4.9994984996445098</v>
      </c>
      <c r="EI38" s="17">
        <v>6135.9882285719004</v>
      </c>
      <c r="EJ38" s="17">
        <v>42.405592223085698</v>
      </c>
      <c r="EK38" s="17">
        <v>64.562250915744798</v>
      </c>
      <c r="EL38" s="17">
        <v>360.28606029641099</v>
      </c>
      <c r="EM38" s="17">
        <v>4.60065326598213</v>
      </c>
      <c r="EN38" s="17">
        <v>4.0975586237096101E-2</v>
      </c>
      <c r="EO38" s="17">
        <v>3.97755954650926E-3</v>
      </c>
      <c r="EP38" s="17">
        <v>545.39411591902297</v>
      </c>
      <c r="EQ38" s="17">
        <v>11361.5333730071</v>
      </c>
      <c r="ER38" s="17">
        <v>9854.8446713641606</v>
      </c>
      <c r="ES38" s="17">
        <v>1506.6887016429901</v>
      </c>
      <c r="ET38" s="17">
        <v>11.5690057626614</v>
      </c>
      <c r="EU38" s="17">
        <v>0.251430255681035</v>
      </c>
      <c r="EV38" s="17">
        <v>1147.41491421264</v>
      </c>
      <c r="EW38" s="17">
        <v>21.243484627721902</v>
      </c>
      <c r="EX38" s="17">
        <v>1824.6817405490599</v>
      </c>
      <c r="EY38" s="17">
        <v>0.71090669146866403</v>
      </c>
      <c r="EZ38" s="17">
        <v>16.960320343700499</v>
      </c>
      <c r="FA38" s="17">
        <v>4561.7789084916503</v>
      </c>
      <c r="FB38" s="17">
        <v>8.2407238257191004E-4</v>
      </c>
      <c r="FC38" s="17">
        <v>29.693492857283101</v>
      </c>
      <c r="FD38" s="17">
        <v>826.745748838439</v>
      </c>
      <c r="FE38" s="17">
        <v>420.84707745167702</v>
      </c>
      <c r="FF38" s="17">
        <v>0.35198743332396298</v>
      </c>
      <c r="FG38" s="17">
        <v>831.62401901795101</v>
      </c>
      <c r="FH38" s="17">
        <v>128.569928385683</v>
      </c>
      <c r="FI38" s="17">
        <v>0.19577446442925101</v>
      </c>
      <c r="FJ38" s="17">
        <v>9.6536320531975299</v>
      </c>
      <c r="FK38" s="17">
        <v>29.854248854292699</v>
      </c>
      <c r="FL38" s="17">
        <v>335.66719048258699</v>
      </c>
      <c r="FM38" s="17">
        <v>83.218639729458602</v>
      </c>
      <c r="FN38" s="17">
        <v>76.605164336361298</v>
      </c>
      <c r="FO38" s="17">
        <v>10963.3178842242</v>
      </c>
      <c r="FP38" s="17">
        <v>40.100162726038199</v>
      </c>
      <c r="FQ38" s="17">
        <v>259.7453120431</v>
      </c>
      <c r="FS38" s="25">
        <f t="shared" si="55"/>
        <v>0</v>
      </c>
      <c r="FT38" s="94">
        <f t="shared" si="56"/>
        <v>1.0253193694717486</v>
      </c>
      <c r="FU38" s="40">
        <f t="shared" si="57"/>
        <v>7.5738132942078146E-4</v>
      </c>
      <c r="FV38" s="40">
        <f t="shared" si="58"/>
        <v>-3.8168156103857083E-4</v>
      </c>
      <c r="FW38" s="40">
        <f t="shared" si="59"/>
        <v>-1.93695582237837E-3</v>
      </c>
      <c r="FX38" s="40">
        <f t="shared" si="60"/>
        <v>-1.1938840097209242E-3</v>
      </c>
      <c r="FY38" s="40">
        <f t="shared" si="61"/>
        <v>-1.1834293008098854E-3</v>
      </c>
      <c r="FZ38" s="40">
        <f t="shared" si="62"/>
        <v>-2.8089478629133454E-3</v>
      </c>
      <c r="GA38" s="40">
        <f t="shared" si="63"/>
        <v>1.0822019726607151E-4</v>
      </c>
      <c r="GB38" s="40">
        <f t="shared" si="64"/>
        <v>1.0595480637766632E-3</v>
      </c>
      <c r="GC38" s="40">
        <f t="shared" si="65"/>
        <v>-2.8107534083341686E-3</v>
      </c>
      <c r="GD38" s="40">
        <f t="shared" si="66"/>
        <v>5.2770881073237404E-5</v>
      </c>
      <c r="GE38" s="40">
        <f t="shared" si="67"/>
        <v>-2.7479870059540865E-3</v>
      </c>
      <c r="GF38" s="40">
        <f t="shared" si="68"/>
        <v>-1.510462826776898E-4</v>
      </c>
      <c r="GG38" s="40">
        <f t="shared" si="69"/>
        <v>-2.7552406115099333E-3</v>
      </c>
      <c r="GH38" s="40">
        <f t="shared" si="70"/>
        <v>2.6121904114720955E-3</v>
      </c>
      <c r="GI38" s="40">
        <f t="shared" si="71"/>
        <v>-2.5944228013857905E-3</v>
      </c>
      <c r="GJ38" s="40">
        <f t="shared" si="72"/>
        <v>-4.1020799486713272E-5</v>
      </c>
      <c r="GK38" s="40">
        <f t="shared" si="73"/>
        <v>-1.1629655343684174E-5</v>
      </c>
      <c r="GL38" s="40">
        <f t="shared" si="74"/>
        <v>-1.7877898537240883E-3</v>
      </c>
      <c r="GM38" s="40">
        <f t="shared" si="75"/>
        <v>-3.6212824409590309E-5</v>
      </c>
      <c r="GN38" s="40">
        <f t="shared" si="76"/>
        <v>1.9999665429033537E-5</v>
      </c>
      <c r="GO38" s="40">
        <f t="shared" si="77"/>
        <v>-4.7897799297021987E-5</v>
      </c>
      <c r="GP38" s="40">
        <f t="shared" si="78"/>
        <v>-2.865474155590673E-3</v>
      </c>
      <c r="GQ38" s="40">
        <f t="shared" si="79"/>
        <v>-1.1830550357482687E-4</v>
      </c>
      <c r="GR38" s="40">
        <f t="shared" si="80"/>
        <v>2.5286126973238956E-3</v>
      </c>
      <c r="GS38" s="40">
        <f t="shared" si="81"/>
        <v>2.2657199820844022E-6</v>
      </c>
      <c r="GT38" s="40">
        <f t="shared" si="82"/>
        <v>-1.098552066571351E-5</v>
      </c>
      <c r="GU38" s="40">
        <f t="shared" si="83"/>
        <v>-2.5745260765874605E-3</v>
      </c>
      <c r="GV38" s="40">
        <f t="shared" si="84"/>
        <v>0</v>
      </c>
      <c r="GW38" s="40">
        <f t="shared" si="85"/>
        <v>-2.7640508113993649E-3</v>
      </c>
      <c r="GX38" s="40">
        <f t="shared" si="86"/>
        <v>5.5061300849415643E-6</v>
      </c>
      <c r="GY38" s="40">
        <f t="shared" si="87"/>
        <v>8.559740164111357E-5</v>
      </c>
      <c r="GZ38" s="40">
        <f t="shared" si="88"/>
        <v>-1.0524660710273643E-3</v>
      </c>
      <c r="HA38" s="40">
        <f t="shared" si="89"/>
        <v>-2.9105071326112168E-3</v>
      </c>
      <c r="HB38" s="40">
        <f t="shared" si="90"/>
        <v>-7.8444554353058012E-6</v>
      </c>
      <c r="HC38" s="40">
        <f t="shared" si="91"/>
        <v>-7.4981734436684825E-4</v>
      </c>
      <c r="HD38" s="40">
        <f t="shared" si="92"/>
        <v>-2.1072009352057102E-4</v>
      </c>
      <c r="HE38" s="40">
        <f t="shared" si="93"/>
        <v>-1.0329663303095327E-6</v>
      </c>
      <c r="HF38" s="40">
        <f t="shared" si="94"/>
        <v>1.2622016775316449E-5</v>
      </c>
      <c r="HG38" s="40">
        <f t="shared" si="95"/>
        <v>-2.4164652968399435E-4</v>
      </c>
      <c r="HH38" s="40">
        <f t="shared" si="96"/>
        <v>-1.1566269206280989E-3</v>
      </c>
      <c r="HI38" s="40">
        <f t="shared" si="97"/>
        <v>-2.4905736099975892E-3</v>
      </c>
      <c r="HJ38" s="40">
        <f t="shared" si="98"/>
        <v>-2.4814080768356234E-3</v>
      </c>
      <c r="HK38" s="40">
        <f t="shared" si="99"/>
        <v>-2.3204307579314312E-3</v>
      </c>
      <c r="HL38" s="40">
        <f t="shared" si="100"/>
        <v>-2.6654090020945161E-3</v>
      </c>
      <c r="HM38" s="40">
        <f t="shared" si="101"/>
        <v>-1.9237855909066631E-4</v>
      </c>
      <c r="HN38" s="40">
        <f t="shared" si="102"/>
        <v>-1.1827739305772625E-4</v>
      </c>
      <c r="HO38" s="40">
        <f t="shared" si="103"/>
        <v>8.909711842923584E-7</v>
      </c>
      <c r="HP38" s="40">
        <f t="shared" si="104"/>
        <v>1.2336759944434538E-4</v>
      </c>
      <c r="HQ38" s="40">
        <f t="shared" si="105"/>
        <v>-2.1416097090193405E-5</v>
      </c>
      <c r="HR38" s="40">
        <f t="shared" si="106"/>
        <v>0</v>
      </c>
      <c r="HS38" s="40">
        <f t="shared" si="107"/>
        <v>0</v>
      </c>
      <c r="HT38" s="40">
        <f t="shared" si="108"/>
        <v>0</v>
      </c>
      <c r="HU38" s="40">
        <f t="shared" si="109"/>
        <v>-2.8826692478364359E-3</v>
      </c>
    </row>
    <row r="39" spans="1:229" x14ac:dyDescent="0.25">
      <c r="A39" s="17" t="s">
        <v>209</v>
      </c>
      <c r="B39" s="17">
        <v>39932.480061510403</v>
      </c>
      <c r="C39" s="17">
        <v>3394.7785832644799</v>
      </c>
      <c r="D39" s="17">
        <v>44644.819512391601</v>
      </c>
      <c r="E39" s="17">
        <v>22923.090706335599</v>
      </c>
      <c r="F39" s="17">
        <v>20081.559177793501</v>
      </c>
      <c r="G39" s="17">
        <v>2965.31848214308</v>
      </c>
      <c r="H39" s="5">
        <v>28400.9450153367</v>
      </c>
      <c r="I39" s="17">
        <v>409.52300820195899</v>
      </c>
      <c r="J39" s="17">
        <v>1.9511951409075801</v>
      </c>
      <c r="K39" s="5">
        <v>0.101733753</v>
      </c>
      <c r="L39" s="17">
        <v>1.2941554524726899</v>
      </c>
      <c r="M39" s="17">
        <v>69.371368474032906</v>
      </c>
      <c r="N39" s="17">
        <v>0.92823304894144798</v>
      </c>
      <c r="O39" s="17">
        <v>15.493061870790999</v>
      </c>
      <c r="P39" s="5">
        <v>0.94800390052540096</v>
      </c>
      <c r="Q39" s="5">
        <v>0.29518609000000001</v>
      </c>
      <c r="R39" s="17">
        <v>1.69782350373084</v>
      </c>
      <c r="S39" s="17">
        <v>4.7832456923495803E-2</v>
      </c>
      <c r="T39" s="17">
        <v>0.29633431817140399</v>
      </c>
      <c r="U39" s="17">
        <v>8.0649067000000005E-2</v>
      </c>
      <c r="V39" s="17">
        <v>5.6928687999999998E-2</v>
      </c>
      <c r="W39" s="5">
        <v>1.02537683661999E-5</v>
      </c>
      <c r="X39" s="17">
        <v>5.8510081999999998E-2</v>
      </c>
      <c r="Y39" s="17">
        <v>247.96016400669001</v>
      </c>
      <c r="Z39" s="17">
        <v>13.252700391846201</v>
      </c>
      <c r="AA39" s="17">
        <v>0.39487400352421398</v>
      </c>
      <c r="AB39" s="17">
        <v>2.88602828658688</v>
      </c>
      <c r="AD39" s="17">
        <v>2.0976843986434299</v>
      </c>
      <c r="AE39" s="17">
        <v>2.39838594999999</v>
      </c>
      <c r="AF39" s="17">
        <v>616.15598241599901</v>
      </c>
      <c r="AG39" s="17">
        <v>24.377221986204301</v>
      </c>
      <c r="AH39" s="17">
        <v>5.7324195531349798</v>
      </c>
      <c r="AI39" s="17">
        <v>1.1253964949999999</v>
      </c>
      <c r="AJ39" s="5">
        <v>3.0309284000000001E-3</v>
      </c>
      <c r="AK39" s="5">
        <v>181.68254418490801</v>
      </c>
      <c r="AL39" s="17">
        <v>4.6122839499999901E-4</v>
      </c>
      <c r="AM39" s="17">
        <v>1.76848034E-3</v>
      </c>
      <c r="AN39" s="17">
        <v>96.260139590335797</v>
      </c>
      <c r="AO39" s="17">
        <v>1.2778793185152499</v>
      </c>
      <c r="AP39" s="17">
        <v>1.44998099104534E-3</v>
      </c>
      <c r="AQ39" s="17">
        <v>5.3486250090209403E-3</v>
      </c>
      <c r="AR39" s="17">
        <v>1.59128443638127E-3</v>
      </c>
      <c r="AS39" s="17">
        <v>1.7659534752813799</v>
      </c>
      <c r="AT39" s="5">
        <v>14.9044459511766</v>
      </c>
      <c r="AU39" s="5">
        <v>217.01560727604499</v>
      </c>
      <c r="AV39" s="17">
        <v>0.71951589500000002</v>
      </c>
      <c r="AW39" s="17">
        <v>9.0927798500000004E-2</v>
      </c>
      <c r="AX39" s="17">
        <v>6.2727030999999997E-3</v>
      </c>
      <c r="BA39" s="17">
        <v>0</v>
      </c>
      <c r="BB39" s="17">
        <v>2.7728138810275099E-4</v>
      </c>
      <c r="BD39" s="17" t="s">
        <v>209</v>
      </c>
      <c r="BE39" s="17">
        <v>1152.01637325201</v>
      </c>
      <c r="BF39" s="17">
        <v>30.9294714034368</v>
      </c>
      <c r="BG39" s="17">
        <v>9.0927588931943207E-2</v>
      </c>
      <c r="BH39" s="17">
        <v>1.9458782897029601</v>
      </c>
      <c r="BI39" s="17">
        <v>0</v>
      </c>
      <c r="BJ39" s="17">
        <v>0.10173427862689501</v>
      </c>
      <c r="BK39" s="17">
        <v>410.25599525275601</v>
      </c>
      <c r="BL39" s="17">
        <v>410.25599525275601</v>
      </c>
      <c r="BM39" s="17">
        <v>615.58542520087894</v>
      </c>
      <c r="BN39" s="17">
        <v>76.891714605926694</v>
      </c>
      <c r="BO39" s="17">
        <v>0.52927698672266399</v>
      </c>
      <c r="BP39" s="17">
        <v>0.76164317300219897</v>
      </c>
      <c r="BQ39" s="17">
        <v>69.393266973317793</v>
      </c>
      <c r="BR39" s="17">
        <v>2.7648314201928002E-4</v>
      </c>
      <c r="BS39" s="17">
        <v>0.29629780629088798</v>
      </c>
      <c r="BT39" s="17">
        <v>0.62963225670618395</v>
      </c>
      <c r="BU39" s="5">
        <v>1.0224673276156E-5</v>
      </c>
      <c r="BV39" s="17">
        <v>15.5667516856382</v>
      </c>
      <c r="BW39" s="17">
        <v>0.226961271394478</v>
      </c>
      <c r="BX39" s="17">
        <v>0.71871068910971803</v>
      </c>
      <c r="BY39" s="17">
        <v>0.29519861542363801</v>
      </c>
      <c r="BZ39" s="5">
        <v>0</v>
      </c>
      <c r="CA39" s="17">
        <v>3497.2798078619699</v>
      </c>
      <c r="CB39" s="17">
        <v>1.6978220383324201</v>
      </c>
      <c r="CC39" s="17">
        <v>6.2727324203927402E-3</v>
      </c>
      <c r="CD39" s="17">
        <v>1.38508847247253E-2</v>
      </c>
      <c r="CE39" s="17">
        <v>3.3910772918423399E-2</v>
      </c>
      <c r="CF39" s="17">
        <v>0.29634454612467698</v>
      </c>
      <c r="CG39" s="17">
        <v>2.3983774388994599</v>
      </c>
      <c r="CH39" s="17">
        <v>8.0651141356793396E-2</v>
      </c>
      <c r="CI39" s="17">
        <v>4.6120809897857101E-4</v>
      </c>
      <c r="CJ39" s="17">
        <v>1.12538438448199</v>
      </c>
      <c r="CK39" s="17">
        <v>1.76835878466078E-3</v>
      </c>
      <c r="CL39" s="17">
        <v>39997.649391733699</v>
      </c>
      <c r="CM39" s="17">
        <v>5.6928157543780097E-2</v>
      </c>
      <c r="CN39" s="17">
        <v>205.17643622381499</v>
      </c>
      <c r="CO39" s="17">
        <v>90.761588163361097</v>
      </c>
      <c r="CP39" s="17">
        <v>59.768383744919703</v>
      </c>
      <c r="CQ39" s="17">
        <v>14.9033055164491</v>
      </c>
      <c r="CR39" s="17">
        <v>5638.1206242396402</v>
      </c>
      <c r="CS39" s="17">
        <v>5.8510187872316502E-2</v>
      </c>
      <c r="CT39" s="17">
        <v>5.8749041054608504E-3</v>
      </c>
      <c r="CU39" s="17">
        <v>248.916280289501</v>
      </c>
      <c r="CV39" s="17">
        <v>248.916280289501</v>
      </c>
      <c r="CW39" s="17">
        <v>93.994863043637196</v>
      </c>
      <c r="CX39" s="17">
        <v>0</v>
      </c>
      <c r="CY39" s="17">
        <v>13.252698880382701</v>
      </c>
      <c r="CZ39" s="17">
        <v>216.97806413052399</v>
      </c>
      <c r="DA39" s="17">
        <v>9.0659290307605403E-2</v>
      </c>
      <c r="DB39" s="17">
        <v>0.28060057180673997</v>
      </c>
      <c r="DC39" s="17">
        <v>0</v>
      </c>
      <c r="DD39" s="17">
        <v>691.93781131726496</v>
      </c>
      <c r="DE39" s="17">
        <v>4.0521912395700701</v>
      </c>
      <c r="DF39" s="17">
        <v>1.39781051140269E-4</v>
      </c>
      <c r="DG39" s="17">
        <v>186.50647712857</v>
      </c>
      <c r="DH39" s="17">
        <v>6.9082852678670799</v>
      </c>
      <c r="DI39" s="17">
        <v>0.74852531346968898</v>
      </c>
      <c r="DJ39" s="17">
        <v>2.1304119310835099</v>
      </c>
      <c r="DK39" s="17">
        <v>0</v>
      </c>
      <c r="DL39" s="17">
        <v>0.69048350744335396</v>
      </c>
      <c r="DM39" s="17">
        <v>1.4018888474787301</v>
      </c>
      <c r="DN39" s="17">
        <v>616.17894069764998</v>
      </c>
      <c r="DO39" s="17">
        <v>0</v>
      </c>
      <c r="DP39" s="17">
        <v>75.113500923495096</v>
      </c>
      <c r="DQ39" s="17">
        <v>24.3523983244066</v>
      </c>
      <c r="DR39" s="17">
        <v>3393.3525390510099</v>
      </c>
      <c r="DS39" s="17">
        <v>0</v>
      </c>
      <c r="DT39" s="17">
        <v>2.3434590265491502</v>
      </c>
      <c r="DU39" s="17">
        <v>3.3722944507459802</v>
      </c>
      <c r="DV39" s="17">
        <v>28929.917416513701</v>
      </c>
      <c r="DW39" s="17">
        <v>40110.721771105098</v>
      </c>
      <c r="DX39" s="17">
        <v>4456.7459822594001</v>
      </c>
      <c r="DY39" s="17">
        <v>44567.467753364501</v>
      </c>
      <c r="DZ39" s="17">
        <v>6.7050627914015296E-2</v>
      </c>
      <c r="EA39" s="17">
        <v>217.81166151920999</v>
      </c>
      <c r="EB39" s="17">
        <v>160.433458571887</v>
      </c>
      <c r="EC39" s="17">
        <v>1.2768705130574201</v>
      </c>
      <c r="ED39" s="17">
        <v>1.44716343087242E-3</v>
      </c>
      <c r="EE39" s="17">
        <v>5.3381387332550601E-3</v>
      </c>
      <c r="EF39" s="17">
        <v>1.58859063145885E-3</v>
      </c>
      <c r="EG39" s="17">
        <v>1.7615389911296999</v>
      </c>
      <c r="EH39" s="17">
        <v>21.500188122598999</v>
      </c>
      <c r="EI39" s="17">
        <v>15518.8182442457</v>
      </c>
      <c r="EJ39" s="17">
        <v>78.110603862497697</v>
      </c>
      <c r="EK39" s="17">
        <v>130.26935352105599</v>
      </c>
      <c r="EL39" s="17">
        <v>803.64670325236796</v>
      </c>
      <c r="EM39" s="17">
        <v>16.867147798409299</v>
      </c>
      <c r="EN39" s="17">
        <v>9.8641714203828404E-2</v>
      </c>
      <c r="EO39" s="17">
        <v>2.3580215132525301E-2</v>
      </c>
      <c r="EP39" s="17">
        <v>894.66306682760398</v>
      </c>
      <c r="EQ39" s="17">
        <v>22913.438892114202</v>
      </c>
      <c r="ER39" s="17">
        <v>20072.222793192799</v>
      </c>
      <c r="ES39" s="17">
        <v>2841.2160989213799</v>
      </c>
      <c r="ET39" s="17">
        <v>21.014651782161302</v>
      </c>
      <c r="EU39" s="17">
        <v>0.63688783632886303</v>
      </c>
      <c r="EV39" s="17">
        <v>2414.6242004662699</v>
      </c>
      <c r="EW39" s="17">
        <v>44.076122095272702</v>
      </c>
      <c r="EX39" s="17">
        <v>3801.4636923009002</v>
      </c>
      <c r="EY39" s="17">
        <v>3.84783753787816</v>
      </c>
      <c r="EZ39" s="17">
        <v>41.6013276751709</v>
      </c>
      <c r="FA39" s="17">
        <v>9504.2441807349005</v>
      </c>
      <c r="FB39" s="17">
        <v>3.0284277282582798E-3</v>
      </c>
      <c r="FC39" s="17">
        <v>133.92413517740201</v>
      </c>
      <c r="FD39" s="17">
        <v>1372.4571063344299</v>
      </c>
      <c r="FE39" s="17">
        <v>921.55864081747302</v>
      </c>
      <c r="FF39" s="17">
        <v>1.54244051334623</v>
      </c>
      <c r="FG39" s="17">
        <v>2957.1577284545001</v>
      </c>
      <c r="FH39" s="17">
        <v>283.99646001607601</v>
      </c>
      <c r="FI39" s="17">
        <v>0.71951495806147503</v>
      </c>
      <c r="FJ39" s="17">
        <v>7.1983790712809501</v>
      </c>
      <c r="FK39" s="17">
        <v>82.991247792251002</v>
      </c>
      <c r="FL39" s="17">
        <v>729.202897470263</v>
      </c>
      <c r="FM39" s="17">
        <v>181.63873962663601</v>
      </c>
      <c r="FN39" s="17">
        <v>232.48672158050201</v>
      </c>
      <c r="FO39" s="17">
        <v>28403.469961253701</v>
      </c>
      <c r="FP39" s="17">
        <v>96.235592177292901</v>
      </c>
      <c r="FQ39" s="17">
        <v>480.42388466025801</v>
      </c>
      <c r="FS39" s="25">
        <f t="shared" si="55"/>
        <v>0</v>
      </c>
      <c r="FT39" s="94">
        <f t="shared" si="56"/>
        <v>1.0185346176357377</v>
      </c>
      <c r="FU39" s="40">
        <f t="shared" si="57"/>
        <v>1.6319880488993392E-3</v>
      </c>
      <c r="FV39" s="40">
        <f t="shared" si="58"/>
        <v>-4.2006987451262287E-4</v>
      </c>
      <c r="FW39" s="40">
        <f t="shared" si="59"/>
        <v>-1.7326032420319365E-3</v>
      </c>
      <c r="FX39" s="40">
        <f t="shared" si="60"/>
        <v>-4.2105204507739439E-4</v>
      </c>
      <c r="FY39" s="40">
        <f t="shared" si="61"/>
        <v>-4.6492329196359117E-4</v>
      </c>
      <c r="FZ39" s="40">
        <f t="shared" si="62"/>
        <v>-2.7520665108059549E-3</v>
      </c>
      <c r="GA39" s="40">
        <f t="shared" si="63"/>
        <v>8.8903588089670615E-5</v>
      </c>
      <c r="GB39" s="40">
        <f t="shared" si="64"/>
        <v>1.7898556030227827E-3</v>
      </c>
      <c r="GC39" s="40">
        <f t="shared" si="65"/>
        <v>-2.7249202773982494E-3</v>
      </c>
      <c r="GD39" s="40">
        <f t="shared" si="66"/>
        <v>5.1666912849400695E-6</v>
      </c>
      <c r="GE39" s="40">
        <f t="shared" si="67"/>
        <v>-2.4999259104811762E-3</v>
      </c>
      <c r="GF39" s="40">
        <f t="shared" si="68"/>
        <v>3.1567056793876648E-4</v>
      </c>
      <c r="GG39" s="40">
        <f t="shared" si="69"/>
        <v>-2.4810428232461342E-3</v>
      </c>
      <c r="GH39" s="40">
        <f t="shared" si="70"/>
        <v>4.7563106287033061E-3</v>
      </c>
      <c r="GI39" s="40">
        <f t="shared" si="71"/>
        <v>-2.4598422220758328E-3</v>
      </c>
      <c r="GJ39" s="40">
        <f t="shared" si="72"/>
        <v>4.2432296311791052E-5</v>
      </c>
      <c r="GK39" s="40">
        <f t="shared" si="73"/>
        <v>-8.6310409575663989E-7</v>
      </c>
      <c r="GL39" s="40">
        <f t="shared" si="74"/>
        <v>-1.480151447381029E-3</v>
      </c>
      <c r="GM39" s="40">
        <f t="shared" si="75"/>
        <v>3.4514913210537669E-5</v>
      </c>
      <c r="GN39" s="40">
        <f t="shared" si="76"/>
        <v>2.5720778560168407E-5</v>
      </c>
      <c r="GO39" s="40">
        <f t="shared" si="77"/>
        <v>-9.3179069909484164E-6</v>
      </c>
      <c r="GP39" s="40">
        <f t="shared" si="78"/>
        <v>-2.8375021752790009E-3</v>
      </c>
      <c r="GQ39" s="40">
        <f t="shared" si="79"/>
        <v>1.809471340409274E-6</v>
      </c>
      <c r="GR39" s="40">
        <f t="shared" si="80"/>
        <v>3.8559269656927614E-3</v>
      </c>
      <c r="GS39" s="40">
        <f t="shared" si="81"/>
        <v>-1.1404947334859335E-7</v>
      </c>
      <c r="GT39" s="40">
        <f t="shared" si="82"/>
        <v>-8.5916715308031254E-5</v>
      </c>
      <c r="GU39" s="40">
        <f t="shared" si="83"/>
        <v>-2.4570244396556148E-3</v>
      </c>
      <c r="GV39" s="40">
        <f t="shared" si="84"/>
        <v>0</v>
      </c>
      <c r="GW39" s="40">
        <f t="shared" si="85"/>
        <v>-2.5323369543966551E-3</v>
      </c>
      <c r="GX39" s="40">
        <f t="shared" si="86"/>
        <v>-3.5486784477405053E-6</v>
      </c>
      <c r="GY39" s="40">
        <f t="shared" si="87"/>
        <v>3.7260502707367337E-5</v>
      </c>
      <c r="GZ39" s="40">
        <f t="shared" si="88"/>
        <v>-1.0183138099882354E-3</v>
      </c>
      <c r="HA39" s="40">
        <f t="shared" si="89"/>
        <v>-2.907337065155057E-3</v>
      </c>
      <c r="HB39" s="40">
        <f t="shared" si="90"/>
        <v>-1.0761112251356236E-5</v>
      </c>
      <c r="HC39" s="40">
        <f t="shared" si="91"/>
        <v>-8.2505140725868222E-4</v>
      </c>
      <c r="HD39" s="40">
        <f t="shared" si="92"/>
        <v>-2.4110493646224246E-4</v>
      </c>
      <c r="HE39" s="40">
        <f t="shared" si="93"/>
        <v>-4.4004275643108789E-5</v>
      </c>
      <c r="HF39" s="40">
        <f t="shared" si="94"/>
        <v>-6.8734345794301745E-5</v>
      </c>
      <c r="HG39" s="40">
        <f t="shared" si="95"/>
        <v>-2.5501119307913886E-4</v>
      </c>
      <c r="HH39" s="40">
        <f t="shared" si="96"/>
        <v>-7.8943718957906256E-4</v>
      </c>
      <c r="HI39" s="40">
        <f t="shared" si="97"/>
        <v>-1.9431704210747774E-3</v>
      </c>
      <c r="HJ39" s="40">
        <f t="shared" si="98"/>
        <v>-1.960555422785149E-3</v>
      </c>
      <c r="HK39" s="40">
        <f t="shared" si="99"/>
        <v>-1.692849411979372E-3</v>
      </c>
      <c r="HL39" s="40">
        <f t="shared" si="100"/>
        <v>-2.4997737559176703E-3</v>
      </c>
      <c r="HM39" s="40">
        <f t="shared" si="101"/>
        <v>-7.6516412031382209E-5</v>
      </c>
      <c r="HN39" s="40">
        <f t="shared" si="102"/>
        <v>-1.7299744471025098E-4</v>
      </c>
      <c r="HO39" s="40">
        <f t="shared" si="103"/>
        <v>-1.3021790505224148E-6</v>
      </c>
      <c r="HP39" s="40">
        <f t="shared" si="104"/>
        <v>-2.3047743402372197E-6</v>
      </c>
      <c r="HQ39" s="40">
        <f t="shared" si="105"/>
        <v>4.6742835222767829E-6</v>
      </c>
      <c r="HR39" s="40">
        <f t="shared" si="106"/>
        <v>0</v>
      </c>
      <c r="HS39" s="40">
        <f t="shared" si="107"/>
        <v>0</v>
      </c>
      <c r="HT39" s="40">
        <f t="shared" si="108"/>
        <v>0</v>
      </c>
      <c r="HU39" s="40">
        <f t="shared" si="109"/>
        <v>-2.8788303785292962E-3</v>
      </c>
    </row>
    <row r="40" spans="1:229" x14ac:dyDescent="0.25">
      <c r="A40" s="17" t="s">
        <v>210</v>
      </c>
      <c r="B40" s="17">
        <v>1727.2343921516999</v>
      </c>
      <c r="C40" s="17">
        <v>265.70730869180301</v>
      </c>
      <c r="D40" s="17">
        <v>2456.3704327262899</v>
      </c>
      <c r="E40" s="17">
        <v>1051.44550784584</v>
      </c>
      <c r="F40" s="17">
        <v>959.73779425909004</v>
      </c>
      <c r="G40" s="17">
        <v>40.2902612708872</v>
      </c>
      <c r="H40" s="5">
        <v>1025.6504013087299</v>
      </c>
      <c r="I40" s="17">
        <v>15.8761155094159</v>
      </c>
      <c r="J40" s="17">
        <v>1.51316605630434E-2</v>
      </c>
      <c r="K40" s="5">
        <v>3.948918E-3</v>
      </c>
      <c r="L40" s="17">
        <v>3.1388832182751403E-2</v>
      </c>
      <c r="M40" s="17">
        <v>3.8728095575044401</v>
      </c>
      <c r="N40" s="17">
        <v>2.1679692498023501E-2</v>
      </c>
      <c r="O40" s="17">
        <v>1.09910957780826</v>
      </c>
      <c r="P40" s="5">
        <v>2.2937394116913101E-2</v>
      </c>
      <c r="Q40" s="5">
        <v>1.1457999999999999E-2</v>
      </c>
      <c r="R40" s="17">
        <v>6.5883579999999997E-2</v>
      </c>
      <c r="S40" s="17">
        <v>4.2835659441166404E-3</v>
      </c>
      <c r="T40" s="17">
        <v>1.7256287594000001E-2</v>
      </c>
      <c r="U40" s="17">
        <v>3.1304879999999998E-3</v>
      </c>
      <c r="V40" s="17">
        <v>2.209758E-3</v>
      </c>
      <c r="W40" s="17">
        <v>0</v>
      </c>
      <c r="X40" s="17">
        <v>2.271136E-3</v>
      </c>
      <c r="Y40" s="17">
        <v>19.153734584264601</v>
      </c>
      <c r="Z40" s="17">
        <v>0.70325945320489702</v>
      </c>
      <c r="AA40" s="17">
        <v>3.8047745147145901E-2</v>
      </c>
      <c r="AB40" s="17">
        <v>6.9012644203593404E-2</v>
      </c>
      <c r="AD40" s="17">
        <v>4.8810054681831201E-2</v>
      </c>
      <c r="AE40" s="17">
        <v>9.3096209999999902E-2</v>
      </c>
      <c r="AF40" s="17">
        <v>20.9683735929999</v>
      </c>
      <c r="AG40" s="17">
        <v>1.10047317345664</v>
      </c>
      <c r="AH40" s="17">
        <v>0.178349838178155</v>
      </c>
      <c r="AI40" s="17">
        <v>4.3683605E-2</v>
      </c>
      <c r="AJ40" s="5">
        <v>1.17649099999999E-4</v>
      </c>
      <c r="AK40" s="5">
        <v>11.0012938251633</v>
      </c>
      <c r="AL40" s="5">
        <v>1.7903119999999901E-5</v>
      </c>
      <c r="AM40" s="5">
        <v>6.8645570000000004E-5</v>
      </c>
      <c r="AN40" s="17">
        <v>5.55208757508096</v>
      </c>
      <c r="AO40" s="17">
        <v>4.0376673262798403E-2</v>
      </c>
      <c r="AP40" s="5">
        <v>9.5490557992913101E-5</v>
      </c>
      <c r="AQ40" s="17">
        <v>3.5165086210967099E-4</v>
      </c>
      <c r="AR40" s="5">
        <v>1.3178970803575001E-4</v>
      </c>
      <c r="AS40" s="17">
        <v>2.1651913586298501E-2</v>
      </c>
      <c r="AT40" s="5">
        <v>0.89119373886569098</v>
      </c>
      <c r="AU40" s="5">
        <v>13.5240301624856</v>
      </c>
      <c r="AV40" s="17">
        <v>2.7928890000000001E-2</v>
      </c>
      <c r="AW40" s="17">
        <v>3.5294749999999998E-3</v>
      </c>
      <c r="AX40" s="17">
        <v>2.434824E-4</v>
      </c>
      <c r="BA40" s="17">
        <v>0</v>
      </c>
      <c r="BB40" s="5">
        <v>2.5093082299999998E-6</v>
      </c>
      <c r="BD40" s="17" t="s">
        <v>210</v>
      </c>
      <c r="BE40" s="17">
        <v>11.078405497518499</v>
      </c>
      <c r="BF40" s="17">
        <v>0.888566324420487</v>
      </c>
      <c r="BG40" s="17">
        <v>3.52934703781476E-3</v>
      </c>
      <c r="BH40" s="17">
        <v>1.50979325599772E-2</v>
      </c>
      <c r="BI40" s="17">
        <v>0</v>
      </c>
      <c r="BJ40" s="17">
        <v>3.9490171927445798E-3</v>
      </c>
      <c r="BK40" s="17">
        <v>15.9435724859855</v>
      </c>
      <c r="BL40" s="17">
        <v>15.9435724859855</v>
      </c>
      <c r="BM40" s="17">
        <v>13.2392447049388</v>
      </c>
      <c r="BN40" s="17">
        <v>6.2446082790791104</v>
      </c>
      <c r="BO40" s="17">
        <v>1.2864944967123501E-2</v>
      </c>
      <c r="BP40" s="17">
        <v>1.8512925588496199E-2</v>
      </c>
      <c r="BQ40" s="17">
        <v>3.8771732373908998</v>
      </c>
      <c r="BR40" s="17">
        <v>2.5013323025843601E-6</v>
      </c>
      <c r="BS40" s="17">
        <v>6.9366328587884404E-3</v>
      </c>
      <c r="BT40" s="17">
        <v>1.47402421777256E-2</v>
      </c>
      <c r="BU40" s="17">
        <v>0</v>
      </c>
      <c r="BV40" s="17">
        <v>1.1056277263384999</v>
      </c>
      <c r="BW40" s="17">
        <v>5.5038123425762099E-3</v>
      </c>
      <c r="BX40" s="17">
        <v>1.7428676289841599E-2</v>
      </c>
      <c r="BY40" s="17">
        <v>1.14582341611358E-2</v>
      </c>
      <c r="BZ40" s="17">
        <v>0</v>
      </c>
      <c r="CA40" s="17">
        <v>229.75873579104501</v>
      </c>
      <c r="CB40" s="17">
        <v>6.5883852445532201E-2</v>
      </c>
      <c r="CC40" s="17">
        <v>2.4349371067643299E-4</v>
      </c>
      <c r="CD40" s="17">
        <v>1.24184071606122E-3</v>
      </c>
      <c r="CE40" s="17">
        <v>3.0403817633668901E-3</v>
      </c>
      <c r="CF40" s="17">
        <v>1.72548831869575E-2</v>
      </c>
      <c r="CG40" s="17">
        <v>9.3095566593362503E-2</v>
      </c>
      <c r="CH40" s="17">
        <v>3.1303490402420598E-3</v>
      </c>
      <c r="CI40" s="5">
        <v>1.7905119388548E-5</v>
      </c>
      <c r="CJ40" s="17">
        <v>4.3683327462424801E-2</v>
      </c>
      <c r="CK40" s="5">
        <v>6.8652376582505203E-5</v>
      </c>
      <c r="CL40" s="17">
        <v>1736.8128467732599</v>
      </c>
      <c r="CM40" s="17">
        <v>2.20987797149644E-3</v>
      </c>
      <c r="CN40" s="17">
        <v>15.573251478165901</v>
      </c>
      <c r="CO40" s="17">
        <v>6.9213948392169096</v>
      </c>
      <c r="CP40" s="17">
        <v>3.5930476511284901</v>
      </c>
      <c r="CQ40" s="17">
        <v>0.89140829585200299</v>
      </c>
      <c r="CR40" s="17">
        <v>59.347252690304899</v>
      </c>
      <c r="CS40" s="17">
        <v>2.2711889635079899E-3</v>
      </c>
      <c r="CT40" s="17">
        <v>3.6896836436338799E-4</v>
      </c>
      <c r="CU40" s="17">
        <v>19.237755524639301</v>
      </c>
      <c r="CV40" s="17">
        <v>19.237755524639301</v>
      </c>
      <c r="CW40" s="17">
        <v>6.7892215588529297</v>
      </c>
      <c r="CX40" s="17">
        <v>0</v>
      </c>
      <c r="CY40" s="17">
        <v>0.703254355626592</v>
      </c>
      <c r="CZ40" s="17">
        <v>13.5226135156417</v>
      </c>
      <c r="DA40" s="17">
        <v>1.06952327787386E-2</v>
      </c>
      <c r="DB40" s="17">
        <v>2.46209074919999E-2</v>
      </c>
      <c r="DC40" s="17">
        <v>0</v>
      </c>
      <c r="DD40" s="17">
        <v>42.262288764364499</v>
      </c>
      <c r="DE40" s="17">
        <v>0.19523200871299601</v>
      </c>
      <c r="DF40" s="5">
        <v>8.78134686135677E-6</v>
      </c>
      <c r="DG40" s="17">
        <v>11.9579947774885</v>
      </c>
      <c r="DH40" s="17">
        <v>0.19518388165589101</v>
      </c>
      <c r="DI40" s="17">
        <v>1.7939627639345802E-2</v>
      </c>
      <c r="DJ40" s="17">
        <v>5.1059001306238402E-2</v>
      </c>
      <c r="DK40" s="17">
        <v>0</v>
      </c>
      <c r="DL40" s="17">
        <v>1.6099834763581799E-2</v>
      </c>
      <c r="DM40" s="17">
        <v>3.2687607489101003E-2</v>
      </c>
      <c r="DN40" s="17">
        <v>20.968644074039599</v>
      </c>
      <c r="DO40" s="17">
        <v>0</v>
      </c>
      <c r="DP40" s="17">
        <v>4.5164660408125004</v>
      </c>
      <c r="DQ40" s="17">
        <v>1.1009048615149</v>
      </c>
      <c r="DR40" s="17">
        <v>265.55940565595802</v>
      </c>
      <c r="DS40" s="17">
        <v>0</v>
      </c>
      <c r="DT40" s="17">
        <v>7.2922817286441094E-2</v>
      </c>
      <c r="DU40" s="17">
        <v>0.104937442638491</v>
      </c>
      <c r="DV40" s="17">
        <v>985.12572463169101</v>
      </c>
      <c r="DW40" s="17">
        <v>2208.77982241769</v>
      </c>
      <c r="DX40" s="17">
        <v>245.41985400993099</v>
      </c>
      <c r="DY40" s="17">
        <v>2454.19967642763</v>
      </c>
      <c r="DZ40" s="17">
        <v>3.3034466550483101E-3</v>
      </c>
      <c r="EA40" s="17">
        <v>13.5179296033333</v>
      </c>
      <c r="EB40" s="17">
        <v>1.65947064166785</v>
      </c>
      <c r="EC40" s="17">
        <v>4.0482414678373199E-2</v>
      </c>
      <c r="ED40" s="17">
        <v>9.5447995498161806E-5</v>
      </c>
      <c r="EE40" s="17">
        <v>3.51512728980307E-4</v>
      </c>
      <c r="EF40" s="17">
        <v>1.3174263234511099E-4</v>
      </c>
      <c r="EG40" s="17">
        <v>2.16471121193582E-2</v>
      </c>
      <c r="EH40" s="17">
        <v>0.37062477554192302</v>
      </c>
      <c r="EI40" s="17">
        <v>629.09722693827496</v>
      </c>
      <c r="EJ40" s="17">
        <v>0.85258255262157001</v>
      </c>
      <c r="EK40" s="17">
        <v>7.1982897203988099</v>
      </c>
      <c r="EL40" s="17">
        <v>40.929392130601798</v>
      </c>
      <c r="EM40" s="17">
        <v>0.72703636523972504</v>
      </c>
      <c r="EN40" s="17">
        <v>5.6847352359221098E-3</v>
      </c>
      <c r="EO40" s="17">
        <v>2.7299243483964002E-3</v>
      </c>
      <c r="EP40" s="17">
        <v>7.1881450861731597</v>
      </c>
      <c r="EQ40" s="17">
        <v>1053.3434775701</v>
      </c>
      <c r="ER40" s="17">
        <v>961.23951608485095</v>
      </c>
      <c r="ES40" s="17">
        <v>92.103961485253706</v>
      </c>
      <c r="ET40" s="17">
        <v>0.71616500383052994</v>
      </c>
      <c r="EU40" s="17">
        <v>5.02732174804476E-2</v>
      </c>
      <c r="EV40" s="17">
        <v>67.788269757546601</v>
      </c>
      <c r="EW40" s="17">
        <v>2.7092752305207801</v>
      </c>
      <c r="EX40" s="17">
        <v>226.18142969735999</v>
      </c>
      <c r="EY40" s="17">
        <v>0.10612741392329</v>
      </c>
      <c r="EZ40" s="17">
        <v>3.6440249673440301</v>
      </c>
      <c r="FA40" s="17">
        <v>565.46331663332205</v>
      </c>
      <c r="FB40" s="17">
        <v>1.17567904782376E-4</v>
      </c>
      <c r="FC40" s="17">
        <v>5.9667974388818097</v>
      </c>
      <c r="FD40" s="17">
        <v>9.3318183501711296</v>
      </c>
      <c r="FE40" s="17">
        <v>27.9505213820775</v>
      </c>
      <c r="FF40" s="17">
        <v>2.6539065460738399E-2</v>
      </c>
      <c r="FG40" s="17">
        <v>40.214313173167497</v>
      </c>
      <c r="FH40" s="17">
        <v>17.306560867417701</v>
      </c>
      <c r="FI40" s="17">
        <v>2.7931162455838598E-2</v>
      </c>
      <c r="FJ40" s="17">
        <v>0.16874966424709401</v>
      </c>
      <c r="FK40" s="17">
        <v>6.4364164814726301</v>
      </c>
      <c r="FL40" s="17">
        <v>41.678903628399901</v>
      </c>
      <c r="FM40" s="17">
        <v>11.000183672169101</v>
      </c>
      <c r="FN40" s="17">
        <v>1.39469047522611</v>
      </c>
      <c r="FO40" s="17">
        <v>1026.08120625892</v>
      </c>
      <c r="FP40" s="17">
        <v>5.5514447541923699</v>
      </c>
      <c r="FQ40" s="17">
        <v>30.635165073000501</v>
      </c>
      <c r="FS40" s="25">
        <f t="shared" si="55"/>
        <v>0</v>
      </c>
      <c r="FT40" s="94">
        <f t="shared" si="56"/>
        <v>0.96008553574765076</v>
      </c>
      <c r="FU40" s="40">
        <f t="shared" si="57"/>
        <v>5.5455441745967471E-3</v>
      </c>
      <c r="FV40" s="40">
        <f t="shared" si="58"/>
        <v>-5.5663894445803471E-4</v>
      </c>
      <c r="FW40" s="40">
        <f t="shared" si="59"/>
        <v>-8.8372513760091235E-4</v>
      </c>
      <c r="FX40" s="40">
        <f t="shared" si="60"/>
        <v>1.8051051719727735E-3</v>
      </c>
      <c r="FY40" s="40">
        <f t="shared" si="61"/>
        <v>1.5647209422655149E-3</v>
      </c>
      <c r="FZ40" s="40">
        <f t="shared" si="62"/>
        <v>-1.8850237085600936E-3</v>
      </c>
      <c r="GA40" s="40">
        <f t="shared" si="63"/>
        <v>4.2003098681618535E-4</v>
      </c>
      <c r="GB40" s="40">
        <f t="shared" si="64"/>
        <v>4.2489597993660647E-3</v>
      </c>
      <c r="GC40" s="40">
        <f t="shared" si="65"/>
        <v>-2.228969049740345E-3</v>
      </c>
      <c r="GD40" s="40">
        <f t="shared" si="66"/>
        <v>2.5118967924828452E-5</v>
      </c>
      <c r="GE40" s="40">
        <f t="shared" si="67"/>
        <v>-3.4922061030763914E-4</v>
      </c>
      <c r="GF40" s="40">
        <f t="shared" si="68"/>
        <v>1.1267478613824634E-3</v>
      </c>
      <c r="GG40" s="40">
        <f t="shared" si="69"/>
        <v>-1.299585549803422E-4</v>
      </c>
      <c r="GH40" s="40">
        <f t="shared" si="70"/>
        <v>5.9303900737884404E-3</v>
      </c>
      <c r="GI40" s="40">
        <f t="shared" si="71"/>
        <v>-2.1386407149334794E-4</v>
      </c>
      <c r="GJ40" s="40">
        <f t="shared" si="72"/>
        <v>2.0436475458272043E-5</v>
      </c>
      <c r="GK40" s="40">
        <f t="shared" si="73"/>
        <v>4.1352569517922014E-6</v>
      </c>
      <c r="GL40" s="40">
        <f t="shared" si="74"/>
        <v>-3.1363231150323683E-4</v>
      </c>
      <c r="GM40" s="40">
        <f t="shared" si="75"/>
        <v>-8.1385236242162532E-5</v>
      </c>
      <c r="GN40" s="40">
        <f t="shared" si="76"/>
        <v>-4.4389168059424082E-5</v>
      </c>
      <c r="GO40" s="40">
        <f t="shared" si="77"/>
        <v>5.4291690058352764E-5</v>
      </c>
      <c r="GP40" s="40">
        <f t="shared" si="78"/>
        <v>0</v>
      </c>
      <c r="GQ40" s="40">
        <f t="shared" si="79"/>
        <v>2.3320271436815784E-5</v>
      </c>
      <c r="GR40" s="40">
        <f t="shared" si="80"/>
        <v>4.3866609931895737E-3</v>
      </c>
      <c r="GS40" s="40">
        <f t="shared" si="81"/>
        <v>-7.2485030692353093E-6</v>
      </c>
      <c r="GT40" s="40">
        <f t="shared" si="82"/>
        <v>-4.4168925241184763E-5</v>
      </c>
      <c r="GU40" s="40">
        <f t="shared" si="83"/>
        <v>-2.030824665673901E-4</v>
      </c>
      <c r="GV40" s="40">
        <f t="shared" si="84"/>
        <v>0</v>
      </c>
      <c r="GW40" s="40">
        <f t="shared" si="85"/>
        <v>-4.6327399745390473E-4</v>
      </c>
      <c r="GX40" s="40">
        <f t="shared" si="86"/>
        <v>-6.911201190670653E-6</v>
      </c>
      <c r="GY40" s="40">
        <f t="shared" si="87"/>
        <v>1.289947637090342E-5</v>
      </c>
      <c r="GZ40" s="40">
        <f t="shared" si="88"/>
        <v>3.9227494924209765E-4</v>
      </c>
      <c r="HA40" s="40">
        <f t="shared" si="89"/>
        <v>-2.7450445608695308E-3</v>
      </c>
      <c r="HB40" s="40">
        <f t="shared" si="90"/>
        <v>-6.3533578604501396E-6</v>
      </c>
      <c r="HC40" s="40">
        <f t="shared" si="91"/>
        <v>-6.9014737573859085E-4</v>
      </c>
      <c r="HD40" s="40">
        <f t="shared" si="92"/>
        <v>-1.0091113025815171E-4</v>
      </c>
      <c r="HE40" s="40">
        <f t="shared" si="93"/>
        <v>1.1167821855067639E-4</v>
      </c>
      <c r="HF40" s="40">
        <f t="shared" si="94"/>
        <v>9.9155451767670997E-5</v>
      </c>
      <c r="HG40" s="40">
        <f t="shared" si="95"/>
        <v>-1.1578003406775329E-4</v>
      </c>
      <c r="HH40" s="40">
        <f t="shared" si="96"/>
        <v>2.6188738949977476E-3</v>
      </c>
      <c r="HI40" s="40">
        <f t="shared" si="97"/>
        <v>-4.4572464174367983E-4</v>
      </c>
      <c r="HJ40" s="40">
        <f t="shared" si="98"/>
        <v>-3.9281328228594624E-4</v>
      </c>
      <c r="HK40" s="40">
        <f t="shared" si="99"/>
        <v>-3.5720308771185026E-4</v>
      </c>
      <c r="HL40" s="40">
        <f t="shared" si="100"/>
        <v>-2.217571634564219E-4</v>
      </c>
      <c r="HM40" s="40">
        <f t="shared" si="101"/>
        <v>2.4075234929847743E-4</v>
      </c>
      <c r="HN40" s="40">
        <f t="shared" si="102"/>
        <v>-1.0475034637453921E-4</v>
      </c>
      <c r="HO40" s="40">
        <f t="shared" si="103"/>
        <v>8.1365777107400786E-5</v>
      </c>
      <c r="HP40" s="40">
        <f t="shared" si="104"/>
        <v>-3.6255302910445077E-5</v>
      </c>
      <c r="HQ40" s="40">
        <f t="shared" si="105"/>
        <v>4.6453774207068657E-5</v>
      </c>
      <c r="HR40" s="40">
        <f t="shared" si="106"/>
        <v>0</v>
      </c>
      <c r="HS40" s="40">
        <f t="shared" si="107"/>
        <v>0</v>
      </c>
      <c r="HT40" s="40">
        <f t="shared" si="108"/>
        <v>0</v>
      </c>
      <c r="HU40" s="40">
        <f t="shared" si="109"/>
        <v>-3.1785363473022582E-3</v>
      </c>
    </row>
    <row r="41" spans="1:229" x14ac:dyDescent="0.25">
      <c r="A41" s="17" t="s">
        <v>211</v>
      </c>
      <c r="B41" s="17">
        <v>18068.0940437688</v>
      </c>
      <c r="C41" s="17">
        <v>623.17992935519703</v>
      </c>
      <c r="D41" s="17">
        <v>8796.2530093929199</v>
      </c>
      <c r="E41" s="17">
        <v>15051.1106455022</v>
      </c>
      <c r="F41" s="17">
        <v>13142.219719036901</v>
      </c>
      <c r="G41" s="17">
        <v>1078.5685838419099</v>
      </c>
      <c r="H41" s="17">
        <v>15236.432650029599</v>
      </c>
      <c r="I41" s="17">
        <v>118.681627310072</v>
      </c>
      <c r="J41" s="17">
        <v>1.7088355707280201</v>
      </c>
      <c r="K41" s="17">
        <v>0</v>
      </c>
      <c r="L41" s="17">
        <v>5.33131521139865E-3</v>
      </c>
      <c r="M41" s="17">
        <v>65.158110789521999</v>
      </c>
      <c r="N41" s="17">
        <v>9.8213367741387505E-4</v>
      </c>
      <c r="O41" s="17">
        <v>7.7432809287499902</v>
      </c>
      <c r="P41" s="5">
        <v>5.4144254640214199E-3</v>
      </c>
      <c r="Q41" s="5">
        <v>0</v>
      </c>
      <c r="R41" s="17">
        <v>4.5845476249999903E-4</v>
      </c>
      <c r="S41" s="17">
        <v>1.19747637138612E-3</v>
      </c>
      <c r="T41" s="17">
        <v>0.13035241394407199</v>
      </c>
      <c r="U41" s="17">
        <v>0</v>
      </c>
      <c r="V41" s="17">
        <v>0</v>
      </c>
      <c r="W41" s="5">
        <v>9.3245002619999896E-6</v>
      </c>
      <c r="X41" s="17">
        <v>0</v>
      </c>
      <c r="Y41" s="17">
        <v>103.141917533794</v>
      </c>
      <c r="Z41" s="17">
        <v>4.9098978088057699</v>
      </c>
      <c r="AA41" s="17">
        <v>9.5614917910559205E-2</v>
      </c>
      <c r="AB41" s="17">
        <v>3.0573505167266798E-2</v>
      </c>
      <c r="AD41" s="17">
        <v>2.3813380499126298E-3</v>
      </c>
      <c r="AE41" s="17">
        <v>0</v>
      </c>
      <c r="AF41" s="17">
        <v>112.377202193</v>
      </c>
      <c r="AG41" s="17">
        <v>10.9233330116212</v>
      </c>
      <c r="AH41" s="17">
        <v>1.36398989491176E-2</v>
      </c>
      <c r="AI41" s="17">
        <v>0</v>
      </c>
      <c r="AJ41" s="5">
        <v>0</v>
      </c>
      <c r="AK41" s="5">
        <v>200.17317052424201</v>
      </c>
      <c r="AL41" s="17">
        <v>0</v>
      </c>
      <c r="AM41" s="17">
        <v>0</v>
      </c>
      <c r="AN41" s="17">
        <v>84.278650356433502</v>
      </c>
      <c r="AO41" s="17">
        <v>0.72405141502409398</v>
      </c>
      <c r="AP41" s="5">
        <v>4.3331497544158804E-6</v>
      </c>
      <c r="AQ41" s="5">
        <v>1.6323196467616701E-5</v>
      </c>
      <c r="AR41" s="5">
        <v>7.0346318328607403E-6</v>
      </c>
      <c r="AS41" s="17">
        <v>1.61389710374981</v>
      </c>
      <c r="AT41" s="5">
        <v>10.522048359391899</v>
      </c>
      <c r="AU41" s="5">
        <v>249.165279839877</v>
      </c>
      <c r="AV41" s="17">
        <v>0</v>
      </c>
      <c r="AW41" s="17">
        <v>0</v>
      </c>
      <c r="AX41" s="17">
        <v>0</v>
      </c>
      <c r="BA41" s="17">
        <v>0</v>
      </c>
      <c r="BB41" s="5">
        <v>2.9527585570000002E-7</v>
      </c>
      <c r="BD41" s="17" t="s">
        <v>211</v>
      </c>
      <c r="BE41" s="17">
        <v>89.496093846167994</v>
      </c>
      <c r="BF41" s="17">
        <v>24.0600254858292</v>
      </c>
      <c r="BG41" s="17">
        <v>0</v>
      </c>
      <c r="BH41" s="17">
        <v>1.7039784323942999</v>
      </c>
      <c r="BI41" s="17">
        <v>0</v>
      </c>
      <c r="BJ41" s="17">
        <v>0</v>
      </c>
      <c r="BK41" s="17">
        <v>118.83400558000901</v>
      </c>
      <c r="BL41" s="17">
        <v>118.83400558000901</v>
      </c>
      <c r="BM41" s="17">
        <v>90.403052938441405</v>
      </c>
      <c r="BN41" s="17">
        <v>28.715307295785099</v>
      </c>
      <c r="BO41" s="17">
        <v>2.18184005026538E-3</v>
      </c>
      <c r="BP41" s="17">
        <v>3.1397183485176602E-3</v>
      </c>
      <c r="BQ41" s="17">
        <v>65.144005132653007</v>
      </c>
      <c r="BR41" s="17">
        <v>2.9443193556040198E-7</v>
      </c>
      <c r="BS41" s="17">
        <v>3.1425895095267201E-4</v>
      </c>
      <c r="BT41" s="17">
        <v>6.6778143267359996E-4</v>
      </c>
      <c r="BU41" s="5">
        <v>9.2981692842077401E-6</v>
      </c>
      <c r="BV41" s="17">
        <v>7.7615977498146496</v>
      </c>
      <c r="BW41" s="17">
        <v>1.2991457894475701E-3</v>
      </c>
      <c r="BX41" s="17">
        <v>4.1139376532901197E-3</v>
      </c>
      <c r="BY41" s="17">
        <v>0</v>
      </c>
      <c r="BZ41" s="17">
        <v>0</v>
      </c>
      <c r="CA41" s="17">
        <v>1074.3318238296199</v>
      </c>
      <c r="CB41" s="17">
        <v>4.5715264903580498E-4</v>
      </c>
      <c r="CC41" s="17">
        <v>0</v>
      </c>
      <c r="CD41" s="17">
        <v>3.4704600715399799E-4</v>
      </c>
      <c r="CE41" s="17">
        <v>8.4966458440119603E-4</v>
      </c>
      <c r="CF41" s="17">
        <v>0.13034852460197999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18072.650848062902</v>
      </c>
      <c r="CM41" s="17">
        <v>0</v>
      </c>
      <c r="CN41" s="17">
        <v>95.5037386818898</v>
      </c>
      <c r="CO41" s="17">
        <v>40.657159895224702</v>
      </c>
      <c r="CP41" s="17">
        <v>33.8268726948954</v>
      </c>
      <c r="CQ41" s="17">
        <v>10.518547347270401</v>
      </c>
      <c r="CR41" s="17">
        <v>929.31019866005795</v>
      </c>
      <c r="CS41" s="17">
        <v>0</v>
      </c>
      <c r="CT41" s="17">
        <v>2.1765541032562198E-3</v>
      </c>
      <c r="CU41" s="17">
        <v>103.40684255199</v>
      </c>
      <c r="CV41" s="17">
        <v>103.40684255199</v>
      </c>
      <c r="CW41" s="17">
        <v>46.599759744438799</v>
      </c>
      <c r="CX41" s="17">
        <v>0</v>
      </c>
      <c r="CY41" s="17">
        <v>4.9098777403726803</v>
      </c>
      <c r="CZ41" s="17">
        <v>249.13656138095001</v>
      </c>
      <c r="DA41" s="17">
        <v>1.3460821017086899E-2</v>
      </c>
      <c r="DB41" s="17">
        <v>7.8425866429449306E-2</v>
      </c>
      <c r="DC41" s="17">
        <v>0</v>
      </c>
      <c r="DD41" s="17">
        <v>900.61648449683298</v>
      </c>
      <c r="DE41" s="17">
        <v>4.6685141168697601</v>
      </c>
      <c r="DF41" s="5">
        <v>5.1787436715846297E-5</v>
      </c>
      <c r="DG41" s="17">
        <v>95.792090066471005</v>
      </c>
      <c r="DH41" s="17">
        <v>5.7106877605251398</v>
      </c>
      <c r="DI41" s="17">
        <v>7.9393743062330102E-3</v>
      </c>
      <c r="DJ41" s="17">
        <v>2.2596782751037499E-2</v>
      </c>
      <c r="DK41" s="17">
        <v>0</v>
      </c>
      <c r="DL41" s="17">
        <v>7.8531002959704996E-4</v>
      </c>
      <c r="DM41" s="17">
        <v>1.5944266890435699E-3</v>
      </c>
      <c r="DN41" s="17">
        <v>112.37830516477101</v>
      </c>
      <c r="DO41" s="17">
        <v>0</v>
      </c>
      <c r="DP41" s="17">
        <v>44.162961361932503</v>
      </c>
      <c r="DQ41" s="17">
        <v>10.9080296605652</v>
      </c>
      <c r="DR41" s="17">
        <v>622.61957829329106</v>
      </c>
      <c r="DS41" s="17">
        <v>0</v>
      </c>
      <c r="DT41" s="17">
        <v>5.5769359601404297E-3</v>
      </c>
      <c r="DU41" s="17">
        <v>8.0253676570931007E-3</v>
      </c>
      <c r="DV41" s="17">
        <v>15240.6988516124</v>
      </c>
      <c r="DW41" s="17">
        <v>7899.5368763151901</v>
      </c>
      <c r="DX41" s="17">
        <v>877.72634891008897</v>
      </c>
      <c r="DY41" s="17">
        <v>8777.2632252252806</v>
      </c>
      <c r="DZ41" s="17">
        <v>4.4512413075145599E-2</v>
      </c>
      <c r="EA41" s="17">
        <v>239.92952840164801</v>
      </c>
      <c r="EB41" s="17">
        <v>12.9688122308273</v>
      </c>
      <c r="EC41" s="17">
        <v>0.72291992903211599</v>
      </c>
      <c r="ED41" s="17">
        <v>4.3317498207399801E-6</v>
      </c>
      <c r="EE41" s="17">
        <v>1.63168728064948E-5</v>
      </c>
      <c r="EF41" s="17">
        <v>7.0310611725723E-6</v>
      </c>
      <c r="EG41" s="17">
        <v>1.60952071985317</v>
      </c>
      <c r="EH41" s="17">
        <v>2.6792101595595099</v>
      </c>
      <c r="EI41" s="17">
        <v>10567.764693695301</v>
      </c>
      <c r="EJ41" s="17">
        <v>64.684481866433003</v>
      </c>
      <c r="EK41" s="17">
        <v>80.723460771507405</v>
      </c>
      <c r="EL41" s="17">
        <v>479.64658077459302</v>
      </c>
      <c r="EM41" s="17">
        <v>3.1615609871194899</v>
      </c>
      <c r="EN41" s="17">
        <v>3.6545062473475498E-2</v>
      </c>
      <c r="EO41" s="17">
        <v>3.7277548791040398E-3</v>
      </c>
      <c r="EP41" s="17">
        <v>875.95993606596198</v>
      </c>
      <c r="EQ41" s="17">
        <v>15027.3374149639</v>
      </c>
      <c r="ER41" s="17">
        <v>13121.2882151866</v>
      </c>
      <c r="ES41" s="17">
        <v>1906.0491997773299</v>
      </c>
      <c r="ET41" s="17">
        <v>16.586972370574902</v>
      </c>
      <c r="EU41" s="17">
        <v>0.21157602749163501</v>
      </c>
      <c r="EV41" s="17">
        <v>1725.89770664197</v>
      </c>
      <c r="EW41" s="17">
        <v>25.544618147345901</v>
      </c>
      <c r="EX41" s="17">
        <v>2242.6974321665298</v>
      </c>
      <c r="EY41" s="17">
        <v>0.458148317928537</v>
      </c>
      <c r="EZ41" s="17">
        <v>14.8462041722471</v>
      </c>
      <c r="FA41" s="17">
        <v>5606.8159088829698</v>
      </c>
      <c r="FB41" s="17">
        <v>0</v>
      </c>
      <c r="FC41" s="17">
        <v>26.643469642927499</v>
      </c>
      <c r="FD41" s="17">
        <v>1329.88521668678</v>
      </c>
      <c r="FE41" s="17">
        <v>651.26764893599398</v>
      </c>
      <c r="FF41" s="17">
        <v>0.185007149148189</v>
      </c>
      <c r="FG41" s="17">
        <v>1075.53226164894</v>
      </c>
      <c r="FH41" s="17">
        <v>271.81918821882698</v>
      </c>
      <c r="FI41" s="17">
        <v>0</v>
      </c>
      <c r="FJ41" s="17">
        <v>11.127624721528599</v>
      </c>
      <c r="FK41" s="17">
        <v>30.856205424615698</v>
      </c>
      <c r="FL41" s="17">
        <v>842.52218895799194</v>
      </c>
      <c r="FM41" s="17">
        <v>200.13719977502399</v>
      </c>
      <c r="FN41" s="17">
        <v>11.2446329201011</v>
      </c>
      <c r="FO41" s="17">
        <v>15236.9945067433</v>
      </c>
      <c r="FP41" s="17">
        <v>84.258584270480597</v>
      </c>
      <c r="FQ41" s="17">
        <v>680.599627891306</v>
      </c>
      <c r="FS41" s="25">
        <f t="shared" si="55"/>
        <v>0</v>
      </c>
      <c r="FT41" s="94">
        <f t="shared" si="56"/>
        <v>1.0002431151935811</v>
      </c>
      <c r="FU41" s="40">
        <f t="shared" si="57"/>
        <v>2.5220171441784316E-4</v>
      </c>
      <c r="FV41" s="40">
        <f t="shared" si="58"/>
        <v>-8.9918021346703232E-4</v>
      </c>
      <c r="FW41" s="40">
        <f t="shared" si="59"/>
        <v>-2.1588492449411585E-3</v>
      </c>
      <c r="FX41" s="40">
        <f t="shared" si="60"/>
        <v>-1.5795000846269083E-3</v>
      </c>
      <c r="FY41" s="40">
        <f t="shared" si="61"/>
        <v>-1.5926916683626153E-3</v>
      </c>
      <c r="FZ41" s="40">
        <f t="shared" si="62"/>
        <v>-2.8151405839713993E-3</v>
      </c>
      <c r="GA41" s="40">
        <f t="shared" si="63"/>
        <v>3.6875870264794007E-5</v>
      </c>
      <c r="GB41" s="40">
        <f t="shared" si="64"/>
        <v>1.2839246763856212E-3</v>
      </c>
      <c r="GC41" s="40">
        <f t="shared" si="65"/>
        <v>-2.8423672920448663E-3</v>
      </c>
      <c r="GD41" s="40">
        <f t="shared" si="66"/>
        <v>0</v>
      </c>
      <c r="GE41" s="40">
        <f t="shared" si="67"/>
        <v>-1.8300948694140728E-3</v>
      </c>
      <c r="GF41" s="40">
        <f t="shared" si="68"/>
        <v>-2.1648351522279271E-4</v>
      </c>
      <c r="GG41" s="40">
        <f t="shared" si="69"/>
        <v>-9.4990926132054005E-5</v>
      </c>
      <c r="GH41" s="40">
        <f t="shared" si="70"/>
        <v>2.3655116265575405E-3</v>
      </c>
      <c r="GI41" s="40">
        <f t="shared" si="71"/>
        <v>-2.4786033026923723E-4</v>
      </c>
      <c r="GJ41" s="40">
        <f t="shared" si="72"/>
        <v>0</v>
      </c>
      <c r="GK41" s="40">
        <f t="shared" si="73"/>
        <v>-2.8402223527867758E-3</v>
      </c>
      <c r="GL41" s="40">
        <f t="shared" si="74"/>
        <v>-6.3949473177458765E-4</v>
      </c>
      <c r="GM41" s="40">
        <f t="shared" si="75"/>
        <v>-2.9837131314417143E-5</v>
      </c>
      <c r="GN41" s="40">
        <f t="shared" si="76"/>
        <v>0</v>
      </c>
      <c r="GO41" s="40">
        <f t="shared" si="77"/>
        <v>0</v>
      </c>
      <c r="GP41" s="40">
        <f t="shared" si="78"/>
        <v>-2.8238486838330391E-3</v>
      </c>
      <c r="GQ41" s="40">
        <f t="shared" si="79"/>
        <v>0</v>
      </c>
      <c r="GR41" s="40">
        <f t="shared" si="80"/>
        <v>2.568548506083321E-3</v>
      </c>
      <c r="GS41" s="40">
        <f t="shared" si="81"/>
        <v>-4.0873423177069438E-6</v>
      </c>
      <c r="GT41" s="40">
        <f t="shared" si="82"/>
        <v>-4.9739614837628704E-6</v>
      </c>
      <c r="GU41" s="40">
        <f t="shared" si="83"/>
        <v>-1.2215841720456626E-3</v>
      </c>
      <c r="GV41" s="40">
        <f t="shared" si="84"/>
        <v>0</v>
      </c>
      <c r="GW41" s="40">
        <f t="shared" si="85"/>
        <v>-6.7245021011129523E-4</v>
      </c>
      <c r="GX41" s="40">
        <f t="shared" si="86"/>
        <v>0</v>
      </c>
      <c r="GY41" s="40">
        <f t="shared" si="87"/>
        <v>9.8149068448083757E-6</v>
      </c>
      <c r="GZ41" s="40">
        <f t="shared" si="88"/>
        <v>-1.4009781666198973E-3</v>
      </c>
      <c r="HA41" s="40">
        <f t="shared" si="89"/>
        <v>-2.7562764228909937E-3</v>
      </c>
      <c r="HB41" s="40">
        <f t="shared" si="90"/>
        <v>0</v>
      </c>
      <c r="HC41" s="40">
        <f t="shared" si="91"/>
        <v>0</v>
      </c>
      <c r="HD41" s="40">
        <f t="shared" si="92"/>
        <v>-1.7969815397247361E-4</v>
      </c>
      <c r="HE41" s="40">
        <f t="shared" si="93"/>
        <v>0</v>
      </c>
      <c r="HF41" s="40">
        <f t="shared" si="94"/>
        <v>0</v>
      </c>
      <c r="HG41" s="40">
        <f t="shared" si="95"/>
        <v>-2.3809216056547099E-4</v>
      </c>
      <c r="HH41" s="40">
        <f t="shared" si="96"/>
        <v>-1.562714979212264E-3</v>
      </c>
      <c r="HI41" s="40">
        <f t="shared" si="97"/>
        <v>-3.2307530439575104E-4</v>
      </c>
      <c r="HJ41" s="40">
        <f t="shared" si="98"/>
        <v>-3.8740335781939117E-4</v>
      </c>
      <c r="HK41" s="40">
        <f t="shared" si="99"/>
        <v>-5.0758310786937211E-4</v>
      </c>
      <c r="HL41" s="40">
        <f t="shared" si="100"/>
        <v>-2.7116870626210663E-3</v>
      </c>
      <c r="HM41" s="40">
        <f t="shared" si="101"/>
        <v>-3.3273104265610712E-4</v>
      </c>
      <c r="HN41" s="40">
        <f t="shared" si="102"/>
        <v>-1.1525867065204268E-4</v>
      </c>
      <c r="HO41" s="40">
        <f t="shared" si="103"/>
        <v>0</v>
      </c>
      <c r="HP41" s="40">
        <f t="shared" si="104"/>
        <v>0</v>
      </c>
      <c r="HQ41" s="40">
        <f t="shared" si="105"/>
        <v>0</v>
      </c>
      <c r="HR41" s="40">
        <f t="shared" si="106"/>
        <v>0</v>
      </c>
      <c r="HS41" s="40">
        <f t="shared" si="107"/>
        <v>0</v>
      </c>
      <c r="HT41" s="40">
        <f t="shared" si="108"/>
        <v>0</v>
      </c>
      <c r="HU41" s="40">
        <f t="shared" si="109"/>
        <v>-2.8580736396391017E-3</v>
      </c>
    </row>
    <row r="42" spans="1:229" x14ac:dyDescent="0.25">
      <c r="A42" s="17" t="s">
        <v>212</v>
      </c>
      <c r="B42" s="17">
        <v>3248.2457225620101</v>
      </c>
      <c r="C42" s="17">
        <v>236.23427713206399</v>
      </c>
      <c r="D42" s="17">
        <v>4259.0622930264999</v>
      </c>
      <c r="E42" s="17">
        <v>926.07206148004502</v>
      </c>
      <c r="F42" s="17">
        <v>642.93478950734197</v>
      </c>
      <c r="G42" s="17">
        <v>1827.5643308946801</v>
      </c>
      <c r="H42" s="17">
        <v>9678.9930369491594</v>
      </c>
      <c r="I42" s="17">
        <v>109.491110293145</v>
      </c>
      <c r="J42" s="17">
        <v>1.6606566600739E-2</v>
      </c>
      <c r="K42" s="17">
        <v>1.4656420000000001E-3</v>
      </c>
      <c r="L42" s="17">
        <v>6.1229229317195003E-2</v>
      </c>
      <c r="M42" s="17">
        <v>10.610783590622001</v>
      </c>
      <c r="N42" s="17">
        <v>3.8192090031715101E-2</v>
      </c>
      <c r="O42" s="17">
        <v>0.73246132037100598</v>
      </c>
      <c r="P42" s="17">
        <v>4.0255197394736097E-2</v>
      </c>
      <c r="Q42" s="17">
        <v>4.2526400000000002E-3</v>
      </c>
      <c r="R42" s="17">
        <v>2.5698911470600001E-2</v>
      </c>
      <c r="S42" s="17">
        <v>1.75926232953067E-3</v>
      </c>
      <c r="T42" s="17">
        <v>5.7584856636079998E-2</v>
      </c>
      <c r="U42" s="17">
        <v>1.1618819999999999E-3</v>
      </c>
      <c r="V42" s="17">
        <v>8.2015199999999901E-4</v>
      </c>
      <c r="W42" s="5">
        <v>2.5347886031E-5</v>
      </c>
      <c r="X42" s="17">
        <v>8.4293399999999896E-4</v>
      </c>
      <c r="Y42" s="17">
        <v>13.7380846245721</v>
      </c>
      <c r="Z42" s="17">
        <v>0.66122412267588404</v>
      </c>
      <c r="AA42" s="17">
        <v>1.8531238029162199E-2</v>
      </c>
      <c r="AB42" s="17">
        <v>0.140042868777666</v>
      </c>
      <c r="AD42" s="17">
        <v>7.9941165448910001E-2</v>
      </c>
      <c r="AE42" s="17">
        <v>3.4552699999999902E-2</v>
      </c>
      <c r="AF42" s="17">
        <v>200.5210912</v>
      </c>
      <c r="AG42" s="17">
        <v>0.92046389706879606</v>
      </c>
      <c r="AH42" s="17">
        <v>0.140692221710534</v>
      </c>
      <c r="AI42" s="17">
        <v>1.6213189999999999E-2</v>
      </c>
      <c r="AJ42" s="5">
        <v>4.3665499999999997E-5</v>
      </c>
      <c r="AK42" s="17">
        <v>40.460235211556601</v>
      </c>
      <c r="AL42" s="5">
        <v>6.6447500000000002E-6</v>
      </c>
      <c r="AM42" s="5">
        <v>2.5477904999999999E-5</v>
      </c>
      <c r="AN42" s="17">
        <v>16.899895893067299</v>
      </c>
      <c r="AO42" s="17">
        <v>2.9854435735170701E-2</v>
      </c>
      <c r="AP42" s="5">
        <v>4.2662387364566597E-5</v>
      </c>
      <c r="AQ42" s="17">
        <v>1.5877278632084801E-4</v>
      </c>
      <c r="AR42" s="5">
        <v>4.2165647758896401E-5</v>
      </c>
      <c r="AS42" s="17">
        <v>1.8447768954091899E-2</v>
      </c>
      <c r="AT42" s="17">
        <v>1.96226324265219</v>
      </c>
      <c r="AU42" s="17">
        <v>51.446306162767698</v>
      </c>
      <c r="AV42" s="17">
        <v>1.036581E-2</v>
      </c>
      <c r="AW42" s="17">
        <v>1.3099645E-3</v>
      </c>
      <c r="AX42" s="5">
        <v>9.0368599999999906E-5</v>
      </c>
      <c r="BA42" s="17">
        <v>0</v>
      </c>
      <c r="BB42" s="5">
        <v>1.2512698352999901E-5</v>
      </c>
      <c r="BD42" s="17" t="s">
        <v>212</v>
      </c>
      <c r="BE42" s="17">
        <v>546.71973507795201</v>
      </c>
      <c r="BF42" s="17">
        <v>0.96863829410593705</v>
      </c>
      <c r="BG42" s="17">
        <v>1.3100270931783399E-3</v>
      </c>
      <c r="BH42" s="17">
        <v>1.6560955995887298E-2</v>
      </c>
      <c r="BI42" s="17">
        <v>0</v>
      </c>
      <c r="BJ42" s="17">
        <v>1.46563979507487E-3</v>
      </c>
      <c r="BK42" s="17">
        <v>109.559957497814</v>
      </c>
      <c r="BL42" s="17">
        <v>109.559957497814</v>
      </c>
      <c r="BM42" s="17">
        <v>247.40537593495199</v>
      </c>
      <c r="BN42" s="17">
        <v>4.7407921176600896</v>
      </c>
      <c r="BO42" s="17">
        <v>2.5033691748650999E-2</v>
      </c>
      <c r="BP42" s="17">
        <v>3.6024107904120903E-2</v>
      </c>
      <c r="BQ42" s="17">
        <v>10.6137097542015</v>
      </c>
      <c r="BR42" s="17">
        <v>1.24768783871607E-5</v>
      </c>
      <c r="BS42" s="17">
        <v>1.21873863776407E-2</v>
      </c>
      <c r="BT42" s="17">
        <v>2.58981661689732E-2</v>
      </c>
      <c r="BU42" s="5">
        <v>2.52756110111641E-5</v>
      </c>
      <c r="BV42" s="17">
        <v>0.73754098752740604</v>
      </c>
      <c r="BW42" s="17">
        <v>9.6346158501298008E-3</v>
      </c>
      <c r="BX42" s="17">
        <v>3.0509719879627601E-2</v>
      </c>
      <c r="BY42" s="17">
        <v>4.2526319504590298E-3</v>
      </c>
      <c r="BZ42" s="17">
        <v>0</v>
      </c>
      <c r="CA42" s="17">
        <v>369.300581202827</v>
      </c>
      <c r="CB42" s="17">
        <v>2.56959136788876E-2</v>
      </c>
      <c r="CC42" s="5">
        <v>9.0382933184741804E-5</v>
      </c>
      <c r="CD42" s="17">
        <v>5.0893656299431705E-4</v>
      </c>
      <c r="CE42" s="17">
        <v>1.24599160821662E-3</v>
      </c>
      <c r="CF42" s="17">
        <v>5.75887708657431E-2</v>
      </c>
      <c r="CG42" s="17">
        <v>3.4552554175002997E-2</v>
      </c>
      <c r="CH42" s="17">
        <v>1.16196763253017E-3</v>
      </c>
      <c r="CI42" s="5">
        <v>6.6448165145753097E-6</v>
      </c>
      <c r="CJ42" s="17">
        <v>1.6210843322696001E-2</v>
      </c>
      <c r="CK42" s="5">
        <v>2.5477019916003901E-5</v>
      </c>
      <c r="CL42" s="17">
        <v>3250.0189225791801</v>
      </c>
      <c r="CM42" s="17">
        <v>8.2014661047871001E-4</v>
      </c>
      <c r="CN42" s="17">
        <v>10.3373599910962</v>
      </c>
      <c r="CO42" s="5">
        <v>4.8289449533589099</v>
      </c>
      <c r="CP42" s="17">
        <v>2.6112233786435901</v>
      </c>
      <c r="CQ42" s="17">
        <v>1.9623704345123101</v>
      </c>
      <c r="CR42" s="17">
        <v>2714.61039540416</v>
      </c>
      <c r="CS42" s="17">
        <v>8.4287856481419599E-4</v>
      </c>
      <c r="CT42" s="17">
        <v>2.9311319625998202E-4</v>
      </c>
      <c r="CU42" s="17">
        <v>13.7990560734245</v>
      </c>
      <c r="CV42" s="17">
        <v>13.7990560734245</v>
      </c>
      <c r="CW42" s="17">
        <v>4.5285182030835998</v>
      </c>
      <c r="CX42" s="17">
        <v>0</v>
      </c>
      <c r="CY42" s="17">
        <v>0.66122378746749499</v>
      </c>
      <c r="CZ42" s="17">
        <v>51.4450250664528</v>
      </c>
      <c r="DA42" s="17">
        <v>3.0340472345116499E-3</v>
      </c>
      <c r="DB42" s="17">
        <v>1.4708167818066701E-2</v>
      </c>
      <c r="DC42" s="17">
        <v>0</v>
      </c>
      <c r="DD42" s="17">
        <v>189.644746778448</v>
      </c>
      <c r="DE42" s="17">
        <v>0.75158632840418405</v>
      </c>
      <c r="DF42" s="5">
        <v>6.9741288245756701E-6</v>
      </c>
      <c r="DG42" s="17">
        <v>12.822310308691</v>
      </c>
      <c r="DH42" s="17">
        <v>0.137322744668265</v>
      </c>
      <c r="DI42" s="17">
        <v>3.6310992648687902E-2</v>
      </c>
      <c r="DJ42" s="17">
        <v>0.103346498002061</v>
      </c>
      <c r="DK42" s="17">
        <v>0</v>
      </c>
      <c r="DL42" s="17">
        <v>2.6306794133500799E-2</v>
      </c>
      <c r="DM42" s="17">
        <v>5.3410810422350401E-2</v>
      </c>
      <c r="DN42" s="17">
        <v>200.55389420797499</v>
      </c>
      <c r="DO42" s="17">
        <v>0</v>
      </c>
      <c r="DP42" s="17">
        <v>3.03462812082816</v>
      </c>
      <c r="DQ42" s="17">
        <v>0.92072153355640596</v>
      </c>
      <c r="DR42" s="17">
        <v>236.04125007379901</v>
      </c>
      <c r="DS42" s="17">
        <v>0</v>
      </c>
      <c r="DT42" s="17">
        <v>5.75150550108302E-2</v>
      </c>
      <c r="DU42" s="17">
        <v>8.2765872958657796E-2</v>
      </c>
      <c r="DV42" s="17">
        <v>10166.627018414099</v>
      </c>
      <c r="DW42" s="17">
        <v>3824.9947035081</v>
      </c>
      <c r="DX42" s="17">
        <v>424.99876487155302</v>
      </c>
      <c r="DY42" s="17">
        <v>4249.99346837965</v>
      </c>
      <c r="DZ42" s="17">
        <v>2.2487714809847101E-3</v>
      </c>
      <c r="EA42" s="17">
        <v>49.461341396672097</v>
      </c>
      <c r="EB42" s="17">
        <v>75.431803335740298</v>
      </c>
      <c r="EC42" s="17">
        <v>2.9929294429890198E-2</v>
      </c>
      <c r="ED42" s="17">
        <v>4.2549720551023201E-5</v>
      </c>
      <c r="EE42" s="17">
        <v>1.5835127019869099E-4</v>
      </c>
      <c r="EF42" s="17">
        <v>4.20581554363002E-5</v>
      </c>
      <c r="EG42" s="17">
        <v>1.8431886663117202E-2</v>
      </c>
      <c r="EH42" s="17">
        <v>3.3857683918935999</v>
      </c>
      <c r="EI42" s="17">
        <v>5047.6877219447997</v>
      </c>
      <c r="EJ42" s="17">
        <v>2.53786080964742</v>
      </c>
      <c r="EK42" s="17">
        <v>4.9627166249441901</v>
      </c>
      <c r="EL42" s="17">
        <v>24.9465148530895</v>
      </c>
      <c r="EM42" s="17">
        <v>2.0727940995497001</v>
      </c>
      <c r="EN42" s="17">
        <v>4.9216045409701502E-3</v>
      </c>
      <c r="EO42" s="17">
        <v>7.8844691292294204E-4</v>
      </c>
      <c r="EP42" s="17">
        <v>6.3707911987080896</v>
      </c>
      <c r="EQ42" s="17">
        <v>926.65254828509603</v>
      </c>
      <c r="ER42" s="17">
        <v>643.86148449987104</v>
      </c>
      <c r="ES42" s="17">
        <v>282.79106378522499</v>
      </c>
      <c r="ET42" s="17">
        <v>0.48138053484129401</v>
      </c>
      <c r="EU42" s="17">
        <v>4.58896528271521E-2</v>
      </c>
      <c r="EV42" s="17">
        <v>59.977719760577997</v>
      </c>
      <c r="EW42" s="17">
        <v>1.7737871672260901</v>
      </c>
      <c r="EX42" s="17">
        <v>144.093946040774</v>
      </c>
      <c r="EY42" s="17">
        <v>0.70325005616274505</v>
      </c>
      <c r="EZ42" s="17">
        <v>2.5912344385103299</v>
      </c>
      <c r="FA42" s="17">
        <v>360.237648697895</v>
      </c>
      <c r="FB42" s="5">
        <v>4.3630720444562102E-5</v>
      </c>
      <c r="FC42" s="17">
        <v>19.6749538928972</v>
      </c>
      <c r="FD42" s="17">
        <v>12.801460425051101</v>
      </c>
      <c r="FE42" s="17">
        <v>16.633129597270599</v>
      </c>
      <c r="FF42" s="17">
        <v>0.24067054636044399</v>
      </c>
      <c r="FG42" s="17">
        <v>1822.3563318352899</v>
      </c>
      <c r="FH42" s="17">
        <v>54.574811320715902</v>
      </c>
      <c r="FI42" s="17">
        <v>1.03655852200487E-2</v>
      </c>
      <c r="FJ42" s="17">
        <v>39.968297552097901</v>
      </c>
      <c r="FK42" s="17">
        <v>5.2708470497225797</v>
      </c>
      <c r="FL42" s="17">
        <v>190.65457514984701</v>
      </c>
      <c r="FM42" s="17">
        <v>40.459057425594999</v>
      </c>
      <c r="FN42" s="17">
        <v>108.84502526423999</v>
      </c>
      <c r="FO42" s="17">
        <v>9679.9806411040699</v>
      </c>
      <c r="FP42" s="17">
        <v>16.899133056947601</v>
      </c>
      <c r="FQ42" s="17">
        <v>132.65160618632299</v>
      </c>
      <c r="FS42" s="25">
        <f t="shared" si="55"/>
        <v>0</v>
      </c>
      <c r="FT42" s="94">
        <f t="shared" si="56"/>
        <v>1.0502734866269861</v>
      </c>
      <c r="FU42" s="40">
        <f t="shared" si="57"/>
        <v>5.4589466703627214E-4</v>
      </c>
      <c r="FV42" s="40">
        <f t="shared" si="58"/>
        <v>-8.1710012877207793E-4</v>
      </c>
      <c r="FW42" s="40">
        <f t="shared" si="59"/>
        <v>-2.1293007762996424E-3</v>
      </c>
      <c r="FX42" s="40">
        <f t="shared" si="60"/>
        <v>6.2682681963569615E-4</v>
      </c>
      <c r="FY42" s="40">
        <f t="shared" si="61"/>
        <v>1.4413514522042866E-3</v>
      </c>
      <c r="FZ42" s="40">
        <f t="shared" si="62"/>
        <v>-2.8496939732023767E-3</v>
      </c>
      <c r="GA42" s="40">
        <f t="shared" si="63"/>
        <v>1.0203583690373321E-4</v>
      </c>
      <c r="GB42" s="40">
        <f t="shared" si="64"/>
        <v>6.2879264339059729E-4</v>
      </c>
      <c r="GC42" s="40">
        <f t="shared" si="65"/>
        <v>-2.746540326383406E-3</v>
      </c>
      <c r="GD42" s="40">
        <f t="shared" si="66"/>
        <v>-1.5044090781138987E-6</v>
      </c>
      <c r="GE42" s="40">
        <f t="shared" si="67"/>
        <v>-2.7998011135338266E-3</v>
      </c>
      <c r="GF42" s="40">
        <f t="shared" si="68"/>
        <v>2.7577261891242557E-4</v>
      </c>
      <c r="GG42" s="40">
        <f t="shared" si="69"/>
        <v>-2.7895170181241528E-3</v>
      </c>
      <c r="GH42" s="40">
        <f t="shared" si="70"/>
        <v>6.935065395435651E-3</v>
      </c>
      <c r="GI42" s="40">
        <f t="shared" si="71"/>
        <v>-2.7539714658855598E-3</v>
      </c>
      <c r="GJ42" s="40">
        <f t="shared" si="72"/>
        <v>-1.8928338562423305E-6</v>
      </c>
      <c r="GK42" s="40">
        <f t="shared" si="73"/>
        <v>-1.1665053268233306E-4</v>
      </c>
      <c r="GL42" s="40">
        <f t="shared" si="74"/>
        <v>-2.4636225348434316E-3</v>
      </c>
      <c r="GM42" s="40">
        <f t="shared" si="75"/>
        <v>6.7973246644314071E-5</v>
      </c>
      <c r="GN42" s="40">
        <f t="shared" si="76"/>
        <v>7.370157225096652E-5</v>
      </c>
      <c r="GO42" s="40">
        <f t="shared" si="77"/>
        <v>-6.5713688304124459E-6</v>
      </c>
      <c r="GP42" s="40">
        <f t="shared" si="78"/>
        <v>-2.851323370615947E-3</v>
      </c>
      <c r="GQ42" s="40">
        <f t="shared" si="79"/>
        <v>-6.5764562590872057E-5</v>
      </c>
      <c r="GR42" s="40">
        <f t="shared" si="80"/>
        <v>4.4381331545553784E-3</v>
      </c>
      <c r="GS42" s="40">
        <f t="shared" si="81"/>
        <v>-5.0695124020834673E-7</v>
      </c>
      <c r="GT42" s="40">
        <f t="shared" si="82"/>
        <v>-3.1086086099510991E-5</v>
      </c>
      <c r="GU42" s="40">
        <f t="shared" si="83"/>
        <v>-2.7518582722618969E-3</v>
      </c>
      <c r="GV42" s="40">
        <f t="shared" si="84"/>
        <v>0</v>
      </c>
      <c r="GW42" s="40">
        <f t="shared" si="85"/>
        <v>-2.7965678484094874E-3</v>
      </c>
      <c r="GX42" s="40">
        <f t="shared" si="86"/>
        <v>-4.2203647444087394E-6</v>
      </c>
      <c r="GY42" s="40">
        <f t="shared" si="87"/>
        <v>1.6358881641170126E-4</v>
      </c>
      <c r="GZ42" s="40">
        <f t="shared" si="88"/>
        <v>2.7989852554819594E-4</v>
      </c>
      <c r="HA42" s="40">
        <f t="shared" si="89"/>
        <v>-2.9233580651830357E-3</v>
      </c>
      <c r="HB42" s="40">
        <f t="shared" si="90"/>
        <v>-1.4473877774811138E-4</v>
      </c>
      <c r="HC42" s="40">
        <f t="shared" si="91"/>
        <v>-7.9649964933174733E-4</v>
      </c>
      <c r="HD42" s="40">
        <f t="shared" si="92"/>
        <v>-2.9109716130997075E-5</v>
      </c>
      <c r="HE42" s="40">
        <f t="shared" si="93"/>
        <v>1.0010094482038142E-5</v>
      </c>
      <c r="HF42" s="40">
        <f t="shared" si="94"/>
        <v>-3.4739276879228394E-5</v>
      </c>
      <c r="HG42" s="40">
        <f t="shared" si="95"/>
        <v>-4.5138509995838699E-5</v>
      </c>
      <c r="HH42" s="40">
        <f t="shared" si="96"/>
        <v>2.5074563586981072E-3</v>
      </c>
      <c r="HI42" s="40">
        <f t="shared" si="97"/>
        <v>-2.6408933138367123E-3</v>
      </c>
      <c r="HJ42" s="40">
        <f t="shared" si="98"/>
        <v>-2.6548386025374532E-3</v>
      </c>
      <c r="HK42" s="40">
        <f t="shared" si="99"/>
        <v>-2.5492866423123249E-3</v>
      </c>
      <c r="HL42" s="40">
        <f t="shared" si="100"/>
        <v>-8.6093288647647883E-4</v>
      </c>
      <c r="HM42" s="40">
        <f t="shared" si="101"/>
        <v>5.4626646308276403E-5</v>
      </c>
      <c r="HN42" s="40">
        <f t="shared" si="102"/>
        <v>-2.4901618997576687E-5</v>
      </c>
      <c r="HO42" s="40">
        <f t="shared" si="103"/>
        <v>-2.1684745456436435E-5</v>
      </c>
      <c r="HP42" s="40">
        <f t="shared" si="104"/>
        <v>4.7782347032984032E-5</v>
      </c>
      <c r="HQ42" s="40">
        <f t="shared" si="105"/>
        <v>1.5860802028468403E-4</v>
      </c>
      <c r="HR42" s="40">
        <f t="shared" si="106"/>
        <v>0</v>
      </c>
      <c r="HS42" s="40">
        <f t="shared" si="107"/>
        <v>0</v>
      </c>
      <c r="HT42" s="40">
        <f t="shared" si="108"/>
        <v>0</v>
      </c>
      <c r="HU42" s="40">
        <f t="shared" si="109"/>
        <v>-2.8626891521454038E-3</v>
      </c>
    </row>
    <row r="43" spans="1:229" x14ac:dyDescent="0.25">
      <c r="A43" s="17" t="s">
        <v>213</v>
      </c>
      <c r="B43" s="17">
        <v>9688.4587687458406</v>
      </c>
      <c r="C43" s="17">
        <v>986.87361597107497</v>
      </c>
      <c r="D43" s="17">
        <v>7048.1362639941199</v>
      </c>
      <c r="E43" s="17">
        <v>6307.7326876405696</v>
      </c>
      <c r="F43" s="17">
        <v>5708.7184316680596</v>
      </c>
      <c r="G43" s="17">
        <v>109.521867638975</v>
      </c>
      <c r="H43" s="17">
        <v>18717.5287479939</v>
      </c>
      <c r="I43" s="17">
        <v>131.70599313603401</v>
      </c>
      <c r="J43" s="17">
        <v>0.201803181552455</v>
      </c>
      <c r="K43" s="17">
        <v>0.36557541199999999</v>
      </c>
      <c r="L43" s="17">
        <v>1.7397154805861698E-2</v>
      </c>
      <c r="M43" s="17">
        <v>60.557019555223199</v>
      </c>
      <c r="N43" s="17">
        <v>1.5430817525164001E-3</v>
      </c>
      <c r="O43" s="17">
        <v>6.7862025880721797</v>
      </c>
      <c r="P43" s="5">
        <v>1.0090809071976899E-2</v>
      </c>
      <c r="Q43" s="5">
        <v>0.105270959999999</v>
      </c>
      <c r="R43" s="17">
        <v>0.6052208</v>
      </c>
      <c r="S43" s="17">
        <v>2.0236590170939401E-3</v>
      </c>
      <c r="T43" s="17">
        <v>0.24623925038163899</v>
      </c>
      <c r="U43" s="17">
        <v>2.8756792E-2</v>
      </c>
      <c r="V43" s="17">
        <v>2.0298328000000001E-2</v>
      </c>
      <c r="W43" s="17">
        <v>0</v>
      </c>
      <c r="X43" s="17">
        <v>2.0865226000000001E-2</v>
      </c>
      <c r="Y43" s="17">
        <v>107.179268593684</v>
      </c>
      <c r="Z43" s="17">
        <v>5.2329634492757098</v>
      </c>
      <c r="AA43" s="17">
        <v>0.120048515114484</v>
      </c>
      <c r="AB43" s="17">
        <v>5.1975592041301401E-2</v>
      </c>
      <c r="AC43" s="17">
        <v>0.56415000000000004</v>
      </c>
      <c r="AD43" s="17">
        <v>4.0127745845960398E-2</v>
      </c>
      <c r="AE43" s="17">
        <v>0.85519529999999999</v>
      </c>
      <c r="AF43" s="17">
        <v>196.51753162</v>
      </c>
      <c r="AG43" s="17">
        <v>7.2339971624440498</v>
      </c>
      <c r="AH43" s="17">
        <v>0.927343866113992</v>
      </c>
      <c r="AI43" s="17">
        <v>0.40190368499999901</v>
      </c>
      <c r="AJ43" s="5">
        <v>1.0828051000000001E-3</v>
      </c>
      <c r="AK43" s="5">
        <v>217.59759124920799</v>
      </c>
      <c r="AL43" s="17">
        <v>1.62970175E-4</v>
      </c>
      <c r="AM43" s="17">
        <v>6.3010609000000003E-4</v>
      </c>
      <c r="AN43" s="17">
        <v>105.212568287876</v>
      </c>
      <c r="AO43" s="17">
        <v>0.27625869619362298</v>
      </c>
      <c r="AP43" s="5">
        <v>2.72478541963483E-5</v>
      </c>
      <c r="AQ43" s="17">
        <v>1.43563951115422E-4</v>
      </c>
      <c r="AR43" s="5">
        <v>7.3125993330107203E-5</v>
      </c>
      <c r="AS43" s="17">
        <v>0.26726442323822902</v>
      </c>
      <c r="AT43" s="5">
        <v>13.497630439262</v>
      </c>
      <c r="AU43" s="17">
        <v>273.08228242116201</v>
      </c>
      <c r="AV43" s="17">
        <v>1.3199937149999901</v>
      </c>
      <c r="AW43" s="17">
        <v>3.2424119499999897E-2</v>
      </c>
      <c r="AX43" s="17">
        <v>2.23619539999999E-3</v>
      </c>
      <c r="AY43" s="17">
        <v>0.88854999999999995</v>
      </c>
      <c r="BA43" s="17">
        <v>1.2322500000000001E-3</v>
      </c>
      <c r="BB43" s="5">
        <v>1.448481364073E-6</v>
      </c>
      <c r="BD43" s="17" t="s">
        <v>213</v>
      </c>
      <c r="BE43" s="17">
        <v>255.32882222296001</v>
      </c>
      <c r="BF43" s="17">
        <v>7.2795413373719304</v>
      </c>
      <c r="BG43" s="17">
        <v>3.2424469594983303E-2</v>
      </c>
      <c r="BH43" s="17">
        <v>0.20132944378946699</v>
      </c>
      <c r="BI43" s="17">
        <v>0.88854459597546798</v>
      </c>
      <c r="BJ43" s="17">
        <v>0.36557743155787198</v>
      </c>
      <c r="BK43" s="17">
        <v>132.10924338420801</v>
      </c>
      <c r="BL43" s="17">
        <v>132.10924338420801</v>
      </c>
      <c r="BM43" s="17">
        <v>163.46926565209401</v>
      </c>
      <c r="BN43" s="17">
        <v>39.005701854434001</v>
      </c>
      <c r="BO43" s="17">
        <v>7.1145633161924099E-3</v>
      </c>
      <c r="BP43" s="17">
        <v>1.0238053516096499E-2</v>
      </c>
      <c r="BQ43" s="17">
        <v>60.579344412484097</v>
      </c>
      <c r="BR43" s="17">
        <v>1.4478494149528401E-6</v>
      </c>
      <c r="BS43" s="17">
        <v>4.9304822244635805E-4</v>
      </c>
      <c r="BT43" s="17">
        <v>1.04768832739738E-3</v>
      </c>
      <c r="BU43" s="17">
        <v>0</v>
      </c>
      <c r="BV43" s="17">
        <v>6.8250496795534499</v>
      </c>
      <c r="BW43" s="17">
        <v>2.4183595330610499E-3</v>
      </c>
      <c r="BX43" s="17">
        <v>7.6581802245407398E-3</v>
      </c>
      <c r="BY43" s="17">
        <v>0.105269818686943</v>
      </c>
      <c r="BZ43" s="17">
        <v>0</v>
      </c>
      <c r="CA43" s="17">
        <v>1421.73282861134</v>
      </c>
      <c r="CB43" s="17">
        <v>0.60521890527310696</v>
      </c>
      <c r="CC43" s="17">
        <v>2.2362224851061202E-3</v>
      </c>
      <c r="CD43" s="17">
        <v>5.8624609456725898E-4</v>
      </c>
      <c r="CE43" s="17">
        <v>1.4352738923152301E-3</v>
      </c>
      <c r="CF43" s="17">
        <v>0.246244586473228</v>
      </c>
      <c r="CG43" s="17">
        <v>0.85519431341688701</v>
      </c>
      <c r="CH43" s="17">
        <v>2.8756139267514701E-2</v>
      </c>
      <c r="CI43" s="17">
        <v>1.6296550403495399E-4</v>
      </c>
      <c r="CJ43" s="17">
        <v>0.40189568665928099</v>
      </c>
      <c r="CK43" s="17">
        <v>6.3009541500631198E-4</v>
      </c>
      <c r="CL43" s="17">
        <v>9744.8623821601996</v>
      </c>
      <c r="CM43" s="17">
        <v>2.0299392905143099E-2</v>
      </c>
      <c r="CN43" s="17">
        <v>102.78634518700299</v>
      </c>
      <c r="CO43" s="17">
        <v>43.094005775016399</v>
      </c>
      <c r="CP43" s="17">
        <v>23.067490090546801</v>
      </c>
      <c r="CQ43" s="17">
        <v>13.4967847424104</v>
      </c>
      <c r="CR43" s="17">
        <v>1809.7723210090601</v>
      </c>
      <c r="CS43" s="17">
        <v>2.0865723537095801E-2</v>
      </c>
      <c r="CT43" s="17">
        <v>0.111425392442596</v>
      </c>
      <c r="CU43" s="17">
        <v>107.68372082427901</v>
      </c>
      <c r="CV43" s="17">
        <v>107.68372082427901</v>
      </c>
      <c r="CW43" s="17">
        <v>42.090610768873297</v>
      </c>
      <c r="CX43" s="17">
        <v>0</v>
      </c>
      <c r="CY43" s="17">
        <v>5.2329399824952896</v>
      </c>
      <c r="CZ43" s="17">
        <v>273.05678331806899</v>
      </c>
      <c r="DA43" s="17">
        <v>1.7291649877053401E-2</v>
      </c>
      <c r="DB43" s="17">
        <v>9.8111660927517497E-2</v>
      </c>
      <c r="DC43" s="17">
        <v>0</v>
      </c>
      <c r="DD43" s="17">
        <v>984.12160520406496</v>
      </c>
      <c r="DE43" s="17">
        <v>4.1518927405820598</v>
      </c>
      <c r="DF43" s="17">
        <v>2.6511021199192302E-3</v>
      </c>
      <c r="DG43" s="17">
        <v>81.150158387859506</v>
      </c>
      <c r="DH43" s="17">
        <v>1.7311486270108001</v>
      </c>
      <c r="DI43" s="17">
        <v>1.34895526160595E-2</v>
      </c>
      <c r="DJ43" s="17">
        <v>3.83931981900053E-2</v>
      </c>
      <c r="DK43" s="17">
        <v>0.56414995629336795</v>
      </c>
      <c r="DL43" s="17">
        <v>1.3209237986736899E-2</v>
      </c>
      <c r="DM43" s="17">
        <v>2.6818830032442099E-2</v>
      </c>
      <c r="DN43" s="17">
        <v>196.551718355286</v>
      </c>
      <c r="DO43" s="17">
        <v>1.23226689264041E-3</v>
      </c>
      <c r="DP43" s="17">
        <v>28.8688051907471</v>
      </c>
      <c r="DQ43" s="17">
        <v>7.2381683588207197</v>
      </c>
      <c r="DR43" s="17">
        <v>986.351736672122</v>
      </c>
      <c r="DS43" s="17">
        <v>0</v>
      </c>
      <c r="DT43" s="17">
        <v>0.37909211449902602</v>
      </c>
      <c r="DU43" s="17">
        <v>0.54552468115544295</v>
      </c>
      <c r="DV43" s="17">
        <v>18820.289807040401</v>
      </c>
      <c r="DW43" s="17">
        <v>6333.7650578900602</v>
      </c>
      <c r="DX43" s="17">
        <v>703.75195199766301</v>
      </c>
      <c r="DY43" s="17">
        <v>7037.5170098877297</v>
      </c>
      <c r="DZ43" s="17">
        <v>2.3696437687277999E-2</v>
      </c>
      <c r="EA43" s="17">
        <v>259.70446225279301</v>
      </c>
      <c r="EB43" s="17">
        <v>36.099775447013798</v>
      </c>
      <c r="EC43" s="17">
        <v>0.27681019760148101</v>
      </c>
      <c r="ED43" s="17">
        <v>2.7173322251889099E-5</v>
      </c>
      <c r="EE43" s="17">
        <v>1.43296220810458E-4</v>
      </c>
      <c r="EF43" s="17">
        <v>7.3020824104763694E-5</v>
      </c>
      <c r="EG43" s="17">
        <v>0.26697940003020298</v>
      </c>
      <c r="EH43" s="17">
        <v>2.2040867030429201</v>
      </c>
      <c r="EI43" s="17">
        <v>12501.330179619699</v>
      </c>
      <c r="EJ43" s="17">
        <v>8.7247868535083697</v>
      </c>
      <c r="EK43" s="17">
        <v>45.559653327601303</v>
      </c>
      <c r="EL43" s="17">
        <v>202.013884128375</v>
      </c>
      <c r="EM43" s="17">
        <v>3.72844084029167</v>
      </c>
      <c r="EN43" s="17">
        <v>0.47894421000126702</v>
      </c>
      <c r="EO43" s="17">
        <v>4.6401755727883496E-3</v>
      </c>
      <c r="EP43" s="17">
        <v>96.421443891819195</v>
      </c>
      <c r="EQ43" s="17">
        <v>6317.3636301177803</v>
      </c>
      <c r="ER43" s="17">
        <v>5716.2236095376302</v>
      </c>
      <c r="ES43" s="17">
        <v>601.14002058014603</v>
      </c>
      <c r="ET43" s="17">
        <v>5.1279185747118801</v>
      </c>
      <c r="EU43" s="17">
        <v>0.29256247821557801</v>
      </c>
      <c r="EV43" s="17">
        <v>305.53045230906503</v>
      </c>
      <c r="EW43" s="17">
        <v>16.813932328907502</v>
      </c>
      <c r="EX43" s="17">
        <v>1368.94360021384</v>
      </c>
      <c r="EY43" s="17">
        <v>0.74421702365008202</v>
      </c>
      <c r="EZ43" s="17">
        <v>21.2665097562239</v>
      </c>
      <c r="FA43" s="17">
        <v>3422.4522568164102</v>
      </c>
      <c r="FB43" s="17">
        <v>1.0819595940210599E-3</v>
      </c>
      <c r="FC43" s="17">
        <v>37.826706149569901</v>
      </c>
      <c r="FD43" s="17">
        <v>132.80059709100101</v>
      </c>
      <c r="FE43" s="17">
        <v>82.970685734442199</v>
      </c>
      <c r="FF43" s="17">
        <v>0.14963725651328</v>
      </c>
      <c r="FG43" s="17">
        <v>109.295897236396</v>
      </c>
      <c r="FH43" s="17">
        <v>327.60647234189003</v>
      </c>
      <c r="FI43" s="17">
        <v>1.3199935789094801</v>
      </c>
      <c r="FJ43" s="17">
        <v>9.0478670549155996E-2</v>
      </c>
      <c r="FK43" s="17">
        <v>40.864158430184901</v>
      </c>
      <c r="FL43" s="17">
        <v>925.33606143587599</v>
      </c>
      <c r="FM43" s="17">
        <v>217.575647985795</v>
      </c>
      <c r="FN43" s="17">
        <v>50.155986485894203</v>
      </c>
      <c r="FO43" s="17">
        <v>18720.260196101099</v>
      </c>
      <c r="FP43" s="17">
        <v>105.199842801329</v>
      </c>
      <c r="FQ43" s="17">
        <v>758.26175788793898</v>
      </c>
      <c r="FS43" s="25">
        <f t="shared" si="55"/>
        <v>0</v>
      </c>
      <c r="FT43" s="94">
        <f t="shared" si="56"/>
        <v>1.0053433878531313</v>
      </c>
      <c r="FU43" s="40">
        <f t="shared" si="57"/>
        <v>5.8217323065163128E-3</v>
      </c>
      <c r="FV43" s="40">
        <f t="shared" si="58"/>
        <v>-5.2882080390754269E-4</v>
      </c>
      <c r="FW43" s="40">
        <f t="shared" si="59"/>
        <v>-1.5066754825157568E-3</v>
      </c>
      <c r="FX43" s="40">
        <f t="shared" si="60"/>
        <v>1.5268469597771155E-3</v>
      </c>
      <c r="FY43" s="40">
        <f t="shared" si="61"/>
        <v>1.3146869931326495E-3</v>
      </c>
      <c r="FZ43" s="40">
        <f t="shared" si="62"/>
        <v>-2.0632446053958581E-3</v>
      </c>
      <c r="GA43" s="40">
        <f t="shared" si="63"/>
        <v>1.4592995389371086E-4</v>
      </c>
      <c r="GB43" s="40">
        <f t="shared" si="64"/>
        <v>3.0617456242670927E-3</v>
      </c>
      <c r="GC43" s="40">
        <f t="shared" si="65"/>
        <v>-2.3475237572747019E-3</v>
      </c>
      <c r="GD43" s="40">
        <f t="shared" si="66"/>
        <v>5.5243263241965413E-6</v>
      </c>
      <c r="GE43" s="40">
        <f t="shared" si="67"/>
        <v>-2.5600722687012436E-3</v>
      </c>
      <c r="GF43" s="40">
        <f t="shared" si="68"/>
        <v>3.6865845487226394E-4</v>
      </c>
      <c r="GG43" s="40">
        <f t="shared" si="69"/>
        <v>-1.5198175137756348E-3</v>
      </c>
      <c r="GH43" s="40">
        <f t="shared" si="70"/>
        <v>5.7244226026423196E-3</v>
      </c>
      <c r="GI43" s="40">
        <f t="shared" si="71"/>
        <v>-1.4140902154949351E-3</v>
      </c>
      <c r="GJ43" s="40">
        <f t="shared" si="72"/>
        <v>-1.0841670447329209E-5</v>
      </c>
      <c r="GK43" s="40">
        <f t="shared" si="73"/>
        <v>-3.1306374352104844E-6</v>
      </c>
      <c r="GL43" s="40">
        <f t="shared" si="74"/>
        <v>-1.0570111829030667E-3</v>
      </c>
      <c r="GM43" s="40">
        <f t="shared" si="75"/>
        <v>2.167035344990117E-5</v>
      </c>
      <c r="GN43" s="40">
        <f t="shared" si="76"/>
        <v>-2.2698376275712596E-5</v>
      </c>
      <c r="GO43" s="40">
        <f t="shared" si="77"/>
        <v>5.2462702499333912E-5</v>
      </c>
      <c r="GP43" s="40">
        <f t="shared" si="78"/>
        <v>0</v>
      </c>
      <c r="GQ43" s="40">
        <f t="shared" si="79"/>
        <v>2.3845277103659025E-5</v>
      </c>
      <c r="GR43" s="40">
        <f t="shared" si="80"/>
        <v>4.7066213197197891E-3</v>
      </c>
      <c r="GS43" s="40">
        <f t="shared" si="81"/>
        <v>-4.4844151211200355E-6</v>
      </c>
      <c r="GT43" s="40">
        <f t="shared" si="82"/>
        <v>-4.1889207208924022E-5</v>
      </c>
      <c r="GU43" s="40">
        <f t="shared" si="83"/>
        <v>-1.7862468052855045E-3</v>
      </c>
      <c r="GV43" s="40">
        <f t="shared" si="84"/>
        <v>-7.747342389665945E-8</v>
      </c>
      <c r="GW43" s="40">
        <f t="shared" si="85"/>
        <v>-2.4840126122218776E-3</v>
      </c>
      <c r="GX43" s="40">
        <f t="shared" si="86"/>
        <v>-1.1536348632680063E-6</v>
      </c>
      <c r="GY43" s="40">
        <f t="shared" si="87"/>
        <v>1.7396277575939181E-4</v>
      </c>
      <c r="GZ43" s="40">
        <f t="shared" si="88"/>
        <v>5.7661017595156167E-4</v>
      </c>
      <c r="HA43" s="40">
        <f t="shared" si="89"/>
        <v>-2.9407327305142369E-3</v>
      </c>
      <c r="HB43" s="40">
        <f t="shared" si="90"/>
        <v>-1.9901138050073951E-5</v>
      </c>
      <c r="HC43" s="40">
        <f t="shared" si="91"/>
        <v>-7.8084779886993406E-4</v>
      </c>
      <c r="HD43" s="40">
        <f t="shared" si="92"/>
        <v>-1.0084331948262266E-4</v>
      </c>
      <c r="HE43" s="40">
        <f t="shared" si="93"/>
        <v>-2.8661471622096332E-5</v>
      </c>
      <c r="HF43" s="40">
        <f t="shared" si="94"/>
        <v>-1.6941581516938145E-5</v>
      </c>
      <c r="HG43" s="40">
        <f t="shared" si="95"/>
        <v>-1.2095025104015355E-4</v>
      </c>
      <c r="HH43" s="40">
        <f t="shared" si="96"/>
        <v>1.9963223437190953E-3</v>
      </c>
      <c r="HI43" s="40">
        <f t="shared" si="97"/>
        <v>-2.7353326218689709E-3</v>
      </c>
      <c r="HJ43" s="40">
        <f t="shared" si="98"/>
        <v>-1.8648853203318764E-3</v>
      </c>
      <c r="HK43" s="40">
        <f t="shared" si="99"/>
        <v>-1.4381920922256943E-3</v>
      </c>
      <c r="HL43" s="40">
        <f t="shared" si="100"/>
        <v>-1.0664464973401181E-3</v>
      </c>
      <c r="HM43" s="40">
        <f t="shared" si="101"/>
        <v>-6.2655208660954254E-5</v>
      </c>
      <c r="HN43" s="40">
        <f t="shared" si="102"/>
        <v>-9.3375164682728588E-5</v>
      </c>
      <c r="HO43" s="40">
        <f t="shared" si="103"/>
        <v>-1.0309936208470567E-7</v>
      </c>
      <c r="HP43" s="40">
        <f t="shared" si="104"/>
        <v>1.0797362852249971E-5</v>
      </c>
      <c r="HQ43" s="40">
        <f t="shared" si="105"/>
        <v>1.2112137485902439E-5</v>
      </c>
      <c r="HR43" s="40">
        <f t="shared" si="106"/>
        <v>-6.0818463023737486E-6</v>
      </c>
      <c r="HS43" s="40">
        <f t="shared" si="107"/>
        <v>0</v>
      </c>
      <c r="HT43" s="40">
        <f t="shared" si="108"/>
        <v>1.3708776960823132E-5</v>
      </c>
      <c r="HU43" s="40">
        <f t="shared" si="109"/>
        <v>-4.3628391488786575E-4</v>
      </c>
    </row>
    <row r="44" spans="1:229" x14ac:dyDescent="0.25">
      <c r="A44" s="17" t="s">
        <v>214</v>
      </c>
      <c r="B44" s="17">
        <v>54760.989320508503</v>
      </c>
      <c r="C44" s="17">
        <v>3961.85490257012</v>
      </c>
      <c r="D44" s="17">
        <v>54763.814222627399</v>
      </c>
      <c r="E44" s="17">
        <v>13564.516579042</v>
      </c>
      <c r="F44" s="17">
        <v>10412.1273108403</v>
      </c>
      <c r="G44" s="17">
        <v>5186.57955123183</v>
      </c>
      <c r="H44" s="17">
        <v>91666.811740785706</v>
      </c>
      <c r="I44" s="17">
        <v>617.90568713475102</v>
      </c>
      <c r="J44" s="17">
        <v>0.40786926528895201</v>
      </c>
      <c r="K44" s="17">
        <v>0.17511687282999899</v>
      </c>
      <c r="L44" s="17">
        <v>0.92121670689605695</v>
      </c>
      <c r="M44" s="17">
        <v>223.94813531741801</v>
      </c>
      <c r="N44" s="17">
        <v>0.64085033650447798</v>
      </c>
      <c r="O44" s="17">
        <v>13.8071355659693</v>
      </c>
      <c r="P44" s="5">
        <v>0.67538129106746303</v>
      </c>
      <c r="Q44" s="5">
        <v>0.50811114280000003</v>
      </c>
      <c r="R44" s="17">
        <v>2.9216391771999999</v>
      </c>
      <c r="S44" s="17">
        <v>3.6622202936273898E-2</v>
      </c>
      <c r="T44" s="17">
        <v>0.84812519268544495</v>
      </c>
      <c r="U44" s="17">
        <v>0.13882319999999901</v>
      </c>
      <c r="V44" s="17">
        <v>9.7992883739999995E-2</v>
      </c>
      <c r="X44" s="17">
        <v>0.10071490196000001</v>
      </c>
      <c r="Y44" s="17">
        <v>260.25003096691199</v>
      </c>
      <c r="Z44" s="17">
        <v>19.824847985196701</v>
      </c>
      <c r="AA44" s="17">
        <v>0.44618178612341602</v>
      </c>
      <c r="AB44" s="17">
        <v>1.8370695086224</v>
      </c>
      <c r="AD44" s="17">
        <v>1.42779534301464</v>
      </c>
      <c r="AE44" s="17">
        <v>4.1284022679999897</v>
      </c>
      <c r="AF44" s="17">
        <v>1263.331144173</v>
      </c>
      <c r="AG44" s="17">
        <v>26.954544574612299</v>
      </c>
      <c r="AH44" s="17">
        <v>4.8582449201268796</v>
      </c>
      <c r="AI44" s="17">
        <v>1.9800628458</v>
      </c>
      <c r="AJ44" s="5">
        <v>5.2172116379999899E-3</v>
      </c>
      <c r="AK44" s="5">
        <v>854.19562809049296</v>
      </c>
      <c r="AL44" s="17">
        <v>7.9392311670000001E-4</v>
      </c>
      <c r="AM44" s="17">
        <v>3.0441297141999999E-3</v>
      </c>
      <c r="AN44" s="17">
        <v>382.29371414614099</v>
      </c>
      <c r="AO44" s="17">
        <v>0.73399164783971504</v>
      </c>
      <c r="AP44" s="17">
        <v>1.5736911521889E-3</v>
      </c>
      <c r="AQ44" s="17">
        <v>5.8118290263648904E-3</v>
      </c>
      <c r="AR44" s="17">
        <v>1.42791514352976E-3</v>
      </c>
      <c r="AS44" s="17">
        <v>0.30717376295349502</v>
      </c>
      <c r="AT44" s="17">
        <v>46.529621121025897</v>
      </c>
      <c r="AU44" s="17">
        <v>1078.6438676104899</v>
      </c>
      <c r="AV44" s="17">
        <v>1.27869478659999</v>
      </c>
      <c r="AW44" s="17">
        <v>0.15651632347</v>
      </c>
      <c r="AX44" s="17">
        <v>1.0797360000000001E-2</v>
      </c>
      <c r="BA44" s="17">
        <v>8.3063190000000106E-2</v>
      </c>
      <c r="BB44" s="17">
        <v>4.7489779174430299E-4</v>
      </c>
      <c r="BD44" s="17" t="s">
        <v>214</v>
      </c>
      <c r="BE44" s="17">
        <v>2354.0887277112602</v>
      </c>
      <c r="BF44" s="17">
        <v>27.4131372837277</v>
      </c>
      <c r="BG44" s="17">
        <v>0.15651944907028301</v>
      </c>
      <c r="BH44" s="17">
        <v>0.40715993440114701</v>
      </c>
      <c r="BI44" s="17">
        <v>0</v>
      </c>
      <c r="BJ44" s="17">
        <v>0.175118659321604</v>
      </c>
      <c r="BK44" s="17">
        <v>619.241914386129</v>
      </c>
      <c r="BL44" s="17">
        <v>619.241914386129</v>
      </c>
      <c r="BM44" s="17">
        <v>1116.48693798926</v>
      </c>
      <c r="BN44" s="17">
        <v>139.28969452534599</v>
      </c>
      <c r="BO44" s="17">
        <v>0.376606795909945</v>
      </c>
      <c r="BP44" s="17">
        <v>0.54194678451182798</v>
      </c>
      <c r="BQ44" s="17">
        <v>224.016940192584</v>
      </c>
      <c r="BR44" s="17">
        <v>4.7345345908345401E-4</v>
      </c>
      <c r="BS44" s="17">
        <v>0.20447763099917199</v>
      </c>
      <c r="BT44" s="17">
        <v>0.43451526996130102</v>
      </c>
      <c r="BU44" s="17">
        <v>0</v>
      </c>
      <c r="BV44" s="17">
        <v>13.9326183083557</v>
      </c>
      <c r="BW44" s="17">
        <v>0.16163295939338401</v>
      </c>
      <c r="BX44" s="17">
        <v>0.51183642637745996</v>
      </c>
      <c r="BY44" s="17">
        <v>0.50810467918095104</v>
      </c>
      <c r="BZ44" s="17">
        <v>0</v>
      </c>
      <c r="CA44" s="17">
        <v>4751.7710013846499</v>
      </c>
      <c r="CB44" s="17">
        <v>2.9216505846728502</v>
      </c>
      <c r="CC44" s="17">
        <v>1.0797680721969599E-2</v>
      </c>
      <c r="CD44" s="17">
        <v>1.05910836213934E-2</v>
      </c>
      <c r="CE44" s="17">
        <v>2.59298503518323E-2</v>
      </c>
      <c r="CF44" s="17">
        <v>0.84814089506172297</v>
      </c>
      <c r="CG44" s="17">
        <v>4.1283959240835602</v>
      </c>
      <c r="CH44" s="17">
        <v>0.138825011676044</v>
      </c>
      <c r="CI44" s="17">
        <v>7.9393377000223095E-4</v>
      </c>
      <c r="CJ44" s="17">
        <v>1.9800661470718399</v>
      </c>
      <c r="CK44" s="17">
        <v>3.0441713053291101E-3</v>
      </c>
      <c r="CL44" s="17">
        <v>55386.671102930399</v>
      </c>
      <c r="CM44" s="17">
        <v>9.7991183332896095E-2</v>
      </c>
      <c r="CN44" s="17">
        <v>210.79568288458299</v>
      </c>
      <c r="CO44" s="17">
        <v>121.327318411311</v>
      </c>
      <c r="CP44" s="17">
        <v>44.313749550509897</v>
      </c>
      <c r="CQ44" s="17">
        <v>46.527190496561801</v>
      </c>
      <c r="CR44" s="17">
        <v>12840.143641397</v>
      </c>
      <c r="CS44" s="17">
        <v>0.10071728366685</v>
      </c>
      <c r="CT44" s="17">
        <v>8.7882117663583698E-3</v>
      </c>
      <c r="CU44" s="17">
        <v>261.83454163754601</v>
      </c>
      <c r="CV44" s="17">
        <v>261.83454163754601</v>
      </c>
      <c r="CW44" s="17">
        <v>95.901915365446996</v>
      </c>
      <c r="CX44" s="17">
        <v>0</v>
      </c>
      <c r="CY44" s="17">
        <v>19.824765738198799</v>
      </c>
      <c r="CZ44" s="17">
        <v>1078.56083098873</v>
      </c>
      <c r="DA44" s="17">
        <v>6.0687464565275497E-2</v>
      </c>
      <c r="DB44" s="17">
        <v>0.36893530581125</v>
      </c>
      <c r="DC44" s="17">
        <v>0</v>
      </c>
      <c r="DD44" s="17">
        <v>3919.9228133883498</v>
      </c>
      <c r="DE44" s="17">
        <v>15.361602216024201</v>
      </c>
      <c r="DF44" s="17">
        <v>2.0910211842222601E-4</v>
      </c>
      <c r="DG44" s="17">
        <v>235.26619188484401</v>
      </c>
      <c r="DH44" s="17">
        <v>2.1497677496291101</v>
      </c>
      <c r="DI44" s="17">
        <v>0.47632118754014902</v>
      </c>
      <c r="DJ44" s="17">
        <v>1.35568515662597</v>
      </c>
      <c r="DK44" s="17">
        <v>0</v>
      </c>
      <c r="DL44" s="17">
        <v>0.46980523488152898</v>
      </c>
      <c r="DM44" s="17">
        <v>0.95384681086547896</v>
      </c>
      <c r="DN44" s="17">
        <v>1263.40833686377</v>
      </c>
      <c r="DO44" s="17">
        <v>8.3066489614576994E-2</v>
      </c>
      <c r="DP44" s="17">
        <v>64.803160388689605</v>
      </c>
      <c r="DQ44" s="17">
        <v>26.963731465796101</v>
      </c>
      <c r="DR44" s="17">
        <v>3959.7024229108702</v>
      </c>
      <c r="DS44" s="17">
        <v>0</v>
      </c>
      <c r="DT44" s="17">
        <v>1.9860509410459399</v>
      </c>
      <c r="DU44" s="17">
        <v>2.8579683066108199</v>
      </c>
      <c r="DV44" s="17">
        <v>93252.634276580793</v>
      </c>
      <c r="DW44" s="17">
        <v>49192.510659088897</v>
      </c>
      <c r="DX44" s="17">
        <v>5465.83528618537</v>
      </c>
      <c r="DY44" s="17">
        <v>54658.345945274297</v>
      </c>
      <c r="DZ44" s="17">
        <v>5.4391305039463503E-2</v>
      </c>
      <c r="EA44" s="17">
        <v>1023.00766723539</v>
      </c>
      <c r="EB44" s="17">
        <v>327.87767742196701</v>
      </c>
      <c r="EC44" s="17">
        <v>0.73596566922359796</v>
      </c>
      <c r="ED44" s="17">
        <v>1.5689138345437799E-3</v>
      </c>
      <c r="EE44" s="17">
        <v>5.79434532822259E-3</v>
      </c>
      <c r="EF44" s="17">
        <v>1.4236069217302501E-3</v>
      </c>
      <c r="EG44" s="17">
        <v>0.30730842271018999</v>
      </c>
      <c r="EH44" s="17">
        <v>5.0006302133192202</v>
      </c>
      <c r="EI44" s="17">
        <v>59362.250997390503</v>
      </c>
      <c r="EJ44" s="17">
        <v>6.7350789493873897</v>
      </c>
      <c r="EK44" s="17">
        <v>84.598521797869196</v>
      </c>
      <c r="EL44" s="17">
        <v>417.86724475922699</v>
      </c>
      <c r="EM44" s="17">
        <v>9.4915550728351992</v>
      </c>
      <c r="EN44" s="17">
        <v>0.147558779428341</v>
      </c>
      <c r="EO44" s="17">
        <v>1.65298425946637E-2</v>
      </c>
      <c r="EP44" s="17">
        <v>25.119404864718799</v>
      </c>
      <c r="EQ44" s="17">
        <v>13608.9276463518</v>
      </c>
      <c r="ER44" s="17">
        <v>10447.322215510199</v>
      </c>
      <c r="ES44" s="17">
        <v>3161.6054308416601</v>
      </c>
      <c r="ET44" s="17">
        <v>7.4251059399681401</v>
      </c>
      <c r="EU44" s="17">
        <v>0.60506267433875105</v>
      </c>
      <c r="EV44" s="17">
        <v>642.77649573725296</v>
      </c>
      <c r="EW44" s="17">
        <v>31.023734890237399</v>
      </c>
      <c r="EX44" s="17">
        <v>2528.59060739099</v>
      </c>
      <c r="EY44" s="17">
        <v>4.9438211409028998</v>
      </c>
      <c r="EZ44" s="17">
        <v>45.369876808478899</v>
      </c>
      <c r="FA44" s="17">
        <v>6321.5792038503696</v>
      </c>
      <c r="FB44" s="17">
        <v>5.2130186781196696E-3</v>
      </c>
      <c r="FC44" s="17">
        <v>251.651538340478</v>
      </c>
      <c r="FD44" s="17">
        <v>17.204737970204398</v>
      </c>
      <c r="FE44" s="17">
        <v>298.38934176821698</v>
      </c>
      <c r="FF44" s="17">
        <v>0.45423290246642101</v>
      </c>
      <c r="FG44" s="17">
        <v>5172.01883646028</v>
      </c>
      <c r="FH44" s="17">
        <v>1246.3251733090301</v>
      </c>
      <c r="FI44" s="17">
        <v>1.27869039815156</v>
      </c>
      <c r="FJ44" s="17">
        <v>71.866544252142603</v>
      </c>
      <c r="FK44" s="17">
        <v>171.56518318609901</v>
      </c>
      <c r="FL44" s="17">
        <v>3873.8489768376598</v>
      </c>
      <c r="FM44" s="17">
        <v>854.12346969132</v>
      </c>
      <c r="FN44" s="17">
        <v>470.26822225788698</v>
      </c>
      <c r="FO44" s="17">
        <v>91672.277279716902</v>
      </c>
      <c r="FP44" s="17">
        <v>382.251649847181</v>
      </c>
      <c r="FQ44" s="17">
        <v>2721.8084548427501</v>
      </c>
      <c r="FS44" s="25">
        <f t="shared" si="55"/>
        <v>0</v>
      </c>
      <c r="FT44" s="94">
        <f t="shared" si="56"/>
        <v>1.0172392029930901</v>
      </c>
      <c r="FU44" s="40">
        <f t="shared" si="57"/>
        <v>1.1425684418516749E-2</v>
      </c>
      <c r="FV44" s="40">
        <f t="shared" si="58"/>
        <v>-5.433009820358317E-4</v>
      </c>
      <c r="FW44" s="40">
        <f t="shared" si="59"/>
        <v>-1.9258753037973133E-3</v>
      </c>
      <c r="FX44" s="40">
        <f t="shared" si="60"/>
        <v>3.2740619284890747E-3</v>
      </c>
      <c r="FY44" s="40">
        <f t="shared" si="61"/>
        <v>3.3801838586104281E-3</v>
      </c>
      <c r="FZ44" s="40">
        <f t="shared" si="62"/>
        <v>-2.8073829057710669E-3</v>
      </c>
      <c r="GA44" s="40">
        <f t="shared" si="63"/>
        <v>5.9623966705103792E-5</v>
      </c>
      <c r="GB44" s="40">
        <f t="shared" si="64"/>
        <v>2.1625100386664297E-3</v>
      </c>
      <c r="GC44" s="40">
        <f t="shared" si="65"/>
        <v>-1.7391133585475823E-3</v>
      </c>
      <c r="GD44" s="40">
        <f t="shared" si="66"/>
        <v>1.0201710298610813E-5</v>
      </c>
      <c r="GE44" s="40">
        <f t="shared" si="67"/>
        <v>-2.8908794796579742E-3</v>
      </c>
      <c r="GF44" s="40">
        <f t="shared" si="68"/>
        <v>3.0723575826372795E-4</v>
      </c>
      <c r="GG44" s="40">
        <f t="shared" si="69"/>
        <v>-2.8983920865772871E-3</v>
      </c>
      <c r="GH44" s="40">
        <f t="shared" si="70"/>
        <v>9.0882530838386887E-3</v>
      </c>
      <c r="GI44" s="40">
        <f t="shared" si="71"/>
        <v>-2.8308532112240889E-3</v>
      </c>
      <c r="GJ44" s="40">
        <f t="shared" si="72"/>
        <v>-1.2720876407811859E-5</v>
      </c>
      <c r="GK44" s="40">
        <f t="shared" si="73"/>
        <v>3.9044769591520242E-6</v>
      </c>
      <c r="GL44" s="40">
        <f t="shared" si="74"/>
        <v>-2.7652340637294788E-3</v>
      </c>
      <c r="GM44" s="40">
        <f t="shared" si="75"/>
        <v>1.8514219850369208E-5</v>
      </c>
      <c r="GN44" s="40">
        <f t="shared" si="76"/>
        <v>1.3050239765314677E-5</v>
      </c>
      <c r="GO44" s="40">
        <f t="shared" si="77"/>
        <v>-1.7352352936271648E-5</v>
      </c>
      <c r="GP44" s="40">
        <f t="shared" si="78"/>
        <v>0</v>
      </c>
      <c r="GQ44" s="40">
        <f t="shared" si="79"/>
        <v>2.364800842418404E-5</v>
      </c>
      <c r="GR44" s="40">
        <f t="shared" si="80"/>
        <v>6.0884168380194014E-3</v>
      </c>
      <c r="GS44" s="40">
        <f t="shared" si="81"/>
        <v>-4.148682399151862E-6</v>
      </c>
      <c r="GT44" s="40">
        <f t="shared" si="82"/>
        <v>-6.5384005206144282E-5</v>
      </c>
      <c r="GU44" s="40">
        <f t="shared" si="83"/>
        <v>-2.7561093537924394E-3</v>
      </c>
      <c r="GV44" s="40">
        <f t="shared" si="84"/>
        <v>0</v>
      </c>
      <c r="GW44" s="40">
        <f t="shared" si="85"/>
        <v>-2.9018845648312148E-3</v>
      </c>
      <c r="GX44" s="40">
        <f t="shared" si="86"/>
        <v>-1.5366517160114148E-6</v>
      </c>
      <c r="GY44" s="40">
        <f t="shared" si="87"/>
        <v>6.1102499630525224E-5</v>
      </c>
      <c r="GZ44" s="40">
        <f t="shared" si="88"/>
        <v>3.4082902637705366E-4</v>
      </c>
      <c r="HA44" s="40">
        <f t="shared" si="89"/>
        <v>-2.9281505366649521E-3</v>
      </c>
      <c r="HB44" s="40">
        <f t="shared" si="90"/>
        <v>1.6672560908344463E-6</v>
      </c>
      <c r="HC44" s="40">
        <f t="shared" si="91"/>
        <v>-8.036783192348399E-4</v>
      </c>
      <c r="HD44" s="40">
        <f t="shared" si="92"/>
        <v>-8.4475261637980019E-5</v>
      </c>
      <c r="HE44" s="40">
        <f t="shared" si="93"/>
        <v>1.3418556541368457E-5</v>
      </c>
      <c r="HF44" s="40">
        <f t="shared" si="94"/>
        <v>1.3662732214124677E-5</v>
      </c>
      <c r="HG44" s="40">
        <f t="shared" si="95"/>
        <v>-1.1003136437630634E-4</v>
      </c>
      <c r="HH44" s="40">
        <f t="shared" si="96"/>
        <v>2.689433033322463E-3</v>
      </c>
      <c r="HI44" s="40">
        <f t="shared" si="97"/>
        <v>-3.0357402966110646E-3</v>
      </c>
      <c r="HJ44" s="40">
        <f t="shared" si="98"/>
        <v>-3.0082953340483864E-3</v>
      </c>
      <c r="HK44" s="40">
        <f t="shared" si="99"/>
        <v>-3.0171413329647444E-3</v>
      </c>
      <c r="HL44" s="40">
        <f t="shared" si="100"/>
        <v>4.3838300315822507E-4</v>
      </c>
      <c r="HM44" s="40">
        <f t="shared" si="101"/>
        <v>-5.2238217409392434E-5</v>
      </c>
      <c r="HN44" s="40">
        <f t="shared" si="102"/>
        <v>-7.6982426038218162E-5</v>
      </c>
      <c r="HO44" s="40">
        <f t="shared" si="103"/>
        <v>-3.4319749137715651E-6</v>
      </c>
      <c r="HP44" s="40">
        <f t="shared" si="104"/>
        <v>1.9969803875501516E-5</v>
      </c>
      <c r="HQ44" s="40">
        <f t="shared" si="105"/>
        <v>2.9703739580649574E-5</v>
      </c>
      <c r="HR44" s="40">
        <f t="shared" si="106"/>
        <v>0</v>
      </c>
      <c r="HS44" s="40">
        <f t="shared" si="107"/>
        <v>0</v>
      </c>
      <c r="HT44" s="40">
        <f t="shared" si="108"/>
        <v>3.9724149492544782E-5</v>
      </c>
      <c r="HU44" s="40">
        <f t="shared" si="109"/>
        <v>-3.0413547629773809E-3</v>
      </c>
    </row>
    <row r="45" spans="1:229" x14ac:dyDescent="0.25">
      <c r="A45" s="17" t="s">
        <v>215</v>
      </c>
      <c r="B45" s="17">
        <v>4361.7586203918299</v>
      </c>
      <c r="C45" s="17">
        <v>1261.15652704494</v>
      </c>
      <c r="D45" s="17">
        <v>6022.9837750151601</v>
      </c>
      <c r="E45" s="17">
        <v>2189.3671320620501</v>
      </c>
      <c r="F45" s="17">
        <v>1967.19094506955</v>
      </c>
      <c r="G45" s="17">
        <v>270.64560420587497</v>
      </c>
      <c r="H45" s="17">
        <v>8803.1501391487109</v>
      </c>
      <c r="I45" s="17">
        <v>79.591609945756801</v>
      </c>
      <c r="J45" s="17">
        <v>6.1494903008613502E-2</v>
      </c>
      <c r="K45" s="17">
        <v>3.8023270834099998</v>
      </c>
      <c r="L45" s="17">
        <v>0.25694803101636998</v>
      </c>
      <c r="M45" s="17">
        <v>30.940766955343001</v>
      </c>
      <c r="N45" s="17">
        <v>0.18936532334702599</v>
      </c>
      <c r="O45" s="17">
        <v>2.3288653937423001</v>
      </c>
      <c r="P45" s="17">
        <v>0.19188088351726801</v>
      </c>
      <c r="Q45" s="17">
        <v>5.9669385899999997E-2</v>
      </c>
      <c r="R45" s="17">
        <v>0.34309916600000001</v>
      </c>
      <c r="S45" s="17">
        <v>3.6625683777624899E-3</v>
      </c>
      <c r="T45" s="17">
        <v>3.8424890688088098</v>
      </c>
      <c r="U45" s="17">
        <v>3.7980649904399901</v>
      </c>
      <c r="V45" s="17">
        <v>1.1507661739999999E-2</v>
      </c>
      <c r="X45" s="17">
        <v>1.182732821E-2</v>
      </c>
      <c r="Y45" s="17">
        <v>39.343583295784903</v>
      </c>
      <c r="Z45" s="17">
        <v>1.5871180170714101</v>
      </c>
      <c r="AA45" s="17">
        <v>4.0795851251901098E-2</v>
      </c>
      <c r="AB45" s="17">
        <v>0.58387927882410895</v>
      </c>
      <c r="AD45" s="17">
        <v>0.38846008587822201</v>
      </c>
      <c r="AE45" s="17">
        <v>11.854349663000001</v>
      </c>
      <c r="AF45" s="17">
        <v>149.20746624999899</v>
      </c>
      <c r="AG45" s="17">
        <v>3.1588944247814399</v>
      </c>
      <c r="AH45" s="17">
        <v>0.46911997548594597</v>
      </c>
      <c r="AI45" s="17">
        <v>7.7910118895</v>
      </c>
      <c r="AJ45" s="17">
        <v>6.12676147E-4</v>
      </c>
      <c r="AK45" s="17">
        <v>198.36693563808001</v>
      </c>
      <c r="AL45" s="5">
        <v>9.3233406599999905E-5</v>
      </c>
      <c r="AM45" s="17">
        <v>3.7821199451490002</v>
      </c>
      <c r="AN45" s="17">
        <v>40.774586889811097</v>
      </c>
      <c r="AO45" s="17">
        <v>9.7389674443400104E-2</v>
      </c>
      <c r="AP45" s="17">
        <v>1.8270417983221201E-4</v>
      </c>
      <c r="AQ45" s="17">
        <v>6.7486886531318495E-4</v>
      </c>
      <c r="AR45" s="17">
        <v>1.6284376559372901E-4</v>
      </c>
      <c r="AS45" s="17">
        <v>4.9234468007534497E-2</v>
      </c>
      <c r="AT45" s="17">
        <v>7.6094463401750199</v>
      </c>
      <c r="AU45" s="17">
        <v>81.307974979354398</v>
      </c>
      <c r="AV45" s="17">
        <v>0.14544412300000001</v>
      </c>
      <c r="AW45" s="17">
        <v>1.8380300039999999E-2</v>
      </c>
      <c r="AX45" s="17">
        <v>1.2679738429999901E-3</v>
      </c>
      <c r="BB45" s="5">
        <v>5.6830106954201399E-5</v>
      </c>
      <c r="BD45" s="17" t="s">
        <v>215</v>
      </c>
      <c r="BE45" s="17">
        <v>277.84355729069802</v>
      </c>
      <c r="BF45" s="17">
        <v>8.9299920588007602</v>
      </c>
      <c r="BG45" s="17">
        <v>1.83807366421678E-2</v>
      </c>
      <c r="BH45" s="17">
        <v>6.1376310768930097E-2</v>
      </c>
      <c r="BI45" s="17">
        <v>0</v>
      </c>
      <c r="BJ45" s="17">
        <v>3.8023167759526402</v>
      </c>
      <c r="BK45" s="17">
        <v>79.765013097728598</v>
      </c>
      <c r="BL45" s="17">
        <v>79.765013097728598</v>
      </c>
      <c r="BM45" s="17">
        <v>137.769472500272</v>
      </c>
      <c r="BN45" s="17">
        <v>18.056454194810499</v>
      </c>
      <c r="BO45" s="17">
        <v>0.105048251561699</v>
      </c>
      <c r="BP45" s="17">
        <v>0.15116797320281899</v>
      </c>
      <c r="BQ45" s="17">
        <v>30.948994193632998</v>
      </c>
      <c r="BR45" s="17">
        <v>5.6667103534914798E-5</v>
      </c>
      <c r="BS45" s="17">
        <v>6.0423864987846798E-2</v>
      </c>
      <c r="BT45" s="17">
        <v>0.12840073150459899</v>
      </c>
      <c r="BU45" s="17">
        <v>0</v>
      </c>
      <c r="BV45" s="17">
        <v>2.3446792756957402</v>
      </c>
      <c r="BW45" s="17">
        <v>4.59208412848537E-2</v>
      </c>
      <c r="BX45" s="17">
        <v>0.14541592147136401</v>
      </c>
      <c r="BY45" s="17">
        <v>5.9676029512542299E-2</v>
      </c>
      <c r="BZ45" s="17">
        <v>0</v>
      </c>
      <c r="CA45" s="17">
        <v>56704.477124387697</v>
      </c>
      <c r="CB45" s="17">
        <v>0.343096129437376</v>
      </c>
      <c r="CC45" s="17">
        <v>1.2679135592255099E-3</v>
      </c>
      <c r="CD45" s="17">
        <v>1.05934049621631E-3</v>
      </c>
      <c r="CE45" s="17">
        <v>2.5935647878878002E-3</v>
      </c>
      <c r="CF45" s="17">
        <v>3.8424742376155501</v>
      </c>
      <c r="CG45" s="17">
        <v>11.8544157555647</v>
      </c>
      <c r="CH45" s="17">
        <v>3.79804211875993</v>
      </c>
      <c r="CI45" s="5">
        <v>9.3228565621207595E-5</v>
      </c>
      <c r="CJ45" s="17">
        <v>7.7910243854819097</v>
      </c>
      <c r="CK45" s="17">
        <v>3.7821201018466302</v>
      </c>
      <c r="CL45" s="17">
        <v>4385.01422736927</v>
      </c>
      <c r="CM45" s="17">
        <v>1.15078531692814E-2</v>
      </c>
      <c r="CN45" s="17">
        <v>34.1576836244598</v>
      </c>
      <c r="CO45" s="17">
        <v>372.94193261887</v>
      </c>
      <c r="CP45" s="17">
        <v>7.9093681371485802</v>
      </c>
      <c r="CQ45" s="17">
        <v>7.60965630965398</v>
      </c>
      <c r="CR45" s="17">
        <v>1403.81517391803</v>
      </c>
      <c r="CS45" s="17">
        <v>1.18273060350709E-2</v>
      </c>
      <c r="CT45" s="17">
        <v>0.17994239025178399</v>
      </c>
      <c r="CU45" s="17">
        <v>39.548464909649702</v>
      </c>
      <c r="CV45" s="17">
        <v>39.548464909649702</v>
      </c>
      <c r="CW45" s="17">
        <v>14.7019569893812</v>
      </c>
      <c r="CX45" s="17">
        <v>0</v>
      </c>
      <c r="CY45" s="17">
        <v>1.5871063386377899</v>
      </c>
      <c r="CZ45" s="17">
        <v>81.3019883045272</v>
      </c>
      <c r="DA45" s="17">
        <v>5.1493568249006598E-3</v>
      </c>
      <c r="DB45" s="17">
        <v>3.42566397113424E-2</v>
      </c>
      <c r="DC45" s="17">
        <v>0</v>
      </c>
      <c r="DD45" s="17">
        <v>292.87836295659702</v>
      </c>
      <c r="DE45" s="17">
        <v>1.35498300433749</v>
      </c>
      <c r="DF45" s="17">
        <v>4.2815336567337704E-3</v>
      </c>
      <c r="DG45" s="17">
        <v>33.551142371843298</v>
      </c>
      <c r="DH45" s="17">
        <v>3.10812710477818</v>
      </c>
      <c r="DI45" s="17">
        <v>0.15137869209698099</v>
      </c>
      <c r="DJ45" s="17">
        <v>0.43084831351929298</v>
      </c>
      <c r="DK45" s="17">
        <v>0</v>
      </c>
      <c r="DL45" s="17">
        <v>0.127825704514514</v>
      </c>
      <c r="DM45" s="17">
        <v>0.25952610953664301</v>
      </c>
      <c r="DN45" s="17">
        <v>149.26876880019901</v>
      </c>
      <c r="DO45" s="17">
        <v>0</v>
      </c>
      <c r="DP45" s="17">
        <v>9.7948022499230394</v>
      </c>
      <c r="DQ45" s="17">
        <v>3.1644238870478998</v>
      </c>
      <c r="DR45" s="17">
        <v>1261.1715831588899</v>
      </c>
      <c r="DS45" s="17">
        <v>0</v>
      </c>
      <c r="DT45" s="17">
        <v>0.19179025936275401</v>
      </c>
      <c r="DU45" s="17">
        <v>0.27599132979491398</v>
      </c>
      <c r="DV45" s="17">
        <v>9305.5441742312705</v>
      </c>
      <c r="DW45" s="17">
        <v>5414.7127113852202</v>
      </c>
      <c r="DX45" s="17">
        <v>601.63481056565001</v>
      </c>
      <c r="DY45" s="17">
        <v>6016.34752195087</v>
      </c>
      <c r="DZ45" s="17">
        <v>9.9211580827342494E-3</v>
      </c>
      <c r="EA45" s="17">
        <v>85.6169433988712</v>
      </c>
      <c r="EB45" s="17">
        <v>38.826538619501498</v>
      </c>
      <c r="EC45" s="17">
        <v>9.7632963990762503E-2</v>
      </c>
      <c r="ED45" s="17">
        <v>1.8218591569798799E-4</v>
      </c>
      <c r="EE45" s="17">
        <v>6.7293697048782797E-4</v>
      </c>
      <c r="EF45" s="17">
        <v>1.62381709018072E-4</v>
      </c>
      <c r="EG45" s="17">
        <v>4.9221752823029499E-2</v>
      </c>
      <c r="EH45" s="17">
        <v>1.3829593788477501</v>
      </c>
      <c r="EI45" s="17">
        <v>5156.3648349040104</v>
      </c>
      <c r="EJ45" s="17">
        <v>4.27225572193103</v>
      </c>
      <c r="EK45" s="17">
        <v>16.6663706498674</v>
      </c>
      <c r="EL45" s="17">
        <v>74.263416634975201</v>
      </c>
      <c r="EM45" s="17">
        <v>2.0312188132519799</v>
      </c>
      <c r="EN45" s="17">
        <v>0.13428710439436201</v>
      </c>
      <c r="EO45" s="17">
        <v>1.3877835347806599E-3</v>
      </c>
      <c r="EP45" s="17">
        <v>11.519674033190499</v>
      </c>
      <c r="EQ45" s="17">
        <v>2193.9583401273999</v>
      </c>
      <c r="ER45" s="17">
        <v>1970.8121903608201</v>
      </c>
      <c r="ES45" s="17">
        <v>223.14614976658501</v>
      </c>
      <c r="ET45" s="17">
        <v>1.6303211326245399</v>
      </c>
      <c r="EU45" s="17">
        <v>0.168328256463675</v>
      </c>
      <c r="EV45" s="17">
        <v>101.359414837106</v>
      </c>
      <c r="EW45" s="17">
        <v>6.2047428677722696</v>
      </c>
      <c r="EX45" s="17">
        <v>484.75249676857499</v>
      </c>
      <c r="EY45" s="17">
        <v>0.33456761281326303</v>
      </c>
      <c r="EZ45" s="17">
        <v>8.7021606444110091</v>
      </c>
      <c r="FA45" s="17">
        <v>1211.9157750624099</v>
      </c>
      <c r="FB45" s="17">
        <v>6.1212527734861297E-4</v>
      </c>
      <c r="FC45" s="17">
        <v>21.8812153504654</v>
      </c>
      <c r="FD45" s="17">
        <v>14.6617224032584</v>
      </c>
      <c r="FE45" s="17">
        <v>30.691352312483001</v>
      </c>
      <c r="FF45" s="17">
        <v>0.12112612643507099</v>
      </c>
      <c r="FG45" s="17">
        <v>269.94212037985602</v>
      </c>
      <c r="FH45" s="17">
        <v>96.130258596854205</v>
      </c>
      <c r="FI45" s="17">
        <v>0.145450475648847</v>
      </c>
      <c r="FJ45" s="17">
        <v>1.59457434905118E-3</v>
      </c>
      <c r="FK45" s="17">
        <v>20.362002057238701</v>
      </c>
      <c r="FL45" s="17">
        <v>509.36330736023598</v>
      </c>
      <c r="FM45" s="17">
        <v>198.35995653518501</v>
      </c>
      <c r="FN45" s="17">
        <v>71.185305044779199</v>
      </c>
      <c r="FO45" s="17">
        <v>8804.5040150575696</v>
      </c>
      <c r="FP45" s="17">
        <v>40.771361147891497</v>
      </c>
      <c r="FQ45" s="17">
        <v>202.473870655593</v>
      </c>
      <c r="FS45" s="25">
        <f t="shared" si="55"/>
        <v>0</v>
      </c>
      <c r="FT45" s="94">
        <f t="shared" si="56"/>
        <v>1.0569072554588896</v>
      </c>
      <c r="FU45" s="40">
        <f t="shared" si="57"/>
        <v>5.3317042508305781E-3</v>
      </c>
      <c r="FV45" s="40">
        <f t="shared" si="58"/>
        <v>1.1938338839784012E-5</v>
      </c>
      <c r="FW45" s="40">
        <f t="shared" si="59"/>
        <v>-1.1018215077747452E-3</v>
      </c>
      <c r="FX45" s="40">
        <f t="shared" si="60"/>
        <v>2.0970480455808839E-3</v>
      </c>
      <c r="FY45" s="40">
        <f t="shared" si="61"/>
        <v>1.8408204350198519E-3</v>
      </c>
      <c r="FZ45" s="40">
        <f t="shared" si="62"/>
        <v>-2.5992804430838871E-3</v>
      </c>
      <c r="GA45" s="40">
        <f t="shared" si="63"/>
        <v>1.5379448123211011E-4</v>
      </c>
      <c r="GB45" s="40">
        <f t="shared" si="64"/>
        <v>2.1786611941883686E-3</v>
      </c>
      <c r="GC45" s="40">
        <f t="shared" si="65"/>
        <v>-1.928488929672671E-3</v>
      </c>
      <c r="GD45" s="40">
        <f t="shared" si="66"/>
        <v>-2.7108286934624818E-6</v>
      </c>
      <c r="GE45" s="40">
        <f t="shared" si="67"/>
        <v>-2.8480710630756395E-3</v>
      </c>
      <c r="GF45" s="40">
        <f t="shared" si="68"/>
        <v>2.6590285566843567E-4</v>
      </c>
      <c r="GG45" s="40">
        <f t="shared" si="69"/>
        <v>-2.8554692328187324E-3</v>
      </c>
      <c r="GH45" s="40">
        <f t="shared" si="70"/>
        <v>6.7903804126817711E-3</v>
      </c>
      <c r="GI45" s="40">
        <f t="shared" si="71"/>
        <v>-2.8357215741157868E-3</v>
      </c>
      <c r="GJ45" s="40">
        <f t="shared" si="72"/>
        <v>1.1134038740462761E-4</v>
      </c>
      <c r="GK45" s="40">
        <f t="shared" si="73"/>
        <v>-8.8503934865721863E-6</v>
      </c>
      <c r="GL45" s="40">
        <f t="shared" si="74"/>
        <v>-2.638338090027142E-3</v>
      </c>
      <c r="GM45" s="40">
        <f t="shared" si="75"/>
        <v>-3.859788016087244E-6</v>
      </c>
      <c r="GN45" s="40">
        <f t="shared" si="76"/>
        <v>-6.0219296188108718E-6</v>
      </c>
      <c r="GO45" s="40">
        <f t="shared" si="77"/>
        <v>1.6634941635018687E-5</v>
      </c>
      <c r="GP45" s="40">
        <f t="shared" si="78"/>
        <v>0</v>
      </c>
      <c r="GQ45" s="40">
        <f t="shared" si="79"/>
        <v>-1.8748891301416843E-6</v>
      </c>
      <c r="GR45" s="40">
        <f t="shared" si="80"/>
        <v>5.207497556196144E-3</v>
      </c>
      <c r="GS45" s="40">
        <f t="shared" si="81"/>
        <v>-7.3582641583920061E-6</v>
      </c>
      <c r="GT45" s="40">
        <f t="shared" si="82"/>
        <v>-5.0769399677090524E-5</v>
      </c>
      <c r="GU45" s="40">
        <f t="shared" si="83"/>
        <v>-2.8298199092842767E-3</v>
      </c>
      <c r="GV45" s="40">
        <f t="shared" si="84"/>
        <v>0</v>
      </c>
      <c r="GW45" s="40">
        <f t="shared" si="85"/>
        <v>-2.8529876488067223E-3</v>
      </c>
      <c r="GX45" s="40">
        <f t="shared" si="86"/>
        <v>5.5753851183966397E-6</v>
      </c>
      <c r="GY45" s="40">
        <f t="shared" si="87"/>
        <v>4.1085444140786034E-4</v>
      </c>
      <c r="GZ45" s="40">
        <f t="shared" si="88"/>
        <v>1.7504422506435845E-3</v>
      </c>
      <c r="HA45" s="40">
        <f t="shared" si="89"/>
        <v>-2.8529723700032057E-3</v>
      </c>
      <c r="HB45" s="40">
        <f t="shared" si="90"/>
        <v>1.6038971685445459E-6</v>
      </c>
      <c r="HC45" s="40">
        <f t="shared" si="91"/>
        <v>-8.9912044737563827E-4</v>
      </c>
      <c r="HD45" s="40">
        <f t="shared" si="92"/>
        <v>-3.5182793304502617E-5</v>
      </c>
      <c r="HE45" s="40">
        <f t="shared" si="93"/>
        <v>-5.1923221180573135E-5</v>
      </c>
      <c r="HF45" s="40">
        <f t="shared" si="94"/>
        <v>4.1431163541943887E-8</v>
      </c>
      <c r="HG45" s="40">
        <f t="shared" si="95"/>
        <v>-7.9111578207211015E-5</v>
      </c>
      <c r="HH45" s="40">
        <f t="shared" si="96"/>
        <v>2.4981041240033264E-3</v>
      </c>
      <c r="HI45" s="40">
        <f t="shared" si="97"/>
        <v>-2.8366298718505737E-3</v>
      </c>
      <c r="HJ45" s="40">
        <f t="shared" si="98"/>
        <v>-2.8626225399514447E-3</v>
      </c>
      <c r="HK45" s="40">
        <f t="shared" si="99"/>
        <v>-2.8374225686341203E-3</v>
      </c>
      <c r="HL45" s="40">
        <f t="shared" si="100"/>
        <v>-2.5825778198826463E-4</v>
      </c>
      <c r="HM45" s="40">
        <f t="shared" si="101"/>
        <v>2.759326626059058E-5</v>
      </c>
      <c r="HN45" s="40">
        <f t="shared" si="102"/>
        <v>-7.3629614176453669E-5</v>
      </c>
      <c r="HO45" s="40">
        <f t="shared" si="103"/>
        <v>4.3677590513513978E-5</v>
      </c>
      <c r="HP45" s="40">
        <f t="shared" si="104"/>
        <v>2.3753810702277609E-5</v>
      </c>
      <c r="HQ45" s="40">
        <f t="shared" si="105"/>
        <v>-4.7543389647132216E-5</v>
      </c>
      <c r="HR45" s="40">
        <f t="shared" si="106"/>
        <v>0</v>
      </c>
      <c r="HS45" s="40">
        <f t="shared" si="107"/>
        <v>0</v>
      </c>
      <c r="HT45" s="40">
        <f t="shared" si="108"/>
        <v>0</v>
      </c>
      <c r="HU45" s="40">
        <f t="shared" si="109"/>
        <v>-2.8682581825503727E-3</v>
      </c>
    </row>
    <row r="46" spans="1:229" x14ac:dyDescent="0.25">
      <c r="A46" s="17" t="s">
        <v>216</v>
      </c>
      <c r="B46" s="17">
        <v>2148.288960672</v>
      </c>
      <c r="C46" s="5">
        <v>88.358766720983894</v>
      </c>
      <c r="D46" s="17">
        <v>3300.7181462008998</v>
      </c>
      <c r="E46" s="17">
        <v>1260.9530663083699</v>
      </c>
      <c r="F46" s="17">
        <v>1127.2455797063801</v>
      </c>
      <c r="G46" s="17">
        <v>145.86541087145099</v>
      </c>
      <c r="H46" s="5">
        <v>4004.5789055513201</v>
      </c>
      <c r="I46" s="5">
        <v>55.907025680338997</v>
      </c>
      <c r="J46" s="17">
        <v>0.114413999715323</v>
      </c>
      <c r="K46" s="5">
        <v>3.211134E-3</v>
      </c>
      <c r="L46" s="5">
        <v>6.0351083090100802E-2</v>
      </c>
      <c r="M46" s="5">
        <v>4.4063670300578996</v>
      </c>
      <c r="N46" s="5">
        <v>3.6412741254805599E-2</v>
      </c>
      <c r="O46" s="17">
        <v>0.78888635592128098</v>
      </c>
      <c r="P46" s="5">
        <v>4.0452607032173203E-2</v>
      </c>
      <c r="Q46" s="5">
        <v>9.3172800000000007E-3</v>
      </c>
      <c r="R46" s="17">
        <v>5.3574359999999897E-2</v>
      </c>
      <c r="S46" s="17">
        <v>6.8925548134004299E-3</v>
      </c>
      <c r="T46" s="17">
        <v>2.3131292453228602E-2</v>
      </c>
      <c r="U46" s="17">
        <v>2.5456139999999999E-3</v>
      </c>
      <c r="V46" s="17">
        <v>1.796904E-3</v>
      </c>
      <c r="W46" s="17">
        <v>0</v>
      </c>
      <c r="X46" s="17">
        <v>1.8468180000000001E-3</v>
      </c>
      <c r="Y46" s="17">
        <v>13.4665607010781</v>
      </c>
      <c r="Z46" s="5">
        <v>0.82590194174457099</v>
      </c>
      <c r="AA46" s="17">
        <v>3.0553132361261101E-2</v>
      </c>
      <c r="AB46" s="5">
        <v>8.3507286263127797E-2</v>
      </c>
      <c r="AD46" s="17">
        <v>9.9603371414632005E-2</v>
      </c>
      <c r="AE46" s="17">
        <v>7.5702900000000004E-2</v>
      </c>
      <c r="AF46" s="17">
        <v>109.2736225</v>
      </c>
      <c r="AG46" s="17">
        <v>1.59621781417341</v>
      </c>
      <c r="AH46" s="17">
        <v>0.80551084379656801</v>
      </c>
      <c r="AI46" s="17">
        <v>3.5522129999999999E-2</v>
      </c>
      <c r="AJ46" s="5">
        <v>9.5668550000000004E-5</v>
      </c>
      <c r="AK46" s="5">
        <v>11.151242319843799</v>
      </c>
      <c r="AL46" s="5">
        <v>1.455824E-5</v>
      </c>
      <c r="AM46" s="5">
        <v>5.582042E-5</v>
      </c>
      <c r="AN46" s="5">
        <v>5.4122361771703904</v>
      </c>
      <c r="AO46" s="17">
        <v>5.90685803924604E-2</v>
      </c>
      <c r="AP46" s="17">
        <v>2.21588375165187E-4</v>
      </c>
      <c r="AQ46" s="17">
        <v>8.1726127647591996E-4</v>
      </c>
      <c r="AR46" s="5">
        <v>2.40116601042615E-4</v>
      </c>
      <c r="AS46" s="5">
        <v>9.9872702939747496E-2</v>
      </c>
      <c r="AT46" s="5">
        <v>0.81149777713426197</v>
      </c>
      <c r="AU46" s="5">
        <v>13.4578152868384</v>
      </c>
      <c r="AV46" s="17">
        <v>2.2710854999999999E-2</v>
      </c>
      <c r="AW46" s="17">
        <v>2.87005299999999E-3</v>
      </c>
      <c r="AX46" s="17">
        <v>1.9799220000000001E-4</v>
      </c>
      <c r="AZ46" s="5"/>
      <c r="BA46" s="5"/>
      <c r="BB46" s="5">
        <v>4.3971008083779099E-5</v>
      </c>
      <c r="BD46" s="17" t="s">
        <v>216</v>
      </c>
      <c r="BE46" s="17">
        <v>253.82393768417199</v>
      </c>
      <c r="BF46" s="17">
        <v>2.4869048878195299</v>
      </c>
      <c r="BG46" s="17">
        <v>2.8701045179042798E-3</v>
      </c>
      <c r="BH46" s="17">
        <v>0.114069686919696</v>
      </c>
      <c r="BI46" s="17">
        <v>0</v>
      </c>
      <c r="BJ46" s="17">
        <v>3.2110795627683501E-3</v>
      </c>
      <c r="BK46" s="17">
        <v>55.944950400536698</v>
      </c>
      <c r="BL46" s="17">
        <v>55.944950400536698</v>
      </c>
      <c r="BM46" s="17">
        <v>115.05371940723199</v>
      </c>
      <c r="BN46" s="17">
        <v>6.6091681173887897</v>
      </c>
      <c r="BO46" s="17">
        <v>2.4694204114926899E-2</v>
      </c>
      <c r="BP46" s="17">
        <v>3.5535664721087698E-2</v>
      </c>
      <c r="BQ46" s="17">
        <v>4.4068880752245896</v>
      </c>
      <c r="BR46" s="17">
        <v>4.3834081179531902E-5</v>
      </c>
      <c r="BS46" s="17">
        <v>1.1631616307588801E-2</v>
      </c>
      <c r="BT46" s="17">
        <v>2.4717089116332299E-2</v>
      </c>
      <c r="BU46" s="17">
        <v>0</v>
      </c>
      <c r="BV46" s="17">
        <v>0.792539080408869</v>
      </c>
      <c r="BW46" s="17">
        <v>9.69075922772091E-3</v>
      </c>
      <c r="BX46" s="17">
        <v>3.0687419104151799E-2</v>
      </c>
      <c r="BY46" s="17">
        <v>9.3174431448737206E-3</v>
      </c>
      <c r="BZ46" s="17">
        <v>0</v>
      </c>
      <c r="CA46" s="17">
        <v>170.33074183525201</v>
      </c>
      <c r="CB46" s="17">
        <v>5.3575334781866997E-2</v>
      </c>
      <c r="CC46" s="17">
        <v>1.9798861483710499E-4</v>
      </c>
      <c r="CD46" s="17">
        <v>1.9952220495268302E-3</v>
      </c>
      <c r="CE46" s="17">
        <v>4.88489117434702E-3</v>
      </c>
      <c r="CF46" s="17">
        <v>2.3130776706351601E-2</v>
      </c>
      <c r="CG46" s="17">
        <v>7.5704457744175793E-2</v>
      </c>
      <c r="CH46" s="17">
        <v>2.54536982103756E-3</v>
      </c>
      <c r="CI46" s="5">
        <v>1.45578622319317E-5</v>
      </c>
      <c r="CJ46" s="17">
        <v>3.5524462580620302E-2</v>
      </c>
      <c r="CK46" s="5">
        <v>5.58165120675496E-5</v>
      </c>
      <c r="CL46" s="17">
        <v>2150.9318273119602</v>
      </c>
      <c r="CM46" s="17">
        <v>1.79692343819313E-3</v>
      </c>
      <c r="CN46" s="17">
        <v>10.3409159674022</v>
      </c>
      <c r="CO46" s="17">
        <v>4.5058288760911998</v>
      </c>
      <c r="CP46" s="17">
        <v>2.97566093383224</v>
      </c>
      <c r="CQ46" s="17">
        <v>0.81147066931651202</v>
      </c>
      <c r="CR46" s="17">
        <v>1217.6444402013999</v>
      </c>
      <c r="CS46" s="17">
        <v>1.8467385921586E-3</v>
      </c>
      <c r="CT46" s="17">
        <v>3.66099947819353E-4</v>
      </c>
      <c r="CU46" s="17">
        <v>13.512809845108301</v>
      </c>
      <c r="CV46" s="17">
        <v>13.512809845108301</v>
      </c>
      <c r="CW46" s="17">
        <v>4.73000296367114</v>
      </c>
      <c r="CX46" s="17">
        <v>0</v>
      </c>
      <c r="CY46" s="17">
        <v>0.82590439425255202</v>
      </c>
      <c r="CZ46" s="17">
        <v>13.45629496221</v>
      </c>
      <c r="DA46" s="17">
        <v>8.6304053742742599E-3</v>
      </c>
      <c r="DB46" s="17">
        <v>1.9693134108467399E-2</v>
      </c>
      <c r="DC46" s="17">
        <v>0</v>
      </c>
      <c r="DD46" s="17">
        <v>44.675723688819701</v>
      </c>
      <c r="DE46" s="17">
        <v>0.24226845267418401</v>
      </c>
      <c r="DF46" s="5">
        <v>8.7113810259263494E-6</v>
      </c>
      <c r="DG46" s="17">
        <v>12.509227103165101</v>
      </c>
      <c r="DH46" s="17">
        <v>0.35702763531870502</v>
      </c>
      <c r="DI46" s="17">
        <v>2.1684923472059098E-2</v>
      </c>
      <c r="DJ46" s="17">
        <v>6.17185532168191E-2</v>
      </c>
      <c r="DK46" s="17">
        <v>0</v>
      </c>
      <c r="DL46" s="17">
        <v>3.2799678455882698E-2</v>
      </c>
      <c r="DM46" s="17">
        <v>6.6593380291781704E-2</v>
      </c>
      <c r="DN46" s="17">
        <v>109.27978290091799</v>
      </c>
      <c r="DO46" s="17">
        <v>0</v>
      </c>
      <c r="DP46" s="17">
        <v>3.8036681363382301</v>
      </c>
      <c r="DQ46" s="17">
        <v>1.5954512129507701</v>
      </c>
      <c r="DR46" s="17">
        <v>88.298676338343398</v>
      </c>
      <c r="DS46" s="17">
        <v>0</v>
      </c>
      <c r="DT46" s="17">
        <v>0.32926165434834098</v>
      </c>
      <c r="DU46" s="17">
        <v>0.47381688365658697</v>
      </c>
      <c r="DV46" s="17">
        <v>4235.3396845185898</v>
      </c>
      <c r="DW46" s="17">
        <v>2964.6926653328701</v>
      </c>
      <c r="DX46" s="17">
        <v>329.41003424439299</v>
      </c>
      <c r="DY46" s="17">
        <v>3294.10269957726</v>
      </c>
      <c r="DZ46" s="17">
        <v>3.3931760038558799E-3</v>
      </c>
      <c r="EA46" s="17">
        <v>14.132439843593</v>
      </c>
      <c r="EB46" s="17">
        <v>35.1458696602595</v>
      </c>
      <c r="EC46" s="17">
        <v>5.9023679146811198E-2</v>
      </c>
      <c r="ED46" s="17">
        <v>2.2108890713140101E-4</v>
      </c>
      <c r="EE46" s="17">
        <v>8.1542241252225301E-4</v>
      </c>
      <c r="EF46" s="17">
        <v>2.39635950726698E-4</v>
      </c>
      <c r="EG46" s="17">
        <v>9.9599610923901905E-2</v>
      </c>
      <c r="EH46" s="17">
        <v>0.21740558970882401</v>
      </c>
      <c r="EI46" s="17">
        <v>1959.3567841836</v>
      </c>
      <c r="EJ46" s="17">
        <v>3.5617585486973402</v>
      </c>
      <c r="EK46" s="17">
        <v>6.6140233612769102</v>
      </c>
      <c r="EL46" s="17">
        <v>53.060619101947204</v>
      </c>
      <c r="EM46" s="17">
        <v>0.52477721754658602</v>
      </c>
      <c r="EN46" s="17">
        <v>6.1473663034551798E-3</v>
      </c>
      <c r="EO46" s="17">
        <v>2.22513659286694E-3</v>
      </c>
      <c r="EP46" s="17">
        <v>46.683648682462703</v>
      </c>
      <c r="EQ46" s="17">
        <v>1260.1541566211899</v>
      </c>
      <c r="ER46" s="17">
        <v>1126.4379332158201</v>
      </c>
      <c r="ES46" s="17">
        <v>133.71622340536899</v>
      </c>
      <c r="ET46" s="17">
        <v>1.0838926149572501</v>
      </c>
      <c r="EU46" s="17">
        <v>2.8034373694450401E-2</v>
      </c>
      <c r="EV46" s="17">
        <v>155.63558999542499</v>
      </c>
      <c r="EW46" s="17">
        <v>2.2178134636264901</v>
      </c>
      <c r="EX46" s="17">
        <v>204.51184675672499</v>
      </c>
      <c r="EY46" s="17">
        <v>0.125679347652353</v>
      </c>
      <c r="EZ46" s="17">
        <v>2.04752847875571</v>
      </c>
      <c r="FA46" s="17">
        <v>511.45289670794699</v>
      </c>
      <c r="FB46" s="5">
        <v>9.5601485110534203E-5</v>
      </c>
      <c r="FC46" s="17">
        <v>7.8679198066176097</v>
      </c>
      <c r="FD46" s="17">
        <v>71.213453286815806</v>
      </c>
      <c r="FE46" s="17">
        <v>67.4377998423695</v>
      </c>
      <c r="FF46" s="17">
        <v>1.5018479913137799E-2</v>
      </c>
      <c r="FG46" s="17">
        <v>145.448592579462</v>
      </c>
      <c r="FH46" s="17">
        <v>17.887312813229901</v>
      </c>
      <c r="FI46" s="17">
        <v>2.27095792418304E-2</v>
      </c>
      <c r="FJ46" s="17">
        <v>0.61235321038156398</v>
      </c>
      <c r="FK46" s="17">
        <v>8.51484578949864</v>
      </c>
      <c r="FL46" s="17">
        <v>45.633076061854801</v>
      </c>
      <c r="FM46" s="17">
        <v>11.1490712358876</v>
      </c>
      <c r="FN46" s="17">
        <v>49.284234158812097</v>
      </c>
      <c r="FO46" s="17">
        <v>4004.7094477973101</v>
      </c>
      <c r="FP46" s="17">
        <v>5.41100360890281</v>
      </c>
      <c r="FQ46" s="17">
        <v>29.776342738798</v>
      </c>
      <c r="FS46" s="25">
        <f t="shared" si="55"/>
        <v>0</v>
      </c>
      <c r="FT46" s="94">
        <f t="shared" si="56"/>
        <v>1.0575897551938835</v>
      </c>
      <c r="FU46" s="40">
        <f t="shared" si="57"/>
        <v>1.2302193458804851E-3</v>
      </c>
      <c r="FV46" s="40">
        <f t="shared" si="58"/>
        <v>-6.8007267270091222E-4</v>
      </c>
      <c r="FW46" s="40">
        <f t="shared" si="59"/>
        <v>-2.0042446312037217E-3</v>
      </c>
      <c r="FX46" s="40">
        <f t="shared" si="60"/>
        <v>-6.3357606918621162E-4</v>
      </c>
      <c r="FY46" s="40">
        <f t="shared" si="61"/>
        <v>-7.1647785105568402E-4</v>
      </c>
      <c r="FZ46" s="40">
        <f t="shared" si="62"/>
        <v>-2.8575540253084702E-3</v>
      </c>
      <c r="GA46" s="40">
        <f t="shared" si="63"/>
        <v>3.2598245425764186E-5</v>
      </c>
      <c r="GB46" s="40">
        <f t="shared" si="64"/>
        <v>6.7835338646960049E-4</v>
      </c>
      <c r="GC46" s="40">
        <f t="shared" si="65"/>
        <v>-3.009358963795423E-3</v>
      </c>
      <c r="GD46" s="40">
        <f t="shared" si="66"/>
        <v>-1.6952650263102407E-5</v>
      </c>
      <c r="GE46" s="40">
        <f t="shared" si="67"/>
        <v>-2.0084851485637593E-3</v>
      </c>
      <c r="GF46" s="40">
        <f t="shared" si="68"/>
        <v>1.1824824467313856E-4</v>
      </c>
      <c r="GG46" s="40">
        <f t="shared" si="69"/>
        <v>-1.7586105488843393E-3</v>
      </c>
      <c r="GH46" s="40">
        <f t="shared" si="70"/>
        <v>4.6302290059539435E-3</v>
      </c>
      <c r="GI46" s="40">
        <f t="shared" si="71"/>
        <v>-1.839898729921094E-3</v>
      </c>
      <c r="GJ46" s="40">
        <f t="shared" si="72"/>
        <v>1.7509924969504437E-5</v>
      </c>
      <c r="GK46" s="40">
        <f t="shared" si="73"/>
        <v>1.819493255915053E-5</v>
      </c>
      <c r="GL46" s="40">
        <f t="shared" si="74"/>
        <v>-1.8050766172204896E-3</v>
      </c>
      <c r="GM46" s="40">
        <f t="shared" si="75"/>
        <v>-2.229650064057595E-5</v>
      </c>
      <c r="GN46" s="40">
        <f t="shared" si="76"/>
        <v>-9.5921440736835257E-5</v>
      </c>
      <c r="GO46" s="40">
        <f t="shared" si="77"/>
        <v>1.0817602459550231E-5</v>
      </c>
      <c r="GP46" s="40">
        <f t="shared" si="78"/>
        <v>0</v>
      </c>
      <c r="GQ46" s="40">
        <f t="shared" si="79"/>
        <v>-4.2997112547108665E-5</v>
      </c>
      <c r="GR46" s="40">
        <f t="shared" si="80"/>
        <v>3.4343694026120601E-3</v>
      </c>
      <c r="GS46" s="40">
        <f t="shared" si="81"/>
        <v>2.9694905134279756E-6</v>
      </c>
      <c r="GT46" s="40">
        <f t="shared" si="82"/>
        <v>-1.4585364275617667E-4</v>
      </c>
      <c r="GU46" s="40">
        <f t="shared" si="83"/>
        <v>-1.2431199586884331E-3</v>
      </c>
      <c r="GV46" s="40">
        <f t="shared" si="84"/>
        <v>0</v>
      </c>
      <c r="GW46" s="40">
        <f t="shared" si="85"/>
        <v>-2.1115014881584715E-3</v>
      </c>
      <c r="GX46" s="40">
        <f t="shared" si="86"/>
        <v>2.0577074006275693E-5</v>
      </c>
      <c r="GY46" s="40">
        <f t="shared" si="87"/>
        <v>5.637591924795609E-5</v>
      </c>
      <c r="GZ46" s="40">
        <f t="shared" si="88"/>
        <v>-4.8026103695435754E-4</v>
      </c>
      <c r="HA46" s="40">
        <f t="shared" si="89"/>
        <v>-3.0195816857983724E-3</v>
      </c>
      <c r="HB46" s="40">
        <f t="shared" si="90"/>
        <v>6.5665561730182282E-5</v>
      </c>
      <c r="HC46" s="40">
        <f t="shared" si="91"/>
        <v>-7.0101291872617444E-4</v>
      </c>
      <c r="HD46" s="40">
        <f t="shared" si="92"/>
        <v>-1.9469435726775941E-4</v>
      </c>
      <c r="HE46" s="40">
        <f t="shared" si="93"/>
        <v>-2.5948745748136688E-5</v>
      </c>
      <c r="HF46" s="40">
        <f t="shared" si="94"/>
        <v>-7.0009011942226234E-5</v>
      </c>
      <c r="HG46" s="40">
        <f t="shared" si="95"/>
        <v>-2.2773733947154817E-4</v>
      </c>
      <c r="HH46" s="40">
        <f t="shared" si="96"/>
        <v>-7.6015447384839463E-4</v>
      </c>
      <c r="HI46" s="40">
        <f t="shared" si="97"/>
        <v>-2.25403536360447E-3</v>
      </c>
      <c r="HJ46" s="40">
        <f t="shared" si="98"/>
        <v>-2.2500319134123748E-3</v>
      </c>
      <c r="HK46" s="40">
        <f t="shared" si="99"/>
        <v>-2.0017371303356641E-3</v>
      </c>
      <c r="HL46" s="40">
        <f t="shared" si="100"/>
        <v>-2.7344009705068842E-3</v>
      </c>
      <c r="HM46" s="40">
        <f t="shared" si="101"/>
        <v>-3.3404672833089659E-5</v>
      </c>
      <c r="HN46" s="40">
        <f t="shared" si="102"/>
        <v>-1.1296964596376697E-4</v>
      </c>
      <c r="HO46" s="40">
        <f t="shared" si="103"/>
        <v>-5.6173938391950359E-5</v>
      </c>
      <c r="HP46" s="40">
        <f t="shared" si="104"/>
        <v>1.7950157815835039E-5</v>
      </c>
      <c r="HQ46" s="40">
        <f t="shared" si="105"/>
        <v>-1.8107596637748096E-5</v>
      </c>
      <c r="HR46" s="40">
        <f t="shared" si="106"/>
        <v>0</v>
      </c>
      <c r="HS46" s="40">
        <f t="shared" si="107"/>
        <v>0</v>
      </c>
      <c r="HT46" s="40">
        <f t="shared" si="108"/>
        <v>0</v>
      </c>
      <c r="HU46" s="40">
        <f t="shared" si="109"/>
        <v>-3.1140269512654009E-3</v>
      </c>
    </row>
    <row r="47" spans="1:229" x14ac:dyDescent="0.25">
      <c r="A47" s="17" t="s">
        <v>217</v>
      </c>
      <c r="B47" s="17">
        <v>30130.787338498201</v>
      </c>
      <c r="C47" s="17">
        <v>1364.31665353474</v>
      </c>
      <c r="D47" s="17">
        <v>19013.6810848153</v>
      </c>
      <c r="E47" s="17">
        <v>20178.583764009501</v>
      </c>
      <c r="F47" s="17">
        <v>17793.938315448398</v>
      </c>
      <c r="G47" s="17">
        <v>1490.9570165673699</v>
      </c>
      <c r="H47" s="17">
        <v>22374.405429722399</v>
      </c>
      <c r="I47" s="17">
        <v>216.86353370391899</v>
      </c>
      <c r="J47" s="17">
        <v>2.0227907450717</v>
      </c>
      <c r="K47" s="17">
        <v>4.2591141999999999E-2</v>
      </c>
      <c r="L47" s="17">
        <v>5.9872895745995802E-2</v>
      </c>
      <c r="M47" s="17">
        <v>95.9299512508302</v>
      </c>
      <c r="N47" s="17">
        <v>3.09372703461471E-2</v>
      </c>
      <c r="O47" s="17">
        <v>12.2478474955632</v>
      </c>
      <c r="P47" s="5">
        <v>4.1023668468349303E-2</v>
      </c>
      <c r="Q47" s="5">
        <v>0.123580369999999</v>
      </c>
      <c r="R47" s="17">
        <v>0.71084324641431895</v>
      </c>
      <c r="S47" s="17">
        <v>7.5384885438996799E-3</v>
      </c>
      <c r="T47" s="17">
        <v>0.22573500619805401</v>
      </c>
      <c r="U47" s="17">
        <v>3.3763963000000001E-2</v>
      </c>
      <c r="V47" s="17">
        <v>2.3833381000000001E-2</v>
      </c>
      <c r="W47" s="5">
        <v>5.2002027558000003E-6</v>
      </c>
      <c r="X47" s="17">
        <v>2.4495397999999901E-2</v>
      </c>
      <c r="Y47" s="17">
        <v>175.84994005265801</v>
      </c>
      <c r="Z47" s="17">
        <v>6.5071679290636002</v>
      </c>
      <c r="AA47" s="17">
        <v>0.16435163584932899</v>
      </c>
      <c r="AB47" s="17">
        <v>0.14378871641767499</v>
      </c>
      <c r="AD47" s="17">
        <v>9.9012195725807994E-2</v>
      </c>
      <c r="AE47" s="17">
        <v>1.00409119499999</v>
      </c>
      <c r="AF47" s="17">
        <v>242.90753811399901</v>
      </c>
      <c r="AG47" s="17">
        <v>15.439259313125801</v>
      </c>
      <c r="AH47" s="17">
        <v>1.0889725919108999</v>
      </c>
      <c r="AI47" s="17">
        <v>0.47115044499999997</v>
      </c>
      <c r="AJ47" s="5">
        <v>1.2689080999999901E-3</v>
      </c>
      <c r="AK47" s="5">
        <v>228.26186008006101</v>
      </c>
      <c r="AL47" s="17">
        <v>1.93094255E-4</v>
      </c>
      <c r="AM47" s="17">
        <v>7.4037934499999905E-4</v>
      </c>
      <c r="AN47" s="17">
        <v>103.034861957446</v>
      </c>
      <c r="AO47" s="17">
        <v>0.951716538289064</v>
      </c>
      <c r="AP47" s="17">
        <v>1.6609019516392401E-4</v>
      </c>
      <c r="AQ47" s="17">
        <v>6.1186695540645997E-4</v>
      </c>
      <c r="AR47" s="17">
        <v>2.0643457797940801E-4</v>
      </c>
      <c r="AS47" s="17">
        <v>1.90007240756993</v>
      </c>
      <c r="AT47" s="5">
        <v>13.569427677662</v>
      </c>
      <c r="AU47" s="17">
        <v>281.46686005888199</v>
      </c>
      <c r="AV47" s="17">
        <v>0.30122711000000002</v>
      </c>
      <c r="AW47" s="17">
        <v>3.8067167499999999E-2</v>
      </c>
      <c r="AX47" s="17">
        <v>2.6260863999999998E-3</v>
      </c>
      <c r="BA47" s="17">
        <v>0</v>
      </c>
      <c r="BB47" s="5">
        <v>1.8033284102519401E-5</v>
      </c>
      <c r="BD47" s="17" t="s">
        <v>217</v>
      </c>
      <c r="BE47" s="17">
        <v>307.40335598125699</v>
      </c>
      <c r="BF47" s="17">
        <v>29.580757590116299</v>
      </c>
      <c r="BG47" s="17">
        <v>3.80654400878018E-2</v>
      </c>
      <c r="BH47" s="17">
        <v>2.0171438681592702</v>
      </c>
      <c r="BI47" s="17">
        <v>0</v>
      </c>
      <c r="BJ47" s="17">
        <v>4.2590308401516799E-2</v>
      </c>
      <c r="BK47" s="17">
        <v>217.208137908868</v>
      </c>
      <c r="BL47" s="17">
        <v>217.208137908868</v>
      </c>
      <c r="BM47" s="17">
        <v>222.68284484156399</v>
      </c>
      <c r="BN47" s="17">
        <v>50.032168914061202</v>
      </c>
      <c r="BO47" s="17">
        <v>2.45059176772102E-2</v>
      </c>
      <c r="BP47" s="17">
        <v>3.5264512689253E-2</v>
      </c>
      <c r="BQ47" s="17">
        <v>95.926029982434798</v>
      </c>
      <c r="BR47" s="17">
        <v>1.7977671832339599E-5</v>
      </c>
      <c r="BS47" s="17">
        <v>9.8885103137728303E-3</v>
      </c>
      <c r="BT47" s="17">
        <v>2.10130787524044E-2</v>
      </c>
      <c r="BU47" s="5">
        <v>5.1841046167105902E-6</v>
      </c>
      <c r="BV47" s="17">
        <v>12.284908297376001</v>
      </c>
      <c r="BW47" s="17">
        <v>9.83360248460898E-3</v>
      </c>
      <c r="BX47" s="17">
        <v>3.1139565623329198E-2</v>
      </c>
      <c r="BY47" s="17">
        <v>0.1235775753002</v>
      </c>
      <c r="BZ47" s="5">
        <v>0</v>
      </c>
      <c r="CA47" s="17">
        <v>8791.2482860592208</v>
      </c>
      <c r="CB47" s="17">
        <v>0.71083951012104396</v>
      </c>
      <c r="CC47" s="17">
        <v>2.62604775099412E-3</v>
      </c>
      <c r="CD47" s="17">
        <v>2.1833747747151901E-3</v>
      </c>
      <c r="CE47" s="17">
        <v>5.3455077813235399E-3</v>
      </c>
      <c r="CF47" s="17">
        <v>0.22573030016700901</v>
      </c>
      <c r="CG47" s="17">
        <v>1.0040869823771399</v>
      </c>
      <c r="CH47" s="17">
        <v>3.3763705489070997E-2</v>
      </c>
      <c r="CI47" s="17">
        <v>1.93089943397196E-4</v>
      </c>
      <c r="CJ47" s="17">
        <v>0.47115342992741199</v>
      </c>
      <c r="CK47" s="17">
        <v>7.4037313244404099E-4</v>
      </c>
      <c r="CL47" s="17">
        <v>30152.846195693201</v>
      </c>
      <c r="CM47" s="17">
        <v>2.38329998470596E-2</v>
      </c>
      <c r="CN47" s="17">
        <v>872.36269868335501</v>
      </c>
      <c r="CO47" s="17">
        <v>289.05929378315699</v>
      </c>
      <c r="CP47" s="17">
        <v>49.590565792296402</v>
      </c>
      <c r="CQ47" s="17">
        <v>13.566873127380401</v>
      </c>
      <c r="CR47" s="17">
        <v>3345.4130131376901</v>
      </c>
      <c r="CS47" s="17">
        <v>2.4494117350396E-2</v>
      </c>
      <c r="CT47" s="17">
        <v>2.88455046120175E-3</v>
      </c>
      <c r="CU47" s="17">
        <v>176.353653725931</v>
      </c>
      <c r="CV47" s="17">
        <v>176.353653725931</v>
      </c>
      <c r="CW47" s="17">
        <v>74.298846525372895</v>
      </c>
      <c r="CX47" s="17">
        <v>0</v>
      </c>
      <c r="CY47" s="17">
        <v>6.5071770574318499</v>
      </c>
      <c r="CZ47" s="17">
        <v>281.43854491126899</v>
      </c>
      <c r="DA47" s="17">
        <v>2.8007714229718698E-2</v>
      </c>
      <c r="DB47" s="17">
        <v>0.12890499295223501</v>
      </c>
      <c r="DC47" s="17">
        <v>0</v>
      </c>
      <c r="DD47" s="17">
        <v>944.87355560384299</v>
      </c>
      <c r="DE47" s="17">
        <v>5.1075851226765199</v>
      </c>
      <c r="DF47" s="5">
        <v>6.8632388242350706E-5</v>
      </c>
      <c r="DG47" s="17">
        <v>146.45438008024001</v>
      </c>
      <c r="DH47" s="17">
        <v>7.0949707569355702</v>
      </c>
      <c r="DI47" s="17">
        <v>3.7333787357595197E-2</v>
      </c>
      <c r="DJ47" s="17">
        <v>0.106257934522726</v>
      </c>
      <c r="DK47" s="17">
        <v>0</v>
      </c>
      <c r="DL47" s="17">
        <v>3.2612520890446799E-2</v>
      </c>
      <c r="DM47" s="17">
        <v>6.6213321659859894E-2</v>
      </c>
      <c r="DN47" s="17">
        <v>242.91628914500899</v>
      </c>
      <c r="DO47" s="17">
        <v>0</v>
      </c>
      <c r="DP47" s="17">
        <v>64.399885622063593</v>
      </c>
      <c r="DQ47" s="17">
        <v>15.4227527145393</v>
      </c>
      <c r="DR47" s="17">
        <v>1363.33107909709</v>
      </c>
      <c r="DS47" s="17">
        <v>0</v>
      </c>
      <c r="DT47" s="17">
        <v>0.445123819783175</v>
      </c>
      <c r="DU47" s="17">
        <v>0.64054344811697705</v>
      </c>
      <c r="DV47" s="17">
        <v>22057.495490225199</v>
      </c>
      <c r="DW47" s="17">
        <v>17079.954930226999</v>
      </c>
      <c r="DX47" s="17">
        <v>1897.77250962637</v>
      </c>
      <c r="DY47" s="17">
        <v>18977.727439853301</v>
      </c>
      <c r="DZ47" s="17">
        <v>6.1187570891958101E-2</v>
      </c>
      <c r="EA47" s="17">
        <v>285.19727298112201</v>
      </c>
      <c r="EB47" s="17">
        <v>43.418544216247199</v>
      </c>
      <c r="EC47" s="17">
        <v>0.95067869597976096</v>
      </c>
      <c r="ED47" s="17">
        <v>1.6580940221546799E-4</v>
      </c>
      <c r="EE47" s="17">
        <v>6.1083859224744601E-4</v>
      </c>
      <c r="EF47" s="17">
        <v>2.06128843552307E-4</v>
      </c>
      <c r="EG47" s="17">
        <v>1.8950676806119999</v>
      </c>
      <c r="EH47" s="17">
        <v>3.72484748645534</v>
      </c>
      <c r="EI47" s="17">
        <v>12504.047182787999</v>
      </c>
      <c r="EJ47" s="17">
        <v>75.887623669923897</v>
      </c>
      <c r="EK47" s="17">
        <v>115.329764065763</v>
      </c>
      <c r="EL47" s="17">
        <v>655.74010901855695</v>
      </c>
      <c r="EM47" s="17">
        <v>5.63228281133396</v>
      </c>
      <c r="EN47" s="17">
        <v>4.8433462371511797E-2</v>
      </c>
      <c r="EO47" s="17">
        <v>7.4328032190787898E-3</v>
      </c>
      <c r="EP47" s="17">
        <v>1017.2861791586</v>
      </c>
      <c r="EQ47" s="17">
        <v>20156.192630812198</v>
      </c>
      <c r="ER47" s="17">
        <v>17773.694545316899</v>
      </c>
      <c r="ES47" s="17">
        <v>2382.49808549524</v>
      </c>
      <c r="ET47" s="17">
        <v>21.129725886120202</v>
      </c>
      <c r="EU47" s="17">
        <v>0.40251407778082698</v>
      </c>
      <c r="EV47" s="17">
        <v>2094.6355931590501</v>
      </c>
      <c r="EW47" s="17">
        <v>37.713541236682701</v>
      </c>
      <c r="EX47" s="17">
        <v>3254.6957287322798</v>
      </c>
      <c r="EY47" s="17">
        <v>1.3035118275765101</v>
      </c>
      <c r="EZ47" s="17">
        <v>28.963297907703399</v>
      </c>
      <c r="FA47" s="17">
        <v>8136.9744913110299</v>
      </c>
      <c r="FB47" s="17">
        <v>1.26794232123839E-3</v>
      </c>
      <c r="FC47" s="17">
        <v>64.127450166351494</v>
      </c>
      <c r="FD47" s="17">
        <v>1537.07446387451</v>
      </c>
      <c r="FE47" s="17">
        <v>786.90191475829101</v>
      </c>
      <c r="FF47" s="17">
        <v>0.25052287289802999</v>
      </c>
      <c r="FG47" s="17">
        <v>1488.4157756929301</v>
      </c>
      <c r="FH47" s="17">
        <v>328.35742811022101</v>
      </c>
      <c r="FI47" s="17">
        <v>0.30122103707104902</v>
      </c>
      <c r="FJ47" s="17">
        <v>3.4455165360626498</v>
      </c>
      <c r="FK47" s="17">
        <v>51.566931712981201</v>
      </c>
      <c r="FL47" s="17">
        <v>888.31940641126505</v>
      </c>
      <c r="FM47" s="17">
        <v>228.22457383780201</v>
      </c>
      <c r="FN47" s="17">
        <v>58.832197332475701</v>
      </c>
      <c r="FO47" s="17">
        <v>22376.021448877498</v>
      </c>
      <c r="FP47" s="17">
        <v>103.014217508097</v>
      </c>
      <c r="FQ47" s="17">
        <v>748.11712958871499</v>
      </c>
      <c r="FS47" s="25">
        <f t="shared" si="55"/>
        <v>0</v>
      </c>
      <c r="FT47" s="94">
        <f t="shared" si="56"/>
        <v>0.98576485281889659</v>
      </c>
      <c r="FU47" s="40">
        <f t="shared" si="57"/>
        <v>7.3210357722098488E-4</v>
      </c>
      <c r="FV47" s="40">
        <f t="shared" si="58"/>
        <v>-7.2239420012689434E-4</v>
      </c>
      <c r="FW47" s="40">
        <f t="shared" si="59"/>
        <v>-1.8909355217234804E-3</v>
      </c>
      <c r="FX47" s="40">
        <f t="shared" si="60"/>
        <v>-1.1096484004610835E-3</v>
      </c>
      <c r="FY47" s="40">
        <f t="shared" si="61"/>
        <v>-1.1376778862903008E-3</v>
      </c>
      <c r="FZ47" s="40">
        <f t="shared" si="62"/>
        <v>-1.7044360408796592E-3</v>
      </c>
      <c r="GA47" s="40">
        <f t="shared" si="63"/>
        <v>7.2226239046878723E-5</v>
      </c>
      <c r="GB47" s="40">
        <f t="shared" si="64"/>
        <v>1.5890371196269962E-3</v>
      </c>
      <c r="GC47" s="40">
        <f t="shared" si="65"/>
        <v>-2.7916268285228195E-3</v>
      </c>
      <c r="GD47" s="40">
        <f t="shared" si="66"/>
        <v>-1.9572109224007045E-5</v>
      </c>
      <c r="GE47" s="40">
        <f t="shared" si="67"/>
        <v>-1.7113817238321144E-3</v>
      </c>
      <c r="GF47" s="40">
        <f t="shared" si="68"/>
        <v>-4.0876372230701319E-5</v>
      </c>
      <c r="GG47" s="40">
        <f t="shared" si="69"/>
        <v>-1.153342863499046E-3</v>
      </c>
      <c r="GH47" s="40">
        <f t="shared" si="70"/>
        <v>3.025903272083253E-3</v>
      </c>
      <c r="GI47" s="40">
        <f t="shared" si="71"/>
        <v>-1.2310054730987471E-3</v>
      </c>
      <c r="GJ47" s="40">
        <f t="shared" si="72"/>
        <v>-2.261443139389337E-5</v>
      </c>
      <c r="GK47" s="40">
        <f t="shared" si="73"/>
        <v>-5.256142326509619E-6</v>
      </c>
      <c r="GL47" s="40">
        <f t="shared" si="74"/>
        <v>-1.2742591309930094E-3</v>
      </c>
      <c r="GM47" s="40">
        <f t="shared" si="75"/>
        <v>-2.0847590828974797E-5</v>
      </c>
      <c r="GN47" s="40">
        <f t="shared" si="76"/>
        <v>-7.6267981043576303E-6</v>
      </c>
      <c r="GO47" s="40">
        <f t="shared" si="77"/>
        <v>-1.5992399080961876E-5</v>
      </c>
      <c r="GP47" s="40">
        <f t="shared" si="78"/>
        <v>-3.0956752737102793E-3</v>
      </c>
      <c r="GQ47" s="40">
        <f t="shared" si="79"/>
        <v>-5.2281232740176838E-5</v>
      </c>
      <c r="GR47" s="40">
        <f t="shared" si="80"/>
        <v>2.8644517770216307E-3</v>
      </c>
      <c r="GS47" s="40">
        <f t="shared" si="81"/>
        <v>1.4028173775818011E-6</v>
      </c>
      <c r="GT47" s="40">
        <f t="shared" si="82"/>
        <v>-3.7270382280189485E-5</v>
      </c>
      <c r="GU47" s="40">
        <f t="shared" si="83"/>
        <v>-1.3700277898131598E-3</v>
      </c>
      <c r="GV47" s="40">
        <f t="shared" si="84"/>
        <v>0</v>
      </c>
      <c r="GW47" s="40">
        <f t="shared" si="85"/>
        <v>-1.8821234509067079E-3</v>
      </c>
      <c r="GX47" s="40">
        <f t="shared" si="86"/>
        <v>-4.1954584116319263E-6</v>
      </c>
      <c r="GY47" s="40">
        <f t="shared" si="87"/>
        <v>3.6026181311309537E-5</v>
      </c>
      <c r="GZ47" s="40">
        <f t="shared" si="88"/>
        <v>-1.0691315076538507E-3</v>
      </c>
      <c r="HA47" s="40">
        <f t="shared" si="89"/>
        <v>-3.0352683210766646E-3</v>
      </c>
      <c r="HB47" s="40">
        <f t="shared" si="90"/>
        <v>6.3354018736408548E-6</v>
      </c>
      <c r="HC47" s="40">
        <f t="shared" si="91"/>
        <v>-7.6111009268523292E-4</v>
      </c>
      <c r="HD47" s="40">
        <f t="shared" si="92"/>
        <v>-1.6334854296693499E-4</v>
      </c>
      <c r="HE47" s="40">
        <f t="shared" si="93"/>
        <v>-2.2329006132298942E-5</v>
      </c>
      <c r="HF47" s="40">
        <f t="shared" si="94"/>
        <v>-8.3910444017906513E-6</v>
      </c>
      <c r="HG47" s="40">
        <f t="shared" si="95"/>
        <v>-2.0036373084596207E-4</v>
      </c>
      <c r="HH47" s="40">
        <f t="shared" si="96"/>
        <v>-1.0904951921596384E-3</v>
      </c>
      <c r="HI47" s="40">
        <f t="shared" si="97"/>
        <v>-1.6906052050747983E-3</v>
      </c>
      <c r="HJ47" s="40">
        <f t="shared" si="98"/>
        <v>-1.6806973312210067E-3</v>
      </c>
      <c r="HK47" s="40">
        <f t="shared" si="99"/>
        <v>-1.4810233348189613E-3</v>
      </c>
      <c r="HL47" s="40">
        <f t="shared" si="100"/>
        <v>-2.6339664414846203E-3</v>
      </c>
      <c r="HM47" s="40">
        <f t="shared" si="101"/>
        <v>-1.8825777639871208E-4</v>
      </c>
      <c r="HN47" s="40">
        <f t="shared" si="102"/>
        <v>-1.0059851311474713E-4</v>
      </c>
      <c r="HO47" s="40">
        <f t="shared" si="103"/>
        <v>-2.0160632125691858E-5</v>
      </c>
      <c r="HP47" s="40">
        <f t="shared" si="104"/>
        <v>-4.5378007129087371E-5</v>
      </c>
      <c r="HQ47" s="40">
        <f t="shared" si="105"/>
        <v>-1.4717339794989926E-5</v>
      </c>
      <c r="HR47" s="40">
        <f t="shared" si="106"/>
        <v>0</v>
      </c>
      <c r="HS47" s="40">
        <f t="shared" si="107"/>
        <v>0</v>
      </c>
      <c r="HT47" s="40">
        <f t="shared" si="108"/>
        <v>0</v>
      </c>
      <c r="HU47" s="40">
        <f t="shared" si="109"/>
        <v>-3.0838681331501533E-3</v>
      </c>
    </row>
    <row r="48" spans="1:229" x14ac:dyDescent="0.25">
      <c r="A48" s="17" t="s">
        <v>218</v>
      </c>
      <c r="B48" s="17">
        <v>16101.2510964623</v>
      </c>
      <c r="C48" s="17">
        <v>1757.77399530918</v>
      </c>
      <c r="D48" s="17">
        <v>13823.328159283201</v>
      </c>
      <c r="E48" s="17">
        <v>8722.3620085988005</v>
      </c>
      <c r="F48" s="17">
        <v>7832.92617166124</v>
      </c>
      <c r="G48" s="17">
        <v>451.10712113260598</v>
      </c>
      <c r="H48" s="17">
        <v>21059.826078003</v>
      </c>
      <c r="I48" s="17">
        <v>253.10484887742399</v>
      </c>
      <c r="J48" s="17">
        <v>0.36976094318061298</v>
      </c>
      <c r="K48" s="17">
        <v>3.4654237999999997E-2</v>
      </c>
      <c r="L48" s="17">
        <v>0.29831492409663701</v>
      </c>
      <c r="M48" s="17">
        <v>64.853902227536196</v>
      </c>
      <c r="N48" s="17">
        <v>0.216288200122178</v>
      </c>
      <c r="O48" s="17">
        <v>10.935937783144899</v>
      </c>
      <c r="P48" s="5">
        <v>0.22510639211259501</v>
      </c>
      <c r="Q48" s="5">
        <v>0.10055118</v>
      </c>
      <c r="R48" s="17">
        <v>0.57872296668205503</v>
      </c>
      <c r="S48" s="17">
        <v>6.8918209961345896E-3</v>
      </c>
      <c r="T48" s="17">
        <v>0.41207362576336298</v>
      </c>
      <c r="U48" s="17">
        <v>2.7472047999999999E-2</v>
      </c>
      <c r="V48" s="17">
        <v>1.9392027999999999E-2</v>
      </c>
      <c r="W48" s="5">
        <v>1.12536869716097E-5</v>
      </c>
      <c r="X48" s="17">
        <v>1.9930696000000001E-2</v>
      </c>
      <c r="Y48" s="17">
        <v>146.12095850727101</v>
      </c>
      <c r="Z48" s="17">
        <v>8.5077050646778396</v>
      </c>
      <c r="AA48" s="17">
        <v>0.14554116944450901</v>
      </c>
      <c r="AB48" s="17">
        <v>0.71403194676652104</v>
      </c>
      <c r="AD48" s="17">
        <v>0.44381298842650402</v>
      </c>
      <c r="AE48" s="17">
        <v>0.81697899999999901</v>
      </c>
      <c r="AF48" s="17">
        <v>368.88785009999998</v>
      </c>
      <c r="AG48" s="17">
        <v>9.3823898977073199</v>
      </c>
      <c r="AH48" s="17">
        <v>0.54198978229556605</v>
      </c>
      <c r="AI48" s="17">
        <v>0.38335169499999899</v>
      </c>
      <c r="AJ48" s="5">
        <v>1.0324465E-3</v>
      </c>
      <c r="AK48" s="5">
        <v>168.07618189330501</v>
      </c>
      <c r="AL48" s="17">
        <v>1.5711122E-4</v>
      </c>
      <c r="AM48" s="17">
        <v>6.0240961999999897E-4</v>
      </c>
      <c r="AN48" s="17">
        <v>76.190499802355504</v>
      </c>
      <c r="AO48" s="17">
        <v>0.36995476951559297</v>
      </c>
      <c r="AP48" s="17">
        <v>2.2841052685057599E-4</v>
      </c>
      <c r="AQ48" s="17">
        <v>8.4385497901307103E-4</v>
      </c>
      <c r="AR48" s="17">
        <v>2.1799094650049001E-4</v>
      </c>
      <c r="AS48" s="17">
        <v>0.368125159648441</v>
      </c>
      <c r="AT48" s="17">
        <v>10.6535809096408</v>
      </c>
      <c r="AU48" s="17">
        <v>209.17887220463501</v>
      </c>
      <c r="AV48" s="17">
        <v>0.68603858723</v>
      </c>
      <c r="AW48" s="17">
        <v>3.0973371E-2</v>
      </c>
      <c r="AX48" s="17">
        <v>2.1367143999999898E-3</v>
      </c>
      <c r="BA48" s="17">
        <v>0</v>
      </c>
      <c r="BB48" s="5">
        <v>6.3646716285179993E-5</v>
      </c>
      <c r="BD48" s="17" t="s">
        <v>218</v>
      </c>
      <c r="BE48" s="17">
        <v>681.46209007946504</v>
      </c>
      <c r="BF48" s="17">
        <v>19.7598278145995</v>
      </c>
      <c r="BG48" s="17">
        <v>3.09716215025325E-2</v>
      </c>
      <c r="BH48" s="17">
        <v>0.36875484398726499</v>
      </c>
      <c r="BI48" s="17">
        <v>0</v>
      </c>
      <c r="BJ48" s="17">
        <v>3.4651438898251098E-2</v>
      </c>
      <c r="BK48" s="17">
        <v>253.53370042066101</v>
      </c>
      <c r="BL48" s="17">
        <v>253.53370042066101</v>
      </c>
      <c r="BM48" s="17">
        <v>366.696568425816</v>
      </c>
      <c r="BN48" s="17">
        <v>47.694672711825497</v>
      </c>
      <c r="BO48" s="17">
        <v>0.121969251993805</v>
      </c>
      <c r="BP48" s="17">
        <v>0.17551658332093201</v>
      </c>
      <c r="BQ48" s="17">
        <v>64.869813354282002</v>
      </c>
      <c r="BR48" s="17">
        <v>6.3461299793482093E-5</v>
      </c>
      <c r="BS48" s="17">
        <v>6.9019132268500899E-2</v>
      </c>
      <c r="BT48" s="17">
        <v>0.14666553373347199</v>
      </c>
      <c r="BU48" s="5">
        <v>1.1221759361293101E-5</v>
      </c>
      <c r="BV48" s="17">
        <v>10.9751214966098</v>
      </c>
      <c r="BW48" s="17">
        <v>5.3879465915992797E-2</v>
      </c>
      <c r="BX48" s="17">
        <v>0.17061837691319801</v>
      </c>
      <c r="BY48" s="17">
        <v>0.10054889500667601</v>
      </c>
      <c r="BZ48" s="17">
        <v>0</v>
      </c>
      <c r="CA48" s="17">
        <v>1909.36762238541</v>
      </c>
      <c r="CB48" s="17">
        <v>0.57872378043610495</v>
      </c>
      <c r="CC48" s="17">
        <v>2.1366227563958799E-3</v>
      </c>
      <c r="CD48" s="17">
        <v>1.99493303813444E-3</v>
      </c>
      <c r="CE48" s="17">
        <v>4.8841414849231301E-3</v>
      </c>
      <c r="CF48" s="17">
        <v>0.41206837768879201</v>
      </c>
      <c r="CG48" s="17">
        <v>0.81697179012863896</v>
      </c>
      <c r="CH48" s="17">
        <v>2.7472645940946901E-2</v>
      </c>
      <c r="CI48" s="17">
        <v>1.5710574949345999E-4</v>
      </c>
      <c r="CJ48" s="17">
        <v>0.383351623087684</v>
      </c>
      <c r="CK48" s="17">
        <v>6.0240160806506002E-4</v>
      </c>
      <c r="CL48" s="17">
        <v>16149.566378809101</v>
      </c>
      <c r="CM48" s="17">
        <v>1.9393357131528101E-2</v>
      </c>
      <c r="CN48" s="17">
        <v>131.437562859531</v>
      </c>
      <c r="CO48" s="17">
        <v>64.673874140677896</v>
      </c>
      <c r="CP48" s="17">
        <v>30.577555751721398</v>
      </c>
      <c r="CQ48" s="17">
        <v>10.653671470227501</v>
      </c>
      <c r="CR48" s="17">
        <v>3317.0355583492301</v>
      </c>
      <c r="CS48" s="17">
        <v>1.9930594182664001E-2</v>
      </c>
      <c r="CT48" s="17">
        <v>3.7713438886955199E-3</v>
      </c>
      <c r="CU48" s="17">
        <v>146.62679808536399</v>
      </c>
      <c r="CV48" s="17">
        <v>146.62679808536399</v>
      </c>
      <c r="CW48" s="17">
        <v>88.230698837820697</v>
      </c>
      <c r="CX48" s="17">
        <v>0</v>
      </c>
      <c r="CY48" s="17">
        <v>8.5077100969151704</v>
      </c>
      <c r="CZ48" s="17">
        <v>209.16290628612401</v>
      </c>
      <c r="DA48" s="17">
        <v>2.1053457592722698E-2</v>
      </c>
      <c r="DB48" s="17">
        <v>0.118492401750858</v>
      </c>
      <c r="DC48" s="17">
        <v>0</v>
      </c>
      <c r="DD48" s="17">
        <v>721.90991487163001</v>
      </c>
      <c r="DE48" s="17">
        <v>4.3994260591555898</v>
      </c>
      <c r="DF48" s="5">
        <v>8.9738659934340004E-5</v>
      </c>
      <c r="DG48" s="17">
        <v>99.232149581037604</v>
      </c>
      <c r="DH48" s="17">
        <v>3.52628137094815</v>
      </c>
      <c r="DI48" s="17">
        <v>0.18515035314737299</v>
      </c>
      <c r="DJ48" s="17">
        <v>0.52696517032358303</v>
      </c>
      <c r="DK48" s="17">
        <v>0</v>
      </c>
      <c r="DL48" s="17">
        <v>0.14605021368298601</v>
      </c>
      <c r="DM48" s="17">
        <v>0.29652537150636299</v>
      </c>
      <c r="DN48" s="17">
        <v>368.94967938468898</v>
      </c>
      <c r="DO48" s="17">
        <v>0</v>
      </c>
      <c r="DP48" s="17">
        <v>51.4487793675953</v>
      </c>
      <c r="DQ48" s="17">
        <v>9.3822088740609804</v>
      </c>
      <c r="DR48" s="17">
        <v>1757.5658849296401</v>
      </c>
      <c r="DS48" s="17">
        <v>0</v>
      </c>
      <c r="DT48" s="17">
        <v>0.22158462187977099</v>
      </c>
      <c r="DU48" s="17">
        <v>0.31886626588843398</v>
      </c>
      <c r="DV48" s="17">
        <v>21492.9430196707</v>
      </c>
      <c r="DW48" s="17">
        <v>12420.780246930801</v>
      </c>
      <c r="DX48" s="17">
        <v>1380.0873135812401</v>
      </c>
      <c r="DY48" s="17">
        <v>13800.867560512101</v>
      </c>
      <c r="DZ48" s="17">
        <v>2.7897895227707602E-2</v>
      </c>
      <c r="EA48" s="17">
        <v>209.017121008223</v>
      </c>
      <c r="EB48" s="17">
        <v>94.943698555827197</v>
      </c>
      <c r="EC48" s="17">
        <v>0.37034231180696298</v>
      </c>
      <c r="ED48" s="17">
        <v>2.2782647918922799E-4</v>
      </c>
      <c r="EE48" s="17">
        <v>8.4167949126054702E-4</v>
      </c>
      <c r="EF48" s="17">
        <v>2.1746533919939101E-4</v>
      </c>
      <c r="EG48" s="17">
        <v>0.36738964762600701</v>
      </c>
      <c r="EH48" s="17">
        <v>4.1449189627253498</v>
      </c>
      <c r="EI48" s="17">
        <v>12755.159690844701</v>
      </c>
      <c r="EJ48" s="17">
        <v>15.3152605970116</v>
      </c>
      <c r="EK48" s="17">
        <v>89.9837996163957</v>
      </c>
      <c r="EL48" s="17">
        <v>311.72760336315099</v>
      </c>
      <c r="EM48" s="17">
        <v>5.3790220832575404</v>
      </c>
      <c r="EN48" s="17">
        <v>6.3323554015994293E-2</v>
      </c>
      <c r="EO48" s="17">
        <v>5.9919794209560302E-3</v>
      </c>
      <c r="EP48" s="17">
        <v>194.19034492192901</v>
      </c>
      <c r="EQ48" s="17">
        <v>8728.6708960218693</v>
      </c>
      <c r="ER48" s="17">
        <v>7837.73913974283</v>
      </c>
      <c r="ES48" s="17">
        <v>890.93175627903895</v>
      </c>
      <c r="ET48" s="17">
        <v>7.2420479683857204</v>
      </c>
      <c r="EU48" s="17">
        <v>0.35847374703064899</v>
      </c>
      <c r="EV48" s="17">
        <v>493.51432769942102</v>
      </c>
      <c r="EW48" s="17">
        <v>23.281062599139101</v>
      </c>
      <c r="EX48" s="17">
        <v>1814.2094451186799</v>
      </c>
      <c r="EY48" s="17">
        <v>7.6320622693276396</v>
      </c>
      <c r="EZ48" s="17">
        <v>26.888345472092201</v>
      </c>
      <c r="FA48" s="17">
        <v>4432.1668136047101</v>
      </c>
      <c r="FB48" s="17">
        <v>1.03156070161267E-3</v>
      </c>
      <c r="FC48" s="17">
        <v>60.095951839302401</v>
      </c>
      <c r="FD48" s="17">
        <v>244.18196713569901</v>
      </c>
      <c r="FE48" s="17">
        <v>167.17880371919699</v>
      </c>
      <c r="FF48" s="17">
        <v>0.28151731064777302</v>
      </c>
      <c r="FG48" s="17">
        <v>449.91860772301101</v>
      </c>
      <c r="FH48" s="17">
        <v>263.42627333916801</v>
      </c>
      <c r="FI48" s="17">
        <v>0.68603758150790495</v>
      </c>
      <c r="FJ48" s="17">
        <v>4.0642791736238904</v>
      </c>
      <c r="FK48" s="17">
        <v>51.056786206656099</v>
      </c>
      <c r="FL48" s="17">
        <v>764.60753654270002</v>
      </c>
      <c r="FM48" s="17">
        <v>168.06059934086699</v>
      </c>
      <c r="FN48" s="17">
        <v>132.78758925248701</v>
      </c>
      <c r="FO48" s="17">
        <v>21063.525604810398</v>
      </c>
      <c r="FP48" s="17">
        <v>76.181131681369806</v>
      </c>
      <c r="FQ48" s="17">
        <v>412.11210276494802</v>
      </c>
      <c r="FS48" s="25">
        <f t="shared" si="55"/>
        <v>0</v>
      </c>
      <c r="FT48" s="94">
        <f t="shared" si="56"/>
        <v>1.0203867777368776</v>
      </c>
      <c r="FU48" s="40">
        <f t="shared" si="57"/>
        <v>3.000716034881069E-3</v>
      </c>
      <c r="FV48" s="40">
        <f t="shared" si="58"/>
        <v>-1.1839427599638481E-4</v>
      </c>
      <c r="FW48" s="40">
        <f t="shared" si="59"/>
        <v>-1.624832928242143E-3</v>
      </c>
      <c r="FX48" s="40">
        <f t="shared" si="60"/>
        <v>7.2330034190846082E-4</v>
      </c>
      <c r="FY48" s="40">
        <f t="shared" si="61"/>
        <v>6.1445339533556316E-4</v>
      </c>
      <c r="FZ48" s="40">
        <f t="shared" si="62"/>
        <v>-2.634658940011731E-3</v>
      </c>
      <c r="GA48" s="40">
        <f t="shared" si="63"/>
        <v>1.7566749097054296E-4</v>
      </c>
      <c r="GB48" s="40">
        <f t="shared" si="64"/>
        <v>1.6943632061537644E-3</v>
      </c>
      <c r="GC48" s="40">
        <f t="shared" si="65"/>
        <v>-2.7209450102915517E-3</v>
      </c>
      <c r="GD48" s="40">
        <f t="shared" si="66"/>
        <v>-8.077227809478157E-5</v>
      </c>
      <c r="GE48" s="40">
        <f t="shared" si="67"/>
        <v>-2.7792400410763395E-3</v>
      </c>
      <c r="GF48" s="40">
        <f t="shared" si="68"/>
        <v>2.4533800125060455E-4</v>
      </c>
      <c r="GG48" s="40">
        <f t="shared" si="69"/>
        <v>-2.790416305023506E-3</v>
      </c>
      <c r="GH48" s="40">
        <f t="shared" si="70"/>
        <v>3.583022712994318E-3</v>
      </c>
      <c r="GI48" s="40">
        <f t="shared" si="71"/>
        <v>-2.7033851757519846E-3</v>
      </c>
      <c r="GJ48" s="40">
        <f t="shared" si="72"/>
        <v>-2.2724679352322618E-5</v>
      </c>
      <c r="GK48" s="40">
        <f t="shared" si="73"/>
        <v>1.4061201935486339E-6</v>
      </c>
      <c r="GL48" s="40">
        <f t="shared" si="74"/>
        <v>-1.8495072759679358E-3</v>
      </c>
      <c r="GM48" s="40">
        <f t="shared" si="75"/>
        <v>-1.2735769151087369E-5</v>
      </c>
      <c r="GN48" s="40">
        <f t="shared" si="76"/>
        <v>2.1765430334925984E-5</v>
      </c>
      <c r="GO48" s="40">
        <f t="shared" si="77"/>
        <v>6.8540099472948993E-5</v>
      </c>
      <c r="GP48" s="40">
        <f t="shared" si="78"/>
        <v>-2.8370800073917934E-3</v>
      </c>
      <c r="GQ48" s="40">
        <f t="shared" si="79"/>
        <v>-5.1085690133371706E-6</v>
      </c>
      <c r="GR48" s="40">
        <f t="shared" si="80"/>
        <v>3.4617866133680175E-3</v>
      </c>
      <c r="GS48" s="40">
        <f t="shared" si="81"/>
        <v>5.9149174690250386E-7</v>
      </c>
      <c r="GT48" s="40">
        <f t="shared" si="82"/>
        <v>-2.2884795999708001E-5</v>
      </c>
      <c r="GU48" s="40">
        <f t="shared" si="83"/>
        <v>-2.6839461514902188E-3</v>
      </c>
      <c r="GV48" s="40">
        <f t="shared" si="84"/>
        <v>0</v>
      </c>
      <c r="GW48" s="40">
        <f t="shared" si="85"/>
        <v>-2.7881185756687328E-3</v>
      </c>
      <c r="GX48" s="40">
        <f t="shared" si="86"/>
        <v>-8.8250387831850047E-6</v>
      </c>
      <c r="GY48" s="40">
        <f t="shared" si="87"/>
        <v>1.676099786757308E-4</v>
      </c>
      <c r="GZ48" s="40">
        <f t="shared" si="88"/>
        <v>-1.9293980351826431E-5</v>
      </c>
      <c r="HA48" s="40">
        <f t="shared" si="89"/>
        <v>-2.8393423227338608E-3</v>
      </c>
      <c r="HB48" s="40">
        <f t="shared" si="90"/>
        <v>-1.8758835797427969E-7</v>
      </c>
      <c r="HC48" s="40">
        <f t="shared" si="91"/>
        <v>-8.5796056970500393E-4</v>
      </c>
      <c r="HD48" s="40">
        <f t="shared" si="92"/>
        <v>-9.2711247140959675E-5</v>
      </c>
      <c r="HE48" s="40">
        <f t="shared" si="93"/>
        <v>-3.4819324425101909E-5</v>
      </c>
      <c r="HF48" s="40">
        <f t="shared" si="94"/>
        <v>-1.3299812408289229E-5</v>
      </c>
      <c r="HG48" s="40">
        <f t="shared" si="95"/>
        <v>-1.2295654983232628E-4</v>
      </c>
      <c r="HH48" s="40">
        <f t="shared" si="96"/>
        <v>1.0475396543135199E-3</v>
      </c>
      <c r="HI48" s="40">
        <f t="shared" si="97"/>
        <v>-2.557008511827788E-3</v>
      </c>
      <c r="HJ48" s="40">
        <f t="shared" si="98"/>
        <v>-2.5780350968223806E-3</v>
      </c>
      <c r="HK48" s="40">
        <f t="shared" si="99"/>
        <v>-2.4111427999044042E-3</v>
      </c>
      <c r="HL48" s="40">
        <f t="shared" si="100"/>
        <v>-1.9979944406310229E-3</v>
      </c>
      <c r="HM48" s="40">
        <f t="shared" si="101"/>
        <v>8.5004833087445167E-6</v>
      </c>
      <c r="HN48" s="40">
        <f t="shared" si="102"/>
        <v>-7.6326630613922871E-5</v>
      </c>
      <c r="HO48" s="40">
        <f t="shared" si="103"/>
        <v>-1.465984732884438E-6</v>
      </c>
      <c r="HP48" s="40">
        <f t="shared" si="104"/>
        <v>-5.6483921866303395E-5</v>
      </c>
      <c r="HQ48" s="40">
        <f t="shared" si="105"/>
        <v>-4.2889964194521116E-5</v>
      </c>
      <c r="HR48" s="40">
        <f t="shared" si="106"/>
        <v>0</v>
      </c>
      <c r="HS48" s="40">
        <f t="shared" si="107"/>
        <v>0</v>
      </c>
      <c r="HT48" s="40">
        <f t="shared" si="108"/>
        <v>0</v>
      </c>
      <c r="HU48" s="40">
        <f t="shared" si="109"/>
        <v>-2.9132137920063234E-3</v>
      </c>
    </row>
    <row r="49" spans="1:229" x14ac:dyDescent="0.25">
      <c r="A49" s="17" t="s">
        <v>219</v>
      </c>
      <c r="B49" s="17">
        <v>1497.3608957389499</v>
      </c>
      <c r="C49" s="17">
        <v>300.54440232973201</v>
      </c>
      <c r="D49" s="17">
        <v>1586.15632177471</v>
      </c>
      <c r="E49" s="17">
        <v>1066.7147555095</v>
      </c>
      <c r="F49" s="17">
        <v>974.22168528144402</v>
      </c>
      <c r="G49" s="17">
        <v>21.9924630675213</v>
      </c>
      <c r="H49" s="17">
        <v>5207.5841950940803</v>
      </c>
      <c r="I49" s="17">
        <v>26.836996194347702</v>
      </c>
      <c r="J49" s="17">
        <v>1.1197632000000001E-2</v>
      </c>
      <c r="K49" s="17">
        <v>1.1255953000000001E-2</v>
      </c>
      <c r="L49" s="17">
        <v>3.5761504489083898E-3</v>
      </c>
      <c r="M49" s="17">
        <v>16.860358843258201</v>
      </c>
      <c r="N49" s="17">
        <v>2.5257816427598999E-3</v>
      </c>
      <c r="O49" s="17">
        <v>1.3922033467499899</v>
      </c>
      <c r="P49" s="5">
        <v>4.1178295499301404E-3</v>
      </c>
      <c r="Q49" s="5">
        <v>3.2659759999999899E-2</v>
      </c>
      <c r="R49" s="17">
        <v>0.18779354000000001</v>
      </c>
      <c r="S49" s="17">
        <v>7.6415736737170002E-4</v>
      </c>
      <c r="T49" s="17">
        <v>0</v>
      </c>
      <c r="U49" s="17">
        <v>8.9231149999999902E-3</v>
      </c>
      <c r="V49" s="17">
        <v>6.2986679999999899E-3</v>
      </c>
      <c r="W49" s="17">
        <v>0</v>
      </c>
      <c r="X49" s="17">
        <v>6.4736309999999901E-3</v>
      </c>
      <c r="Y49" s="17">
        <v>22.0618206756094</v>
      </c>
      <c r="Z49" s="17">
        <v>2.0521910962879399</v>
      </c>
      <c r="AA49" s="17">
        <v>3.9674021138887898E-2</v>
      </c>
      <c r="AB49" s="17">
        <v>1.27431103500642E-2</v>
      </c>
      <c r="AD49" s="17">
        <v>5.9834943181708497E-3</v>
      </c>
      <c r="AE49" s="17">
        <v>0.26536054999999997</v>
      </c>
      <c r="AF49" s="17">
        <v>48.742159442099997</v>
      </c>
      <c r="AG49" s="17">
        <v>1.6952260792489899</v>
      </c>
      <c r="AH49" s="17">
        <v>1.09597492576152E-2</v>
      </c>
      <c r="AI49" s="17">
        <v>0.124515335</v>
      </c>
      <c r="AJ49" s="5">
        <v>3.3534599999999901E-4</v>
      </c>
      <c r="AK49" s="5">
        <v>65.574932442001199</v>
      </c>
      <c r="AL49" s="5">
        <v>5.1030830000000001E-5</v>
      </c>
      <c r="AM49" s="17">
        <v>1.9566685499999999E-4</v>
      </c>
      <c r="AN49" s="17">
        <v>29.3985004747184</v>
      </c>
      <c r="AO49" s="17">
        <v>4.8309556226407299E-2</v>
      </c>
      <c r="AP49" s="5">
        <v>9.6649935694446504E-6</v>
      </c>
      <c r="AQ49" s="5">
        <v>3.5542986992592703E-5</v>
      </c>
      <c r="AR49" s="5">
        <v>1.3906230889262599E-5</v>
      </c>
      <c r="AS49" s="17">
        <v>1.32687901804182E-2</v>
      </c>
      <c r="AT49" s="5">
        <v>3.5955858898014901</v>
      </c>
      <c r="AU49" s="17">
        <v>82.883508188958899</v>
      </c>
      <c r="AV49" s="17">
        <v>7.9608125000000002E-2</v>
      </c>
      <c r="AW49" s="17">
        <v>1.00603609999999E-2</v>
      </c>
      <c r="AX49" s="17">
        <v>6.9401990000000002E-4</v>
      </c>
      <c r="BA49" s="17">
        <v>0</v>
      </c>
      <c r="BB49" s="17">
        <v>0</v>
      </c>
      <c r="BD49" s="17" t="s">
        <v>219</v>
      </c>
      <c r="BE49" s="17">
        <v>56.331343596428098</v>
      </c>
      <c r="BF49" s="17">
        <v>1.33747583879543</v>
      </c>
      <c r="BG49" s="17">
        <v>1.00604079429223E-2</v>
      </c>
      <c r="BH49" s="17">
        <v>1.1197496452765901E-2</v>
      </c>
      <c r="BI49" s="17">
        <v>0</v>
      </c>
      <c r="BJ49" s="17">
        <v>1.1255882765152599E-2</v>
      </c>
      <c r="BK49" s="17">
        <v>26.952735664621699</v>
      </c>
      <c r="BL49" s="17">
        <v>26.952735664621699</v>
      </c>
      <c r="BM49" s="17">
        <v>33.798624054068299</v>
      </c>
      <c r="BN49" s="17">
        <v>9.6772464020115407</v>
      </c>
      <c r="BO49" s="17">
        <v>1.46613697856556E-3</v>
      </c>
      <c r="BP49" s="17">
        <v>2.1098199856699499E-3</v>
      </c>
      <c r="BQ49" s="17">
        <v>16.867340324435901</v>
      </c>
      <c r="BR49" s="17">
        <v>0</v>
      </c>
      <c r="BS49" s="17">
        <v>8.0817024728142503E-4</v>
      </c>
      <c r="BT49" s="17">
        <v>1.7173639391083401E-3</v>
      </c>
      <c r="BU49" s="17">
        <v>0</v>
      </c>
      <c r="BV49" s="17">
        <v>1.4033185793732801</v>
      </c>
      <c r="BW49" s="17">
        <v>9.8826527224325799E-4</v>
      </c>
      <c r="BX49" s="17">
        <v>3.12950331630263E-3</v>
      </c>
      <c r="BY49" s="17">
        <v>3.2658754246372601E-2</v>
      </c>
      <c r="BZ49" s="17">
        <v>0</v>
      </c>
      <c r="CA49" s="17">
        <v>241.09052593803</v>
      </c>
      <c r="CB49" s="17">
        <v>0.18779359045321201</v>
      </c>
      <c r="CC49" s="17">
        <v>6.9400926384750601E-4</v>
      </c>
      <c r="CD49" s="17">
        <v>2.2159532002843899E-4</v>
      </c>
      <c r="CE49" s="17">
        <v>5.4253334766337605E-4</v>
      </c>
      <c r="CF49" s="17">
        <v>0</v>
      </c>
      <c r="CG49" s="17">
        <v>0.265360670520842</v>
      </c>
      <c r="CH49" s="17">
        <v>8.9236431263657202E-3</v>
      </c>
      <c r="CI49" s="5">
        <v>5.1027395423204601E-5</v>
      </c>
      <c r="CJ49" s="17">
        <v>0.124509893304122</v>
      </c>
      <c r="CK49" s="17">
        <v>1.9568338872446E-4</v>
      </c>
      <c r="CL49" s="17">
        <v>1516.3295509074701</v>
      </c>
      <c r="CM49" s="17">
        <v>6.2983462129771097E-3</v>
      </c>
      <c r="CN49" s="17">
        <v>19.880347292886398</v>
      </c>
      <c r="CO49" s="17">
        <v>8.8625138748001806</v>
      </c>
      <c r="CP49" s="17">
        <v>4.5072036515702898</v>
      </c>
      <c r="CQ49" s="17">
        <v>3.5955501851492802</v>
      </c>
      <c r="CR49" s="17">
        <v>388.80210571971099</v>
      </c>
      <c r="CS49" s="17">
        <v>6.4735884777300298E-3</v>
      </c>
      <c r="CT49" s="17">
        <v>9.0970099274128105E-4</v>
      </c>
      <c r="CU49" s="17">
        <v>22.207907513029799</v>
      </c>
      <c r="CV49" s="17">
        <v>22.207907513029799</v>
      </c>
      <c r="CW49" s="17">
        <v>8.6209107256632294</v>
      </c>
      <c r="CX49" s="17">
        <v>0</v>
      </c>
      <c r="CY49" s="17">
        <v>2.0521922055920201</v>
      </c>
      <c r="CZ49" s="17">
        <v>82.877587996337496</v>
      </c>
      <c r="DA49" s="17">
        <v>6.28796428869546E-3</v>
      </c>
      <c r="DB49" s="17">
        <v>3.1655600571956002E-2</v>
      </c>
      <c r="DC49" s="17">
        <v>0</v>
      </c>
      <c r="DD49" s="17">
        <v>290.426073880432</v>
      </c>
      <c r="DE49" s="17">
        <v>1.1489413525389101</v>
      </c>
      <c r="DF49" s="5">
        <v>2.1645895366331001E-5</v>
      </c>
      <c r="DG49" s="17">
        <v>17.113077646048701</v>
      </c>
      <c r="DH49" s="17">
        <v>0.21535936636154701</v>
      </c>
      <c r="DI49" s="17">
        <v>3.3130995552175099E-3</v>
      </c>
      <c r="DJ49" s="17">
        <v>9.4296168036288007E-3</v>
      </c>
      <c r="DK49" s="17">
        <v>0</v>
      </c>
      <c r="DL49" s="17">
        <v>1.9734996428512298E-3</v>
      </c>
      <c r="DM49" s="17">
        <v>4.0067738442544796E-3</v>
      </c>
      <c r="DN49" s="17">
        <v>48.742833148604802</v>
      </c>
      <c r="DO49" s="17">
        <v>0</v>
      </c>
      <c r="DP49" s="17">
        <v>5.6251941347735803</v>
      </c>
      <c r="DQ49" s="17">
        <v>1.69607361145347</v>
      </c>
      <c r="DR49" s="17">
        <v>300.49621363735002</v>
      </c>
      <c r="DS49" s="17">
        <v>0</v>
      </c>
      <c r="DT49" s="17">
        <v>4.4838509984181799E-3</v>
      </c>
      <c r="DU49" s="17">
        <v>6.4523341644758198E-3</v>
      </c>
      <c r="DV49" s="17">
        <v>5188.9428965425996</v>
      </c>
      <c r="DW49" s="17">
        <v>1427.68301692818</v>
      </c>
      <c r="DX49" s="17">
        <v>158.631475838114</v>
      </c>
      <c r="DY49" s="17">
        <v>1586.3144927663</v>
      </c>
      <c r="DZ49" s="17">
        <v>4.0779814485125904E-3</v>
      </c>
      <c r="EA49" s="17">
        <v>74.027601784724098</v>
      </c>
      <c r="EB49" s="17">
        <v>7.9888236810884203</v>
      </c>
      <c r="EC49" s="17">
        <v>4.8503112361535899E-2</v>
      </c>
      <c r="ED49" s="17">
        <v>9.6653238151909595E-6</v>
      </c>
      <c r="EE49" s="17">
        <v>3.5541909890882099E-5</v>
      </c>
      <c r="EF49" s="17">
        <v>1.3906378884902201E-5</v>
      </c>
      <c r="EG49" s="17">
        <v>1.3311151455987401E-2</v>
      </c>
      <c r="EH49" s="17">
        <v>0.58000991870456298</v>
      </c>
      <c r="EI49" s="17">
        <v>3627.5170112445599</v>
      </c>
      <c r="EJ49" s="17">
        <v>0.63453878172588796</v>
      </c>
      <c r="EK49" s="17">
        <v>8.2174715112132599</v>
      </c>
      <c r="EL49" s="17">
        <v>35.486026708995396</v>
      </c>
      <c r="EM49" s="17">
        <v>0.79547331867259596</v>
      </c>
      <c r="EN49" s="17">
        <v>1.5274730071594999E-2</v>
      </c>
      <c r="EO49" s="17">
        <v>1.7299195445250901E-3</v>
      </c>
      <c r="EP49" s="17">
        <v>2.5425142980759099</v>
      </c>
      <c r="EQ49" s="17">
        <v>1070.3143227860301</v>
      </c>
      <c r="ER49" s="17">
        <v>977.10747180194699</v>
      </c>
      <c r="ES49" s="17">
        <v>93.206850984088007</v>
      </c>
      <c r="ET49" s="17">
        <v>0.77793414970485597</v>
      </c>
      <c r="EU49" s="17">
        <v>6.0112686342917901E-2</v>
      </c>
      <c r="EV49" s="17">
        <v>27.848929256987201</v>
      </c>
      <c r="EW49" s="17">
        <v>3.21007490203211</v>
      </c>
      <c r="EX49" s="17">
        <v>253.07189147748201</v>
      </c>
      <c r="EY49" s="17">
        <v>3.5864825818328103E-2</v>
      </c>
      <c r="EZ49" s="17">
        <v>4.3259833622689898</v>
      </c>
      <c r="FA49" s="17">
        <v>632.74525908166402</v>
      </c>
      <c r="FB49" s="17">
        <v>3.3508937851320299E-4</v>
      </c>
      <c r="FC49" s="17">
        <v>3.15373960248249</v>
      </c>
      <c r="FD49" s="17">
        <v>1.1040496894238701</v>
      </c>
      <c r="FE49" s="17">
        <v>5.6122195982076404</v>
      </c>
      <c r="FF49" s="17">
        <v>4.38435045553002E-2</v>
      </c>
      <c r="FG49" s="17">
        <v>21.960305964494498</v>
      </c>
      <c r="FH49" s="17">
        <v>89.735010051019799</v>
      </c>
      <c r="FI49" s="17">
        <v>7.9608749299398804E-2</v>
      </c>
      <c r="FJ49" s="17">
        <v>1.7401915746199401E-2</v>
      </c>
      <c r="FK49" s="17">
        <v>11.005520215747399</v>
      </c>
      <c r="FL49" s="17">
        <v>280.68709731625302</v>
      </c>
      <c r="FM49" s="17">
        <v>65.570145999509705</v>
      </c>
      <c r="FN49" s="17">
        <v>11.280292616498199</v>
      </c>
      <c r="FO49" s="17">
        <v>5208.4806540011105</v>
      </c>
      <c r="FP49" s="17">
        <v>29.395711772769001</v>
      </c>
      <c r="FQ49" s="17">
        <v>201.83657921784101</v>
      </c>
      <c r="FS49" s="25">
        <f t="shared" si="55"/>
        <v>0</v>
      </c>
      <c r="FT49" s="94">
        <f t="shared" si="56"/>
        <v>0.99624885667118646</v>
      </c>
      <c r="FU49" s="40">
        <f t="shared" si="57"/>
        <v>1.2668058330159018E-2</v>
      </c>
      <c r="FV49" s="40">
        <f t="shared" si="58"/>
        <v>-1.6033801331330648E-4</v>
      </c>
      <c r="FW49" s="40">
        <f t="shared" si="59"/>
        <v>9.9719674169925111E-5</v>
      </c>
      <c r="FX49" s="40">
        <f t="shared" si="60"/>
        <v>3.3744421907904946E-3</v>
      </c>
      <c r="FY49" s="40">
        <f t="shared" si="61"/>
        <v>2.9621456431338654E-3</v>
      </c>
      <c r="FZ49" s="40">
        <f t="shared" si="62"/>
        <v>-1.4621874288510699E-3</v>
      </c>
      <c r="GA49" s="40">
        <f t="shared" si="63"/>
        <v>1.7214487052838551E-4</v>
      </c>
      <c r="GB49" s="40">
        <f t="shared" si="64"/>
        <v>4.3126834849860612E-3</v>
      </c>
      <c r="GC49" s="40">
        <f t="shared" si="65"/>
        <v>-1.2104990957026811E-5</v>
      </c>
      <c r="GD49" s="40">
        <f t="shared" si="66"/>
        <v>-6.2397957242293301E-6</v>
      </c>
      <c r="GE49" s="40">
        <f t="shared" si="67"/>
        <v>-5.4104175885248466E-5</v>
      </c>
      <c r="GF49" s="40">
        <f t="shared" si="68"/>
        <v>4.14076666018983E-4</v>
      </c>
      <c r="GG49" s="40">
        <f t="shared" si="69"/>
        <v>-9.7972194407322505E-5</v>
      </c>
      <c r="GH49" s="40">
        <f t="shared" si="70"/>
        <v>7.9839145978480627E-3</v>
      </c>
      <c r="GI49" s="40">
        <f t="shared" si="71"/>
        <v>-1.4804251490513172E-5</v>
      </c>
      <c r="GJ49" s="40">
        <f t="shared" si="72"/>
        <v>-3.0794887264873535E-5</v>
      </c>
      <c r="GK49" s="40">
        <f t="shared" si="73"/>
        <v>2.686631925525655E-7</v>
      </c>
      <c r="GL49" s="40">
        <f t="shared" si="74"/>
        <v>-3.7557290043165639E-5</v>
      </c>
      <c r="GM49" s="40">
        <f t="shared" si="75"/>
        <v>0</v>
      </c>
      <c r="GN49" s="40">
        <f t="shared" si="76"/>
        <v>5.9186322907417424E-5</v>
      </c>
      <c r="GO49" s="40">
        <f t="shared" si="77"/>
        <v>-5.1088106704497231E-5</v>
      </c>
      <c r="GP49" s="40">
        <f t="shared" si="78"/>
        <v>0</v>
      </c>
      <c r="GQ49" s="40">
        <f t="shared" si="79"/>
        <v>-6.5685347157357063E-6</v>
      </c>
      <c r="GR49" s="40">
        <f t="shared" si="80"/>
        <v>6.6217036013671172E-3</v>
      </c>
      <c r="GS49" s="40">
        <f t="shared" si="81"/>
        <v>5.4054619092521504E-7</v>
      </c>
      <c r="GT49" s="40">
        <f t="shared" si="82"/>
        <v>-1.3528593672546898E-5</v>
      </c>
      <c r="GU49" s="40">
        <f t="shared" si="83"/>
        <v>-3.0917978975722159E-5</v>
      </c>
      <c r="GV49" s="40">
        <f t="shared" si="84"/>
        <v>0</v>
      </c>
      <c r="GW49" s="40">
        <f t="shared" si="85"/>
        <v>-5.3828597369252309E-4</v>
      </c>
      <c r="GX49" s="40">
        <f t="shared" si="86"/>
        <v>4.5417769155405854E-7</v>
      </c>
      <c r="GY49" s="40">
        <f t="shared" si="87"/>
        <v>1.3821843605554206E-5</v>
      </c>
      <c r="GZ49" s="40">
        <f t="shared" si="88"/>
        <v>4.9995231600940973E-4</v>
      </c>
      <c r="HA49" s="40">
        <f t="shared" si="89"/>
        <v>-2.1500578313711637E-3</v>
      </c>
      <c r="HB49" s="40">
        <f t="shared" si="90"/>
        <v>-4.3703017608256173E-5</v>
      </c>
      <c r="HC49" s="40">
        <f t="shared" si="91"/>
        <v>-7.6524391761350935E-4</v>
      </c>
      <c r="HD49" s="40">
        <f t="shared" si="92"/>
        <v>-7.2991954596779031E-5</v>
      </c>
      <c r="HE49" s="40">
        <f t="shared" si="93"/>
        <v>-6.7303957145126885E-5</v>
      </c>
      <c r="HF49" s="40">
        <f t="shared" si="94"/>
        <v>8.4499362245118333E-5</v>
      </c>
      <c r="HG49" s="40">
        <f t="shared" si="95"/>
        <v>-9.4858645997846733E-5</v>
      </c>
      <c r="HH49" s="40">
        <f t="shared" si="96"/>
        <v>4.0065806901947339E-3</v>
      </c>
      <c r="HI49" s="40">
        <f t="shared" si="97"/>
        <v>3.4169267049807097E-5</v>
      </c>
      <c r="HJ49" s="40">
        <f t="shared" si="98"/>
        <v>-3.0304197866907442E-5</v>
      </c>
      <c r="HK49" s="40">
        <f t="shared" si="99"/>
        <v>1.0642397697823667E-5</v>
      </c>
      <c r="HL49" s="40">
        <f t="shared" si="100"/>
        <v>3.1925499607128051E-3</v>
      </c>
      <c r="HM49" s="40">
        <f t="shared" si="101"/>
        <v>-9.9301346996591142E-6</v>
      </c>
      <c r="HN49" s="40">
        <f t="shared" si="102"/>
        <v>-7.1427872091345881E-5</v>
      </c>
      <c r="HO49" s="40">
        <f t="shared" si="103"/>
        <v>7.8421567999754022E-6</v>
      </c>
      <c r="HP49" s="40">
        <f t="shared" si="104"/>
        <v>4.6661270306261082E-6</v>
      </c>
      <c r="HQ49" s="40">
        <f t="shared" si="105"/>
        <v>-1.5325428700261633E-5</v>
      </c>
      <c r="HR49" s="40">
        <f t="shared" si="106"/>
        <v>0</v>
      </c>
      <c r="HS49" s="40">
        <f t="shared" si="107"/>
        <v>0</v>
      </c>
      <c r="HT49" s="40">
        <f t="shared" si="108"/>
        <v>0</v>
      </c>
      <c r="HU49" s="40">
        <f t="shared" si="109"/>
        <v>0</v>
      </c>
    </row>
    <row r="50" spans="1:229" x14ac:dyDescent="0.25">
      <c r="A50" s="17" t="s">
        <v>220</v>
      </c>
      <c r="B50" s="17">
        <v>23278.9300929499</v>
      </c>
      <c r="C50" s="17">
        <v>1849.7891664630199</v>
      </c>
      <c r="D50" s="17">
        <v>20168.661153231998</v>
      </c>
      <c r="E50" s="17">
        <v>13533.7110930132</v>
      </c>
      <c r="F50" s="17">
        <v>11868.9215313064</v>
      </c>
      <c r="G50" s="17">
        <v>608.95190501906495</v>
      </c>
      <c r="H50" s="5">
        <v>42330.755155822801</v>
      </c>
      <c r="I50" s="17">
        <v>588.62390941784599</v>
      </c>
      <c r="J50" s="17">
        <v>1.5243742709002901</v>
      </c>
      <c r="K50" s="5">
        <v>2.1471623999999901E-2</v>
      </c>
      <c r="L50" s="17">
        <v>1.4833583136423601E-2</v>
      </c>
      <c r="M50" s="17">
        <v>47.067523346347201</v>
      </c>
      <c r="N50" s="17">
        <v>8.4623815074285104E-3</v>
      </c>
      <c r="O50" s="17">
        <v>7.3719021096203798</v>
      </c>
      <c r="P50" s="5">
        <v>1.4294940954620999E-2</v>
      </c>
      <c r="Q50" s="5">
        <v>6.23010749999999E-2</v>
      </c>
      <c r="R50" s="17">
        <v>0.35827683504057001</v>
      </c>
      <c r="S50" s="17">
        <v>2.7909350820972301E-3</v>
      </c>
      <c r="T50" s="17">
        <v>0.29160704175452101</v>
      </c>
      <c r="U50" s="17">
        <v>1.7021544999999999E-2</v>
      </c>
      <c r="V50" s="17">
        <v>1.2015215699999899E-2</v>
      </c>
      <c r="W50" s="5">
        <v>9.2817108090000001E-7</v>
      </c>
      <c r="X50" s="17">
        <v>1.23489694E-2</v>
      </c>
      <c r="Y50" s="17">
        <v>108.229454874605</v>
      </c>
      <c r="Z50" s="17">
        <v>6.2822713843639999</v>
      </c>
      <c r="AA50" s="17">
        <v>0.128958067544268</v>
      </c>
      <c r="AB50" s="17">
        <v>7.6646829882620698E-2</v>
      </c>
      <c r="AD50" s="17">
        <v>2.2351415799612102E-2</v>
      </c>
      <c r="AE50" s="17">
        <v>0.50619624549999997</v>
      </c>
      <c r="AF50" s="17">
        <v>1011.60760461499</v>
      </c>
      <c r="AG50" s="17">
        <v>11.1803075163123</v>
      </c>
      <c r="AH50" s="17">
        <v>0.166186887067241</v>
      </c>
      <c r="AI50" s="17">
        <v>0.23752285449999999</v>
      </c>
      <c r="AJ50" s="5">
        <v>6.3969887999999905E-4</v>
      </c>
      <c r="AK50" s="5">
        <v>130.05229489798501</v>
      </c>
      <c r="AL50" s="5">
        <v>9.7345379000000001E-5</v>
      </c>
      <c r="AM50" s="17">
        <v>3.7324997E-4</v>
      </c>
      <c r="AN50" s="17">
        <v>58.923774790599097</v>
      </c>
      <c r="AO50" s="17">
        <v>0.65310195405459304</v>
      </c>
      <c r="AP50" s="5">
        <v>4.3246934417656199E-5</v>
      </c>
      <c r="AQ50" s="17">
        <v>1.59201671595488E-4</v>
      </c>
      <c r="AR50" s="5">
        <v>5.7741013014477999E-5</v>
      </c>
      <c r="AS50" s="17">
        <v>1.42372213628981</v>
      </c>
      <c r="AT50" s="5">
        <v>8.3291044483011092</v>
      </c>
      <c r="AU50" s="5">
        <v>158.59275808713201</v>
      </c>
      <c r="AV50" s="17">
        <v>0.151858824</v>
      </c>
      <c r="AW50" s="17">
        <v>1.9190941E-2</v>
      </c>
      <c r="AX50" s="17">
        <v>1.3238966299999901E-3</v>
      </c>
      <c r="BA50" s="17">
        <v>0</v>
      </c>
      <c r="BB50" s="5">
        <v>2.5464626517320002E-6</v>
      </c>
      <c r="BD50" s="17" t="s">
        <v>220</v>
      </c>
      <c r="BE50" s="17">
        <v>2684.10867374908</v>
      </c>
      <c r="BF50" s="17">
        <v>22.094374716110899</v>
      </c>
      <c r="BG50" s="17">
        <v>1.91919602592194E-2</v>
      </c>
      <c r="BH50" s="17">
        <v>1.52005311521312</v>
      </c>
      <c r="BI50" s="17">
        <v>0</v>
      </c>
      <c r="BJ50" s="17">
        <v>2.1471592950048701E-2</v>
      </c>
      <c r="BK50" s="17">
        <v>588.95792867510295</v>
      </c>
      <c r="BL50" s="17">
        <v>588.95792867510295</v>
      </c>
      <c r="BM50" s="17">
        <v>1235.34758774028</v>
      </c>
      <c r="BN50" s="17">
        <v>31.673796582141101</v>
      </c>
      <c r="BO50" s="17">
        <v>6.0767480745382704E-3</v>
      </c>
      <c r="BP50" s="17">
        <v>8.7445345403638595E-3</v>
      </c>
      <c r="BQ50" s="17">
        <v>47.065109309857903</v>
      </c>
      <c r="BR50" s="17">
        <v>2.5384793881139599E-6</v>
      </c>
      <c r="BS50" s="17">
        <v>2.7070342867221101E-3</v>
      </c>
      <c r="BT50" s="17">
        <v>5.7524199811504698E-3</v>
      </c>
      <c r="BU50" s="5">
        <v>9.2528808588905196E-7</v>
      </c>
      <c r="BV50" s="17">
        <v>7.4008670992818404</v>
      </c>
      <c r="BW50" s="17">
        <v>3.42954205481792E-3</v>
      </c>
      <c r="BX50" s="17">
        <v>1.08601905267393E-2</v>
      </c>
      <c r="BY50" s="17">
        <v>6.2302307036601702E-2</v>
      </c>
      <c r="BZ50" s="5">
        <v>0</v>
      </c>
      <c r="CA50" s="17">
        <v>1460.9132143515201</v>
      </c>
      <c r="CB50" s="17">
        <v>0.35827520250345302</v>
      </c>
      <c r="CC50" s="17">
        <v>1.32383532113736E-3</v>
      </c>
      <c r="CD50" s="17">
        <v>8.0895050844094604E-4</v>
      </c>
      <c r="CE50" s="17">
        <v>1.9805098276536701E-3</v>
      </c>
      <c r="CF50" s="17">
        <v>0.29160107573364602</v>
      </c>
      <c r="CG50" s="17">
        <v>0.50618599148100996</v>
      </c>
      <c r="CH50" s="17">
        <v>1.7022589200748499E-2</v>
      </c>
      <c r="CI50" s="5">
        <v>9.7347411845847304E-5</v>
      </c>
      <c r="CJ50" s="17">
        <v>0.23752128940116901</v>
      </c>
      <c r="CK50" s="17">
        <v>3.7326053981547199E-4</v>
      </c>
      <c r="CL50" s="17">
        <v>23292.6478643275</v>
      </c>
      <c r="CM50" s="17">
        <v>1.2015028578473801E-2</v>
      </c>
      <c r="CN50" s="17">
        <v>92.125606774953894</v>
      </c>
      <c r="CO50" s="17">
        <v>39.3048942790072</v>
      </c>
      <c r="CP50" s="17">
        <v>31.513904890381099</v>
      </c>
      <c r="CQ50" s="17">
        <v>8.3282573182851305</v>
      </c>
      <c r="CR50" s="17">
        <v>13187.828181667601</v>
      </c>
      <c r="CS50" s="17">
        <v>1.23487932827854E-2</v>
      </c>
      <c r="CT50" s="17">
        <v>2.78487692134184E-3</v>
      </c>
      <c r="CU50" s="17">
        <v>108.619532259775</v>
      </c>
      <c r="CV50" s="17">
        <v>108.619532259775</v>
      </c>
      <c r="CW50" s="17">
        <v>44.240969244059301</v>
      </c>
      <c r="CX50" s="17">
        <v>0</v>
      </c>
      <c r="CY50" s="17">
        <v>6.2822585493917904</v>
      </c>
      <c r="CZ50" s="17">
        <v>158.58078891140701</v>
      </c>
      <c r="DA50" s="17">
        <v>2.0609529965139699E-2</v>
      </c>
      <c r="DB50" s="17">
        <v>0.102740735473066</v>
      </c>
      <c r="DC50" s="17">
        <v>0</v>
      </c>
      <c r="DD50" s="17">
        <v>559.45201413480095</v>
      </c>
      <c r="DE50" s="17">
        <v>3.2239291006134301</v>
      </c>
      <c r="DF50" s="5">
        <v>6.6265739741849593E-5</v>
      </c>
      <c r="DG50" s="17">
        <v>109.99932012545599</v>
      </c>
      <c r="DH50" s="17">
        <v>5.1079687180539697</v>
      </c>
      <c r="DI50" s="17">
        <v>1.9902097510430601E-2</v>
      </c>
      <c r="DJ50" s="17">
        <v>5.6644628118851098E-2</v>
      </c>
      <c r="DK50" s="17">
        <v>0</v>
      </c>
      <c r="DL50" s="17">
        <v>7.3684194679144799E-3</v>
      </c>
      <c r="DM50" s="17">
        <v>1.49600664043166E-2</v>
      </c>
      <c r="DN50" s="17">
        <v>1011.74342848563</v>
      </c>
      <c r="DO50" s="17">
        <v>0</v>
      </c>
      <c r="DP50" s="17">
        <v>40.8894590528107</v>
      </c>
      <c r="DQ50" s="17">
        <v>11.1676848736126</v>
      </c>
      <c r="DR50" s="17">
        <v>1848.8573806245699</v>
      </c>
      <c r="DS50" s="17">
        <v>0</v>
      </c>
      <c r="DT50" s="17">
        <v>6.7934716810793799E-2</v>
      </c>
      <c r="DU50" s="17">
        <v>9.7759757612835202E-2</v>
      </c>
      <c r="DV50" s="17">
        <v>44524.964630808397</v>
      </c>
      <c r="DW50" s="17">
        <v>18122.901448392498</v>
      </c>
      <c r="DX50" s="17">
        <v>2013.65577778071</v>
      </c>
      <c r="DY50" s="17">
        <v>20136.557226173201</v>
      </c>
      <c r="DZ50" s="17">
        <v>4.0603483235262902E-2</v>
      </c>
      <c r="EA50" s="17">
        <v>165.937648907609</v>
      </c>
      <c r="EB50" s="17">
        <v>370.53945767017501</v>
      </c>
      <c r="EC50" s="17">
        <v>0.65232108274717904</v>
      </c>
      <c r="ED50" s="17">
        <v>4.3205259143394098E-5</v>
      </c>
      <c r="EE50" s="17">
        <v>1.5904677388801599E-4</v>
      </c>
      <c r="EF50" s="17">
        <v>5.7695360471303999E-5</v>
      </c>
      <c r="EG50" s="17">
        <v>1.4198786788979001</v>
      </c>
      <c r="EH50" s="17">
        <v>1.7999900088736001</v>
      </c>
      <c r="EI50" s="17">
        <v>20135.631010945901</v>
      </c>
      <c r="EJ50" s="17">
        <v>56.993966326603697</v>
      </c>
      <c r="EK50" s="17">
        <v>74.626310187006993</v>
      </c>
      <c r="EL50" s="17">
        <v>436.91417889405102</v>
      </c>
      <c r="EM50" s="17">
        <v>2.8893574267652098</v>
      </c>
      <c r="EN50" s="17">
        <v>4.6759703257880099E-2</v>
      </c>
      <c r="EO50" s="17">
        <v>5.6050925125525602E-3</v>
      </c>
      <c r="EP50" s="17">
        <v>770.50397853800496</v>
      </c>
      <c r="EQ50" s="17">
        <v>13516.798745894301</v>
      </c>
      <c r="ER50" s="17">
        <v>11853.547175751401</v>
      </c>
      <c r="ES50" s="17">
        <v>1663.2515701427999</v>
      </c>
      <c r="ET50" s="17">
        <v>14.7787985071402</v>
      </c>
      <c r="EU50" s="17">
        <v>0.20157594363001999</v>
      </c>
      <c r="EV50" s="17">
        <v>1529.2482628791199</v>
      </c>
      <c r="EW50" s="17">
        <v>23.905497918285601</v>
      </c>
      <c r="EX50" s="17">
        <v>2048.8601693811001</v>
      </c>
      <c r="EY50" s="17">
        <v>1.3519748544122701</v>
      </c>
      <c r="EZ50" s="17">
        <v>15.5690448383736</v>
      </c>
      <c r="FA50" s="17">
        <v>5122.1927624464697</v>
      </c>
      <c r="FB50" s="17">
        <v>6.3919469463394904E-4</v>
      </c>
      <c r="FC50" s="17">
        <v>54.149018523521399</v>
      </c>
      <c r="FD50" s="17">
        <v>1168.46240584886</v>
      </c>
      <c r="FE50" s="17">
        <v>585.06519914901503</v>
      </c>
      <c r="FF50" s="17">
        <v>0.13694290051092101</v>
      </c>
      <c r="FG50" s="17">
        <v>607.35180823845099</v>
      </c>
      <c r="FH50" s="17">
        <v>192.30637682241499</v>
      </c>
      <c r="FI50" s="17">
        <v>0.15185475952920199</v>
      </c>
      <c r="FJ50" s="17">
        <v>0.57453947560199903</v>
      </c>
      <c r="FK50" s="17">
        <v>35.946053232129401</v>
      </c>
      <c r="FL50" s="17">
        <v>537.86520145749898</v>
      </c>
      <c r="FM50" s="17">
        <v>130.03195371765801</v>
      </c>
      <c r="FN50" s="17">
        <v>534.22886957281003</v>
      </c>
      <c r="FO50" s="17">
        <v>42336.056686453099</v>
      </c>
      <c r="FP50" s="17">
        <v>58.912808261448298</v>
      </c>
      <c r="FQ50" s="17">
        <v>434.00453637256999</v>
      </c>
      <c r="FS50" s="25">
        <f t="shared" si="55"/>
        <v>0</v>
      </c>
      <c r="FT50" s="94">
        <f t="shared" si="56"/>
        <v>1.0517031607493976</v>
      </c>
      <c r="FU50" s="40">
        <f t="shared" si="57"/>
        <v>5.8927843001489461E-4</v>
      </c>
      <c r="FV50" s="40">
        <f t="shared" si="58"/>
        <v>-5.0372542738567091E-4</v>
      </c>
      <c r="FW50" s="40">
        <f t="shared" si="59"/>
        <v>-1.5917728407893114E-3</v>
      </c>
      <c r="FX50" s="40">
        <f t="shared" si="60"/>
        <v>-1.249645939880495E-3</v>
      </c>
      <c r="FY50" s="40">
        <f t="shared" si="61"/>
        <v>-1.2953456229739533E-3</v>
      </c>
      <c r="FZ50" s="40">
        <f t="shared" si="62"/>
        <v>-2.6276242301333658E-3</v>
      </c>
      <c r="GA50" s="40">
        <f t="shared" si="63"/>
        <v>1.2524063439887408E-4</v>
      </c>
      <c r="GB50" s="40">
        <f t="shared" si="64"/>
        <v>5.6745784857312838E-4</v>
      </c>
      <c r="GC50" s="40">
        <f t="shared" si="65"/>
        <v>-2.8347078336726354E-3</v>
      </c>
      <c r="GD50" s="40">
        <f t="shared" si="66"/>
        <v>-1.4460923496265161E-6</v>
      </c>
      <c r="GE50" s="40">
        <f t="shared" si="67"/>
        <v>-8.2923467703944066E-4</v>
      </c>
      <c r="GF50" s="40">
        <f t="shared" si="68"/>
        <v>-5.1288793581401765E-5</v>
      </c>
      <c r="GG50" s="40">
        <f t="shared" si="69"/>
        <v>-3.4591202882555314E-4</v>
      </c>
      <c r="GH50" s="40">
        <f t="shared" si="70"/>
        <v>3.929106658057905E-3</v>
      </c>
      <c r="GI50" s="40">
        <f t="shared" si="71"/>
        <v>-3.6435079237563819E-4</v>
      </c>
      <c r="GJ50" s="40">
        <f t="shared" si="72"/>
        <v>1.9775527176726388E-5</v>
      </c>
      <c r="GK50" s="40">
        <f t="shared" si="73"/>
        <v>-4.556635979008582E-6</v>
      </c>
      <c r="GL50" s="40">
        <f t="shared" si="74"/>
        <v>-5.2840569889059104E-4</v>
      </c>
      <c r="GM50" s="40">
        <f t="shared" si="75"/>
        <v>-2.0459111134958802E-5</v>
      </c>
      <c r="GN50" s="40">
        <f t="shared" si="76"/>
        <v>6.1345826627360383E-5</v>
      </c>
      <c r="GO50" s="40">
        <f t="shared" si="77"/>
        <v>-1.5573713428936995E-5</v>
      </c>
      <c r="GP50" s="40">
        <f t="shared" si="78"/>
        <v>-3.1061030345316963E-3</v>
      </c>
      <c r="GQ50" s="40">
        <f t="shared" si="79"/>
        <v>-1.4261693336139806E-5</v>
      </c>
      <c r="GR50" s="40">
        <f t="shared" si="80"/>
        <v>3.6041702845306511E-3</v>
      </c>
      <c r="GS50" s="40">
        <f t="shared" si="81"/>
        <v>-2.0430464435907324E-6</v>
      </c>
      <c r="GT50" s="40">
        <f t="shared" si="82"/>
        <v>-2.1011430780015804E-5</v>
      </c>
      <c r="GU50" s="40">
        <f t="shared" si="83"/>
        <v>-1.3060455793450154E-3</v>
      </c>
      <c r="GV50" s="40">
        <f t="shared" si="84"/>
        <v>0</v>
      </c>
      <c r="GW50" s="40">
        <f t="shared" si="85"/>
        <v>-1.0258825475126516E-3</v>
      </c>
      <c r="GX50" s="40">
        <f t="shared" si="86"/>
        <v>-2.0257003249580797E-5</v>
      </c>
      <c r="GY50" s="40">
        <f t="shared" si="87"/>
        <v>1.3426537129652939E-4</v>
      </c>
      <c r="GZ50" s="40">
        <f t="shared" si="88"/>
        <v>-1.1290067541776772E-3</v>
      </c>
      <c r="HA50" s="40">
        <f t="shared" si="89"/>
        <v>-2.9630053989323432E-3</v>
      </c>
      <c r="HB50" s="40">
        <f t="shared" si="90"/>
        <v>-6.5892557340418166E-6</v>
      </c>
      <c r="HC50" s="40">
        <f t="shared" si="91"/>
        <v>-7.8816046395142219E-4</v>
      </c>
      <c r="HD50" s="40">
        <f t="shared" si="92"/>
        <v>-1.5640770001752234E-4</v>
      </c>
      <c r="HE50" s="40">
        <f t="shared" si="93"/>
        <v>2.0882818149004366E-5</v>
      </c>
      <c r="HF50" s="40">
        <f t="shared" si="94"/>
        <v>2.8318329059698729E-5</v>
      </c>
      <c r="HG50" s="40">
        <f t="shared" si="95"/>
        <v>-1.8611382569721363E-4</v>
      </c>
      <c r="HH50" s="40">
        <f t="shared" si="96"/>
        <v>-1.1956346211585919E-3</v>
      </c>
      <c r="HI50" s="40">
        <f t="shared" si="97"/>
        <v>-9.6365846095870517E-4</v>
      </c>
      <c r="HJ50" s="40">
        <f t="shared" si="98"/>
        <v>-9.7296533333887571E-4</v>
      </c>
      <c r="HK50" s="40">
        <f t="shared" si="99"/>
        <v>-7.906432670752218E-4</v>
      </c>
      <c r="HL50" s="40">
        <f t="shared" si="100"/>
        <v>-2.6995839243786099E-3</v>
      </c>
      <c r="HM50" s="40">
        <f t="shared" si="101"/>
        <v>-1.0170721489169001E-4</v>
      </c>
      <c r="HN50" s="40">
        <f t="shared" si="102"/>
        <v>-7.5471136698584984E-5</v>
      </c>
      <c r="HO50" s="40">
        <f t="shared" si="103"/>
        <v>-2.6764798323538684E-5</v>
      </c>
      <c r="HP50" s="40">
        <f t="shared" si="104"/>
        <v>5.3111476889060597E-5</v>
      </c>
      <c r="HQ50" s="40">
        <f t="shared" si="105"/>
        <v>-4.6309403046156508E-5</v>
      </c>
      <c r="HR50" s="40">
        <f t="shared" si="106"/>
        <v>0</v>
      </c>
      <c r="HS50" s="40">
        <f t="shared" si="107"/>
        <v>0</v>
      </c>
      <c r="HT50" s="40">
        <f t="shared" si="108"/>
        <v>0</v>
      </c>
      <c r="HU50" s="40">
        <f t="shared" si="109"/>
        <v>-3.1350405287155392E-3</v>
      </c>
    </row>
    <row r="51" spans="1:229" x14ac:dyDescent="0.25">
      <c r="A51" s="17" t="s">
        <v>221</v>
      </c>
      <c r="B51" s="17">
        <v>689.46772712965605</v>
      </c>
      <c r="C51" s="17">
        <v>137.40450767330699</v>
      </c>
      <c r="D51" s="17">
        <v>954.51907971994694</v>
      </c>
      <c r="E51" s="17">
        <v>405.427898474438</v>
      </c>
      <c r="F51" s="17">
        <v>371.80374247301199</v>
      </c>
      <c r="G51" s="17">
        <v>5.8519264257042796</v>
      </c>
      <c r="H51" s="17">
        <v>8337.8246531079694</v>
      </c>
      <c r="I51" s="17">
        <v>29.666795930983501</v>
      </c>
      <c r="J51" s="17">
        <v>3.6860159999999999E-3</v>
      </c>
      <c r="K51" s="17">
        <v>3.7052140000000001E-3</v>
      </c>
      <c r="L51" s="17">
        <v>2.9821615377048898E-4</v>
      </c>
      <c r="M51" s="17">
        <v>21.872000559589399</v>
      </c>
      <c r="N51" s="17">
        <v>1.52965038820058E-4</v>
      </c>
      <c r="O51" s="17">
        <v>0.51784490220000001</v>
      </c>
      <c r="P51" s="17">
        <v>7.1930217920385499E-4</v>
      </c>
      <c r="Q51" s="17">
        <v>1.0750880000000001E-2</v>
      </c>
      <c r="R51" s="17">
        <v>6.1817520000000001E-2</v>
      </c>
      <c r="S51" s="17">
        <v>1.3517257119374901E-4</v>
      </c>
      <c r="T51" s="17">
        <v>3.7698627951809602E-2</v>
      </c>
      <c r="U51" s="17">
        <v>2.93729399999999E-3</v>
      </c>
      <c r="V51" s="17">
        <v>2.0733840000000002E-3</v>
      </c>
      <c r="W51" s="17">
        <v>0</v>
      </c>
      <c r="X51" s="17">
        <v>2.130978E-3</v>
      </c>
      <c r="Y51" s="17">
        <v>8.4161163467050297</v>
      </c>
      <c r="Z51" s="17">
        <v>0.69661415591092601</v>
      </c>
      <c r="AA51" s="17">
        <v>1.3027280998593E-2</v>
      </c>
      <c r="AB51" s="17">
        <v>3.2392384128964E-3</v>
      </c>
      <c r="AD51" s="17">
        <v>2.9910971661999998E-4</v>
      </c>
      <c r="AE51" s="17">
        <v>8.7350899999999995E-2</v>
      </c>
      <c r="AF51" s="17">
        <v>41.925860299999997</v>
      </c>
      <c r="AG51" s="17">
        <v>0.17159059317994199</v>
      </c>
      <c r="AH51" s="17">
        <v>2.2993766899355401E-4</v>
      </c>
      <c r="AI51" s="17">
        <v>4.098773E-2</v>
      </c>
      <c r="AJ51" s="17">
        <v>1.10388549999999E-4</v>
      </c>
      <c r="AK51" s="17">
        <v>96.132707474753602</v>
      </c>
      <c r="AL51" s="5">
        <v>1.6798229999999902E-5</v>
      </c>
      <c r="AM51" s="5">
        <v>6.4409274999999998E-5</v>
      </c>
      <c r="AN51" s="17">
        <v>39.369936262978101</v>
      </c>
      <c r="AO51" s="17">
        <v>1.72443158305602E-2</v>
      </c>
      <c r="AP51" s="5">
        <v>6.1881274562230396E-7</v>
      </c>
      <c r="AQ51" s="5">
        <v>2.2667823554889499E-6</v>
      </c>
      <c r="AR51" s="5">
        <v>9.2925216160185803E-7</v>
      </c>
      <c r="AS51" s="17">
        <v>4.9193871525123499E-3</v>
      </c>
      <c r="AT51" s="17">
        <v>4.0083425429919997</v>
      </c>
      <c r="AU51" s="17">
        <v>123.11239662732299</v>
      </c>
      <c r="AV51" s="17">
        <v>2.6205239999999901E-2</v>
      </c>
      <c r="AW51" s="17">
        <v>3.311652E-3</v>
      </c>
      <c r="AX51" s="17">
        <v>2.284562E-4</v>
      </c>
      <c r="BA51" s="17">
        <v>0</v>
      </c>
      <c r="BB51" s="17">
        <v>0</v>
      </c>
      <c r="BD51" s="17" t="s">
        <v>221</v>
      </c>
      <c r="BE51" s="17">
        <v>122.591306529733</v>
      </c>
      <c r="BF51" s="17">
        <v>1.80581214527742E-2</v>
      </c>
      <c r="BG51" s="17">
        <v>3.3118005902599799E-3</v>
      </c>
      <c r="BH51" s="17">
        <v>3.6858919279807202E-3</v>
      </c>
      <c r="BI51" s="17">
        <v>0</v>
      </c>
      <c r="BJ51" s="17">
        <v>3.7052169373501501E-3</v>
      </c>
      <c r="BK51" s="17">
        <v>29.7082629306258</v>
      </c>
      <c r="BL51" s="17">
        <v>29.7082629306258</v>
      </c>
      <c r="BM51" s="17">
        <v>60.287100462309198</v>
      </c>
      <c r="BN51" s="17">
        <v>1.02935950128256</v>
      </c>
      <c r="BO51" s="17">
        <v>1.2226958558618099E-4</v>
      </c>
      <c r="BP51" s="17">
        <v>1.75947082458373E-4</v>
      </c>
      <c r="BQ51" s="17">
        <v>21.873930104965201</v>
      </c>
      <c r="BR51" s="17">
        <v>0</v>
      </c>
      <c r="BS51" s="5">
        <v>4.89483081620618E-5</v>
      </c>
      <c r="BT51" s="5">
        <v>1.0401703786989401E-4</v>
      </c>
      <c r="BU51" s="17">
        <v>0</v>
      </c>
      <c r="BV51" s="17">
        <v>0.52137683822180403</v>
      </c>
      <c r="BW51" s="17">
        <v>1.7263181930918101E-4</v>
      </c>
      <c r="BX51" s="17">
        <v>5.4666984132233098E-4</v>
      </c>
      <c r="BY51" s="17">
        <v>1.07510344738047E-2</v>
      </c>
      <c r="BZ51" s="17">
        <v>0</v>
      </c>
      <c r="CA51" s="17">
        <v>94.970430979570807</v>
      </c>
      <c r="CB51" s="17">
        <v>6.1815355248439799E-2</v>
      </c>
      <c r="CC51" s="17">
        <v>2.28454539937278E-4</v>
      </c>
      <c r="CD51" s="5">
        <v>3.9197388515021699E-5</v>
      </c>
      <c r="CE51" s="5">
        <v>9.5969825338822895E-5</v>
      </c>
      <c r="CF51" s="17">
        <v>3.7699791620099503E-2</v>
      </c>
      <c r="CG51" s="17">
        <v>8.7346973446981294E-2</v>
      </c>
      <c r="CH51" s="17">
        <v>2.9372978098303501E-3</v>
      </c>
      <c r="CI51" s="5">
        <v>1.67977411394864E-5</v>
      </c>
      <c r="CJ51" s="17">
        <v>4.09908833696545E-2</v>
      </c>
      <c r="CK51" s="5">
        <v>6.4413561938854899E-5</v>
      </c>
      <c r="CL51" s="17">
        <v>695.44186457227602</v>
      </c>
      <c r="CM51" s="17">
        <v>2.0733782024562799E-3</v>
      </c>
      <c r="CN51" s="17">
        <v>7.3864081527227601</v>
      </c>
      <c r="CO51" s="17">
        <v>3.2882349123255898</v>
      </c>
      <c r="CP51" s="17">
        <v>1.6706444441855799</v>
      </c>
      <c r="CQ51" s="17">
        <v>4.0084319257034604</v>
      </c>
      <c r="CR51" s="17">
        <v>654.83897155317595</v>
      </c>
      <c r="CS51" s="17">
        <v>2.1310608228376701E-3</v>
      </c>
      <c r="CT51" s="17">
        <v>3.0879457766332103E-4</v>
      </c>
      <c r="CU51" s="17">
        <v>8.4625444982183193</v>
      </c>
      <c r="CV51" s="17">
        <v>8.4625444982183193</v>
      </c>
      <c r="CW51" s="17">
        <v>3.2073629034183702</v>
      </c>
      <c r="CX51" s="17">
        <v>0</v>
      </c>
      <c r="CY51" s="17">
        <v>0.69661084440329302</v>
      </c>
      <c r="CZ51" s="17">
        <v>123.11166821863701</v>
      </c>
      <c r="DA51" s="17">
        <v>1.9344396701587801E-3</v>
      </c>
      <c r="DB51" s="17">
        <v>1.05568010578547E-2</v>
      </c>
      <c r="DC51" s="17">
        <v>0</v>
      </c>
      <c r="DD51" s="17">
        <v>457.74314057279298</v>
      </c>
      <c r="DE51" s="17">
        <v>1.7661245725860699</v>
      </c>
      <c r="DF51" s="5">
        <v>7.3475971478860503E-6</v>
      </c>
      <c r="DG51" s="17">
        <v>6.2312300164033898</v>
      </c>
      <c r="DH51" s="17">
        <v>7.9940264553029397E-2</v>
      </c>
      <c r="DI51" s="17">
        <v>8.4200134481941401E-4</v>
      </c>
      <c r="DJ51" s="17">
        <v>2.39641450200345E-3</v>
      </c>
      <c r="DK51" s="17">
        <v>0</v>
      </c>
      <c r="DL51" s="5">
        <v>9.8705745024443395E-5</v>
      </c>
      <c r="DM51" s="17">
        <v>2.00407737782259E-4</v>
      </c>
      <c r="DN51" s="17">
        <v>41.935093107635097</v>
      </c>
      <c r="DO51" s="17">
        <v>0</v>
      </c>
      <c r="DP51" s="17">
        <v>2.0952140262982799</v>
      </c>
      <c r="DQ51" s="17">
        <v>0.17189633234669999</v>
      </c>
      <c r="DR51" s="17">
        <v>137.43645197308101</v>
      </c>
      <c r="DS51" s="17">
        <v>0</v>
      </c>
      <c r="DT51" s="5">
        <v>9.4273882394439902E-5</v>
      </c>
      <c r="DU51" s="17">
        <v>1.3566002854985401E-4</v>
      </c>
      <c r="DV51" s="17">
        <v>8420.6692293192591</v>
      </c>
      <c r="DW51" s="17">
        <v>859.07671127057802</v>
      </c>
      <c r="DX51" s="17">
        <v>95.453253610674807</v>
      </c>
      <c r="DY51" s="17">
        <v>954.52996488125302</v>
      </c>
      <c r="DZ51" s="17">
        <v>1.5144274352508001E-3</v>
      </c>
      <c r="EA51" s="17">
        <v>111.391143860017</v>
      </c>
      <c r="EB51" s="17">
        <v>16.8898995352212</v>
      </c>
      <c r="EC51" s="17">
        <v>1.7308091711833801E-2</v>
      </c>
      <c r="ED51" s="17">
        <v>6.1883437828006402E-7</v>
      </c>
      <c r="EE51" s="17">
        <v>2.2668707939835798E-6</v>
      </c>
      <c r="EF51" s="17">
        <v>9.2926967959126305E-7</v>
      </c>
      <c r="EG51" s="17">
        <v>4.93286638385776E-3</v>
      </c>
      <c r="EH51" s="17">
        <v>0.17239050149638699</v>
      </c>
      <c r="EI51" s="17">
        <v>6099.5537133021298</v>
      </c>
      <c r="EJ51" s="17">
        <v>0.227670452774241</v>
      </c>
      <c r="EK51" s="17">
        <v>3.2504169743767801</v>
      </c>
      <c r="EL51" s="17">
        <v>13.020479115064701</v>
      </c>
      <c r="EM51" s="17">
        <v>0.28322465869695801</v>
      </c>
      <c r="EN51" s="17">
        <v>5.1850612058179802E-3</v>
      </c>
      <c r="EO51" s="17">
        <v>5.3594576629904496E-4</v>
      </c>
      <c r="EP51" s="17">
        <v>0.97742557405600705</v>
      </c>
      <c r="EQ51" s="17">
        <v>406.57415748683002</v>
      </c>
      <c r="ER51" s="17">
        <v>372.72099118998801</v>
      </c>
      <c r="ES51" s="17">
        <v>33.853166296841302</v>
      </c>
      <c r="ET51" s="17">
        <v>0.298488391121987</v>
      </c>
      <c r="EU51" s="17">
        <v>2.3572710648875301E-2</v>
      </c>
      <c r="EV51" s="17">
        <v>9.0308971334402504</v>
      </c>
      <c r="EW51" s="17">
        <v>1.2625519048485101</v>
      </c>
      <c r="EX51" s="17">
        <v>97.288511351047404</v>
      </c>
      <c r="EY51" s="17">
        <v>2.6695595826650501E-2</v>
      </c>
      <c r="EZ51" s="17">
        <v>1.7317587451291601</v>
      </c>
      <c r="FA51" s="17">
        <v>243.221198190005</v>
      </c>
      <c r="FB51" s="17">
        <v>1.1030269703533399E-4</v>
      </c>
      <c r="FC51" s="17">
        <v>2.4061180803686102</v>
      </c>
      <c r="FD51" s="17">
        <v>0.32194330340558902</v>
      </c>
      <c r="FE51" s="17">
        <v>1.5645375184774799</v>
      </c>
      <c r="FF51" s="17">
        <v>1.4044008366540401E-2</v>
      </c>
      <c r="FG51" s="17">
        <v>5.85176730214895</v>
      </c>
      <c r="FH51" s="17">
        <v>102.123109891783</v>
      </c>
      <c r="FI51" s="17">
        <v>2.6203876406135401E-2</v>
      </c>
      <c r="FJ51" s="17">
        <v>1.1716657811141E-3</v>
      </c>
      <c r="FK51" s="5">
        <v>5.1452289348809698E-5</v>
      </c>
      <c r="FL51" s="17">
        <v>483.70370054869301</v>
      </c>
      <c r="FM51" s="17">
        <v>96.132210741880499</v>
      </c>
      <c r="FN51" s="17">
        <v>26.7242386027546</v>
      </c>
      <c r="FO51" s="17">
        <v>8338.3620823756992</v>
      </c>
      <c r="FP51" s="17">
        <v>39.369568393043799</v>
      </c>
      <c r="FQ51" s="17">
        <v>234.97267415019499</v>
      </c>
      <c r="FS51" s="25">
        <f t="shared" si="55"/>
        <v>0</v>
      </c>
      <c r="FT51" s="94">
        <f t="shared" si="56"/>
        <v>1.0098709010391294</v>
      </c>
      <c r="FU51" s="40">
        <f t="shared" si="57"/>
        <v>8.6648543616262858E-3</v>
      </c>
      <c r="FV51" s="40">
        <f t="shared" si="58"/>
        <v>2.3248363765446416E-4</v>
      </c>
      <c r="FW51" s="40">
        <f t="shared" si="59"/>
        <v>1.1403817416904371E-5</v>
      </c>
      <c r="FX51" s="40">
        <f t="shared" si="60"/>
        <v>2.8272820314172169E-3</v>
      </c>
      <c r="FY51" s="40">
        <f t="shared" si="61"/>
        <v>2.4670238951201491E-3</v>
      </c>
      <c r="FZ51" s="40">
        <f t="shared" si="62"/>
        <v>-2.7191653440925282E-5</v>
      </c>
      <c r="GA51" s="40">
        <f t="shared" si="63"/>
        <v>6.4456772610277819E-5</v>
      </c>
      <c r="GB51" s="40">
        <f t="shared" si="64"/>
        <v>1.3977579425418149E-3</v>
      </c>
      <c r="GC51" s="40">
        <f t="shared" si="65"/>
        <v>-3.3660195528084175E-5</v>
      </c>
      <c r="GD51" s="40">
        <f t="shared" si="66"/>
        <v>7.9276126831114438E-7</v>
      </c>
      <c r="GE51" s="40">
        <f t="shared" si="67"/>
        <v>1.7245010322497992E-6</v>
      </c>
      <c r="GF51" s="40">
        <f t="shared" si="68"/>
        <v>8.82198850784112E-5</v>
      </c>
      <c r="GG51" s="40">
        <f t="shared" si="69"/>
        <v>2.0083798243280027E-6</v>
      </c>
      <c r="GH51" s="40">
        <f t="shared" si="70"/>
        <v>6.820451464905849E-3</v>
      </c>
      <c r="GI51" s="40">
        <f t="shared" si="71"/>
        <v>-7.2093809519444231E-7</v>
      </c>
      <c r="GJ51" s="40">
        <f t="shared" si="72"/>
        <v>1.4368480040617461E-5</v>
      </c>
      <c r="GK51" s="40">
        <f t="shared" si="73"/>
        <v>-3.5018414847472125E-5</v>
      </c>
      <c r="GL51" s="40">
        <f t="shared" si="74"/>
        <v>-3.9633335795098851E-5</v>
      </c>
      <c r="GM51" s="40">
        <f t="shared" si="75"/>
        <v>3.0867656281511856E-5</v>
      </c>
      <c r="GN51" s="40">
        <f t="shared" si="76"/>
        <v>1.2970544862193149E-6</v>
      </c>
      <c r="GO51" s="40">
        <f t="shared" si="77"/>
        <v>-2.796174620944323E-6</v>
      </c>
      <c r="GP51" s="40">
        <f t="shared" si="78"/>
        <v>0</v>
      </c>
      <c r="GQ51" s="40">
        <f t="shared" si="79"/>
        <v>3.8866115778843845E-5</v>
      </c>
      <c r="GR51" s="40">
        <f t="shared" si="80"/>
        <v>5.5165767202667729E-3</v>
      </c>
      <c r="GS51" s="40">
        <f t="shared" si="81"/>
        <v>-4.7537185469146101E-6</v>
      </c>
      <c r="GT51" s="40">
        <f t="shared" si="82"/>
        <v>-7.2543365331609096E-6</v>
      </c>
      <c r="GU51" s="40">
        <f t="shared" si="83"/>
        <v>-2.539381078777542E-4</v>
      </c>
      <c r="GV51" s="40">
        <f t="shared" si="84"/>
        <v>0</v>
      </c>
      <c r="GW51" s="40">
        <f t="shared" si="85"/>
        <v>1.2591321823174796E-5</v>
      </c>
      <c r="GX51" s="40">
        <f t="shared" si="86"/>
        <v>-4.495148897952506E-5</v>
      </c>
      <c r="GY51" s="40">
        <f t="shared" si="87"/>
        <v>2.2021748794266071E-4</v>
      </c>
      <c r="GZ51" s="40">
        <f t="shared" si="88"/>
        <v>1.7817944509194393E-3</v>
      </c>
      <c r="HA51" s="40">
        <f t="shared" si="89"/>
        <v>-1.6343773843369767E-5</v>
      </c>
      <c r="HB51" s="40">
        <f t="shared" si="90"/>
        <v>7.6934479038001099E-5</v>
      </c>
      <c r="HC51" s="40">
        <f t="shared" si="91"/>
        <v>-7.7773432720152258E-4</v>
      </c>
      <c r="HD51" s="40">
        <f t="shared" si="92"/>
        <v>-5.1671578399386399E-6</v>
      </c>
      <c r="HE51" s="40">
        <f t="shared" si="93"/>
        <v>-2.9101906183088445E-5</v>
      </c>
      <c r="HF51" s="40">
        <f t="shared" si="94"/>
        <v>6.6557787754962112E-5</v>
      </c>
      <c r="HG51" s="40">
        <f t="shared" si="95"/>
        <v>-9.3439301461912231E-6</v>
      </c>
      <c r="HH51" s="40">
        <f t="shared" si="96"/>
        <v>3.6983712140425018E-3</v>
      </c>
      <c r="HI51" s="40">
        <f t="shared" si="97"/>
        <v>3.4958326106075709E-5</v>
      </c>
      <c r="HJ51" s="40">
        <f t="shared" si="98"/>
        <v>3.9014991631558703E-5</v>
      </c>
      <c r="HK51" s="40">
        <f t="shared" si="99"/>
        <v>1.8851706919697086E-5</v>
      </c>
      <c r="HL51" s="40">
        <f t="shared" si="100"/>
        <v>2.7400224718085496E-3</v>
      </c>
      <c r="HM51" s="40">
        <f t="shared" si="101"/>
        <v>2.2299169919253277E-5</v>
      </c>
      <c r="HN51" s="40">
        <f t="shared" si="102"/>
        <v>-5.916615271424523E-6</v>
      </c>
      <c r="HO51" s="40">
        <f t="shared" si="103"/>
        <v>-5.2035160315265219E-5</v>
      </c>
      <c r="HP51" s="40">
        <f t="shared" si="104"/>
        <v>4.4868923419472924E-5</v>
      </c>
      <c r="HQ51" s="40">
        <f t="shared" si="105"/>
        <v>-7.2664376015965017E-6</v>
      </c>
      <c r="HR51" s="40">
        <f t="shared" si="106"/>
        <v>0</v>
      </c>
      <c r="HS51" s="40">
        <f t="shared" si="107"/>
        <v>0</v>
      </c>
      <c r="HT51" s="40">
        <f t="shared" si="108"/>
        <v>0</v>
      </c>
      <c r="HU51" s="40">
        <f t="shared" si="109"/>
        <v>0</v>
      </c>
    </row>
    <row r="52" spans="1:229" x14ac:dyDescent="0.25">
      <c r="B52" s="17"/>
      <c r="C52" s="17"/>
      <c r="D52" s="17"/>
      <c r="E52" s="17"/>
      <c r="F52" s="17"/>
      <c r="G52" s="17"/>
      <c r="H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T52" s="17" t="s">
        <v>491</v>
      </c>
    </row>
    <row r="53" spans="1:229" x14ac:dyDescent="0.25">
      <c r="B53" s="17"/>
      <c r="C53" s="17"/>
      <c r="D53" s="17"/>
      <c r="E53" s="17"/>
      <c r="F53" s="17"/>
      <c r="G53" s="17"/>
      <c r="H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</row>
    <row r="54" spans="1:229" x14ac:dyDescent="0.25">
      <c r="A54" s="17" t="s">
        <v>343</v>
      </c>
      <c r="B54" s="17">
        <v>94.982804208835006</v>
      </c>
      <c r="C54" s="17">
        <v>96.938854914717695</v>
      </c>
      <c r="D54" s="17">
        <v>93.137732896482007</v>
      </c>
      <c r="E54" s="17">
        <v>69.804632581616403</v>
      </c>
      <c r="F54" s="17">
        <v>50.128374819271997</v>
      </c>
      <c r="G54" s="17">
        <v>7.8803577821605</v>
      </c>
      <c r="H54" s="17">
        <v>1405.3959174829699</v>
      </c>
      <c r="I54" s="17">
        <v>8.5140921866671206</v>
      </c>
      <c r="J54" s="17">
        <v>4.5506671999769998E-3</v>
      </c>
      <c r="K54" s="17">
        <v>1.920769628E-4</v>
      </c>
      <c r="L54" s="17">
        <v>1.3051720615677E-3</v>
      </c>
      <c r="M54" s="17">
        <v>1.23049409298899</v>
      </c>
      <c r="N54" s="17">
        <v>9.1413894297479904E-4</v>
      </c>
      <c r="O54" s="17">
        <v>3.0464413126705999E-2</v>
      </c>
      <c r="P54" s="17">
        <v>9.785554428928E-4</v>
      </c>
      <c r="Q54" s="17">
        <v>5.5732173429999998E-4</v>
      </c>
      <c r="R54" s="17">
        <v>3.208865953126E-3</v>
      </c>
      <c r="S54" s="17">
        <v>1.8034538271115901E-4</v>
      </c>
      <c r="T54" s="17">
        <v>1.3771721395451001E-2</v>
      </c>
      <c r="U54" s="17">
        <v>1.5226828040000001E-4</v>
      </c>
      <c r="V54" s="17">
        <v>1.074834926E-4</v>
      </c>
      <c r="W54" s="5">
        <v>8.67603281999999E-8</v>
      </c>
      <c r="X54" s="17">
        <v>1.104691338E-4</v>
      </c>
      <c r="Y54" s="17">
        <v>0.46875479530460301</v>
      </c>
      <c r="Z54" s="17">
        <v>8.9473172000000004E-2</v>
      </c>
      <c r="AA54" s="17">
        <v>2.50929980240596E-2</v>
      </c>
      <c r="AB54" s="17">
        <v>3.9159618699543004E-3</v>
      </c>
      <c r="AD54" s="17">
        <v>1.8626860512926001E-3</v>
      </c>
      <c r="AE54" s="17">
        <v>4.5297507822499904E-3</v>
      </c>
      <c r="AF54" s="17">
        <v>97.179090889549002</v>
      </c>
      <c r="AG54" s="17">
        <v>3.31893995359937</v>
      </c>
      <c r="AH54" s="17">
        <v>1.9258192276727999E-3</v>
      </c>
      <c r="AI54" s="17">
        <v>2.1250128842689999E-3</v>
      </c>
      <c r="AJ54" s="5">
        <v>5.7225002020000004E-6</v>
      </c>
      <c r="AK54" s="17">
        <v>3.9062319991313301</v>
      </c>
      <c r="AL54" s="5">
        <v>8.7081527900000004E-7</v>
      </c>
      <c r="AM54" s="5">
        <v>3.3389545899999999E-6</v>
      </c>
      <c r="AN54" s="17">
        <v>1.64925736973651</v>
      </c>
      <c r="AO54" s="17">
        <v>0.145362301473695</v>
      </c>
      <c r="AP54" s="5">
        <v>3.6946002552522002E-6</v>
      </c>
      <c r="AQ54" s="17">
        <v>3.6788211382591201E-4</v>
      </c>
      <c r="AR54" s="5">
        <v>5.4212524493488004E-6</v>
      </c>
      <c r="AS54" s="17">
        <v>6.1518189731440902E-2</v>
      </c>
      <c r="AT54" s="17">
        <v>0.238396569837761</v>
      </c>
      <c r="AU54" s="17">
        <v>4.6523838621473903</v>
      </c>
      <c r="AV54" s="17">
        <v>9.1538801978636994E-2</v>
      </c>
      <c r="AW54" s="17">
        <v>1.71675038099999E-4</v>
      </c>
      <c r="AX54" s="5">
        <v>1.184308803E-5</v>
      </c>
      <c r="AZ54" s="17">
        <v>0</v>
      </c>
      <c r="BA54" s="5">
        <v>2.8621460000000001E-6</v>
      </c>
      <c r="BB54" s="17">
        <v>1.13181134455718E-4</v>
      </c>
      <c r="BD54" s="17" t="s">
        <v>343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5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5">
        <v>0</v>
      </c>
      <c r="CN54" s="17">
        <v>0</v>
      </c>
      <c r="CO54" s="5">
        <v>0</v>
      </c>
      <c r="CP54" s="5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A54" s="17">
        <v>0</v>
      </c>
      <c r="EB54" s="17">
        <v>0</v>
      </c>
      <c r="EC54" s="17">
        <v>0</v>
      </c>
      <c r="ED54" s="17">
        <v>0</v>
      </c>
      <c r="EE54" s="17">
        <v>0</v>
      </c>
      <c r="EF54" s="17">
        <v>0</v>
      </c>
      <c r="EG54" s="17">
        <v>0</v>
      </c>
      <c r="EH54" s="17">
        <v>0</v>
      </c>
      <c r="EI54" s="17">
        <v>0</v>
      </c>
      <c r="EJ54" s="17">
        <v>0</v>
      </c>
      <c r="EK54" s="17">
        <v>0</v>
      </c>
      <c r="EL54" s="17">
        <v>0</v>
      </c>
      <c r="EM54" s="17">
        <v>0</v>
      </c>
      <c r="EN54" s="17">
        <v>0</v>
      </c>
      <c r="EO54" s="17">
        <v>0</v>
      </c>
      <c r="EP54" s="17">
        <v>0</v>
      </c>
      <c r="EQ54" s="17">
        <v>0</v>
      </c>
      <c r="ER54" s="17">
        <v>0</v>
      </c>
      <c r="ES54" s="17">
        <v>0</v>
      </c>
      <c r="ET54" s="17">
        <v>0</v>
      </c>
      <c r="EU54" s="17">
        <v>0</v>
      </c>
      <c r="EV54" s="17">
        <v>0</v>
      </c>
      <c r="EW54" s="17">
        <v>0</v>
      </c>
      <c r="EX54" s="17">
        <v>0</v>
      </c>
      <c r="EY54" s="17">
        <v>0</v>
      </c>
      <c r="EZ54" s="17">
        <v>0</v>
      </c>
      <c r="FA54" s="17">
        <v>0</v>
      </c>
      <c r="FB54" s="17">
        <v>0</v>
      </c>
      <c r="FC54" s="17">
        <v>0</v>
      </c>
      <c r="FD54" s="17">
        <v>0</v>
      </c>
      <c r="FE54" s="17">
        <v>0</v>
      </c>
      <c r="FF54" s="17">
        <v>0</v>
      </c>
      <c r="FG54" s="17">
        <v>0</v>
      </c>
      <c r="FH54" s="17">
        <v>0</v>
      </c>
      <c r="FI54" s="17">
        <v>0</v>
      </c>
      <c r="FJ54" s="17">
        <v>0</v>
      </c>
      <c r="FK54" s="17">
        <v>0</v>
      </c>
      <c r="FL54" s="17">
        <v>0</v>
      </c>
      <c r="FM54" s="17">
        <v>0</v>
      </c>
      <c r="FN54" s="17">
        <v>0</v>
      </c>
      <c r="FO54" s="17">
        <v>0</v>
      </c>
      <c r="FP54" s="17">
        <v>0</v>
      </c>
      <c r="FQ54" s="17">
        <v>0</v>
      </c>
      <c r="FS54" s="25" t="e">
        <f t="shared" ref="FS54:FS59" si="110">DC54/DY54</f>
        <v>#DIV/0!</v>
      </c>
      <c r="FT54" s="94" t="e">
        <f t="shared" si="56"/>
        <v>#DIV/0!</v>
      </c>
      <c r="FU54" s="40">
        <f t="shared" ref="FU54:FU59" si="111">(CL54-B54)/(B54+1E-50)</f>
        <v>-1</v>
      </c>
      <c r="FV54" s="40">
        <f t="shared" ref="FV54:FV59" si="112">(DR54-C54)/(C54+1E-50)</f>
        <v>-1</v>
      </c>
      <c r="FW54" s="40">
        <f t="shared" ref="FW54:FW59" si="113">(DY54-D54)/(D54+1E-50)</f>
        <v>-1</v>
      </c>
      <c r="FX54" s="40">
        <f t="shared" ref="FX54:FY59" si="114">(EQ54-E54)/(E54+1E-50)</f>
        <v>-1</v>
      </c>
      <c r="FY54" s="40">
        <f t="shared" si="114"/>
        <v>-1</v>
      </c>
      <c r="FZ54" s="40">
        <f t="shared" ref="FZ54:FZ59" si="115">(FG54-G54)/(G54+1E-50)</f>
        <v>-1</v>
      </c>
      <c r="GA54" s="40">
        <f t="shared" ref="GA54:GA59" si="116">(FO54-H54)/(H54+1E-50)</f>
        <v>-1</v>
      </c>
      <c r="GB54" s="40">
        <f t="shared" ref="GB54:GB59" si="117">(BL54-I54)/(I54+1E-50)</f>
        <v>-1</v>
      </c>
      <c r="GC54" s="40">
        <f t="shared" ref="GC54:GC59" si="118">(BH54-J54)/(J54+1E-50)</f>
        <v>-1</v>
      </c>
      <c r="GD54" s="40">
        <f t="shared" ref="GD54:GD59" si="119">(BJ54-K54)/(K54+1E-50)</f>
        <v>-1</v>
      </c>
      <c r="GE54" s="40">
        <f t="shared" ref="GE54:GE59" si="120">(BO54+BP54-L54)/(L54+1E-50)</f>
        <v>-1</v>
      </c>
      <c r="GF54" s="40">
        <f t="shared" ref="GF54:GF59" si="121">(BQ54-M54)/(M54+1E-50)</f>
        <v>-1</v>
      </c>
      <c r="GG54" s="40">
        <f t="shared" ref="GG54:GG59" si="122">(BS54+BT54-N54)/(N54+1E-50)</f>
        <v>-1</v>
      </c>
      <c r="GH54" s="40">
        <f t="shared" ref="GH54:GH59" si="123">(BV54-O54)/(O54+1E-50)</f>
        <v>-1</v>
      </c>
      <c r="GI54" s="40">
        <f t="shared" ref="GI54:GI59" si="124">(BW54+BX54-P54)/(P54+1E-50)</f>
        <v>-1</v>
      </c>
      <c r="GJ54" s="40">
        <f t="shared" ref="GJ54:GJ59" si="125">(BY54-Q54)/(Q54+1E-50)</f>
        <v>-1</v>
      </c>
      <c r="GK54" s="40">
        <f t="shared" ref="GK54:GK59" si="126">(CB54-R54)/(R54+1E-50)</f>
        <v>-1</v>
      </c>
      <c r="GL54" s="40">
        <f t="shared" ref="GL54:GL59" si="127">(CD54+CE54-S54)/(S54+1E-50)</f>
        <v>-1</v>
      </c>
      <c r="GM54" s="40">
        <f t="shared" ref="GM54:GM59" si="128">(CF54-T54)/(T54+1E-50)</f>
        <v>-1</v>
      </c>
      <c r="GN54" s="40">
        <f t="shared" ref="GN54:GN59" si="129">(CH54-U54)/(U54+1E-50)</f>
        <v>-1</v>
      </c>
      <c r="GO54" s="40">
        <f t="shared" ref="GO54:GO59" si="130">(CM54-V54)/(V54+1E-50)</f>
        <v>-1</v>
      </c>
      <c r="GP54" s="40">
        <f t="shared" ref="GP54:GP59" si="131">(BU54-W54)/(W54+1E-50)</f>
        <v>-1</v>
      </c>
      <c r="GQ54" s="40">
        <f t="shared" ref="GQ54:GQ59" si="132">(CS54-X54)/(X54+1E-50)</f>
        <v>-1</v>
      </c>
      <c r="GR54" s="40">
        <f t="shared" ref="GR54:GR59" si="133">(CV54-Y54)/(Y54+1E-50)</f>
        <v>-1</v>
      </c>
      <c r="GS54" s="40">
        <f t="shared" ref="GS54:GS59" si="134">(CY54-Z54)/(Z54+1E-50)</f>
        <v>-1</v>
      </c>
      <c r="GT54" s="40">
        <f t="shared" ref="GT54:GT59" si="135">(DA54+DB54+EO54-AA54)/(AA54+1E-50)</f>
        <v>-1</v>
      </c>
      <c r="GU54" s="40">
        <f t="shared" ref="GU54:GU59" si="136">(DI54+DJ54-AB54)/(AB54+1E-50)</f>
        <v>-1</v>
      </c>
      <c r="GV54" s="40">
        <f t="shared" ref="GV54:GV59" si="137">(DK54-AC54)/(AC54+1E-50)</f>
        <v>0</v>
      </c>
      <c r="GW54" s="40">
        <f t="shared" ref="GW54:GW59" si="138">(DL54+DM54-AD54)/(AD54+1E-50)</f>
        <v>-1</v>
      </c>
      <c r="GX54" s="40">
        <f t="shared" ref="GX54:GX59" si="139">(CG54-AE54)/(AE54+1E-50)</f>
        <v>-1</v>
      </c>
      <c r="GY54" s="40">
        <f t="shared" ref="GY54:GY59" si="140">(DN54-AF54)/(AF54+1E-50)</f>
        <v>-1</v>
      </c>
      <c r="GZ54" s="40">
        <f t="shared" ref="GZ54:GZ59" si="141">(DQ54-AG54)/(AG54+1E-50)</f>
        <v>-1</v>
      </c>
      <c r="HA54" s="40">
        <f t="shared" ref="HA54:HA59" si="142">(DT54+DU54-AH54)/(AH54+1E-50)</f>
        <v>-1</v>
      </c>
      <c r="HB54" s="40">
        <f t="shared" ref="HB54:HB59" si="143">(CJ54-AI54)/(AI54+1E-50)</f>
        <v>-1</v>
      </c>
      <c r="HC54" s="40">
        <f t="shared" ref="HC54:HC59" si="144">(FB54-AJ54)/(AJ54+1E-50)</f>
        <v>-1</v>
      </c>
      <c r="HD54" s="40">
        <f t="shared" ref="HD54:HD59" si="145">(FM54-AK54)/(AK54+1E-50)</f>
        <v>-1</v>
      </c>
      <c r="HE54" s="40">
        <f t="shared" ref="HE54:HE59" si="146">(CI54-AL54)/(AL54+1E-50)</f>
        <v>-1</v>
      </c>
      <c r="HF54" s="40">
        <f t="shared" ref="HF54:HF59" si="147">(CK54-AM54)/(AM54+1E-50)</f>
        <v>-1</v>
      </c>
      <c r="HG54" s="40">
        <f t="shared" ref="HG54:HG59" si="148">(FP54-AN54)/(AN54+1E-50)</f>
        <v>-1</v>
      </c>
      <c r="HH54" s="40">
        <f t="shared" ref="HH54:HL59" si="149">(EC54-AO54)/(AO54+1E-50)</f>
        <v>-1</v>
      </c>
      <c r="HI54" s="40">
        <f t="shared" si="149"/>
        <v>-1</v>
      </c>
      <c r="HJ54" s="40">
        <f t="shared" si="149"/>
        <v>-1</v>
      </c>
      <c r="HK54" s="40">
        <f t="shared" si="149"/>
        <v>-1</v>
      </c>
      <c r="HL54" s="40">
        <f t="shared" si="149"/>
        <v>-1</v>
      </c>
      <c r="HM54" s="40">
        <f t="shared" ref="HM54:HM59" si="150">(CQ54-AT54)/(AT54+1E-50)</f>
        <v>-1</v>
      </c>
      <c r="HN54" s="40">
        <f t="shared" ref="HN54:HN59" si="151">(CZ54-AU54)/(AU54+1E-50)</f>
        <v>-1</v>
      </c>
      <c r="HO54" s="40">
        <f t="shared" ref="HO54:HO59" si="152">(FI54-AV54)/(AV54+1E-50)</f>
        <v>-1</v>
      </c>
      <c r="HP54" s="40">
        <f t="shared" ref="HP54:HP59" si="153">(BG54-AW54)/(AW54+1E-50)</f>
        <v>-1</v>
      </c>
      <c r="HQ54" s="40">
        <f t="shared" ref="HQ54:HQ59" si="154">(CC54-AX54)/(AX54+1E-50)</f>
        <v>-1</v>
      </c>
      <c r="HR54" s="40">
        <f t="shared" ref="HR54:HR59" si="155">(BI54-AY54)/(AY54+1E-50)</f>
        <v>0</v>
      </c>
      <c r="HS54" s="40">
        <f t="shared" ref="HS54:HS59" si="156">(BZ54-AZ54)/(AZ54+1E-50)</f>
        <v>0</v>
      </c>
      <c r="HT54" s="40">
        <f t="shared" ref="HT54:HT59" si="157">(DO54-BA54)/(BA54+1E-50)</f>
        <v>-1</v>
      </c>
      <c r="HU54" s="40">
        <f t="shared" ref="HU54:HU59" si="158">(BR54-BB54)/(BB54+1E-50)</f>
        <v>-1</v>
      </c>
    </row>
    <row r="55" spans="1:229" x14ac:dyDescent="0.25">
      <c r="A55" s="17" t="s">
        <v>344</v>
      </c>
      <c r="B55" s="17">
        <v>33767.084751245202</v>
      </c>
      <c r="C55" s="17">
        <v>265.22829411058302</v>
      </c>
      <c r="D55" s="17">
        <v>13076.1274226726</v>
      </c>
      <c r="E55" s="17">
        <v>7536.8234739856598</v>
      </c>
      <c r="F55" s="17">
        <v>6820.9897025157497</v>
      </c>
      <c r="G55" s="17">
        <v>770.87566392162398</v>
      </c>
      <c r="H55" s="17">
        <v>2648.05198598477</v>
      </c>
      <c r="I55" s="17">
        <v>11.677781857373301</v>
      </c>
      <c r="J55" s="17">
        <v>0.13354938223059801</v>
      </c>
      <c r="K55" s="17">
        <v>0.54631200000000002</v>
      </c>
      <c r="L55" s="17">
        <v>8.4545945770063594E-2</v>
      </c>
      <c r="M55" s="17">
        <v>19.9599596411636</v>
      </c>
      <c r="N55" s="17">
        <v>2.0811732532460998E-2</v>
      </c>
      <c r="O55" s="17">
        <v>0.77883065746969704</v>
      </c>
      <c r="P55" s="17">
        <v>3.4692177873543097E-2</v>
      </c>
      <c r="R55" s="17">
        <v>2.9597562849048502E-3</v>
      </c>
      <c r="S55" s="17">
        <v>6.2545900128943999E-3</v>
      </c>
      <c r="T55" s="17">
        <v>0.80594627020563003</v>
      </c>
      <c r="U55" s="17">
        <v>0.54631200000000002</v>
      </c>
      <c r="W55" s="5">
        <v>6.01984381682873E-5</v>
      </c>
      <c r="Y55" s="17">
        <v>14.0090009993708</v>
      </c>
      <c r="Z55" s="17">
        <v>0.60100508102619898</v>
      </c>
      <c r="AA55" s="17">
        <v>2.96466501964966E-2</v>
      </c>
      <c r="AB55" s="17">
        <v>9.5132361440395399E-2</v>
      </c>
      <c r="AD55" s="17">
        <v>0.13021510227704</v>
      </c>
      <c r="AE55" s="17">
        <v>1.6424399999999999</v>
      </c>
      <c r="AF55" s="17">
        <v>14.699802569999999</v>
      </c>
      <c r="AG55" s="17">
        <v>1.32533934194019</v>
      </c>
      <c r="AH55" s="17">
        <v>2.5626627845733299</v>
      </c>
      <c r="AI55" s="17">
        <v>1.0927143099999901</v>
      </c>
      <c r="AK55" s="17">
        <v>48.502708237204601</v>
      </c>
      <c r="AM55" s="17">
        <v>0.54631200000000002</v>
      </c>
      <c r="AN55" s="17">
        <v>13.797810687035099</v>
      </c>
      <c r="AO55" s="17">
        <v>7.2613375790366502E-2</v>
      </c>
      <c r="AP55" s="17">
        <v>6.1124929603733496E-4</v>
      </c>
      <c r="AQ55" s="17">
        <v>2.2606428790864701E-3</v>
      </c>
      <c r="AR55" s="17">
        <v>5.6621562228047705E-4</v>
      </c>
      <c r="AS55" s="17">
        <v>9.0938391514411104E-2</v>
      </c>
      <c r="AT55" s="17">
        <v>2.3910988260036201</v>
      </c>
      <c r="AU55" s="17">
        <v>36.004873238534401</v>
      </c>
      <c r="AV55" s="5">
        <v>8.4590000000000002E-5</v>
      </c>
      <c r="BA55" s="17">
        <v>1.749E-4</v>
      </c>
      <c r="BB55" s="17">
        <v>1.81428053704061E-4</v>
      </c>
      <c r="BD55" s="17" t="s">
        <v>344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0</v>
      </c>
      <c r="FJ55" s="17">
        <v>0</v>
      </c>
      <c r="FK55" s="17">
        <v>0</v>
      </c>
      <c r="FL55" s="17">
        <v>0</v>
      </c>
      <c r="FM55" s="17">
        <v>0</v>
      </c>
      <c r="FN55" s="17">
        <v>0</v>
      </c>
      <c r="FO55" s="17">
        <v>0</v>
      </c>
      <c r="FP55" s="17">
        <v>0</v>
      </c>
      <c r="FQ55" s="17">
        <v>0</v>
      </c>
      <c r="FS55" s="25" t="e">
        <f t="shared" si="110"/>
        <v>#DIV/0!</v>
      </c>
      <c r="FT55" s="94" t="e">
        <f t="shared" si="56"/>
        <v>#DIV/0!</v>
      </c>
      <c r="FU55" s="40">
        <f t="shared" si="111"/>
        <v>-1</v>
      </c>
      <c r="FV55" s="40">
        <f t="shared" si="112"/>
        <v>-1</v>
      </c>
      <c r="FW55" s="40">
        <f t="shared" si="113"/>
        <v>-1</v>
      </c>
      <c r="FX55" s="40">
        <f t="shared" si="114"/>
        <v>-1</v>
      </c>
      <c r="FY55" s="40">
        <f t="shared" si="114"/>
        <v>-1</v>
      </c>
      <c r="FZ55" s="40">
        <f t="shared" si="115"/>
        <v>-1</v>
      </c>
      <c r="GA55" s="40">
        <f t="shared" si="116"/>
        <v>-1</v>
      </c>
      <c r="GB55" s="40">
        <f t="shared" si="117"/>
        <v>-1</v>
      </c>
      <c r="GC55" s="40">
        <f t="shared" si="118"/>
        <v>-1</v>
      </c>
      <c r="GD55" s="40">
        <f t="shared" si="119"/>
        <v>-1</v>
      </c>
      <c r="GE55" s="40">
        <f t="shared" si="120"/>
        <v>-1</v>
      </c>
      <c r="GF55" s="40">
        <f t="shared" si="121"/>
        <v>-1</v>
      </c>
      <c r="GG55" s="40">
        <f t="shared" si="122"/>
        <v>-1</v>
      </c>
      <c r="GH55" s="40">
        <f t="shared" si="123"/>
        <v>-1</v>
      </c>
      <c r="GI55" s="40">
        <f t="shared" si="124"/>
        <v>-1</v>
      </c>
      <c r="GJ55" s="40">
        <f t="shared" si="125"/>
        <v>0</v>
      </c>
      <c r="GK55" s="40">
        <f t="shared" si="126"/>
        <v>-1</v>
      </c>
      <c r="GL55" s="40">
        <f t="shared" si="127"/>
        <v>-1</v>
      </c>
      <c r="GM55" s="40">
        <f t="shared" si="128"/>
        <v>-1</v>
      </c>
      <c r="GN55" s="40">
        <f t="shared" si="129"/>
        <v>-1</v>
      </c>
      <c r="GO55" s="40">
        <f t="shared" si="130"/>
        <v>0</v>
      </c>
      <c r="GP55" s="40">
        <f t="shared" si="131"/>
        <v>-1</v>
      </c>
      <c r="GQ55" s="40">
        <f t="shared" si="132"/>
        <v>0</v>
      </c>
      <c r="GR55" s="40">
        <f t="shared" si="133"/>
        <v>-1</v>
      </c>
      <c r="GS55" s="40">
        <f t="shared" si="134"/>
        <v>-1</v>
      </c>
      <c r="GT55" s="40">
        <f t="shared" si="135"/>
        <v>-1</v>
      </c>
      <c r="GU55" s="40">
        <f t="shared" si="136"/>
        <v>-1</v>
      </c>
      <c r="GV55" s="40">
        <f t="shared" si="137"/>
        <v>0</v>
      </c>
      <c r="GW55" s="40">
        <f t="shared" si="138"/>
        <v>-1</v>
      </c>
      <c r="GX55" s="40">
        <f t="shared" si="139"/>
        <v>-1</v>
      </c>
      <c r="GY55" s="40">
        <f t="shared" si="140"/>
        <v>-1</v>
      </c>
      <c r="GZ55" s="40">
        <f t="shared" si="141"/>
        <v>-1</v>
      </c>
      <c r="HA55" s="40">
        <f t="shared" si="142"/>
        <v>-1</v>
      </c>
      <c r="HB55" s="40">
        <f t="shared" si="143"/>
        <v>-1</v>
      </c>
      <c r="HC55" s="40">
        <f t="shared" si="144"/>
        <v>0</v>
      </c>
      <c r="HD55" s="40">
        <f t="shared" si="145"/>
        <v>-1</v>
      </c>
      <c r="HE55" s="40">
        <f t="shared" si="146"/>
        <v>0</v>
      </c>
      <c r="HF55" s="40">
        <f t="shared" si="147"/>
        <v>-1</v>
      </c>
      <c r="HG55" s="40">
        <f t="shared" si="148"/>
        <v>-1</v>
      </c>
      <c r="HH55" s="40">
        <f t="shared" si="149"/>
        <v>-1</v>
      </c>
      <c r="HI55" s="40">
        <f t="shared" si="149"/>
        <v>-1</v>
      </c>
      <c r="HJ55" s="40">
        <f t="shared" si="149"/>
        <v>-1</v>
      </c>
      <c r="HK55" s="40">
        <f t="shared" si="149"/>
        <v>-1</v>
      </c>
      <c r="HL55" s="40">
        <f t="shared" si="149"/>
        <v>-1</v>
      </c>
      <c r="HM55" s="40">
        <f t="shared" si="150"/>
        <v>-1</v>
      </c>
      <c r="HN55" s="40">
        <f t="shared" si="151"/>
        <v>-1</v>
      </c>
      <c r="HO55" s="40">
        <f t="shared" si="152"/>
        <v>-1</v>
      </c>
      <c r="HP55" s="40">
        <f t="shared" si="153"/>
        <v>0</v>
      </c>
      <c r="HQ55" s="40">
        <f t="shared" si="154"/>
        <v>0</v>
      </c>
      <c r="HR55" s="40">
        <f t="shared" si="155"/>
        <v>0</v>
      </c>
      <c r="HS55" s="40">
        <f t="shared" si="156"/>
        <v>0</v>
      </c>
      <c r="HT55" s="40">
        <f t="shared" si="157"/>
        <v>-1</v>
      </c>
      <c r="HU55" s="40">
        <f t="shared" si="158"/>
        <v>-1</v>
      </c>
    </row>
    <row r="56" spans="1:229" x14ac:dyDescent="0.25">
      <c r="A56" s="17" t="s">
        <v>345</v>
      </c>
      <c r="B56" s="17">
        <v>1014.25468350917</v>
      </c>
      <c r="C56" s="17">
        <v>55.199396548121101</v>
      </c>
      <c r="D56" s="17">
        <v>449.15035314045099</v>
      </c>
      <c r="E56" s="17">
        <v>1266.0426507201</v>
      </c>
      <c r="F56" s="17">
        <v>1168.14663133766</v>
      </c>
      <c r="G56" s="17">
        <v>3.1062134040380101</v>
      </c>
      <c r="H56" s="17">
        <v>8277.8709161661009</v>
      </c>
      <c r="I56" s="17">
        <v>24.035987888929199</v>
      </c>
      <c r="J56" s="17">
        <v>9.8014974000999993E-3</v>
      </c>
      <c r="K56" s="17">
        <v>9.6959320000000009E-3</v>
      </c>
      <c r="L56" s="17">
        <v>2.18702299196849E-4</v>
      </c>
      <c r="M56" s="17">
        <v>25.208692851973598</v>
      </c>
      <c r="N56" s="5">
        <v>7.5516050831837602E-6</v>
      </c>
      <c r="O56" s="17">
        <v>1.5351560192387901</v>
      </c>
      <c r="P56" s="17">
        <v>1.2616653809941899E-3</v>
      </c>
      <c r="Q56" s="17">
        <v>2.813332E-2</v>
      </c>
      <c r="R56" s="17">
        <v>0.16176627999999901</v>
      </c>
      <c r="S56" s="17">
        <v>2.3971642676502499E-4</v>
      </c>
      <c r="T56" s="17">
        <v>3.8720046789900001E-2</v>
      </c>
      <c r="U56" s="17">
        <v>7.6864159999999997E-3</v>
      </c>
      <c r="V56" s="17">
        <v>5.4257059999999998E-3</v>
      </c>
      <c r="W56" s="17">
        <v>0</v>
      </c>
      <c r="X56" s="17">
        <v>5.5764220000000001E-3</v>
      </c>
      <c r="Y56" s="17">
        <v>23.345254791074002</v>
      </c>
      <c r="Z56" s="17">
        <v>1.5426031533483699</v>
      </c>
      <c r="AA56" s="17">
        <v>2.51060408504673E-2</v>
      </c>
      <c r="AB56" s="17">
        <v>6.1036191627802799E-3</v>
      </c>
      <c r="AD56" s="17">
        <v>0</v>
      </c>
      <c r="AE56" s="17">
        <v>0.22858289999999901</v>
      </c>
      <c r="AF56" s="17">
        <v>43.442992499999903</v>
      </c>
      <c r="AG56" s="17">
        <v>1.8668287800502401</v>
      </c>
      <c r="AH56" s="17">
        <v>1.7800211733113401E-4</v>
      </c>
      <c r="AI56" s="17">
        <v>0.10725812</v>
      </c>
      <c r="AJ56" s="17">
        <v>2.8886899999999997E-4</v>
      </c>
      <c r="AK56" s="17">
        <v>110.69037986325699</v>
      </c>
      <c r="AL56" s="5">
        <v>4.3958200000000002E-5</v>
      </c>
      <c r="AM56" s="17">
        <v>1.6854817E-4</v>
      </c>
      <c r="AN56" s="17">
        <v>46.553466281721299</v>
      </c>
      <c r="AO56" s="17">
        <v>5.1907681763192597E-2</v>
      </c>
      <c r="AP56" s="5">
        <v>5.7862977523590898E-8</v>
      </c>
      <c r="AQ56" s="5">
        <v>1.8633821093453101E-7</v>
      </c>
      <c r="AR56" s="5">
        <v>1.8731896161469499E-7</v>
      </c>
      <c r="AS56" s="17">
        <v>1.50532671205024E-2</v>
      </c>
      <c r="AT56" s="17">
        <v>4.9971201096961098</v>
      </c>
      <c r="AU56" s="17">
        <v>141.249911205004</v>
      </c>
      <c r="AV56" s="17">
        <v>6.8574880000000005E-2</v>
      </c>
      <c r="AW56" s="17">
        <v>8.6660450000000007E-3</v>
      </c>
      <c r="AX56" s="17">
        <v>5.978318E-4</v>
      </c>
      <c r="BA56" s="17">
        <v>0</v>
      </c>
      <c r="BB56" s="17">
        <v>0</v>
      </c>
      <c r="BD56" s="17" t="s">
        <v>345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5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S56" s="25" t="e">
        <f t="shared" si="110"/>
        <v>#DIV/0!</v>
      </c>
      <c r="FT56" s="94" t="e">
        <f t="shared" si="56"/>
        <v>#DIV/0!</v>
      </c>
      <c r="FU56" s="40">
        <f t="shared" si="111"/>
        <v>-1</v>
      </c>
      <c r="FV56" s="40">
        <f t="shared" si="112"/>
        <v>-1</v>
      </c>
      <c r="FW56" s="40">
        <f t="shared" si="113"/>
        <v>-1</v>
      </c>
      <c r="FX56" s="40">
        <f t="shared" si="114"/>
        <v>-1</v>
      </c>
      <c r="FY56" s="40">
        <f t="shared" si="114"/>
        <v>-1</v>
      </c>
      <c r="FZ56" s="40">
        <f t="shared" si="115"/>
        <v>-1</v>
      </c>
      <c r="GA56" s="40">
        <f t="shared" si="116"/>
        <v>-1</v>
      </c>
      <c r="GB56" s="40">
        <f t="shared" si="117"/>
        <v>-1</v>
      </c>
      <c r="GC56" s="40">
        <f t="shared" si="118"/>
        <v>-1</v>
      </c>
      <c r="GD56" s="40">
        <f t="shared" si="119"/>
        <v>-1</v>
      </c>
      <c r="GE56" s="40">
        <f t="shared" si="120"/>
        <v>-1</v>
      </c>
      <c r="GF56" s="40">
        <f t="shared" si="121"/>
        <v>-1</v>
      </c>
      <c r="GG56" s="40">
        <f t="shared" si="122"/>
        <v>-1</v>
      </c>
      <c r="GH56" s="40">
        <f t="shared" si="123"/>
        <v>-1</v>
      </c>
      <c r="GI56" s="40">
        <f t="shared" si="124"/>
        <v>-1</v>
      </c>
      <c r="GJ56" s="40">
        <f t="shared" si="125"/>
        <v>-1</v>
      </c>
      <c r="GK56" s="40">
        <f t="shared" si="126"/>
        <v>-1</v>
      </c>
      <c r="GL56" s="40">
        <f t="shared" si="127"/>
        <v>-1</v>
      </c>
      <c r="GM56" s="40">
        <f t="shared" si="128"/>
        <v>-1</v>
      </c>
      <c r="GN56" s="40">
        <f t="shared" si="129"/>
        <v>-1</v>
      </c>
      <c r="GO56" s="40">
        <f t="shared" si="130"/>
        <v>-1</v>
      </c>
      <c r="GP56" s="40">
        <f t="shared" si="131"/>
        <v>0</v>
      </c>
      <c r="GQ56" s="40">
        <f t="shared" si="132"/>
        <v>-1</v>
      </c>
      <c r="GR56" s="40">
        <f t="shared" si="133"/>
        <v>-1</v>
      </c>
      <c r="GS56" s="40">
        <f t="shared" si="134"/>
        <v>-1</v>
      </c>
      <c r="GT56" s="40">
        <f t="shared" si="135"/>
        <v>-1</v>
      </c>
      <c r="GU56" s="40">
        <f t="shared" si="136"/>
        <v>-1</v>
      </c>
      <c r="GV56" s="40">
        <f t="shared" si="137"/>
        <v>0</v>
      </c>
      <c r="GW56" s="40">
        <f t="shared" si="138"/>
        <v>0</v>
      </c>
      <c r="GX56" s="40">
        <f t="shared" si="139"/>
        <v>-1</v>
      </c>
      <c r="GY56" s="40">
        <f t="shared" si="140"/>
        <v>-1</v>
      </c>
      <c r="GZ56" s="40">
        <f t="shared" si="141"/>
        <v>-1</v>
      </c>
      <c r="HA56" s="40">
        <f t="shared" si="142"/>
        <v>-1</v>
      </c>
      <c r="HB56" s="40">
        <f t="shared" si="143"/>
        <v>-1</v>
      </c>
      <c r="HC56" s="40">
        <f t="shared" si="144"/>
        <v>-1</v>
      </c>
      <c r="HD56" s="40">
        <f t="shared" si="145"/>
        <v>-1</v>
      </c>
      <c r="HE56" s="40">
        <f t="shared" si="146"/>
        <v>-1</v>
      </c>
      <c r="HF56" s="40">
        <f t="shared" si="147"/>
        <v>-1</v>
      </c>
      <c r="HG56" s="40">
        <f t="shared" si="148"/>
        <v>-1</v>
      </c>
      <c r="HH56" s="40">
        <f t="shared" si="149"/>
        <v>-1</v>
      </c>
      <c r="HI56" s="40">
        <f t="shared" si="149"/>
        <v>-1</v>
      </c>
      <c r="HJ56" s="40">
        <f t="shared" si="149"/>
        <v>-1</v>
      </c>
      <c r="HK56" s="40">
        <f t="shared" si="149"/>
        <v>-1</v>
      </c>
      <c r="HL56" s="40">
        <f t="shared" si="149"/>
        <v>-1</v>
      </c>
      <c r="HM56" s="40">
        <f t="shared" si="150"/>
        <v>-1</v>
      </c>
      <c r="HN56" s="40">
        <f t="shared" si="151"/>
        <v>-1</v>
      </c>
      <c r="HO56" s="40">
        <f t="shared" si="152"/>
        <v>-1</v>
      </c>
      <c r="HP56" s="40">
        <f t="shared" si="153"/>
        <v>-1</v>
      </c>
      <c r="HQ56" s="40">
        <f t="shared" si="154"/>
        <v>-1</v>
      </c>
      <c r="HR56" s="40">
        <f t="shared" si="155"/>
        <v>0</v>
      </c>
      <c r="HS56" s="40">
        <f t="shared" si="156"/>
        <v>0</v>
      </c>
      <c r="HT56" s="40">
        <f t="shared" si="157"/>
        <v>0</v>
      </c>
      <c r="HU56" s="40">
        <f t="shared" si="158"/>
        <v>0</v>
      </c>
    </row>
    <row r="57" spans="1:229" x14ac:dyDescent="0.25">
      <c r="A57" s="17" t="s">
        <v>346</v>
      </c>
      <c r="B57" s="17">
        <v>4871.7610756826198</v>
      </c>
      <c r="C57" s="17">
        <v>65.820916893174697</v>
      </c>
      <c r="D57" s="17">
        <v>5841.0497524939501</v>
      </c>
      <c r="E57" s="17">
        <v>2701.0929020040999</v>
      </c>
      <c r="F57" s="17">
        <v>2238.7044740750798</v>
      </c>
      <c r="G57" s="17">
        <v>384.28351695363398</v>
      </c>
      <c r="H57" s="17">
        <v>3430.2058170406499</v>
      </c>
      <c r="I57" s="17">
        <v>17.796396448240198</v>
      </c>
      <c r="J57" s="17">
        <v>0.43092503376749902</v>
      </c>
      <c r="K57" s="17">
        <v>1.46921249999999E-2</v>
      </c>
      <c r="L57" s="17">
        <v>0.439373425918335</v>
      </c>
      <c r="M57" s="17">
        <v>14.3105998401549</v>
      </c>
      <c r="N57" s="17">
        <v>0.32920094677704997</v>
      </c>
      <c r="O57" s="17">
        <v>1.3226666132029901</v>
      </c>
      <c r="P57" s="17">
        <v>0.33183865784789501</v>
      </c>
      <c r="Q57" s="17">
        <v>4.2630019999999998E-2</v>
      </c>
      <c r="R57" s="17">
        <v>0.24512252000000001</v>
      </c>
      <c r="S57" s="17">
        <v>6.2277652239480499E-3</v>
      </c>
      <c r="T57" s="17">
        <v>0.12904382073279999</v>
      </c>
      <c r="U57" s="17">
        <v>1.1647124999999901E-2</v>
      </c>
      <c r="V57" s="17">
        <v>8.2214999999999996E-3</v>
      </c>
      <c r="W57" s="17">
        <v>0</v>
      </c>
      <c r="X57" s="17">
        <v>8.4498750000000008E-3</v>
      </c>
      <c r="Y57" s="17">
        <v>17.1101850232846</v>
      </c>
      <c r="Z57" s="17">
        <v>3.2444751287918998</v>
      </c>
      <c r="AA57" s="17">
        <v>4.5522629076228699E-2</v>
      </c>
      <c r="AB57" s="17">
        <v>1.42444081942508E-2</v>
      </c>
      <c r="AD57" s="17">
        <v>0.65837012942462803</v>
      </c>
      <c r="AE57" s="17">
        <v>0.34636875</v>
      </c>
      <c r="AF57" s="17">
        <v>1.6119597949</v>
      </c>
      <c r="AG57" s="17">
        <v>1.5424397044209599</v>
      </c>
      <c r="AH57" s="17">
        <v>0.32955944624607802</v>
      </c>
      <c r="AI57" s="17">
        <v>0.162526895</v>
      </c>
      <c r="AJ57" s="17">
        <v>4.3771895000000003E-4</v>
      </c>
      <c r="AK57" s="17">
        <v>41.402687750569001</v>
      </c>
      <c r="AL57" s="5">
        <v>6.6609349999999901E-5</v>
      </c>
      <c r="AM57" s="17">
        <v>2.5539901999999999E-4</v>
      </c>
      <c r="AN57" s="17">
        <v>18.8297553230225</v>
      </c>
      <c r="AO57" s="17">
        <v>0.159628089778662</v>
      </c>
      <c r="AP57" s="17">
        <v>6.3624090602517496E-4</v>
      </c>
      <c r="AQ57" s="17">
        <v>2.35075963164748E-3</v>
      </c>
      <c r="AR57" s="17">
        <v>5.5469912102047096E-4</v>
      </c>
      <c r="AS57" s="17">
        <v>0.34110135491365001</v>
      </c>
      <c r="AT57" s="17">
        <v>2.1581920243060999</v>
      </c>
      <c r="AU57" s="17">
        <v>50.727998602899902</v>
      </c>
      <c r="AV57" s="17">
        <v>0.10391060000000001</v>
      </c>
      <c r="AW57" s="17">
        <v>1.3131558999999999E-2</v>
      </c>
      <c r="AX57" s="17">
        <v>9.0588749999999895E-4</v>
      </c>
      <c r="BA57" s="17">
        <v>0</v>
      </c>
      <c r="BB57" s="17">
        <v>2.05118116560499E-4</v>
      </c>
      <c r="BD57" s="17" t="s">
        <v>346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S57" s="25" t="e">
        <f t="shared" si="110"/>
        <v>#DIV/0!</v>
      </c>
      <c r="FT57" s="94" t="e">
        <f t="shared" si="56"/>
        <v>#DIV/0!</v>
      </c>
      <c r="FU57" s="40">
        <f t="shared" si="111"/>
        <v>-1</v>
      </c>
      <c r="FV57" s="40">
        <f t="shared" si="112"/>
        <v>-1</v>
      </c>
      <c r="FW57" s="40">
        <f t="shared" si="113"/>
        <v>-1</v>
      </c>
      <c r="FX57" s="40">
        <f t="shared" si="114"/>
        <v>-1</v>
      </c>
      <c r="FY57" s="40">
        <f t="shared" si="114"/>
        <v>-1</v>
      </c>
      <c r="FZ57" s="40">
        <f t="shared" si="115"/>
        <v>-1</v>
      </c>
      <c r="GA57" s="40">
        <f t="shared" si="116"/>
        <v>-1</v>
      </c>
      <c r="GB57" s="40">
        <f t="shared" si="117"/>
        <v>-1</v>
      </c>
      <c r="GC57" s="40">
        <f t="shared" si="118"/>
        <v>-1</v>
      </c>
      <c r="GD57" s="40">
        <f t="shared" si="119"/>
        <v>-1</v>
      </c>
      <c r="GE57" s="40">
        <f t="shared" si="120"/>
        <v>-1</v>
      </c>
      <c r="GF57" s="40">
        <f t="shared" si="121"/>
        <v>-1</v>
      </c>
      <c r="GG57" s="40">
        <f t="shared" si="122"/>
        <v>-1</v>
      </c>
      <c r="GH57" s="40">
        <f t="shared" si="123"/>
        <v>-1</v>
      </c>
      <c r="GI57" s="40">
        <f t="shared" si="124"/>
        <v>-1</v>
      </c>
      <c r="GJ57" s="40">
        <f t="shared" si="125"/>
        <v>-1</v>
      </c>
      <c r="GK57" s="40">
        <f t="shared" si="126"/>
        <v>-1</v>
      </c>
      <c r="GL57" s="40">
        <f t="shared" si="127"/>
        <v>-1</v>
      </c>
      <c r="GM57" s="40">
        <f t="shared" si="128"/>
        <v>-1</v>
      </c>
      <c r="GN57" s="40">
        <f t="shared" si="129"/>
        <v>-1</v>
      </c>
      <c r="GO57" s="40">
        <f t="shared" si="130"/>
        <v>-1</v>
      </c>
      <c r="GP57" s="40">
        <f t="shared" si="131"/>
        <v>0</v>
      </c>
      <c r="GQ57" s="40">
        <f t="shared" si="132"/>
        <v>-1</v>
      </c>
      <c r="GR57" s="40">
        <f t="shared" si="133"/>
        <v>-1</v>
      </c>
      <c r="GS57" s="40">
        <f t="shared" si="134"/>
        <v>-1</v>
      </c>
      <c r="GT57" s="40">
        <f t="shared" si="135"/>
        <v>-1</v>
      </c>
      <c r="GU57" s="40">
        <f t="shared" si="136"/>
        <v>-1</v>
      </c>
      <c r="GV57" s="40">
        <f t="shared" si="137"/>
        <v>0</v>
      </c>
      <c r="GW57" s="40">
        <f t="shared" si="138"/>
        <v>-1</v>
      </c>
      <c r="GX57" s="40">
        <f t="shared" si="139"/>
        <v>-1</v>
      </c>
      <c r="GY57" s="40">
        <f t="shared" si="140"/>
        <v>-1</v>
      </c>
      <c r="GZ57" s="40">
        <f t="shared" si="141"/>
        <v>-1</v>
      </c>
      <c r="HA57" s="40">
        <f t="shared" si="142"/>
        <v>-1</v>
      </c>
      <c r="HB57" s="40">
        <f t="shared" si="143"/>
        <v>-1</v>
      </c>
      <c r="HC57" s="40">
        <f t="shared" si="144"/>
        <v>-1</v>
      </c>
      <c r="HD57" s="40">
        <f t="shared" si="145"/>
        <v>-1</v>
      </c>
      <c r="HE57" s="40">
        <f t="shared" si="146"/>
        <v>-1</v>
      </c>
      <c r="HF57" s="40">
        <f t="shared" si="147"/>
        <v>-1</v>
      </c>
      <c r="HG57" s="40">
        <f t="shared" si="148"/>
        <v>-1</v>
      </c>
      <c r="HH57" s="40">
        <f t="shared" si="149"/>
        <v>-1</v>
      </c>
      <c r="HI57" s="40">
        <f t="shared" si="149"/>
        <v>-1</v>
      </c>
      <c r="HJ57" s="40">
        <f t="shared" si="149"/>
        <v>-1</v>
      </c>
      <c r="HK57" s="40">
        <f t="shared" si="149"/>
        <v>-1</v>
      </c>
      <c r="HL57" s="40">
        <f t="shared" si="149"/>
        <v>-1</v>
      </c>
      <c r="HM57" s="40">
        <f t="shared" si="150"/>
        <v>-1</v>
      </c>
      <c r="HN57" s="40">
        <f t="shared" si="151"/>
        <v>-1</v>
      </c>
      <c r="HO57" s="40">
        <f t="shared" si="152"/>
        <v>-1</v>
      </c>
      <c r="HP57" s="40">
        <f t="shared" si="153"/>
        <v>-1</v>
      </c>
      <c r="HQ57" s="40">
        <f t="shared" si="154"/>
        <v>-1</v>
      </c>
      <c r="HR57" s="40">
        <f t="shared" si="155"/>
        <v>0</v>
      </c>
      <c r="HS57" s="40">
        <f t="shared" si="156"/>
        <v>0</v>
      </c>
      <c r="HT57" s="40">
        <f t="shared" si="157"/>
        <v>0</v>
      </c>
      <c r="HU57" s="40">
        <f t="shared" si="158"/>
        <v>-1</v>
      </c>
    </row>
    <row r="58" spans="1:229" x14ac:dyDescent="0.25">
      <c r="A58" s="17" t="s">
        <v>424</v>
      </c>
      <c r="B58" s="17">
        <v>125.156621550404</v>
      </c>
      <c r="C58" s="17">
        <v>1.2473016401373</v>
      </c>
      <c r="D58" s="17">
        <v>53.977215282277697</v>
      </c>
      <c r="E58" s="17">
        <v>76.854542469522997</v>
      </c>
      <c r="F58" s="17">
        <v>66.675384720414101</v>
      </c>
      <c r="G58" s="17">
        <v>3.1647436847860599</v>
      </c>
      <c r="H58" s="17">
        <v>221.03923896980899</v>
      </c>
      <c r="I58" s="17">
        <v>0.60288792211243902</v>
      </c>
      <c r="J58" s="17">
        <v>9.1514228860000001E-3</v>
      </c>
      <c r="K58" s="17">
        <v>0</v>
      </c>
      <c r="L58" s="5">
        <v>1.7344939869999999E-5</v>
      </c>
      <c r="M58" s="17">
        <v>0.98202909891100998</v>
      </c>
      <c r="N58" s="5">
        <v>7.5534498803749998E-7</v>
      </c>
      <c r="O58" s="17">
        <v>4.6630647373000003E-2</v>
      </c>
      <c r="P58" s="5">
        <v>9.8960845254499898E-5</v>
      </c>
      <c r="Q58" s="17">
        <v>0</v>
      </c>
      <c r="R58" s="17">
        <v>0</v>
      </c>
      <c r="S58" s="5">
        <v>1.8800950548849999E-5</v>
      </c>
      <c r="T58" s="17">
        <v>1.49952435789999E-2</v>
      </c>
      <c r="U58" s="17">
        <v>0</v>
      </c>
      <c r="V58" s="17">
        <v>0</v>
      </c>
      <c r="W58" s="17">
        <v>0</v>
      </c>
      <c r="X58" s="17">
        <v>0</v>
      </c>
      <c r="Y58" s="17">
        <v>0.604610296951543</v>
      </c>
      <c r="Z58" s="17">
        <v>0.12079613143700001</v>
      </c>
      <c r="AA58" s="17">
        <v>1.6949294644560901E-3</v>
      </c>
      <c r="AB58" s="17">
        <v>7.0122719112999997E-4</v>
      </c>
      <c r="AD58" s="5">
        <v>3.2800779200000002E-7</v>
      </c>
      <c r="AE58" s="17">
        <v>0</v>
      </c>
      <c r="AF58" s="17">
        <v>0</v>
      </c>
      <c r="AG58" s="17">
        <v>5.82266613534764E-2</v>
      </c>
      <c r="AH58" s="5">
        <v>1.4102758674850001E-5</v>
      </c>
      <c r="AI58" s="17">
        <v>0</v>
      </c>
      <c r="AJ58" s="17">
        <v>0</v>
      </c>
      <c r="AK58" s="17">
        <v>2.9945327301204401</v>
      </c>
      <c r="AL58" s="17">
        <v>0</v>
      </c>
      <c r="AM58" s="17">
        <v>0</v>
      </c>
      <c r="AN58" s="17">
        <v>1.1934149101773099</v>
      </c>
      <c r="AO58" s="17">
        <v>3.7999040355353501E-3</v>
      </c>
      <c r="AP58" s="5">
        <v>5.1836147429999997E-9</v>
      </c>
      <c r="AQ58" s="5">
        <v>1.6991221435000001E-8</v>
      </c>
      <c r="AR58" s="5">
        <v>1.5596529989199999E-8</v>
      </c>
      <c r="AS58" s="17">
        <v>8.5992994619605908E-3</v>
      </c>
      <c r="AT58" s="17">
        <v>0.140174628863628</v>
      </c>
      <c r="AU58" s="17">
        <v>3.7880206986759699</v>
      </c>
      <c r="AV58" s="17">
        <v>0</v>
      </c>
      <c r="AW58" s="17">
        <v>0</v>
      </c>
      <c r="AX58" s="17">
        <v>0</v>
      </c>
      <c r="BA58" s="17">
        <v>0</v>
      </c>
      <c r="BB58" s="17">
        <v>0</v>
      </c>
      <c r="BD58" s="17" t="s">
        <v>347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5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5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  <c r="DT58" s="17">
        <v>0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0</v>
      </c>
      <c r="EB58" s="17">
        <v>0</v>
      </c>
      <c r="EC58" s="17">
        <v>0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J58" s="17">
        <v>0</v>
      </c>
      <c r="EK58" s="17">
        <v>0</v>
      </c>
      <c r="EL58" s="17">
        <v>0</v>
      </c>
      <c r="EM58" s="17">
        <v>0</v>
      </c>
      <c r="EN58" s="17">
        <v>0</v>
      </c>
      <c r="EO58" s="17">
        <v>0</v>
      </c>
      <c r="EP58" s="17">
        <v>0</v>
      </c>
      <c r="EQ58" s="17">
        <v>0</v>
      </c>
      <c r="ER58" s="17">
        <v>0</v>
      </c>
      <c r="ES58" s="17">
        <v>0</v>
      </c>
      <c r="ET58" s="17">
        <v>0</v>
      </c>
      <c r="EU58" s="17">
        <v>0</v>
      </c>
      <c r="EV58" s="17">
        <v>0</v>
      </c>
      <c r="EW58" s="17">
        <v>0</v>
      </c>
      <c r="EX58" s="17">
        <v>0</v>
      </c>
      <c r="EY58" s="17">
        <v>0</v>
      </c>
      <c r="EZ58" s="17">
        <v>0</v>
      </c>
      <c r="FA58" s="17">
        <v>0</v>
      </c>
      <c r="FB58" s="17">
        <v>0</v>
      </c>
      <c r="FC58" s="17">
        <v>0</v>
      </c>
      <c r="FD58" s="17">
        <v>0</v>
      </c>
      <c r="FE58" s="17">
        <v>0</v>
      </c>
      <c r="FF58" s="17">
        <v>0</v>
      </c>
      <c r="FG58" s="17">
        <v>0</v>
      </c>
      <c r="FH58" s="17">
        <v>0</v>
      </c>
      <c r="FI58" s="17">
        <v>0</v>
      </c>
      <c r="FJ58" s="17">
        <v>0</v>
      </c>
      <c r="FK58" s="17">
        <v>0</v>
      </c>
      <c r="FL58" s="17">
        <v>0</v>
      </c>
      <c r="FM58" s="17">
        <v>0</v>
      </c>
      <c r="FN58" s="17">
        <v>0</v>
      </c>
      <c r="FO58" s="17">
        <v>0</v>
      </c>
      <c r="FP58" s="17">
        <v>0</v>
      </c>
      <c r="FQ58" s="17">
        <v>0</v>
      </c>
      <c r="FS58" s="25" t="e">
        <f t="shared" si="110"/>
        <v>#DIV/0!</v>
      </c>
      <c r="FT58" s="94" t="e">
        <f t="shared" si="56"/>
        <v>#DIV/0!</v>
      </c>
      <c r="FU58" s="40">
        <f t="shared" si="111"/>
        <v>-1</v>
      </c>
      <c r="FV58" s="40">
        <f t="shared" si="112"/>
        <v>-1</v>
      </c>
      <c r="FW58" s="40">
        <f t="shared" si="113"/>
        <v>-1</v>
      </c>
      <c r="FX58" s="40">
        <f t="shared" si="114"/>
        <v>-1</v>
      </c>
      <c r="FY58" s="40">
        <f t="shared" si="114"/>
        <v>-1</v>
      </c>
      <c r="FZ58" s="40">
        <f t="shared" si="115"/>
        <v>-1</v>
      </c>
      <c r="GA58" s="40">
        <f t="shared" si="116"/>
        <v>-1</v>
      </c>
      <c r="GB58" s="40">
        <f t="shared" si="117"/>
        <v>-1</v>
      </c>
      <c r="GC58" s="40">
        <f t="shared" si="118"/>
        <v>-1</v>
      </c>
      <c r="GD58" s="40">
        <f t="shared" si="119"/>
        <v>0</v>
      </c>
      <c r="GE58" s="40">
        <f t="shared" si="120"/>
        <v>-1</v>
      </c>
      <c r="GF58" s="40">
        <f t="shared" si="121"/>
        <v>-1</v>
      </c>
      <c r="GG58" s="40">
        <f t="shared" si="122"/>
        <v>-1</v>
      </c>
      <c r="GH58" s="40">
        <f t="shared" si="123"/>
        <v>-1</v>
      </c>
      <c r="GI58" s="40">
        <f t="shared" si="124"/>
        <v>-1</v>
      </c>
      <c r="GJ58" s="40">
        <f t="shared" si="125"/>
        <v>0</v>
      </c>
      <c r="GK58" s="40">
        <f t="shared" si="126"/>
        <v>0</v>
      </c>
      <c r="GL58" s="40">
        <f t="shared" si="127"/>
        <v>-1</v>
      </c>
      <c r="GM58" s="40">
        <f t="shared" si="128"/>
        <v>-1</v>
      </c>
      <c r="GN58" s="40">
        <f t="shared" si="129"/>
        <v>0</v>
      </c>
      <c r="GO58" s="40">
        <f t="shared" si="130"/>
        <v>0</v>
      </c>
      <c r="GP58" s="40">
        <f t="shared" si="131"/>
        <v>0</v>
      </c>
      <c r="GQ58" s="40">
        <f t="shared" si="132"/>
        <v>0</v>
      </c>
      <c r="GR58" s="40">
        <f t="shared" si="133"/>
        <v>-1</v>
      </c>
      <c r="GS58" s="40">
        <f t="shared" si="134"/>
        <v>-1</v>
      </c>
      <c r="GT58" s="40">
        <f t="shared" si="135"/>
        <v>-1</v>
      </c>
      <c r="GU58" s="40">
        <f t="shared" si="136"/>
        <v>-1</v>
      </c>
      <c r="GV58" s="40">
        <f t="shared" si="137"/>
        <v>0</v>
      </c>
      <c r="GW58" s="40">
        <f t="shared" si="138"/>
        <v>-1</v>
      </c>
      <c r="GX58" s="40">
        <f t="shared" si="139"/>
        <v>0</v>
      </c>
      <c r="GY58" s="40">
        <f t="shared" si="140"/>
        <v>0</v>
      </c>
      <c r="GZ58" s="40">
        <f t="shared" si="141"/>
        <v>-1</v>
      </c>
      <c r="HA58" s="40">
        <f t="shared" si="142"/>
        <v>-1</v>
      </c>
      <c r="HB58" s="40">
        <f t="shared" si="143"/>
        <v>0</v>
      </c>
      <c r="HC58" s="40">
        <f t="shared" si="144"/>
        <v>0</v>
      </c>
      <c r="HD58" s="40">
        <f t="shared" si="145"/>
        <v>-1</v>
      </c>
      <c r="HE58" s="40">
        <f t="shared" si="146"/>
        <v>0</v>
      </c>
      <c r="HF58" s="40">
        <f t="shared" si="147"/>
        <v>0</v>
      </c>
      <c r="HG58" s="40">
        <f t="shared" si="148"/>
        <v>-1</v>
      </c>
      <c r="HH58" s="40">
        <f t="shared" si="149"/>
        <v>-1</v>
      </c>
      <c r="HI58" s="40">
        <f t="shared" si="149"/>
        <v>-1</v>
      </c>
      <c r="HJ58" s="40">
        <f t="shared" si="149"/>
        <v>-1</v>
      </c>
      <c r="HK58" s="40">
        <f t="shared" si="149"/>
        <v>-1</v>
      </c>
      <c r="HL58" s="40">
        <f t="shared" si="149"/>
        <v>-1</v>
      </c>
      <c r="HM58" s="40">
        <f t="shared" si="150"/>
        <v>-1</v>
      </c>
      <c r="HN58" s="40">
        <f t="shared" si="151"/>
        <v>-1</v>
      </c>
      <c r="HO58" s="40">
        <f t="shared" si="152"/>
        <v>0</v>
      </c>
      <c r="HP58" s="40">
        <f t="shared" si="153"/>
        <v>0</v>
      </c>
      <c r="HQ58" s="40">
        <f t="shared" si="154"/>
        <v>0</v>
      </c>
      <c r="HR58" s="40">
        <f t="shared" si="155"/>
        <v>0</v>
      </c>
      <c r="HS58" s="40">
        <f t="shared" si="156"/>
        <v>0</v>
      </c>
      <c r="HT58" s="40">
        <f t="shared" si="157"/>
        <v>0</v>
      </c>
      <c r="HU58" s="40">
        <f t="shared" si="158"/>
        <v>0</v>
      </c>
    </row>
    <row r="59" spans="1:229" x14ac:dyDescent="0.25">
      <c r="A59" s="17" t="s">
        <v>378</v>
      </c>
      <c r="B59" s="17"/>
      <c r="C59" s="17"/>
      <c r="D59" s="17"/>
      <c r="E59" s="17"/>
      <c r="F59" s="17"/>
      <c r="G59" s="17"/>
      <c r="H59" s="17"/>
      <c r="P59" s="5"/>
      <c r="Q59" s="5"/>
      <c r="AJ59" s="5"/>
      <c r="AK59" s="5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S59" s="25" t="e">
        <f t="shared" si="110"/>
        <v>#DIV/0!</v>
      </c>
      <c r="FT59" s="94" t="e">
        <f t="shared" si="56"/>
        <v>#DIV/0!</v>
      </c>
      <c r="FU59" s="40">
        <f t="shared" si="111"/>
        <v>0</v>
      </c>
      <c r="FV59" s="40">
        <f t="shared" si="112"/>
        <v>0</v>
      </c>
      <c r="FW59" s="40">
        <f t="shared" si="113"/>
        <v>0</v>
      </c>
      <c r="FX59" s="40">
        <f t="shared" si="114"/>
        <v>0</v>
      </c>
      <c r="FY59" s="40">
        <f t="shared" si="114"/>
        <v>0</v>
      </c>
      <c r="FZ59" s="40">
        <f t="shared" si="115"/>
        <v>0</v>
      </c>
      <c r="GA59" s="40">
        <f t="shared" si="116"/>
        <v>0</v>
      </c>
      <c r="GB59" s="40">
        <f t="shared" si="117"/>
        <v>0</v>
      </c>
      <c r="GC59" s="40">
        <f t="shared" si="118"/>
        <v>0</v>
      </c>
      <c r="GD59" s="40">
        <f t="shared" si="119"/>
        <v>0</v>
      </c>
      <c r="GE59" s="40">
        <f t="shared" si="120"/>
        <v>0</v>
      </c>
      <c r="GF59" s="40">
        <f t="shared" si="121"/>
        <v>0</v>
      </c>
      <c r="GG59" s="40">
        <f t="shared" si="122"/>
        <v>0</v>
      </c>
      <c r="GH59" s="40">
        <f t="shared" si="123"/>
        <v>0</v>
      </c>
      <c r="GI59" s="40">
        <f t="shared" si="124"/>
        <v>0</v>
      </c>
      <c r="GJ59" s="40">
        <f t="shared" si="125"/>
        <v>0</v>
      </c>
      <c r="GK59" s="40">
        <f t="shared" si="126"/>
        <v>0</v>
      </c>
      <c r="GL59" s="40">
        <f t="shared" si="127"/>
        <v>0</v>
      </c>
      <c r="GM59" s="40">
        <f t="shared" si="128"/>
        <v>0</v>
      </c>
      <c r="GN59" s="40">
        <f t="shared" si="129"/>
        <v>0</v>
      </c>
      <c r="GO59" s="40">
        <f t="shared" si="130"/>
        <v>0</v>
      </c>
      <c r="GP59" s="40">
        <f t="shared" si="131"/>
        <v>0</v>
      </c>
      <c r="GQ59" s="40">
        <f t="shared" si="132"/>
        <v>0</v>
      </c>
      <c r="GR59" s="40">
        <f t="shared" si="133"/>
        <v>0</v>
      </c>
      <c r="GS59" s="40">
        <f t="shared" si="134"/>
        <v>0</v>
      </c>
      <c r="GT59" s="40">
        <f t="shared" si="135"/>
        <v>0</v>
      </c>
      <c r="GU59" s="40">
        <f t="shared" si="136"/>
        <v>0</v>
      </c>
      <c r="GV59" s="40">
        <f t="shared" si="137"/>
        <v>0</v>
      </c>
      <c r="GW59" s="40">
        <f t="shared" si="138"/>
        <v>0</v>
      </c>
      <c r="GX59" s="40">
        <f t="shared" si="139"/>
        <v>0</v>
      </c>
      <c r="GY59" s="40">
        <f t="shared" si="140"/>
        <v>0</v>
      </c>
      <c r="GZ59" s="40">
        <f t="shared" si="141"/>
        <v>0</v>
      </c>
      <c r="HA59" s="40">
        <f t="shared" si="142"/>
        <v>0</v>
      </c>
      <c r="HB59" s="40">
        <f t="shared" si="143"/>
        <v>0</v>
      </c>
      <c r="HC59" s="40">
        <f t="shared" si="144"/>
        <v>0</v>
      </c>
      <c r="HD59" s="40">
        <f t="shared" si="145"/>
        <v>0</v>
      </c>
      <c r="HE59" s="40">
        <f t="shared" si="146"/>
        <v>0</v>
      </c>
      <c r="HF59" s="40">
        <f t="shared" si="147"/>
        <v>0</v>
      </c>
      <c r="HG59" s="40">
        <f t="shared" si="148"/>
        <v>0</v>
      </c>
      <c r="HH59" s="40">
        <f t="shared" si="149"/>
        <v>0</v>
      </c>
      <c r="HI59" s="40">
        <f t="shared" si="149"/>
        <v>0</v>
      </c>
      <c r="HJ59" s="40">
        <f t="shared" si="149"/>
        <v>0</v>
      </c>
      <c r="HK59" s="40">
        <f t="shared" si="149"/>
        <v>0</v>
      </c>
      <c r="HL59" s="40">
        <f t="shared" si="149"/>
        <v>0</v>
      </c>
      <c r="HM59" s="40">
        <f t="shared" si="150"/>
        <v>0</v>
      </c>
      <c r="HN59" s="40">
        <f t="shared" si="151"/>
        <v>0</v>
      </c>
      <c r="HO59" s="40">
        <f t="shared" si="152"/>
        <v>0</v>
      </c>
      <c r="HP59" s="40">
        <f t="shared" si="153"/>
        <v>0</v>
      </c>
      <c r="HQ59" s="40">
        <f t="shared" si="154"/>
        <v>0</v>
      </c>
      <c r="HR59" s="40">
        <f t="shared" si="155"/>
        <v>0</v>
      </c>
      <c r="HS59" s="40">
        <f t="shared" si="156"/>
        <v>0</v>
      </c>
      <c r="HT59" s="40">
        <f t="shared" si="157"/>
        <v>0</v>
      </c>
      <c r="HU59" s="40">
        <f t="shared" si="158"/>
        <v>0</v>
      </c>
    </row>
    <row r="60" spans="1:229" x14ac:dyDescent="0.25">
      <c r="A60" s="17" t="s">
        <v>426</v>
      </c>
      <c r="B60" s="17"/>
      <c r="C60" s="17"/>
      <c r="D60" s="17"/>
      <c r="E60" s="17"/>
      <c r="F60" s="17"/>
      <c r="G60" s="17"/>
      <c r="H60" s="17"/>
      <c r="P60" s="5"/>
      <c r="Q60" s="5"/>
      <c r="AJ60" s="5"/>
      <c r="AK60" s="5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</row>
    <row r="61" spans="1:229" x14ac:dyDescent="0.25">
      <c r="A61" s="1" t="s">
        <v>353</v>
      </c>
      <c r="B61" s="1">
        <f>SUM(B3:B58)</f>
        <v>842098.88537603337</v>
      </c>
      <c r="C61" s="1">
        <f t="shared" ref="C61:BB61" si="159">SUM(C3:C58)</f>
        <v>69593.983086698659</v>
      </c>
      <c r="D61" s="1">
        <f t="shared" si="159"/>
        <v>741237.16812372592</v>
      </c>
      <c r="E61" s="1">
        <f t="shared" si="159"/>
        <v>489824.13268791593</v>
      </c>
      <c r="F61" s="1">
        <f t="shared" si="159"/>
        <v>421760.70200685173</v>
      </c>
      <c r="G61" s="1">
        <f t="shared" si="159"/>
        <v>75759.622821592333</v>
      </c>
      <c r="H61" s="1">
        <f t="shared" si="159"/>
        <v>949301.46341664903</v>
      </c>
      <c r="I61" s="1">
        <f t="shared" si="159"/>
        <v>9389.2846274812746</v>
      </c>
      <c r="J61" s="1">
        <f t="shared" si="159"/>
        <v>36.371257703714136</v>
      </c>
      <c r="K61" s="1">
        <f t="shared" si="159"/>
        <v>26.732548599416795</v>
      </c>
      <c r="L61" s="1">
        <f t="shared" si="159"/>
        <v>8.8247072954156049</v>
      </c>
      <c r="M61" s="1">
        <f t="shared" si="159"/>
        <v>2493.7668814972376</v>
      </c>
      <c r="N61" s="1">
        <f t="shared" si="159"/>
        <v>5.9276936940973917</v>
      </c>
      <c r="O61" s="1">
        <f t="shared" si="159"/>
        <v>338.15765443794299</v>
      </c>
      <c r="P61" s="1">
        <f t="shared" si="159"/>
        <v>6.3686040256365866</v>
      </c>
      <c r="Q61" s="1">
        <f t="shared" si="159"/>
        <v>5.0284472926772921</v>
      </c>
      <c r="R61" s="1">
        <f t="shared" si="159"/>
        <v>28.957994913031751</v>
      </c>
      <c r="S61" s="1">
        <f t="shared" si="159"/>
        <v>0.41760710111627619</v>
      </c>
      <c r="T61" s="1">
        <f t="shared" si="159"/>
        <v>35.208716752817232</v>
      </c>
      <c r="U61" s="1">
        <f t="shared" si="159"/>
        <v>26.040683270046355</v>
      </c>
      <c r="V61" s="1">
        <f t="shared" si="159"/>
        <v>0.9750542044515994</v>
      </c>
      <c r="W61" s="1">
        <f t="shared" si="159"/>
        <v>8.9176774886470236E-4</v>
      </c>
      <c r="X61" s="1">
        <f t="shared" si="159"/>
        <v>0.99671977075529894</v>
      </c>
      <c r="Y61" s="1">
        <f t="shared" si="159"/>
        <v>5235.2090189402434</v>
      </c>
      <c r="Z61" s="1">
        <f t="shared" si="159"/>
        <v>296.90312546513815</v>
      </c>
      <c r="AA61" s="1">
        <f t="shared" si="159"/>
        <v>6.7299559135772302</v>
      </c>
      <c r="AB61" s="1">
        <f t="shared" si="159"/>
        <v>20.793516810773799</v>
      </c>
      <c r="AC61" s="1">
        <f t="shared" si="159"/>
        <v>0.56459504833500007</v>
      </c>
      <c r="AD61" s="1">
        <f t="shared" si="159"/>
        <v>13.347642182096214</v>
      </c>
      <c r="AE61" s="1">
        <f t="shared" si="159"/>
        <v>115.01858062433165</v>
      </c>
      <c r="AF61" s="1">
        <f t="shared" si="159"/>
        <v>14713.3098331207</v>
      </c>
      <c r="AG61" s="1">
        <f t="shared" si="159"/>
        <v>450.93829638159065</v>
      </c>
      <c r="AH61" s="1">
        <f t="shared" si="159"/>
        <v>45.953507550850574</v>
      </c>
      <c r="AI61" s="1">
        <f t="shared" si="159"/>
        <v>68.711472992626298</v>
      </c>
      <c r="AJ61" s="1">
        <f t="shared" si="159"/>
        <v>5.1749182851411925E-2</v>
      </c>
      <c r="AK61" s="1">
        <f t="shared" si="159"/>
        <v>8466.0146356374826</v>
      </c>
      <c r="AL61" s="1">
        <f t="shared" si="159"/>
        <v>7.8546865203789895E-3</v>
      </c>
      <c r="AM61" s="1">
        <f t="shared" si="159"/>
        <v>24.69522402756979</v>
      </c>
      <c r="AN61" s="1">
        <f t="shared" si="159"/>
        <v>3943.9693981273936</v>
      </c>
      <c r="AO61" s="1">
        <f t="shared" si="159"/>
        <v>22.010471950152326</v>
      </c>
      <c r="AP61" s="1">
        <f t="shared" si="159"/>
        <v>1.4507941865187312E-2</v>
      </c>
      <c r="AQ61" s="1">
        <f t="shared" si="159"/>
        <v>7.9389290131721871E-2</v>
      </c>
      <c r="AR61" s="1">
        <f t="shared" si="159"/>
        <v>1.557828220588765E-2</v>
      </c>
      <c r="AS61" s="1">
        <f t="shared" si="159"/>
        <v>34.535770491991556</v>
      </c>
      <c r="AT61" s="1">
        <f t="shared" si="159"/>
        <v>572.3039459896371</v>
      </c>
      <c r="AU61" s="1">
        <f t="shared" si="159"/>
        <v>9333.6797310981983</v>
      </c>
      <c r="AV61" s="1">
        <f t="shared" si="159"/>
        <v>21.313672493888649</v>
      </c>
      <c r="AW61" s="1">
        <f t="shared" si="159"/>
        <v>1.5487912285150982</v>
      </c>
      <c r="AX61" s="1">
        <f t="shared" si="159"/>
        <v>0.10909745109352988</v>
      </c>
      <c r="AY61" s="1">
        <f t="shared" si="159"/>
        <v>0.88854999999999995</v>
      </c>
      <c r="AZ61" s="1">
        <f t="shared" si="159"/>
        <v>1.9390272849999999E-4</v>
      </c>
      <c r="BA61" s="1">
        <f t="shared" si="159"/>
        <v>0.43445803992949905</v>
      </c>
      <c r="BB61" s="1">
        <f t="shared" si="159"/>
        <v>1.1335928286053518E-2</v>
      </c>
      <c r="BC61" s="1"/>
      <c r="BE61" s="39">
        <f>SUM(BE3:BE59)</f>
        <v>27403.210396776525</v>
      </c>
      <c r="BF61" s="39">
        <f t="shared" ref="BF61:DQ61" si="160">SUM(BF3:BF59)</f>
        <v>844.59191192112269</v>
      </c>
      <c r="BG61" s="39">
        <f t="shared" si="160"/>
        <v>1.5268259211291508</v>
      </c>
      <c r="BH61" s="39">
        <f t="shared" si="160"/>
        <v>35.685435235203926</v>
      </c>
      <c r="BI61" s="39">
        <f t="shared" si="160"/>
        <v>0.88854459597546798</v>
      </c>
      <c r="BJ61" s="39">
        <f t="shared" si="160"/>
        <v>26.16162334698808</v>
      </c>
      <c r="BK61" s="39">
        <f t="shared" si="160"/>
        <v>9343.0897885316845</v>
      </c>
      <c r="BL61" s="39">
        <f t="shared" si="160"/>
        <v>9343.0897885316845</v>
      </c>
      <c r="BM61" s="39">
        <f t="shared" si="160"/>
        <v>14867.772587963729</v>
      </c>
      <c r="BN61" s="39">
        <f t="shared" si="160"/>
        <v>2128.6428096923446</v>
      </c>
      <c r="BO61" s="39">
        <f t="shared" si="160"/>
        <v>3.3940668006755743</v>
      </c>
      <c r="BP61" s="39">
        <f t="shared" si="160"/>
        <v>4.8841453822772971</v>
      </c>
      <c r="BQ61" s="39">
        <f t="shared" si="160"/>
        <v>2432.6136504494903</v>
      </c>
      <c r="BR61" s="39">
        <f t="shared" si="160"/>
        <v>1.0828151504060014E-2</v>
      </c>
      <c r="BS61" s="39">
        <f t="shared" si="160"/>
        <v>1.7800968262279542</v>
      </c>
      <c r="BT61" s="39">
        <f t="shared" si="160"/>
        <v>3.7827055247370636</v>
      </c>
      <c r="BU61" s="39">
        <f t="shared" si="160"/>
        <v>8.2915562270459843E-4</v>
      </c>
      <c r="BV61" s="39">
        <f t="shared" si="160"/>
        <v>336.04063744251977</v>
      </c>
      <c r="BW61" s="39">
        <f t="shared" si="160"/>
        <v>1.436455193560318</v>
      </c>
      <c r="BX61" s="39">
        <f t="shared" si="160"/>
        <v>4.5487757769165542</v>
      </c>
      <c r="BY61" s="39">
        <f t="shared" si="160"/>
        <v>4.9571492454903403</v>
      </c>
      <c r="BZ61" s="39">
        <f t="shared" si="160"/>
        <v>1.93892787686635E-4</v>
      </c>
      <c r="CA61" s="39">
        <f t="shared" si="160"/>
        <v>1140274.7970236901</v>
      </c>
      <c r="CB61" s="39">
        <f t="shared" si="160"/>
        <v>28.54481711781736</v>
      </c>
      <c r="CC61" s="39">
        <f t="shared" si="160"/>
        <v>0.10757915497330302</v>
      </c>
      <c r="CD61" s="39">
        <f t="shared" si="160"/>
        <v>0.11716199867656103</v>
      </c>
      <c r="CE61" s="39">
        <f t="shared" si="160"/>
        <v>0.28684478473316438</v>
      </c>
      <c r="CF61" s="39">
        <f t="shared" si="160"/>
        <v>34.206312368576263</v>
      </c>
      <c r="CG61" s="39">
        <f t="shared" si="160"/>
        <v>112.79654164936397</v>
      </c>
      <c r="CH61" s="39">
        <f t="shared" si="160"/>
        <v>25.474851685635489</v>
      </c>
      <c r="CI61" s="39">
        <f t="shared" si="160"/>
        <v>7.7431373111207175E-3</v>
      </c>
      <c r="CJ61" s="39">
        <f t="shared" si="160"/>
        <v>67.346784340020832</v>
      </c>
      <c r="CK61" s="39">
        <f t="shared" si="160"/>
        <v>24.148386422045917</v>
      </c>
      <c r="CL61" s="39">
        <f t="shared" si="160"/>
        <v>804268.39795257035</v>
      </c>
      <c r="CM61" s="39">
        <f t="shared" si="160"/>
        <v>0.96128441134567111</v>
      </c>
      <c r="CN61" s="39">
        <f t="shared" si="160"/>
        <v>5681.0389566324666</v>
      </c>
      <c r="CO61" s="39">
        <f t="shared" si="160"/>
        <v>22686.766850171593</v>
      </c>
      <c r="CP61" s="39">
        <f t="shared" si="160"/>
        <v>1333.9481388712386</v>
      </c>
      <c r="CQ61" s="39">
        <f t="shared" si="160"/>
        <v>562.36429318253874</v>
      </c>
      <c r="CR61" s="39">
        <f t="shared" si="160"/>
        <v>154857.63848801231</v>
      </c>
      <c r="CS61" s="39">
        <f t="shared" si="160"/>
        <v>0.98258256741493799</v>
      </c>
      <c r="CT61" s="39">
        <f t="shared" si="160"/>
        <v>17.328951899509867</v>
      </c>
      <c r="CU61" s="39">
        <f t="shared" si="160"/>
        <v>5200.4334936128807</v>
      </c>
      <c r="CV61" s="39">
        <f t="shared" si="160"/>
        <v>5200.4334936128807</v>
      </c>
      <c r="CW61" s="39">
        <f t="shared" si="160"/>
        <v>2252.427787875934</v>
      </c>
      <c r="CX61" s="39">
        <f t="shared" si="160"/>
        <v>0</v>
      </c>
      <c r="CY61" s="39">
        <f t="shared" si="160"/>
        <v>291.30464870504454</v>
      </c>
      <c r="CZ61" s="39">
        <f t="shared" si="160"/>
        <v>9096.5458469441019</v>
      </c>
      <c r="DA61" s="39">
        <f t="shared" si="160"/>
        <v>1.1231349135946824</v>
      </c>
      <c r="DB61" s="39">
        <f t="shared" si="160"/>
        <v>5.1793600970656559</v>
      </c>
      <c r="DC61" s="39">
        <f t="shared" si="160"/>
        <v>0</v>
      </c>
      <c r="DD61" s="39">
        <f t="shared" si="160"/>
        <v>32816.571384031697</v>
      </c>
      <c r="DE61" s="39">
        <f t="shared" si="160"/>
        <v>180.11590069742289</v>
      </c>
      <c r="DF61" s="39">
        <f t="shared" si="160"/>
        <v>6.2089237163296112</v>
      </c>
      <c r="DG61" s="39">
        <f t="shared" si="160"/>
        <v>6238.9357188440972</v>
      </c>
      <c r="DH61" s="39">
        <f t="shared" si="160"/>
        <v>245.9224837549823</v>
      </c>
      <c r="DI61" s="39">
        <f t="shared" si="160"/>
        <v>5.3618929780748941</v>
      </c>
      <c r="DJ61" s="39">
        <f t="shared" si="160"/>
        <v>15.260773360092891</v>
      </c>
      <c r="DK61" s="39">
        <f t="shared" si="160"/>
        <v>0.56459499560720028</v>
      </c>
      <c r="DL61" s="39">
        <f t="shared" si="160"/>
        <v>4.1332790936504828</v>
      </c>
      <c r="DM61" s="39">
        <f t="shared" si="160"/>
        <v>8.3918044828261653</v>
      </c>
      <c r="DN61" s="39">
        <f t="shared" si="160"/>
        <v>14561.64214933364</v>
      </c>
      <c r="DO61" s="39">
        <f t="shared" si="160"/>
        <v>0.43428664874872214</v>
      </c>
      <c r="DP61" s="39">
        <f t="shared" si="160"/>
        <v>1743.857231934016</v>
      </c>
      <c r="DQ61" s="39">
        <f t="shared" si="160"/>
        <v>443.57830482758561</v>
      </c>
      <c r="DR61" s="39">
        <f t="shared" ref="DR61:FQ61" si="161">SUM(DR3:DR59)</f>
        <v>69078.968787054022</v>
      </c>
      <c r="DS61" s="39">
        <f t="shared" si="161"/>
        <v>0</v>
      </c>
      <c r="DT61" s="39">
        <f t="shared" si="161"/>
        <v>17.602101639694052</v>
      </c>
      <c r="DU61" s="39">
        <f t="shared" si="161"/>
        <v>25.329835660896794</v>
      </c>
      <c r="DV61" s="39">
        <f t="shared" si="161"/>
        <v>967992.62371694599</v>
      </c>
      <c r="DW61" s="39">
        <f t="shared" si="161"/>
        <v>648472.86005589482</v>
      </c>
      <c r="DX61" s="39">
        <f t="shared" si="161"/>
        <v>72052.543512412551</v>
      </c>
      <c r="DY61" s="39">
        <f t="shared" si="161"/>
        <v>720525.40356830705</v>
      </c>
      <c r="DZ61" s="39">
        <f t="shared" si="161"/>
        <v>1.79611904920629</v>
      </c>
      <c r="EA61" s="39">
        <f t="shared" si="161"/>
        <v>10527.11891488636</v>
      </c>
      <c r="EB61" s="39">
        <f t="shared" si="161"/>
        <v>3827.4864863379594</v>
      </c>
      <c r="EC61" s="39">
        <f t="shared" si="161"/>
        <v>21.574975803616343</v>
      </c>
      <c r="ED61" s="39">
        <f t="shared" si="161"/>
        <v>1.3225744927291202E-2</v>
      </c>
      <c r="EE61" s="39">
        <f t="shared" si="161"/>
        <v>7.4295164252994733E-2</v>
      </c>
      <c r="EF61" s="39">
        <f t="shared" si="161"/>
        <v>1.4421033425857531E-2</v>
      </c>
      <c r="EG61" s="39">
        <f t="shared" si="161"/>
        <v>33.936754727250609</v>
      </c>
      <c r="EH61" s="39">
        <f t="shared" si="161"/>
        <v>245.52211056227415</v>
      </c>
      <c r="EI61" s="39">
        <f t="shared" si="161"/>
        <v>549420.49589660484</v>
      </c>
      <c r="EJ61" s="39">
        <f t="shared" si="161"/>
        <v>1453.4180428397274</v>
      </c>
      <c r="EK61" s="39">
        <f t="shared" si="161"/>
        <v>3053.8747564452615</v>
      </c>
      <c r="EL61" s="39">
        <f t="shared" si="161"/>
        <v>15651.655123376018</v>
      </c>
      <c r="EM61" s="39">
        <f t="shared" si="161"/>
        <v>312.36901800083729</v>
      </c>
      <c r="EN61" s="39">
        <f t="shared" si="161"/>
        <v>123.08606396174257</v>
      </c>
      <c r="EO61" s="39">
        <f t="shared" si="161"/>
        <v>0.30014732251703846</v>
      </c>
      <c r="EP61" s="39">
        <f t="shared" si="161"/>
        <v>17308.150681086721</v>
      </c>
      <c r="EQ61" s="39">
        <f t="shared" si="161"/>
        <v>478072.46097367466</v>
      </c>
      <c r="ER61" s="39">
        <f t="shared" si="161"/>
        <v>411307.93587644817</v>
      </c>
      <c r="ES61" s="39">
        <f t="shared" si="161"/>
        <v>66764.525097226229</v>
      </c>
      <c r="ET61" s="39">
        <f t="shared" si="161"/>
        <v>430.0318298211937</v>
      </c>
      <c r="EU61" s="39">
        <f t="shared" si="161"/>
        <v>18.364859405325735</v>
      </c>
      <c r="EV61" s="39">
        <f t="shared" si="161"/>
        <v>44126.593159382079</v>
      </c>
      <c r="EW61" s="39">
        <f t="shared" si="161"/>
        <v>1065.1275369137479</v>
      </c>
      <c r="EX61" s="39">
        <f t="shared" si="161"/>
        <v>81299.843399687001</v>
      </c>
      <c r="EY61" s="39">
        <f t="shared" si="161"/>
        <v>165.25381746740516</v>
      </c>
      <c r="EZ61" s="39">
        <f t="shared" si="161"/>
        <v>1057.403372150937</v>
      </c>
      <c r="FA61" s="39">
        <f t="shared" si="161"/>
        <v>203125.89806832513</v>
      </c>
      <c r="FB61" s="39">
        <f t="shared" si="161"/>
        <v>5.0976199123562167E-2</v>
      </c>
      <c r="FC61" s="39">
        <f t="shared" si="161"/>
        <v>3486.0954461473589</v>
      </c>
      <c r="FD61" s="39">
        <f t="shared" si="161"/>
        <v>25960.63534440771</v>
      </c>
      <c r="FE61" s="39">
        <f t="shared" si="161"/>
        <v>15858.957290267346</v>
      </c>
      <c r="FF61" s="39">
        <f t="shared" si="161"/>
        <v>51.751402347554773</v>
      </c>
      <c r="FG61" s="39">
        <f t="shared" si="161"/>
        <v>74390.625356171106</v>
      </c>
      <c r="FH61" s="39">
        <f t="shared" si="161"/>
        <v>11595.17740581832</v>
      </c>
      <c r="FI61" s="39">
        <f t="shared" si="161"/>
        <v>21.049544417255806</v>
      </c>
      <c r="FJ61" s="39">
        <f t="shared" si="161"/>
        <v>1106.9867714583861</v>
      </c>
      <c r="FK61" s="39">
        <f t="shared" si="161"/>
        <v>1951.0806575527747</v>
      </c>
      <c r="FL61" s="39">
        <f t="shared" si="161"/>
        <v>38093.267363369952</v>
      </c>
      <c r="FM61" s="39">
        <f t="shared" si="161"/>
        <v>8257.6925460308194</v>
      </c>
      <c r="FN61" s="39">
        <f t="shared" si="161"/>
        <v>5770.2324953009875</v>
      </c>
      <c r="FO61" s="39">
        <f t="shared" si="161"/>
        <v>933421.24396255263</v>
      </c>
      <c r="FP61" s="39">
        <f t="shared" si="161"/>
        <v>3861.4789739754706</v>
      </c>
      <c r="FQ61" s="39">
        <f t="shared" si="161"/>
        <v>23877.70379874792</v>
      </c>
    </row>
    <row r="62" spans="1:229" x14ac:dyDescent="0.25">
      <c r="A62" s="17" t="s">
        <v>223</v>
      </c>
      <c r="B62" s="1">
        <f>SUM(B2:B51)</f>
        <v>802225.64543983713</v>
      </c>
      <c r="C62" s="1">
        <f t="shared" ref="C62:BB62" si="162">SUM(C2:C51)</f>
        <v>69109.548322591931</v>
      </c>
      <c r="D62" s="1">
        <f t="shared" si="162"/>
        <v>721723.72564724018</v>
      </c>
      <c r="E62" s="1">
        <f t="shared" si="162"/>
        <v>478173.51448615495</v>
      </c>
      <c r="F62" s="1">
        <f t="shared" si="162"/>
        <v>411416.05743938353</v>
      </c>
      <c r="G62" s="1">
        <f t="shared" si="162"/>
        <v>74590.312325846069</v>
      </c>
      <c r="H62" s="1">
        <f t="shared" si="162"/>
        <v>933318.89954100468</v>
      </c>
      <c r="I62" s="1">
        <f t="shared" si="162"/>
        <v>9326.6574811779519</v>
      </c>
      <c r="J62" s="1">
        <f t="shared" si="162"/>
        <v>35.783279700229961</v>
      </c>
      <c r="K62" s="1">
        <f t="shared" si="162"/>
        <v>26.161656465453994</v>
      </c>
      <c r="L62" s="1">
        <f t="shared" si="162"/>
        <v>8.2992467044265723</v>
      </c>
      <c r="M62" s="1">
        <f t="shared" si="162"/>
        <v>2432.075105972046</v>
      </c>
      <c r="N62" s="1">
        <f t="shared" si="162"/>
        <v>5.5767585688948342</v>
      </c>
      <c r="O62" s="1">
        <f t="shared" si="162"/>
        <v>334.44390608753179</v>
      </c>
      <c r="P62" s="1">
        <f t="shared" si="162"/>
        <v>5.9997340082460076</v>
      </c>
      <c r="Q62" s="1">
        <f t="shared" si="162"/>
        <v>4.9571266309429918</v>
      </c>
      <c r="R62" s="1">
        <f t="shared" si="162"/>
        <v>28.544937490793721</v>
      </c>
      <c r="S62" s="1">
        <f t="shared" si="162"/>
        <v>0.40468588311940873</v>
      </c>
      <c r="T62" s="1">
        <f t="shared" si="162"/>
        <v>34.206239650114455</v>
      </c>
      <c r="U62" s="1">
        <f t="shared" si="162"/>
        <v>25.474885460765957</v>
      </c>
      <c r="V62" s="1">
        <f t="shared" si="162"/>
        <v>0.96129951495899935</v>
      </c>
      <c r="W62" s="1">
        <f t="shared" si="162"/>
        <v>8.3148255036821512E-4</v>
      </c>
      <c r="X62" s="1">
        <f t="shared" si="162"/>
        <v>0.98258300462149895</v>
      </c>
      <c r="Y62" s="1">
        <f t="shared" si="162"/>
        <v>5179.6712130342585</v>
      </c>
      <c r="Z62" s="1">
        <f t="shared" si="162"/>
        <v>291.30477279853471</v>
      </c>
      <c r="AA62" s="1">
        <f t="shared" si="162"/>
        <v>6.6028926659655225</v>
      </c>
      <c r="AB62" s="1">
        <f t="shared" si="162"/>
        <v>20.67341923291529</v>
      </c>
      <c r="AC62" s="1">
        <f t="shared" si="162"/>
        <v>0.56459504833500007</v>
      </c>
      <c r="AD62" s="1">
        <f t="shared" si="162"/>
        <v>12.557193936335461</v>
      </c>
      <c r="AE62" s="1">
        <f t="shared" si="162"/>
        <v>112.79665922354941</v>
      </c>
      <c r="AF62" s="1">
        <f t="shared" si="162"/>
        <v>14556.375987366251</v>
      </c>
      <c r="AG62" s="1">
        <f t="shared" si="162"/>
        <v>442.82652194022631</v>
      </c>
      <c r="AH62" s="1">
        <f t="shared" si="162"/>
        <v>43.059167395927489</v>
      </c>
      <c r="AI62" s="1">
        <f t="shared" si="162"/>
        <v>67.346848654742047</v>
      </c>
      <c r="AJ62" s="1">
        <f t="shared" si="162"/>
        <v>5.1016872401209931E-2</v>
      </c>
      <c r="AK62" s="1">
        <f t="shared" si="162"/>
        <v>8258.5180950571976</v>
      </c>
      <c r="AL62" s="1">
        <f t="shared" si="162"/>
        <v>7.7432481550999905E-3</v>
      </c>
      <c r="AM62" s="1">
        <f t="shared" si="162"/>
        <v>24.148484741425204</v>
      </c>
      <c r="AN62" s="1">
        <f t="shared" si="162"/>
        <v>3861.9456935557009</v>
      </c>
      <c r="AO62" s="1">
        <f t="shared" si="162"/>
        <v>21.577160597310872</v>
      </c>
      <c r="AP62" s="1">
        <f t="shared" si="162"/>
        <v>1.3256694016277284E-2</v>
      </c>
      <c r="AQ62" s="1">
        <f t="shared" si="162"/>
        <v>7.4409802177729661E-2</v>
      </c>
      <c r="AR62" s="1">
        <f t="shared" si="162"/>
        <v>1.445174329464575E-2</v>
      </c>
      <c r="AS62" s="1">
        <f t="shared" si="162"/>
        <v>34.018559989249589</v>
      </c>
      <c r="AT62" s="1">
        <f t="shared" si="162"/>
        <v>562.37896383092993</v>
      </c>
      <c r="AU62" s="1">
        <f t="shared" si="162"/>
        <v>9097.2565434909357</v>
      </c>
      <c r="AV62" s="1">
        <f t="shared" si="162"/>
        <v>21.049563621910014</v>
      </c>
      <c r="AW62" s="1">
        <f t="shared" si="162"/>
        <v>1.5268219494769981</v>
      </c>
      <c r="AX62" s="1">
        <f t="shared" si="162"/>
        <v>0.10758188870549988</v>
      </c>
      <c r="AY62" s="1">
        <f t="shared" si="162"/>
        <v>0.88854999999999995</v>
      </c>
      <c r="AZ62" s="1">
        <f t="shared" si="162"/>
        <v>1.9390272849999999E-4</v>
      </c>
      <c r="BA62" s="1">
        <f t="shared" si="162"/>
        <v>0.43428027778349909</v>
      </c>
      <c r="BB62" s="1">
        <f t="shared" si="162"/>
        <v>1.0836200981333239E-2</v>
      </c>
      <c r="BE62" s="1">
        <f t="shared" ref="BE62" si="163">SUM(BE2:BE51)</f>
        <v>27403.210396776525</v>
      </c>
      <c r="BF62" s="1">
        <f t="shared" ref="BF62:DQ62" si="164">SUM(BF2:BF51)</f>
        <v>844.59191192112269</v>
      </c>
      <c r="BG62" s="1">
        <f t="shared" si="164"/>
        <v>1.5268259211291508</v>
      </c>
      <c r="BH62" s="1">
        <f t="shared" si="164"/>
        <v>35.685435235203926</v>
      </c>
      <c r="BI62" s="1">
        <f t="shared" si="164"/>
        <v>0.88854459597546798</v>
      </c>
      <c r="BJ62" s="1">
        <f t="shared" si="164"/>
        <v>26.16162334698808</v>
      </c>
      <c r="BK62" s="1">
        <f t="shared" si="164"/>
        <v>9343.0897885316845</v>
      </c>
      <c r="BL62" s="1">
        <f t="shared" si="164"/>
        <v>9343.0897885316845</v>
      </c>
      <c r="BM62" s="1">
        <f t="shared" si="164"/>
        <v>14867.772587963729</v>
      </c>
      <c r="BN62" s="1">
        <f t="shared" si="164"/>
        <v>2128.6428096923446</v>
      </c>
      <c r="BO62" s="1">
        <f t="shared" si="164"/>
        <v>3.3940668006755743</v>
      </c>
      <c r="BP62" s="1">
        <f t="shared" si="164"/>
        <v>4.8841453822772971</v>
      </c>
      <c r="BQ62" s="1">
        <f t="shared" si="164"/>
        <v>2432.6136504494903</v>
      </c>
      <c r="BR62" s="1">
        <f t="shared" si="164"/>
        <v>1.0828151504060014E-2</v>
      </c>
      <c r="BS62" s="1">
        <f t="shared" si="164"/>
        <v>1.7800968262279542</v>
      </c>
      <c r="BT62" s="1">
        <f t="shared" si="164"/>
        <v>3.7827055247370636</v>
      </c>
      <c r="BU62" s="1">
        <f t="shared" si="164"/>
        <v>8.2915562270459843E-4</v>
      </c>
      <c r="BV62" s="1">
        <f t="shared" si="164"/>
        <v>336.04063744251977</v>
      </c>
      <c r="BW62" s="1">
        <f t="shared" si="164"/>
        <v>1.436455193560318</v>
      </c>
      <c r="BX62" s="1">
        <f t="shared" si="164"/>
        <v>4.5487757769165542</v>
      </c>
      <c r="BY62" s="1">
        <f t="shared" si="164"/>
        <v>4.9571492454903403</v>
      </c>
      <c r="BZ62" s="1">
        <f t="shared" si="164"/>
        <v>1.93892787686635E-4</v>
      </c>
      <c r="CA62" s="1">
        <f t="shared" si="164"/>
        <v>1140274.7970236901</v>
      </c>
      <c r="CB62" s="1">
        <f t="shared" si="164"/>
        <v>28.54481711781736</v>
      </c>
      <c r="CC62" s="1">
        <f t="shared" si="164"/>
        <v>0.10757915497330302</v>
      </c>
      <c r="CD62" s="1">
        <f t="shared" si="164"/>
        <v>0.11716199867656103</v>
      </c>
      <c r="CE62" s="1">
        <f t="shared" si="164"/>
        <v>0.28684478473316438</v>
      </c>
      <c r="CF62" s="1">
        <f t="shared" si="164"/>
        <v>34.206312368576263</v>
      </c>
      <c r="CG62" s="1">
        <f t="shared" si="164"/>
        <v>112.79654164936397</v>
      </c>
      <c r="CH62" s="1">
        <f t="shared" si="164"/>
        <v>25.474851685635489</v>
      </c>
      <c r="CI62" s="1">
        <f t="shared" si="164"/>
        <v>7.7431373111207175E-3</v>
      </c>
      <c r="CJ62" s="1">
        <f t="shared" si="164"/>
        <v>67.346784340020832</v>
      </c>
      <c r="CK62" s="1">
        <f t="shared" si="164"/>
        <v>24.148386422045917</v>
      </c>
      <c r="CL62" s="1">
        <f t="shared" si="164"/>
        <v>804268.39795257035</v>
      </c>
      <c r="CM62" s="1">
        <f t="shared" si="164"/>
        <v>0.96128441134567111</v>
      </c>
      <c r="CN62" s="1">
        <f t="shared" si="164"/>
        <v>5681.0389566324666</v>
      </c>
      <c r="CO62" s="1">
        <f t="shared" si="164"/>
        <v>22686.766850171593</v>
      </c>
      <c r="CP62" s="1">
        <f t="shared" si="164"/>
        <v>1333.9481388712386</v>
      </c>
      <c r="CQ62" s="1">
        <f t="shared" si="164"/>
        <v>562.36429318253874</v>
      </c>
      <c r="CR62" s="1">
        <f t="shared" si="164"/>
        <v>154857.63848801231</v>
      </c>
      <c r="CS62" s="1">
        <f t="shared" si="164"/>
        <v>0.98258256741493799</v>
      </c>
      <c r="CT62" s="1">
        <f t="shared" si="164"/>
        <v>17.328951899509867</v>
      </c>
      <c r="CU62" s="1">
        <f t="shared" si="164"/>
        <v>5200.4334936128807</v>
      </c>
      <c r="CV62" s="1">
        <f t="shared" si="164"/>
        <v>5200.4334936128807</v>
      </c>
      <c r="CW62" s="1">
        <f t="shared" si="164"/>
        <v>2252.427787875934</v>
      </c>
      <c r="CX62" s="1">
        <f t="shared" si="164"/>
        <v>0</v>
      </c>
      <c r="CY62" s="1">
        <f t="shared" si="164"/>
        <v>291.30464870504454</v>
      </c>
      <c r="CZ62" s="1">
        <f t="shared" si="164"/>
        <v>9096.5458469441019</v>
      </c>
      <c r="DA62" s="1">
        <f t="shared" si="164"/>
        <v>1.1231349135946824</v>
      </c>
      <c r="DB62" s="1">
        <f t="shared" si="164"/>
        <v>5.1793600970656559</v>
      </c>
      <c r="DC62" s="1">
        <f t="shared" si="164"/>
        <v>0</v>
      </c>
      <c r="DD62" s="1">
        <f t="shared" si="164"/>
        <v>32816.571384031697</v>
      </c>
      <c r="DE62" s="1">
        <f t="shared" si="164"/>
        <v>180.11590069742289</v>
      </c>
      <c r="DF62" s="1">
        <f t="shared" si="164"/>
        <v>6.2089237163296112</v>
      </c>
      <c r="DG62" s="1">
        <f t="shared" si="164"/>
        <v>6238.9357188440972</v>
      </c>
      <c r="DH62" s="1">
        <f t="shared" si="164"/>
        <v>245.9224837549823</v>
      </c>
      <c r="DI62" s="1">
        <f t="shared" si="164"/>
        <v>5.3618929780748941</v>
      </c>
      <c r="DJ62" s="1">
        <f t="shared" si="164"/>
        <v>15.260773360092891</v>
      </c>
      <c r="DK62" s="1">
        <f t="shared" si="164"/>
        <v>0.56459499560720028</v>
      </c>
      <c r="DL62" s="1">
        <f t="shared" si="164"/>
        <v>4.1332790936504828</v>
      </c>
      <c r="DM62" s="1">
        <f t="shared" si="164"/>
        <v>8.3918044828261653</v>
      </c>
      <c r="DN62" s="1">
        <f t="shared" si="164"/>
        <v>14561.64214933364</v>
      </c>
      <c r="DO62" s="1">
        <f t="shared" si="164"/>
        <v>0.43428664874872214</v>
      </c>
      <c r="DP62" s="1">
        <f t="shared" si="164"/>
        <v>1743.857231934016</v>
      </c>
      <c r="DQ62" s="1">
        <f t="shared" si="164"/>
        <v>443.57830482758561</v>
      </c>
      <c r="DR62" s="1">
        <f t="shared" ref="DR62:FQ62" si="165">SUM(DR2:DR51)</f>
        <v>69078.968787054022</v>
      </c>
      <c r="DS62" s="1">
        <f t="shared" si="165"/>
        <v>0</v>
      </c>
      <c r="DT62" s="1">
        <f t="shared" si="165"/>
        <v>17.602101639694052</v>
      </c>
      <c r="DU62" s="1">
        <f t="shared" si="165"/>
        <v>25.329835660896794</v>
      </c>
      <c r="DV62" s="1">
        <f t="shared" si="165"/>
        <v>967992.62371694599</v>
      </c>
      <c r="DW62" s="1">
        <f t="shared" si="165"/>
        <v>648472.86005589482</v>
      </c>
      <c r="DX62" s="1">
        <f t="shared" si="165"/>
        <v>72052.543512412551</v>
      </c>
      <c r="DY62" s="1">
        <f t="shared" si="165"/>
        <v>720525.40356830705</v>
      </c>
      <c r="DZ62" s="1">
        <f t="shared" si="165"/>
        <v>1.79611904920629</v>
      </c>
      <c r="EA62" s="1">
        <f t="shared" si="165"/>
        <v>10527.11891488636</v>
      </c>
      <c r="EB62" s="1">
        <f t="shared" si="165"/>
        <v>3827.4864863379594</v>
      </c>
      <c r="EC62" s="1">
        <f t="shared" si="165"/>
        <v>21.574975803616343</v>
      </c>
      <c r="ED62" s="1">
        <f t="shared" si="165"/>
        <v>1.3225744927291202E-2</v>
      </c>
      <c r="EE62" s="1">
        <f t="shared" si="165"/>
        <v>7.4295164252994733E-2</v>
      </c>
      <c r="EF62" s="1">
        <f t="shared" si="165"/>
        <v>1.4421033425857531E-2</v>
      </c>
      <c r="EG62" s="1">
        <f t="shared" si="165"/>
        <v>33.936754727250609</v>
      </c>
      <c r="EH62" s="1">
        <f t="shared" si="165"/>
        <v>245.52211056227415</v>
      </c>
      <c r="EI62" s="1">
        <f t="shared" si="165"/>
        <v>549420.49589660484</v>
      </c>
      <c r="EJ62" s="1">
        <f t="shared" si="165"/>
        <v>1453.4180428397274</v>
      </c>
      <c r="EK62" s="1">
        <f t="shared" si="165"/>
        <v>3053.8747564452615</v>
      </c>
      <c r="EL62" s="1">
        <f t="shared" si="165"/>
        <v>15651.655123376018</v>
      </c>
      <c r="EM62" s="1">
        <f t="shared" si="165"/>
        <v>312.36901800083729</v>
      </c>
      <c r="EN62" s="1">
        <f t="shared" si="165"/>
        <v>123.08606396174257</v>
      </c>
      <c r="EO62" s="1">
        <f t="shared" si="165"/>
        <v>0.30014732251703846</v>
      </c>
      <c r="EP62" s="1">
        <f t="shared" si="165"/>
        <v>17308.150681086721</v>
      </c>
      <c r="EQ62" s="1">
        <f t="shared" si="165"/>
        <v>478072.46097367466</v>
      </c>
      <c r="ER62" s="1">
        <f t="shared" si="165"/>
        <v>411307.93587644817</v>
      </c>
      <c r="ES62" s="1">
        <f t="shared" si="165"/>
        <v>66764.525097226229</v>
      </c>
      <c r="ET62" s="1">
        <f t="shared" si="165"/>
        <v>430.0318298211937</v>
      </c>
      <c r="EU62" s="1">
        <f t="shared" si="165"/>
        <v>18.364859405325735</v>
      </c>
      <c r="EV62" s="1">
        <f t="shared" si="165"/>
        <v>44126.593159382079</v>
      </c>
      <c r="EW62" s="1">
        <f t="shared" si="165"/>
        <v>1065.1275369137479</v>
      </c>
      <c r="EX62" s="1">
        <f t="shared" si="165"/>
        <v>81299.843399687001</v>
      </c>
      <c r="EY62" s="1">
        <f t="shared" si="165"/>
        <v>165.25381746740516</v>
      </c>
      <c r="EZ62" s="1">
        <f t="shared" si="165"/>
        <v>1057.403372150937</v>
      </c>
      <c r="FA62" s="1">
        <f t="shared" si="165"/>
        <v>203125.89806832513</v>
      </c>
      <c r="FB62" s="1">
        <f t="shared" si="165"/>
        <v>5.0976199123562167E-2</v>
      </c>
      <c r="FC62" s="1">
        <f t="shared" si="165"/>
        <v>3486.0954461473589</v>
      </c>
      <c r="FD62" s="1">
        <f t="shared" si="165"/>
        <v>25960.63534440771</v>
      </c>
      <c r="FE62" s="1">
        <f t="shared" si="165"/>
        <v>15858.957290267346</v>
      </c>
      <c r="FF62" s="1">
        <f t="shared" si="165"/>
        <v>51.751402347554773</v>
      </c>
      <c r="FG62" s="1">
        <f t="shared" si="165"/>
        <v>74390.625356171106</v>
      </c>
      <c r="FH62" s="1">
        <f t="shared" si="165"/>
        <v>11595.17740581832</v>
      </c>
      <c r="FI62" s="1">
        <f t="shared" si="165"/>
        <v>21.049544417255806</v>
      </c>
      <c r="FJ62" s="1">
        <f t="shared" si="165"/>
        <v>1106.9867714583861</v>
      </c>
      <c r="FK62" s="1">
        <f t="shared" si="165"/>
        <v>1951.0806575527747</v>
      </c>
      <c r="FL62" s="1">
        <f t="shared" si="165"/>
        <v>38093.267363369952</v>
      </c>
      <c r="FM62" s="1">
        <f t="shared" si="165"/>
        <v>8257.6925460308194</v>
      </c>
      <c r="FN62" s="1">
        <f t="shared" si="165"/>
        <v>5770.2324953009875</v>
      </c>
      <c r="FO62" s="1">
        <f t="shared" si="165"/>
        <v>933421.24396255263</v>
      </c>
      <c r="FP62" s="1">
        <f t="shared" si="165"/>
        <v>3861.4789739754706</v>
      </c>
      <c r="FQ62" s="1">
        <f t="shared" si="165"/>
        <v>23877.70379874792</v>
      </c>
    </row>
    <row r="63" spans="1:229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653460.07463482185</v>
      </c>
      <c r="C63" s="15">
        <f t="shared" ref="C63:BB63" si="166">+C3+C5+C8+C9+C11+C12+C14+C15+C16+C17+C18+C19+C20+C21+C22+C23+C24+C25+C26+C28+C30+C31+C33+C34+C35+C36+C37+C39+C40+C41+C42+C43+C44+C46+C47+C49+C50</f>
        <v>52021.611981781942</v>
      </c>
      <c r="D63" s="15">
        <f t="shared" si="166"/>
        <v>601506.21109422611</v>
      </c>
      <c r="E63" s="15">
        <f t="shared" si="166"/>
        <v>392148.66369010345</v>
      </c>
      <c r="F63" s="15">
        <f t="shared" si="166"/>
        <v>341367.19423377403</v>
      </c>
      <c r="G63" s="15">
        <f t="shared" si="166"/>
        <v>66784.605324347707</v>
      </c>
      <c r="H63" s="15">
        <f t="shared" si="166"/>
        <v>699824.69473273098</v>
      </c>
      <c r="I63" s="15">
        <f t="shared" si="166"/>
        <v>7015.516565957163</v>
      </c>
      <c r="J63" s="15">
        <f t="shared" si="166"/>
        <v>31.607570041599836</v>
      </c>
      <c r="K63" s="15">
        <f t="shared" si="166"/>
        <v>22.072886841829995</v>
      </c>
      <c r="L63" s="15">
        <f t="shared" si="166"/>
        <v>6.457378429453315</v>
      </c>
      <c r="M63" s="15">
        <f t="shared" si="166"/>
        <v>2000.4913553450108</v>
      </c>
      <c r="N63" s="15">
        <f t="shared" si="166"/>
        <v>4.2703107521588528</v>
      </c>
      <c r="O63" s="15">
        <f t="shared" si="166"/>
        <v>280.80117794791067</v>
      </c>
      <c r="P63" s="15">
        <f t="shared" si="166"/>
        <v>4.6052529492823941</v>
      </c>
      <c r="Q63" s="15">
        <f t="shared" si="166"/>
        <v>4.1340601737999902</v>
      </c>
      <c r="R63" s="15">
        <f t="shared" si="166"/>
        <v>23.807509448990803</v>
      </c>
      <c r="S63" s="15">
        <f t="shared" si="166"/>
        <v>0.34488261279135096</v>
      </c>
      <c r="T63" s="15">
        <f t="shared" si="166"/>
        <v>28.451877725638312</v>
      </c>
      <c r="U63" s="15">
        <f t="shared" si="166"/>
        <v>21.448297504999971</v>
      </c>
      <c r="V63" s="15">
        <f t="shared" si="166"/>
        <v>0.79727894553999934</v>
      </c>
      <c r="W63" s="15">
        <f t="shared" si="166"/>
        <v>7.474530891523522E-4</v>
      </c>
      <c r="X63" s="15">
        <f t="shared" si="166"/>
        <v>0.81942877895999933</v>
      </c>
      <c r="Y63" s="15">
        <f t="shared" si="166"/>
        <v>4352.2101537208891</v>
      </c>
      <c r="Z63" s="15">
        <f t="shared" si="166"/>
        <v>212.87715244045305</v>
      </c>
      <c r="AA63" s="15">
        <f t="shared" si="166"/>
        <v>5.3083276029188635</v>
      </c>
      <c r="AB63" s="15">
        <f t="shared" si="166"/>
        <v>14.250781246437496</v>
      </c>
      <c r="AC63" s="15">
        <f t="shared" si="166"/>
        <v>0.56415000000000004</v>
      </c>
      <c r="AD63" s="15">
        <f t="shared" si="166"/>
        <v>9.8023750104883831</v>
      </c>
      <c r="AE63" s="15">
        <f t="shared" si="166"/>
        <v>94.675770371499794</v>
      </c>
      <c r="AF63" s="15">
        <f t="shared" si="166"/>
        <v>10087.98166799568</v>
      </c>
      <c r="AG63" s="15">
        <f t="shared" si="166"/>
        <v>350.65702947852537</v>
      </c>
      <c r="AH63" s="15">
        <f t="shared" si="166"/>
        <v>37.671810143037277</v>
      </c>
      <c r="AI63" s="15">
        <f t="shared" si="166"/>
        <v>56.442163550799954</v>
      </c>
      <c r="AJ63" s="15">
        <f t="shared" si="166"/>
        <v>4.244984608799994E-2</v>
      </c>
      <c r="AK63" s="15">
        <f t="shared" si="166"/>
        <v>6986.4129888943662</v>
      </c>
      <c r="AL63" s="15">
        <f t="shared" si="166"/>
        <v>6.4579499646999928E-3</v>
      </c>
      <c r="AM63" s="15">
        <f t="shared" si="166"/>
        <v>20.34358476680919</v>
      </c>
      <c r="AN63" s="15">
        <f t="shared" si="166"/>
        <v>3334.5329789939383</v>
      </c>
      <c r="AO63" s="15">
        <f t="shared" si="166"/>
        <v>18.246813948759232</v>
      </c>
      <c r="AP63" s="15">
        <f t="shared" si="166"/>
        <v>9.6800560892168156E-3</v>
      </c>
      <c r="AQ63" s="15">
        <f t="shared" si="166"/>
        <v>3.5781212562110122E-2</v>
      </c>
      <c r="AR63" s="15">
        <f t="shared" si="166"/>
        <v>1.0635355729399018E-2</v>
      </c>
      <c r="AS63" s="15">
        <f t="shared" si="166"/>
        <v>29.680002677690474</v>
      </c>
      <c r="AT63" s="15">
        <f t="shared" si="166"/>
        <v>482.96790048322265</v>
      </c>
      <c r="AU63" s="15">
        <f t="shared" si="166"/>
        <v>7753.461994888823</v>
      </c>
      <c r="AV63" s="15">
        <f t="shared" si="166"/>
        <v>11.316437681599973</v>
      </c>
      <c r="AW63" s="15">
        <f t="shared" si="166"/>
        <v>1.2734346029699981</v>
      </c>
      <c r="AX63" s="15">
        <f t="shared" si="166"/>
        <v>8.7847968029999904E-2</v>
      </c>
      <c r="AY63" s="15">
        <f t="shared" si="166"/>
        <v>0.88854999999999995</v>
      </c>
      <c r="AZ63" s="15">
        <f t="shared" si="166"/>
        <v>0</v>
      </c>
      <c r="BA63" s="15">
        <f t="shared" si="166"/>
        <v>8.429544000000011E-2</v>
      </c>
      <c r="BB63" s="15">
        <f t="shared" si="166"/>
        <v>1.913580461869205E-3</v>
      </c>
      <c r="BC63" s="15"/>
    </row>
  </sheetData>
  <pageMargins left="0.7" right="0.7" top="0.75" bottom="0.75" header="0.3" footer="0.3"/>
  <pageSetup orientation="portrait" r:id="rId1"/>
  <ignoredErrors>
    <ignoredError sqref="HQ10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W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32" width="10.28515625" style="28" customWidth="1"/>
    <col min="34" max="34" width="15.140625" bestFit="1" customWidth="1"/>
    <col min="35" max="37" width="12.28515625" style="28" bestFit="1" customWidth="1"/>
    <col min="38" max="38" width="14.5703125" style="28" bestFit="1" customWidth="1"/>
    <col min="39" max="42" width="12.28515625" style="28" bestFit="1" customWidth="1"/>
    <col min="43" max="43" width="14.140625" style="28" bestFit="1" customWidth="1"/>
    <col min="44" max="44" width="13.42578125" style="28" bestFit="1" customWidth="1"/>
    <col min="45" max="45" width="12.28515625" style="28" bestFit="1" customWidth="1"/>
    <col min="46" max="46" width="13.42578125" style="28" bestFit="1" customWidth="1"/>
    <col min="47" max="47" width="13.28515625" style="28" bestFit="1" customWidth="1"/>
    <col min="48" max="49" width="12.28515625" style="28" bestFit="1" customWidth="1"/>
    <col min="50" max="50" width="12.7109375" style="28" bestFit="1" customWidth="1"/>
    <col min="51" max="51" width="15" style="28" bestFit="1" customWidth="1"/>
    <col min="52" max="52" width="14.5703125" style="28" bestFit="1" customWidth="1"/>
    <col min="53" max="53" width="13.28515625" style="28" bestFit="1" customWidth="1"/>
    <col min="54" max="54" width="14.28515625" style="28" bestFit="1" customWidth="1"/>
    <col min="55" max="60" width="12.28515625" style="28" bestFit="1" customWidth="1"/>
    <col min="61" max="61" width="15.42578125" style="28" bestFit="1" customWidth="1"/>
    <col min="62" max="69" width="12.28515625" style="28" bestFit="1" customWidth="1"/>
    <col min="70" max="70" width="14.7109375" style="28" bestFit="1" customWidth="1"/>
    <col min="71" max="71" width="14.5703125" style="28" bestFit="1" customWidth="1"/>
    <col min="72" max="74" width="12.28515625" style="28" bestFit="1" customWidth="1"/>
    <col min="75" max="75" width="10" style="28" bestFit="1" customWidth="1"/>
    <col min="76" max="102" width="12.28515625" style="28" bestFit="1" customWidth="1"/>
    <col min="103" max="103" width="12.28515625" style="28" customWidth="1"/>
    <col min="104" max="112" width="12.28515625" style="28" bestFit="1" customWidth="1"/>
    <col min="113" max="113" width="5.28515625" style="28" bestFit="1" customWidth="1"/>
    <col min="114" max="119" width="12.28515625" style="28" bestFit="1" customWidth="1"/>
    <col min="120" max="120" width="7.7109375" style="15" customWidth="1"/>
    <col min="121" max="122" width="9.140625" style="17"/>
    <col min="142" max="142" width="9.140625" style="17"/>
  </cols>
  <sheetData>
    <row r="1" spans="1:153" x14ac:dyDescent="0.25">
      <c r="A1" s="17"/>
      <c r="B1" s="17" t="s">
        <v>334</v>
      </c>
      <c r="C1" s="17"/>
      <c r="D1" s="17"/>
      <c r="E1" s="17"/>
      <c r="F1" s="17"/>
      <c r="G1" s="17"/>
      <c r="H1" s="17"/>
      <c r="I1" s="17"/>
      <c r="J1" s="17"/>
      <c r="K1" s="17"/>
      <c r="AG1" s="17"/>
      <c r="AH1" s="17" t="s">
        <v>681</v>
      </c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</row>
    <row r="2" spans="1:153" x14ac:dyDescent="0.25">
      <c r="A2" s="17" t="s">
        <v>356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I2" s="17" t="s">
        <v>357</v>
      </c>
      <c r="J2" s="17" t="s">
        <v>43</v>
      </c>
      <c r="K2" s="17" t="s">
        <v>416</v>
      </c>
      <c r="L2" s="28" t="s">
        <v>410</v>
      </c>
      <c r="M2" s="28" t="s">
        <v>413</v>
      </c>
      <c r="N2" s="28" t="s">
        <v>420</v>
      </c>
      <c r="O2" s="28" t="s">
        <v>362</v>
      </c>
      <c r="P2" s="28" t="s">
        <v>296</v>
      </c>
      <c r="Q2" s="28" t="s">
        <v>417</v>
      </c>
      <c r="R2" s="28" t="s">
        <v>415</v>
      </c>
      <c r="S2" s="28" t="s">
        <v>419</v>
      </c>
      <c r="T2" s="28" t="s">
        <v>421</v>
      </c>
      <c r="U2" s="28" t="s">
        <v>411</v>
      </c>
      <c r="V2" s="28" t="s">
        <v>405</v>
      </c>
      <c r="W2" s="28" t="s">
        <v>406</v>
      </c>
      <c r="X2" s="28" t="s">
        <v>407</v>
      </c>
      <c r="Y2" s="28" t="s">
        <v>408</v>
      </c>
      <c r="Z2" s="28" t="s">
        <v>293</v>
      </c>
      <c r="AA2" s="28" t="s">
        <v>397</v>
      </c>
      <c r="AB2" s="28" t="s">
        <v>291</v>
      </c>
      <c r="AC2" s="28" t="s">
        <v>474</v>
      </c>
      <c r="AD2" s="28" t="s">
        <v>422</v>
      </c>
      <c r="AE2" s="28" t="s">
        <v>423</v>
      </c>
      <c r="AF2" s="28" t="s">
        <v>412</v>
      </c>
      <c r="AG2" s="17"/>
      <c r="AH2" s="17" t="s">
        <v>339</v>
      </c>
      <c r="AI2" s="17" t="s">
        <v>33</v>
      </c>
      <c r="AJ2" s="17" t="s">
        <v>35</v>
      </c>
      <c r="AK2" s="17" t="s">
        <v>37</v>
      </c>
      <c r="AL2" s="17" t="s">
        <v>39</v>
      </c>
      <c r="AM2" s="17" t="s">
        <v>41</v>
      </c>
      <c r="AN2" s="17" t="s">
        <v>385</v>
      </c>
      <c r="AO2" s="17" t="s">
        <v>386</v>
      </c>
      <c r="AP2" s="17" t="s">
        <v>284</v>
      </c>
      <c r="AQ2" s="17" t="s">
        <v>285</v>
      </c>
      <c r="AR2" s="17" t="s">
        <v>45</v>
      </c>
      <c r="AS2" s="17" t="s">
        <v>47</v>
      </c>
      <c r="AT2" s="17" t="s">
        <v>389</v>
      </c>
      <c r="AU2" s="17" t="s">
        <v>390</v>
      </c>
      <c r="AV2" s="17" t="s">
        <v>51</v>
      </c>
      <c r="AW2" s="17" t="s">
        <v>391</v>
      </c>
      <c r="AX2" s="17" t="s">
        <v>392</v>
      </c>
      <c r="AY2" s="17" t="s">
        <v>393</v>
      </c>
      <c r="AZ2" s="17" t="s">
        <v>394</v>
      </c>
      <c r="BA2" s="17" t="s">
        <v>395</v>
      </c>
      <c r="BB2" s="17" t="s">
        <v>396</v>
      </c>
      <c r="BC2" s="17" t="s">
        <v>53</v>
      </c>
      <c r="BD2" s="17" t="s">
        <v>55</v>
      </c>
      <c r="BE2" s="17" t="s">
        <v>369</v>
      </c>
      <c r="BF2" s="17" t="s">
        <v>397</v>
      </c>
      <c r="BG2" s="17" t="s">
        <v>57</v>
      </c>
      <c r="BH2" s="17" t="s">
        <v>59</v>
      </c>
      <c r="BI2" s="17" t="s">
        <v>61</v>
      </c>
      <c r="BJ2" s="17" t="s">
        <v>291</v>
      </c>
      <c r="BK2" s="17" t="s">
        <v>398</v>
      </c>
      <c r="BL2" s="17" t="s">
        <v>292</v>
      </c>
      <c r="BM2" s="17" t="s">
        <v>65</v>
      </c>
      <c r="BN2" s="17" t="s">
        <v>67</v>
      </c>
      <c r="BO2" s="17" t="s">
        <v>69</v>
      </c>
      <c r="BP2" s="17" t="s">
        <v>374</v>
      </c>
      <c r="BQ2" s="17" t="s">
        <v>71</v>
      </c>
      <c r="BR2" s="17" t="s">
        <v>401</v>
      </c>
      <c r="BS2" s="17" t="s">
        <v>402</v>
      </c>
      <c r="BT2" s="17" t="s">
        <v>73</v>
      </c>
      <c r="BU2" s="17" t="s">
        <v>75</v>
      </c>
      <c r="BV2" s="17" t="s">
        <v>77</v>
      </c>
      <c r="BW2" s="17" t="s">
        <v>79</v>
      </c>
      <c r="BX2" s="17" t="s">
        <v>403</v>
      </c>
      <c r="BY2" s="17" t="s">
        <v>404</v>
      </c>
      <c r="BZ2" s="17" t="s">
        <v>376</v>
      </c>
      <c r="CA2" s="17" t="s">
        <v>81</v>
      </c>
      <c r="CB2" s="17" t="s">
        <v>83</v>
      </c>
      <c r="CC2" s="17" t="s">
        <v>159</v>
      </c>
      <c r="CD2" s="17" t="s">
        <v>89</v>
      </c>
      <c r="CE2" s="17" t="s">
        <v>405</v>
      </c>
      <c r="CF2" s="17" t="s">
        <v>406</v>
      </c>
      <c r="CG2" s="17" t="s">
        <v>407</v>
      </c>
      <c r="CH2" s="17" t="s">
        <v>408</v>
      </c>
      <c r="CI2" s="17" t="s">
        <v>293</v>
      </c>
      <c r="CJ2" s="17" t="s">
        <v>91</v>
      </c>
      <c r="CK2" s="17" t="s">
        <v>93</v>
      </c>
      <c r="CL2" s="17" t="s">
        <v>95</v>
      </c>
      <c r="CM2" s="17" t="s">
        <v>97</v>
      </c>
      <c r="CN2" s="17" t="s">
        <v>99</v>
      </c>
      <c r="CO2" s="17" t="s">
        <v>101</v>
      </c>
      <c r="CP2" s="17" t="s">
        <v>409</v>
      </c>
      <c r="CQ2" s="17" t="s">
        <v>105</v>
      </c>
      <c r="CR2" s="17" t="s">
        <v>160</v>
      </c>
      <c r="CS2" s="17" t="s">
        <v>161</v>
      </c>
      <c r="CT2" s="17" t="s">
        <v>107</v>
      </c>
      <c r="CU2" s="17" t="s">
        <v>111</v>
      </c>
      <c r="CV2" s="17" t="s">
        <v>115</v>
      </c>
      <c r="CW2" s="17" t="s">
        <v>117</v>
      </c>
      <c r="CX2" s="17" t="s">
        <v>119</v>
      </c>
      <c r="CY2" s="17" t="s">
        <v>121</v>
      </c>
      <c r="CZ2" s="17" t="s">
        <v>123</v>
      </c>
      <c r="DA2" s="17" t="s">
        <v>125</v>
      </c>
      <c r="DB2" s="17" t="s">
        <v>127</v>
      </c>
      <c r="DC2" s="17" t="s">
        <v>129</v>
      </c>
      <c r="DD2" s="17" t="s">
        <v>131</v>
      </c>
      <c r="DE2" s="17" t="s">
        <v>133</v>
      </c>
      <c r="DF2" s="17" t="s">
        <v>137</v>
      </c>
      <c r="DG2" s="17" t="s">
        <v>139</v>
      </c>
      <c r="DH2" s="17" t="s">
        <v>474</v>
      </c>
      <c r="DI2" s="17" t="s">
        <v>141</v>
      </c>
      <c r="DJ2" s="17" t="s">
        <v>145</v>
      </c>
      <c r="DK2" s="17" t="s">
        <v>295</v>
      </c>
      <c r="DL2" s="17" t="s">
        <v>149</v>
      </c>
      <c r="DM2" s="17" t="s">
        <v>151</v>
      </c>
      <c r="DN2" s="17" t="s">
        <v>296</v>
      </c>
      <c r="DO2" s="17" t="s">
        <v>153</v>
      </c>
      <c r="DQ2" s="17" t="s">
        <v>65</v>
      </c>
      <c r="DR2" s="17" t="s">
        <v>376</v>
      </c>
      <c r="DS2" s="17" t="s">
        <v>51</v>
      </c>
      <c r="DT2" s="17" t="s">
        <v>77</v>
      </c>
      <c r="DU2" s="17" t="s">
        <v>159</v>
      </c>
      <c r="DV2" s="17" t="s">
        <v>160</v>
      </c>
      <c r="DW2" s="17" t="s">
        <v>161</v>
      </c>
      <c r="DX2" s="17" t="s">
        <v>137</v>
      </c>
      <c r="DY2" s="17" t="s">
        <v>162</v>
      </c>
      <c r="DZ2" s="17" t="s">
        <v>357</v>
      </c>
      <c r="EA2" s="17" t="s">
        <v>43</v>
      </c>
      <c r="EB2" s="17" t="s">
        <v>416</v>
      </c>
      <c r="EC2" s="28" t="s">
        <v>410</v>
      </c>
      <c r="ED2" s="28" t="s">
        <v>413</v>
      </c>
      <c r="EE2" s="28" t="s">
        <v>420</v>
      </c>
      <c r="EF2" s="28" t="s">
        <v>362</v>
      </c>
      <c r="EG2" s="28" t="s">
        <v>492</v>
      </c>
      <c r="EH2" s="28" t="s">
        <v>417</v>
      </c>
      <c r="EI2" s="28" t="s">
        <v>415</v>
      </c>
      <c r="EJ2" s="28" t="s">
        <v>419</v>
      </c>
      <c r="EK2" s="28" t="s">
        <v>421</v>
      </c>
      <c r="EL2" s="28" t="s">
        <v>411</v>
      </c>
      <c r="EM2" s="48" t="s">
        <v>405</v>
      </c>
      <c r="EN2" s="48" t="s">
        <v>406</v>
      </c>
      <c r="EO2" s="48" t="s">
        <v>407</v>
      </c>
      <c r="EP2" s="48" t="s">
        <v>408</v>
      </c>
      <c r="EQ2" s="48" t="s">
        <v>293</v>
      </c>
      <c r="ER2" s="28" t="s">
        <v>397</v>
      </c>
      <c r="ES2" s="28" t="s">
        <v>291</v>
      </c>
      <c r="ET2" s="28" t="s">
        <v>474</v>
      </c>
      <c r="EU2" s="28" t="s">
        <v>422</v>
      </c>
      <c r="EV2" s="28" t="s">
        <v>423</v>
      </c>
      <c r="EW2" s="28" t="s">
        <v>412</v>
      </c>
    </row>
    <row r="3" spans="1:153" x14ac:dyDescent="0.25">
      <c r="A3" s="17" t="s">
        <v>172</v>
      </c>
      <c r="B3" s="15">
        <v>177959.44314923501</v>
      </c>
      <c r="C3" s="15">
        <v>31.5524962750391</v>
      </c>
      <c r="D3" s="15">
        <v>11852.8028186968</v>
      </c>
      <c r="E3" s="15">
        <v>1157.4017281946601</v>
      </c>
      <c r="F3" s="15">
        <v>1093.96651749852</v>
      </c>
      <c r="G3" s="15">
        <v>15.778089213684</v>
      </c>
      <c r="H3" s="15">
        <v>16407.704268384401</v>
      </c>
      <c r="I3" s="15">
        <v>118.928437630001</v>
      </c>
      <c r="J3" s="15">
        <v>466.093877550787</v>
      </c>
      <c r="K3" s="15">
        <v>288.54397942961202</v>
      </c>
      <c r="L3" s="28">
        <v>17.597248524262302</v>
      </c>
      <c r="M3" s="28">
        <v>70.038442845130504</v>
      </c>
      <c r="N3" s="28">
        <v>22.844784048599902</v>
      </c>
      <c r="O3" s="28">
        <v>1557.08711201964</v>
      </c>
      <c r="P3" s="28">
        <v>1010.17610514065</v>
      </c>
      <c r="Q3" s="28">
        <v>3.3831638991170998E-4</v>
      </c>
      <c r="R3" s="28">
        <v>5.8843536656489001E-5</v>
      </c>
      <c r="S3" s="28">
        <v>9.3807276931462801E-3</v>
      </c>
      <c r="T3" s="28">
        <v>1.5674852114140402E-2</v>
      </c>
      <c r="U3" s="17">
        <v>1.28099142765028E-2</v>
      </c>
      <c r="V3" s="28">
        <v>4.2795998060251996</v>
      </c>
      <c r="W3" s="28">
        <v>7.0338508404345799E-3</v>
      </c>
      <c r="X3" s="28">
        <v>0.62989811742527402</v>
      </c>
      <c r="Y3" s="28">
        <v>0.33808162966141198</v>
      </c>
      <c r="Z3" s="28">
        <v>5.8647929702965804</v>
      </c>
      <c r="AA3" s="28">
        <v>275.25352292594101</v>
      </c>
      <c r="AB3" s="28">
        <v>266.70725028471202</v>
      </c>
      <c r="AC3" s="28">
        <v>40.751349332046601</v>
      </c>
      <c r="AD3" s="28">
        <v>538.93922688782095</v>
      </c>
      <c r="AE3" s="28">
        <v>522.77104090883495</v>
      </c>
      <c r="AF3" s="28">
        <v>0.28162570498689099</v>
      </c>
      <c r="AG3" s="28"/>
      <c r="AH3" s="17" t="s">
        <v>172</v>
      </c>
      <c r="AI3" s="17">
        <v>15.017973203186299</v>
      </c>
      <c r="AJ3" s="17">
        <v>17.4919355661285</v>
      </c>
      <c r="AK3" s="17">
        <v>118.857833497009</v>
      </c>
      <c r="AL3" s="17">
        <v>118.857833497009</v>
      </c>
      <c r="AM3" s="17">
        <v>45.375949123728802</v>
      </c>
      <c r="AN3" s="17">
        <v>2.1771766651785401E-3</v>
      </c>
      <c r="AO3" s="17">
        <v>1.06296627920435E-2</v>
      </c>
      <c r="AP3" s="17">
        <v>471.72693771692701</v>
      </c>
      <c r="AQ3" s="17">
        <v>0.28059006728830799</v>
      </c>
      <c r="AR3" s="17">
        <v>70.801863585914106</v>
      </c>
      <c r="AS3" s="17">
        <v>1017.03260616504</v>
      </c>
      <c r="AT3" s="5">
        <v>1.17325469667157E-5</v>
      </c>
      <c r="AU3" s="5">
        <v>4.6930364986193503E-5</v>
      </c>
      <c r="AV3" s="17">
        <v>178324.226763449</v>
      </c>
      <c r="AW3" s="17">
        <v>15.935959238743999</v>
      </c>
      <c r="AX3" s="17">
        <v>238.14480495158099</v>
      </c>
      <c r="AY3" s="17">
        <v>70.605546111322397</v>
      </c>
      <c r="AZ3" s="17">
        <v>6.4162382175631203</v>
      </c>
      <c r="BA3" s="17">
        <v>171.52897079427001</v>
      </c>
      <c r="BB3" s="17">
        <v>28.5642089904484</v>
      </c>
      <c r="BC3" s="17">
        <v>651.92668302567097</v>
      </c>
      <c r="BD3" s="17">
        <v>68.458435583482498</v>
      </c>
      <c r="BE3" s="17">
        <v>751.96599600896798</v>
      </c>
      <c r="BF3" s="17">
        <v>278.339204232349</v>
      </c>
      <c r="BG3" s="17">
        <v>1392.52061864131</v>
      </c>
      <c r="BH3" s="17">
        <v>287.55543334162701</v>
      </c>
      <c r="BI3" s="17">
        <v>287.55543334162701</v>
      </c>
      <c r="BJ3" s="17">
        <v>271.96119538451302</v>
      </c>
      <c r="BK3" s="5">
        <v>3.8357946567507101E-5</v>
      </c>
      <c r="BL3" s="17">
        <v>2.9292327967728703E-4</v>
      </c>
      <c r="BM3" s="17">
        <v>94.7317020631953</v>
      </c>
      <c r="BN3" s="17">
        <v>542.23917426475305</v>
      </c>
      <c r="BO3" s="17">
        <v>23.980166555763802</v>
      </c>
      <c r="BP3" s="17">
        <v>298.377299391002</v>
      </c>
      <c r="BQ3" s="17">
        <v>1.9013978748771101</v>
      </c>
      <c r="BR3" s="17">
        <v>3.07929730319615E-3</v>
      </c>
      <c r="BS3" s="17">
        <v>6.2519522919801396E-3</v>
      </c>
      <c r="BT3" s="17">
        <v>20.9772472142621</v>
      </c>
      <c r="BU3" s="17">
        <v>23.0486271152553</v>
      </c>
      <c r="BV3" s="17">
        <v>31.429943187552599</v>
      </c>
      <c r="BW3" s="17">
        <v>0</v>
      </c>
      <c r="BX3" s="17">
        <v>7.9328719610663803E-3</v>
      </c>
      <c r="BY3" s="17">
        <v>7.6218077569624601E-3</v>
      </c>
      <c r="BZ3" s="17">
        <v>16700.131942988399</v>
      </c>
      <c r="CA3" s="17">
        <v>10657.3149969851</v>
      </c>
      <c r="CB3" s="17">
        <v>1089.41459466591</v>
      </c>
      <c r="CC3" s="17">
        <v>11841.461293714199</v>
      </c>
      <c r="CD3" s="17">
        <v>365.71774662720298</v>
      </c>
      <c r="CE3" s="17">
        <v>4.2999161591296096</v>
      </c>
      <c r="CF3" s="17">
        <v>7.0016491465797999E-3</v>
      </c>
      <c r="CG3" s="17">
        <v>0.62879984732551697</v>
      </c>
      <c r="CH3" s="17">
        <v>0.33817808881760603</v>
      </c>
      <c r="CI3" s="17">
        <v>5.8839250966892003</v>
      </c>
      <c r="CJ3" s="17">
        <v>0.55393628344824897</v>
      </c>
      <c r="CK3" s="17">
        <v>6930.5458786497702</v>
      </c>
      <c r="CL3" s="17">
        <v>3.2255874012467101</v>
      </c>
      <c r="CM3" s="17">
        <v>1.9284541521299301</v>
      </c>
      <c r="CN3" s="17">
        <v>306.60283805398001</v>
      </c>
      <c r="CO3" s="17">
        <v>1.9044113874237301</v>
      </c>
      <c r="CP3" s="5">
        <v>7.7791844000947992E-6</v>
      </c>
      <c r="CQ3" s="17">
        <v>1.3467033495924201</v>
      </c>
      <c r="CR3" s="17">
        <v>1146.7195881161099</v>
      </c>
      <c r="CS3" s="17">
        <v>1083.69451690241</v>
      </c>
      <c r="CT3" s="17">
        <v>63.025071213699398</v>
      </c>
      <c r="CU3" s="17">
        <v>0.68368874441266103</v>
      </c>
      <c r="CV3" s="17">
        <v>170.66453017851899</v>
      </c>
      <c r="CW3" s="17">
        <v>1.60328683565094</v>
      </c>
      <c r="CX3" s="17">
        <v>109.19567544657301</v>
      </c>
      <c r="CY3" s="17">
        <v>8.9171775734827996</v>
      </c>
      <c r="CZ3" s="17">
        <v>6.7943134162271104</v>
      </c>
      <c r="DA3" s="17">
        <v>438.917755937322</v>
      </c>
      <c r="DB3" s="17">
        <v>63.008632480665703</v>
      </c>
      <c r="DC3" s="17">
        <v>2.2989348382083001</v>
      </c>
      <c r="DD3" s="17">
        <v>29.009072096650598</v>
      </c>
      <c r="DE3" s="17">
        <v>4.8151207548625702E-2</v>
      </c>
      <c r="DF3" s="17">
        <v>15.747739243483901</v>
      </c>
      <c r="DG3" s="17">
        <v>375.40872418157898</v>
      </c>
      <c r="DH3" s="17">
        <v>41.2126215703246</v>
      </c>
      <c r="DI3" s="17">
        <v>0</v>
      </c>
      <c r="DJ3" s="17">
        <v>1925.19911201888</v>
      </c>
      <c r="DK3" s="17">
        <v>1578.06238765132</v>
      </c>
      <c r="DL3" s="17">
        <v>294.366273301278</v>
      </c>
      <c r="DM3" s="17">
        <v>16610.6601229076</v>
      </c>
      <c r="DN3" s="17">
        <v>1021.80229173059</v>
      </c>
      <c r="DO3" s="17">
        <v>2277.0641668366802</v>
      </c>
      <c r="DQ3" s="25">
        <f t="shared" ref="DQ3:DQ34" si="0">BM3/(BM3+CA3+CB3+1E-50)</f>
        <v>8.0000009891922439E-3</v>
      </c>
      <c r="DR3" s="94">
        <f t="shared" ref="DR3:DR34" si="1">BZ3/DM3</f>
        <v>1.0053864096561345</v>
      </c>
      <c r="DS3" s="40">
        <f t="shared" ref="DS3:DS34" si="2">(AV3-B3)/(B3+1E-50)</f>
        <v>2.0498131920320853E-3</v>
      </c>
      <c r="DT3" s="40">
        <f t="shared" ref="DT3:DT34" si="3">(BV3-C3)/(C3+1E-50)</f>
        <v>-3.8841011632874249E-3</v>
      </c>
      <c r="DU3" s="40">
        <f t="shared" ref="DU3:DU34" si="4">(CC3-D3)/(D3+1E-50)</f>
        <v>-9.5686439368677283E-4</v>
      </c>
      <c r="DV3" s="40">
        <f t="shared" ref="DV3:DV34" si="5">(CR3-E3)/(E3+1E-50)</f>
        <v>-9.2294143151250077E-3</v>
      </c>
      <c r="DW3" s="40">
        <f t="shared" ref="DW3:DW34" si="6">(CS3-F3)/(F3+1E-50)</f>
        <v>-9.3896846309319913E-3</v>
      </c>
      <c r="DX3" s="40">
        <f t="shared" ref="DX3:DX34" si="7">(DF3-G3)/(G3+1E-50)</f>
        <v>-1.9235516917838966E-3</v>
      </c>
      <c r="DY3" s="40">
        <f t="shared" ref="DY3:DY34" si="8">(DM3-H3)/(H3+1E-50)</f>
        <v>1.2369546110985799E-2</v>
      </c>
      <c r="DZ3" s="40">
        <f t="shared" ref="DZ3:DZ34" si="9">(AL3-I3)/(I3+1E-50)</f>
        <v>-5.936690534156312E-4</v>
      </c>
      <c r="EA3" s="40">
        <f t="shared" ref="EA3:EA34" si="10">(AP3-J3)/(J3+1E-50)</f>
        <v>1.2085677236827075E-2</v>
      </c>
      <c r="EB3" s="40">
        <f t="shared" ref="EB3:EB34" si="11">(BI3-K3)/(K3+1E-50)</f>
        <v>-3.4259806423241009E-3</v>
      </c>
      <c r="EC3" s="40">
        <f t="shared" ref="EC3:EC34" si="12">(AJ3-L3)/(L3+1E-50)</f>
        <v>-5.984626402735658E-3</v>
      </c>
      <c r="ED3" s="40">
        <f t="shared" ref="ED3:ED34" si="13">(AR3-M3)/(M3+1E-50)</f>
        <v>1.0900024469014578E-2</v>
      </c>
      <c r="EE3" s="40">
        <f t="shared" ref="EE3:EE34" si="14">(BU3-N3)/(N3+1E-50)</f>
        <v>8.9229587910195866E-3</v>
      </c>
      <c r="EF3" s="40">
        <f t="shared" ref="EF3:EF34" si="15">(DK3-O3)/(O3+1E-50)</f>
        <v>1.3470842748466239E-2</v>
      </c>
      <c r="EG3" s="40">
        <f t="shared" ref="EG3:EG34" si="16">(DN3-P3)/(P3+1E-50)</f>
        <v>1.1509069092780919E-2</v>
      </c>
      <c r="EH3" s="40">
        <f t="shared" ref="EH3:EH34" si="17">(BK3+BL3+CP3-Q3)/(Q3+1E-50)</f>
        <v>2.1991861918753785E-3</v>
      </c>
      <c r="EI3" s="40">
        <f t="shared" ref="EI3:EI34" si="18">(AT3+AU3-R3)/(R3+1E-50)</f>
        <v>-3.0695759269915184E-3</v>
      </c>
      <c r="EJ3" s="40">
        <f t="shared" ref="EJ3:EJ34" si="19">(BR3+BS3-S3)/(S3+1E-50)</f>
        <v>-5.2744413427691407E-3</v>
      </c>
      <c r="EK3" s="40">
        <f t="shared" ref="EK3:EK34" si="20">(BX3+BY3-T3)/(T3+1E-50)</f>
        <v>-7.6665728796990384E-3</v>
      </c>
      <c r="EL3" s="40">
        <f t="shared" ref="EL3:EL34" si="21">(AN3+AO3-U3)/(U3+1E-50)</f>
        <v>-2.4003433702910623E-4</v>
      </c>
      <c r="EM3" s="40">
        <f t="shared" ref="EM3:EM34" si="22">(CE3-V3)/(V3+1E-50)</f>
        <v>4.7472553568692968E-3</v>
      </c>
      <c r="EN3" s="40">
        <f t="shared" ref="EN3:EN34" si="23">(CF3-W3)/(W3+1E-50)</f>
        <v>-4.5781030313674425E-3</v>
      </c>
      <c r="EO3" s="40">
        <f t="shared" ref="EO3:EO34" si="24">(CG3-X3)/(X3+1E-50)</f>
        <v>-1.7435678395837373E-3</v>
      </c>
      <c r="EP3" s="40">
        <f t="shared" ref="EP3:EP34" si="25">(CH3-Y3)/(Y3+1E-50)</f>
        <v>2.8531321352968665E-4</v>
      </c>
      <c r="EQ3" s="40">
        <f t="shared" ref="EQ3:EQ34" si="26">(CI3-Z3)/(Z3+1E-50)</f>
        <v>3.2621997894074595E-3</v>
      </c>
      <c r="ER3" s="40">
        <f t="shared" ref="ER3:ER34" si="27">(BF3-AA3)/(AA3+1E-50)</f>
        <v>1.1210324480527055E-2</v>
      </c>
      <c r="ES3" s="40">
        <f t="shared" ref="ES3:ES34" si="28">(BJ3-AB3)/(AB3+1E-50)</f>
        <v>1.969929611659366E-2</v>
      </c>
      <c r="ET3" s="40">
        <f t="shared" ref="ET3:ET34" si="29">(DH3-AC3)/(AC3+1E-50)</f>
        <v>1.1319189323511742E-2</v>
      </c>
      <c r="EU3" s="40">
        <f t="shared" ref="EU3:EU34" si="30">(SUM(AW3:BB3)-AD3)/(AD3+1E-50)</f>
        <v>-1.4368036686822572E-2</v>
      </c>
      <c r="EV3" s="40">
        <f t="shared" ref="EV3:EV34" si="31">(SUM(AX3:BB3)-AE3)/(AE3+1E-50)</f>
        <v>-1.4368186559438466E-2</v>
      </c>
      <c r="EW3" s="40">
        <f t="shared" ref="EW3:EW34" si="32">(AQ3-AF3)/(AF3+1E-50)</f>
        <v>-3.6773550149877456E-3</v>
      </c>
    </row>
    <row r="4" spans="1:153" x14ac:dyDescent="0.25">
      <c r="A4" s="17" t="s">
        <v>174</v>
      </c>
      <c r="B4" s="15">
        <v>189988.05890727701</v>
      </c>
      <c r="C4" s="15">
        <v>41.668621712005098</v>
      </c>
      <c r="D4" s="15">
        <v>14285.5120558042</v>
      </c>
      <c r="E4" s="15">
        <v>1494.5620421864</v>
      </c>
      <c r="F4" s="15">
        <v>1419.1477693669401</v>
      </c>
      <c r="G4" s="15">
        <v>16.374805034839099</v>
      </c>
      <c r="H4" s="15">
        <v>14981.9039080681</v>
      </c>
      <c r="I4" s="15">
        <v>148.133934438539</v>
      </c>
      <c r="J4" s="15">
        <v>432.735368596233</v>
      </c>
      <c r="K4" s="15">
        <v>380.72615193800101</v>
      </c>
      <c r="L4" s="28">
        <v>24.675323720117699</v>
      </c>
      <c r="M4" s="28">
        <v>60.981020310415303</v>
      </c>
      <c r="N4" s="28">
        <v>21.800538034254</v>
      </c>
      <c r="O4" s="28">
        <v>1417.94187759236</v>
      </c>
      <c r="P4" s="28">
        <v>925.40712060999499</v>
      </c>
      <c r="Q4" s="28">
        <v>3.4977441284535498E-4</v>
      </c>
      <c r="R4" s="28">
        <v>6.5894394926239297E-5</v>
      </c>
      <c r="S4" s="28">
        <v>1.2397286621580799E-2</v>
      </c>
      <c r="T4" s="28">
        <v>2.1209330965767499E-2</v>
      </c>
      <c r="U4" s="17">
        <v>1.44356787884262E-2</v>
      </c>
      <c r="V4" s="28">
        <v>4.5558949651243896</v>
      </c>
      <c r="W4" s="28">
        <v>7.7574287822588898E-3</v>
      </c>
      <c r="X4" s="28">
        <v>0.66019316717724597</v>
      </c>
      <c r="Y4" s="28">
        <v>0.34743845586612598</v>
      </c>
      <c r="Z4" s="28">
        <v>6.4551162782513698</v>
      </c>
      <c r="AA4" s="28">
        <v>253.77744632311399</v>
      </c>
      <c r="AB4" s="28">
        <v>218.24530542954699</v>
      </c>
      <c r="AC4" s="28">
        <v>34.986907693447598</v>
      </c>
      <c r="AD4" s="28">
        <v>835.249053211665</v>
      </c>
      <c r="AE4" s="28">
        <v>810.19153916497999</v>
      </c>
      <c r="AF4" s="28">
        <v>0.300782182676815</v>
      </c>
      <c r="AG4" s="28"/>
      <c r="AH4" s="17" t="s">
        <v>174</v>
      </c>
      <c r="AI4" s="17">
        <v>14.4741986784245</v>
      </c>
      <c r="AJ4" s="17">
        <v>24.349605436336802</v>
      </c>
      <c r="AK4" s="17">
        <v>146.68467892619501</v>
      </c>
      <c r="AL4" s="17">
        <v>146.68467892619501</v>
      </c>
      <c r="AM4" s="17">
        <v>62.405439097868602</v>
      </c>
      <c r="AN4" s="17">
        <v>2.4352271708637102E-3</v>
      </c>
      <c r="AO4" s="17">
        <v>1.18896009568059E-2</v>
      </c>
      <c r="AP4" s="17">
        <v>434.267392959088</v>
      </c>
      <c r="AQ4" s="17">
        <v>0.29899488985099798</v>
      </c>
      <c r="AR4" s="17">
        <v>61.132327101935402</v>
      </c>
      <c r="AS4" s="17">
        <v>942.57519527034503</v>
      </c>
      <c r="AT4" s="5">
        <v>1.30620532217794E-5</v>
      </c>
      <c r="AU4" s="5">
        <v>5.2247825404961397E-5</v>
      </c>
      <c r="AV4" s="17">
        <v>189476.31870588701</v>
      </c>
      <c r="AW4" s="17">
        <v>24.6320952419848</v>
      </c>
      <c r="AX4" s="17">
        <v>367.98641944035597</v>
      </c>
      <c r="AY4" s="17">
        <v>109.115688023942</v>
      </c>
      <c r="AZ4" s="17">
        <v>9.9139009797339899</v>
      </c>
      <c r="BA4" s="17">
        <v>265.09560291010098</v>
      </c>
      <c r="BB4" s="17">
        <v>44.311453305555098</v>
      </c>
      <c r="BC4" s="17">
        <v>610.52819242580699</v>
      </c>
      <c r="BD4" s="17">
        <v>63.662498273491899</v>
      </c>
      <c r="BE4" s="17">
        <v>644.80108982206298</v>
      </c>
      <c r="BF4" s="17">
        <v>254.90581565248499</v>
      </c>
      <c r="BG4" s="17">
        <v>1188.8196742160501</v>
      </c>
      <c r="BH4" s="17">
        <v>376.30228410391197</v>
      </c>
      <c r="BI4" s="17">
        <v>376.30228410391197</v>
      </c>
      <c r="BJ4" s="17">
        <v>220.53618978929799</v>
      </c>
      <c r="BK4" s="5">
        <v>4.4934626444300703E-5</v>
      </c>
      <c r="BL4" s="17">
        <v>2.9110947961822503E-4</v>
      </c>
      <c r="BM4" s="17">
        <v>112.99939964174899</v>
      </c>
      <c r="BN4" s="17">
        <v>462.25011240476499</v>
      </c>
      <c r="BO4" s="17">
        <v>19.7873517471931</v>
      </c>
      <c r="BP4" s="17">
        <v>309.68009464854299</v>
      </c>
      <c r="BQ4" s="17">
        <v>2.5864096835734598</v>
      </c>
      <c r="BR4" s="17">
        <v>4.0416719864195304E-3</v>
      </c>
      <c r="BS4" s="17">
        <v>8.2058345210734192E-3</v>
      </c>
      <c r="BT4" s="17">
        <v>15.8112831718013</v>
      </c>
      <c r="BU4" s="17">
        <v>21.8088443668445</v>
      </c>
      <c r="BV4" s="17">
        <v>41.193619817898202</v>
      </c>
      <c r="BW4" s="17">
        <v>0</v>
      </c>
      <c r="BX4" s="17">
        <v>1.0673550542612599E-2</v>
      </c>
      <c r="BY4" s="17">
        <v>1.02550037280157E-2</v>
      </c>
      <c r="BZ4" s="17">
        <v>15111.6141110137</v>
      </c>
      <c r="CA4" s="17">
        <v>12712.4776478888</v>
      </c>
      <c r="CB4" s="17">
        <v>1299.49406751434</v>
      </c>
      <c r="CC4" s="17">
        <v>14124.9711150449</v>
      </c>
      <c r="CD4" s="17">
        <v>316.89446274276997</v>
      </c>
      <c r="CE4" s="17">
        <v>4.5360654699151803</v>
      </c>
      <c r="CF4" s="17">
        <v>7.7022771939130397E-3</v>
      </c>
      <c r="CG4" s="17">
        <v>0.65687315618313702</v>
      </c>
      <c r="CH4" s="17">
        <v>0.346027364720977</v>
      </c>
      <c r="CI4" s="17">
        <v>6.4205024322492097</v>
      </c>
      <c r="CJ4" s="17">
        <v>0.74338953157294196</v>
      </c>
      <c r="CK4" s="17">
        <v>6166.2483044974297</v>
      </c>
      <c r="CL4" s="17">
        <v>4.8802449516912203</v>
      </c>
      <c r="CM4" s="17">
        <v>2.9797657659683399</v>
      </c>
      <c r="CN4" s="17">
        <v>440.79487974338201</v>
      </c>
      <c r="CO4" s="17">
        <v>2.8864791785578401</v>
      </c>
      <c r="CP4" s="5">
        <v>1.19728591632357E-5</v>
      </c>
      <c r="CQ4" s="17">
        <v>2.0809267193571199</v>
      </c>
      <c r="CR4" s="17">
        <v>1475.84689035619</v>
      </c>
      <c r="CS4" s="17">
        <v>1401.15441029976</v>
      </c>
      <c r="CT4" s="17">
        <v>74.692480056438399</v>
      </c>
      <c r="CU4" s="17">
        <v>1.05676951911682</v>
      </c>
      <c r="CV4" s="17">
        <v>184.82118544728999</v>
      </c>
      <c r="CW4" s="17">
        <v>2.48014161554699</v>
      </c>
      <c r="CX4" s="17">
        <v>136.784638015399</v>
      </c>
      <c r="CY4" s="17">
        <v>13.778092229148401</v>
      </c>
      <c r="CZ4" s="17">
        <v>10.315422939312199</v>
      </c>
      <c r="DA4" s="17">
        <v>549.51172606469197</v>
      </c>
      <c r="DB4" s="17">
        <v>69.247934484221801</v>
      </c>
      <c r="DC4" s="17">
        <v>3.1814888726114301</v>
      </c>
      <c r="DD4" s="17">
        <v>44.784812926801003</v>
      </c>
      <c r="DE4" s="17">
        <v>7.4446779311827097E-2</v>
      </c>
      <c r="DF4" s="17">
        <v>16.195272738416001</v>
      </c>
      <c r="DG4" s="17">
        <v>369.89991451715201</v>
      </c>
      <c r="DH4" s="17">
        <v>35.0988641313293</v>
      </c>
      <c r="DI4" s="17">
        <v>0</v>
      </c>
      <c r="DJ4" s="17">
        <v>1738.7245499473199</v>
      </c>
      <c r="DK4" s="17">
        <v>1426.4246073853501</v>
      </c>
      <c r="DL4" s="17">
        <v>259.91867173397702</v>
      </c>
      <c r="DM4" s="17">
        <v>15046.186047057599</v>
      </c>
      <c r="DN4" s="17">
        <v>929.64349211237595</v>
      </c>
      <c r="DO4" s="17">
        <v>2045.03149941077</v>
      </c>
      <c r="DQ4" s="25">
        <f t="shared" si="0"/>
        <v>7.9999738563281218E-3</v>
      </c>
      <c r="DR4" s="94">
        <f t="shared" si="1"/>
        <v>1.00434848165186</v>
      </c>
      <c r="DS4" s="40">
        <f t="shared" si="2"/>
        <v>-2.6935387641375511E-3</v>
      </c>
      <c r="DT4" s="40">
        <f t="shared" si="3"/>
        <v>-1.1399510581124973E-2</v>
      </c>
      <c r="DU4" s="40">
        <f t="shared" si="4"/>
        <v>-1.1238024939685096E-2</v>
      </c>
      <c r="DV4" s="40">
        <f t="shared" si="5"/>
        <v>-1.2522164555197455E-2</v>
      </c>
      <c r="DW4" s="40">
        <f t="shared" si="6"/>
        <v>-1.2678989077512814E-2</v>
      </c>
      <c r="DX4" s="40">
        <f t="shared" si="7"/>
        <v>-1.0963934901278154E-2</v>
      </c>
      <c r="DY4" s="40">
        <f t="shared" si="8"/>
        <v>4.2906522017460268E-3</v>
      </c>
      <c r="DZ4" s="40">
        <f t="shared" si="9"/>
        <v>-9.7834133538476555E-3</v>
      </c>
      <c r="EA4" s="40">
        <f t="shared" si="10"/>
        <v>3.5403261994155703E-3</v>
      </c>
      <c r="EB4" s="40">
        <f t="shared" si="11"/>
        <v>-1.1619553349751078E-2</v>
      </c>
      <c r="EC4" s="40">
        <f t="shared" si="12"/>
        <v>-1.3200162537901811E-2</v>
      </c>
      <c r="ED4" s="40">
        <f t="shared" si="13"/>
        <v>2.4812112153895301E-3</v>
      </c>
      <c r="EE4" s="40">
        <f t="shared" si="14"/>
        <v>3.8101502712680244E-4</v>
      </c>
      <c r="EF4" s="40">
        <f t="shared" si="15"/>
        <v>5.982424193150716E-3</v>
      </c>
      <c r="EG4" s="40">
        <f t="shared" si="16"/>
        <v>4.5778462344103193E-3</v>
      </c>
      <c r="EH4" s="40">
        <f t="shared" si="17"/>
        <v>-5.0245173890710116E-3</v>
      </c>
      <c r="EI4" s="40">
        <f t="shared" si="18"/>
        <v>-8.8705010517630429E-3</v>
      </c>
      <c r="EJ4" s="40">
        <f t="shared" si="19"/>
        <v>-1.2081685183201157E-2</v>
      </c>
      <c r="EK4" s="40">
        <f t="shared" si="20"/>
        <v>-1.3238357003923494E-2</v>
      </c>
      <c r="EL4" s="40">
        <f t="shared" si="21"/>
        <v>-7.6789365004064575E-3</v>
      </c>
      <c r="EM4" s="40">
        <f t="shared" si="22"/>
        <v>-4.3524917411408952E-3</v>
      </c>
      <c r="EN4" s="40">
        <f t="shared" si="23"/>
        <v>-7.109519132419354E-3</v>
      </c>
      <c r="EO4" s="40">
        <f t="shared" si="24"/>
        <v>-5.0288478572175273E-3</v>
      </c>
      <c r="EP4" s="40">
        <f t="shared" si="25"/>
        <v>-4.061413241177589E-3</v>
      </c>
      <c r="EQ4" s="40">
        <f t="shared" si="26"/>
        <v>-5.3622343130798993E-3</v>
      </c>
      <c r="ER4" s="40">
        <f t="shared" si="27"/>
        <v>4.4462947583385221E-3</v>
      </c>
      <c r="ES4" s="40">
        <f t="shared" si="28"/>
        <v>1.0496832246824836E-2</v>
      </c>
      <c r="ET4" s="40">
        <f t="shared" si="29"/>
        <v>3.1999523611133287E-3</v>
      </c>
      <c r="EU4" s="40">
        <f t="shared" si="30"/>
        <v>-1.6993605985441595E-2</v>
      </c>
      <c r="EV4" s="40">
        <f t="shared" si="31"/>
        <v>-1.6994098111024872E-2</v>
      </c>
      <c r="EW4" s="40">
        <f t="shared" si="32"/>
        <v>-5.9421499302617781E-3</v>
      </c>
    </row>
    <row r="5" spans="1:153" x14ac:dyDescent="0.25">
      <c r="A5" s="17" t="s">
        <v>175</v>
      </c>
      <c r="B5" s="15">
        <v>120149.418466747</v>
      </c>
      <c r="C5" s="15">
        <v>23.047120056301299</v>
      </c>
      <c r="D5" s="15">
        <v>13011.433640228899</v>
      </c>
      <c r="E5" s="15">
        <v>1062.7250087734001</v>
      </c>
      <c r="F5" s="15">
        <v>1012.99314981924</v>
      </c>
      <c r="G5" s="15">
        <v>11.660926358507</v>
      </c>
      <c r="H5" s="15">
        <v>10986.5351240532</v>
      </c>
      <c r="I5" s="15">
        <v>110.078826425288</v>
      </c>
      <c r="J5" s="15">
        <v>318.918866512796</v>
      </c>
      <c r="K5" s="15">
        <v>283.52983393392702</v>
      </c>
      <c r="L5" s="28">
        <v>18.303243751471701</v>
      </c>
      <c r="M5" s="28">
        <v>47.039553054250298</v>
      </c>
      <c r="N5" s="28">
        <v>16.4004778483142</v>
      </c>
      <c r="O5" s="28">
        <v>1019.88774894319</v>
      </c>
      <c r="P5" s="28">
        <v>670.06132239419105</v>
      </c>
      <c r="Q5" s="28">
        <v>2.57232516753314E-4</v>
      </c>
      <c r="R5" s="28">
        <v>5.1891330553408201E-5</v>
      </c>
      <c r="S5" s="28">
        <v>8.0577696971124001E-3</v>
      </c>
      <c r="T5" s="28">
        <v>1.4332231838573699E-2</v>
      </c>
      <c r="U5" s="17">
        <v>9.7956742192764797E-3</v>
      </c>
      <c r="V5" s="28">
        <v>3.4209004669360601</v>
      </c>
      <c r="W5" s="28">
        <v>4.8231078800992401E-3</v>
      </c>
      <c r="X5" s="28">
        <v>0.41112158030510998</v>
      </c>
      <c r="Y5" s="28">
        <v>0.22477143325844601</v>
      </c>
      <c r="Z5" s="28">
        <v>4.7359901082637803</v>
      </c>
      <c r="AA5" s="28">
        <v>183.319245907663</v>
      </c>
      <c r="AB5" s="28">
        <v>162.50271886645601</v>
      </c>
      <c r="AC5" s="28">
        <v>27.003421932056298</v>
      </c>
      <c r="AD5" s="28">
        <v>653.84160520939304</v>
      </c>
      <c r="AE5" s="28">
        <v>634.226405062259</v>
      </c>
      <c r="AF5" s="28">
        <v>0.18097175413415201</v>
      </c>
      <c r="AG5" s="28"/>
      <c r="AH5" s="17" t="s">
        <v>175</v>
      </c>
      <c r="AI5" s="17">
        <v>10.8346653920179</v>
      </c>
      <c r="AJ5" s="17">
        <v>18.1693460682603</v>
      </c>
      <c r="AK5" s="17">
        <v>109.70905815352801</v>
      </c>
      <c r="AL5" s="17">
        <v>109.70905815352801</v>
      </c>
      <c r="AM5" s="17">
        <v>45.106591240099803</v>
      </c>
      <c r="AN5" s="17">
        <v>1.66183292272248E-3</v>
      </c>
      <c r="AO5" s="17">
        <v>8.1136781582587907E-3</v>
      </c>
      <c r="AP5" s="17">
        <v>322.04291748929802</v>
      </c>
      <c r="AQ5" s="17">
        <v>0.18059544935948799</v>
      </c>
      <c r="AR5" s="17">
        <v>47.481168485985201</v>
      </c>
      <c r="AS5" s="17">
        <v>742.38614421244597</v>
      </c>
      <c r="AT5" s="5">
        <v>1.0321527582576799E-5</v>
      </c>
      <c r="AU5" s="5">
        <v>4.1286250070272301E-5</v>
      </c>
      <c r="AV5" s="17">
        <v>120319.709468741</v>
      </c>
      <c r="AW5" s="17">
        <v>19.384516764937601</v>
      </c>
      <c r="AX5" s="17">
        <v>290.47393127090902</v>
      </c>
      <c r="AY5" s="17">
        <v>86.014680709006399</v>
      </c>
      <c r="AZ5" s="17">
        <v>7.8319968359265104</v>
      </c>
      <c r="BA5" s="17">
        <v>208.88866750442301</v>
      </c>
      <c r="BB5" s="17">
        <v>33.556003035764498</v>
      </c>
      <c r="BC5" s="17">
        <v>469.834169832209</v>
      </c>
      <c r="BD5" s="17">
        <v>50.092254072708499</v>
      </c>
      <c r="BE5" s="17">
        <v>501.73167994872603</v>
      </c>
      <c r="BF5" s="17">
        <v>185.18216016931299</v>
      </c>
      <c r="BG5" s="17">
        <v>873.801470165723</v>
      </c>
      <c r="BH5" s="17">
        <v>281.96239953218497</v>
      </c>
      <c r="BI5" s="17">
        <v>281.96239953218497</v>
      </c>
      <c r="BJ5" s="17">
        <v>165.301322284561</v>
      </c>
      <c r="BK5" s="5">
        <v>2.93889380605411E-5</v>
      </c>
      <c r="BL5" s="17">
        <v>2.2164677309157401E-4</v>
      </c>
      <c r="BM5" s="17">
        <v>103.500738045492</v>
      </c>
      <c r="BN5" s="17">
        <v>339.695404364431</v>
      </c>
      <c r="BO5" s="17">
        <v>15.3775130913338</v>
      </c>
      <c r="BP5" s="17">
        <v>229.81546745547001</v>
      </c>
      <c r="BQ5" s="17">
        <v>1.8992783756704501</v>
      </c>
      <c r="BR5" s="17">
        <v>2.64250549557146E-3</v>
      </c>
      <c r="BS5" s="17">
        <v>5.3651267018303798E-3</v>
      </c>
      <c r="BT5" s="17">
        <v>12.7848137318207</v>
      </c>
      <c r="BU5" s="17">
        <v>16.509777970519501</v>
      </c>
      <c r="BV5" s="17">
        <v>22.9557243986618</v>
      </c>
      <c r="BW5" s="17">
        <v>0</v>
      </c>
      <c r="BX5" s="17">
        <v>7.2498652204346301E-3</v>
      </c>
      <c r="BY5" s="17">
        <v>6.96554248471921E-3</v>
      </c>
      <c r="BZ5" s="17">
        <v>11163.222030015901</v>
      </c>
      <c r="CA5" s="17">
        <v>11643.833766056499</v>
      </c>
      <c r="CB5" s="17">
        <v>1190.25922631657</v>
      </c>
      <c r="CC5" s="17">
        <v>12937.593730418601</v>
      </c>
      <c r="CD5" s="17">
        <v>240.75418603608901</v>
      </c>
      <c r="CE5" s="17">
        <v>3.42661975398623</v>
      </c>
      <c r="CF5" s="17">
        <v>4.8063473983365997E-3</v>
      </c>
      <c r="CG5" s="17">
        <v>0.41086990739926199</v>
      </c>
      <c r="CH5" s="17">
        <v>0.224960269673771</v>
      </c>
      <c r="CI5" s="17">
        <v>4.73837028310653</v>
      </c>
      <c r="CJ5" s="17">
        <v>0.66250434729410201</v>
      </c>
      <c r="CK5" s="17">
        <v>4496.9705539175502</v>
      </c>
      <c r="CL5" s="17">
        <v>3.8300113760699301</v>
      </c>
      <c r="CM5" s="17">
        <v>2.35310834339192</v>
      </c>
      <c r="CN5" s="17">
        <v>335.51867073419402</v>
      </c>
      <c r="CO5" s="17">
        <v>2.2759614183435501</v>
      </c>
      <c r="CP5" s="5">
        <v>6.1132182697024201E-6</v>
      </c>
      <c r="CQ5" s="17">
        <v>1.64282677006343</v>
      </c>
      <c r="CR5" s="17">
        <v>1053.6200994861899</v>
      </c>
      <c r="CS5" s="17">
        <v>1004.1809742868101</v>
      </c>
      <c r="CT5" s="17">
        <v>49.439125199380399</v>
      </c>
      <c r="CU5" s="17">
        <v>0.83154313420085102</v>
      </c>
      <c r="CV5" s="17">
        <v>119.170002910101</v>
      </c>
      <c r="CW5" s="17">
        <v>1.93547141233596</v>
      </c>
      <c r="CX5" s="17">
        <v>95.635191476931297</v>
      </c>
      <c r="CY5" s="17">
        <v>10.884763236054299</v>
      </c>
      <c r="CZ5" s="17">
        <v>8.0733218328124892</v>
      </c>
      <c r="DA5" s="17">
        <v>384.95499498999601</v>
      </c>
      <c r="DB5" s="17">
        <v>64.015773513193395</v>
      </c>
      <c r="DC5" s="17">
        <v>2.4209294470256899</v>
      </c>
      <c r="DD5" s="17">
        <v>33.933255771424697</v>
      </c>
      <c r="DE5" s="17">
        <v>5.8417086569994003E-2</v>
      </c>
      <c r="DF5" s="17">
        <v>11.6119862616776</v>
      </c>
      <c r="DG5" s="17">
        <v>270.95716161828301</v>
      </c>
      <c r="DH5" s="17">
        <v>27.274261689980499</v>
      </c>
      <c r="DI5" s="17">
        <v>0</v>
      </c>
      <c r="DJ5" s="17">
        <v>1262.9467603630201</v>
      </c>
      <c r="DK5" s="17">
        <v>1032.04646423042</v>
      </c>
      <c r="DL5" s="17">
        <v>192.692699800664</v>
      </c>
      <c r="DM5" s="17">
        <v>11100.2366359673</v>
      </c>
      <c r="DN5" s="17">
        <v>677.04840663429604</v>
      </c>
      <c r="DO5" s="17">
        <v>1505.8811521873799</v>
      </c>
      <c r="DQ5" s="25">
        <f t="shared" si="0"/>
        <v>7.9999990880949938E-3</v>
      </c>
      <c r="DR5" s="94">
        <f t="shared" si="1"/>
        <v>1.0056742388576216</v>
      </c>
      <c r="DS5" s="40">
        <f t="shared" si="2"/>
        <v>1.4173268931895256E-3</v>
      </c>
      <c r="DT5" s="40">
        <f t="shared" si="3"/>
        <v>-3.965599928157198E-3</v>
      </c>
      <c r="DU5" s="40">
        <f t="shared" si="4"/>
        <v>-5.6750018369996613E-3</v>
      </c>
      <c r="DV5" s="40">
        <f t="shared" si="5"/>
        <v>-8.5675120205546476E-3</v>
      </c>
      <c r="DW5" s="40">
        <f t="shared" si="6"/>
        <v>-8.6991462222645744E-3</v>
      </c>
      <c r="DX5" s="40">
        <f t="shared" si="7"/>
        <v>-4.1969304431543984E-3</v>
      </c>
      <c r="DY5" s="40">
        <f t="shared" si="8"/>
        <v>1.0349169290431616E-2</v>
      </c>
      <c r="DZ5" s="40">
        <f t="shared" si="9"/>
        <v>-3.3591225830424472E-3</v>
      </c>
      <c r="EA5" s="40">
        <f t="shared" si="10"/>
        <v>9.7957546715934807E-3</v>
      </c>
      <c r="EB5" s="40">
        <f t="shared" si="11"/>
        <v>-5.5282873763024126E-3</v>
      </c>
      <c r="EC5" s="40">
        <f t="shared" si="12"/>
        <v>-7.3155165843559909E-3</v>
      </c>
      <c r="ED5" s="40">
        <f t="shared" si="13"/>
        <v>9.3881723583893635E-3</v>
      </c>
      <c r="EE5" s="40">
        <f t="shared" si="14"/>
        <v>6.6644474152645549E-3</v>
      </c>
      <c r="EF5" s="40">
        <f t="shared" si="15"/>
        <v>1.1921621080191364E-2</v>
      </c>
      <c r="EG5" s="40">
        <f t="shared" si="16"/>
        <v>1.0427529550787223E-2</v>
      </c>
      <c r="EH5" s="40">
        <f t="shared" si="17"/>
        <v>-3.2494854286499989E-4</v>
      </c>
      <c r="EI5" s="40">
        <f t="shared" si="18"/>
        <v>-5.4643597983532024E-3</v>
      </c>
      <c r="EJ5" s="40">
        <f t="shared" si="19"/>
        <v>-6.2222552387575956E-3</v>
      </c>
      <c r="EK5" s="40">
        <f t="shared" si="20"/>
        <v>-8.1511473394840252E-3</v>
      </c>
      <c r="EL5" s="40">
        <f t="shared" si="21"/>
        <v>-2.0583716693569273E-3</v>
      </c>
      <c r="EM5" s="40">
        <f t="shared" si="22"/>
        <v>1.6718659620320326E-3</v>
      </c>
      <c r="EN5" s="40">
        <f t="shared" si="23"/>
        <v>-3.4750377099787258E-3</v>
      </c>
      <c r="EO5" s="40">
        <f t="shared" si="24"/>
        <v>-6.1216174947861324E-4</v>
      </c>
      <c r="EP5" s="40">
        <f t="shared" si="25"/>
        <v>8.4012640124008593E-4</v>
      </c>
      <c r="EQ5" s="40">
        <f t="shared" si="26"/>
        <v>5.0257175127889689E-4</v>
      </c>
      <c r="ER5" s="40">
        <f t="shared" si="27"/>
        <v>1.0162131381384425E-2</v>
      </c>
      <c r="ES5" s="40">
        <f t="shared" si="28"/>
        <v>1.7221886732891333E-2</v>
      </c>
      <c r="ET5" s="40">
        <f t="shared" si="29"/>
        <v>1.0029830982371944E-2</v>
      </c>
      <c r="EU5" s="40">
        <f t="shared" si="30"/>
        <v>-1.1764025150957745E-2</v>
      </c>
      <c r="EV5" s="40">
        <f t="shared" si="31"/>
        <v>-1.1764136035138859E-2</v>
      </c>
      <c r="EW5" s="40">
        <f t="shared" si="32"/>
        <v>-2.079356397159479E-3</v>
      </c>
    </row>
    <row r="6" spans="1:153" x14ac:dyDescent="0.25">
      <c r="A6" s="17" t="s">
        <v>176</v>
      </c>
      <c r="B6" s="15">
        <v>923549.26835958904</v>
      </c>
      <c r="C6" s="15">
        <v>156.88760326443301</v>
      </c>
      <c r="D6" s="15">
        <v>71338.913479094001</v>
      </c>
      <c r="E6" s="15">
        <v>5501.05807861617</v>
      </c>
      <c r="F6" s="15">
        <v>4585.3236589974304</v>
      </c>
      <c r="G6" s="15">
        <v>147.349084180799</v>
      </c>
      <c r="H6" s="15">
        <v>96312.198121178604</v>
      </c>
      <c r="I6" s="15">
        <v>1339.4856889484499</v>
      </c>
      <c r="J6" s="15">
        <v>2663.8191570399299</v>
      </c>
      <c r="K6" s="15">
        <v>3379.2414611883501</v>
      </c>
      <c r="L6" s="28">
        <v>123.564334956868</v>
      </c>
      <c r="M6" s="28">
        <v>587.15473280041294</v>
      </c>
      <c r="N6" s="28">
        <v>96.980951097956094</v>
      </c>
      <c r="O6" s="28">
        <v>5513.0633164706296</v>
      </c>
      <c r="P6" s="28">
        <v>4472.4058674015896</v>
      </c>
      <c r="Q6" s="17">
        <v>2.0264993921219301E-2</v>
      </c>
      <c r="R6" s="17">
        <v>4.0873231592841704E-3</v>
      </c>
      <c r="S6" s="28">
        <v>0.67724397221292798</v>
      </c>
      <c r="T6" s="28">
        <v>3.4345767938698302</v>
      </c>
      <c r="U6" s="17">
        <v>5.0662481981994098E-3</v>
      </c>
      <c r="V6" s="28">
        <v>23.3179608485564</v>
      </c>
      <c r="W6" s="28">
        <v>5.2452111093171598E-2</v>
      </c>
      <c r="X6" s="28">
        <v>4.6431185391502998</v>
      </c>
      <c r="Y6" s="28">
        <v>2.3805571114495199</v>
      </c>
      <c r="Z6" s="17">
        <v>33.451132249657803</v>
      </c>
      <c r="AA6" s="17">
        <v>1170.5145574319799</v>
      </c>
      <c r="AB6" s="17">
        <v>1471.7122322345101</v>
      </c>
      <c r="AC6" s="17">
        <v>100.09577476514301</v>
      </c>
      <c r="AD6" s="17">
        <v>2539.2416598323298</v>
      </c>
      <c r="AE6" s="17">
        <v>2325.1322093969602</v>
      </c>
      <c r="AF6" s="28">
        <v>2.1601150859913698</v>
      </c>
      <c r="AG6" s="28"/>
      <c r="AH6" s="17" t="s">
        <v>176</v>
      </c>
      <c r="AI6" s="17">
        <v>139.677264070278</v>
      </c>
      <c r="AJ6" s="17">
        <v>124.637754309927</v>
      </c>
      <c r="AK6" s="17">
        <v>1339.2228556508201</v>
      </c>
      <c r="AL6" s="17">
        <v>1339.2228556508201</v>
      </c>
      <c r="AM6" s="17">
        <v>400.45945320607098</v>
      </c>
      <c r="AN6" s="17">
        <v>8.5149024278399603E-4</v>
      </c>
      <c r="AO6" s="17">
        <v>4.1572690068728997E-3</v>
      </c>
      <c r="AP6" s="17">
        <v>2683.5452696614798</v>
      </c>
      <c r="AQ6" s="17">
        <v>2.13808635118547</v>
      </c>
      <c r="AR6" s="17">
        <v>591.94594349791601</v>
      </c>
      <c r="AS6" s="17">
        <v>9213.3656370531207</v>
      </c>
      <c r="AT6" s="17">
        <v>8.2859055297431101E-4</v>
      </c>
      <c r="AU6" s="17">
        <v>3.3143364341341598E-3</v>
      </c>
      <c r="AV6" s="17">
        <v>920843.78587564803</v>
      </c>
      <c r="AW6" s="17">
        <v>211.853122389589</v>
      </c>
      <c r="AX6" s="17">
        <v>1062.9733771501899</v>
      </c>
      <c r="AY6" s="17">
        <v>315.054795265574</v>
      </c>
      <c r="AZ6" s="17">
        <v>28.644949264042001</v>
      </c>
      <c r="BA6" s="17">
        <v>765.32401913611898</v>
      </c>
      <c r="BB6" s="17">
        <v>126.31179197738</v>
      </c>
      <c r="BC6" s="17">
        <v>5928.8114114023001</v>
      </c>
      <c r="BD6" s="17">
        <v>3220.9969449447699</v>
      </c>
      <c r="BE6" s="17">
        <v>6243.0080841328599</v>
      </c>
      <c r="BF6" s="17">
        <v>1180.4787056334101</v>
      </c>
      <c r="BG6" s="17">
        <v>7611.2993156229904</v>
      </c>
      <c r="BH6" s="17">
        <v>3384.6036086582199</v>
      </c>
      <c r="BI6" s="17">
        <v>3384.6036086582199</v>
      </c>
      <c r="BJ6" s="17">
        <v>1481.3909515964201</v>
      </c>
      <c r="BK6" s="17">
        <v>5.8101723041367303E-3</v>
      </c>
      <c r="BL6" s="17">
        <v>1.12196611996708E-2</v>
      </c>
      <c r="BM6" s="17">
        <v>566.29233118735397</v>
      </c>
      <c r="BN6" s="17">
        <v>3866.6306725129198</v>
      </c>
      <c r="BO6" s="17">
        <v>185.843074391936</v>
      </c>
      <c r="BP6" s="17">
        <v>2858.4440307189798</v>
      </c>
      <c r="BQ6" s="17">
        <v>24.440260357150901</v>
      </c>
      <c r="BR6" s="17">
        <v>0.22573116839453899</v>
      </c>
      <c r="BS6" s="17">
        <v>0.45830282941186101</v>
      </c>
      <c r="BT6" s="17">
        <v>159.89205138960401</v>
      </c>
      <c r="BU6" s="17">
        <v>99.653121396966796</v>
      </c>
      <c r="BV6" s="17">
        <v>155.65544882333799</v>
      </c>
      <c r="BW6" s="17">
        <v>0</v>
      </c>
      <c r="BX6" s="17">
        <v>1.7787523709055999</v>
      </c>
      <c r="BY6" s="17">
        <v>1.70899574915811</v>
      </c>
      <c r="BZ6" s="17">
        <v>110760.94517215301</v>
      </c>
      <c r="CA6" s="17">
        <v>63707.932087832101</v>
      </c>
      <c r="CB6" s="17">
        <v>6512.3611454642596</v>
      </c>
      <c r="CC6" s="17">
        <v>70786.585564483699</v>
      </c>
      <c r="CD6" s="17">
        <v>3005.7675089419399</v>
      </c>
      <c r="CE6" s="17">
        <v>23.219833230223099</v>
      </c>
      <c r="CF6" s="17">
        <v>5.1903528734712198E-2</v>
      </c>
      <c r="CG6" s="17">
        <v>4.59997576864696</v>
      </c>
      <c r="CH6" s="17">
        <v>2.36094333209213</v>
      </c>
      <c r="CI6" s="17">
        <v>33.269358332423899</v>
      </c>
      <c r="CJ6" s="17">
        <v>2.11129034959793</v>
      </c>
      <c r="CK6" s="17">
        <v>44621.741505209997</v>
      </c>
      <c r="CL6" s="17">
        <v>14.2443304103352</v>
      </c>
      <c r="CM6" s="17">
        <v>8.6085995483831805</v>
      </c>
      <c r="CN6" s="17">
        <v>1339.83301954948</v>
      </c>
      <c r="CO6" s="17">
        <v>8.36748474148051</v>
      </c>
      <c r="CP6" s="17">
        <v>3.0052574137579401E-3</v>
      </c>
      <c r="CQ6" s="17">
        <v>6.0112903611721897</v>
      </c>
      <c r="CR6" s="17">
        <v>5514.8916984217103</v>
      </c>
      <c r="CS6" s="17">
        <v>4590.2172024699403</v>
      </c>
      <c r="CT6" s="17">
        <v>924.67449595176299</v>
      </c>
      <c r="CU6" s="17">
        <v>3.0494911053423501</v>
      </c>
      <c r="CV6" s="17">
        <v>686.43293770289301</v>
      </c>
      <c r="CW6" s="17">
        <v>7.1378001323875502</v>
      </c>
      <c r="CX6" s="17">
        <v>459.99817459503799</v>
      </c>
      <c r="CY6" s="17">
        <v>39.810152312593303</v>
      </c>
      <c r="CZ6" s="17">
        <v>30.1889053367284</v>
      </c>
      <c r="DA6" s="17">
        <v>1846.44559522037</v>
      </c>
      <c r="DB6" s="17">
        <v>705.160193335288</v>
      </c>
      <c r="DC6" s="17">
        <v>9.8297300361006705</v>
      </c>
      <c r="DD6" s="17">
        <v>127.933765440345</v>
      </c>
      <c r="DE6" s="17">
        <v>0.214635627683438</v>
      </c>
      <c r="DF6" s="17">
        <v>146.16714408637699</v>
      </c>
      <c r="DG6" s="17">
        <v>3168.0575638547002</v>
      </c>
      <c r="DH6" s="17">
        <v>100.913350018055</v>
      </c>
      <c r="DI6" s="17">
        <v>0</v>
      </c>
      <c r="DJ6" s="17">
        <v>7217.4799663016302</v>
      </c>
      <c r="DK6" s="17">
        <v>5560.2301386712197</v>
      </c>
      <c r="DL6" s="17">
        <v>557.73800121377701</v>
      </c>
      <c r="DM6" s="17">
        <v>96945.966046506495</v>
      </c>
      <c r="DN6" s="17">
        <v>4509.6737752250301</v>
      </c>
      <c r="DO6" s="17">
        <v>13890.779372708301</v>
      </c>
      <c r="DQ6" s="25">
        <f t="shared" si="0"/>
        <v>7.9999950085385112E-3</v>
      </c>
      <c r="DR6" s="94">
        <f t="shared" si="1"/>
        <v>1.1425018460182164</v>
      </c>
      <c r="DS6" s="40">
        <f t="shared" si="2"/>
        <v>-2.929440341332845E-3</v>
      </c>
      <c r="DT6" s="40">
        <f t="shared" si="3"/>
        <v>-7.8537399734396572E-3</v>
      </c>
      <c r="DU6" s="40">
        <f t="shared" si="4"/>
        <v>-7.7423090382805187E-3</v>
      </c>
      <c r="DV6" s="40">
        <f t="shared" si="5"/>
        <v>2.514719824412454E-3</v>
      </c>
      <c r="DW6" s="40">
        <f t="shared" si="6"/>
        <v>1.067218769368154E-3</v>
      </c>
      <c r="DX6" s="40">
        <f t="shared" si="7"/>
        <v>-8.0213603022584769E-3</v>
      </c>
      <c r="DY6" s="40">
        <f t="shared" si="8"/>
        <v>6.5803495059939716E-3</v>
      </c>
      <c r="DZ6" s="40">
        <f t="shared" si="9"/>
        <v>-1.962195638209488E-4</v>
      </c>
      <c r="EA6" s="40">
        <f t="shared" si="10"/>
        <v>7.4051996245382452E-3</v>
      </c>
      <c r="EB6" s="40">
        <f t="shared" si="11"/>
        <v>1.5867902697856147E-3</v>
      </c>
      <c r="EC6" s="40">
        <f t="shared" si="12"/>
        <v>8.6871292872146514E-3</v>
      </c>
      <c r="ED6" s="40">
        <f t="shared" si="13"/>
        <v>8.1600478201913785E-3</v>
      </c>
      <c r="EE6" s="40">
        <f t="shared" si="14"/>
        <v>2.7553558392221407E-2</v>
      </c>
      <c r="EF6" s="40">
        <f t="shared" si="15"/>
        <v>8.5554653543840498E-3</v>
      </c>
      <c r="EG6" s="40">
        <f t="shared" si="16"/>
        <v>8.3328546040685441E-3</v>
      </c>
      <c r="EH6" s="40">
        <f t="shared" si="17"/>
        <v>-1.1344834572740624E-2</v>
      </c>
      <c r="EI6" s="40">
        <f t="shared" si="18"/>
        <v>1.3603971513238257E-2</v>
      </c>
      <c r="EJ6" s="40">
        <f t="shared" si="19"/>
        <v>1.0025966818553349E-2</v>
      </c>
      <c r="EK6" s="40">
        <f t="shared" si="20"/>
        <v>1.5481187169488268E-2</v>
      </c>
      <c r="EL6" s="40">
        <f t="shared" si="21"/>
        <v>-1.134744021482134E-2</v>
      </c>
      <c r="EM6" s="40">
        <f t="shared" si="22"/>
        <v>-4.208241834292979E-3</v>
      </c>
      <c r="EN6" s="40">
        <f t="shared" si="23"/>
        <v>-1.045872791440069E-2</v>
      </c>
      <c r="EO6" s="40">
        <f t="shared" si="24"/>
        <v>-9.2917658981920004E-3</v>
      </c>
      <c r="EP6" s="40">
        <f t="shared" si="25"/>
        <v>-8.2391551385410863E-3</v>
      </c>
      <c r="EQ6" s="40">
        <f t="shared" si="26"/>
        <v>-5.4340138885960749E-3</v>
      </c>
      <c r="ER6" s="40">
        <f t="shared" si="27"/>
        <v>8.5126221952255936E-3</v>
      </c>
      <c r="ES6" s="40">
        <f t="shared" si="28"/>
        <v>6.5765026272933376E-3</v>
      </c>
      <c r="ET6" s="40">
        <f t="shared" si="29"/>
        <v>8.1679297136196677E-3</v>
      </c>
      <c r="EU6" s="40">
        <f t="shared" si="30"/>
        <v>-1.1452082371457232E-2</v>
      </c>
      <c r="EV6" s="40">
        <f t="shared" si="31"/>
        <v>-1.1536237163310455E-2</v>
      </c>
      <c r="EW6" s="40">
        <f t="shared" si="32"/>
        <v>-1.0197944983931218E-2</v>
      </c>
    </row>
    <row r="7" spans="1:153" x14ac:dyDescent="0.25">
      <c r="A7" s="17" t="s">
        <v>177</v>
      </c>
      <c r="B7" s="15">
        <v>245403.40355878699</v>
      </c>
      <c r="C7" s="15">
        <v>32.508741094693299</v>
      </c>
      <c r="D7" s="15">
        <v>10136.200439597</v>
      </c>
      <c r="E7" s="15">
        <v>1470.0952529591</v>
      </c>
      <c r="F7" s="15">
        <v>1378.66276762949</v>
      </c>
      <c r="G7" s="15">
        <v>14.5760099106409</v>
      </c>
      <c r="H7" s="15">
        <v>17626.792654217599</v>
      </c>
      <c r="I7" s="15">
        <v>121.384316097224</v>
      </c>
      <c r="J7" s="15">
        <v>474.42996843711597</v>
      </c>
      <c r="K7" s="15">
        <v>282.492948408654</v>
      </c>
      <c r="L7" s="28">
        <v>18.0769738595048</v>
      </c>
      <c r="M7" s="28">
        <v>82.560375094760005</v>
      </c>
      <c r="N7" s="28">
        <v>28.704037873667701</v>
      </c>
      <c r="O7" s="28">
        <v>1599.41383883089</v>
      </c>
      <c r="P7" s="28">
        <v>1179.52719487832</v>
      </c>
      <c r="Q7" s="28">
        <v>3.7327187317702298E-4</v>
      </c>
      <c r="R7" s="28">
        <v>6.1264170619024404E-5</v>
      </c>
      <c r="S7" s="28">
        <v>9.3653580681091995E-3</v>
      </c>
      <c r="T7" s="28">
        <v>1.5200829010012301E-2</v>
      </c>
      <c r="U7" s="17">
        <v>1.37668431712026E-2</v>
      </c>
      <c r="V7" s="28">
        <v>5.2006007093094198</v>
      </c>
      <c r="W7" s="28">
        <v>1.1111842122462299E-2</v>
      </c>
      <c r="X7" s="28">
        <v>0.98859877139948704</v>
      </c>
      <c r="Y7" s="28">
        <v>0.51101690883305695</v>
      </c>
      <c r="Z7" s="28">
        <v>7.3515359567240699</v>
      </c>
      <c r="AA7" s="28">
        <v>329.45147598013898</v>
      </c>
      <c r="AB7" s="28">
        <v>199.566091818834</v>
      </c>
      <c r="AC7" s="28">
        <v>48.607218063099303</v>
      </c>
      <c r="AD7" s="28">
        <v>481.64985992930298</v>
      </c>
      <c r="AE7" s="28">
        <v>467.200331916918</v>
      </c>
      <c r="AF7" s="28">
        <v>0.45651523687874901</v>
      </c>
      <c r="AG7" s="28"/>
      <c r="AH7" s="17" t="s">
        <v>177</v>
      </c>
      <c r="AI7" s="17">
        <v>16.608434792327099</v>
      </c>
      <c r="AJ7" s="17">
        <v>17.9057288655852</v>
      </c>
      <c r="AK7" s="17">
        <v>120.535760327186</v>
      </c>
      <c r="AL7" s="17">
        <v>120.535760327186</v>
      </c>
      <c r="AM7" s="17">
        <v>39.5780485766794</v>
      </c>
      <c r="AN7" s="17">
        <v>2.3222709754901101E-3</v>
      </c>
      <c r="AO7" s="17">
        <v>1.13381849699895E-2</v>
      </c>
      <c r="AP7" s="17">
        <v>473.003736262308</v>
      </c>
      <c r="AQ7" s="17">
        <v>0.45269018690977703</v>
      </c>
      <c r="AR7" s="17">
        <v>82.291466333681697</v>
      </c>
      <c r="AS7" s="17">
        <v>1155.6187324309899</v>
      </c>
      <c r="AT7" s="5">
        <v>1.21468628383405E-5</v>
      </c>
      <c r="AU7" s="5">
        <v>4.8587548164927798E-5</v>
      </c>
      <c r="AV7" s="17">
        <v>243739.30444220299</v>
      </c>
      <c r="AW7" s="17">
        <v>14.248767271945599</v>
      </c>
      <c r="AX7" s="17">
        <v>212.84522627909399</v>
      </c>
      <c r="AY7" s="17">
        <v>63.115994795548801</v>
      </c>
      <c r="AZ7" s="17">
        <v>5.7339750353015102</v>
      </c>
      <c r="BA7" s="17">
        <v>153.342060179566</v>
      </c>
      <c r="BB7" s="17">
        <v>25.6684549349911</v>
      </c>
      <c r="BC7" s="17">
        <v>720.44379087826701</v>
      </c>
      <c r="BD7" s="17">
        <v>79.431718412679103</v>
      </c>
      <c r="BE7" s="17">
        <v>864.14810005751394</v>
      </c>
      <c r="BF7" s="17">
        <v>329.04026188477297</v>
      </c>
      <c r="BG7" s="17">
        <v>1289.01805025159</v>
      </c>
      <c r="BH7" s="17">
        <v>280.078376942776</v>
      </c>
      <c r="BI7" s="17">
        <v>280.078376942776</v>
      </c>
      <c r="BJ7" s="17">
        <v>199.568639398898</v>
      </c>
      <c r="BK7" s="5">
        <v>4.0321697577864697E-5</v>
      </c>
      <c r="BL7" s="17">
        <v>3.2312151896972299E-4</v>
      </c>
      <c r="BM7" s="17">
        <v>80.319655879010298</v>
      </c>
      <c r="BN7" s="17">
        <v>468.94628389309401</v>
      </c>
      <c r="BO7" s="17">
        <v>24.745425867285999</v>
      </c>
      <c r="BP7" s="17">
        <v>346.60991272474399</v>
      </c>
      <c r="BQ7" s="17">
        <v>1.7578548963470499</v>
      </c>
      <c r="BR7" s="17">
        <v>3.0591771041187802E-3</v>
      </c>
      <c r="BS7" s="17">
        <v>6.2110399069649396E-3</v>
      </c>
      <c r="BT7" s="17">
        <v>19.161352207696499</v>
      </c>
      <c r="BU7" s="17">
        <v>28.6542210601338</v>
      </c>
      <c r="BV7" s="17">
        <v>32.196814116084298</v>
      </c>
      <c r="BW7" s="17">
        <v>0</v>
      </c>
      <c r="BX7" s="17">
        <v>7.6657255730639296E-3</v>
      </c>
      <c r="BY7" s="17">
        <v>7.3650893202599202E-3</v>
      </c>
      <c r="BZ7" s="17">
        <v>17700.3519896162</v>
      </c>
      <c r="CA7" s="17">
        <v>9035.9617107116992</v>
      </c>
      <c r="CB7" s="17">
        <v>923.67588806340495</v>
      </c>
      <c r="CC7" s="17">
        <v>10039.9572546541</v>
      </c>
      <c r="CD7" s="17">
        <v>380.92742264991102</v>
      </c>
      <c r="CE7" s="17">
        <v>5.18089430648324</v>
      </c>
      <c r="CF7" s="17">
        <v>1.1015385215478599E-2</v>
      </c>
      <c r="CG7" s="17">
        <v>0.98110554194348498</v>
      </c>
      <c r="CH7" s="17">
        <v>0.50760582697068402</v>
      </c>
      <c r="CI7" s="17">
        <v>7.3162485651504303</v>
      </c>
      <c r="CJ7" s="17">
        <v>0.50831540975655398</v>
      </c>
      <c r="CK7" s="17">
        <v>7286.8854287650202</v>
      </c>
      <c r="CL7" s="17">
        <v>3.0046526303896099</v>
      </c>
      <c r="CM7" s="17">
        <v>1.7234848380429499</v>
      </c>
      <c r="CN7" s="17">
        <v>322.12203406581801</v>
      </c>
      <c r="CO7" s="17">
        <v>1.74636986116393</v>
      </c>
      <c r="CP7" s="5">
        <v>7.3418656789960203E-6</v>
      </c>
      <c r="CQ7" s="17">
        <v>1.20361314649162</v>
      </c>
      <c r="CR7" s="17">
        <v>1454.39637119501</v>
      </c>
      <c r="CS7" s="17">
        <v>1363.8117316451901</v>
      </c>
      <c r="CT7" s="17">
        <v>90.584639549816103</v>
      </c>
      <c r="CU7" s="17">
        <v>0.61131193959335794</v>
      </c>
      <c r="CV7" s="17">
        <v>263.79298414105102</v>
      </c>
      <c r="CW7" s="17">
        <v>1.43513417880586</v>
      </c>
      <c r="CX7" s="17">
        <v>144.49457080639499</v>
      </c>
      <c r="CY7" s="17">
        <v>7.9689633752762603</v>
      </c>
      <c r="CZ7" s="17">
        <v>6.3468937750293497</v>
      </c>
      <c r="DA7" s="17">
        <v>580.00525434172698</v>
      </c>
      <c r="DB7" s="17">
        <v>63.727697956974197</v>
      </c>
      <c r="DC7" s="17">
        <v>2.5329264667074498</v>
      </c>
      <c r="DD7" s="17">
        <v>26.272152946091399</v>
      </c>
      <c r="DE7" s="17">
        <v>4.3069722853662701E-2</v>
      </c>
      <c r="DF7" s="17">
        <v>14.444620948714901</v>
      </c>
      <c r="DG7" s="17">
        <v>410.41066922102198</v>
      </c>
      <c r="DH7" s="17">
        <v>48.462303980037099</v>
      </c>
      <c r="DI7" s="17">
        <v>0</v>
      </c>
      <c r="DJ7" s="17">
        <v>2000.4137745968801</v>
      </c>
      <c r="DK7" s="17">
        <v>1597.0977493580899</v>
      </c>
      <c r="DL7" s="17">
        <v>368.30787431606899</v>
      </c>
      <c r="DM7" s="17">
        <v>17598.838646913198</v>
      </c>
      <c r="DN7" s="17">
        <v>1177.80658797807</v>
      </c>
      <c r="DO7" s="17">
        <v>2693.1888695882799</v>
      </c>
      <c r="DQ7" s="25">
        <f t="shared" si="0"/>
        <v>7.9999997850366735E-3</v>
      </c>
      <c r="DR7" s="94">
        <f t="shared" si="1"/>
        <v>1.0057681841819037</v>
      </c>
      <c r="DS7" s="40">
        <f t="shared" si="2"/>
        <v>-6.7810759445532959E-3</v>
      </c>
      <c r="DT7" s="40">
        <f t="shared" si="3"/>
        <v>-9.5951725014636214E-3</v>
      </c>
      <c r="DU7" s="40">
        <f t="shared" si="4"/>
        <v>-9.4949962282638075E-3</v>
      </c>
      <c r="DV7" s="40">
        <f t="shared" si="5"/>
        <v>-1.0678819438733819E-2</v>
      </c>
      <c r="DW7" s="40">
        <f t="shared" si="6"/>
        <v>-1.0772058499726617E-2</v>
      </c>
      <c r="DX7" s="40">
        <f t="shared" si="7"/>
        <v>-9.0140554741309498E-3</v>
      </c>
      <c r="DY7" s="40">
        <f t="shared" si="8"/>
        <v>-1.5858816662095508E-3</v>
      </c>
      <c r="DZ7" s="40">
        <f t="shared" si="9"/>
        <v>-6.9906541250217601E-3</v>
      </c>
      <c r="EA7" s="40">
        <f t="shared" si="10"/>
        <v>-3.0062016940167651E-3</v>
      </c>
      <c r="EB7" s="40">
        <f t="shared" si="11"/>
        <v>-8.547368985597055E-3</v>
      </c>
      <c r="EC7" s="40">
        <f t="shared" si="12"/>
        <v>-9.4731007109113367E-3</v>
      </c>
      <c r="ED7" s="40">
        <f t="shared" si="13"/>
        <v>-3.2571165134565251E-3</v>
      </c>
      <c r="EE7" s="40">
        <f t="shared" si="14"/>
        <v>-1.7355332985956662E-3</v>
      </c>
      <c r="EF7" s="40">
        <f t="shared" si="15"/>
        <v>-1.4480864280210497E-3</v>
      </c>
      <c r="EG7" s="40">
        <f t="shared" si="16"/>
        <v>-1.4587259265586515E-3</v>
      </c>
      <c r="EH7" s="40">
        <f t="shared" si="17"/>
        <v>-6.6621439469133634E-3</v>
      </c>
      <c r="EI7" s="40">
        <f t="shared" si="18"/>
        <v>-8.6471360079361115E-3</v>
      </c>
      <c r="EJ7" s="40">
        <f t="shared" si="19"/>
        <v>-1.015882749314764E-2</v>
      </c>
      <c r="EK7" s="40">
        <f t="shared" si="20"/>
        <v>-1.1184529250113201E-2</v>
      </c>
      <c r="EL7" s="40">
        <f t="shared" si="21"/>
        <v>-7.7277865666059353E-3</v>
      </c>
      <c r="EM7" s="40">
        <f t="shared" si="22"/>
        <v>-3.7892551125688193E-3</v>
      </c>
      <c r="EN7" s="40">
        <f t="shared" si="23"/>
        <v>-8.6805505262457609E-3</v>
      </c>
      <c r="EO7" s="40">
        <f t="shared" si="24"/>
        <v>-7.5796467412097245E-3</v>
      </c>
      <c r="EP7" s="40">
        <f t="shared" si="25"/>
        <v>-6.6750860948268402E-3</v>
      </c>
      <c r="EQ7" s="40">
        <f t="shared" si="26"/>
        <v>-4.8000025819589483E-3</v>
      </c>
      <c r="ER7" s="40">
        <f t="shared" si="27"/>
        <v>-1.2481780333283316E-3</v>
      </c>
      <c r="ES7" s="40">
        <f t="shared" si="28"/>
        <v>1.276559580229936E-5</v>
      </c>
      <c r="ET7" s="40">
        <f t="shared" si="29"/>
        <v>-2.9813284700655873E-3</v>
      </c>
      <c r="EU7" s="40">
        <f t="shared" si="30"/>
        <v>-1.3900930924881391E-2</v>
      </c>
      <c r="EV7" s="40">
        <f t="shared" si="31"/>
        <v>-1.3901147428062087E-2</v>
      </c>
      <c r="EW7" s="40">
        <f t="shared" si="32"/>
        <v>-8.3788002238968443E-3</v>
      </c>
    </row>
    <row r="8" spans="1:153" x14ac:dyDescent="0.25">
      <c r="A8" s="17" t="s">
        <v>178</v>
      </c>
      <c r="B8" s="15">
        <v>119630.955567465</v>
      </c>
      <c r="C8" s="15">
        <v>16.581995922410002</v>
      </c>
      <c r="D8" s="15">
        <v>5885.5523620172798</v>
      </c>
      <c r="E8" s="15">
        <v>635.91605472055198</v>
      </c>
      <c r="F8" s="15">
        <v>597.86188820477196</v>
      </c>
      <c r="G8" s="15">
        <v>8.4427086550076496</v>
      </c>
      <c r="H8" s="15">
        <v>8343.8288815932592</v>
      </c>
      <c r="I8" s="15">
        <v>62.151055805508001</v>
      </c>
      <c r="J8" s="15">
        <v>238.11585419367199</v>
      </c>
      <c r="K8" s="15">
        <v>150.963625716542</v>
      </c>
      <c r="L8" s="28">
        <v>8.6696046222545995</v>
      </c>
      <c r="M8" s="28">
        <v>42.5360996964667</v>
      </c>
      <c r="N8" s="28">
        <v>13.2777048319542</v>
      </c>
      <c r="O8" s="28">
        <v>748.08900362000702</v>
      </c>
      <c r="P8" s="28">
        <v>534.93142536318999</v>
      </c>
      <c r="Q8" s="28">
        <v>2.2367957291333199E-4</v>
      </c>
      <c r="R8" s="28">
        <v>4.1629121071025002E-5</v>
      </c>
      <c r="S8" s="28">
        <v>5.1830553399004296E-3</v>
      </c>
      <c r="T8" s="28">
        <v>9.1278365222253396E-3</v>
      </c>
      <c r="U8" s="17">
        <v>8.0598229463365902E-3</v>
      </c>
      <c r="V8" s="28">
        <v>2.3889229153573202</v>
      </c>
      <c r="W8" s="28">
        <v>4.5659851028514104E-3</v>
      </c>
      <c r="X8" s="28">
        <v>0.41296915884610202</v>
      </c>
      <c r="Y8" s="28">
        <v>0.21697884630490499</v>
      </c>
      <c r="Z8" s="28">
        <v>3.3480720195171898</v>
      </c>
      <c r="AA8" s="28">
        <v>146.418498807883</v>
      </c>
      <c r="AB8" s="28">
        <v>108.00363362170501</v>
      </c>
      <c r="AC8" s="28">
        <v>24.845322519920298</v>
      </c>
      <c r="AD8" s="28">
        <v>212.50507661829201</v>
      </c>
      <c r="AE8" s="28">
        <v>206.129930992628</v>
      </c>
      <c r="AF8" s="28">
        <v>0.18805901037266801</v>
      </c>
      <c r="AG8" s="28"/>
      <c r="AH8" s="17" t="s">
        <v>178</v>
      </c>
      <c r="AI8" s="17">
        <v>8.4249550922646392</v>
      </c>
      <c r="AJ8" s="17">
        <v>8.60777034108769</v>
      </c>
      <c r="AK8" s="17">
        <v>61.963901320548302</v>
      </c>
      <c r="AL8" s="17">
        <v>61.963901320548302</v>
      </c>
      <c r="AM8" s="17">
        <v>20.667837698870599</v>
      </c>
      <c r="AN8" s="17">
        <v>1.3643459162133401E-3</v>
      </c>
      <c r="AO8" s="17">
        <v>6.6612445091133498E-3</v>
      </c>
      <c r="AP8" s="17">
        <v>239.04886982758501</v>
      </c>
      <c r="AQ8" s="17">
        <v>0.186597150264389</v>
      </c>
      <c r="AR8" s="17">
        <v>42.6925951812633</v>
      </c>
      <c r="AS8" s="17">
        <v>658.51367128975903</v>
      </c>
      <c r="AT8" s="5">
        <v>8.2689719296505104E-6</v>
      </c>
      <c r="AU8" s="5">
        <v>3.3075687318463101E-5</v>
      </c>
      <c r="AV8" s="17">
        <v>119315.89406879499</v>
      </c>
      <c r="AW8" s="17">
        <v>6.2840706801809896</v>
      </c>
      <c r="AX8" s="17">
        <v>93.824525758252193</v>
      </c>
      <c r="AY8" s="17">
        <v>27.828361447775201</v>
      </c>
      <c r="AZ8" s="17">
        <v>2.5272512982467701</v>
      </c>
      <c r="BA8" s="17">
        <v>67.614195891686805</v>
      </c>
      <c r="BB8" s="17">
        <v>11.3897245214592</v>
      </c>
      <c r="BC8" s="17">
        <v>382.188422962549</v>
      </c>
      <c r="BD8" s="17">
        <v>45.336010199355101</v>
      </c>
      <c r="BE8" s="17">
        <v>454.55735336744902</v>
      </c>
      <c r="BF8" s="17">
        <v>146.89005631623601</v>
      </c>
      <c r="BG8" s="17">
        <v>621.59321279126402</v>
      </c>
      <c r="BH8" s="17">
        <v>150.17168791126301</v>
      </c>
      <c r="BI8" s="17">
        <v>150.17168791126301</v>
      </c>
      <c r="BJ8" s="17">
        <v>109.16928797905</v>
      </c>
      <c r="BK8" s="5">
        <v>2.33571373144286E-5</v>
      </c>
      <c r="BL8" s="17">
        <v>1.95858743944178E-4</v>
      </c>
      <c r="BM8" s="17">
        <v>46.967585535475102</v>
      </c>
      <c r="BN8" s="17">
        <v>236.638699391524</v>
      </c>
      <c r="BO8" s="17">
        <v>12.9810094495688</v>
      </c>
      <c r="BP8" s="17">
        <v>164.73380423549699</v>
      </c>
      <c r="BQ8" s="17">
        <v>0.91009423727905603</v>
      </c>
      <c r="BR8" s="17">
        <v>1.69845759134024E-3</v>
      </c>
      <c r="BS8" s="17">
        <v>3.4483800437617499E-3</v>
      </c>
      <c r="BT8" s="17">
        <v>10.6393107523515</v>
      </c>
      <c r="BU8" s="17">
        <v>13.316165538597501</v>
      </c>
      <c r="BV8" s="17">
        <v>16.489772617492498</v>
      </c>
      <c r="BW8" s="17">
        <v>0</v>
      </c>
      <c r="BX8" s="17">
        <v>4.6133134917354301E-3</v>
      </c>
      <c r="BY8" s="17">
        <v>4.4324072818664201E-3</v>
      </c>
      <c r="BZ8" s="17">
        <v>8435.6102588777303</v>
      </c>
      <c r="CA8" s="17">
        <v>5283.8518705666402</v>
      </c>
      <c r="CB8" s="17">
        <v>540.12683252037903</v>
      </c>
      <c r="CC8" s="17">
        <v>5870.9462886225001</v>
      </c>
      <c r="CD8" s="17">
        <v>197.54933963359099</v>
      </c>
      <c r="CE8" s="17">
        <v>2.3893138681746202</v>
      </c>
      <c r="CF8" s="17">
        <v>4.5287528034524301E-3</v>
      </c>
      <c r="CG8" s="17">
        <v>0.410337368893886</v>
      </c>
      <c r="CH8" s="17">
        <v>0.21593499403098601</v>
      </c>
      <c r="CI8" s="17">
        <v>3.3436424455871698</v>
      </c>
      <c r="CJ8" s="17">
        <v>0.36383004337593799</v>
      </c>
      <c r="CK8" s="17">
        <v>3348.6329912597698</v>
      </c>
      <c r="CL8" s="17">
        <v>1.3502308779355801</v>
      </c>
      <c r="CM8" s="17">
        <v>0.75967583568952202</v>
      </c>
      <c r="CN8" s="17">
        <v>140.33864735417799</v>
      </c>
      <c r="CO8" s="17">
        <v>0.80721963215882098</v>
      </c>
      <c r="CP8" s="5">
        <v>3.7758684281596301E-6</v>
      </c>
      <c r="CQ8" s="17">
        <v>0.53055498602820705</v>
      </c>
      <c r="CR8" s="17">
        <v>629.18094795218099</v>
      </c>
      <c r="CS8" s="17">
        <v>591.46676870539</v>
      </c>
      <c r="CT8" s="17">
        <v>37.714179246790799</v>
      </c>
      <c r="CU8" s="17">
        <v>0.269611873763344</v>
      </c>
      <c r="CV8" s="17">
        <v>116.004550560249</v>
      </c>
      <c r="CW8" s="17">
        <v>0.63379486874231705</v>
      </c>
      <c r="CX8" s="17">
        <v>61.827208342289602</v>
      </c>
      <c r="CY8" s="17">
        <v>3.5123350793939401</v>
      </c>
      <c r="CZ8" s="17">
        <v>2.77961307561301</v>
      </c>
      <c r="DA8" s="17">
        <v>249.36871806742801</v>
      </c>
      <c r="DB8" s="17">
        <v>55.841048890993498</v>
      </c>
      <c r="DC8" s="17">
        <v>1.15819190242343</v>
      </c>
      <c r="DD8" s="17">
        <v>11.743582290271499</v>
      </c>
      <c r="DE8" s="17">
        <v>1.9003915849578602E-2</v>
      </c>
      <c r="DF8" s="17">
        <v>8.3968685655075799</v>
      </c>
      <c r="DG8" s="17">
        <v>188.56325186886701</v>
      </c>
      <c r="DH8" s="17">
        <v>24.9418257894365</v>
      </c>
      <c r="DI8" s="17">
        <v>0</v>
      </c>
      <c r="DJ8" s="17">
        <v>937.58215628340201</v>
      </c>
      <c r="DK8" s="17">
        <v>751.57410136990495</v>
      </c>
      <c r="DL8" s="17">
        <v>161.65372285785099</v>
      </c>
      <c r="DM8" s="17">
        <v>8378.8046638778196</v>
      </c>
      <c r="DN8" s="17">
        <v>536.76788307930497</v>
      </c>
      <c r="DO8" s="17">
        <v>1229.04786049019</v>
      </c>
      <c r="DQ8" s="25">
        <f t="shared" si="0"/>
        <v>8.0000025935333761E-3</v>
      </c>
      <c r="DR8" s="94">
        <f t="shared" si="1"/>
        <v>1.0067796776841937</v>
      </c>
      <c r="DS8" s="40">
        <f t="shared" si="2"/>
        <v>-2.6336118204149318E-3</v>
      </c>
      <c r="DT8" s="40">
        <f t="shared" si="3"/>
        <v>-5.5616528522279256E-3</v>
      </c>
      <c r="DU8" s="40">
        <f t="shared" si="4"/>
        <v>-2.481682686070521E-3</v>
      </c>
      <c r="DV8" s="40">
        <f t="shared" si="5"/>
        <v>-1.0591188441264757E-2</v>
      </c>
      <c r="DW8" s="40">
        <f t="shared" si="6"/>
        <v>-1.0696650222319555E-2</v>
      </c>
      <c r="DX8" s="40">
        <f t="shared" si="7"/>
        <v>-5.4295477166419106E-3</v>
      </c>
      <c r="DY8" s="40">
        <f t="shared" si="8"/>
        <v>4.1918144272730775E-3</v>
      </c>
      <c r="DZ8" s="40">
        <f t="shared" si="9"/>
        <v>-3.0112840809232481E-3</v>
      </c>
      <c r="EA8" s="40">
        <f t="shared" si="10"/>
        <v>3.9183263839044731E-3</v>
      </c>
      <c r="EB8" s="40">
        <f t="shared" si="11"/>
        <v>-5.2458849045264652E-3</v>
      </c>
      <c r="EC8" s="40">
        <f t="shared" si="12"/>
        <v>-7.1323069345265002E-3</v>
      </c>
      <c r="ED8" s="40">
        <f t="shared" si="13"/>
        <v>3.6791216381693815E-3</v>
      </c>
      <c r="EE8" s="40">
        <f t="shared" si="14"/>
        <v>2.8966381712855348E-3</v>
      </c>
      <c r="EF8" s="40">
        <f t="shared" si="15"/>
        <v>4.6586672615604877E-3</v>
      </c>
      <c r="EG8" s="40">
        <f t="shared" si="16"/>
        <v>3.4330712854794818E-3</v>
      </c>
      <c r="EH8" s="40">
        <f t="shared" si="17"/>
        <v>-3.0750381789770441E-3</v>
      </c>
      <c r="EI8" s="40">
        <f t="shared" si="18"/>
        <v>-6.8332411444878482E-3</v>
      </c>
      <c r="EJ8" s="40">
        <f t="shared" si="19"/>
        <v>-6.9877133125759204E-3</v>
      </c>
      <c r="EK8" s="40">
        <f t="shared" si="20"/>
        <v>-8.9961896692109765E-3</v>
      </c>
      <c r="EL8" s="40">
        <f t="shared" si="21"/>
        <v>-4.2473043437585845E-3</v>
      </c>
      <c r="EM8" s="40">
        <f t="shared" si="22"/>
        <v>1.6365233670236892E-4</v>
      </c>
      <c r="EN8" s="40">
        <f t="shared" si="23"/>
        <v>-8.1542752681626439E-3</v>
      </c>
      <c r="EO8" s="40">
        <f t="shared" si="24"/>
        <v>-6.372848663976847E-3</v>
      </c>
      <c r="EP8" s="40">
        <f t="shared" si="25"/>
        <v>-4.8108481158210745E-3</v>
      </c>
      <c r="EQ8" s="40">
        <f t="shared" si="26"/>
        <v>-1.3230222958760423E-3</v>
      </c>
      <c r="ER8" s="40">
        <f t="shared" si="27"/>
        <v>3.2206142816130785E-3</v>
      </c>
      <c r="ES8" s="40">
        <f t="shared" si="28"/>
        <v>1.0792732783674925E-2</v>
      </c>
      <c r="ET8" s="40">
        <f t="shared" si="29"/>
        <v>3.8841624792283502E-3</v>
      </c>
      <c r="EU8" s="40">
        <f t="shared" si="30"/>
        <v>-1.4291173975791249E-2</v>
      </c>
      <c r="EV8" s="40">
        <f t="shared" si="31"/>
        <v>-1.4291335862879685E-2</v>
      </c>
      <c r="EW8" s="40">
        <f t="shared" si="32"/>
        <v>-7.7734116827590672E-3</v>
      </c>
    </row>
    <row r="9" spans="1:153" x14ac:dyDescent="0.25">
      <c r="A9" s="17" t="s">
        <v>179</v>
      </c>
      <c r="B9" s="15">
        <v>53787.183169146701</v>
      </c>
      <c r="C9" s="15">
        <v>7.3291475198240299</v>
      </c>
      <c r="D9" s="15">
        <v>3091.53815258443</v>
      </c>
      <c r="E9" s="15">
        <v>234.42315310941299</v>
      </c>
      <c r="F9" s="15">
        <v>219.59295499201599</v>
      </c>
      <c r="G9" s="15">
        <v>3.6353694368200702</v>
      </c>
      <c r="H9" s="15">
        <v>5041.5566200364901</v>
      </c>
      <c r="I9" s="15">
        <v>29.420840783128401</v>
      </c>
      <c r="J9" s="15">
        <v>142.45071550266101</v>
      </c>
      <c r="K9" s="15">
        <v>64.556057114889597</v>
      </c>
      <c r="L9" s="28">
        <v>3.6112102259881298</v>
      </c>
      <c r="M9" s="28">
        <v>24.877617180064998</v>
      </c>
      <c r="N9" s="28">
        <v>7.4741792958663797</v>
      </c>
      <c r="O9" s="28">
        <v>458.50354044164999</v>
      </c>
      <c r="P9" s="28">
        <v>309.36695613234002</v>
      </c>
      <c r="Q9" s="28">
        <v>1.03525646375145E-4</v>
      </c>
      <c r="R9" s="28">
        <v>1.5880916121053801E-5</v>
      </c>
      <c r="S9" s="28">
        <v>2.10522339951871E-3</v>
      </c>
      <c r="T9" s="28">
        <v>3.2835215840233E-3</v>
      </c>
      <c r="U9" s="17">
        <v>3.5905401748600502E-3</v>
      </c>
      <c r="V9" s="28">
        <v>1.2657218064529301</v>
      </c>
      <c r="W9" s="28">
        <v>1.83066541247624E-3</v>
      </c>
      <c r="X9" s="28">
        <v>0.17635286121511201</v>
      </c>
      <c r="Y9" s="28">
        <v>9.7856046910424599E-2</v>
      </c>
      <c r="Z9" s="28">
        <v>1.6933680827706501</v>
      </c>
      <c r="AA9" s="28">
        <v>83.863827457235004</v>
      </c>
      <c r="AB9" s="28">
        <v>84.166954755620296</v>
      </c>
      <c r="AC9" s="28">
        <v>14.609400174434899</v>
      </c>
      <c r="AD9" s="28">
        <v>67.851122233993607</v>
      </c>
      <c r="AE9" s="28">
        <v>65.815593121191796</v>
      </c>
      <c r="AF9" s="28">
        <v>7.6200208391184604E-2</v>
      </c>
      <c r="AG9" s="28"/>
      <c r="AH9" s="17" t="s">
        <v>179</v>
      </c>
      <c r="AI9" s="17">
        <v>4.7109178801491298</v>
      </c>
      <c r="AJ9" s="17">
        <v>3.6291029447886798</v>
      </c>
      <c r="AK9" s="17">
        <v>29.7371875438442</v>
      </c>
      <c r="AL9" s="17">
        <v>29.7371875438442</v>
      </c>
      <c r="AM9" s="17">
        <v>8.2246950687015392</v>
      </c>
      <c r="AN9" s="17">
        <v>6.1542214653020097E-4</v>
      </c>
      <c r="AO9" s="17">
        <v>3.00471436366342E-3</v>
      </c>
      <c r="AP9" s="17">
        <v>144.938740634461</v>
      </c>
      <c r="AQ9" s="17">
        <v>7.6078681556154201E-2</v>
      </c>
      <c r="AR9" s="17">
        <v>25.291401456742701</v>
      </c>
      <c r="AS9" s="17">
        <v>340.28259595738399</v>
      </c>
      <c r="AT9" s="5">
        <v>3.1890982544905298E-6</v>
      </c>
      <c r="AU9" s="5">
        <v>1.2756467534185399E-5</v>
      </c>
      <c r="AV9" s="17">
        <v>54157.327597347801</v>
      </c>
      <c r="AW9" s="17">
        <v>2.0183438769380002</v>
      </c>
      <c r="AX9" s="17">
        <v>30.157319951277799</v>
      </c>
      <c r="AY9" s="17">
        <v>8.9417065978824706</v>
      </c>
      <c r="AZ9" s="17">
        <v>0.81247809763168499</v>
      </c>
      <c r="BA9" s="17">
        <v>21.7234159515423</v>
      </c>
      <c r="BB9" s="17">
        <v>3.6248090632009999</v>
      </c>
      <c r="BC9" s="17">
        <v>217.92091918593201</v>
      </c>
      <c r="BD9" s="17">
        <v>22.233213329162201</v>
      </c>
      <c r="BE9" s="17">
        <v>269.85957919370298</v>
      </c>
      <c r="BF9" s="17">
        <v>85.204952481224694</v>
      </c>
      <c r="BG9" s="17">
        <v>430.95162064538903</v>
      </c>
      <c r="BH9" s="17">
        <v>65.078476881539999</v>
      </c>
      <c r="BI9" s="17">
        <v>65.078476881539999</v>
      </c>
      <c r="BJ9" s="17">
        <v>86.294000314571804</v>
      </c>
      <c r="BK9" s="5">
        <v>1.0278775006233501E-5</v>
      </c>
      <c r="BL9" s="5">
        <v>9.2949393028103397E-5</v>
      </c>
      <c r="BM9" s="17">
        <v>25.055369405358299</v>
      </c>
      <c r="BN9" s="17">
        <v>170.48767793867799</v>
      </c>
      <c r="BO9" s="17">
        <v>8.5406161348479195</v>
      </c>
      <c r="BP9" s="17">
        <v>88.668666141648998</v>
      </c>
      <c r="BQ9" s="17">
        <v>0.39144075422763702</v>
      </c>
      <c r="BR9" s="17">
        <v>6.9802193598880095E-4</v>
      </c>
      <c r="BS9" s="17">
        <v>1.4172050904721701E-3</v>
      </c>
      <c r="BT9" s="17">
        <v>7.9718935904605903</v>
      </c>
      <c r="BU9" s="17">
        <v>7.5930022945731501</v>
      </c>
      <c r="BV9" s="17">
        <v>7.3800073149357601</v>
      </c>
      <c r="BW9" s="17">
        <v>0</v>
      </c>
      <c r="BX9" s="17">
        <v>1.6762012158490201E-3</v>
      </c>
      <c r="BY9" s="17">
        <v>1.61047570230989E-3</v>
      </c>
      <c r="BZ9" s="17">
        <v>5163.2772244911503</v>
      </c>
      <c r="CA9" s="17">
        <v>2818.7359231027799</v>
      </c>
      <c r="CB9" s="17">
        <v>288.13720789034102</v>
      </c>
      <c r="CC9" s="17">
        <v>3131.9285003984801</v>
      </c>
      <c r="CD9" s="17">
        <v>123.892943270667</v>
      </c>
      <c r="CE9" s="17">
        <v>1.2828661933343199</v>
      </c>
      <c r="CF9" s="17">
        <v>1.82677367064049E-3</v>
      </c>
      <c r="CG9" s="17">
        <v>0.17662420114971</v>
      </c>
      <c r="CH9" s="17">
        <v>9.8310631326576206E-2</v>
      </c>
      <c r="CI9" s="17">
        <v>1.7128275983399099</v>
      </c>
      <c r="CJ9" s="17">
        <v>9.7761249359281793E-2</v>
      </c>
      <c r="CK9" s="17">
        <v>2111.2789116056701</v>
      </c>
      <c r="CL9" s="17">
        <v>0.43845889316952902</v>
      </c>
      <c r="CM9" s="17">
        <v>0.24420287262245299</v>
      </c>
      <c r="CN9" s="17">
        <v>48.646765984887303</v>
      </c>
      <c r="CO9" s="17">
        <v>0.25680060075949102</v>
      </c>
      <c r="CP9" s="5">
        <v>1.2903109068161299E-6</v>
      </c>
      <c r="CQ9" s="17">
        <v>0.17053784619454601</v>
      </c>
      <c r="CR9" s="17">
        <v>233.378466836863</v>
      </c>
      <c r="CS9" s="17">
        <v>218.588621656442</v>
      </c>
      <c r="CT9" s="17">
        <v>14.7898451804207</v>
      </c>
      <c r="CU9" s="17">
        <v>8.6592272799925096E-2</v>
      </c>
      <c r="CV9" s="17">
        <v>44.963309578531302</v>
      </c>
      <c r="CW9" s="17">
        <v>0.203150742130877</v>
      </c>
      <c r="CX9" s="17">
        <v>23.3582051070068</v>
      </c>
      <c r="CY9" s="17">
        <v>1.1291719439805501</v>
      </c>
      <c r="CZ9" s="17">
        <v>0.91503136625936399</v>
      </c>
      <c r="DA9" s="17">
        <v>93.933267966291396</v>
      </c>
      <c r="DB9" s="17">
        <v>14.865818594513801</v>
      </c>
      <c r="DC9" s="17">
        <v>0.39911201574100003</v>
      </c>
      <c r="DD9" s="17">
        <v>3.7401537613606899</v>
      </c>
      <c r="DE9" s="17">
        <v>6.0994553481373802E-3</v>
      </c>
      <c r="DF9" s="17">
        <v>3.6607542708488299</v>
      </c>
      <c r="DG9" s="17">
        <v>112.001613911413</v>
      </c>
      <c r="DH9" s="17">
        <v>14.854572327380801</v>
      </c>
      <c r="DI9" s="17">
        <v>0</v>
      </c>
      <c r="DJ9" s="17">
        <v>577.09416329848898</v>
      </c>
      <c r="DK9" s="17">
        <v>466.86105225930299</v>
      </c>
      <c r="DL9" s="17">
        <v>96.64457064634</v>
      </c>
      <c r="DM9" s="17">
        <v>5132.3436532790902</v>
      </c>
      <c r="DN9" s="17">
        <v>314.41280633597302</v>
      </c>
      <c r="DO9" s="17">
        <v>721.42249899094395</v>
      </c>
      <c r="DQ9" s="25">
        <f t="shared" si="0"/>
        <v>7.9999812901764746E-3</v>
      </c>
      <c r="DR9" s="94">
        <f t="shared" si="1"/>
        <v>1.0060271823755014</v>
      </c>
      <c r="DS9" s="40">
        <f t="shared" si="2"/>
        <v>6.8816473812560851E-3</v>
      </c>
      <c r="DT9" s="40">
        <f t="shared" si="3"/>
        <v>6.9393875582615299E-3</v>
      </c>
      <c r="DU9" s="40">
        <f t="shared" si="4"/>
        <v>1.306480652043223E-2</v>
      </c>
      <c r="DV9" s="40">
        <f t="shared" si="5"/>
        <v>-4.4564125117044478E-3</v>
      </c>
      <c r="DW9" s="40">
        <f t="shared" si="6"/>
        <v>-4.5736136462597573E-3</v>
      </c>
      <c r="DX9" s="40">
        <f t="shared" si="7"/>
        <v>6.9827384726445577E-3</v>
      </c>
      <c r="DY9" s="40">
        <f t="shared" si="8"/>
        <v>1.8007738499214346E-2</v>
      </c>
      <c r="DZ9" s="40">
        <f t="shared" si="9"/>
        <v>1.0752471795340751E-2</v>
      </c>
      <c r="EA9" s="40">
        <f t="shared" si="10"/>
        <v>1.7465866163048578E-2</v>
      </c>
      <c r="EB9" s="40">
        <f t="shared" si="11"/>
        <v>8.0924980551500738E-3</v>
      </c>
      <c r="EC9" s="40">
        <f t="shared" si="12"/>
        <v>4.9547707502002412E-3</v>
      </c>
      <c r="ED9" s="40">
        <f t="shared" si="13"/>
        <v>1.6632793795431398E-2</v>
      </c>
      <c r="EE9" s="40">
        <f t="shared" si="14"/>
        <v>1.5897798808825182E-2</v>
      </c>
      <c r="EF9" s="40">
        <f t="shared" si="15"/>
        <v>1.8227802144347015E-2</v>
      </c>
      <c r="EG9" s="40">
        <f t="shared" si="16"/>
        <v>1.6310242912544598E-2</v>
      </c>
      <c r="EH9" s="40">
        <f t="shared" si="17"/>
        <v>9.5902088107744088E-3</v>
      </c>
      <c r="EI9" s="40">
        <f t="shared" si="18"/>
        <v>4.0709029082032413E-3</v>
      </c>
      <c r="EJ9" s="40">
        <f t="shared" si="19"/>
        <v>4.7518125366399948E-3</v>
      </c>
      <c r="EK9" s="40">
        <f t="shared" si="20"/>
        <v>9.6096037588518579E-4</v>
      </c>
      <c r="EL9" s="40">
        <f t="shared" si="21"/>
        <v>8.2428642745167487E-3</v>
      </c>
      <c r="EM9" s="40">
        <f t="shared" si="22"/>
        <v>1.3545146171918647E-2</v>
      </c>
      <c r="EN9" s="40">
        <f t="shared" si="23"/>
        <v>-2.1258618911064748E-3</v>
      </c>
      <c r="EO9" s="40">
        <f t="shared" si="24"/>
        <v>1.538619406163284E-3</v>
      </c>
      <c r="EP9" s="40">
        <f t="shared" si="25"/>
        <v>4.6454402206510988E-3</v>
      </c>
      <c r="EQ9" s="40">
        <f t="shared" si="26"/>
        <v>1.1491604080207199E-2</v>
      </c>
      <c r="ER9" s="40">
        <f t="shared" si="27"/>
        <v>1.5991698264350922E-2</v>
      </c>
      <c r="ES9" s="40">
        <f t="shared" si="28"/>
        <v>2.5271741922081044E-2</v>
      </c>
      <c r="ET9" s="40">
        <f t="shared" si="29"/>
        <v>1.6781808289085685E-2</v>
      </c>
      <c r="EU9" s="40">
        <f t="shared" si="30"/>
        <v>-8.4456774870151959E-3</v>
      </c>
      <c r="EV9" s="40">
        <f t="shared" si="31"/>
        <v>-8.4457714850791864E-3</v>
      </c>
      <c r="EW9" s="40">
        <f t="shared" si="32"/>
        <v>-1.5948359931842633E-3</v>
      </c>
    </row>
    <row r="10" spans="1:153" x14ac:dyDescent="0.25">
      <c r="A10" s="17" t="s">
        <v>180</v>
      </c>
      <c r="B10" s="15">
        <v>7598.6179002755398</v>
      </c>
      <c r="C10" s="15">
        <v>1.2119270423294699</v>
      </c>
      <c r="D10" s="15">
        <v>413.47556109205198</v>
      </c>
      <c r="E10" s="15">
        <v>45.516530303860002</v>
      </c>
      <c r="F10" s="15">
        <v>43.239634278819302</v>
      </c>
      <c r="G10" s="15">
        <v>0.54385125140416901</v>
      </c>
      <c r="H10" s="15">
        <v>455.65489502912902</v>
      </c>
      <c r="I10" s="15">
        <v>4.4306052132608196</v>
      </c>
      <c r="J10" s="15">
        <v>13.925930367633301</v>
      </c>
      <c r="K10" s="15">
        <v>11.2686374900973</v>
      </c>
      <c r="L10" s="28">
        <v>0.92655068720803002</v>
      </c>
      <c r="M10" s="28">
        <v>2.18208510931477</v>
      </c>
      <c r="N10" s="28">
        <v>0.65255544729042403</v>
      </c>
      <c r="O10" s="28">
        <v>42.726529713818103</v>
      </c>
      <c r="P10" s="28">
        <v>28.1083705886874</v>
      </c>
      <c r="Q10" s="28">
        <v>1.19334989677339E-5</v>
      </c>
      <c r="R10" s="28">
        <v>2.1180360541911101E-6</v>
      </c>
      <c r="S10" s="28">
        <v>3.5118503729037701E-4</v>
      </c>
      <c r="T10" s="28">
        <v>5.9037371951850396E-4</v>
      </c>
      <c r="U10" s="17">
        <v>4.6487948648334001E-4</v>
      </c>
      <c r="V10" s="28">
        <v>0.14861158448256301</v>
      </c>
      <c r="W10" s="28">
        <v>2.4162836689372999E-4</v>
      </c>
      <c r="X10" s="28">
        <v>1.96449593488464E-2</v>
      </c>
      <c r="Y10" s="28">
        <v>1.03195309444786E-2</v>
      </c>
      <c r="Z10" s="28">
        <v>0.20110986338977299</v>
      </c>
      <c r="AA10" s="28">
        <v>7.5789801101434602</v>
      </c>
      <c r="AB10" s="28">
        <v>6.6013510895719998</v>
      </c>
      <c r="AC10" s="28">
        <v>1.2455856090110999</v>
      </c>
      <c r="AD10" s="28">
        <v>25.711683703979201</v>
      </c>
      <c r="AE10" s="28">
        <v>24.940323469692999</v>
      </c>
      <c r="AF10" s="28">
        <v>8.9682666056314694E-3</v>
      </c>
      <c r="AG10" s="28"/>
      <c r="AH10" s="17" t="s">
        <v>180</v>
      </c>
      <c r="AI10" s="17">
        <v>0.64005044575362102</v>
      </c>
      <c r="AJ10" s="17">
        <v>0.91419019441403904</v>
      </c>
      <c r="AK10" s="17">
        <v>4.4008658358835397</v>
      </c>
      <c r="AL10" s="17">
        <v>4.4008658358835397</v>
      </c>
      <c r="AM10" s="17">
        <v>1.8883145366160099</v>
      </c>
      <c r="AN10" s="5">
        <v>7.8810341881754893E-5</v>
      </c>
      <c r="AO10" s="17">
        <v>3.8477741585233298E-4</v>
      </c>
      <c r="AP10" s="17">
        <v>14.027444279136001</v>
      </c>
      <c r="AQ10" s="17">
        <v>8.9997226290558108E-3</v>
      </c>
      <c r="AR10" s="17">
        <v>2.1967627182768701</v>
      </c>
      <c r="AS10" s="17">
        <v>33.5277667375452</v>
      </c>
      <c r="AT10" s="5">
        <v>4.2144380694125301E-7</v>
      </c>
      <c r="AU10" s="5">
        <v>1.6859273466823099E-6</v>
      </c>
      <c r="AV10" s="17">
        <v>7638.14438774891</v>
      </c>
      <c r="AW10" s="17">
        <v>0.75840426153430496</v>
      </c>
      <c r="AX10" s="17">
        <v>11.335507752002</v>
      </c>
      <c r="AY10" s="17">
        <v>3.3604809382871101</v>
      </c>
      <c r="AZ10" s="17">
        <v>0.30542000804686997</v>
      </c>
      <c r="BA10" s="17">
        <v>8.1637349603443496</v>
      </c>
      <c r="BB10" s="17">
        <v>1.35616913859907</v>
      </c>
      <c r="BC10" s="17">
        <v>21.650653447642998</v>
      </c>
      <c r="BD10" s="17">
        <v>2.2111988575538599</v>
      </c>
      <c r="BE10" s="17">
        <v>23.701093480381601</v>
      </c>
      <c r="BF10" s="17">
        <v>7.6323762609610899</v>
      </c>
      <c r="BG10" s="17">
        <v>34.570416772411399</v>
      </c>
      <c r="BH10" s="17">
        <v>11.1685943294476</v>
      </c>
      <c r="BI10" s="17">
        <v>11.1685943294476</v>
      </c>
      <c r="BJ10" s="17">
        <v>6.6795205382860097</v>
      </c>
      <c r="BK10" s="5">
        <v>1.4106057236175601E-6</v>
      </c>
      <c r="BL10" s="5">
        <v>1.02049815629667E-5</v>
      </c>
      <c r="BM10" s="17">
        <v>3.2795066386679599</v>
      </c>
      <c r="BN10" s="17">
        <v>13.1556251238722</v>
      </c>
      <c r="BO10" s="17">
        <v>0.65135630596846095</v>
      </c>
      <c r="BP10" s="17">
        <v>9.6610532942156304</v>
      </c>
      <c r="BQ10" s="17">
        <v>7.5814687454047403E-2</v>
      </c>
      <c r="BR10" s="17">
        <v>1.1495626581127301E-4</v>
      </c>
      <c r="BS10" s="17">
        <v>2.33400353841829E-4</v>
      </c>
      <c r="BT10" s="17">
        <v>0.50791782385731699</v>
      </c>
      <c r="BU10" s="17">
        <v>0.65481726855437505</v>
      </c>
      <c r="BV10" s="17">
        <v>1.2036319317449</v>
      </c>
      <c r="BW10" s="17">
        <v>0</v>
      </c>
      <c r="BX10" s="17">
        <v>2.9805541317371798E-4</v>
      </c>
      <c r="BY10" s="17">
        <v>2.8635912189906102E-4</v>
      </c>
      <c r="BZ10" s="17">
        <v>461.80136951117902</v>
      </c>
      <c r="CA10" s="17">
        <v>368.94630136080298</v>
      </c>
      <c r="CB10" s="17">
        <v>37.714587608922201</v>
      </c>
      <c r="CC10" s="17">
        <v>409.94039560839298</v>
      </c>
      <c r="CD10" s="17">
        <v>10.5816635493311</v>
      </c>
      <c r="CE10" s="17">
        <v>0.14813843449792399</v>
      </c>
      <c r="CF10" s="17">
        <v>2.4178911688354601E-4</v>
      </c>
      <c r="CG10" s="17">
        <v>1.97180755854649E-2</v>
      </c>
      <c r="CH10" s="17">
        <v>1.0357860414358599E-2</v>
      </c>
      <c r="CI10" s="17">
        <v>0.20055437468653001</v>
      </c>
      <c r="CJ10" s="17">
        <v>2.34675066276448E-2</v>
      </c>
      <c r="CK10" s="17">
        <v>181.051042044345</v>
      </c>
      <c r="CL10" s="17">
        <v>0.15032100398485401</v>
      </c>
      <c r="CM10" s="17">
        <v>9.1795188412506695E-2</v>
      </c>
      <c r="CN10" s="17">
        <v>13.5414699317118</v>
      </c>
      <c r="CO10" s="17">
        <v>8.8965466801148294E-2</v>
      </c>
      <c r="CP10" s="5">
        <v>3.1730099152873799E-7</v>
      </c>
      <c r="CQ10" s="17">
        <v>6.4102391463703806E-2</v>
      </c>
      <c r="CR10" s="17">
        <v>45.130497376610002</v>
      </c>
      <c r="CS10" s="17">
        <v>42.860972417533297</v>
      </c>
      <c r="CT10" s="17">
        <v>2.2695249590766999</v>
      </c>
      <c r="CU10" s="17">
        <v>3.2536220285829198E-2</v>
      </c>
      <c r="CV10" s="17">
        <v>5.62212305097637</v>
      </c>
      <c r="CW10" s="17">
        <v>7.6260816702216003E-2</v>
      </c>
      <c r="CX10" s="17">
        <v>4.1758734987902102</v>
      </c>
      <c r="CY10" s="17">
        <v>0.42446973880740901</v>
      </c>
      <c r="CZ10" s="17">
        <v>0.31755602220054302</v>
      </c>
      <c r="DA10" s="17">
        <v>16.7807859477394</v>
      </c>
      <c r="DB10" s="17">
        <v>2.4538470199220601</v>
      </c>
      <c r="DC10" s="17">
        <v>9.7879164668727994E-2</v>
      </c>
      <c r="DD10" s="17">
        <v>1.37107535949117</v>
      </c>
      <c r="DE10" s="17">
        <v>2.2911088697454098E-3</v>
      </c>
      <c r="DF10" s="17">
        <v>0.54087386012775596</v>
      </c>
      <c r="DG10" s="17">
        <v>10.7491522600968</v>
      </c>
      <c r="DH10" s="17">
        <v>1.25474387743403</v>
      </c>
      <c r="DI10" s="17">
        <v>0</v>
      </c>
      <c r="DJ10" s="17">
        <v>52.765142366110503</v>
      </c>
      <c r="DK10" s="17">
        <v>43.101468739178799</v>
      </c>
      <c r="DL10" s="17">
        <v>7.2888938924254596</v>
      </c>
      <c r="DM10" s="17">
        <v>458.75282318380499</v>
      </c>
      <c r="DN10" s="17">
        <v>28.316438430750001</v>
      </c>
      <c r="DO10" s="17">
        <v>62.899402366661597</v>
      </c>
      <c r="DQ10" s="25">
        <f t="shared" si="0"/>
        <v>7.9999596863364469E-3</v>
      </c>
      <c r="DR10" s="94">
        <f t="shared" si="1"/>
        <v>1.0066452916980799</v>
      </c>
      <c r="DS10" s="40">
        <f t="shared" si="2"/>
        <v>5.2017995893617643E-3</v>
      </c>
      <c r="DT10" s="40">
        <f t="shared" si="3"/>
        <v>-6.8445626632983488E-3</v>
      </c>
      <c r="DU10" s="40">
        <f t="shared" si="4"/>
        <v>-8.5498777106005723E-3</v>
      </c>
      <c r="DV10" s="40">
        <f t="shared" si="5"/>
        <v>-8.4811589256236063E-3</v>
      </c>
      <c r="DW10" s="40">
        <f t="shared" si="6"/>
        <v>-8.7572864017374623E-3</v>
      </c>
      <c r="DX10" s="40">
        <f t="shared" si="7"/>
        <v>-5.4746426871791348E-3</v>
      </c>
      <c r="DY10" s="40">
        <f t="shared" si="8"/>
        <v>6.7988475235801551E-3</v>
      </c>
      <c r="DZ10" s="40">
        <f t="shared" si="9"/>
        <v>-6.7122607286854968E-3</v>
      </c>
      <c r="EA10" s="40">
        <f t="shared" si="10"/>
        <v>7.289560469054099E-3</v>
      </c>
      <c r="EB10" s="40">
        <f t="shared" si="11"/>
        <v>-8.8780174832685452E-3</v>
      </c>
      <c r="EC10" s="40">
        <f t="shared" si="12"/>
        <v>-1.334033093347196E-2</v>
      </c>
      <c r="ED10" s="40">
        <f t="shared" si="13"/>
        <v>6.7264145195094025E-3</v>
      </c>
      <c r="EE10" s="40">
        <f t="shared" si="14"/>
        <v>3.466098204133735E-3</v>
      </c>
      <c r="EF10" s="40">
        <f t="shared" si="15"/>
        <v>8.7753212786536652E-3</v>
      </c>
      <c r="EG10" s="40">
        <f t="shared" si="16"/>
        <v>7.4023444868889171E-3</v>
      </c>
      <c r="EH10" s="40">
        <f t="shared" si="17"/>
        <v>-5.1174397597318569E-5</v>
      </c>
      <c r="EI10" s="40">
        <f t="shared" si="18"/>
        <v>-5.0352781041869991E-3</v>
      </c>
      <c r="EJ10" s="40">
        <f t="shared" si="19"/>
        <v>-8.0539241053607762E-3</v>
      </c>
      <c r="EK10" s="40">
        <f t="shared" si="20"/>
        <v>-1.0093918900362289E-2</v>
      </c>
      <c r="EL10" s="40">
        <f t="shared" si="21"/>
        <v>-2.7786314234332708E-3</v>
      </c>
      <c r="EM10" s="40">
        <f t="shared" si="22"/>
        <v>-3.183802839371053E-3</v>
      </c>
      <c r="EN10" s="40">
        <f t="shared" si="23"/>
        <v>6.6527780608936955E-4</v>
      </c>
      <c r="EO10" s="40">
        <f t="shared" si="24"/>
        <v>3.7218828158478326E-3</v>
      </c>
      <c r="EP10" s="40">
        <f t="shared" si="25"/>
        <v>3.7142647360835306E-3</v>
      </c>
      <c r="EQ10" s="40">
        <f t="shared" si="26"/>
        <v>-2.762115660962816E-3</v>
      </c>
      <c r="ER10" s="40">
        <f t="shared" si="27"/>
        <v>7.0452950188068242E-3</v>
      </c>
      <c r="ES10" s="40">
        <f t="shared" si="28"/>
        <v>1.18414317998466E-2</v>
      </c>
      <c r="ET10" s="40">
        <f t="shared" si="29"/>
        <v>7.3525804703227678E-3</v>
      </c>
      <c r="EU10" s="40">
        <f t="shared" si="30"/>
        <v>-1.680040288838195E-2</v>
      </c>
      <c r="EV10" s="40">
        <f t="shared" si="31"/>
        <v>-1.6800530791943113E-2</v>
      </c>
      <c r="EW10" s="40">
        <f t="shared" si="32"/>
        <v>3.5074808552846997E-3</v>
      </c>
    </row>
    <row r="11" spans="1:153" x14ac:dyDescent="0.25">
      <c r="A11" s="17" t="s">
        <v>181</v>
      </c>
      <c r="B11" s="15">
        <v>949614.93964441598</v>
      </c>
      <c r="C11" s="15">
        <v>153.948196304216</v>
      </c>
      <c r="D11" s="15">
        <v>50385.536889209601</v>
      </c>
      <c r="E11" s="15">
        <v>5238.2858191104397</v>
      </c>
      <c r="F11" s="15">
        <v>4925.9071136899402</v>
      </c>
      <c r="G11" s="15">
        <v>73.600720651650093</v>
      </c>
      <c r="H11" s="15">
        <v>77926.5866847289</v>
      </c>
      <c r="I11" s="15">
        <v>503.54038391402599</v>
      </c>
      <c r="J11" s="15">
        <v>2250.47999026048</v>
      </c>
      <c r="K11" s="15">
        <v>1191.0417644233701</v>
      </c>
      <c r="L11" s="28">
        <v>72.860467908801496</v>
      </c>
      <c r="M11" s="28">
        <v>332.89795655747298</v>
      </c>
      <c r="N11" s="28">
        <v>103.34789820551801</v>
      </c>
      <c r="O11" s="28">
        <v>7520.2846442649998</v>
      </c>
      <c r="P11" s="28">
        <v>4741.7202036816698</v>
      </c>
      <c r="Q11" s="28">
        <v>1.53842115888718E-3</v>
      </c>
      <c r="R11" s="28">
        <v>2.3998500862644899E-4</v>
      </c>
      <c r="S11" s="28">
        <v>4.26310186301979E-2</v>
      </c>
      <c r="T11" s="28">
        <v>6.7344799578109293E-2</v>
      </c>
      <c r="U11" s="17">
        <v>5.8700979564917502E-2</v>
      </c>
      <c r="V11" s="28">
        <v>19.0571055606563</v>
      </c>
      <c r="W11" s="28">
        <v>3.6682913427249199E-2</v>
      </c>
      <c r="X11" s="28">
        <v>3.2718438030552601</v>
      </c>
      <c r="Y11" s="28">
        <v>1.7128152283549101</v>
      </c>
      <c r="Z11" s="28">
        <v>26.6719919309669</v>
      </c>
      <c r="AA11" s="28">
        <v>1282.67438056744</v>
      </c>
      <c r="AB11" s="28">
        <v>1374.54186565738</v>
      </c>
      <c r="AC11" s="28">
        <v>194.03250333131899</v>
      </c>
      <c r="AD11" s="28">
        <v>2024.4703228057399</v>
      </c>
      <c r="AE11" s="28">
        <v>1963.7362383906</v>
      </c>
      <c r="AF11" s="28">
        <v>1.49470828133126</v>
      </c>
      <c r="AG11" s="28"/>
      <c r="AH11" s="17" t="s">
        <v>181</v>
      </c>
      <c r="AI11" s="17">
        <v>68.8690011470851</v>
      </c>
      <c r="AJ11" s="17">
        <v>72.354633036494505</v>
      </c>
      <c r="AK11" s="17">
        <v>502.68298838943798</v>
      </c>
      <c r="AL11" s="17">
        <v>502.68298838943798</v>
      </c>
      <c r="AM11" s="17">
        <v>173.45349705884601</v>
      </c>
      <c r="AN11" s="17">
        <v>9.9591123795036308E-3</v>
      </c>
      <c r="AO11" s="17">
        <v>4.8623809399405797E-2</v>
      </c>
      <c r="AP11" s="17">
        <v>2271.95848381216</v>
      </c>
      <c r="AQ11" s="17">
        <v>1.48260255054969</v>
      </c>
      <c r="AR11" s="17">
        <v>335.25161800266699</v>
      </c>
      <c r="AS11" s="17">
        <v>4731.2944176147903</v>
      </c>
      <c r="AT11" s="5">
        <v>4.7831364275202901E-5</v>
      </c>
      <c r="AU11" s="17">
        <v>1.91328589548989E-4</v>
      </c>
      <c r="AV11" s="17">
        <v>947973.99841708096</v>
      </c>
      <c r="AW11" s="17">
        <v>59.817551939240602</v>
      </c>
      <c r="AX11" s="17">
        <v>892.20731905840501</v>
      </c>
      <c r="AY11" s="17">
        <v>264.74857962708802</v>
      </c>
      <c r="AZ11" s="17">
        <v>24.025790814221999</v>
      </c>
      <c r="BA11" s="17">
        <v>643.34099706234099</v>
      </c>
      <c r="BB11" s="17">
        <v>109.767159253074</v>
      </c>
      <c r="BC11" s="17">
        <v>3021.0251065397401</v>
      </c>
      <c r="BD11" s="17">
        <v>308.27389729373903</v>
      </c>
      <c r="BE11" s="17">
        <v>3575.3892634748299</v>
      </c>
      <c r="BF11" s="17">
        <v>1292.3288490545201</v>
      </c>
      <c r="BG11" s="17">
        <v>6868.89540156968</v>
      </c>
      <c r="BH11" s="17">
        <v>1186.1795822962699</v>
      </c>
      <c r="BI11" s="17">
        <v>1186.1795822962699</v>
      </c>
      <c r="BJ11" s="17">
        <v>1401.10621557285</v>
      </c>
      <c r="BK11" s="17">
        <v>1.76211566909927E-4</v>
      </c>
      <c r="BL11" s="17">
        <v>1.3262115846903301E-3</v>
      </c>
      <c r="BM11" s="17">
        <v>402.53554817793503</v>
      </c>
      <c r="BN11" s="17">
        <v>2680.9621407159002</v>
      </c>
      <c r="BO11" s="17">
        <v>115.338043415171</v>
      </c>
      <c r="BP11" s="17">
        <v>1305.9789161639901</v>
      </c>
      <c r="BQ11" s="17">
        <v>7.63504854450062</v>
      </c>
      <c r="BR11" s="17">
        <v>1.39716318292299E-2</v>
      </c>
      <c r="BS11" s="17">
        <v>2.8366626399246E-2</v>
      </c>
      <c r="BT11" s="17">
        <v>105.509120146839</v>
      </c>
      <c r="BU11" s="17">
        <v>103.912150119386</v>
      </c>
      <c r="BV11" s="17">
        <v>152.98786678582599</v>
      </c>
      <c r="BW11" s="17">
        <v>0</v>
      </c>
      <c r="BX11" s="17">
        <v>3.4041140858810499E-2</v>
      </c>
      <c r="BY11" s="17">
        <v>3.2706241317922997E-2</v>
      </c>
      <c r="BZ11" s="17">
        <v>79117.459259026495</v>
      </c>
      <c r="CA11" s="17">
        <v>45285.242221795997</v>
      </c>
      <c r="CB11" s="17">
        <v>4629.1565265497102</v>
      </c>
      <c r="CC11" s="17">
        <v>50316.934296523599</v>
      </c>
      <c r="CD11" s="17">
        <v>1749.4769191571099</v>
      </c>
      <c r="CE11" s="17">
        <v>19.0955745147571</v>
      </c>
      <c r="CF11" s="17">
        <v>3.6367700899860501E-2</v>
      </c>
      <c r="CG11" s="17">
        <v>3.2512227657820598</v>
      </c>
      <c r="CH11" s="17">
        <v>1.7054385593941599</v>
      </c>
      <c r="CI11" s="17">
        <v>26.676994727690602</v>
      </c>
      <c r="CJ11" s="17">
        <v>1.76982467313723</v>
      </c>
      <c r="CK11" s="17">
        <v>33131.0516564262</v>
      </c>
      <c r="CL11" s="17">
        <v>12.279366640431601</v>
      </c>
      <c r="CM11" s="17">
        <v>7.2229779973213804</v>
      </c>
      <c r="CN11" s="17">
        <v>1247.9070871101201</v>
      </c>
      <c r="CO11" s="17">
        <v>7.1582730877384302</v>
      </c>
      <c r="CP11" s="5">
        <v>3.6804479185612599E-5</v>
      </c>
      <c r="CQ11" s="17">
        <v>5.0449743149412702</v>
      </c>
      <c r="CR11" s="17">
        <v>5179.1098531125199</v>
      </c>
      <c r="CS11" s="17">
        <v>4869.7104615771595</v>
      </c>
      <c r="CT11" s="17">
        <v>309.399391535353</v>
      </c>
      <c r="CU11" s="17">
        <v>2.5665197547358001</v>
      </c>
      <c r="CV11" s="17">
        <v>860.42758898129898</v>
      </c>
      <c r="CW11" s="17">
        <v>6.0497830285994603</v>
      </c>
      <c r="CX11" s="17">
        <v>506.59144595644699</v>
      </c>
      <c r="CY11" s="17">
        <v>33.390597501501901</v>
      </c>
      <c r="CZ11" s="17">
        <v>26.029650104884801</v>
      </c>
      <c r="DA11" s="17">
        <v>2031.9990392587999</v>
      </c>
      <c r="DB11" s="17">
        <v>203.29221268262</v>
      </c>
      <c r="DC11" s="17">
        <v>9.4610059824622308</v>
      </c>
      <c r="DD11" s="17">
        <v>111.63125553112</v>
      </c>
      <c r="DE11" s="17">
        <v>0.18107165360979199</v>
      </c>
      <c r="DF11" s="17">
        <v>73.317775792148197</v>
      </c>
      <c r="DG11" s="17">
        <v>1703.6691682927799</v>
      </c>
      <c r="DH11" s="17">
        <v>195.45735409891</v>
      </c>
      <c r="DI11" s="17">
        <v>0</v>
      </c>
      <c r="DJ11" s="17">
        <v>9223.7742457079094</v>
      </c>
      <c r="DK11" s="17">
        <v>7602.7103999460096</v>
      </c>
      <c r="DL11" s="17">
        <v>1348.41101642798</v>
      </c>
      <c r="DM11" s="17">
        <v>78706.273816586399</v>
      </c>
      <c r="DN11" s="17">
        <v>4779.5795368059398</v>
      </c>
      <c r="DO11" s="17">
        <v>10627.153717697</v>
      </c>
      <c r="DQ11" s="25">
        <f t="shared" si="0"/>
        <v>8.0000014668172234E-3</v>
      </c>
      <c r="DR11" s="94">
        <f t="shared" si="1"/>
        <v>1.0052243032543797</v>
      </c>
      <c r="DS11" s="40">
        <f t="shared" si="2"/>
        <v>-1.7280069624320241E-3</v>
      </c>
      <c r="DT11" s="40">
        <f t="shared" si="3"/>
        <v>-6.2380043511020477E-3</v>
      </c>
      <c r="DU11" s="40">
        <f t="shared" si="4"/>
        <v>-1.3615532734492649E-3</v>
      </c>
      <c r="DV11" s="40">
        <f t="shared" si="5"/>
        <v>-1.1296818852845447E-2</v>
      </c>
      <c r="DW11" s="40">
        <f t="shared" si="6"/>
        <v>-1.1408386479030528E-2</v>
      </c>
      <c r="DX11" s="40">
        <f t="shared" si="7"/>
        <v>-3.8443218625679649E-3</v>
      </c>
      <c r="DY11" s="40">
        <f t="shared" si="8"/>
        <v>1.0005405921497817E-2</v>
      </c>
      <c r="DZ11" s="40">
        <f t="shared" si="9"/>
        <v>-1.7027343823418247E-3</v>
      </c>
      <c r="EA11" s="40">
        <f t="shared" si="10"/>
        <v>9.5439611303515717E-3</v>
      </c>
      <c r="EB11" s="40">
        <f t="shared" si="11"/>
        <v>-4.0822935621020089E-3</v>
      </c>
      <c r="EC11" s="40">
        <f t="shared" si="12"/>
        <v>-6.9425147384468925E-3</v>
      </c>
      <c r="ED11" s="40">
        <f t="shared" si="13"/>
        <v>7.0702189629922229E-3</v>
      </c>
      <c r="EE11" s="40">
        <f t="shared" si="14"/>
        <v>5.4597328408742107E-3</v>
      </c>
      <c r="EF11" s="40">
        <f t="shared" si="15"/>
        <v>1.096045689492193E-2</v>
      </c>
      <c r="EG11" s="40">
        <f t="shared" si="16"/>
        <v>7.9843034801746603E-3</v>
      </c>
      <c r="EH11" s="40">
        <f t="shared" si="17"/>
        <v>5.2422049321857313E-4</v>
      </c>
      <c r="EI11" s="40">
        <f t="shared" si="18"/>
        <v>-3.4379430906091835E-3</v>
      </c>
      <c r="EJ11" s="40">
        <f t="shared" si="19"/>
        <v>-6.8673095583651061E-3</v>
      </c>
      <c r="EK11" s="40">
        <f t="shared" si="20"/>
        <v>-8.8710250103705042E-3</v>
      </c>
      <c r="EL11" s="40">
        <f t="shared" si="21"/>
        <v>-2.0111723327805048E-3</v>
      </c>
      <c r="EM11" s="40">
        <f t="shared" si="22"/>
        <v>2.0186147355042133E-3</v>
      </c>
      <c r="EN11" s="40">
        <f t="shared" si="23"/>
        <v>-8.5928978354960165E-3</v>
      </c>
      <c r="EO11" s="40">
        <f t="shared" si="24"/>
        <v>-6.3025738740780666E-3</v>
      </c>
      <c r="EP11" s="40">
        <f t="shared" si="25"/>
        <v>-4.3067511536753261E-3</v>
      </c>
      <c r="EQ11" s="40">
        <f t="shared" si="26"/>
        <v>1.8756742041051033E-4</v>
      </c>
      <c r="ER11" s="40">
        <f t="shared" si="27"/>
        <v>7.5268272551051061E-3</v>
      </c>
      <c r="ES11" s="40">
        <f t="shared" si="28"/>
        <v>1.9325966403188143E-2</v>
      </c>
      <c r="ET11" s="40">
        <f t="shared" si="29"/>
        <v>7.3433612571498679E-3</v>
      </c>
      <c r="EU11" s="40">
        <f t="shared" si="30"/>
        <v>-1.5096751336424527E-2</v>
      </c>
      <c r="EV11" s="40">
        <f t="shared" si="31"/>
        <v>-1.5096932060370131E-2</v>
      </c>
      <c r="EW11" s="40">
        <f t="shared" si="32"/>
        <v>-8.0990591493799741E-3</v>
      </c>
    </row>
    <row r="12" spans="1:153" x14ac:dyDescent="0.25">
      <c r="A12" s="17" t="s">
        <v>182</v>
      </c>
      <c r="B12" s="15">
        <v>362337.95285025903</v>
      </c>
      <c r="C12" s="15">
        <v>59.248055325270897</v>
      </c>
      <c r="D12" s="15">
        <v>19018.280433279098</v>
      </c>
      <c r="E12" s="15">
        <v>2206.49994212826</v>
      </c>
      <c r="F12" s="15">
        <v>2075.5466906896199</v>
      </c>
      <c r="G12" s="15">
        <v>29.3841014332024</v>
      </c>
      <c r="H12" s="15">
        <v>27846.860885296701</v>
      </c>
      <c r="I12" s="15">
        <v>196.54985945158799</v>
      </c>
      <c r="J12" s="15">
        <v>794.49243871434896</v>
      </c>
      <c r="K12" s="15">
        <v>475.22151506612698</v>
      </c>
      <c r="L12" s="28">
        <v>29.65489430453</v>
      </c>
      <c r="M12" s="28">
        <v>122.260007429238</v>
      </c>
      <c r="N12" s="28">
        <v>39.781378977668901</v>
      </c>
      <c r="O12" s="28">
        <v>2647.3580483116298</v>
      </c>
      <c r="P12" s="28">
        <v>1764.9266548016501</v>
      </c>
      <c r="Q12" s="28">
        <v>6.3601255278618503E-4</v>
      </c>
      <c r="R12" s="28">
        <v>1.12839743292613E-4</v>
      </c>
      <c r="S12" s="28">
        <v>1.7337176933204201E-2</v>
      </c>
      <c r="T12" s="28">
        <v>2.9304034515945199E-2</v>
      </c>
      <c r="U12" s="17">
        <v>2.41616430233032E-2</v>
      </c>
      <c r="V12" s="28">
        <v>7.4403254460624</v>
      </c>
      <c r="W12" s="28">
        <v>1.54831158794865E-2</v>
      </c>
      <c r="X12" s="28">
        <v>1.36571011081869</v>
      </c>
      <c r="Y12" s="28">
        <v>0.70552708608676296</v>
      </c>
      <c r="Z12" s="28">
        <v>10.585892557727201</v>
      </c>
      <c r="AA12" s="28">
        <v>483.29456958012798</v>
      </c>
      <c r="AB12" s="28">
        <v>412.121814742016</v>
      </c>
      <c r="AC12" s="28">
        <v>71.316648612642794</v>
      </c>
      <c r="AD12" s="28">
        <v>819.25422379358804</v>
      </c>
      <c r="AE12" s="28">
        <v>794.67661887087104</v>
      </c>
      <c r="AF12" s="28">
        <v>0.63126202266419196</v>
      </c>
      <c r="AG12" s="28"/>
      <c r="AH12" s="17" t="s">
        <v>182</v>
      </c>
      <c r="AI12" s="17">
        <v>25.368797719402799</v>
      </c>
      <c r="AJ12" s="17">
        <v>29.366443559038402</v>
      </c>
      <c r="AK12" s="17">
        <v>195.481165518029</v>
      </c>
      <c r="AL12" s="17">
        <v>195.481165518029</v>
      </c>
      <c r="AM12" s="17">
        <v>68.432862429372094</v>
      </c>
      <c r="AN12" s="17">
        <v>4.08322104157366E-3</v>
      </c>
      <c r="AO12" s="17">
        <v>1.99356658928443E-2</v>
      </c>
      <c r="AP12" s="17">
        <v>797.80146193471398</v>
      </c>
      <c r="AQ12" s="17">
        <v>0.625937406599682</v>
      </c>
      <c r="AR12" s="17">
        <v>122.56645720088299</v>
      </c>
      <c r="AS12" s="17">
        <v>1808.3411532867001</v>
      </c>
      <c r="AT12" s="5">
        <v>2.2398129674763099E-5</v>
      </c>
      <c r="AU12" s="5">
        <v>8.95922798657385E-5</v>
      </c>
      <c r="AV12" s="17">
        <v>360961.90944294701</v>
      </c>
      <c r="AW12" s="17">
        <v>24.192151247871099</v>
      </c>
      <c r="AX12" s="17">
        <v>360.84584380583902</v>
      </c>
      <c r="AY12" s="17">
        <v>107.074414050827</v>
      </c>
      <c r="AZ12" s="17">
        <v>9.7170640733698193</v>
      </c>
      <c r="BA12" s="17">
        <v>260.19095848035403</v>
      </c>
      <c r="BB12" s="17">
        <v>44.383036996643497</v>
      </c>
      <c r="BC12" s="17">
        <v>1110.6999302873701</v>
      </c>
      <c r="BD12" s="17">
        <v>122.585565649155</v>
      </c>
      <c r="BE12" s="17">
        <v>1300.0864501434701</v>
      </c>
      <c r="BF12" s="17">
        <v>484.93052601417901</v>
      </c>
      <c r="BG12" s="17">
        <v>2254.3739706862302</v>
      </c>
      <c r="BH12" s="17">
        <v>471.65386414406402</v>
      </c>
      <c r="BI12" s="17">
        <v>471.65386414406402</v>
      </c>
      <c r="BJ12" s="17">
        <v>416.866272756981</v>
      </c>
      <c r="BK12" s="5">
        <v>7.2102770753074694E-5</v>
      </c>
      <c r="BL12" s="17">
        <v>5.4644628611115605E-4</v>
      </c>
      <c r="BM12" s="17">
        <v>151.204243728677</v>
      </c>
      <c r="BN12" s="17">
        <v>857.51811640583196</v>
      </c>
      <c r="BO12" s="17">
        <v>38.990412581805202</v>
      </c>
      <c r="BP12" s="17">
        <v>503.61362934094802</v>
      </c>
      <c r="BQ12" s="17">
        <v>2.9995907102974599</v>
      </c>
      <c r="BR12" s="17">
        <v>5.6667034846255102E-3</v>
      </c>
      <c r="BS12" s="17">
        <v>1.15050734172192E-2</v>
      </c>
      <c r="BT12" s="17">
        <v>32.534677747496403</v>
      </c>
      <c r="BU12" s="17">
        <v>39.836476429541001</v>
      </c>
      <c r="BV12" s="17">
        <v>58.726907007942103</v>
      </c>
      <c r="BW12" s="17">
        <v>0</v>
      </c>
      <c r="BX12" s="17">
        <v>1.47798603834939E-2</v>
      </c>
      <c r="BY12" s="17">
        <v>1.42002580928917E-2</v>
      </c>
      <c r="BZ12" s="17">
        <v>28132.807121590398</v>
      </c>
      <c r="CA12" s="17">
        <v>17010.467572552399</v>
      </c>
      <c r="CB12" s="17">
        <v>1738.8481973729699</v>
      </c>
      <c r="CC12" s="17">
        <v>18900.520013654001</v>
      </c>
      <c r="CD12" s="17">
        <v>609.09037362166396</v>
      </c>
      <c r="CE12" s="17">
        <v>7.4269022835430398</v>
      </c>
      <c r="CF12" s="17">
        <v>1.5345075596443899E-2</v>
      </c>
      <c r="CG12" s="17">
        <v>1.3558092236269299</v>
      </c>
      <c r="CH12" s="17">
        <v>0.70137262630929698</v>
      </c>
      <c r="CI12" s="17">
        <v>10.5512765291225</v>
      </c>
      <c r="CJ12" s="17">
        <v>0.97897618683068999</v>
      </c>
      <c r="CK12" s="17">
        <v>11637.66923344</v>
      </c>
      <c r="CL12" s="17">
        <v>5.0439621663718004</v>
      </c>
      <c r="CM12" s="17">
        <v>2.92128495532884</v>
      </c>
      <c r="CN12" s="17">
        <v>513.78808719941401</v>
      </c>
      <c r="CO12" s="17">
        <v>2.9741527045751299</v>
      </c>
      <c r="CP12" s="5">
        <v>1.4852042559125199E-5</v>
      </c>
      <c r="CQ12" s="17">
        <v>2.0404018710626799</v>
      </c>
      <c r="CR12" s="17">
        <v>2180.8187638659701</v>
      </c>
      <c r="CS12" s="17">
        <v>2051.1542315952702</v>
      </c>
      <c r="CT12" s="17">
        <v>129.664532270705</v>
      </c>
      <c r="CU12" s="17">
        <v>1.0379851282153001</v>
      </c>
      <c r="CV12" s="17">
        <v>375.61410293490201</v>
      </c>
      <c r="CW12" s="17">
        <v>2.4466071619349901</v>
      </c>
      <c r="CX12" s="17">
        <v>213.26483125492501</v>
      </c>
      <c r="CY12" s="17">
        <v>13.504581328725701</v>
      </c>
      <c r="CZ12" s="17">
        <v>10.563956869106001</v>
      </c>
      <c r="DA12" s="17">
        <v>857.52453500664103</v>
      </c>
      <c r="DB12" s="17">
        <v>126.101076307101</v>
      </c>
      <c r="DC12" s="17">
        <v>4.0248591022779197</v>
      </c>
      <c r="DD12" s="17">
        <v>45.352677567089401</v>
      </c>
      <c r="DE12" s="17">
        <v>7.3230157869673698E-2</v>
      </c>
      <c r="DF12" s="17">
        <v>29.173068651002801</v>
      </c>
      <c r="DG12" s="17">
        <v>622.691554941258</v>
      </c>
      <c r="DH12" s="17">
        <v>71.5150189459481</v>
      </c>
      <c r="DI12" s="17">
        <v>0</v>
      </c>
      <c r="DJ12" s="17">
        <v>3260.7822895766999</v>
      </c>
      <c r="DK12" s="17">
        <v>2661.9650818922601</v>
      </c>
      <c r="DL12" s="17">
        <v>508.23164734868499</v>
      </c>
      <c r="DM12" s="17">
        <v>27971.823124941398</v>
      </c>
      <c r="DN12" s="17">
        <v>1771.3456673440301</v>
      </c>
      <c r="DO12" s="17">
        <v>3957.0616251009901</v>
      </c>
      <c r="DQ12" s="25">
        <f t="shared" si="0"/>
        <v>8.000004424187513E-3</v>
      </c>
      <c r="DR12" s="94">
        <f t="shared" si="1"/>
        <v>1.0057552200273088</v>
      </c>
      <c r="DS12" s="40">
        <f t="shared" si="2"/>
        <v>-3.7976794770949113E-3</v>
      </c>
      <c r="DT12" s="40">
        <f t="shared" si="3"/>
        <v>-8.7960408905861705E-3</v>
      </c>
      <c r="DU12" s="40">
        <f t="shared" si="4"/>
        <v>-6.191959364477289E-3</v>
      </c>
      <c r="DV12" s="40">
        <f t="shared" si="5"/>
        <v>-1.1638875565761108E-2</v>
      </c>
      <c r="DW12" s="40">
        <f t="shared" si="6"/>
        <v>-1.1752305647359412E-2</v>
      </c>
      <c r="DX12" s="40">
        <f t="shared" si="7"/>
        <v>-7.1818695112842029E-3</v>
      </c>
      <c r="DY12" s="40">
        <f t="shared" si="8"/>
        <v>4.4874803001827149E-3</v>
      </c>
      <c r="DZ12" s="40">
        <f t="shared" si="9"/>
        <v>-5.4372663330355562E-3</v>
      </c>
      <c r="EA12" s="40">
        <f t="shared" si="10"/>
        <v>4.1649524389680732E-3</v>
      </c>
      <c r="EB12" s="40">
        <f t="shared" si="11"/>
        <v>-7.5073430157439926E-3</v>
      </c>
      <c r="EC12" s="40">
        <f t="shared" si="12"/>
        <v>-9.7269186842974305E-3</v>
      </c>
      <c r="ED12" s="40">
        <f t="shared" si="13"/>
        <v>2.5065414119360327E-3</v>
      </c>
      <c r="EE12" s="40">
        <f t="shared" si="14"/>
        <v>1.3850060829472322E-3</v>
      </c>
      <c r="EF12" s="40">
        <f t="shared" si="15"/>
        <v>5.517588975146758E-3</v>
      </c>
      <c r="EG12" s="40">
        <f t="shared" si="16"/>
        <v>3.636985437846059E-3</v>
      </c>
      <c r="EH12" s="40">
        <f t="shared" si="17"/>
        <v>-4.1059777065549467E-3</v>
      </c>
      <c r="EI12" s="40">
        <f t="shared" si="18"/>
        <v>-7.5269025551479001E-3</v>
      </c>
      <c r="EJ12" s="40">
        <f t="shared" si="19"/>
        <v>-9.5401940002536652E-3</v>
      </c>
      <c r="EK12" s="40">
        <f t="shared" si="20"/>
        <v>-1.1053632884009427E-2</v>
      </c>
      <c r="EL12" s="40">
        <f t="shared" si="21"/>
        <v>-5.9083767088006474E-3</v>
      </c>
      <c r="EM12" s="40">
        <f t="shared" si="22"/>
        <v>-1.8041095939511646E-3</v>
      </c>
      <c r="EN12" s="40">
        <f t="shared" si="23"/>
        <v>-8.9155363892541393E-3</v>
      </c>
      <c r="EO12" s="40">
        <f t="shared" si="24"/>
        <v>-7.2496257539053297E-3</v>
      </c>
      <c r="EP12" s="40">
        <f t="shared" si="25"/>
        <v>-5.8884483096302851E-3</v>
      </c>
      <c r="EQ12" s="40">
        <f t="shared" si="26"/>
        <v>-3.2700151088754935E-3</v>
      </c>
      <c r="ER12" s="40">
        <f t="shared" si="27"/>
        <v>3.3850089304175196E-3</v>
      </c>
      <c r="ES12" s="40">
        <f t="shared" si="28"/>
        <v>1.1512270996707579E-2</v>
      </c>
      <c r="ET12" s="40">
        <f t="shared" si="29"/>
        <v>2.7815431202152601E-3</v>
      </c>
      <c r="EU12" s="40">
        <f t="shared" si="30"/>
        <v>-1.5685918687336931E-2</v>
      </c>
      <c r="EV12" s="40">
        <f t="shared" si="31"/>
        <v>-1.5686005058949924E-2</v>
      </c>
      <c r="EW12" s="40">
        <f t="shared" si="32"/>
        <v>-8.434874700742858E-3</v>
      </c>
    </row>
    <row r="13" spans="1:153" x14ac:dyDescent="0.25">
      <c r="A13" s="17" t="s">
        <v>183</v>
      </c>
      <c r="B13" s="15">
        <v>77568.940585042306</v>
      </c>
      <c r="C13" s="15">
        <v>14.723728064314701</v>
      </c>
      <c r="D13" s="15">
        <v>5780.0714658140096</v>
      </c>
      <c r="E13" s="15">
        <v>617.05965422000099</v>
      </c>
      <c r="F13" s="15">
        <v>582.90064347838495</v>
      </c>
      <c r="G13" s="15">
        <v>6.7062235887997401</v>
      </c>
      <c r="H13" s="15">
        <v>8465.7882363219396</v>
      </c>
      <c r="I13" s="15">
        <v>59.478309044952297</v>
      </c>
      <c r="J13" s="15">
        <v>204.821595315292</v>
      </c>
      <c r="K13" s="15">
        <v>137.10650992127401</v>
      </c>
      <c r="L13" s="28">
        <v>9.1955189250859295</v>
      </c>
      <c r="M13" s="28">
        <v>35.532986997483</v>
      </c>
      <c r="N13" s="28">
        <v>14.571401752659</v>
      </c>
      <c r="O13" s="28">
        <v>741.97347381097802</v>
      </c>
      <c r="P13" s="28">
        <v>563.73761001562002</v>
      </c>
      <c r="Q13" s="28">
        <v>1.48812367777283E-4</v>
      </c>
      <c r="R13" s="28">
        <v>2.41148463616821E-5</v>
      </c>
      <c r="S13" s="28">
        <v>4.2906040042329299E-3</v>
      </c>
      <c r="T13" s="28">
        <v>6.8787292331605899E-3</v>
      </c>
      <c r="U13" s="17">
        <v>5.6741032756733797E-3</v>
      </c>
      <c r="V13" s="28">
        <v>2.6307218710721898</v>
      </c>
      <c r="W13" s="28">
        <v>3.8108623179281399E-3</v>
      </c>
      <c r="X13" s="28">
        <v>0.35053347280310698</v>
      </c>
      <c r="Y13" s="28">
        <v>0.19405014699397999</v>
      </c>
      <c r="Z13" s="28">
        <v>3.5315996332881601</v>
      </c>
      <c r="AA13" s="28">
        <v>160.73141893584199</v>
      </c>
      <c r="AB13" s="28">
        <v>95.234745985612903</v>
      </c>
      <c r="AC13" s="28">
        <v>21.108194589331799</v>
      </c>
      <c r="AD13" s="28">
        <v>291.75632513330999</v>
      </c>
      <c r="AE13" s="28">
        <v>283.00361675573998</v>
      </c>
      <c r="AF13" s="28">
        <v>0.15198949617813701</v>
      </c>
      <c r="AG13" s="28"/>
      <c r="AH13" s="17" t="s">
        <v>183</v>
      </c>
      <c r="AI13" s="17">
        <v>7.2191157489069999</v>
      </c>
      <c r="AJ13" s="17">
        <v>9.1674358932766005</v>
      </c>
      <c r="AK13" s="17">
        <v>59.538434124128997</v>
      </c>
      <c r="AL13" s="17">
        <v>59.538434124128997</v>
      </c>
      <c r="AM13" s="17">
        <v>20.6564021143537</v>
      </c>
      <c r="AN13" s="17">
        <v>9.6515682578525897E-4</v>
      </c>
      <c r="AO13" s="17">
        <v>4.7122892442004599E-3</v>
      </c>
      <c r="AP13" s="17">
        <v>206.47873995202301</v>
      </c>
      <c r="AQ13" s="17">
        <v>0.152195445463218</v>
      </c>
      <c r="AR13" s="17">
        <v>35.845652754479602</v>
      </c>
      <c r="AS13" s="17">
        <v>467.01290914779099</v>
      </c>
      <c r="AT13" s="5">
        <v>4.8154815170003901E-6</v>
      </c>
      <c r="AU13" s="5">
        <v>1.9262140577721101E-5</v>
      </c>
      <c r="AV13" s="17">
        <v>77635.906983470806</v>
      </c>
      <c r="AW13" s="17">
        <v>8.6614159755727904</v>
      </c>
      <c r="AX13" s="17">
        <v>129.551235999272</v>
      </c>
      <c r="AY13" s="17">
        <v>38.394039554225401</v>
      </c>
      <c r="AZ13" s="17">
        <v>3.4912990502488399</v>
      </c>
      <c r="BA13" s="17">
        <v>93.263431818206897</v>
      </c>
      <c r="BB13" s="17">
        <v>15.350692504836299</v>
      </c>
      <c r="BC13" s="17">
        <v>310.91965971845502</v>
      </c>
      <c r="BD13" s="17">
        <v>33.510488605851599</v>
      </c>
      <c r="BE13" s="17">
        <v>367.68756052221698</v>
      </c>
      <c r="BF13" s="17">
        <v>162.449798914063</v>
      </c>
      <c r="BG13" s="17">
        <v>646.44838263580095</v>
      </c>
      <c r="BH13" s="17">
        <v>136.85465438779201</v>
      </c>
      <c r="BI13" s="17">
        <v>136.85465438779201</v>
      </c>
      <c r="BJ13" s="17">
        <v>96.412084967393596</v>
      </c>
      <c r="BK13" s="5">
        <v>1.7073923469937198E-5</v>
      </c>
      <c r="BL13" s="17">
        <v>1.2858821073288601E-4</v>
      </c>
      <c r="BM13" s="17">
        <v>46.129316712467698</v>
      </c>
      <c r="BN13" s="17">
        <v>237.56537992979901</v>
      </c>
      <c r="BO13" s="17">
        <v>11.9198183989286</v>
      </c>
      <c r="BP13" s="17">
        <v>176.817991776057</v>
      </c>
      <c r="BQ13" s="17">
        <v>0.90349311235525198</v>
      </c>
      <c r="BR13" s="17">
        <v>1.4102339930664599E-3</v>
      </c>
      <c r="BS13" s="17">
        <v>2.86316229875934E-3</v>
      </c>
      <c r="BT13" s="17">
        <v>9.8417113075555704</v>
      </c>
      <c r="BU13" s="17">
        <v>14.716416242685</v>
      </c>
      <c r="BV13" s="17">
        <v>14.682890872093299</v>
      </c>
      <c r="BW13" s="17">
        <v>0</v>
      </c>
      <c r="BX13" s="17">
        <v>3.4871425773133299E-3</v>
      </c>
      <c r="BY13" s="17">
        <v>3.35041389903933E-3</v>
      </c>
      <c r="BZ13" s="17">
        <v>8594.1010988938197</v>
      </c>
      <c r="CA13" s="17">
        <v>5189.5554200080496</v>
      </c>
      <c r="CB13" s="17">
        <v>530.48772382259403</v>
      </c>
      <c r="CC13" s="17">
        <v>5766.17246054311</v>
      </c>
      <c r="CD13" s="17">
        <v>174.46194758082899</v>
      </c>
      <c r="CE13" s="17">
        <v>2.64842318349179</v>
      </c>
      <c r="CF13" s="17">
        <v>3.8120411661744799E-3</v>
      </c>
      <c r="CG13" s="17">
        <v>0.35153342061960802</v>
      </c>
      <c r="CH13" s="17">
        <v>0.19489612887779201</v>
      </c>
      <c r="CI13" s="17">
        <v>3.5513338963056</v>
      </c>
      <c r="CJ13" s="17">
        <v>0.2368864083952</v>
      </c>
      <c r="CK13" s="17">
        <v>3640.8167582891801</v>
      </c>
      <c r="CL13" s="17">
        <v>1.7378813299382101</v>
      </c>
      <c r="CM13" s="17">
        <v>1.04921474870065</v>
      </c>
      <c r="CN13" s="17">
        <v>165.87868250687501</v>
      </c>
      <c r="CO13" s="17">
        <v>1.0159633100194501</v>
      </c>
      <c r="CP13" s="5">
        <v>3.56150884218764E-6</v>
      </c>
      <c r="CQ13" s="17">
        <v>0.73263871294168104</v>
      </c>
      <c r="CR13" s="17">
        <v>614.14674699183695</v>
      </c>
      <c r="CS13" s="17">
        <v>580.04513531174996</v>
      </c>
      <c r="CT13" s="17">
        <v>34.101611680087302</v>
      </c>
      <c r="CU13" s="17">
        <v>0.37157922948461403</v>
      </c>
      <c r="CV13" s="17">
        <v>89.105365160358602</v>
      </c>
      <c r="CW13" s="17">
        <v>0.86924362946918199</v>
      </c>
      <c r="CX13" s="17">
        <v>58.619881070564396</v>
      </c>
      <c r="CY13" s="17">
        <v>4.8521440852747801</v>
      </c>
      <c r="CZ13" s="17">
        <v>3.6955721269641701</v>
      </c>
      <c r="DA13" s="17">
        <v>235.093424990492</v>
      </c>
      <c r="DB13" s="17">
        <v>19.999260613742901</v>
      </c>
      <c r="DC13" s="17">
        <v>1.21496635118525</v>
      </c>
      <c r="DD13" s="17">
        <v>15.5455434613667</v>
      </c>
      <c r="DE13" s="17">
        <v>2.6148189718745302E-2</v>
      </c>
      <c r="DF13" s="17">
        <v>6.6926435617872801</v>
      </c>
      <c r="DG13" s="17">
        <v>220.18651331372999</v>
      </c>
      <c r="DH13" s="17">
        <v>21.304179082131501</v>
      </c>
      <c r="DI13" s="17">
        <v>0</v>
      </c>
      <c r="DJ13" s="17">
        <v>947.30663074595304</v>
      </c>
      <c r="DK13" s="17">
        <v>749.56363836385196</v>
      </c>
      <c r="DL13" s="17">
        <v>196.25916323703001</v>
      </c>
      <c r="DM13" s="17">
        <v>8552.1887101307893</v>
      </c>
      <c r="DN13" s="17">
        <v>569.64152186726903</v>
      </c>
      <c r="DO13" s="17">
        <v>1316.50491315199</v>
      </c>
      <c r="DQ13" s="25">
        <f t="shared" si="0"/>
        <v>7.9999890790853675E-3</v>
      </c>
      <c r="DR13" s="94">
        <f t="shared" si="1"/>
        <v>1.0049007792254843</v>
      </c>
      <c r="DS13" s="40">
        <f t="shared" si="2"/>
        <v>8.6331459374621149E-4</v>
      </c>
      <c r="DT13" s="40">
        <f t="shared" si="3"/>
        <v>-2.7735633287317152E-3</v>
      </c>
      <c r="DU13" s="40">
        <f t="shared" si="4"/>
        <v>-2.4046424604098173E-3</v>
      </c>
      <c r="DV13" s="40">
        <f t="shared" si="5"/>
        <v>-4.7206249966968384E-3</v>
      </c>
      <c r="DW13" s="40">
        <f t="shared" si="6"/>
        <v>-4.8987905547592317E-3</v>
      </c>
      <c r="DX13" s="40">
        <f t="shared" si="7"/>
        <v>-2.0249887037975252E-3</v>
      </c>
      <c r="DY13" s="40">
        <f t="shared" si="8"/>
        <v>1.0205839243433214E-2</v>
      </c>
      <c r="DZ13" s="40">
        <f t="shared" si="9"/>
        <v>1.010874050424987E-3</v>
      </c>
      <c r="EA13" s="40">
        <f t="shared" si="10"/>
        <v>8.0906734183965323E-3</v>
      </c>
      <c r="EB13" s="40">
        <f t="shared" si="11"/>
        <v>-1.8369334441275993E-3</v>
      </c>
      <c r="EC13" s="40">
        <f t="shared" si="12"/>
        <v>-3.0539909751821429E-3</v>
      </c>
      <c r="ED13" s="40">
        <f t="shared" si="13"/>
        <v>8.7993096954880039E-3</v>
      </c>
      <c r="EE13" s="40">
        <f t="shared" si="14"/>
        <v>9.9519931223869817E-3</v>
      </c>
      <c r="EF13" s="40">
        <f t="shared" si="15"/>
        <v>1.0229697988917029E-2</v>
      </c>
      <c r="EG13" s="40">
        <f t="shared" si="16"/>
        <v>1.0472801081136716E-2</v>
      </c>
      <c r="EH13" s="40">
        <f t="shared" si="17"/>
        <v>2.7637169804553834E-3</v>
      </c>
      <c r="EI13" s="40">
        <f t="shared" si="18"/>
        <v>-1.5436244710958775E-3</v>
      </c>
      <c r="EJ13" s="40">
        <f t="shared" si="19"/>
        <v>-4.010557112740629E-3</v>
      </c>
      <c r="EK13" s="40">
        <f t="shared" si="20"/>
        <v>-5.9855178787160714E-3</v>
      </c>
      <c r="EL13" s="40">
        <f t="shared" si="21"/>
        <v>5.8913173587631117E-4</v>
      </c>
      <c r="EM13" s="40">
        <f t="shared" si="22"/>
        <v>6.7286901797740115E-3</v>
      </c>
      <c r="EN13" s="40">
        <f t="shared" si="23"/>
        <v>3.0933897579930029E-4</v>
      </c>
      <c r="EO13" s="40">
        <f t="shared" si="24"/>
        <v>2.8526457359542966E-3</v>
      </c>
      <c r="EP13" s="40">
        <f t="shared" si="25"/>
        <v>4.3596044471858305E-3</v>
      </c>
      <c r="EQ13" s="40">
        <f t="shared" si="26"/>
        <v>5.5879105976308031E-3</v>
      </c>
      <c r="ER13" s="40">
        <f t="shared" si="27"/>
        <v>1.0691002354100552E-2</v>
      </c>
      <c r="ES13" s="40">
        <f t="shared" si="28"/>
        <v>1.2362494062393502E-2</v>
      </c>
      <c r="ET13" s="40">
        <f t="shared" si="29"/>
        <v>9.2847586737121613E-3</v>
      </c>
      <c r="EU13" s="40">
        <f t="shared" si="30"/>
        <v>-1.0434084777962621E-2</v>
      </c>
      <c r="EV13" s="40">
        <f t="shared" si="31"/>
        <v>-1.0434205268476148E-2</v>
      </c>
      <c r="EW13" s="40">
        <f t="shared" si="32"/>
        <v>1.3550231447548035E-3</v>
      </c>
    </row>
    <row r="14" spans="1:153" x14ac:dyDescent="0.25">
      <c r="A14" s="17" t="s">
        <v>184</v>
      </c>
      <c r="B14" s="15">
        <v>434665.213185334</v>
      </c>
      <c r="C14" s="15">
        <v>85.226611458863303</v>
      </c>
      <c r="D14" s="15">
        <v>33622.207111236603</v>
      </c>
      <c r="E14" s="15">
        <v>3252.5284396377201</v>
      </c>
      <c r="F14" s="15">
        <v>3086.5409681815499</v>
      </c>
      <c r="G14" s="15">
        <v>38.695428346211997</v>
      </c>
      <c r="H14" s="15">
        <v>30987.747932105802</v>
      </c>
      <c r="I14" s="15">
        <v>310.94446588374501</v>
      </c>
      <c r="J14" s="15">
        <v>863.52361665442299</v>
      </c>
      <c r="K14" s="15">
        <v>792.53443443076196</v>
      </c>
      <c r="L14" s="28">
        <v>52.864812974627299</v>
      </c>
      <c r="M14" s="28">
        <v>144.95321995585601</v>
      </c>
      <c r="N14" s="28">
        <v>51.954409497427697</v>
      </c>
      <c r="O14" s="28">
        <v>2733.4952686676702</v>
      </c>
      <c r="P14" s="28">
        <v>1973.29258542257</v>
      </c>
      <c r="Q14" s="28">
        <v>8.4653395217425102E-4</v>
      </c>
      <c r="R14" s="28">
        <v>1.65365032116352E-4</v>
      </c>
      <c r="S14" s="28">
        <v>2.62414643760163E-2</v>
      </c>
      <c r="T14" s="28">
        <v>4.6019673254320201E-2</v>
      </c>
      <c r="U14" s="17">
        <v>3.3294813799398103E-2</v>
      </c>
      <c r="V14" s="28">
        <v>10.568525822664901</v>
      </c>
      <c r="W14" s="28">
        <v>1.7596573794478199E-2</v>
      </c>
      <c r="X14" s="28">
        <v>1.50915600789635</v>
      </c>
      <c r="Y14" s="28">
        <v>0.80174779851565803</v>
      </c>
      <c r="Z14" s="28">
        <v>14.7592223513945</v>
      </c>
      <c r="AA14" s="28">
        <v>547.81741755690302</v>
      </c>
      <c r="AB14" s="28">
        <v>365.35362272652299</v>
      </c>
      <c r="AC14" s="28">
        <v>83.871149232028401</v>
      </c>
      <c r="AD14" s="28">
        <v>1730.0035168114</v>
      </c>
      <c r="AE14" s="28">
        <v>1678.1034640999801</v>
      </c>
      <c r="AF14" s="28">
        <v>0.68143530588464496</v>
      </c>
      <c r="AG14" s="28"/>
      <c r="AH14" s="17" t="s">
        <v>184</v>
      </c>
      <c r="AI14" s="17">
        <v>33.127253552249599</v>
      </c>
      <c r="AJ14" s="17">
        <v>52.1708133558393</v>
      </c>
      <c r="AK14" s="17">
        <v>307.84402104147603</v>
      </c>
      <c r="AL14" s="17">
        <v>307.84402104147603</v>
      </c>
      <c r="AM14" s="17">
        <v>121.563332972122</v>
      </c>
      <c r="AN14" s="17">
        <v>5.6104710730446403E-3</v>
      </c>
      <c r="AO14" s="17">
        <v>2.7392246611220399E-2</v>
      </c>
      <c r="AP14" s="17">
        <v>862.75369132526805</v>
      </c>
      <c r="AQ14" s="17">
        <v>0.676859593680319</v>
      </c>
      <c r="AR14" s="17">
        <v>144.80472881557799</v>
      </c>
      <c r="AS14" s="17">
        <v>2281.8084872935701</v>
      </c>
      <c r="AT14" s="5">
        <v>3.2749285724521402E-5</v>
      </c>
      <c r="AU14" s="17">
        <v>1.3099741369180501E-4</v>
      </c>
      <c r="AV14" s="17">
        <v>432323.18900643202</v>
      </c>
      <c r="AW14" s="17">
        <v>51.010574024151602</v>
      </c>
      <c r="AX14" s="17">
        <v>762.27235205939201</v>
      </c>
      <c r="AY14" s="17">
        <v>226.00269447797299</v>
      </c>
      <c r="AZ14" s="17">
        <v>20.537385576370799</v>
      </c>
      <c r="BA14" s="17">
        <v>549.05283150735499</v>
      </c>
      <c r="BB14" s="17">
        <v>91.469794438510306</v>
      </c>
      <c r="BC14" s="17">
        <v>1388.78837896136</v>
      </c>
      <c r="BD14" s="17">
        <v>157.89394252414399</v>
      </c>
      <c r="BE14" s="17">
        <v>1522.13379212584</v>
      </c>
      <c r="BF14" s="17">
        <v>548.53546015070697</v>
      </c>
      <c r="BG14" s="17">
        <v>2220.6143378270699</v>
      </c>
      <c r="BH14" s="17">
        <v>783.23804944988296</v>
      </c>
      <c r="BI14" s="17">
        <v>783.23804944988296</v>
      </c>
      <c r="BJ14" s="17">
        <v>367.38825831033</v>
      </c>
      <c r="BK14" s="17">
        <v>1.0100758394813401E-4</v>
      </c>
      <c r="BL14" s="17">
        <v>7.1606426546264197E-4</v>
      </c>
      <c r="BM14" s="17">
        <v>265.62528388564601</v>
      </c>
      <c r="BN14" s="17">
        <v>836.08989635344403</v>
      </c>
      <c r="BO14" s="17">
        <v>44.204999880936199</v>
      </c>
      <c r="BP14" s="17">
        <v>699.45698340412002</v>
      </c>
      <c r="BQ14" s="17">
        <v>5.1859189341986403</v>
      </c>
      <c r="BR14" s="17">
        <v>8.5539473613430502E-3</v>
      </c>
      <c r="BS14" s="17">
        <v>1.7367059788246E-2</v>
      </c>
      <c r="BT14" s="17">
        <v>34.735927025477899</v>
      </c>
      <c r="BU14" s="17">
        <v>51.9126936238683</v>
      </c>
      <c r="BV14" s="17">
        <v>84.236141865330595</v>
      </c>
      <c r="BW14" s="17">
        <v>0</v>
      </c>
      <c r="BX14" s="17">
        <v>2.3163055140902802E-2</v>
      </c>
      <c r="BY14" s="17">
        <v>2.22547702552401E-2</v>
      </c>
      <c r="BZ14" s="17">
        <v>31206.4147481494</v>
      </c>
      <c r="CA14" s="17">
        <v>29882.8377128832</v>
      </c>
      <c r="CB14" s="17">
        <v>3054.68941261396</v>
      </c>
      <c r="CC14" s="17">
        <v>33203.152409382797</v>
      </c>
      <c r="CD14" s="17">
        <v>683.97720765466795</v>
      </c>
      <c r="CE14" s="17">
        <v>10.515533350188701</v>
      </c>
      <c r="CF14" s="17">
        <v>1.7458273685345301E-2</v>
      </c>
      <c r="CG14" s="17">
        <v>1.5003110736354699</v>
      </c>
      <c r="CH14" s="17">
        <v>0.79776763178756305</v>
      </c>
      <c r="CI14" s="17">
        <v>14.672487127498799</v>
      </c>
      <c r="CJ14" s="17">
        <v>1.8439366127305901</v>
      </c>
      <c r="CK14" s="17">
        <v>12368.6862532002</v>
      </c>
      <c r="CL14" s="17">
        <v>10.212951405501601</v>
      </c>
      <c r="CM14" s="17">
        <v>6.1727141072658798</v>
      </c>
      <c r="CN14" s="17">
        <v>929.76424612179403</v>
      </c>
      <c r="CO14" s="17">
        <v>6.0731573703268902</v>
      </c>
      <c r="CP14" s="5">
        <v>2.3523469796127502E-5</v>
      </c>
      <c r="CQ14" s="17">
        <v>4.3106245612526601</v>
      </c>
      <c r="CR14" s="17">
        <v>3211.2981608545902</v>
      </c>
      <c r="CS14" s="17">
        <v>3046.96235319794</v>
      </c>
      <c r="CT14" s="17">
        <v>164.33580765665201</v>
      </c>
      <c r="CU14" s="17">
        <v>2.18846922969405</v>
      </c>
      <c r="CV14" s="17">
        <v>428.974199315465</v>
      </c>
      <c r="CW14" s="17">
        <v>5.1325390775861601</v>
      </c>
      <c r="CX14" s="17">
        <v>299.02201496387102</v>
      </c>
      <c r="CY14" s="17">
        <v>28.542508779025201</v>
      </c>
      <c r="CZ14" s="17">
        <v>21.447304986965101</v>
      </c>
      <c r="DA14" s="17">
        <v>1203.51346193995</v>
      </c>
      <c r="DB14" s="17">
        <v>193.93765480683101</v>
      </c>
      <c r="DC14" s="17">
        <v>6.8804143111934097</v>
      </c>
      <c r="DD14" s="17">
        <v>92.729674940833405</v>
      </c>
      <c r="DE14" s="17">
        <v>0.154135474485358</v>
      </c>
      <c r="DF14" s="17">
        <v>38.2690866608243</v>
      </c>
      <c r="DG14" s="17">
        <v>787.72595280787505</v>
      </c>
      <c r="DH14" s="17">
        <v>83.832862011006497</v>
      </c>
      <c r="DI14" s="17">
        <v>0</v>
      </c>
      <c r="DJ14" s="17">
        <v>3422.8494100323201</v>
      </c>
      <c r="DK14" s="17">
        <v>2738.1889584436699</v>
      </c>
      <c r="DL14" s="17">
        <v>605.04362453546503</v>
      </c>
      <c r="DM14" s="17">
        <v>31012.6014991429</v>
      </c>
      <c r="DN14" s="17">
        <v>1975.6355251488801</v>
      </c>
      <c r="DO14" s="17">
        <v>4501.6706993292601</v>
      </c>
      <c r="DQ14" s="25">
        <f t="shared" si="0"/>
        <v>8.0000019459171463E-3</v>
      </c>
      <c r="DR14" s="94">
        <f t="shared" si="1"/>
        <v>1.0062494998690084</v>
      </c>
      <c r="DS14" s="40">
        <f t="shared" si="2"/>
        <v>-5.3881104534201094E-3</v>
      </c>
      <c r="DT14" s="40">
        <f t="shared" si="3"/>
        <v>-1.1621600068081817E-2</v>
      </c>
      <c r="DU14" s="40">
        <f t="shared" si="4"/>
        <v>-1.2463628591287709E-2</v>
      </c>
      <c r="DV14" s="40">
        <f t="shared" si="5"/>
        <v>-1.267637763921362E-2</v>
      </c>
      <c r="DW14" s="40">
        <f t="shared" si="6"/>
        <v>-1.282296764942272E-2</v>
      </c>
      <c r="DX14" s="40">
        <f t="shared" si="7"/>
        <v>-1.101788256672531E-2</v>
      </c>
      <c r="DY14" s="40">
        <f t="shared" si="8"/>
        <v>8.0204495956119821E-4</v>
      </c>
      <c r="DZ14" s="40">
        <f t="shared" si="9"/>
        <v>-9.9710565147288072E-3</v>
      </c>
      <c r="EA14" s="40">
        <f t="shared" si="10"/>
        <v>-8.9160888516042001E-4</v>
      </c>
      <c r="EB14" s="40">
        <f t="shared" si="11"/>
        <v>-1.1729944563930686E-2</v>
      </c>
      <c r="EC14" s="40">
        <f t="shared" si="12"/>
        <v>-1.3127817535665673E-2</v>
      </c>
      <c r="ED14" s="40">
        <f t="shared" si="13"/>
        <v>-1.0244073248131156E-3</v>
      </c>
      <c r="EE14" s="40">
        <f t="shared" si="14"/>
        <v>-8.0293230089474111E-4</v>
      </c>
      <c r="EF14" s="40">
        <f t="shared" si="15"/>
        <v>1.717101847513878E-3</v>
      </c>
      <c r="EG14" s="40">
        <f t="shared" si="16"/>
        <v>1.1873250543878926E-3</v>
      </c>
      <c r="EH14" s="40">
        <f t="shared" si="17"/>
        <v>-7.0152330595773986E-3</v>
      </c>
      <c r="EI14" s="40">
        <f t="shared" si="18"/>
        <v>-9.7864263037600562E-3</v>
      </c>
      <c r="EJ14" s="40">
        <f t="shared" si="19"/>
        <v>-1.2211865231123834E-2</v>
      </c>
      <c r="EK14" s="40">
        <f t="shared" si="20"/>
        <v>-1.3078055875174991E-2</v>
      </c>
      <c r="EL14" s="40">
        <f t="shared" si="21"/>
        <v>-8.7730214348981251E-3</v>
      </c>
      <c r="EM14" s="40">
        <f t="shared" si="22"/>
        <v>-5.0141782652935608E-3</v>
      </c>
      <c r="EN14" s="40">
        <f t="shared" si="23"/>
        <v>-7.8594907592918241E-3</v>
      </c>
      <c r="EO14" s="40">
        <f t="shared" si="24"/>
        <v>-5.8608481923676263E-3</v>
      </c>
      <c r="EP14" s="40">
        <f t="shared" si="25"/>
        <v>-4.9643625282960449E-3</v>
      </c>
      <c r="EQ14" s="40">
        <f t="shared" si="26"/>
        <v>-5.8766798026798524E-3</v>
      </c>
      <c r="ER14" s="40">
        <f t="shared" si="27"/>
        <v>1.310733413709612E-3</v>
      </c>
      <c r="ES14" s="40">
        <f t="shared" si="28"/>
        <v>5.5689487040614244E-3</v>
      </c>
      <c r="ET14" s="40">
        <f t="shared" si="29"/>
        <v>-4.565004935842995E-4</v>
      </c>
      <c r="EU14" s="40">
        <f t="shared" si="30"/>
        <v>-1.7143251120269577E-2</v>
      </c>
      <c r="EV14" s="40">
        <f t="shared" si="31"/>
        <v>-1.714340423926625E-2</v>
      </c>
      <c r="EW14" s="40">
        <f t="shared" si="32"/>
        <v>-6.7148152800590912E-3</v>
      </c>
    </row>
    <row r="15" spans="1:153" x14ac:dyDescent="0.25">
      <c r="A15" s="17" t="s">
        <v>185</v>
      </c>
      <c r="B15" s="15">
        <v>237943.97069472901</v>
      </c>
      <c r="C15" s="15">
        <v>63.298453213086198</v>
      </c>
      <c r="D15" s="15">
        <v>24649.295558368802</v>
      </c>
      <c r="E15" s="15">
        <v>2207.5588216711999</v>
      </c>
      <c r="F15" s="15">
        <v>2102.8303414916199</v>
      </c>
      <c r="G15" s="15">
        <v>28.4989967190849</v>
      </c>
      <c r="H15" s="15">
        <v>17045.3740093372</v>
      </c>
      <c r="I15" s="15">
        <v>201.85057702188601</v>
      </c>
      <c r="J15" s="15">
        <v>481.614632722159</v>
      </c>
      <c r="K15" s="15">
        <v>531.89125171491798</v>
      </c>
      <c r="L15" s="28">
        <v>35.192159353748302</v>
      </c>
      <c r="M15" s="28">
        <v>77.039599724637796</v>
      </c>
      <c r="N15" s="28">
        <v>28.8640300038109</v>
      </c>
      <c r="O15" s="28">
        <v>1495.0692710144101</v>
      </c>
      <c r="P15" s="28">
        <v>1065.3924325605899</v>
      </c>
      <c r="Q15" s="28">
        <v>5.6416867025325804E-4</v>
      </c>
      <c r="R15" s="28">
        <v>1.2362978078138401E-4</v>
      </c>
      <c r="S15" s="28">
        <v>2.0146165849131099E-2</v>
      </c>
      <c r="T15" s="28">
        <v>3.6775981189876898E-2</v>
      </c>
      <c r="U15" s="17">
        <v>2.3327007937588899E-2</v>
      </c>
      <c r="V15" s="28">
        <v>6.2268006839353403</v>
      </c>
      <c r="W15" s="28">
        <v>1.0388610383312701E-2</v>
      </c>
      <c r="X15" s="28">
        <v>0.86565001461575897</v>
      </c>
      <c r="Y15" s="28">
        <v>0.45769237884636998</v>
      </c>
      <c r="Z15" s="28">
        <v>8.8147134306592605</v>
      </c>
      <c r="AA15" s="28">
        <v>295.69133468169798</v>
      </c>
      <c r="AB15" s="28">
        <v>196.87259097867599</v>
      </c>
      <c r="AC15" s="28">
        <v>44.133219431364601</v>
      </c>
      <c r="AD15" s="28">
        <v>1304.7948843952299</v>
      </c>
      <c r="AE15" s="28">
        <v>1265.6510256975</v>
      </c>
      <c r="AF15" s="28">
        <v>0.39304411090014901</v>
      </c>
      <c r="AG15" s="28"/>
      <c r="AH15" s="17" t="s">
        <v>185</v>
      </c>
      <c r="AI15" s="17">
        <v>18.4446144782791</v>
      </c>
      <c r="AJ15" s="17">
        <v>34.762935739298399</v>
      </c>
      <c r="AK15" s="17">
        <v>199.79723533000299</v>
      </c>
      <c r="AL15" s="17">
        <v>199.79723533000299</v>
      </c>
      <c r="AM15" s="17">
        <v>83.586439507514996</v>
      </c>
      <c r="AN15" s="17">
        <v>3.9258424896796099E-3</v>
      </c>
      <c r="AO15" s="17">
        <v>1.9167376270551199E-2</v>
      </c>
      <c r="AP15" s="17">
        <v>480.53753491769402</v>
      </c>
      <c r="AQ15" s="17">
        <v>0.38994325775049798</v>
      </c>
      <c r="AR15" s="17">
        <v>76.859383859652596</v>
      </c>
      <c r="AS15" s="17">
        <v>1315.52552146225</v>
      </c>
      <c r="AT15" s="5">
        <v>2.4461788106064301E-5</v>
      </c>
      <c r="AU15" s="5">
        <v>9.7846308977771806E-5</v>
      </c>
      <c r="AV15" s="17">
        <v>236566.90902076199</v>
      </c>
      <c r="AW15" s="17">
        <v>38.5677221788279</v>
      </c>
      <c r="AX15" s="17">
        <v>576.03450457624399</v>
      </c>
      <c r="AY15" s="17">
        <v>170.82567755088499</v>
      </c>
      <c r="AZ15" s="17">
        <v>15.5174835323555</v>
      </c>
      <c r="BA15" s="17">
        <v>415.03365796392097</v>
      </c>
      <c r="BB15" s="17">
        <v>69.606733182316702</v>
      </c>
      <c r="BC15" s="17">
        <v>779.57389105244397</v>
      </c>
      <c r="BD15" s="17">
        <v>93.286629532339106</v>
      </c>
      <c r="BE15" s="17">
        <v>805.45294010775604</v>
      </c>
      <c r="BF15" s="17">
        <v>295.56615941090399</v>
      </c>
      <c r="BG15" s="17">
        <v>1192.2124947099701</v>
      </c>
      <c r="BH15" s="17">
        <v>525.84559764049197</v>
      </c>
      <c r="BI15" s="17">
        <v>525.84559764049197</v>
      </c>
      <c r="BJ15" s="17">
        <v>197.53644975499699</v>
      </c>
      <c r="BK15" s="5">
        <v>7.2557903410118296E-5</v>
      </c>
      <c r="BL15" s="17">
        <v>4.6725500420787501E-4</v>
      </c>
      <c r="BM15" s="17">
        <v>194.83003614036801</v>
      </c>
      <c r="BN15" s="17">
        <v>449.81659098244899</v>
      </c>
      <c r="BO15" s="17">
        <v>23.324004760766101</v>
      </c>
      <c r="BP15" s="17">
        <v>411.20359838972001</v>
      </c>
      <c r="BQ15" s="17">
        <v>3.5306005606219202</v>
      </c>
      <c r="BR15" s="17">
        <v>6.5660859196305004E-3</v>
      </c>
      <c r="BS15" s="17">
        <v>1.33311225802895E-2</v>
      </c>
      <c r="BT15" s="17">
        <v>17.847434946764501</v>
      </c>
      <c r="BU15" s="17">
        <v>28.787422380650401</v>
      </c>
      <c r="BV15" s="17">
        <v>62.534000586760101</v>
      </c>
      <c r="BW15" s="17">
        <v>0</v>
      </c>
      <c r="BX15" s="17">
        <v>1.8515013378748502E-2</v>
      </c>
      <c r="BY15" s="17">
        <v>1.77888879368596E-2</v>
      </c>
      <c r="BZ15" s="17">
        <v>17138.977130684401</v>
      </c>
      <c r="CA15" s="17">
        <v>21918.361707501699</v>
      </c>
      <c r="CB15" s="17">
        <v>2240.5439872175998</v>
      </c>
      <c r="CC15" s="17">
        <v>24353.735730859698</v>
      </c>
      <c r="CD15" s="17">
        <v>367.54215014117801</v>
      </c>
      <c r="CE15" s="17">
        <v>6.1868888903751698</v>
      </c>
      <c r="CF15" s="17">
        <v>1.0297602956706699E-2</v>
      </c>
      <c r="CG15" s="17">
        <v>0.85942344985862795</v>
      </c>
      <c r="CH15" s="17">
        <v>0.45473719086625097</v>
      </c>
      <c r="CI15" s="17">
        <v>8.7517127064049696</v>
      </c>
      <c r="CJ15" s="17">
        <v>1.48290294063504</v>
      </c>
      <c r="CK15" s="17">
        <v>6683.7584625625404</v>
      </c>
      <c r="CL15" s="17">
        <v>7.6707586386459203</v>
      </c>
      <c r="CM15" s="17">
        <v>4.6642583279044496</v>
      </c>
      <c r="CN15" s="17">
        <v>674.72829268561497</v>
      </c>
      <c r="CO15" s="17">
        <v>4.5953864915094496</v>
      </c>
      <c r="CP15" s="5">
        <v>1.94879091133561E-5</v>
      </c>
      <c r="CQ15" s="17">
        <v>3.2573809808363201</v>
      </c>
      <c r="CR15" s="17">
        <v>2180.4209773820198</v>
      </c>
      <c r="CS15" s="17">
        <v>2076.7831635733701</v>
      </c>
      <c r="CT15" s="17">
        <v>103.637813808649</v>
      </c>
      <c r="CU15" s="17">
        <v>1.6546814526254301</v>
      </c>
      <c r="CV15" s="17">
        <v>262.12155299084498</v>
      </c>
      <c r="CW15" s="17">
        <v>3.8861517492022002</v>
      </c>
      <c r="CX15" s="17">
        <v>198.62934464524801</v>
      </c>
      <c r="CY15" s="17">
        <v>21.5658973469579</v>
      </c>
      <c r="CZ15" s="17">
        <v>16.039948911412701</v>
      </c>
      <c r="DA15" s="17">
        <v>800.903047504092</v>
      </c>
      <c r="DB15" s="17">
        <v>152.26966834712599</v>
      </c>
      <c r="DC15" s="17">
        <v>4.9623490972624102</v>
      </c>
      <c r="DD15" s="17">
        <v>70.504613829593694</v>
      </c>
      <c r="DE15" s="17">
        <v>0.116595980985135</v>
      </c>
      <c r="DF15" s="17">
        <v>28.170169734287899</v>
      </c>
      <c r="DG15" s="17">
        <v>451.13097299560798</v>
      </c>
      <c r="DH15" s="17">
        <v>44.054044445416302</v>
      </c>
      <c r="DI15" s="17">
        <v>0</v>
      </c>
      <c r="DJ15" s="17">
        <v>1863.33041375977</v>
      </c>
      <c r="DK15" s="17">
        <v>1495.1931475086999</v>
      </c>
      <c r="DL15" s="17">
        <v>319.852713081307</v>
      </c>
      <c r="DM15" s="17">
        <v>17027.753729062901</v>
      </c>
      <c r="DN15" s="17">
        <v>1064.8830172676701</v>
      </c>
      <c r="DO15" s="17">
        <v>2409.9588440915199</v>
      </c>
      <c r="DQ15" s="25">
        <f t="shared" si="0"/>
        <v>8.0000061712704913E-3</v>
      </c>
      <c r="DR15" s="94">
        <f t="shared" si="1"/>
        <v>1.0065318892551085</v>
      </c>
      <c r="DS15" s="40">
        <f t="shared" si="2"/>
        <v>-5.7873358587166215E-3</v>
      </c>
      <c r="DT15" s="40">
        <f t="shared" si="3"/>
        <v>-1.2076955873671424E-2</v>
      </c>
      <c r="DU15" s="40">
        <f t="shared" si="4"/>
        <v>-1.1990599358477667E-2</v>
      </c>
      <c r="DV15" s="40">
        <f t="shared" si="5"/>
        <v>-1.229314663001177E-2</v>
      </c>
      <c r="DW15" s="40">
        <f t="shared" si="6"/>
        <v>-1.2386723457572706E-2</v>
      </c>
      <c r="DX15" s="40">
        <f t="shared" si="7"/>
        <v>-1.1538195117472167E-2</v>
      </c>
      <c r="DY15" s="40">
        <f t="shared" si="8"/>
        <v>-1.0337279935686376E-3</v>
      </c>
      <c r="DZ15" s="40">
        <f t="shared" si="9"/>
        <v>-1.0172582720238559E-2</v>
      </c>
      <c r="EA15" s="40">
        <f t="shared" si="10"/>
        <v>-2.2364308126957512E-3</v>
      </c>
      <c r="EB15" s="40">
        <f t="shared" si="11"/>
        <v>-1.1366334856859703E-2</v>
      </c>
      <c r="EC15" s="40">
        <f t="shared" si="12"/>
        <v>-1.2196569415800468E-2</v>
      </c>
      <c r="ED15" s="40">
        <f t="shared" si="13"/>
        <v>-2.3392627379859826E-3</v>
      </c>
      <c r="EE15" s="40">
        <f t="shared" si="14"/>
        <v>-2.654086180979716E-3</v>
      </c>
      <c r="EF15" s="40">
        <f t="shared" si="15"/>
        <v>8.2856692122190487E-5</v>
      </c>
      <c r="EG15" s="40">
        <f t="shared" si="16"/>
        <v>-4.7814803010705706E-4</v>
      </c>
      <c r="EH15" s="40">
        <f t="shared" si="17"/>
        <v>-8.6283655555056196E-3</v>
      </c>
      <c r="EI15" s="40">
        <f t="shared" si="18"/>
        <v>-1.0690657940137112E-2</v>
      </c>
      <c r="EJ15" s="40">
        <f t="shared" si="19"/>
        <v>-1.2357554835767226E-2</v>
      </c>
      <c r="EK15" s="40">
        <f t="shared" si="20"/>
        <v>-1.2836635733290594E-2</v>
      </c>
      <c r="EL15" s="40">
        <f t="shared" si="21"/>
        <v>-1.0022253088934143E-2</v>
      </c>
      <c r="EM15" s="40">
        <f t="shared" si="22"/>
        <v>-6.4096789966539003E-3</v>
      </c>
      <c r="EN15" s="40">
        <f t="shared" si="23"/>
        <v>-8.7603079957822849E-3</v>
      </c>
      <c r="EO15" s="40">
        <f t="shared" si="24"/>
        <v>-7.1929355420791343E-3</v>
      </c>
      <c r="EP15" s="40">
        <f t="shared" si="25"/>
        <v>-6.4567122300958311E-3</v>
      </c>
      <c r="EQ15" s="40">
        <f t="shared" si="26"/>
        <v>-7.1472231910753165E-3</v>
      </c>
      <c r="ER15" s="40">
        <f t="shared" si="27"/>
        <v>-4.2333087281281229E-4</v>
      </c>
      <c r="ES15" s="40">
        <f t="shared" si="28"/>
        <v>3.3720223471479173E-3</v>
      </c>
      <c r="ET15" s="40">
        <f t="shared" si="29"/>
        <v>-1.7939997799487747E-3</v>
      </c>
      <c r="EU15" s="40">
        <f t="shared" si="30"/>
        <v>-1.4721934949632429E-2</v>
      </c>
      <c r="EV15" s="40">
        <f t="shared" si="31"/>
        <v>-1.472204305409482E-2</v>
      </c>
      <c r="EW15" s="40">
        <f t="shared" si="32"/>
        <v>-7.889326067116129E-3</v>
      </c>
    </row>
    <row r="16" spans="1:153" x14ac:dyDescent="0.25">
      <c r="A16" s="17" t="s">
        <v>186</v>
      </c>
      <c r="B16" s="15">
        <v>137133.308446276</v>
      </c>
      <c r="C16" s="15">
        <v>46.592327534575702</v>
      </c>
      <c r="D16" s="15">
        <v>21246.572707025</v>
      </c>
      <c r="E16" s="15">
        <v>1886.9763495873699</v>
      </c>
      <c r="F16" s="15">
        <v>1810.2546274926101</v>
      </c>
      <c r="G16" s="15">
        <v>20.54255465128</v>
      </c>
      <c r="H16" s="15">
        <v>11691.9255352</v>
      </c>
      <c r="I16" s="15">
        <v>168.385372568478</v>
      </c>
      <c r="J16" s="15">
        <v>320.21234392561399</v>
      </c>
      <c r="K16" s="15">
        <v>445.55514853129898</v>
      </c>
      <c r="L16" s="28">
        <v>32.664461240284098</v>
      </c>
      <c r="M16" s="28">
        <v>50.381652014903302</v>
      </c>
      <c r="N16" s="28">
        <v>21.371790500865501</v>
      </c>
      <c r="O16" s="28">
        <v>981.25285904445002</v>
      </c>
      <c r="P16" s="28">
        <v>713.43395847111299</v>
      </c>
      <c r="Q16" s="28">
        <v>3.3943727240535201E-4</v>
      </c>
      <c r="R16" s="28">
        <v>7.2831544072951007E-5</v>
      </c>
      <c r="S16" s="28">
        <v>1.49199386317782E-2</v>
      </c>
      <c r="T16" s="28">
        <v>2.62758794482582E-2</v>
      </c>
      <c r="U16" s="17">
        <v>1.49258947738635E-2</v>
      </c>
      <c r="V16" s="28">
        <v>5.1011707991333104</v>
      </c>
      <c r="W16" s="28">
        <v>6.2673948132608804E-3</v>
      </c>
      <c r="X16" s="28">
        <v>0.48349775003971501</v>
      </c>
      <c r="Y16" s="28">
        <v>0.27186894982987803</v>
      </c>
      <c r="Z16" s="28">
        <v>6.9549495070623104</v>
      </c>
      <c r="AA16" s="28">
        <v>200.765519349447</v>
      </c>
      <c r="AB16" s="28">
        <v>130.511529901502</v>
      </c>
      <c r="AC16" s="28">
        <v>28.565070182642899</v>
      </c>
      <c r="AD16" s="28">
        <v>1425.82086900949</v>
      </c>
      <c r="AE16" s="28">
        <v>1383.0461796781899</v>
      </c>
      <c r="AF16" s="28">
        <v>0.207637933942696</v>
      </c>
      <c r="AG16" s="28"/>
      <c r="AH16" s="17" t="s">
        <v>186</v>
      </c>
      <c r="AI16" s="17">
        <v>14.1920892213878</v>
      </c>
      <c r="AJ16" s="17">
        <v>32.179069368297</v>
      </c>
      <c r="AK16" s="17">
        <v>166.37982064068501</v>
      </c>
      <c r="AL16" s="17">
        <v>166.37982064068501</v>
      </c>
      <c r="AM16" s="17">
        <v>72.596638616643801</v>
      </c>
      <c r="AN16" s="17">
        <v>2.5127661072438302E-3</v>
      </c>
      <c r="AO16" s="17">
        <v>1.22681783847836E-2</v>
      </c>
      <c r="AP16" s="17">
        <v>320.59152894299302</v>
      </c>
      <c r="AQ16" s="17">
        <v>0.207022262840696</v>
      </c>
      <c r="AR16" s="17">
        <v>50.518228401913703</v>
      </c>
      <c r="AS16" s="17">
        <v>829.08626976060896</v>
      </c>
      <c r="AT16" s="5">
        <v>1.4411598368579699E-5</v>
      </c>
      <c r="AU16" s="5">
        <v>5.7647058813803097E-5</v>
      </c>
      <c r="AV16" s="17">
        <v>136673.03826848901</v>
      </c>
      <c r="AW16" s="17">
        <v>42.0043716667493</v>
      </c>
      <c r="AX16" s="17">
        <v>628.56628798756606</v>
      </c>
      <c r="AY16" s="17">
        <v>186.24403439651201</v>
      </c>
      <c r="AZ16" s="17">
        <v>16.941539236980301</v>
      </c>
      <c r="BA16" s="17">
        <v>452.37957561577798</v>
      </c>
      <c r="BB16" s="17">
        <v>74.003441683669706</v>
      </c>
      <c r="BC16" s="17">
        <v>543.32038118958906</v>
      </c>
      <c r="BD16" s="17">
        <v>56.934843717031598</v>
      </c>
      <c r="BE16" s="17">
        <v>521.97647768085403</v>
      </c>
      <c r="BF16" s="17">
        <v>201.96953375785</v>
      </c>
      <c r="BG16" s="17">
        <v>807.54958540852897</v>
      </c>
      <c r="BH16" s="17">
        <v>439.46912338271198</v>
      </c>
      <c r="BI16" s="17">
        <v>439.46912338271198</v>
      </c>
      <c r="BJ16" s="17">
        <v>131.787914873658</v>
      </c>
      <c r="BK16" s="5">
        <v>4.77921405279364E-5</v>
      </c>
      <c r="BL16" s="17">
        <v>2.74683349777386E-4</v>
      </c>
      <c r="BM16" s="17">
        <v>167.51316058929501</v>
      </c>
      <c r="BN16" s="17">
        <v>310.74587191175499</v>
      </c>
      <c r="BO16" s="17">
        <v>15.963871377034</v>
      </c>
      <c r="BP16" s="17">
        <v>319.78652421873198</v>
      </c>
      <c r="BQ16" s="17">
        <v>3.06190273668832</v>
      </c>
      <c r="BR16" s="17">
        <v>4.8538799539233997E-3</v>
      </c>
      <c r="BS16" s="17">
        <v>9.8548971830442495E-3</v>
      </c>
      <c r="BT16" s="17">
        <v>12.604398652751501</v>
      </c>
      <c r="BU16" s="17">
        <v>21.398166604640799</v>
      </c>
      <c r="BV16" s="17">
        <v>45.962998504935499</v>
      </c>
      <c r="BW16" s="17">
        <v>0</v>
      </c>
      <c r="BX16" s="17">
        <v>1.3201706692681199E-2</v>
      </c>
      <c r="BY16" s="17">
        <v>1.2683971360858E-2</v>
      </c>
      <c r="BZ16" s="17">
        <v>11809.0618101048</v>
      </c>
      <c r="CA16" s="17">
        <v>18845.230118685799</v>
      </c>
      <c r="CB16" s="17">
        <v>1926.40230632781</v>
      </c>
      <c r="CC16" s="17">
        <v>20939.145585602899</v>
      </c>
      <c r="CD16" s="17">
        <v>247.44253392917599</v>
      </c>
      <c r="CE16" s="17">
        <v>5.0715938531710698</v>
      </c>
      <c r="CF16" s="17">
        <v>6.2263332663569102E-3</v>
      </c>
      <c r="CG16" s="17">
        <v>0.48244520274916303</v>
      </c>
      <c r="CH16" s="17">
        <v>0.27145159889019299</v>
      </c>
      <c r="CI16" s="17">
        <v>6.9095676143234197</v>
      </c>
      <c r="CJ16" s="17">
        <v>1.14275368408869</v>
      </c>
      <c r="CK16" s="17">
        <v>4574.4488250351296</v>
      </c>
      <c r="CL16" s="17">
        <v>8.1196064789430995</v>
      </c>
      <c r="CM16" s="17">
        <v>5.0909914780336898</v>
      </c>
      <c r="CN16" s="17">
        <v>679.34032396920099</v>
      </c>
      <c r="CO16" s="17">
        <v>4.8203694162712099</v>
      </c>
      <c r="CP16" s="5">
        <v>1.46545276597386E-5</v>
      </c>
      <c r="CQ16" s="17">
        <v>3.55474850366793</v>
      </c>
      <c r="CR16" s="17">
        <v>1859.4938683422199</v>
      </c>
      <c r="CS16" s="17">
        <v>1783.6295768063101</v>
      </c>
      <c r="CT16" s="17">
        <v>75.864291535904897</v>
      </c>
      <c r="CU16" s="17">
        <v>1.8019735536853001</v>
      </c>
      <c r="CV16" s="17">
        <v>142.73966512012399</v>
      </c>
      <c r="CW16" s="17">
        <v>4.2100013590392198</v>
      </c>
      <c r="CX16" s="17">
        <v>161.98833879748801</v>
      </c>
      <c r="CY16" s="17">
        <v>23.545008287945599</v>
      </c>
      <c r="CZ16" s="17">
        <v>17.213412140853301</v>
      </c>
      <c r="DA16" s="17">
        <v>650.84697944741094</v>
      </c>
      <c r="DB16" s="17">
        <v>70.736436918575095</v>
      </c>
      <c r="DC16" s="17">
        <v>4.6586962737479096</v>
      </c>
      <c r="DD16" s="17">
        <v>74.429957256788796</v>
      </c>
      <c r="DE16" s="17">
        <v>0.12675103902731999</v>
      </c>
      <c r="DF16" s="17">
        <v>20.283349249381299</v>
      </c>
      <c r="DG16" s="17">
        <v>352.24502703534301</v>
      </c>
      <c r="DH16" s="17">
        <v>28.679865341617202</v>
      </c>
      <c r="DI16" s="17">
        <v>0</v>
      </c>
      <c r="DJ16" s="17">
        <v>1240.5152023307601</v>
      </c>
      <c r="DK16" s="17">
        <v>987.07388464342398</v>
      </c>
      <c r="DL16" s="17">
        <v>227.291740693516</v>
      </c>
      <c r="DM16" s="17">
        <v>11739.9411289869</v>
      </c>
      <c r="DN16" s="17">
        <v>717.613430481254</v>
      </c>
      <c r="DO16" s="17">
        <v>1635.78230330991</v>
      </c>
      <c r="DQ16" s="25">
        <f t="shared" si="0"/>
        <v>7.999999804408053E-3</v>
      </c>
      <c r="DR16" s="94">
        <f t="shared" si="1"/>
        <v>1.0058876514250343</v>
      </c>
      <c r="DS16" s="40">
        <f t="shared" si="2"/>
        <v>-3.3563704033824347E-3</v>
      </c>
      <c r="DT16" s="40">
        <f t="shared" si="3"/>
        <v>-1.3507138684436501E-2</v>
      </c>
      <c r="DU16" s="40">
        <f t="shared" si="4"/>
        <v>-1.4469492358193498E-2</v>
      </c>
      <c r="DV16" s="40">
        <f t="shared" si="5"/>
        <v>-1.4564295546767001E-2</v>
      </c>
      <c r="DW16" s="40">
        <f t="shared" si="6"/>
        <v>-1.4707903673848622E-2</v>
      </c>
      <c r="DX16" s="40">
        <f t="shared" si="7"/>
        <v>-1.261797309530583E-2</v>
      </c>
      <c r="DY16" s="40">
        <f t="shared" si="8"/>
        <v>4.1067310634457449E-3</v>
      </c>
      <c r="DZ16" s="40">
        <f t="shared" si="9"/>
        <v>-1.1910487812576396E-2</v>
      </c>
      <c r="EA16" s="40">
        <f t="shared" si="10"/>
        <v>1.1841673957051291E-3</v>
      </c>
      <c r="EB16" s="40">
        <f t="shared" si="11"/>
        <v>-1.3659420542324789E-2</v>
      </c>
      <c r="EC16" s="40">
        <f t="shared" si="12"/>
        <v>-1.4859938096529152E-2</v>
      </c>
      <c r="ED16" s="40">
        <f t="shared" si="13"/>
        <v>2.7108358211437771E-3</v>
      </c>
      <c r="EE16" s="40">
        <f t="shared" si="14"/>
        <v>1.2341550781264849E-3</v>
      </c>
      <c r="EF16" s="40">
        <f t="shared" si="15"/>
        <v>5.9322381028703557E-3</v>
      </c>
      <c r="EG16" s="40">
        <f t="shared" si="16"/>
        <v>5.8582465279583959E-3</v>
      </c>
      <c r="EH16" s="40">
        <f t="shared" si="17"/>
        <v>-6.7972925422747944E-3</v>
      </c>
      <c r="EI16" s="40">
        <f t="shared" si="18"/>
        <v>-1.0611980020553444E-2</v>
      </c>
      <c r="EJ16" s="40">
        <f t="shared" si="19"/>
        <v>-1.4152973415104773E-2</v>
      </c>
      <c r="EK16" s="40">
        <f t="shared" si="20"/>
        <v>-1.4850174491300093E-2</v>
      </c>
      <c r="EL16" s="40">
        <f t="shared" si="21"/>
        <v>-9.711329473519395E-3</v>
      </c>
      <c r="EM16" s="40">
        <f t="shared" si="22"/>
        <v>-5.7980701150539228E-3</v>
      </c>
      <c r="EN16" s="40">
        <f t="shared" si="23"/>
        <v>-6.55161325038756E-3</v>
      </c>
      <c r="EO16" s="40">
        <f t="shared" si="24"/>
        <v>-2.1769435131094796E-3</v>
      </c>
      <c r="EP16" s="40">
        <f t="shared" si="25"/>
        <v>-1.5351180778319566E-3</v>
      </c>
      <c r="EQ16" s="40">
        <f t="shared" si="26"/>
        <v>-6.5251218132940103E-3</v>
      </c>
      <c r="ER16" s="40">
        <f t="shared" si="27"/>
        <v>5.9971174945998712E-3</v>
      </c>
      <c r="ES16" s="40">
        <f t="shared" si="28"/>
        <v>9.7798636880534005E-3</v>
      </c>
      <c r="ET16" s="40">
        <f t="shared" si="29"/>
        <v>4.0187249056386513E-3</v>
      </c>
      <c r="EU16" s="40">
        <f t="shared" si="30"/>
        <v>-1.8011812690100024E-2</v>
      </c>
      <c r="EV16" s="40">
        <f t="shared" si="31"/>
        <v>-1.8011908151527006E-2</v>
      </c>
      <c r="EW16" s="40">
        <f t="shared" si="32"/>
        <v>-2.9651186096367006E-3</v>
      </c>
    </row>
    <row r="17" spans="1:153" x14ac:dyDescent="0.25">
      <c r="A17" s="17" t="s">
        <v>187</v>
      </c>
      <c r="B17" s="15">
        <v>106951.94659631699</v>
      </c>
      <c r="C17" s="15">
        <v>33.567675085891203</v>
      </c>
      <c r="D17" s="15">
        <v>15642.321776662</v>
      </c>
      <c r="E17" s="15">
        <v>1329.22498128353</v>
      </c>
      <c r="F17" s="15">
        <v>1274.20798296265</v>
      </c>
      <c r="G17" s="15">
        <v>14.445261895582</v>
      </c>
      <c r="H17" s="15">
        <v>7537.3697405676803</v>
      </c>
      <c r="I17" s="15">
        <v>124.771159070461</v>
      </c>
      <c r="J17" s="15">
        <v>230.11832567077099</v>
      </c>
      <c r="K17" s="15">
        <v>335.278536427738</v>
      </c>
      <c r="L17" s="28">
        <v>24.8556989000603</v>
      </c>
      <c r="M17" s="28">
        <v>33.570711965710203</v>
      </c>
      <c r="N17" s="28">
        <v>12.9969224287267</v>
      </c>
      <c r="O17" s="28">
        <v>657.67126763837098</v>
      </c>
      <c r="P17" s="28">
        <v>445.37134180125298</v>
      </c>
      <c r="Q17" s="28">
        <v>2.2690812197601799E-4</v>
      </c>
      <c r="R17" s="28">
        <v>4.8148905078977497E-5</v>
      </c>
      <c r="S17" s="28">
        <v>1.0605744495552899E-2</v>
      </c>
      <c r="T17" s="28">
        <v>1.8527651363559001E-2</v>
      </c>
      <c r="U17" s="17">
        <v>1.02429813081827E-2</v>
      </c>
      <c r="V17" s="28">
        <v>3.4025037123243602</v>
      </c>
      <c r="W17" s="28">
        <v>4.6241128550177698E-3</v>
      </c>
      <c r="X17" s="28">
        <v>0.34327352911391501</v>
      </c>
      <c r="Y17" s="28">
        <v>0.1853741182526</v>
      </c>
      <c r="Z17" s="28">
        <v>4.7489414701340298</v>
      </c>
      <c r="AA17" s="28">
        <v>122.385709990571</v>
      </c>
      <c r="AB17" s="28">
        <v>91.135375146938699</v>
      </c>
      <c r="AC17" s="28">
        <v>18.6368884953025</v>
      </c>
      <c r="AD17" s="28">
        <v>991.92654836003305</v>
      </c>
      <c r="AE17" s="28">
        <v>962.16871004694895</v>
      </c>
      <c r="AF17" s="28">
        <v>0.15334466200844399</v>
      </c>
      <c r="AG17" s="28"/>
      <c r="AH17" s="17" t="s">
        <v>187</v>
      </c>
      <c r="AI17" s="17">
        <v>10.4324341377423</v>
      </c>
      <c r="AJ17" s="17">
        <v>24.584352973428501</v>
      </c>
      <c r="AK17" s="17">
        <v>123.576022367362</v>
      </c>
      <c r="AL17" s="17">
        <v>123.576022367362</v>
      </c>
      <c r="AM17" s="17">
        <v>55.963386760329897</v>
      </c>
      <c r="AN17" s="17">
        <v>1.72559293969807E-3</v>
      </c>
      <c r="AO17" s="17">
        <v>8.4249150493008497E-3</v>
      </c>
      <c r="AP17" s="17">
        <v>229.628052845637</v>
      </c>
      <c r="AQ17" s="17">
        <v>0.15202266346816301</v>
      </c>
      <c r="AR17" s="17">
        <v>33.501717694799503</v>
      </c>
      <c r="AS17" s="17">
        <v>572.54034166506801</v>
      </c>
      <c r="AT17" s="5">
        <v>9.5350837745332998E-6</v>
      </c>
      <c r="AU17" s="5">
        <v>3.81407492518063E-5</v>
      </c>
      <c r="AV17" s="17">
        <v>106365.389378351</v>
      </c>
      <c r="AW17" s="17">
        <v>29.400651219982599</v>
      </c>
      <c r="AX17" s="17">
        <v>439.91581611247898</v>
      </c>
      <c r="AY17" s="17">
        <v>130.35287993518401</v>
      </c>
      <c r="AZ17" s="17">
        <v>11.8565727590293</v>
      </c>
      <c r="BA17" s="17">
        <v>316.62624700584701</v>
      </c>
      <c r="BB17" s="17">
        <v>51.8649472500096</v>
      </c>
      <c r="BC17" s="17">
        <v>384.72206629295403</v>
      </c>
      <c r="BD17" s="17">
        <v>37.065940440291598</v>
      </c>
      <c r="BE17" s="17">
        <v>352.57700315248599</v>
      </c>
      <c r="BF17" s="17">
        <v>122.254033843972</v>
      </c>
      <c r="BG17" s="17">
        <v>508.021766373383</v>
      </c>
      <c r="BH17" s="17">
        <v>331.83199333783199</v>
      </c>
      <c r="BI17" s="17">
        <v>331.83199333783199</v>
      </c>
      <c r="BJ17" s="17">
        <v>91.4617125186263</v>
      </c>
      <c r="BK17" s="5">
        <v>3.32328520899871E-5</v>
      </c>
      <c r="BL17" s="17">
        <v>1.8119525479603699E-4</v>
      </c>
      <c r="BM17" s="17">
        <v>123.848010835496</v>
      </c>
      <c r="BN17" s="17">
        <v>200.14974369134899</v>
      </c>
      <c r="BO17" s="17">
        <v>9.9114457317675999</v>
      </c>
      <c r="BP17" s="17">
        <v>212.041539077583</v>
      </c>
      <c r="BQ17" s="17">
        <v>2.3348797212284098</v>
      </c>
      <c r="BR17" s="17">
        <v>3.4620476529043098E-3</v>
      </c>
      <c r="BS17" s="17">
        <v>7.0290042119303103E-3</v>
      </c>
      <c r="BT17" s="17">
        <v>7.3349047867799797</v>
      </c>
      <c r="BU17" s="17">
        <v>12.9432869400278</v>
      </c>
      <c r="BV17" s="17">
        <v>33.217241797207798</v>
      </c>
      <c r="BW17" s="17">
        <v>0</v>
      </c>
      <c r="BX17" s="17">
        <v>9.3424063074235095E-3</v>
      </c>
      <c r="BY17" s="17">
        <v>8.9760394825752106E-3</v>
      </c>
      <c r="BZ17" s="17">
        <v>7572.1592700496503</v>
      </c>
      <c r="CA17" s="17">
        <v>13932.902053936001</v>
      </c>
      <c r="CB17" s="17">
        <v>1424.2521996814301</v>
      </c>
      <c r="CC17" s="17">
        <v>15481.002264453</v>
      </c>
      <c r="CD17" s="17">
        <v>163.90424982143</v>
      </c>
      <c r="CE17" s="17">
        <v>3.3766921827091498</v>
      </c>
      <c r="CF17" s="17">
        <v>4.5804760831362904E-3</v>
      </c>
      <c r="CG17" s="17">
        <v>0.34054302311171297</v>
      </c>
      <c r="CH17" s="17">
        <v>0.18402715978637199</v>
      </c>
      <c r="CI17" s="17">
        <v>4.7106183696158999</v>
      </c>
      <c r="CJ17" s="17">
        <v>0.76283486499445996</v>
      </c>
      <c r="CK17" s="17">
        <v>2821.1631528223002</v>
      </c>
      <c r="CL17" s="17">
        <v>5.6789798227484001</v>
      </c>
      <c r="CM17" s="17">
        <v>3.5629901154670698</v>
      </c>
      <c r="CN17" s="17">
        <v>476.948614802934</v>
      </c>
      <c r="CO17" s="17">
        <v>3.36546236589008</v>
      </c>
      <c r="CP17" s="5">
        <v>1.07291133726858E-5</v>
      </c>
      <c r="CQ17" s="17">
        <v>2.4878550472064598</v>
      </c>
      <c r="CR17" s="17">
        <v>1314.13810243802</v>
      </c>
      <c r="CS17" s="17">
        <v>1259.6953240256801</v>
      </c>
      <c r="CT17" s="17">
        <v>54.442778412341497</v>
      </c>
      <c r="CU17" s="17">
        <v>1.26128393866741</v>
      </c>
      <c r="CV17" s="17">
        <v>102.414023743778</v>
      </c>
      <c r="CW17" s="17">
        <v>2.9475855585134201</v>
      </c>
      <c r="CX17" s="17">
        <v>114.90281745068501</v>
      </c>
      <c r="CY17" s="17">
        <v>16.478039154086499</v>
      </c>
      <c r="CZ17" s="17">
        <v>12.0576539421396</v>
      </c>
      <c r="DA17" s="17">
        <v>461.33412354701602</v>
      </c>
      <c r="DB17" s="17">
        <v>44.282086967085199</v>
      </c>
      <c r="DC17" s="17">
        <v>3.2598714662389701</v>
      </c>
      <c r="DD17" s="17">
        <v>52.144461049289802</v>
      </c>
      <c r="DE17" s="17">
        <v>8.8727156026609799E-2</v>
      </c>
      <c r="DF17" s="17">
        <v>14.2993114215953</v>
      </c>
      <c r="DG17" s="17">
        <v>223.54625980017099</v>
      </c>
      <c r="DH17" s="17">
        <v>18.6104354055512</v>
      </c>
      <c r="DI17" s="17">
        <v>0</v>
      </c>
      <c r="DJ17" s="17">
        <v>812.67502545953005</v>
      </c>
      <c r="DK17" s="17">
        <v>657.67465259507503</v>
      </c>
      <c r="DL17" s="17">
        <v>121.420899724413</v>
      </c>
      <c r="DM17" s="17">
        <v>7525.5812813262901</v>
      </c>
      <c r="DN17" s="17">
        <v>444.972036410155</v>
      </c>
      <c r="DO17" s="17">
        <v>987.78834151024398</v>
      </c>
      <c r="DQ17" s="25">
        <f t="shared" si="0"/>
        <v>7.9999995297379781E-3</v>
      </c>
      <c r="DR17" s="94">
        <f t="shared" si="1"/>
        <v>1.0061892878413177</v>
      </c>
      <c r="DS17" s="40">
        <f t="shared" si="2"/>
        <v>-5.4843061452627424E-3</v>
      </c>
      <c r="DT17" s="40">
        <f t="shared" si="3"/>
        <v>-1.0439605596358243E-2</v>
      </c>
      <c r="DU17" s="40">
        <f t="shared" si="4"/>
        <v>-1.0313015836925517E-2</v>
      </c>
      <c r="DV17" s="40">
        <f t="shared" si="5"/>
        <v>-1.1350131887336157E-2</v>
      </c>
      <c r="DW17" s="40">
        <f t="shared" si="6"/>
        <v>-1.1389552671948184E-2</v>
      </c>
      <c r="DX17" s="40">
        <f t="shared" si="7"/>
        <v>-1.0103691787778372E-2</v>
      </c>
      <c r="DY17" s="40">
        <f t="shared" si="8"/>
        <v>-1.5640017203802949E-3</v>
      </c>
      <c r="DZ17" s="40">
        <f t="shared" si="9"/>
        <v>-9.578629484591674E-3</v>
      </c>
      <c r="EA17" s="40">
        <f t="shared" si="10"/>
        <v>-2.1305249101951826E-3</v>
      </c>
      <c r="EB17" s="40">
        <f t="shared" si="11"/>
        <v>-1.0279641299522442E-2</v>
      </c>
      <c r="EC17" s="40">
        <f t="shared" si="12"/>
        <v>-1.0916849601486794E-2</v>
      </c>
      <c r="ED17" s="40">
        <f t="shared" si="13"/>
        <v>-2.0551923647366258E-3</v>
      </c>
      <c r="EE17" s="40">
        <f t="shared" si="14"/>
        <v>-4.1267837823168825E-3</v>
      </c>
      <c r="EF17" s="40">
        <f t="shared" si="15"/>
        <v>5.1468824481391629E-6</v>
      </c>
      <c r="EG17" s="40">
        <f t="shared" si="16"/>
        <v>-8.9656732173883915E-4</v>
      </c>
      <c r="EH17" s="40">
        <f t="shared" si="17"/>
        <v>-7.7163466078714309E-3</v>
      </c>
      <c r="EI17" s="40">
        <f t="shared" si="18"/>
        <v>-9.8251881711936915E-3</v>
      </c>
      <c r="EJ17" s="40">
        <f t="shared" si="19"/>
        <v>-1.0814198924589508E-2</v>
      </c>
      <c r="EK17" s="40">
        <f t="shared" si="20"/>
        <v>-1.1291532286264536E-2</v>
      </c>
      <c r="EL17" s="40">
        <f t="shared" si="21"/>
        <v>-9.0279691431152092E-3</v>
      </c>
      <c r="EM17" s="40">
        <f t="shared" si="22"/>
        <v>-7.5860401038556667E-3</v>
      </c>
      <c r="EN17" s="40">
        <f t="shared" si="23"/>
        <v>-9.436787822798871E-3</v>
      </c>
      <c r="EO17" s="40">
        <f t="shared" si="24"/>
        <v>-7.9543156422525133E-3</v>
      </c>
      <c r="EP17" s="40">
        <f t="shared" si="25"/>
        <v>-7.2661624984377655E-3</v>
      </c>
      <c r="EQ17" s="40">
        <f t="shared" si="26"/>
        <v>-8.0698195080194015E-3</v>
      </c>
      <c r="ER17" s="40">
        <f t="shared" si="27"/>
        <v>-1.0759111223781785E-3</v>
      </c>
      <c r="ES17" s="40">
        <f t="shared" si="28"/>
        <v>3.5807980288822265E-3</v>
      </c>
      <c r="ET17" s="40">
        <f t="shared" si="29"/>
        <v>-1.4193941095890224E-3</v>
      </c>
      <c r="EU17" s="40">
        <f t="shared" si="30"/>
        <v>-1.2006366900040781E-2</v>
      </c>
      <c r="EV17" s="40">
        <f t="shared" si="31"/>
        <v>-1.2006467123459454E-2</v>
      </c>
      <c r="EW17" s="40">
        <f t="shared" si="32"/>
        <v>-8.621092661237735E-3</v>
      </c>
    </row>
    <row r="18" spans="1:153" x14ac:dyDescent="0.25">
      <c r="A18" s="17" t="s">
        <v>188</v>
      </c>
      <c r="B18" s="15">
        <v>124892.793357578</v>
      </c>
      <c r="C18" s="15">
        <v>22.633132171386599</v>
      </c>
      <c r="D18" s="15">
        <v>8847.0738023364902</v>
      </c>
      <c r="E18" s="15">
        <v>822.04132123916997</v>
      </c>
      <c r="F18" s="15">
        <v>778.40002921829796</v>
      </c>
      <c r="G18" s="15">
        <v>10.560670649840199</v>
      </c>
      <c r="H18" s="15">
        <v>10915.432127702999</v>
      </c>
      <c r="I18" s="15">
        <v>88.135908832149994</v>
      </c>
      <c r="J18" s="15">
        <v>311.05682361269697</v>
      </c>
      <c r="K18" s="15">
        <v>217.22598959948201</v>
      </c>
      <c r="L18" s="28">
        <v>14.295014563286999</v>
      </c>
      <c r="M18" s="28">
        <v>49.262240213398798</v>
      </c>
      <c r="N18" s="28">
        <v>16.360780231315001</v>
      </c>
      <c r="O18" s="28">
        <v>1010.69880222853</v>
      </c>
      <c r="P18" s="28">
        <v>683.31458992186003</v>
      </c>
      <c r="Q18" s="28">
        <v>2.5666190342061299E-4</v>
      </c>
      <c r="R18" s="28">
        <v>4.8395393862260203E-5</v>
      </c>
      <c r="S18" s="28">
        <v>6.9593080125274704E-3</v>
      </c>
      <c r="T18" s="28">
        <v>1.2145687872907899E-2</v>
      </c>
      <c r="U18" s="17">
        <v>9.6785192619712693E-3</v>
      </c>
      <c r="V18" s="28">
        <v>3.1651177927519401</v>
      </c>
      <c r="W18" s="28">
        <v>4.8216694321575699E-3</v>
      </c>
      <c r="X18" s="28">
        <v>0.428078325604835</v>
      </c>
      <c r="Y18" s="28">
        <v>0.23190281447827499</v>
      </c>
      <c r="Z18" s="28">
        <v>4.3566024629273699</v>
      </c>
      <c r="AA18" s="28">
        <v>187.37580952545201</v>
      </c>
      <c r="AB18" s="28">
        <v>158.30142027992099</v>
      </c>
      <c r="AC18" s="28">
        <v>28.6251385104759</v>
      </c>
      <c r="AD18" s="28">
        <v>395.83233681734902</v>
      </c>
      <c r="AE18" s="28">
        <v>383.95739992304499</v>
      </c>
      <c r="AF18" s="28">
        <v>0.189653816580413</v>
      </c>
      <c r="AG18" s="28"/>
      <c r="AH18" s="17" t="s">
        <v>188</v>
      </c>
      <c r="AI18" s="17">
        <v>10.695317223285899</v>
      </c>
      <c r="AJ18" s="17">
        <v>14.2080692862527</v>
      </c>
      <c r="AK18" s="17">
        <v>88.081327000206898</v>
      </c>
      <c r="AL18" s="17">
        <v>88.081327000206898</v>
      </c>
      <c r="AM18" s="17">
        <v>31.815632405942502</v>
      </c>
      <c r="AN18" s="17">
        <v>1.6434120572981199E-3</v>
      </c>
      <c r="AO18" s="17">
        <v>8.0237053853403593E-3</v>
      </c>
      <c r="AP18" s="17">
        <v>314.38586948900399</v>
      </c>
      <c r="AQ18" s="17">
        <v>0.18935272645774001</v>
      </c>
      <c r="AR18" s="17">
        <v>49.7820262989543</v>
      </c>
      <c r="AS18" s="17">
        <v>743.42171621628995</v>
      </c>
      <c r="AT18" s="5">
        <v>9.6358217375728201E-6</v>
      </c>
      <c r="AU18" s="5">
        <v>3.8542925104581703E-5</v>
      </c>
      <c r="AV18" s="17">
        <v>125261.35422922501</v>
      </c>
      <c r="AW18" s="17">
        <v>11.727640475206201</v>
      </c>
      <c r="AX18" s="17">
        <v>175.19390009534999</v>
      </c>
      <c r="AY18" s="17">
        <v>51.950140288915698</v>
      </c>
      <c r="AZ18" s="17">
        <v>4.7196937805408998</v>
      </c>
      <c r="BA18" s="17">
        <v>126.21364261534301</v>
      </c>
      <c r="BB18" s="17">
        <v>21.116544141933499</v>
      </c>
      <c r="BC18" s="17">
        <v>460.38262957912599</v>
      </c>
      <c r="BD18" s="17">
        <v>50.447390823749998</v>
      </c>
      <c r="BE18" s="17">
        <v>527.18367055814599</v>
      </c>
      <c r="BF18" s="17">
        <v>189.36791959685601</v>
      </c>
      <c r="BG18" s="17">
        <v>870.60457165013099</v>
      </c>
      <c r="BH18" s="17">
        <v>216.50624356273099</v>
      </c>
      <c r="BI18" s="17">
        <v>216.50624356273099</v>
      </c>
      <c r="BJ18" s="17">
        <v>161.034375592445</v>
      </c>
      <c r="BK18" s="5">
        <v>2.88947044040953E-5</v>
      </c>
      <c r="BL18" s="17">
        <v>2.22209441877692E-4</v>
      </c>
      <c r="BM18" s="17">
        <v>70.639745693105596</v>
      </c>
      <c r="BN18" s="17">
        <v>335.26396688379299</v>
      </c>
      <c r="BO18" s="17">
        <v>15.842331080089901</v>
      </c>
      <c r="BP18" s="17">
        <v>213.36162810674401</v>
      </c>
      <c r="BQ18" s="17">
        <v>1.3970970777715599</v>
      </c>
      <c r="BR18" s="17">
        <v>2.28433030297017E-3</v>
      </c>
      <c r="BS18" s="17">
        <v>4.6378696151281101E-3</v>
      </c>
      <c r="BT18" s="17">
        <v>13.379302554527101</v>
      </c>
      <c r="BU18" s="17">
        <v>16.502910408959899</v>
      </c>
      <c r="BV18" s="17">
        <v>22.5476286109228</v>
      </c>
      <c r="BW18" s="17">
        <v>0</v>
      </c>
      <c r="BX18" s="17">
        <v>6.1465374427487202E-3</v>
      </c>
      <c r="BY18" s="17">
        <v>5.90550195362577E-3</v>
      </c>
      <c r="BZ18" s="17">
        <v>11103.378302000099</v>
      </c>
      <c r="CA18" s="17">
        <v>7946.9691297210602</v>
      </c>
      <c r="CB18" s="17">
        <v>812.35697121094302</v>
      </c>
      <c r="CC18" s="17">
        <v>8829.9658466251003</v>
      </c>
      <c r="CD18" s="17">
        <v>245.12468308721401</v>
      </c>
      <c r="CE18" s="17">
        <v>3.1784718622265502</v>
      </c>
      <c r="CF18" s="17">
        <v>4.8087262112049799E-3</v>
      </c>
      <c r="CG18" s="17">
        <v>0.42811210088614798</v>
      </c>
      <c r="CH18" s="17">
        <v>0.23231610173845399</v>
      </c>
      <c r="CI18" s="17">
        <v>4.3690571941467198</v>
      </c>
      <c r="CJ18" s="17">
        <v>0.48510089751263502</v>
      </c>
      <c r="CK18" s="17">
        <v>4517.8122044176298</v>
      </c>
      <c r="CL18" s="17">
        <v>2.3817562425525098</v>
      </c>
      <c r="CM18" s="17">
        <v>1.41861467385373</v>
      </c>
      <c r="CN18" s="17">
        <v>222.26259303670099</v>
      </c>
      <c r="CO18" s="17">
        <v>1.4203945226166601</v>
      </c>
      <c r="CP18" s="5">
        <v>5.7745529147858397E-6</v>
      </c>
      <c r="CQ18" s="17">
        <v>0.99070044941219204</v>
      </c>
      <c r="CR18" s="17">
        <v>815.87735380752395</v>
      </c>
      <c r="CS18" s="17">
        <v>772.43500500127197</v>
      </c>
      <c r="CT18" s="17">
        <v>43.442348806252298</v>
      </c>
      <c r="CU18" s="17">
        <v>0.50315209499716096</v>
      </c>
      <c r="CV18" s="17">
        <v>119.919542555267</v>
      </c>
      <c r="CW18" s="17">
        <v>1.1810880211864101</v>
      </c>
      <c r="CX18" s="17">
        <v>76.981411580879296</v>
      </c>
      <c r="CY18" s="17">
        <v>6.5593337846194499</v>
      </c>
      <c r="CZ18" s="17">
        <v>4.9743495992548299</v>
      </c>
      <c r="DA18" s="17">
        <v>310.14771111735701</v>
      </c>
      <c r="DB18" s="17">
        <v>58.005592577711397</v>
      </c>
      <c r="DC18" s="17">
        <v>1.6910208632197301</v>
      </c>
      <c r="DD18" s="17">
        <v>21.482787449527901</v>
      </c>
      <c r="DE18" s="17">
        <v>3.54481123133649E-2</v>
      </c>
      <c r="DF18" s="17">
        <v>10.5227993573967</v>
      </c>
      <c r="DG18" s="17">
        <v>257.61576659254899</v>
      </c>
      <c r="DH18" s="17">
        <v>28.9395161989864</v>
      </c>
      <c r="DI18" s="17">
        <v>0</v>
      </c>
      <c r="DJ18" s="17">
        <v>1259.59384972212</v>
      </c>
      <c r="DK18" s="17">
        <v>1022.95023783641</v>
      </c>
      <c r="DL18" s="17">
        <v>202.25508366275201</v>
      </c>
      <c r="DM18" s="17">
        <v>11037.2389200659</v>
      </c>
      <c r="DN18" s="17">
        <v>690.743122614659</v>
      </c>
      <c r="DO18" s="17">
        <v>1553.8520332114299</v>
      </c>
      <c r="DQ18" s="25">
        <f t="shared" si="0"/>
        <v>8.0000021427155035E-3</v>
      </c>
      <c r="DR18" s="94">
        <f t="shared" si="1"/>
        <v>1.0059923847271219</v>
      </c>
      <c r="DS18" s="40">
        <f t="shared" si="2"/>
        <v>2.9510179229619948E-3</v>
      </c>
      <c r="DT18" s="40">
        <f t="shared" si="3"/>
        <v>-3.7778050256735956E-3</v>
      </c>
      <c r="DU18" s="40">
        <f t="shared" si="4"/>
        <v>-1.93374171998788E-3</v>
      </c>
      <c r="DV18" s="40">
        <f t="shared" si="5"/>
        <v>-7.4983668976083559E-3</v>
      </c>
      <c r="DW18" s="40">
        <f t="shared" si="6"/>
        <v>-7.6631860137727804E-3</v>
      </c>
      <c r="DX18" s="40">
        <f t="shared" si="7"/>
        <v>-3.586068887024015E-3</v>
      </c>
      <c r="DY18" s="40">
        <f t="shared" si="8"/>
        <v>1.1159136068810228E-2</v>
      </c>
      <c r="DZ18" s="40">
        <f t="shared" si="9"/>
        <v>-6.1929164476019088E-4</v>
      </c>
      <c r="EA18" s="40">
        <f t="shared" si="10"/>
        <v>1.0702372118517102E-2</v>
      </c>
      <c r="EB18" s="40">
        <f t="shared" si="11"/>
        <v>-3.3133513999778559E-3</v>
      </c>
      <c r="EC18" s="40">
        <f t="shared" si="12"/>
        <v>-6.0822097556721437E-3</v>
      </c>
      <c r="ED18" s="40">
        <f t="shared" si="13"/>
        <v>1.055140982837654E-2</v>
      </c>
      <c r="EE18" s="40">
        <f t="shared" si="14"/>
        <v>8.6872493631359061E-3</v>
      </c>
      <c r="EF18" s="40">
        <f t="shared" si="15"/>
        <v>1.2121747429467943E-2</v>
      </c>
      <c r="EG18" s="40">
        <f t="shared" si="16"/>
        <v>1.0871321646517823E-2</v>
      </c>
      <c r="EH18" s="40">
        <f t="shared" si="17"/>
        <v>8.4467454293308273E-4</v>
      </c>
      <c r="EI18" s="40">
        <f t="shared" si="18"/>
        <v>-4.4766041314238409E-3</v>
      </c>
      <c r="EJ18" s="40">
        <f t="shared" si="19"/>
        <v>-5.3321529040519372E-3</v>
      </c>
      <c r="EK18" s="40">
        <f t="shared" si="20"/>
        <v>-7.710430031904714E-3</v>
      </c>
      <c r="EL18" s="40">
        <f t="shared" si="21"/>
        <v>-1.1780541035435221E-3</v>
      </c>
      <c r="EM18" s="40">
        <f t="shared" si="22"/>
        <v>4.2191382277116888E-3</v>
      </c>
      <c r="EN18" s="40">
        <f t="shared" si="23"/>
        <v>-2.6843857992973836E-3</v>
      </c>
      <c r="EO18" s="40">
        <f t="shared" si="24"/>
        <v>7.8899769721499515E-5</v>
      </c>
      <c r="EP18" s="40">
        <f t="shared" si="25"/>
        <v>1.7821571553963138E-3</v>
      </c>
      <c r="EQ18" s="40">
        <f t="shared" si="26"/>
        <v>2.858817467357604E-3</v>
      </c>
      <c r="ER18" s="40">
        <f t="shared" si="27"/>
        <v>1.063162889835789E-2</v>
      </c>
      <c r="ES18" s="40">
        <f t="shared" si="28"/>
        <v>1.7264250110273088E-2</v>
      </c>
      <c r="ET18" s="40">
        <f t="shared" si="29"/>
        <v>1.0982573530445912E-2</v>
      </c>
      <c r="EU18" s="40">
        <f t="shared" si="30"/>
        <v>-1.2406200715040975E-2</v>
      </c>
      <c r="EV18" s="40">
        <f t="shared" si="31"/>
        <v>-1.2406269554686657E-2</v>
      </c>
      <c r="EW18" s="40">
        <f t="shared" si="32"/>
        <v>-1.5875774508620282E-3</v>
      </c>
    </row>
    <row r="19" spans="1:153" x14ac:dyDescent="0.25">
      <c r="A19" s="17" t="s">
        <v>189</v>
      </c>
      <c r="B19" s="15">
        <v>141737.616667603</v>
      </c>
      <c r="C19" s="15">
        <v>21.8552126108587</v>
      </c>
      <c r="D19" s="15">
        <v>8819.1695452464191</v>
      </c>
      <c r="E19" s="15">
        <v>752.933380118081</v>
      </c>
      <c r="F19" s="15">
        <v>709.93648823324702</v>
      </c>
      <c r="G19" s="15">
        <v>11.365941066919101</v>
      </c>
      <c r="H19" s="15">
        <v>14805.1221802767</v>
      </c>
      <c r="I19" s="15">
        <v>90.0025110166887</v>
      </c>
      <c r="J19" s="15">
        <v>419.61748810336599</v>
      </c>
      <c r="K19" s="15">
        <v>208.413618451796</v>
      </c>
      <c r="L19" s="28">
        <v>12.8786245984339</v>
      </c>
      <c r="M19" s="28">
        <v>62.652161148472302</v>
      </c>
      <c r="N19" s="28">
        <v>19.6785958168158</v>
      </c>
      <c r="O19" s="28">
        <v>1415.95093749956</v>
      </c>
      <c r="P19" s="28">
        <v>890.49914306084395</v>
      </c>
      <c r="Q19" s="28">
        <v>2.6167584974969802E-4</v>
      </c>
      <c r="R19" s="28">
        <v>4.0890218302113497E-5</v>
      </c>
      <c r="S19" s="28">
        <v>6.3461521822626996E-3</v>
      </c>
      <c r="T19" s="28">
        <v>1.0030639661492801E-2</v>
      </c>
      <c r="U19" s="17">
        <v>9.4755935291467499E-3</v>
      </c>
      <c r="V19" s="28">
        <v>3.5425132214294299</v>
      </c>
      <c r="W19" s="28">
        <v>4.9440377319290496E-3</v>
      </c>
      <c r="X19" s="28">
        <v>0.46066671357640698</v>
      </c>
      <c r="Y19" s="28">
        <v>0.25571293878089302</v>
      </c>
      <c r="Z19" s="28">
        <v>4.7503610702928496</v>
      </c>
      <c r="AA19" s="28">
        <v>241.23255023942801</v>
      </c>
      <c r="AB19" s="28">
        <v>271.51756931372398</v>
      </c>
      <c r="AC19" s="28">
        <v>36.631372819068197</v>
      </c>
      <c r="AD19" s="28">
        <v>320.998050361521</v>
      </c>
      <c r="AE19" s="28">
        <v>311.36810602453198</v>
      </c>
      <c r="AF19" s="28">
        <v>0.199164153669492</v>
      </c>
      <c r="AG19" s="28"/>
      <c r="AH19" s="17" t="s">
        <v>189</v>
      </c>
      <c r="AI19" s="17">
        <v>12.815447451080299</v>
      </c>
      <c r="AJ19" s="17">
        <v>12.8760646524444</v>
      </c>
      <c r="AK19" s="17">
        <v>90.625407108350402</v>
      </c>
      <c r="AL19" s="17">
        <v>90.625407108350402</v>
      </c>
      <c r="AM19" s="17">
        <v>29.879190538004899</v>
      </c>
      <c r="AN19" s="17">
        <v>1.62253231259335E-3</v>
      </c>
      <c r="AO19" s="17">
        <v>7.9217633624894604E-3</v>
      </c>
      <c r="AP19" s="17">
        <v>427.29405991161099</v>
      </c>
      <c r="AQ19" s="17">
        <v>0.19958296547537899</v>
      </c>
      <c r="AR19" s="17">
        <v>63.717098271658202</v>
      </c>
      <c r="AS19" s="17">
        <v>873.12950328134798</v>
      </c>
      <c r="AT19" s="5">
        <v>8.2081798894381996E-6</v>
      </c>
      <c r="AU19" s="5">
        <v>3.2833164856120802E-5</v>
      </c>
      <c r="AV19" s="17">
        <v>142831.92449698699</v>
      </c>
      <c r="AW19" s="17">
        <v>9.5213541600665703</v>
      </c>
      <c r="AX19" s="17">
        <v>142.405640536384</v>
      </c>
      <c r="AY19" s="17">
        <v>42.204761873267302</v>
      </c>
      <c r="AZ19" s="17">
        <v>3.83765990553194</v>
      </c>
      <c r="BA19" s="17">
        <v>102.520846790897</v>
      </c>
      <c r="BB19" s="17">
        <v>16.887500390769201</v>
      </c>
      <c r="BC19" s="17">
        <v>566.07485030868895</v>
      </c>
      <c r="BD19" s="17">
        <v>57.227305679073403</v>
      </c>
      <c r="BE19" s="17">
        <v>677.92463023956998</v>
      </c>
      <c r="BF19" s="17">
        <v>245.31468651079399</v>
      </c>
      <c r="BG19" s="17">
        <v>1345.4731573444501</v>
      </c>
      <c r="BH19" s="17">
        <v>209.19727980709601</v>
      </c>
      <c r="BI19" s="17">
        <v>209.19727980709601</v>
      </c>
      <c r="BJ19" s="17">
        <v>278.54479318364997</v>
      </c>
      <c r="BK19" s="5">
        <v>2.7838815019691601E-5</v>
      </c>
      <c r="BL19" s="17">
        <v>2.3173863700537301E-4</v>
      </c>
      <c r="BM19" s="17">
        <v>71.057212331112098</v>
      </c>
      <c r="BN19" s="17">
        <v>526.74083839167702</v>
      </c>
      <c r="BO19" s="17">
        <v>22.7058088272139</v>
      </c>
      <c r="BP19" s="17">
        <v>245.52940052350601</v>
      </c>
      <c r="BQ19" s="17">
        <v>1.3313623459475099</v>
      </c>
      <c r="BR19" s="17">
        <v>2.0979160755523899E-3</v>
      </c>
      <c r="BS19" s="17">
        <v>4.2594025055528902E-3</v>
      </c>
      <c r="BT19" s="17">
        <v>21.574700449211502</v>
      </c>
      <c r="BU19" s="17">
        <v>19.981961928834099</v>
      </c>
      <c r="BV19" s="17">
        <v>21.936117258442302</v>
      </c>
      <c r="BW19" s="17">
        <v>0</v>
      </c>
      <c r="BX19" s="17">
        <v>5.1074739661700697E-3</v>
      </c>
      <c r="BY19" s="17">
        <v>4.9071954606833201E-3</v>
      </c>
      <c r="BZ19" s="17">
        <v>15161.483775525299</v>
      </c>
      <c r="CA19" s="17">
        <v>7993.9397289858198</v>
      </c>
      <c r="CB19" s="17">
        <v>817.15837538980395</v>
      </c>
      <c r="CC19" s="17">
        <v>8882.1553167067304</v>
      </c>
      <c r="CD19" s="17">
        <v>336.33690939227301</v>
      </c>
      <c r="CE19" s="17">
        <v>3.58335648206705</v>
      </c>
      <c r="CF19" s="17">
        <v>4.9488894180569499E-3</v>
      </c>
      <c r="CG19" s="17">
        <v>0.46275105770046798</v>
      </c>
      <c r="CH19" s="17">
        <v>0.25747673854395697</v>
      </c>
      <c r="CI19" s="17">
        <v>4.79799963046126</v>
      </c>
      <c r="CJ19" s="17">
        <v>0.31626022983184199</v>
      </c>
      <c r="CK19" s="17">
        <v>6390.4969963550902</v>
      </c>
      <c r="CL19" s="17">
        <v>1.94240234704057</v>
      </c>
      <c r="CM19" s="17">
        <v>1.1533104758125401</v>
      </c>
      <c r="CN19" s="17">
        <v>190.57593763124299</v>
      </c>
      <c r="CO19" s="17">
        <v>1.1388669424648701</v>
      </c>
      <c r="CP19" s="5">
        <v>4.5934804720095702E-6</v>
      </c>
      <c r="CQ19" s="17">
        <v>0.80533012770272805</v>
      </c>
      <c r="CR19" s="17">
        <v>749.69535121217802</v>
      </c>
      <c r="CS19" s="17">
        <v>706.740783370999</v>
      </c>
      <c r="CT19" s="17">
        <v>42.954567841178999</v>
      </c>
      <c r="CU19" s="17">
        <v>0.40847370867022698</v>
      </c>
      <c r="CV19" s="17">
        <v>118.36475624045799</v>
      </c>
      <c r="CW19" s="17">
        <v>0.95570607836328902</v>
      </c>
      <c r="CX19" s="17">
        <v>72.371649099136306</v>
      </c>
      <c r="CY19" s="17">
        <v>5.3335013951950199</v>
      </c>
      <c r="CZ19" s="17">
        <v>4.1061067069010102</v>
      </c>
      <c r="DA19" s="17">
        <v>290.626728021296</v>
      </c>
      <c r="DB19" s="17">
        <v>38.421879051061801</v>
      </c>
      <c r="DC19" s="17">
        <v>1.43966738790875</v>
      </c>
      <c r="DD19" s="17">
        <v>17.173340935972199</v>
      </c>
      <c r="DE19" s="17">
        <v>2.87460430011519E-2</v>
      </c>
      <c r="DF19" s="17">
        <v>11.430026745151199</v>
      </c>
      <c r="DG19" s="17">
        <v>327.804249620181</v>
      </c>
      <c r="DH19" s="17">
        <v>37.265441238672302</v>
      </c>
      <c r="DI19" s="17">
        <v>0</v>
      </c>
      <c r="DJ19" s="17">
        <v>1753.36539063026</v>
      </c>
      <c r="DK19" s="17">
        <v>1443.4981886594901</v>
      </c>
      <c r="DL19" s="17">
        <v>263.51399939506899</v>
      </c>
      <c r="DM19" s="17">
        <v>15083.041476655801</v>
      </c>
      <c r="DN19" s="17">
        <v>905.89750904953303</v>
      </c>
      <c r="DO19" s="17">
        <v>2027.5102090151399</v>
      </c>
      <c r="DQ19" s="25">
        <f t="shared" si="0"/>
        <v>7.9999965996381834E-3</v>
      </c>
      <c r="DR19" s="94">
        <f t="shared" si="1"/>
        <v>1.005200695031629</v>
      </c>
      <c r="DS19" s="40">
        <f t="shared" si="2"/>
        <v>7.720659166650992E-3</v>
      </c>
      <c r="DT19" s="40">
        <f t="shared" si="3"/>
        <v>3.7018467412851443E-3</v>
      </c>
      <c r="DU19" s="40">
        <f t="shared" si="4"/>
        <v>7.141916383074977E-3</v>
      </c>
      <c r="DV19" s="40">
        <f t="shared" si="5"/>
        <v>-4.3005516708465837E-3</v>
      </c>
      <c r="DW19" s="40">
        <f t="shared" si="6"/>
        <v>-4.5013954279218343E-3</v>
      </c>
      <c r="DX19" s="40">
        <f t="shared" si="7"/>
        <v>5.6383961393765844E-3</v>
      </c>
      <c r="DY19" s="40">
        <f t="shared" si="8"/>
        <v>1.8771834031153324E-2</v>
      </c>
      <c r="DZ19" s="40">
        <f t="shared" si="9"/>
        <v>6.9208745914455744E-3</v>
      </c>
      <c r="EA19" s="40">
        <f t="shared" si="10"/>
        <v>1.8294213243929436E-2</v>
      </c>
      <c r="EB19" s="40">
        <f t="shared" si="11"/>
        <v>3.7601254712693599E-3</v>
      </c>
      <c r="EC19" s="40">
        <f t="shared" si="12"/>
        <v>-1.9877479694618356E-4</v>
      </c>
      <c r="ED19" s="40">
        <f t="shared" si="13"/>
        <v>1.6997611952478776E-2</v>
      </c>
      <c r="EE19" s="40">
        <f t="shared" si="14"/>
        <v>1.541604466305802E-2</v>
      </c>
      <c r="EF19" s="40">
        <f t="shared" si="15"/>
        <v>1.9454947505862023E-2</v>
      </c>
      <c r="EG19" s="40">
        <f t="shared" si="16"/>
        <v>1.7291836953106394E-2</v>
      </c>
      <c r="EH19" s="40">
        <f t="shared" si="17"/>
        <v>9.535013451806065E-3</v>
      </c>
      <c r="EI19" s="40">
        <f t="shared" si="18"/>
        <v>3.695906985111185E-3</v>
      </c>
      <c r="EJ19" s="40">
        <f t="shared" si="19"/>
        <v>1.759554218348275E-3</v>
      </c>
      <c r="EK19" s="40">
        <f t="shared" si="20"/>
        <v>-1.5921451849895427E-3</v>
      </c>
      <c r="EL19" s="40">
        <f t="shared" si="21"/>
        <v>7.2504319359767734E-3</v>
      </c>
      <c r="EM19" s="40">
        <f t="shared" si="22"/>
        <v>1.1529458913674727E-2</v>
      </c>
      <c r="EN19" s="40">
        <f t="shared" si="23"/>
        <v>9.8132061099932182E-4</v>
      </c>
      <c r="EO19" s="40">
        <f t="shared" si="24"/>
        <v>4.524624989461685E-3</v>
      </c>
      <c r="EP19" s="40">
        <f t="shared" si="25"/>
        <v>6.8975773047419515E-3</v>
      </c>
      <c r="EQ19" s="40">
        <f t="shared" si="26"/>
        <v>1.0028408254337933E-2</v>
      </c>
      <c r="ER19" s="40">
        <f t="shared" si="27"/>
        <v>1.6921996087652279E-2</v>
      </c>
      <c r="ES19" s="40">
        <f t="shared" si="28"/>
        <v>2.5881286016546538E-2</v>
      </c>
      <c r="ET19" s="40">
        <f t="shared" si="29"/>
        <v>1.7309436442252187E-2</v>
      </c>
      <c r="EU19" s="40">
        <f t="shared" si="30"/>
        <v>-1.1278220227592152E-2</v>
      </c>
      <c r="EV19" s="40">
        <f t="shared" si="31"/>
        <v>-1.1278279501773592E-2</v>
      </c>
      <c r="EW19" s="40">
        <f t="shared" si="32"/>
        <v>2.1028473154963167E-3</v>
      </c>
    </row>
    <row r="20" spans="1:153" x14ac:dyDescent="0.25">
      <c r="A20" s="17" t="s">
        <v>190</v>
      </c>
      <c r="B20" s="15">
        <v>87712.775950725394</v>
      </c>
      <c r="C20" s="15">
        <v>14.9575067630551</v>
      </c>
      <c r="D20" s="15">
        <v>5220.2699523790297</v>
      </c>
      <c r="E20" s="15">
        <v>510.34704114528103</v>
      </c>
      <c r="F20" s="15">
        <v>476.18457236261497</v>
      </c>
      <c r="G20" s="15">
        <v>7.6103697438815301</v>
      </c>
      <c r="H20" s="15">
        <v>12204.0613857555</v>
      </c>
      <c r="I20" s="15">
        <v>61.440507056053299</v>
      </c>
      <c r="J20" s="15">
        <v>272.88588731307601</v>
      </c>
      <c r="K20" s="15">
        <v>123.274726313214</v>
      </c>
      <c r="L20" s="28">
        <v>7.5774954216051</v>
      </c>
      <c r="M20" s="28">
        <v>51.6082303298288</v>
      </c>
      <c r="N20" s="28">
        <v>21.397262366145</v>
      </c>
      <c r="O20" s="28">
        <v>1043.3892694594099</v>
      </c>
      <c r="P20" s="28">
        <v>818.71637104207502</v>
      </c>
      <c r="Q20" s="28">
        <v>1.9472830660420201E-4</v>
      </c>
      <c r="R20" s="28">
        <v>2.80391904156961E-5</v>
      </c>
      <c r="S20" s="28">
        <v>4.0730046872703299E-3</v>
      </c>
      <c r="T20" s="28">
        <v>6.1139835446425402E-3</v>
      </c>
      <c r="U20" s="17">
        <v>6.8408045603256399E-3</v>
      </c>
      <c r="V20" s="28">
        <v>3.4587388159191499</v>
      </c>
      <c r="W20" s="28">
        <v>4.3169114276833702E-3</v>
      </c>
      <c r="X20" s="28">
        <v>0.43783877048305803</v>
      </c>
      <c r="Y20" s="28">
        <v>0.25151340048730497</v>
      </c>
      <c r="Z20" s="28">
        <v>4.4950090017292004</v>
      </c>
      <c r="AA20" s="28">
        <v>235.04136472483299</v>
      </c>
      <c r="AB20" s="28">
        <v>142.28533831926001</v>
      </c>
      <c r="AC20" s="28">
        <v>31.124291997558601</v>
      </c>
      <c r="AD20" s="28">
        <v>119.804245322817</v>
      </c>
      <c r="AE20" s="28">
        <v>116.210116440501</v>
      </c>
      <c r="AF20" s="28">
        <v>0.18245093463109099</v>
      </c>
      <c r="AG20" s="28"/>
      <c r="AH20" s="17" t="s">
        <v>190</v>
      </c>
      <c r="AI20" s="17">
        <v>9.3823885964569502</v>
      </c>
      <c r="AJ20" s="17">
        <v>7.6328450687748397</v>
      </c>
      <c r="AK20" s="17">
        <v>62.1370419727442</v>
      </c>
      <c r="AL20" s="17">
        <v>62.1370419727442</v>
      </c>
      <c r="AM20" s="17">
        <v>17.357506681128999</v>
      </c>
      <c r="AN20" s="17">
        <v>1.17354701631971E-3</v>
      </c>
      <c r="AO20" s="17">
        <v>5.7296876601795601E-3</v>
      </c>
      <c r="AP20" s="17">
        <v>277.46633978581002</v>
      </c>
      <c r="AQ20" s="17">
        <v>0.18384378593324999</v>
      </c>
      <c r="AR20" s="17">
        <v>52.440413752703599</v>
      </c>
      <c r="AS20" s="17">
        <v>622.45320999875401</v>
      </c>
      <c r="AT20" s="5">
        <v>5.6418941009827E-6</v>
      </c>
      <c r="AU20" s="5">
        <v>2.2567622921454801E-5</v>
      </c>
      <c r="AV20" s="17">
        <v>88528.919154527495</v>
      </c>
      <c r="AW20" s="17">
        <v>3.5551071776980399</v>
      </c>
      <c r="AX20" s="17">
        <v>53.026385687594001</v>
      </c>
      <c r="AY20" s="17">
        <v>15.7346714837657</v>
      </c>
      <c r="AZ20" s="17">
        <v>1.42792846442566</v>
      </c>
      <c r="BA20" s="17">
        <v>38.235355677177097</v>
      </c>
      <c r="BB20" s="17">
        <v>6.5229481792578099</v>
      </c>
      <c r="BC20" s="17">
        <v>421.68267288576197</v>
      </c>
      <c r="BD20" s="17">
        <v>46.653875120878297</v>
      </c>
      <c r="BE20" s="17">
        <v>535.08434995565403</v>
      </c>
      <c r="BF20" s="17">
        <v>238.94014218335201</v>
      </c>
      <c r="BG20" s="17">
        <v>972.74567639494501</v>
      </c>
      <c r="BH20" s="17">
        <v>124.320898789984</v>
      </c>
      <c r="BI20" s="17">
        <v>124.320898789984</v>
      </c>
      <c r="BJ20" s="17">
        <v>145.466330112435</v>
      </c>
      <c r="BK20" s="5">
        <v>1.9756742222655798E-5</v>
      </c>
      <c r="BL20" s="17">
        <v>1.74417759472874E-4</v>
      </c>
      <c r="BM20" s="17">
        <v>42.184019480039801</v>
      </c>
      <c r="BN20" s="17">
        <v>361.86285315249802</v>
      </c>
      <c r="BO20" s="17">
        <v>18.5650788334504</v>
      </c>
      <c r="BP20" s="17">
        <v>242.22996164991901</v>
      </c>
      <c r="BQ20" s="17">
        <v>0.77555370850928995</v>
      </c>
      <c r="BR20" s="17">
        <v>1.3495328075309801E-3</v>
      </c>
      <c r="BS20" s="17">
        <v>2.7399261782326601E-3</v>
      </c>
      <c r="BT20" s="17">
        <v>16.352746172471502</v>
      </c>
      <c r="BU20" s="17">
        <v>21.743393242049599</v>
      </c>
      <c r="BV20" s="17">
        <v>15.0434038624977</v>
      </c>
      <c r="BW20" s="17">
        <v>0</v>
      </c>
      <c r="BX20" s="17">
        <v>3.1193945005704399E-3</v>
      </c>
      <c r="BY20" s="17">
        <v>2.9970747973125599E-3</v>
      </c>
      <c r="BZ20" s="17">
        <v>12468.9450890391</v>
      </c>
      <c r="CA20" s="17">
        <v>4745.7004472075696</v>
      </c>
      <c r="CB20" s="17">
        <v>485.11490322260602</v>
      </c>
      <c r="CC20" s="17">
        <v>5272.9993699102097</v>
      </c>
      <c r="CD20" s="17">
        <v>257.90407545594297</v>
      </c>
      <c r="CE20" s="17">
        <v>3.5097960130513499</v>
      </c>
      <c r="CF20" s="17">
        <v>4.3471739144716904E-3</v>
      </c>
      <c r="CG20" s="17">
        <v>0.44195539035588099</v>
      </c>
      <c r="CH20" s="17">
        <v>0.25428821137915603</v>
      </c>
      <c r="CI20" s="17">
        <v>4.5567894671979801</v>
      </c>
      <c r="CJ20" s="17">
        <v>0.14374627699973</v>
      </c>
      <c r="CK20" s="17">
        <v>5390.4144151788096</v>
      </c>
      <c r="CL20" s="17">
        <v>0.79382539393839302</v>
      </c>
      <c r="CM20" s="17">
        <v>0.42928310664307701</v>
      </c>
      <c r="CN20" s="17">
        <v>96.922807365642001</v>
      </c>
      <c r="CO20" s="17">
        <v>0.45456720073634299</v>
      </c>
      <c r="CP20" s="5">
        <v>2.7127983818074499E-6</v>
      </c>
      <c r="CQ20" s="17">
        <v>0.29983736867342298</v>
      </c>
      <c r="CR20" s="17">
        <v>511.58402235662999</v>
      </c>
      <c r="CS20" s="17">
        <v>477.22975328251601</v>
      </c>
      <c r="CT20" s="17">
        <v>34.354269074113802</v>
      </c>
      <c r="CU20" s="17">
        <v>0.15253398259450901</v>
      </c>
      <c r="CV20" s="17">
        <v>104.604074802824</v>
      </c>
      <c r="CW20" s="17">
        <v>0.35954336403269399</v>
      </c>
      <c r="CX20" s="17">
        <v>52.237725822186199</v>
      </c>
      <c r="CY20" s="17">
        <v>1.98450672354591</v>
      </c>
      <c r="CZ20" s="17">
        <v>1.6752145339704601</v>
      </c>
      <c r="DA20" s="17">
        <v>209.606204467666</v>
      </c>
      <c r="DB20" s="17">
        <v>22.005654502100398</v>
      </c>
      <c r="DC20" s="17">
        <v>0.80198528194359398</v>
      </c>
      <c r="DD20" s="17">
        <v>6.7531361629656601</v>
      </c>
      <c r="DE20" s="17">
        <v>1.07614281541251E-2</v>
      </c>
      <c r="DF20" s="17">
        <v>7.6664510563997403</v>
      </c>
      <c r="DG20" s="17">
        <v>317.17352677119999</v>
      </c>
      <c r="DH20" s="17">
        <v>31.631702382540499</v>
      </c>
      <c r="DI20" s="17">
        <v>0</v>
      </c>
      <c r="DJ20" s="17">
        <v>1354.4011521315899</v>
      </c>
      <c r="DK20" s="17">
        <v>1061.74946175639</v>
      </c>
      <c r="DL20" s="17">
        <v>306.17988525782499</v>
      </c>
      <c r="DM20" s="17">
        <v>12414.8879638662</v>
      </c>
      <c r="DN20" s="17">
        <v>832.35130428948798</v>
      </c>
      <c r="DO20" s="17">
        <v>1952.6974856996001</v>
      </c>
      <c r="DQ20" s="25">
        <f t="shared" si="0"/>
        <v>8.0000046502486273E-3</v>
      </c>
      <c r="DR20" s="94">
        <f t="shared" si="1"/>
        <v>1.0043542177207103</v>
      </c>
      <c r="DS20" s="40">
        <f t="shared" si="2"/>
        <v>9.3047243683244945E-3</v>
      </c>
      <c r="DT20" s="40">
        <f t="shared" si="3"/>
        <v>5.7427418087327344E-3</v>
      </c>
      <c r="DU20" s="40">
        <f t="shared" si="4"/>
        <v>1.0100898614859868E-2</v>
      </c>
      <c r="DV20" s="40">
        <f t="shared" si="5"/>
        <v>2.4238040227940283E-3</v>
      </c>
      <c r="DW20" s="40">
        <f t="shared" si="6"/>
        <v>2.1949071443354879E-3</v>
      </c>
      <c r="DX20" s="40">
        <f t="shared" si="7"/>
        <v>7.3690654206778391E-3</v>
      </c>
      <c r="DY20" s="40">
        <f t="shared" si="8"/>
        <v>1.7275116163933395E-2</v>
      </c>
      <c r="DZ20" s="40">
        <f t="shared" si="9"/>
        <v>1.1336737765777864E-2</v>
      </c>
      <c r="EA20" s="40">
        <f t="shared" si="10"/>
        <v>1.6785230331383742E-2</v>
      </c>
      <c r="EB20" s="40">
        <f t="shared" si="11"/>
        <v>8.4865122645813203E-3</v>
      </c>
      <c r="EC20" s="40">
        <f t="shared" si="12"/>
        <v>7.3044778109565981E-3</v>
      </c>
      <c r="ED20" s="40">
        <f t="shared" si="13"/>
        <v>1.6125013734365718E-2</v>
      </c>
      <c r="EE20" s="40">
        <f t="shared" si="14"/>
        <v>1.6176409392084264E-2</v>
      </c>
      <c r="EF20" s="40">
        <f t="shared" si="15"/>
        <v>1.7596684990341834E-2</v>
      </c>
      <c r="EG20" s="40">
        <f t="shared" si="16"/>
        <v>1.6654037624847056E-2</v>
      </c>
      <c r="EH20" s="40">
        <f t="shared" si="17"/>
        <v>1.1087209203351879E-2</v>
      </c>
      <c r="EI20" s="40">
        <f t="shared" si="18"/>
        <v>6.0745907501685145E-3</v>
      </c>
      <c r="EJ20" s="40">
        <f t="shared" si="19"/>
        <v>4.0398427590166404E-3</v>
      </c>
      <c r="EK20" s="40">
        <f t="shared" si="20"/>
        <v>4.0656851990348431E-4</v>
      </c>
      <c r="EL20" s="40">
        <f t="shared" si="21"/>
        <v>9.1261364979937955E-3</v>
      </c>
      <c r="EM20" s="40">
        <f t="shared" si="22"/>
        <v>1.4761796090877051E-2</v>
      </c>
      <c r="EN20" s="40">
        <f t="shared" si="23"/>
        <v>7.0102172109100507E-3</v>
      </c>
      <c r="EO20" s="40">
        <f t="shared" si="24"/>
        <v>9.4021364720195764E-3</v>
      </c>
      <c r="EP20" s="40">
        <f t="shared" si="25"/>
        <v>1.1032457461411132E-2</v>
      </c>
      <c r="EQ20" s="40">
        <f t="shared" si="26"/>
        <v>1.3744236206204069E-2</v>
      </c>
      <c r="ER20" s="40">
        <f t="shared" si="27"/>
        <v>1.6587622621589981E-2</v>
      </c>
      <c r="ES20" s="40">
        <f t="shared" si="28"/>
        <v>2.2356427097481285E-2</v>
      </c>
      <c r="ET20" s="40">
        <f t="shared" si="29"/>
        <v>1.6302712525049577E-2</v>
      </c>
      <c r="EU20" s="40">
        <f t="shared" si="30"/>
        <v>-1.0866465118917985E-2</v>
      </c>
      <c r="EV20" s="40">
        <f t="shared" si="31"/>
        <v>-1.0866755726273571E-2</v>
      </c>
      <c r="EW20" s="40">
        <f t="shared" si="32"/>
        <v>7.6341143714899916E-3</v>
      </c>
    </row>
    <row r="21" spans="1:153" x14ac:dyDescent="0.25">
      <c r="A21" s="17" t="s">
        <v>191</v>
      </c>
      <c r="B21" s="15">
        <v>214734.23281776599</v>
      </c>
      <c r="C21" s="15">
        <v>24.423483814710298</v>
      </c>
      <c r="D21" s="15">
        <v>8147.3848613125401</v>
      </c>
      <c r="E21" s="15">
        <v>1072.5304939002499</v>
      </c>
      <c r="F21" s="15">
        <v>1002.8206237501601</v>
      </c>
      <c r="G21" s="15">
        <v>13.3060351620289</v>
      </c>
      <c r="H21" s="15">
        <v>14947.9355233155</v>
      </c>
      <c r="I21" s="15">
        <v>95.837168455561297</v>
      </c>
      <c r="J21" s="15">
        <v>424.85472176802602</v>
      </c>
      <c r="K21" s="15">
        <v>219.160417260553</v>
      </c>
      <c r="L21" s="28">
        <v>12.947432198527199</v>
      </c>
      <c r="M21" s="28">
        <v>74.273681620370695</v>
      </c>
      <c r="N21" s="28">
        <v>22.954645160257499</v>
      </c>
      <c r="O21" s="28">
        <v>1374.9298402591401</v>
      </c>
      <c r="P21" s="28">
        <v>971.311460896683</v>
      </c>
      <c r="Q21" s="28">
        <v>3.2424953237253601E-4</v>
      </c>
      <c r="R21" s="28">
        <v>5.1666975748713703E-5</v>
      </c>
      <c r="S21" s="28">
        <v>7.0308551170188398E-3</v>
      </c>
      <c r="T21" s="28">
        <v>1.12457583854125E-2</v>
      </c>
      <c r="U21" s="17">
        <v>1.14750834085991E-2</v>
      </c>
      <c r="V21" s="28">
        <v>4.0434463305905703</v>
      </c>
      <c r="W21" s="28">
        <v>8.7098868227008797E-3</v>
      </c>
      <c r="X21" s="28">
        <v>0.78476223095390496</v>
      </c>
      <c r="Y21" s="28">
        <v>0.40582564564909002</v>
      </c>
      <c r="Z21" s="28">
        <v>5.6944871234103003</v>
      </c>
      <c r="AA21" s="28">
        <v>266.140009893296</v>
      </c>
      <c r="AB21" s="28">
        <v>199.566142338547</v>
      </c>
      <c r="AC21" s="28">
        <v>43.556909177189603</v>
      </c>
      <c r="AD21" s="28">
        <v>284.554908914392</v>
      </c>
      <c r="AE21" s="28">
        <v>276.01826931226702</v>
      </c>
      <c r="AF21" s="28">
        <v>0.36220628613342698</v>
      </c>
      <c r="AG21" s="28"/>
      <c r="AH21" s="17" t="s">
        <v>191</v>
      </c>
      <c r="AI21" s="17">
        <v>14.665094902227301</v>
      </c>
      <c r="AJ21" s="17">
        <v>12.857974434525101</v>
      </c>
      <c r="AK21" s="17">
        <v>95.531961639892103</v>
      </c>
      <c r="AL21" s="17">
        <v>95.531961639892103</v>
      </c>
      <c r="AM21" s="17">
        <v>29.894785590750502</v>
      </c>
      <c r="AN21" s="17">
        <v>1.9430035549529499E-3</v>
      </c>
      <c r="AO21" s="17">
        <v>9.4864026852295898E-3</v>
      </c>
      <c r="AP21" s="17">
        <v>425.60048043339498</v>
      </c>
      <c r="AQ21" s="17">
        <v>0.35882890433498699</v>
      </c>
      <c r="AR21" s="17">
        <v>74.350266287499196</v>
      </c>
      <c r="AS21" s="17">
        <v>1045.73305299249</v>
      </c>
      <c r="AT21" s="5">
        <v>1.0273343364363301E-5</v>
      </c>
      <c r="AU21" s="5">
        <v>4.1093279981481102E-5</v>
      </c>
      <c r="AV21" s="17">
        <v>213778.403705087</v>
      </c>
      <c r="AW21" s="17">
        <v>8.4215240452608899</v>
      </c>
      <c r="AX21" s="17">
        <v>125.80843189647</v>
      </c>
      <c r="AY21" s="17">
        <v>37.3054413598108</v>
      </c>
      <c r="AZ21" s="17">
        <v>3.3892855724025401</v>
      </c>
      <c r="BA21" s="17">
        <v>90.633798530619401</v>
      </c>
      <c r="BB21" s="17">
        <v>15.158117424781</v>
      </c>
      <c r="BC21" s="17">
        <v>649.93347613194601</v>
      </c>
      <c r="BD21" s="17">
        <v>69.694482125746106</v>
      </c>
      <c r="BE21" s="17">
        <v>791.95200673026898</v>
      </c>
      <c r="BF21" s="17">
        <v>266.29248501276999</v>
      </c>
      <c r="BG21" s="17">
        <v>1143.4760133259399</v>
      </c>
      <c r="BH21" s="17">
        <v>218.11169430841301</v>
      </c>
      <c r="BI21" s="17">
        <v>218.11169430841301</v>
      </c>
      <c r="BJ21" s="17">
        <v>201.16731773003801</v>
      </c>
      <c r="BK21" s="5">
        <v>3.2890628327529599E-5</v>
      </c>
      <c r="BL21" s="17">
        <v>2.8557523914052801E-4</v>
      </c>
      <c r="BM21" s="17">
        <v>65.062042216306395</v>
      </c>
      <c r="BN21" s="17">
        <v>429.89720554770997</v>
      </c>
      <c r="BO21" s="17">
        <v>22.6934946062423</v>
      </c>
      <c r="BP21" s="17">
        <v>275.99155510258601</v>
      </c>
      <c r="BQ21" s="17">
        <v>1.33601341173189</v>
      </c>
      <c r="BR21" s="17">
        <v>2.3059436829312601E-3</v>
      </c>
      <c r="BS21" s="17">
        <v>4.6817636755457697E-3</v>
      </c>
      <c r="BT21" s="17">
        <v>18.581747544854</v>
      </c>
      <c r="BU21" s="17">
        <v>22.962934041345498</v>
      </c>
      <c r="BV21" s="17">
        <v>24.296506113086</v>
      </c>
      <c r="BW21" s="17">
        <v>0</v>
      </c>
      <c r="BX21" s="17">
        <v>5.6902917927434803E-3</v>
      </c>
      <c r="BY21" s="17">
        <v>5.4671512976956198E-3</v>
      </c>
      <c r="BZ21" s="17">
        <v>15069.261488891399</v>
      </c>
      <c r="CA21" s="17">
        <v>7319.4777971416997</v>
      </c>
      <c r="CB21" s="17">
        <v>748.21350871101197</v>
      </c>
      <c r="CC21" s="17">
        <v>8132.7533480690199</v>
      </c>
      <c r="CD21" s="17">
        <v>346.35145157393401</v>
      </c>
      <c r="CE21" s="17">
        <v>4.0371941537393097</v>
      </c>
      <c r="CF21" s="17">
        <v>8.62663079217579E-3</v>
      </c>
      <c r="CG21" s="17">
        <v>0.77837152580785496</v>
      </c>
      <c r="CH21" s="17">
        <v>0.40306252603383003</v>
      </c>
      <c r="CI21" s="17">
        <v>5.6779470820174396</v>
      </c>
      <c r="CJ21" s="17">
        <v>0.36934246035814</v>
      </c>
      <c r="CK21" s="17">
        <v>6115.7203365267296</v>
      </c>
      <c r="CL21" s="17">
        <v>1.8454360610018901</v>
      </c>
      <c r="CM21" s="17">
        <v>1.01872622893896</v>
      </c>
      <c r="CN21" s="17">
        <v>212.78885640745801</v>
      </c>
      <c r="CO21" s="17">
        <v>1.06922504075794</v>
      </c>
      <c r="CP21" s="5">
        <v>4.7796513941478198E-6</v>
      </c>
      <c r="CQ21" s="17">
        <v>0.71143265717576798</v>
      </c>
      <c r="CR21" s="17">
        <v>1060.73846037103</v>
      </c>
      <c r="CS21" s="17">
        <v>991.71893015393698</v>
      </c>
      <c r="CT21" s="17">
        <v>69.019530217100098</v>
      </c>
      <c r="CU21" s="17">
        <v>0.36130808875808101</v>
      </c>
      <c r="CV21" s="17">
        <v>209.31095366435699</v>
      </c>
      <c r="CW21" s="17">
        <v>0.84805896426858896</v>
      </c>
      <c r="CX21" s="17">
        <v>107.122905250858</v>
      </c>
      <c r="CY21" s="17">
        <v>4.7103606386789902</v>
      </c>
      <c r="CZ21" s="17">
        <v>3.8758633850868298</v>
      </c>
      <c r="DA21" s="17">
        <v>430.261542574006</v>
      </c>
      <c r="DB21" s="17">
        <v>56.467054374219998</v>
      </c>
      <c r="DC21" s="17">
        <v>1.74582779366942</v>
      </c>
      <c r="DD21" s="17">
        <v>15.6536367069561</v>
      </c>
      <c r="DE21" s="17">
        <v>2.5454231606563099E-2</v>
      </c>
      <c r="DF21" s="17">
        <v>13.2473249553288</v>
      </c>
      <c r="DG21" s="17">
        <v>326.17756289096297</v>
      </c>
      <c r="DH21" s="17">
        <v>43.606399310642203</v>
      </c>
      <c r="DI21" s="17">
        <v>0</v>
      </c>
      <c r="DJ21" s="17">
        <v>1711.8146771295301</v>
      </c>
      <c r="DK21" s="17">
        <v>1377.9218813002699</v>
      </c>
      <c r="DL21" s="17">
        <v>289.80157905428302</v>
      </c>
      <c r="DM21" s="17">
        <v>14975.261268870099</v>
      </c>
      <c r="DN21" s="17">
        <v>972.09749114967099</v>
      </c>
      <c r="DO21" s="17">
        <v>2215.68836203205</v>
      </c>
      <c r="DQ21" s="25">
        <f t="shared" si="0"/>
        <v>8.0000018974821421E-3</v>
      </c>
      <c r="DR21" s="94">
        <f t="shared" si="1"/>
        <v>1.0062770337247273</v>
      </c>
      <c r="DS21" s="40">
        <f t="shared" si="2"/>
        <v>-4.4512190726951418E-3</v>
      </c>
      <c r="DT21" s="40">
        <f t="shared" si="3"/>
        <v>-5.1990003796190407E-3</v>
      </c>
      <c r="DU21" s="40">
        <f t="shared" si="4"/>
        <v>-1.79585394486484E-3</v>
      </c>
      <c r="DV21" s="40">
        <f t="shared" si="5"/>
        <v>-1.0994590453403574E-2</v>
      </c>
      <c r="DW21" s="40">
        <f t="shared" si="6"/>
        <v>-1.1070467971337731E-2</v>
      </c>
      <c r="DX21" s="40">
        <f t="shared" si="7"/>
        <v>-4.4122990797168518E-3</v>
      </c>
      <c r="DY21" s="40">
        <f t="shared" si="8"/>
        <v>1.8280615080240937E-3</v>
      </c>
      <c r="DZ21" s="40">
        <f t="shared" si="9"/>
        <v>-3.1846393271804116E-3</v>
      </c>
      <c r="EA21" s="40">
        <f t="shared" si="10"/>
        <v>1.7553262966349783E-3</v>
      </c>
      <c r="EB21" s="40">
        <f t="shared" si="11"/>
        <v>-4.7851841370296477E-3</v>
      </c>
      <c r="EC21" s="40">
        <f t="shared" si="12"/>
        <v>-6.9093054615319326E-3</v>
      </c>
      <c r="ED21" s="40">
        <f t="shared" si="13"/>
        <v>1.0311144601656034E-3</v>
      </c>
      <c r="EE21" s="40">
        <f t="shared" si="14"/>
        <v>3.6109820169863681E-4</v>
      </c>
      <c r="EF21" s="40">
        <f t="shared" si="15"/>
        <v>2.1761408862621661E-3</v>
      </c>
      <c r="EG21" s="40">
        <f t="shared" si="16"/>
        <v>8.0924634850117704E-4</v>
      </c>
      <c r="EH21" s="40">
        <f t="shared" si="17"/>
        <v>-3.096422384896623E-3</v>
      </c>
      <c r="EI21" s="40">
        <f t="shared" si="18"/>
        <v>-5.8132375374568808E-3</v>
      </c>
      <c r="EJ21" s="40">
        <f t="shared" si="19"/>
        <v>-6.1369147598229383E-3</v>
      </c>
      <c r="EK21" s="40">
        <f t="shared" si="20"/>
        <v>-7.8532093565124809E-3</v>
      </c>
      <c r="EL21" s="40">
        <f t="shared" si="21"/>
        <v>-3.9805521920938912E-3</v>
      </c>
      <c r="EM21" s="40">
        <f t="shared" si="22"/>
        <v>-1.5462494961191934E-3</v>
      </c>
      <c r="EN21" s="40">
        <f t="shared" si="23"/>
        <v>-9.5587959085870807E-3</v>
      </c>
      <c r="EO21" s="40">
        <f t="shared" si="24"/>
        <v>-8.1434922502346789E-3</v>
      </c>
      <c r="EP21" s="40">
        <f t="shared" si="25"/>
        <v>-6.8086372679591793E-3</v>
      </c>
      <c r="EQ21" s="40">
        <f t="shared" si="26"/>
        <v>-2.9045708655418357E-3</v>
      </c>
      <c r="ER21" s="40">
        <f t="shared" si="27"/>
        <v>5.7291318030356557E-4</v>
      </c>
      <c r="ES21" s="40">
        <f t="shared" si="28"/>
        <v>8.0232817687819688E-3</v>
      </c>
      <c r="ET21" s="40">
        <f t="shared" si="29"/>
        <v>1.136217752533234E-3</v>
      </c>
      <c r="EU21" s="40">
        <f t="shared" si="30"/>
        <v>-1.3488820487022936E-2</v>
      </c>
      <c r="EV21" s="40">
        <f t="shared" si="31"/>
        <v>-1.3488942371315042E-2</v>
      </c>
      <c r="EW21" s="40">
        <f t="shared" si="32"/>
        <v>-9.3244704129620149E-3</v>
      </c>
    </row>
    <row r="22" spans="1:153" x14ac:dyDescent="0.25">
      <c r="A22" s="17" t="s">
        <v>192</v>
      </c>
      <c r="B22" s="15">
        <v>228120.41279217001</v>
      </c>
      <c r="C22" s="15">
        <v>30.5924335360904</v>
      </c>
      <c r="D22" s="15">
        <v>10825.236102626101</v>
      </c>
      <c r="E22" s="15">
        <v>1209.71723792699</v>
      </c>
      <c r="F22" s="15">
        <v>1138.6145674024301</v>
      </c>
      <c r="G22" s="15">
        <v>15.4287433132911</v>
      </c>
      <c r="H22" s="15">
        <v>15375.851260716199</v>
      </c>
      <c r="I22" s="15">
        <v>118.26538329939299</v>
      </c>
      <c r="J22" s="15">
        <v>437.01535439783203</v>
      </c>
      <c r="K22" s="15">
        <v>288.57027475159703</v>
      </c>
      <c r="L22" s="28">
        <v>16.793559545531501</v>
      </c>
      <c r="M22" s="28">
        <v>79.199338496290494</v>
      </c>
      <c r="N22" s="28">
        <v>24.8576834186144</v>
      </c>
      <c r="O22" s="28">
        <v>1368.41017342434</v>
      </c>
      <c r="P22" s="28">
        <v>991.30792131158</v>
      </c>
      <c r="Q22" s="28">
        <v>4.08738640320676E-4</v>
      </c>
      <c r="R22" s="28">
        <v>7.41443270126229E-5</v>
      </c>
      <c r="S22" s="28">
        <v>9.4753287770702709E-3</v>
      </c>
      <c r="T22" s="28">
        <v>1.64172951164403E-2</v>
      </c>
      <c r="U22" s="17">
        <v>1.47025528990811E-2</v>
      </c>
      <c r="V22" s="28">
        <v>4.5098440840347802</v>
      </c>
      <c r="W22" s="28">
        <v>8.3983722736892894E-3</v>
      </c>
      <c r="X22" s="28">
        <v>0.75723246928597499</v>
      </c>
      <c r="Y22" s="28">
        <v>0.39927952212672801</v>
      </c>
      <c r="Z22" s="28">
        <v>6.2591535462659902</v>
      </c>
      <c r="AA22" s="28">
        <v>271.74289044809501</v>
      </c>
      <c r="AB22" s="28">
        <v>190.937790044563</v>
      </c>
      <c r="AC22" s="28">
        <v>46.2276193206621</v>
      </c>
      <c r="AD22" s="28">
        <v>439.96811630767399</v>
      </c>
      <c r="AE22" s="28">
        <v>426.76906393911901</v>
      </c>
      <c r="AF22" s="28">
        <v>0.34385452377599601</v>
      </c>
      <c r="AG22" s="28"/>
      <c r="AH22" s="17" t="s">
        <v>192</v>
      </c>
      <c r="AI22" s="17">
        <v>16.174888457907901</v>
      </c>
      <c r="AJ22" s="17">
        <v>16.653287103423601</v>
      </c>
      <c r="AK22" s="17">
        <v>117.74429663138299</v>
      </c>
      <c r="AL22" s="17">
        <v>117.74429663138299</v>
      </c>
      <c r="AM22" s="17">
        <v>41.463162714744001</v>
      </c>
      <c r="AN22" s="17">
        <v>2.4878135440951901E-3</v>
      </c>
      <c r="AO22" s="17">
        <v>1.2146387109575199E-2</v>
      </c>
      <c r="AP22" s="17">
        <v>438.04901873129597</v>
      </c>
      <c r="AQ22" s="17">
        <v>0.34146562297921501</v>
      </c>
      <c r="AR22" s="17">
        <v>79.373759908163294</v>
      </c>
      <c r="AS22" s="17">
        <v>1222.6695615188701</v>
      </c>
      <c r="AT22" s="5">
        <v>1.4726976625495301E-5</v>
      </c>
      <c r="AU22" s="5">
        <v>5.89073299271923E-5</v>
      </c>
      <c r="AV22" s="17">
        <v>227381.836111046</v>
      </c>
      <c r="AW22" s="17">
        <v>13.000039623671</v>
      </c>
      <c r="AX22" s="17">
        <v>194.26265057292599</v>
      </c>
      <c r="AY22" s="17">
        <v>57.596310686354002</v>
      </c>
      <c r="AZ22" s="17">
        <v>5.2338774549843698</v>
      </c>
      <c r="BA22" s="17">
        <v>139.92519242491801</v>
      </c>
      <c r="BB22" s="17">
        <v>23.314111267271802</v>
      </c>
      <c r="BC22" s="17">
        <v>714.78155825850195</v>
      </c>
      <c r="BD22" s="17">
        <v>84.055522803194506</v>
      </c>
      <c r="BE22" s="17">
        <v>845.26736332965004</v>
      </c>
      <c r="BF22" s="17">
        <v>272.37866571056003</v>
      </c>
      <c r="BG22" s="17">
        <v>1121.9382079494001</v>
      </c>
      <c r="BH22" s="17">
        <v>286.678998104752</v>
      </c>
      <c r="BI22" s="17">
        <v>286.678998104752</v>
      </c>
      <c r="BJ22" s="17">
        <v>192.645143085699</v>
      </c>
      <c r="BK22" s="5">
        <v>4.2544672231380598E-5</v>
      </c>
      <c r="BL22" s="17">
        <v>3.5794688860916899E-4</v>
      </c>
      <c r="BM22" s="17">
        <v>86.222294885828106</v>
      </c>
      <c r="BN22" s="17">
        <v>425.96474632421098</v>
      </c>
      <c r="BO22" s="17">
        <v>23.984487273797601</v>
      </c>
      <c r="BP22" s="17">
        <v>312.079576727058</v>
      </c>
      <c r="BQ22" s="17">
        <v>1.76782730763185</v>
      </c>
      <c r="BR22" s="17">
        <v>3.1035520208116301E-3</v>
      </c>
      <c r="BS22" s="17">
        <v>6.3011677882681E-3</v>
      </c>
      <c r="BT22" s="17">
        <v>19.255542484987501</v>
      </c>
      <c r="BU22" s="17">
        <v>24.907817581205499</v>
      </c>
      <c r="BV22" s="17">
        <v>30.404041938744498</v>
      </c>
      <c r="BW22" s="17">
        <v>0</v>
      </c>
      <c r="BX22" s="17">
        <v>8.2954821232714294E-3</v>
      </c>
      <c r="BY22" s="17">
        <v>7.9701977656156196E-3</v>
      </c>
      <c r="BZ22" s="17">
        <v>15526.4036145879</v>
      </c>
      <c r="CA22" s="17">
        <v>9700.0089029249793</v>
      </c>
      <c r="CB22" s="17">
        <v>991.55607191476895</v>
      </c>
      <c r="CC22" s="17">
        <v>10777.787269725501</v>
      </c>
      <c r="CD22" s="17">
        <v>364.930664415747</v>
      </c>
      <c r="CE22" s="17">
        <v>4.5061463070597503</v>
      </c>
      <c r="CF22" s="17">
        <v>8.3358610122521905E-3</v>
      </c>
      <c r="CG22" s="17">
        <v>0.75288450633553206</v>
      </c>
      <c r="CH22" s="17">
        <v>0.39751028991881399</v>
      </c>
      <c r="CI22" s="17">
        <v>6.2468358154069898</v>
      </c>
      <c r="CJ22" s="17">
        <v>0.65794118994471895</v>
      </c>
      <c r="CK22" s="17">
        <v>6134.9550190346999</v>
      </c>
      <c r="CL22" s="17">
        <v>2.7456004786234298</v>
      </c>
      <c r="CM22" s="17">
        <v>1.57309405093779</v>
      </c>
      <c r="CN22" s="17">
        <v>278.97197197925402</v>
      </c>
      <c r="CO22" s="17">
        <v>1.6333962434343601</v>
      </c>
      <c r="CP22" s="5">
        <v>6.81203342206937E-6</v>
      </c>
      <c r="CQ22" s="17">
        <v>1.09854841691606</v>
      </c>
      <c r="CR22" s="17">
        <v>1197.0083290467701</v>
      </c>
      <c r="CS22" s="17">
        <v>1126.5106001270899</v>
      </c>
      <c r="CT22" s="17">
        <v>70.49772891968</v>
      </c>
      <c r="CU22" s="17">
        <v>0.557731457089788</v>
      </c>
      <c r="CV22" s="17">
        <v>211.02418315999401</v>
      </c>
      <c r="CW22" s="17">
        <v>1.3080639917988</v>
      </c>
      <c r="CX22" s="17">
        <v>116.859248168785</v>
      </c>
      <c r="CY22" s="17">
        <v>7.2739371407154998</v>
      </c>
      <c r="CZ22" s="17">
        <v>5.6955445008460197</v>
      </c>
      <c r="DA22" s="17">
        <v>470.89257582521702</v>
      </c>
      <c r="DB22" s="17">
        <v>95.938261014026395</v>
      </c>
      <c r="DC22" s="17">
        <v>2.2445391677551898</v>
      </c>
      <c r="DD22" s="17">
        <v>23.934942555267099</v>
      </c>
      <c r="DE22" s="17">
        <v>3.9281800514779197E-2</v>
      </c>
      <c r="DF22" s="17">
        <v>15.3369843743007</v>
      </c>
      <c r="DG22" s="17">
        <v>351.911910641867</v>
      </c>
      <c r="DH22" s="17">
        <v>46.341292435985999</v>
      </c>
      <c r="DI22" s="17">
        <v>0</v>
      </c>
      <c r="DJ22" s="17">
        <v>1717.91106452758</v>
      </c>
      <c r="DK22" s="17">
        <v>1373.0313797633401</v>
      </c>
      <c r="DL22" s="17">
        <v>300.72059428628103</v>
      </c>
      <c r="DM22" s="17">
        <v>15421.571089138301</v>
      </c>
      <c r="DN22" s="17">
        <v>993.71465693501295</v>
      </c>
      <c r="DO22" s="17">
        <v>2278.8814327383002</v>
      </c>
      <c r="DQ22" s="25">
        <f t="shared" si="0"/>
        <v>7.9999996964148171E-3</v>
      </c>
      <c r="DR22" s="94">
        <f t="shared" si="1"/>
        <v>1.0067977850533942</v>
      </c>
      <c r="DS22" s="40">
        <f t="shared" si="2"/>
        <v>-3.2376615143025387E-3</v>
      </c>
      <c r="DT22" s="40">
        <f t="shared" si="3"/>
        <v>-6.158110865016774E-3</v>
      </c>
      <c r="DU22" s="40">
        <f t="shared" si="4"/>
        <v>-4.3831684085938079E-3</v>
      </c>
      <c r="DV22" s="40">
        <f t="shared" si="5"/>
        <v>-1.0505685528626791E-2</v>
      </c>
      <c r="DW22" s="40">
        <f t="shared" si="6"/>
        <v>-1.0630434232853271E-2</v>
      </c>
      <c r="DX22" s="40">
        <f t="shared" si="7"/>
        <v>-5.9472723816303792E-3</v>
      </c>
      <c r="DY22" s="40">
        <f t="shared" si="8"/>
        <v>2.9734827455642067E-3</v>
      </c>
      <c r="DZ22" s="40">
        <f t="shared" si="9"/>
        <v>-4.4060793908801731E-3</v>
      </c>
      <c r="EA22" s="40">
        <f t="shared" si="10"/>
        <v>2.3652815011230965E-3</v>
      </c>
      <c r="EB22" s="40">
        <f t="shared" si="11"/>
        <v>-6.5539551794551627E-3</v>
      </c>
      <c r="EC22" s="40">
        <f t="shared" si="12"/>
        <v>-8.3527522397849416E-3</v>
      </c>
      <c r="ED22" s="40">
        <f t="shared" si="13"/>
        <v>2.202308948337606E-3</v>
      </c>
      <c r="EE22" s="40">
        <f t="shared" si="14"/>
        <v>2.0168477386576251E-3</v>
      </c>
      <c r="EF22" s="40">
        <f t="shared" si="15"/>
        <v>3.3770622498631919E-3</v>
      </c>
      <c r="EG22" s="40">
        <f t="shared" si="16"/>
        <v>2.427838587478093E-3</v>
      </c>
      <c r="EH22" s="40">
        <f t="shared" si="17"/>
        <v>-3.510913616904868E-3</v>
      </c>
      <c r="EI22" s="40">
        <f t="shared" si="18"/>
        <v>-6.8787522995314796E-3</v>
      </c>
      <c r="EJ22" s="40">
        <f t="shared" si="19"/>
        <v>-7.4518752490584971E-3</v>
      </c>
      <c r="EK22" s="40">
        <f t="shared" si="20"/>
        <v>-9.2350918027552329E-3</v>
      </c>
      <c r="EL22" s="40">
        <f t="shared" si="21"/>
        <v>-4.649005236021529E-3</v>
      </c>
      <c r="EM22" s="40">
        <f t="shared" si="22"/>
        <v>-8.1993454898371474E-4</v>
      </c>
      <c r="EN22" s="40">
        <f t="shared" si="23"/>
        <v>-7.4432591697484417E-3</v>
      </c>
      <c r="EO22" s="40">
        <f t="shared" si="24"/>
        <v>-5.7419129881511807E-3</v>
      </c>
      <c r="EP22" s="40">
        <f t="shared" si="25"/>
        <v>-4.4310617246042716E-3</v>
      </c>
      <c r="EQ22" s="40">
        <f t="shared" si="26"/>
        <v>-1.9679547350853381E-3</v>
      </c>
      <c r="ER22" s="40">
        <f t="shared" si="27"/>
        <v>2.3396205928944273E-3</v>
      </c>
      <c r="ES22" s="40">
        <f t="shared" si="28"/>
        <v>8.9419336043300972E-3</v>
      </c>
      <c r="ET22" s="40">
        <f t="shared" si="29"/>
        <v>2.4589870080783181E-3</v>
      </c>
      <c r="EU22" s="40">
        <f t="shared" si="30"/>
        <v>-1.508276175382714E-2</v>
      </c>
      <c r="EV22" s="40">
        <f t="shared" si="31"/>
        <v>-1.5082915038994225E-2</v>
      </c>
      <c r="EW22" s="40">
        <f t="shared" si="32"/>
        <v>-6.9474170953099075E-3</v>
      </c>
    </row>
    <row r="23" spans="1:153" x14ac:dyDescent="0.25">
      <c r="A23" s="17" t="s">
        <v>193</v>
      </c>
      <c r="B23" s="15">
        <v>339309.54264395201</v>
      </c>
      <c r="C23" s="15">
        <v>55.9634318257947</v>
      </c>
      <c r="D23" s="15">
        <v>19633.377257067699</v>
      </c>
      <c r="E23" s="15">
        <v>2221.95348864684</v>
      </c>
      <c r="F23" s="15">
        <v>2087.4911090374399</v>
      </c>
      <c r="G23" s="15">
        <v>26.402324095833901</v>
      </c>
      <c r="H23" s="15">
        <v>38443.261059354802</v>
      </c>
      <c r="I23" s="15">
        <v>228.90667802923801</v>
      </c>
      <c r="J23" s="15">
        <v>871.57580472278005</v>
      </c>
      <c r="K23" s="15">
        <v>511.73109106452398</v>
      </c>
      <c r="L23" s="28">
        <v>33.108005407144802</v>
      </c>
      <c r="M23" s="28">
        <v>158.44098060212801</v>
      </c>
      <c r="N23" s="28">
        <v>67.436429112612103</v>
      </c>
      <c r="O23" s="28">
        <v>3309.5643652346798</v>
      </c>
      <c r="P23" s="28">
        <v>2594.6308324984202</v>
      </c>
      <c r="Q23" s="28">
        <v>7.5320628386498303E-4</v>
      </c>
      <c r="R23" s="28">
        <v>1.3293259046497801E-4</v>
      </c>
      <c r="S23" s="28">
        <v>1.70547293505201E-2</v>
      </c>
      <c r="T23" s="28">
        <v>2.90587190422044E-2</v>
      </c>
      <c r="U23" s="17">
        <v>2.69376137080359E-2</v>
      </c>
      <c r="V23" s="28">
        <v>11.480690235726801</v>
      </c>
      <c r="W23" s="28">
        <v>1.6221566116742501E-2</v>
      </c>
      <c r="X23" s="28">
        <v>1.55785841426389</v>
      </c>
      <c r="Y23" s="28">
        <v>0.86960903518769805</v>
      </c>
      <c r="Z23" s="28">
        <v>15.251651345427099</v>
      </c>
      <c r="AA23" s="28">
        <v>746.23770592706603</v>
      </c>
      <c r="AB23" s="28">
        <v>411.61529880051597</v>
      </c>
      <c r="AC23" s="28">
        <v>95.091566684548795</v>
      </c>
      <c r="AD23" s="28">
        <v>740.62519500585802</v>
      </c>
      <c r="AE23" s="28">
        <v>718.40646820564803</v>
      </c>
      <c r="AF23" s="28">
        <v>0.66941934951556703</v>
      </c>
      <c r="AG23" s="28"/>
      <c r="AH23" s="17" t="s">
        <v>193</v>
      </c>
      <c r="AI23" s="17">
        <v>30.5492293104864</v>
      </c>
      <c r="AJ23" s="17">
        <v>33.0435698049601</v>
      </c>
      <c r="AK23" s="17">
        <v>229.52701044974</v>
      </c>
      <c r="AL23" s="17">
        <v>229.52701044974</v>
      </c>
      <c r="AM23" s="17">
        <v>74.2165889298103</v>
      </c>
      <c r="AN23" s="17">
        <v>4.5809701714644704E-3</v>
      </c>
      <c r="AO23" s="17">
        <v>2.2365813709441799E-2</v>
      </c>
      <c r="AP23" s="17">
        <v>879.61393543869201</v>
      </c>
      <c r="AQ23" s="17">
        <v>0.67226673447080798</v>
      </c>
      <c r="AR23" s="17">
        <v>159.956170440817</v>
      </c>
      <c r="AS23" s="17">
        <v>2131.4830468221999</v>
      </c>
      <c r="AT23" s="5">
        <v>2.65009822693276E-5</v>
      </c>
      <c r="AU23" s="17">
        <v>1.0600407612559701E-4</v>
      </c>
      <c r="AV23" s="17">
        <v>339994.722433021</v>
      </c>
      <c r="AW23" s="17">
        <v>21.903989829858201</v>
      </c>
      <c r="AX23" s="17">
        <v>327.209145584417</v>
      </c>
      <c r="AY23" s="17">
        <v>97.027664682506895</v>
      </c>
      <c r="AZ23" s="17">
        <v>8.8149515217954395</v>
      </c>
      <c r="BA23" s="17">
        <v>235.73030708179701</v>
      </c>
      <c r="BB23" s="17">
        <v>39.444514524600798</v>
      </c>
      <c r="BC23" s="17">
        <v>1331.75143380862</v>
      </c>
      <c r="BD23" s="17">
        <v>163.86924985546901</v>
      </c>
      <c r="BE23" s="17">
        <v>1627.6149744653101</v>
      </c>
      <c r="BF23" s="17">
        <v>755.24932498017597</v>
      </c>
      <c r="BG23" s="17">
        <v>2944.88517261588</v>
      </c>
      <c r="BH23" s="17">
        <v>511.22192444394199</v>
      </c>
      <c r="BI23" s="17">
        <v>511.22192444394199</v>
      </c>
      <c r="BJ23" s="17">
        <v>417.21765820281399</v>
      </c>
      <c r="BK23" s="5">
        <v>7.8033045678319095E-5</v>
      </c>
      <c r="BL23" s="17">
        <v>6.6458109538345496E-4</v>
      </c>
      <c r="BM23" s="17">
        <v>156.73781664048599</v>
      </c>
      <c r="BN23" s="17">
        <v>1070.23664939232</v>
      </c>
      <c r="BO23" s="17">
        <v>54.665078627898097</v>
      </c>
      <c r="BP23" s="17">
        <v>789.68331701382101</v>
      </c>
      <c r="BQ23" s="17">
        <v>3.1978286265623801</v>
      </c>
      <c r="BR23" s="17">
        <v>5.6067297739711298E-3</v>
      </c>
      <c r="BS23" s="17">
        <v>1.13833920313938E-2</v>
      </c>
      <c r="BT23" s="17">
        <v>45.745344742829502</v>
      </c>
      <c r="BU23" s="17">
        <v>68.220138157758996</v>
      </c>
      <c r="BV23" s="17">
        <v>55.870937892160903</v>
      </c>
      <c r="BW23" s="17">
        <v>0</v>
      </c>
      <c r="BX23" s="17">
        <v>1.47211077674344E-2</v>
      </c>
      <c r="BY23" s="17">
        <v>1.41438286898482E-2</v>
      </c>
      <c r="BZ23" s="17">
        <v>39082.997059916102</v>
      </c>
      <c r="CA23" s="17">
        <v>17633.005441514098</v>
      </c>
      <c r="CB23" s="17">
        <v>1802.4852889917699</v>
      </c>
      <c r="CC23" s="17">
        <v>19592.228547146398</v>
      </c>
      <c r="CD23" s="17">
        <v>780.65919135821196</v>
      </c>
      <c r="CE23" s="17">
        <v>11.5830603822924</v>
      </c>
      <c r="CF23" s="17">
        <v>1.6274289748617901E-2</v>
      </c>
      <c r="CG23" s="17">
        <v>1.56657322694709</v>
      </c>
      <c r="CH23" s="17">
        <v>0.875599048344052</v>
      </c>
      <c r="CI23" s="17">
        <v>15.372287224810799</v>
      </c>
      <c r="CJ23" s="17">
        <v>1.1162408193036699</v>
      </c>
      <c r="CK23" s="17">
        <v>16774.471171236299</v>
      </c>
      <c r="CL23" s="17">
        <v>4.6820655237906204</v>
      </c>
      <c r="CM23" s="17">
        <v>2.6495395880663799</v>
      </c>
      <c r="CN23" s="17">
        <v>492.194626531523</v>
      </c>
      <c r="CO23" s="17">
        <v>2.7733062869205298</v>
      </c>
      <c r="CP23" s="5">
        <v>1.2051347288590499E-5</v>
      </c>
      <c r="CQ23" s="17">
        <v>1.8503291535905</v>
      </c>
      <c r="CR23" s="17">
        <v>2215.5751052565702</v>
      </c>
      <c r="CS23" s="17">
        <v>2080.9530779853999</v>
      </c>
      <c r="CT23" s="17">
        <v>134.62202727117401</v>
      </c>
      <c r="CU23" s="17">
        <v>0.93974724383670405</v>
      </c>
      <c r="CV23" s="17">
        <v>407.08486114739497</v>
      </c>
      <c r="CW23" s="17">
        <v>2.2059991719439802</v>
      </c>
      <c r="CX23" s="17">
        <v>218.58614829389799</v>
      </c>
      <c r="CY23" s="17">
        <v>12.2508389232626</v>
      </c>
      <c r="CZ23" s="17">
        <v>9.7200119677904695</v>
      </c>
      <c r="DA23" s="17">
        <v>880.24292255714101</v>
      </c>
      <c r="DB23" s="17">
        <v>158.45721267523899</v>
      </c>
      <c r="DC23" s="17">
        <v>4.00316595633746</v>
      </c>
      <c r="DD23" s="17">
        <v>40.587067134046499</v>
      </c>
      <c r="DE23" s="17">
        <v>6.62076865578686E-2</v>
      </c>
      <c r="DF23" s="17">
        <v>26.350894405000101</v>
      </c>
      <c r="DG23" s="17">
        <v>1003.81634191408</v>
      </c>
      <c r="DH23" s="17">
        <v>96.046271701180004</v>
      </c>
      <c r="DI23" s="17">
        <v>0</v>
      </c>
      <c r="DJ23" s="17">
        <v>4263.3172968415201</v>
      </c>
      <c r="DK23" s="17">
        <v>3347.9052926352601</v>
      </c>
      <c r="DL23" s="17">
        <v>945.12664623277499</v>
      </c>
      <c r="DM23" s="17">
        <v>38887.051913336298</v>
      </c>
      <c r="DN23" s="17">
        <v>2625.2556396770601</v>
      </c>
      <c r="DO23" s="17">
        <v>6121.4312529594599</v>
      </c>
      <c r="DQ23" s="25">
        <f t="shared" si="0"/>
        <v>7.999999400952024E-3</v>
      </c>
      <c r="DR23" s="94">
        <f t="shared" si="1"/>
        <v>1.0050388275001274</v>
      </c>
      <c r="DS23" s="40">
        <f t="shared" si="2"/>
        <v>2.0193354531970018E-3</v>
      </c>
      <c r="DT23" s="40">
        <f t="shared" si="3"/>
        <v>-1.652756641546145E-3</v>
      </c>
      <c r="DU23" s="40">
        <f t="shared" si="4"/>
        <v>-2.0958548996703069E-3</v>
      </c>
      <c r="DV23" s="40">
        <f t="shared" si="5"/>
        <v>-2.8706196699707942E-3</v>
      </c>
      <c r="DW23" s="40">
        <f t="shared" si="6"/>
        <v>-3.1320042627892733E-3</v>
      </c>
      <c r="DX23" s="40">
        <f t="shared" si="7"/>
        <v>-1.9479228664538251E-3</v>
      </c>
      <c r="DY23" s="40">
        <f t="shared" si="8"/>
        <v>1.1544048078967637E-2</v>
      </c>
      <c r="DZ23" s="40">
        <f t="shared" si="9"/>
        <v>2.7099795682796152E-3</v>
      </c>
      <c r="EA23" s="40">
        <f t="shared" si="10"/>
        <v>9.2225262247483224E-3</v>
      </c>
      <c r="EB23" s="40">
        <f t="shared" si="11"/>
        <v>-9.9498863655675895E-4</v>
      </c>
      <c r="EC23" s="40">
        <f t="shared" si="12"/>
        <v>-1.9462242256006244E-3</v>
      </c>
      <c r="ED23" s="40">
        <f t="shared" si="13"/>
        <v>9.5631182849965669E-3</v>
      </c>
      <c r="EE23" s="40">
        <f t="shared" si="14"/>
        <v>1.1621449348069373E-2</v>
      </c>
      <c r="EF23" s="40">
        <f t="shared" si="15"/>
        <v>1.15848864591765E-2</v>
      </c>
      <c r="EG23" s="40">
        <f t="shared" si="16"/>
        <v>1.1803146249191333E-2</v>
      </c>
      <c r="EH23" s="40">
        <f t="shared" si="17"/>
        <v>1.9373238336432869E-3</v>
      </c>
      <c r="EI23" s="40">
        <f t="shared" si="18"/>
        <v>-3.2161569150045656E-3</v>
      </c>
      <c r="EJ23" s="40">
        <f t="shared" si="19"/>
        <v>-3.7882480470555527E-3</v>
      </c>
      <c r="EK23" s="40">
        <f t="shared" si="20"/>
        <v>-6.6686554434953541E-3</v>
      </c>
      <c r="EL23" s="40">
        <f t="shared" si="21"/>
        <v>3.4042261388708353E-4</v>
      </c>
      <c r="EM23" s="40">
        <f t="shared" si="22"/>
        <v>8.9167240352007113E-3</v>
      </c>
      <c r="EN23" s="40">
        <f t="shared" si="23"/>
        <v>3.2502183510495631E-3</v>
      </c>
      <c r="EO23" s="40">
        <f t="shared" si="24"/>
        <v>5.5940980280405192E-3</v>
      </c>
      <c r="EP23" s="40">
        <f t="shared" si="25"/>
        <v>6.8881680318110426E-3</v>
      </c>
      <c r="EQ23" s="40">
        <f t="shared" si="26"/>
        <v>7.9096929671074838E-3</v>
      </c>
      <c r="ER23" s="40">
        <f t="shared" si="27"/>
        <v>1.2076070374807213E-2</v>
      </c>
      <c r="ES23" s="40">
        <f t="shared" si="28"/>
        <v>1.3610668550522296E-2</v>
      </c>
      <c r="ET23" s="40">
        <f t="shared" si="29"/>
        <v>1.0039849483164913E-2</v>
      </c>
      <c r="EU23" s="40">
        <f t="shared" si="30"/>
        <v>-1.4169949728485485E-2</v>
      </c>
      <c r="EV23" s="40">
        <f t="shared" si="31"/>
        <v>-1.4170090695253655E-2</v>
      </c>
      <c r="EW23" s="40">
        <f t="shared" si="32"/>
        <v>4.2535145679632553E-3</v>
      </c>
    </row>
    <row r="24" spans="1:153" x14ac:dyDescent="0.25">
      <c r="A24" s="17" t="s">
        <v>194</v>
      </c>
      <c r="B24" s="15">
        <v>294106.13260370702</v>
      </c>
      <c r="C24" s="15">
        <v>79.941973094733498</v>
      </c>
      <c r="D24" s="15">
        <v>33051.973134808999</v>
      </c>
      <c r="E24" s="15">
        <v>3123.45219822525</v>
      </c>
      <c r="F24" s="15">
        <v>2968.0426576446998</v>
      </c>
      <c r="G24" s="15">
        <v>37.580148118542901</v>
      </c>
      <c r="H24" s="15">
        <v>37607.2551417336</v>
      </c>
      <c r="I24" s="15">
        <v>316.669183211941</v>
      </c>
      <c r="J24" s="15">
        <v>848.221569346602</v>
      </c>
      <c r="K24" s="15">
        <v>759.09239610243799</v>
      </c>
      <c r="L24" s="28">
        <v>52.187156941861097</v>
      </c>
      <c r="M24" s="28">
        <v>148.36994592311501</v>
      </c>
      <c r="N24" s="28">
        <v>69.471395029020002</v>
      </c>
      <c r="O24" s="28">
        <v>3154.0973982004898</v>
      </c>
      <c r="P24" s="28">
        <v>2488.1681438820401</v>
      </c>
      <c r="Q24" s="28">
        <v>7.2156894201935804E-4</v>
      </c>
      <c r="R24" s="28">
        <v>1.2985640543182101E-4</v>
      </c>
      <c r="S24" s="28">
        <v>2.4674796548931999E-2</v>
      </c>
      <c r="T24" s="28">
        <v>4.1312567740514297E-2</v>
      </c>
      <c r="U24" s="17">
        <v>2.88335986496932E-2</v>
      </c>
      <c r="V24" s="28">
        <v>13.0021269619973</v>
      </c>
      <c r="W24" s="28">
        <v>1.5820293808124299E-2</v>
      </c>
      <c r="X24" s="28">
        <v>1.4520532213716399</v>
      </c>
      <c r="Y24" s="28">
        <v>0.82997774372632305</v>
      </c>
      <c r="Z24" s="28">
        <v>17.393545879398101</v>
      </c>
      <c r="AA24" s="28">
        <v>720.45616719863403</v>
      </c>
      <c r="AB24" s="28">
        <v>387.84826381443003</v>
      </c>
      <c r="AC24" s="28">
        <v>88.193097730072395</v>
      </c>
      <c r="AD24" s="28">
        <v>1807.5484945215301</v>
      </c>
      <c r="AE24" s="28">
        <v>1753.3219013283299</v>
      </c>
      <c r="AF24" s="28">
        <v>0.60989041600799598</v>
      </c>
      <c r="AG24" s="28"/>
      <c r="AH24" s="17" t="s">
        <v>194</v>
      </c>
      <c r="AI24" s="17">
        <v>31.271501370379401</v>
      </c>
      <c r="AJ24" s="17">
        <v>51.782816953664899</v>
      </c>
      <c r="AK24" s="17">
        <v>315.64274949934099</v>
      </c>
      <c r="AL24" s="17">
        <v>315.64274949934099</v>
      </c>
      <c r="AM24" s="17">
        <v>119.706348986425</v>
      </c>
      <c r="AN24" s="17">
        <v>4.8932185827587496E-3</v>
      </c>
      <c r="AO24" s="17">
        <v>2.3890451539652802E-2</v>
      </c>
      <c r="AP24" s="17">
        <v>855.72768379251602</v>
      </c>
      <c r="AQ24" s="17">
        <v>0.61309682626222195</v>
      </c>
      <c r="AR24" s="17">
        <v>149.932062284658</v>
      </c>
      <c r="AS24" s="17">
        <v>1966.6727323110599</v>
      </c>
      <c r="AT24" s="5">
        <v>2.58632014682782E-5</v>
      </c>
      <c r="AU24" s="17">
        <v>1.03451950616467E-4</v>
      </c>
      <c r="AV24" s="17">
        <v>294758.22367256897</v>
      </c>
      <c r="AW24" s="17">
        <v>53.348896259969003</v>
      </c>
      <c r="AX24" s="17">
        <v>798.11395606629196</v>
      </c>
      <c r="AY24" s="17">
        <v>236.50936768575301</v>
      </c>
      <c r="AZ24" s="17">
        <v>21.5097275616329</v>
      </c>
      <c r="BA24" s="17">
        <v>574.49225147902598</v>
      </c>
      <c r="BB24" s="17">
        <v>94.310364739055402</v>
      </c>
      <c r="BC24" s="17">
        <v>1341.00016888288</v>
      </c>
      <c r="BD24" s="17">
        <v>148.042722050793</v>
      </c>
      <c r="BE24" s="17">
        <v>1506.6134662706099</v>
      </c>
      <c r="BF24" s="17">
        <v>729.86411092377796</v>
      </c>
      <c r="BG24" s="17">
        <v>2821.0765674244899</v>
      </c>
      <c r="BH24" s="17">
        <v>753.91751981321397</v>
      </c>
      <c r="BI24" s="17">
        <v>753.91751981321397</v>
      </c>
      <c r="BJ24" s="17">
        <v>393.53447772615198</v>
      </c>
      <c r="BK24" s="5">
        <v>8.8754132109760398E-5</v>
      </c>
      <c r="BL24" s="17">
        <v>6.1249263636416998E-4</v>
      </c>
      <c r="BM24" s="17">
        <v>262.19029276454</v>
      </c>
      <c r="BN24" s="17">
        <v>1038.2481499395201</v>
      </c>
      <c r="BO24" s="17">
        <v>52.398297502958897</v>
      </c>
      <c r="BP24" s="17">
        <v>869.44270992724398</v>
      </c>
      <c r="BQ24" s="17">
        <v>5.12656823813907</v>
      </c>
      <c r="BR24" s="17">
        <v>8.0725684981563794E-3</v>
      </c>
      <c r="BS24" s="17">
        <v>1.6389764684160299E-2</v>
      </c>
      <c r="BT24" s="17">
        <v>43.926192103791401</v>
      </c>
      <c r="BU24" s="17">
        <v>70.226229492096394</v>
      </c>
      <c r="BV24" s="17">
        <v>79.391018225389502</v>
      </c>
      <c r="BW24" s="17">
        <v>0</v>
      </c>
      <c r="BX24" s="17">
        <v>2.08459326047057E-2</v>
      </c>
      <c r="BY24" s="17">
        <v>2.0028509327204399E-2</v>
      </c>
      <c r="BZ24" s="17">
        <v>38224.760189156499</v>
      </c>
      <c r="CA24" s="17">
        <v>29496.390047586701</v>
      </c>
      <c r="CB24" s="17">
        <v>3015.1884056129602</v>
      </c>
      <c r="CC24" s="17">
        <v>32773.768745964298</v>
      </c>
      <c r="CD24" s="17">
        <v>745.45550116072695</v>
      </c>
      <c r="CE24" s="17">
        <v>13.078832653238299</v>
      </c>
      <c r="CF24" s="17">
        <v>1.58639471902202E-2</v>
      </c>
      <c r="CG24" s="17">
        <v>1.4613680293567399</v>
      </c>
      <c r="CH24" s="17">
        <v>0.83615310045999303</v>
      </c>
      <c r="CI24" s="17">
        <v>17.475762647089599</v>
      </c>
      <c r="CJ24" s="17">
        <v>1.4899819794198499</v>
      </c>
      <c r="CK24" s="17">
        <v>16221.380198737999</v>
      </c>
      <c r="CL24" s="17">
        <v>10.5229425004822</v>
      </c>
      <c r="CM24" s="17">
        <v>6.4639745577803804</v>
      </c>
      <c r="CN24" s="17">
        <v>945.23276815643999</v>
      </c>
      <c r="CO24" s="17">
        <v>6.2020774147500202</v>
      </c>
      <c r="CP24" s="5">
        <v>2.15876264323153E-5</v>
      </c>
      <c r="CQ24" s="17">
        <v>4.5135394821342896</v>
      </c>
      <c r="CR24" s="17">
        <v>3099.6612179943399</v>
      </c>
      <c r="CS24" s="17">
        <v>2944.57771562272</v>
      </c>
      <c r="CT24" s="17">
        <v>155.08350237162199</v>
      </c>
      <c r="CU24" s="17">
        <v>2.2886736146431002</v>
      </c>
      <c r="CV24" s="17">
        <v>372.85866639108798</v>
      </c>
      <c r="CW24" s="17">
        <v>5.3510023684253998</v>
      </c>
      <c r="CX24" s="17">
        <v>286.25846734569001</v>
      </c>
      <c r="CY24" s="17">
        <v>29.893813606375701</v>
      </c>
      <c r="CZ24" s="17">
        <v>22.326551362511498</v>
      </c>
      <c r="DA24" s="17">
        <v>1149.05348080049</v>
      </c>
      <c r="DB24" s="17">
        <v>111.857259210866</v>
      </c>
      <c r="DC24" s="17">
        <v>6.7438706533948398</v>
      </c>
      <c r="DD24" s="17">
        <v>95.216880204147898</v>
      </c>
      <c r="DE24" s="17">
        <v>0.161025184940227</v>
      </c>
      <c r="DF24" s="17">
        <v>37.386897442969101</v>
      </c>
      <c r="DG24" s="17">
        <v>1075.1694437470301</v>
      </c>
      <c r="DH24" s="17">
        <v>89.199197967933699</v>
      </c>
      <c r="DI24" s="17">
        <v>0</v>
      </c>
      <c r="DJ24" s="17">
        <v>4079.5882342598202</v>
      </c>
      <c r="DK24" s="17">
        <v>3193.36091698365</v>
      </c>
      <c r="DL24" s="17">
        <v>924.48476909470696</v>
      </c>
      <c r="DM24" s="17">
        <v>38054.9234409739</v>
      </c>
      <c r="DN24" s="17">
        <v>2520.1172118393602</v>
      </c>
      <c r="DO24" s="17">
        <v>5879.3486413927603</v>
      </c>
      <c r="DQ24" s="25">
        <f t="shared" si="0"/>
        <v>8.0000043570462552E-3</v>
      </c>
      <c r="DR24" s="94">
        <f t="shared" si="1"/>
        <v>1.0044629375866707</v>
      </c>
      <c r="DS24" s="40">
        <f t="shared" si="2"/>
        <v>2.2171964354806813E-3</v>
      </c>
      <c r="DT24" s="40">
        <f t="shared" si="3"/>
        <v>-6.8919348374238852E-3</v>
      </c>
      <c r="DU24" s="40">
        <f t="shared" si="4"/>
        <v>-8.4171794437200177E-3</v>
      </c>
      <c r="DV24" s="40">
        <f t="shared" si="5"/>
        <v>-7.6168862915296344E-3</v>
      </c>
      <c r="DW24" s="40">
        <f t="shared" si="6"/>
        <v>-7.9058641430040984E-3</v>
      </c>
      <c r="DX24" s="40">
        <f t="shared" si="7"/>
        <v>-5.1423606677709205E-3</v>
      </c>
      <c r="DY24" s="40">
        <f t="shared" si="8"/>
        <v>1.190377488474326E-2</v>
      </c>
      <c r="DZ24" s="40">
        <f t="shared" si="9"/>
        <v>-3.2413438598255908E-3</v>
      </c>
      <c r="EA24" s="40">
        <f t="shared" si="10"/>
        <v>8.8492378845023908E-3</v>
      </c>
      <c r="EB24" s="40">
        <f t="shared" si="11"/>
        <v>-6.8171889427353421E-3</v>
      </c>
      <c r="EC24" s="40">
        <f t="shared" si="12"/>
        <v>-7.7478830403934877E-3</v>
      </c>
      <c r="ED24" s="40">
        <f t="shared" si="13"/>
        <v>1.052852282060193E-2</v>
      </c>
      <c r="EE24" s="40">
        <f t="shared" si="14"/>
        <v>1.0865399532585723E-2</v>
      </c>
      <c r="EF24" s="40">
        <f t="shared" si="15"/>
        <v>1.2448416718380742E-2</v>
      </c>
      <c r="EG24" s="40">
        <f t="shared" si="16"/>
        <v>1.2840397477106632E-2</v>
      </c>
      <c r="EH24" s="40">
        <f t="shared" si="17"/>
        <v>1.7537518776046951E-3</v>
      </c>
      <c r="EI24" s="40">
        <f t="shared" si="18"/>
        <v>-4.1680912487599827E-3</v>
      </c>
      <c r="EJ24" s="40">
        <f t="shared" si="19"/>
        <v>-8.6105417807190408E-3</v>
      </c>
      <c r="EK24" s="40">
        <f t="shared" si="20"/>
        <v>-1.0605145905141476E-2</v>
      </c>
      <c r="EL24" s="40">
        <f t="shared" si="21"/>
        <v>-1.7316092898512106E-3</v>
      </c>
      <c r="EM24" s="40">
        <f t="shared" si="22"/>
        <v>5.8994725605429803E-3</v>
      </c>
      <c r="EN24" s="40">
        <f t="shared" si="23"/>
        <v>2.7593281531524774E-3</v>
      </c>
      <c r="EO24" s="40">
        <f t="shared" si="24"/>
        <v>6.4149218830292041E-3</v>
      </c>
      <c r="EP24" s="40">
        <f t="shared" si="25"/>
        <v>7.4403883481799025E-3</v>
      </c>
      <c r="EQ24" s="40">
        <f t="shared" si="26"/>
        <v>4.7268549070768173E-3</v>
      </c>
      <c r="ER24" s="40">
        <f t="shared" si="27"/>
        <v>1.3058315208439458E-2</v>
      </c>
      <c r="ES24" s="40">
        <f t="shared" si="28"/>
        <v>1.4660923980421832E-2</v>
      </c>
      <c r="ET24" s="40">
        <f t="shared" si="29"/>
        <v>1.1407924925606059E-2</v>
      </c>
      <c r="EU24" s="40">
        <f t="shared" si="30"/>
        <v>-1.61898454279359E-2</v>
      </c>
      <c r="EV24" s="40">
        <f t="shared" si="31"/>
        <v>-1.6189972745486739E-2</v>
      </c>
      <c r="EW24" s="40">
        <f t="shared" si="32"/>
        <v>5.2573547149885507E-3</v>
      </c>
    </row>
    <row r="25" spans="1:153" x14ac:dyDescent="0.25">
      <c r="A25" s="17" t="s">
        <v>195</v>
      </c>
      <c r="B25" s="15">
        <v>77170.952104535201</v>
      </c>
      <c r="C25" s="15">
        <v>16.048337180262202</v>
      </c>
      <c r="D25" s="15">
        <v>6468.0430616296198</v>
      </c>
      <c r="E25" s="15">
        <v>658.51736149186399</v>
      </c>
      <c r="F25" s="15">
        <v>626.415789642562</v>
      </c>
      <c r="G25" s="15">
        <v>7.9884692161411497</v>
      </c>
      <c r="H25" s="15">
        <v>7313.98348013759</v>
      </c>
      <c r="I25" s="15">
        <v>62.739855960044402</v>
      </c>
      <c r="J25" s="15">
        <v>201.923176271263</v>
      </c>
      <c r="K25" s="15">
        <v>158.781161614154</v>
      </c>
      <c r="L25" s="28">
        <v>10.367338914556999</v>
      </c>
      <c r="M25" s="28">
        <v>28.936349571536699</v>
      </c>
      <c r="N25" s="28">
        <v>10.653230410476001</v>
      </c>
      <c r="O25" s="28">
        <v>686.74981624879604</v>
      </c>
      <c r="P25" s="28">
        <v>453.08442112724998</v>
      </c>
      <c r="Q25" s="28">
        <v>1.5954271584319601E-4</v>
      </c>
      <c r="R25" s="28">
        <v>3.1533414752847197E-5</v>
      </c>
      <c r="S25" s="28">
        <v>5.0536905605141503E-3</v>
      </c>
      <c r="T25" s="28">
        <v>8.8966550718939698E-3</v>
      </c>
      <c r="U25" s="17">
        <v>6.2793434668785598E-3</v>
      </c>
      <c r="V25" s="28">
        <v>2.14221296929203</v>
      </c>
      <c r="W25" s="28">
        <v>3.2396488720529601E-3</v>
      </c>
      <c r="X25" s="28">
        <v>0.27956239933513999</v>
      </c>
      <c r="Y25" s="28">
        <v>0.15179619242929801</v>
      </c>
      <c r="Z25" s="28">
        <v>2.9370891743680798</v>
      </c>
      <c r="AA25" s="28">
        <v>125.18421402046999</v>
      </c>
      <c r="AB25" s="28">
        <v>109.70606318637201</v>
      </c>
      <c r="AC25" s="28">
        <v>16.7719231346539</v>
      </c>
      <c r="AD25" s="28">
        <v>381.86143468870199</v>
      </c>
      <c r="AE25" s="28">
        <v>370.40559900205398</v>
      </c>
      <c r="AF25" s="28">
        <v>0.123798203755873</v>
      </c>
      <c r="AG25" s="28"/>
      <c r="AH25" s="17" t="s">
        <v>195</v>
      </c>
      <c r="AI25" s="17">
        <v>6.6086348468123903</v>
      </c>
      <c r="AJ25" s="17">
        <v>10.2813668730183</v>
      </c>
      <c r="AK25" s="17">
        <v>62.483039523587699</v>
      </c>
      <c r="AL25" s="17">
        <v>62.483039523587699</v>
      </c>
      <c r="AM25" s="17">
        <v>25.336972149076502</v>
      </c>
      <c r="AN25" s="17">
        <v>1.06342556810352E-3</v>
      </c>
      <c r="AO25" s="17">
        <v>5.1919825570308099E-3</v>
      </c>
      <c r="AP25" s="17">
        <v>203.841571186919</v>
      </c>
      <c r="AQ25" s="17">
        <v>0.123733933379615</v>
      </c>
      <c r="AR25" s="17">
        <v>29.1853466268864</v>
      </c>
      <c r="AS25" s="17">
        <v>444.790094706876</v>
      </c>
      <c r="AT25" s="5">
        <v>6.2664130293159598E-6</v>
      </c>
      <c r="AU25" s="5">
        <v>2.5065467583789401E-5</v>
      </c>
      <c r="AV25" s="17">
        <v>77289.666848106994</v>
      </c>
      <c r="AW25" s="17">
        <v>11.300288155337601</v>
      </c>
      <c r="AX25" s="17">
        <v>169.02656474699199</v>
      </c>
      <c r="AY25" s="17">
        <v>50.092462133963799</v>
      </c>
      <c r="AZ25" s="17">
        <v>4.5551623177190903</v>
      </c>
      <c r="BA25" s="17">
        <v>121.679747041672</v>
      </c>
      <c r="BB25" s="17">
        <v>20.021033450729401</v>
      </c>
      <c r="BC25" s="17">
        <v>279.76128425296702</v>
      </c>
      <c r="BD25" s="17">
        <v>31.071922987479201</v>
      </c>
      <c r="BE25" s="17">
        <v>305.82112035143098</v>
      </c>
      <c r="BF25" s="17">
        <v>126.532618252521</v>
      </c>
      <c r="BG25" s="17">
        <v>602.61203468938299</v>
      </c>
      <c r="BH25" s="17">
        <v>157.717849421262</v>
      </c>
      <c r="BI25" s="17">
        <v>157.717849421262</v>
      </c>
      <c r="BJ25" s="17">
        <v>111.560926938449</v>
      </c>
      <c r="BK25" s="5">
        <v>1.9149014388881999E-5</v>
      </c>
      <c r="BL25" s="17">
        <v>1.3565151785688699E-4</v>
      </c>
      <c r="BM25" s="17">
        <v>51.415823671687598</v>
      </c>
      <c r="BN25" s="17">
        <v>228.278964254047</v>
      </c>
      <c r="BO25" s="17">
        <v>9.8704803300785393</v>
      </c>
      <c r="BP25" s="17">
        <v>144.498081360648</v>
      </c>
      <c r="BQ25" s="17">
        <v>1.0617938201641299</v>
      </c>
      <c r="BR25" s="17">
        <v>1.65463041276035E-3</v>
      </c>
      <c r="BS25" s="17">
        <v>3.3594173051803098E-3</v>
      </c>
      <c r="BT25" s="17">
        <v>8.3720226434063498</v>
      </c>
      <c r="BU25" s="17">
        <v>10.734223786908</v>
      </c>
      <c r="BV25" s="17">
        <v>15.943894792903301</v>
      </c>
      <c r="BW25" s="17">
        <v>0</v>
      </c>
      <c r="BX25" s="17">
        <v>4.4940472395376902E-3</v>
      </c>
      <c r="BY25" s="17">
        <v>4.3178241847032298E-3</v>
      </c>
      <c r="BZ25" s="17">
        <v>7431.2788518328598</v>
      </c>
      <c r="CA25" s="17">
        <v>5784.2756910222197</v>
      </c>
      <c r="CB25" s="17">
        <v>591.28148451087702</v>
      </c>
      <c r="CC25" s="17">
        <v>6426.9729992047896</v>
      </c>
      <c r="CD25" s="17">
        <v>152.24169302132901</v>
      </c>
      <c r="CE25" s="17">
        <v>2.1474166432679098</v>
      </c>
      <c r="CF25" s="17">
        <v>3.2328074837216199E-3</v>
      </c>
      <c r="CG25" s="17">
        <v>0.27978630640497798</v>
      </c>
      <c r="CH25" s="17">
        <v>0.15211645908298699</v>
      </c>
      <c r="CI25" s="17">
        <v>2.94108617166289</v>
      </c>
      <c r="CJ25" s="17">
        <v>0.38378761443366</v>
      </c>
      <c r="CK25" s="17">
        <v>3094.9257374953199</v>
      </c>
      <c r="CL25" s="17">
        <v>2.2418208334573402</v>
      </c>
      <c r="CM25" s="17">
        <v>1.36892386889113</v>
      </c>
      <c r="CN25" s="17">
        <v>199.61929985614799</v>
      </c>
      <c r="CO25" s="17">
        <v>1.3320615488571701</v>
      </c>
      <c r="CP25" s="5">
        <v>4.4651009154692798E-6</v>
      </c>
      <c r="CQ25" s="17">
        <v>0.95588132960752104</v>
      </c>
      <c r="CR25" s="17">
        <v>652.81939627526799</v>
      </c>
      <c r="CS25" s="17">
        <v>620.88298314343797</v>
      </c>
      <c r="CT25" s="17">
        <v>31.9364131318308</v>
      </c>
      <c r="CU25" s="17">
        <v>0.48478929821370498</v>
      </c>
      <c r="CV25" s="17">
        <v>79.391206170736893</v>
      </c>
      <c r="CW25" s="17">
        <v>1.1339968952308499</v>
      </c>
      <c r="CX25" s="17">
        <v>59.951240182542698</v>
      </c>
      <c r="CY25" s="17">
        <v>6.3306792007143002</v>
      </c>
      <c r="CZ25" s="17">
        <v>4.7208623964241001</v>
      </c>
      <c r="DA25" s="17">
        <v>241.226479990299</v>
      </c>
      <c r="DB25" s="17">
        <v>38.301518404541497</v>
      </c>
      <c r="DC25" s="17">
        <v>1.45097112231793</v>
      </c>
      <c r="DD25" s="17">
        <v>20.256868789717601</v>
      </c>
      <c r="DE25" s="17">
        <v>3.4114045845114203E-2</v>
      </c>
      <c r="DF25" s="17">
        <v>7.9459616038624903</v>
      </c>
      <c r="DG25" s="17">
        <v>177.977209209438</v>
      </c>
      <c r="DH25" s="17">
        <v>16.928182909571898</v>
      </c>
      <c r="DI25" s="17">
        <v>0</v>
      </c>
      <c r="DJ25" s="17">
        <v>850.16103920654496</v>
      </c>
      <c r="DK25" s="17">
        <v>695.02040573487295</v>
      </c>
      <c r="DL25" s="17">
        <v>135.18982747788101</v>
      </c>
      <c r="DM25" s="17">
        <v>7392.5507131401</v>
      </c>
      <c r="DN25" s="17">
        <v>457.98622419054698</v>
      </c>
      <c r="DO25" s="17">
        <v>1020.87324040366</v>
      </c>
      <c r="DQ25" s="25">
        <f t="shared" si="0"/>
        <v>8.0000061736760567E-3</v>
      </c>
      <c r="DR25" s="94">
        <f t="shared" si="1"/>
        <v>1.0052388059542048</v>
      </c>
      <c r="DS25" s="40">
        <f t="shared" si="2"/>
        <v>1.5383345719381871E-3</v>
      </c>
      <c r="DT25" s="40">
        <f t="shared" si="3"/>
        <v>-6.5079880978170411E-3</v>
      </c>
      <c r="DU25" s="40">
        <f t="shared" si="4"/>
        <v>-6.3496890842409809E-3</v>
      </c>
      <c r="DV25" s="40">
        <f t="shared" si="5"/>
        <v>-8.6527182877719801E-3</v>
      </c>
      <c r="DW25" s="40">
        <f t="shared" si="6"/>
        <v>-8.8324824990141139E-3</v>
      </c>
      <c r="DX25" s="40">
        <f t="shared" si="7"/>
        <v>-5.3211211220255301E-3</v>
      </c>
      <c r="DY25" s="40">
        <f t="shared" si="8"/>
        <v>1.0742057760435625E-2</v>
      </c>
      <c r="DZ25" s="40">
        <f t="shared" si="9"/>
        <v>-4.093353937890053E-3</v>
      </c>
      <c r="EA25" s="40">
        <f t="shared" si="10"/>
        <v>9.5006177650396543E-3</v>
      </c>
      <c r="EB25" s="40">
        <f t="shared" si="11"/>
        <v>-6.6967150390038069E-3</v>
      </c>
      <c r="EC25" s="40">
        <f t="shared" si="12"/>
        <v>-8.2925852282097548E-3</v>
      </c>
      <c r="ED25" s="40">
        <f t="shared" si="13"/>
        <v>8.6049919577494815E-3</v>
      </c>
      <c r="EE25" s="40">
        <f t="shared" si="14"/>
        <v>7.6027057813706639E-3</v>
      </c>
      <c r="EF25" s="40">
        <f t="shared" si="15"/>
        <v>1.2043089477989233E-2</v>
      </c>
      <c r="EG25" s="40">
        <f t="shared" si="16"/>
        <v>1.0818741132395525E-2</v>
      </c>
      <c r="EH25" s="40">
        <f t="shared" si="17"/>
        <v>-1.7367303827901918E-3</v>
      </c>
      <c r="EI25" s="40">
        <f t="shared" si="18"/>
        <v>-6.3911295786207136E-3</v>
      </c>
      <c r="EJ25" s="40">
        <f t="shared" si="19"/>
        <v>-7.8443351643313324E-3</v>
      </c>
      <c r="EK25" s="40">
        <f t="shared" si="20"/>
        <v>-9.5298341868840716E-3</v>
      </c>
      <c r="EL25" s="40">
        <f t="shared" si="21"/>
        <v>-3.8117586449094836E-3</v>
      </c>
      <c r="EM25" s="40">
        <f t="shared" si="22"/>
        <v>2.4291114144452124E-3</v>
      </c>
      <c r="EN25" s="40">
        <f t="shared" si="23"/>
        <v>-2.1117684667489442E-3</v>
      </c>
      <c r="EO25" s="40">
        <f t="shared" si="24"/>
        <v>8.0091983174594109E-4</v>
      </c>
      <c r="EP25" s="40">
        <f t="shared" si="25"/>
        <v>2.1098464234414042E-3</v>
      </c>
      <c r="EQ25" s="40">
        <f t="shared" si="26"/>
        <v>1.3608702553847857E-3</v>
      </c>
      <c r="ER25" s="40">
        <f t="shared" si="27"/>
        <v>1.0771359972196816E-2</v>
      </c>
      <c r="ES25" s="40">
        <f t="shared" si="28"/>
        <v>1.6907577377249381E-2</v>
      </c>
      <c r="ET25" s="40">
        <f t="shared" si="29"/>
        <v>9.3167476182344847E-3</v>
      </c>
      <c r="EU25" s="40">
        <f t="shared" si="30"/>
        <v>-1.3581305602425981E-2</v>
      </c>
      <c r="EV25" s="40">
        <f t="shared" si="31"/>
        <v>-1.358140731277053E-2</v>
      </c>
      <c r="EW25" s="40">
        <f t="shared" si="32"/>
        <v>-5.1915435206751248E-4</v>
      </c>
    </row>
    <row r="26" spans="1:153" x14ac:dyDescent="0.25">
      <c r="A26" s="17" t="s">
        <v>196</v>
      </c>
      <c r="B26" s="15">
        <v>230603.701814145</v>
      </c>
      <c r="C26" s="15">
        <v>50.343978854264101</v>
      </c>
      <c r="D26" s="15">
        <v>23400.741211259599</v>
      </c>
      <c r="E26" s="15">
        <v>1936.1050073638201</v>
      </c>
      <c r="F26" s="15">
        <v>1843.10634459119</v>
      </c>
      <c r="G26" s="15">
        <v>22.607478762553001</v>
      </c>
      <c r="H26" s="15">
        <v>18299.587780028902</v>
      </c>
      <c r="I26" s="15">
        <v>201.929378202219</v>
      </c>
      <c r="J26" s="15">
        <v>535.77932975024896</v>
      </c>
      <c r="K26" s="15">
        <v>518.00119059671204</v>
      </c>
      <c r="L26" s="28">
        <v>34.324787434433503</v>
      </c>
      <c r="M26" s="28">
        <v>84.050890155857701</v>
      </c>
      <c r="N26" s="28">
        <v>29.242942493496201</v>
      </c>
      <c r="O26" s="28">
        <v>1650.8529528138499</v>
      </c>
      <c r="P26" s="28">
        <v>1122.8158526259199</v>
      </c>
      <c r="Q26" s="28">
        <v>4.3940844169168102E-4</v>
      </c>
      <c r="R26" s="28">
        <v>8.2809242093461895E-5</v>
      </c>
      <c r="S26" s="28">
        <v>1.5810678681863099E-2</v>
      </c>
      <c r="T26" s="28">
        <v>2.6946215560377601E-2</v>
      </c>
      <c r="U26" s="17">
        <v>1.78555711126052E-2</v>
      </c>
      <c r="V26" s="28">
        <v>6.2112685700344201</v>
      </c>
      <c r="W26" s="28">
        <v>9.1875640484678101E-3</v>
      </c>
      <c r="X26" s="28">
        <v>0.775676687210614</v>
      </c>
      <c r="Y26" s="28">
        <v>0.418465650424861</v>
      </c>
      <c r="Z26" s="28">
        <v>8.6795668516818996</v>
      </c>
      <c r="AA26" s="28">
        <v>307.54742435242503</v>
      </c>
      <c r="AB26" s="28">
        <v>249.937041753796</v>
      </c>
      <c r="AC26" s="28">
        <v>48.150035075351802</v>
      </c>
      <c r="AD26" s="28">
        <v>1179.7192942131601</v>
      </c>
      <c r="AE26" s="28">
        <v>1144.32771992837</v>
      </c>
      <c r="AF26" s="28">
        <v>0.34556608629694602</v>
      </c>
      <c r="AG26" s="28"/>
      <c r="AH26" s="17" t="s">
        <v>196</v>
      </c>
      <c r="AI26" s="17">
        <v>19.753162837677699</v>
      </c>
      <c r="AJ26" s="17">
        <v>33.9800165099373</v>
      </c>
      <c r="AK26" s="17">
        <v>200.535128556339</v>
      </c>
      <c r="AL26" s="17">
        <v>200.535128556339</v>
      </c>
      <c r="AM26" s="17">
        <v>82.261966058946101</v>
      </c>
      <c r="AN26" s="17">
        <v>3.0191791734872101E-3</v>
      </c>
      <c r="AO26" s="17">
        <v>1.47406793090714E-2</v>
      </c>
      <c r="AP26" s="17">
        <v>537.91895249803201</v>
      </c>
      <c r="AQ26" s="17">
        <v>0.34345695719493302</v>
      </c>
      <c r="AR26" s="17">
        <v>84.335583991650594</v>
      </c>
      <c r="AS26" s="17">
        <v>1289.86620010306</v>
      </c>
      <c r="AT26" s="5">
        <v>1.64463491173244E-5</v>
      </c>
      <c r="AU26" s="5">
        <v>6.5785603273863503E-5</v>
      </c>
      <c r="AV26" s="17">
        <v>230063.505018711</v>
      </c>
      <c r="AW26" s="17">
        <v>34.921155995634798</v>
      </c>
      <c r="AX26" s="17">
        <v>522.55930200014302</v>
      </c>
      <c r="AY26" s="17">
        <v>154.83587114601701</v>
      </c>
      <c r="AZ26" s="17">
        <v>14.0842645436156</v>
      </c>
      <c r="BA26" s="17">
        <v>376.091482097918</v>
      </c>
      <c r="BB26" s="17">
        <v>61.543099689699403</v>
      </c>
      <c r="BC26" s="17">
        <v>839.97091202828801</v>
      </c>
      <c r="BD26" s="17">
        <v>84.3569701090493</v>
      </c>
      <c r="BE26" s="17">
        <v>891.86463509313398</v>
      </c>
      <c r="BF26" s="17">
        <v>308.867707093386</v>
      </c>
      <c r="BG26" s="17">
        <v>1376.1622070680701</v>
      </c>
      <c r="BH26" s="17">
        <v>513.59609719190905</v>
      </c>
      <c r="BI26" s="17">
        <v>513.59609719190905</v>
      </c>
      <c r="BJ26" s="17">
        <v>253.00712849283201</v>
      </c>
      <c r="BK26" s="5">
        <v>5.52857809010753E-5</v>
      </c>
      <c r="BL26" s="17">
        <v>3.6849556638948099E-4</v>
      </c>
      <c r="BM26" s="17">
        <v>185.640704818091</v>
      </c>
      <c r="BN26" s="17">
        <v>534.49525227937602</v>
      </c>
      <c r="BO26" s="17">
        <v>26.3887443449043</v>
      </c>
      <c r="BP26" s="17">
        <v>412.252982895174</v>
      </c>
      <c r="BQ26" s="17">
        <v>3.4992255322956098</v>
      </c>
      <c r="BR26" s="17">
        <v>5.1701689053500598E-3</v>
      </c>
      <c r="BS26" s="17">
        <v>1.04970338850399E-2</v>
      </c>
      <c r="BT26" s="17">
        <v>21.492543579395999</v>
      </c>
      <c r="BU26" s="17">
        <v>29.280367934908099</v>
      </c>
      <c r="BV26" s="17">
        <v>49.934235203954998</v>
      </c>
      <c r="BW26" s="17">
        <v>0</v>
      </c>
      <c r="BX26" s="17">
        <v>1.3602027039688699E-2</v>
      </c>
      <c r="BY26" s="17">
        <v>1.3068609460032901E-2</v>
      </c>
      <c r="BZ26" s="17">
        <v>18496.057775315901</v>
      </c>
      <c r="CA26" s="17">
        <v>20884.5918014583</v>
      </c>
      <c r="CB26" s="17">
        <v>2134.8687599453201</v>
      </c>
      <c r="CC26" s="17">
        <v>23205.1012662217</v>
      </c>
      <c r="CD26" s="17">
        <v>411.12362772763998</v>
      </c>
      <c r="CE26" s="17">
        <v>6.19318413683758</v>
      </c>
      <c r="CF26" s="17">
        <v>9.1221033810347293E-3</v>
      </c>
      <c r="CG26" s="17">
        <v>0.77185290256695105</v>
      </c>
      <c r="CH26" s="17">
        <v>0.41691272697762799</v>
      </c>
      <c r="CI26" s="17">
        <v>8.64579515376467</v>
      </c>
      <c r="CJ26" s="17">
        <v>1.0001127677155099</v>
      </c>
      <c r="CK26" s="17">
        <v>7285.13668506258</v>
      </c>
      <c r="CL26" s="17">
        <v>6.8623259924932603</v>
      </c>
      <c r="CM26" s="17">
        <v>4.2323880764121897</v>
      </c>
      <c r="CN26" s="17">
        <v>606.046054092605</v>
      </c>
      <c r="CO26" s="17">
        <v>4.0550556220616496</v>
      </c>
      <c r="CP26" s="5">
        <v>1.4164061217943401E-5</v>
      </c>
      <c r="CQ26" s="17">
        <v>2.95524069555823</v>
      </c>
      <c r="CR26" s="17">
        <v>1915.1436176514101</v>
      </c>
      <c r="CS26" s="17">
        <v>1822.9669072869301</v>
      </c>
      <c r="CT26" s="17">
        <v>92.176710364479106</v>
      </c>
      <c r="CU26" s="17">
        <v>1.49811021394754</v>
      </c>
      <c r="CV26" s="17">
        <v>215.14154047300099</v>
      </c>
      <c r="CW26" s="17">
        <v>3.5003063268241799</v>
      </c>
      <c r="CX26" s="17">
        <v>174.845741274381</v>
      </c>
      <c r="CY26" s="17">
        <v>19.574050048997702</v>
      </c>
      <c r="CZ26" s="17">
        <v>14.544002752360299</v>
      </c>
      <c r="DA26" s="17">
        <v>702.20607541129903</v>
      </c>
      <c r="DB26" s="17">
        <v>80.423376043362197</v>
      </c>
      <c r="DC26" s="17">
        <v>4.29953713851088</v>
      </c>
      <c r="DD26" s="17">
        <v>62.100986798392803</v>
      </c>
      <c r="DE26" s="17">
        <v>0.105379602374377</v>
      </c>
      <c r="DF26" s="17">
        <v>22.438182302573299</v>
      </c>
      <c r="DG26" s="17">
        <v>465.98497320533301</v>
      </c>
      <c r="DH26" s="17">
        <v>48.339401811484997</v>
      </c>
      <c r="DI26" s="17">
        <v>0</v>
      </c>
      <c r="DJ26" s="17">
        <v>2050.6431374490899</v>
      </c>
      <c r="DK26" s="17">
        <v>1661.0242273607601</v>
      </c>
      <c r="DL26" s="17">
        <v>326.42604035953599</v>
      </c>
      <c r="DM26" s="17">
        <v>18385.804957974298</v>
      </c>
      <c r="DN26" s="17">
        <v>1127.9075421994301</v>
      </c>
      <c r="DO26" s="17">
        <v>2535.5806373282599</v>
      </c>
      <c r="DQ26" s="25">
        <f t="shared" si="0"/>
        <v>7.9999954617012235E-3</v>
      </c>
      <c r="DR26" s="94">
        <f t="shared" si="1"/>
        <v>1.0059966271584853</v>
      </c>
      <c r="DS26" s="40">
        <f t="shared" si="2"/>
        <v>-2.3425330607631098E-3</v>
      </c>
      <c r="DT26" s="40">
        <f t="shared" si="3"/>
        <v>-8.1388809473170627E-3</v>
      </c>
      <c r="DU26" s="40">
        <f t="shared" si="4"/>
        <v>-8.3604165898712862E-3</v>
      </c>
      <c r="DV26" s="40">
        <f t="shared" si="5"/>
        <v>-1.0826576881256449E-2</v>
      </c>
      <c r="DW26" s="40">
        <f t="shared" si="6"/>
        <v>-1.0926899233655954E-2</v>
      </c>
      <c r="DX26" s="40">
        <f t="shared" si="7"/>
        <v>-7.4885157145485855E-3</v>
      </c>
      <c r="DY26" s="40">
        <f t="shared" si="8"/>
        <v>4.7114273273132917E-3</v>
      </c>
      <c r="DZ26" s="40">
        <f t="shared" si="9"/>
        <v>-6.9046399206149477E-3</v>
      </c>
      <c r="EA26" s="40">
        <f t="shared" si="10"/>
        <v>3.9934775923147802E-3</v>
      </c>
      <c r="EB26" s="40">
        <f t="shared" si="11"/>
        <v>-8.5040217759509984E-3</v>
      </c>
      <c r="EC26" s="40">
        <f t="shared" si="12"/>
        <v>-1.0044371728587598E-2</v>
      </c>
      <c r="ED26" s="40">
        <f t="shared" si="13"/>
        <v>3.3871602699861764E-3</v>
      </c>
      <c r="EE26" s="40">
        <f t="shared" si="14"/>
        <v>1.2798110662161168E-3</v>
      </c>
      <c r="EF26" s="40">
        <f t="shared" si="15"/>
        <v>6.1612238264912491E-3</v>
      </c>
      <c r="EG26" s="40">
        <f t="shared" si="16"/>
        <v>4.5347503436135809E-3</v>
      </c>
      <c r="EH26" s="40">
        <f t="shared" si="17"/>
        <v>-3.3295518346184039E-3</v>
      </c>
      <c r="EI26" s="40">
        <f t="shared" si="18"/>
        <v>-6.9713197184250982E-3</v>
      </c>
      <c r="EJ26" s="40">
        <f t="shared" si="19"/>
        <v>-9.0746193987057862E-3</v>
      </c>
      <c r="EK26" s="40">
        <f t="shared" si="20"/>
        <v>-1.0227004235103705E-2</v>
      </c>
      <c r="EL26" s="40">
        <f t="shared" si="21"/>
        <v>-5.3603790908161118E-3</v>
      </c>
      <c r="EM26" s="40">
        <f t="shared" si="22"/>
        <v>-2.9115522848402529E-3</v>
      </c>
      <c r="EN26" s="40">
        <f t="shared" si="23"/>
        <v>-7.1249209352720194E-3</v>
      </c>
      <c r="EO26" s="40">
        <f t="shared" si="24"/>
        <v>-4.9296114047381549E-3</v>
      </c>
      <c r="EP26" s="40">
        <f t="shared" si="25"/>
        <v>-3.7109938310500652E-3</v>
      </c>
      <c r="EQ26" s="40">
        <f t="shared" si="26"/>
        <v>-3.8909427733349834E-3</v>
      </c>
      <c r="ER26" s="40">
        <f t="shared" si="27"/>
        <v>4.292940328604531E-3</v>
      </c>
      <c r="ES26" s="40">
        <f t="shared" si="28"/>
        <v>1.228344033158657E-2</v>
      </c>
      <c r="ET26" s="40">
        <f t="shared" si="29"/>
        <v>3.9328473143757396E-3</v>
      </c>
      <c r="EU26" s="40">
        <f t="shared" si="30"/>
        <v>-1.3294788698521061E-2</v>
      </c>
      <c r="EV26" s="40">
        <f t="shared" si="31"/>
        <v>-1.3294880641298605E-2</v>
      </c>
      <c r="EW26" s="40">
        <f t="shared" si="32"/>
        <v>-6.1034030411208102E-3</v>
      </c>
    </row>
    <row r="27" spans="1:153" x14ac:dyDescent="0.25">
      <c r="A27" s="17" t="s">
        <v>197</v>
      </c>
      <c r="B27" s="15">
        <v>45450.377859946901</v>
      </c>
      <c r="C27" s="15">
        <v>13.782649386562699</v>
      </c>
      <c r="D27" s="15">
        <v>7240.9558304347802</v>
      </c>
      <c r="E27" s="15">
        <v>645.20167936640405</v>
      </c>
      <c r="F27" s="15">
        <v>618.28331385576905</v>
      </c>
      <c r="G27" s="15">
        <v>5.9712390129315702</v>
      </c>
      <c r="H27" s="15">
        <v>4521.8995270386804</v>
      </c>
      <c r="I27" s="15">
        <v>64.255056335863799</v>
      </c>
      <c r="J27" s="15">
        <v>120.391260738611</v>
      </c>
      <c r="K27" s="15">
        <v>166.188401786605</v>
      </c>
      <c r="L27" s="28">
        <v>12.386989082985201</v>
      </c>
      <c r="M27" s="28">
        <v>19.1065088266649</v>
      </c>
      <c r="N27" s="28">
        <v>8.5064239803176704</v>
      </c>
      <c r="O27" s="28">
        <v>377.52893555670698</v>
      </c>
      <c r="P27" s="28">
        <v>280.82024302852602</v>
      </c>
      <c r="Q27" s="28">
        <v>9.2061185039415903E-5</v>
      </c>
      <c r="R27" s="28">
        <v>1.7236176726822601E-5</v>
      </c>
      <c r="S27" s="28">
        <v>4.42722381623031E-3</v>
      </c>
      <c r="T27" s="28">
        <v>7.3822286506686702E-3</v>
      </c>
      <c r="U27" s="17">
        <v>4.0938463224568303E-3</v>
      </c>
      <c r="V27" s="28">
        <v>1.9819547434709499</v>
      </c>
      <c r="W27" s="28">
        <v>2.2489046089846599E-3</v>
      </c>
      <c r="X27" s="28">
        <v>0.177235562190869</v>
      </c>
      <c r="Y27" s="28">
        <v>0.101031762629315</v>
      </c>
      <c r="Z27" s="28">
        <v>2.7062726940169601</v>
      </c>
      <c r="AA27" s="28">
        <v>79.774303847352598</v>
      </c>
      <c r="AB27" s="28">
        <v>47.998750927933202</v>
      </c>
      <c r="AC27" s="28">
        <v>10.8848488738337</v>
      </c>
      <c r="AD27" s="28">
        <v>488.39637152776203</v>
      </c>
      <c r="AE27" s="28">
        <v>473.74449486438101</v>
      </c>
      <c r="AF27" s="28">
        <v>7.49374773882025E-2</v>
      </c>
      <c r="AG27" s="28"/>
      <c r="AH27" s="17" t="s">
        <v>197</v>
      </c>
      <c r="AI27" s="17">
        <v>5.2934761370891197</v>
      </c>
      <c r="AJ27" s="17">
        <v>12.2905267140242</v>
      </c>
      <c r="AK27" s="17">
        <v>63.909463804180199</v>
      </c>
      <c r="AL27" s="17">
        <v>63.909463804180199</v>
      </c>
      <c r="AM27" s="17">
        <v>27.617016519254602</v>
      </c>
      <c r="AN27" s="17">
        <v>6.9376890711376398E-4</v>
      </c>
      <c r="AO27" s="17">
        <v>3.3872185496894198E-3</v>
      </c>
      <c r="AP27" s="17">
        <v>120.984375569291</v>
      </c>
      <c r="AQ27" s="17">
        <v>7.5041161785416102E-2</v>
      </c>
      <c r="AR27" s="17">
        <v>19.2368169713112</v>
      </c>
      <c r="AS27" s="17">
        <v>274.28275559458501</v>
      </c>
      <c r="AT27" s="5">
        <v>3.4318317432497201E-6</v>
      </c>
      <c r="AU27" s="5">
        <v>1.37272862867E-5</v>
      </c>
      <c r="AV27" s="17">
        <v>45450.527935095903</v>
      </c>
      <c r="AW27" s="17">
        <v>14.500609054382499</v>
      </c>
      <c r="AX27" s="17">
        <v>217.26044740598601</v>
      </c>
      <c r="AY27" s="17">
        <v>64.338547004194297</v>
      </c>
      <c r="AZ27" s="17">
        <v>5.8577423962036397</v>
      </c>
      <c r="BA27" s="17">
        <v>156.250416795912</v>
      </c>
      <c r="BB27" s="17">
        <v>25.1443322861378</v>
      </c>
      <c r="BC27" s="17">
        <v>204.45698130791101</v>
      </c>
      <c r="BD27" s="17">
        <v>17.944391121965602</v>
      </c>
      <c r="BE27" s="17">
        <v>196.988830469389</v>
      </c>
      <c r="BF27" s="17">
        <v>80.522909990345298</v>
      </c>
      <c r="BG27" s="17">
        <v>313.27237577109503</v>
      </c>
      <c r="BH27" s="17">
        <v>165.02332657175</v>
      </c>
      <c r="BI27" s="17">
        <v>165.02332657175</v>
      </c>
      <c r="BJ27" s="17">
        <v>48.5418540770102</v>
      </c>
      <c r="BK27" s="5">
        <v>1.32614604471568E-5</v>
      </c>
      <c r="BL27" s="5">
        <v>7.4622012512734397E-5</v>
      </c>
      <c r="BM27" s="17">
        <v>57.515251488285102</v>
      </c>
      <c r="BN27" s="17">
        <v>117.911231414908</v>
      </c>
      <c r="BO27" s="17">
        <v>6.1379848126010703</v>
      </c>
      <c r="BP27" s="17">
        <v>124.85727345145401</v>
      </c>
      <c r="BQ27" s="17">
        <v>1.17113254246487</v>
      </c>
      <c r="BR27" s="17">
        <v>1.45011640845031E-3</v>
      </c>
      <c r="BS27" s="17">
        <v>2.9442122929722102E-3</v>
      </c>
      <c r="BT27" s="17">
        <v>4.8561068030725796</v>
      </c>
      <c r="BU27" s="17">
        <v>8.5550893995566994</v>
      </c>
      <c r="BV27" s="17">
        <v>13.692959778215</v>
      </c>
      <c r="BW27" s="17">
        <v>0</v>
      </c>
      <c r="BX27" s="17">
        <v>3.7332531732777699E-3</v>
      </c>
      <c r="BY27" s="17">
        <v>3.5868663503034102E-3</v>
      </c>
      <c r="BZ27" s="17">
        <v>4579.1653592155899</v>
      </c>
      <c r="CA27" s="17">
        <v>6470.4672549920897</v>
      </c>
      <c r="CB27" s="17">
        <v>661.42558214476605</v>
      </c>
      <c r="CC27" s="17">
        <v>7189.4080886251404</v>
      </c>
      <c r="CD27" s="17">
        <v>93.391478904264304</v>
      </c>
      <c r="CE27" s="17">
        <v>1.98222434428479</v>
      </c>
      <c r="CF27" s="17">
        <v>2.2457757364153898E-3</v>
      </c>
      <c r="CG27" s="17">
        <v>0.17764529830188899</v>
      </c>
      <c r="CH27" s="17">
        <v>0.10134807271813299</v>
      </c>
      <c r="CI27" s="17">
        <v>2.7044006758048198</v>
      </c>
      <c r="CJ27" s="17">
        <v>0.31296259087176198</v>
      </c>
      <c r="CK27" s="17">
        <v>1804.0344942535401</v>
      </c>
      <c r="CL27" s="17">
        <v>2.7867428420884299</v>
      </c>
      <c r="CM27" s="17">
        <v>1.7599802775619</v>
      </c>
      <c r="CN27" s="17">
        <v>234.77999668204299</v>
      </c>
      <c r="CO27" s="17">
        <v>1.6397412417533299</v>
      </c>
      <c r="CP27" s="5">
        <v>4.1542168091403604E-6</v>
      </c>
      <c r="CQ27" s="17">
        <v>1.22874601520086</v>
      </c>
      <c r="CR27" s="17">
        <v>640.26440756761804</v>
      </c>
      <c r="CS27" s="17">
        <v>613.47740048526998</v>
      </c>
      <c r="CT27" s="17">
        <v>26.787007082348101</v>
      </c>
      <c r="CU27" s="17">
        <v>0.62203801848575502</v>
      </c>
      <c r="CV27" s="17">
        <v>47.202734516112997</v>
      </c>
      <c r="CW27" s="17">
        <v>1.4483595092511401</v>
      </c>
      <c r="CX27" s="17">
        <v>56.090328665046201</v>
      </c>
      <c r="CY27" s="17">
        <v>8.1409883819728002</v>
      </c>
      <c r="CZ27" s="17">
        <v>5.9563604332082196</v>
      </c>
      <c r="DA27" s="17">
        <v>224.65240816371499</v>
      </c>
      <c r="DB27" s="17">
        <v>10.2764195867118</v>
      </c>
      <c r="DC27" s="17">
        <v>1.5760462390802299</v>
      </c>
      <c r="DD27" s="17">
        <v>25.236262467964099</v>
      </c>
      <c r="DE27" s="17">
        <v>4.3704440913374797E-2</v>
      </c>
      <c r="DF27" s="17">
        <v>5.9361646341154204</v>
      </c>
      <c r="DG27" s="17">
        <v>138.88579670635099</v>
      </c>
      <c r="DH27" s="17">
        <v>10.971264830266101</v>
      </c>
      <c r="DI27" s="17">
        <v>0</v>
      </c>
      <c r="DJ27" s="17">
        <v>481.14395714134099</v>
      </c>
      <c r="DK27" s="17">
        <v>380.87608954383597</v>
      </c>
      <c r="DL27" s="17">
        <v>93.151343387648495</v>
      </c>
      <c r="DM27" s="17">
        <v>4556.8360166889797</v>
      </c>
      <c r="DN27" s="17">
        <v>283.410640577626</v>
      </c>
      <c r="DO27" s="17">
        <v>650.54042797537602</v>
      </c>
      <c r="DQ27" s="25">
        <f t="shared" si="0"/>
        <v>7.9999981610842149E-3</v>
      </c>
      <c r="DR27" s="94">
        <f t="shared" si="1"/>
        <v>1.0049001856649726</v>
      </c>
      <c r="DS27" s="40">
        <f t="shared" si="2"/>
        <v>3.301956024755761E-6</v>
      </c>
      <c r="DT27" s="40">
        <f t="shared" si="3"/>
        <v>-6.5074287121561335E-3</v>
      </c>
      <c r="DU27" s="40">
        <f t="shared" si="4"/>
        <v>-7.1189139965441017E-3</v>
      </c>
      <c r="DV27" s="40">
        <f t="shared" si="5"/>
        <v>-7.652292231530574E-3</v>
      </c>
      <c r="DW27" s="40">
        <f t="shared" si="6"/>
        <v>-7.7729954258804025E-3</v>
      </c>
      <c r="DX27" s="40">
        <f t="shared" si="7"/>
        <v>-5.873886263837582E-3</v>
      </c>
      <c r="DY27" s="40">
        <f t="shared" si="8"/>
        <v>7.7260649957825766E-3</v>
      </c>
      <c r="DZ27" s="40">
        <f t="shared" si="9"/>
        <v>-5.3784488161861361E-3</v>
      </c>
      <c r="EA27" s="40">
        <f t="shared" si="10"/>
        <v>4.9265605081398479E-3</v>
      </c>
      <c r="EB27" s="40">
        <f t="shared" si="11"/>
        <v>-7.010568742041424E-3</v>
      </c>
      <c r="EC27" s="40">
        <f t="shared" si="12"/>
        <v>-7.7873943631307533E-3</v>
      </c>
      <c r="ED27" s="40">
        <f t="shared" si="13"/>
        <v>6.820091824647872E-3</v>
      </c>
      <c r="EE27" s="40">
        <f t="shared" si="14"/>
        <v>5.7210197083559441E-3</v>
      </c>
      <c r="EF27" s="40">
        <f t="shared" si="15"/>
        <v>8.8659534988841382E-3</v>
      </c>
      <c r="EG27" s="40">
        <f t="shared" si="16"/>
        <v>9.2243975048367163E-3</v>
      </c>
      <c r="EH27" s="40">
        <f t="shared" si="17"/>
        <v>-2.55213642690919E-4</v>
      </c>
      <c r="EI27" s="40">
        <f t="shared" si="18"/>
        <v>-4.4707534677897462E-3</v>
      </c>
      <c r="EJ27" s="40">
        <f t="shared" si="19"/>
        <v>-7.4301901537472586E-3</v>
      </c>
      <c r="EK27" s="40">
        <f t="shared" si="20"/>
        <v>-8.4133301779895954E-3</v>
      </c>
      <c r="EL27" s="40">
        <f t="shared" si="21"/>
        <v>-3.1410230479607176E-3</v>
      </c>
      <c r="EM27" s="40">
        <f t="shared" si="22"/>
        <v>1.3602773460303231E-4</v>
      </c>
      <c r="EN27" s="40">
        <f t="shared" si="23"/>
        <v>-1.3912873657557008E-3</v>
      </c>
      <c r="EO27" s="40">
        <f t="shared" si="24"/>
        <v>2.3118165787672936E-3</v>
      </c>
      <c r="EP27" s="40">
        <f t="shared" si="25"/>
        <v>3.1307984794696187E-3</v>
      </c>
      <c r="EQ27" s="40">
        <f t="shared" si="26"/>
        <v>-6.9173303055490392E-4</v>
      </c>
      <c r="ER27" s="40">
        <f t="shared" si="27"/>
        <v>9.3840510902501902E-3</v>
      </c>
      <c r="ES27" s="40">
        <f t="shared" si="28"/>
        <v>1.1314943380348167E-2</v>
      </c>
      <c r="ET27" s="40">
        <f t="shared" si="29"/>
        <v>7.9391048450968872E-3</v>
      </c>
      <c r="EU27" s="40">
        <f t="shared" si="30"/>
        <v>-1.0328243367506295E-2</v>
      </c>
      <c r="EV27" s="40">
        <f t="shared" si="31"/>
        <v>-1.0328371155738598E-2</v>
      </c>
      <c r="EW27" s="40">
        <f t="shared" si="32"/>
        <v>1.3836120567080254E-3</v>
      </c>
    </row>
    <row r="28" spans="1:153" x14ac:dyDescent="0.25">
      <c r="A28" s="17" t="s">
        <v>198</v>
      </c>
      <c r="B28" s="15">
        <v>81717.185796927894</v>
      </c>
      <c r="C28" s="15">
        <v>28.5037968080814</v>
      </c>
      <c r="D28" s="15">
        <v>14441.6643309515</v>
      </c>
      <c r="E28" s="15">
        <v>1097.7614155833301</v>
      </c>
      <c r="F28" s="15">
        <v>1054.4757519181501</v>
      </c>
      <c r="G28" s="15">
        <v>12.040274265338301</v>
      </c>
      <c r="H28" s="15">
        <v>6154.0703682132598</v>
      </c>
      <c r="I28" s="15">
        <v>111.393355836109</v>
      </c>
      <c r="J28" s="15">
        <v>189.00824796818301</v>
      </c>
      <c r="K28" s="15">
        <v>300.34106401574201</v>
      </c>
      <c r="L28" s="28">
        <v>22.0541189186909</v>
      </c>
      <c r="M28" s="28">
        <v>28.075281844290799</v>
      </c>
      <c r="N28" s="28">
        <v>10.9889110289832</v>
      </c>
      <c r="O28" s="28">
        <v>522.69961237201699</v>
      </c>
      <c r="P28" s="28">
        <v>355.95542469623803</v>
      </c>
      <c r="Q28" s="28">
        <v>1.7816499282207799E-4</v>
      </c>
      <c r="R28" s="28">
        <v>3.6895708014110297E-5</v>
      </c>
      <c r="S28" s="28">
        <v>8.8855569713026401E-3</v>
      </c>
      <c r="T28" s="28">
        <v>1.5287435536759601E-2</v>
      </c>
      <c r="U28" s="17">
        <v>8.2586025345527097E-3</v>
      </c>
      <c r="V28" s="28">
        <v>2.9220929504760398</v>
      </c>
      <c r="W28" s="28">
        <v>3.36379324287124E-3</v>
      </c>
      <c r="X28" s="28">
        <v>0.24265704965535401</v>
      </c>
      <c r="Y28" s="28">
        <v>0.13556454809438001</v>
      </c>
      <c r="Z28" s="28">
        <v>4.0205486187406096</v>
      </c>
      <c r="AA28" s="28">
        <v>97.5544771951743</v>
      </c>
      <c r="AB28" s="28">
        <v>73.998678304644301</v>
      </c>
      <c r="AC28" s="28">
        <v>15.4787486212137</v>
      </c>
      <c r="AD28" s="28">
        <v>869.92846712235405</v>
      </c>
      <c r="AE28" s="28">
        <v>843.83058609423995</v>
      </c>
      <c r="AF28" s="28">
        <v>0.105128114006836</v>
      </c>
      <c r="AG28" s="28"/>
      <c r="AH28" s="17" t="s">
        <v>198</v>
      </c>
      <c r="AI28" s="17">
        <v>9.1647527929875299</v>
      </c>
      <c r="AJ28" s="17">
        <v>21.823919908469598</v>
      </c>
      <c r="AK28" s="17">
        <v>110.431659572195</v>
      </c>
      <c r="AL28" s="17">
        <v>110.431659572195</v>
      </c>
      <c r="AM28" s="17">
        <v>51.7843426505233</v>
      </c>
      <c r="AN28" s="17">
        <v>1.39418143013828E-3</v>
      </c>
      <c r="AO28" s="17">
        <v>6.8068719731917901E-3</v>
      </c>
      <c r="AP28" s="17">
        <v>189.265055840456</v>
      </c>
      <c r="AQ28" s="17">
        <v>0.10452281934053199</v>
      </c>
      <c r="AR28" s="17">
        <v>28.1464059001602</v>
      </c>
      <c r="AS28" s="17">
        <v>477.60048692122803</v>
      </c>
      <c r="AT28" s="5">
        <v>7.3196051422807901E-6</v>
      </c>
      <c r="AU28" s="5">
        <v>2.9278820681558799E-5</v>
      </c>
      <c r="AV28" s="17">
        <v>81467.170957632698</v>
      </c>
      <c r="AW28" s="17">
        <v>25.792835613463598</v>
      </c>
      <c r="AX28" s="17">
        <v>385.99641842622998</v>
      </c>
      <c r="AY28" s="17">
        <v>114.36742519441999</v>
      </c>
      <c r="AZ28" s="17">
        <v>10.403817190429701</v>
      </c>
      <c r="BA28" s="17">
        <v>277.79166862326798</v>
      </c>
      <c r="BB28" s="17">
        <v>45.405351991049201</v>
      </c>
      <c r="BC28" s="17">
        <v>332.393658803481</v>
      </c>
      <c r="BD28" s="17">
        <v>30.2325203883718</v>
      </c>
      <c r="BE28" s="17">
        <v>296.684217146626</v>
      </c>
      <c r="BF28" s="17">
        <v>97.896019681876894</v>
      </c>
      <c r="BG28" s="17">
        <v>406.95135330489001</v>
      </c>
      <c r="BH28" s="17">
        <v>297.456515213763</v>
      </c>
      <c r="BI28" s="17">
        <v>297.456515213763</v>
      </c>
      <c r="BJ28" s="17">
        <v>74.633910336910304</v>
      </c>
      <c r="BK28" s="5">
        <v>2.7149380595009502E-5</v>
      </c>
      <c r="BL28" s="17">
        <v>1.4098620988530999E-4</v>
      </c>
      <c r="BM28" s="17">
        <v>114.4580440166</v>
      </c>
      <c r="BN28" s="17">
        <v>163.87011808898799</v>
      </c>
      <c r="BO28" s="17">
        <v>8.4989835059000995</v>
      </c>
      <c r="BP28" s="17">
        <v>185.37444586526399</v>
      </c>
      <c r="BQ28" s="17">
        <v>2.1274787509374602</v>
      </c>
      <c r="BR28" s="17">
        <v>2.9039345425684901E-3</v>
      </c>
      <c r="BS28" s="17">
        <v>5.8958442754234296E-3</v>
      </c>
      <c r="BT28" s="17">
        <v>6.3100129410655104</v>
      </c>
      <c r="BU28" s="17">
        <v>10.9807646366675</v>
      </c>
      <c r="BV28" s="17">
        <v>28.244259000093699</v>
      </c>
      <c r="BW28" s="17">
        <v>0</v>
      </c>
      <c r="BX28" s="17">
        <v>7.7160255967636104E-3</v>
      </c>
      <c r="BY28" s="17">
        <v>7.4133940078374297E-3</v>
      </c>
      <c r="BZ28" s="17">
        <v>6207.4082036188902</v>
      </c>
      <c r="CA28" s="17">
        <v>12876.525323522699</v>
      </c>
      <c r="CB28" s="17">
        <v>1316.2673515721699</v>
      </c>
      <c r="CC28" s="17">
        <v>14307.2507191115</v>
      </c>
      <c r="CD28" s="17">
        <v>138.012537261082</v>
      </c>
      <c r="CE28" s="17">
        <v>2.90568833544756</v>
      </c>
      <c r="CF28" s="17">
        <v>3.3387465225152499E-3</v>
      </c>
      <c r="CG28" s="17">
        <v>0.241496474555465</v>
      </c>
      <c r="CH28" s="17">
        <v>0.135038595529687</v>
      </c>
      <c r="CI28" s="17">
        <v>3.9955133013442699</v>
      </c>
      <c r="CJ28" s="17">
        <v>0.61704953973004295</v>
      </c>
      <c r="CK28" s="17">
        <v>2262.2869376215799</v>
      </c>
      <c r="CL28" s="17">
        <v>4.9532170939775204</v>
      </c>
      <c r="CM28" s="17">
        <v>3.1263571055517798</v>
      </c>
      <c r="CN28" s="17">
        <v>411.11197108638203</v>
      </c>
      <c r="CO28" s="17">
        <v>2.93172984231441</v>
      </c>
      <c r="CP28" s="5">
        <v>9.1519099070200603E-6</v>
      </c>
      <c r="CQ28" s="17">
        <v>2.1829437088355701</v>
      </c>
      <c r="CR28" s="17">
        <v>1086.0790505360901</v>
      </c>
      <c r="CS28" s="17">
        <v>1043.19565661313</v>
      </c>
      <c r="CT28" s="17">
        <v>42.883393922959399</v>
      </c>
      <c r="CU28" s="17">
        <v>1.1065010801545401</v>
      </c>
      <c r="CV28" s="17">
        <v>71.520537472511094</v>
      </c>
      <c r="CW28" s="17">
        <v>2.5847026666005299</v>
      </c>
      <c r="CX28" s="17">
        <v>93.712264301107197</v>
      </c>
      <c r="CY28" s="17">
        <v>14.4590134436746</v>
      </c>
      <c r="CZ28" s="17">
        <v>10.541023198465499</v>
      </c>
      <c r="DA28" s="17">
        <v>375.91936340437701</v>
      </c>
      <c r="DB28" s="17">
        <v>28.8778780460907</v>
      </c>
      <c r="DC28" s="17">
        <v>2.7661341263358601</v>
      </c>
      <c r="DD28" s="17">
        <v>45.585021610806997</v>
      </c>
      <c r="DE28" s="17">
        <v>7.78269323125933E-2</v>
      </c>
      <c r="DF28" s="17">
        <v>11.935865504654499</v>
      </c>
      <c r="DG28" s="17">
        <v>191.33138200369399</v>
      </c>
      <c r="DH28" s="17">
        <v>15.534076513955201</v>
      </c>
      <c r="DI28" s="17">
        <v>0</v>
      </c>
      <c r="DJ28" s="17">
        <v>651.06832005802403</v>
      </c>
      <c r="DK28" s="17">
        <v>524.97487181409394</v>
      </c>
      <c r="DL28" s="17">
        <v>98.281084551960106</v>
      </c>
      <c r="DM28" s="17">
        <v>6168.8521518764101</v>
      </c>
      <c r="DN28" s="17">
        <v>357.26387252587398</v>
      </c>
      <c r="DO28" s="17">
        <v>795.80653510841398</v>
      </c>
      <c r="DQ28" s="25">
        <f t="shared" si="0"/>
        <v>8.0000026744277437E-3</v>
      </c>
      <c r="DR28" s="94">
        <f t="shared" si="1"/>
        <v>1.006250117654506</v>
      </c>
      <c r="DS28" s="40">
        <f t="shared" si="2"/>
        <v>-3.0595135754735592E-3</v>
      </c>
      <c r="DT28" s="40">
        <f t="shared" si="3"/>
        <v>-9.1053767235008271E-3</v>
      </c>
      <c r="DU28" s="40">
        <f t="shared" si="4"/>
        <v>-9.3073491226301208E-3</v>
      </c>
      <c r="DV28" s="40">
        <f t="shared" si="5"/>
        <v>-1.0641989125690088E-2</v>
      </c>
      <c r="DW28" s="40">
        <f t="shared" si="6"/>
        <v>-1.0697349165688182E-2</v>
      </c>
      <c r="DX28" s="40">
        <f t="shared" si="7"/>
        <v>-8.6716264416313894E-3</v>
      </c>
      <c r="DY28" s="40">
        <f t="shared" si="8"/>
        <v>2.401952330525902E-3</v>
      </c>
      <c r="DZ28" s="40">
        <f t="shared" si="9"/>
        <v>-8.6333359534380028E-3</v>
      </c>
      <c r="EA28" s="40">
        <f t="shared" si="10"/>
        <v>1.3587125166951268E-3</v>
      </c>
      <c r="EB28" s="40">
        <f t="shared" si="11"/>
        <v>-9.6042438000679721E-3</v>
      </c>
      <c r="EC28" s="40">
        <f t="shared" si="12"/>
        <v>-1.0437914616766115E-2</v>
      </c>
      <c r="ED28" s="40">
        <f t="shared" si="13"/>
        <v>2.5333336371782199E-3</v>
      </c>
      <c r="EE28" s="40">
        <f t="shared" si="14"/>
        <v>-7.4132844412097272E-4</v>
      </c>
      <c r="EF28" s="40">
        <f t="shared" si="15"/>
        <v>4.3529005727626314E-3</v>
      </c>
      <c r="EG28" s="40">
        <f t="shared" si="16"/>
        <v>3.6758755137740722E-3</v>
      </c>
      <c r="EH28" s="40">
        <f t="shared" si="17"/>
        <v>-4.9251675137704934E-3</v>
      </c>
      <c r="EI28" s="40">
        <f t="shared" si="18"/>
        <v>-8.0573651048251663E-3</v>
      </c>
      <c r="EJ28" s="40">
        <f t="shared" si="19"/>
        <v>-9.6536608327147631E-3</v>
      </c>
      <c r="EK28" s="40">
        <f t="shared" si="20"/>
        <v>-1.0336326964624011E-2</v>
      </c>
      <c r="EL28" s="40">
        <f t="shared" si="21"/>
        <v>-6.968386113977822E-3</v>
      </c>
      <c r="EM28" s="40">
        <f t="shared" si="22"/>
        <v>-5.6139949366796494E-3</v>
      </c>
      <c r="EN28" s="40">
        <f t="shared" si="23"/>
        <v>-7.4459749894172679E-3</v>
      </c>
      <c r="EO28" s="40">
        <f t="shared" si="24"/>
        <v>-4.7827792414742391E-3</v>
      </c>
      <c r="EP28" s="40">
        <f t="shared" si="25"/>
        <v>-3.8797205618008824E-3</v>
      </c>
      <c r="EQ28" s="40">
        <f t="shared" si="26"/>
        <v>-6.226841103138263E-3</v>
      </c>
      <c r="ER28" s="40">
        <f t="shared" si="27"/>
        <v>3.5010436888435127E-3</v>
      </c>
      <c r="ES28" s="40">
        <f t="shared" si="28"/>
        <v>8.5843699755125905E-3</v>
      </c>
      <c r="ET28" s="40">
        <f t="shared" si="29"/>
        <v>3.5744422301472911E-3</v>
      </c>
      <c r="EU28" s="40">
        <f t="shared" si="30"/>
        <v>-1.1691708534539864E-2</v>
      </c>
      <c r="EV28" s="40">
        <f t="shared" si="31"/>
        <v>-1.1691807373928552E-2</v>
      </c>
      <c r="EW28" s="40">
        <f t="shared" si="32"/>
        <v>-5.7576859627163557E-3</v>
      </c>
    </row>
    <row r="29" spans="1:153" x14ac:dyDescent="0.25">
      <c r="A29" s="17" t="s">
        <v>199</v>
      </c>
      <c r="B29" s="15">
        <v>124819.244425989</v>
      </c>
      <c r="C29" s="15">
        <v>31.260959805422601</v>
      </c>
      <c r="D29" s="15">
        <v>9920.8544178777101</v>
      </c>
      <c r="E29" s="15">
        <v>1198.0665848380099</v>
      </c>
      <c r="F29" s="15">
        <v>1135.3103583775001</v>
      </c>
      <c r="G29" s="15">
        <v>11.9105668059818</v>
      </c>
      <c r="H29" s="15">
        <v>9209.6726300213504</v>
      </c>
      <c r="I29" s="15">
        <v>98.764632687691304</v>
      </c>
      <c r="J29" s="15">
        <v>262.58502928732202</v>
      </c>
      <c r="K29" s="15">
        <v>247.837616217065</v>
      </c>
      <c r="L29" s="28">
        <v>15.741147294133</v>
      </c>
      <c r="M29" s="28">
        <v>39.767111216648203</v>
      </c>
      <c r="N29" s="28">
        <v>14.7934789852742</v>
      </c>
      <c r="O29" s="28">
        <v>843.81486633897305</v>
      </c>
      <c r="P29" s="28">
        <v>582.26242687000104</v>
      </c>
      <c r="Q29" s="28">
        <v>2.0844531291340799E-4</v>
      </c>
      <c r="R29" s="28">
        <v>3.6822858013021202E-5</v>
      </c>
      <c r="S29" s="28">
        <v>9.0025837067377393E-3</v>
      </c>
      <c r="T29" s="28">
        <v>1.4863853440283299E-2</v>
      </c>
      <c r="U29" s="17">
        <v>9.2679779150757202E-3</v>
      </c>
      <c r="V29" s="28">
        <v>3.0857083518041</v>
      </c>
      <c r="W29" s="28">
        <v>6.5543294833801096E-3</v>
      </c>
      <c r="X29" s="28">
        <v>0.55192283959654298</v>
      </c>
      <c r="Y29" s="28">
        <v>0.28183395998102201</v>
      </c>
      <c r="Z29" s="28">
        <v>4.5118961191681501</v>
      </c>
      <c r="AA29" s="28">
        <v>161.08307839679</v>
      </c>
      <c r="AB29" s="28">
        <v>116.311861269567</v>
      </c>
      <c r="AC29" s="28">
        <v>22.871250749842599</v>
      </c>
      <c r="AD29" s="28">
        <v>649.969051534747</v>
      </c>
      <c r="AE29" s="28">
        <v>630.46999861433198</v>
      </c>
      <c r="AF29" s="28">
        <v>0.25801867177905902</v>
      </c>
      <c r="AG29" s="28"/>
      <c r="AH29" s="17" t="s">
        <v>199</v>
      </c>
      <c r="AI29" s="17">
        <v>8.8721180947612002</v>
      </c>
      <c r="AJ29" s="17">
        <v>15.5081877815325</v>
      </c>
      <c r="AK29" s="17">
        <v>97.514637289980996</v>
      </c>
      <c r="AL29" s="17">
        <v>97.514637289980996</v>
      </c>
      <c r="AM29" s="17">
        <v>40.817512937532101</v>
      </c>
      <c r="AN29" s="17">
        <v>1.5575571229683E-3</v>
      </c>
      <c r="AO29" s="17">
        <v>7.6045172792759902E-3</v>
      </c>
      <c r="AP29" s="17">
        <v>261.65374308342803</v>
      </c>
      <c r="AQ29" s="17">
        <v>0.25494554894259303</v>
      </c>
      <c r="AR29" s="17">
        <v>39.606743898238001</v>
      </c>
      <c r="AS29" s="17">
        <v>548.94370580640805</v>
      </c>
      <c r="AT29" s="5">
        <v>7.2784464006790301E-6</v>
      </c>
      <c r="AU29" s="5">
        <v>2.9113438593010201E-5</v>
      </c>
      <c r="AV29" s="17">
        <v>123870.066270496</v>
      </c>
      <c r="AW29" s="17">
        <v>19.158629909555401</v>
      </c>
      <c r="AX29" s="17">
        <v>286.19778682076901</v>
      </c>
      <c r="AY29" s="17">
        <v>84.866323776297094</v>
      </c>
      <c r="AZ29" s="17">
        <v>7.7101526806549803</v>
      </c>
      <c r="BA29" s="17">
        <v>206.18406299817599</v>
      </c>
      <c r="BB29" s="17">
        <v>34.499468306795102</v>
      </c>
      <c r="BC29" s="17">
        <v>393.95922979268698</v>
      </c>
      <c r="BD29" s="17">
        <v>35.675759014439997</v>
      </c>
      <c r="BE29" s="17">
        <v>415.30726561540098</v>
      </c>
      <c r="BF29" s="17">
        <v>160.48170959638901</v>
      </c>
      <c r="BG29" s="17">
        <v>681.08635564947099</v>
      </c>
      <c r="BH29" s="17">
        <v>244.41819603991701</v>
      </c>
      <c r="BI29" s="17">
        <v>244.41819603991701</v>
      </c>
      <c r="BJ29" s="17">
        <v>116.52950533486801</v>
      </c>
      <c r="BK29" s="5">
        <v>2.9778719761011902E-5</v>
      </c>
      <c r="BL29" s="17">
        <v>1.6744398571201299E-4</v>
      </c>
      <c r="BM29" s="17">
        <v>78.268618201799995</v>
      </c>
      <c r="BN29" s="17">
        <v>256.42398404464802</v>
      </c>
      <c r="BO29" s="17">
        <v>12.329007196498299</v>
      </c>
      <c r="BP29" s="17">
        <v>205.52466517466701</v>
      </c>
      <c r="BQ29" s="17">
        <v>1.7256285514266601</v>
      </c>
      <c r="BR29" s="17">
        <v>2.9270410013393002E-3</v>
      </c>
      <c r="BS29" s="17">
        <v>5.9428055468289196E-3</v>
      </c>
      <c r="BT29" s="17">
        <v>9.4817938154654993</v>
      </c>
      <c r="BU29" s="17">
        <v>14.6956997115593</v>
      </c>
      <c r="BV29" s="17">
        <v>30.811617062892299</v>
      </c>
      <c r="BW29" s="17">
        <v>0</v>
      </c>
      <c r="BX29" s="17">
        <v>7.4634491575588198E-3</v>
      </c>
      <c r="BY29" s="17">
        <v>7.1707199556870901E-3</v>
      </c>
      <c r="BZ29" s="17">
        <v>9219.9303074896507</v>
      </c>
      <c r="CA29" s="17">
        <v>8805.2198397835291</v>
      </c>
      <c r="CB29" s="17">
        <v>900.08300108952403</v>
      </c>
      <c r="CC29" s="17">
        <v>9783.5714590748503</v>
      </c>
      <c r="CD29" s="17">
        <v>193.67101317070899</v>
      </c>
      <c r="CE29" s="17">
        <v>3.0565325358730502</v>
      </c>
      <c r="CF29" s="17">
        <v>6.4730258091877596E-3</v>
      </c>
      <c r="CG29" s="17">
        <v>0.54567860415064195</v>
      </c>
      <c r="CH29" s="17">
        <v>0.27884076172820199</v>
      </c>
      <c r="CI29" s="17">
        <v>4.4653202202108702</v>
      </c>
      <c r="CJ29" s="17">
        <v>0.43903155684893402</v>
      </c>
      <c r="CK29" s="17">
        <v>3713.9465541200698</v>
      </c>
      <c r="CL29" s="17">
        <v>3.7761107922860302</v>
      </c>
      <c r="CM29" s="17">
        <v>2.3174485468785302</v>
      </c>
      <c r="CN29" s="17">
        <v>346.71075288171602</v>
      </c>
      <c r="CO29" s="17">
        <v>2.2106076817848601</v>
      </c>
      <c r="CP29" s="5">
        <v>9.3338051654292995E-6</v>
      </c>
      <c r="CQ29" s="17">
        <v>1.6184196053726601</v>
      </c>
      <c r="CR29" s="17">
        <v>1179.82267976358</v>
      </c>
      <c r="CS29" s="17">
        <v>1117.92164994055</v>
      </c>
      <c r="CT29" s="17">
        <v>61.901029823023897</v>
      </c>
      <c r="CU29" s="17">
        <v>0.82196020668330905</v>
      </c>
      <c r="CV29" s="17">
        <v>149.179087986463</v>
      </c>
      <c r="CW29" s="17">
        <v>1.92946886787149</v>
      </c>
      <c r="CX29" s="17">
        <v>110.43082150718899</v>
      </c>
      <c r="CY29" s="17">
        <v>10.715427072317</v>
      </c>
      <c r="CZ29" s="17">
        <v>8.0531614747818505</v>
      </c>
      <c r="DA29" s="17">
        <v>442.41643667168199</v>
      </c>
      <c r="DB29" s="17">
        <v>24.399136220469199</v>
      </c>
      <c r="DC29" s="17">
        <v>2.4549071858551401</v>
      </c>
      <c r="DD29" s="17">
        <v>34.7900993510695</v>
      </c>
      <c r="DE29" s="17">
        <v>5.7908551754052399E-2</v>
      </c>
      <c r="DF29" s="17">
        <v>11.7424597177422</v>
      </c>
      <c r="DG29" s="17">
        <v>233.34446816980201</v>
      </c>
      <c r="DH29" s="17">
        <v>22.788473625983102</v>
      </c>
      <c r="DI29" s="17">
        <v>0</v>
      </c>
      <c r="DJ29" s="17">
        <v>1039.13490111743</v>
      </c>
      <c r="DK29" s="17">
        <v>841.94667863591496</v>
      </c>
      <c r="DL29" s="17">
        <v>170.565808211703</v>
      </c>
      <c r="DM29" s="17">
        <v>9176.9136448464196</v>
      </c>
      <c r="DN29" s="17">
        <v>580.23301917507501</v>
      </c>
      <c r="DO29" s="17">
        <v>1299.0125437414399</v>
      </c>
      <c r="DQ29" s="25">
        <f t="shared" si="0"/>
        <v>8.0000047558502901E-3</v>
      </c>
      <c r="DR29" s="94">
        <f t="shared" si="1"/>
        <v>1.0046874869164089</v>
      </c>
      <c r="DS29" s="40">
        <f t="shared" si="2"/>
        <v>-7.6044215766409044E-3</v>
      </c>
      <c r="DT29" s="40">
        <f t="shared" si="3"/>
        <v>-1.4373926626921983E-2</v>
      </c>
      <c r="DU29" s="40">
        <f t="shared" si="4"/>
        <v>-1.3837816081190689E-2</v>
      </c>
      <c r="DV29" s="40">
        <f t="shared" si="5"/>
        <v>-1.5227788927020825E-2</v>
      </c>
      <c r="DW29" s="40">
        <f t="shared" si="6"/>
        <v>-1.5316259830308175E-2</v>
      </c>
      <c r="DX29" s="40">
        <f t="shared" si="7"/>
        <v>-1.4114113205357433E-2</v>
      </c>
      <c r="DY29" s="40">
        <f t="shared" si="8"/>
        <v>-3.5570195044875162E-3</v>
      </c>
      <c r="DZ29" s="40">
        <f t="shared" si="9"/>
        <v>-1.2656305842426226E-2</v>
      </c>
      <c r="EA29" s="40">
        <f t="shared" si="10"/>
        <v>-3.546608146022564E-3</v>
      </c>
      <c r="EB29" s="40">
        <f t="shared" si="11"/>
        <v>-1.3797018504863073E-2</v>
      </c>
      <c r="EC29" s="40">
        <f t="shared" si="12"/>
        <v>-1.4799398560188051E-2</v>
      </c>
      <c r="ED29" s="40">
        <f t="shared" si="13"/>
        <v>-4.0326620039492726E-3</v>
      </c>
      <c r="EE29" s="40">
        <f t="shared" si="14"/>
        <v>-6.6096199421537367E-3</v>
      </c>
      <c r="EF29" s="40">
        <f t="shared" si="15"/>
        <v>-2.2139781812135135E-3</v>
      </c>
      <c r="EG29" s="40">
        <f t="shared" si="16"/>
        <v>-3.4853832245973133E-3</v>
      </c>
      <c r="EH29" s="40">
        <f t="shared" si="17"/>
        <v>-9.0613804098268989E-3</v>
      </c>
      <c r="EI29" s="40">
        <f t="shared" si="18"/>
        <v>-1.1703953538304158E-2</v>
      </c>
      <c r="EJ29" s="40">
        <f t="shared" si="19"/>
        <v>-1.474434039087867E-2</v>
      </c>
      <c r="EK29" s="40">
        <f t="shared" si="20"/>
        <v>-1.5452542502532347E-2</v>
      </c>
      <c r="EL29" s="40">
        <f t="shared" si="21"/>
        <v>-1.1426819722904364E-2</v>
      </c>
      <c r="EM29" s="40">
        <f t="shared" si="22"/>
        <v>-9.4551437157020246E-3</v>
      </c>
      <c r="EN29" s="40">
        <f t="shared" si="23"/>
        <v>-1.2404575387690327E-2</v>
      </c>
      <c r="EO29" s="40">
        <f t="shared" si="24"/>
        <v>-1.1313602188424704E-2</v>
      </c>
      <c r="EP29" s="40">
        <f t="shared" si="25"/>
        <v>-1.0620431451985317E-2</v>
      </c>
      <c r="EQ29" s="40">
        <f t="shared" si="26"/>
        <v>-1.032291030802081E-2</v>
      </c>
      <c r="ER29" s="40">
        <f t="shared" si="27"/>
        <v>-3.7332835105104035E-3</v>
      </c>
      <c r="ES29" s="40">
        <f t="shared" si="28"/>
        <v>1.8712112670657473E-3</v>
      </c>
      <c r="ET29" s="40">
        <f t="shared" si="29"/>
        <v>-3.6192652848277946E-3</v>
      </c>
      <c r="EU29" s="40">
        <f t="shared" si="30"/>
        <v>-1.7466411694053583E-2</v>
      </c>
      <c r="EV29" s="40">
        <f t="shared" si="31"/>
        <v>-1.746665829594244E-2</v>
      </c>
      <c r="EW29" s="40">
        <f t="shared" si="32"/>
        <v>-1.1910466848296551E-2</v>
      </c>
    </row>
    <row r="30" spans="1:153" x14ac:dyDescent="0.25">
      <c r="A30" s="17" t="s">
        <v>200</v>
      </c>
      <c r="B30" s="15">
        <v>66289.174367134299</v>
      </c>
      <c r="C30" s="15">
        <v>10.584656065535</v>
      </c>
      <c r="D30" s="15">
        <v>3433.6228809398899</v>
      </c>
      <c r="E30" s="15">
        <v>402.44084604464399</v>
      </c>
      <c r="F30" s="15">
        <v>376.67772293852698</v>
      </c>
      <c r="G30" s="15">
        <v>5.2647716545446599</v>
      </c>
      <c r="H30" s="15">
        <v>6816.9152057200699</v>
      </c>
      <c r="I30" s="15">
        <v>39.749384389627501</v>
      </c>
      <c r="J30" s="15">
        <v>162.23953510179601</v>
      </c>
      <c r="K30" s="15">
        <v>87.146441383928206</v>
      </c>
      <c r="L30" s="28">
        <v>5.2400759311065297</v>
      </c>
      <c r="M30" s="28">
        <v>29.603383839201999</v>
      </c>
      <c r="N30" s="28">
        <v>11.6805530014084</v>
      </c>
      <c r="O30" s="28">
        <v>594.01195437590798</v>
      </c>
      <c r="P30" s="28">
        <v>457.09856486599199</v>
      </c>
      <c r="Q30" s="28">
        <v>1.3197753818786201E-4</v>
      </c>
      <c r="R30" s="28">
        <v>2.1938706076524999E-5</v>
      </c>
      <c r="S30" s="28">
        <v>3.06352378858126E-3</v>
      </c>
      <c r="T30" s="28">
        <v>5.0271078231976301E-3</v>
      </c>
      <c r="U30" s="17">
        <v>4.7730448621012703E-3</v>
      </c>
      <c r="V30" s="28">
        <v>1.9604591349857099</v>
      </c>
      <c r="W30" s="28">
        <v>3.1855084742369302E-3</v>
      </c>
      <c r="X30" s="28">
        <v>0.30278535533663198</v>
      </c>
      <c r="Y30" s="28">
        <v>0.164879553747767</v>
      </c>
      <c r="Z30" s="28">
        <v>2.64384703469254</v>
      </c>
      <c r="AA30" s="28">
        <v>130.12383213892301</v>
      </c>
      <c r="AB30" s="28">
        <v>77.175326451144102</v>
      </c>
      <c r="AC30" s="28">
        <v>17.692336392162002</v>
      </c>
      <c r="AD30" s="28">
        <v>111.47611485594</v>
      </c>
      <c r="AE30" s="28">
        <v>108.131823154949</v>
      </c>
      <c r="AF30" s="28">
        <v>0.13329343242265601</v>
      </c>
      <c r="AG30" s="28"/>
      <c r="AH30" s="17" t="s">
        <v>200</v>
      </c>
      <c r="AI30" s="17">
        <v>5.5709757149475498</v>
      </c>
      <c r="AJ30" s="17">
        <v>5.2319038364374304</v>
      </c>
      <c r="AK30" s="17">
        <v>39.8307219341755</v>
      </c>
      <c r="AL30" s="17">
        <v>39.8307219341755</v>
      </c>
      <c r="AM30" s="17">
        <v>12.580022190016299</v>
      </c>
      <c r="AN30" s="17">
        <v>8.1101316710483504E-4</v>
      </c>
      <c r="AO30" s="17">
        <v>3.9596656690752104E-3</v>
      </c>
      <c r="AP30" s="17">
        <v>163.52739293523899</v>
      </c>
      <c r="AQ30" s="17">
        <v>0.133155067548162</v>
      </c>
      <c r="AR30" s="17">
        <v>29.8294240469443</v>
      </c>
      <c r="AS30" s="17">
        <v>390.23335057964999</v>
      </c>
      <c r="AT30" s="5">
        <v>4.3737662108610704E-6</v>
      </c>
      <c r="AU30" s="5">
        <v>1.7494728197666401E-5</v>
      </c>
      <c r="AV30" s="17">
        <v>66279.525314461702</v>
      </c>
      <c r="AW30" s="17">
        <v>3.2965201463868898</v>
      </c>
      <c r="AX30" s="17">
        <v>49.153012219117301</v>
      </c>
      <c r="AY30" s="17">
        <v>14.587521960790699</v>
      </c>
      <c r="AZ30" s="17">
        <v>1.3235007975219999</v>
      </c>
      <c r="BA30" s="17">
        <v>35.449282957720797</v>
      </c>
      <c r="BB30" s="17">
        <v>6.0728939157944497</v>
      </c>
      <c r="BC30" s="17">
        <v>249.385963163312</v>
      </c>
      <c r="BD30" s="17">
        <v>28.851392158259799</v>
      </c>
      <c r="BE30" s="17">
        <v>307.19492719578699</v>
      </c>
      <c r="BF30" s="17">
        <v>131.38112166120999</v>
      </c>
      <c r="BG30" s="17">
        <v>523.87740988418</v>
      </c>
      <c r="BH30" s="17">
        <v>87.058049702695598</v>
      </c>
      <c r="BI30" s="17">
        <v>87.058049702695598</v>
      </c>
      <c r="BJ30" s="17">
        <v>78.213607231518296</v>
      </c>
      <c r="BK30" s="5">
        <v>1.3908757169992799E-5</v>
      </c>
      <c r="BL30" s="17">
        <v>1.15955133614863E-4</v>
      </c>
      <c r="BM30" s="17">
        <v>27.443067735908301</v>
      </c>
      <c r="BN30" s="17">
        <v>192.827671398391</v>
      </c>
      <c r="BO30" s="17">
        <v>9.99406731992317</v>
      </c>
      <c r="BP30" s="17">
        <v>136.197620901985</v>
      </c>
      <c r="BQ30" s="17">
        <v>0.54612269794143398</v>
      </c>
      <c r="BR30" s="17">
        <v>1.0062323561346299E-3</v>
      </c>
      <c r="BS30" s="17">
        <v>2.04295535089314E-3</v>
      </c>
      <c r="BT30" s="17">
        <v>8.3640577648058496</v>
      </c>
      <c r="BU30" s="17">
        <v>11.788119772061</v>
      </c>
      <c r="BV30" s="17">
        <v>10.549503648098201</v>
      </c>
      <c r="BW30" s="17">
        <v>0</v>
      </c>
      <c r="BX30" s="17">
        <v>2.54532438256805E-3</v>
      </c>
      <c r="BY30" s="17">
        <v>2.44550758665542E-3</v>
      </c>
      <c r="BZ30" s="17">
        <v>6918.04811245776</v>
      </c>
      <c r="CA30" s="17">
        <v>3087.3416608519701</v>
      </c>
      <c r="CB30" s="17">
        <v>315.59470643804701</v>
      </c>
      <c r="CC30" s="17">
        <v>3430.37943502593</v>
      </c>
      <c r="CD30" s="17">
        <v>143.90309025281499</v>
      </c>
      <c r="CE30" s="17">
        <v>1.9744064083952</v>
      </c>
      <c r="CF30" s="17">
        <v>3.1804072730479398E-3</v>
      </c>
      <c r="CG30" s="17">
        <v>0.30297755558127498</v>
      </c>
      <c r="CH30" s="17">
        <v>0.16526645162783701</v>
      </c>
      <c r="CI30" s="17">
        <v>2.6590018939907498</v>
      </c>
      <c r="CJ30" s="17">
        <v>0.15884554760054401</v>
      </c>
      <c r="CK30" s="17">
        <v>2938.18388636386</v>
      </c>
      <c r="CL30" s="17">
        <v>0.720851016055158</v>
      </c>
      <c r="CM30" s="17">
        <v>0.39790729751924803</v>
      </c>
      <c r="CN30" s="17">
        <v>81.489777939449993</v>
      </c>
      <c r="CO30" s="17">
        <v>0.42174239322740098</v>
      </c>
      <c r="CP30" s="5">
        <v>2.2857040405209399E-6</v>
      </c>
      <c r="CQ30" s="17">
        <v>0.27793063112816002</v>
      </c>
      <c r="CR30" s="17">
        <v>400.228039759365</v>
      </c>
      <c r="CS30" s="17">
        <v>374.53787297971201</v>
      </c>
      <c r="CT30" s="17">
        <v>25.690166779653499</v>
      </c>
      <c r="CU30" s="17">
        <v>0.14144046308084801</v>
      </c>
      <c r="CV30" s="17">
        <v>78.343958068089705</v>
      </c>
      <c r="CW30" s="17">
        <v>0.33369466360224198</v>
      </c>
      <c r="CX30" s="17">
        <v>40.227185524451997</v>
      </c>
      <c r="CY30" s="17">
        <v>1.8393782569156201</v>
      </c>
      <c r="CZ30" s="17">
        <v>1.5033008504329299</v>
      </c>
      <c r="DA30" s="17">
        <v>161.73059750767399</v>
      </c>
      <c r="DB30" s="17">
        <v>23.646328721290502</v>
      </c>
      <c r="DC30" s="17">
        <v>0.671896877704107</v>
      </c>
      <c r="DD30" s="17">
        <v>6.2693841168008602</v>
      </c>
      <c r="DE30" s="17">
        <v>9.9818259781632203E-3</v>
      </c>
      <c r="DF30" s="17">
        <v>5.2551053167766097</v>
      </c>
      <c r="DG30" s="17">
        <v>171.25594125037199</v>
      </c>
      <c r="DH30" s="17">
        <v>17.833729988359501</v>
      </c>
      <c r="DI30" s="17">
        <v>0</v>
      </c>
      <c r="DJ30" s="17">
        <v>760.42736024989301</v>
      </c>
      <c r="DK30" s="17">
        <v>599.83702926577405</v>
      </c>
      <c r="DL30" s="17">
        <v>161.271555040262</v>
      </c>
      <c r="DM30" s="17">
        <v>6882.7917765395096</v>
      </c>
      <c r="DN30" s="17">
        <v>461.43089961879298</v>
      </c>
      <c r="DO30" s="17">
        <v>1072.4569693850101</v>
      </c>
      <c r="DQ30" s="25">
        <f t="shared" si="0"/>
        <v>8.0000094029542522E-3</v>
      </c>
      <c r="DR30" s="94">
        <f t="shared" si="1"/>
        <v>1.0051223888594776</v>
      </c>
      <c r="DS30" s="40">
        <f t="shared" si="2"/>
        <v>-1.4556000681434638E-4</v>
      </c>
      <c r="DT30" s="40">
        <f t="shared" si="3"/>
        <v>-3.321073185482205E-3</v>
      </c>
      <c r="DU30" s="40">
        <f t="shared" si="4"/>
        <v>-9.4461332138842766E-4</v>
      </c>
      <c r="DV30" s="40">
        <f t="shared" si="5"/>
        <v>-5.4984634562504457E-3</v>
      </c>
      <c r="DW30" s="40">
        <f t="shared" si="6"/>
        <v>-5.680850840133693E-3</v>
      </c>
      <c r="DX30" s="40">
        <f t="shared" si="7"/>
        <v>-1.8360412193197334E-3</v>
      </c>
      <c r="DY30" s="40">
        <f t="shared" si="8"/>
        <v>9.6636922759670858E-3</v>
      </c>
      <c r="DZ30" s="40">
        <f t="shared" si="9"/>
        <v>2.0462592263246209E-3</v>
      </c>
      <c r="EA30" s="40">
        <f t="shared" si="10"/>
        <v>7.938002488942832E-3</v>
      </c>
      <c r="EB30" s="40">
        <f t="shared" si="11"/>
        <v>-1.0142890498900992E-3</v>
      </c>
      <c r="EC30" s="40">
        <f t="shared" si="12"/>
        <v>-1.5595374526135197E-3</v>
      </c>
      <c r="ED30" s="40">
        <f t="shared" si="13"/>
        <v>7.6356206091200071E-3</v>
      </c>
      <c r="EE30" s="40">
        <f t="shared" si="14"/>
        <v>9.2090477770726924E-3</v>
      </c>
      <c r="EF30" s="40">
        <f t="shared" si="15"/>
        <v>9.8063260292229684E-3</v>
      </c>
      <c r="EG30" s="40">
        <f t="shared" si="16"/>
        <v>9.477900579432149E-3</v>
      </c>
      <c r="EH30" s="40">
        <f t="shared" si="17"/>
        <v>1.303681216343079E-3</v>
      </c>
      <c r="EI30" s="40">
        <f t="shared" si="18"/>
        <v>-3.2003559258517228E-3</v>
      </c>
      <c r="EJ30" s="40">
        <f t="shared" si="19"/>
        <v>-4.6796051027661323E-3</v>
      </c>
      <c r="EK30" s="40">
        <f t="shared" si="20"/>
        <v>-7.2160485213316758E-3</v>
      </c>
      <c r="EL30" s="40">
        <f t="shared" si="21"/>
        <v>-4.9570577892765289E-4</v>
      </c>
      <c r="EM30" s="40">
        <f t="shared" si="22"/>
        <v>7.1142892808075571E-3</v>
      </c>
      <c r="EN30" s="40">
        <f t="shared" si="23"/>
        <v>-1.6013773720103886E-3</v>
      </c>
      <c r="EO30" s="40">
        <f t="shared" si="24"/>
        <v>6.3477391246125026E-4</v>
      </c>
      <c r="EP30" s="40">
        <f t="shared" si="25"/>
        <v>2.3465485639407478E-3</v>
      </c>
      <c r="EQ30" s="40">
        <f t="shared" si="26"/>
        <v>5.7321240977060576E-3</v>
      </c>
      <c r="ER30" s="40">
        <f t="shared" si="27"/>
        <v>9.6622540361758821E-3</v>
      </c>
      <c r="ES30" s="40">
        <f t="shared" si="28"/>
        <v>1.3453532730198147E-2</v>
      </c>
      <c r="ET30" s="40">
        <f t="shared" si="29"/>
        <v>7.9917989949670493E-3</v>
      </c>
      <c r="EU30" s="40">
        <f t="shared" si="30"/>
        <v>-1.429349112737714E-2</v>
      </c>
      <c r="EV30" s="40">
        <f t="shared" si="31"/>
        <v>-1.4293769021067472E-2</v>
      </c>
      <c r="EW30" s="40">
        <f t="shared" si="32"/>
        <v>-1.0380472014200222E-3</v>
      </c>
    </row>
    <row r="31" spans="1:153" x14ac:dyDescent="0.25">
      <c r="A31" s="17" t="s">
        <v>201</v>
      </c>
      <c r="B31" s="15">
        <v>297240.611254249</v>
      </c>
      <c r="C31" s="15">
        <v>49.333070647560099</v>
      </c>
      <c r="D31" s="15">
        <v>15831.0378708302</v>
      </c>
      <c r="E31" s="15">
        <v>1667.01723144117</v>
      </c>
      <c r="F31" s="15">
        <v>1568.74251664963</v>
      </c>
      <c r="G31" s="15">
        <v>22.897153624240399</v>
      </c>
      <c r="H31" s="15">
        <v>19887.885128636099</v>
      </c>
      <c r="I31" s="15">
        <v>152.23717904381101</v>
      </c>
      <c r="J31" s="15">
        <v>574.33481557506298</v>
      </c>
      <c r="K31" s="15">
        <v>370.99081922464097</v>
      </c>
      <c r="L31" s="28">
        <v>21.442883261727701</v>
      </c>
      <c r="M31" s="28">
        <v>101.163542553516</v>
      </c>
      <c r="N31" s="28">
        <v>31.4909461338885</v>
      </c>
      <c r="O31" s="28">
        <v>1796.9029288404399</v>
      </c>
      <c r="P31" s="28">
        <v>1276.21514198676</v>
      </c>
      <c r="Q31" s="28">
        <v>5.3398708492255096E-4</v>
      </c>
      <c r="R31" s="28">
        <v>9.7159555342780194E-5</v>
      </c>
      <c r="S31" s="28">
        <v>1.45059667321957E-2</v>
      </c>
      <c r="T31" s="28">
        <v>2.4824551197810199E-2</v>
      </c>
      <c r="U31" s="17">
        <v>2.03106050619257E-2</v>
      </c>
      <c r="V31" s="28">
        <v>5.75315013118324</v>
      </c>
      <c r="W31" s="28">
        <v>1.1576061484841201E-2</v>
      </c>
      <c r="X31" s="28">
        <v>1.03305438239665</v>
      </c>
      <c r="Y31" s="28">
        <v>0.53830270445407502</v>
      </c>
      <c r="Z31" s="28">
        <v>8.1330619903859294</v>
      </c>
      <c r="AA31" s="28">
        <v>348.80209823824202</v>
      </c>
      <c r="AB31" s="28">
        <v>257.67611673425301</v>
      </c>
      <c r="AC31" s="28">
        <v>59.004860311050201</v>
      </c>
      <c r="AD31" s="28">
        <v>616.35263029443797</v>
      </c>
      <c r="AE31" s="28">
        <v>597.86207716341903</v>
      </c>
      <c r="AF31" s="28">
        <v>0.47393011198916801</v>
      </c>
      <c r="AG31" s="28"/>
      <c r="AH31" s="17" t="s">
        <v>201</v>
      </c>
      <c r="AI31" s="17">
        <v>20.085000101293399</v>
      </c>
      <c r="AJ31" s="17">
        <v>21.255281879911401</v>
      </c>
      <c r="AK31" s="17">
        <v>151.468227697863</v>
      </c>
      <c r="AL31" s="17">
        <v>151.468227697863</v>
      </c>
      <c r="AM31" s="17">
        <v>50.594416157112398</v>
      </c>
      <c r="AN31" s="17">
        <v>3.4305373325176202E-3</v>
      </c>
      <c r="AO31" s="17">
        <v>1.6749177510651001E-2</v>
      </c>
      <c r="AP31" s="17">
        <v>575.30693334259695</v>
      </c>
      <c r="AQ31" s="17">
        <v>0.46968144250334798</v>
      </c>
      <c r="AR31" s="17">
        <v>101.31552111334599</v>
      </c>
      <c r="AS31" s="17">
        <v>1562.681934961</v>
      </c>
      <c r="AT31" s="5">
        <v>1.9276293369048201E-5</v>
      </c>
      <c r="AU31" s="5">
        <v>7.7105487414364201E-5</v>
      </c>
      <c r="AV31" s="17">
        <v>296003.10349355399</v>
      </c>
      <c r="AW31" s="17">
        <v>18.2078922821695</v>
      </c>
      <c r="AX31" s="17">
        <v>271.29152289775499</v>
      </c>
      <c r="AY31" s="17">
        <v>80.5399994157751</v>
      </c>
      <c r="AZ31" s="17">
        <v>7.3032903762738499</v>
      </c>
      <c r="BA31" s="17">
        <v>195.740260035163</v>
      </c>
      <c r="BB31" s="17">
        <v>33.846289433797899</v>
      </c>
      <c r="BC31" s="17">
        <v>911.59364424355499</v>
      </c>
      <c r="BD31" s="17">
        <v>105.790254899667</v>
      </c>
      <c r="BE31" s="17">
        <v>1079.45887980112</v>
      </c>
      <c r="BF31" s="17">
        <v>349.10823904001302</v>
      </c>
      <c r="BG31" s="17">
        <v>1476.17682753286</v>
      </c>
      <c r="BH31" s="17">
        <v>368.404945079779</v>
      </c>
      <c r="BI31" s="17">
        <v>368.404945079779</v>
      </c>
      <c r="BJ31" s="17">
        <v>259.79023729244801</v>
      </c>
      <c r="BK31" s="5">
        <v>6.0625486811631597E-5</v>
      </c>
      <c r="BL31" s="17">
        <v>4.5826586406543299E-4</v>
      </c>
      <c r="BM31" s="17">
        <v>125.845008698336</v>
      </c>
      <c r="BN31" s="17">
        <v>561.10532163163998</v>
      </c>
      <c r="BO31" s="17">
        <v>30.4986322283712</v>
      </c>
      <c r="BP31" s="17">
        <v>392.66106593410302</v>
      </c>
      <c r="BQ31" s="17">
        <v>2.2645181770421599</v>
      </c>
      <c r="BR31" s="17">
        <v>4.7404804091778401E-3</v>
      </c>
      <c r="BS31" s="17">
        <v>9.6246100740201897E-3</v>
      </c>
      <c r="BT31" s="17">
        <v>24.784255277974999</v>
      </c>
      <c r="BU31" s="17">
        <v>31.5051503718948</v>
      </c>
      <c r="BV31" s="17">
        <v>48.883414108478398</v>
      </c>
      <c r="BW31" s="17">
        <v>0</v>
      </c>
      <c r="BX31" s="17">
        <v>1.2519713288910101E-2</v>
      </c>
      <c r="BY31" s="17">
        <v>1.2028741215959199E-2</v>
      </c>
      <c r="BZ31" s="17">
        <v>20060.770713801401</v>
      </c>
      <c r="CA31" s="17">
        <v>14157.554627777101</v>
      </c>
      <c r="CB31" s="17">
        <v>1447.21686762898</v>
      </c>
      <c r="CC31" s="17">
        <v>15730.616504104401</v>
      </c>
      <c r="CD31" s="17">
        <v>468.24222395983099</v>
      </c>
      <c r="CE31" s="17">
        <v>5.7404344291406897</v>
      </c>
      <c r="CF31" s="17">
        <v>1.1467773397928699E-2</v>
      </c>
      <c r="CG31" s="17">
        <v>1.02499259621797</v>
      </c>
      <c r="CH31" s="17">
        <v>0.53480893255510198</v>
      </c>
      <c r="CI31" s="17">
        <v>8.1040735977777292</v>
      </c>
      <c r="CJ31" s="17">
        <v>0.825512186599205</v>
      </c>
      <c r="CK31" s="17">
        <v>7958.9569506506296</v>
      </c>
      <c r="CL31" s="17">
        <v>3.81510182818278</v>
      </c>
      <c r="CM31" s="17">
        <v>2.1959431251619002</v>
      </c>
      <c r="CN31" s="17">
        <v>386.87414783092697</v>
      </c>
      <c r="CO31" s="17">
        <v>2.2653006663469899</v>
      </c>
      <c r="CP31" s="5">
        <v>1.25536759867061E-5</v>
      </c>
      <c r="CQ31" s="17">
        <v>1.5339386449290899</v>
      </c>
      <c r="CR31" s="17">
        <v>1647.32056531335</v>
      </c>
      <c r="CS31" s="17">
        <v>1550.0479897416701</v>
      </c>
      <c r="CT31" s="17">
        <v>97.272575571686104</v>
      </c>
      <c r="CU31" s="17">
        <v>0.781262877693084</v>
      </c>
      <c r="CV31" s="17">
        <v>286.02903178513702</v>
      </c>
      <c r="CW31" s="17">
        <v>1.8468963177301201</v>
      </c>
      <c r="CX31" s="17">
        <v>160.77996979667799</v>
      </c>
      <c r="CY31" s="17">
        <v>10.1499617751616</v>
      </c>
      <c r="CZ31" s="17">
        <v>7.93814457139392</v>
      </c>
      <c r="DA31" s="17">
        <v>647.25101307891998</v>
      </c>
      <c r="DB31" s="17">
        <v>115.298017514557</v>
      </c>
      <c r="DC31" s="17">
        <v>3.0688399268065401</v>
      </c>
      <c r="DD31" s="17">
        <v>34.637752299696302</v>
      </c>
      <c r="DE31" s="17">
        <v>5.5173030308040799E-2</v>
      </c>
      <c r="DF31" s="17">
        <v>22.70937063201</v>
      </c>
      <c r="DG31" s="17">
        <v>447.89383805920301</v>
      </c>
      <c r="DH31" s="17">
        <v>59.104440562917198</v>
      </c>
      <c r="DI31" s="17">
        <v>0</v>
      </c>
      <c r="DJ31" s="17">
        <v>2242.38634781265</v>
      </c>
      <c r="DK31" s="17">
        <v>1801.0951733684201</v>
      </c>
      <c r="DL31" s="17">
        <v>379.09894262867999</v>
      </c>
      <c r="DM31" s="17">
        <v>19925.0181671875</v>
      </c>
      <c r="DN31" s="17">
        <v>1277.64197951393</v>
      </c>
      <c r="DO31" s="17">
        <v>2915.9485276844298</v>
      </c>
      <c r="DQ31" s="25">
        <f t="shared" si="0"/>
        <v>8.0000048736488267E-3</v>
      </c>
      <c r="DR31" s="94">
        <f t="shared" si="1"/>
        <v>1.0068131705313803</v>
      </c>
      <c r="DS31" s="40">
        <f t="shared" si="2"/>
        <v>-4.1633199295115402E-3</v>
      </c>
      <c r="DT31" s="40">
        <f t="shared" si="3"/>
        <v>-9.1147081091726059E-3</v>
      </c>
      <c r="DU31" s="40">
        <f t="shared" si="4"/>
        <v>-6.3433217420844224E-3</v>
      </c>
      <c r="DV31" s="40">
        <f t="shared" si="5"/>
        <v>-1.1815514414804109E-2</v>
      </c>
      <c r="DW31" s="40">
        <f t="shared" si="6"/>
        <v>-1.1916886748174522E-2</v>
      </c>
      <c r="DX31" s="40">
        <f t="shared" si="7"/>
        <v>-8.2011500342820069E-3</v>
      </c>
      <c r="DY31" s="40">
        <f t="shared" si="8"/>
        <v>1.8671185151775704E-3</v>
      </c>
      <c r="DZ31" s="40">
        <f t="shared" si="9"/>
        <v>-5.0510088979428686E-3</v>
      </c>
      <c r="EA31" s="40">
        <f t="shared" si="10"/>
        <v>1.6925976645880728E-3</v>
      </c>
      <c r="EB31" s="40">
        <f t="shared" si="11"/>
        <v>-6.9701836564753008E-3</v>
      </c>
      <c r="EC31" s="40">
        <f t="shared" si="12"/>
        <v>-8.748887895646958E-3</v>
      </c>
      <c r="ED31" s="40">
        <f t="shared" si="13"/>
        <v>1.502305632976441E-3</v>
      </c>
      <c r="EE31" s="40">
        <f t="shared" si="14"/>
        <v>4.5105783566834967E-4</v>
      </c>
      <c r="EF31" s="40">
        <f t="shared" si="15"/>
        <v>2.3330389531311321E-3</v>
      </c>
      <c r="EG31" s="40">
        <f t="shared" si="16"/>
        <v>1.1180227222102176E-3</v>
      </c>
      <c r="EH31" s="40">
        <f t="shared" si="17"/>
        <v>-4.7605234855989942E-3</v>
      </c>
      <c r="EI31" s="40">
        <f t="shared" si="18"/>
        <v>-8.0051267898848064E-3</v>
      </c>
      <c r="EJ31" s="40">
        <f t="shared" si="19"/>
        <v>-9.711607064767187E-3</v>
      </c>
      <c r="EK31" s="40">
        <f t="shared" si="20"/>
        <v>-1.1121920825108567E-2</v>
      </c>
      <c r="EL31" s="40">
        <f t="shared" si="21"/>
        <v>-6.4444273500471458E-3</v>
      </c>
      <c r="EM31" s="40">
        <f t="shared" si="22"/>
        <v>-2.2102155780063283E-3</v>
      </c>
      <c r="EN31" s="40">
        <f t="shared" si="23"/>
        <v>-9.3544844292943706E-3</v>
      </c>
      <c r="EO31" s="40">
        <f t="shared" si="24"/>
        <v>-7.803835224992675E-3</v>
      </c>
      <c r="EP31" s="40">
        <f t="shared" si="25"/>
        <v>-6.4903480329274671E-3</v>
      </c>
      <c r="EQ31" s="40">
        <f t="shared" si="26"/>
        <v>-3.5642655426046535E-3</v>
      </c>
      <c r="ER31" s="40">
        <f t="shared" si="27"/>
        <v>8.7769197294762416E-4</v>
      </c>
      <c r="ES31" s="40">
        <f t="shared" si="28"/>
        <v>8.2045654249568497E-3</v>
      </c>
      <c r="ET31" s="40">
        <f t="shared" si="29"/>
        <v>1.6876618526346573E-3</v>
      </c>
      <c r="EU31" s="40">
        <f t="shared" si="30"/>
        <v>-1.5288935895352679E-2</v>
      </c>
      <c r="EV31" s="40">
        <f t="shared" si="31"/>
        <v>-1.5289002855010841E-2</v>
      </c>
      <c r="EW31" s="40">
        <f t="shared" si="32"/>
        <v>-8.9647595253815396E-3</v>
      </c>
    </row>
    <row r="32" spans="1:153" x14ac:dyDescent="0.25">
      <c r="A32" s="17" t="s">
        <v>202</v>
      </c>
      <c r="B32" s="15">
        <v>59013.383584583302</v>
      </c>
      <c r="C32" s="15">
        <v>11.9344556631589</v>
      </c>
      <c r="D32" s="15">
        <v>3999.3358971581301</v>
      </c>
      <c r="E32" s="15">
        <v>442.22078675930601</v>
      </c>
      <c r="F32" s="15">
        <v>418.481526651406</v>
      </c>
      <c r="G32" s="15">
        <v>5.0758157372525599</v>
      </c>
      <c r="H32" s="15">
        <v>4512.55432475617</v>
      </c>
      <c r="I32" s="15">
        <v>38.033326441027803</v>
      </c>
      <c r="J32" s="15">
        <v>129.285784381414</v>
      </c>
      <c r="K32" s="15">
        <v>92.987758873486399</v>
      </c>
      <c r="L32" s="28">
        <v>5.7341448264534502</v>
      </c>
      <c r="M32" s="28">
        <v>20.176174152736198</v>
      </c>
      <c r="N32" s="28">
        <v>6.9162868012215499</v>
      </c>
      <c r="O32" s="28">
        <v>422.128296680944</v>
      </c>
      <c r="P32" s="28">
        <v>289.73063450723998</v>
      </c>
      <c r="Q32" s="28">
        <v>9.7694800673310994E-5</v>
      </c>
      <c r="R32" s="28">
        <v>1.6917360355737801E-5</v>
      </c>
      <c r="S32" s="28">
        <v>3.49256779806097E-3</v>
      </c>
      <c r="T32" s="28">
        <v>5.7535519269649501E-3</v>
      </c>
      <c r="U32" s="17">
        <v>4.0189965149462301E-3</v>
      </c>
      <c r="V32" s="28">
        <v>1.3414466347746501</v>
      </c>
      <c r="W32" s="28">
        <v>2.55628399960237E-3</v>
      </c>
      <c r="X32" s="28">
        <v>0.22225440189267101</v>
      </c>
      <c r="Y32" s="28">
        <v>0.116455985030348</v>
      </c>
      <c r="Z32" s="28">
        <v>1.9067595422933299</v>
      </c>
      <c r="AA32" s="28">
        <v>79.831548784665699</v>
      </c>
      <c r="AB32" s="28">
        <v>59.849183121197598</v>
      </c>
      <c r="AC32" s="28">
        <v>11.7289718777843</v>
      </c>
      <c r="AD32" s="28">
        <v>224.577844354946</v>
      </c>
      <c r="AE32" s="28">
        <v>217.84050221597201</v>
      </c>
      <c r="AF32" s="28">
        <v>0.101527115893476</v>
      </c>
      <c r="AG32" s="28"/>
      <c r="AH32" s="17" t="s">
        <v>202</v>
      </c>
      <c r="AI32" s="17">
        <v>4.0942195675988797</v>
      </c>
      <c r="AJ32" s="17">
        <v>5.6719890150407499</v>
      </c>
      <c r="AK32" s="17">
        <v>37.746009238405598</v>
      </c>
      <c r="AL32" s="17">
        <v>37.746009238405598</v>
      </c>
      <c r="AM32" s="17">
        <v>13.654762079184501</v>
      </c>
      <c r="AN32" s="17">
        <v>6.7819710478017104E-4</v>
      </c>
      <c r="AO32" s="17">
        <v>3.3112156627369202E-3</v>
      </c>
      <c r="AP32" s="17">
        <v>129.58949136621899</v>
      </c>
      <c r="AQ32" s="17">
        <v>0.100774408552975</v>
      </c>
      <c r="AR32" s="17">
        <v>20.204973068228799</v>
      </c>
      <c r="AS32" s="17">
        <v>289.42447187384403</v>
      </c>
      <c r="AT32" s="5">
        <v>3.35532571746666E-6</v>
      </c>
      <c r="AU32" s="5">
        <v>1.3421853961430101E-5</v>
      </c>
      <c r="AV32" s="17">
        <v>58803.497696721097</v>
      </c>
      <c r="AW32" s="17">
        <v>6.6280442738801799</v>
      </c>
      <c r="AX32" s="17">
        <v>99.039950529384797</v>
      </c>
      <c r="AY32" s="17">
        <v>29.364610319835499</v>
      </c>
      <c r="AZ32" s="17">
        <v>2.6683295938535099</v>
      </c>
      <c r="BA32" s="17">
        <v>71.339189306481103</v>
      </c>
      <c r="BB32" s="17">
        <v>11.8930783646114</v>
      </c>
      <c r="BC32" s="17">
        <v>187.443079981224</v>
      </c>
      <c r="BD32" s="17">
        <v>18.951958143086301</v>
      </c>
      <c r="BE32" s="17">
        <v>213.109544870485</v>
      </c>
      <c r="BF32" s="17">
        <v>80.036386123437794</v>
      </c>
      <c r="BG32" s="17">
        <v>346.53554686323201</v>
      </c>
      <c r="BH32" s="17">
        <v>92.115885830846807</v>
      </c>
      <c r="BI32" s="17">
        <v>92.115885830846807</v>
      </c>
      <c r="BJ32" s="17">
        <v>60.349387377031597</v>
      </c>
      <c r="BK32" s="5">
        <v>1.24929505383922E-5</v>
      </c>
      <c r="BL32" s="5">
        <v>8.1432979258602093E-5</v>
      </c>
      <c r="BM32" s="17">
        <v>31.6766756075111</v>
      </c>
      <c r="BN32" s="17">
        <v>131.76737919943801</v>
      </c>
      <c r="BO32" s="17">
        <v>6.1965970844032601</v>
      </c>
      <c r="BP32" s="17">
        <v>89.152344047119698</v>
      </c>
      <c r="BQ32" s="17">
        <v>0.60951061222705305</v>
      </c>
      <c r="BR32" s="17">
        <v>1.1389920254413299E-3</v>
      </c>
      <c r="BS32" s="17">
        <v>2.31249218737082E-3</v>
      </c>
      <c r="BT32" s="17">
        <v>4.92297816726993</v>
      </c>
      <c r="BU32" s="17">
        <v>6.9155636847515503</v>
      </c>
      <c r="BV32" s="17">
        <v>11.802362815192</v>
      </c>
      <c r="BW32" s="17">
        <v>0</v>
      </c>
      <c r="BX32" s="17">
        <v>2.89633262785429E-3</v>
      </c>
      <c r="BY32" s="17">
        <v>2.7827385483666501E-3</v>
      </c>
      <c r="BZ32" s="17">
        <v>4549.98678825156</v>
      </c>
      <c r="CA32" s="17">
        <v>3563.6245169684198</v>
      </c>
      <c r="CB32" s="17">
        <v>364.281758977496</v>
      </c>
      <c r="CC32" s="17">
        <v>3959.5829515534301</v>
      </c>
      <c r="CD32" s="17">
        <v>97.954032288177103</v>
      </c>
      <c r="CE32" s="17">
        <v>1.33685900872148</v>
      </c>
      <c r="CF32" s="17">
        <v>2.5354398679475398E-3</v>
      </c>
      <c r="CG32" s="17">
        <v>0.220812777153061</v>
      </c>
      <c r="CH32" s="17">
        <v>0.115818430997867</v>
      </c>
      <c r="CI32" s="17">
        <v>1.8979460240678501</v>
      </c>
      <c r="CJ32" s="17">
        <v>0.17439814819468999</v>
      </c>
      <c r="CK32" s="17">
        <v>1858.3468637153301</v>
      </c>
      <c r="CL32" s="17">
        <v>1.3190071613838299</v>
      </c>
      <c r="CM32" s="17">
        <v>0.80199520417555303</v>
      </c>
      <c r="CN32" s="17">
        <v>123.137416142242</v>
      </c>
      <c r="CO32" s="17">
        <v>0.77330292685615298</v>
      </c>
      <c r="CP32" s="5">
        <v>3.30140727415026E-6</v>
      </c>
      <c r="CQ32" s="17">
        <v>0.56006688492424295</v>
      </c>
      <c r="CR32" s="17">
        <v>436.80839698097901</v>
      </c>
      <c r="CS32" s="17">
        <v>413.303978315547</v>
      </c>
      <c r="CT32" s="17">
        <v>23.504418665431999</v>
      </c>
      <c r="CU32" s="17">
        <v>0.28435885822627099</v>
      </c>
      <c r="CV32" s="17">
        <v>59.470523727795303</v>
      </c>
      <c r="CW32" s="17">
        <v>0.66699273036921902</v>
      </c>
      <c r="CX32" s="17">
        <v>41.249608657550503</v>
      </c>
      <c r="CY32" s="17">
        <v>3.70839342206936</v>
      </c>
      <c r="CZ32" s="17">
        <v>2.8038211921493401</v>
      </c>
      <c r="DA32" s="17">
        <v>165.42201287499199</v>
      </c>
      <c r="DB32" s="17">
        <v>13.761698710281101</v>
      </c>
      <c r="DC32" s="17">
        <v>0.88988977375066902</v>
      </c>
      <c r="DD32" s="17">
        <v>12.0221620831473</v>
      </c>
      <c r="DE32" s="17">
        <v>2.0028527720365698E-2</v>
      </c>
      <c r="DF32" s="17">
        <v>5.0252626438047399</v>
      </c>
      <c r="DG32" s="17">
        <v>106.399091809075</v>
      </c>
      <c r="DH32" s="17">
        <v>11.749861480625199</v>
      </c>
      <c r="DI32" s="17">
        <v>0</v>
      </c>
      <c r="DJ32" s="17">
        <v>522.26750869321597</v>
      </c>
      <c r="DK32" s="17">
        <v>423.820891213116</v>
      </c>
      <c r="DL32" s="17">
        <v>84.666474387195507</v>
      </c>
      <c r="DM32" s="17">
        <v>4525.4233340498304</v>
      </c>
      <c r="DN32" s="17">
        <v>290.52076357530399</v>
      </c>
      <c r="DO32" s="17">
        <v>650.51199015904001</v>
      </c>
      <c r="DQ32" s="25">
        <f t="shared" si="0"/>
        <v>8.0000030293805764E-3</v>
      </c>
      <c r="DR32" s="94">
        <f t="shared" si="1"/>
        <v>1.0054278798663787</v>
      </c>
      <c r="DS32" s="40">
        <f t="shared" si="2"/>
        <v>-3.5565811535171101E-3</v>
      </c>
      <c r="DT32" s="40">
        <f t="shared" si="3"/>
        <v>-1.1068192106546151E-2</v>
      </c>
      <c r="DU32" s="40">
        <f t="shared" si="4"/>
        <v>-9.9398866779226731E-3</v>
      </c>
      <c r="DV32" s="40">
        <f t="shared" si="5"/>
        <v>-1.2239112091474066E-2</v>
      </c>
      <c r="DW32" s="40">
        <f t="shared" si="6"/>
        <v>-1.2372226743886558E-2</v>
      </c>
      <c r="DX32" s="40">
        <f t="shared" si="7"/>
        <v>-9.9595998091103685E-3</v>
      </c>
      <c r="DY32" s="40">
        <f t="shared" si="8"/>
        <v>2.8518236828884587E-3</v>
      </c>
      <c r="DZ32" s="40">
        <f t="shared" si="9"/>
        <v>-7.5543537604501124E-3</v>
      </c>
      <c r="EA32" s="40">
        <f t="shared" si="10"/>
        <v>2.3491135259620251E-3</v>
      </c>
      <c r="EB32" s="40">
        <f t="shared" si="11"/>
        <v>-9.3762130973154296E-3</v>
      </c>
      <c r="EC32" s="40">
        <f t="shared" si="12"/>
        <v>-1.0839595666638139E-2</v>
      </c>
      <c r="ED32" s="40">
        <f t="shared" si="13"/>
        <v>1.427372467871733E-3</v>
      </c>
      <c r="EE32" s="40">
        <f t="shared" si="14"/>
        <v>-1.0455270158431798E-4</v>
      </c>
      <c r="EF32" s="40">
        <f t="shared" si="15"/>
        <v>4.009668495289961E-3</v>
      </c>
      <c r="EG32" s="40">
        <f t="shared" si="16"/>
        <v>2.7271160656097628E-3</v>
      </c>
      <c r="EH32" s="40">
        <f t="shared" si="17"/>
        <v>-4.7849383891944881E-3</v>
      </c>
      <c r="EI32" s="40">
        <f t="shared" si="18"/>
        <v>-8.2862026872588413E-3</v>
      </c>
      <c r="EJ32" s="40">
        <f t="shared" si="19"/>
        <v>-1.176314609314926E-2</v>
      </c>
      <c r="EK32" s="40">
        <f t="shared" si="20"/>
        <v>-1.2945177464192915E-2</v>
      </c>
      <c r="EL32" s="40">
        <f t="shared" si="21"/>
        <v>-7.3609786221809914E-3</v>
      </c>
      <c r="EM32" s="40">
        <f t="shared" si="22"/>
        <v>-3.4199094725380313E-3</v>
      </c>
      <c r="EN32" s="40">
        <f t="shared" si="23"/>
        <v>-8.1540750785407522E-3</v>
      </c>
      <c r="EO32" s="40">
        <f t="shared" si="24"/>
        <v>-6.4863720463281998E-3</v>
      </c>
      <c r="EP32" s="40">
        <f t="shared" si="25"/>
        <v>-5.4746351792469769E-3</v>
      </c>
      <c r="EQ32" s="40">
        <f t="shared" si="26"/>
        <v>-4.6222494394230111E-3</v>
      </c>
      <c r="ER32" s="40">
        <f t="shared" si="27"/>
        <v>2.5658695326657641E-3</v>
      </c>
      <c r="ES32" s="40">
        <f t="shared" si="28"/>
        <v>8.3577457493623723E-3</v>
      </c>
      <c r="ET32" s="40">
        <f t="shared" si="29"/>
        <v>1.7810259124643392E-3</v>
      </c>
      <c r="EU32" s="40">
        <f t="shared" si="30"/>
        <v>-1.6228858093139165E-2</v>
      </c>
      <c r="EV32" s="40">
        <f t="shared" si="31"/>
        <v>-1.6229048619712926E-2</v>
      </c>
      <c r="EW32" s="40">
        <f t="shared" si="32"/>
        <v>-7.4138552432707842E-3</v>
      </c>
    </row>
    <row r="33" spans="1:153" x14ac:dyDescent="0.25">
      <c r="A33" s="17" t="s">
        <v>203</v>
      </c>
      <c r="B33" s="15">
        <v>587852.74301855301</v>
      </c>
      <c r="C33" s="15">
        <v>84.796330966477797</v>
      </c>
      <c r="D33" s="15">
        <v>29939.8371456036</v>
      </c>
      <c r="E33" s="15">
        <v>2979.2678682240498</v>
      </c>
      <c r="F33" s="15">
        <v>2801.33342313616</v>
      </c>
      <c r="G33" s="15">
        <v>44.620874433887899</v>
      </c>
      <c r="H33" s="15">
        <v>43612.5126606544</v>
      </c>
      <c r="I33" s="15">
        <v>302.86791231949297</v>
      </c>
      <c r="J33" s="15">
        <v>1179.34515453636</v>
      </c>
      <c r="K33" s="15">
        <v>731.09117422450799</v>
      </c>
      <c r="L33" s="28">
        <v>42.809763725323997</v>
      </c>
      <c r="M33" s="28">
        <v>211.17113963162399</v>
      </c>
      <c r="N33" s="28">
        <v>71.295911136487007</v>
      </c>
      <c r="O33" s="28">
        <v>3881.9841180087701</v>
      </c>
      <c r="P33" s="28">
        <v>2852.6406866059701</v>
      </c>
      <c r="Q33" s="28">
        <v>1.1568141180393001E-3</v>
      </c>
      <c r="R33" s="28">
        <v>2.1782608965308301E-4</v>
      </c>
      <c r="S33" s="28">
        <v>2.6528038985723101E-2</v>
      </c>
      <c r="T33" s="28">
        <v>4.7019571632078497E-2</v>
      </c>
      <c r="U33" s="17">
        <v>4.1646223064440997E-2</v>
      </c>
      <c r="V33" s="28">
        <v>12.579998848115901</v>
      </c>
      <c r="W33" s="28">
        <v>2.1469912361311599E-2</v>
      </c>
      <c r="X33" s="28">
        <v>1.9807568403781699</v>
      </c>
      <c r="Y33" s="28">
        <v>1.0630201420936201</v>
      </c>
      <c r="Z33" s="28">
        <v>17.335141343571401</v>
      </c>
      <c r="AA33" s="28">
        <v>792.502980393082</v>
      </c>
      <c r="AB33" s="28">
        <v>525.993471797491</v>
      </c>
      <c r="AC33" s="28">
        <v>124.199689707459</v>
      </c>
      <c r="AD33" s="28">
        <v>973.69257369120203</v>
      </c>
      <c r="AE33" s="28">
        <v>944.48177444196199</v>
      </c>
      <c r="AF33" s="28">
        <v>0.88443759162382496</v>
      </c>
      <c r="AG33" s="28"/>
      <c r="AH33" s="17" t="s">
        <v>203</v>
      </c>
      <c r="AI33" s="17">
        <v>40.964295901153299</v>
      </c>
      <c r="AJ33" s="17">
        <v>42.611597855991803</v>
      </c>
      <c r="AK33" s="17">
        <v>302.62029307808098</v>
      </c>
      <c r="AL33" s="17">
        <v>302.62029307808098</v>
      </c>
      <c r="AM33" s="17">
        <v>95.674771523537004</v>
      </c>
      <c r="AN33" s="17">
        <v>7.0567515225670504E-3</v>
      </c>
      <c r="AO33" s="17">
        <v>3.4453513792666299E-2</v>
      </c>
      <c r="AP33" s="17">
        <v>1185.06801932947</v>
      </c>
      <c r="AQ33" s="17">
        <v>0.88230586748044504</v>
      </c>
      <c r="AR33" s="17">
        <v>212.14006887633099</v>
      </c>
      <c r="AS33" s="17">
        <v>3298.1687045275999</v>
      </c>
      <c r="AT33" s="5">
        <v>4.33008235585905E-5</v>
      </c>
      <c r="AU33" s="17">
        <v>1.7320150079641901E-4</v>
      </c>
      <c r="AV33" s="17">
        <v>587115.48610658199</v>
      </c>
      <c r="AW33" s="17">
        <v>28.8628553734905</v>
      </c>
      <c r="AX33" s="17">
        <v>430.70765360979198</v>
      </c>
      <c r="AY33" s="17">
        <v>127.778497556727</v>
      </c>
      <c r="AZ33" s="17">
        <v>11.5998017926883</v>
      </c>
      <c r="BA33" s="17">
        <v>310.48333855828702</v>
      </c>
      <c r="BB33" s="17">
        <v>52.657850076886099</v>
      </c>
      <c r="BC33" s="17">
        <v>1859.17402823571</v>
      </c>
      <c r="BD33" s="17">
        <v>233.42737579721501</v>
      </c>
      <c r="BE33" s="17">
        <v>2234.6129834367198</v>
      </c>
      <c r="BF33" s="17">
        <v>797.54777891922799</v>
      </c>
      <c r="BG33" s="17">
        <v>3248.5016998227602</v>
      </c>
      <c r="BH33" s="17">
        <v>728.56122360465395</v>
      </c>
      <c r="BI33" s="17">
        <v>728.56122360465395</v>
      </c>
      <c r="BJ33" s="17">
        <v>531.49139806966002</v>
      </c>
      <c r="BK33" s="17">
        <v>1.20755723715791E-4</v>
      </c>
      <c r="BL33" s="17">
        <v>1.0139551680264701E-3</v>
      </c>
      <c r="BM33" s="17">
        <v>238.869934756416</v>
      </c>
      <c r="BN33" s="17">
        <v>1214.3733336364301</v>
      </c>
      <c r="BO33" s="17">
        <v>65.284705456832597</v>
      </c>
      <c r="BP33" s="17">
        <v>862.79147155319197</v>
      </c>
      <c r="BQ33" s="17">
        <v>4.3198879413085498</v>
      </c>
      <c r="BR33" s="17">
        <v>8.70543621201849E-3</v>
      </c>
      <c r="BS33" s="17">
        <v>1.7674645799919501E-2</v>
      </c>
      <c r="BT33" s="17">
        <v>53.245294892876302</v>
      </c>
      <c r="BU33" s="17">
        <v>71.727126187095195</v>
      </c>
      <c r="BV33" s="17">
        <v>84.462865268936199</v>
      </c>
      <c r="BW33" s="17">
        <v>0</v>
      </c>
      <c r="BX33" s="17">
        <v>2.3795819529643901E-2</v>
      </c>
      <c r="BY33" s="17">
        <v>2.28626619377525E-2</v>
      </c>
      <c r="BZ33" s="17">
        <v>44170.287127432603</v>
      </c>
      <c r="CA33" s="17">
        <v>26872.855699113101</v>
      </c>
      <c r="CB33" s="17">
        <v>2747.0035808572602</v>
      </c>
      <c r="CC33" s="17">
        <v>29858.729214726802</v>
      </c>
      <c r="CD33" s="17">
        <v>987.58196931965301</v>
      </c>
      <c r="CE33" s="17">
        <v>12.622604260001999</v>
      </c>
      <c r="CF33" s="17">
        <v>2.1406153472555201E-2</v>
      </c>
      <c r="CG33" s="17">
        <v>1.97843427622811</v>
      </c>
      <c r="CH33" s="17">
        <v>1.0631637147439601</v>
      </c>
      <c r="CI33" s="17">
        <v>17.373237428749299</v>
      </c>
      <c r="CJ33" s="17">
        <v>1.8529151165418301</v>
      </c>
      <c r="CK33" s="17">
        <v>17919.8203528464</v>
      </c>
      <c r="CL33" s="17">
        <v>6.2575442698016399</v>
      </c>
      <c r="CM33" s="17">
        <v>3.4870849475024301</v>
      </c>
      <c r="CN33" s="17">
        <v>651.83398876745002</v>
      </c>
      <c r="CO33" s="17">
        <v>3.76503161141332</v>
      </c>
      <c r="CP33" s="5">
        <v>1.94463513616296E-5</v>
      </c>
      <c r="CQ33" s="17">
        <v>2.43548398474401</v>
      </c>
      <c r="CR33" s="17">
        <v>2960.1884672123101</v>
      </c>
      <c r="CS33" s="17">
        <v>2782.96782936005</v>
      </c>
      <c r="CT33" s="17">
        <v>177.220637852257</v>
      </c>
      <c r="CU33" s="17">
        <v>1.2383566232907199</v>
      </c>
      <c r="CV33" s="17">
        <v>554.67862376472203</v>
      </c>
      <c r="CW33" s="17">
        <v>2.9152997702783798</v>
      </c>
      <c r="CX33" s="17">
        <v>290.92024323594399</v>
      </c>
      <c r="CY33" s="17">
        <v>16.121178006691</v>
      </c>
      <c r="CZ33" s="17">
        <v>12.791019092026399</v>
      </c>
      <c r="DA33" s="17">
        <v>1174.67989660322</v>
      </c>
      <c r="DB33" s="17">
        <v>288.205751316202</v>
      </c>
      <c r="DC33" s="17">
        <v>5.4671695188963598</v>
      </c>
      <c r="DD33" s="17">
        <v>54.436664131351399</v>
      </c>
      <c r="DE33" s="17">
        <v>8.7329916169248803E-2</v>
      </c>
      <c r="DF33" s="17">
        <v>44.448663291390403</v>
      </c>
      <c r="DG33" s="17">
        <v>1018.94362706151</v>
      </c>
      <c r="DH33" s="17">
        <v>124.808809561666</v>
      </c>
      <c r="DI33" s="17">
        <v>0</v>
      </c>
      <c r="DJ33" s="17">
        <v>4901.2456482490497</v>
      </c>
      <c r="DK33" s="17">
        <v>3907.64214561791</v>
      </c>
      <c r="DL33" s="17">
        <v>907.57425025116197</v>
      </c>
      <c r="DM33" s="17">
        <v>43890.158020028903</v>
      </c>
      <c r="DN33" s="17">
        <v>2870.3491393620402</v>
      </c>
      <c r="DO33" s="17">
        <v>6599.69655647128</v>
      </c>
      <c r="DQ33" s="25">
        <f t="shared" si="0"/>
        <v>8.0000033838882115E-3</v>
      </c>
      <c r="DR33" s="94">
        <f t="shared" si="1"/>
        <v>1.0063825039608165</v>
      </c>
      <c r="DS33" s="40">
        <f t="shared" si="2"/>
        <v>-1.2541523718768391E-3</v>
      </c>
      <c r="DT33" s="40">
        <f t="shared" si="3"/>
        <v>-3.9325486579534418E-3</v>
      </c>
      <c r="DU33" s="40">
        <f t="shared" si="4"/>
        <v>-2.7090304627361166E-3</v>
      </c>
      <c r="DV33" s="40">
        <f t="shared" si="5"/>
        <v>-6.404056921243878E-3</v>
      </c>
      <c r="DW33" s="40">
        <f t="shared" si="6"/>
        <v>-6.5560185104810891E-3</v>
      </c>
      <c r="DX33" s="40">
        <f t="shared" si="7"/>
        <v>-3.859430024228918E-3</v>
      </c>
      <c r="DY33" s="40">
        <f t="shared" si="8"/>
        <v>6.3661858131137707E-3</v>
      </c>
      <c r="DZ33" s="40">
        <f t="shared" si="9"/>
        <v>-8.1758162994429351E-4</v>
      </c>
      <c r="EA33" s="40">
        <f t="shared" si="10"/>
        <v>4.8525783746148259E-3</v>
      </c>
      <c r="EB33" s="40">
        <f t="shared" si="11"/>
        <v>-3.4605131467188737E-3</v>
      </c>
      <c r="EC33" s="40">
        <f t="shared" si="12"/>
        <v>-4.6289876908376581E-3</v>
      </c>
      <c r="ED33" s="40">
        <f t="shared" si="13"/>
        <v>4.5883601632175711E-3</v>
      </c>
      <c r="EE33" s="40">
        <f t="shared" si="14"/>
        <v>6.0482437735129169E-3</v>
      </c>
      <c r="EF33" s="40">
        <f t="shared" si="15"/>
        <v>6.609513802519367E-3</v>
      </c>
      <c r="EG33" s="40">
        <f t="shared" si="16"/>
        <v>6.2077403716551943E-3</v>
      </c>
      <c r="EH33" s="40">
        <f t="shared" si="17"/>
        <v>-2.2967172460796222E-3</v>
      </c>
      <c r="EI33" s="40">
        <f t="shared" si="18"/>
        <v>-6.0771659638281239E-3</v>
      </c>
      <c r="EJ33" s="40">
        <f t="shared" si="19"/>
        <v>-5.5773807428712305E-3</v>
      </c>
      <c r="EK33" s="40">
        <f t="shared" si="20"/>
        <v>-7.6795715517694475E-3</v>
      </c>
      <c r="EL33" s="40">
        <f t="shared" si="21"/>
        <v>-3.2645877393797048E-3</v>
      </c>
      <c r="EM33" s="40">
        <f t="shared" si="22"/>
        <v>3.3867580117051882E-3</v>
      </c>
      <c r="EN33" s="40">
        <f t="shared" si="23"/>
        <v>-2.9696855619816727E-3</v>
      </c>
      <c r="EO33" s="40">
        <f t="shared" si="24"/>
        <v>-1.1725639930727223E-3</v>
      </c>
      <c r="EP33" s="40">
        <f t="shared" si="25"/>
        <v>1.3506108177524623E-4</v>
      </c>
      <c r="EQ33" s="40">
        <f t="shared" si="26"/>
        <v>2.1976218377951448E-3</v>
      </c>
      <c r="ER33" s="40">
        <f t="shared" si="27"/>
        <v>6.3656524340687942E-3</v>
      </c>
      <c r="ES33" s="40">
        <f t="shared" si="28"/>
        <v>1.0452461041732742E-2</v>
      </c>
      <c r="ET33" s="40">
        <f t="shared" si="29"/>
        <v>4.9043589049354366E-3</v>
      </c>
      <c r="EU33" s="40">
        <f t="shared" si="30"/>
        <v>-1.19160575286577E-2</v>
      </c>
      <c r="EV33" s="40">
        <f t="shared" si="31"/>
        <v>-1.1916199075658437E-2</v>
      </c>
      <c r="EW33" s="40">
        <f t="shared" si="32"/>
        <v>-2.4102595407168087E-3</v>
      </c>
    </row>
    <row r="34" spans="1:153" x14ac:dyDescent="0.25">
      <c r="A34" s="17" t="s">
        <v>204</v>
      </c>
      <c r="B34" s="15">
        <v>365920.95815650403</v>
      </c>
      <c r="C34" s="15">
        <v>58.488511203933697</v>
      </c>
      <c r="D34" s="15">
        <v>20408.126806920998</v>
      </c>
      <c r="E34" s="15">
        <v>2116.6986312919198</v>
      </c>
      <c r="F34" s="15">
        <v>1993.94881740748</v>
      </c>
      <c r="G34" s="15">
        <v>31.6011286672178</v>
      </c>
      <c r="H34" s="15">
        <v>27807.836184552099</v>
      </c>
      <c r="I34" s="15">
        <v>190.97969115117601</v>
      </c>
      <c r="J34" s="15">
        <v>793.26752451031302</v>
      </c>
      <c r="K34" s="15">
        <v>465.54934434054798</v>
      </c>
      <c r="L34" s="28">
        <v>28.510246900061102</v>
      </c>
      <c r="M34" s="28">
        <v>127.957211119926</v>
      </c>
      <c r="N34" s="28">
        <v>40.451374806863001</v>
      </c>
      <c r="O34" s="28">
        <v>2596.58810587377</v>
      </c>
      <c r="P34" s="28">
        <v>1749.18268409083</v>
      </c>
      <c r="Q34" s="28">
        <v>7.44354281452218E-4</v>
      </c>
      <c r="R34" s="28">
        <v>1.4410904004648299E-4</v>
      </c>
      <c r="S34" s="28">
        <v>1.8307264197199299E-2</v>
      </c>
      <c r="T34" s="28">
        <v>3.2785418501664602E-2</v>
      </c>
      <c r="U34" s="17">
        <v>2.73692361717509E-2</v>
      </c>
      <c r="V34" s="28">
        <v>7.4494218957208904</v>
      </c>
      <c r="W34" s="28">
        <v>1.4521272152271201E-2</v>
      </c>
      <c r="X34" s="28">
        <v>1.2940017900538601</v>
      </c>
      <c r="Y34" s="28">
        <v>0.67738254716396895</v>
      </c>
      <c r="Z34" s="28">
        <v>10.457109171456</v>
      </c>
      <c r="AA34" s="28">
        <v>477.77754197877402</v>
      </c>
      <c r="AB34" s="28">
        <v>413.97085668677198</v>
      </c>
      <c r="AC34" s="28">
        <v>74.727035511504795</v>
      </c>
      <c r="AD34" s="28">
        <v>774.52205900531999</v>
      </c>
      <c r="AE34" s="28">
        <v>751.28641196832905</v>
      </c>
      <c r="AF34" s="28">
        <v>0.59128923650155996</v>
      </c>
      <c r="AG34" s="28"/>
      <c r="AH34" s="17" t="s">
        <v>204</v>
      </c>
      <c r="AI34" s="17">
        <v>25.955320431078501</v>
      </c>
      <c r="AJ34" s="17">
        <v>28.317739910295501</v>
      </c>
      <c r="AK34" s="17">
        <v>190.57860955928999</v>
      </c>
      <c r="AL34" s="17">
        <v>190.57860955928999</v>
      </c>
      <c r="AM34" s="17">
        <v>62.432590438615001</v>
      </c>
      <c r="AN34" s="17">
        <v>4.6310169281899398E-3</v>
      </c>
      <c r="AO34" s="17">
        <v>2.26102542700772E-2</v>
      </c>
      <c r="AP34" s="17">
        <v>797.81132148244205</v>
      </c>
      <c r="AQ34" s="17">
        <v>0.58681870404039305</v>
      </c>
      <c r="AR34" s="17">
        <v>128.540699204688</v>
      </c>
      <c r="AS34" s="17">
        <v>1997.97195638372</v>
      </c>
      <c r="AT34" s="5">
        <v>2.8614121099885901E-5</v>
      </c>
      <c r="AU34" s="17">
        <v>1.14457478783269E-4</v>
      </c>
      <c r="AV34" s="17">
        <v>365013.44626289001</v>
      </c>
      <c r="AW34" s="17">
        <v>22.931415000688901</v>
      </c>
      <c r="AX34" s="17">
        <v>342.117163279816</v>
      </c>
      <c r="AY34" s="17">
        <v>101.506903456296</v>
      </c>
      <c r="AZ34" s="17">
        <v>9.2132842649514597</v>
      </c>
      <c r="BA34" s="17">
        <v>246.65455923102701</v>
      </c>
      <c r="BB34" s="17">
        <v>41.955481515898001</v>
      </c>
      <c r="BC34" s="17">
        <v>1152.1405824726801</v>
      </c>
      <c r="BD34" s="17">
        <v>138.57622034648</v>
      </c>
      <c r="BE34" s="17">
        <v>1366.50701387196</v>
      </c>
      <c r="BF34" s="17">
        <v>480.05711018780602</v>
      </c>
      <c r="BG34" s="17">
        <v>2240.88177210407</v>
      </c>
      <c r="BH34" s="17">
        <v>463.50627116506899</v>
      </c>
      <c r="BI34" s="17">
        <v>463.50627116506899</v>
      </c>
      <c r="BJ34" s="17">
        <v>419.66065943234003</v>
      </c>
      <c r="BK34" s="5">
        <v>8.0262513762146593E-5</v>
      </c>
      <c r="BL34" s="17">
        <v>6.4713949654732997E-4</v>
      </c>
      <c r="BM34" s="17">
        <v>162.79706031316601</v>
      </c>
      <c r="BN34" s="17">
        <v>857.91775019115198</v>
      </c>
      <c r="BO34" s="17">
        <v>40.846340988034299</v>
      </c>
      <c r="BP34" s="17">
        <v>504.224163997213</v>
      </c>
      <c r="BQ34" s="17">
        <v>2.8043653718855501</v>
      </c>
      <c r="BR34" s="17">
        <v>5.99706032066226E-3</v>
      </c>
      <c r="BS34" s="17">
        <v>1.2175872377739899E-2</v>
      </c>
      <c r="BT34" s="17">
        <v>34.967289458501199</v>
      </c>
      <c r="BU34" s="17">
        <v>40.612706710706497</v>
      </c>
      <c r="BV34" s="17">
        <v>58.132235020420303</v>
      </c>
      <c r="BW34" s="17">
        <v>0</v>
      </c>
      <c r="BX34" s="17">
        <v>1.6566619697195101E-2</v>
      </c>
      <c r="BY34" s="17">
        <v>1.5916943864812499E-2</v>
      </c>
      <c r="BZ34" s="17">
        <v>28154.521524606302</v>
      </c>
      <c r="CA34" s="17">
        <v>18314.645081653602</v>
      </c>
      <c r="CB34" s="17">
        <v>1872.16383798673</v>
      </c>
      <c r="CC34" s="17">
        <v>20349.6059799535</v>
      </c>
      <c r="CD34" s="17">
        <v>629.07735277583902</v>
      </c>
      <c r="CE34" s="17">
        <v>7.4558166958558596</v>
      </c>
      <c r="CF34" s="17">
        <v>1.4405310254733E-2</v>
      </c>
      <c r="CG34" s="17">
        <v>1.28612766101732</v>
      </c>
      <c r="CH34" s="17">
        <v>0.67437111252500803</v>
      </c>
      <c r="CI34" s="17">
        <v>10.449867342691901</v>
      </c>
      <c r="CJ34" s="17">
        <v>1.3120068212106599</v>
      </c>
      <c r="CK34" s="17">
        <v>11509.539371331201</v>
      </c>
      <c r="CL34" s="17">
        <v>4.8677720666677597</v>
      </c>
      <c r="CM34" s="17">
        <v>2.7697495215419101</v>
      </c>
      <c r="CN34" s="17">
        <v>489.37019688376603</v>
      </c>
      <c r="CO34" s="17">
        <v>2.9250306494265201</v>
      </c>
      <c r="CP34" s="5">
        <v>1.4397530845417401E-5</v>
      </c>
      <c r="CQ34" s="17">
        <v>1.9345169650071301</v>
      </c>
      <c r="CR34" s="17">
        <v>2095.0641865510702</v>
      </c>
      <c r="CS34" s="17">
        <v>1973.3788520779499</v>
      </c>
      <c r="CT34" s="17">
        <v>121.685334473122</v>
      </c>
      <c r="CU34" s="17">
        <v>0.98388218015068496</v>
      </c>
      <c r="CV34" s="17">
        <v>371.04609888831902</v>
      </c>
      <c r="CW34" s="17">
        <v>2.3176832854379201</v>
      </c>
      <c r="CX34" s="17">
        <v>203.68286841162401</v>
      </c>
      <c r="CY34" s="17">
        <v>12.804445818107601</v>
      </c>
      <c r="CZ34" s="17">
        <v>10.006226993612101</v>
      </c>
      <c r="DA34" s="17">
        <v>822.14803839349099</v>
      </c>
      <c r="DB34" s="17">
        <v>184.916510603462</v>
      </c>
      <c r="DC34" s="17">
        <v>3.99725868681691</v>
      </c>
      <c r="DD34" s="17">
        <v>43.143677496872101</v>
      </c>
      <c r="DE34" s="17">
        <v>6.9399015900836095E-2</v>
      </c>
      <c r="DF34" s="17">
        <v>31.435644940337401</v>
      </c>
      <c r="DG34" s="17">
        <v>617.526811254329</v>
      </c>
      <c r="DH34" s="17">
        <v>75.084929261677601</v>
      </c>
      <c r="DI34" s="17">
        <v>0</v>
      </c>
      <c r="DJ34" s="17">
        <v>3214.8637926326701</v>
      </c>
      <c r="DK34" s="17">
        <v>2614.3608343117498</v>
      </c>
      <c r="DL34" s="17">
        <v>512.19509891896303</v>
      </c>
      <c r="DM34" s="17">
        <v>27980.3704537663</v>
      </c>
      <c r="DN34" s="17">
        <v>1757.9818181727401</v>
      </c>
      <c r="DO34" s="17">
        <v>3961.18980485064</v>
      </c>
      <c r="DQ34" s="25">
        <f t="shared" si="0"/>
        <v>8.0000104411622648E-3</v>
      </c>
      <c r="DR34" s="94">
        <f t="shared" si="1"/>
        <v>1.0062240445003314</v>
      </c>
      <c r="DS34" s="40">
        <f t="shared" si="2"/>
        <v>-2.4800762934870726E-3</v>
      </c>
      <c r="DT34" s="40">
        <f t="shared" si="3"/>
        <v>-6.0913874567802709E-3</v>
      </c>
      <c r="DU34" s="40">
        <f t="shared" si="4"/>
        <v>-2.8675256441297904E-3</v>
      </c>
      <c r="DV34" s="40">
        <f t="shared" si="5"/>
        <v>-1.022084316634396E-2</v>
      </c>
      <c r="DW34" s="40">
        <f t="shared" si="6"/>
        <v>-1.0316195255340116E-2</v>
      </c>
      <c r="DX34" s="40">
        <f t="shared" si="7"/>
        <v>-5.2366397612901737E-3</v>
      </c>
      <c r="DY34" s="40">
        <f t="shared" si="8"/>
        <v>6.2045197644701004E-3</v>
      </c>
      <c r="DZ34" s="40">
        <f t="shared" si="9"/>
        <v>-2.1001269269439607E-3</v>
      </c>
      <c r="EA34" s="40">
        <f t="shared" si="10"/>
        <v>5.727950321594134E-3</v>
      </c>
      <c r="EB34" s="40">
        <f t="shared" si="11"/>
        <v>-4.3885212176015403E-3</v>
      </c>
      <c r="EC34" s="40">
        <f t="shared" si="12"/>
        <v>-6.7522035302047248E-3</v>
      </c>
      <c r="ED34" s="40">
        <f t="shared" si="13"/>
        <v>4.5600250244210942E-3</v>
      </c>
      <c r="EE34" s="40">
        <f t="shared" si="14"/>
        <v>3.9882922302093169E-3</v>
      </c>
      <c r="EF34" s="40">
        <f t="shared" si="15"/>
        <v>6.8446467877504103E-3</v>
      </c>
      <c r="EG34" s="40">
        <f t="shared" si="16"/>
        <v>5.0304260166419432E-3</v>
      </c>
      <c r="EH34" s="40">
        <f t="shared" si="17"/>
        <v>-3.4321563816892878E-3</v>
      </c>
      <c r="EI34" s="40">
        <f t="shared" si="18"/>
        <v>-7.198994337853112E-3</v>
      </c>
      <c r="EJ34" s="40">
        <f t="shared" si="19"/>
        <v>-7.3376063922041875E-3</v>
      </c>
      <c r="EK34" s="40">
        <f t="shared" si="20"/>
        <v>-9.2069875405639927E-3</v>
      </c>
      <c r="EL34" s="40">
        <f t="shared" si="21"/>
        <v>-4.6755040104421658E-3</v>
      </c>
      <c r="EM34" s="40">
        <f t="shared" si="22"/>
        <v>8.5842904650661449E-4</v>
      </c>
      <c r="EN34" s="40">
        <f t="shared" si="23"/>
        <v>-7.9856569260747731E-3</v>
      </c>
      <c r="EO34" s="40">
        <f t="shared" si="24"/>
        <v>-6.0850990292774729E-3</v>
      </c>
      <c r="EP34" s="40">
        <f t="shared" si="25"/>
        <v>-4.4456926910341017E-3</v>
      </c>
      <c r="EQ34" s="40">
        <f t="shared" si="26"/>
        <v>-6.9252683943160013E-4</v>
      </c>
      <c r="ER34" s="40">
        <f t="shared" si="27"/>
        <v>4.7711916294576823E-3</v>
      </c>
      <c r="ES34" s="40">
        <f t="shared" si="28"/>
        <v>1.3744452426208332E-2</v>
      </c>
      <c r="ET34" s="40">
        <f t="shared" si="29"/>
        <v>4.7893476266391679E-3</v>
      </c>
      <c r="EU34" s="40">
        <f t="shared" si="30"/>
        <v>-1.309614379436657E-2</v>
      </c>
      <c r="EV34" s="40">
        <f t="shared" si="31"/>
        <v>-1.3096230763129159E-2</v>
      </c>
      <c r="EW34" s="40">
        <f t="shared" si="32"/>
        <v>-7.5606525287309455E-3</v>
      </c>
    </row>
    <row r="35" spans="1:153" x14ac:dyDescent="0.25">
      <c r="A35" s="17" t="s">
        <v>205</v>
      </c>
      <c r="B35" s="15">
        <v>68677.971412022001</v>
      </c>
      <c r="C35" s="15">
        <v>40.447362859580402</v>
      </c>
      <c r="D35" s="15">
        <v>19836.6895573968</v>
      </c>
      <c r="E35" s="15">
        <v>1541.96737809621</v>
      </c>
      <c r="F35" s="15">
        <v>1487.1584733818399</v>
      </c>
      <c r="G35" s="15">
        <v>16.703938221076701</v>
      </c>
      <c r="H35" s="15">
        <v>5689.4558683724199</v>
      </c>
      <c r="I35" s="15">
        <v>145.768177908171</v>
      </c>
      <c r="J35" s="15">
        <v>172.146281324585</v>
      </c>
      <c r="K35" s="15">
        <v>396.65557105643097</v>
      </c>
      <c r="L35" s="28">
        <v>28.533896434658601</v>
      </c>
      <c r="M35" s="28">
        <v>24.514492656283402</v>
      </c>
      <c r="N35" s="28">
        <v>12.476915145027901</v>
      </c>
      <c r="O35" s="28">
        <v>433.01751094064701</v>
      </c>
      <c r="P35" s="28">
        <v>316.11365917059902</v>
      </c>
      <c r="Q35" s="28">
        <v>1.82914125373136E-4</v>
      </c>
      <c r="R35" s="28">
        <v>4.0184290039409401E-5</v>
      </c>
      <c r="S35" s="28">
        <v>1.26743401278836E-2</v>
      </c>
      <c r="T35" s="28">
        <v>2.1575295133083799E-2</v>
      </c>
      <c r="U35" s="17">
        <v>9.8011751608867905E-3</v>
      </c>
      <c r="V35" s="28">
        <v>3.57612199250539</v>
      </c>
      <c r="W35" s="28">
        <v>3.3784122429764999E-3</v>
      </c>
      <c r="X35" s="28">
        <v>0.22034518999649799</v>
      </c>
      <c r="Y35" s="28">
        <v>0.13166312580878101</v>
      </c>
      <c r="Z35" s="28">
        <v>4.9909441587969896</v>
      </c>
      <c r="AA35" s="28">
        <v>89.292379682580403</v>
      </c>
      <c r="AB35" s="28">
        <v>50.828332713481501</v>
      </c>
      <c r="AC35" s="28">
        <v>13.112728153565101</v>
      </c>
      <c r="AD35" s="28">
        <v>1362.14931157251</v>
      </c>
      <c r="AE35" s="28">
        <v>1321.28489531119</v>
      </c>
      <c r="AF35" s="28">
        <v>8.92741437712707E-2</v>
      </c>
      <c r="AG35" s="28"/>
      <c r="AH35" s="17" t="s">
        <v>205</v>
      </c>
      <c r="AI35" s="17">
        <v>8.3917054929718802</v>
      </c>
      <c r="AJ35" s="17">
        <v>28.260147481988099</v>
      </c>
      <c r="AK35" s="17">
        <v>144.49046212615701</v>
      </c>
      <c r="AL35" s="17">
        <v>144.49046212615701</v>
      </c>
      <c r="AM35" s="17">
        <v>66.957275224689496</v>
      </c>
      <c r="AN35" s="17">
        <v>1.6521938270584199E-3</v>
      </c>
      <c r="AO35" s="17">
        <v>8.0665863302413505E-3</v>
      </c>
      <c r="AP35" s="17">
        <v>171.83179966875099</v>
      </c>
      <c r="AQ35" s="17">
        <v>8.9043247692839195E-2</v>
      </c>
      <c r="AR35" s="17">
        <v>24.528856744365701</v>
      </c>
      <c r="AS35" s="17">
        <v>427.14288290536302</v>
      </c>
      <c r="AT35" s="5">
        <v>7.9663324018805394E-6</v>
      </c>
      <c r="AU35" s="5">
        <v>3.1865445636777399E-5</v>
      </c>
      <c r="AV35" s="17">
        <v>68322.650716667398</v>
      </c>
      <c r="AW35" s="17">
        <v>40.428575034860501</v>
      </c>
      <c r="AX35" s="17">
        <v>605.11800228178299</v>
      </c>
      <c r="AY35" s="17">
        <v>179.27883846183499</v>
      </c>
      <c r="AZ35" s="17">
        <v>16.3105039170621</v>
      </c>
      <c r="BA35" s="17">
        <v>435.44866753749199</v>
      </c>
      <c r="BB35" s="17">
        <v>71.030079476622703</v>
      </c>
      <c r="BC35" s="17">
        <v>332.21595573237602</v>
      </c>
      <c r="BD35" s="17">
        <v>25.0454626386828</v>
      </c>
      <c r="BE35" s="17">
        <v>249.15169829767299</v>
      </c>
      <c r="BF35" s="17">
        <v>89.706985154082105</v>
      </c>
      <c r="BG35" s="17">
        <v>323.048502060244</v>
      </c>
      <c r="BH35" s="17">
        <v>392.90912176117502</v>
      </c>
      <c r="BI35" s="17">
        <v>392.90912176117502</v>
      </c>
      <c r="BJ35" s="17">
        <v>51.122012952032897</v>
      </c>
      <c r="BK35" s="5">
        <v>3.4013227752349303E-5</v>
      </c>
      <c r="BL35" s="17">
        <v>1.33917987849159E-4</v>
      </c>
      <c r="BM35" s="17">
        <v>157.13438713382601</v>
      </c>
      <c r="BN35" s="17">
        <v>131.92789907412899</v>
      </c>
      <c r="BO35" s="17">
        <v>7.3532268124220499</v>
      </c>
      <c r="BP35" s="17">
        <v>217.98551950612699</v>
      </c>
      <c r="BQ35" s="17">
        <v>2.8585800430011501</v>
      </c>
      <c r="BR35" s="17">
        <v>4.1398732562817897E-3</v>
      </c>
      <c r="BS35" s="17">
        <v>8.4051486852185602E-3</v>
      </c>
      <c r="BT35" s="17">
        <v>5.3042883906285896</v>
      </c>
      <c r="BU35" s="17">
        <v>12.465826449433999</v>
      </c>
      <c r="BV35" s="17">
        <v>40.040092232565598</v>
      </c>
      <c r="BW35" s="17">
        <v>0</v>
      </c>
      <c r="BX35" s="17">
        <v>1.0887487998588999E-2</v>
      </c>
      <c r="BY35" s="17">
        <v>1.04605355467738E-2</v>
      </c>
      <c r="BZ35" s="17">
        <v>5729.59762242541</v>
      </c>
      <c r="CA35" s="17">
        <v>17677.6304178309</v>
      </c>
      <c r="CB35" s="17">
        <v>1807.0471077012901</v>
      </c>
      <c r="CC35" s="17">
        <v>19641.8119126661</v>
      </c>
      <c r="CD35" s="17">
        <v>118.635487658195</v>
      </c>
      <c r="CE35" s="17">
        <v>3.5562995806368001</v>
      </c>
      <c r="CF35" s="17">
        <v>3.3590181482718502E-3</v>
      </c>
      <c r="CG35" s="17">
        <v>0.21986720733698101</v>
      </c>
      <c r="CH35" s="17">
        <v>0.131408344688238</v>
      </c>
      <c r="CI35" s="17">
        <v>4.9605629489023704</v>
      </c>
      <c r="CJ35" s="17">
        <v>0.83660581094264097</v>
      </c>
      <c r="CK35" s="17">
        <v>1977.3405262957299</v>
      </c>
      <c r="CL35" s="17">
        <v>7.6890189465213803</v>
      </c>
      <c r="CM35" s="17">
        <v>4.9012250247744404</v>
      </c>
      <c r="CN35" s="17">
        <v>625.10204633013097</v>
      </c>
      <c r="CO35" s="17">
        <v>4.5430945496232802</v>
      </c>
      <c r="CP35" s="5">
        <v>1.38132076257874E-5</v>
      </c>
      <c r="CQ35" s="17">
        <v>3.4221730044037302</v>
      </c>
      <c r="CR35" s="17">
        <v>1526.8939543742399</v>
      </c>
      <c r="CS35" s="17">
        <v>1472.54921656442</v>
      </c>
      <c r="CT35" s="17">
        <v>54.344737809818199</v>
      </c>
      <c r="CU35" s="17">
        <v>1.73435768448552</v>
      </c>
      <c r="CV35" s="17">
        <v>64.095274073094203</v>
      </c>
      <c r="CW35" s="17">
        <v>4.04961375243197</v>
      </c>
      <c r="CX35" s="17">
        <v>128.22939838070499</v>
      </c>
      <c r="CY35" s="17">
        <v>22.668040666457198</v>
      </c>
      <c r="CZ35" s="17">
        <v>16.422173041882299</v>
      </c>
      <c r="DA35" s="17">
        <v>513.49918285685897</v>
      </c>
      <c r="DB35" s="17">
        <v>14.435980011246199</v>
      </c>
      <c r="DC35" s="17">
        <v>4.0916372988971297</v>
      </c>
      <c r="DD35" s="17">
        <v>71.143404741039504</v>
      </c>
      <c r="DE35" s="17">
        <v>0.121970402178166</v>
      </c>
      <c r="DF35" s="17">
        <v>16.546034107706799</v>
      </c>
      <c r="DG35" s="17">
        <v>217.742059389052</v>
      </c>
      <c r="DH35" s="17">
        <v>13.140711161416901</v>
      </c>
      <c r="DI35" s="17">
        <v>0</v>
      </c>
      <c r="DJ35" s="17">
        <v>550.66668232448501</v>
      </c>
      <c r="DK35" s="17">
        <v>434.53016094221903</v>
      </c>
      <c r="DL35" s="17">
        <v>97.970501104647795</v>
      </c>
      <c r="DM35" s="17">
        <v>5698.5859849975404</v>
      </c>
      <c r="DN35" s="17">
        <v>317.48517906055201</v>
      </c>
      <c r="DO35" s="17">
        <v>719.24144834853996</v>
      </c>
      <c r="DQ35" s="25">
        <f t="shared" ref="DQ35:DQ51" si="33">BM35/(BM35+CA35+CB35+1E-50)</f>
        <v>7.999994492997764E-3</v>
      </c>
      <c r="DR35" s="94">
        <f t="shared" ref="DR35:DR51" si="34">BZ35/DM35</f>
        <v>1.0054419881545198</v>
      </c>
      <c r="DS35" s="40">
        <f t="shared" ref="DS35:DS51" si="35">(AV35-B35)/(B35+1E-50)</f>
        <v>-5.1737214720993458E-3</v>
      </c>
      <c r="DT35" s="40">
        <f t="shared" ref="DT35:DT51" si="36">(BV35-C35)/(C35+1E-50)</f>
        <v>-1.006915156443473E-2</v>
      </c>
      <c r="DU35" s="40">
        <f t="shared" ref="DU35:DU51" si="37">(CC35-D35)/(D35+1E-50)</f>
        <v>-9.8241011518997237E-3</v>
      </c>
      <c r="DV35" s="40">
        <f t="shared" ref="DV35:DV51" si="38">(CR35-E35)/(E35+1E-50)</f>
        <v>-9.7754491671416116E-3</v>
      </c>
      <c r="DW35" s="40">
        <f t="shared" ref="DW35:DW51" si="39">(CS35-F35)/(F35+1E-50)</f>
        <v>-9.8236045982363004E-3</v>
      </c>
      <c r="DX35" s="40">
        <f t="shared" ref="DX35:DX51" si="40">(DF35-G35)/(G35+1E-50)</f>
        <v>-9.4531068829422429E-3</v>
      </c>
      <c r="DY35" s="40">
        <f t="shared" ref="DY35:DY51" si="41">(DM35-H35)/(H35+1E-50)</f>
        <v>1.6047433772840537E-3</v>
      </c>
      <c r="DZ35" s="40">
        <f t="shared" ref="DZ35:DZ51" si="42">(AL35-I35)/(I35+1E-50)</f>
        <v>-8.7653958521653631E-3</v>
      </c>
      <c r="EA35" s="40">
        <f t="shared" ref="EA35:EA51" si="43">(AP35-J35)/(J35+1E-50)</f>
        <v>-1.8268280523646883E-3</v>
      </c>
      <c r="EB35" s="40">
        <f t="shared" ref="EB35:EB51" si="44">(BI35-K35)/(K35+1E-50)</f>
        <v>-9.4450943554829359E-3</v>
      </c>
      <c r="EC35" s="40">
        <f t="shared" ref="EC35:EC51" si="45">(AJ35-L35)/(L35+1E-50)</f>
        <v>-9.5938160179902272E-3</v>
      </c>
      <c r="ED35" s="40">
        <f t="shared" ref="ED35:ED51" si="46">(AR35-M35)/(M35+1E-50)</f>
        <v>5.8594270269825722E-4</v>
      </c>
      <c r="EE35" s="40">
        <f t="shared" ref="EE35:EE51" si="47">(BU35-N35)/(N35+1E-50)</f>
        <v>-8.887369566122652E-4</v>
      </c>
      <c r="EF35" s="40">
        <f t="shared" ref="EF35:EF51" si="48">(DK35-O35)/(O35+1E-50)</f>
        <v>3.4932767459821016E-3</v>
      </c>
      <c r="EG35" s="40">
        <f t="shared" ref="EG35:EG51" si="49">(DN35-P35)/(P35+1E-50)</f>
        <v>4.3386922714807961E-3</v>
      </c>
      <c r="EH35" s="40">
        <f t="shared" ref="EH35:EH51" si="50">(BK35+BL35+CP35-Q35)/(Q35+1E-50)</f>
        <v>-6.3948158375093742E-3</v>
      </c>
      <c r="EI35" s="40">
        <f t="shared" ref="EI35:EI51" si="51">(AT35+AU35-R35)/(R35+1E-50)</f>
        <v>-8.7723834465097197E-3</v>
      </c>
      <c r="EJ35" s="40">
        <f t="shared" ref="EJ35:EJ51" si="52">(BR35+BS35-S35)/(S35+1E-50)</f>
        <v>-1.020314944039967E-2</v>
      </c>
      <c r="EK35" s="40">
        <f t="shared" ref="EK35:EK51" si="53">(BX35+BY35-T35)/(T35+1E-50)</f>
        <v>-1.0533880826153828E-2</v>
      </c>
      <c r="EL35" s="40">
        <f t="shared" ref="EL35:EL51" si="54">(AN35+AO35-U35)/(U35+1E-50)</f>
        <v>-8.4066453496139098E-3</v>
      </c>
      <c r="EM35" s="40">
        <f t="shared" ref="EM35:EM51" si="55">(CE35-V35)/(V35+1E-50)</f>
        <v>-5.5429909578399343E-3</v>
      </c>
      <c r="EN35" s="40">
        <f t="shared" ref="EN35:EN51" si="56">(CF35-W35)/(W35+1E-50)</f>
        <v>-5.7405944893104263E-3</v>
      </c>
      <c r="EO35" s="40">
        <f t="shared" ref="EO35:EO51" si="57">(CG35-X35)/(X35+1E-50)</f>
        <v>-2.1692448086776082E-3</v>
      </c>
      <c r="EP35" s="40">
        <f t="shared" ref="EP35:EP51" si="58">(CH35-Y35)/(Y35+1E-50)</f>
        <v>-1.9350985249509368E-3</v>
      </c>
      <c r="EQ35" s="40">
        <f t="shared" ref="EQ35:EQ51" si="59">(CI35-Z35)/(Z35+1E-50)</f>
        <v>-6.0872670436653972E-3</v>
      </c>
      <c r="ER35" s="40">
        <f t="shared" ref="ER35:ER51" si="60">(BF35-AA35)/(AA35+1E-50)</f>
        <v>4.6432346520000386E-3</v>
      </c>
      <c r="ES35" s="40">
        <f t="shared" ref="ES35:ES51" si="61">(BJ35-AB35)/(AB35+1E-50)</f>
        <v>5.7778845551922095E-3</v>
      </c>
      <c r="ET35" s="40">
        <f t="shared" ref="ET35:ET51" si="62">(DH35-AC35)/(AC35+1E-50)</f>
        <v>2.1340340106259215E-3</v>
      </c>
      <c r="EU35" s="40">
        <f t="shared" ref="EU35:EU51" si="63">(SUM(AW35:BB35)-AD35)/(AD35+1E-50)</f>
        <v>-1.067037566247086E-2</v>
      </c>
      <c r="EV35" s="40">
        <f t="shared" ref="EV35:EV51" si="64">(SUM(AX35:BB35)-AE35)/(AE35+1E-50)</f>
        <v>-1.0670525097522438E-2</v>
      </c>
      <c r="EW35" s="40">
        <f t="shared" ref="EW35:EW51" si="65">(AQ35-AF35)/(AF35+1E-50)</f>
        <v>-2.5863712456664326E-3</v>
      </c>
    </row>
    <row r="36" spans="1:153" x14ac:dyDescent="0.25">
      <c r="A36" s="17" t="s">
        <v>206</v>
      </c>
      <c r="B36" s="15">
        <v>398112.061821718</v>
      </c>
      <c r="C36" s="15">
        <v>75.488546468180203</v>
      </c>
      <c r="D36" s="15">
        <v>28671.771641646399</v>
      </c>
      <c r="E36" s="15">
        <v>2720.4789882456198</v>
      </c>
      <c r="F36" s="15">
        <v>2575.1748382590199</v>
      </c>
      <c r="G36" s="15">
        <v>34.604223222662696</v>
      </c>
      <c r="H36" s="15">
        <v>30080.795738506</v>
      </c>
      <c r="I36" s="15">
        <v>265.095518634477</v>
      </c>
      <c r="J36" s="15">
        <v>854.29273190608399</v>
      </c>
      <c r="K36" s="15">
        <v>658.80791465493496</v>
      </c>
      <c r="L36" s="28">
        <v>41.740111919387402</v>
      </c>
      <c r="M36" s="28">
        <v>144.795875565616</v>
      </c>
      <c r="N36" s="28">
        <v>48.440667251652698</v>
      </c>
      <c r="O36" s="28">
        <v>2701.1329848559499</v>
      </c>
      <c r="P36" s="28">
        <v>1915.2773002690401</v>
      </c>
      <c r="Q36" s="28">
        <v>7.9551898498114498E-4</v>
      </c>
      <c r="R36" s="28">
        <v>1.52119857430579E-4</v>
      </c>
      <c r="S36" s="28">
        <v>2.3277271689702499E-2</v>
      </c>
      <c r="T36" s="28">
        <v>4.0657180976638799E-2</v>
      </c>
      <c r="U36" s="17">
        <v>3.06668670530106E-2</v>
      </c>
      <c r="V36" s="28">
        <v>9.3698541138752898</v>
      </c>
      <c r="W36" s="28">
        <v>1.5975923024790398E-2</v>
      </c>
      <c r="X36" s="28">
        <v>1.40472044101228</v>
      </c>
      <c r="Y36" s="28">
        <v>0.74720701792027699</v>
      </c>
      <c r="Z36" s="28">
        <v>13.058641306991699</v>
      </c>
      <c r="AA36" s="28">
        <v>527.20878399376295</v>
      </c>
      <c r="AB36" s="28">
        <v>382.25155290898499</v>
      </c>
      <c r="AC36" s="28">
        <v>84.097264100330804</v>
      </c>
      <c r="AD36" s="28">
        <v>1304.34836173387</v>
      </c>
      <c r="AE36" s="28">
        <v>1265.2179030884099</v>
      </c>
      <c r="AF36" s="28">
        <v>0.63319229592442206</v>
      </c>
      <c r="AG36" s="28"/>
      <c r="AH36" s="17" t="s">
        <v>206</v>
      </c>
      <c r="AI36" s="17">
        <v>30.941703669206099</v>
      </c>
      <c r="AJ36" s="17">
        <v>41.349276751397703</v>
      </c>
      <c r="AK36" s="17">
        <v>263.63459167798698</v>
      </c>
      <c r="AL36" s="17">
        <v>263.63459167798698</v>
      </c>
      <c r="AM36" s="17">
        <v>97.878741486119097</v>
      </c>
      <c r="AN36" s="17">
        <v>5.1840101456704004E-3</v>
      </c>
      <c r="AO36" s="17">
        <v>2.5310121485694701E-2</v>
      </c>
      <c r="AP36" s="17">
        <v>857.08009947852997</v>
      </c>
      <c r="AQ36" s="17">
        <v>0.62915445658464397</v>
      </c>
      <c r="AR36" s="17">
        <v>145.24163702539499</v>
      </c>
      <c r="AS36" s="17">
        <v>2208.8712300481502</v>
      </c>
      <c r="AT36" s="5">
        <v>3.0196708400160899E-5</v>
      </c>
      <c r="AU36" s="17">
        <v>1.2078798072058E-4</v>
      </c>
      <c r="AV36" s="17">
        <v>397130.18611771503</v>
      </c>
      <c r="AW36" s="17">
        <v>38.571328196123098</v>
      </c>
      <c r="AX36" s="17">
        <v>576.09492089044602</v>
      </c>
      <c r="AY36" s="17">
        <v>170.842702810341</v>
      </c>
      <c r="AZ36" s="17">
        <v>15.519142638160901</v>
      </c>
      <c r="BA36" s="17">
        <v>415.07451067863701</v>
      </c>
      <c r="BB36" s="17">
        <v>69.603727427812402</v>
      </c>
      <c r="BC36" s="17">
        <v>1351.5616606646199</v>
      </c>
      <c r="BD36" s="17">
        <v>150.85270723523001</v>
      </c>
      <c r="BE36" s="17">
        <v>1537.3520978792601</v>
      </c>
      <c r="BF36" s="17">
        <v>529.01749042765198</v>
      </c>
      <c r="BG36" s="17">
        <v>2227.8979946290101</v>
      </c>
      <c r="BH36" s="17">
        <v>653.88179036391398</v>
      </c>
      <c r="BI36" s="17">
        <v>653.88179036391398</v>
      </c>
      <c r="BJ36" s="17">
        <v>385.98382550854001</v>
      </c>
      <c r="BK36" s="5">
        <v>9.23062355766596E-5</v>
      </c>
      <c r="BL36" s="17">
        <v>6.8005263501817097E-4</v>
      </c>
      <c r="BM36" s="17">
        <v>227.71231425960499</v>
      </c>
      <c r="BN36" s="17">
        <v>851.41723865834297</v>
      </c>
      <c r="BO36" s="17">
        <v>44.447908353414299</v>
      </c>
      <c r="BP36" s="17">
        <v>632.10010670925101</v>
      </c>
      <c r="BQ36" s="17">
        <v>4.239411471885</v>
      </c>
      <c r="BR36" s="17">
        <v>7.6113972706779703E-3</v>
      </c>
      <c r="BS36" s="17">
        <v>1.54534047807227E-2</v>
      </c>
      <c r="BT36" s="17">
        <v>35.770771755653598</v>
      </c>
      <c r="BU36" s="17">
        <v>48.536453786906698</v>
      </c>
      <c r="BV36" s="17">
        <v>74.865299850526597</v>
      </c>
      <c r="BW36" s="17">
        <v>0</v>
      </c>
      <c r="BX36" s="17">
        <v>2.05170990724052E-2</v>
      </c>
      <c r="BY36" s="17">
        <v>1.9712514547749301E-2</v>
      </c>
      <c r="BZ36" s="17">
        <v>30389.2960660725</v>
      </c>
      <c r="CA36" s="17">
        <v>25617.6378977606</v>
      </c>
      <c r="CB36" s="17">
        <v>2618.6918030236302</v>
      </c>
      <c r="CC36" s="17">
        <v>28464.0420150438</v>
      </c>
      <c r="CD36" s="17">
        <v>686.10506544205396</v>
      </c>
      <c r="CE36" s="17">
        <v>9.3553171362511396</v>
      </c>
      <c r="CF36" s="17">
        <v>1.5862426237118098E-2</v>
      </c>
      <c r="CG36" s="17">
        <v>1.39743747188941</v>
      </c>
      <c r="CH36" s="17">
        <v>0.74428934770746802</v>
      </c>
      <c r="CI36" s="17">
        <v>13.0237717182272</v>
      </c>
      <c r="CJ36" s="17">
        <v>1.5357481239218</v>
      </c>
      <c r="CK36" s="17">
        <v>12093.2254890361</v>
      </c>
      <c r="CL36" s="17">
        <v>7.8230154055677703</v>
      </c>
      <c r="CM36" s="17">
        <v>4.6647537756907296</v>
      </c>
      <c r="CN36" s="17">
        <v>731.93932350071896</v>
      </c>
      <c r="CO36" s="17">
        <v>4.6569296004673797</v>
      </c>
      <c r="CP36" s="5">
        <v>2.0085728038933602E-5</v>
      </c>
      <c r="CQ36" s="17">
        <v>3.2577249327314699</v>
      </c>
      <c r="CR36" s="17">
        <v>2691.45182639221</v>
      </c>
      <c r="CS36" s="17">
        <v>2547.3868500974099</v>
      </c>
      <c r="CT36" s="17">
        <v>144.064976294801</v>
      </c>
      <c r="CU36" s="17">
        <v>1.65483623726141</v>
      </c>
      <c r="CV36" s="17">
        <v>395.28503126705101</v>
      </c>
      <c r="CW36" s="17">
        <v>3.8863955839216899</v>
      </c>
      <c r="CX36" s="17">
        <v>254.297958630268</v>
      </c>
      <c r="CY36" s="17">
        <v>21.568203268352001</v>
      </c>
      <c r="CZ36" s="17">
        <v>16.366215134729899</v>
      </c>
      <c r="DA36" s="17">
        <v>1024.01572776225</v>
      </c>
      <c r="DB36" s="17">
        <v>176.66879553146001</v>
      </c>
      <c r="DC36" s="17">
        <v>5.5464373924833401</v>
      </c>
      <c r="DD36" s="17">
        <v>70.771943904716196</v>
      </c>
      <c r="DE36" s="17">
        <v>0.116605577274756</v>
      </c>
      <c r="DF36" s="17">
        <v>34.3376548139574</v>
      </c>
      <c r="DG36" s="17">
        <v>724.48744626478901</v>
      </c>
      <c r="DH36" s="17">
        <v>84.386266985609396</v>
      </c>
      <c r="DI36" s="17">
        <v>0</v>
      </c>
      <c r="DJ36" s="17">
        <v>3377.7042620366101</v>
      </c>
      <c r="DK36" s="17">
        <v>2713.6808510083602</v>
      </c>
      <c r="DL36" s="17">
        <v>576.79066102296599</v>
      </c>
      <c r="DM36" s="17">
        <v>30195.766249772601</v>
      </c>
      <c r="DN36" s="17">
        <v>1922.13144826797</v>
      </c>
      <c r="DO36" s="17">
        <v>4368.6912438477002</v>
      </c>
      <c r="DQ36" s="25">
        <f t="shared" si="33"/>
        <v>7.9999992319873016E-3</v>
      </c>
      <c r="DR36" s="94">
        <f t="shared" si="34"/>
        <v>1.0064091705671274</v>
      </c>
      <c r="DS36" s="40">
        <f t="shared" si="35"/>
        <v>-2.4663299562189007E-3</v>
      </c>
      <c r="DT36" s="40">
        <f t="shared" si="36"/>
        <v>-8.2561745696920555E-3</v>
      </c>
      <c r="DU36" s="40">
        <f t="shared" si="37"/>
        <v>-7.245092113556971E-3</v>
      </c>
      <c r="DV36" s="40">
        <f t="shared" si="38"/>
        <v>-1.0669871731716183E-2</v>
      </c>
      <c r="DW36" s="40">
        <f t="shared" si="39"/>
        <v>-1.079071904119582E-2</v>
      </c>
      <c r="DX36" s="40">
        <f t="shared" si="40"/>
        <v>-7.703349010034069E-3</v>
      </c>
      <c r="DY36" s="40">
        <f t="shared" si="41"/>
        <v>3.8220568453722591E-3</v>
      </c>
      <c r="DZ36" s="40">
        <f t="shared" si="42"/>
        <v>-5.5109455037767145E-3</v>
      </c>
      <c r="EA36" s="40">
        <f t="shared" si="43"/>
        <v>3.2627780482538558E-3</v>
      </c>
      <c r="EB36" s="40">
        <f t="shared" si="44"/>
        <v>-7.4773301617075266E-3</v>
      </c>
      <c r="EC36" s="40">
        <f t="shared" si="45"/>
        <v>-9.3635390519440573E-3</v>
      </c>
      <c r="ED36" s="40">
        <f t="shared" si="46"/>
        <v>3.0785508084240324E-3</v>
      </c>
      <c r="EE36" s="40">
        <f t="shared" si="47"/>
        <v>1.9773991707501032E-3</v>
      </c>
      <c r="EF36" s="40">
        <f t="shared" si="48"/>
        <v>4.6454085092294895E-3</v>
      </c>
      <c r="EG36" s="40">
        <f t="shared" si="49"/>
        <v>3.5786713485128599E-3</v>
      </c>
      <c r="EH36" s="40">
        <f t="shared" si="50"/>
        <v>-3.8646297642458524E-3</v>
      </c>
      <c r="EI36" s="40">
        <f t="shared" si="51"/>
        <v>-7.4623282522871806E-3</v>
      </c>
      <c r="EJ36" s="40">
        <f t="shared" si="52"/>
        <v>-9.1277724096772549E-3</v>
      </c>
      <c r="EK36" s="40">
        <f t="shared" si="53"/>
        <v>-1.0516404389423186E-2</v>
      </c>
      <c r="EL36" s="40">
        <f t="shared" si="54"/>
        <v>-5.6326399872184659E-3</v>
      </c>
      <c r="EM36" s="40">
        <f t="shared" si="55"/>
        <v>-1.5514625358598903E-3</v>
      </c>
      <c r="EN36" s="40">
        <f t="shared" si="56"/>
        <v>-7.1042397673162982E-3</v>
      </c>
      <c r="EO36" s="40">
        <f t="shared" si="57"/>
        <v>-5.1846395270091303E-3</v>
      </c>
      <c r="EP36" s="40">
        <f t="shared" si="58"/>
        <v>-3.9047682139413146E-3</v>
      </c>
      <c r="EQ36" s="40">
        <f t="shared" si="59"/>
        <v>-2.6702309945391884E-3</v>
      </c>
      <c r="ER36" s="40">
        <f t="shared" si="60"/>
        <v>3.4307213551859677E-3</v>
      </c>
      <c r="ES36" s="40">
        <f t="shared" si="61"/>
        <v>9.7639174285936263E-3</v>
      </c>
      <c r="ET36" s="40">
        <f t="shared" si="62"/>
        <v>3.436531358901305E-3</v>
      </c>
      <c r="EU36" s="40">
        <f t="shared" si="63"/>
        <v>-1.4292216434855377E-2</v>
      </c>
      <c r="EV36" s="40">
        <f t="shared" si="64"/>
        <v>-1.42923196066637E-2</v>
      </c>
      <c r="EW36" s="40">
        <f t="shared" si="65"/>
        <v>-6.3769558880735957E-3</v>
      </c>
    </row>
    <row r="37" spans="1:153" x14ac:dyDescent="0.25">
      <c r="A37" s="17" t="s">
        <v>207</v>
      </c>
      <c r="B37" s="15">
        <v>169643.65006616301</v>
      </c>
      <c r="C37" s="15">
        <v>25.361964371932899</v>
      </c>
      <c r="D37" s="15">
        <v>9571.9972075620008</v>
      </c>
      <c r="E37" s="15">
        <v>1015.27934589252</v>
      </c>
      <c r="F37" s="15">
        <v>957.701248769627</v>
      </c>
      <c r="G37" s="15">
        <v>11.931461736717999</v>
      </c>
      <c r="H37" s="15">
        <v>13109.939730091101</v>
      </c>
      <c r="I37" s="15">
        <v>94.292105268928495</v>
      </c>
      <c r="J37" s="15">
        <v>383.21304724027499</v>
      </c>
      <c r="K37" s="15">
        <v>229.87116979084101</v>
      </c>
      <c r="L37" s="28">
        <v>14.976745532451</v>
      </c>
      <c r="M37" s="28">
        <v>58.081200616217799</v>
      </c>
      <c r="N37" s="28">
        <v>18.144637971036499</v>
      </c>
      <c r="O37" s="28">
        <v>1259.42606475047</v>
      </c>
      <c r="P37" s="28">
        <v>821.78625837873903</v>
      </c>
      <c r="Q37" s="28">
        <v>2.8881412702390699E-4</v>
      </c>
      <c r="R37" s="28">
        <v>4.9696390718347697E-5</v>
      </c>
      <c r="S37" s="28">
        <v>7.5455109828378103E-3</v>
      </c>
      <c r="T37" s="28">
        <v>1.25567325369894E-2</v>
      </c>
      <c r="U37" s="17">
        <v>1.0737732830722799E-2</v>
      </c>
      <c r="V37" s="28">
        <v>3.49508015726847</v>
      </c>
      <c r="W37" s="28">
        <v>6.6272305968954198E-3</v>
      </c>
      <c r="X37" s="28">
        <v>0.57843390427224906</v>
      </c>
      <c r="Y37" s="28">
        <v>0.30242425316753102</v>
      </c>
      <c r="Z37" s="28">
        <v>4.8731817828204296</v>
      </c>
      <c r="AA37" s="28">
        <v>223.468056675703</v>
      </c>
      <c r="AB37" s="28">
        <v>202.855383842745</v>
      </c>
      <c r="AC37" s="28">
        <v>33.7475786324528</v>
      </c>
      <c r="AD37" s="28">
        <v>434.65069376215803</v>
      </c>
      <c r="AE37" s="28">
        <v>421.61117655919202</v>
      </c>
      <c r="AF37" s="28">
        <v>0.26469666137051101</v>
      </c>
      <c r="AG37" s="28"/>
      <c r="AH37" s="17" t="s">
        <v>207</v>
      </c>
      <c r="AI37" s="17">
        <v>12.6583463697425</v>
      </c>
      <c r="AJ37" s="17">
        <v>14.863942674799601</v>
      </c>
      <c r="AK37" s="17">
        <v>93.972648022509304</v>
      </c>
      <c r="AL37" s="17">
        <v>93.972648022509304</v>
      </c>
      <c r="AM37" s="17">
        <v>33.698065027050603</v>
      </c>
      <c r="AN37" s="17">
        <v>1.81846931882692E-3</v>
      </c>
      <c r="AO37" s="17">
        <v>8.8784357721964097E-3</v>
      </c>
      <c r="AP37" s="17">
        <v>385.542726942819</v>
      </c>
      <c r="AQ37" s="17">
        <v>0.26251071466259901</v>
      </c>
      <c r="AR37" s="17">
        <v>58.312378867457802</v>
      </c>
      <c r="AS37" s="17">
        <v>866.08645092907898</v>
      </c>
      <c r="AT37" s="5">
        <v>9.8812929148960695E-6</v>
      </c>
      <c r="AU37" s="5">
        <v>3.95250208722587E-5</v>
      </c>
      <c r="AV37" s="17">
        <v>169054.37087782499</v>
      </c>
      <c r="AW37" s="17">
        <v>12.874267169320399</v>
      </c>
      <c r="AX37" s="17">
        <v>192.44170695062101</v>
      </c>
      <c r="AY37" s="17">
        <v>57.048706486549001</v>
      </c>
      <c r="AZ37" s="17">
        <v>5.1852417509107802</v>
      </c>
      <c r="BA37" s="17">
        <v>138.58937412986299</v>
      </c>
      <c r="BB37" s="17">
        <v>23.001324558937799</v>
      </c>
      <c r="BC37" s="17">
        <v>534.09683244837697</v>
      </c>
      <c r="BD37" s="17">
        <v>57.503588720314802</v>
      </c>
      <c r="BE37" s="17">
        <v>621.95773491297496</v>
      </c>
      <c r="BF37" s="17">
        <v>224.61921043177401</v>
      </c>
      <c r="BG37" s="17">
        <v>1075.3197543460001</v>
      </c>
      <c r="BH37" s="17">
        <v>228.63436978658501</v>
      </c>
      <c r="BI37" s="17">
        <v>228.63436978658501</v>
      </c>
      <c r="BJ37" s="17">
        <v>205.692118325145</v>
      </c>
      <c r="BK37" s="5">
        <v>3.1716962381510901E-5</v>
      </c>
      <c r="BL37" s="17">
        <v>2.50440098893757E-4</v>
      </c>
      <c r="BM37" s="17">
        <v>76.305553952060507</v>
      </c>
      <c r="BN37" s="17">
        <v>419.09502970491002</v>
      </c>
      <c r="BO37" s="17">
        <v>18.529395642554</v>
      </c>
      <c r="BP37" s="17">
        <v>234.23736773117599</v>
      </c>
      <c r="BQ37" s="17">
        <v>1.46008395220357</v>
      </c>
      <c r="BR37" s="17">
        <v>2.4727050381123999E-3</v>
      </c>
      <c r="BS37" s="17">
        <v>5.0203320568572001E-3</v>
      </c>
      <c r="BT37" s="17">
        <v>15.515768348180099</v>
      </c>
      <c r="BU37" s="17">
        <v>18.1993425570369</v>
      </c>
      <c r="BV37" s="17">
        <v>25.210365326587201</v>
      </c>
      <c r="BW37" s="17">
        <v>0</v>
      </c>
      <c r="BX37" s="17">
        <v>6.3484048733169103E-3</v>
      </c>
      <c r="BY37" s="17">
        <v>6.0994102702315398E-3</v>
      </c>
      <c r="BZ37" s="17">
        <v>13270.240554793099</v>
      </c>
      <c r="CA37" s="17">
        <v>8584.3702232069409</v>
      </c>
      <c r="CB37" s="17">
        <v>877.51304117241705</v>
      </c>
      <c r="CC37" s="17">
        <v>9538.1888183314295</v>
      </c>
      <c r="CD37" s="17">
        <v>293.37387067252502</v>
      </c>
      <c r="CE37" s="17">
        <v>3.4939042205492701</v>
      </c>
      <c r="CF37" s="17">
        <v>6.5697426294305996E-3</v>
      </c>
      <c r="CG37" s="17">
        <v>0.57450224640751302</v>
      </c>
      <c r="CH37" s="17">
        <v>0.30086296044445099</v>
      </c>
      <c r="CI37" s="17">
        <v>4.8646276546459601</v>
      </c>
      <c r="CJ37" s="17">
        <v>0.46131659915011802</v>
      </c>
      <c r="CK37" s="17">
        <v>5460.3824667107601</v>
      </c>
      <c r="CL37" s="17">
        <v>2.6303961369511102</v>
      </c>
      <c r="CM37" s="17">
        <v>1.55841455822131</v>
      </c>
      <c r="CN37" s="17">
        <v>256.46792243037498</v>
      </c>
      <c r="CO37" s="17">
        <v>1.54904851149434</v>
      </c>
      <c r="CP37" s="5">
        <v>5.9802283448249197E-6</v>
      </c>
      <c r="CQ37" s="17">
        <v>1.0882665534593201</v>
      </c>
      <c r="CR37" s="17">
        <v>1004.4810687063</v>
      </c>
      <c r="CS37" s="17">
        <v>947.43985102193096</v>
      </c>
      <c r="CT37" s="17">
        <v>57.041217684375297</v>
      </c>
      <c r="CU37" s="17">
        <v>0.55232986072300505</v>
      </c>
      <c r="CV37" s="17">
        <v>158.34291679095199</v>
      </c>
      <c r="CW37" s="17">
        <v>1.29432701455601</v>
      </c>
      <c r="CX37" s="17">
        <v>96.704129910657699</v>
      </c>
      <c r="CY37" s="17">
        <v>7.20635111030274</v>
      </c>
      <c r="CZ37" s="17">
        <v>5.5398766319989798</v>
      </c>
      <c r="DA37" s="17">
        <v>388.65069399295601</v>
      </c>
      <c r="DB37" s="17">
        <v>53.247281019879203</v>
      </c>
      <c r="DC37" s="17">
        <v>1.9490295139359599</v>
      </c>
      <c r="DD37" s="17">
        <v>23.40594096353</v>
      </c>
      <c r="DE37" s="17">
        <v>3.8890442666049303E-2</v>
      </c>
      <c r="DF37" s="17">
        <v>11.867302673655299</v>
      </c>
      <c r="DG37" s="17">
        <v>292.68266736479899</v>
      </c>
      <c r="DH37" s="17">
        <v>33.891125595347098</v>
      </c>
      <c r="DI37" s="17">
        <v>0</v>
      </c>
      <c r="DJ37" s="17">
        <v>1547.8358395540799</v>
      </c>
      <c r="DK37" s="17">
        <v>1268.95320904286</v>
      </c>
      <c r="DL37" s="17">
        <v>228.91821610312999</v>
      </c>
      <c r="DM37" s="17">
        <v>13194.813335648099</v>
      </c>
      <c r="DN37" s="17">
        <v>826.24373714609703</v>
      </c>
      <c r="DO37" s="17">
        <v>1830.9014064850501</v>
      </c>
      <c r="DQ37" s="25">
        <f t="shared" si="33"/>
        <v>8.0000045506972012E-3</v>
      </c>
      <c r="DR37" s="94">
        <f t="shared" si="34"/>
        <v>1.0057164294201284</v>
      </c>
      <c r="DS37" s="40">
        <f t="shared" si="35"/>
        <v>-3.473629505779916E-3</v>
      </c>
      <c r="DT37" s="40">
        <f t="shared" si="36"/>
        <v>-5.9774173294505012E-3</v>
      </c>
      <c r="DU37" s="40">
        <f t="shared" si="37"/>
        <v>-3.5320099345476411E-3</v>
      </c>
      <c r="DV37" s="40">
        <f t="shared" si="38"/>
        <v>-1.0635769583914278E-2</v>
      </c>
      <c r="DW37" s="40">
        <f t="shared" si="39"/>
        <v>-1.0714612475319425E-2</v>
      </c>
      <c r="DX37" s="40">
        <f t="shared" si="40"/>
        <v>-5.3773011621246949E-3</v>
      </c>
      <c r="DY37" s="40">
        <f t="shared" si="41"/>
        <v>6.4739889964703212E-3</v>
      </c>
      <c r="DZ37" s="40">
        <f t="shared" si="42"/>
        <v>-3.3879532704044896E-3</v>
      </c>
      <c r="EA37" s="40">
        <f t="shared" si="43"/>
        <v>6.0793329437014215E-3</v>
      </c>
      <c r="EB37" s="40">
        <f t="shared" si="44"/>
        <v>-5.3804050563685613E-3</v>
      </c>
      <c r="EC37" s="40">
        <f t="shared" si="45"/>
        <v>-7.5318671474375034E-3</v>
      </c>
      <c r="ED37" s="40">
        <f t="shared" si="46"/>
        <v>3.9802595123257806E-3</v>
      </c>
      <c r="EE37" s="40">
        <f t="shared" si="47"/>
        <v>3.0149174697077863E-3</v>
      </c>
      <c r="EF37" s="40">
        <f t="shared" si="48"/>
        <v>7.5646713682057717E-3</v>
      </c>
      <c r="EG37" s="40">
        <f t="shared" si="49"/>
        <v>5.4241339787695336E-3</v>
      </c>
      <c r="EH37" s="40">
        <f t="shared" si="50"/>
        <v>-2.3435051837271932E-3</v>
      </c>
      <c r="EI37" s="40">
        <f t="shared" si="51"/>
        <v>-5.8369818612568364E-3</v>
      </c>
      <c r="EJ37" s="40">
        <f t="shared" si="52"/>
        <v>-6.9543186654371907E-3</v>
      </c>
      <c r="EK37" s="40">
        <f t="shared" si="53"/>
        <v>-8.6740235264311846E-3</v>
      </c>
      <c r="EL37" s="40">
        <f t="shared" si="54"/>
        <v>-3.8022681643422886E-3</v>
      </c>
      <c r="EM37" s="40">
        <f t="shared" si="55"/>
        <v>-3.3645486406210119E-4</v>
      </c>
      <c r="EN37" s="40">
        <f t="shared" si="56"/>
        <v>-8.6745083974821904E-3</v>
      </c>
      <c r="EO37" s="40">
        <f t="shared" si="57"/>
        <v>-6.7970736772122904E-3</v>
      </c>
      <c r="EP37" s="40">
        <f t="shared" si="58"/>
        <v>-5.1625909851057417E-3</v>
      </c>
      <c r="EQ37" s="40">
        <f t="shared" si="59"/>
        <v>-1.7553476467111388E-3</v>
      </c>
      <c r="ER37" s="40">
        <f t="shared" si="60"/>
        <v>5.1513123315945156E-3</v>
      </c>
      <c r="ES37" s="40">
        <f t="shared" si="61"/>
        <v>1.3984023636262284E-2</v>
      </c>
      <c r="ET37" s="40">
        <f t="shared" si="62"/>
        <v>4.2535485125519109E-3</v>
      </c>
      <c r="EU37" s="40">
        <f t="shared" si="63"/>
        <v>-1.2677013507704412E-2</v>
      </c>
      <c r="EV37" s="40">
        <f t="shared" si="64"/>
        <v>-1.2677137086189194E-2</v>
      </c>
      <c r="EW37" s="40">
        <f t="shared" si="65"/>
        <v>-8.2583085732698628E-3</v>
      </c>
    </row>
    <row r="38" spans="1:153" x14ac:dyDescent="0.25">
      <c r="A38" s="17" t="s">
        <v>208</v>
      </c>
      <c r="B38" s="15">
        <v>196657.75237365501</v>
      </c>
      <c r="C38" s="15">
        <v>29.5379115696648</v>
      </c>
      <c r="D38" s="15">
        <v>10701.7082586037</v>
      </c>
      <c r="E38" s="15">
        <v>1145.90512302197</v>
      </c>
      <c r="F38" s="15">
        <v>1079.97447396967</v>
      </c>
      <c r="G38" s="15">
        <v>14.132836591962599</v>
      </c>
      <c r="H38" s="15">
        <v>13854.3163366875</v>
      </c>
      <c r="I38" s="15">
        <v>104.422401422042</v>
      </c>
      <c r="J38" s="15">
        <v>388.53109072466401</v>
      </c>
      <c r="K38" s="15">
        <v>255.189349664742</v>
      </c>
      <c r="L38" s="28">
        <v>14.714173292740499</v>
      </c>
      <c r="M38" s="28">
        <v>67.537257670888806</v>
      </c>
      <c r="N38" s="28">
        <v>22.269920032939499</v>
      </c>
      <c r="O38" s="28">
        <v>1254.35196035387</v>
      </c>
      <c r="P38" s="28">
        <v>906.21734488478603</v>
      </c>
      <c r="Q38" s="28">
        <v>3.5557571654650899E-4</v>
      </c>
      <c r="R38" s="28">
        <v>6.5732501620819006E-5</v>
      </c>
      <c r="S38" s="28">
        <v>9.1066353004223399E-3</v>
      </c>
      <c r="T38" s="28">
        <v>1.5777152062617698E-2</v>
      </c>
      <c r="U38" s="17">
        <v>1.3157361954666401E-2</v>
      </c>
      <c r="V38" s="28">
        <v>4.0502699901983696</v>
      </c>
      <c r="W38" s="28">
        <v>7.6501676652370098E-3</v>
      </c>
      <c r="X38" s="28">
        <v>0.68608404811252199</v>
      </c>
      <c r="Y38" s="28">
        <v>0.36170432861027502</v>
      </c>
      <c r="Z38" s="28">
        <v>5.6703699795031701</v>
      </c>
      <c r="AA38" s="28">
        <v>250.333056295826</v>
      </c>
      <c r="AB38" s="28">
        <v>166.28584728295399</v>
      </c>
      <c r="AC38" s="28">
        <v>39.523341385354897</v>
      </c>
      <c r="AD38" s="28">
        <v>452.01908347835399</v>
      </c>
      <c r="AE38" s="28">
        <v>438.45848197144699</v>
      </c>
      <c r="AF38" s="28">
        <v>0.311553928369596</v>
      </c>
      <c r="AG38" s="28"/>
      <c r="AH38" s="17" t="s">
        <v>208</v>
      </c>
      <c r="AI38" s="17">
        <v>13.173604894564599</v>
      </c>
      <c r="AJ38" s="17">
        <v>14.6051090756613</v>
      </c>
      <c r="AK38" s="17">
        <v>103.938144623654</v>
      </c>
      <c r="AL38" s="17">
        <v>103.938144623654</v>
      </c>
      <c r="AM38" s="17">
        <v>34.827715657269401</v>
      </c>
      <c r="AN38" s="17">
        <v>2.2229840501110502E-3</v>
      </c>
      <c r="AO38" s="17">
        <v>1.08533962874165E-2</v>
      </c>
      <c r="AP38" s="17">
        <v>388.90650111104998</v>
      </c>
      <c r="AQ38" s="17">
        <v>0.30945607614250398</v>
      </c>
      <c r="AR38" s="17">
        <v>67.594214103006294</v>
      </c>
      <c r="AS38" s="17">
        <v>1046.31890513136</v>
      </c>
      <c r="AT38" s="5">
        <v>1.3043037550224E-5</v>
      </c>
      <c r="AU38" s="5">
        <v>5.2172771264956999E-5</v>
      </c>
      <c r="AV38" s="17">
        <v>195712.31603344399</v>
      </c>
      <c r="AW38" s="17">
        <v>13.3826129606419</v>
      </c>
      <c r="AX38" s="17">
        <v>199.877842336458</v>
      </c>
      <c r="AY38" s="17">
        <v>59.274590406587301</v>
      </c>
      <c r="AZ38" s="17">
        <v>5.3844233014214202</v>
      </c>
      <c r="BA38" s="17">
        <v>144.01202640034799</v>
      </c>
      <c r="BB38" s="17">
        <v>24.151493252203199</v>
      </c>
      <c r="BC38" s="17">
        <v>604.69383658806896</v>
      </c>
      <c r="BD38" s="17">
        <v>72.057883795628797</v>
      </c>
      <c r="BE38" s="17">
        <v>714.87759738758598</v>
      </c>
      <c r="BF38" s="17">
        <v>250.87907270224301</v>
      </c>
      <c r="BG38" s="17">
        <v>1015.6475876648</v>
      </c>
      <c r="BH38" s="17">
        <v>253.49942452304299</v>
      </c>
      <c r="BI38" s="17">
        <v>253.49942452304299</v>
      </c>
      <c r="BJ38" s="17">
        <v>167.22213340191601</v>
      </c>
      <c r="BK38" s="5">
        <v>3.8674594445496397E-5</v>
      </c>
      <c r="BL38" s="17">
        <v>3.0796210479112299E-4</v>
      </c>
      <c r="BM38" s="17">
        <v>85.031066871476099</v>
      </c>
      <c r="BN38" s="17">
        <v>381.776461864552</v>
      </c>
      <c r="BO38" s="17">
        <v>20.2424511714975</v>
      </c>
      <c r="BP38" s="17">
        <v>274.83699034943498</v>
      </c>
      <c r="BQ38" s="17">
        <v>1.55340370373496</v>
      </c>
      <c r="BR38" s="17">
        <v>2.9790320089066701E-3</v>
      </c>
      <c r="BS38" s="17">
        <v>6.0483587195555404E-3</v>
      </c>
      <c r="BT38" s="17">
        <v>15.9254993026224</v>
      </c>
      <c r="BU38" s="17">
        <v>22.306613454337299</v>
      </c>
      <c r="BV38" s="17">
        <v>29.307250853905099</v>
      </c>
      <c r="BW38" s="17">
        <v>0</v>
      </c>
      <c r="BX38" s="17">
        <v>7.9656254832255798E-3</v>
      </c>
      <c r="BY38" s="17">
        <v>7.6532224165963897E-3</v>
      </c>
      <c r="BZ38" s="17">
        <v>13968.8127739105</v>
      </c>
      <c r="CA38" s="17">
        <v>9565.9952856363307</v>
      </c>
      <c r="CB38" s="17">
        <v>977.85790655489097</v>
      </c>
      <c r="CC38" s="17">
        <v>10628.884259062699</v>
      </c>
      <c r="CD38" s="17">
        <v>313.54764294738601</v>
      </c>
      <c r="CE38" s="17">
        <v>4.0465619771005796</v>
      </c>
      <c r="CF38" s="17">
        <v>7.59556609832834E-3</v>
      </c>
      <c r="CG38" s="17">
        <v>0.68221676917056695</v>
      </c>
      <c r="CH38" s="17">
        <v>0.360101004131682</v>
      </c>
      <c r="CI38" s="17">
        <v>5.6582676479879996</v>
      </c>
      <c r="CJ38" s="17">
        <v>0.60667226927252904</v>
      </c>
      <c r="CK38" s="17">
        <v>5621.6926698811103</v>
      </c>
      <c r="CL38" s="17">
        <v>2.7846674197655301</v>
      </c>
      <c r="CM38" s="17">
        <v>1.61844883976256</v>
      </c>
      <c r="CN38" s="17">
        <v>276.29813551811299</v>
      </c>
      <c r="CO38" s="17">
        <v>1.6541595746181801</v>
      </c>
      <c r="CP38" s="5">
        <v>7.1493266819887797E-6</v>
      </c>
      <c r="CQ38" s="17">
        <v>1.13027635708262</v>
      </c>
      <c r="CR38" s="17">
        <v>1134.65362606489</v>
      </c>
      <c r="CS38" s="17">
        <v>1069.2557410050599</v>
      </c>
      <c r="CT38" s="17">
        <v>65.3978850598279</v>
      </c>
      <c r="CU38" s="17">
        <v>0.57415520770294803</v>
      </c>
      <c r="CV38" s="17">
        <v>190.56938733444599</v>
      </c>
      <c r="CW38" s="17">
        <v>1.34843295623274</v>
      </c>
      <c r="CX38" s="17">
        <v>109.898229038178</v>
      </c>
      <c r="CY38" s="17">
        <v>7.4831778727602396</v>
      </c>
      <c r="CZ38" s="17">
        <v>5.8020382526166001</v>
      </c>
      <c r="DA38" s="17">
        <v>442.574587520737</v>
      </c>
      <c r="DB38" s="17">
        <v>79.9210430353059</v>
      </c>
      <c r="DC38" s="17">
        <v>2.17467167622921</v>
      </c>
      <c r="DD38" s="17">
        <v>24.698243925990798</v>
      </c>
      <c r="DE38" s="17">
        <v>4.0457241554919803E-2</v>
      </c>
      <c r="DF38" s="17">
        <v>14.029454257731301</v>
      </c>
      <c r="DG38" s="17">
        <v>319.22822756795301</v>
      </c>
      <c r="DH38" s="17">
        <v>39.567986524903901</v>
      </c>
      <c r="DI38" s="17">
        <v>0</v>
      </c>
      <c r="DJ38" s="17">
        <v>1569.0299054473401</v>
      </c>
      <c r="DK38" s="17">
        <v>1257.39265788026</v>
      </c>
      <c r="DL38" s="17">
        <v>275.74611841340601</v>
      </c>
      <c r="DM38" s="17">
        <v>13883.9060723005</v>
      </c>
      <c r="DN38" s="17">
        <v>908.096753610051</v>
      </c>
      <c r="DO38" s="17">
        <v>2068.6530890091799</v>
      </c>
      <c r="DQ38" s="25">
        <f t="shared" si="33"/>
        <v>7.9999993225041022E-3</v>
      </c>
      <c r="DR38" s="94">
        <f t="shared" si="34"/>
        <v>1.0061154765213656</v>
      </c>
      <c r="DS38" s="40">
        <f t="shared" si="35"/>
        <v>-4.8075213349060512E-3</v>
      </c>
      <c r="DT38" s="40">
        <f t="shared" si="36"/>
        <v>-7.8089717079587789E-3</v>
      </c>
      <c r="DU38" s="40">
        <f t="shared" si="37"/>
        <v>-6.8048948617575244E-3</v>
      </c>
      <c r="DV38" s="40">
        <f t="shared" si="38"/>
        <v>-9.8188730733724857E-3</v>
      </c>
      <c r="DW38" s="40">
        <f t="shared" si="39"/>
        <v>-9.9249873242014709E-3</v>
      </c>
      <c r="DX38" s="40">
        <f t="shared" si="40"/>
        <v>-7.3150448997685606E-3</v>
      </c>
      <c r="DY38" s="40">
        <f t="shared" si="41"/>
        <v>2.135777391963E-3</v>
      </c>
      <c r="DZ38" s="40">
        <f t="shared" si="42"/>
        <v>-4.6374800023109191E-3</v>
      </c>
      <c r="EA38" s="40">
        <f t="shared" si="43"/>
        <v>9.6622997579363175E-4</v>
      </c>
      <c r="EB38" s="40">
        <f t="shared" si="44"/>
        <v>-6.6222400892481052E-3</v>
      </c>
      <c r="EC38" s="40">
        <f t="shared" si="45"/>
        <v>-7.4121878891427696E-3</v>
      </c>
      <c r="ED38" s="40">
        <f t="shared" si="46"/>
        <v>8.4333350333883137E-4</v>
      </c>
      <c r="EE38" s="40">
        <f t="shared" si="47"/>
        <v>1.6476674071360163E-3</v>
      </c>
      <c r="EF38" s="40">
        <f t="shared" si="48"/>
        <v>2.4241182877668193E-3</v>
      </c>
      <c r="EG38" s="40">
        <f t="shared" si="49"/>
        <v>2.0739050470325185E-3</v>
      </c>
      <c r="EH38" s="40">
        <f t="shared" si="50"/>
        <v>-5.0332194933979165E-3</v>
      </c>
      <c r="EI38" s="40">
        <f t="shared" si="51"/>
        <v>-7.8605376776708213E-3</v>
      </c>
      <c r="EJ38" s="40">
        <f t="shared" si="52"/>
        <v>-8.7018497332878048E-3</v>
      </c>
      <c r="EK38" s="40">
        <f t="shared" si="53"/>
        <v>-1.0033760349614352E-2</v>
      </c>
      <c r="EL38" s="40">
        <f t="shared" si="54"/>
        <v>-6.1548521214110277E-3</v>
      </c>
      <c r="EM38" s="40">
        <f t="shared" si="55"/>
        <v>-9.1549775860951964E-4</v>
      </c>
      <c r="EN38" s="40">
        <f t="shared" si="56"/>
        <v>-7.1373032981726396E-3</v>
      </c>
      <c r="EO38" s="40">
        <f t="shared" si="57"/>
        <v>-5.6367422513236834E-3</v>
      </c>
      <c r="EP38" s="40">
        <f t="shared" si="58"/>
        <v>-4.4326936444284227E-3</v>
      </c>
      <c r="EQ38" s="40">
        <f t="shared" si="59"/>
        <v>-2.134310734381899E-3</v>
      </c>
      <c r="ER38" s="40">
        <f t="shared" si="60"/>
        <v>2.1811598296142174E-3</v>
      </c>
      <c r="ES38" s="40">
        <f t="shared" si="61"/>
        <v>5.6305821226554564E-3</v>
      </c>
      <c r="ET38" s="40">
        <f t="shared" si="62"/>
        <v>1.1295891992964783E-3</v>
      </c>
      <c r="EU38" s="40">
        <f t="shared" si="63"/>
        <v>-1.3132398692141566E-2</v>
      </c>
      <c r="EV38" s="40">
        <f t="shared" si="64"/>
        <v>-1.3132614628730312E-2</v>
      </c>
      <c r="EW38" s="40">
        <f t="shared" si="65"/>
        <v>-6.7335123587443386E-3</v>
      </c>
    </row>
    <row r="39" spans="1:153" x14ac:dyDescent="0.25">
      <c r="A39" s="17" t="s">
        <v>209</v>
      </c>
      <c r="B39" s="15">
        <v>405596.89488642098</v>
      </c>
      <c r="C39" s="15">
        <v>67.265308340355702</v>
      </c>
      <c r="D39" s="15">
        <v>23026.5473453579</v>
      </c>
      <c r="E39" s="15">
        <v>2646.3112260989801</v>
      </c>
      <c r="F39" s="15">
        <v>2495.8865976687598</v>
      </c>
      <c r="G39" s="15">
        <v>32.740224936775</v>
      </c>
      <c r="H39" s="15">
        <v>29874.861580855701</v>
      </c>
      <c r="I39" s="15">
        <v>234.77587486052599</v>
      </c>
      <c r="J39" s="15">
        <v>825.48541289907996</v>
      </c>
      <c r="K39" s="15">
        <v>572.11387205101903</v>
      </c>
      <c r="L39" s="28">
        <v>34.633755885829302</v>
      </c>
      <c r="M39" s="28">
        <v>140.586007089866</v>
      </c>
      <c r="N39" s="28">
        <v>48.4233844385586</v>
      </c>
      <c r="O39" s="28">
        <v>2700.0075203423999</v>
      </c>
      <c r="P39" s="28">
        <v>1950.0570709000101</v>
      </c>
      <c r="Q39" s="28">
        <v>7.4243923145177995E-4</v>
      </c>
      <c r="R39" s="28">
        <v>1.38737478116911E-4</v>
      </c>
      <c r="S39" s="28">
        <v>2.06428964748194E-2</v>
      </c>
      <c r="T39" s="28">
        <v>3.57661793352754E-2</v>
      </c>
      <c r="U39" s="17">
        <v>2.8159919518577398E-2</v>
      </c>
      <c r="V39" s="28">
        <v>8.9755694817311298</v>
      </c>
      <c r="W39" s="28">
        <v>1.72444498652338E-2</v>
      </c>
      <c r="X39" s="28">
        <v>1.53360924833155</v>
      </c>
      <c r="Y39" s="28">
        <v>0.80462917820360302</v>
      </c>
      <c r="Z39" s="28">
        <v>12.6854969969904</v>
      </c>
      <c r="AA39" s="28">
        <v>541.25070309218404</v>
      </c>
      <c r="AB39" s="28">
        <v>358.20908195565301</v>
      </c>
      <c r="AC39" s="28">
        <v>82.261992537190494</v>
      </c>
      <c r="AD39" s="28">
        <v>1097.70808147363</v>
      </c>
      <c r="AE39" s="28">
        <v>1064.77679797779</v>
      </c>
      <c r="AF39" s="28">
        <v>0.69939529368529996</v>
      </c>
      <c r="AG39" s="28"/>
      <c r="AH39" s="17" t="s">
        <v>209</v>
      </c>
      <c r="AI39" s="17">
        <v>27.795420342135099</v>
      </c>
      <c r="AJ39" s="17">
        <v>34.330904509493699</v>
      </c>
      <c r="AK39" s="17">
        <v>233.44517774105</v>
      </c>
      <c r="AL39" s="17">
        <v>233.44517774105</v>
      </c>
      <c r="AM39" s="17">
        <v>80.012208360968202</v>
      </c>
      <c r="AN39" s="17">
        <v>4.75531653411376E-3</v>
      </c>
      <c r="AO39" s="17">
        <v>2.3216975787738899E-2</v>
      </c>
      <c r="AP39" s="17">
        <v>826.23008892534699</v>
      </c>
      <c r="AQ39" s="17">
        <v>0.69446920354961295</v>
      </c>
      <c r="AR39" s="17">
        <v>140.68530465129899</v>
      </c>
      <c r="AS39" s="17">
        <v>2115.0363060578802</v>
      </c>
      <c r="AT39" s="5">
        <v>2.75167565931976E-5</v>
      </c>
      <c r="AU39" s="17">
        <v>1.10067577947166E-4</v>
      </c>
      <c r="AV39" s="17">
        <v>403931.86991275201</v>
      </c>
      <c r="AW39" s="17">
        <v>32.473026398033497</v>
      </c>
      <c r="AX39" s="17">
        <v>484.99536153485701</v>
      </c>
      <c r="AY39" s="17">
        <v>143.82883859301</v>
      </c>
      <c r="AZ39" s="17">
        <v>13.0649766683752</v>
      </c>
      <c r="BA39" s="17">
        <v>349.44378753506697</v>
      </c>
      <c r="BB39" s="17">
        <v>58.620934021175302</v>
      </c>
      <c r="BC39" s="17">
        <v>1268.82650834677</v>
      </c>
      <c r="BD39" s="17">
        <v>146.18436792735201</v>
      </c>
      <c r="BE39" s="17">
        <v>1480.42507614841</v>
      </c>
      <c r="BF39" s="17">
        <v>542.25009032732498</v>
      </c>
      <c r="BG39" s="17">
        <v>2204.3633465236298</v>
      </c>
      <c r="BH39" s="17">
        <v>567.79183392993696</v>
      </c>
      <c r="BI39" s="17">
        <v>567.79183392993696</v>
      </c>
      <c r="BJ39" s="17">
        <v>360.23753703077898</v>
      </c>
      <c r="BK39" s="5">
        <v>8.3915709295611095E-5</v>
      </c>
      <c r="BL39" s="17">
        <v>6.3742511246240804E-4</v>
      </c>
      <c r="BM39" s="17">
        <v>182.757902841647</v>
      </c>
      <c r="BN39" s="17">
        <v>818.86035786015998</v>
      </c>
      <c r="BO39" s="17">
        <v>42.658207760932903</v>
      </c>
      <c r="BP39" s="17">
        <v>603.22345278684497</v>
      </c>
      <c r="BQ39" s="17">
        <v>3.5774356575463599</v>
      </c>
      <c r="BR39" s="17">
        <v>6.7465748981740204E-3</v>
      </c>
      <c r="BS39" s="17">
        <v>1.3697633084762101E-2</v>
      </c>
      <c r="BT39" s="17">
        <v>33.817866187026397</v>
      </c>
      <c r="BU39" s="17">
        <v>48.464469319981603</v>
      </c>
      <c r="BV39" s="17">
        <v>66.673676728561404</v>
      </c>
      <c r="BW39" s="17">
        <v>0</v>
      </c>
      <c r="BX39" s="17">
        <v>1.8041674961556901E-2</v>
      </c>
      <c r="BY39" s="17">
        <v>1.7334166801699701E-2</v>
      </c>
      <c r="BZ39" s="17">
        <v>30112.6452377409</v>
      </c>
      <c r="CA39" s="17">
        <v>20560.2749800977</v>
      </c>
      <c r="CB39" s="17">
        <v>2101.71719570098</v>
      </c>
      <c r="CC39" s="17">
        <v>22844.750078640402</v>
      </c>
      <c r="CD39" s="17">
        <v>657.86823008476802</v>
      </c>
      <c r="CE39" s="17">
        <v>8.9585828347801204</v>
      </c>
      <c r="CF39" s="17">
        <v>1.71145680424169E-2</v>
      </c>
      <c r="CG39" s="17">
        <v>1.52435594434211</v>
      </c>
      <c r="CH39" s="17">
        <v>0.80067700603515202</v>
      </c>
      <c r="CI39" s="17">
        <v>12.6461991296152</v>
      </c>
      <c r="CJ39" s="17">
        <v>1.33696642426847</v>
      </c>
      <c r="CK39" s="17">
        <v>12208.058354721399</v>
      </c>
      <c r="CL39" s="17">
        <v>6.6922813967382497</v>
      </c>
      <c r="CM39" s="17">
        <v>3.9270862496624099</v>
      </c>
      <c r="CN39" s="17">
        <v>655.64957930300795</v>
      </c>
      <c r="CO39" s="17">
        <v>3.9650481693370101</v>
      </c>
      <c r="CP39" s="5">
        <v>1.72057401522291E-5</v>
      </c>
      <c r="CQ39" s="17">
        <v>2.7425661720597199</v>
      </c>
      <c r="CR39" s="17">
        <v>2618.7314182804598</v>
      </c>
      <c r="CS39" s="17">
        <v>2469.5962810901401</v>
      </c>
      <c r="CT39" s="17">
        <v>149.135137190319</v>
      </c>
      <c r="CU39" s="17">
        <v>1.39319860480497</v>
      </c>
      <c r="CV39" s="17">
        <v>424.89785520042699</v>
      </c>
      <c r="CW39" s="17">
        <v>3.27220542314963</v>
      </c>
      <c r="CX39" s="17">
        <v>252.49555363018499</v>
      </c>
      <c r="CY39" s="17">
        <v>18.157445427889499</v>
      </c>
      <c r="CZ39" s="17">
        <v>14.0016863055495</v>
      </c>
      <c r="DA39" s="17">
        <v>1016.09511657489</v>
      </c>
      <c r="DB39" s="17">
        <v>164.76123095969601</v>
      </c>
      <c r="DC39" s="17">
        <v>5.0754691656056901</v>
      </c>
      <c r="DD39" s="17">
        <v>59.796050766932801</v>
      </c>
      <c r="DE39" s="17">
        <v>9.8172275621841207E-2</v>
      </c>
      <c r="DF39" s="17">
        <v>32.478156364578297</v>
      </c>
      <c r="DG39" s="17">
        <v>704.02708738966101</v>
      </c>
      <c r="DH39" s="17">
        <v>82.344861718574506</v>
      </c>
      <c r="DI39" s="17">
        <v>0</v>
      </c>
      <c r="DJ39" s="17">
        <v>3376.9560308078699</v>
      </c>
      <c r="DK39" s="17">
        <v>2706.3258712988099</v>
      </c>
      <c r="DL39" s="17">
        <v>600.76161115157299</v>
      </c>
      <c r="DM39" s="17">
        <v>29929.8640214509</v>
      </c>
      <c r="DN39" s="17">
        <v>1953.6031068474899</v>
      </c>
      <c r="DO39" s="17">
        <v>4453.5713643251702</v>
      </c>
      <c r="DQ39" s="25">
        <f t="shared" si="33"/>
        <v>7.9999957194771092E-3</v>
      </c>
      <c r="DR39" s="94">
        <f t="shared" si="34"/>
        <v>1.0061069845208452</v>
      </c>
      <c r="DS39" s="40">
        <f t="shared" si="35"/>
        <v>-4.1051225851599007E-3</v>
      </c>
      <c r="DT39" s="40">
        <f t="shared" si="36"/>
        <v>-8.7954939387284437E-3</v>
      </c>
      <c r="DU39" s="40">
        <f t="shared" si="37"/>
        <v>-7.8951161887562821E-3</v>
      </c>
      <c r="DV39" s="40">
        <f t="shared" si="38"/>
        <v>-1.0421981944722599E-2</v>
      </c>
      <c r="DW39" s="40">
        <f t="shared" si="39"/>
        <v>-1.0533457971678567E-2</v>
      </c>
      <c r="DX39" s="40">
        <f t="shared" si="40"/>
        <v>-8.0044829472853945E-3</v>
      </c>
      <c r="DY39" s="40">
        <f t="shared" si="41"/>
        <v>1.8410944079635659E-3</v>
      </c>
      <c r="DZ39" s="40">
        <f t="shared" si="42"/>
        <v>-5.667946590621871E-3</v>
      </c>
      <c r="EA39" s="40">
        <f t="shared" si="43"/>
        <v>9.0210682663882538E-4</v>
      </c>
      <c r="EB39" s="40">
        <f t="shared" si="44"/>
        <v>-7.5545067725549747E-3</v>
      </c>
      <c r="EC39" s="40">
        <f t="shared" si="45"/>
        <v>-8.7443988845436575E-3</v>
      </c>
      <c r="ED39" s="40">
        <f t="shared" si="46"/>
        <v>7.0631184061950992E-4</v>
      </c>
      <c r="EE39" s="40">
        <f t="shared" si="47"/>
        <v>8.4845125757646348E-4</v>
      </c>
      <c r="EF39" s="40">
        <f t="shared" si="48"/>
        <v>2.3401234658816166E-3</v>
      </c>
      <c r="EG39" s="40">
        <f t="shared" si="49"/>
        <v>1.8184267529376564E-3</v>
      </c>
      <c r="EH39" s="40">
        <f t="shared" si="50"/>
        <v>-5.2430816915748418E-3</v>
      </c>
      <c r="EI39" s="40">
        <f t="shared" si="51"/>
        <v>-8.3116948080580802E-3</v>
      </c>
      <c r="EJ39" s="40">
        <f t="shared" si="52"/>
        <v>-9.6250297106146715E-3</v>
      </c>
      <c r="EK39" s="40">
        <f t="shared" si="53"/>
        <v>-1.0913594330547253E-2</v>
      </c>
      <c r="EL39" s="40">
        <f t="shared" si="54"/>
        <v>-6.6629166536133115E-3</v>
      </c>
      <c r="EM39" s="40">
        <f t="shared" si="55"/>
        <v>-1.8925425273108286E-3</v>
      </c>
      <c r="EN39" s="40">
        <f t="shared" si="56"/>
        <v>-7.5318043678941592E-3</v>
      </c>
      <c r="EO39" s="40">
        <f t="shared" si="57"/>
        <v>-6.0336777438626627E-3</v>
      </c>
      <c r="EP39" s="40">
        <f t="shared" si="58"/>
        <v>-4.911793252731075E-3</v>
      </c>
      <c r="EQ39" s="40">
        <f t="shared" si="59"/>
        <v>-3.0978579226753023E-3</v>
      </c>
      <c r="ER39" s="40">
        <f t="shared" si="60"/>
        <v>1.8464405301118496E-3</v>
      </c>
      <c r="ES39" s="40">
        <f t="shared" si="61"/>
        <v>5.6627684146129563E-3</v>
      </c>
      <c r="ET39" s="40">
        <f t="shared" si="62"/>
        <v>1.0073811590030151E-3</v>
      </c>
      <c r="EU39" s="40">
        <f t="shared" si="63"/>
        <v>-1.3920965856967737E-2</v>
      </c>
      <c r="EV39" s="40">
        <f t="shared" si="64"/>
        <v>-1.3921133192850405E-2</v>
      </c>
      <c r="EW39" s="40">
        <f t="shared" si="65"/>
        <v>-7.0433561394588904E-3</v>
      </c>
    </row>
    <row r="40" spans="1:153" x14ac:dyDescent="0.25">
      <c r="A40" s="17" t="s">
        <v>210</v>
      </c>
      <c r="B40" s="15">
        <v>28589.490571440299</v>
      </c>
      <c r="C40" s="15">
        <v>4.6688811713555296</v>
      </c>
      <c r="D40" s="15">
        <v>1649.03427524007</v>
      </c>
      <c r="E40" s="15">
        <v>160.56835872238599</v>
      </c>
      <c r="F40" s="15">
        <v>151.70170637481701</v>
      </c>
      <c r="G40" s="15">
        <v>2.3040975832019002</v>
      </c>
      <c r="H40" s="15">
        <v>1902.3818750631499</v>
      </c>
      <c r="I40" s="15">
        <v>16.463673995057601</v>
      </c>
      <c r="J40" s="15">
        <v>55.905592959746997</v>
      </c>
      <c r="K40" s="15">
        <v>41.383867220352499</v>
      </c>
      <c r="L40" s="28">
        <v>2.4265113761933699</v>
      </c>
      <c r="M40" s="28">
        <v>9.8907253190606905</v>
      </c>
      <c r="N40" s="28">
        <v>3.0585371015749501</v>
      </c>
      <c r="O40" s="28">
        <v>169.40722818373899</v>
      </c>
      <c r="P40" s="28">
        <v>119.895664328122</v>
      </c>
      <c r="Q40" s="28">
        <v>5.65850458038509E-5</v>
      </c>
      <c r="R40" s="28">
        <v>1.09645005138295E-5</v>
      </c>
      <c r="S40" s="28">
        <v>1.4693595361401799E-3</v>
      </c>
      <c r="T40" s="28">
        <v>2.6211339683214299E-3</v>
      </c>
      <c r="U40" s="17">
        <v>2.1059455441315299E-3</v>
      </c>
      <c r="V40" s="28">
        <v>0.57483026348759203</v>
      </c>
      <c r="W40" s="28">
        <v>1.00692385064896E-3</v>
      </c>
      <c r="X40" s="28">
        <v>9.0049073946236194E-2</v>
      </c>
      <c r="Y40" s="28">
        <v>4.7768448953147399E-2</v>
      </c>
      <c r="Z40" s="28">
        <v>0.80826994689767195</v>
      </c>
      <c r="AA40" s="28">
        <v>32.629034651077603</v>
      </c>
      <c r="AB40" s="28">
        <v>24.829632946428799</v>
      </c>
      <c r="AC40" s="28">
        <v>5.7397783773937299</v>
      </c>
      <c r="AD40" s="28">
        <v>67.937999013197</v>
      </c>
      <c r="AE40" s="28">
        <v>65.899844980168993</v>
      </c>
      <c r="AF40" s="28">
        <v>4.0672000465851302E-2</v>
      </c>
      <c r="AG40" s="28"/>
      <c r="AH40" s="17" t="s">
        <v>210</v>
      </c>
      <c r="AI40" s="17">
        <v>2.0003349670784898</v>
      </c>
      <c r="AJ40" s="17">
        <v>2.4052834536850001</v>
      </c>
      <c r="AK40" s="17">
        <v>16.393436024033399</v>
      </c>
      <c r="AL40" s="17">
        <v>16.393436024033399</v>
      </c>
      <c r="AM40" s="17">
        <v>5.7027588960134903</v>
      </c>
      <c r="AN40" s="17">
        <v>3.5635892348308198E-4</v>
      </c>
      <c r="AO40" s="17">
        <v>1.73988621945909E-3</v>
      </c>
      <c r="AP40" s="17">
        <v>56.177076297829402</v>
      </c>
      <c r="AQ40" s="17">
        <v>4.0423402051885701E-2</v>
      </c>
      <c r="AR40" s="17">
        <v>9.9409836397762099</v>
      </c>
      <c r="AS40" s="17">
        <v>160.52773604797201</v>
      </c>
      <c r="AT40" s="5">
        <v>2.1772745360648601E-6</v>
      </c>
      <c r="AU40" s="5">
        <v>8.7091831324371501E-6</v>
      </c>
      <c r="AV40" s="17">
        <v>28563.7728586782</v>
      </c>
      <c r="AW40" s="17">
        <v>2.0069350948263001</v>
      </c>
      <c r="AX40" s="17">
        <v>29.9617551546817</v>
      </c>
      <c r="AY40" s="17">
        <v>8.8870190093531196</v>
      </c>
      <c r="AZ40" s="17">
        <v>0.80702525174027295</v>
      </c>
      <c r="BA40" s="17">
        <v>21.592887195004199</v>
      </c>
      <c r="BB40" s="17">
        <v>3.64147207129747</v>
      </c>
      <c r="BC40" s="17">
        <v>91.554818908579804</v>
      </c>
      <c r="BD40" s="17">
        <v>10.959121551107</v>
      </c>
      <c r="BE40" s="17">
        <v>106.070963835413</v>
      </c>
      <c r="BF40" s="17">
        <v>32.775246137695099</v>
      </c>
      <c r="BG40" s="17">
        <v>139.638436402753</v>
      </c>
      <c r="BH40" s="17">
        <v>41.1091586204181</v>
      </c>
      <c r="BI40" s="17">
        <v>41.1091586204181</v>
      </c>
      <c r="BJ40" s="17">
        <v>25.135210356569999</v>
      </c>
      <c r="BK40" s="5">
        <v>6.2195994285950404E-6</v>
      </c>
      <c r="BL40" s="5">
        <v>4.9018623078975002E-5</v>
      </c>
      <c r="BM40" s="17">
        <v>13.1352148260828</v>
      </c>
      <c r="BN40" s="17">
        <v>53.721928872490203</v>
      </c>
      <c r="BO40" s="17">
        <v>2.9824129650395399</v>
      </c>
      <c r="BP40" s="17">
        <v>39.343320557847399</v>
      </c>
      <c r="BQ40" s="17">
        <v>0.25269775712561299</v>
      </c>
      <c r="BR40" s="17">
        <v>4.8089440411823301E-4</v>
      </c>
      <c r="BS40" s="17">
        <v>9.76369560784184E-4</v>
      </c>
      <c r="BT40" s="17">
        <v>2.4446208958534301</v>
      </c>
      <c r="BU40" s="17">
        <v>3.0695425515221801</v>
      </c>
      <c r="BV40" s="17">
        <v>4.63671220754311</v>
      </c>
      <c r="BW40" s="17">
        <v>0</v>
      </c>
      <c r="BX40" s="17">
        <v>1.32329198564791E-3</v>
      </c>
      <c r="BY40" s="17">
        <v>1.2713848773954601E-3</v>
      </c>
      <c r="BZ40" s="17">
        <v>1926.1947790142001</v>
      </c>
      <c r="CA40" s="17">
        <v>1477.7108585349099</v>
      </c>
      <c r="CB40" s="17">
        <v>151.05471567541301</v>
      </c>
      <c r="CC40" s="17">
        <v>1641.9007890364101</v>
      </c>
      <c r="CD40" s="17">
        <v>45.788144586826199</v>
      </c>
      <c r="CE40" s="17">
        <v>0.57478986634479201</v>
      </c>
      <c r="CF40" s="17">
        <v>1.0000760061068001E-3</v>
      </c>
      <c r="CG40" s="17">
        <v>8.9619942216857498E-2</v>
      </c>
      <c r="CH40" s="17">
        <v>4.7608544321169399E-2</v>
      </c>
      <c r="CI40" s="17">
        <v>0.80704027601867201</v>
      </c>
      <c r="CJ40" s="17">
        <v>0.103161157536776</v>
      </c>
      <c r="CK40" s="17">
        <v>749.41517249293099</v>
      </c>
      <c r="CL40" s="17">
        <v>0.41695141013134102</v>
      </c>
      <c r="CM40" s="17">
        <v>0.24259088995078201</v>
      </c>
      <c r="CN40" s="17">
        <v>40.128767010036498</v>
      </c>
      <c r="CO40" s="17">
        <v>0.25043035191278401</v>
      </c>
      <c r="CP40" s="5">
        <v>1.17759579358124E-6</v>
      </c>
      <c r="CQ40" s="17">
        <v>0.169425436818289</v>
      </c>
      <c r="CR40" s="17">
        <v>158.85891405744101</v>
      </c>
      <c r="CS40" s="17">
        <v>150.06553852764301</v>
      </c>
      <c r="CT40" s="17">
        <v>8.7933755297982099</v>
      </c>
      <c r="CU40" s="17">
        <v>8.6104864277958604E-2</v>
      </c>
      <c r="CV40" s="17">
        <v>25.903910338023699</v>
      </c>
      <c r="CW40" s="17">
        <v>0.20246166713514799</v>
      </c>
      <c r="CX40" s="17">
        <v>15.1955742764706</v>
      </c>
      <c r="CY40" s="17">
        <v>1.1215899491283401</v>
      </c>
      <c r="CZ40" s="17">
        <v>0.86151695078732404</v>
      </c>
      <c r="DA40" s="17">
        <v>61.332175245401999</v>
      </c>
      <c r="DB40" s="17">
        <v>14.474975849274401</v>
      </c>
      <c r="DC40" s="17">
        <v>0.31838186588182099</v>
      </c>
      <c r="DD40" s="17">
        <v>3.7264274012467098</v>
      </c>
      <c r="DE40" s="17">
        <v>6.0697129031013399E-3</v>
      </c>
      <c r="DF40" s="17">
        <v>2.2895333622138798</v>
      </c>
      <c r="DG40" s="17">
        <v>43.817836826918999</v>
      </c>
      <c r="DH40" s="17">
        <v>5.7707409635851503</v>
      </c>
      <c r="DI40" s="17">
        <v>0</v>
      </c>
      <c r="DJ40" s="17">
        <v>212.309797367416</v>
      </c>
      <c r="DK40" s="17">
        <v>170.41309418293201</v>
      </c>
      <c r="DL40" s="17">
        <v>35.465407041121601</v>
      </c>
      <c r="DM40" s="17">
        <v>1912.3950085153499</v>
      </c>
      <c r="DN40" s="17">
        <v>120.463529723595</v>
      </c>
      <c r="DO40" s="17">
        <v>275.377151101263</v>
      </c>
      <c r="DQ40" s="25">
        <f t="shared" si="33"/>
        <v>8.0000051853264288E-3</v>
      </c>
      <c r="DR40" s="94">
        <f t="shared" si="34"/>
        <v>1.0072159624122652</v>
      </c>
      <c r="DS40" s="40">
        <f t="shared" si="35"/>
        <v>-8.9955127734212762E-4</v>
      </c>
      <c r="DT40" s="40">
        <f t="shared" si="36"/>
        <v>-6.8900797925169552E-3</v>
      </c>
      <c r="DU40" s="40">
        <f t="shared" si="37"/>
        <v>-4.3258568428611987E-3</v>
      </c>
      <c r="DV40" s="40">
        <f t="shared" si="38"/>
        <v>-1.0646211237050255E-2</v>
      </c>
      <c r="DW40" s="40">
        <f t="shared" si="39"/>
        <v>-1.0785428102775796E-2</v>
      </c>
      <c r="DX40" s="40">
        <f t="shared" si="40"/>
        <v>-6.321008751626357E-3</v>
      </c>
      <c r="DY40" s="40">
        <f t="shared" si="41"/>
        <v>5.263471852552013E-3</v>
      </c>
      <c r="DZ40" s="40">
        <f t="shared" si="42"/>
        <v>-4.2662391787694227E-3</v>
      </c>
      <c r="EA40" s="40">
        <f t="shared" si="43"/>
        <v>4.8561033647899488E-3</v>
      </c>
      <c r="EB40" s="40">
        <f t="shared" si="44"/>
        <v>-6.638060152080189E-3</v>
      </c>
      <c r="EC40" s="40">
        <f t="shared" si="45"/>
        <v>-8.7483300991860417E-3</v>
      </c>
      <c r="ED40" s="40">
        <f t="shared" si="46"/>
        <v>5.0813584539310969E-3</v>
      </c>
      <c r="EE40" s="40">
        <f t="shared" si="47"/>
        <v>3.5982725014396502E-3</v>
      </c>
      <c r="EF40" s="40">
        <f t="shared" si="48"/>
        <v>5.9375624639939105E-3</v>
      </c>
      <c r="EG40" s="40">
        <f t="shared" si="49"/>
        <v>4.736329696784637E-3</v>
      </c>
      <c r="EH40" s="40">
        <f t="shared" si="50"/>
        <v>-2.9906753682985058E-3</v>
      </c>
      <c r="EI40" s="40">
        <f t="shared" si="51"/>
        <v>-7.1177747886511863E-3</v>
      </c>
      <c r="EJ40" s="40">
        <f t="shared" si="52"/>
        <v>-8.2318662929404644E-3</v>
      </c>
      <c r="EK40" s="40">
        <f t="shared" si="53"/>
        <v>-1.0093763080336915E-2</v>
      </c>
      <c r="EL40" s="40">
        <f t="shared" si="54"/>
        <v>-4.6061975421867784E-3</v>
      </c>
      <c r="EM40" s="40">
        <f t="shared" si="55"/>
        <v>-7.0276645761347203E-5</v>
      </c>
      <c r="EN40" s="40">
        <f t="shared" si="56"/>
        <v>-6.8007571155916683E-3</v>
      </c>
      <c r="EO40" s="40">
        <f t="shared" si="57"/>
        <v>-4.7655318436135028E-3</v>
      </c>
      <c r="EP40" s="40">
        <f t="shared" si="58"/>
        <v>-3.3474947477327328E-3</v>
      </c>
      <c r="EQ40" s="40">
        <f t="shared" si="59"/>
        <v>-1.5213616239471816E-3</v>
      </c>
      <c r="ER40" s="40">
        <f t="shared" si="60"/>
        <v>4.4810239769893703E-3</v>
      </c>
      <c r="ES40" s="40">
        <f t="shared" si="61"/>
        <v>1.2306964456562826E-2</v>
      </c>
      <c r="ET40" s="40">
        <f t="shared" si="62"/>
        <v>5.3943870574110356E-3</v>
      </c>
      <c r="EU40" s="40">
        <f t="shared" si="63"/>
        <v>-1.5321399679312621E-2</v>
      </c>
      <c r="EV40" s="40">
        <f t="shared" si="64"/>
        <v>-1.5321527666659538E-2</v>
      </c>
      <c r="EW40" s="40">
        <f t="shared" si="65"/>
        <v>-6.112274073519614E-3</v>
      </c>
    </row>
    <row r="41" spans="1:153" x14ac:dyDescent="0.25">
      <c r="A41" s="17" t="s">
        <v>211</v>
      </c>
      <c r="B41" s="15">
        <v>204530.14039744801</v>
      </c>
      <c r="C41" s="15">
        <v>28.006674743271201</v>
      </c>
      <c r="D41" s="15">
        <v>10746.987105473199</v>
      </c>
      <c r="E41" s="15">
        <v>1057.9699924505401</v>
      </c>
      <c r="F41" s="15">
        <v>994.735578200492</v>
      </c>
      <c r="G41" s="15">
        <v>15.5118340207042</v>
      </c>
      <c r="H41" s="15">
        <v>17805.2077863452</v>
      </c>
      <c r="I41" s="15">
        <v>111.793790460186</v>
      </c>
      <c r="J41" s="15">
        <v>514.62254421039097</v>
      </c>
      <c r="K41" s="15">
        <v>262.51910837657101</v>
      </c>
      <c r="L41" s="28">
        <v>15.6264525445399</v>
      </c>
      <c r="M41" s="28">
        <v>80.382742899702706</v>
      </c>
      <c r="N41" s="28">
        <v>24.323270896742201</v>
      </c>
      <c r="O41" s="28">
        <v>1694.0538337507401</v>
      </c>
      <c r="P41" s="28">
        <v>1093.9933427020301</v>
      </c>
      <c r="Q41" s="28">
        <v>3.8384526357957902E-4</v>
      </c>
      <c r="R41" s="28">
        <v>6.5243651932997399E-5</v>
      </c>
      <c r="S41" s="28">
        <v>8.4631373283068599E-3</v>
      </c>
      <c r="T41" s="28">
        <v>1.4115699709065101E-2</v>
      </c>
      <c r="U41" s="17">
        <v>1.35938689566552E-2</v>
      </c>
      <c r="V41" s="28">
        <v>4.3639386554950299</v>
      </c>
      <c r="W41" s="28">
        <v>7.5565267574418896E-3</v>
      </c>
      <c r="X41" s="28">
        <v>0.68996785656596604</v>
      </c>
      <c r="Y41" s="28">
        <v>0.36844717102518998</v>
      </c>
      <c r="Z41" s="28">
        <v>5.99512425700593</v>
      </c>
      <c r="AA41" s="28">
        <v>295.95840106666498</v>
      </c>
      <c r="AB41" s="28">
        <v>300.685199379734</v>
      </c>
      <c r="AC41" s="28">
        <v>46.930377173583601</v>
      </c>
      <c r="AD41" s="28">
        <v>371.05964831835098</v>
      </c>
      <c r="AE41" s="28">
        <v>359.927861279257</v>
      </c>
      <c r="AF41" s="28">
        <v>0.30958983986517702</v>
      </c>
      <c r="AG41" s="28"/>
      <c r="AH41" s="17" t="s">
        <v>211</v>
      </c>
      <c r="AI41" s="17">
        <v>16.298067308454801</v>
      </c>
      <c r="AJ41" s="17">
        <v>15.5727034559019</v>
      </c>
      <c r="AK41" s="17">
        <v>112.137181879279</v>
      </c>
      <c r="AL41" s="17">
        <v>112.137181879279</v>
      </c>
      <c r="AM41" s="17">
        <v>36.904961973957803</v>
      </c>
      <c r="AN41" s="17">
        <v>2.3165955312312199E-3</v>
      </c>
      <c r="AO41" s="17">
        <v>1.1310389799213999E-2</v>
      </c>
      <c r="AP41" s="17">
        <v>521.50701493287499</v>
      </c>
      <c r="AQ41" s="17">
        <v>0.30805327038396302</v>
      </c>
      <c r="AR41" s="17">
        <v>81.348461919489097</v>
      </c>
      <c r="AS41" s="17">
        <v>1167.8116081057999</v>
      </c>
      <c r="AT41" s="5">
        <v>1.30291775657666E-5</v>
      </c>
      <c r="AU41" s="5">
        <v>5.2115586897931497E-5</v>
      </c>
      <c r="AV41" s="17">
        <v>205046.28231551399</v>
      </c>
      <c r="AW41" s="17">
        <v>10.9832982853552</v>
      </c>
      <c r="AX41" s="17">
        <v>164.19444075905099</v>
      </c>
      <c r="AY41" s="17">
        <v>48.672453178789297</v>
      </c>
      <c r="AZ41" s="17">
        <v>4.4242720550934997</v>
      </c>
      <c r="BA41" s="17">
        <v>118.238971995789</v>
      </c>
      <c r="BB41" s="17">
        <v>19.595080830260599</v>
      </c>
      <c r="BC41" s="17">
        <v>724.58902568689598</v>
      </c>
      <c r="BD41" s="17">
        <v>77.858520795345399</v>
      </c>
      <c r="BE41" s="17">
        <v>869.21850201596499</v>
      </c>
      <c r="BF41" s="17">
        <v>299.39455188504701</v>
      </c>
      <c r="BG41" s="17">
        <v>1531.99546285155</v>
      </c>
      <c r="BH41" s="17">
        <v>262.55823343727599</v>
      </c>
      <c r="BI41" s="17">
        <v>262.55823343727599</v>
      </c>
      <c r="BJ41" s="17">
        <v>307.066435496304</v>
      </c>
      <c r="BK41" s="5">
        <v>3.9219491258549199E-5</v>
      </c>
      <c r="BL41" s="17">
        <v>3.4041513201014099E-4</v>
      </c>
      <c r="BM41" s="17">
        <v>86.404155865672294</v>
      </c>
      <c r="BN41" s="17">
        <v>602.90025325057104</v>
      </c>
      <c r="BO41" s="17">
        <v>27.1940430367898</v>
      </c>
      <c r="BP41" s="17">
        <v>302.926664540741</v>
      </c>
      <c r="BQ41" s="17">
        <v>1.6291049410605301</v>
      </c>
      <c r="BR41" s="17">
        <v>2.7891983520450599E-3</v>
      </c>
      <c r="BS41" s="17">
        <v>5.6629229980654401E-3</v>
      </c>
      <c r="BT41" s="17">
        <v>24.427455209684599</v>
      </c>
      <c r="BU41" s="17">
        <v>24.5728565816129</v>
      </c>
      <c r="BV41" s="17">
        <v>28.033248183115901</v>
      </c>
      <c r="BW41" s="17">
        <v>0</v>
      </c>
      <c r="BX41" s="17">
        <v>7.1663062991561702E-3</v>
      </c>
      <c r="BY41" s="17">
        <v>6.8852893841939598E-3</v>
      </c>
      <c r="BZ41" s="17">
        <v>18148.2118093883</v>
      </c>
      <c r="CA41" s="17">
        <v>9720.4620996158392</v>
      </c>
      <c r="CB41" s="17">
        <v>993.64713896504099</v>
      </c>
      <c r="CC41" s="17">
        <v>10800.5133944465</v>
      </c>
      <c r="CD41" s="17">
        <v>413.10431882168399</v>
      </c>
      <c r="CE41" s="17">
        <v>4.3934663611501499</v>
      </c>
      <c r="CF41" s="17">
        <v>7.5145214875025398E-3</v>
      </c>
      <c r="CG41" s="17">
        <v>0.68810071552770402</v>
      </c>
      <c r="CH41" s="17">
        <v>0.36833754433770399</v>
      </c>
      <c r="CI41" s="17">
        <v>6.0242266967377001</v>
      </c>
      <c r="CJ41" s="17">
        <v>0.527514107817038</v>
      </c>
      <c r="CK41" s="17">
        <v>7502.9417099168304</v>
      </c>
      <c r="CL41" s="17">
        <v>2.32442531721754</v>
      </c>
      <c r="CM41" s="17">
        <v>1.3296829874832501</v>
      </c>
      <c r="CN41" s="17">
        <v>240.03200605168701</v>
      </c>
      <c r="CO41" s="17">
        <v>1.3752410675881901</v>
      </c>
      <c r="CP41" s="5">
        <v>5.7056326217915799E-6</v>
      </c>
      <c r="CQ41" s="17">
        <v>0.92853023848498295</v>
      </c>
      <c r="CR41" s="17">
        <v>1048.8473248540099</v>
      </c>
      <c r="CS41" s="17">
        <v>986.02722142417497</v>
      </c>
      <c r="CT41" s="17">
        <v>62.8201034298406</v>
      </c>
      <c r="CU41" s="17">
        <v>0.47120038492699901</v>
      </c>
      <c r="CV41" s="17">
        <v>187.418820394958</v>
      </c>
      <c r="CW41" s="17">
        <v>1.10387161405887</v>
      </c>
      <c r="CX41" s="17">
        <v>102.95452946201701</v>
      </c>
      <c r="CY41" s="17">
        <v>6.1487771931855102</v>
      </c>
      <c r="CZ41" s="17">
        <v>4.84049379872903</v>
      </c>
      <c r="DA41" s="17">
        <v>414.49404026742002</v>
      </c>
      <c r="DB41" s="17">
        <v>75.080959080464396</v>
      </c>
      <c r="DC41" s="17">
        <v>1.9269773438714199</v>
      </c>
      <c r="DD41" s="17">
        <v>20.117936500272801</v>
      </c>
      <c r="DE41" s="17">
        <v>3.3174694455926801E-2</v>
      </c>
      <c r="DF41" s="17">
        <v>15.539637749742299</v>
      </c>
      <c r="DG41" s="17">
        <v>388.69099875110101</v>
      </c>
      <c r="DH41" s="17">
        <v>47.505368393354097</v>
      </c>
      <c r="DI41" s="17">
        <v>0</v>
      </c>
      <c r="DJ41" s="17">
        <v>2096.1069476913699</v>
      </c>
      <c r="DK41" s="17">
        <v>1718.2547040489301</v>
      </c>
      <c r="DL41" s="17">
        <v>315.97423381193403</v>
      </c>
      <c r="DM41" s="17">
        <v>18045.102199661502</v>
      </c>
      <c r="DN41" s="17">
        <v>1107.1503674603</v>
      </c>
      <c r="DO41" s="17">
        <v>2476.1864731405699</v>
      </c>
      <c r="DQ41" s="25">
        <f t="shared" si="33"/>
        <v>8.0000045099800441E-3</v>
      </c>
      <c r="DR41" s="94">
        <f t="shared" si="34"/>
        <v>1.0057139942232487</v>
      </c>
      <c r="DS41" s="40">
        <f t="shared" si="35"/>
        <v>2.5235494243684921E-3</v>
      </c>
      <c r="DT41" s="40">
        <f t="shared" si="36"/>
        <v>9.4882523856512559E-4</v>
      </c>
      <c r="DU41" s="40">
        <f t="shared" si="37"/>
        <v>4.9805855769605037E-3</v>
      </c>
      <c r="DV41" s="40">
        <f t="shared" si="38"/>
        <v>-8.6228037294324746E-3</v>
      </c>
      <c r="DW41" s="40">
        <f t="shared" si="39"/>
        <v>-8.7544438614236796E-3</v>
      </c>
      <c r="DX41" s="40">
        <f t="shared" si="40"/>
        <v>1.7924204836764666E-3</v>
      </c>
      <c r="DY41" s="40">
        <f t="shared" si="41"/>
        <v>1.3473272325430377E-2</v>
      </c>
      <c r="DZ41" s="40">
        <f t="shared" si="42"/>
        <v>3.0716502023901775E-3</v>
      </c>
      <c r="EA41" s="40">
        <f t="shared" si="43"/>
        <v>1.3377709157781234E-2</v>
      </c>
      <c r="EB41" s="40">
        <f t="shared" si="44"/>
        <v>1.4903700133268985E-4</v>
      </c>
      <c r="EC41" s="40">
        <f t="shared" si="45"/>
        <v>-3.439621915773875E-3</v>
      </c>
      <c r="ED41" s="40">
        <f t="shared" si="46"/>
        <v>1.2014009287930916E-2</v>
      </c>
      <c r="EE41" s="40">
        <f t="shared" si="47"/>
        <v>1.0261189209717983E-2</v>
      </c>
      <c r="EF41" s="40">
        <f t="shared" si="48"/>
        <v>1.4285774050407705E-2</v>
      </c>
      <c r="EG41" s="40">
        <f t="shared" si="49"/>
        <v>1.2026604042921944E-2</v>
      </c>
      <c r="EH41" s="40">
        <f t="shared" si="50"/>
        <v>3.8947785807257364E-3</v>
      </c>
      <c r="EI41" s="40">
        <f t="shared" si="51"/>
        <v>-1.5156642273926294E-3</v>
      </c>
      <c r="EJ41" s="40">
        <f t="shared" si="52"/>
        <v>-1.3016423778821297E-3</v>
      </c>
      <c r="EK41" s="40">
        <f t="shared" si="53"/>
        <v>-4.5413282399173653E-3</v>
      </c>
      <c r="EL41" s="40">
        <f t="shared" si="54"/>
        <v>2.4361257192939594E-3</v>
      </c>
      <c r="EM41" s="40">
        <f t="shared" si="55"/>
        <v>6.7662971425913538E-3</v>
      </c>
      <c r="EN41" s="40">
        <f t="shared" si="56"/>
        <v>-5.5588064844714321E-3</v>
      </c>
      <c r="EO41" s="40">
        <f t="shared" si="57"/>
        <v>-2.7061275688333589E-3</v>
      </c>
      <c r="EP41" s="40">
        <f t="shared" si="58"/>
        <v>-2.9753705851765492E-4</v>
      </c>
      <c r="EQ41" s="40">
        <f t="shared" si="59"/>
        <v>4.8543513835865573E-3</v>
      </c>
      <c r="ER41" s="40">
        <f t="shared" si="60"/>
        <v>1.1610249298542584E-2</v>
      </c>
      <c r="ES41" s="40">
        <f t="shared" si="61"/>
        <v>2.1222315330895816E-2</v>
      </c>
      <c r="ET41" s="40">
        <f t="shared" si="62"/>
        <v>1.2252005084974038E-2</v>
      </c>
      <c r="EU41" s="40">
        <f t="shared" si="63"/>
        <v>-1.3343221868642936E-2</v>
      </c>
      <c r="EV41" s="40">
        <f t="shared" si="64"/>
        <v>-1.3343347311886421E-2</v>
      </c>
      <c r="EW41" s="40">
        <f t="shared" si="65"/>
        <v>-4.9632425982815195E-3</v>
      </c>
    </row>
    <row r="42" spans="1:153" x14ac:dyDescent="0.25">
      <c r="A42" s="17" t="s">
        <v>212</v>
      </c>
      <c r="B42" s="15">
        <v>42028.720686853201</v>
      </c>
      <c r="C42" s="15">
        <v>20.5131269011105</v>
      </c>
      <c r="D42" s="15">
        <v>10228.313392067899</v>
      </c>
      <c r="E42" s="15">
        <v>825.094361059172</v>
      </c>
      <c r="F42" s="15">
        <v>794.62785992692</v>
      </c>
      <c r="G42" s="15">
        <v>8.7963335539932697</v>
      </c>
      <c r="H42" s="15">
        <v>4070.53559656793</v>
      </c>
      <c r="I42" s="15">
        <v>79.271512148965499</v>
      </c>
      <c r="J42" s="15">
        <v>114.570992979531</v>
      </c>
      <c r="K42" s="15">
        <v>212.66935235760999</v>
      </c>
      <c r="L42" s="28">
        <v>15.9295716357875</v>
      </c>
      <c r="M42" s="28">
        <v>16.6623599036079</v>
      </c>
      <c r="N42" s="28">
        <v>8.0920347788260401</v>
      </c>
      <c r="O42" s="28">
        <v>328.01019326625999</v>
      </c>
      <c r="P42" s="28">
        <v>237.07913335560301</v>
      </c>
      <c r="Q42" s="28">
        <v>1.1142437020117401E-4</v>
      </c>
      <c r="R42" s="28">
        <v>2.3879984458277901E-5</v>
      </c>
      <c r="S42" s="28">
        <v>6.4197190105770496E-3</v>
      </c>
      <c r="T42" s="28">
        <v>1.1002351059965E-2</v>
      </c>
      <c r="U42" s="17">
        <v>5.4881538750455898E-3</v>
      </c>
      <c r="V42" s="28">
        <v>2.1565902319133201</v>
      </c>
      <c r="W42" s="28">
        <v>2.0983157370750901E-3</v>
      </c>
      <c r="X42" s="28">
        <v>0.14575953134695699</v>
      </c>
      <c r="Y42" s="28">
        <v>8.6378913381853994E-2</v>
      </c>
      <c r="Z42" s="28">
        <v>2.9559322866718398</v>
      </c>
      <c r="AA42" s="28">
        <v>67.222213184342806</v>
      </c>
      <c r="AB42" s="28">
        <v>43.018428719078699</v>
      </c>
      <c r="AC42" s="28">
        <v>9.1867787789817399</v>
      </c>
      <c r="AD42" s="28">
        <v>700.27153720680406</v>
      </c>
      <c r="AE42" s="28">
        <v>679.26339443472898</v>
      </c>
      <c r="AF42" s="28">
        <v>5.9400836654641902E-2</v>
      </c>
      <c r="AG42" s="28"/>
      <c r="AH42" s="17" t="s">
        <v>212</v>
      </c>
      <c r="AI42" s="17">
        <v>5.4451629778933697</v>
      </c>
      <c r="AJ42" s="17">
        <v>15.7937543824501</v>
      </c>
      <c r="AK42" s="17">
        <v>78.726159122990097</v>
      </c>
      <c r="AL42" s="17">
        <v>78.726159122990097</v>
      </c>
      <c r="AM42" s="17">
        <v>35.573330124588701</v>
      </c>
      <c r="AN42" s="17">
        <v>9.2759250979678896E-4</v>
      </c>
      <c r="AO42" s="17">
        <v>4.5288103969972999E-3</v>
      </c>
      <c r="AP42" s="17">
        <v>114.976190910036</v>
      </c>
      <c r="AQ42" s="17">
        <v>5.9480844509223897E-2</v>
      </c>
      <c r="AR42" s="17">
        <v>16.7586103856713</v>
      </c>
      <c r="AS42" s="17">
        <v>273.804164796225</v>
      </c>
      <c r="AT42" s="5">
        <v>4.7433592376417101E-6</v>
      </c>
      <c r="AU42" s="5">
        <v>1.8973554677381099E-5</v>
      </c>
      <c r="AV42" s="17">
        <v>41991.293170852601</v>
      </c>
      <c r="AW42" s="17">
        <v>20.795365111856999</v>
      </c>
      <c r="AX42" s="17">
        <v>311.28809146976602</v>
      </c>
      <c r="AY42" s="17">
        <v>92.221445658823697</v>
      </c>
      <c r="AZ42" s="17">
        <v>8.3907785225725693</v>
      </c>
      <c r="BA42" s="17">
        <v>223.99287192799699</v>
      </c>
      <c r="BB42" s="17">
        <v>36.488439764766802</v>
      </c>
      <c r="BC42" s="17">
        <v>203.995991866476</v>
      </c>
      <c r="BD42" s="17">
        <v>17.305475403768899</v>
      </c>
      <c r="BE42" s="17">
        <v>170.527574332201</v>
      </c>
      <c r="BF42" s="17">
        <v>67.831642767406805</v>
      </c>
      <c r="BG42" s="17">
        <v>266.73026591874401</v>
      </c>
      <c r="BH42" s="17">
        <v>210.96203396519101</v>
      </c>
      <c r="BI42" s="17">
        <v>210.96203396519101</v>
      </c>
      <c r="BJ42" s="17">
        <v>43.546158490261</v>
      </c>
      <c r="BK42" s="5">
        <v>1.8510804618470298E-5</v>
      </c>
      <c r="BL42" s="5">
        <v>8.5735863886495005E-5</v>
      </c>
      <c r="BM42" s="17">
        <v>81.144281541692095</v>
      </c>
      <c r="BN42" s="17">
        <v>104.972863770659</v>
      </c>
      <c r="BO42" s="17">
        <v>5.3139925613797603</v>
      </c>
      <c r="BP42" s="17">
        <v>131.77053033803901</v>
      </c>
      <c r="BQ42" s="17">
        <v>1.51876887269961</v>
      </c>
      <c r="BR42" s="17">
        <v>2.10030734965855E-3</v>
      </c>
      <c r="BS42" s="17">
        <v>4.2642605642729996E-3</v>
      </c>
      <c r="BT42" s="17">
        <v>4.1564659493909204</v>
      </c>
      <c r="BU42" s="17">
        <v>8.1208406926718304</v>
      </c>
      <c r="BV42" s="17">
        <v>20.346475373931401</v>
      </c>
      <c r="BW42" s="17">
        <v>0</v>
      </c>
      <c r="BX42" s="17">
        <v>5.5594010703439696E-3</v>
      </c>
      <c r="BY42" s="17">
        <v>5.3413634154003799E-3</v>
      </c>
      <c r="BZ42" s="17">
        <v>4119.30906375215</v>
      </c>
      <c r="CA42" s="17">
        <v>9128.7347348335807</v>
      </c>
      <c r="CB42" s="17">
        <v>933.16031688134103</v>
      </c>
      <c r="CC42" s="17">
        <v>10143.0393332566</v>
      </c>
      <c r="CD42" s="17">
        <v>83.527382905857095</v>
      </c>
      <c r="CE42" s="17">
        <v>2.1514041814844802</v>
      </c>
      <c r="CF42" s="17">
        <v>2.0926814997161499E-3</v>
      </c>
      <c r="CG42" s="17">
        <v>0.14604056209042199</v>
      </c>
      <c r="CH42" s="17">
        <v>8.6577448000132201E-2</v>
      </c>
      <c r="CI42" s="17">
        <v>2.94693640604727</v>
      </c>
      <c r="CJ42" s="17">
        <v>0.46334563027386899</v>
      </c>
      <c r="CK42" s="17">
        <v>1539.9443219504201</v>
      </c>
      <c r="CL42" s="17">
        <v>3.9709287797968398</v>
      </c>
      <c r="CM42" s="17">
        <v>2.5213512678229901</v>
      </c>
      <c r="CN42" s="17">
        <v>325.15842446689499</v>
      </c>
      <c r="CO42" s="17">
        <v>2.3485512626421201</v>
      </c>
      <c r="CP42" s="5">
        <v>6.8110757232537999E-6</v>
      </c>
      <c r="CQ42" s="17">
        <v>1.7604614269415799</v>
      </c>
      <c r="CR42" s="17">
        <v>818.07027674138101</v>
      </c>
      <c r="CS42" s="17">
        <v>787.79854734770799</v>
      </c>
      <c r="CT42" s="17">
        <v>30.271729393673802</v>
      </c>
      <c r="CU42" s="17">
        <v>0.89210464866592698</v>
      </c>
      <c r="CV42" s="17">
        <v>42.087406868499798</v>
      </c>
      <c r="CW42" s="17">
        <v>2.0824249850912402</v>
      </c>
      <c r="CX42" s="17">
        <v>69.4029193604391</v>
      </c>
      <c r="CY42" s="17">
        <v>11.6613313502758</v>
      </c>
      <c r="CZ42" s="17">
        <v>8.4668712544850209</v>
      </c>
      <c r="DA42" s="17">
        <v>278.18181164812</v>
      </c>
      <c r="DB42" s="17">
        <v>14.3261258041576</v>
      </c>
      <c r="DC42" s="17">
        <v>2.1538150747642399</v>
      </c>
      <c r="DD42" s="17">
        <v>36.584067051373196</v>
      </c>
      <c r="DE42" s="17">
        <v>6.2732271620452307E-2</v>
      </c>
      <c r="DF42" s="17">
        <v>8.7318118954788702</v>
      </c>
      <c r="DG42" s="17">
        <v>140.58185704487201</v>
      </c>
      <c r="DH42" s="17">
        <v>9.2544134123359605</v>
      </c>
      <c r="DI42" s="17">
        <v>0</v>
      </c>
      <c r="DJ42" s="17">
        <v>416.78633161522703</v>
      </c>
      <c r="DK42" s="17">
        <v>330.87538510402601</v>
      </c>
      <c r="DL42" s="17">
        <v>76.042746754218797</v>
      </c>
      <c r="DM42" s="17">
        <v>4097.8169378902803</v>
      </c>
      <c r="DN42" s="17">
        <v>239.20335487119999</v>
      </c>
      <c r="DO42" s="17">
        <v>543.50648823726999</v>
      </c>
      <c r="DQ42" s="25">
        <f t="shared" si="33"/>
        <v>7.9999967342766071E-3</v>
      </c>
      <c r="DR42" s="94">
        <f t="shared" si="34"/>
        <v>1.0052447745196091</v>
      </c>
      <c r="DS42" s="40">
        <f t="shared" si="35"/>
        <v>-8.9052237110580259E-4</v>
      </c>
      <c r="DT42" s="40">
        <f t="shared" si="36"/>
        <v>-8.124140604330617E-3</v>
      </c>
      <c r="DU42" s="40">
        <f t="shared" si="37"/>
        <v>-8.3370596444013595E-3</v>
      </c>
      <c r="DV42" s="40">
        <f t="shared" si="38"/>
        <v>-8.5130678978028538E-3</v>
      </c>
      <c r="DW42" s="40">
        <f t="shared" si="39"/>
        <v>-8.5943533112972856E-3</v>
      </c>
      <c r="DX42" s="40">
        <f t="shared" si="40"/>
        <v>-7.3350627415792596E-3</v>
      </c>
      <c r="DY42" s="40">
        <f t="shared" si="41"/>
        <v>6.7021502883680764E-3</v>
      </c>
      <c r="DZ42" s="40">
        <f t="shared" si="42"/>
        <v>-6.8795587619242702E-3</v>
      </c>
      <c r="EA42" s="40">
        <f t="shared" si="43"/>
        <v>3.5366537372805056E-3</v>
      </c>
      <c r="EB42" s="40">
        <f t="shared" si="44"/>
        <v>-8.0280415278082742E-3</v>
      </c>
      <c r="EC42" s="40">
        <f t="shared" si="45"/>
        <v>-8.5261083249892379E-3</v>
      </c>
      <c r="ED42" s="40">
        <f t="shared" si="46"/>
        <v>5.7765216103968049E-3</v>
      </c>
      <c r="EE42" s="40">
        <f t="shared" si="47"/>
        <v>3.5597862136189915E-3</v>
      </c>
      <c r="EF42" s="40">
        <f t="shared" si="48"/>
        <v>8.7350695087704787E-3</v>
      </c>
      <c r="EG42" s="40">
        <f t="shared" si="49"/>
        <v>8.959968283715607E-3</v>
      </c>
      <c r="EH42" s="40">
        <f t="shared" si="50"/>
        <v>-3.2903571480185434E-3</v>
      </c>
      <c r="EI42" s="40">
        <f t="shared" si="51"/>
        <v>-6.8287541618798136E-3</v>
      </c>
      <c r="EJ42" s="40">
        <f t="shared" si="52"/>
        <v>-8.5908895007138653E-3</v>
      </c>
      <c r="EK42" s="40">
        <f t="shared" si="53"/>
        <v>-9.2331696804604669E-3</v>
      </c>
      <c r="EL42" s="40">
        <f t="shared" si="54"/>
        <v>-5.7853640722195405E-3</v>
      </c>
      <c r="EM42" s="40">
        <f t="shared" si="55"/>
        <v>-2.4047453948814641E-3</v>
      </c>
      <c r="EN42" s="40">
        <f t="shared" si="56"/>
        <v>-2.6851237206055529E-3</v>
      </c>
      <c r="EO42" s="40">
        <f t="shared" si="57"/>
        <v>1.9280436817270717E-3</v>
      </c>
      <c r="EP42" s="40">
        <f t="shared" si="58"/>
        <v>2.2984153250521634E-3</v>
      </c>
      <c r="EQ42" s="40">
        <f t="shared" si="59"/>
        <v>-3.0433310888520015E-3</v>
      </c>
      <c r="ER42" s="40">
        <f t="shared" si="60"/>
        <v>9.0658958429822387E-3</v>
      </c>
      <c r="ES42" s="40">
        <f t="shared" si="61"/>
        <v>1.2267527822285441E-2</v>
      </c>
      <c r="ET42" s="40">
        <f t="shared" si="62"/>
        <v>7.362170678253472E-3</v>
      </c>
      <c r="EU42" s="40">
        <f t="shared" si="63"/>
        <v>-1.0131133958862898E-2</v>
      </c>
      <c r="EV42" s="40">
        <f t="shared" si="64"/>
        <v>-1.0131220300086657E-2</v>
      </c>
      <c r="EW42" s="40">
        <f t="shared" si="65"/>
        <v>1.3469146074012949E-3</v>
      </c>
    </row>
    <row r="43" spans="1:153" x14ac:dyDescent="0.25">
      <c r="A43" s="17" t="s">
        <v>213</v>
      </c>
      <c r="B43" s="15">
        <v>217295.95230325099</v>
      </c>
      <c r="C43" s="15">
        <v>38.469335508623899</v>
      </c>
      <c r="D43" s="15">
        <v>13906.4792575223</v>
      </c>
      <c r="E43" s="15">
        <v>1360.8857531521501</v>
      </c>
      <c r="F43" s="15">
        <v>1286.17886583827</v>
      </c>
      <c r="G43" s="15">
        <v>18.831442189436299</v>
      </c>
      <c r="H43" s="15">
        <v>18016.340172533601</v>
      </c>
      <c r="I43" s="15">
        <v>138.68770802576199</v>
      </c>
      <c r="J43" s="15">
        <v>516.31984326078395</v>
      </c>
      <c r="K43" s="15">
        <v>342.77529824976801</v>
      </c>
      <c r="L43" s="28">
        <v>21.648616362733598</v>
      </c>
      <c r="M43" s="28">
        <v>80.521372571113503</v>
      </c>
      <c r="N43" s="28">
        <v>26.222545007150998</v>
      </c>
      <c r="O43" s="28">
        <v>1688.26582989392</v>
      </c>
      <c r="P43" s="28">
        <v>1127.37440986965</v>
      </c>
      <c r="Q43" s="28">
        <v>4.4270195785434899E-4</v>
      </c>
      <c r="R43" s="28">
        <v>8.4172164839095505E-5</v>
      </c>
      <c r="S43" s="28">
        <v>1.1854679607104899E-2</v>
      </c>
      <c r="T43" s="28">
        <v>2.0850019914388201E-2</v>
      </c>
      <c r="U43" s="17">
        <v>1.6655293304543899E-2</v>
      </c>
      <c r="V43" s="28">
        <v>4.9959231707961598</v>
      </c>
      <c r="W43" s="28">
        <v>8.4500340789237498E-3</v>
      </c>
      <c r="X43" s="28">
        <v>0.75082026746347297</v>
      </c>
      <c r="Y43" s="28">
        <v>0.399992574615812</v>
      </c>
      <c r="Z43" s="28">
        <v>6.9448891499473602</v>
      </c>
      <c r="AA43" s="28">
        <v>308.20142841123698</v>
      </c>
      <c r="AB43" s="28">
        <v>267.33387824582002</v>
      </c>
      <c r="AC43" s="28">
        <v>46.814644627162203</v>
      </c>
      <c r="AD43" s="28">
        <v>599.45387970441902</v>
      </c>
      <c r="AE43" s="28">
        <v>581.47027951694599</v>
      </c>
      <c r="AF43" s="28">
        <v>0.33784440585475101</v>
      </c>
      <c r="AG43" s="28"/>
      <c r="AH43" s="17" t="s">
        <v>213</v>
      </c>
      <c r="AI43" s="17">
        <v>17.1321370883112</v>
      </c>
      <c r="AJ43" s="17">
        <v>21.4818412218197</v>
      </c>
      <c r="AK43" s="17">
        <v>138.33410564080799</v>
      </c>
      <c r="AL43" s="17">
        <v>138.33410564080799</v>
      </c>
      <c r="AM43" s="17">
        <v>49.9295131349228</v>
      </c>
      <c r="AN43" s="17">
        <v>2.8224444639186001E-3</v>
      </c>
      <c r="AO43" s="17">
        <v>1.37801645640084E-2</v>
      </c>
      <c r="AP43" s="17">
        <v>520.83580258653103</v>
      </c>
      <c r="AQ43" s="17">
        <v>0.336385890859972</v>
      </c>
      <c r="AR43" s="17">
        <v>81.180921910215901</v>
      </c>
      <c r="AS43" s="17">
        <v>1238.8382183506301</v>
      </c>
      <c r="AT43" s="5">
        <v>1.6734075442164501E-5</v>
      </c>
      <c r="AU43" s="5">
        <v>6.6936138461283994E-5</v>
      </c>
      <c r="AV43" s="17">
        <v>217350.09435958401</v>
      </c>
      <c r="AW43" s="17">
        <v>17.725722099351199</v>
      </c>
      <c r="AX43" s="17">
        <v>264.64405506043403</v>
      </c>
      <c r="AY43" s="17">
        <v>78.494903459602995</v>
      </c>
      <c r="AZ43" s="17">
        <v>7.1283502159978296</v>
      </c>
      <c r="BA43" s="17">
        <v>190.718914594046</v>
      </c>
      <c r="BB43" s="17">
        <v>32.143917920821004</v>
      </c>
      <c r="BC43" s="17">
        <v>747.74117903345598</v>
      </c>
      <c r="BD43" s="17">
        <v>84.893071603879605</v>
      </c>
      <c r="BE43" s="17">
        <v>861.56866360197</v>
      </c>
      <c r="BF43" s="17">
        <v>310.84648973918502</v>
      </c>
      <c r="BG43" s="17">
        <v>1451.69281171631</v>
      </c>
      <c r="BH43" s="17">
        <v>340.98155319708599</v>
      </c>
      <c r="BI43" s="17">
        <v>340.98155319708599</v>
      </c>
      <c r="BJ43" s="17">
        <v>271.562748567494</v>
      </c>
      <c r="BK43" s="5">
        <v>4.95616428962295E-5</v>
      </c>
      <c r="BL43" s="17">
        <v>3.8277536750921801E-4</v>
      </c>
      <c r="BM43" s="17">
        <v>110.88576064397</v>
      </c>
      <c r="BN43" s="17">
        <v>559.63551558458903</v>
      </c>
      <c r="BO43" s="17">
        <v>25.9173127220647</v>
      </c>
      <c r="BP43" s="17">
        <v>340.35854914234</v>
      </c>
      <c r="BQ43" s="17">
        <v>2.1698624407575</v>
      </c>
      <c r="BR43" s="17">
        <v>3.8839740108136699E-3</v>
      </c>
      <c r="BS43" s="17">
        <v>7.8856345122549302E-3</v>
      </c>
      <c r="BT43" s="17">
        <v>21.8415919727043</v>
      </c>
      <c r="BU43" s="17">
        <v>26.397493125074799</v>
      </c>
      <c r="BV43" s="17">
        <v>38.245666684193402</v>
      </c>
      <c r="BW43" s="17">
        <v>0</v>
      </c>
      <c r="BX43" s="17">
        <v>1.05350225576922E-2</v>
      </c>
      <c r="BY43" s="17">
        <v>1.01218976614472E-2</v>
      </c>
      <c r="BZ43" s="17">
        <v>18292.249557697702</v>
      </c>
      <c r="CA43" s="17">
        <v>12474.643428319399</v>
      </c>
      <c r="CB43" s="17">
        <v>1275.1861745178701</v>
      </c>
      <c r="CC43" s="17">
        <v>13860.7153634813</v>
      </c>
      <c r="CD43" s="17">
        <v>403.03919610856599</v>
      </c>
      <c r="CE43" s="17">
        <v>5.0081055208110801</v>
      </c>
      <c r="CF43" s="17">
        <v>8.4064002036629802E-3</v>
      </c>
      <c r="CG43" s="17">
        <v>0.74878421779901505</v>
      </c>
      <c r="CH43" s="17">
        <v>0.39959578933249501</v>
      </c>
      <c r="CI43" s="17">
        <v>6.9511624662665197</v>
      </c>
      <c r="CJ43" s="17">
        <v>0.80689428925742801</v>
      </c>
      <c r="CK43" s="17">
        <v>7471.7788448932597</v>
      </c>
      <c r="CL43" s="17">
        <v>3.6461406624889001</v>
      </c>
      <c r="CM43" s="17">
        <v>2.1427552300798598</v>
      </c>
      <c r="CN43" s="17">
        <v>348.507659793757</v>
      </c>
      <c r="CO43" s="17">
        <v>2.1785206322855801</v>
      </c>
      <c r="CP43" s="5">
        <v>9.8154353621367105E-6</v>
      </c>
      <c r="CQ43" s="17">
        <v>1.49649082083588</v>
      </c>
      <c r="CR43" s="17">
        <v>1348.0960765631601</v>
      </c>
      <c r="CS43" s="17">
        <v>1273.8951771490299</v>
      </c>
      <c r="CT43" s="17">
        <v>74.200899414121594</v>
      </c>
      <c r="CU43" s="17">
        <v>0.76050469727784198</v>
      </c>
      <c r="CV43" s="17">
        <v>212.45848295551599</v>
      </c>
      <c r="CW43" s="17">
        <v>1.7879740693463799</v>
      </c>
      <c r="CX43" s="17">
        <v>128.61384848735301</v>
      </c>
      <c r="CY43" s="17">
        <v>9.9068320157409993</v>
      </c>
      <c r="CZ43" s="17">
        <v>7.5818125530073699</v>
      </c>
      <c r="DA43" s="17">
        <v>518.44374184978801</v>
      </c>
      <c r="DB43" s="17">
        <v>103.926741637733</v>
      </c>
      <c r="DC43" s="17">
        <v>2.7105518704564102</v>
      </c>
      <c r="DD43" s="17">
        <v>32.799359843912697</v>
      </c>
      <c r="DE43" s="17">
        <v>5.3607377932836098E-2</v>
      </c>
      <c r="DF43" s="17">
        <v>18.741421934445501</v>
      </c>
      <c r="DG43" s="17">
        <v>414.46442296977102</v>
      </c>
      <c r="DH43" s="17">
        <v>47.217297220925097</v>
      </c>
      <c r="DI43" s="17">
        <v>0</v>
      </c>
      <c r="DJ43" s="17">
        <v>2092.8481238745198</v>
      </c>
      <c r="DK43" s="17">
        <v>1705.54783332395</v>
      </c>
      <c r="DL43" s="17">
        <v>327.78452407453102</v>
      </c>
      <c r="DM43" s="17">
        <v>18183.4864015608</v>
      </c>
      <c r="DN43" s="17">
        <v>1137.29746567912</v>
      </c>
      <c r="DO43" s="17">
        <v>2546.5996187747501</v>
      </c>
      <c r="DQ43" s="25">
        <f t="shared" si="33"/>
        <v>8.0000027225232678E-3</v>
      </c>
      <c r="DR43" s="94">
        <f t="shared" si="34"/>
        <v>1.0059814247793297</v>
      </c>
      <c r="DS43" s="40">
        <f t="shared" si="35"/>
        <v>2.4916274674761859E-4</v>
      </c>
      <c r="DT43" s="40">
        <f t="shared" si="36"/>
        <v>-5.8142107596414298E-3</v>
      </c>
      <c r="DU43" s="40">
        <f t="shared" si="37"/>
        <v>-3.2908325100506732E-3</v>
      </c>
      <c r="DV43" s="40">
        <f t="shared" si="38"/>
        <v>-9.3980531131036757E-3</v>
      </c>
      <c r="DW43" s="40">
        <f t="shared" si="39"/>
        <v>-9.550529102524288E-3</v>
      </c>
      <c r="DX43" s="40">
        <f t="shared" si="40"/>
        <v>-4.7803165623339881E-3</v>
      </c>
      <c r="DY43" s="40">
        <f t="shared" si="41"/>
        <v>9.2774796338502899E-3</v>
      </c>
      <c r="DZ43" s="40">
        <f t="shared" si="42"/>
        <v>-2.5496303168289288E-3</v>
      </c>
      <c r="EA43" s="40">
        <f t="shared" si="43"/>
        <v>8.7464376678355656E-3</v>
      </c>
      <c r="EB43" s="40">
        <f t="shared" si="44"/>
        <v>-5.2330055924128746E-3</v>
      </c>
      <c r="EC43" s="40">
        <f t="shared" si="45"/>
        <v>-7.7037321055302655E-3</v>
      </c>
      <c r="ED43" s="40">
        <f t="shared" si="46"/>
        <v>8.1909848036918181E-3</v>
      </c>
      <c r="EE43" s="40">
        <f t="shared" si="47"/>
        <v>6.67166813427499E-3</v>
      </c>
      <c r="EF43" s="40">
        <f t="shared" si="48"/>
        <v>1.0236541618043609E-2</v>
      </c>
      <c r="EG43" s="40">
        <f t="shared" si="49"/>
        <v>8.8019168455467887E-3</v>
      </c>
      <c r="EH43" s="40">
        <f t="shared" si="50"/>
        <v>-1.2412687068926837E-3</v>
      </c>
      <c r="EI43" s="40">
        <f t="shared" si="51"/>
        <v>-5.9633839358480111E-3</v>
      </c>
      <c r="EJ43" s="40">
        <f t="shared" si="52"/>
        <v>-7.1761605421468882E-3</v>
      </c>
      <c r="EK43" s="40">
        <f t="shared" si="53"/>
        <v>-9.261367425147984E-3</v>
      </c>
      <c r="EL43" s="40">
        <f t="shared" si="54"/>
        <v>-3.1632151805172327E-3</v>
      </c>
      <c r="EM43" s="40">
        <f t="shared" si="55"/>
        <v>2.4384582385359008E-3</v>
      </c>
      <c r="EN43" s="40">
        <f t="shared" si="56"/>
        <v>-5.1637513947549807E-3</v>
      </c>
      <c r="EO43" s="40">
        <f t="shared" si="57"/>
        <v>-2.7117670535671446E-3</v>
      </c>
      <c r="EP43" s="40">
        <f t="shared" si="58"/>
        <v>-9.9198162290412267E-4</v>
      </c>
      <c r="EQ43" s="40">
        <f t="shared" si="59"/>
        <v>9.0329970482063847E-4</v>
      </c>
      <c r="ER43" s="40">
        <f t="shared" si="60"/>
        <v>8.5822487636841981E-3</v>
      </c>
      <c r="ES43" s="40">
        <f t="shared" si="61"/>
        <v>1.5818684670356038E-2</v>
      </c>
      <c r="ET43" s="40">
        <f t="shared" si="62"/>
        <v>8.6009964823971479E-3</v>
      </c>
      <c r="EU43" s="40">
        <f t="shared" si="63"/>
        <v>-1.4343082337552911E-2</v>
      </c>
      <c r="EV43" s="40">
        <f t="shared" si="64"/>
        <v>-1.4343189256332583E-2</v>
      </c>
      <c r="EW43" s="40">
        <f t="shared" si="65"/>
        <v>-4.3171204539821824E-3</v>
      </c>
    </row>
    <row r="44" spans="1:153" x14ac:dyDescent="0.25">
      <c r="A44" s="17" t="s">
        <v>214</v>
      </c>
      <c r="B44" s="15">
        <v>897615.40497142705</v>
      </c>
      <c r="C44" s="15">
        <v>140.67549113464599</v>
      </c>
      <c r="D44" s="15">
        <v>52640.5846812448</v>
      </c>
      <c r="E44" s="15">
        <v>5460.5902019554496</v>
      </c>
      <c r="F44" s="15">
        <v>5161.34785264935</v>
      </c>
      <c r="G44" s="15">
        <v>71.310828027524494</v>
      </c>
      <c r="H44" s="15">
        <v>60304.745898624897</v>
      </c>
      <c r="I44" s="15">
        <v>471.53714384204898</v>
      </c>
      <c r="J44" s="15">
        <v>1785.3178649213201</v>
      </c>
      <c r="K44" s="15">
        <v>1189.64793307021</v>
      </c>
      <c r="L44" s="28">
        <v>75.430423269757995</v>
      </c>
      <c r="M44" s="28">
        <v>268.27688513093801</v>
      </c>
      <c r="N44" s="28">
        <v>84.016770388752803</v>
      </c>
      <c r="O44" s="28">
        <v>5776.1195444626301</v>
      </c>
      <c r="P44" s="28">
        <v>3761.7214361882902</v>
      </c>
      <c r="Q44" s="28">
        <v>1.62312080434874E-3</v>
      </c>
      <c r="R44" s="28">
        <v>3.1242904175431601E-4</v>
      </c>
      <c r="S44" s="28">
        <v>4.33675550419182E-2</v>
      </c>
      <c r="T44" s="28">
        <v>7.648466660231E-2</v>
      </c>
      <c r="U44" s="17">
        <v>6.1111884358621797E-2</v>
      </c>
      <c r="V44" s="28">
        <v>16.5526633439089</v>
      </c>
      <c r="W44" s="28">
        <v>3.3769101742433603E-2</v>
      </c>
      <c r="X44" s="28">
        <v>2.90675949062872</v>
      </c>
      <c r="Y44" s="28">
        <v>1.50128334679249</v>
      </c>
      <c r="Z44" s="28">
        <v>23.563729733442798</v>
      </c>
      <c r="AA44" s="28">
        <v>1021.40071768078</v>
      </c>
      <c r="AB44" s="28">
        <v>910.32380950704896</v>
      </c>
      <c r="AC44" s="28">
        <v>155.311046113392</v>
      </c>
      <c r="AD44" s="28">
        <v>2436.6212105299901</v>
      </c>
      <c r="AE44" s="28">
        <v>2363.52269808143</v>
      </c>
      <c r="AF44" s="28">
        <v>1.34495419858576</v>
      </c>
      <c r="AG44" s="28"/>
      <c r="AH44" s="17" t="s">
        <v>214</v>
      </c>
      <c r="AI44" s="17">
        <v>57.452601726516399</v>
      </c>
      <c r="AJ44" s="17">
        <v>74.660115065413905</v>
      </c>
      <c r="AK44" s="17">
        <v>468.22590797773597</v>
      </c>
      <c r="AL44" s="17">
        <v>468.22590797773597</v>
      </c>
      <c r="AM44" s="17">
        <v>169.121856978587</v>
      </c>
      <c r="AN44" s="17">
        <v>1.0311184195726301E-2</v>
      </c>
      <c r="AO44" s="17">
        <v>5.0342748281772598E-2</v>
      </c>
      <c r="AP44" s="17">
        <v>1788.7104670149499</v>
      </c>
      <c r="AQ44" s="17">
        <v>1.3332762304164101</v>
      </c>
      <c r="AR44" s="17">
        <v>268.26178675426303</v>
      </c>
      <c r="AS44" s="17">
        <v>4312.4201486862603</v>
      </c>
      <c r="AT44" s="5">
        <v>6.1922117463361894E-5</v>
      </c>
      <c r="AU44" s="17">
        <v>2.4768697105882401E-4</v>
      </c>
      <c r="AV44" s="17">
        <v>893181.84723133605</v>
      </c>
      <c r="AW44" s="17">
        <v>72.045955567056296</v>
      </c>
      <c r="AX44" s="17">
        <v>1076.0333162034201</v>
      </c>
      <c r="AY44" s="17">
        <v>319.10545295832702</v>
      </c>
      <c r="AZ44" s="17">
        <v>28.986591756367201</v>
      </c>
      <c r="BA44" s="17">
        <v>775.29299526336899</v>
      </c>
      <c r="BB44" s="17">
        <v>130.05930121176999</v>
      </c>
      <c r="BC44" s="17">
        <v>2504.6706084257398</v>
      </c>
      <c r="BD44" s="17">
        <v>296.76510751513302</v>
      </c>
      <c r="BE44" s="17">
        <v>2861.2399613608</v>
      </c>
      <c r="BF44" s="17">
        <v>1022.54130747932</v>
      </c>
      <c r="BG44" s="17">
        <v>4828.9171245522302</v>
      </c>
      <c r="BH44" s="17">
        <v>1179.3893976197901</v>
      </c>
      <c r="BI44" s="17">
        <v>1179.3893976197901</v>
      </c>
      <c r="BJ44" s="17">
        <v>919.00398758948404</v>
      </c>
      <c r="BK44" s="17">
        <v>1.8120873707483401E-4</v>
      </c>
      <c r="BL44" s="17">
        <v>1.3957918617635999E-3</v>
      </c>
      <c r="BM44" s="17">
        <v>417.34025726020502</v>
      </c>
      <c r="BN44" s="17">
        <v>1857.08352984577</v>
      </c>
      <c r="BO44" s="17">
        <v>83.177895161984594</v>
      </c>
      <c r="BP44" s="17">
        <v>1099.6522302037299</v>
      </c>
      <c r="BQ44" s="17">
        <v>7.4521333630697102</v>
      </c>
      <c r="BR44" s="17">
        <v>1.41656114893874E-2</v>
      </c>
      <c r="BS44" s="17">
        <v>2.87604384838814E-2</v>
      </c>
      <c r="BT44" s="17">
        <v>68.532014607516501</v>
      </c>
      <c r="BU44" s="17">
        <v>83.925887572499207</v>
      </c>
      <c r="BV44" s="17">
        <v>139.335994874915</v>
      </c>
      <c r="BW44" s="17">
        <v>0</v>
      </c>
      <c r="BX44" s="17">
        <v>3.8563824105336798E-2</v>
      </c>
      <c r="BY44" s="17">
        <v>3.70515003731322E-2</v>
      </c>
      <c r="BZ44" s="17">
        <v>60805.989438868499</v>
      </c>
      <c r="CA44" s="17">
        <v>46950.723996230103</v>
      </c>
      <c r="CB44" s="17">
        <v>4799.4062976790801</v>
      </c>
      <c r="CC44" s="17">
        <v>52167.470551169303</v>
      </c>
      <c r="CD44" s="17">
        <v>1333.02270948313</v>
      </c>
      <c r="CE44" s="17">
        <v>16.483272999771799</v>
      </c>
      <c r="CF44" s="17">
        <v>3.34606525997189E-2</v>
      </c>
      <c r="CG44" s="17">
        <v>2.88408295930377</v>
      </c>
      <c r="CH44" s="17">
        <v>1.4910701209080801</v>
      </c>
      <c r="CI44" s="17">
        <v>23.439919138689401</v>
      </c>
      <c r="CJ44" s="17">
        <v>3.1404426980714999</v>
      </c>
      <c r="CK44" s="17">
        <v>24719.714074548199</v>
      </c>
      <c r="CL44" s="17">
        <v>14.7696565448061</v>
      </c>
      <c r="CM44" s="17">
        <v>8.7128249993110494</v>
      </c>
      <c r="CN44" s="17">
        <v>1407.93943090328</v>
      </c>
      <c r="CO44" s="17">
        <v>8.8062061038266695</v>
      </c>
      <c r="CP44" s="5">
        <v>3.6091803224259603E-5</v>
      </c>
      <c r="CQ44" s="17">
        <v>6.0847913313160902</v>
      </c>
      <c r="CR44" s="17">
        <v>5396.6918163638302</v>
      </c>
      <c r="CS44" s="17">
        <v>5100.4691342934702</v>
      </c>
      <c r="CT44" s="17">
        <v>296.22268207036001</v>
      </c>
      <c r="CU44" s="17">
        <v>3.0910101785192601</v>
      </c>
      <c r="CV44" s="17">
        <v>839.36497446827195</v>
      </c>
      <c r="CW44" s="17">
        <v>7.2598802577203099</v>
      </c>
      <c r="CX44" s="17">
        <v>514.30732742494604</v>
      </c>
      <c r="CY44" s="17">
        <v>40.2849563600588</v>
      </c>
      <c r="CZ44" s="17">
        <v>30.7865060468372</v>
      </c>
      <c r="DA44" s="17">
        <v>2072.2372831396001</v>
      </c>
      <c r="DB44" s="17">
        <v>453.63306314652198</v>
      </c>
      <c r="DC44" s="17">
        <v>10.8736726920087</v>
      </c>
      <c r="DD44" s="17">
        <v>132.59236140908399</v>
      </c>
      <c r="DE44" s="17">
        <v>0.217809735809123</v>
      </c>
      <c r="DF44" s="17">
        <v>70.692379179990894</v>
      </c>
      <c r="DG44" s="17">
        <v>1331.84935238496</v>
      </c>
      <c r="DH44" s="17">
        <v>155.34342472816999</v>
      </c>
      <c r="DI44" s="17">
        <v>0</v>
      </c>
      <c r="DJ44" s="17">
        <v>7063.4778056601399</v>
      </c>
      <c r="DK44" s="17">
        <v>5795.8536063143101</v>
      </c>
      <c r="DL44" s="17">
        <v>1026.499856012</v>
      </c>
      <c r="DM44" s="17">
        <v>60440.313175702802</v>
      </c>
      <c r="DN44" s="17">
        <v>3766.9362280681598</v>
      </c>
      <c r="DO44" s="17">
        <v>8341.4646791100895</v>
      </c>
      <c r="DQ44" s="25">
        <f t="shared" si="33"/>
        <v>8.0000094474745407E-3</v>
      </c>
      <c r="DR44" s="94">
        <f t="shared" si="34"/>
        <v>1.0060502046391233</v>
      </c>
      <c r="DS44" s="40">
        <f t="shared" si="35"/>
        <v>-4.9392620887919432E-3</v>
      </c>
      <c r="DT44" s="40">
        <f t="shared" si="36"/>
        <v>-9.5218879203976519E-3</v>
      </c>
      <c r="DU44" s="40">
        <f t="shared" si="37"/>
        <v>-8.9876306074552752E-3</v>
      </c>
      <c r="DV44" s="40">
        <f t="shared" si="38"/>
        <v>-1.1701736117963456E-2</v>
      </c>
      <c r="DW44" s="40">
        <f t="shared" si="39"/>
        <v>-1.1795120207724491E-2</v>
      </c>
      <c r="DX44" s="40">
        <f t="shared" si="40"/>
        <v>-8.6725798120713352E-3</v>
      </c>
      <c r="DY44" s="40">
        <f t="shared" si="41"/>
        <v>2.248036618971922E-3</v>
      </c>
      <c r="DZ44" s="40">
        <f t="shared" si="42"/>
        <v>-7.0222163991860874E-3</v>
      </c>
      <c r="EA44" s="40">
        <f t="shared" si="43"/>
        <v>1.9002790260990244E-3</v>
      </c>
      <c r="EB44" s="40">
        <f t="shared" si="44"/>
        <v>-8.6231692295257248E-3</v>
      </c>
      <c r="EC44" s="40">
        <f t="shared" si="45"/>
        <v>-1.0212168657588941E-2</v>
      </c>
      <c r="ED44" s="40">
        <f t="shared" si="46"/>
        <v>-5.6279081470681012E-5</v>
      </c>
      <c r="EE44" s="40">
        <f t="shared" si="47"/>
        <v>-1.0817223255913582E-3</v>
      </c>
      <c r="EF44" s="40">
        <f t="shared" si="48"/>
        <v>3.4164912446451061E-3</v>
      </c>
      <c r="EG44" s="40">
        <f t="shared" si="49"/>
        <v>1.3862780560257801E-3</v>
      </c>
      <c r="EH44" s="40">
        <f t="shared" si="50"/>
        <v>-6.1784694393527259E-3</v>
      </c>
      <c r="EI44" s="40">
        <f t="shared" si="51"/>
        <v>-9.0258998212708347E-3</v>
      </c>
      <c r="EJ44" s="40">
        <f t="shared" si="52"/>
        <v>-1.0180538612855868E-2</v>
      </c>
      <c r="EK44" s="40">
        <f t="shared" si="53"/>
        <v>-1.13662275389293E-2</v>
      </c>
      <c r="EL44" s="40">
        <f t="shared" si="54"/>
        <v>-7.4936632363602294E-3</v>
      </c>
      <c r="EM44" s="40">
        <f t="shared" si="55"/>
        <v>-4.1920954166349183E-3</v>
      </c>
      <c r="EN44" s="40">
        <f t="shared" si="56"/>
        <v>-9.1340641829128731E-3</v>
      </c>
      <c r="EO44" s="40">
        <f t="shared" si="57"/>
        <v>-7.8013098084166281E-3</v>
      </c>
      <c r="EP44" s="40">
        <f t="shared" si="58"/>
        <v>-6.8029968534790925E-3</v>
      </c>
      <c r="EQ44" s="40">
        <f t="shared" si="59"/>
        <v>-5.2542868278479425E-3</v>
      </c>
      <c r="ER44" s="40">
        <f t="shared" si="60"/>
        <v>1.1166917927470533E-3</v>
      </c>
      <c r="ES44" s="40">
        <f t="shared" si="61"/>
        <v>9.5352642562820545E-3</v>
      </c>
      <c r="ET44" s="40">
        <f t="shared" si="62"/>
        <v>2.0847593000151109E-4</v>
      </c>
      <c r="EU44" s="40">
        <f t="shared" si="63"/>
        <v>-1.4404207522287004E-2</v>
      </c>
      <c r="EV44" s="40">
        <f t="shared" si="64"/>
        <v>-1.4404363755766845E-2</v>
      </c>
      <c r="EW44" s="40">
        <f t="shared" si="65"/>
        <v>-8.6827998913491054E-3</v>
      </c>
    </row>
    <row r="45" spans="1:153" x14ac:dyDescent="0.25">
      <c r="A45" s="17" t="s">
        <v>215</v>
      </c>
      <c r="B45" s="15">
        <v>112926.835960853</v>
      </c>
      <c r="C45" s="15">
        <v>18.5329050244044</v>
      </c>
      <c r="D45" s="15">
        <v>5780.9672844716297</v>
      </c>
      <c r="E45" s="15">
        <v>936.71454550592398</v>
      </c>
      <c r="F45" s="15">
        <v>874.51749385792596</v>
      </c>
      <c r="G45" s="15">
        <v>8.4305354829989891</v>
      </c>
      <c r="H45" s="15">
        <v>17514.541741119199</v>
      </c>
      <c r="I45" s="15">
        <v>91.324362487786203</v>
      </c>
      <c r="J45" s="15">
        <v>361.80698618828399</v>
      </c>
      <c r="K45" s="15">
        <v>191.298036026814</v>
      </c>
      <c r="L45" s="28">
        <v>12.8041117777913</v>
      </c>
      <c r="M45" s="28">
        <v>65.274466764465103</v>
      </c>
      <c r="N45" s="28">
        <v>31.4183708172365</v>
      </c>
      <c r="O45" s="28">
        <v>1499.96683088545</v>
      </c>
      <c r="P45" s="28">
        <v>1205.7974301860299</v>
      </c>
      <c r="Q45" s="28">
        <v>2.1777895039798499E-4</v>
      </c>
      <c r="R45" s="28">
        <v>3.79357105395943E-5</v>
      </c>
      <c r="S45" s="28">
        <v>5.4042076896116103E-3</v>
      </c>
      <c r="T45" s="28">
        <v>9.0759447791126692E-3</v>
      </c>
      <c r="U45" s="17">
        <v>8.0504200448810199E-3</v>
      </c>
      <c r="V45" s="28">
        <v>5.1938736446166898</v>
      </c>
      <c r="W45" s="28">
        <v>7.8537481945775197E-3</v>
      </c>
      <c r="X45" s="28">
        <v>0.76104445744276705</v>
      </c>
      <c r="Y45" s="28">
        <v>0.42029768161833703</v>
      </c>
      <c r="Z45" s="28">
        <v>6.9411072292763398</v>
      </c>
      <c r="AA45" s="28">
        <v>352.14933914596901</v>
      </c>
      <c r="AB45" s="28">
        <v>176.476584020324</v>
      </c>
      <c r="AC45" s="28">
        <v>39.738352075084599</v>
      </c>
      <c r="AD45" s="28">
        <v>222.84503143105201</v>
      </c>
      <c r="AE45" s="28">
        <v>216.159682275335</v>
      </c>
      <c r="AF45" s="28">
        <v>0.33028786812918198</v>
      </c>
      <c r="AG45" s="28"/>
      <c r="AH45" s="17" t="s">
        <v>215</v>
      </c>
      <c r="AI45" s="17">
        <v>12.011880610805999</v>
      </c>
      <c r="AJ45" s="17">
        <v>12.789537372765899</v>
      </c>
      <c r="AK45" s="17">
        <v>91.549723711236993</v>
      </c>
      <c r="AL45" s="17">
        <v>91.549723711236993</v>
      </c>
      <c r="AM45" s="17">
        <v>28.417561272292801</v>
      </c>
      <c r="AN45" s="17">
        <v>1.3642543097604101E-3</v>
      </c>
      <c r="AO45" s="17">
        <v>6.6607763951123397E-3</v>
      </c>
      <c r="AP45" s="17">
        <v>364.59156666965998</v>
      </c>
      <c r="AQ45" s="17">
        <v>0.33168220137776599</v>
      </c>
      <c r="AR45" s="17">
        <v>65.793278788823201</v>
      </c>
      <c r="AS45" s="17">
        <v>784.99898729528798</v>
      </c>
      <c r="AT45" s="5">
        <v>7.5452776831627498E-6</v>
      </c>
      <c r="AU45" s="5">
        <v>3.0181224524214899E-5</v>
      </c>
      <c r="AV45" s="17">
        <v>112836.83618842901</v>
      </c>
      <c r="AW45" s="17">
        <v>6.5897125555426896</v>
      </c>
      <c r="AX45" s="17">
        <v>98.239482652380701</v>
      </c>
      <c r="AY45" s="17">
        <v>29.1575941775933</v>
      </c>
      <c r="AZ45" s="17">
        <v>2.6450801804483</v>
      </c>
      <c r="BA45" s="17">
        <v>70.857807729404598</v>
      </c>
      <c r="BB45" s="17">
        <v>12.1660480876557</v>
      </c>
      <c r="BC45" s="17">
        <v>524.00290031465397</v>
      </c>
      <c r="BD45" s="17">
        <v>63.776888812439203</v>
      </c>
      <c r="BE45" s="17">
        <v>654.15392489082706</v>
      </c>
      <c r="BF45" s="17">
        <v>355.67764269866001</v>
      </c>
      <c r="BG45" s="17">
        <v>1361.13761483956</v>
      </c>
      <c r="BH45" s="17">
        <v>191.124286092017</v>
      </c>
      <c r="BI45" s="17">
        <v>191.124286092017</v>
      </c>
      <c r="BJ45" s="17">
        <v>178.418951505845</v>
      </c>
      <c r="BK45" s="5">
        <v>2.3709994422027598E-5</v>
      </c>
      <c r="BL45" s="17">
        <v>1.89430343279463E-4</v>
      </c>
      <c r="BM45" s="17">
        <v>45.996599052012499</v>
      </c>
      <c r="BN45" s="17">
        <v>478.84508146225602</v>
      </c>
      <c r="BO45" s="17">
        <v>23.700168942371899</v>
      </c>
      <c r="BP45" s="17">
        <v>356.61714282349402</v>
      </c>
      <c r="BQ45" s="17">
        <v>1.2257527343955099</v>
      </c>
      <c r="BR45" s="17">
        <v>1.7707131235635499E-3</v>
      </c>
      <c r="BS45" s="17">
        <v>3.5950986480155602E-3</v>
      </c>
      <c r="BT45" s="17">
        <v>20.030132815006102</v>
      </c>
      <c r="BU45" s="17">
        <v>31.720752908601799</v>
      </c>
      <c r="BV45" s="17">
        <v>18.4224155838114</v>
      </c>
      <c r="BW45" s="17">
        <v>0</v>
      </c>
      <c r="BX45" s="17">
        <v>4.5861542640144998E-3</v>
      </c>
      <c r="BY45" s="17">
        <v>4.4063050083499996E-3</v>
      </c>
      <c r="BZ45" s="17">
        <v>17757.412819215398</v>
      </c>
      <c r="CA45" s="17">
        <v>5174.6223034331497</v>
      </c>
      <c r="CB45" s="17">
        <v>528.96181881093696</v>
      </c>
      <c r="CC45" s="17">
        <v>5749.5807212960999</v>
      </c>
      <c r="CD45" s="17">
        <v>328.441825153634</v>
      </c>
      <c r="CE45" s="17">
        <v>5.2345335556474097</v>
      </c>
      <c r="CF45" s="17">
        <v>7.8820175049631493E-3</v>
      </c>
      <c r="CG45" s="17">
        <v>0.76497860290018005</v>
      </c>
      <c r="CH45" s="17">
        <v>0.42286942388597598</v>
      </c>
      <c r="CI45" s="17">
        <v>6.9892877713366</v>
      </c>
      <c r="CJ45" s="17">
        <v>0.304525916235387</v>
      </c>
      <c r="CK45" s="17">
        <v>7868.22039502405</v>
      </c>
      <c r="CL45" s="17">
        <v>1.4756326656635601</v>
      </c>
      <c r="CM45" s="17">
        <v>0.79525551304309505</v>
      </c>
      <c r="CN45" s="17">
        <v>178.11904482547601</v>
      </c>
      <c r="CO45" s="17">
        <v>0.85214271664544705</v>
      </c>
      <c r="CP45" s="5">
        <v>4.3488539382815999E-6</v>
      </c>
      <c r="CQ45" s="17">
        <v>0.55548256375491201</v>
      </c>
      <c r="CR45" s="17">
        <v>935.75347746869602</v>
      </c>
      <c r="CS45" s="17">
        <v>873.41897958899199</v>
      </c>
      <c r="CT45" s="17">
        <v>62.334497879704699</v>
      </c>
      <c r="CU45" s="17">
        <v>0.28274240987229698</v>
      </c>
      <c r="CV45" s="17">
        <v>191.428246002744</v>
      </c>
      <c r="CW45" s="17">
        <v>0.66737986584875097</v>
      </c>
      <c r="CX45" s="17">
        <v>95.302607898058298</v>
      </c>
      <c r="CY45" s="17">
        <v>3.6760738440340099</v>
      </c>
      <c r="CZ45" s="17">
        <v>3.0926713167655899</v>
      </c>
      <c r="DA45" s="17">
        <v>382.747238424356</v>
      </c>
      <c r="DB45" s="17">
        <v>44.711660318637499</v>
      </c>
      <c r="DC45" s="17">
        <v>1.4874261396517701</v>
      </c>
      <c r="DD45" s="17">
        <v>12.612552447516199</v>
      </c>
      <c r="DE45" s="17">
        <v>1.9957039324944699E-2</v>
      </c>
      <c r="DF45" s="17">
        <v>8.3845670287758196</v>
      </c>
      <c r="DG45" s="17">
        <v>469.24900507838299</v>
      </c>
      <c r="DH45" s="17">
        <v>40.069966242310002</v>
      </c>
      <c r="DI45" s="17">
        <v>0</v>
      </c>
      <c r="DJ45" s="17">
        <v>1938.1484550861901</v>
      </c>
      <c r="DK45" s="17">
        <v>1514.42816098158</v>
      </c>
      <c r="DL45" s="17">
        <v>459.65134747294002</v>
      </c>
      <c r="DM45" s="17">
        <v>17683.301875802601</v>
      </c>
      <c r="DN45" s="17">
        <v>1217.64119545476</v>
      </c>
      <c r="DO45" s="17">
        <v>2854.38929500015</v>
      </c>
      <c r="DQ45" s="25">
        <f t="shared" si="33"/>
        <v>7.999991874475974E-3</v>
      </c>
      <c r="DR45" s="94">
        <f t="shared" si="34"/>
        <v>1.0041910127380798</v>
      </c>
      <c r="DS45" s="40">
        <f t="shared" si="35"/>
        <v>-7.9697417941643092E-4</v>
      </c>
      <c r="DT45" s="40">
        <f t="shared" si="36"/>
        <v>-5.9617982419650668E-3</v>
      </c>
      <c r="DU45" s="40">
        <f t="shared" si="37"/>
        <v>-5.4292926479341686E-3</v>
      </c>
      <c r="DV45" s="40">
        <f t="shared" si="38"/>
        <v>-1.0259988401363864E-3</v>
      </c>
      <c r="DW45" s="40">
        <f t="shared" si="39"/>
        <v>-1.2561375577381335E-3</v>
      </c>
      <c r="DX45" s="40">
        <f t="shared" si="40"/>
        <v>-5.4526138127132581E-3</v>
      </c>
      <c r="DY45" s="40">
        <f t="shared" si="41"/>
        <v>9.6354296434259853E-3</v>
      </c>
      <c r="DZ45" s="40">
        <f t="shared" si="42"/>
        <v>2.4677010308276699E-3</v>
      </c>
      <c r="EA45" s="40">
        <f t="shared" si="43"/>
        <v>7.6963148520490538E-3</v>
      </c>
      <c r="EB45" s="40">
        <f t="shared" si="44"/>
        <v>-9.0826826247524678E-4</v>
      </c>
      <c r="EC45" s="40">
        <f t="shared" si="45"/>
        <v>-1.1382597464261888E-3</v>
      </c>
      <c r="ED45" s="40">
        <f t="shared" si="46"/>
        <v>7.9481618169347547E-3</v>
      </c>
      <c r="EE45" s="40">
        <f t="shared" si="47"/>
        <v>9.6243720950485619E-3</v>
      </c>
      <c r="EF45" s="40">
        <f t="shared" si="48"/>
        <v>9.6410999219184931E-3</v>
      </c>
      <c r="EG45" s="40">
        <f t="shared" si="49"/>
        <v>9.8223507300913854E-3</v>
      </c>
      <c r="EH45" s="40">
        <f t="shared" si="50"/>
        <v>-1.3305177460139234E-3</v>
      </c>
      <c r="EI45" s="40">
        <f t="shared" si="51"/>
        <v>-5.5148125405030607E-3</v>
      </c>
      <c r="EJ45" s="40">
        <f t="shared" si="52"/>
        <v>-7.1048191035121711E-3</v>
      </c>
      <c r="EK45" s="40">
        <f t="shared" si="53"/>
        <v>-9.1985472344765732E-3</v>
      </c>
      <c r="EL45" s="40">
        <f t="shared" si="54"/>
        <v>-3.1537907173445757E-3</v>
      </c>
      <c r="EM45" s="40">
        <f t="shared" si="55"/>
        <v>7.8284366953868586E-3</v>
      </c>
      <c r="EN45" s="40">
        <f t="shared" si="56"/>
        <v>3.5994673734443894E-3</v>
      </c>
      <c r="EO45" s="40">
        <f t="shared" si="57"/>
        <v>5.169402942151847E-3</v>
      </c>
      <c r="EP45" s="40">
        <f t="shared" si="58"/>
        <v>6.1188590375673224E-3</v>
      </c>
      <c r="EQ45" s="40">
        <f t="shared" si="59"/>
        <v>6.9413337769863685E-3</v>
      </c>
      <c r="ER45" s="40">
        <f t="shared" si="60"/>
        <v>1.0019338844275062E-2</v>
      </c>
      <c r="ES45" s="40">
        <f t="shared" si="61"/>
        <v>1.1006375130749983E-2</v>
      </c>
      <c r="ET45" s="40">
        <f t="shared" si="62"/>
        <v>8.3449400870682037E-3</v>
      </c>
      <c r="EU45" s="40">
        <f t="shared" si="63"/>
        <v>-1.4311766466345938E-2</v>
      </c>
      <c r="EV45" s="40">
        <f t="shared" si="64"/>
        <v>-1.4311963337880169E-2</v>
      </c>
      <c r="EW45" s="40">
        <f t="shared" si="65"/>
        <v>4.2215696764213613E-3</v>
      </c>
    </row>
    <row r="46" spans="1:153" x14ac:dyDescent="0.25">
      <c r="A46" s="17" t="s">
        <v>216</v>
      </c>
      <c r="B46" s="15">
        <v>32786.5268089784</v>
      </c>
      <c r="C46" s="15">
        <v>11.824052294740399</v>
      </c>
      <c r="D46" s="15">
        <v>3668.91740155556</v>
      </c>
      <c r="E46" s="15">
        <v>373.53732445242201</v>
      </c>
      <c r="F46" s="15">
        <v>354.48850049258101</v>
      </c>
      <c r="G46" s="15">
        <v>5.0594785716475501</v>
      </c>
      <c r="H46" s="15">
        <v>3798.3620605907199</v>
      </c>
      <c r="I46" s="15">
        <v>34.1766110672325</v>
      </c>
      <c r="J46" s="15">
        <v>86.1687881554532</v>
      </c>
      <c r="K46" s="15">
        <v>82.676439421236694</v>
      </c>
      <c r="L46" s="28">
        <v>5.30025914672499</v>
      </c>
      <c r="M46" s="28">
        <v>14.8787668733746</v>
      </c>
      <c r="N46" s="28">
        <v>7.1380775980542701</v>
      </c>
      <c r="O46" s="28">
        <v>317.693124343894</v>
      </c>
      <c r="P46" s="28">
        <v>251.83269508012501</v>
      </c>
      <c r="Q46" s="28">
        <v>8.4440263710203195E-5</v>
      </c>
      <c r="R46" s="28">
        <v>1.6296027280348198E-5</v>
      </c>
      <c r="S46" s="28">
        <v>3.44683826379876E-3</v>
      </c>
      <c r="T46" s="28">
        <v>5.8873302660292096E-3</v>
      </c>
      <c r="U46" s="17">
        <v>3.7007366965906702E-3</v>
      </c>
      <c r="V46" s="28">
        <v>1.3340304728036401</v>
      </c>
      <c r="W46" s="28">
        <v>1.95985036053406E-3</v>
      </c>
      <c r="X46" s="28">
        <v>0.177280827079457</v>
      </c>
      <c r="Y46" s="28">
        <v>9.7631371110860302E-2</v>
      </c>
      <c r="Z46" s="28">
        <v>1.8468933227672899</v>
      </c>
      <c r="AA46" s="28">
        <v>72.999770606379101</v>
      </c>
      <c r="AB46" s="28">
        <v>37.390641547573601</v>
      </c>
      <c r="AC46" s="28">
        <v>8.8346537771903293</v>
      </c>
      <c r="AD46" s="28">
        <v>206.34746772595301</v>
      </c>
      <c r="AE46" s="28">
        <v>200.157045598266</v>
      </c>
      <c r="AF46" s="28">
        <v>7.7303097616716498E-2</v>
      </c>
      <c r="AG46" s="28"/>
      <c r="AH46" s="17" t="s">
        <v>216</v>
      </c>
      <c r="AI46" s="17">
        <v>2.8725415520947699</v>
      </c>
      <c r="AJ46" s="17">
        <v>5.2508668381655497</v>
      </c>
      <c r="AK46" s="17">
        <v>33.959259945449404</v>
      </c>
      <c r="AL46" s="17">
        <v>33.959259945449404</v>
      </c>
      <c r="AM46" s="17">
        <v>12.691127264124701</v>
      </c>
      <c r="AN46" s="17">
        <v>6.2466123227346195E-4</v>
      </c>
      <c r="AO46" s="17">
        <v>3.0497938788670402E-3</v>
      </c>
      <c r="AP46" s="17">
        <v>86.585422584733706</v>
      </c>
      <c r="AQ46" s="17">
        <v>7.7265299213355607E-2</v>
      </c>
      <c r="AR46" s="17">
        <v>14.973528167359399</v>
      </c>
      <c r="AS46" s="17">
        <v>199.29723267360001</v>
      </c>
      <c r="AT46" s="5">
        <v>3.2325446959550601E-6</v>
      </c>
      <c r="AU46" s="5">
        <v>1.29303712032275E-5</v>
      </c>
      <c r="AV46" s="17">
        <v>32741.671900659701</v>
      </c>
      <c r="AW46" s="17">
        <v>6.0858453942690804</v>
      </c>
      <c r="AX46" s="17">
        <v>90.765041474451095</v>
      </c>
      <c r="AY46" s="17">
        <v>26.934201654568799</v>
      </c>
      <c r="AZ46" s="17">
        <v>2.4441045921173701</v>
      </c>
      <c r="BA46" s="17">
        <v>65.451073849325098</v>
      </c>
      <c r="BB46" s="17">
        <v>11.1800682043905</v>
      </c>
      <c r="BC46" s="17">
        <v>135.60148963978901</v>
      </c>
      <c r="BD46" s="17">
        <v>15.066860141890499</v>
      </c>
      <c r="BE46" s="17">
        <v>149.73628385350301</v>
      </c>
      <c r="BF46" s="17">
        <v>73.690445099996097</v>
      </c>
      <c r="BG46" s="17">
        <v>279.60497796438398</v>
      </c>
      <c r="BH46" s="17">
        <v>81.900701416167493</v>
      </c>
      <c r="BI46" s="17">
        <v>81.900701416167493</v>
      </c>
      <c r="BJ46" s="17">
        <v>37.801490581069402</v>
      </c>
      <c r="BK46" s="5">
        <v>1.1857766215795E-5</v>
      </c>
      <c r="BL46" s="5">
        <v>6.8689697008195605E-5</v>
      </c>
      <c r="BM46" s="17">
        <v>29.0107308862029</v>
      </c>
      <c r="BN46" s="17">
        <v>101.07330411839899</v>
      </c>
      <c r="BO46" s="17">
        <v>5.1664637395812303</v>
      </c>
      <c r="BP46" s="17">
        <v>89.517455774601004</v>
      </c>
      <c r="BQ46" s="17">
        <v>0.56018736687445203</v>
      </c>
      <c r="BR46" s="17">
        <v>1.1233330467324699E-3</v>
      </c>
      <c r="BS46" s="17">
        <v>2.2807250781262901E-3</v>
      </c>
      <c r="BT46" s="17">
        <v>4.2842019085743202</v>
      </c>
      <c r="BU46" s="17">
        <v>7.18758975675805</v>
      </c>
      <c r="BV46" s="17">
        <v>11.684538536792299</v>
      </c>
      <c r="BW46" s="17">
        <v>0</v>
      </c>
      <c r="BX46" s="17">
        <v>2.96166165666319E-3</v>
      </c>
      <c r="BY46" s="17">
        <v>2.8455241323434499E-3</v>
      </c>
      <c r="BZ46" s="17">
        <v>3847.6680923957101</v>
      </c>
      <c r="CA46" s="17">
        <v>3263.70822152041</v>
      </c>
      <c r="CB46" s="17">
        <v>333.62354195891601</v>
      </c>
      <c r="CC46" s="17">
        <v>3626.34249436554</v>
      </c>
      <c r="CD46" s="17">
        <v>73.568039985339198</v>
      </c>
      <c r="CE46" s="17">
        <v>1.3375268430805101</v>
      </c>
      <c r="CF46" s="17">
        <v>1.9559454580928802E-3</v>
      </c>
      <c r="CG46" s="17">
        <v>0.17741768305251901</v>
      </c>
      <c r="CH46" s="17">
        <v>9.7824939817126602E-2</v>
      </c>
      <c r="CI46" s="17">
        <v>1.84879739281403</v>
      </c>
      <c r="CJ46" s="17">
        <v>0.17584118707870999</v>
      </c>
      <c r="CK46" s="17">
        <v>1627.2280534466499</v>
      </c>
      <c r="CL46" s="17">
        <v>1.2051363263281401</v>
      </c>
      <c r="CM46" s="17">
        <v>0.73479065074929595</v>
      </c>
      <c r="CN46" s="17">
        <v>109.35364091117</v>
      </c>
      <c r="CO46" s="17">
        <v>0.71278268589097105</v>
      </c>
      <c r="CP46" s="5">
        <v>3.6062920793443399E-6</v>
      </c>
      <c r="CQ46" s="17">
        <v>0.51322728021296404</v>
      </c>
      <c r="CR46" s="17">
        <v>369.81541156573297</v>
      </c>
      <c r="CS46" s="17">
        <v>350.875657535409</v>
      </c>
      <c r="CT46" s="17">
        <v>18.939754030324501</v>
      </c>
      <c r="CU46" s="17">
        <v>0.261118446513114</v>
      </c>
      <c r="CV46" s="17">
        <v>46.835174523388297</v>
      </c>
      <c r="CW46" s="17">
        <v>0.615659470008873</v>
      </c>
      <c r="CX46" s="17">
        <v>34.376904501286901</v>
      </c>
      <c r="CY46" s="17">
        <v>3.3967600712092798</v>
      </c>
      <c r="CZ46" s="17">
        <v>2.5473059519282102</v>
      </c>
      <c r="DA46" s="17">
        <v>138.04651245335799</v>
      </c>
      <c r="DB46" s="17">
        <v>13.6883695342158</v>
      </c>
      <c r="DC46" s="17">
        <v>0.78774066248890795</v>
      </c>
      <c r="DD46" s="17">
        <v>11.294638543406201</v>
      </c>
      <c r="DE46" s="17">
        <v>1.8423870390273201E-2</v>
      </c>
      <c r="DF46" s="17">
        <v>5.0095140038691097</v>
      </c>
      <c r="DG46" s="17">
        <v>108.71912623285201</v>
      </c>
      <c r="DH46" s="17">
        <v>8.8986105679933001</v>
      </c>
      <c r="DI46" s="17">
        <v>0</v>
      </c>
      <c r="DJ46" s="17">
        <v>409.62304145885997</v>
      </c>
      <c r="DK46" s="17">
        <v>320.49023113502</v>
      </c>
      <c r="DL46" s="17">
        <v>93.419896318655901</v>
      </c>
      <c r="DM46" s="17">
        <v>3829.5321701747598</v>
      </c>
      <c r="DN46" s="17">
        <v>254.14712206182301</v>
      </c>
      <c r="DO46" s="17">
        <v>593.42597337494499</v>
      </c>
      <c r="DQ46" s="25">
        <f t="shared" si="33"/>
        <v>7.9999974992099217E-3</v>
      </c>
      <c r="DR46" s="94">
        <f t="shared" si="34"/>
        <v>1.0047358062068774</v>
      </c>
      <c r="DS46" s="40">
        <f t="shared" si="35"/>
        <v>-1.368089660122699E-3</v>
      </c>
      <c r="DT46" s="40">
        <f t="shared" si="36"/>
        <v>-1.179914926544757E-2</v>
      </c>
      <c r="DU46" s="40">
        <f t="shared" si="37"/>
        <v>-1.160421523034804E-2</v>
      </c>
      <c r="DV46" s="40">
        <f t="shared" si="38"/>
        <v>-9.9639651596934477E-3</v>
      </c>
      <c r="DW46" s="40">
        <f t="shared" si="39"/>
        <v>-1.0191707071320409E-2</v>
      </c>
      <c r="DX46" s="40">
        <f t="shared" si="40"/>
        <v>-9.8754381644055676E-3</v>
      </c>
      <c r="DY46" s="40">
        <f t="shared" si="41"/>
        <v>8.2061975890714133E-3</v>
      </c>
      <c r="DZ46" s="40">
        <f t="shared" si="42"/>
        <v>-6.3596452367825906E-3</v>
      </c>
      <c r="EA46" s="40">
        <f t="shared" si="43"/>
        <v>4.8350967699449963E-3</v>
      </c>
      <c r="EB46" s="40">
        <f t="shared" si="44"/>
        <v>-9.3828182551115111E-3</v>
      </c>
      <c r="EC46" s="40">
        <f t="shared" si="45"/>
        <v>-9.3188478510451023E-3</v>
      </c>
      <c r="ED46" s="40">
        <f t="shared" si="46"/>
        <v>6.3688943305089101E-3</v>
      </c>
      <c r="EE46" s="40">
        <f t="shared" si="47"/>
        <v>6.9363435776148112E-3</v>
      </c>
      <c r="EF46" s="40">
        <f t="shared" si="48"/>
        <v>8.8044297367235666E-3</v>
      </c>
      <c r="EG46" s="40">
        <f t="shared" si="49"/>
        <v>9.1903355954699607E-3</v>
      </c>
      <c r="EH46" s="40">
        <f t="shared" si="50"/>
        <v>-3.3930306974352155E-3</v>
      </c>
      <c r="EI46" s="40">
        <f t="shared" si="51"/>
        <v>-8.16833323089502E-3</v>
      </c>
      <c r="EJ46" s="40">
        <f t="shared" si="52"/>
        <v>-1.2411414654789107E-2</v>
      </c>
      <c r="EK46" s="40">
        <f t="shared" si="53"/>
        <v>-1.3613042482942662E-2</v>
      </c>
      <c r="EL46" s="40">
        <f t="shared" si="54"/>
        <v>-7.1017171998159186E-3</v>
      </c>
      <c r="EM46" s="40">
        <f t="shared" si="55"/>
        <v>2.6209073541790368E-3</v>
      </c>
      <c r="EN46" s="40">
        <f t="shared" si="56"/>
        <v>-1.9924492807276077E-3</v>
      </c>
      <c r="EO46" s="40">
        <f t="shared" si="57"/>
        <v>7.7197278079412673E-4</v>
      </c>
      <c r="EP46" s="40">
        <f t="shared" si="58"/>
        <v>1.9826486513899668E-3</v>
      </c>
      <c r="EQ46" s="40">
        <f t="shared" si="59"/>
        <v>1.0309583251333278E-3</v>
      </c>
      <c r="ER46" s="40">
        <f t="shared" si="60"/>
        <v>9.4613241641699208E-3</v>
      </c>
      <c r="ES46" s="40">
        <f t="shared" si="61"/>
        <v>1.0988017763029314E-2</v>
      </c>
      <c r="ET46" s="40">
        <f t="shared" si="62"/>
        <v>7.2393092492313675E-3</v>
      </c>
      <c r="EU46" s="40">
        <f t="shared" si="63"/>
        <v>-1.6899323239877435E-2</v>
      </c>
      <c r="EV46" s="40">
        <f t="shared" si="64"/>
        <v>-1.6899509149441761E-2</v>
      </c>
      <c r="EW46" s="40">
        <f t="shared" si="65"/>
        <v>-4.8896363181076649E-4</v>
      </c>
    </row>
    <row r="47" spans="1:153" x14ac:dyDescent="0.25">
      <c r="A47" s="17" t="s">
        <v>217</v>
      </c>
      <c r="B47" s="15">
        <v>294080.97423663898</v>
      </c>
      <c r="C47" s="15">
        <v>42.203260393812698</v>
      </c>
      <c r="D47" s="15">
        <v>14962.0244005186</v>
      </c>
      <c r="E47" s="15">
        <v>1810.6288587271699</v>
      </c>
      <c r="F47" s="15">
        <v>1703.5581089273401</v>
      </c>
      <c r="G47" s="15">
        <v>22.074743044480201</v>
      </c>
      <c r="H47" s="15">
        <v>21365.742910192301</v>
      </c>
      <c r="I47" s="15">
        <v>167.263668873548</v>
      </c>
      <c r="J47" s="15">
        <v>608.07977304072301</v>
      </c>
      <c r="K47" s="15">
        <v>403.36213996324898</v>
      </c>
      <c r="L47" s="28">
        <v>25.181804097908199</v>
      </c>
      <c r="M47" s="28">
        <v>102.155589358743</v>
      </c>
      <c r="N47" s="28">
        <v>33.157013588029798</v>
      </c>
      <c r="O47" s="28">
        <v>1952.5102703825801</v>
      </c>
      <c r="P47" s="28">
        <v>1362.6614877843799</v>
      </c>
      <c r="Q47" s="28">
        <v>4.9875874658998295E-4</v>
      </c>
      <c r="R47" s="28">
        <v>8.73401400531624E-5</v>
      </c>
      <c r="S47" s="28">
        <v>1.2693176870248299E-2</v>
      </c>
      <c r="T47" s="28">
        <v>2.1391587398653999E-2</v>
      </c>
      <c r="U47" s="17">
        <v>1.8407855482290101E-2</v>
      </c>
      <c r="V47" s="28">
        <v>6.2171017661006802</v>
      </c>
      <c r="W47" s="28">
        <v>1.26134350099822E-2</v>
      </c>
      <c r="X47" s="28">
        <v>1.1144726538449301</v>
      </c>
      <c r="Y47" s="28">
        <v>0.57735219826560902</v>
      </c>
      <c r="Z47" s="28">
        <v>8.8255924769859195</v>
      </c>
      <c r="AA47" s="28">
        <v>373.88530932025702</v>
      </c>
      <c r="AB47" s="28">
        <v>287.92171758834098</v>
      </c>
      <c r="AC47" s="28">
        <v>59.523173912599503</v>
      </c>
      <c r="AD47" s="28">
        <v>682.29092755421902</v>
      </c>
      <c r="AE47" s="28">
        <v>661.82219118227204</v>
      </c>
      <c r="AF47" s="28">
        <v>0.51393237880980103</v>
      </c>
      <c r="AG47" s="28"/>
      <c r="AH47" s="17" t="s">
        <v>217</v>
      </c>
      <c r="AI47" s="17">
        <v>21.300307848234699</v>
      </c>
      <c r="AJ47" s="17">
        <v>24.931390557023299</v>
      </c>
      <c r="AK47" s="17">
        <v>166.248289376911</v>
      </c>
      <c r="AL47" s="17">
        <v>166.248289376911</v>
      </c>
      <c r="AM47" s="17">
        <v>59.668273880388199</v>
      </c>
      <c r="AN47" s="17">
        <v>3.1127091894156099E-3</v>
      </c>
      <c r="AO47" s="17">
        <v>1.51972134459895E-2</v>
      </c>
      <c r="AP47" s="17">
        <v>609.31670634352497</v>
      </c>
      <c r="AQ47" s="17">
        <v>0.50909197147563101</v>
      </c>
      <c r="AR47" s="17">
        <v>102.30414905396</v>
      </c>
      <c r="AS47" s="17">
        <v>1477.9890538207801</v>
      </c>
      <c r="AT47" s="5">
        <v>1.7342784292068299E-5</v>
      </c>
      <c r="AU47" s="5">
        <v>6.9371427878547301E-5</v>
      </c>
      <c r="AV47" s="17">
        <v>292834.53185623599</v>
      </c>
      <c r="AW47" s="17">
        <v>20.155933691914999</v>
      </c>
      <c r="AX47" s="17">
        <v>301.25023644240099</v>
      </c>
      <c r="AY47" s="17">
        <v>89.309510503370305</v>
      </c>
      <c r="AZ47" s="17">
        <v>8.1167404021230496</v>
      </c>
      <c r="BA47" s="17">
        <v>216.964363305169</v>
      </c>
      <c r="BB47" s="17">
        <v>36.065566490076399</v>
      </c>
      <c r="BC47" s="17">
        <v>932.42200969269595</v>
      </c>
      <c r="BD47" s="17">
        <v>99.447834337435097</v>
      </c>
      <c r="BE47" s="17">
        <v>1085.91080859301</v>
      </c>
      <c r="BF47" s="17">
        <v>374.26763364583701</v>
      </c>
      <c r="BG47" s="17">
        <v>1631.4049797053301</v>
      </c>
      <c r="BH47" s="17">
        <v>400.18065673763499</v>
      </c>
      <c r="BI47" s="17">
        <v>400.18065673763499</v>
      </c>
      <c r="BJ47" s="17">
        <v>290.55917784991402</v>
      </c>
      <c r="BK47" s="5">
        <v>5.4059573093451098E-5</v>
      </c>
      <c r="BL47" s="17">
        <v>4.3287029454812999E-4</v>
      </c>
      <c r="BM47" s="17">
        <v>119.053398746011</v>
      </c>
      <c r="BN47" s="17">
        <v>616.41643989166505</v>
      </c>
      <c r="BO47" s="17">
        <v>31.692101776852301</v>
      </c>
      <c r="BP47" s="17">
        <v>421.37638812403401</v>
      </c>
      <c r="BQ47" s="17">
        <v>2.5830748415183198</v>
      </c>
      <c r="BR47" s="17">
        <v>4.1531309545462004E-3</v>
      </c>
      <c r="BS47" s="17">
        <v>8.4321469182140306E-3</v>
      </c>
      <c r="BT47" s="17">
        <v>25.988363410906</v>
      </c>
      <c r="BU47" s="17">
        <v>33.154239540033203</v>
      </c>
      <c r="BV47" s="17">
        <v>41.888250293159601</v>
      </c>
      <c r="BW47" s="17">
        <v>0</v>
      </c>
      <c r="BX47" s="17">
        <v>1.0799659847770799E-2</v>
      </c>
      <c r="BY47" s="17">
        <v>1.03761412655632E-2</v>
      </c>
      <c r="BZ47" s="17">
        <v>21544.618142275202</v>
      </c>
      <c r="CA47" s="17">
        <v>13393.510067847201</v>
      </c>
      <c r="CB47" s="17">
        <v>1369.11391219651</v>
      </c>
      <c r="CC47" s="17">
        <v>14881.6773787897</v>
      </c>
      <c r="CD47" s="17">
        <v>485.33715035439297</v>
      </c>
      <c r="CE47" s="17">
        <v>6.1988556326504396</v>
      </c>
      <c r="CF47" s="17">
        <v>1.2489510224750099E-2</v>
      </c>
      <c r="CG47" s="17">
        <v>1.1052761444071399</v>
      </c>
      <c r="CH47" s="17">
        <v>0.57334728077117603</v>
      </c>
      <c r="CI47" s="17">
        <v>8.7876834817154101</v>
      </c>
      <c r="CJ47" s="17">
        <v>0.796143796469298</v>
      </c>
      <c r="CK47" s="17">
        <v>8689.2690457795306</v>
      </c>
      <c r="CL47" s="17">
        <v>4.1927139598869001</v>
      </c>
      <c r="CM47" s="17">
        <v>2.4395177974724001</v>
      </c>
      <c r="CN47" s="17">
        <v>425.54951076131101</v>
      </c>
      <c r="CO47" s="17">
        <v>2.4653198290315599</v>
      </c>
      <c r="CP47" s="5">
        <v>9.86213491294498E-6</v>
      </c>
      <c r="CQ47" s="17">
        <v>1.70357251354464</v>
      </c>
      <c r="CR47" s="17">
        <v>1788.71161088842</v>
      </c>
      <c r="CS47" s="17">
        <v>1682.7737229449499</v>
      </c>
      <c r="CT47" s="17">
        <v>105.937887943473</v>
      </c>
      <c r="CU47" s="17">
        <v>0.86473065449715403</v>
      </c>
      <c r="CV47" s="17">
        <v>305.26871385329298</v>
      </c>
      <c r="CW47" s="17">
        <v>2.0270776875719898</v>
      </c>
      <c r="CX47" s="17">
        <v>174.73268170659699</v>
      </c>
      <c r="CY47" s="17">
        <v>11.2805005449825</v>
      </c>
      <c r="CZ47" s="17">
        <v>8.8055463090769805</v>
      </c>
      <c r="DA47" s="17">
        <v>702.420517601151</v>
      </c>
      <c r="DB47" s="17">
        <v>99.4348261198991</v>
      </c>
      <c r="DC47" s="17">
        <v>3.31834263760974</v>
      </c>
      <c r="DD47" s="17">
        <v>36.847939364186999</v>
      </c>
      <c r="DE47" s="17">
        <v>6.08939282726235E-2</v>
      </c>
      <c r="DF47" s="17">
        <v>21.9366611079327</v>
      </c>
      <c r="DG47" s="17">
        <v>491.12480242328002</v>
      </c>
      <c r="DH47" s="17">
        <v>59.623587749196602</v>
      </c>
      <c r="DI47" s="17">
        <v>0</v>
      </c>
      <c r="DJ47" s="17">
        <v>2427.2627642007001</v>
      </c>
      <c r="DK47" s="17">
        <v>1958.1022430074399</v>
      </c>
      <c r="DL47" s="17">
        <v>405.31186889600002</v>
      </c>
      <c r="DM47" s="17">
        <v>21411.575105188</v>
      </c>
      <c r="DN47" s="17">
        <v>1364.4548462534301</v>
      </c>
      <c r="DO47" s="17">
        <v>3098.0355331149999</v>
      </c>
      <c r="DQ47" s="25">
        <f t="shared" si="33"/>
        <v>7.9999986369609921E-3</v>
      </c>
      <c r="DR47" s="94">
        <f t="shared" si="34"/>
        <v>1.00621360345671</v>
      </c>
      <c r="DS47" s="40">
        <f t="shared" si="35"/>
        <v>-4.2384325733361298E-3</v>
      </c>
      <c r="DT47" s="40">
        <f t="shared" si="36"/>
        <v>-7.4641176466849505E-3</v>
      </c>
      <c r="DU47" s="40">
        <f t="shared" si="37"/>
        <v>-5.3700635407408276E-3</v>
      </c>
      <c r="DV47" s="40">
        <f t="shared" si="38"/>
        <v>-1.2104771076142733E-2</v>
      </c>
      <c r="DW47" s="40">
        <f t="shared" si="39"/>
        <v>-1.2200573536923401E-2</v>
      </c>
      <c r="DX47" s="40">
        <f t="shared" si="40"/>
        <v>-6.2552001746642308E-3</v>
      </c>
      <c r="DY47" s="40">
        <f t="shared" si="41"/>
        <v>2.1451252684424652E-3</v>
      </c>
      <c r="DZ47" s="40">
        <f t="shared" si="42"/>
        <v>-6.0705322529103836E-3</v>
      </c>
      <c r="EA47" s="40">
        <f t="shared" si="43"/>
        <v>2.0341628806638846E-3</v>
      </c>
      <c r="EB47" s="40">
        <f t="shared" si="44"/>
        <v>-7.8874116095870046E-3</v>
      </c>
      <c r="EC47" s="40">
        <f t="shared" si="45"/>
        <v>-9.9442255968348534E-3</v>
      </c>
      <c r="ED47" s="40">
        <f t="shared" si="46"/>
        <v>1.4542493088195202E-3</v>
      </c>
      <c r="EE47" s="40">
        <f t="shared" si="47"/>
        <v>-8.3663988291065997E-5</v>
      </c>
      <c r="EF47" s="40">
        <f t="shared" si="48"/>
        <v>2.8639914010614438E-3</v>
      </c>
      <c r="EG47" s="40">
        <f t="shared" si="49"/>
        <v>1.3160704144989834E-3</v>
      </c>
      <c r="EH47" s="40">
        <f t="shared" si="50"/>
        <v>-3.9432772836637611E-3</v>
      </c>
      <c r="EI47" s="40">
        <f t="shared" si="51"/>
        <v>-7.1665546009636429E-3</v>
      </c>
      <c r="EJ47" s="40">
        <f t="shared" si="52"/>
        <v>-8.5005510118569341E-3</v>
      </c>
      <c r="EK47" s="40">
        <f t="shared" si="53"/>
        <v>-1.0087436771222365E-2</v>
      </c>
      <c r="EL47" s="40">
        <f t="shared" si="54"/>
        <v>-5.3201660008256142E-3</v>
      </c>
      <c r="EM47" s="40">
        <f t="shared" si="55"/>
        <v>-2.9348294650297256E-3</v>
      </c>
      <c r="EN47" s="40">
        <f t="shared" si="56"/>
        <v>-9.8248244934094012E-3</v>
      </c>
      <c r="EO47" s="40">
        <f t="shared" si="57"/>
        <v>-8.2518933112106473E-3</v>
      </c>
      <c r="EP47" s="40">
        <f t="shared" si="58"/>
        <v>-6.9366974031863683E-3</v>
      </c>
      <c r="EQ47" s="40">
        <f t="shared" si="59"/>
        <v>-4.2953484844629854E-3</v>
      </c>
      <c r="ER47" s="40">
        <f t="shared" si="60"/>
        <v>1.0225711362531792E-3</v>
      </c>
      <c r="ES47" s="40">
        <f t="shared" si="61"/>
        <v>9.1603380379384064E-3</v>
      </c>
      <c r="ET47" s="40">
        <f t="shared" si="62"/>
        <v>1.6869704687545871E-3</v>
      </c>
      <c r="EU47" s="40">
        <f t="shared" si="63"/>
        <v>-1.5284648084867862E-2</v>
      </c>
      <c r="EV47" s="40">
        <f t="shared" si="64"/>
        <v>-1.5284730814271334E-2</v>
      </c>
      <c r="EW47" s="40">
        <f t="shared" si="65"/>
        <v>-9.4183739607528807E-3</v>
      </c>
    </row>
    <row r="48" spans="1:153" x14ac:dyDescent="0.25">
      <c r="A48" s="17" t="s">
        <v>218</v>
      </c>
      <c r="B48" s="15">
        <v>257868.76301260901</v>
      </c>
      <c r="C48" s="15">
        <v>42.118734009465499</v>
      </c>
      <c r="D48" s="15">
        <v>17199.453925146401</v>
      </c>
      <c r="E48" s="15">
        <v>1769.77117315485</v>
      </c>
      <c r="F48" s="15">
        <v>1673.9604733726401</v>
      </c>
      <c r="G48" s="15">
        <v>20.596031657281301</v>
      </c>
      <c r="H48" s="15">
        <v>20188.472637278901</v>
      </c>
      <c r="I48" s="15">
        <v>178.997267078715</v>
      </c>
      <c r="J48" s="15">
        <v>556.40346150194705</v>
      </c>
      <c r="K48" s="15">
        <v>441.17078843917398</v>
      </c>
      <c r="L48" s="28">
        <v>27.613363353376698</v>
      </c>
      <c r="M48" s="28">
        <v>95.970313524809299</v>
      </c>
      <c r="N48" s="28">
        <v>33.8995489169303</v>
      </c>
      <c r="O48" s="28">
        <v>1786.9382447313501</v>
      </c>
      <c r="P48" s="28">
        <v>1303.7443749250899</v>
      </c>
      <c r="Q48" s="28">
        <v>4.7988678611557602E-4</v>
      </c>
      <c r="R48" s="28">
        <v>8.7911678173378205E-5</v>
      </c>
      <c r="S48" s="28">
        <v>1.3271747399615201E-2</v>
      </c>
      <c r="T48" s="28">
        <v>2.2761458023166599E-2</v>
      </c>
      <c r="U48" s="17">
        <v>1.7971980491911201E-2</v>
      </c>
      <c r="V48" s="28">
        <v>6.4515631095205901</v>
      </c>
      <c r="W48" s="28">
        <v>1.0579809769788199E-2</v>
      </c>
      <c r="X48" s="28">
        <v>0.94288728936929</v>
      </c>
      <c r="Y48" s="28">
        <v>0.50542834034118</v>
      </c>
      <c r="Z48" s="28">
        <v>9.0148567929050003</v>
      </c>
      <c r="AA48" s="28">
        <v>362.48875036447902</v>
      </c>
      <c r="AB48" s="28">
        <v>238.463214298049</v>
      </c>
      <c r="AC48" s="28">
        <v>55.952086184069103</v>
      </c>
      <c r="AD48" s="28">
        <v>838.09354638623802</v>
      </c>
      <c r="AE48" s="28">
        <v>812.95073217240395</v>
      </c>
      <c r="AF48" s="28">
        <v>0.42180606881662203</v>
      </c>
      <c r="AG48" s="28"/>
      <c r="AH48" s="17" t="s">
        <v>218</v>
      </c>
      <c r="AI48" s="17">
        <v>19.696206745720001</v>
      </c>
      <c r="AJ48" s="17">
        <v>27.402809719996501</v>
      </c>
      <c r="AK48" s="17">
        <v>178.259698355213</v>
      </c>
      <c r="AL48" s="17">
        <v>178.259698355213</v>
      </c>
      <c r="AM48" s="17">
        <v>64.733656783710003</v>
      </c>
      <c r="AN48" s="17">
        <v>3.0442686728726701E-3</v>
      </c>
      <c r="AO48" s="17">
        <v>1.4863186066789E-2</v>
      </c>
      <c r="AP48" s="17">
        <v>558.46962621031105</v>
      </c>
      <c r="AQ48" s="17">
        <v>0.41993121943017098</v>
      </c>
      <c r="AR48" s="17">
        <v>96.386417200835893</v>
      </c>
      <c r="AS48" s="17">
        <v>1426.5525408591</v>
      </c>
      <c r="AT48" s="5">
        <v>1.74781007346902E-5</v>
      </c>
      <c r="AU48" s="5">
        <v>6.9911757017587304E-5</v>
      </c>
      <c r="AV48" s="17">
        <v>257359.001067698</v>
      </c>
      <c r="AW48" s="17">
        <v>24.828621847252698</v>
      </c>
      <c r="AX48" s="17">
        <v>371.49858539878801</v>
      </c>
      <c r="AY48" s="17">
        <v>110.080502213991</v>
      </c>
      <c r="AZ48" s="17">
        <v>10.0126485868924</v>
      </c>
      <c r="BA48" s="17">
        <v>267.38536497516998</v>
      </c>
      <c r="BB48" s="17">
        <v>43.8055647198752</v>
      </c>
      <c r="BC48" s="17">
        <v>888.40497126759999</v>
      </c>
      <c r="BD48" s="17">
        <v>97.317680500973793</v>
      </c>
      <c r="BE48" s="17">
        <v>1012.14272812963</v>
      </c>
      <c r="BF48" s="17">
        <v>364.45866477487499</v>
      </c>
      <c r="BG48" s="17">
        <v>1472.9879841939401</v>
      </c>
      <c r="BH48" s="17">
        <v>438.398283375115</v>
      </c>
      <c r="BI48" s="17">
        <v>438.398283375115</v>
      </c>
      <c r="BJ48" s="17">
        <v>240.62569212033901</v>
      </c>
      <c r="BK48" s="5">
        <v>5.3329598856755699E-5</v>
      </c>
      <c r="BL48" s="17">
        <v>4.1512650917712899E-4</v>
      </c>
      <c r="BM48" s="17">
        <v>136.93597405248099</v>
      </c>
      <c r="BN48" s="17">
        <v>552.83682030208297</v>
      </c>
      <c r="BO48" s="17">
        <v>29.538471151900399</v>
      </c>
      <c r="BP48" s="17">
        <v>434.08119033419302</v>
      </c>
      <c r="BQ48" s="17">
        <v>2.84593958340845</v>
      </c>
      <c r="BR48" s="17">
        <v>4.3496152648026497E-3</v>
      </c>
      <c r="BS48" s="17">
        <v>8.8310614847026698E-3</v>
      </c>
      <c r="BT48" s="17">
        <v>23.6491760152105</v>
      </c>
      <c r="BU48" s="17">
        <v>34.045922688336098</v>
      </c>
      <c r="BV48" s="17">
        <v>41.888271245556197</v>
      </c>
      <c r="BW48" s="17">
        <v>0</v>
      </c>
      <c r="BX48" s="17">
        <v>1.15093765351058E-2</v>
      </c>
      <c r="BY48" s="17">
        <v>1.1058048444363601E-2</v>
      </c>
      <c r="BZ48" s="17">
        <v>20409.917438339398</v>
      </c>
      <c r="CA48" s="17">
        <v>15405.2852866174</v>
      </c>
      <c r="CB48" s="17">
        <v>1574.7636091557899</v>
      </c>
      <c r="CC48" s="17">
        <v>17116.984869825599</v>
      </c>
      <c r="CD48" s="17">
        <v>450.35379079507999</v>
      </c>
      <c r="CE48" s="17">
        <v>6.4569056822698796</v>
      </c>
      <c r="CF48" s="17">
        <v>1.05250009324228E-2</v>
      </c>
      <c r="CG48" s="17">
        <v>0.93994242124373795</v>
      </c>
      <c r="CH48" s="17">
        <v>0.50455345532829599</v>
      </c>
      <c r="CI48" s="17">
        <v>9.0103580514668895</v>
      </c>
      <c r="CJ48" s="17">
        <v>0.90919183463130304</v>
      </c>
      <c r="CK48" s="17">
        <v>8187.5676461118601</v>
      </c>
      <c r="CL48" s="17">
        <v>5.0275749238578697</v>
      </c>
      <c r="CM48" s="17">
        <v>3.0088627892877402</v>
      </c>
      <c r="CN48" s="17">
        <v>474.420096044356</v>
      </c>
      <c r="CO48" s="17">
        <v>2.9729446221002198</v>
      </c>
      <c r="CP48" s="5">
        <v>1.03821071986419E-5</v>
      </c>
      <c r="CQ48" s="17">
        <v>2.10093288105513</v>
      </c>
      <c r="CR48" s="17">
        <v>1754.19174093938</v>
      </c>
      <c r="CS48" s="17">
        <v>1659.0116700663</v>
      </c>
      <c r="CT48" s="17">
        <v>95.180070873085199</v>
      </c>
      <c r="CU48" s="17">
        <v>1.06513806125542</v>
      </c>
      <c r="CV48" s="17">
        <v>258.47326857256201</v>
      </c>
      <c r="CW48" s="17">
        <v>2.4892742330395601</v>
      </c>
      <c r="CX48" s="17">
        <v>166.447435439298</v>
      </c>
      <c r="CY48" s="17">
        <v>13.915393881732999</v>
      </c>
      <c r="CZ48" s="17">
        <v>10.577409193824799</v>
      </c>
      <c r="DA48" s="17">
        <v>669.44776242993396</v>
      </c>
      <c r="DB48" s="17">
        <v>99.723490998377599</v>
      </c>
      <c r="DC48" s="17">
        <v>3.5670908641566998</v>
      </c>
      <c r="DD48" s="17">
        <v>44.514364610966801</v>
      </c>
      <c r="DE48" s="17">
        <v>7.4929684243015396E-2</v>
      </c>
      <c r="DF48" s="17">
        <v>20.489972298924599</v>
      </c>
      <c r="DG48" s="17">
        <v>498.80992766658102</v>
      </c>
      <c r="DH48" s="17">
        <v>56.219880127112901</v>
      </c>
      <c r="DI48" s="17">
        <v>0</v>
      </c>
      <c r="DJ48" s="17">
        <v>2250.9486848184001</v>
      </c>
      <c r="DK48" s="17">
        <v>1796.8279002003001</v>
      </c>
      <c r="DL48" s="17">
        <v>410.21002695520701</v>
      </c>
      <c r="DM48" s="17">
        <v>20292.816337241002</v>
      </c>
      <c r="DN48" s="17">
        <v>1310.7182289414</v>
      </c>
      <c r="DO48" s="17">
        <v>3001.6853055111401</v>
      </c>
      <c r="DQ48" s="25">
        <f t="shared" si="33"/>
        <v>8.0000055555272346E-3</v>
      </c>
      <c r="DR48" s="94">
        <f t="shared" si="34"/>
        <v>1.0057705692079564</v>
      </c>
      <c r="DS48" s="40">
        <f t="shared" si="35"/>
        <v>-1.9768270454924401E-3</v>
      </c>
      <c r="DT48" s="40">
        <f t="shared" si="36"/>
        <v>-5.4717400541409575E-3</v>
      </c>
      <c r="DU48" s="40">
        <f t="shared" si="37"/>
        <v>-4.7948647485969546E-3</v>
      </c>
      <c r="DV48" s="40">
        <f t="shared" si="38"/>
        <v>-8.8030771727949392E-3</v>
      </c>
      <c r="DW48" s="40">
        <f t="shared" si="39"/>
        <v>-8.9302008883290675E-3</v>
      </c>
      <c r="DX48" s="40">
        <f t="shared" si="40"/>
        <v>-5.1495045318211852E-3</v>
      </c>
      <c r="DY48" s="40">
        <f t="shared" si="41"/>
        <v>5.1684791532681665E-3</v>
      </c>
      <c r="DZ48" s="40">
        <f t="shared" si="42"/>
        <v>-4.1205585735431599E-3</v>
      </c>
      <c r="EA48" s="40">
        <f t="shared" si="43"/>
        <v>3.7134289258133396E-3</v>
      </c>
      <c r="EB48" s="40">
        <f t="shared" si="44"/>
        <v>-6.2844257523664952E-3</v>
      </c>
      <c r="EC48" s="40">
        <f t="shared" si="45"/>
        <v>-7.6250629336845933E-3</v>
      </c>
      <c r="ED48" s="40">
        <f t="shared" si="46"/>
        <v>4.335754055018559E-3</v>
      </c>
      <c r="EE48" s="40">
        <f t="shared" si="47"/>
        <v>4.317867820733616E-3</v>
      </c>
      <c r="EF48" s="40">
        <f t="shared" si="48"/>
        <v>5.5344136811156493E-3</v>
      </c>
      <c r="EG48" s="40">
        <f t="shared" si="49"/>
        <v>5.349096149857401E-3</v>
      </c>
      <c r="EH48" s="40">
        <f t="shared" si="50"/>
        <v>-2.1850380410284248E-3</v>
      </c>
      <c r="EI48" s="40">
        <f t="shared" si="51"/>
        <v>-5.9357349551623284E-3</v>
      </c>
      <c r="EJ48" s="40">
        <f t="shared" si="52"/>
        <v>-6.8619939309967383E-3</v>
      </c>
      <c r="EK48" s="40">
        <f t="shared" si="53"/>
        <v>-8.5246315723584848E-3</v>
      </c>
      <c r="EL48" s="40">
        <f t="shared" si="54"/>
        <v>-3.590352898422878E-3</v>
      </c>
      <c r="EM48" s="40">
        <f t="shared" si="55"/>
        <v>8.2810516747568652E-4</v>
      </c>
      <c r="EN48" s="40">
        <f t="shared" si="56"/>
        <v>-5.1805125572211893E-3</v>
      </c>
      <c r="EO48" s="40">
        <f t="shared" si="57"/>
        <v>-3.1232451203387418E-3</v>
      </c>
      <c r="EP48" s="40">
        <f t="shared" si="58"/>
        <v>-1.730977357331099E-3</v>
      </c>
      <c r="EQ48" s="40">
        <f t="shared" si="59"/>
        <v>-4.9903637311814663E-4</v>
      </c>
      <c r="ER48" s="40">
        <f t="shared" si="60"/>
        <v>5.4344152981719903E-3</v>
      </c>
      <c r="ES48" s="40">
        <f t="shared" si="61"/>
        <v>9.0683916538472457E-3</v>
      </c>
      <c r="ET48" s="40">
        <f t="shared" si="62"/>
        <v>4.7861297282610731E-3</v>
      </c>
      <c r="EU48" s="40">
        <f t="shared" si="63"/>
        <v>-1.2507265673941828E-2</v>
      </c>
      <c r="EV48" s="40">
        <f t="shared" si="64"/>
        <v>-1.2507604551281677E-2</v>
      </c>
      <c r="EW48" s="40">
        <f t="shared" si="65"/>
        <v>-4.4448136834800509E-3</v>
      </c>
    </row>
    <row r="49" spans="1:153" x14ac:dyDescent="0.25">
      <c r="A49" s="17" t="s">
        <v>219</v>
      </c>
      <c r="B49" s="15">
        <v>52118.759928710002</v>
      </c>
      <c r="C49" s="15">
        <v>7.6172697584851301</v>
      </c>
      <c r="D49" s="15">
        <v>2753.1957276932799</v>
      </c>
      <c r="E49" s="15">
        <v>331.67720915463701</v>
      </c>
      <c r="F49" s="15">
        <v>312.43979227420101</v>
      </c>
      <c r="G49" s="15">
        <v>3.70971169520171</v>
      </c>
      <c r="H49" s="15">
        <v>4605.01761443549</v>
      </c>
      <c r="I49" s="15">
        <v>35.075996688536001</v>
      </c>
      <c r="J49" s="15">
        <v>127.648950535574</v>
      </c>
      <c r="K49" s="15">
        <v>83.949183031544393</v>
      </c>
      <c r="L49" s="28">
        <v>5.2376891507237602</v>
      </c>
      <c r="M49" s="28">
        <v>20.704480113282401</v>
      </c>
      <c r="N49" s="28">
        <v>7.2036370543194002</v>
      </c>
      <c r="O49" s="28">
        <v>425.17887874141002</v>
      </c>
      <c r="P49" s="28">
        <v>299.33974704244298</v>
      </c>
      <c r="Q49" s="28">
        <v>9.1416120799054401E-5</v>
      </c>
      <c r="R49" s="28">
        <v>1.61689883250356E-5</v>
      </c>
      <c r="S49" s="28">
        <v>2.3243226207266998E-3</v>
      </c>
      <c r="T49" s="28">
        <v>3.9328946543316402E-3</v>
      </c>
      <c r="U49" s="17">
        <v>3.3632896470639499E-3</v>
      </c>
      <c r="V49" s="28">
        <v>1.3280276292175599</v>
      </c>
      <c r="W49" s="28">
        <v>2.2372495142820499E-3</v>
      </c>
      <c r="X49" s="28">
        <v>0.20285696949524801</v>
      </c>
      <c r="Y49" s="28">
        <v>0.108370210108457</v>
      </c>
      <c r="Z49" s="28">
        <v>1.86044704033187</v>
      </c>
      <c r="AA49" s="28">
        <v>83.044720460063701</v>
      </c>
      <c r="AB49" s="28">
        <v>58.836608291281699</v>
      </c>
      <c r="AC49" s="28">
        <v>12.116063421084201</v>
      </c>
      <c r="AD49" s="28">
        <v>132.03066995514999</v>
      </c>
      <c r="AE49" s="28">
        <v>128.06974349856401</v>
      </c>
      <c r="AF49" s="28">
        <v>9.0961312936643196E-2</v>
      </c>
      <c r="AG49" s="28"/>
      <c r="AH49" s="17" t="s">
        <v>219</v>
      </c>
      <c r="AI49" s="17">
        <v>4.1206973130476099</v>
      </c>
      <c r="AJ49" s="17">
        <v>5.2017574737062597</v>
      </c>
      <c r="AK49" s="17">
        <v>34.9822501330774</v>
      </c>
      <c r="AL49" s="17">
        <v>34.9822501330774</v>
      </c>
      <c r="AM49" s="17">
        <v>11.968968443806901</v>
      </c>
      <c r="AN49" s="17">
        <v>5.7031536974266504E-4</v>
      </c>
      <c r="AO49" s="17">
        <v>2.7844853872142899E-3</v>
      </c>
      <c r="AP49" s="17">
        <v>128.431833944083</v>
      </c>
      <c r="AQ49" s="17">
        <v>9.0757857603244702E-2</v>
      </c>
      <c r="AR49" s="17">
        <v>20.829761337147399</v>
      </c>
      <c r="AS49" s="17">
        <v>294.02470600394798</v>
      </c>
      <c r="AT49" s="5">
        <v>3.21706565254054E-6</v>
      </c>
      <c r="AU49" s="5">
        <v>1.28683161648395E-5</v>
      </c>
      <c r="AV49" s="17">
        <v>52148.884648224899</v>
      </c>
      <c r="AW49" s="17">
        <v>3.9093736887183899</v>
      </c>
      <c r="AX49" s="17">
        <v>58.449766261567397</v>
      </c>
      <c r="AY49" s="17">
        <v>17.325467260812299</v>
      </c>
      <c r="AZ49" s="17">
        <v>1.5749969557477199</v>
      </c>
      <c r="BA49" s="17">
        <v>42.087740864322001</v>
      </c>
      <c r="BB49" s="17">
        <v>6.9644509296339701</v>
      </c>
      <c r="BC49" s="17">
        <v>187.767252899032</v>
      </c>
      <c r="BD49" s="17">
        <v>19.888517229904899</v>
      </c>
      <c r="BE49" s="17">
        <v>218.91442941051901</v>
      </c>
      <c r="BF49" s="17">
        <v>83.580511598025694</v>
      </c>
      <c r="BG49" s="17">
        <v>353.23785941688999</v>
      </c>
      <c r="BH49" s="17">
        <v>83.533636656567197</v>
      </c>
      <c r="BI49" s="17">
        <v>83.533636656567197</v>
      </c>
      <c r="BJ49" s="17">
        <v>59.463910144215298</v>
      </c>
      <c r="BK49" s="5">
        <v>9.8853133161185394E-6</v>
      </c>
      <c r="BL49" s="5">
        <v>7.9668823989073896E-5</v>
      </c>
      <c r="BM49" s="17">
        <v>21.924856071253298</v>
      </c>
      <c r="BN49" s="17">
        <v>130.04525526178099</v>
      </c>
      <c r="BO49" s="17">
        <v>6.4148161269896402</v>
      </c>
      <c r="BP49" s="17">
        <v>89.865726178459795</v>
      </c>
      <c r="BQ49" s="17">
        <v>0.53832774164321495</v>
      </c>
      <c r="BR49" s="17">
        <v>7.6225779526777895E-4</v>
      </c>
      <c r="BS49" s="17">
        <v>1.54760618065775E-3</v>
      </c>
      <c r="BT49" s="17">
        <v>5.1593681449195001</v>
      </c>
      <c r="BU49" s="17">
        <v>7.2383380608097001</v>
      </c>
      <c r="BV49" s="17">
        <v>7.5812841873487704</v>
      </c>
      <c r="BW49" s="17">
        <v>0</v>
      </c>
      <c r="BX49" s="17">
        <v>1.9891078346753899E-3</v>
      </c>
      <c r="BY49" s="17">
        <v>1.91108550185463E-3</v>
      </c>
      <c r="BZ49" s="17">
        <v>4661.3900397383104</v>
      </c>
      <c r="CA49" s="17">
        <v>2466.54451081973</v>
      </c>
      <c r="CB49" s="17">
        <v>252.13578791933199</v>
      </c>
      <c r="CC49" s="17">
        <v>2740.6051548103201</v>
      </c>
      <c r="CD49" s="17">
        <v>99.134635525862905</v>
      </c>
      <c r="CE49" s="17">
        <v>1.33039273609903</v>
      </c>
      <c r="CF49" s="17">
        <v>2.23067524873096E-3</v>
      </c>
      <c r="CG49" s="17">
        <v>0.20261935893560801</v>
      </c>
      <c r="CH49" s="17">
        <v>0.10836700249673401</v>
      </c>
      <c r="CI49" s="17">
        <v>1.8615077643920399</v>
      </c>
      <c r="CJ49" s="17">
        <v>0.15267818074593301</v>
      </c>
      <c r="CK49" s="17">
        <v>1919.40519936341</v>
      </c>
      <c r="CL49" s="17">
        <v>0.80805709430821704</v>
      </c>
      <c r="CM49" s="17">
        <v>0.473346770173669</v>
      </c>
      <c r="CN49" s="17">
        <v>80.586033388999994</v>
      </c>
      <c r="CO49" s="17">
        <v>0.475914717505249</v>
      </c>
      <c r="CP49" s="5">
        <v>1.7750457337808701E-6</v>
      </c>
      <c r="CQ49" s="17">
        <v>0.33053929837905099</v>
      </c>
      <c r="CR49" s="17">
        <v>329.30159633696502</v>
      </c>
      <c r="CS49" s="17">
        <v>310.15011719764902</v>
      </c>
      <c r="CT49" s="17">
        <v>19.151479139315501</v>
      </c>
      <c r="CU49" s="17">
        <v>0.16771737672029399</v>
      </c>
      <c r="CV49" s="17">
        <v>54.616212492490398</v>
      </c>
      <c r="CW49" s="17">
        <v>0.39278252550471998</v>
      </c>
      <c r="CX49" s="17">
        <v>31.9716040928807</v>
      </c>
      <c r="CY49" s="17">
        <v>2.1889009275947</v>
      </c>
      <c r="CZ49" s="17">
        <v>1.6973846983801499</v>
      </c>
      <c r="DA49" s="17">
        <v>128.54658397129501</v>
      </c>
      <c r="DB49" s="17">
        <v>18.976307851276999</v>
      </c>
      <c r="DC49" s="17">
        <v>0.62362992002733697</v>
      </c>
      <c r="DD49" s="17">
        <v>7.1069249578641598</v>
      </c>
      <c r="DE49" s="17">
        <v>1.1806784779289699E-2</v>
      </c>
      <c r="DF49" s="17">
        <v>3.6943905017829799</v>
      </c>
      <c r="DG49" s="17">
        <v>107.266193001053</v>
      </c>
      <c r="DH49" s="17">
        <v>12.193230649917</v>
      </c>
      <c r="DI49" s="17">
        <v>0</v>
      </c>
      <c r="DJ49" s="17">
        <v>530.95374551914904</v>
      </c>
      <c r="DK49" s="17">
        <v>428.28613076474198</v>
      </c>
      <c r="DL49" s="17">
        <v>91.294034650440594</v>
      </c>
      <c r="DM49" s="17">
        <v>4635.2270931507901</v>
      </c>
      <c r="DN49" s="17">
        <v>301.30725499413501</v>
      </c>
      <c r="DO49" s="17">
        <v>682.87112284927503</v>
      </c>
      <c r="DQ49" s="25">
        <f t="shared" si="33"/>
        <v>8.0000054122246513E-3</v>
      </c>
      <c r="DR49" s="94">
        <f t="shared" si="34"/>
        <v>1.0056443721228201</v>
      </c>
      <c r="DS49" s="40">
        <f t="shared" si="35"/>
        <v>5.7800146350571035E-4</v>
      </c>
      <c r="DT49" s="40">
        <f t="shared" si="36"/>
        <v>-4.7242085783130066E-3</v>
      </c>
      <c r="DU49" s="40">
        <f t="shared" si="37"/>
        <v>-4.57307584648499E-3</v>
      </c>
      <c r="DV49" s="40">
        <f t="shared" si="38"/>
        <v>-7.1624240439276511E-3</v>
      </c>
      <c r="DW49" s="40">
        <f t="shared" si="39"/>
        <v>-7.3283721637560804E-3</v>
      </c>
      <c r="DX49" s="40">
        <f t="shared" si="40"/>
        <v>-4.1300226749553361E-3</v>
      </c>
      <c r="DY49" s="40">
        <f t="shared" si="41"/>
        <v>6.5601222936914477E-3</v>
      </c>
      <c r="DZ49" s="40">
        <f t="shared" si="42"/>
        <v>-2.6726697545059555E-3</v>
      </c>
      <c r="EA49" s="40">
        <f t="shared" si="43"/>
        <v>6.1330971012630063E-3</v>
      </c>
      <c r="EB49" s="40">
        <f t="shared" si="44"/>
        <v>-4.9499752108493169E-3</v>
      </c>
      <c r="EC49" s="40">
        <f t="shared" si="45"/>
        <v>-6.8602156377560687E-3</v>
      </c>
      <c r="ED49" s="40">
        <f t="shared" si="46"/>
        <v>6.0509234320077392E-3</v>
      </c>
      <c r="EE49" s="40">
        <f t="shared" si="47"/>
        <v>4.8171508681843908E-3</v>
      </c>
      <c r="EF49" s="40">
        <f t="shared" si="48"/>
        <v>7.3081053144734625E-3</v>
      </c>
      <c r="EG49" s="40">
        <f t="shared" si="49"/>
        <v>6.5728255974408147E-3</v>
      </c>
      <c r="EH49" s="40">
        <f t="shared" si="50"/>
        <v>-9.5101125842120705E-4</v>
      </c>
      <c r="EI49" s="40">
        <f t="shared" si="51"/>
        <v>-5.1707939900052912E-3</v>
      </c>
      <c r="EJ49" s="40">
        <f t="shared" si="52"/>
        <v>-6.220584299373411E-3</v>
      </c>
      <c r="EK49" s="40">
        <f t="shared" si="53"/>
        <v>-8.3148216964326026E-3</v>
      </c>
      <c r="EL49" s="40">
        <f t="shared" si="54"/>
        <v>-2.5239842528595987E-3</v>
      </c>
      <c r="EM49" s="40">
        <f t="shared" si="55"/>
        <v>1.7809169247958569E-3</v>
      </c>
      <c r="EN49" s="40">
        <f t="shared" si="56"/>
        <v>-2.9385482080212253E-3</v>
      </c>
      <c r="EO49" s="40">
        <f t="shared" si="57"/>
        <v>-1.1713206612088639E-3</v>
      </c>
      <c r="EP49" s="40">
        <f t="shared" si="58"/>
        <v>-2.9598648187417853E-5</v>
      </c>
      <c r="EQ49" s="40">
        <f t="shared" si="59"/>
        <v>5.7014472176572571E-4</v>
      </c>
      <c r="ER49" s="40">
        <f t="shared" si="60"/>
        <v>6.4518386598658743E-3</v>
      </c>
      <c r="ES49" s="40">
        <f t="shared" si="61"/>
        <v>1.0661760953792962E-2</v>
      </c>
      <c r="ET49" s="40">
        <f t="shared" si="62"/>
        <v>6.3690017253057478E-3</v>
      </c>
      <c r="EU49" s="40">
        <f t="shared" si="63"/>
        <v>-1.3018747802552933E-2</v>
      </c>
      <c r="EV49" s="40">
        <f t="shared" si="64"/>
        <v>-1.3018853485088137E-2</v>
      </c>
      <c r="EW49" s="40">
        <f t="shared" si="65"/>
        <v>-2.2367237986132215E-3</v>
      </c>
    </row>
    <row r="50" spans="1:153" x14ac:dyDescent="0.25">
      <c r="A50" s="17" t="s">
        <v>220</v>
      </c>
      <c r="B50" s="15">
        <v>244725.37995391601</v>
      </c>
      <c r="C50" s="15">
        <v>47.675219954746602</v>
      </c>
      <c r="D50" s="15">
        <v>17266.151389614999</v>
      </c>
      <c r="E50" s="15">
        <v>1736.32331591002</v>
      </c>
      <c r="F50" s="15">
        <v>1634.4836281647099</v>
      </c>
      <c r="G50" s="15">
        <v>23.902508893741398</v>
      </c>
      <c r="H50" s="15">
        <v>28891.207580389</v>
      </c>
      <c r="I50" s="15">
        <v>179.61393416839101</v>
      </c>
      <c r="J50" s="15">
        <v>652.28225717659302</v>
      </c>
      <c r="K50" s="15">
        <v>405.01387347482</v>
      </c>
      <c r="L50" s="28">
        <v>26.8877580309377</v>
      </c>
      <c r="M50" s="28">
        <v>118.634711088386</v>
      </c>
      <c r="N50" s="28">
        <v>50.6849777167049</v>
      </c>
      <c r="O50" s="28">
        <v>2472.7016364810402</v>
      </c>
      <c r="P50" s="28">
        <v>1934.1639858552201</v>
      </c>
      <c r="Q50" s="28">
        <v>5.7221937749927804E-4</v>
      </c>
      <c r="R50" s="28">
        <v>1.02102744912836E-4</v>
      </c>
      <c r="S50" s="28">
        <v>1.4234775044023399E-2</v>
      </c>
      <c r="T50" s="28">
        <v>2.4271669442600501E-2</v>
      </c>
      <c r="U50" s="17">
        <v>2.1101089420352201E-2</v>
      </c>
      <c r="V50" s="28">
        <v>8.7461939879357899</v>
      </c>
      <c r="W50" s="28">
        <v>1.2020346670524699E-2</v>
      </c>
      <c r="X50" s="28">
        <v>1.1472726985455799</v>
      </c>
      <c r="Y50" s="28">
        <v>0.64293108550029598</v>
      </c>
      <c r="Z50" s="28">
        <v>11.527014606458501</v>
      </c>
      <c r="AA50" s="28">
        <v>555.92366384183003</v>
      </c>
      <c r="AB50" s="28">
        <v>316.68063113117802</v>
      </c>
      <c r="AC50" s="28">
        <v>71.067009814966497</v>
      </c>
      <c r="AD50" s="28">
        <v>649.22805520841496</v>
      </c>
      <c r="AE50" s="28">
        <v>629.75122539618496</v>
      </c>
      <c r="AF50" s="28">
        <v>0.491323241088236</v>
      </c>
      <c r="AG50" s="28"/>
      <c r="AH50" s="17" t="s">
        <v>220</v>
      </c>
      <c r="AI50" s="17">
        <v>24.106931808013201</v>
      </c>
      <c r="AJ50" s="17">
        <v>26.799290657770602</v>
      </c>
      <c r="AK50" s="17">
        <v>179.94422311823001</v>
      </c>
      <c r="AL50" s="17">
        <v>179.94422311823001</v>
      </c>
      <c r="AM50" s="17">
        <v>63.216252890093998</v>
      </c>
      <c r="AN50" s="17">
        <v>3.58610953774588E-3</v>
      </c>
      <c r="AO50" s="17">
        <v>1.75086998131582E-2</v>
      </c>
      <c r="AP50" s="17">
        <v>658.863001770511</v>
      </c>
      <c r="AQ50" s="17">
        <v>0.49319130777440001</v>
      </c>
      <c r="AR50" s="17">
        <v>119.845363871557</v>
      </c>
      <c r="AS50" s="17">
        <v>1578.0849201839001</v>
      </c>
      <c r="AT50" s="5">
        <v>2.03486539790671E-5</v>
      </c>
      <c r="AU50" s="5">
        <v>8.1395005980037106E-5</v>
      </c>
      <c r="AV50" s="17">
        <v>245297.576515925</v>
      </c>
      <c r="AW50" s="17">
        <v>19.177728150597702</v>
      </c>
      <c r="AX50" s="17">
        <v>286.175798877847</v>
      </c>
      <c r="AY50" s="17">
        <v>84.9008276051742</v>
      </c>
      <c r="AZ50" s="17">
        <v>7.7072340464183098</v>
      </c>
      <c r="BA50" s="17">
        <v>206.29721140230399</v>
      </c>
      <c r="BB50" s="17">
        <v>34.996183354001602</v>
      </c>
      <c r="BC50" s="17">
        <v>1011.55517941534</v>
      </c>
      <c r="BD50" s="17">
        <v>121.85865394387</v>
      </c>
      <c r="BE50" s="17">
        <v>1220.5590287504299</v>
      </c>
      <c r="BF50" s="17">
        <v>562.91197679905304</v>
      </c>
      <c r="BG50" s="17">
        <v>2224.1678591556301</v>
      </c>
      <c r="BH50" s="17">
        <v>404.21027549309701</v>
      </c>
      <c r="BI50" s="17">
        <v>404.21027549309701</v>
      </c>
      <c r="BJ50" s="17">
        <v>321.514761553977</v>
      </c>
      <c r="BK50" s="5">
        <v>6.22205130378908E-5</v>
      </c>
      <c r="BL50" s="17">
        <v>4.99827041438405E-4</v>
      </c>
      <c r="BM50" s="17">
        <v>137.637238001951</v>
      </c>
      <c r="BN50" s="17">
        <v>817.70208104474796</v>
      </c>
      <c r="BO50" s="17">
        <v>41.693319194892297</v>
      </c>
      <c r="BP50" s="17">
        <v>605.63359591654</v>
      </c>
      <c r="BQ50" s="17">
        <v>2.6162301477220198</v>
      </c>
      <c r="BR50" s="17">
        <v>4.6726120262129498E-3</v>
      </c>
      <c r="BS50" s="17">
        <v>9.4868260057209899E-3</v>
      </c>
      <c r="BT50" s="17">
        <v>35.1058301396614</v>
      </c>
      <c r="BU50" s="17">
        <v>51.283045630359098</v>
      </c>
      <c r="BV50" s="17">
        <v>47.503389786206696</v>
      </c>
      <c r="BW50" s="17">
        <v>0</v>
      </c>
      <c r="BX50" s="17">
        <v>1.22799164999421E-2</v>
      </c>
      <c r="BY50" s="17">
        <v>1.17983885315564E-2</v>
      </c>
      <c r="BZ50" s="17">
        <v>29387.915274503001</v>
      </c>
      <c r="CA50" s="17">
        <v>15484.198772003499</v>
      </c>
      <c r="CB50" s="17">
        <v>1582.82972012103</v>
      </c>
      <c r="CC50" s="17">
        <v>17204.665730126399</v>
      </c>
      <c r="CD50" s="17">
        <v>592.07502407248796</v>
      </c>
      <c r="CE50" s="17">
        <v>8.8219645698176201</v>
      </c>
      <c r="CF50" s="17">
        <v>1.20513882669576E-2</v>
      </c>
      <c r="CG50" s="17">
        <v>1.1533731980048101</v>
      </c>
      <c r="CH50" s="17">
        <v>0.64728075136162899</v>
      </c>
      <c r="CI50" s="17">
        <v>11.616025510518799</v>
      </c>
      <c r="CJ50" s="17">
        <v>0.88111620430231896</v>
      </c>
      <c r="CK50" s="17">
        <v>12580.2595084158</v>
      </c>
      <c r="CL50" s="17">
        <v>4.0204522425966003</v>
      </c>
      <c r="CM50" s="17">
        <v>2.31692320265436</v>
      </c>
      <c r="CN50" s="17">
        <v>407.19748064617397</v>
      </c>
      <c r="CO50" s="17">
        <v>2.38513613397487</v>
      </c>
      <c r="CP50" s="5">
        <v>1.12625191443862E-5</v>
      </c>
      <c r="CQ50" s="17">
        <v>1.6182108634953101</v>
      </c>
      <c r="CR50" s="17">
        <v>1728.8969862404399</v>
      </c>
      <c r="CS50" s="17">
        <v>1627.0459223780499</v>
      </c>
      <c r="CT50" s="17">
        <v>101.85106386238699</v>
      </c>
      <c r="CU50" s="17">
        <v>0.82282029299426196</v>
      </c>
      <c r="CV50" s="17">
        <v>299.92297352800102</v>
      </c>
      <c r="CW50" s="17">
        <v>1.93715657368673</v>
      </c>
      <c r="CX50" s="17">
        <v>168.667321560652</v>
      </c>
      <c r="CY50" s="17">
        <v>10.7113603324569</v>
      </c>
      <c r="CZ50" s="17">
        <v>8.3710513458666007</v>
      </c>
      <c r="DA50" s="17">
        <v>679.06807084552702</v>
      </c>
      <c r="DB50" s="17">
        <v>114.923911363987</v>
      </c>
      <c r="DC50" s="17">
        <v>3.2327845107668201</v>
      </c>
      <c r="DD50" s="17">
        <v>35.835037111504199</v>
      </c>
      <c r="DE50" s="17">
        <v>5.8026983404707903E-2</v>
      </c>
      <c r="DF50" s="17">
        <v>23.849834998594499</v>
      </c>
      <c r="DG50" s="17">
        <v>766.812774465036</v>
      </c>
      <c r="DH50" s="17">
        <v>71.829276067874801</v>
      </c>
      <c r="DI50" s="17">
        <v>0</v>
      </c>
      <c r="DJ50" s="17">
        <v>3188.3149635406198</v>
      </c>
      <c r="DK50" s="17">
        <v>2503.4269313715999</v>
      </c>
      <c r="DL50" s="17">
        <v>706.93860023882598</v>
      </c>
      <c r="DM50" s="17">
        <v>29241.7881677937</v>
      </c>
      <c r="DN50" s="17">
        <v>1958.04731709367</v>
      </c>
      <c r="DO50" s="17">
        <v>4565.2253741097402</v>
      </c>
      <c r="DQ50" s="25">
        <f t="shared" si="33"/>
        <v>7.9999948944628023E-3</v>
      </c>
      <c r="DR50" s="94">
        <f t="shared" si="34"/>
        <v>1.0049972014662989</v>
      </c>
      <c r="DS50" s="40">
        <f t="shared" si="35"/>
        <v>2.33811696243659E-3</v>
      </c>
      <c r="DT50" s="40">
        <f t="shared" si="36"/>
        <v>-3.6041819776187083E-3</v>
      </c>
      <c r="DU50" s="40">
        <f t="shared" si="37"/>
        <v>-3.5610518002049969E-3</v>
      </c>
      <c r="DV50" s="40">
        <f t="shared" si="38"/>
        <v>-4.277043106852443E-3</v>
      </c>
      <c r="DW50" s="40">
        <f t="shared" si="39"/>
        <v>-4.5504926806831736E-3</v>
      </c>
      <c r="DX50" s="40">
        <f t="shared" si="40"/>
        <v>-2.2036973349141313E-3</v>
      </c>
      <c r="DY50" s="40">
        <f t="shared" si="41"/>
        <v>1.2134507926995405E-2</v>
      </c>
      <c r="DZ50" s="40">
        <f t="shared" si="42"/>
        <v>1.8388826644671692E-3</v>
      </c>
      <c r="EA50" s="40">
        <f t="shared" si="43"/>
        <v>1.0088799015326232E-2</v>
      </c>
      <c r="EB50" s="40">
        <f t="shared" si="44"/>
        <v>-1.9841245802977351E-3</v>
      </c>
      <c r="EC50" s="40">
        <f t="shared" si="45"/>
        <v>-3.2902472963832071E-3</v>
      </c>
      <c r="ED50" s="40">
        <f t="shared" si="46"/>
        <v>1.0204878252445284E-2</v>
      </c>
      <c r="EE50" s="40">
        <f t="shared" si="47"/>
        <v>1.1799707538533356E-2</v>
      </c>
      <c r="EF50" s="40">
        <f t="shared" si="48"/>
        <v>1.2425799553514135E-2</v>
      </c>
      <c r="EG50" s="40">
        <f t="shared" si="49"/>
        <v>1.2348141839632888E-2</v>
      </c>
      <c r="EH50" s="40">
        <f t="shared" si="50"/>
        <v>1.9060803675864846E-3</v>
      </c>
      <c r="EI50" s="40">
        <f t="shared" si="51"/>
        <v>-3.516898140577332E-3</v>
      </c>
      <c r="EJ50" s="40">
        <f t="shared" si="52"/>
        <v>-5.2924624278548431E-3</v>
      </c>
      <c r="EK50" s="40">
        <f t="shared" si="53"/>
        <v>-7.9666712485222339E-3</v>
      </c>
      <c r="EL50" s="40">
        <f t="shared" si="54"/>
        <v>-2.9761825671733075E-4</v>
      </c>
      <c r="EM50" s="40">
        <f t="shared" si="55"/>
        <v>8.6632633561919154E-3</v>
      </c>
      <c r="EN50" s="40">
        <f t="shared" si="56"/>
        <v>2.5824210635303872E-3</v>
      </c>
      <c r="EO50" s="40">
        <f t="shared" si="57"/>
        <v>5.3173926887338241E-3</v>
      </c>
      <c r="EP50" s="40">
        <f t="shared" si="58"/>
        <v>6.7653687299134412E-3</v>
      </c>
      <c r="EQ50" s="40">
        <f t="shared" si="59"/>
        <v>7.7219390361860487E-3</v>
      </c>
      <c r="ER50" s="40">
        <f t="shared" si="60"/>
        <v>1.2570634084774809E-2</v>
      </c>
      <c r="ES50" s="40">
        <f t="shared" si="61"/>
        <v>1.5265001858596604E-2</v>
      </c>
      <c r="ET50" s="40">
        <f t="shared" si="62"/>
        <v>1.0726021186102774E-2</v>
      </c>
      <c r="EU50" s="40">
        <f t="shared" si="63"/>
        <v>-1.5361430689976367E-2</v>
      </c>
      <c r="EV50" s="40">
        <f t="shared" si="64"/>
        <v>-1.5361574095157746E-2</v>
      </c>
      <c r="EW50" s="40">
        <f t="shared" si="65"/>
        <v>3.8021134152465886E-3</v>
      </c>
    </row>
    <row r="51" spans="1:153" x14ac:dyDescent="0.25">
      <c r="A51" s="17" t="s">
        <v>221</v>
      </c>
      <c r="B51" s="15">
        <v>25330.683025037</v>
      </c>
      <c r="C51" s="15">
        <v>4.7398741080397802</v>
      </c>
      <c r="D51" s="15">
        <v>1673.44745466888</v>
      </c>
      <c r="E51" s="15">
        <v>188.42723148021801</v>
      </c>
      <c r="F51" s="15">
        <v>177.36604001355701</v>
      </c>
      <c r="G51" s="15">
        <v>2.1162855270361001</v>
      </c>
      <c r="H51" s="15">
        <v>3151.5226205562499</v>
      </c>
      <c r="I51" s="15">
        <v>19.2555524148393</v>
      </c>
      <c r="J51" s="15">
        <v>70.7533829459272</v>
      </c>
      <c r="K51" s="15">
        <v>42.528626336314801</v>
      </c>
      <c r="L51" s="28">
        <v>2.9700492019600899</v>
      </c>
      <c r="M51" s="28">
        <v>12.6086278777328</v>
      </c>
      <c r="N51" s="28">
        <v>5.5385097822101699</v>
      </c>
      <c r="O51" s="28">
        <v>272.71518620427702</v>
      </c>
      <c r="P51" s="28">
        <v>213.61091214460899</v>
      </c>
      <c r="Q51" s="28">
        <v>4.9882637317688899E-5</v>
      </c>
      <c r="R51" s="28">
        <v>7.5676105270281502E-6</v>
      </c>
      <c r="S51" s="28">
        <v>1.3124897178084E-3</v>
      </c>
      <c r="T51" s="28">
        <v>2.0388418758863899E-3</v>
      </c>
      <c r="U51" s="17">
        <v>1.86710682623689E-3</v>
      </c>
      <c r="V51" s="28">
        <v>0.96349195598820303</v>
      </c>
      <c r="W51" s="28">
        <v>1.29124764185384E-3</v>
      </c>
      <c r="X51" s="28">
        <v>0.122789556180937</v>
      </c>
      <c r="Y51" s="28">
        <v>6.9170493806522099E-2</v>
      </c>
      <c r="Z51" s="28">
        <v>1.2680293630774999</v>
      </c>
      <c r="AA51" s="28">
        <v>61.623217100622497</v>
      </c>
      <c r="AB51" s="28">
        <v>33.4923810250556</v>
      </c>
      <c r="AC51" s="28">
        <v>7.5715434420869299</v>
      </c>
      <c r="AD51" s="28">
        <v>77.077928295131002</v>
      </c>
      <c r="AE51" s="28">
        <v>74.765591362068406</v>
      </c>
      <c r="AF51" s="28">
        <v>5.2283106432672102E-2</v>
      </c>
      <c r="AG51" s="28"/>
      <c r="AH51" s="17" t="s">
        <v>221</v>
      </c>
      <c r="AI51" s="17">
        <v>2.5590672967525898</v>
      </c>
      <c r="AJ51" s="17">
        <v>2.9639749146496599</v>
      </c>
      <c r="AK51" s="17">
        <v>19.306367347454302</v>
      </c>
      <c r="AL51" s="17">
        <v>19.306367347454302</v>
      </c>
      <c r="AM51" s="17">
        <v>6.5364874983713301</v>
      </c>
      <c r="AN51" s="17">
        <v>3.1805411685598801E-4</v>
      </c>
      <c r="AO51" s="17">
        <v>1.5528184548906699E-3</v>
      </c>
      <c r="AP51" s="17">
        <v>71.444605814330799</v>
      </c>
      <c r="AQ51" s="17">
        <v>5.2592946125955699E-2</v>
      </c>
      <c r="AR51" s="17">
        <v>12.7363688994255</v>
      </c>
      <c r="AS51" s="17">
        <v>158.277508067128</v>
      </c>
      <c r="AT51" s="5">
        <v>1.51365812926801E-6</v>
      </c>
      <c r="AU51" s="5">
        <v>6.0546767417891603E-6</v>
      </c>
      <c r="AV51" s="17">
        <v>25399.334406984199</v>
      </c>
      <c r="AW51" s="17">
        <v>2.2834081821238201</v>
      </c>
      <c r="AX51" s="17">
        <v>34.120096838020899</v>
      </c>
      <c r="AY51" s="17">
        <v>10.1163522886732</v>
      </c>
      <c r="AZ51" s="17">
        <v>0.91926421821348403</v>
      </c>
      <c r="BA51" s="17">
        <v>24.576848284528499</v>
      </c>
      <c r="BB51" s="17">
        <v>4.0970341848685701</v>
      </c>
      <c r="BC51" s="17">
        <v>106.369397823062</v>
      </c>
      <c r="BD51" s="17">
        <v>11.948497186026501</v>
      </c>
      <c r="BE51" s="17">
        <v>129.037051792856</v>
      </c>
      <c r="BF51" s="17">
        <v>62.408173915189302</v>
      </c>
      <c r="BG51" s="17">
        <v>242.55988842709101</v>
      </c>
      <c r="BH51" s="17">
        <v>42.492349336977497</v>
      </c>
      <c r="BI51" s="17">
        <v>42.492349336977497</v>
      </c>
      <c r="BJ51" s="17">
        <v>33.951686934026696</v>
      </c>
      <c r="BK51" s="5">
        <v>5.5654549381438102E-6</v>
      </c>
      <c r="BL51" s="5">
        <v>4.3467798937978501E-5</v>
      </c>
      <c r="BM51" s="17">
        <v>13.353207664147901</v>
      </c>
      <c r="BN51" s="17">
        <v>87.7875311325231</v>
      </c>
      <c r="BO51" s="17">
        <v>4.3898718229258602</v>
      </c>
      <c r="BP51" s="17">
        <v>65.512801909912497</v>
      </c>
      <c r="BQ51" s="17">
        <v>0.27909052562884001</v>
      </c>
      <c r="BR51" s="17">
        <v>4.31582258304535E-4</v>
      </c>
      <c r="BS51" s="17">
        <v>8.7626056537530898E-4</v>
      </c>
      <c r="BT51" s="17">
        <v>3.6475324246679501</v>
      </c>
      <c r="BU51" s="17">
        <v>5.6049458734851703</v>
      </c>
      <c r="BV51" s="17">
        <v>4.72909861230068</v>
      </c>
      <c r="BW51" s="17">
        <v>0</v>
      </c>
      <c r="BX51" s="17">
        <v>1.03359049366997E-3</v>
      </c>
      <c r="BY51" s="17">
        <v>9.9307210987836011E-4</v>
      </c>
      <c r="BZ51" s="17">
        <v>3203.44257819518</v>
      </c>
      <c r="CA51" s="17">
        <v>1502.23861924524</v>
      </c>
      <c r="CB51" s="17">
        <v>153.56222976129399</v>
      </c>
      <c r="CC51" s="17">
        <v>1669.1540566706799</v>
      </c>
      <c r="CD51" s="17">
        <v>62.750237295094102</v>
      </c>
      <c r="CE51" s="17">
        <v>0.972181884896686</v>
      </c>
      <c r="CF51" s="17">
        <v>1.29720698627071E-3</v>
      </c>
      <c r="CG51" s="17">
        <v>0.123659213606926</v>
      </c>
      <c r="CH51" s="17">
        <v>6.9737758888870405E-2</v>
      </c>
      <c r="CI51" s="17">
        <v>1.27843724805855</v>
      </c>
      <c r="CJ51" s="17">
        <v>6.20711680638458E-2</v>
      </c>
      <c r="CK51" s="17">
        <v>1386.2916147614801</v>
      </c>
      <c r="CL51" s="17">
        <v>0.46515220247248301</v>
      </c>
      <c r="CM51" s="17">
        <v>0.276294921432783</v>
      </c>
      <c r="CN51" s="17">
        <v>46.624488015123603</v>
      </c>
      <c r="CO51" s="17">
        <v>0.27038958834195898</v>
      </c>
      <c r="CP51" s="5">
        <v>1.0755648439954299E-6</v>
      </c>
      <c r="CQ51" s="17">
        <v>0.19294750431279101</v>
      </c>
      <c r="CR51" s="17">
        <v>188.01744852187801</v>
      </c>
      <c r="CS51" s="17">
        <v>176.93322137195801</v>
      </c>
      <c r="CT51" s="17">
        <v>11.0842271499198</v>
      </c>
      <c r="CU51" s="17">
        <v>9.7963362268997004E-2</v>
      </c>
      <c r="CV51" s="17">
        <v>30.232487133274901</v>
      </c>
      <c r="CW51" s="17">
        <v>0.229780549171337</v>
      </c>
      <c r="CX51" s="17">
        <v>18.307193725645799</v>
      </c>
      <c r="CY51" s="17">
        <v>1.2775763481539</v>
      </c>
      <c r="CZ51" s="17">
        <v>0.98992015101660602</v>
      </c>
      <c r="DA51" s="17">
        <v>73.391262024835001</v>
      </c>
      <c r="DB51" s="17">
        <v>6.1121399080628596</v>
      </c>
      <c r="DC51" s="17">
        <v>0.34871147384491502</v>
      </c>
      <c r="DD51" s="17">
        <v>4.1600832840049096</v>
      </c>
      <c r="DE51" s="17">
        <v>6.8999199942679701E-3</v>
      </c>
      <c r="DF51" s="17">
        <v>2.1138737452669498</v>
      </c>
      <c r="DG51" s="17">
        <v>83.824727771153306</v>
      </c>
      <c r="DH51" s="17">
        <v>7.6522443717433504</v>
      </c>
      <c r="DI51" s="17">
        <v>0</v>
      </c>
      <c r="DJ51" s="17">
        <v>351.27134703960201</v>
      </c>
      <c r="DK51" s="17">
        <v>276.04595961631099</v>
      </c>
      <c r="DL51" s="17">
        <v>77.964739039110995</v>
      </c>
      <c r="DM51" s="17">
        <v>3189.75439948852</v>
      </c>
      <c r="DN51" s="17">
        <v>216.27545921537899</v>
      </c>
      <c r="DO51" s="17">
        <v>503.23623087472203</v>
      </c>
      <c r="DQ51" s="25">
        <f t="shared" si="33"/>
        <v>7.9999851486341495E-3</v>
      </c>
      <c r="DR51" s="94">
        <f t="shared" si="34"/>
        <v>1.0042912955018903</v>
      </c>
      <c r="DS51" s="40">
        <f t="shared" si="35"/>
        <v>2.7102065064468633E-3</v>
      </c>
      <c r="DT51" s="40">
        <f t="shared" si="36"/>
        <v>-2.2733717169455586E-3</v>
      </c>
      <c r="DU51" s="40">
        <f t="shared" si="37"/>
        <v>-2.5656007221628936E-3</v>
      </c>
      <c r="DV51" s="40">
        <f t="shared" si="38"/>
        <v>-2.1747544403263376E-3</v>
      </c>
      <c r="DW51" s="40">
        <f t="shared" si="39"/>
        <v>-2.4402565539937428E-3</v>
      </c>
      <c r="DX51" s="40">
        <f t="shared" si="40"/>
        <v>-1.1396296663843813E-3</v>
      </c>
      <c r="DY51" s="40">
        <f t="shared" si="41"/>
        <v>1.2131208795043372E-2</v>
      </c>
      <c r="DZ51" s="40">
        <f t="shared" si="42"/>
        <v>2.6389755806663115E-3</v>
      </c>
      <c r="EA51" s="40">
        <f t="shared" si="43"/>
        <v>9.7694674038676273E-3</v>
      </c>
      <c r="EB51" s="40">
        <f t="shared" si="44"/>
        <v>-8.5300190630250748E-4</v>
      </c>
      <c r="EC51" s="40">
        <f t="shared" si="45"/>
        <v>-2.0451807015255128E-3</v>
      </c>
      <c r="ED51" s="40">
        <f t="shared" si="46"/>
        <v>1.0131238936656529E-2</v>
      </c>
      <c r="EE51" s="40">
        <f t="shared" si="47"/>
        <v>1.1995300881907756E-2</v>
      </c>
      <c r="EF51" s="40">
        <f t="shared" si="48"/>
        <v>1.2213377107423219E-2</v>
      </c>
      <c r="EG51" s="40">
        <f t="shared" si="49"/>
        <v>1.2473834056596182E-2</v>
      </c>
      <c r="EH51" s="40">
        <f t="shared" si="50"/>
        <v>4.5342711330267349E-3</v>
      </c>
      <c r="EI51" s="40">
        <f t="shared" si="51"/>
        <v>9.5716346187903976E-5</v>
      </c>
      <c r="EJ51" s="40">
        <f t="shared" si="52"/>
        <v>-3.5405185012156856E-3</v>
      </c>
      <c r="EK51" s="40">
        <f t="shared" si="53"/>
        <v>-5.9736228111191211E-3</v>
      </c>
      <c r="EL51" s="40">
        <f t="shared" si="54"/>
        <v>2.0168880842011583E-3</v>
      </c>
      <c r="EM51" s="40">
        <f t="shared" si="55"/>
        <v>9.0192023446320994E-3</v>
      </c>
      <c r="EN51" s="40">
        <f t="shared" si="56"/>
        <v>4.6151831946924255E-3</v>
      </c>
      <c r="EO51" s="40">
        <f t="shared" si="57"/>
        <v>7.0825032114906986E-3</v>
      </c>
      <c r="EP51" s="40">
        <f t="shared" si="58"/>
        <v>8.2009691001341169E-3</v>
      </c>
      <c r="EQ51" s="40">
        <f t="shared" si="59"/>
        <v>8.2079211129544947E-3</v>
      </c>
      <c r="ER51" s="40">
        <f t="shared" si="60"/>
        <v>1.2738004464860616E-2</v>
      </c>
      <c r="ES51" s="40">
        <f t="shared" si="61"/>
        <v>1.3713743093615536E-2</v>
      </c>
      <c r="ET51" s="40">
        <f t="shared" si="62"/>
        <v>1.0658451645121522E-2</v>
      </c>
      <c r="EU51" s="40">
        <f t="shared" si="63"/>
        <v>-1.2518814659987191E-2</v>
      </c>
      <c r="EV51" s="40">
        <f t="shared" si="64"/>
        <v>-1.2519068340287627E-2</v>
      </c>
      <c r="EW51" s="40">
        <f t="shared" si="65"/>
        <v>5.9261913536563567E-3</v>
      </c>
    </row>
    <row r="52" spans="1:153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U52" s="17"/>
      <c r="AG52" s="28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</row>
    <row r="53" spans="1:153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U53" s="17"/>
      <c r="AG53" s="28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</row>
    <row r="54" spans="1:153" s="17" customFormat="1" x14ac:dyDescent="0.25">
      <c r="A54" s="17" t="s">
        <v>343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Q54" s="28"/>
      <c r="AF54" s="28"/>
      <c r="AG54" s="28"/>
      <c r="DP54" s="15"/>
      <c r="DQ54" s="25"/>
      <c r="DR54" s="25"/>
    </row>
    <row r="55" spans="1:153" s="17" customFormat="1" x14ac:dyDescent="0.25">
      <c r="A55" s="17" t="s">
        <v>344</v>
      </c>
      <c r="B55" s="15">
        <v>39770.231825681498</v>
      </c>
      <c r="C55" s="15">
        <v>6.4779913456470304</v>
      </c>
      <c r="D55" s="15">
        <v>1706.05964550727</v>
      </c>
      <c r="E55" s="15">
        <v>270.81578643375201</v>
      </c>
      <c r="F55" s="15">
        <v>252.99002762289399</v>
      </c>
      <c r="G55" s="15">
        <v>1.7795325500344601</v>
      </c>
      <c r="H55" s="15">
        <v>5993.1096994868703</v>
      </c>
      <c r="I55" s="15">
        <v>16.809241962907301</v>
      </c>
      <c r="J55" s="15">
        <v>141.775131186907</v>
      </c>
      <c r="K55" s="15">
        <v>57.667077715220401</v>
      </c>
      <c r="L55" s="28">
        <v>3.5163842570808899</v>
      </c>
      <c r="M55" s="28">
        <v>19.8633032776984</v>
      </c>
      <c r="N55" s="28">
        <v>11.2574126950047</v>
      </c>
      <c r="O55" s="28">
        <v>519.23725985802605</v>
      </c>
      <c r="P55" s="28">
        <v>486.82044422743002</v>
      </c>
      <c r="Q55" s="28">
        <v>7.4013540017827694E-5</v>
      </c>
      <c r="R55" s="28">
        <v>9.9345265181750201E-6</v>
      </c>
      <c r="S55" s="28">
        <v>1.73093469048392E-3</v>
      </c>
      <c r="T55" s="28">
        <v>2.5100676878747198E-3</v>
      </c>
      <c r="U55" s="17">
        <v>2.6688725681914302E-3</v>
      </c>
      <c r="V55" s="28">
        <v>1.82941540808643</v>
      </c>
      <c r="W55" s="28">
        <v>2.2082975684491802E-3</v>
      </c>
      <c r="X55" s="28">
        <v>0.224667134122534</v>
      </c>
      <c r="Y55" s="28">
        <v>0.129797055087643</v>
      </c>
      <c r="Z55" s="28">
        <v>2.3779255237658599</v>
      </c>
      <c r="AA55" s="28">
        <v>186.43191794329601</v>
      </c>
      <c r="AB55" s="28">
        <v>51.961275567545201</v>
      </c>
      <c r="AC55" s="28">
        <v>17.6804573310623</v>
      </c>
      <c r="AD55" s="28">
        <v>75.073651720006794</v>
      </c>
      <c r="AE55" s="28">
        <v>72.821444745774599</v>
      </c>
      <c r="AF55" s="28">
        <v>9.3054498131030505E-2</v>
      </c>
      <c r="AG55" s="28"/>
      <c r="AH55" s="28" t="s">
        <v>344</v>
      </c>
      <c r="AI55" s="28">
        <v>0.41180155381021499</v>
      </c>
      <c r="AJ55" s="28">
        <v>0.28648977436608197</v>
      </c>
      <c r="AK55" s="28">
        <v>1.36166019811586</v>
      </c>
      <c r="AL55" s="28">
        <v>1.36166019811586</v>
      </c>
      <c r="AM55" s="28">
        <v>0.76184768668794001</v>
      </c>
      <c r="AN55" s="28">
        <v>4.3548322238573197E-5</v>
      </c>
      <c r="AO55" s="28">
        <v>2.1262341837662599E-4</v>
      </c>
      <c r="AP55" s="28">
        <v>14.9848766231115</v>
      </c>
      <c r="AQ55" s="28">
        <v>9.43646353126305E-3</v>
      </c>
      <c r="AR55" s="28">
        <v>2.0881278179254399</v>
      </c>
      <c r="AS55" s="28">
        <v>26.737058351163199</v>
      </c>
      <c r="AT55" s="28">
        <v>1.8938407149589101E-7</v>
      </c>
      <c r="AU55" s="28">
        <v>7.5752655312863299E-7</v>
      </c>
      <c r="AV55" s="28">
        <v>4067.7147368177398</v>
      </c>
      <c r="AW55" s="28">
        <v>0.122589853010135</v>
      </c>
      <c r="AX55" s="28">
        <v>1.82964055887167</v>
      </c>
      <c r="AY55" s="28">
        <v>0.54276297377050997</v>
      </c>
      <c r="AZ55" s="28">
        <v>4.9277861664379398E-2</v>
      </c>
      <c r="BA55" s="28">
        <v>1.3188071244564199</v>
      </c>
      <c r="BB55" s="28">
        <v>0.223227192766635</v>
      </c>
      <c r="BC55" s="28">
        <v>16.394146853492899</v>
      </c>
      <c r="BD55" s="28">
        <v>1.96442852663714</v>
      </c>
      <c r="BE55" s="28">
        <v>25.449011823472201</v>
      </c>
      <c r="BF55" s="28">
        <v>19.6163516302584</v>
      </c>
      <c r="BG55" s="28">
        <v>0.41477432227789401</v>
      </c>
      <c r="BH55" s="28">
        <v>4.9302351851957402</v>
      </c>
      <c r="BI55" s="28">
        <v>4.9302351851957402</v>
      </c>
      <c r="BJ55" s="28">
        <v>5.65447977415631</v>
      </c>
      <c r="BK55" s="28">
        <v>7.2685619445753596E-7</v>
      </c>
      <c r="BL55" s="28">
        <v>6.5845997683684098E-6</v>
      </c>
      <c r="BM55" s="28">
        <v>1.0278496786873601</v>
      </c>
      <c r="BN55" s="28">
        <v>14.9833527345557</v>
      </c>
      <c r="BO55" s="28">
        <v>0.64278147834564903</v>
      </c>
      <c r="BP55" s="28">
        <v>12.774632518114499</v>
      </c>
      <c r="BQ55" s="28">
        <v>3.2510297280276899E-2</v>
      </c>
      <c r="BR55" s="28">
        <v>4.8309778005588699E-5</v>
      </c>
      <c r="BS55" s="28">
        <v>9.8084861301718902E-5</v>
      </c>
      <c r="BT55" s="28">
        <v>0.47822412239377798</v>
      </c>
      <c r="BU55" s="28">
        <v>1.1611531194828999</v>
      </c>
      <c r="BV55" s="28">
        <v>0.56509384889520897</v>
      </c>
      <c r="BW55" s="28">
        <v>0</v>
      </c>
      <c r="BX55" s="28">
        <v>1.0329249742885899E-4</v>
      </c>
      <c r="BY55" s="28">
        <v>9.9240083599265794E-5</v>
      </c>
      <c r="BZ55" s="28">
        <v>633.119621874259</v>
      </c>
      <c r="CA55" s="28">
        <v>115.632909739909</v>
      </c>
      <c r="CB55" s="28">
        <v>11.8202360848118</v>
      </c>
      <c r="CC55" s="28">
        <v>128.480995503408</v>
      </c>
      <c r="CD55" s="28">
        <v>10.7041768365879</v>
      </c>
      <c r="CE55" s="28">
        <v>0.18402681875659299</v>
      </c>
      <c r="CF55" s="28">
        <v>2.20684947801385E-4</v>
      </c>
      <c r="CG55" s="28">
        <v>2.2879819820301201E-2</v>
      </c>
      <c r="CH55" s="28">
        <v>1.3264365662262899E-2</v>
      </c>
      <c r="CI55" s="28">
        <v>0.23740972908590799</v>
      </c>
      <c r="CJ55" s="28">
        <v>3.3235856699570599E-3</v>
      </c>
      <c r="CK55" s="28">
        <v>314.17948193736697</v>
      </c>
      <c r="CL55" s="28">
        <v>2.8779402238793599E-2</v>
      </c>
      <c r="CM55" s="28">
        <v>1.48134001421981E-2</v>
      </c>
      <c r="CN55" s="28">
        <v>4.0535155300186796</v>
      </c>
      <c r="CO55" s="28">
        <v>1.5803208701642899E-2</v>
      </c>
      <c r="CP55" s="28">
        <v>9.0577140054123496E-8</v>
      </c>
      <c r="CQ55" s="28">
        <v>1.0345997301542601E-2</v>
      </c>
      <c r="CR55" s="28">
        <v>23.944875106312502</v>
      </c>
      <c r="CS55" s="28">
        <v>22.240949446055701</v>
      </c>
      <c r="CT55" s="28">
        <v>1.7039256602567201</v>
      </c>
      <c r="CU55" s="28">
        <v>5.2596691966908596E-3</v>
      </c>
      <c r="CV55" s="28">
        <v>5.2037988021186399</v>
      </c>
      <c r="CW55" s="28">
        <v>1.23769213089943E-2</v>
      </c>
      <c r="CX55" s="28">
        <v>2.49724954006073</v>
      </c>
      <c r="CY55" s="28">
        <v>6.8485351052982493E-2</v>
      </c>
      <c r="CZ55" s="28">
        <v>6.1975262002788703E-2</v>
      </c>
      <c r="DA55" s="28">
        <v>9.9979018256474692</v>
      </c>
      <c r="DB55" s="28">
        <v>0.75209168803805104</v>
      </c>
      <c r="DC55" s="28">
        <v>3.3966315216852103E-2</v>
      </c>
      <c r="DD55" s="28">
        <v>0.232983770366573</v>
      </c>
      <c r="DE55" s="28">
        <v>3.7086501121601402E-4</v>
      </c>
      <c r="DF55" s="28">
        <v>0.14468297002265201</v>
      </c>
      <c r="DG55" s="28">
        <v>19.176518034241301</v>
      </c>
      <c r="DH55" s="28">
        <v>1.8626196137342399</v>
      </c>
      <c r="DI55" s="28">
        <v>0</v>
      </c>
      <c r="DJ55" s="28">
        <v>77.793567187395197</v>
      </c>
      <c r="DK55" s="28">
        <v>54.978063851129399</v>
      </c>
      <c r="DL55" s="28">
        <v>11.0113682118289</v>
      </c>
      <c r="DM55" s="28">
        <v>630.54761462105296</v>
      </c>
      <c r="DN55" s="28">
        <v>51.3135956417605</v>
      </c>
      <c r="DO55" s="28">
        <v>118.75205595103699</v>
      </c>
      <c r="DP55" s="15"/>
      <c r="DQ55" s="25">
        <f>BM55/(BM55+CA55+CB55+1E-50)</f>
        <v>8.0000133456320753E-3</v>
      </c>
      <c r="DR55" s="94">
        <f t="shared" ref="DR55" si="66">BZ55/DM55</f>
        <v>1.0040790056033306</v>
      </c>
      <c r="DS55" s="40">
        <f>(AV55-B55)/(B55+1E-50)</f>
        <v>-0.89771961212981854</v>
      </c>
      <c r="DT55" s="40">
        <f>(BV55-C55)/(C55+1E-50)</f>
        <v>-0.9127671188886457</v>
      </c>
      <c r="DU55" s="40">
        <f>(CC55-D55)/(D55+1E-50)</f>
        <v>-0.92469138119423366</v>
      </c>
      <c r="DV55" s="40">
        <f>(CR55-E55)/(E55+1E-50)</f>
        <v>-0.91158242500693365</v>
      </c>
      <c r="DW55" s="40">
        <f>(CS55-F55)/(F55+1E-50)</f>
        <v>-0.91208764371057349</v>
      </c>
      <c r="DX55" s="40">
        <f>(DF55-G55)/(G55+1E-50)</f>
        <v>-0.91869608115915036</v>
      </c>
      <c r="DY55" s="40">
        <f>(DM55-H55)/(H55+1E-50)</f>
        <v>-0.8947879070735113</v>
      </c>
      <c r="DZ55" s="40">
        <f>(AL55-I55)/(I55+1E-50)</f>
        <v>-0.9189933608475257</v>
      </c>
      <c r="EA55" s="40">
        <f>(AP55-J55)/(J55+1E-50)</f>
        <v>-0.89430532352421932</v>
      </c>
      <c r="EB55" s="40">
        <f>(BI55-K55)/(K55+1E-50)</f>
        <v>-0.9145052015719799</v>
      </c>
      <c r="EC55" s="40">
        <f>(AJ55-L55)/(L55+1E-50)</f>
        <v>-0.91852717068984091</v>
      </c>
      <c r="ED55" s="40">
        <f>(AR55-M55)/(M55+1E-50)</f>
        <v>-0.89487509762437689</v>
      </c>
      <c r="EE55" s="40">
        <f>(BU55-N55)/(N55+1E-50)</f>
        <v>-0.89685435268814973</v>
      </c>
      <c r="EF55" s="40">
        <f>(DK55-O55)/(O55+1E-50)</f>
        <v>-0.8941176450508157</v>
      </c>
      <c r="EG55" s="40">
        <f>(DN55-P55)/(P55+1E-50)</f>
        <v>-0.89459441103959036</v>
      </c>
      <c r="EH55" s="40">
        <f>(BK55+BL55+CP55-Q55)/(Q55+1E-50)</f>
        <v>-0.89999082463699032</v>
      </c>
      <c r="EI55" s="40">
        <f>(AT55+AU55-R55)/(R55+1E-50)</f>
        <v>-0.90468487623520155</v>
      </c>
      <c r="EJ55" s="40">
        <f>(BR55+BS55-S55)/(S55+1E-50)</f>
        <v>-0.9154245159495995</v>
      </c>
      <c r="EK55" s="40">
        <f>(BX55+BY55-T55)/(T55+1E-50)</f>
        <v>-0.9193119046125765</v>
      </c>
      <c r="EL55" s="40">
        <f>(AN55+AO55-U55)/(U55+1E-50)</f>
        <v>-0.90401499731821411</v>
      </c>
      <c r="EM55" s="40">
        <f>(CE55-V55)/(V55+1E-50)</f>
        <v>-0.89940676243178408</v>
      </c>
      <c r="EN55" s="40">
        <f>(CF55-W55)/(W55+1E-50)</f>
        <v>-0.90006557496851958</v>
      </c>
      <c r="EO55" s="40">
        <f>(CG55-X55)/(X55+1E-50)</f>
        <v>-0.89816125126774216</v>
      </c>
      <c r="EP55" s="40">
        <f>(CH55-Y55)/(Y55+1E-50)</f>
        <v>-0.89780688280403287</v>
      </c>
      <c r="EQ55" s="40">
        <f>(CI55-Z55)/(Z55+1E-50)</f>
        <v>-0.90016099044602194</v>
      </c>
      <c r="ER55" s="40">
        <f>(BF55-AA55)/(AA55+1E-50)</f>
        <v>-0.89478007925539449</v>
      </c>
      <c r="ES55" s="40">
        <f>(BJ55-AB55)/(AB55+1E-50)</f>
        <v>-0.89117896525065154</v>
      </c>
      <c r="ET55" s="40">
        <f>(DH55-AC55)/(AC55+1E-50)</f>
        <v>-0.8946509369719835</v>
      </c>
      <c r="EU55" s="40">
        <f>(SUM(AW55:BB55)-AD55)/(AD55+1E-50)</f>
        <v>-0.9455693779252945</v>
      </c>
      <c r="EV55" s="40">
        <f>(SUM(AX55:BB55)-AE55)/(AE55+1E-50)</f>
        <v>-0.94556938927307388</v>
      </c>
      <c r="EW55" s="40">
        <f>(AQ55-AF55)/(AF55+1E-50)</f>
        <v>-0.89859207538817176</v>
      </c>
    </row>
    <row r="56" spans="1:153" s="17" customFormat="1" x14ac:dyDescent="0.25">
      <c r="A56" s="17" t="s">
        <v>345</v>
      </c>
      <c r="B56" s="15">
        <v>48505.347226321799</v>
      </c>
      <c r="C56" s="15">
        <v>7.8417090925068296</v>
      </c>
      <c r="D56" s="15">
        <v>2560.3156053386801</v>
      </c>
      <c r="E56" s="15">
        <v>260.833774440041</v>
      </c>
      <c r="F56" s="15">
        <v>245.286884701828</v>
      </c>
      <c r="G56" s="15">
        <v>3.21150294382167</v>
      </c>
      <c r="H56" s="15">
        <v>3430.00245403693</v>
      </c>
      <c r="I56" s="15">
        <v>25.710914305244799</v>
      </c>
      <c r="J56" s="15">
        <v>100.61242026401101</v>
      </c>
      <c r="K56" s="15">
        <v>61.581332399749201</v>
      </c>
      <c r="L56" s="28">
        <v>3.6093175317661301</v>
      </c>
      <c r="M56" s="28">
        <v>16.2015183020752</v>
      </c>
      <c r="N56" s="28">
        <v>4.9671155119019099</v>
      </c>
      <c r="O56" s="28">
        <v>319.59888483852899</v>
      </c>
      <c r="P56" s="28">
        <v>209.497404386836</v>
      </c>
      <c r="Q56" s="28">
        <v>7.4504435842252998E-5</v>
      </c>
      <c r="R56" s="28">
        <v>1.11988655934837E-5</v>
      </c>
      <c r="S56" s="28">
        <v>2.1437629637873902E-3</v>
      </c>
      <c r="T56" s="28">
        <v>3.3285805215056098E-3</v>
      </c>
      <c r="U56" s="17">
        <v>2.8747506536612802E-3</v>
      </c>
      <c r="V56" s="28">
        <v>0.92128072023141805</v>
      </c>
      <c r="W56" s="28">
        <v>1.8126260804740999E-3</v>
      </c>
      <c r="X56" s="28">
        <v>0.16133165595584101</v>
      </c>
      <c r="Y56" s="28">
        <v>8.4040415029554505E-2</v>
      </c>
      <c r="Z56" s="28">
        <v>1.30882598953319</v>
      </c>
      <c r="AA56" s="28">
        <v>56.5874428572696</v>
      </c>
      <c r="AB56" s="28">
        <v>56.211954620574303</v>
      </c>
      <c r="AC56" s="28">
        <v>9.4171782028590005</v>
      </c>
      <c r="AD56" s="28">
        <v>102.92366968983301</v>
      </c>
      <c r="AE56" s="28">
        <v>99.835954979695202</v>
      </c>
      <c r="AF56" s="28">
        <v>7.4017070239974697E-2</v>
      </c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15"/>
      <c r="DQ56" s="25"/>
      <c r="DR56" s="25"/>
    </row>
    <row r="57" spans="1:153" s="17" customFormat="1" x14ac:dyDescent="0.25">
      <c r="A57" s="17" t="s">
        <v>346</v>
      </c>
      <c r="B57" s="15">
        <v>130469.840386956</v>
      </c>
      <c r="C57" s="15">
        <v>16.5390433642151</v>
      </c>
      <c r="D57" s="15">
        <v>4953.2532679900196</v>
      </c>
      <c r="E57" s="15">
        <v>676.19149493949305</v>
      </c>
      <c r="F57" s="15">
        <v>632.31846729483505</v>
      </c>
      <c r="G57" s="15">
        <v>8.4897908571628307</v>
      </c>
      <c r="H57" s="15">
        <v>9540.3225782618192</v>
      </c>
      <c r="I57" s="15">
        <v>55.101970632891401</v>
      </c>
      <c r="J57" s="15">
        <v>274.27084850682098</v>
      </c>
      <c r="K57" s="15">
        <v>127.399090807349</v>
      </c>
      <c r="L57" s="28">
        <v>7.4188957598674898</v>
      </c>
      <c r="M57" s="28">
        <v>40.671596216298099</v>
      </c>
      <c r="N57" s="28">
        <v>12.6233171479397</v>
      </c>
      <c r="O57" s="28">
        <v>932.53037968933597</v>
      </c>
      <c r="P57" s="28">
        <v>599.53163399384596</v>
      </c>
      <c r="Q57" s="28">
        <v>1.9692574694089599E-4</v>
      </c>
      <c r="R57" s="28">
        <v>3.1956512532574999E-5</v>
      </c>
      <c r="S57" s="28">
        <v>4.6976838821975999E-3</v>
      </c>
      <c r="T57" s="28">
        <v>7.5848040796656696E-3</v>
      </c>
      <c r="U57" s="17">
        <v>7.1852628674016197E-3</v>
      </c>
      <c r="V57" s="28">
        <v>2.2498118043677802</v>
      </c>
      <c r="W57" s="28">
        <v>5.4571332641673602E-3</v>
      </c>
      <c r="X57" s="28">
        <v>0.48490105418026902</v>
      </c>
      <c r="Y57" s="28">
        <v>0.24635378027368801</v>
      </c>
      <c r="Z57" s="28">
        <v>3.2511605680266702</v>
      </c>
      <c r="AA57" s="28">
        <v>163.07458787850601</v>
      </c>
      <c r="AB57" s="28">
        <v>156.703913390369</v>
      </c>
      <c r="AC57" s="28">
        <v>23.816557990368</v>
      </c>
      <c r="AD57" s="28">
        <v>182.29675210242499</v>
      </c>
      <c r="AE57" s="28">
        <v>176.827851786384</v>
      </c>
      <c r="AF57" s="28">
        <v>0.22722993918943199</v>
      </c>
      <c r="AG57" s="28"/>
      <c r="AH57" s="28" t="s">
        <v>346</v>
      </c>
      <c r="AI57" s="28">
        <v>2.4289805097085998E-3</v>
      </c>
      <c r="AJ57" s="28">
        <v>3.14989554666909E-3</v>
      </c>
      <c r="AK57" s="28">
        <v>1.9708984210386998E-2</v>
      </c>
      <c r="AL57" s="28">
        <v>1.9708984210386998E-2</v>
      </c>
      <c r="AM57" s="28">
        <v>7.4501465963392102E-3</v>
      </c>
      <c r="AN57" s="28">
        <v>4.8284451352260097E-7</v>
      </c>
      <c r="AO57" s="28">
        <v>2.3573218252065398E-6</v>
      </c>
      <c r="AP57" s="28">
        <v>7.7868970920639102E-2</v>
      </c>
      <c r="AQ57" s="28">
        <v>6.8923513392306902E-5</v>
      </c>
      <c r="AR57" s="28">
        <v>1.10642633612328E-2</v>
      </c>
      <c r="AS57" s="28">
        <v>0.18222250300655299</v>
      </c>
      <c r="AT57" s="28">
        <v>3.0298230239697502E-9</v>
      </c>
      <c r="AU57" s="28">
        <v>1.21196558585073E-8</v>
      </c>
      <c r="AV57" s="28">
        <v>41.878306629849597</v>
      </c>
      <c r="AW57" s="28">
        <v>3.1517271559825199E-3</v>
      </c>
      <c r="AX57" s="28">
        <v>4.7052334419109602E-2</v>
      </c>
      <c r="AY57" s="28">
        <v>1.3956350799451E-2</v>
      </c>
      <c r="AZ57" s="28">
        <v>1.2673618942112099E-3</v>
      </c>
      <c r="BA57" s="28">
        <v>3.3909545462061298E-2</v>
      </c>
      <c r="BB57" s="28">
        <v>5.7191368904909098E-3</v>
      </c>
      <c r="BC57" s="28">
        <v>0.10404687731014001</v>
      </c>
      <c r="BD57" s="28">
        <v>1.27393176864696E-2</v>
      </c>
      <c r="BE57" s="28">
        <v>0.118019177057821</v>
      </c>
      <c r="BF57" s="28">
        <v>4.5497884735748499E-2</v>
      </c>
      <c r="BG57" s="28">
        <v>0.20666505597446999</v>
      </c>
      <c r="BH57" s="28">
        <v>5.01718561380535E-2</v>
      </c>
      <c r="BI57" s="28">
        <v>5.01718561380535E-2</v>
      </c>
      <c r="BJ57" s="28">
        <v>3.7758477934489498E-2</v>
      </c>
      <c r="BK57" s="28">
        <v>8.4988062747951102E-9</v>
      </c>
      <c r="BL57" s="28">
        <v>6.5131314408858096E-8</v>
      </c>
      <c r="BM57" s="28">
        <v>1.6402744533915301E-2</v>
      </c>
      <c r="BN57" s="28">
        <v>7.7621347563065796E-2</v>
      </c>
      <c r="BO57" s="28">
        <v>3.3006543486168698E-3</v>
      </c>
      <c r="BP57" s="28">
        <v>4.6472490708609399E-2</v>
      </c>
      <c r="BQ57" s="28">
        <v>3.1723284963926701E-4</v>
      </c>
      <c r="BR57" s="28">
        <v>6.6792848206264399E-7</v>
      </c>
      <c r="BS57" s="28">
        <v>1.35610928311203E-6</v>
      </c>
      <c r="BT57" s="28">
        <v>2.4975435417913601E-3</v>
      </c>
      <c r="BU57" s="28">
        <v>3.4875554948329101E-3</v>
      </c>
      <c r="BV57" s="28">
        <v>6.3901942823128798E-3</v>
      </c>
      <c r="BW57" s="28">
        <v>0</v>
      </c>
      <c r="BX57" s="28">
        <v>1.87102079509691E-6</v>
      </c>
      <c r="BY57" s="28">
        <v>1.7976487706476601E-6</v>
      </c>
      <c r="BZ57" s="28">
        <v>2.63460264444408</v>
      </c>
      <c r="CA57" s="28">
        <v>1.8453008879115</v>
      </c>
      <c r="CB57" s="28">
        <v>0.18862992686166499</v>
      </c>
      <c r="CC57" s="28">
        <v>2.0503335593070799</v>
      </c>
      <c r="CD57" s="28">
        <v>5.5198605846657603E-2</v>
      </c>
      <c r="CE57" s="28">
        <v>6.9127033185072497E-4</v>
      </c>
      <c r="CF57" s="28">
        <v>1.7076694433880601E-6</v>
      </c>
      <c r="CG57" s="28">
        <v>1.45556373176364E-4</v>
      </c>
      <c r="CH57" s="28">
        <v>7.3149500487772496E-5</v>
      </c>
      <c r="CI57" s="28">
        <v>1.0108445840705E-3</v>
      </c>
      <c r="CJ57" s="28">
        <v>1.5550102790500201E-4</v>
      </c>
      <c r="CK57" s="28">
        <v>1.08308277683162</v>
      </c>
      <c r="CL57" s="28">
        <v>6.5658129268010503E-4</v>
      </c>
      <c r="CM57" s="28">
        <v>3.8096959275120401E-4</v>
      </c>
      <c r="CN57" s="28">
        <v>6.4304238936931393E-2</v>
      </c>
      <c r="CO57" s="28">
        <v>3.9256711696070699E-4</v>
      </c>
      <c r="CP57" s="28">
        <v>1.7108175289494399E-9</v>
      </c>
      <c r="CQ57" s="28">
        <v>2.6606348209020102E-4</v>
      </c>
      <c r="CR57" s="28">
        <v>0.26081773805012098</v>
      </c>
      <c r="CS57" s="28">
        <v>0.24604210132773299</v>
      </c>
      <c r="CT57" s="28">
        <v>1.4775636722388401E-2</v>
      </c>
      <c r="CU57" s="28">
        <v>1.3522205503838699E-4</v>
      </c>
      <c r="CV57" s="28">
        <v>4.3480632946973297E-2</v>
      </c>
      <c r="CW57" s="28">
        <v>3.1795829957505798E-4</v>
      </c>
      <c r="CX57" s="28">
        <v>2.5129502802625599E-2</v>
      </c>
      <c r="CY57" s="28">
        <v>1.76134834680908E-3</v>
      </c>
      <c r="CZ57" s="28">
        <v>1.36069533777564E-3</v>
      </c>
      <c r="DA57" s="28">
        <v>0.10132793090714599</v>
      </c>
      <c r="DB57" s="28">
        <v>2.03739283414077E-2</v>
      </c>
      <c r="DC57" s="28">
        <v>5.0993479830464404E-4</v>
      </c>
      <c r="DD57" s="28">
        <v>5.8534220693684299E-3</v>
      </c>
      <c r="DE57" s="28">
        <v>9.5323147979739494E-6</v>
      </c>
      <c r="DF57" s="28">
        <v>3.3605705561710001E-3</v>
      </c>
      <c r="DG57" s="28">
        <v>5.6245259817259002E-2</v>
      </c>
      <c r="DH57" s="28">
        <v>6.4029463940651499E-3</v>
      </c>
      <c r="DI57" s="28">
        <v>0</v>
      </c>
      <c r="DJ57" s="28">
        <v>0.31362044130734001</v>
      </c>
      <c r="DK57" s="28">
        <v>0.25850248588845598</v>
      </c>
      <c r="DL57" s="28">
        <v>4.3814101430248401E-2</v>
      </c>
      <c r="DM57" s="28">
        <v>2.6185603818405299</v>
      </c>
      <c r="DN57" s="28">
        <v>0.16713787130684399</v>
      </c>
      <c r="DO57" s="28">
        <v>0.36547284134823599</v>
      </c>
      <c r="DP57" s="15"/>
      <c r="DQ57" s="25">
        <f>BM57/(BM57+CA57+CB57+1E-50)</f>
        <v>8.0000370961389733E-3</v>
      </c>
      <c r="DR57" s="94">
        <f t="shared" ref="DR57" si="67">BZ57/DM57</f>
        <v>1.006126367264548</v>
      </c>
      <c r="DS57" s="40">
        <f>(AV57-B57)/(B57+1E-50)</f>
        <v>-0.99967901925452163</v>
      </c>
      <c r="DT57" s="40">
        <f>(BV57-C57)/(C57+1E-50)</f>
        <v>-0.99961362975224188</v>
      </c>
      <c r="DU57" s="40">
        <f>(CC57-D57)/(D57+1E-50)</f>
        <v>-0.99958606325007515</v>
      </c>
      <c r="DV57" s="40">
        <f>(CR57-E57)/(E57+1E-50)</f>
        <v>-0.99961428420794696</v>
      </c>
      <c r="DW57" s="40">
        <f>(CS57-F57)/(F57+1E-50)</f>
        <v>-0.99961088895223904</v>
      </c>
      <c r="DX57" s="40">
        <f>(DF57-G57)/(G57+1E-50)</f>
        <v>-0.9996041633283187</v>
      </c>
      <c r="DY57" s="40">
        <f>(DM57-H57)/(H57+1E-50)</f>
        <v>-0.99972552706049922</v>
      </c>
      <c r="DZ57" s="40">
        <f>(AL57-I57)/(I57+1E-50)</f>
        <v>-0.99964231797912095</v>
      </c>
      <c r="EA57" s="40">
        <f>(AP57-J57)/(J57+1E-50)</f>
        <v>-0.99971608732264272</v>
      </c>
      <c r="EB57" s="40">
        <f>(BI57-K57)/(K57+1E-50)</f>
        <v>-0.99960618356206388</v>
      </c>
      <c r="EC57" s="40">
        <f>(AJ57-L57)/(L57+1E-50)</f>
        <v>-0.99957542259001553</v>
      </c>
      <c r="ED57" s="40">
        <f>(AR57-M57)/(M57+1E-50)</f>
        <v>-0.99972796092628391</v>
      </c>
      <c r="EE57" s="40">
        <f>(BU57-N57)/(N57+1E-50)</f>
        <v>-0.9997237211539598</v>
      </c>
      <c r="EF57" s="40">
        <f>(DK57-O57)/(O57+1E-50)</f>
        <v>-0.9997227945689291</v>
      </c>
      <c r="EG57" s="40">
        <f>(DN57-P57)/(P57+1E-50)</f>
        <v>-0.99972121926212054</v>
      </c>
      <c r="EH57" s="40">
        <f>(BK57+BL57+CP57-Q57)/(Q57+1E-50)</f>
        <v>-0.99961741448549535</v>
      </c>
      <c r="EI57" s="40">
        <f>(AT57+AU57-R57)/(R57+1E-50)</f>
        <v>-0.99952593453784933</v>
      </c>
      <c r="EJ57" s="40">
        <f>(BR57+BS57-S57)/(S57+1E-50)</f>
        <v>-0.99956914134370667</v>
      </c>
      <c r="EK57" s="40">
        <f>(BX57+BY57-T57)/(T57+1E-50)</f>
        <v>-0.99951631320635159</v>
      </c>
      <c r="EL57" s="40">
        <f>(AN57+AO57-U57)/(U57+1E-50)</f>
        <v>-0.99960472339131612</v>
      </c>
      <c r="EM57" s="40">
        <f>(CE57-V57)/(V57+1E-50)</f>
        <v>-0.99969274304165845</v>
      </c>
      <c r="EN57" s="40">
        <f>(CF57-W57)/(W57+1E-50)</f>
        <v>-0.99968707572992566</v>
      </c>
      <c r="EO57" s="40">
        <f>(CG57-X57)/(X57+1E-50)</f>
        <v>-0.9996998225268402</v>
      </c>
      <c r="EP57" s="40">
        <f>(CH57-Y57)/(Y57+1E-50)</f>
        <v>-0.99970307132934388</v>
      </c>
      <c r="EQ57" s="40">
        <f>(CI57-Z57)/(Z57+1E-50)</f>
        <v>-0.99968908192538641</v>
      </c>
      <c r="ER57" s="40">
        <f>(BF57-AA57)/(AA57+1E-50)</f>
        <v>-0.99972099954181926</v>
      </c>
      <c r="ES57" s="40">
        <f>(BJ57-AB57)/(AB57+1E-50)</f>
        <v>-0.99975904572440111</v>
      </c>
      <c r="ET57" s="40">
        <f>(DH57-AC57)/(AC57+1E-50)</f>
        <v>-0.99973115567763171</v>
      </c>
      <c r="EU57" s="40">
        <f>(SUM(AW57:BB57)-AD57)/(AD57+1E-50)</f>
        <v>-0.99942370637211209</v>
      </c>
      <c r="EV57" s="40">
        <f>(SUM(AX57:BB57)-AE57)/(AE57+1E-50)</f>
        <v>-0.99942370656864377</v>
      </c>
      <c r="EW57" s="40">
        <f>(AQ57-AF57)/(AF57+1E-50)</f>
        <v>-0.99969667943564933</v>
      </c>
    </row>
    <row r="58" spans="1:153" s="17" customFormat="1" x14ac:dyDescent="0.25">
      <c r="A58" s="17" t="s">
        <v>424</v>
      </c>
      <c r="B58" s="15">
        <v>4500.5498224236699</v>
      </c>
      <c r="C58" s="15">
        <v>0.77060028962376503</v>
      </c>
      <c r="D58" s="15">
        <v>241.59309135163801</v>
      </c>
      <c r="E58" s="15">
        <v>26.058863796187499</v>
      </c>
      <c r="F58" s="15">
        <v>24.4945038089337</v>
      </c>
      <c r="G58" s="15">
        <v>0.35142874790669099</v>
      </c>
      <c r="H58" s="15">
        <v>358.13507562539201</v>
      </c>
      <c r="I58" s="15">
        <v>2.4551983338586001</v>
      </c>
      <c r="J58" s="15">
        <v>10.1295717039655</v>
      </c>
      <c r="K58" s="15">
        <v>5.6732983449406396</v>
      </c>
      <c r="L58" s="28">
        <v>0.35889140942355102</v>
      </c>
      <c r="M58" s="28">
        <v>1.58477976019364</v>
      </c>
      <c r="N58" s="28">
        <v>0.50379178442754902</v>
      </c>
      <c r="O58" s="28">
        <v>33.366811964625001</v>
      </c>
      <c r="P58" s="28">
        <v>21.4001937272524</v>
      </c>
      <c r="Q58" s="28">
        <v>6.8978562396824399E-6</v>
      </c>
      <c r="R58" s="28">
        <v>1.0138859189250901E-6</v>
      </c>
      <c r="S58" s="28">
        <v>2.07050741374789E-4</v>
      </c>
      <c r="T58" s="28">
        <v>3.1851806799738702E-4</v>
      </c>
      <c r="U58" s="17">
        <v>2.70705732377623E-4</v>
      </c>
      <c r="V58" s="28">
        <v>9.3307704949711495E-2</v>
      </c>
      <c r="W58" s="28">
        <v>1.8339527082484E-4</v>
      </c>
      <c r="X58" s="28">
        <v>1.6297714272718599E-2</v>
      </c>
      <c r="Y58" s="28">
        <v>8.4979703033176198E-3</v>
      </c>
      <c r="Z58" s="28">
        <v>0.131049777242885</v>
      </c>
      <c r="AA58" s="28">
        <v>5.79680950720038</v>
      </c>
      <c r="AB58" s="28">
        <v>6.4389947258448998</v>
      </c>
      <c r="AC58" s="28">
        <v>0.924252546041057</v>
      </c>
      <c r="AD58" s="28">
        <v>10.2079912870597</v>
      </c>
      <c r="AE58" s="28">
        <v>9.90175233085216</v>
      </c>
      <c r="AF58" s="28">
        <v>7.4712549912698996E-3</v>
      </c>
      <c r="AG58" s="28"/>
      <c r="AH58" s="17" t="s">
        <v>347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5"/>
      <c r="DQ58" s="25"/>
      <c r="DR58" s="25"/>
    </row>
    <row r="59" spans="1:153" s="17" customFormat="1" x14ac:dyDescent="0.25">
      <c r="A59" s="17" t="s">
        <v>378</v>
      </c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15"/>
      <c r="DP59" s="15"/>
      <c r="DQ59" s="25"/>
      <c r="DR59" s="25"/>
    </row>
    <row r="60" spans="1:153" x14ac:dyDescent="0.25">
      <c r="A60" s="17" t="s">
        <v>426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</row>
    <row r="61" spans="1:153" x14ac:dyDescent="0.25">
      <c r="A61" s="2" t="s">
        <v>353</v>
      </c>
      <c r="B61" s="1">
        <f t="shared" ref="B61:K61" si="68">SUM(B3:B58)</f>
        <v>11382806.391975489</v>
      </c>
      <c r="C61" s="1">
        <f t="shared" si="68"/>
        <v>2049.6118829755501</v>
      </c>
      <c r="D61" s="1">
        <f t="shared" si="68"/>
        <v>783733.91047606536</v>
      </c>
      <c r="E61" s="1">
        <f t="shared" si="68"/>
        <v>77512.134736798151</v>
      </c>
      <c r="F61" s="1">
        <f t="shared" si="68"/>
        <v>72677.633737161086</v>
      </c>
      <c r="G61" s="1">
        <f t="shared" si="68"/>
        <v>1049.054905713308</v>
      </c>
      <c r="H61" s="1">
        <f t="shared" si="68"/>
        <v>957638.68102035357</v>
      </c>
      <c r="I61" s="1">
        <f t="shared" si="68"/>
        <v>8229.6335691447366</v>
      </c>
      <c r="J61" s="1">
        <f t="shared" si="68"/>
        <v>26229.477162481529</v>
      </c>
      <c r="K61" s="1">
        <f t="shared" si="68"/>
        <v>20280.288664009455</v>
      </c>
      <c r="L61" s="1">
        <f t="shared" ref="L61:AE61" si="69">SUM(L3:L58)</f>
        <v>1207.6700708923156</v>
      </c>
      <c r="M61" s="1">
        <f t="shared" si="69"/>
        <v>4427.6173045620772</v>
      </c>
      <c r="N61" s="1">
        <f t="shared" si="69"/>
        <v>1453.0603653827964</v>
      </c>
      <c r="O61" s="1">
        <f t="shared" si="69"/>
        <v>83720.350352722176</v>
      </c>
      <c r="P61" s="1">
        <f t="shared" si="69"/>
        <v>59393.529621681788</v>
      </c>
      <c r="Q61" s="1">
        <f t="shared" si="69"/>
        <v>4.0215965946994135E-2</v>
      </c>
      <c r="R61" s="1">
        <f t="shared" si="69"/>
        <v>7.7335193297282129E-3</v>
      </c>
      <c r="S61" s="1">
        <f t="shared" si="69"/>
        <v>1.2512360558870987</v>
      </c>
      <c r="T61" s="1">
        <f t="shared" si="69"/>
        <v>4.4147418670081127</v>
      </c>
      <c r="U61" s="1">
        <f t="shared" si="69"/>
        <v>0.76907451097562207</v>
      </c>
      <c r="V61" s="1">
        <f t="shared" si="69"/>
        <v>281.07449827539909</v>
      </c>
      <c r="W61" s="1">
        <f t="shared" si="69"/>
        <v>0.48778044431954293</v>
      </c>
      <c r="X61" s="1">
        <f t="shared" si="69"/>
        <v>43.232310358962501</v>
      </c>
      <c r="Y61" s="1">
        <f t="shared" si="69"/>
        <v>22.990018776517914</v>
      </c>
      <c r="Z61" s="1">
        <f t="shared" si="69"/>
        <v>390.60001366936876</v>
      </c>
      <c r="AA61" s="1">
        <f t="shared" si="69"/>
        <v>16442.916206668866</v>
      </c>
      <c r="AB61" s="1">
        <f t="shared" si="69"/>
        <v>13005.165320091795</v>
      </c>
      <c r="AC61" s="1">
        <f t="shared" si="69"/>
        <v>2348.135209035041</v>
      </c>
      <c r="AD61" s="1">
        <f t="shared" si="69"/>
        <v>36327.478664624046</v>
      </c>
      <c r="AE61" s="1">
        <f t="shared" si="69"/>
        <v>35099.722088723101</v>
      </c>
      <c r="AF61" s="1"/>
      <c r="AG61" s="17"/>
      <c r="AH61" s="17"/>
      <c r="AI61" s="39">
        <f t="shared" ref="AI61" si="70">SUM(AI3:AI58)</f>
        <v>938.32853784254155</v>
      </c>
      <c r="AJ61" s="39">
        <f t="shared" ref="AJ61:CU61" si="71">SUM(AJ3:AJ58)</f>
        <v>1185.2706205175068</v>
      </c>
      <c r="AK61" s="39">
        <f t="shared" si="71"/>
        <v>8101.7484092279929</v>
      </c>
      <c r="AL61" s="39">
        <f t="shared" si="71"/>
        <v>8101.7484092279929</v>
      </c>
      <c r="AM61" s="39">
        <f t="shared" si="71"/>
        <v>2885.6545292886603</v>
      </c>
      <c r="AN61" s="39">
        <f t="shared" si="71"/>
        <v>0.12800041783000138</v>
      </c>
      <c r="AO61" s="39">
        <f t="shared" si="71"/>
        <v>0.62494239015724329</v>
      </c>
      <c r="AP61" s="39">
        <f t="shared" si="71"/>
        <v>25860.018323577089</v>
      </c>
      <c r="AQ61" s="39">
        <f t="shared" si="71"/>
        <v>18.988360682976751</v>
      </c>
      <c r="AR61" s="39">
        <f t="shared" si="71"/>
        <v>4374.0959114352627</v>
      </c>
      <c r="AS61" s="39">
        <f t="shared" si="71"/>
        <v>65051.439814763013</v>
      </c>
      <c r="AT61" s="39">
        <f t="shared" si="71"/>
        <v>1.542529795026262E-3</v>
      </c>
      <c r="AU61" s="39">
        <f t="shared" si="71"/>
        <v>6.1700957171812714E-3</v>
      </c>
      <c r="AV61" s="39">
        <f t="shared" si="71"/>
        <v>11139218.544756034</v>
      </c>
      <c r="AW61" s="39">
        <f t="shared" si="71"/>
        <v>1200.2919663629807</v>
      </c>
      <c r="AX61" s="39">
        <f t="shared" si="71"/>
        <v>15833.529598008541</v>
      </c>
      <c r="AY61" s="39">
        <f t="shared" si="71"/>
        <v>4694.322219558695</v>
      </c>
      <c r="AZ61" s="39">
        <f t="shared" si="71"/>
        <v>426.59773527751605</v>
      </c>
      <c r="BA61" s="39">
        <f t="shared" si="71"/>
        <v>11404.361903365008</v>
      </c>
      <c r="BB61" s="39">
        <f t="shared" si="71"/>
        <v>1898.861032811353</v>
      </c>
      <c r="BC61" s="39">
        <f t="shared" si="71"/>
        <v>40604.807623823974</v>
      </c>
      <c r="BD61" s="39">
        <f t="shared" si="71"/>
        <v>7077.5503020439792</v>
      </c>
      <c r="BE61" s="39">
        <f t="shared" si="71"/>
        <v>45986.677498813937</v>
      </c>
      <c r="BF61" s="39">
        <f t="shared" si="71"/>
        <v>16152.065814339805</v>
      </c>
      <c r="BG61" s="39">
        <f t="shared" si="71"/>
        <v>73007.921157458943</v>
      </c>
      <c r="BH61" s="39">
        <f t="shared" si="71"/>
        <v>19928.34415834512</v>
      </c>
      <c r="BI61" s="39">
        <f t="shared" si="71"/>
        <v>19928.34415834512</v>
      </c>
      <c r="BJ61" s="39">
        <f t="shared" si="71"/>
        <v>12891.448802916733</v>
      </c>
      <c r="BK61" s="39">
        <f t="shared" si="71"/>
        <v>8.0662938736340787E-3</v>
      </c>
      <c r="BL61" s="39">
        <f t="shared" si="71"/>
        <v>2.8040093983787737E-2</v>
      </c>
      <c r="BM61" s="39">
        <f t="shared" si="71"/>
        <v>6155.6626538789224</v>
      </c>
      <c r="BN61" s="39">
        <f t="shared" si="71"/>
        <v>28701.235371437055</v>
      </c>
      <c r="BO61" s="39">
        <f t="shared" si="71"/>
        <v>1399.5173707857919</v>
      </c>
      <c r="BP61" s="39">
        <f t="shared" si="71"/>
        <v>19892.601913148534</v>
      </c>
      <c r="BQ61" s="39">
        <f t="shared" si="71"/>
        <v>132.06881257486211</v>
      </c>
      <c r="BR61" s="39">
        <f t="shared" si="71"/>
        <v>0.41074624228162882</v>
      </c>
      <c r="BS61" s="39">
        <f t="shared" si="71"/>
        <v>0.8339395590719626</v>
      </c>
      <c r="BT61" s="39">
        <f t="shared" si="71"/>
        <v>1169.8476450361677</v>
      </c>
      <c r="BU61" s="39">
        <f t="shared" si="71"/>
        <v>1433.5441876250411</v>
      </c>
      <c r="BV61" s="39">
        <f t="shared" si="71"/>
        <v>2003.7635248324291</v>
      </c>
      <c r="BW61" s="39">
        <f t="shared" si="71"/>
        <v>0</v>
      </c>
      <c r="BX61" s="39">
        <f t="shared" si="71"/>
        <v>2.2668238806508882</v>
      </c>
      <c r="BY61" s="39">
        <f t="shared" si="71"/>
        <v>2.1779273713245253</v>
      </c>
      <c r="BZ61" s="39">
        <f t="shared" si="71"/>
        <v>963703.28433314944</v>
      </c>
      <c r="CA61" s="39">
        <f t="shared" si="71"/>
        <v>692512.01401827298</v>
      </c>
      <c r="CB61" s="39">
        <f t="shared" si="71"/>
        <v>70790.105543642683</v>
      </c>
      <c r="CC61" s="39">
        <f t="shared" si="71"/>
        <v>769457.7822157949</v>
      </c>
      <c r="CD61" s="39">
        <f t="shared" si="71"/>
        <v>21480.374277818271</v>
      </c>
      <c r="CE61" s="39">
        <f t="shared" si="71"/>
        <v>276.25606399791133</v>
      </c>
      <c r="CF61" s="39">
        <f t="shared" si="71"/>
        <v>0.4753568586118137</v>
      </c>
      <c r="CG61" s="39">
        <f t="shared" si="71"/>
        <v>42.192712350507115</v>
      </c>
      <c r="CH61" s="39">
        <f t="shared" si="71"/>
        <v>22.473946776482506</v>
      </c>
      <c r="CI61" s="39">
        <f t="shared" si="71"/>
        <v>383.395572847501</v>
      </c>
      <c r="CJ61" s="39">
        <f t="shared" si="71"/>
        <v>38.041560319698789</v>
      </c>
      <c r="CK61" s="39">
        <f t="shared" si="71"/>
        <v>393809.37479073665</v>
      </c>
      <c r="CL61" s="39">
        <f t="shared" si="71"/>
        <v>214.35350388985663</v>
      </c>
      <c r="CM61" s="39">
        <f t="shared" si="71"/>
        <v>128.21715876519988</v>
      </c>
      <c r="CN61" s="39">
        <f t="shared" si="71"/>
        <v>20238.868232754146</v>
      </c>
      <c r="CO61" s="39">
        <f t="shared" si="71"/>
        <v>126.82595076184657</v>
      </c>
      <c r="CP61" s="39">
        <f t="shared" si="71"/>
        <v>3.4852669053322058E-3</v>
      </c>
      <c r="CQ61" s="39">
        <f t="shared" si="71"/>
        <v>89.538296922856787</v>
      </c>
      <c r="CR61" s="39">
        <f t="shared" si="71"/>
        <v>75622.139947587915</v>
      </c>
      <c r="CS61" s="39">
        <f t="shared" si="71"/>
        <v>70883.982271110828</v>
      </c>
      <c r="CT61" s="39">
        <f t="shared" si="71"/>
        <v>4738.1576764771135</v>
      </c>
      <c r="CU61" s="39">
        <f t="shared" si="71"/>
        <v>45.455784971158181</v>
      </c>
      <c r="CV61" s="39">
        <f t="shared" ref="CV61:DO61" si="72">SUM(CV3:CV58)</f>
        <v>11040.48691786271</v>
      </c>
      <c r="CW61" s="39">
        <f t="shared" si="72"/>
        <v>106.59320826794708</v>
      </c>
      <c r="CX61" s="39">
        <f t="shared" si="72"/>
        <v>7115.2236351141</v>
      </c>
      <c r="CY61" s="39">
        <f t="shared" si="72"/>
        <v>592.87722747498481</v>
      </c>
      <c r="CZ61" s="39">
        <f t="shared" si="72"/>
        <v>450.82393675254667</v>
      </c>
      <c r="DA61" s="39">
        <f t="shared" si="72"/>
        <v>28612.907736057834</v>
      </c>
      <c r="DB61" s="39">
        <f t="shared" si="72"/>
        <v>4747.0182592776227</v>
      </c>
      <c r="DC61" s="39">
        <f t="shared" si="72"/>
        <v>151.91492938085364</v>
      </c>
      <c r="DD61" s="39">
        <f t="shared" si="72"/>
        <v>1928.6528385432041</v>
      </c>
      <c r="DE61" s="39">
        <f t="shared" si="72"/>
        <v>3.201353271874197</v>
      </c>
      <c r="DF61" s="39">
        <f t="shared" si="72"/>
        <v>1028.6649675352201</v>
      </c>
      <c r="DG61" s="39">
        <f t="shared" si="72"/>
        <v>23619.066717413138</v>
      </c>
      <c r="DH61" s="39">
        <f t="shared" si="72"/>
        <v>2310.4173095375054</v>
      </c>
      <c r="DI61" s="39">
        <f t="shared" si="72"/>
        <v>0</v>
      </c>
      <c r="DJ61" s="39">
        <f t="shared" si="72"/>
        <v>102815.12443631228</v>
      </c>
      <c r="DK61" s="39">
        <f t="shared" si="72"/>
        <v>82573.454935419679</v>
      </c>
      <c r="DL61" s="39">
        <f t="shared" si="72"/>
        <v>17183.424066383432</v>
      </c>
      <c r="DM61" s="39">
        <f t="shared" si="72"/>
        <v>945065.85795021791</v>
      </c>
      <c r="DN61" s="39">
        <f t="shared" si="72"/>
        <v>58496.728579579925</v>
      </c>
      <c r="DO61" s="39">
        <f t="shared" si="72"/>
        <v>136434.44124293333</v>
      </c>
      <c r="DP61" s="1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</row>
    <row r="62" spans="1:153" x14ac:dyDescent="0.25">
      <c r="A62" s="17" t="s">
        <v>223</v>
      </c>
      <c r="B62" s="15">
        <f>SUM(B2:B51)</f>
        <v>11159560.422714107</v>
      </c>
      <c r="C62" s="15">
        <f t="shared" ref="C62:K62" si="73">SUM(C2:C51)</f>
        <v>2017.9825388835573</v>
      </c>
      <c r="D62" s="15">
        <f t="shared" si="73"/>
        <v>774272.68886587769</v>
      </c>
      <c r="E62" s="15">
        <f t="shared" si="73"/>
        <v>76278.23481718867</v>
      </c>
      <c r="F62" s="15">
        <f t="shared" si="73"/>
        <v>71522.543853732597</v>
      </c>
      <c r="G62" s="15">
        <f t="shared" si="73"/>
        <v>1035.2226506143822</v>
      </c>
      <c r="H62" s="15">
        <f t="shared" si="73"/>
        <v>938317.11121294252</v>
      </c>
      <c r="I62" s="15">
        <f t="shared" si="73"/>
        <v>8129.5562439098348</v>
      </c>
      <c r="J62" s="15">
        <f t="shared" si="73"/>
        <v>25702.689190819827</v>
      </c>
      <c r="K62" s="15">
        <f t="shared" si="73"/>
        <v>20027.967864742193</v>
      </c>
      <c r="L62" s="15">
        <f t="shared" ref="L62:AE62" si="74">SUM(L2:L51)</f>
        <v>1192.7665819341776</v>
      </c>
      <c r="M62" s="15">
        <f t="shared" si="74"/>
        <v>4349.2961070058118</v>
      </c>
      <c r="N62" s="15">
        <f t="shared" si="74"/>
        <v>1423.7087282435227</v>
      </c>
      <c r="O62" s="15">
        <f t="shared" si="74"/>
        <v>81915.617016371645</v>
      </c>
      <c r="P62" s="15">
        <f t="shared" si="74"/>
        <v>58076.279945346425</v>
      </c>
      <c r="Q62" s="15">
        <f t="shared" si="74"/>
        <v>3.9863624367953474E-2</v>
      </c>
      <c r="R62" s="15">
        <f t="shared" si="74"/>
        <v>7.6794155391650539E-3</v>
      </c>
      <c r="S62" s="15">
        <f t="shared" si="74"/>
        <v>1.2424566236092551</v>
      </c>
      <c r="T62" s="15">
        <f t="shared" si="74"/>
        <v>4.4009998966510695</v>
      </c>
      <c r="U62" s="15">
        <f t="shared" si="74"/>
        <v>0.75607491915399005</v>
      </c>
      <c r="V62" s="15">
        <f t="shared" si="74"/>
        <v>275.98068263776372</v>
      </c>
      <c r="W62" s="15">
        <f t="shared" si="74"/>
        <v>0.47811899213562742</v>
      </c>
      <c r="X62" s="15">
        <f t="shared" si="74"/>
        <v>42.345112800431139</v>
      </c>
      <c r="Y62" s="15">
        <f t="shared" si="74"/>
        <v>22.521329555823712</v>
      </c>
      <c r="Z62" s="15">
        <f t="shared" si="74"/>
        <v>383.53105181080019</v>
      </c>
      <c r="AA62" s="15">
        <f t="shared" si="74"/>
        <v>16031.025448482593</v>
      </c>
      <c r="AB62" s="15">
        <f t="shared" si="74"/>
        <v>12733.849181787464</v>
      </c>
      <c r="AC62" s="15">
        <f t="shared" si="74"/>
        <v>2296.296762964711</v>
      </c>
      <c r="AD62" s="15">
        <f t="shared" si="74"/>
        <v>35956.976599824724</v>
      </c>
      <c r="AE62" s="15">
        <f t="shared" si="74"/>
        <v>34740.335084880397</v>
      </c>
      <c r="AF62" s="15"/>
      <c r="AG62" s="17"/>
      <c r="AH62" s="17"/>
      <c r="AI62" s="28">
        <f t="shared" ref="AI62" si="75">SUM(AI2:AI51)</f>
        <v>937.91430730822162</v>
      </c>
      <c r="AJ62" s="28">
        <f t="shared" ref="AJ62:CU62" si="76">SUM(AJ2:AJ51)</f>
        <v>1184.9809808475941</v>
      </c>
      <c r="AK62" s="28">
        <f t="shared" si="76"/>
        <v>8100.3670400456667</v>
      </c>
      <c r="AL62" s="28">
        <f t="shared" si="76"/>
        <v>8100.3670400456667</v>
      </c>
      <c r="AM62" s="28">
        <f t="shared" si="76"/>
        <v>2884.885231455376</v>
      </c>
      <c r="AN62" s="28">
        <f t="shared" si="76"/>
        <v>0.12795638666324929</v>
      </c>
      <c r="AO62" s="28">
        <f t="shared" si="76"/>
        <v>0.62472740941704152</v>
      </c>
      <c r="AP62" s="28">
        <f t="shared" si="76"/>
        <v>25844.955577983055</v>
      </c>
      <c r="AQ62" s="28">
        <f t="shared" si="76"/>
        <v>18.978855295932096</v>
      </c>
      <c r="AR62" s="28">
        <f t="shared" si="76"/>
        <v>4371.996719353976</v>
      </c>
      <c r="AS62" s="28">
        <f t="shared" si="76"/>
        <v>65024.520533908842</v>
      </c>
      <c r="AT62" s="28">
        <f t="shared" si="76"/>
        <v>1.5423373811317422E-3</v>
      </c>
      <c r="AU62" s="28">
        <f t="shared" si="76"/>
        <v>6.1693260709722838E-3</v>
      </c>
      <c r="AV62" s="28">
        <f t="shared" si="76"/>
        <v>11135108.951712588</v>
      </c>
      <c r="AW62" s="28">
        <f t="shared" si="76"/>
        <v>1200.1662247828147</v>
      </c>
      <c r="AX62" s="28">
        <f t="shared" si="76"/>
        <v>15831.65290511525</v>
      </c>
      <c r="AY62" s="28">
        <f t="shared" si="76"/>
        <v>4693.7655002341253</v>
      </c>
      <c r="AZ62" s="28">
        <f t="shared" si="76"/>
        <v>426.54719005395742</v>
      </c>
      <c r="BA62" s="28">
        <f t="shared" si="76"/>
        <v>11403.00918669509</v>
      </c>
      <c r="BB62" s="28">
        <f t="shared" si="76"/>
        <v>1898.6320864816958</v>
      </c>
      <c r="BC62" s="28">
        <f t="shared" si="76"/>
        <v>40588.30943009317</v>
      </c>
      <c r="BD62" s="28">
        <f t="shared" si="76"/>
        <v>7075.5731341996561</v>
      </c>
      <c r="BE62" s="28">
        <f t="shared" si="76"/>
        <v>45961.110467813407</v>
      </c>
      <c r="BF62" s="28">
        <f t="shared" si="76"/>
        <v>16132.403964824811</v>
      </c>
      <c r="BG62" s="28">
        <f t="shared" si="76"/>
        <v>73007.2997180807</v>
      </c>
      <c r="BH62" s="28">
        <f t="shared" si="76"/>
        <v>19923.363751303787</v>
      </c>
      <c r="BI62" s="28">
        <f t="shared" si="76"/>
        <v>19923.363751303787</v>
      </c>
      <c r="BJ62" s="28">
        <f t="shared" si="76"/>
        <v>12885.756564664642</v>
      </c>
      <c r="BK62" s="28">
        <f t="shared" si="76"/>
        <v>8.0655585186333468E-3</v>
      </c>
      <c r="BL62" s="28">
        <f t="shared" si="76"/>
        <v>2.8033444252704962E-2</v>
      </c>
      <c r="BM62" s="28">
        <f t="shared" si="76"/>
        <v>6154.6184014557011</v>
      </c>
      <c r="BN62" s="28">
        <f t="shared" si="76"/>
        <v>28686.174397354938</v>
      </c>
      <c r="BO62" s="28">
        <f t="shared" si="76"/>
        <v>1398.8712886530977</v>
      </c>
      <c r="BP62" s="28">
        <f t="shared" si="76"/>
        <v>19879.780808139712</v>
      </c>
      <c r="BQ62" s="28">
        <f t="shared" si="76"/>
        <v>132.03598504473217</v>
      </c>
      <c r="BR62" s="28">
        <f t="shared" si="76"/>
        <v>0.41069726457514116</v>
      </c>
      <c r="BS62" s="28">
        <f t="shared" si="76"/>
        <v>0.83384011810137781</v>
      </c>
      <c r="BT62" s="28">
        <f t="shared" si="76"/>
        <v>1169.3669233702321</v>
      </c>
      <c r="BU62" s="28">
        <f t="shared" si="76"/>
        <v>1432.3795469500635</v>
      </c>
      <c r="BV62" s="28">
        <f t="shared" si="76"/>
        <v>2003.1920407892515</v>
      </c>
      <c r="BW62" s="28">
        <f t="shared" si="76"/>
        <v>0</v>
      </c>
      <c r="BX62" s="28">
        <f t="shared" si="76"/>
        <v>2.2667187171326644</v>
      </c>
      <c r="BY62" s="28">
        <f t="shared" si="76"/>
        <v>2.1778263335921553</v>
      </c>
      <c r="BZ62" s="28">
        <f t="shared" si="76"/>
        <v>963067.53010863066</v>
      </c>
      <c r="CA62" s="28">
        <f t="shared" si="76"/>
        <v>692394.53580764518</v>
      </c>
      <c r="CB62" s="28">
        <f t="shared" si="76"/>
        <v>70778.096677631009</v>
      </c>
      <c r="CC62" s="28">
        <f t="shared" si="76"/>
        <v>769327.25088673225</v>
      </c>
      <c r="CD62" s="28">
        <f t="shared" si="76"/>
        <v>21469.614902375837</v>
      </c>
      <c r="CE62" s="28">
        <f t="shared" si="76"/>
        <v>276.07134590882288</v>
      </c>
      <c r="CF62" s="28">
        <f t="shared" si="76"/>
        <v>0.47513446599456893</v>
      </c>
      <c r="CG62" s="28">
        <f t="shared" si="76"/>
        <v>42.169686974313635</v>
      </c>
      <c r="CH62" s="28">
        <f t="shared" si="76"/>
        <v>22.460609261319757</v>
      </c>
      <c r="CI62" s="28">
        <f t="shared" si="76"/>
        <v>383.157152273831</v>
      </c>
      <c r="CJ62" s="28">
        <f t="shared" si="76"/>
        <v>38.038081233000923</v>
      </c>
      <c r="CK62" s="28">
        <f t="shared" si="76"/>
        <v>393494.11222602247</v>
      </c>
      <c r="CL62" s="28">
        <f t="shared" si="76"/>
        <v>214.32406790632515</v>
      </c>
      <c r="CM62" s="28">
        <f t="shared" si="76"/>
        <v>128.20196439546493</v>
      </c>
      <c r="CN62" s="28">
        <f t="shared" si="76"/>
        <v>20234.750412985188</v>
      </c>
      <c r="CO62" s="28">
        <f t="shared" si="76"/>
        <v>126.80975498602797</v>
      </c>
      <c r="CP62" s="28">
        <f t="shared" si="76"/>
        <v>3.4851746173746229E-3</v>
      </c>
      <c r="CQ62" s="28">
        <f t="shared" si="76"/>
        <v>89.527684862073158</v>
      </c>
      <c r="CR62" s="28">
        <f t="shared" si="76"/>
        <v>75597.934254743552</v>
      </c>
      <c r="CS62" s="28">
        <f t="shared" si="76"/>
        <v>70861.495279563445</v>
      </c>
      <c r="CT62" s="28">
        <f t="shared" si="76"/>
        <v>4736.4389751801345</v>
      </c>
      <c r="CU62" s="28">
        <f t="shared" si="76"/>
        <v>45.450390079906455</v>
      </c>
      <c r="CV62" s="28">
        <f t="shared" ref="CV62:DO62" si="77">SUM(CV2:CV51)</f>
        <v>11035.239638427645</v>
      </c>
      <c r="CW62" s="28">
        <f t="shared" si="77"/>
        <v>106.5805133883385</v>
      </c>
      <c r="CX62" s="28">
        <f t="shared" si="77"/>
        <v>7112.7012560712365</v>
      </c>
      <c r="CY62" s="28">
        <f t="shared" si="77"/>
        <v>592.80698077558498</v>
      </c>
      <c r="CZ62" s="28">
        <f t="shared" si="77"/>
        <v>450.76060079520613</v>
      </c>
      <c r="DA62" s="28">
        <f t="shared" si="77"/>
        <v>28602.808506301277</v>
      </c>
      <c r="DB62" s="28">
        <f t="shared" si="77"/>
        <v>4746.2457936612427</v>
      </c>
      <c r="DC62" s="28">
        <f t="shared" si="77"/>
        <v>151.88045313083848</v>
      </c>
      <c r="DD62" s="28">
        <f t="shared" si="77"/>
        <v>1928.4140013507681</v>
      </c>
      <c r="DE62" s="28">
        <f t="shared" si="77"/>
        <v>3.2009728745481829</v>
      </c>
      <c r="DF62" s="28">
        <f t="shared" si="77"/>
        <v>1028.5169239946413</v>
      </c>
      <c r="DG62" s="28">
        <f t="shared" si="77"/>
        <v>23599.83395411908</v>
      </c>
      <c r="DH62" s="28">
        <f t="shared" si="77"/>
        <v>2308.5482869773768</v>
      </c>
      <c r="DI62" s="28">
        <f t="shared" si="77"/>
        <v>0</v>
      </c>
      <c r="DJ62" s="28">
        <f t="shared" si="77"/>
        <v>102737.01724868358</v>
      </c>
      <c r="DK62" s="28">
        <f t="shared" si="77"/>
        <v>82518.218369082664</v>
      </c>
      <c r="DL62" s="28">
        <f t="shared" si="77"/>
        <v>17172.368884070172</v>
      </c>
      <c r="DM62" s="28">
        <f t="shared" si="77"/>
        <v>944432.69177521509</v>
      </c>
      <c r="DN62" s="28">
        <f t="shared" si="77"/>
        <v>58445.247846066857</v>
      </c>
      <c r="DO62" s="28">
        <f t="shared" si="77"/>
        <v>136315.32371414095</v>
      </c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</row>
    <row r="63" spans="1:153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8893385.0931604598</v>
      </c>
      <c r="C63" s="15">
        <f t="shared" ref="C63:K63" si="78">+C3+C5+C8+C9+C11+C12+C14+C15+C16+C17+C18+C19+C20+C21+C22+C23+C24+C25+C26+C28+C30+C31+C33+C34+C35+C36+C37+C39+C40+C41+C42+C43+C44+C46+C47+C49+C50</f>
        <v>1619.0744281390628</v>
      </c>
      <c r="D63" s="15">
        <f t="shared" si="78"/>
        <v>615801.79279611504</v>
      </c>
      <c r="E63" s="15">
        <f t="shared" si="78"/>
        <v>60823.636134776469</v>
      </c>
      <c r="F63" s="15">
        <f t="shared" si="78"/>
        <v>57535.375699883043</v>
      </c>
      <c r="G63" s="15">
        <f t="shared" si="78"/>
        <v>781.4393658324542</v>
      </c>
      <c r="H63" s="15">
        <f t="shared" si="78"/>
        <v>727521.79358066898</v>
      </c>
      <c r="I63" s="15">
        <f t="shared" si="78"/>
        <v>5861.5907912994444</v>
      </c>
      <c r="J63" s="15">
        <f t="shared" si="78"/>
        <v>20023.200175295457</v>
      </c>
      <c r="K63" s="15">
        <f t="shared" si="78"/>
        <v>14399.931578451609</v>
      </c>
      <c r="L63" s="15">
        <f t="shared" ref="L63:AE63" si="79">+L3+L5+L8+L9+L11+L12+L14+L15+L16+L17+L18+L19+L20+L21+L22+L23+L24+L25+L26+L28+L30+L31+L33+L34+L35+L36+L37+L39+L40+L41+L42+L43+L44+L46+L47+L49+L50</f>
        <v>924.36390095595277</v>
      </c>
      <c r="M63" s="15">
        <f t="shared" si="79"/>
        <v>3260.4444466594805</v>
      </c>
      <c r="N63" s="15">
        <f t="shared" si="79"/>
        <v>1137.6567047215656</v>
      </c>
      <c r="O63" s="15">
        <f t="shared" si="79"/>
        <v>66143.053659201396</v>
      </c>
      <c r="P63" s="15">
        <f t="shared" si="79"/>
        <v>46124.910415305931</v>
      </c>
      <c r="Q63" s="15">
        <f t="shared" si="79"/>
        <v>1.7213512904962879E-2</v>
      </c>
      <c r="R63" s="15">
        <f t="shared" si="79"/>
        <v>3.1685770359633444E-3</v>
      </c>
      <c r="S63" s="15">
        <f t="shared" si="79"/>
        <v>0.49279076223662704</v>
      </c>
      <c r="T63" s="15">
        <f t="shared" si="79"/>
        <v>0.84489080909408087</v>
      </c>
      <c r="U63" s="15">
        <f t="shared" si="79"/>
        <v>0.65823947616383072</v>
      </c>
      <c r="V63" s="15">
        <f t="shared" si="79"/>
        <v>217.05858422884526</v>
      </c>
      <c r="W63" s="15">
        <f t="shared" si="79"/>
        <v>0.36401062808948903</v>
      </c>
      <c r="X63" s="15">
        <f t="shared" si="79"/>
        <v>32.218805735766566</v>
      </c>
      <c r="Y63" s="15">
        <f t="shared" si="79"/>
        <v>17.222024849719563</v>
      </c>
      <c r="Z63" s="15">
        <f t="shared" si="79"/>
        <v>300.52126610924847</v>
      </c>
      <c r="AA63" s="15">
        <f t="shared" si="79"/>
        <v>12761.688275765668</v>
      </c>
      <c r="AB63" s="15">
        <f t="shared" si="79"/>
        <v>9903.6116332843103</v>
      </c>
      <c r="AC63" s="15">
        <f t="shared" si="79"/>
        <v>1901.9826876566221</v>
      </c>
      <c r="AD63" s="15">
        <f t="shared" si="79"/>
        <v>28830.389161005911</v>
      </c>
      <c r="AE63" s="15">
        <f t="shared" si="79"/>
        <v>27965.477580700172</v>
      </c>
      <c r="AF63" s="15"/>
      <c r="AG63" s="17"/>
      <c r="AH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6FF51-B6B7-40EC-AB91-563A6328B732}">
  <dimension ref="A1:DY63"/>
  <sheetViews>
    <sheetView zoomScale="85" zoomScaleNormal="85" workbookViewId="0">
      <pane xSplit="1" ySplit="2" topLeftCell="B41" activePane="bottomRight" state="frozen"/>
      <selection pane="topRight" activeCell="AY55" sqref="AY55"/>
      <selection pane="bottomLeft" activeCell="AY55" sqref="AY55"/>
      <selection pane="bottomRight" activeCell="B61" sqref="B61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27" width="9.140625" style="17" customWidth="1"/>
    <col min="28" max="28" width="15.140625" style="17" bestFit="1" customWidth="1"/>
    <col min="29" max="78" width="9.140625" style="28" customWidth="1"/>
    <col min="79" max="80" width="9.140625" style="17"/>
    <col min="81" max="81" width="9.140625" style="17" customWidth="1"/>
    <col min="82" max="128" width="9.140625" style="17"/>
    <col min="129" max="129" width="9.140625" style="17" customWidth="1"/>
    <col min="130" max="16384" width="9.140625" style="17"/>
  </cols>
  <sheetData>
    <row r="1" spans="1:129" x14ac:dyDescent="0.25">
      <c r="B1" s="15" t="s">
        <v>334</v>
      </c>
      <c r="AB1" s="17" t="s">
        <v>688</v>
      </c>
      <c r="CC1" s="17" t="s">
        <v>355</v>
      </c>
      <c r="CN1" s="41"/>
    </row>
    <row r="2" spans="1:129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43</v>
      </c>
      <c r="K2" s="17" t="s">
        <v>467</v>
      </c>
      <c r="L2" s="17" t="s">
        <v>397</v>
      </c>
      <c r="M2" s="17" t="s">
        <v>291</v>
      </c>
      <c r="N2" s="17" t="s">
        <v>360</v>
      </c>
      <c r="O2" s="17" t="s">
        <v>361</v>
      </c>
      <c r="P2" s="17" t="s">
        <v>420</v>
      </c>
      <c r="Q2" s="17" t="s">
        <v>293</v>
      </c>
      <c r="R2" s="17" t="s">
        <v>470</v>
      </c>
      <c r="S2" s="17" t="s">
        <v>474</v>
      </c>
      <c r="T2" s="17" t="s">
        <v>362</v>
      </c>
      <c r="U2" s="17" t="s">
        <v>493</v>
      </c>
      <c r="V2" s="17" t="s">
        <v>296</v>
      </c>
      <c r="W2" s="17" t="s">
        <v>476</v>
      </c>
      <c r="X2" s="17" t="s">
        <v>494</v>
      </c>
      <c r="Y2" s="17" t="s">
        <v>416</v>
      </c>
      <c r="Z2" s="17" t="s">
        <v>495</v>
      </c>
      <c r="AB2" s="17" t="s">
        <v>339</v>
      </c>
      <c r="AC2" s="17" t="s">
        <v>364</v>
      </c>
      <c r="AD2" s="17" t="s">
        <v>33</v>
      </c>
      <c r="AE2" s="17" t="s">
        <v>479</v>
      </c>
      <c r="AF2" s="17" t="s">
        <v>37</v>
      </c>
      <c r="AG2" s="17" t="s">
        <v>39</v>
      </c>
      <c r="AH2" s="17" t="s">
        <v>41</v>
      </c>
      <c r="AI2" s="17" t="s">
        <v>366</v>
      </c>
      <c r="AJ2" s="17" t="s">
        <v>284</v>
      </c>
      <c r="AK2" s="17" t="s">
        <v>47</v>
      </c>
      <c r="AL2" s="17" t="s">
        <v>367</v>
      </c>
      <c r="AM2" s="17" t="s">
        <v>467</v>
      </c>
      <c r="AN2" s="17" t="s">
        <v>486</v>
      </c>
      <c r="AO2" s="17" t="s">
        <v>496</v>
      </c>
      <c r="AP2" s="17" t="s">
        <v>53</v>
      </c>
      <c r="AQ2" s="17" t="s">
        <v>55</v>
      </c>
      <c r="AR2" s="17" t="s">
        <v>369</v>
      </c>
      <c r="AS2" s="17" t="s">
        <v>397</v>
      </c>
      <c r="AT2" s="17" t="s">
        <v>57</v>
      </c>
      <c r="AU2" s="17" t="s">
        <v>370</v>
      </c>
      <c r="AV2" s="17" t="s">
        <v>59</v>
      </c>
      <c r="AW2" s="17" t="s">
        <v>61</v>
      </c>
      <c r="AX2" s="17" t="s">
        <v>371</v>
      </c>
      <c r="AY2" s="17" t="s">
        <v>372</v>
      </c>
      <c r="AZ2" s="17" t="s">
        <v>291</v>
      </c>
      <c r="BA2" s="17" t="s">
        <v>67</v>
      </c>
      <c r="BB2" s="17" t="s">
        <v>69</v>
      </c>
      <c r="BC2" s="17" t="s">
        <v>373</v>
      </c>
      <c r="BD2" s="17" t="s">
        <v>374</v>
      </c>
      <c r="BE2" s="17" t="s">
        <v>71</v>
      </c>
      <c r="BF2" s="17" t="s">
        <v>73</v>
      </c>
      <c r="BG2" s="17" t="s">
        <v>375</v>
      </c>
      <c r="BH2" s="17" t="s">
        <v>75</v>
      </c>
      <c r="BI2" s="17" t="s">
        <v>376</v>
      </c>
      <c r="BJ2" s="17" t="s">
        <v>87</v>
      </c>
      <c r="BK2" s="17" t="s">
        <v>89</v>
      </c>
      <c r="BL2" s="17" t="s">
        <v>377</v>
      </c>
      <c r="BM2" s="17" t="s">
        <v>293</v>
      </c>
      <c r="BN2" s="17" t="s">
        <v>93</v>
      </c>
      <c r="BO2" s="17" t="s">
        <v>127</v>
      </c>
      <c r="BP2" s="17" t="s">
        <v>139</v>
      </c>
      <c r="BQ2" s="17" t="s">
        <v>474</v>
      </c>
      <c r="BR2" s="17" t="s">
        <v>143</v>
      </c>
      <c r="BS2" s="17" t="s">
        <v>145</v>
      </c>
      <c r="BT2" s="17" t="s">
        <v>295</v>
      </c>
      <c r="BU2" s="17" t="s">
        <v>495</v>
      </c>
      <c r="BV2" s="17" t="s">
        <v>497</v>
      </c>
      <c r="BW2" s="17" t="s">
        <v>149</v>
      </c>
      <c r="BX2" s="17" t="s">
        <v>151</v>
      </c>
      <c r="BY2" s="17" t="s">
        <v>296</v>
      </c>
      <c r="BZ2" s="17" t="s">
        <v>153</v>
      </c>
      <c r="CB2" s="17" t="s">
        <v>376</v>
      </c>
      <c r="CC2" s="17" t="s">
        <v>162</v>
      </c>
      <c r="CD2" s="17" t="s">
        <v>357</v>
      </c>
      <c r="CE2" s="17" t="s">
        <v>43</v>
      </c>
      <c r="CF2" s="17" t="s">
        <v>467</v>
      </c>
      <c r="CG2" s="17" t="s">
        <v>397</v>
      </c>
      <c r="CH2" s="17" t="s">
        <v>291</v>
      </c>
      <c r="CI2" s="17" t="s">
        <v>360</v>
      </c>
      <c r="CJ2" s="17" t="s">
        <v>361</v>
      </c>
      <c r="CK2" s="17" t="s">
        <v>420</v>
      </c>
      <c r="CL2" s="17" t="s">
        <v>293</v>
      </c>
      <c r="CM2" s="17" t="s">
        <v>470</v>
      </c>
      <c r="CN2" s="17" t="s">
        <v>474</v>
      </c>
      <c r="CO2" s="17" t="s">
        <v>362</v>
      </c>
      <c r="CP2" s="17" t="s">
        <v>493</v>
      </c>
      <c r="CQ2" s="17" t="s">
        <v>296</v>
      </c>
      <c r="CR2" s="17" t="s">
        <v>476</v>
      </c>
      <c r="CS2" s="17" t="s">
        <v>494</v>
      </c>
      <c r="CT2" s="17" t="s">
        <v>416</v>
      </c>
      <c r="CU2" s="17" t="s">
        <v>495</v>
      </c>
    </row>
    <row r="3" spans="1:129" x14ac:dyDescent="0.25">
      <c r="A3" s="32" t="s">
        <v>172</v>
      </c>
      <c r="H3" s="17">
        <v>43118.733637158897</v>
      </c>
      <c r="I3" s="17">
        <v>1.2762424552489</v>
      </c>
      <c r="J3" s="17">
        <v>1.2348513402650001</v>
      </c>
      <c r="K3" s="17">
        <v>6.0239787582999904</v>
      </c>
      <c r="L3" s="17">
        <v>210.91245685120001</v>
      </c>
      <c r="M3" s="17">
        <v>188.12902636144699</v>
      </c>
      <c r="N3" s="17">
        <v>41.090245306599897</v>
      </c>
      <c r="O3" s="17">
        <v>225.47325516065399</v>
      </c>
      <c r="P3" s="17">
        <v>108.575804326686</v>
      </c>
      <c r="Q3" s="17">
        <v>89.380378814399904</v>
      </c>
      <c r="R3" s="17">
        <v>18.7239205779</v>
      </c>
      <c r="S3" s="17">
        <v>211.1104919167</v>
      </c>
      <c r="T3" s="17">
        <v>1662.9696035842101</v>
      </c>
      <c r="U3" s="17">
        <v>1.8405904766000001</v>
      </c>
      <c r="V3" s="17">
        <v>1376.54964580059</v>
      </c>
      <c r="W3" s="17">
        <v>2.6559868162799898</v>
      </c>
      <c r="X3" s="17">
        <v>279.96912106559898</v>
      </c>
      <c r="Y3" s="17">
        <v>0.100551152099999</v>
      </c>
      <c r="Z3" s="17">
        <v>0.66202998069999996</v>
      </c>
      <c r="AB3" s="17" t="s">
        <v>172</v>
      </c>
      <c r="AC3" s="17">
        <v>17.660516582144499</v>
      </c>
      <c r="AD3" s="17">
        <v>9653.7787079499903</v>
      </c>
      <c r="AE3" s="17">
        <v>2.6559692637378198</v>
      </c>
      <c r="AF3" s="17">
        <v>1.2762404554115301</v>
      </c>
      <c r="AG3" s="17">
        <v>1.2762404554115301</v>
      </c>
      <c r="AH3" s="17">
        <v>1.8840588963011899</v>
      </c>
      <c r="AI3" s="17">
        <v>119.272167482707</v>
      </c>
      <c r="AJ3" s="17">
        <v>1.2348495188374</v>
      </c>
      <c r="AK3" s="17">
        <v>0</v>
      </c>
      <c r="AL3" s="17">
        <v>41.090175608029199</v>
      </c>
      <c r="AM3" s="17">
        <v>6.0239768252557004</v>
      </c>
      <c r="AN3" s="17">
        <v>18.723948883577201</v>
      </c>
      <c r="AO3" s="17">
        <v>279.96863800125601</v>
      </c>
      <c r="AP3" s="17">
        <v>0</v>
      </c>
      <c r="AQ3" s="17">
        <v>5.6210904709019703E-2</v>
      </c>
      <c r="AR3" s="17">
        <v>0</v>
      </c>
      <c r="AS3" s="17">
        <v>210.91195944839299</v>
      </c>
      <c r="AT3" s="17">
        <v>6749.8119231659002</v>
      </c>
      <c r="AU3" s="17">
        <v>9.78848498470267</v>
      </c>
      <c r="AV3" s="17">
        <v>0.10054909324717599</v>
      </c>
      <c r="AW3" s="17">
        <v>0.10054909324717599</v>
      </c>
      <c r="AX3" s="17">
        <v>0.58309891970788696</v>
      </c>
      <c r="AY3" s="17">
        <v>0</v>
      </c>
      <c r="AZ3" s="17">
        <v>188.128294640577</v>
      </c>
      <c r="BA3" s="17">
        <v>25.320490104062898</v>
      </c>
      <c r="BB3" s="17">
        <v>0</v>
      </c>
      <c r="BC3" s="17">
        <v>0</v>
      </c>
      <c r="BD3" s="17">
        <v>7121.9974437966303</v>
      </c>
      <c r="BE3" s="17">
        <v>154.92534455130999</v>
      </c>
      <c r="BF3" s="17">
        <v>225.47343052844701</v>
      </c>
      <c r="BG3" s="17">
        <v>0</v>
      </c>
      <c r="BH3" s="17">
        <v>132.14497649376699</v>
      </c>
      <c r="BI3" s="17">
        <v>57447.2017711933</v>
      </c>
      <c r="BJ3" s="17">
        <v>8.4290211407763493</v>
      </c>
      <c r="BK3" s="17">
        <v>53.745672841658497</v>
      </c>
      <c r="BL3" s="17">
        <v>3.67535309333066</v>
      </c>
      <c r="BM3" s="17">
        <v>89.380187300715804</v>
      </c>
      <c r="BN3" s="17">
        <v>17380.2756007672</v>
      </c>
      <c r="BO3" s="17">
        <v>1749.73443822849</v>
      </c>
      <c r="BP3" s="17">
        <v>4124.0290349915504</v>
      </c>
      <c r="BQ3" s="17">
        <v>211.11036405547901</v>
      </c>
      <c r="BR3" s="17">
        <v>526.93139829603797</v>
      </c>
      <c r="BS3" s="17">
        <v>1235.6866630024099</v>
      </c>
      <c r="BT3" s="17">
        <v>1662.95966585054</v>
      </c>
      <c r="BU3" s="17">
        <v>0.66202485310128201</v>
      </c>
      <c r="BV3" s="17">
        <v>1.8405889588290101</v>
      </c>
      <c r="BW3" s="17">
        <v>696.83422612073502</v>
      </c>
      <c r="BX3" s="17">
        <v>43118.652104476998</v>
      </c>
      <c r="BY3" s="17">
        <v>1376.54207586078</v>
      </c>
      <c r="BZ3" s="17">
        <v>1646.47958343144</v>
      </c>
      <c r="CB3" s="26">
        <f t="shared" ref="CB3:CB34" si="0">BI3/BX3</f>
        <v>1.3323051386670914</v>
      </c>
      <c r="CC3" s="40">
        <f t="shared" ref="CC3:CC34" si="1">(BX3-H3)/(H3+1E-50)</f>
        <v>-1.890887672753876E-6</v>
      </c>
      <c r="CD3" s="40">
        <f t="shared" ref="CD3:CD34" si="2">(AG3-I3)/(I3+1E-50)</f>
        <v>-1.5669729225046881E-6</v>
      </c>
      <c r="CE3" s="40">
        <f t="shared" ref="CE3:CE34" si="3">(AJ3-J3)/(J3+1E-50)</f>
        <v>-1.4750177132160195E-6</v>
      </c>
      <c r="CF3" s="40">
        <f t="shared" ref="CF3:CF34" si="4">(AM3-K3)/(K3+1E-50)</f>
        <v>-3.2089161790398098E-7</v>
      </c>
      <c r="CG3" s="40">
        <f t="shared" ref="CG3:CG34" si="5">(AS3-L3)/(L3+1E-50)</f>
        <v>-2.358337740879072E-6</v>
      </c>
      <c r="CH3" s="40">
        <f t="shared" ref="CH3:CH34" si="6">(AZ3-M3)/(M3+1E-50)</f>
        <v>-3.8894629082236052E-6</v>
      </c>
      <c r="CI3" s="40">
        <f t="shared" ref="CI3:CI34" si="7">(AL3-N3)/(N3+1E-50)</f>
        <v>-1.6962315551534648E-6</v>
      </c>
      <c r="CJ3" s="40">
        <f t="shared" ref="CJ3:CJ34" si="8">(BF3-O3)/(O3+1E-50)</f>
        <v>7.777764724010344E-7</v>
      </c>
      <c r="CK3" s="40">
        <f t="shared" ref="CK3:CK34" si="9">(BH3-P3)/(P3+1E-50)</f>
        <v>0.21707573168111555</v>
      </c>
      <c r="CL3" s="40">
        <f t="shared" ref="CL3:CL34" si="10">(BM3-Q3)/(Q3+1E-50)</f>
        <v>-2.1426814994633598E-6</v>
      </c>
      <c r="CM3" s="40">
        <f t="shared" ref="CM3:CM34" si="11">(AN3-R3)/(R3+1E-50)</f>
        <v>1.5117387986923637E-6</v>
      </c>
      <c r="CN3" s="40">
        <f t="shared" ref="CN3:CN34" si="12">(BQ3-S3)/(S3+1E-50)</f>
        <v>-6.0566019162697844E-7</v>
      </c>
      <c r="CO3" s="40">
        <f t="shared" ref="CO3:CO34" si="13">(BT3-T3)/(T3+1E-50)</f>
        <v>-5.9758961611003401E-6</v>
      </c>
      <c r="CP3" s="40">
        <f t="shared" ref="CP3:CP34" si="14">(BV3-U3)/(U3+1E-50)</f>
        <v>-8.246109111702984E-7</v>
      </c>
      <c r="CQ3" s="40">
        <f t="shared" ref="CQ3:CQ34" si="15">(BY3-V3)/(V3+1E-50)</f>
        <v>-5.49921307464341E-6</v>
      </c>
      <c r="CR3" s="40">
        <f t="shared" ref="CR3:CR34" si="16">(AE3-W3)/(W3+1E-50)</f>
        <v>-6.6086706689817678E-6</v>
      </c>
      <c r="CS3" s="40">
        <f t="shared" ref="CS3:CS34" si="17">(AO3-X3)/(X3+1E-50)</f>
        <v>-1.7254200789506105E-6</v>
      </c>
      <c r="CT3" s="40">
        <f t="shared" ref="CT3:CT34" si="18">(AV3-Y3)/(Y3+1E-50)</f>
        <v>-2.0475676111183075E-5</v>
      </c>
      <c r="CU3" s="40">
        <f t="shared" ref="CU3:CU34" si="19">(BU3-Z3)/(Z3+1E-50)</f>
        <v>-7.7452666305777778E-6</v>
      </c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</row>
    <row r="4" spans="1:129" x14ac:dyDescent="0.25">
      <c r="A4" s="32" t="s">
        <v>174</v>
      </c>
      <c r="H4" s="17">
        <v>55720.556093202897</v>
      </c>
      <c r="I4" s="17">
        <v>2.5208273150076002</v>
      </c>
      <c r="J4" s="17">
        <v>9.1723535026419896</v>
      </c>
      <c r="K4" s="17">
        <v>8.0164815988999898</v>
      </c>
      <c r="L4" s="17">
        <v>251.87624969410001</v>
      </c>
      <c r="M4" s="17">
        <v>215.31497995081301</v>
      </c>
      <c r="N4" s="17">
        <v>36.392582699800002</v>
      </c>
      <c r="O4" s="17">
        <v>348.47451621401302</v>
      </c>
      <c r="P4" s="17">
        <v>77.247909107132401</v>
      </c>
      <c r="Q4" s="17">
        <v>91.461148395500004</v>
      </c>
      <c r="R4" s="17">
        <v>22.9117394457</v>
      </c>
      <c r="S4" s="17">
        <v>307.63028543979999</v>
      </c>
      <c r="T4" s="17">
        <v>2018.1203839589</v>
      </c>
      <c r="U4" s="17">
        <v>3.7823760951999899</v>
      </c>
      <c r="V4" s="17">
        <v>1801.36453747054</v>
      </c>
      <c r="W4" s="17">
        <v>3.95746223578</v>
      </c>
      <c r="X4" s="17">
        <v>151.98775498459901</v>
      </c>
      <c r="Y4" s="17">
        <v>0.12129383539999899</v>
      </c>
      <c r="Z4" s="17">
        <v>0.2048779016</v>
      </c>
      <c r="AB4" s="17" t="s">
        <v>174</v>
      </c>
      <c r="AC4" s="17">
        <v>24.5435983070928</v>
      </c>
      <c r="AD4" s="17">
        <v>9028.3178797253604</v>
      </c>
      <c r="AE4" s="17">
        <v>3.95742437573373</v>
      </c>
      <c r="AF4" s="17">
        <v>2.5207796797347699</v>
      </c>
      <c r="AG4" s="17">
        <v>2.5207796797347699</v>
      </c>
      <c r="AH4" s="17">
        <v>5.7618120640932702</v>
      </c>
      <c r="AI4" s="17">
        <v>164.06373786523801</v>
      </c>
      <c r="AJ4" s="17">
        <v>9.1723967118027296</v>
      </c>
      <c r="AK4" s="17">
        <v>0</v>
      </c>
      <c r="AL4" s="17">
        <v>36.392012075804899</v>
      </c>
      <c r="AM4" s="17">
        <v>8.0162960215676407</v>
      </c>
      <c r="AN4" s="17">
        <v>22.911522515290599</v>
      </c>
      <c r="AO4" s="17">
        <v>151.98994242728801</v>
      </c>
      <c r="AP4" s="17">
        <v>0</v>
      </c>
      <c r="AQ4" s="17">
        <v>7.5543512418045994E-2</v>
      </c>
      <c r="AR4" s="17">
        <v>0</v>
      </c>
      <c r="AS4" s="17">
        <v>251.86882196930799</v>
      </c>
      <c r="AT4" s="17">
        <v>8410.6291814771594</v>
      </c>
      <c r="AU4" s="17">
        <v>11.594695871407099</v>
      </c>
      <c r="AV4" s="17">
        <v>0.12129379330301999</v>
      </c>
      <c r="AW4" s="17">
        <v>0.12129379330301999</v>
      </c>
      <c r="AX4" s="17">
        <v>0.86752837311463404</v>
      </c>
      <c r="AY4" s="17">
        <v>0</v>
      </c>
      <c r="AZ4" s="17">
        <v>215.307380760808</v>
      </c>
      <c r="BA4" s="17">
        <v>8.1384497319356104</v>
      </c>
      <c r="BB4" s="17">
        <v>0</v>
      </c>
      <c r="BC4" s="17">
        <v>0</v>
      </c>
      <c r="BD4" s="17">
        <v>10440.799742033199</v>
      </c>
      <c r="BE4" s="17">
        <v>291.96340107977898</v>
      </c>
      <c r="BF4" s="17">
        <v>348.46300956047202</v>
      </c>
      <c r="BG4" s="17">
        <v>0</v>
      </c>
      <c r="BH4" s="17">
        <v>100.38381217962799</v>
      </c>
      <c r="BI4" s="17">
        <v>70148.070112490794</v>
      </c>
      <c r="BJ4" s="17">
        <v>5.9877125911368596</v>
      </c>
      <c r="BK4" s="17">
        <v>46.330785976393997</v>
      </c>
      <c r="BL4" s="17">
        <v>4.8368750963420899</v>
      </c>
      <c r="BM4" s="17">
        <v>91.4570655974251</v>
      </c>
      <c r="BN4" s="17">
        <v>20952.718949003702</v>
      </c>
      <c r="BO4" s="17">
        <v>2281.2624601113898</v>
      </c>
      <c r="BP4" s="17">
        <v>4675.0301565317104</v>
      </c>
      <c r="BQ4" s="17">
        <v>307.62704046510902</v>
      </c>
      <c r="BR4" s="17">
        <v>727.50061568002002</v>
      </c>
      <c r="BS4" s="17">
        <v>1730.0041224619399</v>
      </c>
      <c r="BT4" s="17">
        <v>2018.01825186367</v>
      </c>
      <c r="BU4" s="17">
        <v>0.20487825887845201</v>
      </c>
      <c r="BV4" s="17">
        <v>3.7823263266757001</v>
      </c>
      <c r="BW4" s="17">
        <v>731.69131846888899</v>
      </c>
      <c r="BX4" s="17">
        <v>55716.861520086801</v>
      </c>
      <c r="BY4" s="17">
        <v>1801.2735648698699</v>
      </c>
      <c r="BZ4" s="17">
        <v>2190.13826997467</v>
      </c>
      <c r="CB4" s="26">
        <f t="shared" si="0"/>
        <v>1.2590097180402258</v>
      </c>
      <c r="CC4" s="40">
        <f t="shared" si="1"/>
        <v>-6.6305388444365103E-5</v>
      </c>
      <c r="CD4" s="40">
        <f t="shared" si="2"/>
        <v>-1.8896682270401806E-5</v>
      </c>
      <c r="CE4" s="40">
        <f t="shared" si="3"/>
        <v>4.7108041276026395E-6</v>
      </c>
      <c r="CF4" s="40">
        <f t="shared" si="4"/>
        <v>-2.3149474000489841E-5</v>
      </c>
      <c r="CG4" s="40">
        <f t="shared" si="5"/>
        <v>-2.9489579906975923E-5</v>
      </c>
      <c r="CH4" s="40">
        <f t="shared" si="6"/>
        <v>-3.5293364199489667E-5</v>
      </c>
      <c r="CI4" s="40">
        <f t="shared" si="7"/>
        <v>-1.567967846111601E-5</v>
      </c>
      <c r="CJ4" s="40">
        <f t="shared" si="8"/>
        <v>-3.3020071786076838E-5</v>
      </c>
      <c r="CK4" s="40">
        <f t="shared" si="9"/>
        <v>0.29950199739916877</v>
      </c>
      <c r="CL4" s="40">
        <f t="shared" si="10"/>
        <v>-4.4639698347644866E-5</v>
      </c>
      <c r="CM4" s="40">
        <f t="shared" si="11"/>
        <v>-9.46808992460786E-6</v>
      </c>
      <c r="CN4" s="40">
        <f t="shared" si="12"/>
        <v>-1.0548293989757277E-5</v>
      </c>
      <c r="CO4" s="40">
        <f t="shared" si="13"/>
        <v>-5.0607533644568847E-5</v>
      </c>
      <c r="CP4" s="40">
        <f t="shared" si="14"/>
        <v>-1.3158005189617948E-5</v>
      </c>
      <c r="CQ4" s="40">
        <f t="shared" si="15"/>
        <v>-5.0502049295252341E-5</v>
      </c>
      <c r="CR4" s="40">
        <f t="shared" si="16"/>
        <v>-9.5667485914952661E-6</v>
      </c>
      <c r="CS4" s="40">
        <f t="shared" si="17"/>
        <v>1.4392229750535871E-5</v>
      </c>
      <c r="CT4" s="40">
        <f t="shared" si="18"/>
        <v>-3.4706610489397138E-7</v>
      </c>
      <c r="CU4" s="40">
        <f t="shared" si="19"/>
        <v>1.7438603637954699E-6</v>
      </c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</row>
    <row r="5" spans="1:129" x14ac:dyDescent="0.25">
      <c r="A5" s="32" t="s">
        <v>175</v>
      </c>
      <c r="H5" s="17">
        <v>32530.445793313</v>
      </c>
      <c r="I5" s="17">
        <v>0.78525621919590005</v>
      </c>
      <c r="J5" s="17">
        <v>2.0757100454770998</v>
      </c>
      <c r="K5" s="17">
        <v>3.6661004382999902</v>
      </c>
      <c r="L5" s="17">
        <v>123.436474902066</v>
      </c>
      <c r="M5" s="17">
        <v>107.067560807582</v>
      </c>
      <c r="N5" s="17">
        <v>25.573369921600001</v>
      </c>
      <c r="O5" s="17">
        <v>134.65143610829199</v>
      </c>
      <c r="P5" s="17">
        <v>92.589218252493595</v>
      </c>
      <c r="Q5" s="17">
        <v>63.774490498815702</v>
      </c>
      <c r="R5" s="17">
        <v>10.549785913499999</v>
      </c>
      <c r="S5" s="17">
        <v>126.852414909099</v>
      </c>
      <c r="T5" s="17">
        <v>970.74451921303501</v>
      </c>
      <c r="U5" s="17">
        <v>1.13337674850909</v>
      </c>
      <c r="V5" s="17">
        <v>763.18374802927599</v>
      </c>
      <c r="W5" s="17">
        <v>1.5912760588599999</v>
      </c>
      <c r="X5" s="17">
        <v>1019.3502015573901</v>
      </c>
      <c r="Y5" s="17">
        <v>0.15136410409999901</v>
      </c>
      <c r="Z5" s="17">
        <v>0.78003319640000002</v>
      </c>
      <c r="AB5" s="17" t="s">
        <v>175</v>
      </c>
      <c r="AC5" s="17">
        <v>10.718028691654199</v>
      </c>
      <c r="AD5" s="17">
        <v>5877.5426343107601</v>
      </c>
      <c r="AE5" s="17">
        <v>1.5912746481161999</v>
      </c>
      <c r="AF5" s="17">
        <v>0.785256159602857</v>
      </c>
      <c r="AG5" s="17">
        <v>0.785256159602857</v>
      </c>
      <c r="AH5" s="17">
        <v>0.89047316498453899</v>
      </c>
      <c r="AI5" s="17">
        <v>73.365283971141807</v>
      </c>
      <c r="AJ5" s="17">
        <v>2.0757112337293102</v>
      </c>
      <c r="AK5" s="17">
        <v>0</v>
      </c>
      <c r="AL5" s="17">
        <v>25.573345374523399</v>
      </c>
      <c r="AM5" s="17">
        <v>3.6661057995560702</v>
      </c>
      <c r="AN5" s="17">
        <v>10.549770156013301</v>
      </c>
      <c r="AO5" s="17">
        <v>1019.3473524882299</v>
      </c>
      <c r="AP5" s="17">
        <v>0</v>
      </c>
      <c r="AQ5" s="17">
        <v>3.4160551343861499E-2</v>
      </c>
      <c r="AR5" s="17">
        <v>0</v>
      </c>
      <c r="AS5" s="17">
        <v>123.436200208977</v>
      </c>
      <c r="AT5" s="17">
        <v>4382.9268753462402</v>
      </c>
      <c r="AU5" s="17">
        <v>5.8440571199038702</v>
      </c>
      <c r="AV5" s="17">
        <v>0.15136369447687001</v>
      </c>
      <c r="AW5" s="17">
        <v>0.15136369447687001</v>
      </c>
      <c r="AX5" s="17">
        <v>0.34932747622833299</v>
      </c>
      <c r="AY5" s="17">
        <v>0</v>
      </c>
      <c r="AZ5" s="17">
        <v>107.06712596589701</v>
      </c>
      <c r="BA5" s="17">
        <v>31.581792962974401</v>
      </c>
      <c r="BB5" s="17">
        <v>0</v>
      </c>
      <c r="BC5" s="17">
        <v>0</v>
      </c>
      <c r="BD5" s="17">
        <v>4836.7306008728501</v>
      </c>
      <c r="BE5" s="17">
        <v>90.271230817667799</v>
      </c>
      <c r="BF5" s="17">
        <v>134.65152938355601</v>
      </c>
      <c r="BG5" s="17">
        <v>0</v>
      </c>
      <c r="BH5" s="17">
        <v>109.550895728566</v>
      </c>
      <c r="BI5" s="17">
        <v>41272.925464376</v>
      </c>
      <c r="BJ5" s="17">
        <v>23.2615326163269</v>
      </c>
      <c r="BK5" s="17">
        <v>44.276276125806703</v>
      </c>
      <c r="BL5" s="17">
        <v>2.2411991776860498</v>
      </c>
      <c r="BM5" s="17">
        <v>63.774381674300201</v>
      </c>
      <c r="BN5" s="17">
        <v>12510.1675982903</v>
      </c>
      <c r="BO5" s="17">
        <v>956.42436527030895</v>
      </c>
      <c r="BP5" s="17">
        <v>3206.37731065048</v>
      </c>
      <c r="BQ5" s="17">
        <v>126.85221692512999</v>
      </c>
      <c r="BR5" s="17">
        <v>320.778747890533</v>
      </c>
      <c r="BS5" s="17">
        <v>727.19403918040098</v>
      </c>
      <c r="BT5" s="17">
        <v>970.74144575354001</v>
      </c>
      <c r="BU5" s="17">
        <v>0.78003334916988498</v>
      </c>
      <c r="BV5" s="17">
        <v>1.1333757581864701</v>
      </c>
      <c r="BW5" s="17">
        <v>555.10359652752095</v>
      </c>
      <c r="BX5" s="17">
        <v>32530.402455507901</v>
      </c>
      <c r="BY5" s="17">
        <v>763.17986070832103</v>
      </c>
      <c r="BZ5" s="17">
        <v>1050.4286701477599</v>
      </c>
      <c r="CB5" s="26">
        <f t="shared" si="0"/>
        <v>1.2687493036959907</v>
      </c>
      <c r="CC5" s="40">
        <f t="shared" si="1"/>
        <v>-1.3322229081571954E-6</v>
      </c>
      <c r="CD5" s="40">
        <f t="shared" si="2"/>
        <v>-7.5889934519498223E-8</v>
      </c>
      <c r="CE5" s="40">
        <f t="shared" si="3"/>
        <v>5.724557786833899E-7</v>
      </c>
      <c r="CF5" s="40">
        <f t="shared" si="4"/>
        <v>1.4623865794735665E-6</v>
      </c>
      <c r="CG5" s="40">
        <f t="shared" si="5"/>
        <v>-2.2253802145185154E-6</v>
      </c>
      <c r="CH5" s="40">
        <f t="shared" si="6"/>
        <v>-4.0613765898120643E-6</v>
      </c>
      <c r="CI5" s="40">
        <f t="shared" si="7"/>
        <v>-9.5986867111146115E-7</v>
      </c>
      <c r="CJ5" s="40">
        <f t="shared" si="8"/>
        <v>6.9271644415300103E-7</v>
      </c>
      <c r="CK5" s="40">
        <f t="shared" si="9"/>
        <v>0.18319279281327772</v>
      </c>
      <c r="CL5" s="40">
        <f t="shared" si="10"/>
        <v>-1.7063956865690263E-6</v>
      </c>
      <c r="CM5" s="40">
        <f t="shared" si="11"/>
        <v>-1.49363094453049E-6</v>
      </c>
      <c r="CN5" s="40">
        <f t="shared" si="12"/>
        <v>-1.5607426089929235E-6</v>
      </c>
      <c r="CO5" s="40">
        <f t="shared" si="13"/>
        <v>-3.1660848288802498E-6</v>
      </c>
      <c r="CP5" s="40">
        <f t="shared" si="14"/>
        <v>-8.737806040330426E-7</v>
      </c>
      <c r="CQ5" s="40">
        <f t="shared" si="15"/>
        <v>-5.0935583534073515E-6</v>
      </c>
      <c r="CR5" s="40">
        <f t="shared" si="16"/>
        <v>-8.865487494430873E-7</v>
      </c>
      <c r="CS5" s="40">
        <f t="shared" si="17"/>
        <v>-2.7949856249143101E-6</v>
      </c>
      <c r="CT5" s="40">
        <f t="shared" si="18"/>
        <v>-2.7062105076709337E-6</v>
      </c>
      <c r="CU5" s="40">
        <f t="shared" si="19"/>
        <v>1.9585049158120503E-7</v>
      </c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</row>
    <row r="6" spans="1:129" x14ac:dyDescent="0.25">
      <c r="A6" s="32" t="s">
        <v>176</v>
      </c>
      <c r="H6" s="17">
        <v>194400.915209539</v>
      </c>
      <c r="I6" s="17">
        <v>3.7164788663642798</v>
      </c>
      <c r="J6" s="17">
        <v>38.278382327691602</v>
      </c>
      <c r="K6" s="17">
        <v>47.857817637829498</v>
      </c>
      <c r="L6" s="17">
        <v>476.68126397846203</v>
      </c>
      <c r="M6" s="17">
        <v>1294.0952546211499</v>
      </c>
      <c r="N6" s="17">
        <v>157.12747600327</v>
      </c>
      <c r="O6" s="17">
        <v>1349.7270473103699</v>
      </c>
      <c r="P6" s="17">
        <v>159.25070204571901</v>
      </c>
      <c r="Q6" s="17">
        <v>352.58381618873</v>
      </c>
      <c r="R6" s="17">
        <v>70.883211426999907</v>
      </c>
      <c r="S6" s="17">
        <v>435.61104078310001</v>
      </c>
      <c r="T6" s="17">
        <v>4690.9192924529598</v>
      </c>
      <c r="U6" s="17">
        <v>6.7547545764249897</v>
      </c>
      <c r="V6" s="17">
        <v>2731.1916664483401</v>
      </c>
      <c r="W6" s="17">
        <v>2.91192965259037</v>
      </c>
      <c r="X6" s="17">
        <v>3518.5111686224</v>
      </c>
      <c r="Y6" s="17">
        <v>0.43613946443750901</v>
      </c>
      <c r="Z6" s="17">
        <v>1.4848546788999999</v>
      </c>
      <c r="AB6" s="17" t="s">
        <v>176</v>
      </c>
      <c r="AC6" s="17">
        <v>117.43286211059301</v>
      </c>
      <c r="AD6" s="17">
        <v>28419.473222043998</v>
      </c>
      <c r="AE6" s="17">
        <v>2.9119132467887998</v>
      </c>
      <c r="AF6" s="17">
        <v>3.71647049872485</v>
      </c>
      <c r="AG6" s="17">
        <v>3.71647049872485</v>
      </c>
      <c r="AH6" s="17">
        <v>15.4203734179004</v>
      </c>
      <c r="AI6" s="17">
        <v>1214.1848811064999</v>
      </c>
      <c r="AJ6" s="17">
        <v>38.278233849761399</v>
      </c>
      <c r="AK6" s="5">
        <v>0</v>
      </c>
      <c r="AL6" s="5">
        <v>157.12617640800599</v>
      </c>
      <c r="AM6" s="17">
        <v>47.857525443956803</v>
      </c>
      <c r="AN6" s="17">
        <v>70.883386620692804</v>
      </c>
      <c r="AO6" s="17">
        <v>3518.5128438975398</v>
      </c>
      <c r="AP6" s="5">
        <v>0</v>
      </c>
      <c r="AQ6" s="5">
        <v>0.470928603399838</v>
      </c>
      <c r="AR6" s="17">
        <v>0</v>
      </c>
      <c r="AS6" s="5">
        <v>476.67321069808997</v>
      </c>
      <c r="AT6" s="5">
        <v>42467.222517084403</v>
      </c>
      <c r="AU6" s="5">
        <v>87.070677544485207</v>
      </c>
      <c r="AV6" s="17">
        <v>0.43613749900196402</v>
      </c>
      <c r="AW6" s="17">
        <v>0.43613749900196402</v>
      </c>
      <c r="AX6" s="17">
        <v>0.49276873448966602</v>
      </c>
      <c r="AY6" s="17">
        <v>0</v>
      </c>
      <c r="AZ6" s="17">
        <v>1294.05035508469</v>
      </c>
      <c r="BA6" s="17">
        <v>65.085302642652294</v>
      </c>
      <c r="BB6" s="17">
        <v>0</v>
      </c>
      <c r="BC6" s="17">
        <v>0</v>
      </c>
      <c r="BD6" s="17">
        <v>23086.273903670801</v>
      </c>
      <c r="BE6" s="17">
        <v>849.84247047263204</v>
      </c>
      <c r="BF6" s="17">
        <v>1349.69896859963</v>
      </c>
      <c r="BG6" s="17">
        <v>0</v>
      </c>
      <c r="BH6" s="17">
        <v>252.75170751688901</v>
      </c>
      <c r="BI6" s="17">
        <v>241829.03095686101</v>
      </c>
      <c r="BJ6" s="17">
        <v>82.807037712387995</v>
      </c>
      <c r="BK6" s="5">
        <v>162.91270681942399</v>
      </c>
      <c r="BL6" s="5">
        <v>13.724198289512399</v>
      </c>
      <c r="BM6" s="17">
        <v>352.57631432618399</v>
      </c>
      <c r="BN6" s="17">
        <v>75874.384194566694</v>
      </c>
      <c r="BO6" s="17">
        <v>7226.1988451120296</v>
      </c>
      <c r="BP6" s="17">
        <v>15023.7163772894</v>
      </c>
      <c r="BQ6" s="17">
        <v>435.60978288862202</v>
      </c>
      <c r="BR6" s="17">
        <v>4883.8272431469304</v>
      </c>
      <c r="BS6" s="5">
        <v>4964.11265661168</v>
      </c>
      <c r="BT6" s="17">
        <v>4690.75343106932</v>
      </c>
      <c r="BU6" s="17">
        <v>1.4848607050301099</v>
      </c>
      <c r="BV6" s="17">
        <v>6.7547062724431504</v>
      </c>
      <c r="BW6" s="17">
        <v>2899.4224169345498</v>
      </c>
      <c r="BX6" s="17">
        <v>194392.79131863901</v>
      </c>
      <c r="BY6" s="17">
        <v>2731.1176392656298</v>
      </c>
      <c r="BZ6" s="17">
        <v>5786.7622910124801</v>
      </c>
      <c r="CB6" s="26">
        <f t="shared" si="0"/>
        <v>1.2440226271583645</v>
      </c>
      <c r="CC6" s="40">
        <f t="shared" si="1"/>
        <v>-4.1789365503955446E-5</v>
      </c>
      <c r="CD6" s="40">
        <f t="shared" si="2"/>
        <v>-2.2514965726098224E-6</v>
      </c>
      <c r="CE6" s="40">
        <f t="shared" si="3"/>
        <v>-3.8788977269766983E-6</v>
      </c>
      <c r="CF6" s="40">
        <f t="shared" si="4"/>
        <v>-6.1054575222558362E-6</v>
      </c>
      <c r="CG6" s="40">
        <f t="shared" si="5"/>
        <v>-1.6894476415621967E-5</v>
      </c>
      <c r="CH6" s="40">
        <f t="shared" si="6"/>
        <v>-3.4695696703658834E-5</v>
      </c>
      <c r="CI6" s="40">
        <f t="shared" si="7"/>
        <v>-8.2709612416119106E-6</v>
      </c>
      <c r="CJ6" s="40">
        <f t="shared" si="8"/>
        <v>-2.0803251143164269E-5</v>
      </c>
      <c r="CK6" s="40">
        <f t="shared" si="9"/>
        <v>0.58713088400908253</v>
      </c>
      <c r="CL6" s="40">
        <f t="shared" si="10"/>
        <v>-2.1276820436908292E-5</v>
      </c>
      <c r="CM6" s="40">
        <f t="shared" si="11"/>
        <v>2.4715823305677207E-6</v>
      </c>
      <c r="CN6" s="40">
        <f t="shared" si="12"/>
        <v>-2.8876551790932508E-6</v>
      </c>
      <c r="CO6" s="40">
        <f t="shared" si="13"/>
        <v>-3.5357970005297202E-5</v>
      </c>
      <c r="CP6" s="40">
        <f t="shared" si="14"/>
        <v>-7.1511083478726666E-6</v>
      </c>
      <c r="CQ6" s="40">
        <f t="shared" si="15"/>
        <v>-2.7104352879997511E-5</v>
      </c>
      <c r="CR6" s="40">
        <f t="shared" si="16"/>
        <v>-5.6339965340668776E-6</v>
      </c>
      <c r="CS6" s="40">
        <f t="shared" si="17"/>
        <v>4.7613182382359662E-7</v>
      </c>
      <c r="CT6" s="40">
        <f t="shared" si="18"/>
        <v>-4.5064382043859792E-6</v>
      </c>
      <c r="CU6" s="40">
        <f t="shared" si="19"/>
        <v>4.0583972261113195E-6</v>
      </c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</row>
    <row r="7" spans="1:129" x14ac:dyDescent="0.25">
      <c r="A7" s="32" t="s">
        <v>177</v>
      </c>
      <c r="H7" s="17">
        <v>40732.506610140998</v>
      </c>
      <c r="I7" s="17">
        <v>1.1196110797931</v>
      </c>
      <c r="J7" s="17">
        <v>3.1124125307816102</v>
      </c>
      <c r="K7" s="17">
        <v>5.7171756175097004</v>
      </c>
      <c r="L7" s="17">
        <v>147.012329970819</v>
      </c>
      <c r="M7" s="17">
        <v>145.733947412676</v>
      </c>
      <c r="N7" s="17">
        <v>32.5470944763399</v>
      </c>
      <c r="O7" s="17">
        <v>197.143851271128</v>
      </c>
      <c r="P7" s="17">
        <v>215.78014718866601</v>
      </c>
      <c r="Q7" s="17">
        <v>72.4386703869109</v>
      </c>
      <c r="R7" s="17">
        <v>11.119094018799901</v>
      </c>
      <c r="S7" s="17">
        <v>182.78636244699999</v>
      </c>
      <c r="T7" s="17">
        <v>960.88194847227703</v>
      </c>
      <c r="U7" s="17">
        <v>1.613269922525</v>
      </c>
      <c r="V7" s="17">
        <v>716.274726761745</v>
      </c>
      <c r="W7" s="17">
        <v>2.2501212639999899</v>
      </c>
      <c r="X7" s="17">
        <v>633.59957255599898</v>
      </c>
      <c r="Y7" s="17">
        <v>0.12757231266654001</v>
      </c>
      <c r="AB7" s="17" t="s">
        <v>177</v>
      </c>
      <c r="AC7" s="17">
        <v>16.8521493044252</v>
      </c>
      <c r="AD7" s="17">
        <v>5704.31099893602</v>
      </c>
      <c r="AE7" s="17">
        <v>2.2501249901519502</v>
      </c>
      <c r="AF7" s="17">
        <v>1.1196098073960701</v>
      </c>
      <c r="AG7" s="17">
        <v>1.1196098073960701</v>
      </c>
      <c r="AH7" s="17">
        <v>0.22611010785247701</v>
      </c>
      <c r="AI7" s="17">
        <v>115.623144977403</v>
      </c>
      <c r="AJ7" s="17">
        <v>3.1124054866401898</v>
      </c>
      <c r="AK7" s="17">
        <v>0</v>
      </c>
      <c r="AL7" s="17">
        <v>32.547003260966498</v>
      </c>
      <c r="AM7" s="17">
        <v>5.7171480369405501</v>
      </c>
      <c r="AN7" s="17">
        <v>11.119064755315</v>
      </c>
      <c r="AO7" s="17">
        <v>633.59837625537796</v>
      </c>
      <c r="AP7" s="17">
        <v>0</v>
      </c>
      <c r="AQ7" s="17">
        <v>5.7388773976731401E-2</v>
      </c>
      <c r="AR7" s="17">
        <v>0</v>
      </c>
      <c r="AS7" s="17">
        <v>147.01170181477201</v>
      </c>
      <c r="AT7" s="17">
        <v>6633.8341263578004</v>
      </c>
      <c r="AU7" s="17">
        <v>8.9306182826460194</v>
      </c>
      <c r="AV7" s="17">
        <v>0.12757467801901301</v>
      </c>
      <c r="AW7" s="17">
        <v>0.12757467801901301</v>
      </c>
      <c r="AX7" s="17">
        <v>0.49374383966443403</v>
      </c>
      <c r="AY7" s="17">
        <v>0</v>
      </c>
      <c r="AZ7" s="17">
        <v>145.73335451881599</v>
      </c>
      <c r="BA7" s="17">
        <v>1.7751661920047299</v>
      </c>
      <c r="BB7" s="17">
        <v>0</v>
      </c>
      <c r="BC7" s="17">
        <v>0</v>
      </c>
      <c r="BD7" s="17">
        <v>7636.37342723046</v>
      </c>
      <c r="BE7" s="17">
        <v>63.299937725586197</v>
      </c>
      <c r="BF7" s="17">
        <v>197.14344819820701</v>
      </c>
      <c r="BG7" s="17">
        <v>0</v>
      </c>
      <c r="BH7" s="17">
        <v>234.99240750145501</v>
      </c>
      <c r="BI7" s="17">
        <v>50461.513604281303</v>
      </c>
      <c r="BJ7" s="17">
        <v>16.740348924191998</v>
      </c>
      <c r="BK7" s="17">
        <v>84.432180218174807</v>
      </c>
      <c r="BL7" s="17">
        <v>3.8882203207342201</v>
      </c>
      <c r="BM7" s="17">
        <v>72.438329422774899</v>
      </c>
      <c r="BN7" s="17">
        <v>14133.200845638899</v>
      </c>
      <c r="BO7" s="17">
        <v>1296.9644296010499</v>
      </c>
      <c r="BP7" s="17">
        <v>3869.61865051942</v>
      </c>
      <c r="BQ7" s="17">
        <v>182.78653464819701</v>
      </c>
      <c r="BR7" s="17">
        <v>533.46203625432895</v>
      </c>
      <c r="BS7" s="17">
        <v>656.21681951846494</v>
      </c>
      <c r="BT7" s="17">
        <v>960.87821056055304</v>
      </c>
      <c r="BU7" s="17">
        <v>0</v>
      </c>
      <c r="BV7" s="17">
        <v>1.6132676693575601</v>
      </c>
      <c r="BW7" s="17">
        <v>594.314445149324</v>
      </c>
      <c r="BX7" s="17">
        <v>40732.377809707999</v>
      </c>
      <c r="BY7" s="17">
        <v>716.27174150953897</v>
      </c>
      <c r="BZ7" s="17">
        <v>1244.4133675918299</v>
      </c>
      <c r="CB7" s="26">
        <f t="shared" si="0"/>
        <v>1.2388550906609361</v>
      </c>
      <c r="CC7" s="40">
        <f t="shared" si="1"/>
        <v>-3.1621042679960693E-6</v>
      </c>
      <c r="CD7" s="40">
        <f t="shared" si="2"/>
        <v>-1.1364634138813668E-6</v>
      </c>
      <c r="CE7" s="40">
        <f t="shared" si="3"/>
        <v>-2.2632415692716783E-6</v>
      </c>
      <c r="CF7" s="40">
        <f t="shared" si="4"/>
        <v>-4.8241598641538826E-6</v>
      </c>
      <c r="CG7" s="40">
        <f t="shared" si="5"/>
        <v>-4.2728119955008908E-6</v>
      </c>
      <c r="CH7" s="40">
        <f t="shared" si="6"/>
        <v>-4.0683304785361527E-6</v>
      </c>
      <c r="CI7" s="40">
        <f t="shared" si="7"/>
        <v>-2.8025657856609554E-6</v>
      </c>
      <c r="CJ7" s="40">
        <f t="shared" si="8"/>
        <v>-2.0445624775504457E-6</v>
      </c>
      <c r="CK7" s="40">
        <f t="shared" si="9"/>
        <v>8.9036274018252856E-2</v>
      </c>
      <c r="CL7" s="40">
        <f t="shared" si="10"/>
        <v>-4.706935317554233E-6</v>
      </c>
      <c r="CM7" s="40">
        <f t="shared" si="11"/>
        <v>-2.6318227772503167E-6</v>
      </c>
      <c r="CN7" s="40">
        <f t="shared" si="12"/>
        <v>9.420899607171766E-7</v>
      </c>
      <c r="CO7" s="40">
        <f t="shared" si="13"/>
        <v>-3.8900842397246972E-6</v>
      </c>
      <c r="CP7" s="40">
        <f t="shared" si="14"/>
        <v>-1.3966462824967762E-6</v>
      </c>
      <c r="CQ7" s="40">
        <f t="shared" si="15"/>
        <v>-4.1677475059425772E-6</v>
      </c>
      <c r="CR7" s="40">
        <f t="shared" si="16"/>
        <v>1.6559782887838664E-6</v>
      </c>
      <c r="CS7" s="40">
        <f t="shared" si="17"/>
        <v>-1.8881020013824616E-6</v>
      </c>
      <c r="CT7" s="40">
        <f t="shared" si="18"/>
        <v>1.8541268270194143E-5</v>
      </c>
      <c r="CU7" s="40">
        <f t="shared" si="19"/>
        <v>0</v>
      </c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</row>
    <row r="8" spans="1:129" x14ac:dyDescent="0.25">
      <c r="A8" s="32" t="s">
        <v>178</v>
      </c>
      <c r="H8" s="17">
        <v>22724.385807648901</v>
      </c>
      <c r="I8" s="17">
        <v>0.68645686533009997</v>
      </c>
      <c r="J8" s="17">
        <v>0.47778054739999998</v>
      </c>
      <c r="K8" s="17">
        <v>3.8336975962999902</v>
      </c>
      <c r="L8" s="17">
        <v>93.178742124300001</v>
      </c>
      <c r="M8" s="17">
        <v>96.234951945299997</v>
      </c>
      <c r="N8" s="17">
        <v>25.403334541099898</v>
      </c>
      <c r="O8" s="17">
        <v>133.25944734669699</v>
      </c>
      <c r="P8" s="17">
        <v>0.91690437526940005</v>
      </c>
      <c r="Q8" s="17">
        <v>61.193129433699902</v>
      </c>
      <c r="R8" s="17">
        <v>14.8416814185</v>
      </c>
      <c r="S8" s="17">
        <v>114.79378987979899</v>
      </c>
      <c r="T8" s="17">
        <v>816.97860065830002</v>
      </c>
      <c r="U8" s="17">
        <v>0.98806610219999902</v>
      </c>
      <c r="V8" s="17">
        <v>762.98879945934198</v>
      </c>
      <c r="W8" s="17">
        <v>1.3882055665999999</v>
      </c>
      <c r="X8" s="17">
        <v>6.5120022115999898</v>
      </c>
      <c r="Y8" s="17">
        <v>3.7576594300000002E-2</v>
      </c>
      <c r="Z8" s="17">
        <v>0.64291707210000004</v>
      </c>
      <c r="AB8" s="17" t="s">
        <v>178</v>
      </c>
      <c r="AC8" s="17">
        <v>11.1580285905124</v>
      </c>
      <c r="AD8" s="17">
        <v>3787.7703683509899</v>
      </c>
      <c r="AE8" s="17">
        <v>1.3882048796111</v>
      </c>
      <c r="AF8" s="17">
        <v>0.68645476922164705</v>
      </c>
      <c r="AG8" s="17">
        <v>0.68645476922164705</v>
      </c>
      <c r="AH8" s="17">
        <v>2.1008361636766399</v>
      </c>
      <c r="AI8" s="17">
        <v>78.478204010185493</v>
      </c>
      <c r="AJ8" s="17">
        <v>0.47777898106891498</v>
      </c>
      <c r="AK8" s="17">
        <v>0</v>
      </c>
      <c r="AL8" s="17">
        <v>25.403356470146601</v>
      </c>
      <c r="AM8" s="17">
        <v>3.8336944051130399</v>
      </c>
      <c r="AN8" s="17">
        <v>14.8416988664153</v>
      </c>
      <c r="AO8" s="17">
        <v>6.5119865342350201</v>
      </c>
      <c r="AP8" s="17">
        <v>0</v>
      </c>
      <c r="AQ8" s="17">
        <v>3.86560562200432E-2</v>
      </c>
      <c r="AR8" s="17">
        <v>0</v>
      </c>
      <c r="AS8" s="17">
        <v>93.178692309396595</v>
      </c>
      <c r="AT8" s="17">
        <v>4641.4669825123001</v>
      </c>
      <c r="AU8" s="17">
        <v>6.8921237770961996</v>
      </c>
      <c r="AV8" s="17">
        <v>3.7576108256639998E-2</v>
      </c>
      <c r="AW8" s="17">
        <v>3.7576108256639998E-2</v>
      </c>
      <c r="AX8" s="17">
        <v>0.30461774926834101</v>
      </c>
      <c r="AY8" s="17">
        <v>0</v>
      </c>
      <c r="AZ8" s="17">
        <v>96.234704741563405</v>
      </c>
      <c r="BA8" s="17">
        <v>23.8483383499441</v>
      </c>
      <c r="BB8" s="17">
        <v>0</v>
      </c>
      <c r="BC8" s="17">
        <v>0</v>
      </c>
      <c r="BD8" s="17">
        <v>3110.6521206248899</v>
      </c>
      <c r="BE8" s="17">
        <v>107.32841527670701</v>
      </c>
      <c r="BF8" s="17">
        <v>133.25961626422401</v>
      </c>
      <c r="BG8" s="17">
        <v>0</v>
      </c>
      <c r="BH8" s="17">
        <v>17.378765003129701</v>
      </c>
      <c r="BI8" s="17">
        <v>28995.1428234593</v>
      </c>
      <c r="BJ8" s="17">
        <v>1.1396297581691699</v>
      </c>
      <c r="BK8" s="17">
        <v>13.9920714260045</v>
      </c>
      <c r="BL8" s="17">
        <v>2.3863910024219201</v>
      </c>
      <c r="BM8" s="17">
        <v>61.192930886643801</v>
      </c>
      <c r="BN8" s="17">
        <v>9945.2225791994006</v>
      </c>
      <c r="BO8" s="17">
        <v>956.57678314522195</v>
      </c>
      <c r="BP8" s="17">
        <v>1833.6913265046701</v>
      </c>
      <c r="BQ8" s="17">
        <v>114.79381508799101</v>
      </c>
      <c r="BR8" s="17">
        <v>355.33054251181397</v>
      </c>
      <c r="BS8" s="17">
        <v>696.03958787422596</v>
      </c>
      <c r="BT8" s="17">
        <v>816.97547406625301</v>
      </c>
      <c r="BU8" s="17">
        <v>0.64291962206054998</v>
      </c>
      <c r="BV8" s="17">
        <v>0.98806631585509097</v>
      </c>
      <c r="BW8" s="17">
        <v>311.58755682269799</v>
      </c>
      <c r="BX8" s="17">
        <v>22724.320344251701</v>
      </c>
      <c r="BY8" s="17">
        <v>762.98678373110101</v>
      </c>
      <c r="BZ8" s="17">
        <v>857.472188449545</v>
      </c>
      <c r="CB8" s="26">
        <f t="shared" si="0"/>
        <v>1.2759520365938626</v>
      </c>
      <c r="CC8" s="40">
        <f t="shared" si="1"/>
        <v>-2.8807554032446851E-6</v>
      </c>
      <c r="CD8" s="40">
        <f t="shared" si="2"/>
        <v>-3.0535180850909425E-6</v>
      </c>
      <c r="CE8" s="40">
        <f t="shared" si="3"/>
        <v>-3.2783483830073348E-6</v>
      </c>
      <c r="CF8" s="40">
        <f t="shared" si="4"/>
        <v>-8.3240445290376194E-7</v>
      </c>
      <c r="CG8" s="40">
        <f t="shared" si="5"/>
        <v>-5.3461661179519521E-7</v>
      </c>
      <c r="CH8" s="40">
        <f t="shared" si="6"/>
        <v>-2.5687521175512043E-6</v>
      </c>
      <c r="CI8" s="40">
        <f t="shared" si="7"/>
        <v>8.6323496891607117E-7</v>
      </c>
      <c r="CJ8" s="40">
        <f t="shared" si="8"/>
        <v>1.2675838777915489E-6</v>
      </c>
      <c r="CK8" s="40">
        <f t="shared" si="9"/>
        <v>17.95373767632373</v>
      </c>
      <c r="CL8" s="40">
        <f t="shared" si="10"/>
        <v>-3.2445971947900327E-6</v>
      </c>
      <c r="CM8" s="40">
        <f t="shared" si="11"/>
        <v>1.1756023328650906E-6</v>
      </c>
      <c r="CN8" s="40">
        <f t="shared" si="12"/>
        <v>2.1959543316923444E-7</v>
      </c>
      <c r="CO8" s="40">
        <f t="shared" si="13"/>
        <v>-3.82701828969714E-6</v>
      </c>
      <c r="CP8" s="40">
        <f t="shared" si="14"/>
        <v>2.1623562581096159E-7</v>
      </c>
      <c r="CQ8" s="40">
        <f t="shared" si="15"/>
        <v>-2.641884444950044E-6</v>
      </c>
      <c r="CR8" s="40">
        <f t="shared" si="16"/>
        <v>-4.9487548279466452E-7</v>
      </c>
      <c r="CS8" s="40">
        <f t="shared" si="17"/>
        <v>-2.4074569480093037E-6</v>
      </c>
      <c r="CT8" s="40">
        <f t="shared" si="18"/>
        <v>-1.2934736876993084E-5</v>
      </c>
      <c r="CU8" s="40">
        <f t="shared" si="19"/>
        <v>3.9662355544652611E-6</v>
      </c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</row>
    <row r="9" spans="1:129" x14ac:dyDescent="0.25">
      <c r="A9" s="32" t="s">
        <v>179</v>
      </c>
      <c r="H9" s="17">
        <v>4436.2876281169902</v>
      </c>
      <c r="I9" s="17">
        <v>0.23919336429999999</v>
      </c>
      <c r="J9" s="17">
        <v>0.39903871286109999</v>
      </c>
      <c r="K9" s="17">
        <v>1.0417490326000001</v>
      </c>
      <c r="L9" s="17">
        <v>8.8921133523000009</v>
      </c>
      <c r="M9" s="17">
        <v>15.0968969146</v>
      </c>
      <c r="N9" s="17">
        <v>1.9033453646</v>
      </c>
      <c r="O9" s="17">
        <v>35.508525793099899</v>
      </c>
      <c r="P9" s="17">
        <v>0.1467265656</v>
      </c>
      <c r="Q9" s="17">
        <v>15.0703451132</v>
      </c>
      <c r="R9" s="17">
        <v>3.0865733477999999</v>
      </c>
      <c r="S9" s="17">
        <v>10.4458508626</v>
      </c>
      <c r="T9" s="17">
        <v>100.609921714999</v>
      </c>
      <c r="U9" s="17">
        <v>0.34875552700000001</v>
      </c>
      <c r="V9" s="17">
        <v>67.385903048000003</v>
      </c>
      <c r="W9" s="17">
        <v>6.6987029999999906E-2</v>
      </c>
      <c r="X9" s="17">
        <v>52.207941853999998</v>
      </c>
      <c r="Y9" s="17">
        <v>7.1712078999999996E-3</v>
      </c>
      <c r="Z9" s="17">
        <v>5.2220143199999999E-2</v>
      </c>
      <c r="AB9" s="17" t="s">
        <v>179</v>
      </c>
      <c r="AC9" s="17">
        <v>2.60228623273533</v>
      </c>
      <c r="AD9" s="17">
        <v>655.77764368524697</v>
      </c>
      <c r="AE9" s="17">
        <v>6.6986644289753303E-2</v>
      </c>
      <c r="AF9" s="17">
        <v>0.23919341738408401</v>
      </c>
      <c r="AG9" s="17">
        <v>0.23919341738408401</v>
      </c>
      <c r="AH9" s="17">
        <v>0.15320177337588201</v>
      </c>
      <c r="AI9" s="17">
        <v>22.6040159810887</v>
      </c>
      <c r="AJ9" s="17">
        <v>0.39903825702530199</v>
      </c>
      <c r="AK9" s="17">
        <v>0</v>
      </c>
      <c r="AL9" s="17">
        <v>1.9033467258287899</v>
      </c>
      <c r="AM9" s="17">
        <v>1.0417481309786101</v>
      </c>
      <c r="AN9" s="17">
        <v>3.0865824008807299</v>
      </c>
      <c r="AO9" s="17">
        <v>52.206967594371399</v>
      </c>
      <c r="AP9" s="17">
        <v>0</v>
      </c>
      <c r="AQ9" s="17">
        <v>9.9376009044461998E-3</v>
      </c>
      <c r="AR9" s="17">
        <v>0</v>
      </c>
      <c r="AS9" s="17">
        <v>8.8920618997337897</v>
      </c>
      <c r="AT9" s="17">
        <v>973.35435757698599</v>
      </c>
      <c r="AU9" s="17">
        <v>1.5812443436013599</v>
      </c>
      <c r="AV9" s="17">
        <v>7.1718505264968101E-3</v>
      </c>
      <c r="AW9" s="17">
        <v>7.1718505264968101E-3</v>
      </c>
      <c r="AX9" s="5">
        <v>1.3090238798039999E-2</v>
      </c>
      <c r="AY9" s="17">
        <v>0</v>
      </c>
      <c r="AZ9" s="17">
        <v>15.0969353512789</v>
      </c>
      <c r="BA9" s="17">
        <v>2.08296733930786</v>
      </c>
      <c r="BB9" s="17">
        <v>0</v>
      </c>
      <c r="BC9" s="17">
        <v>0</v>
      </c>
      <c r="BD9" s="17">
        <v>728.92046860122002</v>
      </c>
      <c r="BE9" s="17">
        <v>8.5771911122869202</v>
      </c>
      <c r="BF9" s="17">
        <v>35.508654526717301</v>
      </c>
      <c r="BG9" s="17">
        <v>0</v>
      </c>
      <c r="BH9" s="17">
        <v>4.2101934710036302</v>
      </c>
      <c r="BI9" s="17">
        <v>5562.9205500531798</v>
      </c>
      <c r="BJ9" s="17">
        <v>1.3431984454814601</v>
      </c>
      <c r="BK9" s="17">
        <v>1.8700283989483899</v>
      </c>
      <c r="BL9" s="17">
        <v>0.36454888517766298</v>
      </c>
      <c r="BM9" s="17">
        <v>15.0703692534598</v>
      </c>
      <c r="BN9" s="17">
        <v>1647.49632565353</v>
      </c>
      <c r="BO9" s="17">
        <v>122.771501027905</v>
      </c>
      <c r="BP9" s="17">
        <v>318.28473340114698</v>
      </c>
      <c r="BQ9" s="17">
        <v>10.4459062658112</v>
      </c>
      <c r="BR9" s="17">
        <v>97.205183426247004</v>
      </c>
      <c r="BS9" s="17">
        <v>60.253990343909798</v>
      </c>
      <c r="BT9" s="17">
        <v>100.609310068724</v>
      </c>
      <c r="BU9" s="17">
        <v>5.2219993928835598E-2</v>
      </c>
      <c r="BV9" s="17">
        <v>0.34875495986375499</v>
      </c>
      <c r="BW9" s="17">
        <v>63.206411389738498</v>
      </c>
      <c r="BX9" s="17">
        <v>4436.2754410621801</v>
      </c>
      <c r="BY9" s="17">
        <v>67.385913253911895</v>
      </c>
      <c r="BZ9" s="17">
        <v>78.047377308983201</v>
      </c>
      <c r="CB9" s="26">
        <f t="shared" si="0"/>
        <v>1.2539619381075324</v>
      </c>
      <c r="CC9" s="40">
        <f t="shared" si="1"/>
        <v>-2.7471290934372684E-6</v>
      </c>
      <c r="CD9" s="40">
        <f t="shared" si="2"/>
        <v>2.2192958476392475E-7</v>
      </c>
      <c r="CE9" s="40">
        <f t="shared" si="3"/>
        <v>-1.142334774308864E-6</v>
      </c>
      <c r="CF9" s="40">
        <f t="shared" si="4"/>
        <v>-8.6548809912723773E-7</v>
      </c>
      <c r="CG9" s="40">
        <f t="shared" si="5"/>
        <v>-5.7863147007553496E-6</v>
      </c>
      <c r="CH9" s="40">
        <f t="shared" si="6"/>
        <v>2.5459986324788108E-6</v>
      </c>
      <c r="CI9" s="40">
        <f t="shared" si="7"/>
        <v>7.151769800826633E-7</v>
      </c>
      <c r="CJ9" s="40">
        <f t="shared" si="8"/>
        <v>3.6254283873040325E-6</v>
      </c>
      <c r="CK9" s="40">
        <f t="shared" si="9"/>
        <v>27.694145833695096</v>
      </c>
      <c r="CL9" s="40">
        <f t="shared" si="10"/>
        <v>1.6018385523816829E-6</v>
      </c>
      <c r="CM9" s="40">
        <f t="shared" si="11"/>
        <v>2.9330521940818534E-6</v>
      </c>
      <c r="CN9" s="40">
        <f t="shared" si="12"/>
        <v>5.3038485737526776E-6</v>
      </c>
      <c r="CO9" s="40">
        <f t="shared" si="13"/>
        <v>-6.0793832713333047E-6</v>
      </c>
      <c r="CP9" s="40">
        <f t="shared" si="14"/>
        <v>-1.6261713467329145E-6</v>
      </c>
      <c r="CQ9" s="40">
        <f t="shared" si="15"/>
        <v>1.514547023927736E-7</v>
      </c>
      <c r="CR9" s="40">
        <f t="shared" si="16"/>
        <v>-5.7579839948593996E-6</v>
      </c>
      <c r="CS9" s="40">
        <f t="shared" si="17"/>
        <v>-1.866113840157497E-5</v>
      </c>
      <c r="CT9" s="40">
        <f t="shared" si="18"/>
        <v>8.9612029907891764E-5</v>
      </c>
      <c r="CU9" s="40">
        <f t="shared" si="19"/>
        <v>-2.8584977990127813E-6</v>
      </c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</row>
    <row r="10" spans="1:129" x14ac:dyDescent="0.25">
      <c r="A10" s="32" t="s">
        <v>180</v>
      </c>
      <c r="H10" s="17">
        <v>4035.5825963419902</v>
      </c>
      <c r="I10" s="17">
        <v>0.1374343445</v>
      </c>
      <c r="J10" s="17">
        <v>0.14889144439999999</v>
      </c>
      <c r="K10" s="17">
        <v>0.64560167229999998</v>
      </c>
      <c r="L10" s="17">
        <v>17.3670208357</v>
      </c>
      <c r="M10" s="17">
        <v>16.4245585265</v>
      </c>
      <c r="N10" s="17">
        <v>4.7235983770000001</v>
      </c>
      <c r="O10" s="17">
        <v>22.923180693300001</v>
      </c>
      <c r="P10" s="17">
        <v>7.9356521641000004</v>
      </c>
      <c r="Q10" s="17">
        <v>14.9324635799</v>
      </c>
      <c r="R10" s="17">
        <v>2.79014071029999</v>
      </c>
      <c r="S10" s="17">
        <v>22.1950179856</v>
      </c>
      <c r="T10" s="17">
        <v>115.03583413059999</v>
      </c>
      <c r="U10" s="17">
        <v>0.19800623240000001</v>
      </c>
      <c r="V10" s="17">
        <v>83.773928221600002</v>
      </c>
      <c r="W10" s="17">
        <v>0.27819325960000002</v>
      </c>
      <c r="Y10" s="17">
        <v>7.3906305999999998E-3</v>
      </c>
      <c r="Z10" s="17">
        <v>1.6131522299999999E-2</v>
      </c>
      <c r="AB10" s="17" t="s">
        <v>180</v>
      </c>
      <c r="AC10" s="17">
        <v>1.9311913887950001</v>
      </c>
      <c r="AD10" s="17">
        <v>716.17540543428595</v>
      </c>
      <c r="AE10" s="17">
        <v>0.278192420377323</v>
      </c>
      <c r="AF10" s="17">
        <v>0.13743438064306601</v>
      </c>
      <c r="AG10" s="17">
        <v>0.13743438064306601</v>
      </c>
      <c r="AH10" s="17">
        <v>3.0325819276112401E-2</v>
      </c>
      <c r="AI10" s="17">
        <v>13.145763687605101</v>
      </c>
      <c r="AJ10" s="17">
        <v>0.148891370696384</v>
      </c>
      <c r="AK10" s="17">
        <v>0</v>
      </c>
      <c r="AL10" s="17">
        <v>4.7236605820201802</v>
      </c>
      <c r="AM10" s="17">
        <v>0.64560487165793101</v>
      </c>
      <c r="AN10" s="17">
        <v>2.7901415498823101</v>
      </c>
      <c r="AO10" s="17">
        <v>0</v>
      </c>
      <c r="AP10" s="17">
        <v>0</v>
      </c>
      <c r="AQ10" s="17">
        <v>6.4506827473998999E-3</v>
      </c>
      <c r="AR10" s="17">
        <v>0</v>
      </c>
      <c r="AS10" s="17">
        <v>17.366991200306401</v>
      </c>
      <c r="AT10" s="17">
        <v>808.48470052357402</v>
      </c>
      <c r="AU10" s="17">
        <v>0.85566643476799398</v>
      </c>
      <c r="AV10" s="17">
        <v>7.3910128386160999E-3</v>
      </c>
      <c r="AW10" s="17">
        <v>7.3910128386160999E-3</v>
      </c>
      <c r="AX10" s="17">
        <v>6.1044971975947201E-2</v>
      </c>
      <c r="AY10" s="17">
        <v>0</v>
      </c>
      <c r="AZ10" s="17">
        <v>16.424602485986799</v>
      </c>
      <c r="BA10" s="17">
        <v>0.60888440502212704</v>
      </c>
      <c r="BB10" s="17">
        <v>0</v>
      </c>
      <c r="BC10" s="17">
        <v>0</v>
      </c>
      <c r="BD10" s="17">
        <v>728.68457165001905</v>
      </c>
      <c r="BE10" s="17">
        <v>8.3528342496844701</v>
      </c>
      <c r="BF10" s="17">
        <v>22.9231664835727</v>
      </c>
      <c r="BG10" s="17">
        <v>0</v>
      </c>
      <c r="BH10" s="17">
        <v>11.9877252582202</v>
      </c>
      <c r="BI10" s="17">
        <v>5247.6112016843299</v>
      </c>
      <c r="BJ10" s="17">
        <v>0.32606481274822502</v>
      </c>
      <c r="BK10" s="17">
        <v>4.3930063123839203</v>
      </c>
      <c r="BL10" s="17">
        <v>0.47823058437639099</v>
      </c>
      <c r="BM10" s="17">
        <v>14.932420478733601</v>
      </c>
      <c r="BN10" s="17">
        <v>1562.10421646852</v>
      </c>
      <c r="BO10" s="17">
        <v>155.28095421330801</v>
      </c>
      <c r="BP10" s="17">
        <v>333.29591748765699</v>
      </c>
      <c r="BQ10" s="17">
        <v>22.195014398386199</v>
      </c>
      <c r="BR10" s="17">
        <v>60.640464984981101</v>
      </c>
      <c r="BS10" s="17">
        <v>81.143181199645099</v>
      </c>
      <c r="BT10" s="17">
        <v>115.03535380148401</v>
      </c>
      <c r="BU10" s="17">
        <v>1.6131878632417801E-2</v>
      </c>
      <c r="BV10" s="17">
        <v>0.19800630447924</v>
      </c>
      <c r="BW10" s="17">
        <v>61.657336410985401</v>
      </c>
      <c r="BX10" s="17">
        <v>4035.5801639136398</v>
      </c>
      <c r="BY10" s="17">
        <v>83.773399108781405</v>
      </c>
      <c r="BZ10" s="17">
        <v>99.816293561952307</v>
      </c>
      <c r="CB10" s="26">
        <f t="shared" si="0"/>
        <v>1.3003362561370313</v>
      </c>
      <c r="CC10" s="40">
        <f t="shared" si="1"/>
        <v>-6.0274527712746193E-7</v>
      </c>
      <c r="CD10" s="40">
        <f t="shared" si="2"/>
        <v>2.6298423544556739E-7</v>
      </c>
      <c r="CE10" s="40">
        <f t="shared" si="3"/>
        <v>-4.950157900955249E-7</v>
      </c>
      <c r="CF10" s="40">
        <f t="shared" si="4"/>
        <v>4.9556221247530307E-6</v>
      </c>
      <c r="CG10" s="40">
        <f t="shared" si="5"/>
        <v>-1.7064178064301268E-6</v>
      </c>
      <c r="CH10" s="40">
        <f t="shared" si="6"/>
        <v>2.6764486076269854E-6</v>
      </c>
      <c r="CI10" s="40">
        <f t="shared" si="7"/>
        <v>1.3168990082446357E-5</v>
      </c>
      <c r="CJ10" s="40">
        <f t="shared" si="8"/>
        <v>-6.1988462642747976E-7</v>
      </c>
      <c r="CK10" s="40">
        <f t="shared" si="9"/>
        <v>0.51061626824463446</v>
      </c>
      <c r="CL10" s="40">
        <f t="shared" si="10"/>
        <v>-2.886406932712155E-6</v>
      </c>
      <c r="CM10" s="40">
        <f t="shared" si="11"/>
        <v>3.0091038670985383E-7</v>
      </c>
      <c r="CN10" s="40">
        <f t="shared" si="12"/>
        <v>-1.6162247775596828E-7</v>
      </c>
      <c r="CO10" s="40">
        <f t="shared" si="13"/>
        <v>-4.1754738392392679E-6</v>
      </c>
      <c r="CP10" s="40">
        <f t="shared" si="14"/>
        <v>3.6402510728902527E-7</v>
      </c>
      <c r="CQ10" s="40">
        <f t="shared" si="15"/>
        <v>-6.315960464426808E-6</v>
      </c>
      <c r="CR10" s="40">
        <f t="shared" si="16"/>
        <v>-3.0166894705675752E-6</v>
      </c>
      <c r="CS10" s="40">
        <f t="shared" si="17"/>
        <v>0</v>
      </c>
      <c r="CT10" s="40">
        <f t="shared" si="18"/>
        <v>5.1719350727680707E-5</v>
      </c>
      <c r="CU10" s="40">
        <f t="shared" si="19"/>
        <v>2.2089199715614307E-5</v>
      </c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</row>
    <row r="11" spans="1:129" x14ac:dyDescent="0.25">
      <c r="A11" s="32" t="s">
        <v>181</v>
      </c>
      <c r="H11" s="17">
        <v>163459.27742041301</v>
      </c>
      <c r="I11" s="17">
        <v>5.6306822459362698</v>
      </c>
      <c r="J11" s="17">
        <v>0.82731887288799999</v>
      </c>
      <c r="K11" s="17">
        <v>24.3628394811</v>
      </c>
      <c r="L11" s="17">
        <v>843.11836653340004</v>
      </c>
      <c r="M11" s="17">
        <v>761.422686154232</v>
      </c>
      <c r="N11" s="17">
        <v>163.60306868640001</v>
      </c>
      <c r="O11" s="17">
        <v>909.85079699155597</v>
      </c>
      <c r="P11" s="17">
        <v>172.02795937077599</v>
      </c>
      <c r="Q11" s="17">
        <v>267.19725116439997</v>
      </c>
      <c r="R11" s="17">
        <v>83.1202304822</v>
      </c>
      <c r="S11" s="17">
        <v>913.89639498589895</v>
      </c>
      <c r="T11" s="17">
        <v>6484.4560019288401</v>
      </c>
      <c r="U11" s="17">
        <v>8.1279830364999999</v>
      </c>
      <c r="V11" s="17">
        <v>5044.7779892590197</v>
      </c>
      <c r="W11" s="17">
        <v>11.6732590802799</v>
      </c>
      <c r="X11" s="17">
        <v>1358.5701961666</v>
      </c>
      <c r="Y11" s="17">
        <v>0.45563302202678702</v>
      </c>
      <c r="Z11" s="17">
        <v>1.3668118279999999</v>
      </c>
      <c r="AB11" s="17" t="s">
        <v>181</v>
      </c>
      <c r="AC11" s="17">
        <v>72.362251862066501</v>
      </c>
      <c r="AD11" s="17">
        <v>41170.388764498901</v>
      </c>
      <c r="AE11" s="17">
        <v>11.6732731125845</v>
      </c>
      <c r="AF11" s="17">
        <v>5.6306761673475796</v>
      </c>
      <c r="AG11" s="17">
        <v>5.6306761673475796</v>
      </c>
      <c r="AH11" s="17">
        <v>4.7647496802972897</v>
      </c>
      <c r="AI11" s="17">
        <v>480.603660111284</v>
      </c>
      <c r="AJ11" s="17">
        <v>0.82731438637555699</v>
      </c>
      <c r="AK11" s="17">
        <v>0</v>
      </c>
      <c r="AL11" s="17">
        <v>163.602864033456</v>
      </c>
      <c r="AM11" s="17">
        <v>24.3628375026098</v>
      </c>
      <c r="AN11" s="17">
        <v>83.120065913410102</v>
      </c>
      <c r="AO11" s="17">
        <v>1358.5754235453001</v>
      </c>
      <c r="AP11" s="17">
        <v>0</v>
      </c>
      <c r="AQ11" s="17">
        <v>0.224570934104704</v>
      </c>
      <c r="AR11" s="17">
        <v>0</v>
      </c>
      <c r="AS11" s="17">
        <v>843.11624006530303</v>
      </c>
      <c r="AT11" s="17">
        <v>27846.096851211099</v>
      </c>
      <c r="AU11" s="17">
        <v>33.636350969173897</v>
      </c>
      <c r="AV11" s="17">
        <v>0.45563443773662399</v>
      </c>
      <c r="AW11" s="17">
        <v>0.45563443773662399</v>
      </c>
      <c r="AX11" s="17">
        <v>2.56270589131389</v>
      </c>
      <c r="AY11" s="17">
        <v>0</v>
      </c>
      <c r="AZ11" s="17">
        <v>761.41989225819702</v>
      </c>
      <c r="BA11" s="17">
        <v>54.578128672946399</v>
      </c>
      <c r="BB11" s="17">
        <v>0</v>
      </c>
      <c r="BC11" s="17">
        <v>0</v>
      </c>
      <c r="BD11" s="17">
        <v>26337.312264893098</v>
      </c>
      <c r="BE11" s="17">
        <v>561.19574226286795</v>
      </c>
      <c r="BF11" s="17">
        <v>909.84929050860899</v>
      </c>
      <c r="BG11" s="17">
        <v>0</v>
      </c>
      <c r="BH11" s="17">
        <v>240.526102778205</v>
      </c>
      <c r="BI11" s="17">
        <v>225217.00129742001</v>
      </c>
      <c r="BJ11" s="17">
        <v>34.596777727646298</v>
      </c>
      <c r="BK11" s="17">
        <v>121.791614323076</v>
      </c>
      <c r="BL11" s="17">
        <v>16.2026084942806</v>
      </c>
      <c r="BM11" s="17">
        <v>267.19649401478102</v>
      </c>
      <c r="BN11" s="17">
        <v>67553.547703946795</v>
      </c>
      <c r="BO11" s="17">
        <v>6261.3484247842798</v>
      </c>
      <c r="BP11" s="17">
        <v>14086.526127692799</v>
      </c>
      <c r="BQ11" s="17">
        <v>913.90139444219096</v>
      </c>
      <c r="BR11" s="17">
        <v>2134.1041396636301</v>
      </c>
      <c r="BS11" s="17">
        <v>4416.5813419693995</v>
      </c>
      <c r="BT11" s="17">
        <v>6484.4012141335197</v>
      </c>
      <c r="BU11" s="17">
        <v>1.3668082593901101</v>
      </c>
      <c r="BV11" s="17">
        <v>8.1279637912974803</v>
      </c>
      <c r="BW11" s="17">
        <v>3082.3068789364802</v>
      </c>
      <c r="BX11" s="17">
        <v>163458.18294945301</v>
      </c>
      <c r="BY11" s="17">
        <v>5044.7441581458297</v>
      </c>
      <c r="BZ11" s="17">
        <v>4816.9341616554102</v>
      </c>
      <c r="CB11" s="26">
        <f t="shared" si="0"/>
        <v>1.3778264093824228</v>
      </c>
      <c r="CC11" s="40">
        <f t="shared" si="1"/>
        <v>-6.6956796657421401E-6</v>
      </c>
      <c r="CD11" s="40">
        <f t="shared" si="2"/>
        <v>-1.0795474552945386E-6</v>
      </c>
      <c r="CE11" s="40">
        <f t="shared" si="3"/>
        <v>-5.4229543045974477E-6</v>
      </c>
      <c r="CF11" s="40">
        <f t="shared" si="4"/>
        <v>-8.1209343502475081E-8</v>
      </c>
      <c r="CG11" s="40">
        <f t="shared" si="5"/>
        <v>-2.5221465708862761E-6</v>
      </c>
      <c r="CH11" s="40">
        <f t="shared" si="6"/>
        <v>-3.6693102080846147E-6</v>
      </c>
      <c r="CI11" s="40">
        <f t="shared" si="7"/>
        <v>-1.2509114019052863E-6</v>
      </c>
      <c r="CJ11" s="40">
        <f t="shared" si="8"/>
        <v>-1.6557472411526449E-6</v>
      </c>
      <c r="CK11" s="40">
        <f t="shared" si="9"/>
        <v>0.39818029381952569</v>
      </c>
      <c r="CL11" s="40">
        <f t="shared" si="10"/>
        <v>-2.8336729350655064E-6</v>
      </c>
      <c r="CM11" s="40">
        <f t="shared" si="11"/>
        <v>-1.9798885174387127E-6</v>
      </c>
      <c r="CN11" s="40">
        <f t="shared" si="12"/>
        <v>5.4704847501768159E-6</v>
      </c>
      <c r="CO11" s="40">
        <f t="shared" si="13"/>
        <v>-8.4490966249305942E-6</v>
      </c>
      <c r="CP11" s="40">
        <f t="shared" si="14"/>
        <v>-2.367770999667398E-6</v>
      </c>
      <c r="CQ11" s="40">
        <f t="shared" si="15"/>
        <v>-6.706164921830213E-6</v>
      </c>
      <c r="CR11" s="40">
        <f t="shared" si="16"/>
        <v>1.2020897080721766E-6</v>
      </c>
      <c r="CS11" s="40">
        <f t="shared" si="17"/>
        <v>3.8477060035658429E-6</v>
      </c>
      <c r="CT11" s="40">
        <f t="shared" si="18"/>
        <v>3.1071273778052894E-6</v>
      </c>
      <c r="CU11" s="40">
        <f t="shared" si="19"/>
        <v>-2.6109006497525473E-6</v>
      </c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</row>
    <row r="12" spans="1:129" x14ac:dyDescent="0.25">
      <c r="A12" s="32" t="s">
        <v>182</v>
      </c>
      <c r="H12" s="17">
        <v>90633.034418000694</v>
      </c>
      <c r="I12" s="17">
        <v>2.7769071533373002</v>
      </c>
      <c r="J12" s="17">
        <v>1.9388050676752999</v>
      </c>
      <c r="K12" s="17">
        <v>12.4810134001848</v>
      </c>
      <c r="L12" s="17">
        <v>437.08513725734099</v>
      </c>
      <c r="M12" s="17">
        <v>386.41347934247301</v>
      </c>
      <c r="N12" s="17">
        <v>91.241505149679796</v>
      </c>
      <c r="O12" s="17">
        <v>472.537458770218</v>
      </c>
      <c r="P12" s="17">
        <v>136.71588155310701</v>
      </c>
      <c r="Q12" s="17">
        <v>213.14417774100801</v>
      </c>
      <c r="R12" s="17">
        <v>38.048052635600001</v>
      </c>
      <c r="S12" s="17">
        <v>455.11046733679899</v>
      </c>
      <c r="T12" s="17">
        <v>3336.3465502253298</v>
      </c>
      <c r="U12" s="17">
        <v>4.00541027044539</v>
      </c>
      <c r="V12" s="17">
        <v>2587.10386036109</v>
      </c>
      <c r="W12" s="17">
        <v>5.7774547328799901</v>
      </c>
      <c r="X12" s="17">
        <v>1053.5916320050001</v>
      </c>
      <c r="Y12" s="17">
        <v>0.26629533089739899</v>
      </c>
      <c r="Z12" s="17">
        <v>1.6367923683999901</v>
      </c>
      <c r="AB12" s="17" t="s">
        <v>182</v>
      </c>
      <c r="AC12" s="17">
        <v>36.868338185391899</v>
      </c>
      <c r="AD12" s="17">
        <v>20726.621515862498</v>
      </c>
      <c r="AE12" s="17">
        <v>5.7774501745630804</v>
      </c>
      <c r="AF12" s="17">
        <v>2.7769057902659799</v>
      </c>
      <c r="AG12" s="17">
        <v>2.7769057902659799</v>
      </c>
      <c r="AH12" s="17">
        <v>2.44685623934406</v>
      </c>
      <c r="AI12" s="17">
        <v>247.886256095932</v>
      </c>
      <c r="AJ12" s="17">
        <v>1.93880400819555</v>
      </c>
      <c r="AK12" s="17">
        <v>0</v>
      </c>
      <c r="AL12" s="17">
        <v>91.241371193445602</v>
      </c>
      <c r="AM12" s="17">
        <v>12.481031755041901</v>
      </c>
      <c r="AN12" s="17">
        <v>38.048102459873697</v>
      </c>
      <c r="AO12" s="17">
        <v>1053.5929665967501</v>
      </c>
      <c r="AP12" s="17">
        <v>0</v>
      </c>
      <c r="AQ12" s="17">
        <v>0.115684252878751</v>
      </c>
      <c r="AR12" s="17">
        <v>0</v>
      </c>
      <c r="AS12" s="17">
        <v>437.084758988869</v>
      </c>
      <c r="AT12" s="17">
        <v>14588.2431038495</v>
      </c>
      <c r="AU12" s="17">
        <v>18.610457236853499</v>
      </c>
      <c r="AV12" s="17">
        <v>0.26629354611402301</v>
      </c>
      <c r="AW12" s="17">
        <v>0.26629354611402301</v>
      </c>
      <c r="AX12" s="17">
        <v>1.2683935858964801</v>
      </c>
      <c r="AY12" s="17">
        <v>0</v>
      </c>
      <c r="AZ12" s="17">
        <v>386.41219863745999</v>
      </c>
      <c r="BA12" s="17">
        <v>63.512254049200699</v>
      </c>
      <c r="BB12" s="17">
        <v>0</v>
      </c>
      <c r="BC12" s="17">
        <v>0</v>
      </c>
      <c r="BD12" s="17">
        <v>14304.821600884999</v>
      </c>
      <c r="BE12" s="17">
        <v>291.24242727965901</v>
      </c>
      <c r="BF12" s="17">
        <v>472.538300305397</v>
      </c>
      <c r="BG12" s="17">
        <v>0</v>
      </c>
      <c r="BH12" s="17">
        <v>193.25497820139799</v>
      </c>
      <c r="BI12" s="17">
        <v>121520.024538104</v>
      </c>
      <c r="BJ12" s="17">
        <v>26.8256265767962</v>
      </c>
      <c r="BK12" s="17">
        <v>85.028102804339795</v>
      </c>
      <c r="BL12" s="17">
        <v>7.9969692603719897</v>
      </c>
      <c r="BM12" s="17">
        <v>213.14412521767801</v>
      </c>
      <c r="BN12" s="17">
        <v>37080.277518766103</v>
      </c>
      <c r="BO12" s="17">
        <v>3440.86894978293</v>
      </c>
      <c r="BP12" s="17">
        <v>8334.6599328411503</v>
      </c>
      <c r="BQ12" s="17">
        <v>455.10986903268901</v>
      </c>
      <c r="BR12" s="17">
        <v>1092.58380965369</v>
      </c>
      <c r="BS12" s="17">
        <v>2423.7758082965101</v>
      </c>
      <c r="BT12" s="17">
        <v>3336.3389980028401</v>
      </c>
      <c r="BU12" s="17">
        <v>1.6367928103899301</v>
      </c>
      <c r="BV12" s="17">
        <v>4.0054050644547701</v>
      </c>
      <c r="BW12" s="17">
        <v>1581.2727950905901</v>
      </c>
      <c r="BX12" s="17">
        <v>90632.896721175901</v>
      </c>
      <c r="BY12" s="17">
        <v>2587.0996495037198</v>
      </c>
      <c r="BZ12" s="17">
        <v>2846.9059339383198</v>
      </c>
      <c r="CB12" s="26">
        <f t="shared" si="0"/>
        <v>1.3407937838724235</v>
      </c>
      <c r="CC12" s="40">
        <f t="shared" si="1"/>
        <v>-1.5192785464754353E-6</v>
      </c>
      <c r="CD12" s="40">
        <f t="shared" si="2"/>
        <v>-4.9085952284048586E-7</v>
      </c>
      <c r="CE12" s="40">
        <f t="shared" si="3"/>
        <v>-5.4646017157479383E-7</v>
      </c>
      <c r="CF12" s="40">
        <f t="shared" si="4"/>
        <v>1.4706223374951826E-6</v>
      </c>
      <c r="CG12" s="40">
        <f t="shared" si="5"/>
        <v>-8.6543430500620869E-7</v>
      </c>
      <c r="CH12" s="40">
        <f t="shared" si="6"/>
        <v>-3.314338348640492E-6</v>
      </c>
      <c r="CI12" s="40">
        <f t="shared" si="7"/>
        <v>-1.4681502017556127E-6</v>
      </c>
      <c r="CJ12" s="40">
        <f t="shared" si="8"/>
        <v>1.7808856491428537E-6</v>
      </c>
      <c r="CK12" s="40">
        <f t="shared" si="9"/>
        <v>0.41355178349435928</v>
      </c>
      <c r="CL12" s="40">
        <f t="shared" si="10"/>
        <v>-2.46421603230409E-7</v>
      </c>
      <c r="CM12" s="40">
        <f t="shared" si="11"/>
        <v>1.30950916653869E-6</v>
      </c>
      <c r="CN12" s="40">
        <f t="shared" si="12"/>
        <v>-1.3146349137747361E-6</v>
      </c>
      <c r="CO12" s="40">
        <f t="shared" si="13"/>
        <v>-2.2636205130463005E-6</v>
      </c>
      <c r="CP12" s="40">
        <f t="shared" si="14"/>
        <v>-1.2997396692021404E-6</v>
      </c>
      <c r="CQ12" s="40">
        <f t="shared" si="15"/>
        <v>-1.6276336774766301E-6</v>
      </c>
      <c r="CR12" s="40">
        <f t="shared" si="16"/>
        <v>-7.8898357848946267E-7</v>
      </c>
      <c r="CS12" s="40">
        <f t="shared" si="17"/>
        <v>1.26670686202928E-6</v>
      </c>
      <c r="CT12" s="40">
        <f t="shared" si="18"/>
        <v>-6.7022706330045645E-6</v>
      </c>
      <c r="CU12" s="40">
        <f t="shared" si="19"/>
        <v>2.700342135716767E-7</v>
      </c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</row>
    <row r="13" spans="1:129" x14ac:dyDescent="0.25">
      <c r="A13" s="32" t="s">
        <v>183</v>
      </c>
      <c r="H13" s="17">
        <v>22030.337730354</v>
      </c>
      <c r="I13" s="17">
        <v>0.47858943177309898</v>
      </c>
      <c r="J13" s="17">
        <v>0.98998836752944097</v>
      </c>
      <c r="K13" s="17">
        <v>2.1915212145585898</v>
      </c>
      <c r="L13" s="17">
        <v>83.330580766343999</v>
      </c>
      <c r="M13" s="17">
        <v>66.983612900152096</v>
      </c>
      <c r="N13" s="17">
        <v>17.845576011892799</v>
      </c>
      <c r="O13" s="17">
        <v>89.495159440463397</v>
      </c>
      <c r="P13" s="17">
        <v>77.4770818689436</v>
      </c>
      <c r="Q13" s="17">
        <v>23.452311921757499</v>
      </c>
      <c r="R13" s="17">
        <v>5.9624715364999901</v>
      </c>
      <c r="S13" s="17">
        <v>84.298776811400003</v>
      </c>
      <c r="T13" s="17">
        <v>609.92516668400594</v>
      </c>
      <c r="U13" s="17">
        <v>0.68725044805439905</v>
      </c>
      <c r="V13" s="17">
        <v>463.114322982766</v>
      </c>
      <c r="W13" s="17">
        <v>1.0822515876999901</v>
      </c>
      <c r="X13" s="17">
        <v>975.44956740860005</v>
      </c>
      <c r="Y13" s="17">
        <v>0.13314189930000001</v>
      </c>
      <c r="Z13" s="17">
        <v>0.30272396439999899</v>
      </c>
      <c r="AB13" s="17" t="s">
        <v>183</v>
      </c>
      <c r="AC13" s="17">
        <v>6.5820740479752198</v>
      </c>
      <c r="AD13" s="17">
        <v>3493.8945885694502</v>
      </c>
      <c r="AE13" s="17">
        <v>1.0822491734420201</v>
      </c>
      <c r="AF13" s="17">
        <v>0.47858962721456999</v>
      </c>
      <c r="AG13" s="17">
        <v>0.47858962721456999</v>
      </c>
      <c r="AH13" s="17">
        <v>0.54533743595462802</v>
      </c>
      <c r="AI13" s="17">
        <v>43.8858803652085</v>
      </c>
      <c r="AJ13" s="17">
        <v>0.98998538507112599</v>
      </c>
      <c r="AK13" s="17">
        <v>0</v>
      </c>
      <c r="AL13" s="17">
        <v>17.845523730134399</v>
      </c>
      <c r="AM13" s="17">
        <v>2.1915226740769702</v>
      </c>
      <c r="AN13" s="17">
        <v>5.9624591218952103</v>
      </c>
      <c r="AO13" s="17">
        <v>975.45451495598195</v>
      </c>
      <c r="AP13" s="17">
        <v>0</v>
      </c>
      <c r="AQ13" s="17">
        <v>2.0637752944876998E-2</v>
      </c>
      <c r="AR13" s="17">
        <v>0</v>
      </c>
      <c r="AS13" s="17">
        <v>83.330160207450604</v>
      </c>
      <c r="AT13" s="17">
        <v>2689.55711419924</v>
      </c>
      <c r="AU13" s="17">
        <v>3.6082605930824498</v>
      </c>
      <c r="AV13" s="17">
        <v>0.133140156553686</v>
      </c>
      <c r="AW13" s="17">
        <v>0.133140156553686</v>
      </c>
      <c r="AX13" s="17">
        <v>0.23762122526805399</v>
      </c>
      <c r="AY13" s="17">
        <v>0</v>
      </c>
      <c r="AZ13" s="17">
        <v>66.983264019031395</v>
      </c>
      <c r="BA13" s="17">
        <v>13.8004124692396</v>
      </c>
      <c r="BB13" s="17">
        <v>0</v>
      </c>
      <c r="BC13" s="17">
        <v>0</v>
      </c>
      <c r="BD13" s="17">
        <v>3185.19299152129</v>
      </c>
      <c r="BE13" s="17">
        <v>57.590791028218</v>
      </c>
      <c r="BF13" s="17">
        <v>89.494776897637394</v>
      </c>
      <c r="BG13" s="17">
        <v>0</v>
      </c>
      <c r="BH13" s="17">
        <v>83.521082956060894</v>
      </c>
      <c r="BI13" s="17">
        <v>27322.213357143199</v>
      </c>
      <c r="BJ13" s="17">
        <v>21.5704070523743</v>
      </c>
      <c r="BK13" s="17">
        <v>33.1090527885436</v>
      </c>
      <c r="BL13" s="17">
        <v>1.5072632018366701</v>
      </c>
      <c r="BM13" s="17">
        <v>23.452217598394999</v>
      </c>
      <c r="BN13" s="17">
        <v>7922.3033898625899</v>
      </c>
      <c r="BO13" s="17">
        <v>638.09195167450798</v>
      </c>
      <c r="BP13" s="17">
        <v>2067.7185068378099</v>
      </c>
      <c r="BQ13" s="17">
        <v>84.298841350441293</v>
      </c>
      <c r="BR13" s="17">
        <v>194.97953545543999</v>
      </c>
      <c r="BS13" s="17">
        <v>483.00425820312199</v>
      </c>
      <c r="BT13" s="17">
        <v>609.92281702799505</v>
      </c>
      <c r="BU13" s="17">
        <v>0.30272159911389002</v>
      </c>
      <c r="BV13" s="17">
        <v>0.68725231055930103</v>
      </c>
      <c r="BW13" s="17">
        <v>392.77368566231502</v>
      </c>
      <c r="BX13" s="17">
        <v>22030.2599749775</v>
      </c>
      <c r="BY13" s="17">
        <v>463.11212233764701</v>
      </c>
      <c r="BZ13" s="17">
        <v>691.05815542220796</v>
      </c>
      <c r="CB13" s="26">
        <f t="shared" si="0"/>
        <v>1.2402129338544541</v>
      </c>
      <c r="CC13" s="40">
        <f t="shared" si="1"/>
        <v>-3.5294682020694706E-6</v>
      </c>
      <c r="CD13" s="40">
        <f t="shared" si="2"/>
        <v>4.0836980098567891E-7</v>
      </c>
      <c r="CE13" s="40">
        <f t="shared" si="3"/>
        <v>-3.0126195547374343E-6</v>
      </c>
      <c r="CF13" s="40">
        <f t="shared" si="4"/>
        <v>6.6598414410949937E-7</v>
      </c>
      <c r="CG13" s="40">
        <f t="shared" si="5"/>
        <v>-5.0468734230340098E-6</v>
      </c>
      <c r="CH13" s="40">
        <f t="shared" si="6"/>
        <v>-5.2084548085020819E-6</v>
      </c>
      <c r="CI13" s="40">
        <f t="shared" si="7"/>
        <v>-2.929676148589642E-6</v>
      </c>
      <c r="CJ13" s="40">
        <f t="shared" si="8"/>
        <v>-4.2744527010693226E-6</v>
      </c>
      <c r="CK13" s="40">
        <f t="shared" si="9"/>
        <v>7.8010179801828727E-2</v>
      </c>
      <c r="CL13" s="40">
        <f t="shared" si="10"/>
        <v>-4.0219217113789677E-6</v>
      </c>
      <c r="CM13" s="40">
        <f t="shared" si="11"/>
        <v>-2.082123948725781E-6</v>
      </c>
      <c r="CN13" s="40">
        <f t="shared" si="12"/>
        <v>7.6559878720758244E-7</v>
      </c>
      <c r="CO13" s="40">
        <f t="shared" si="13"/>
        <v>-3.8523676989209341E-6</v>
      </c>
      <c r="CP13" s="40">
        <f t="shared" si="14"/>
        <v>2.7100817573061515E-6</v>
      </c>
      <c r="CQ13" s="40">
        <f t="shared" si="15"/>
        <v>-4.7518399016811117E-6</v>
      </c>
      <c r="CR13" s="40">
        <f t="shared" si="16"/>
        <v>-2.2307733224172453E-6</v>
      </c>
      <c r="CS13" s="40">
        <f t="shared" si="17"/>
        <v>5.0720688667141543E-6</v>
      </c>
      <c r="CT13" s="40">
        <f t="shared" si="18"/>
        <v>-1.308939051622507E-5</v>
      </c>
      <c r="CU13" s="40">
        <f t="shared" si="19"/>
        <v>-7.8133428044325197E-6</v>
      </c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</row>
    <row r="14" spans="1:129" x14ac:dyDescent="0.25">
      <c r="A14" s="32" t="s">
        <v>184</v>
      </c>
      <c r="H14" s="17">
        <v>111119.21095074801</v>
      </c>
      <c r="I14" s="17">
        <v>3.2590820651131902</v>
      </c>
      <c r="J14" s="17">
        <v>10.4496134885492</v>
      </c>
      <c r="K14" s="17">
        <v>14.7212819474999</v>
      </c>
      <c r="L14" s="17">
        <v>497.595136261839</v>
      </c>
      <c r="M14" s="17">
        <v>426.971257587558</v>
      </c>
      <c r="N14" s="17">
        <v>96.9236981439999</v>
      </c>
      <c r="O14" s="17">
        <v>530.19200572325701</v>
      </c>
      <c r="P14" s="17">
        <v>299.06805293116298</v>
      </c>
      <c r="Q14" s="17">
        <v>245.18068334629999</v>
      </c>
      <c r="R14" s="17">
        <v>30.2824170793</v>
      </c>
      <c r="S14" s="17">
        <v>528.367582745199</v>
      </c>
      <c r="T14" s="17">
        <v>3569.22631447599</v>
      </c>
      <c r="U14" s="17">
        <v>4.7069334855342904</v>
      </c>
      <c r="V14" s="17">
        <v>2691.3123416264598</v>
      </c>
      <c r="W14" s="17">
        <v>6.68398669774</v>
      </c>
      <c r="X14" s="17">
        <v>2064.0521097494002</v>
      </c>
      <c r="Y14" s="17">
        <v>0.39850607339999999</v>
      </c>
      <c r="Z14" s="17">
        <v>1.2514440711999999</v>
      </c>
      <c r="AB14" s="17" t="s">
        <v>184</v>
      </c>
      <c r="AC14" s="17">
        <v>43.336839989289103</v>
      </c>
      <c r="AD14" s="17">
        <v>23599.229138393701</v>
      </c>
      <c r="AE14" s="17">
        <v>6.68401557522954</v>
      </c>
      <c r="AF14" s="17">
        <v>3.2590804989058202</v>
      </c>
      <c r="AG14" s="17">
        <v>3.2590804989058202</v>
      </c>
      <c r="AH14" s="17">
        <v>1.6105326568640299</v>
      </c>
      <c r="AI14" s="17">
        <v>290.67518349481202</v>
      </c>
      <c r="AJ14" s="17">
        <v>10.4495805643013</v>
      </c>
      <c r="AK14" s="17">
        <v>0</v>
      </c>
      <c r="AL14" s="17">
        <v>96.9238938487144</v>
      </c>
      <c r="AM14" s="17">
        <v>14.721278141087801</v>
      </c>
      <c r="AN14" s="17">
        <v>30.282167667062399</v>
      </c>
      <c r="AO14" s="17">
        <v>2064.04831431208</v>
      </c>
      <c r="AP14" s="17">
        <v>0</v>
      </c>
      <c r="AQ14" s="17">
        <v>0.13653022738994899</v>
      </c>
      <c r="AR14" s="17">
        <v>0</v>
      </c>
      <c r="AS14" s="17">
        <v>497.59486086584201</v>
      </c>
      <c r="AT14" s="17">
        <v>16611.712604633001</v>
      </c>
      <c r="AU14" s="17">
        <v>22.093972928338701</v>
      </c>
      <c r="AV14" s="17">
        <v>0.39850662859846597</v>
      </c>
      <c r="AW14" s="17">
        <v>0.39850662859846597</v>
      </c>
      <c r="AX14" s="17">
        <v>1.4673557587113899</v>
      </c>
      <c r="AY14" s="17">
        <v>0</v>
      </c>
      <c r="AZ14" s="17">
        <v>426.970156395608</v>
      </c>
      <c r="BA14" s="17">
        <v>51.970659368728498</v>
      </c>
      <c r="BB14" s="17">
        <v>0</v>
      </c>
      <c r="BC14" s="17">
        <v>0</v>
      </c>
      <c r="BD14" s="17">
        <v>18876.436893967501</v>
      </c>
      <c r="BE14" s="17">
        <v>278.96893102176898</v>
      </c>
      <c r="BF14" s="17">
        <v>530.19229487029202</v>
      </c>
      <c r="BG14" s="17">
        <v>0</v>
      </c>
      <c r="BH14" s="17">
        <v>364.04902321094801</v>
      </c>
      <c r="BI14" s="17">
        <v>146563.439799379</v>
      </c>
      <c r="BJ14" s="17">
        <v>50.430663538083699</v>
      </c>
      <c r="BK14" s="17">
        <v>148.307910378472</v>
      </c>
      <c r="BL14" s="17">
        <v>9.3461437014824096</v>
      </c>
      <c r="BM14" s="17">
        <v>245.180535080716</v>
      </c>
      <c r="BN14" s="17">
        <v>42490.703871700898</v>
      </c>
      <c r="BO14" s="17">
        <v>3489.9126835264201</v>
      </c>
      <c r="BP14" s="17">
        <v>10644.183394945299</v>
      </c>
      <c r="BQ14" s="17">
        <v>528.36699747499495</v>
      </c>
      <c r="BR14" s="17">
        <v>1288.30332390834</v>
      </c>
      <c r="BS14" s="17">
        <v>2349.0433386477698</v>
      </c>
      <c r="BT14" s="17">
        <v>3569.21682515783</v>
      </c>
      <c r="BU14" s="17">
        <v>1.25143981821469</v>
      </c>
      <c r="BV14" s="17">
        <v>4.7069309785158504</v>
      </c>
      <c r="BW14" s="17">
        <v>1962.76984432176</v>
      </c>
      <c r="BX14" s="17">
        <v>111119.110351692</v>
      </c>
      <c r="BY14" s="17">
        <v>2691.3021184112399</v>
      </c>
      <c r="BZ14" s="17">
        <v>3239.1112116950699</v>
      </c>
      <c r="CB14" s="26">
        <f t="shared" si="0"/>
        <v>1.3189760009372438</v>
      </c>
      <c r="CC14" s="40">
        <f t="shared" si="1"/>
        <v>-9.0532550714845981E-7</v>
      </c>
      <c r="CD14" s="40">
        <f t="shared" si="2"/>
        <v>-4.8056702431150687E-7</v>
      </c>
      <c r="CE14" s="40">
        <f t="shared" si="3"/>
        <v>-3.1507622685323635E-6</v>
      </c>
      <c r="CF14" s="40">
        <f t="shared" si="4"/>
        <v>-2.5856526034002494E-7</v>
      </c>
      <c r="CG14" s="40">
        <f t="shared" si="5"/>
        <v>-5.5345395668970137E-7</v>
      </c>
      <c r="CH14" s="40">
        <f t="shared" si="6"/>
        <v>-2.5790774681675812E-6</v>
      </c>
      <c r="CI14" s="40">
        <f t="shared" si="7"/>
        <v>2.0191626841255293E-6</v>
      </c>
      <c r="CJ14" s="40">
        <f t="shared" si="8"/>
        <v>5.4536287209877198E-7</v>
      </c>
      <c r="CK14" s="40">
        <f t="shared" si="9"/>
        <v>0.21727820689273625</v>
      </c>
      <c r="CL14" s="40">
        <f t="shared" si="10"/>
        <v>-6.047196784199164E-7</v>
      </c>
      <c r="CM14" s="40">
        <f t="shared" si="11"/>
        <v>-8.2362064080794682E-6</v>
      </c>
      <c r="CN14" s="40">
        <f t="shared" si="12"/>
        <v>-1.107695140975131E-6</v>
      </c>
      <c r="CO14" s="40">
        <f t="shared" si="13"/>
        <v>-2.6586484923736144E-6</v>
      </c>
      <c r="CP14" s="40">
        <f t="shared" si="14"/>
        <v>-5.3262244891742604E-7</v>
      </c>
      <c r="CQ14" s="40">
        <f t="shared" si="15"/>
        <v>-3.7985985728020037E-6</v>
      </c>
      <c r="CR14" s="40">
        <f t="shared" si="16"/>
        <v>4.3203990142323244E-6</v>
      </c>
      <c r="CS14" s="40">
        <f t="shared" si="17"/>
        <v>-1.8388282457708374E-6</v>
      </c>
      <c r="CT14" s="40">
        <f t="shared" si="18"/>
        <v>1.393199509463405E-6</v>
      </c>
      <c r="CU14" s="40">
        <f t="shared" si="19"/>
        <v>-3.3984621508885908E-6</v>
      </c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</row>
    <row r="15" spans="1:129" x14ac:dyDescent="0.25">
      <c r="A15" s="32" t="s">
        <v>185</v>
      </c>
      <c r="H15" s="17">
        <v>73195.9701032249</v>
      </c>
      <c r="I15" s="17">
        <v>1.7520903198920901</v>
      </c>
      <c r="J15" s="17">
        <v>11.203585249524201</v>
      </c>
      <c r="K15" s="17">
        <v>8.6248076421000004</v>
      </c>
      <c r="L15" s="17">
        <v>337.63869042261302</v>
      </c>
      <c r="M15" s="17">
        <v>255.78875697294799</v>
      </c>
      <c r="N15" s="17">
        <v>59.8331017321998</v>
      </c>
      <c r="O15" s="17">
        <v>320.96871821287402</v>
      </c>
      <c r="P15" s="17">
        <v>268.50414306829401</v>
      </c>
      <c r="Q15" s="17">
        <v>199.81307279299901</v>
      </c>
      <c r="R15" s="17">
        <v>21.861572630600001</v>
      </c>
      <c r="S15" s="17">
        <v>288.83732509459998</v>
      </c>
      <c r="T15" s="17">
        <v>2442.3483249552</v>
      </c>
      <c r="U15" s="17">
        <v>2.5262665976999998</v>
      </c>
      <c r="V15" s="17">
        <v>2050.4511232125101</v>
      </c>
      <c r="W15" s="17">
        <v>3.59480893944</v>
      </c>
      <c r="X15" s="17">
        <v>979.36926743979996</v>
      </c>
      <c r="Y15" s="17">
        <v>0.20033857090000001</v>
      </c>
      <c r="Z15" s="17">
        <v>1.95479176549999</v>
      </c>
      <c r="AB15" s="17" t="s">
        <v>185</v>
      </c>
      <c r="AC15" s="17">
        <v>25.069816166113799</v>
      </c>
      <c r="AD15" s="17">
        <v>13740.767780161001</v>
      </c>
      <c r="AE15" s="17">
        <v>3.5947951963002098</v>
      </c>
      <c r="AF15" s="17">
        <v>1.75208937802798</v>
      </c>
      <c r="AG15" s="17">
        <v>1.75208937802798</v>
      </c>
      <c r="AH15" s="17">
        <v>2.07526041093602</v>
      </c>
      <c r="AI15" s="17">
        <v>172.65671989977699</v>
      </c>
      <c r="AJ15" s="17">
        <v>11.203592466524899</v>
      </c>
      <c r="AK15" s="17">
        <v>0</v>
      </c>
      <c r="AL15" s="17">
        <v>59.833056376481103</v>
      </c>
      <c r="AM15" s="17">
        <v>8.6247996678781007</v>
      </c>
      <c r="AN15" s="17">
        <v>21.8615805871768</v>
      </c>
      <c r="AO15" s="17">
        <v>979.36775535528</v>
      </c>
      <c r="AP15" s="17">
        <v>0</v>
      </c>
      <c r="AQ15" s="17">
        <v>8.0926828876945703E-2</v>
      </c>
      <c r="AR15" s="17">
        <v>0</v>
      </c>
      <c r="AS15" s="17">
        <v>337.63807007663002</v>
      </c>
      <c r="AT15" s="17">
        <v>10093.895257759899</v>
      </c>
      <c r="AU15" s="17">
        <v>14.965502119777099</v>
      </c>
      <c r="AV15" s="17">
        <v>0.20033932723300699</v>
      </c>
      <c r="AW15" s="17">
        <v>0.20033932723300699</v>
      </c>
      <c r="AX15" s="17">
        <v>0.78918798734039797</v>
      </c>
      <c r="AY15" s="17">
        <v>0</v>
      </c>
      <c r="AZ15" s="17">
        <v>255.78842124367901</v>
      </c>
      <c r="BA15" s="17">
        <v>74.985941064520503</v>
      </c>
      <c r="BB15" s="17">
        <v>0</v>
      </c>
      <c r="BC15" s="17">
        <v>0</v>
      </c>
      <c r="BD15" s="17">
        <v>12214.3488408583</v>
      </c>
      <c r="BE15" s="17">
        <v>220.27809075791501</v>
      </c>
      <c r="BF15" s="17">
        <v>320.96982378040798</v>
      </c>
      <c r="BG15" s="17">
        <v>0</v>
      </c>
      <c r="BH15" s="17">
        <v>322.42983079271698</v>
      </c>
      <c r="BI15" s="17">
        <v>93340.280090169006</v>
      </c>
      <c r="BJ15" s="17">
        <v>26.6451781197819</v>
      </c>
      <c r="BK15" s="17">
        <v>128.557182082568</v>
      </c>
      <c r="BL15" s="17">
        <v>5.0193892930430302</v>
      </c>
      <c r="BM15" s="17">
        <v>199.81297957307399</v>
      </c>
      <c r="BN15" s="17">
        <v>28246.144030195599</v>
      </c>
      <c r="BO15" s="17">
        <v>2758.29365928383</v>
      </c>
      <c r="BP15" s="17">
        <v>7761.9586352118804</v>
      </c>
      <c r="BQ15" s="17">
        <v>288.83736091021598</v>
      </c>
      <c r="BR15" s="17">
        <v>753.99991490368404</v>
      </c>
      <c r="BS15" s="17">
        <v>1935.45479623558</v>
      </c>
      <c r="BT15" s="17">
        <v>2442.3442450472098</v>
      </c>
      <c r="BU15" s="17">
        <v>1.95479573115664</v>
      </c>
      <c r="BV15" s="17">
        <v>2.5262635943848202</v>
      </c>
      <c r="BW15" s="17">
        <v>1046.2592620952</v>
      </c>
      <c r="BX15" s="17">
        <v>73195.859510794297</v>
      </c>
      <c r="BY15" s="17">
        <v>2050.44518311001</v>
      </c>
      <c r="BZ15" s="17">
        <v>2993.3619553508902</v>
      </c>
      <c r="CB15" s="26">
        <f t="shared" si="0"/>
        <v>1.2752125695908247</v>
      </c>
      <c r="CC15" s="40">
        <f t="shared" si="1"/>
        <v>-1.5109087350987842E-6</v>
      </c>
      <c r="CD15" s="40">
        <f t="shared" si="2"/>
        <v>-5.3756595727087596E-7</v>
      </c>
      <c r="CE15" s="40">
        <f t="shared" si="3"/>
        <v>6.4416885645566827E-7</v>
      </c>
      <c r="CF15" s="40">
        <f t="shared" si="4"/>
        <v>-9.2456808668551379E-7</v>
      </c>
      <c r="CG15" s="40">
        <f t="shared" si="5"/>
        <v>-1.837307158822658E-6</v>
      </c>
      <c r="CH15" s="40">
        <f t="shared" si="6"/>
        <v>-1.3125255111124303E-6</v>
      </c>
      <c r="CI15" s="40">
        <f t="shared" si="7"/>
        <v>-7.5803722996411009E-7</v>
      </c>
      <c r="CJ15" s="40">
        <f t="shared" si="8"/>
        <v>3.4444712871414959E-6</v>
      </c>
      <c r="CK15" s="40">
        <f t="shared" si="9"/>
        <v>0.2008374511774553</v>
      </c>
      <c r="CL15" s="40">
        <f t="shared" si="10"/>
        <v>-4.6653566614566378E-7</v>
      </c>
      <c r="CM15" s="40">
        <f t="shared" si="11"/>
        <v>3.6395262741391342E-7</v>
      </c>
      <c r="CN15" s="40">
        <f t="shared" si="12"/>
        <v>1.2399926495000225E-7</v>
      </c>
      <c r="CO15" s="40">
        <f t="shared" si="13"/>
        <v>-1.6704857159520918E-6</v>
      </c>
      <c r="CP15" s="40">
        <f t="shared" si="14"/>
        <v>-1.1888354073144504E-6</v>
      </c>
      <c r="CQ15" s="40">
        <f t="shared" si="15"/>
        <v>-2.8969734673587036E-6</v>
      </c>
      <c r="CR15" s="40">
        <f t="shared" si="16"/>
        <v>-3.8230515228246975E-6</v>
      </c>
      <c r="CS15" s="40">
        <f t="shared" si="17"/>
        <v>-1.543937072797656E-6</v>
      </c>
      <c r="CT15" s="40">
        <f t="shared" si="18"/>
        <v>3.7752740452125924E-6</v>
      </c>
      <c r="CU15" s="40">
        <f t="shared" si="19"/>
        <v>2.0286849576210371E-6</v>
      </c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</row>
    <row r="16" spans="1:129" x14ac:dyDescent="0.25">
      <c r="A16" s="32" t="s">
        <v>186</v>
      </c>
      <c r="H16" s="17">
        <v>43564.130122779003</v>
      </c>
      <c r="I16" s="17">
        <v>0.820361730336999</v>
      </c>
      <c r="J16" s="17">
        <v>13.6134382486602</v>
      </c>
      <c r="K16" s="17">
        <v>3.9558647443999901</v>
      </c>
      <c r="L16" s="17">
        <v>160.64514723011399</v>
      </c>
      <c r="M16" s="17">
        <v>109.266292808963</v>
      </c>
      <c r="N16" s="17">
        <v>25.2902373017</v>
      </c>
      <c r="O16" s="17">
        <v>146.218014531817</v>
      </c>
      <c r="P16" s="17">
        <v>174.03640758403</v>
      </c>
      <c r="Q16" s="17">
        <v>72.6404526277</v>
      </c>
      <c r="R16" s="17">
        <v>9.5581779146999892</v>
      </c>
      <c r="S16" s="17">
        <v>135.45652325879999</v>
      </c>
      <c r="T16" s="17">
        <v>1068.5401796348499</v>
      </c>
      <c r="U16" s="17">
        <v>1.18313163303349</v>
      </c>
      <c r="V16" s="17">
        <v>896.865654553122</v>
      </c>
      <c r="W16" s="17">
        <v>1.69493558454</v>
      </c>
      <c r="X16" s="17">
        <v>2040.4413462099899</v>
      </c>
      <c r="Y16" s="17">
        <v>0.26337712999999902</v>
      </c>
      <c r="Z16" s="17">
        <v>0.87441800839999895</v>
      </c>
      <c r="AB16" s="17" t="s">
        <v>186</v>
      </c>
      <c r="AC16" s="17">
        <v>11.546344396001601</v>
      </c>
      <c r="AD16" s="17">
        <v>6101.2594947734397</v>
      </c>
      <c r="AE16" s="17">
        <v>1.6949451329387</v>
      </c>
      <c r="AF16" s="17">
        <v>0.82036287467976099</v>
      </c>
      <c r="AG16" s="17">
        <v>0.82036287467976099</v>
      </c>
      <c r="AH16" s="17">
        <v>1.3499148752591801</v>
      </c>
      <c r="AI16" s="17">
        <v>79.174811610935095</v>
      </c>
      <c r="AJ16" s="17">
        <v>13.613420328580601</v>
      </c>
      <c r="AK16" s="17">
        <v>0</v>
      </c>
      <c r="AL16" s="17">
        <v>25.290232323996701</v>
      </c>
      <c r="AM16" s="17">
        <v>3.9558753700279201</v>
      </c>
      <c r="AN16" s="17">
        <v>9.5581823422554493</v>
      </c>
      <c r="AO16" s="17">
        <v>2040.44199712759</v>
      </c>
      <c r="AP16" s="17">
        <v>0</v>
      </c>
      <c r="AQ16" s="17">
        <v>3.7017272170244198E-2</v>
      </c>
      <c r="AR16" s="17">
        <v>0</v>
      </c>
      <c r="AS16" s="17">
        <v>160.64494558197501</v>
      </c>
      <c r="AT16" s="17">
        <v>4665.75397171646</v>
      </c>
      <c r="AU16" s="17">
        <v>6.6509813301145799</v>
      </c>
      <c r="AV16" s="17">
        <v>0.263376796706356</v>
      </c>
      <c r="AW16" s="17">
        <v>0.263376796706356</v>
      </c>
      <c r="AX16" s="17">
        <v>0.37209902774141901</v>
      </c>
      <c r="AY16" s="17">
        <v>0</v>
      </c>
      <c r="AZ16" s="17">
        <v>109.266006577241</v>
      </c>
      <c r="BA16" s="17">
        <v>37.762581420741199</v>
      </c>
      <c r="BB16" s="17">
        <v>0</v>
      </c>
      <c r="BC16" s="17">
        <v>0</v>
      </c>
      <c r="BD16" s="17">
        <v>6663.5345914837299</v>
      </c>
      <c r="BE16" s="17">
        <v>106.669703369899</v>
      </c>
      <c r="BF16" s="17">
        <v>146.21817178737501</v>
      </c>
      <c r="BG16" s="17">
        <v>0</v>
      </c>
      <c r="BH16" s="17">
        <v>193.43419196353801</v>
      </c>
      <c r="BI16" s="17">
        <v>52661.9886424488</v>
      </c>
      <c r="BJ16" s="17">
        <v>45.938212187811096</v>
      </c>
      <c r="BK16" s="17">
        <v>83.564817830260594</v>
      </c>
      <c r="BL16" s="17">
        <v>2.3563890410716901</v>
      </c>
      <c r="BM16" s="17">
        <v>72.640437855564201</v>
      </c>
      <c r="BN16" s="17">
        <v>15158.579773776</v>
      </c>
      <c r="BO16" s="17">
        <v>959.31687962001195</v>
      </c>
      <c r="BP16" s="17">
        <v>4561.6008757561503</v>
      </c>
      <c r="BQ16" s="17">
        <v>135.456459343397</v>
      </c>
      <c r="BR16" s="17">
        <v>345.927849245294</v>
      </c>
      <c r="BS16" s="17">
        <v>787.39843353669801</v>
      </c>
      <c r="BT16" s="17">
        <v>1068.53707942591</v>
      </c>
      <c r="BU16" s="17">
        <v>0.87440943004016403</v>
      </c>
      <c r="BV16" s="17">
        <v>1.1831336781791999</v>
      </c>
      <c r="BW16" s="17">
        <v>726.98582272762303</v>
      </c>
      <c r="BX16" s="17">
        <v>43564.089261506699</v>
      </c>
      <c r="BY16" s="17">
        <v>896.86366685459802</v>
      </c>
      <c r="BZ16" s="17">
        <v>1514.36630003816</v>
      </c>
      <c r="CB16" s="26">
        <f t="shared" si="0"/>
        <v>1.2088394256638579</v>
      </c>
      <c r="CC16" s="40">
        <f t="shared" si="1"/>
        <v>-9.3795680503355412E-7</v>
      </c>
      <c r="CD16" s="40">
        <f t="shared" si="2"/>
        <v>1.3949246042033733E-6</v>
      </c>
      <c r="CE16" s="40">
        <f t="shared" si="3"/>
        <v>-1.3163522155425699E-6</v>
      </c>
      <c r="CF16" s="40">
        <f t="shared" si="4"/>
        <v>2.6860442953753665E-6</v>
      </c>
      <c r="CG16" s="40">
        <f t="shared" si="5"/>
        <v>-1.2552395292351897E-6</v>
      </c>
      <c r="CH16" s="40">
        <f t="shared" si="6"/>
        <v>-2.6195793290172631E-6</v>
      </c>
      <c r="CI16" s="40">
        <f t="shared" si="7"/>
        <v>-1.9682311553881741E-7</v>
      </c>
      <c r="CJ16" s="40">
        <f t="shared" si="8"/>
        <v>1.0754868920344609E-6</v>
      </c>
      <c r="CK16" s="40">
        <f t="shared" si="9"/>
        <v>0.11145819802182586</v>
      </c>
      <c r="CL16" s="40">
        <f t="shared" si="10"/>
        <v>-2.0335963316123186E-7</v>
      </c>
      <c r="CM16" s="40">
        <f t="shared" si="11"/>
        <v>4.6322170392235665E-7</v>
      </c>
      <c r="CN16" s="40">
        <f t="shared" si="12"/>
        <v>-4.7185179016932926E-7</v>
      </c>
      <c r="CO16" s="40">
        <f t="shared" si="13"/>
        <v>-2.9013498968285996E-6</v>
      </c>
      <c r="CP16" s="40">
        <f t="shared" si="14"/>
        <v>1.7285867884801781E-6</v>
      </c>
      <c r="CQ16" s="40">
        <f t="shared" si="15"/>
        <v>-2.2162723189200298E-6</v>
      </c>
      <c r="CR16" s="40">
        <f t="shared" si="16"/>
        <v>5.6334876599594763E-6</v>
      </c>
      <c r="CS16" s="40">
        <f t="shared" si="17"/>
        <v>3.1900823872155064E-7</v>
      </c>
      <c r="CT16" s="40">
        <f t="shared" si="18"/>
        <v>-1.2654615950056833E-6</v>
      </c>
      <c r="CU16" s="40">
        <f t="shared" si="19"/>
        <v>-9.8103650113720096E-6</v>
      </c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</row>
    <row r="17" spans="1:129" x14ac:dyDescent="0.25">
      <c r="A17" s="32" t="s">
        <v>187</v>
      </c>
      <c r="H17" s="17">
        <v>37473.784121340999</v>
      </c>
      <c r="I17" s="17">
        <v>0.75563313729119996</v>
      </c>
      <c r="J17" s="17">
        <v>8.4638638803724007</v>
      </c>
      <c r="K17" s="17">
        <v>3.3799360317053999</v>
      </c>
      <c r="L17" s="17">
        <v>135.725162409935</v>
      </c>
      <c r="M17" s="17">
        <v>99.376861425028494</v>
      </c>
      <c r="N17" s="17">
        <v>21.450663256296401</v>
      </c>
      <c r="O17" s="17">
        <v>128.57322865672299</v>
      </c>
      <c r="P17" s="17">
        <v>117.43101261199701</v>
      </c>
      <c r="Q17" s="17">
        <v>45.730884713729701</v>
      </c>
      <c r="R17" s="17">
        <v>9.2861679824999896</v>
      </c>
      <c r="S17" s="17">
        <v>123.07874783029899</v>
      </c>
      <c r="T17" s="17">
        <v>893.31023294993599</v>
      </c>
      <c r="U17" s="17">
        <v>1.0897258714752001</v>
      </c>
      <c r="V17" s="17">
        <v>691.94214690428896</v>
      </c>
      <c r="W17" s="17">
        <v>1.5619864672199999</v>
      </c>
      <c r="X17" s="17">
        <v>2149.5185546960001</v>
      </c>
      <c r="Y17" s="17">
        <v>0.27151475000000003</v>
      </c>
      <c r="Z17" s="17">
        <v>0.5515722475</v>
      </c>
      <c r="AB17" s="17" t="s">
        <v>187</v>
      </c>
      <c r="AC17" s="17">
        <v>9.9805738871608192</v>
      </c>
      <c r="AD17" s="17">
        <v>5511.0872660505302</v>
      </c>
      <c r="AE17" s="17">
        <v>1.56199831123199</v>
      </c>
      <c r="AF17" s="17">
        <v>0.75563347205934694</v>
      </c>
      <c r="AG17" s="17">
        <v>0.75563347205934694</v>
      </c>
      <c r="AH17" s="17">
        <v>0.59144972635112902</v>
      </c>
      <c r="AI17" s="17">
        <v>67.353584360528799</v>
      </c>
      <c r="AJ17" s="17">
        <v>8.4638506981139301</v>
      </c>
      <c r="AK17" s="17">
        <v>0</v>
      </c>
      <c r="AL17" s="17">
        <v>21.4506432131185</v>
      </c>
      <c r="AM17" s="17">
        <v>3.3799153579828101</v>
      </c>
      <c r="AN17" s="17">
        <v>9.2861564598086392</v>
      </c>
      <c r="AO17" s="17">
        <v>2149.5202675248902</v>
      </c>
      <c r="AP17" s="17">
        <v>0</v>
      </c>
      <c r="AQ17" s="17">
        <v>3.1308613894336798E-2</v>
      </c>
      <c r="AR17" s="17">
        <v>0</v>
      </c>
      <c r="AS17" s="17">
        <v>135.72480190220199</v>
      </c>
      <c r="AT17" s="17">
        <v>4022.8035110451201</v>
      </c>
      <c r="AU17" s="17">
        <v>4.9964469329764603</v>
      </c>
      <c r="AV17" s="17">
        <v>0.271515899845724</v>
      </c>
      <c r="AW17" s="17">
        <v>0.271515899845724</v>
      </c>
      <c r="AX17" s="17">
        <v>0.34290928964791101</v>
      </c>
      <c r="AY17" s="17">
        <v>0</v>
      </c>
      <c r="AZ17" s="17">
        <v>99.376598657657993</v>
      </c>
      <c r="BA17" s="17">
        <v>26.108839334276801</v>
      </c>
      <c r="BB17" s="17">
        <v>0</v>
      </c>
      <c r="BC17" s="17">
        <v>0</v>
      </c>
      <c r="BD17" s="17">
        <v>5319.8726488987004</v>
      </c>
      <c r="BE17" s="17">
        <v>76.476397942097705</v>
      </c>
      <c r="BF17" s="17">
        <v>128.57324218877801</v>
      </c>
      <c r="BG17" s="17">
        <v>0</v>
      </c>
      <c r="BH17" s="17">
        <v>129.38249230515501</v>
      </c>
      <c r="BI17" s="17">
        <v>45741.165519271097</v>
      </c>
      <c r="BJ17" s="17">
        <v>47.084822389761896</v>
      </c>
      <c r="BK17" s="17">
        <v>57.8866328440945</v>
      </c>
      <c r="BL17" s="17">
        <v>2.1707730560902898</v>
      </c>
      <c r="BM17" s="17">
        <v>45.730808812888199</v>
      </c>
      <c r="BN17" s="17">
        <v>12918.408692962799</v>
      </c>
      <c r="BO17" s="17">
        <v>814.29679403302202</v>
      </c>
      <c r="BP17" s="17">
        <v>3628.4242655048402</v>
      </c>
      <c r="BQ17" s="17">
        <v>123.078628950539</v>
      </c>
      <c r="BR17" s="17">
        <v>295.909010144511</v>
      </c>
      <c r="BS17" s="17">
        <v>624.92635522375394</v>
      </c>
      <c r="BT17" s="17">
        <v>893.30733745013094</v>
      </c>
      <c r="BU17" s="17">
        <v>0.55156999020231001</v>
      </c>
      <c r="BV17" s="17">
        <v>1.0897245361515799</v>
      </c>
      <c r="BW17" s="17">
        <v>708.91795808257405</v>
      </c>
      <c r="BX17" s="17">
        <v>37473.739696203003</v>
      </c>
      <c r="BY17" s="17">
        <v>691.94005498248703</v>
      </c>
      <c r="BZ17" s="17">
        <v>1034.5380481955799</v>
      </c>
      <c r="CB17" s="26">
        <f t="shared" si="0"/>
        <v>1.2206191826620865</v>
      </c>
      <c r="CC17" s="40">
        <f t="shared" si="1"/>
        <v>-1.1854991172497826E-6</v>
      </c>
      <c r="CD17" s="40">
        <f t="shared" si="2"/>
        <v>4.4302999757431227E-7</v>
      </c>
      <c r="CE17" s="40">
        <f t="shared" si="3"/>
        <v>-1.55747524498217E-6</v>
      </c>
      <c r="CF17" s="40">
        <f t="shared" si="4"/>
        <v>-6.1166017332631726E-6</v>
      </c>
      <c r="CG17" s="40">
        <f t="shared" si="5"/>
        <v>-2.6561598940481675E-6</v>
      </c>
      <c r="CH17" s="40">
        <f t="shared" si="6"/>
        <v>-2.6441504262933351E-6</v>
      </c>
      <c r="CI17" s="40">
        <f t="shared" si="7"/>
        <v>-9.3438499602114501E-7</v>
      </c>
      <c r="CJ17" s="40">
        <f t="shared" si="8"/>
        <v>1.0524784329359731E-7</v>
      </c>
      <c r="CK17" s="40">
        <f t="shared" si="9"/>
        <v>0.10177447530531655</v>
      </c>
      <c r="CL17" s="40">
        <f t="shared" si="10"/>
        <v>-1.6597282553529123E-6</v>
      </c>
      <c r="CM17" s="40">
        <f t="shared" si="11"/>
        <v>-1.2408445951141732E-6</v>
      </c>
      <c r="CN17" s="40">
        <f t="shared" si="12"/>
        <v>-9.6588372965127992E-7</v>
      </c>
      <c r="CO17" s="40">
        <f t="shared" si="13"/>
        <v>-3.2413149410454731E-6</v>
      </c>
      <c r="CP17" s="40">
        <f t="shared" si="14"/>
        <v>-1.2253757161094315E-6</v>
      </c>
      <c r="CQ17" s="40">
        <f t="shared" si="15"/>
        <v>-3.0232611372114667E-6</v>
      </c>
      <c r="CR17" s="40">
        <f t="shared" si="16"/>
        <v>7.5826597980317234E-6</v>
      </c>
      <c r="CS17" s="40">
        <f t="shared" si="17"/>
        <v>7.9684303552879206E-7</v>
      </c>
      <c r="CT17" s="40">
        <f t="shared" si="18"/>
        <v>4.2349291298867664E-6</v>
      </c>
      <c r="CU17" s="40">
        <f t="shared" si="19"/>
        <v>-4.0924787282545056E-6</v>
      </c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</row>
    <row r="18" spans="1:129" x14ac:dyDescent="0.25">
      <c r="A18" s="32" t="s">
        <v>188</v>
      </c>
      <c r="H18" s="17">
        <v>40821.542534059903</v>
      </c>
      <c r="I18" s="17">
        <v>1.1604045576786</v>
      </c>
      <c r="J18" s="17">
        <v>5.5871492764821902</v>
      </c>
      <c r="K18" s="17">
        <v>5.2800997191599901</v>
      </c>
      <c r="L18" s="17">
        <v>194.13375698759199</v>
      </c>
      <c r="M18" s="17">
        <v>159.770778373512</v>
      </c>
      <c r="N18" s="17">
        <v>32.315253302519999</v>
      </c>
      <c r="O18" s="17">
        <v>198.27544395637599</v>
      </c>
      <c r="P18" s="17">
        <v>83.507333956577796</v>
      </c>
      <c r="Q18" s="17">
        <v>56.495114000252599</v>
      </c>
      <c r="R18" s="17">
        <v>13.0980861904</v>
      </c>
      <c r="S18" s="17">
        <v>182.2316317435</v>
      </c>
      <c r="T18" s="17">
        <v>1436.7176058126599</v>
      </c>
      <c r="U18" s="17">
        <v>1.674435025757</v>
      </c>
      <c r="V18" s="17">
        <v>1143.8852370135301</v>
      </c>
      <c r="W18" s="17">
        <v>2.2847239098599998</v>
      </c>
      <c r="X18" s="17">
        <v>375.93832645700002</v>
      </c>
      <c r="Y18" s="17">
        <v>0.10094751329979</v>
      </c>
      <c r="Z18" s="17">
        <v>1.457015451</v>
      </c>
      <c r="AB18" s="17" t="s">
        <v>188</v>
      </c>
      <c r="AC18" s="17">
        <v>15.422640026194401</v>
      </c>
      <c r="AD18" s="17">
        <v>8671.40750620379</v>
      </c>
      <c r="AE18" s="17">
        <v>2.2847284825487799</v>
      </c>
      <c r="AF18" s="17">
        <v>1.1604083711945901</v>
      </c>
      <c r="AG18" s="17">
        <v>1.1604083711945901</v>
      </c>
      <c r="AH18" s="17">
        <v>1.1604903260287001</v>
      </c>
      <c r="AI18" s="17">
        <v>106.394776207775</v>
      </c>
      <c r="AJ18" s="17">
        <v>5.5871468177970103</v>
      </c>
      <c r="AK18" s="17">
        <v>0</v>
      </c>
      <c r="AL18" s="17">
        <v>32.315260472269699</v>
      </c>
      <c r="AM18" s="17">
        <v>5.28011936473135</v>
      </c>
      <c r="AN18" s="17">
        <v>13.0980437926288</v>
      </c>
      <c r="AO18" s="17">
        <v>375.938661958458</v>
      </c>
      <c r="AP18" s="17">
        <v>0</v>
      </c>
      <c r="AQ18" s="17">
        <v>4.9036382011918102E-2</v>
      </c>
      <c r="AR18" s="17">
        <v>0</v>
      </c>
      <c r="AS18" s="17">
        <v>194.133611578819</v>
      </c>
      <c r="AT18" s="17">
        <v>6613.4989403502896</v>
      </c>
      <c r="AU18" s="17">
        <v>8.0536775311375202</v>
      </c>
      <c r="AV18" s="17">
        <v>0.100947032167467</v>
      </c>
      <c r="AW18" s="17">
        <v>0.100947032167467</v>
      </c>
      <c r="AX18" s="17">
        <v>0.50155205588915197</v>
      </c>
      <c r="AY18" s="17">
        <v>0</v>
      </c>
      <c r="AZ18" s="17">
        <v>159.77065039607899</v>
      </c>
      <c r="BA18" s="17">
        <v>54.939463304925397</v>
      </c>
      <c r="BB18" s="17">
        <v>0</v>
      </c>
      <c r="BC18" s="17">
        <v>0</v>
      </c>
      <c r="BD18" s="17">
        <v>6157.6012871875901</v>
      </c>
      <c r="BE18" s="17">
        <v>122.53116320145701</v>
      </c>
      <c r="BF18" s="17">
        <v>198.275719278666</v>
      </c>
      <c r="BG18" s="17">
        <v>0</v>
      </c>
      <c r="BH18" s="17">
        <v>98.014298657833294</v>
      </c>
      <c r="BI18" s="17">
        <v>53699.223971626401</v>
      </c>
      <c r="BJ18" s="17">
        <v>9.7355287715917207</v>
      </c>
      <c r="BK18" s="17">
        <v>52.456962436548103</v>
      </c>
      <c r="BL18" s="17">
        <v>3.2782373581401401</v>
      </c>
      <c r="BM18" s="17">
        <v>56.495093343474601</v>
      </c>
      <c r="BN18" s="17">
        <v>17394.244132171501</v>
      </c>
      <c r="BO18" s="17">
        <v>1490.2185813492699</v>
      </c>
      <c r="BP18" s="17">
        <v>4087.4179567890201</v>
      </c>
      <c r="BQ18" s="17">
        <v>182.231344031812</v>
      </c>
      <c r="BR18" s="17">
        <v>462.24654549692002</v>
      </c>
      <c r="BS18" s="17">
        <v>1107.2997698096699</v>
      </c>
      <c r="BT18" s="17">
        <v>1436.71409466155</v>
      </c>
      <c r="BU18" s="17">
        <v>1.4570097232186101</v>
      </c>
      <c r="BV18" s="17">
        <v>1.6744333781891201</v>
      </c>
      <c r="BW18" s="17">
        <v>646.59158487818797</v>
      </c>
      <c r="BX18" s="17">
        <v>40821.503600919299</v>
      </c>
      <c r="BY18" s="17">
        <v>1143.8817068791</v>
      </c>
      <c r="BZ18" s="17">
        <v>1440.29555670287</v>
      </c>
      <c r="CB18" s="26">
        <f t="shared" si="0"/>
        <v>1.3154641361720223</v>
      </c>
      <c r="CC18" s="40">
        <f t="shared" si="1"/>
        <v>-9.5374006436856196E-7</v>
      </c>
      <c r="CD18" s="40">
        <f t="shared" si="2"/>
        <v>3.2863676421024488E-6</v>
      </c>
      <c r="CE18" s="40">
        <f t="shared" si="3"/>
        <v>-4.4006076412617906E-7</v>
      </c>
      <c r="CF18" s="40">
        <f t="shared" si="4"/>
        <v>3.7206818819402549E-6</v>
      </c>
      <c r="CG18" s="40">
        <f t="shared" si="5"/>
        <v>-7.4901333621876959E-7</v>
      </c>
      <c r="CH18" s="40">
        <f t="shared" si="6"/>
        <v>-8.0100650640186549E-7</v>
      </c>
      <c r="CI18" s="40">
        <f t="shared" si="7"/>
        <v>2.2186889991202247E-7</v>
      </c>
      <c r="CJ18" s="40">
        <f t="shared" si="8"/>
        <v>1.3885849125564816E-6</v>
      </c>
      <c r="CK18" s="40">
        <f t="shared" si="9"/>
        <v>0.17372084598939347</v>
      </c>
      <c r="CL18" s="40">
        <f t="shared" si="10"/>
        <v>-3.6563830985893476E-7</v>
      </c>
      <c r="CM18" s="40">
        <f t="shared" si="11"/>
        <v>-3.2369439766479905E-6</v>
      </c>
      <c r="CN18" s="40">
        <f t="shared" si="12"/>
        <v>-1.5788240781812736E-6</v>
      </c>
      <c r="CO18" s="40">
        <f t="shared" si="13"/>
        <v>-2.4438700380141979E-6</v>
      </c>
      <c r="CP18" s="40">
        <f t="shared" si="14"/>
        <v>-9.8395450080747348E-7</v>
      </c>
      <c r="CQ18" s="40">
        <f t="shared" si="15"/>
        <v>-3.0860914328344963E-6</v>
      </c>
      <c r="CR18" s="40">
        <f t="shared" si="16"/>
        <v>2.0014185347888271E-6</v>
      </c>
      <c r="CS18" s="40">
        <f t="shared" si="17"/>
        <v>8.924374940548137E-7</v>
      </c>
      <c r="CT18" s="40">
        <f t="shared" si="18"/>
        <v>-4.7661631997566353E-6</v>
      </c>
      <c r="CU18" s="40">
        <f t="shared" si="19"/>
        <v>-3.9311740901041668E-6</v>
      </c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</row>
    <row r="19" spans="1:129" x14ac:dyDescent="0.25">
      <c r="A19" s="32" t="s">
        <v>189</v>
      </c>
      <c r="H19" s="17">
        <v>39915.445307519003</v>
      </c>
      <c r="I19" s="17">
        <v>1.2032700611714</v>
      </c>
      <c r="J19" s="17">
        <v>1.3099813912897</v>
      </c>
      <c r="K19" s="17">
        <v>5.3491471426999997</v>
      </c>
      <c r="L19" s="17">
        <v>185.18339459197901</v>
      </c>
      <c r="M19" s="17">
        <v>168.28025198331099</v>
      </c>
      <c r="N19" s="17">
        <v>37.163498901799898</v>
      </c>
      <c r="O19" s="17">
        <v>196.65686879910899</v>
      </c>
      <c r="P19" s="17">
        <v>116.047635633807</v>
      </c>
      <c r="Q19" s="17">
        <v>69.668144860424704</v>
      </c>
      <c r="R19" s="17">
        <v>17.041163761099899</v>
      </c>
      <c r="S19" s="17">
        <v>197.0401803101</v>
      </c>
      <c r="T19" s="17">
        <v>1426.7151491612101</v>
      </c>
      <c r="U19" s="17">
        <v>1.7372899334761001</v>
      </c>
      <c r="V19" s="17">
        <v>1126.24595476378</v>
      </c>
      <c r="W19" s="17">
        <v>2.5069232683</v>
      </c>
      <c r="X19" s="17">
        <v>497.36370865339899</v>
      </c>
      <c r="Y19" s="17">
        <v>0.11985035762139901</v>
      </c>
      <c r="Z19" s="17">
        <v>0.39913796280000002</v>
      </c>
      <c r="AB19" s="17" t="s">
        <v>189</v>
      </c>
      <c r="AC19" s="17">
        <v>15.832434878166101</v>
      </c>
      <c r="AD19" s="17">
        <v>8889.0532905658692</v>
      </c>
      <c r="AE19" s="17">
        <v>2.5069230289885698</v>
      </c>
      <c r="AF19" s="17">
        <v>1.20327000801123</v>
      </c>
      <c r="AG19" s="17">
        <v>1.20327000801123</v>
      </c>
      <c r="AH19" s="17">
        <v>1.0805959626018899</v>
      </c>
      <c r="AI19" s="17">
        <v>105.659834050215</v>
      </c>
      <c r="AJ19" s="17">
        <v>1.30998266052474</v>
      </c>
      <c r="AK19" s="17">
        <v>0</v>
      </c>
      <c r="AL19" s="17">
        <v>37.163484473850403</v>
      </c>
      <c r="AM19" s="17">
        <v>5.3491395257938201</v>
      </c>
      <c r="AN19" s="17">
        <v>17.041157954051201</v>
      </c>
      <c r="AO19" s="17">
        <v>497.36048205919298</v>
      </c>
      <c r="AP19" s="17">
        <v>0</v>
      </c>
      <c r="AQ19" s="17">
        <v>4.94985710320376E-2</v>
      </c>
      <c r="AR19" s="17">
        <v>0</v>
      </c>
      <c r="AS19" s="17">
        <v>185.1829966187</v>
      </c>
      <c r="AT19" s="17">
        <v>6076.2308704796997</v>
      </c>
      <c r="AU19" s="17">
        <v>7.7964265954353396</v>
      </c>
      <c r="AV19" s="17">
        <v>0.119850823214603</v>
      </c>
      <c r="AW19" s="17">
        <v>0.119850823214603</v>
      </c>
      <c r="AX19" s="17">
        <v>0.55036515006994202</v>
      </c>
      <c r="AY19" s="17">
        <v>0</v>
      </c>
      <c r="AZ19" s="17">
        <v>168.27981031044601</v>
      </c>
      <c r="BA19" s="17">
        <v>16.166447360125002</v>
      </c>
      <c r="BB19" s="17">
        <v>0</v>
      </c>
      <c r="BC19" s="17">
        <v>0</v>
      </c>
      <c r="BD19" s="17">
        <v>6776.5033546375598</v>
      </c>
      <c r="BE19" s="17">
        <v>122.331712481925</v>
      </c>
      <c r="BF19" s="17">
        <v>196.65704632560499</v>
      </c>
      <c r="BG19" s="17">
        <v>0</v>
      </c>
      <c r="BH19" s="17">
        <v>134.19630968271599</v>
      </c>
      <c r="BI19" s="17">
        <v>53210.726027877397</v>
      </c>
      <c r="BJ19" s="17">
        <v>12.7416447606844</v>
      </c>
      <c r="BK19" s="17">
        <v>52.973592322960599</v>
      </c>
      <c r="BL19" s="17">
        <v>3.4690744658745101</v>
      </c>
      <c r="BM19" s="17">
        <v>69.668034427817901</v>
      </c>
      <c r="BN19" s="17">
        <v>15637.222284445799</v>
      </c>
      <c r="BO19" s="17">
        <v>1425.35078205478</v>
      </c>
      <c r="BP19" s="17">
        <v>3805.8621235762398</v>
      </c>
      <c r="BQ19" s="17">
        <v>197.039884971813</v>
      </c>
      <c r="BR19" s="17">
        <v>468.35076568157001</v>
      </c>
      <c r="BS19" s="17">
        <v>988.54050597063997</v>
      </c>
      <c r="BT19" s="17">
        <v>1426.7064411888</v>
      </c>
      <c r="BU19" s="17">
        <v>0.39913186646475401</v>
      </c>
      <c r="BV19" s="17">
        <v>1.7372918073192301</v>
      </c>
      <c r="BW19" s="17">
        <v>691.06936180373305</v>
      </c>
      <c r="BX19" s="17">
        <v>39915.3525212608</v>
      </c>
      <c r="BY19" s="17">
        <v>1126.2407879894499</v>
      </c>
      <c r="BZ19" s="17">
        <v>1333.36889233889</v>
      </c>
      <c r="CB19" s="26">
        <f t="shared" si="0"/>
        <v>1.33308921672519</v>
      </c>
      <c r="CC19" s="40">
        <f t="shared" si="1"/>
        <v>-2.3245702882212123E-6</v>
      </c>
      <c r="CD19" s="40">
        <f t="shared" si="2"/>
        <v>-4.4179749633262907E-8</v>
      </c>
      <c r="CE19" s="40">
        <f t="shared" si="3"/>
        <v>9.6889547317028765E-7</v>
      </c>
      <c r="CF19" s="40">
        <f t="shared" si="4"/>
        <v>-1.423947776414922E-6</v>
      </c>
      <c r="CG19" s="40">
        <f t="shared" si="5"/>
        <v>-2.1490764864960758E-6</v>
      </c>
      <c r="CH19" s="40">
        <f t="shared" si="6"/>
        <v>-2.6246268339549077E-6</v>
      </c>
      <c r="CI19" s="40">
        <f t="shared" si="7"/>
        <v>-3.8822903981169133E-7</v>
      </c>
      <c r="CJ19" s="40">
        <f t="shared" si="8"/>
        <v>9.0272207163259382E-7</v>
      </c>
      <c r="CK19" s="40">
        <f t="shared" si="9"/>
        <v>0.15638986481532344</v>
      </c>
      <c r="CL19" s="40">
        <f t="shared" si="10"/>
        <v>-1.5851234021566882E-6</v>
      </c>
      <c r="CM19" s="40">
        <f t="shared" si="11"/>
        <v>-3.4076596993681933E-7</v>
      </c>
      <c r="CN19" s="40">
        <f t="shared" si="12"/>
        <v>-1.498873410176707E-6</v>
      </c>
      <c r="CO19" s="40">
        <f t="shared" si="13"/>
        <v>-6.1035115630563664E-6</v>
      </c>
      <c r="CP19" s="40">
        <f t="shared" si="14"/>
        <v>1.0786012708002675E-6</v>
      </c>
      <c r="CQ19" s="40">
        <f t="shared" si="15"/>
        <v>-4.5876074477424044E-6</v>
      </c>
      <c r="CR19" s="40">
        <f t="shared" si="16"/>
        <v>-9.5460213423369369E-8</v>
      </c>
      <c r="CS19" s="40">
        <f t="shared" si="17"/>
        <v>-6.4873937319392572E-6</v>
      </c>
      <c r="CT19" s="40">
        <f t="shared" si="18"/>
        <v>3.8847877739485906E-6</v>
      </c>
      <c r="CU19" s="40">
        <f t="shared" si="19"/>
        <v>-1.5273754476377286E-5</v>
      </c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</row>
    <row r="20" spans="1:129" x14ac:dyDescent="0.25">
      <c r="A20" s="32" t="s">
        <v>190</v>
      </c>
      <c r="H20" s="17">
        <v>9191.3545759959907</v>
      </c>
      <c r="I20" s="17">
        <v>0.26074439615349998</v>
      </c>
      <c r="J20" s="17">
        <v>0.247662951233</v>
      </c>
      <c r="K20" s="17">
        <v>1.3801461366999901</v>
      </c>
      <c r="L20" s="17">
        <v>35.236355317299903</v>
      </c>
      <c r="M20" s="17">
        <v>35.933191490899901</v>
      </c>
      <c r="N20" s="17">
        <v>8.7165924801999992</v>
      </c>
      <c r="O20" s="17">
        <v>49.7716492106834</v>
      </c>
      <c r="P20" s="17">
        <v>0.36935043549139901</v>
      </c>
      <c r="Q20" s="17">
        <v>31.963817235999901</v>
      </c>
      <c r="R20" s="17">
        <v>3.2511716431000002</v>
      </c>
      <c r="S20" s="17">
        <v>43.077527189599898</v>
      </c>
      <c r="T20" s="17">
        <v>338.58063118342398</v>
      </c>
      <c r="U20" s="17">
        <v>0.37504255549999999</v>
      </c>
      <c r="V20" s="17">
        <v>345.16220455934501</v>
      </c>
      <c r="W20" s="17">
        <v>0.52692444629999902</v>
      </c>
      <c r="X20" s="17">
        <v>21.920893232000001</v>
      </c>
      <c r="Y20" s="17">
        <v>1.63440916415999E-2</v>
      </c>
      <c r="Z20" s="17">
        <v>0.30280434560000002</v>
      </c>
      <c r="AB20" s="17" t="s">
        <v>190</v>
      </c>
      <c r="AC20" s="17">
        <v>4.0488260585190403</v>
      </c>
      <c r="AD20" s="17">
        <v>1424.6122861241699</v>
      </c>
      <c r="AE20" s="17">
        <v>0.526922282643561</v>
      </c>
      <c r="AF20" s="17">
        <v>0.26074424542092201</v>
      </c>
      <c r="AG20" s="17">
        <v>0.26074424542092201</v>
      </c>
      <c r="AH20" s="17">
        <v>1.02021990194943</v>
      </c>
      <c r="AI20" s="17">
        <v>28.4649360140344</v>
      </c>
      <c r="AJ20" s="17">
        <v>0.24766108438418799</v>
      </c>
      <c r="AK20" s="17">
        <v>0</v>
      </c>
      <c r="AL20" s="17">
        <v>8.7165554837083707</v>
      </c>
      <c r="AM20" s="17">
        <v>1.3801436120986399</v>
      </c>
      <c r="AN20" s="17">
        <v>3.25117253059629</v>
      </c>
      <c r="AO20" s="17">
        <v>21.920915965703699</v>
      </c>
      <c r="AP20" s="17">
        <v>0</v>
      </c>
      <c r="AQ20" s="17">
        <v>1.38800964713702E-2</v>
      </c>
      <c r="AR20" s="17">
        <v>0</v>
      </c>
      <c r="AS20" s="17">
        <v>35.236175144171298</v>
      </c>
      <c r="AT20" s="17">
        <v>1775.62278340435</v>
      </c>
      <c r="AU20" s="17">
        <v>2.2946875493835299</v>
      </c>
      <c r="AV20" s="17">
        <v>1.6344012496679199E-2</v>
      </c>
      <c r="AW20" s="17">
        <v>1.6344012496679199E-2</v>
      </c>
      <c r="AX20" s="17">
        <v>0.11562024637113601</v>
      </c>
      <c r="AY20" s="17">
        <v>0</v>
      </c>
      <c r="AZ20" s="17">
        <v>35.933020071843103</v>
      </c>
      <c r="BA20" s="17">
        <v>11.2747246066739</v>
      </c>
      <c r="BB20" s="17">
        <v>0</v>
      </c>
      <c r="BC20" s="17">
        <v>0</v>
      </c>
      <c r="BD20" s="17">
        <v>1240.8550610278301</v>
      </c>
      <c r="BE20" s="17">
        <v>50.416173385869499</v>
      </c>
      <c r="BF20" s="17">
        <v>49.771499777399299</v>
      </c>
      <c r="BG20" s="17">
        <v>0</v>
      </c>
      <c r="BH20" s="17">
        <v>9.0670599087131105</v>
      </c>
      <c r="BI20" s="17">
        <v>11553.004293832</v>
      </c>
      <c r="BJ20" s="17">
        <v>0.97042190459157696</v>
      </c>
      <c r="BK20" s="17">
        <v>5.6779507691154496</v>
      </c>
      <c r="BL20" s="17">
        <v>0.90581119844160796</v>
      </c>
      <c r="BM20" s="17">
        <v>31.963714179577401</v>
      </c>
      <c r="BN20" s="17">
        <v>4021.0157596488002</v>
      </c>
      <c r="BO20" s="17">
        <v>343.834278286347</v>
      </c>
      <c r="BP20" s="17">
        <v>768.00268750620205</v>
      </c>
      <c r="BQ20" s="17">
        <v>43.077342487530103</v>
      </c>
      <c r="BR20" s="17">
        <v>128.410530777925</v>
      </c>
      <c r="BS20" s="17">
        <v>300.86484383081</v>
      </c>
      <c r="BT20" s="17">
        <v>338.578374399788</v>
      </c>
      <c r="BU20" s="17">
        <v>0.30280611805203</v>
      </c>
      <c r="BV20" s="17">
        <v>0.37504094032705498</v>
      </c>
      <c r="BW20" s="17">
        <v>120.301958402751</v>
      </c>
      <c r="BX20" s="17">
        <v>9191.30663414849</v>
      </c>
      <c r="BY20" s="17">
        <v>345.15931777261397</v>
      </c>
      <c r="BZ20" s="17">
        <v>408.28208108985501</v>
      </c>
      <c r="CB20" s="26">
        <f t="shared" si="0"/>
        <v>1.256949066513469</v>
      </c>
      <c r="CC20" s="40">
        <f t="shared" si="1"/>
        <v>-5.215971933650386E-6</v>
      </c>
      <c r="CD20" s="40">
        <f t="shared" si="2"/>
        <v>-5.7808558955984351E-7</v>
      </c>
      <c r="CE20" s="40">
        <f t="shared" si="3"/>
        <v>-7.5378606396950112E-6</v>
      </c>
      <c r="CF20" s="40">
        <f t="shared" si="4"/>
        <v>-1.8292275600843827E-6</v>
      </c>
      <c r="CG20" s="40">
        <f t="shared" si="5"/>
        <v>-5.1132736908410494E-6</v>
      </c>
      <c r="CH20" s="40">
        <f t="shared" si="6"/>
        <v>-4.7704935099206032E-6</v>
      </c>
      <c r="CI20" s="40">
        <f t="shared" si="7"/>
        <v>-4.244375507115901E-6</v>
      </c>
      <c r="CJ20" s="40">
        <f t="shared" si="8"/>
        <v>-3.0023775878513066E-6</v>
      </c>
      <c r="CK20" s="40">
        <f t="shared" si="9"/>
        <v>23.548664459133295</v>
      </c>
      <c r="CL20" s="40">
        <f t="shared" si="10"/>
        <v>-3.2241587961427293E-6</v>
      </c>
      <c r="CM20" s="40">
        <f t="shared" si="11"/>
        <v>2.7297737161172502E-7</v>
      </c>
      <c r="CN20" s="40">
        <f t="shared" si="12"/>
        <v>-4.2876664898198444E-6</v>
      </c>
      <c r="CO20" s="40">
        <f t="shared" si="13"/>
        <v>-6.6654245048904211E-6</v>
      </c>
      <c r="CP20" s="40">
        <f t="shared" si="14"/>
        <v>-4.3066391301880386E-6</v>
      </c>
      <c r="CQ20" s="40">
        <f t="shared" si="15"/>
        <v>-8.3635655726705053E-6</v>
      </c>
      <c r="CR20" s="40">
        <f t="shared" si="16"/>
        <v>-4.1061986271608126E-6</v>
      </c>
      <c r="CS20" s="40">
        <f t="shared" si="17"/>
        <v>1.037079258477537E-6</v>
      </c>
      <c r="CT20" s="40">
        <f t="shared" si="18"/>
        <v>-4.8424178251085661E-6</v>
      </c>
      <c r="CU20" s="40">
        <f t="shared" si="19"/>
        <v>5.853456384411936E-6</v>
      </c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</row>
    <row r="21" spans="1:129" x14ac:dyDescent="0.25">
      <c r="A21" s="32" t="s">
        <v>191</v>
      </c>
      <c r="H21" s="17">
        <v>37078.112176019</v>
      </c>
      <c r="I21" s="17">
        <v>1.16863296432296</v>
      </c>
      <c r="J21" s="17">
        <v>0.927467981478999</v>
      </c>
      <c r="K21" s="17">
        <v>5.8990486641000004</v>
      </c>
      <c r="L21" s="17">
        <v>155.83124510339999</v>
      </c>
      <c r="M21" s="17">
        <v>157.53223435140001</v>
      </c>
      <c r="N21" s="17">
        <v>40.605774712699898</v>
      </c>
      <c r="O21" s="17">
        <v>211.58107296994299</v>
      </c>
      <c r="P21" s="17">
        <v>42.2063591977264</v>
      </c>
      <c r="Q21" s="17">
        <v>72.806316603099901</v>
      </c>
      <c r="R21" s="17">
        <v>23.3164872490999</v>
      </c>
      <c r="S21" s="17">
        <v>190.60293616669901</v>
      </c>
      <c r="T21" s="17">
        <v>1162.8092658321</v>
      </c>
      <c r="U21" s="17">
        <v>1.68218237509999</v>
      </c>
      <c r="V21" s="17">
        <v>971.52782170710395</v>
      </c>
      <c r="W21" s="17">
        <v>2.3527348227999898</v>
      </c>
      <c r="X21" s="17">
        <v>156.92591156939901</v>
      </c>
      <c r="Y21" s="17">
        <v>7.9294586200000003E-2</v>
      </c>
      <c r="Z21" s="17">
        <v>0.75832027160000004</v>
      </c>
      <c r="AB21" s="17" t="s">
        <v>191</v>
      </c>
      <c r="AC21" s="17">
        <v>17.42431585508</v>
      </c>
      <c r="AD21" s="17">
        <v>6185.2257062076696</v>
      </c>
      <c r="AE21" s="17">
        <v>2.3527455957605001</v>
      </c>
      <c r="AF21" s="17">
        <v>1.1686305787091</v>
      </c>
      <c r="AG21" s="17">
        <v>1.1686305787091</v>
      </c>
      <c r="AH21" s="17">
        <v>1.0171173778236999</v>
      </c>
      <c r="AI21" s="17">
        <v>120.881345557138</v>
      </c>
      <c r="AJ21" s="17">
        <v>0.927468730339151</v>
      </c>
      <c r="AK21" s="17">
        <v>0</v>
      </c>
      <c r="AL21" s="17">
        <v>40.605752520282998</v>
      </c>
      <c r="AM21" s="17">
        <v>5.8990672689535799</v>
      </c>
      <c r="AN21" s="17">
        <v>23.3164553796293</v>
      </c>
      <c r="AO21" s="17">
        <v>156.92572193650699</v>
      </c>
      <c r="AP21" s="17">
        <v>0</v>
      </c>
      <c r="AQ21" s="17">
        <v>5.9180317671456199E-2</v>
      </c>
      <c r="AR21" s="17">
        <v>0</v>
      </c>
      <c r="AS21" s="17">
        <v>155.83084058822601</v>
      </c>
      <c r="AT21" s="17">
        <v>7451.9933360662599</v>
      </c>
      <c r="AU21" s="17">
        <v>9.04470976744547</v>
      </c>
      <c r="AV21" s="17">
        <v>7.9293950694863696E-2</v>
      </c>
      <c r="AW21" s="17">
        <v>7.9293950694863696E-2</v>
      </c>
      <c r="AX21" s="17">
        <v>0.51626444754002798</v>
      </c>
      <c r="AY21" s="17">
        <v>0</v>
      </c>
      <c r="AZ21" s="17">
        <v>157.53195994312</v>
      </c>
      <c r="BA21" s="17">
        <v>28.551476377748401</v>
      </c>
      <c r="BB21" s="17">
        <v>0</v>
      </c>
      <c r="BC21" s="17">
        <v>0</v>
      </c>
      <c r="BD21" s="17">
        <v>5554.5420292713698</v>
      </c>
      <c r="BE21" s="17">
        <v>121.530913214592</v>
      </c>
      <c r="BF21" s="17">
        <v>211.58095895302901</v>
      </c>
      <c r="BG21" s="17">
        <v>0</v>
      </c>
      <c r="BH21" s="17">
        <v>61.479831960916997</v>
      </c>
      <c r="BI21" s="17">
        <v>47475.723919376898</v>
      </c>
      <c r="BJ21" s="17">
        <v>4.9533881642799198</v>
      </c>
      <c r="BK21" s="17">
        <v>34.116270036789601</v>
      </c>
      <c r="BL21" s="17">
        <v>4.0575240337435297</v>
      </c>
      <c r="BM21" s="17">
        <v>72.8062670542391</v>
      </c>
      <c r="BN21" s="17">
        <v>15506.755376481</v>
      </c>
      <c r="BO21" s="17">
        <v>1518.8691685588201</v>
      </c>
      <c r="BP21" s="17">
        <v>3036.7883906154302</v>
      </c>
      <c r="BQ21" s="17">
        <v>190.60275785848501</v>
      </c>
      <c r="BR21" s="17">
        <v>550.875705238563</v>
      </c>
      <c r="BS21" s="17">
        <v>935.04180340110395</v>
      </c>
      <c r="BT21" s="17">
        <v>1162.80544407355</v>
      </c>
      <c r="BU21" s="17">
        <v>0.75831961572888196</v>
      </c>
      <c r="BV21" s="17">
        <v>1.6821829883245401</v>
      </c>
      <c r="BW21" s="17">
        <v>548.92793455777996</v>
      </c>
      <c r="BX21" s="17">
        <v>37078.031993915203</v>
      </c>
      <c r="BY21" s="17">
        <v>971.52403982289002</v>
      </c>
      <c r="BZ21" s="17">
        <v>1129.26146096814</v>
      </c>
      <c r="CB21" s="26">
        <f t="shared" si="0"/>
        <v>1.2804272871647566</v>
      </c>
      <c r="CC21" s="40">
        <f t="shared" si="1"/>
        <v>-2.162518507308115E-6</v>
      </c>
      <c r="CD21" s="40">
        <f t="shared" si="2"/>
        <v>-2.0413713568263966E-6</v>
      </c>
      <c r="CE21" s="40">
        <f t="shared" si="3"/>
        <v>8.0742426364504991E-7</v>
      </c>
      <c r="CF21" s="40">
        <f t="shared" si="4"/>
        <v>3.1538735546872296E-6</v>
      </c>
      <c r="CG21" s="40">
        <f t="shared" si="5"/>
        <v>-2.5958540837858839E-6</v>
      </c>
      <c r="CH21" s="40">
        <f t="shared" si="6"/>
        <v>-1.7419182882548666E-6</v>
      </c>
      <c r="CI21" s="40">
        <f t="shared" si="7"/>
        <v>-5.4653351787356711E-7</v>
      </c>
      <c r="CJ21" s="40">
        <f t="shared" si="8"/>
        <v>-5.3888049806443509E-7</v>
      </c>
      <c r="CK21" s="40">
        <f t="shared" si="9"/>
        <v>0.45664855082380179</v>
      </c>
      <c r="CL21" s="40">
        <f t="shared" si="10"/>
        <v>-6.8055717021243656E-7</v>
      </c>
      <c r="CM21" s="40">
        <f t="shared" si="11"/>
        <v>-1.366821265134135E-6</v>
      </c>
      <c r="CN21" s="40">
        <f t="shared" si="12"/>
        <v>-9.3549563081083829E-7</v>
      </c>
      <c r="CO21" s="40">
        <f t="shared" si="13"/>
        <v>-3.2866598695705265E-6</v>
      </c>
      <c r="CP21" s="40">
        <f t="shared" si="14"/>
        <v>3.6454106231580829E-7</v>
      </c>
      <c r="CQ21" s="40">
        <f t="shared" si="15"/>
        <v>-3.8927183858621848E-6</v>
      </c>
      <c r="CR21" s="40">
        <f t="shared" si="16"/>
        <v>4.5789097886982709E-6</v>
      </c>
      <c r="CS21" s="40">
        <f t="shared" si="17"/>
        <v>-1.2084230712461119E-6</v>
      </c>
      <c r="CT21" s="40">
        <f t="shared" si="18"/>
        <v>-8.0144832927649894E-6</v>
      </c>
      <c r="CU21" s="40">
        <f t="shared" si="19"/>
        <v>-8.6489988814197128E-7</v>
      </c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</row>
    <row r="22" spans="1:129" x14ac:dyDescent="0.25">
      <c r="A22" s="32" t="s">
        <v>192</v>
      </c>
      <c r="H22" s="17">
        <v>39196.138510632998</v>
      </c>
      <c r="I22" s="17">
        <v>0.61312037310309997</v>
      </c>
      <c r="J22" s="17">
        <v>1.4075051485159999</v>
      </c>
      <c r="K22" s="17">
        <v>6.9197581379999997</v>
      </c>
      <c r="L22" s="17">
        <v>163.38402316349899</v>
      </c>
      <c r="M22" s="17">
        <v>171.23114149019901</v>
      </c>
      <c r="N22" s="17">
        <v>24.095643807599998</v>
      </c>
      <c r="O22" s="17">
        <v>197.33147319515001</v>
      </c>
      <c r="P22" s="17">
        <v>1.7481533975079899</v>
      </c>
      <c r="Q22" s="17">
        <v>67.403387089799907</v>
      </c>
      <c r="R22" s="17">
        <v>26.845139194199898</v>
      </c>
      <c r="S22" s="17">
        <v>215.8825792355</v>
      </c>
      <c r="T22" s="17">
        <v>1212.6760334518101</v>
      </c>
      <c r="U22" s="17">
        <v>0.89043424539999905</v>
      </c>
      <c r="V22" s="17">
        <v>979.86566365701697</v>
      </c>
      <c r="W22" s="17">
        <v>2.7493507517000002</v>
      </c>
      <c r="X22" s="17">
        <v>9.0577476856000008</v>
      </c>
      <c r="Y22" s="17">
        <v>7.2178319705499996E-2</v>
      </c>
      <c r="Z22" s="17">
        <v>1.3565592554000001</v>
      </c>
      <c r="AB22" s="17" t="s">
        <v>192</v>
      </c>
      <c r="AC22" s="17">
        <v>20.067865868197099</v>
      </c>
      <c r="AD22" s="17">
        <v>6642.2236210374203</v>
      </c>
      <c r="AE22" s="17">
        <v>2.7493541100415002</v>
      </c>
      <c r="AF22" s="17">
        <v>0.61311998690745495</v>
      </c>
      <c r="AG22" s="17">
        <v>0.61311998690745495</v>
      </c>
      <c r="AH22" s="17">
        <v>1.48006517209609</v>
      </c>
      <c r="AI22" s="17">
        <v>177.620770116496</v>
      </c>
      <c r="AJ22" s="17">
        <v>1.40750456080756</v>
      </c>
      <c r="AK22" s="17">
        <v>0</v>
      </c>
      <c r="AL22" s="17">
        <v>24.095613292319602</v>
      </c>
      <c r="AM22" s="17">
        <v>6.9197653485601904</v>
      </c>
      <c r="AN22" s="17">
        <v>26.8451142360246</v>
      </c>
      <c r="AO22" s="17">
        <v>9.0577357281667901</v>
      </c>
      <c r="AP22" s="17">
        <v>0</v>
      </c>
      <c r="AQ22" s="17">
        <v>7.0433282744092995E-2</v>
      </c>
      <c r="AR22" s="17">
        <v>0</v>
      </c>
      <c r="AS22" s="17">
        <v>163.38360991009301</v>
      </c>
      <c r="AT22" s="17">
        <v>9347.1625502931092</v>
      </c>
      <c r="AU22" s="17">
        <v>9.1363425575185904</v>
      </c>
      <c r="AV22" s="17">
        <v>7.2177073281811305E-2</v>
      </c>
      <c r="AW22" s="17">
        <v>7.2177073281811305E-2</v>
      </c>
      <c r="AX22" s="17">
        <v>0.58817179587427104</v>
      </c>
      <c r="AY22" s="17">
        <v>0</v>
      </c>
      <c r="AZ22" s="17">
        <v>171.23089232388901</v>
      </c>
      <c r="BA22" s="17">
        <v>50.338071960368502</v>
      </c>
      <c r="BB22" s="17">
        <v>0</v>
      </c>
      <c r="BC22" s="17">
        <v>0</v>
      </c>
      <c r="BD22" s="17">
        <v>4699.2837248598498</v>
      </c>
      <c r="BE22" s="17">
        <v>134.962364573201</v>
      </c>
      <c r="BF22" s="17">
        <v>197.33176681520001</v>
      </c>
      <c r="BG22" s="17">
        <v>0</v>
      </c>
      <c r="BH22" s="17">
        <v>19.481624672904601</v>
      </c>
      <c r="BI22" s="17">
        <v>50857.597017256601</v>
      </c>
      <c r="BJ22" s="17">
        <v>1.4316494366672801</v>
      </c>
      <c r="BK22" s="17">
        <v>26.325929213699499</v>
      </c>
      <c r="BL22" s="17">
        <v>4.6858315556500596</v>
      </c>
      <c r="BM22" s="17">
        <v>67.403293311948403</v>
      </c>
      <c r="BN22" s="17">
        <v>18253.010617235701</v>
      </c>
      <c r="BO22" s="17">
        <v>1296.0392352963499</v>
      </c>
      <c r="BP22" s="17">
        <v>3215.5471714038199</v>
      </c>
      <c r="BQ22" s="17">
        <v>215.881944002876</v>
      </c>
      <c r="BR22" s="17">
        <v>730.39357087883002</v>
      </c>
      <c r="BS22" s="17">
        <v>1023.94898087887</v>
      </c>
      <c r="BT22" s="17">
        <v>1212.67005723699</v>
      </c>
      <c r="BU22" s="17">
        <v>1.35656077574557</v>
      </c>
      <c r="BV22" s="17">
        <v>0.89043439109740596</v>
      </c>
      <c r="BW22" s="17">
        <v>640.75134594685596</v>
      </c>
      <c r="BX22" s="17">
        <v>39195.947879539402</v>
      </c>
      <c r="BY22" s="17">
        <v>979.86150178248499</v>
      </c>
      <c r="BZ22" s="17">
        <v>1101.29111738299</v>
      </c>
      <c r="CB22" s="26">
        <f t="shared" si="0"/>
        <v>1.2975218043854138</v>
      </c>
      <c r="CC22" s="40">
        <f t="shared" si="1"/>
        <v>-4.8635171942733752E-6</v>
      </c>
      <c r="CD22" s="40">
        <f t="shared" si="2"/>
        <v>-6.2988551997460795E-7</v>
      </c>
      <c r="CE22" s="40">
        <f t="shared" si="3"/>
        <v>-4.175533144826006E-7</v>
      </c>
      <c r="CF22" s="40">
        <f t="shared" si="4"/>
        <v>1.042024886839603E-6</v>
      </c>
      <c r="CG22" s="40">
        <f t="shared" si="5"/>
        <v>-2.5293379241071577E-6</v>
      </c>
      <c r="CH22" s="40">
        <f t="shared" si="6"/>
        <v>-1.4551459964021156E-6</v>
      </c>
      <c r="CI22" s="40">
        <f t="shared" si="7"/>
        <v>-1.2664231194829201E-6</v>
      </c>
      <c r="CJ22" s="40">
        <f t="shared" si="8"/>
        <v>1.4879534685847593E-6</v>
      </c>
      <c r="CK22" s="40">
        <f t="shared" si="9"/>
        <v>10.144116243274675</v>
      </c>
      <c r="CL22" s="40">
        <f t="shared" si="10"/>
        <v>-1.3912928645386252E-6</v>
      </c>
      <c r="CM22" s="40">
        <f t="shared" si="11"/>
        <v>-9.2970928995213702E-7</v>
      </c>
      <c r="CN22" s="40">
        <f t="shared" si="12"/>
        <v>-2.9424913592183112E-6</v>
      </c>
      <c r="CO22" s="40">
        <f t="shared" si="13"/>
        <v>-4.9281214893438782E-6</v>
      </c>
      <c r="CP22" s="40">
        <f t="shared" si="14"/>
        <v>1.6362511625043676E-7</v>
      </c>
      <c r="CQ22" s="40">
        <f t="shared" si="15"/>
        <v>-4.2473929706251975E-6</v>
      </c>
      <c r="CR22" s="40">
        <f t="shared" si="16"/>
        <v>1.2215034760214742E-6</v>
      </c>
      <c r="CS22" s="40">
        <f t="shared" si="17"/>
        <v>-1.320133175017266E-6</v>
      </c>
      <c r="CT22" s="40">
        <f t="shared" si="18"/>
        <v>-1.726867144839724E-5</v>
      </c>
      <c r="CU22" s="40">
        <f t="shared" si="19"/>
        <v>1.1207365721999549E-6</v>
      </c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</row>
    <row r="23" spans="1:129" x14ac:dyDescent="0.25">
      <c r="A23" s="32" t="s">
        <v>193</v>
      </c>
      <c r="H23" s="17">
        <v>95236.7232802488</v>
      </c>
      <c r="I23" s="17">
        <v>2.5833773706007999</v>
      </c>
      <c r="J23" s="17">
        <v>12.2887165649755</v>
      </c>
      <c r="K23" s="17">
        <v>12.265860730839901</v>
      </c>
      <c r="L23" s="17">
        <v>439.781572944473</v>
      </c>
      <c r="M23" s="17">
        <v>340.72101708278802</v>
      </c>
      <c r="N23" s="17">
        <v>84.325766338180102</v>
      </c>
      <c r="O23" s="17">
        <v>450.87082339765902</v>
      </c>
      <c r="P23" s="17">
        <v>306.42539687652101</v>
      </c>
      <c r="Q23" s="17">
        <v>251.65558593119999</v>
      </c>
      <c r="R23" s="17">
        <v>32.763662553499998</v>
      </c>
      <c r="S23" s="17">
        <v>423.08069958409999</v>
      </c>
      <c r="T23" s="17">
        <v>3366.4399391985899</v>
      </c>
      <c r="U23" s="17">
        <v>3.7273648371310899</v>
      </c>
      <c r="V23" s="17">
        <v>2910.2233200062901</v>
      </c>
      <c r="W23" s="17">
        <v>5.3031633758199899</v>
      </c>
      <c r="X23" s="17">
        <v>553.09117883379997</v>
      </c>
      <c r="Y23" s="17">
        <v>0.20013296670649999</v>
      </c>
      <c r="Z23" s="17">
        <v>2.1436510651999998</v>
      </c>
      <c r="AB23" s="17" t="s">
        <v>193</v>
      </c>
      <c r="AC23" s="17">
        <v>35.846099127205498</v>
      </c>
      <c r="AD23" s="17">
        <v>19580.620748181002</v>
      </c>
      <c r="AE23" s="17">
        <v>5.30319613553133</v>
      </c>
      <c r="AF23" s="17">
        <v>2.5833745223228699</v>
      </c>
      <c r="AG23" s="17">
        <v>2.5833745223228699</v>
      </c>
      <c r="AH23" s="17">
        <v>4.8053127180965296</v>
      </c>
      <c r="AI23" s="17">
        <v>244.43823899348399</v>
      </c>
      <c r="AJ23" s="17">
        <v>12.2887062467598</v>
      </c>
      <c r="AK23" s="17">
        <v>0</v>
      </c>
      <c r="AL23" s="17">
        <v>84.325708049851997</v>
      </c>
      <c r="AM23" s="17">
        <v>12.2658695705051</v>
      </c>
      <c r="AN23" s="17">
        <v>32.763677063707</v>
      </c>
      <c r="AO23" s="17">
        <v>553.09109454605004</v>
      </c>
      <c r="AP23" s="17">
        <v>0</v>
      </c>
      <c r="AQ23" s="17">
        <v>0.114544617543491</v>
      </c>
      <c r="AR23" s="17">
        <v>0</v>
      </c>
      <c r="AS23" s="17">
        <v>439.78013385757998</v>
      </c>
      <c r="AT23" s="17">
        <v>14248.9138259501</v>
      </c>
      <c r="AU23" s="17">
        <v>20.112013261738198</v>
      </c>
      <c r="AV23" s="17">
        <v>0.20013465998699201</v>
      </c>
      <c r="AW23" s="17">
        <v>0.20013465998699201</v>
      </c>
      <c r="AX23" s="17">
        <v>1.16423617162871</v>
      </c>
      <c r="AY23" s="17">
        <v>0</v>
      </c>
      <c r="AZ23" s="17">
        <v>340.71942644946103</v>
      </c>
      <c r="BA23" s="17">
        <v>80.916092923760402</v>
      </c>
      <c r="BB23" s="17">
        <v>0</v>
      </c>
      <c r="BC23" s="17">
        <v>0</v>
      </c>
      <c r="BD23" s="17">
        <v>16364.848896625001</v>
      </c>
      <c r="BE23" s="17">
        <v>348.22328054645197</v>
      </c>
      <c r="BF23" s="17">
        <v>450.87122457346101</v>
      </c>
      <c r="BG23" s="17">
        <v>0</v>
      </c>
      <c r="BH23" s="17">
        <v>373.93117832713699</v>
      </c>
      <c r="BI23" s="17">
        <v>124258.934229953</v>
      </c>
      <c r="BJ23" s="17">
        <v>19.032063142778401</v>
      </c>
      <c r="BK23" s="17">
        <v>151.867445235453</v>
      </c>
      <c r="BL23" s="17">
        <v>7.4054447695664898</v>
      </c>
      <c r="BM23" s="17">
        <v>251.655254630092</v>
      </c>
      <c r="BN23" s="17">
        <v>37968.794206871797</v>
      </c>
      <c r="BO23" s="17">
        <v>3246.8806836260501</v>
      </c>
      <c r="BP23" s="17">
        <v>9844.7445135073194</v>
      </c>
      <c r="BQ23" s="17">
        <v>423.08068141869597</v>
      </c>
      <c r="BR23" s="17">
        <v>1072.9004444160901</v>
      </c>
      <c r="BS23" s="17">
        <v>2518.4139506863798</v>
      </c>
      <c r="BT23" s="17">
        <v>3366.4292442299102</v>
      </c>
      <c r="BU23" s="17">
        <v>2.1436573129987</v>
      </c>
      <c r="BV23" s="17">
        <v>3.7273694190032902</v>
      </c>
      <c r="BW23" s="17">
        <v>1406.8801989128699</v>
      </c>
      <c r="BX23" s="17">
        <v>95236.486123888695</v>
      </c>
      <c r="BY23" s="17">
        <v>2910.2120157150998</v>
      </c>
      <c r="BZ23" s="17">
        <v>4019.1058109880601</v>
      </c>
      <c r="CB23" s="26">
        <f t="shared" si="0"/>
        <v>1.3047408539234675</v>
      </c>
      <c r="CC23" s="40">
        <f t="shared" si="1"/>
        <v>-2.4901776534950112E-6</v>
      </c>
      <c r="CD23" s="40">
        <f t="shared" si="2"/>
        <v>-1.1025404040348004E-6</v>
      </c>
      <c r="CE23" s="40">
        <f t="shared" si="3"/>
        <v>-8.3964957983736612E-7</v>
      </c>
      <c r="CF23" s="40">
        <f t="shared" si="4"/>
        <v>7.2067222944320077E-7</v>
      </c>
      <c r="CG23" s="40">
        <f t="shared" si="5"/>
        <v>-3.272276469838979E-6</v>
      </c>
      <c r="CH23" s="40">
        <f t="shared" si="6"/>
        <v>-4.6684332555031919E-6</v>
      </c>
      <c r="CI23" s="40">
        <f t="shared" si="7"/>
        <v>-6.9122796787573938E-7</v>
      </c>
      <c r="CJ23" s="40">
        <f t="shared" si="8"/>
        <v>8.8977991292422985E-7</v>
      </c>
      <c r="CK23" s="40">
        <f t="shared" si="9"/>
        <v>0.22030086976706606</v>
      </c>
      <c r="CL23" s="40">
        <f t="shared" si="10"/>
        <v>-1.3164862077873403E-6</v>
      </c>
      <c r="CM23" s="40">
        <f t="shared" si="11"/>
        <v>4.4287499843666615E-7</v>
      </c>
      <c r="CN23" s="40">
        <f t="shared" si="12"/>
        <v>-4.2936026230072892E-8</v>
      </c>
      <c r="CO23" s="40">
        <f t="shared" si="13"/>
        <v>-3.1769373203843601E-6</v>
      </c>
      <c r="CP23" s="40">
        <f t="shared" si="14"/>
        <v>1.2292524076720345E-6</v>
      </c>
      <c r="CQ23" s="40">
        <f t="shared" si="15"/>
        <v>-3.8843380549486409E-6</v>
      </c>
      <c r="CR23" s="40">
        <f t="shared" si="16"/>
        <v>6.1773905532423576E-6</v>
      </c>
      <c r="CS23" s="40">
        <f t="shared" si="17"/>
        <v>-1.5239395085960714E-7</v>
      </c>
      <c r="CT23" s="40">
        <f t="shared" si="18"/>
        <v>8.4607774515170052E-6</v>
      </c>
      <c r="CU23" s="40">
        <f t="shared" si="19"/>
        <v>2.9145595575711951E-6</v>
      </c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</row>
    <row r="24" spans="1:129" x14ac:dyDescent="0.25">
      <c r="A24" s="32" t="s">
        <v>194</v>
      </c>
      <c r="H24" s="17">
        <v>69146.210375458104</v>
      </c>
      <c r="I24" s="17">
        <v>1.4675345536719</v>
      </c>
      <c r="J24" s="17">
        <v>37.063999525893799</v>
      </c>
      <c r="K24" s="17">
        <v>6.8756989535999899</v>
      </c>
      <c r="L24" s="17">
        <v>311.07435461970903</v>
      </c>
      <c r="M24" s="17">
        <v>176.151064845332</v>
      </c>
      <c r="N24" s="17">
        <v>39.311749641299997</v>
      </c>
      <c r="O24" s="17">
        <v>258.54398457327898</v>
      </c>
      <c r="P24" s="17">
        <v>380.86469360247401</v>
      </c>
      <c r="Q24" s="17">
        <v>162.4928591181</v>
      </c>
      <c r="R24" s="17">
        <v>12.7967948125999</v>
      </c>
      <c r="S24" s="17">
        <v>239.30425629909899</v>
      </c>
      <c r="T24" s="17">
        <v>1821.44440603882</v>
      </c>
      <c r="U24" s="17">
        <v>2.1157739978740899</v>
      </c>
      <c r="V24" s="17">
        <v>1466.8748726717099</v>
      </c>
      <c r="W24" s="17">
        <v>3.0059580254799898</v>
      </c>
      <c r="X24" s="17">
        <v>1286.4415378198</v>
      </c>
      <c r="Y24" s="17">
        <v>0.21754413434646999</v>
      </c>
      <c r="Z24" s="17">
        <v>2.3952613747999898</v>
      </c>
      <c r="AB24" s="17" t="s">
        <v>194</v>
      </c>
      <c r="AC24" s="17">
        <v>20.126881993786402</v>
      </c>
      <c r="AD24" s="17">
        <v>10589.1704318584</v>
      </c>
      <c r="AE24" s="17">
        <v>3.0059813480869302</v>
      </c>
      <c r="AF24" s="17">
        <v>1.4675331354080501</v>
      </c>
      <c r="AG24" s="17">
        <v>1.4675331354080501</v>
      </c>
      <c r="AH24" s="17">
        <v>1.5568103943798599</v>
      </c>
      <c r="AI24" s="17">
        <v>138.26006570772799</v>
      </c>
      <c r="AJ24" s="17">
        <v>37.063910981382101</v>
      </c>
      <c r="AK24" s="17">
        <v>0</v>
      </c>
      <c r="AL24" s="17">
        <v>39.311719201537699</v>
      </c>
      <c r="AM24" s="17">
        <v>6.8757097625152301</v>
      </c>
      <c r="AN24" s="17">
        <v>12.7967717286088</v>
      </c>
      <c r="AO24" s="17">
        <v>1286.44283462772</v>
      </c>
      <c r="AP24" s="17">
        <v>0</v>
      </c>
      <c r="AQ24" s="17">
        <v>6.4103669729330903E-2</v>
      </c>
      <c r="AR24" s="17">
        <v>0</v>
      </c>
      <c r="AS24" s="17">
        <v>311.07323372525502</v>
      </c>
      <c r="AT24" s="17">
        <v>7444.5680099396304</v>
      </c>
      <c r="AU24" s="17">
        <v>11.0235924150752</v>
      </c>
      <c r="AV24" s="17">
        <v>0.21754342211028099</v>
      </c>
      <c r="AW24" s="17">
        <v>0.21754342211028099</v>
      </c>
      <c r="AX24" s="17">
        <v>0.65991732588016605</v>
      </c>
      <c r="AY24" s="17">
        <v>0</v>
      </c>
      <c r="AZ24" s="17">
        <v>176.15040537677501</v>
      </c>
      <c r="BA24" s="17">
        <v>92.043317543820706</v>
      </c>
      <c r="BB24" s="17">
        <v>0</v>
      </c>
      <c r="BC24" s="17">
        <v>0</v>
      </c>
      <c r="BD24" s="17">
        <v>13153.3860071868</v>
      </c>
      <c r="BE24" s="17">
        <v>172.66439847502701</v>
      </c>
      <c r="BF24" s="17">
        <v>258.544280441078</v>
      </c>
      <c r="BG24" s="17">
        <v>0</v>
      </c>
      <c r="BH24" s="17">
        <v>424.68530095229403</v>
      </c>
      <c r="BI24" s="17">
        <v>84351.3990523432</v>
      </c>
      <c r="BJ24" s="17">
        <v>34.491304240166002</v>
      </c>
      <c r="BK24" s="17">
        <v>189.69264074591101</v>
      </c>
      <c r="BL24" s="17">
        <v>3.29898916777146</v>
      </c>
      <c r="BM24" s="17">
        <v>162.49254107023299</v>
      </c>
      <c r="BN24" s="17">
        <v>24977.034117809399</v>
      </c>
      <c r="BO24" s="17">
        <v>1388.52700988521</v>
      </c>
      <c r="BP24" s="17">
        <v>8622.5183349300005</v>
      </c>
      <c r="BQ24" s="17">
        <v>239.30474151707801</v>
      </c>
      <c r="BR24" s="17">
        <v>584.286095836546</v>
      </c>
      <c r="BS24" s="17">
        <v>1351.9090069486001</v>
      </c>
      <c r="BT24" s="17">
        <v>1821.4389582270201</v>
      </c>
      <c r="BU24" s="17">
        <v>2.3952634794695999</v>
      </c>
      <c r="BV24" s="17">
        <v>2.11577245584748</v>
      </c>
      <c r="BW24" s="17">
        <v>881.78566316526303</v>
      </c>
      <c r="BX24" s="17">
        <v>69145.994207135198</v>
      </c>
      <c r="BY24" s="17">
        <v>1466.8676270804799</v>
      </c>
      <c r="BZ24" s="17">
        <v>2924.2725188007098</v>
      </c>
      <c r="CB24" s="26">
        <f t="shared" si="0"/>
        <v>1.2199029028298931</v>
      </c>
      <c r="CC24" s="40">
        <f t="shared" si="1"/>
        <v>-3.1262497500909841E-6</v>
      </c>
      <c r="CD24" s="40">
        <f t="shared" si="2"/>
        <v>-9.6642620534456713E-7</v>
      </c>
      <c r="CE24" s="40">
        <f t="shared" si="3"/>
        <v>-2.3889626815897094E-6</v>
      </c>
      <c r="CF24" s="40">
        <f t="shared" si="4"/>
        <v>1.5720460295212433E-6</v>
      </c>
      <c r="CG24" s="40">
        <f t="shared" si="5"/>
        <v>-3.6033007458127856E-6</v>
      </c>
      <c r="CH24" s="40">
        <f t="shared" si="6"/>
        <v>-3.7437670761084321E-6</v>
      </c>
      <c r="CI24" s="40">
        <f t="shared" si="7"/>
        <v>-7.7431715901928443E-7</v>
      </c>
      <c r="CJ24" s="40">
        <f t="shared" si="8"/>
        <v>1.1443615658408808E-6</v>
      </c>
      <c r="CK24" s="40">
        <f t="shared" si="9"/>
        <v>0.11505557770486756</v>
      </c>
      <c r="CL24" s="40">
        <f t="shared" si="10"/>
        <v>-1.9573036546828841E-6</v>
      </c>
      <c r="CM24" s="40">
        <f t="shared" si="11"/>
        <v>-1.803888507934701E-6</v>
      </c>
      <c r="CN24" s="40">
        <f t="shared" si="12"/>
        <v>2.0276195105057673E-6</v>
      </c>
      <c r="CO24" s="40">
        <f t="shared" si="13"/>
        <v>-2.9909294963415901E-6</v>
      </c>
      <c r="CP24" s="40">
        <f t="shared" si="14"/>
        <v>-7.2882387793163028E-7</v>
      </c>
      <c r="CQ24" s="40">
        <f t="shared" si="15"/>
        <v>-4.9394746375374594E-6</v>
      </c>
      <c r="CR24" s="40">
        <f t="shared" si="16"/>
        <v>7.7587932840994975E-6</v>
      </c>
      <c r="CS24" s="40">
        <f t="shared" si="17"/>
        <v>1.0080581836378329E-6</v>
      </c>
      <c r="CT24" s="40">
        <f t="shared" si="18"/>
        <v>-3.2739847991695874E-6</v>
      </c>
      <c r="CU24" s="40">
        <f t="shared" si="19"/>
        <v>8.786805616667305E-7</v>
      </c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</row>
    <row r="25" spans="1:129" x14ac:dyDescent="0.25">
      <c r="A25" s="32" t="s">
        <v>195</v>
      </c>
      <c r="H25" s="17">
        <v>28683.1268417479</v>
      </c>
      <c r="I25" s="17">
        <v>0.77709138269239997</v>
      </c>
      <c r="J25" s="17">
        <v>0.667202795473399</v>
      </c>
      <c r="K25" s="17">
        <v>3.5704497198293002</v>
      </c>
      <c r="L25" s="17">
        <v>137.68267870843701</v>
      </c>
      <c r="M25" s="17">
        <v>109.59518077361</v>
      </c>
      <c r="N25" s="17">
        <v>25.7963038772</v>
      </c>
      <c r="O25" s="17">
        <v>179.547915982147</v>
      </c>
      <c r="P25" s="17">
        <v>66.856997101487195</v>
      </c>
      <c r="Q25" s="17">
        <v>43.700288634929699</v>
      </c>
      <c r="R25" s="17">
        <v>11.431278701899901</v>
      </c>
      <c r="S25" s="17">
        <v>122.66384167279899</v>
      </c>
      <c r="T25" s="17">
        <v>1188.2479393979499</v>
      </c>
      <c r="U25" s="17">
        <v>1.1095402470466</v>
      </c>
      <c r="V25" s="17">
        <v>980.51468560206501</v>
      </c>
      <c r="W25" s="17">
        <v>1.53617960664</v>
      </c>
      <c r="X25" s="17">
        <v>576.67453714400006</v>
      </c>
      <c r="Y25" s="17">
        <v>0.1025326852</v>
      </c>
      <c r="Z25" s="17">
        <v>0.291813426099999</v>
      </c>
      <c r="AB25" s="17" t="s">
        <v>195</v>
      </c>
      <c r="AC25" s="17">
        <v>10.422452937636701</v>
      </c>
      <c r="AD25" s="17">
        <v>5838.0140186388498</v>
      </c>
      <c r="AE25" s="17">
        <v>1.5361766558619601</v>
      </c>
      <c r="AF25" s="17">
        <v>0.77708905031262299</v>
      </c>
      <c r="AG25" s="17">
        <v>0.77708905031262299</v>
      </c>
      <c r="AH25" s="17">
        <v>2.5074894695324002</v>
      </c>
      <c r="AI25" s="17">
        <v>70.5258515538777</v>
      </c>
      <c r="AJ25" s="17">
        <v>0.66720139760936004</v>
      </c>
      <c r="AK25" s="17">
        <v>0</v>
      </c>
      <c r="AL25" s="17">
        <v>25.796297397761201</v>
      </c>
      <c r="AM25" s="17">
        <v>3.5704559079320699</v>
      </c>
      <c r="AN25" s="17">
        <v>11.431261261426201</v>
      </c>
      <c r="AO25" s="17">
        <v>576.67587050963095</v>
      </c>
      <c r="AP25" s="17">
        <v>0</v>
      </c>
      <c r="AQ25" s="17">
        <v>3.3247981381709299E-2</v>
      </c>
      <c r="AR25" s="17">
        <v>0</v>
      </c>
      <c r="AS25" s="17">
        <v>137.68241146574701</v>
      </c>
      <c r="AT25" s="17">
        <v>4060.7684210099901</v>
      </c>
      <c r="AU25" s="17">
        <v>5.6426720291767802</v>
      </c>
      <c r="AV25" s="17">
        <v>0.102533825797979</v>
      </c>
      <c r="AW25" s="17">
        <v>0.102533825797979</v>
      </c>
      <c r="AX25" s="17">
        <v>0.33723149780849498</v>
      </c>
      <c r="AY25" s="17">
        <v>0</v>
      </c>
      <c r="AZ25" s="17">
        <v>109.594874603912</v>
      </c>
      <c r="BA25" s="17">
        <v>12.3704565161158</v>
      </c>
      <c r="BB25" s="17">
        <v>0</v>
      </c>
      <c r="BC25" s="17">
        <v>0</v>
      </c>
      <c r="BD25" s="17">
        <v>4252.7203502341599</v>
      </c>
      <c r="BE25" s="17">
        <v>154.69891852018</v>
      </c>
      <c r="BF25" s="17">
        <v>179.54813835723999</v>
      </c>
      <c r="BG25" s="17">
        <v>0</v>
      </c>
      <c r="BH25" s="17">
        <v>78.219391366351402</v>
      </c>
      <c r="BI25" s="17">
        <v>37326.407574860699</v>
      </c>
      <c r="BJ25" s="17">
        <v>13.449026829307201</v>
      </c>
      <c r="BK25" s="17">
        <v>31.842836216273401</v>
      </c>
      <c r="BL25" s="17">
        <v>2.18332953947283</v>
      </c>
      <c r="BM25" s="17">
        <v>43.700209994653797</v>
      </c>
      <c r="BN25" s="17">
        <v>11237.0322298229</v>
      </c>
      <c r="BO25" s="17">
        <v>984.94451958530999</v>
      </c>
      <c r="BP25" s="17">
        <v>2574.8612754495498</v>
      </c>
      <c r="BQ25" s="17">
        <v>122.663506132393</v>
      </c>
      <c r="BR25" s="17">
        <v>312.454849484379</v>
      </c>
      <c r="BS25" s="17">
        <v>996.713334516175</v>
      </c>
      <c r="BT25" s="17">
        <v>1188.2425367783201</v>
      </c>
      <c r="BU25" s="17">
        <v>0.291813234358692</v>
      </c>
      <c r="BV25" s="17">
        <v>1.10954020045632</v>
      </c>
      <c r="BW25" s="17">
        <v>479.33774569500099</v>
      </c>
      <c r="BX25" s="17">
        <v>28683.095022404399</v>
      </c>
      <c r="BY25" s="17">
        <v>980.51022544417197</v>
      </c>
      <c r="BZ25" s="17">
        <v>1258.70474271531</v>
      </c>
      <c r="CB25" s="26">
        <f t="shared" si="0"/>
        <v>1.3013382114344703</v>
      </c>
      <c r="CC25" s="40">
        <f t="shared" si="1"/>
        <v>-1.109340124490831E-6</v>
      </c>
      <c r="CD25" s="40">
        <f t="shared" si="2"/>
        <v>-3.0014227784902059E-6</v>
      </c>
      <c r="CE25" s="40">
        <f t="shared" si="3"/>
        <v>-2.0951111842595864E-6</v>
      </c>
      <c r="CF25" s="40">
        <f t="shared" si="4"/>
        <v>1.7331437928920282E-6</v>
      </c>
      <c r="CG25" s="40">
        <f t="shared" si="5"/>
        <v>-1.9410044350348717E-6</v>
      </c>
      <c r="CH25" s="40">
        <f t="shared" si="6"/>
        <v>-2.7936419816227055E-6</v>
      </c>
      <c r="CI25" s="40">
        <f t="shared" si="7"/>
        <v>-2.5117702247883334E-7</v>
      </c>
      <c r="CJ25" s="40">
        <f t="shared" si="8"/>
        <v>1.2385278423990458E-6</v>
      </c>
      <c r="CK25" s="40">
        <f t="shared" si="9"/>
        <v>0.16995071207904217</v>
      </c>
      <c r="CL25" s="40">
        <f t="shared" si="10"/>
        <v>-1.7995367618468849E-6</v>
      </c>
      <c r="CM25" s="40">
        <f t="shared" si="11"/>
        <v>-1.5256800358645514E-6</v>
      </c>
      <c r="CN25" s="40">
        <f t="shared" si="12"/>
        <v>-2.735446741459917E-6</v>
      </c>
      <c r="CO25" s="40">
        <f t="shared" si="13"/>
        <v>-4.5467107080478289E-6</v>
      </c>
      <c r="CP25" s="40">
        <f t="shared" si="14"/>
        <v>-4.199061746734965E-8</v>
      </c>
      <c r="CQ25" s="40">
        <f t="shared" si="15"/>
        <v>-4.5487925459382439E-6</v>
      </c>
      <c r="CR25" s="40">
        <f t="shared" si="16"/>
        <v>-1.9208548448093978E-6</v>
      </c>
      <c r="CS25" s="40">
        <f t="shared" si="17"/>
        <v>2.3121631787355055E-6</v>
      </c>
      <c r="CT25" s="40">
        <f t="shared" si="18"/>
        <v>1.1124237863969931E-5</v>
      </c>
      <c r="CU25" s="40">
        <f t="shared" si="19"/>
        <v>-6.5706814645601352E-7</v>
      </c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</row>
    <row r="26" spans="1:129" x14ac:dyDescent="0.25">
      <c r="A26" s="32" t="s">
        <v>196</v>
      </c>
      <c r="H26" s="17">
        <v>68763.818436179004</v>
      </c>
      <c r="I26" s="17">
        <v>1.5956238961028899</v>
      </c>
      <c r="J26" s="17">
        <v>25.6261917467376</v>
      </c>
      <c r="K26" s="17">
        <v>7.2706899917799896</v>
      </c>
      <c r="L26" s="17">
        <v>313.521101391098</v>
      </c>
      <c r="M26" s="17">
        <v>221.21258530100599</v>
      </c>
      <c r="N26" s="17">
        <v>50.819779562660003</v>
      </c>
      <c r="O26" s="17">
        <v>278.15706054254298</v>
      </c>
      <c r="P26" s="17">
        <v>341.33046083936603</v>
      </c>
      <c r="Q26" s="17">
        <v>132.98417534049901</v>
      </c>
      <c r="R26" s="17">
        <v>21.381013917799901</v>
      </c>
      <c r="S26" s="17">
        <v>259.07870560179998</v>
      </c>
      <c r="T26" s="17">
        <v>2026.9576221315899</v>
      </c>
      <c r="U26" s="17">
        <v>2.3006008077906999</v>
      </c>
      <c r="V26" s="17">
        <v>1642.54029595822</v>
      </c>
      <c r="W26" s="17">
        <v>3.2720537289999898</v>
      </c>
      <c r="X26" s="17">
        <v>1069.8252163192001</v>
      </c>
      <c r="Y26" s="17">
        <v>0.20143882438989999</v>
      </c>
      <c r="Z26" s="17">
        <v>1.4893820207999999</v>
      </c>
      <c r="AB26" s="17" t="s">
        <v>196</v>
      </c>
      <c r="AC26" s="17">
        <v>21.3779106095228</v>
      </c>
      <c r="AD26" s="17">
        <v>11880.2971591391</v>
      </c>
      <c r="AE26" s="17">
        <v>3.2720565593710198</v>
      </c>
      <c r="AF26" s="17">
        <v>1.5956258649995501</v>
      </c>
      <c r="AG26" s="17">
        <v>1.5956258649995501</v>
      </c>
      <c r="AH26" s="17">
        <v>1.52124174277832</v>
      </c>
      <c r="AI26" s="17">
        <v>145.44299079957401</v>
      </c>
      <c r="AJ26" s="17">
        <v>25.626119074860402</v>
      </c>
      <c r="AK26" s="17">
        <v>0</v>
      </c>
      <c r="AL26" s="17">
        <v>50.819755668436997</v>
      </c>
      <c r="AM26" s="17">
        <v>7.2706961006287196</v>
      </c>
      <c r="AN26" s="17">
        <v>21.380982357432501</v>
      </c>
      <c r="AO26" s="17">
        <v>1069.8256831629601</v>
      </c>
      <c r="AP26" s="17">
        <v>0</v>
      </c>
      <c r="AQ26" s="17">
        <v>6.7529967488380999E-2</v>
      </c>
      <c r="AR26" s="17">
        <v>0</v>
      </c>
      <c r="AS26" s="17">
        <v>313.52075967037399</v>
      </c>
      <c r="AT26" s="17">
        <v>8783.5994242095494</v>
      </c>
      <c r="AU26" s="17">
        <v>11.1281775808049</v>
      </c>
      <c r="AV26" s="17">
        <v>0.201438869731421</v>
      </c>
      <c r="AW26" s="17">
        <v>0.201438869731421</v>
      </c>
      <c r="AX26" s="17">
        <v>0.71832764795632598</v>
      </c>
      <c r="AY26" s="17">
        <v>0</v>
      </c>
      <c r="AZ26" s="17">
        <v>221.212140577018</v>
      </c>
      <c r="BA26" s="17">
        <v>58.002409147180899</v>
      </c>
      <c r="BB26" s="17">
        <v>0</v>
      </c>
      <c r="BC26" s="17">
        <v>0</v>
      </c>
      <c r="BD26" s="17">
        <v>12623.1681769931</v>
      </c>
      <c r="BE26" s="17">
        <v>180.787301638212</v>
      </c>
      <c r="BF26" s="17">
        <v>278.15747683664898</v>
      </c>
      <c r="BG26" s="17">
        <v>0</v>
      </c>
      <c r="BH26" s="17">
        <v>376.75604545195699</v>
      </c>
      <c r="BI26" s="17">
        <v>86465.445071291906</v>
      </c>
      <c r="BJ26" s="17">
        <v>28.7820819097726</v>
      </c>
      <c r="BK26" s="17">
        <v>161.68665197844899</v>
      </c>
      <c r="BL26" s="17">
        <v>4.5701972667724702</v>
      </c>
      <c r="BM26" s="17">
        <v>132.98398279998</v>
      </c>
      <c r="BN26" s="17">
        <v>25341.567749751401</v>
      </c>
      <c r="BO26" s="17">
        <v>1958.1322487477701</v>
      </c>
      <c r="BP26" s="17">
        <v>7793.1009951482001</v>
      </c>
      <c r="BQ26" s="17">
        <v>259.07808542093301</v>
      </c>
      <c r="BR26" s="17">
        <v>636.37100810556001</v>
      </c>
      <c r="BS26" s="17">
        <v>1474.5380077785301</v>
      </c>
      <c r="BT26" s="17">
        <v>2026.95000262381</v>
      </c>
      <c r="BU26" s="17">
        <v>1.4893806147483499</v>
      </c>
      <c r="BV26" s="17">
        <v>2.3006024444378999</v>
      </c>
      <c r="BW26" s="17">
        <v>977.103328771375</v>
      </c>
      <c r="BX26" s="17">
        <v>68763.665635123994</v>
      </c>
      <c r="BY26" s="17">
        <v>1642.53543258791</v>
      </c>
      <c r="BZ26" s="17">
        <v>2760.64535392779</v>
      </c>
      <c r="CB26" s="26">
        <f t="shared" si="0"/>
        <v>1.2574292582087998</v>
      </c>
      <c r="CC26" s="40">
        <f t="shared" si="1"/>
        <v>-2.2221141653422935E-6</v>
      </c>
      <c r="CD26" s="40">
        <f t="shared" si="2"/>
        <v>1.2339353057839354E-6</v>
      </c>
      <c r="CE26" s="40">
        <f t="shared" si="3"/>
        <v>-2.8358438084296055E-6</v>
      </c>
      <c r="CF26" s="40">
        <f t="shared" si="4"/>
        <v>8.402020629247464E-7</v>
      </c>
      <c r="CG26" s="40">
        <f t="shared" si="5"/>
        <v>-1.0899448952330307E-6</v>
      </c>
      <c r="CH26" s="40">
        <f t="shared" si="6"/>
        <v>-2.0103918923835315E-6</v>
      </c>
      <c r="CI26" s="40">
        <f t="shared" si="7"/>
        <v>-4.7017565229825586E-7</v>
      </c>
      <c r="CJ26" s="40">
        <f t="shared" si="8"/>
        <v>1.496615276243935E-6</v>
      </c>
      <c r="CK26" s="40">
        <f t="shared" si="9"/>
        <v>0.10378676583823161</v>
      </c>
      <c r="CL26" s="40">
        <f t="shared" si="10"/>
        <v>-1.4478453433749459E-6</v>
      </c>
      <c r="CM26" s="40">
        <f t="shared" si="11"/>
        <v>-1.476093113343873E-6</v>
      </c>
      <c r="CN26" s="40">
        <f t="shared" si="12"/>
        <v>-2.393793289702319E-6</v>
      </c>
      <c r="CO26" s="40">
        <f t="shared" si="13"/>
        <v>-3.7590858816037148E-6</v>
      </c>
      <c r="CP26" s="40">
        <f t="shared" si="14"/>
        <v>7.1139990668743919E-7</v>
      </c>
      <c r="CQ26" s="40">
        <f t="shared" si="15"/>
        <v>-2.9608834084277773E-6</v>
      </c>
      <c r="CR26" s="40">
        <f t="shared" si="16"/>
        <v>8.6501361664948891E-7</v>
      </c>
      <c r="CS26" s="40">
        <f t="shared" si="17"/>
        <v>4.3637386079685419E-7</v>
      </c>
      <c r="CT26" s="40">
        <f t="shared" si="18"/>
        <v>2.2508829242483825E-7</v>
      </c>
      <c r="CU26" s="40">
        <f t="shared" si="19"/>
        <v>-9.4405037147148094E-7</v>
      </c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</row>
    <row r="27" spans="1:129" x14ac:dyDescent="0.25">
      <c r="A27" s="32" t="s">
        <v>197</v>
      </c>
      <c r="H27" s="17">
        <v>13904.379120105899</v>
      </c>
      <c r="I27" s="17">
        <v>0.28004919924789901</v>
      </c>
      <c r="J27" s="17">
        <v>1.4166144062385599</v>
      </c>
      <c r="K27" s="17">
        <v>1.2399149690378899</v>
      </c>
      <c r="L27" s="17">
        <v>46.098841944941398</v>
      </c>
      <c r="M27" s="17">
        <v>36.683991070867897</v>
      </c>
      <c r="N27" s="17">
        <v>9.2092466636089902</v>
      </c>
      <c r="O27" s="17">
        <v>46.386564355269797</v>
      </c>
      <c r="P27" s="17">
        <v>98.169174342564901</v>
      </c>
      <c r="Q27" s="17">
        <v>33.731934844754697</v>
      </c>
      <c r="R27" s="17">
        <v>3.1751282645999899</v>
      </c>
      <c r="S27" s="17">
        <v>45.787282688499999</v>
      </c>
      <c r="T27" s="17">
        <v>328.14794633504101</v>
      </c>
      <c r="U27" s="17">
        <v>0.40412210144534</v>
      </c>
      <c r="V27" s="17">
        <v>252.56659432843</v>
      </c>
      <c r="W27" s="17">
        <v>0.58286430677999901</v>
      </c>
      <c r="X27" s="17">
        <v>449.70430070499998</v>
      </c>
      <c r="Y27" s="17">
        <v>6.3610516073000001E-2</v>
      </c>
      <c r="Z27" s="17">
        <v>0.1138348792</v>
      </c>
      <c r="AB27" s="17" t="s">
        <v>197</v>
      </c>
      <c r="AC27" s="17">
        <v>3.6716569980521299</v>
      </c>
      <c r="AD27" s="17">
        <v>2076.7915186458099</v>
      </c>
      <c r="AE27" s="17">
        <v>0.58287699199093901</v>
      </c>
      <c r="AF27" s="17">
        <v>0.28004860932769599</v>
      </c>
      <c r="AG27" s="17">
        <v>0.28004860932769599</v>
      </c>
      <c r="AH27" s="17">
        <v>0.19073462067385299</v>
      </c>
      <c r="AI27" s="17">
        <v>24.5358367020103</v>
      </c>
      <c r="AJ27" s="17">
        <v>1.4166023335481099</v>
      </c>
      <c r="AK27" s="17">
        <v>0</v>
      </c>
      <c r="AL27" s="17">
        <v>9.2091958158865097</v>
      </c>
      <c r="AM27" s="17">
        <v>1.23991544308565</v>
      </c>
      <c r="AN27" s="17">
        <v>3.17513713991743</v>
      </c>
      <c r="AO27" s="17">
        <v>449.70461054889103</v>
      </c>
      <c r="AP27" s="17">
        <v>0</v>
      </c>
      <c r="AQ27" s="17">
        <v>1.1467039508149901E-2</v>
      </c>
      <c r="AR27" s="17">
        <v>0</v>
      </c>
      <c r="AS27" s="17">
        <v>46.098524863031301</v>
      </c>
      <c r="AT27" s="17">
        <v>1430.04033023286</v>
      </c>
      <c r="AU27" s="17">
        <v>1.79480785069114</v>
      </c>
      <c r="AV27" s="17">
        <v>6.36102777377619E-2</v>
      </c>
      <c r="AW27" s="17">
        <v>6.36102777377619E-2</v>
      </c>
      <c r="AX27" s="17">
        <v>0.127958578676962</v>
      </c>
      <c r="AY27" s="17">
        <v>0</v>
      </c>
      <c r="AZ27" s="17">
        <v>36.683764197539602</v>
      </c>
      <c r="BA27" s="17">
        <v>5.4152625483906496</v>
      </c>
      <c r="BB27" s="17">
        <v>0</v>
      </c>
      <c r="BC27" s="17">
        <v>0</v>
      </c>
      <c r="BD27" s="17">
        <v>2660.38137899087</v>
      </c>
      <c r="BE27" s="17">
        <v>28.3987262657473</v>
      </c>
      <c r="BF27" s="17">
        <v>46.386434474649299</v>
      </c>
      <c r="BG27" s="17">
        <v>0</v>
      </c>
      <c r="BH27" s="17">
        <v>107.29620260730501</v>
      </c>
      <c r="BI27" s="17">
        <v>17005.024830877901</v>
      </c>
      <c r="BJ27" s="17">
        <v>10.9639103412725</v>
      </c>
      <c r="BK27" s="17">
        <v>36.158189663773101</v>
      </c>
      <c r="BL27" s="17">
        <v>0.80681797713528602</v>
      </c>
      <c r="BM27" s="17">
        <v>33.731606308746201</v>
      </c>
      <c r="BN27" s="17">
        <v>4498.6776183762904</v>
      </c>
      <c r="BO27" s="17">
        <v>317.662666840425</v>
      </c>
      <c r="BP27" s="17">
        <v>1581.9621227278201</v>
      </c>
      <c r="BQ27" s="17">
        <v>45.787151063244998</v>
      </c>
      <c r="BR27" s="17">
        <v>108.568260668562</v>
      </c>
      <c r="BS27" s="17">
        <v>225.510614524516</v>
      </c>
      <c r="BT27" s="17">
        <v>328.14518617831499</v>
      </c>
      <c r="BU27" s="17">
        <v>0.113836227638987</v>
      </c>
      <c r="BV27" s="17">
        <v>0.40412262519519099</v>
      </c>
      <c r="BW27" s="17">
        <v>210.86656540905099</v>
      </c>
      <c r="BX27" s="17">
        <v>13904.319010675799</v>
      </c>
      <c r="BY27" s="17">
        <v>252.56365233619599</v>
      </c>
      <c r="BZ27" s="17">
        <v>524.23182299277903</v>
      </c>
      <c r="CB27" s="26">
        <f t="shared" si="0"/>
        <v>1.2230030696089011</v>
      </c>
      <c r="CC27" s="40">
        <f t="shared" si="1"/>
        <v>-4.3230574756938845E-6</v>
      </c>
      <c r="CD27" s="40">
        <f t="shared" si="2"/>
        <v>-2.1064877335999148E-6</v>
      </c>
      <c r="CE27" s="40">
        <f t="shared" si="3"/>
        <v>-8.5222135231988651E-6</v>
      </c>
      <c r="CF27" s="40">
        <f t="shared" si="4"/>
        <v>3.8232279792951006E-7</v>
      </c>
      <c r="CG27" s="40">
        <f t="shared" si="5"/>
        <v>-6.8783053265412184E-6</v>
      </c>
      <c r="CH27" s="40">
        <f t="shared" si="6"/>
        <v>-6.1845323170083984E-6</v>
      </c>
      <c r="CI27" s="40">
        <f t="shared" si="7"/>
        <v>-5.5213769744564287E-6</v>
      </c>
      <c r="CJ27" s="40">
        <f t="shared" si="8"/>
        <v>-2.7999620645285586E-6</v>
      </c>
      <c r="CK27" s="40">
        <f t="shared" si="9"/>
        <v>9.2972446043918106E-2</v>
      </c>
      <c r="CL27" s="40">
        <f t="shared" si="10"/>
        <v>-9.739613514847157E-6</v>
      </c>
      <c r="CM27" s="40">
        <f t="shared" si="11"/>
        <v>2.7952626478261797E-6</v>
      </c>
      <c r="CN27" s="40">
        <f t="shared" si="12"/>
        <v>-2.8747120875611628E-6</v>
      </c>
      <c r="CO27" s="40">
        <f t="shared" si="13"/>
        <v>-8.4113179949878955E-6</v>
      </c>
      <c r="CP27" s="40">
        <f t="shared" si="14"/>
        <v>1.296018824795631E-6</v>
      </c>
      <c r="CQ27" s="40">
        <f t="shared" si="15"/>
        <v>-1.1648382248795126E-5</v>
      </c>
      <c r="CR27" s="40">
        <f t="shared" si="16"/>
        <v>2.1763574801961543E-5</v>
      </c>
      <c r="CS27" s="40">
        <f t="shared" si="17"/>
        <v>6.8899472511128141E-7</v>
      </c>
      <c r="CT27" s="40">
        <f t="shared" si="18"/>
        <v>-3.7467898834098374E-6</v>
      </c>
      <c r="CU27" s="40">
        <f t="shared" si="19"/>
        <v>1.1845569622195098E-5</v>
      </c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</row>
    <row r="28" spans="1:129" x14ac:dyDescent="0.25">
      <c r="A28" s="32" t="s">
        <v>198</v>
      </c>
      <c r="H28" s="17">
        <v>28105.282483634899</v>
      </c>
      <c r="I28" s="17">
        <v>0.50209656381829904</v>
      </c>
      <c r="J28" s="17">
        <v>7.3850796878553604</v>
      </c>
      <c r="K28" s="17">
        <v>2.3366656335962901</v>
      </c>
      <c r="L28" s="17">
        <v>97.750624242757496</v>
      </c>
      <c r="M28" s="17">
        <v>67.018345831814301</v>
      </c>
      <c r="N28" s="17">
        <v>16.3771221067115</v>
      </c>
      <c r="O28" s="17">
        <v>85.6791963198487</v>
      </c>
      <c r="P28" s="17">
        <v>100.45108819048301</v>
      </c>
      <c r="Q28" s="17">
        <v>41.025504242455803</v>
      </c>
      <c r="R28" s="17">
        <v>6.8539839394999902</v>
      </c>
      <c r="S28" s="17">
        <v>82.395570066099907</v>
      </c>
      <c r="T28" s="17">
        <v>633.21824160220899</v>
      </c>
      <c r="U28" s="17">
        <v>0.72461962926939905</v>
      </c>
      <c r="V28" s="17">
        <v>512.66038563003804</v>
      </c>
      <c r="W28" s="17">
        <v>1.0381156735199999</v>
      </c>
      <c r="X28" s="17">
        <v>1763.0131046435999</v>
      </c>
      <c r="Y28" s="17">
        <v>0.2162346105589</v>
      </c>
      <c r="Z28" s="17">
        <v>0.37046931750000001</v>
      </c>
      <c r="AB28" s="17" t="s">
        <v>198</v>
      </c>
      <c r="AC28" s="17">
        <v>6.85762939518008</v>
      </c>
      <c r="AD28" s="17">
        <v>3768.07690081293</v>
      </c>
      <c r="AE28" s="17">
        <v>1.0381006521367699</v>
      </c>
      <c r="AF28" s="17">
        <v>0.50209576087255003</v>
      </c>
      <c r="AG28" s="17">
        <v>0.50209576087255003</v>
      </c>
      <c r="AH28" s="17">
        <v>0.42053504094369998</v>
      </c>
      <c r="AI28" s="17">
        <v>46.506495240452999</v>
      </c>
      <c r="AJ28" s="17">
        <v>7.3850675017697203</v>
      </c>
      <c r="AK28" s="17">
        <v>0</v>
      </c>
      <c r="AL28" s="17">
        <v>16.377138371441301</v>
      </c>
      <c r="AM28" s="17">
        <v>2.3366636494440698</v>
      </c>
      <c r="AN28" s="17">
        <v>6.85399969695374</v>
      </c>
      <c r="AO28" s="17">
        <v>1763.0177583341999</v>
      </c>
      <c r="AP28" s="17">
        <v>0</v>
      </c>
      <c r="AQ28" s="17">
        <v>2.1761321089129801E-2</v>
      </c>
      <c r="AR28" s="17">
        <v>0</v>
      </c>
      <c r="AS28" s="17">
        <v>97.750376388977998</v>
      </c>
      <c r="AT28" s="17">
        <v>2712.5255309199201</v>
      </c>
      <c r="AU28" s="17">
        <v>3.7044036560943998</v>
      </c>
      <c r="AV28" s="17">
        <v>0.21623654307915999</v>
      </c>
      <c r="AW28" s="17">
        <v>0.21623654307915999</v>
      </c>
      <c r="AX28" s="17">
        <v>0.227905307248157</v>
      </c>
      <c r="AY28" s="17">
        <v>0</v>
      </c>
      <c r="AZ28" s="17">
        <v>67.0182604057606</v>
      </c>
      <c r="BA28" s="17">
        <v>18.377025816347</v>
      </c>
      <c r="BB28" s="17">
        <v>0</v>
      </c>
      <c r="BC28" s="17">
        <v>0</v>
      </c>
      <c r="BD28" s="17">
        <v>3994.1571442633399</v>
      </c>
      <c r="BE28" s="17">
        <v>54.713748683893598</v>
      </c>
      <c r="BF28" s="17">
        <v>85.679665312750899</v>
      </c>
      <c r="BG28" s="17">
        <v>0</v>
      </c>
      <c r="BH28" s="17">
        <v>111.365824382903</v>
      </c>
      <c r="BI28" s="17">
        <v>33710.371673693902</v>
      </c>
      <c r="BJ28" s="17">
        <v>38.714802391927797</v>
      </c>
      <c r="BK28" s="17">
        <v>47.418698932119597</v>
      </c>
      <c r="BL28" s="17">
        <v>1.4432103734461901</v>
      </c>
      <c r="BM28" s="17">
        <v>41.0253264454768</v>
      </c>
      <c r="BN28" s="17">
        <v>9292.9136788174292</v>
      </c>
      <c r="BO28" s="17">
        <v>613.54031086333396</v>
      </c>
      <c r="BP28" s="17">
        <v>2773.6875240256099</v>
      </c>
      <c r="BQ28" s="17">
        <v>82.395572252947204</v>
      </c>
      <c r="BR28" s="17">
        <v>204.44630717005001</v>
      </c>
      <c r="BS28" s="17">
        <v>447.85207239589101</v>
      </c>
      <c r="BT28" s="17">
        <v>633.21616496643503</v>
      </c>
      <c r="BU28" s="17">
        <v>0.37047127092933002</v>
      </c>
      <c r="BV28" s="17">
        <v>0.72462093078176004</v>
      </c>
      <c r="BW28" s="17">
        <v>522.35437038249302</v>
      </c>
      <c r="BX28" s="17">
        <v>28105.238477157302</v>
      </c>
      <c r="BY28" s="17">
        <v>512.65831515753098</v>
      </c>
      <c r="BZ28" s="17">
        <v>822.356909726764</v>
      </c>
      <c r="CB28" s="26">
        <f t="shared" si="0"/>
        <v>1.1994337532873882</v>
      </c>
      <c r="CC28" s="40">
        <f t="shared" si="1"/>
        <v>-1.5657724708229158E-6</v>
      </c>
      <c r="CD28" s="40">
        <f t="shared" si="2"/>
        <v>-1.5991859073778812E-6</v>
      </c>
      <c r="CE28" s="40">
        <f t="shared" si="3"/>
        <v>-1.650095348350953E-6</v>
      </c>
      <c r="CF28" s="40">
        <f t="shared" si="4"/>
        <v>-8.4913827283392752E-7</v>
      </c>
      <c r="CG28" s="40">
        <f t="shared" si="5"/>
        <v>-2.5355723446124721E-6</v>
      </c>
      <c r="CH28" s="40">
        <f t="shared" si="6"/>
        <v>-1.2746666997045763E-6</v>
      </c>
      <c r="CI28" s="40">
        <f t="shared" si="7"/>
        <v>9.9313723713045297E-7</v>
      </c>
      <c r="CJ28" s="40">
        <f t="shared" si="8"/>
        <v>5.4738247129264083E-6</v>
      </c>
      <c r="CK28" s="40">
        <f t="shared" si="9"/>
        <v>0.10865722202752687</v>
      </c>
      <c r="CL28" s="40">
        <f t="shared" si="10"/>
        <v>-4.3338158125225169E-6</v>
      </c>
      <c r="CM28" s="40">
        <f t="shared" si="11"/>
        <v>2.2990211078566022E-6</v>
      </c>
      <c r="CN28" s="40">
        <f t="shared" si="12"/>
        <v>2.654083581521561E-8</v>
      </c>
      <c r="CO28" s="40">
        <f t="shared" si="13"/>
        <v>-3.2794945526299082E-6</v>
      </c>
      <c r="CP28" s="40">
        <f t="shared" si="14"/>
        <v>1.7961318027063753E-6</v>
      </c>
      <c r="CQ28" s="40">
        <f t="shared" si="15"/>
        <v>-4.0386824593687913E-6</v>
      </c>
      <c r="CR28" s="40">
        <f t="shared" si="16"/>
        <v>-1.4469854962325957E-5</v>
      </c>
      <c r="CS28" s="40">
        <f t="shared" si="17"/>
        <v>2.6396233741670747E-6</v>
      </c>
      <c r="CT28" s="40">
        <f t="shared" si="18"/>
        <v>8.9371458851525039E-6</v>
      </c>
      <c r="CU28" s="40">
        <f t="shared" si="19"/>
        <v>5.272850510798283E-6</v>
      </c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</row>
    <row r="29" spans="1:129" x14ac:dyDescent="0.25">
      <c r="A29" s="32" t="s">
        <v>199</v>
      </c>
      <c r="H29" s="17">
        <v>24866.489966866</v>
      </c>
      <c r="I29" s="17">
        <v>0.81316010987710896</v>
      </c>
      <c r="J29" s="17">
        <v>3.3509329485397901</v>
      </c>
      <c r="K29" s="17">
        <v>3.5893984031014901</v>
      </c>
      <c r="L29" s="17">
        <v>129.668835590328</v>
      </c>
      <c r="M29" s="17">
        <v>106.15416819437399</v>
      </c>
      <c r="N29" s="17">
        <v>23.9369300717199</v>
      </c>
      <c r="O29" s="17">
        <v>133.21901353499501</v>
      </c>
      <c r="P29" s="17">
        <v>71.2172615517526</v>
      </c>
      <c r="Q29" s="17">
        <v>41.107080387152102</v>
      </c>
      <c r="R29" s="17">
        <v>11.173126635799999</v>
      </c>
      <c r="S29" s="17">
        <v>132.94194328579999</v>
      </c>
      <c r="T29" s="17">
        <v>924.09694472002104</v>
      </c>
      <c r="U29" s="17">
        <v>1.1736690429198999</v>
      </c>
      <c r="V29" s="17">
        <v>698.68622923994405</v>
      </c>
      <c r="W29" s="17">
        <v>1.6934168387399899</v>
      </c>
      <c r="X29" s="17">
        <v>25.9122001872</v>
      </c>
      <c r="Y29" s="17">
        <v>4.7782551608019898E-2</v>
      </c>
      <c r="Z29" s="17">
        <v>0.25277599340000001</v>
      </c>
      <c r="AB29" s="17" t="s">
        <v>199</v>
      </c>
      <c r="AC29" s="17">
        <v>10.6350103472765</v>
      </c>
      <c r="AD29" s="17">
        <v>5939.0322750497498</v>
      </c>
      <c r="AE29" s="17">
        <v>1.6933858961986801</v>
      </c>
      <c r="AF29" s="17">
        <v>0.81314977896653096</v>
      </c>
      <c r="AG29" s="17">
        <v>0.81314977896653096</v>
      </c>
      <c r="AH29" s="17">
        <v>0.52040693518841297</v>
      </c>
      <c r="AI29" s="17">
        <v>70.878156625905902</v>
      </c>
      <c r="AJ29" s="17">
        <v>3.3508969082277398</v>
      </c>
      <c r="AK29" s="17">
        <v>0</v>
      </c>
      <c r="AL29" s="17">
        <v>23.9361948183302</v>
      </c>
      <c r="AM29" s="17">
        <v>3.5893116370324201</v>
      </c>
      <c r="AN29" s="17">
        <v>11.173104896868301</v>
      </c>
      <c r="AO29" s="17">
        <v>25.912135179781298</v>
      </c>
      <c r="AP29" s="17">
        <v>0</v>
      </c>
      <c r="AQ29" s="17">
        <v>3.3182315310817001E-2</v>
      </c>
      <c r="AR29" s="17">
        <v>0</v>
      </c>
      <c r="AS29" s="17">
        <v>129.66423501079899</v>
      </c>
      <c r="AT29" s="17">
        <v>4082.4280166038898</v>
      </c>
      <c r="AU29" s="17">
        <v>5.1626522708201597</v>
      </c>
      <c r="AV29" s="17">
        <v>4.7782833228887399E-2</v>
      </c>
      <c r="AW29" s="17">
        <v>4.7782833228887399E-2</v>
      </c>
      <c r="AX29" s="17">
        <v>0.37176992708922901</v>
      </c>
      <c r="AY29" s="17">
        <v>0</v>
      </c>
      <c r="AZ29" s="17">
        <v>106.150112863663</v>
      </c>
      <c r="BA29" s="17">
        <v>9.4816015521479304</v>
      </c>
      <c r="BB29" s="17">
        <v>0</v>
      </c>
      <c r="BC29" s="17">
        <v>0</v>
      </c>
      <c r="BD29" s="17">
        <v>4524.0240666358604</v>
      </c>
      <c r="BE29" s="17">
        <v>76.197012715977493</v>
      </c>
      <c r="BF29" s="17">
        <v>133.21383833598301</v>
      </c>
      <c r="BG29" s="17">
        <v>0</v>
      </c>
      <c r="BH29" s="17">
        <v>81.809495524614107</v>
      </c>
      <c r="BI29" s="17">
        <v>33777.587221349502</v>
      </c>
      <c r="BJ29" s="17">
        <v>2.06482153847656</v>
      </c>
      <c r="BK29" s="17">
        <v>36.074197416486101</v>
      </c>
      <c r="BL29" s="17">
        <v>2.3434161425298798</v>
      </c>
      <c r="BM29" s="17">
        <v>41.105609165495402</v>
      </c>
      <c r="BN29" s="17">
        <v>9968.2829864581108</v>
      </c>
      <c r="BO29" s="17">
        <v>870.47817308965398</v>
      </c>
      <c r="BP29" s="17">
        <v>2418.3802804014999</v>
      </c>
      <c r="BQ29" s="17">
        <v>132.94008044586201</v>
      </c>
      <c r="BR29" s="17">
        <v>314.29921783911101</v>
      </c>
      <c r="BS29" s="17">
        <v>619.29706018193099</v>
      </c>
      <c r="BT29" s="17">
        <v>924.06008268671303</v>
      </c>
      <c r="BU29" s="17">
        <v>0.25277174847886302</v>
      </c>
      <c r="BV29" s="17">
        <v>1.17365009596471</v>
      </c>
      <c r="BW29" s="17">
        <v>419.85725769982901</v>
      </c>
      <c r="BX29" s="17">
        <v>24865.3924185254</v>
      </c>
      <c r="BY29" s="17">
        <v>698.66406829697996</v>
      </c>
      <c r="BZ29" s="17">
        <v>822.28364896632797</v>
      </c>
      <c r="CB29" s="26">
        <f t="shared" si="0"/>
        <v>1.3584176212792956</v>
      </c>
      <c r="CC29" s="40">
        <f t="shared" si="1"/>
        <v>-4.4137646369169872E-5</v>
      </c>
      <c r="CD29" s="40">
        <f t="shared" si="2"/>
        <v>-1.2704645066229347E-5</v>
      </c>
      <c r="CE29" s="40">
        <f t="shared" si="3"/>
        <v>-1.075530683656158E-5</v>
      </c>
      <c r="CF29" s="40">
        <f t="shared" si="4"/>
        <v>-2.417287225486475E-5</v>
      </c>
      <c r="CG29" s="40">
        <f t="shared" si="5"/>
        <v>-3.5479454319666466E-5</v>
      </c>
      <c r="CH29" s="40">
        <f t="shared" si="6"/>
        <v>-3.8202274860953806E-5</v>
      </c>
      <c r="CI29" s="40">
        <f t="shared" si="7"/>
        <v>-3.0716277630263562E-5</v>
      </c>
      <c r="CJ29" s="40">
        <f t="shared" si="8"/>
        <v>-3.8847300206449647E-5</v>
      </c>
      <c r="CK29" s="40">
        <f t="shared" si="9"/>
        <v>0.14873127303784739</v>
      </c>
      <c r="CL29" s="40">
        <f t="shared" si="10"/>
        <v>-3.5789981746316768E-5</v>
      </c>
      <c r="CM29" s="40">
        <f t="shared" si="11"/>
        <v>-1.9456444383856623E-6</v>
      </c>
      <c r="CN29" s="40">
        <f t="shared" si="12"/>
        <v>-1.4012431983036531E-5</v>
      </c>
      <c r="CO29" s="40">
        <f t="shared" si="13"/>
        <v>-3.9889790263487919E-5</v>
      </c>
      <c r="CP29" s="40">
        <f t="shared" si="14"/>
        <v>-1.6143354299227602E-5</v>
      </c>
      <c r="CQ29" s="40">
        <f t="shared" si="15"/>
        <v>-3.1718018813966847E-5</v>
      </c>
      <c r="CR29" s="40">
        <f t="shared" si="16"/>
        <v>-1.8272253234996348E-5</v>
      </c>
      <c r="CS29" s="40">
        <f t="shared" si="17"/>
        <v>-2.5087571966785278E-6</v>
      </c>
      <c r="CT29" s="40">
        <f t="shared" si="18"/>
        <v>5.8938013568489664E-6</v>
      </c>
      <c r="CU29" s="40">
        <f t="shared" si="19"/>
        <v>-1.6793213152442511E-5</v>
      </c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</row>
    <row r="30" spans="1:129" x14ac:dyDescent="0.25">
      <c r="A30" s="32" t="s">
        <v>200</v>
      </c>
      <c r="H30" s="17">
        <v>9361.7100090639997</v>
      </c>
      <c r="I30" s="17">
        <v>0.26372133114129997</v>
      </c>
      <c r="J30" s="17">
        <v>0.13139648185299899</v>
      </c>
      <c r="K30" s="17">
        <v>1.4807804716999899</v>
      </c>
      <c r="L30" s="17">
        <v>37.392778194099897</v>
      </c>
      <c r="M30" s="17">
        <v>36.815272851700001</v>
      </c>
      <c r="N30" s="17">
        <v>10.3661127133999</v>
      </c>
      <c r="O30" s="17">
        <v>51.843147206238903</v>
      </c>
      <c r="P30" s="17">
        <v>26.651510722786401</v>
      </c>
      <c r="Q30" s="17">
        <v>19.675358552500001</v>
      </c>
      <c r="R30" s="17">
        <v>4.8892005815999902</v>
      </c>
      <c r="S30" s="17">
        <v>43.458871246400001</v>
      </c>
      <c r="T30" s="17">
        <v>291.33133243849898</v>
      </c>
      <c r="U30" s="17">
        <v>0.37952429409999899</v>
      </c>
      <c r="V30" s="17">
        <v>251.45062823225899</v>
      </c>
      <c r="W30" s="17">
        <v>0.52256884029999895</v>
      </c>
      <c r="X30" s="17">
        <v>24.626194309599899</v>
      </c>
      <c r="Y30" s="17">
        <v>1.6517351499999999E-2</v>
      </c>
      <c r="Z30" s="17">
        <v>0.1987697916</v>
      </c>
      <c r="AB30" s="17" t="s">
        <v>200</v>
      </c>
      <c r="AC30" s="17">
        <v>4.2944746200499297</v>
      </c>
      <c r="AD30" s="17">
        <v>1457.6783983253599</v>
      </c>
      <c r="AE30" s="17">
        <v>0.52256175446022601</v>
      </c>
      <c r="AF30" s="17">
        <v>0.26372136566332</v>
      </c>
      <c r="AG30" s="17">
        <v>0.26372136566332</v>
      </c>
      <c r="AH30" s="17">
        <v>0.29720812670513702</v>
      </c>
      <c r="AI30" s="17">
        <v>30.2073283500564</v>
      </c>
      <c r="AJ30" s="17">
        <v>0.131397749679832</v>
      </c>
      <c r="AK30" s="17">
        <v>0</v>
      </c>
      <c r="AL30" s="17">
        <v>10.366100660543299</v>
      </c>
      <c r="AM30" s="17">
        <v>1.4807753171581499</v>
      </c>
      <c r="AN30" s="17">
        <v>4.8891878154940702</v>
      </c>
      <c r="AO30" s="17">
        <v>24.6262178509565</v>
      </c>
      <c r="AP30" s="17">
        <v>0</v>
      </c>
      <c r="AQ30" s="17">
        <v>1.4936823189338399E-2</v>
      </c>
      <c r="AR30" s="17">
        <v>0</v>
      </c>
      <c r="AS30" s="17">
        <v>37.392744238336199</v>
      </c>
      <c r="AT30" s="17">
        <v>1754.94135560323</v>
      </c>
      <c r="AU30" s="17">
        <v>2.6830935636667199</v>
      </c>
      <c r="AV30" s="17">
        <v>1.65182250906265E-2</v>
      </c>
      <c r="AW30" s="17">
        <v>1.65182250906265E-2</v>
      </c>
      <c r="AX30" s="17">
        <v>0.114664514166349</v>
      </c>
      <c r="AY30" s="17">
        <v>0</v>
      </c>
      <c r="AZ30" s="17">
        <v>36.815200590948798</v>
      </c>
      <c r="BA30" s="17">
        <v>7.4377364722531798</v>
      </c>
      <c r="BB30" s="17">
        <v>0</v>
      </c>
      <c r="BC30" s="17">
        <v>0</v>
      </c>
      <c r="BD30" s="17">
        <v>1487.8003622818501</v>
      </c>
      <c r="BE30" s="17">
        <v>32.4539813829373</v>
      </c>
      <c r="BF30" s="17">
        <v>51.843241294763402</v>
      </c>
      <c r="BG30" s="17">
        <v>0</v>
      </c>
      <c r="BH30" s="17">
        <v>31.902428130386198</v>
      </c>
      <c r="BI30" s="17">
        <v>11771.003081841</v>
      </c>
      <c r="BJ30" s="17">
        <v>1.10956316610316</v>
      </c>
      <c r="BK30" s="17">
        <v>13.248351300341101</v>
      </c>
      <c r="BL30" s="17">
        <v>0.91135289707832201</v>
      </c>
      <c r="BM30" s="17">
        <v>19.6753720178354</v>
      </c>
      <c r="BN30" s="17">
        <v>3769.6849843714299</v>
      </c>
      <c r="BO30" s="17">
        <v>388.042758484763</v>
      </c>
      <c r="BP30" s="17">
        <v>844.55407047299104</v>
      </c>
      <c r="BQ30" s="17">
        <v>43.458963260250101</v>
      </c>
      <c r="BR30" s="17">
        <v>137.202626841056</v>
      </c>
      <c r="BS30" s="17">
        <v>242.041172015233</v>
      </c>
      <c r="BT30" s="17">
        <v>291.33073098232398</v>
      </c>
      <c r="BU30" s="17">
        <v>0.19876929824950501</v>
      </c>
      <c r="BV30" s="17">
        <v>0.37952357528729003</v>
      </c>
      <c r="BW30" s="17">
        <v>122.592493143735</v>
      </c>
      <c r="BX30" s="17">
        <v>9361.6891757469602</v>
      </c>
      <c r="BY30" s="17">
        <v>251.44880749042301</v>
      </c>
      <c r="BZ30" s="17">
        <v>344.99212151661402</v>
      </c>
      <c r="CB30" s="26">
        <f t="shared" si="0"/>
        <v>1.2573588869341843</v>
      </c>
      <c r="CC30" s="40">
        <f t="shared" si="1"/>
        <v>-2.2253751739011126E-6</v>
      </c>
      <c r="CD30" s="40">
        <f t="shared" si="2"/>
        <v>1.3090340425255325E-7</v>
      </c>
      <c r="CE30" s="40">
        <f t="shared" si="3"/>
        <v>9.6488643770261114E-6</v>
      </c>
      <c r="CF30" s="40">
        <f t="shared" si="4"/>
        <v>-3.4809628696054487E-6</v>
      </c>
      <c r="CG30" s="40">
        <f t="shared" si="5"/>
        <v>-9.0808346792077584E-7</v>
      </c>
      <c r="CH30" s="40">
        <f t="shared" si="6"/>
        <v>-1.9627927652262167E-6</v>
      </c>
      <c r="CI30" s="40">
        <f t="shared" si="7"/>
        <v>-1.1627171085256133E-6</v>
      </c>
      <c r="CJ30" s="40">
        <f t="shared" si="8"/>
        <v>1.8148690727505853E-6</v>
      </c>
      <c r="CK30" s="40">
        <f t="shared" si="9"/>
        <v>0.1970213794713854</v>
      </c>
      <c r="CL30" s="40">
        <f t="shared" si="10"/>
        <v>6.8437560432037643E-7</v>
      </c>
      <c r="CM30" s="40">
        <f t="shared" si="11"/>
        <v>-2.6110824677516442E-6</v>
      </c>
      <c r="CN30" s="40">
        <f t="shared" si="12"/>
        <v>2.1172627696302852E-6</v>
      </c>
      <c r="CO30" s="40">
        <f t="shared" si="13"/>
        <v>-2.0645090590031669E-6</v>
      </c>
      <c r="CP30" s="40">
        <f t="shared" si="14"/>
        <v>-1.8939833895770234E-6</v>
      </c>
      <c r="CQ30" s="40">
        <f t="shared" si="15"/>
        <v>-7.2409516284971932E-6</v>
      </c>
      <c r="CR30" s="40">
        <f t="shared" si="16"/>
        <v>-1.3559629328200602E-5</v>
      </c>
      <c r="CS30" s="40">
        <f t="shared" si="17"/>
        <v>9.5594781333345415E-7</v>
      </c>
      <c r="CT30" s="40">
        <f t="shared" si="18"/>
        <v>5.2889267780069048E-5</v>
      </c>
      <c r="CU30" s="40">
        <f t="shared" si="19"/>
        <v>-2.4820194809946454E-6</v>
      </c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</row>
    <row r="31" spans="1:129" x14ac:dyDescent="0.25">
      <c r="A31" s="32" t="s">
        <v>201</v>
      </c>
      <c r="H31" s="17">
        <v>58542.998143693003</v>
      </c>
      <c r="I31" s="17">
        <v>1.8019427308469</v>
      </c>
      <c r="J31" s="17">
        <v>6.2109215236116997</v>
      </c>
      <c r="K31" s="17">
        <v>13.9972815924</v>
      </c>
      <c r="L31" s="17">
        <v>149.02691838759901</v>
      </c>
      <c r="M31" s="17">
        <v>285.34553914870003</v>
      </c>
      <c r="N31" s="17">
        <v>66.863251420399905</v>
      </c>
      <c r="O31" s="17">
        <v>443.14026371</v>
      </c>
      <c r="P31" s="17">
        <v>51.2803603695885</v>
      </c>
      <c r="Q31" s="17">
        <v>122.914292282899</v>
      </c>
      <c r="R31" s="17">
        <v>33.151367806499998</v>
      </c>
      <c r="S31" s="17">
        <v>131.21096061590001</v>
      </c>
      <c r="T31" s="17">
        <v>1938.7667800081001</v>
      </c>
      <c r="U31" s="17">
        <v>2.765029658</v>
      </c>
      <c r="V31" s="17">
        <v>1663.51234554742</v>
      </c>
      <c r="W31" s="17">
        <v>0.72283210859999902</v>
      </c>
      <c r="X31" s="17">
        <v>194.44125240599999</v>
      </c>
      <c r="Y31" s="17">
        <v>3.7987919702888902E-2</v>
      </c>
      <c r="Z31" s="17">
        <v>1.1966471604</v>
      </c>
      <c r="AB31" s="17" t="s">
        <v>201</v>
      </c>
      <c r="AC31" s="17">
        <v>45.781401371904899</v>
      </c>
      <c r="AD31" s="17">
        <v>10437.4083931267</v>
      </c>
      <c r="AE31" s="17">
        <v>0.72283417494998203</v>
      </c>
      <c r="AF31" s="17">
        <v>1.8019408440939799</v>
      </c>
      <c r="AG31" s="17">
        <v>1.8019408440939799</v>
      </c>
      <c r="AH31" s="17">
        <v>4.4402304551497203</v>
      </c>
      <c r="AI31" s="17">
        <v>299.81456317074202</v>
      </c>
      <c r="AJ31" s="17">
        <v>6.2109021150411001</v>
      </c>
      <c r="AK31" s="17">
        <v>0</v>
      </c>
      <c r="AL31" s="17">
        <v>66.863046411746197</v>
      </c>
      <c r="AM31" s="17">
        <v>13.9972724760272</v>
      </c>
      <c r="AN31" s="17">
        <v>33.151335519576499</v>
      </c>
      <c r="AO31" s="17">
        <v>194.43890809650901</v>
      </c>
      <c r="AP31" s="17">
        <v>0</v>
      </c>
      <c r="AQ31" s="17">
        <v>0.136260780300203</v>
      </c>
      <c r="AR31" s="17">
        <v>0</v>
      </c>
      <c r="AS31" s="17">
        <v>149.026656651427</v>
      </c>
      <c r="AT31" s="17">
        <v>12302.302330336899</v>
      </c>
      <c r="AU31" s="17">
        <v>28.882545308129</v>
      </c>
      <c r="AV31" s="17">
        <v>3.7988505769050399E-2</v>
      </c>
      <c r="AW31" s="17">
        <v>3.7988505769050399E-2</v>
      </c>
      <c r="AX31" s="5">
        <v>0.141924481130309</v>
      </c>
      <c r="AY31" s="17">
        <v>0</v>
      </c>
      <c r="AZ31" s="17">
        <v>285.34537723614801</v>
      </c>
      <c r="BA31" s="17">
        <v>44.933047952017397</v>
      </c>
      <c r="BB31" s="17">
        <v>0</v>
      </c>
      <c r="BC31" s="17">
        <v>0</v>
      </c>
      <c r="BD31" s="17">
        <v>7824.0576445993502</v>
      </c>
      <c r="BE31" s="17">
        <v>277.101715687693</v>
      </c>
      <c r="BF31" s="17">
        <v>443.14086388522702</v>
      </c>
      <c r="BG31" s="17">
        <v>0</v>
      </c>
      <c r="BH31" s="17">
        <v>83.792808541546506</v>
      </c>
      <c r="BI31" s="17">
        <v>74580.917485738799</v>
      </c>
      <c r="BJ31" s="17">
        <v>7.0507641923028803</v>
      </c>
      <c r="BK31" s="17">
        <v>46.525103517364101</v>
      </c>
      <c r="BL31" s="5">
        <v>3.9535429904353601</v>
      </c>
      <c r="BM31" s="17">
        <v>122.914016271433</v>
      </c>
      <c r="BN31" s="17">
        <v>24166.454209404899</v>
      </c>
      <c r="BO31" s="17">
        <v>2526.8424617144201</v>
      </c>
      <c r="BP31" s="17">
        <v>4941.8465861087398</v>
      </c>
      <c r="BQ31" s="17">
        <v>131.21067655263201</v>
      </c>
      <c r="BR31" s="17">
        <v>1298.13231068097</v>
      </c>
      <c r="BS31" s="17">
        <v>1471.58851153606</v>
      </c>
      <c r="BT31" s="17">
        <v>1938.76101865036</v>
      </c>
      <c r="BU31" s="17">
        <v>1.19664493368558</v>
      </c>
      <c r="BV31" s="17">
        <v>2.7650283030506402</v>
      </c>
      <c r="BW31" s="17">
        <v>746.21559602771197</v>
      </c>
      <c r="BX31" s="17">
        <v>58542.887003422598</v>
      </c>
      <c r="BY31" s="17">
        <v>1663.5063884716401</v>
      </c>
      <c r="BZ31" s="17">
        <v>2146.2182837259702</v>
      </c>
      <c r="CB31" s="26">
        <f t="shared" si="0"/>
        <v>1.2739535288271411</v>
      </c>
      <c r="CC31" s="40">
        <f t="shared" si="1"/>
        <v>-1.898438309083241E-6</v>
      </c>
      <c r="CD31" s="40">
        <f t="shared" si="2"/>
        <v>-1.0470659737531597E-6</v>
      </c>
      <c r="CE31" s="40">
        <f t="shared" si="3"/>
        <v>-3.1249099712146896E-6</v>
      </c>
      <c r="CF31" s="40">
        <f t="shared" si="4"/>
        <v>-6.5129594911604736E-7</v>
      </c>
      <c r="CG31" s="40">
        <f t="shared" si="5"/>
        <v>-1.7563013101179211E-6</v>
      </c>
      <c r="CH31" s="40">
        <f t="shared" si="6"/>
        <v>-5.6742625975343552E-7</v>
      </c>
      <c r="CI31" s="40">
        <f t="shared" si="7"/>
        <v>-3.0660886115038267E-6</v>
      </c>
      <c r="CJ31" s="40">
        <f t="shared" si="8"/>
        <v>1.3543685288177606E-6</v>
      </c>
      <c r="CK31" s="40">
        <f t="shared" si="9"/>
        <v>0.63401364455385756</v>
      </c>
      <c r="CL31" s="40">
        <f t="shared" si="10"/>
        <v>-2.2455603890549791E-6</v>
      </c>
      <c r="CM31" s="40">
        <f t="shared" si="11"/>
        <v>-9.7392432456085634E-7</v>
      </c>
      <c r="CN31" s="40">
        <f t="shared" si="12"/>
        <v>-2.1649355104504751E-6</v>
      </c>
      <c r="CO31" s="40">
        <f t="shared" si="13"/>
        <v>-2.9716610576854834E-6</v>
      </c>
      <c r="CP31" s="40">
        <f t="shared" si="14"/>
        <v>-4.900306786589789E-7</v>
      </c>
      <c r="CQ31" s="40">
        <f t="shared" si="15"/>
        <v>-3.5810228855865326E-6</v>
      </c>
      <c r="CR31" s="40">
        <f t="shared" si="16"/>
        <v>2.8586859360909833E-6</v>
      </c>
      <c r="CS31" s="40">
        <f t="shared" si="17"/>
        <v>-1.2056646735047839E-5</v>
      </c>
      <c r="CT31" s="40">
        <f t="shared" si="18"/>
        <v>1.5427698228291967E-5</v>
      </c>
      <c r="CU31" s="40">
        <f t="shared" si="19"/>
        <v>-1.8607944711266246E-6</v>
      </c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</row>
    <row r="32" spans="1:129" x14ac:dyDescent="0.25">
      <c r="A32" s="32" t="s">
        <v>202</v>
      </c>
      <c r="H32" s="17">
        <v>17395.609115937001</v>
      </c>
      <c r="I32" s="17">
        <v>0.54563019681211999</v>
      </c>
      <c r="J32" s="17">
        <v>0.39154832539333001</v>
      </c>
      <c r="K32" s="17">
        <v>2.3813514242663998</v>
      </c>
      <c r="L32" s="17">
        <v>82.549636511905902</v>
      </c>
      <c r="M32" s="17">
        <v>71.656501665472902</v>
      </c>
      <c r="N32" s="17">
        <v>17.52060861312</v>
      </c>
      <c r="O32" s="17">
        <v>88.111669030484606</v>
      </c>
      <c r="P32" s="17">
        <v>65.783547080157106</v>
      </c>
      <c r="Q32" s="17">
        <v>49.068712948239998</v>
      </c>
      <c r="R32" s="17">
        <v>7.4820519847</v>
      </c>
      <c r="S32" s="17">
        <v>89.036927331300006</v>
      </c>
      <c r="T32" s="17">
        <v>610.65269786481304</v>
      </c>
      <c r="U32" s="17">
        <v>0.78773650115110005</v>
      </c>
      <c r="V32" s="17">
        <v>455.87766283861203</v>
      </c>
      <c r="W32" s="17">
        <v>1.1364679028</v>
      </c>
      <c r="X32" s="17">
        <v>87.382272555599997</v>
      </c>
      <c r="Y32" s="17">
        <v>3.9556495498299898E-2</v>
      </c>
      <c r="Z32" s="17">
        <v>4.5543168500000002E-2</v>
      </c>
      <c r="AB32" s="17" t="s">
        <v>202</v>
      </c>
      <c r="AC32" s="17">
        <v>7.0689632151592399</v>
      </c>
      <c r="AD32" s="17">
        <v>4024.2903452400001</v>
      </c>
      <c r="AE32" s="17">
        <v>1.13646700671307</v>
      </c>
      <c r="AF32" s="17">
        <v>0.54563097647951997</v>
      </c>
      <c r="AG32" s="17">
        <v>0.54563097647951997</v>
      </c>
      <c r="AH32" s="17">
        <v>0.28822048035056902</v>
      </c>
      <c r="AI32" s="17">
        <v>46.790799846136302</v>
      </c>
      <c r="AJ32" s="17">
        <v>0.39154879421378402</v>
      </c>
      <c r="AK32" s="17">
        <v>0</v>
      </c>
      <c r="AL32" s="17">
        <v>17.520480414170201</v>
      </c>
      <c r="AM32" s="17">
        <v>2.38132610493737</v>
      </c>
      <c r="AN32" s="17">
        <v>7.4820863355450999</v>
      </c>
      <c r="AO32" s="17">
        <v>87.382200249636895</v>
      </c>
      <c r="AP32" s="17">
        <v>0</v>
      </c>
      <c r="AQ32" s="17">
        <v>2.19776789337141E-2</v>
      </c>
      <c r="AR32" s="17">
        <v>0</v>
      </c>
      <c r="AS32" s="17">
        <v>82.548992734321004</v>
      </c>
      <c r="AT32" s="17">
        <v>2650.7881740134999</v>
      </c>
      <c r="AU32" s="17">
        <v>3.3461575330734501</v>
      </c>
      <c r="AV32" s="17">
        <v>3.9555816797354398E-2</v>
      </c>
      <c r="AW32" s="17">
        <v>3.9555816797354398E-2</v>
      </c>
      <c r="AX32" s="17">
        <v>0.249503454051864</v>
      </c>
      <c r="AY32" s="17">
        <v>0</v>
      </c>
      <c r="AZ32" s="17">
        <v>71.655888530043399</v>
      </c>
      <c r="BA32" s="17">
        <v>1.9606948987864099</v>
      </c>
      <c r="BB32" s="17">
        <v>0</v>
      </c>
      <c r="BC32" s="17">
        <v>0</v>
      </c>
      <c r="BD32" s="17">
        <v>3331.14796212377</v>
      </c>
      <c r="BE32" s="17">
        <v>48.471027079797302</v>
      </c>
      <c r="BF32" s="17">
        <v>88.111182286769093</v>
      </c>
      <c r="BG32" s="17">
        <v>0</v>
      </c>
      <c r="BH32" s="17">
        <v>78.907526268056003</v>
      </c>
      <c r="BI32" s="17">
        <v>23417.766603394</v>
      </c>
      <c r="BJ32" s="17">
        <v>3.2912854706877899</v>
      </c>
      <c r="BK32" s="17">
        <v>27.012348268583501</v>
      </c>
      <c r="BL32" s="17">
        <v>1.5728602987926801</v>
      </c>
      <c r="BM32" s="17">
        <v>49.068325429102103</v>
      </c>
      <c r="BN32" s="17">
        <v>6554.2723374493698</v>
      </c>
      <c r="BO32" s="17">
        <v>608.06861693611995</v>
      </c>
      <c r="BP32" s="17">
        <v>1714.4133850892499</v>
      </c>
      <c r="BQ32" s="17">
        <v>89.036890126209101</v>
      </c>
      <c r="BR32" s="17">
        <v>208.56408648363399</v>
      </c>
      <c r="BS32" s="17">
        <v>400.99113978320901</v>
      </c>
      <c r="BT32" s="17">
        <v>610.64744190905799</v>
      </c>
      <c r="BU32" s="17">
        <v>4.5544173657507299E-2</v>
      </c>
      <c r="BV32" s="17">
        <v>0.78773758830122798</v>
      </c>
      <c r="BW32" s="17">
        <v>292.39669039490002</v>
      </c>
      <c r="BX32" s="17">
        <v>17395.525819871302</v>
      </c>
      <c r="BY32" s="17">
        <v>455.87399889746303</v>
      </c>
      <c r="BZ32" s="17">
        <v>571.89159789298299</v>
      </c>
      <c r="CB32" s="26">
        <f t="shared" si="0"/>
        <v>1.3461948115786966</v>
      </c>
      <c r="CC32" s="40">
        <f t="shared" si="1"/>
        <v>-4.7883385481827194E-6</v>
      </c>
      <c r="CD32" s="40">
        <f t="shared" si="2"/>
        <v>1.428930078522383E-6</v>
      </c>
      <c r="CE32" s="40">
        <f t="shared" si="3"/>
        <v>1.1973501701042859E-6</v>
      </c>
      <c r="CF32" s="40">
        <f t="shared" si="4"/>
        <v>-1.0632336232199292E-5</v>
      </c>
      <c r="CG32" s="40">
        <f t="shared" si="5"/>
        <v>-7.7986725575118093E-6</v>
      </c>
      <c r="CH32" s="40">
        <f t="shared" si="6"/>
        <v>-8.5565917293311081E-6</v>
      </c>
      <c r="CI32" s="40">
        <f t="shared" si="7"/>
        <v>-7.3170374745421779E-6</v>
      </c>
      <c r="CJ32" s="40">
        <f t="shared" si="8"/>
        <v>-5.5241686018263284E-6</v>
      </c>
      <c r="CK32" s="40">
        <f t="shared" si="9"/>
        <v>0.19950245571141606</v>
      </c>
      <c r="CL32" s="40">
        <f t="shared" si="10"/>
        <v>-7.897479159561962E-6</v>
      </c>
      <c r="CM32" s="40">
        <f t="shared" si="11"/>
        <v>4.5910994965277725E-6</v>
      </c>
      <c r="CN32" s="40">
        <f t="shared" si="12"/>
        <v>-4.1786135281323092E-7</v>
      </c>
      <c r="CO32" s="40">
        <f t="shared" si="13"/>
        <v>-8.6071113309160225E-6</v>
      </c>
      <c r="CP32" s="40">
        <f t="shared" si="14"/>
        <v>1.3800936307155958E-6</v>
      </c>
      <c r="CQ32" s="40">
        <f t="shared" si="15"/>
        <v>-8.037114883378553E-6</v>
      </c>
      <c r="CR32" s="40">
        <f t="shared" si="16"/>
        <v>-7.8848415145157883E-7</v>
      </c>
      <c r="CS32" s="40">
        <f t="shared" si="17"/>
        <v>-8.274671851245799E-7</v>
      </c>
      <c r="CT32" s="40">
        <f t="shared" si="18"/>
        <v>-1.7157762257508722E-5</v>
      </c>
      <c r="CU32" s="40">
        <f t="shared" si="19"/>
        <v>2.2070434280329848E-5</v>
      </c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</row>
    <row r="33" spans="1:129" x14ac:dyDescent="0.25">
      <c r="A33" s="32" t="s">
        <v>203</v>
      </c>
      <c r="H33" s="17">
        <v>112738.86296287199</v>
      </c>
      <c r="I33" s="17">
        <v>3.7317297891158998</v>
      </c>
      <c r="J33" s="17">
        <v>1.5804434467785999</v>
      </c>
      <c r="K33" s="17">
        <v>19.0549240008</v>
      </c>
      <c r="L33" s="17">
        <v>471.08744886382902</v>
      </c>
      <c r="M33" s="17">
        <v>410.29083567098002</v>
      </c>
      <c r="N33" s="17">
        <v>135.38536581739899</v>
      </c>
      <c r="O33" s="17">
        <v>675.94739165128601</v>
      </c>
      <c r="P33" s="17">
        <v>111.324368586408</v>
      </c>
      <c r="Q33" s="17">
        <v>205.90599323550001</v>
      </c>
      <c r="R33" s="17">
        <v>78.112067350499998</v>
      </c>
      <c r="S33" s="17">
        <v>611.28695940089995</v>
      </c>
      <c r="T33" s="17">
        <v>3410.1952283509099</v>
      </c>
      <c r="U33" s="17">
        <v>5.3713749177582901</v>
      </c>
      <c r="V33" s="17">
        <v>2571.9110013796899</v>
      </c>
      <c r="W33" s="17">
        <v>7.5315408112999904</v>
      </c>
      <c r="X33" s="17">
        <v>234.72707060139999</v>
      </c>
      <c r="Y33" s="17">
        <v>0.225202029684896</v>
      </c>
      <c r="Z33" s="17">
        <v>2.4260795989999902</v>
      </c>
      <c r="AB33" s="17" t="s">
        <v>203</v>
      </c>
      <c r="AC33" s="17">
        <v>56.202178564930797</v>
      </c>
      <c r="AD33" s="17">
        <v>19771.037081830102</v>
      </c>
      <c r="AE33" s="17">
        <v>7.5315306617734903</v>
      </c>
      <c r="AF33" s="17">
        <v>3.7317333680863101</v>
      </c>
      <c r="AG33" s="17">
        <v>3.7317333680863101</v>
      </c>
      <c r="AH33" s="17">
        <v>2.6539485457532299</v>
      </c>
      <c r="AI33" s="17">
        <v>390.19250450639697</v>
      </c>
      <c r="AJ33" s="17">
        <v>1.5804425905534301</v>
      </c>
      <c r="AK33" s="17">
        <v>0</v>
      </c>
      <c r="AL33" s="17">
        <v>135.38507692945899</v>
      </c>
      <c r="AM33" s="17">
        <v>19.054888704549299</v>
      </c>
      <c r="AN33" s="17">
        <v>78.112514411685595</v>
      </c>
      <c r="AO33" s="17">
        <v>234.72769928254101</v>
      </c>
      <c r="AP33" s="17">
        <v>0</v>
      </c>
      <c r="AQ33" s="17">
        <v>0.19128148999542</v>
      </c>
      <c r="AR33" s="17">
        <v>0</v>
      </c>
      <c r="AS33" s="17">
        <v>471.08786314935702</v>
      </c>
      <c r="AT33" s="17">
        <v>23874.072967138</v>
      </c>
      <c r="AU33" s="17">
        <v>29.8166870098629</v>
      </c>
      <c r="AV33" s="17">
        <v>0.22520193601477001</v>
      </c>
      <c r="AW33" s="17">
        <v>0.22520193601477001</v>
      </c>
      <c r="AX33" s="17">
        <v>1.6526606280668199</v>
      </c>
      <c r="AY33" s="17">
        <v>0</v>
      </c>
      <c r="AZ33" s="17">
        <v>410.28990424987097</v>
      </c>
      <c r="BA33" s="17">
        <v>90.642773694314698</v>
      </c>
      <c r="BB33" s="17">
        <v>0</v>
      </c>
      <c r="BC33" s="17">
        <v>0</v>
      </c>
      <c r="BD33" s="17">
        <v>17144.3421429673</v>
      </c>
      <c r="BE33" s="17">
        <v>354.30028094772899</v>
      </c>
      <c r="BF33" s="17">
        <v>675.94806960591598</v>
      </c>
      <c r="BG33" s="17">
        <v>0</v>
      </c>
      <c r="BH33" s="17">
        <v>165.417336042881</v>
      </c>
      <c r="BI33" s="17">
        <v>145978.065604259</v>
      </c>
      <c r="BJ33" s="17">
        <v>9.5331368231378892</v>
      </c>
      <c r="BK33" s="17">
        <v>99.285372468669493</v>
      </c>
      <c r="BL33" s="17">
        <v>12.965656790983999</v>
      </c>
      <c r="BM33" s="17">
        <v>205.90532449764899</v>
      </c>
      <c r="BN33" s="17">
        <v>47766.368369457203</v>
      </c>
      <c r="BO33" s="17">
        <v>4036.9212252623702</v>
      </c>
      <c r="BP33" s="17">
        <v>9043.2638526765604</v>
      </c>
      <c r="BQ33" s="17">
        <v>611.28711262093202</v>
      </c>
      <c r="BR33" s="17">
        <v>1777.8274841023599</v>
      </c>
      <c r="BS33" s="17">
        <v>2671.4651952581298</v>
      </c>
      <c r="BT33" s="17">
        <v>3410.1859607738202</v>
      </c>
      <c r="BU33" s="17">
        <v>2.4260851608365699</v>
      </c>
      <c r="BV33" s="17">
        <v>5.3713666196160501</v>
      </c>
      <c r="BW33" s="17">
        <v>1715.97812445404</v>
      </c>
      <c r="BX33" s="17">
        <v>112738.572700937</v>
      </c>
      <c r="BY33" s="17">
        <v>2571.90316740152</v>
      </c>
      <c r="BZ33" s="17">
        <v>2975.6144810128699</v>
      </c>
      <c r="CB33" s="26">
        <f t="shared" si="0"/>
        <v>1.2948369143495972</v>
      </c>
      <c r="CC33" s="40">
        <f t="shared" si="1"/>
        <v>-2.5746395463219098E-6</v>
      </c>
      <c r="CD33" s="40">
        <f t="shared" si="2"/>
        <v>9.5906472668379933E-7</v>
      </c>
      <c r="CE33" s="40">
        <f t="shared" si="3"/>
        <v>-5.417626120197481E-7</v>
      </c>
      <c r="CF33" s="40">
        <f t="shared" si="4"/>
        <v>-1.8523427697420926E-6</v>
      </c>
      <c r="CG33" s="40">
        <f t="shared" si="5"/>
        <v>8.7942382883334642E-7</v>
      </c>
      <c r="CH33" s="40">
        <f t="shared" si="6"/>
        <v>-2.2701484607153622E-6</v>
      </c>
      <c r="CI33" s="40">
        <f t="shared" si="7"/>
        <v>-2.1338195473168912E-6</v>
      </c>
      <c r="CJ33" s="40">
        <f t="shared" si="8"/>
        <v>1.0029695185416968E-6</v>
      </c>
      <c r="CK33" s="40">
        <f t="shared" si="9"/>
        <v>0.48590410296813857</v>
      </c>
      <c r="CL33" s="40">
        <f t="shared" si="10"/>
        <v>-3.2477823520669152E-6</v>
      </c>
      <c r="CM33" s="40">
        <f t="shared" si="11"/>
        <v>5.7233306038416078E-6</v>
      </c>
      <c r="CN33" s="40">
        <f t="shared" si="12"/>
        <v>2.5065156342523928E-7</v>
      </c>
      <c r="CO33" s="40">
        <f t="shared" si="13"/>
        <v>-2.7176089546756368E-6</v>
      </c>
      <c r="CP33" s="40">
        <f t="shared" si="14"/>
        <v>-1.5448823377755237E-6</v>
      </c>
      <c r="CQ33" s="40">
        <f t="shared" si="15"/>
        <v>-3.0459756055530228E-6</v>
      </c>
      <c r="CR33" s="40">
        <f t="shared" si="16"/>
        <v>-1.3476029347020491E-6</v>
      </c>
      <c r="CS33" s="40">
        <f t="shared" si="17"/>
        <v>2.6783495376680484E-6</v>
      </c>
      <c r="CT33" s="40">
        <f t="shared" si="18"/>
        <v>-4.1593819611708857E-7</v>
      </c>
      <c r="CU33" s="40">
        <f t="shared" si="19"/>
        <v>2.2925202380126903E-6</v>
      </c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</row>
    <row r="34" spans="1:129" x14ac:dyDescent="0.25">
      <c r="A34" s="32" t="s">
        <v>204</v>
      </c>
      <c r="H34" s="17">
        <v>87371.138544587899</v>
      </c>
      <c r="I34" s="17">
        <v>2.7520695195332001</v>
      </c>
      <c r="J34" s="17">
        <v>2.0650535697781001</v>
      </c>
      <c r="K34" s="17">
        <v>12.366934554999901</v>
      </c>
      <c r="L34" s="17">
        <v>432.01987470015803</v>
      </c>
      <c r="M34" s="17">
        <v>376.67441768466301</v>
      </c>
      <c r="N34" s="17">
        <v>85.633092708099895</v>
      </c>
      <c r="O34" s="17">
        <v>490.856130000664</v>
      </c>
      <c r="P34" s="17">
        <v>121.13326772645701</v>
      </c>
      <c r="Q34" s="17">
        <v>179.36312588480001</v>
      </c>
      <c r="R34" s="17">
        <v>37.291294683899999</v>
      </c>
      <c r="S34" s="17">
        <v>437.7690344403</v>
      </c>
      <c r="T34" s="17">
        <v>3367.4459068483002</v>
      </c>
      <c r="U34" s="17">
        <v>3.96457307676279</v>
      </c>
      <c r="V34" s="17">
        <v>2601.0897994224201</v>
      </c>
      <c r="W34" s="17">
        <v>5.5207349607199996</v>
      </c>
      <c r="X34" s="17">
        <v>832.87433910739901</v>
      </c>
      <c r="Y34" s="17">
        <v>0.23584849889999901</v>
      </c>
      <c r="Z34" s="17">
        <v>1.5173229453999899</v>
      </c>
      <c r="AB34" s="17" t="s">
        <v>204</v>
      </c>
      <c r="AC34" s="17">
        <v>36.304997740011501</v>
      </c>
      <c r="AD34" s="17">
        <v>20377.924102639499</v>
      </c>
      <c r="AE34" s="17">
        <v>5.5207494755263804</v>
      </c>
      <c r="AF34" s="17">
        <v>2.7520666332891199</v>
      </c>
      <c r="AG34" s="17">
        <v>2.7520666332891199</v>
      </c>
      <c r="AH34" s="17">
        <v>2.97329740445113</v>
      </c>
      <c r="AI34" s="17">
        <v>245.438791701073</v>
      </c>
      <c r="AJ34" s="17">
        <v>2.0650493437479098</v>
      </c>
      <c r="AK34" s="17">
        <v>0</v>
      </c>
      <c r="AL34" s="17">
        <v>85.633022236085296</v>
      </c>
      <c r="AM34" s="17">
        <v>12.3669160897113</v>
      </c>
      <c r="AN34" s="17">
        <v>37.2913502512287</v>
      </c>
      <c r="AO34" s="17">
        <v>832.87690569098299</v>
      </c>
      <c r="AP34" s="17">
        <v>0</v>
      </c>
      <c r="AQ34" s="17">
        <v>0.114667230624891</v>
      </c>
      <c r="AR34" s="17">
        <v>0</v>
      </c>
      <c r="AS34" s="17">
        <v>432.01953964801601</v>
      </c>
      <c r="AT34" s="17">
        <v>14408.5297206594</v>
      </c>
      <c r="AU34" s="17">
        <v>18.4861450149528</v>
      </c>
      <c r="AV34" s="17">
        <v>0.23585062794575501</v>
      </c>
      <c r="AW34" s="17">
        <v>0.23585062794575501</v>
      </c>
      <c r="AX34" s="17">
        <v>1.21195436517226</v>
      </c>
      <c r="AY34" s="17">
        <v>0</v>
      </c>
      <c r="AZ34" s="17">
        <v>376.67337179492</v>
      </c>
      <c r="BA34" s="17">
        <v>58.509252592436198</v>
      </c>
      <c r="BB34" s="17">
        <v>0</v>
      </c>
      <c r="BC34" s="17">
        <v>0</v>
      </c>
      <c r="BD34" s="17">
        <v>13658.183725328199</v>
      </c>
      <c r="BE34" s="17">
        <v>314.19489791720503</v>
      </c>
      <c r="BF34" s="17">
        <v>490.85678002888699</v>
      </c>
      <c r="BG34" s="17">
        <v>0</v>
      </c>
      <c r="BH34" s="17">
        <v>168.250641664705</v>
      </c>
      <c r="BI34" s="17">
        <v>117759.163942745</v>
      </c>
      <c r="BJ34" s="17">
        <v>21.541990833721101</v>
      </c>
      <c r="BK34" s="17">
        <v>78.356708238016495</v>
      </c>
      <c r="BL34" s="17">
        <v>7.8171510395735604</v>
      </c>
      <c r="BM34" s="17">
        <v>179.36292425558099</v>
      </c>
      <c r="BN34" s="17">
        <v>36147.594938719099</v>
      </c>
      <c r="BO34" s="17">
        <v>3307.8275649432398</v>
      </c>
      <c r="BP34" s="17">
        <v>7925.51847850787</v>
      </c>
      <c r="BQ34" s="17">
        <v>437.76815544176202</v>
      </c>
      <c r="BR34" s="17">
        <v>1082.7536483689801</v>
      </c>
      <c r="BS34" s="17">
        <v>2479.2394670495901</v>
      </c>
      <c r="BT34" s="17">
        <v>3367.4365654667999</v>
      </c>
      <c r="BU34" s="17">
        <v>1.5173157711347001</v>
      </c>
      <c r="BV34" s="17">
        <v>3.9645681653340801</v>
      </c>
      <c r="BW34" s="17">
        <v>1526.5226364629</v>
      </c>
      <c r="BX34" s="17">
        <v>87371.015960250603</v>
      </c>
      <c r="BY34" s="17">
        <v>2601.0803641532998</v>
      </c>
      <c r="BZ34" s="17">
        <v>2865.2452295881299</v>
      </c>
      <c r="CB34" s="26">
        <f t="shared" si="0"/>
        <v>1.3478058215131603</v>
      </c>
      <c r="CC34" s="40">
        <f t="shared" si="1"/>
        <v>-1.403030100532452E-6</v>
      </c>
      <c r="CD34" s="40">
        <f t="shared" si="2"/>
        <v>-1.0487540593341523E-6</v>
      </c>
      <c r="CE34" s="40">
        <f t="shared" si="3"/>
        <v>-2.0464506355103276E-6</v>
      </c>
      <c r="CF34" s="40">
        <f t="shared" si="4"/>
        <v>-1.4931176775583091E-6</v>
      </c>
      <c r="CG34" s="40">
        <f t="shared" si="5"/>
        <v>-7.7554798202923674E-7</v>
      </c>
      <c r="CH34" s="40">
        <f t="shared" si="6"/>
        <v>-2.77664129525995E-6</v>
      </c>
      <c r="CI34" s="40">
        <f t="shared" si="7"/>
        <v>-8.2295304735981995E-7</v>
      </c>
      <c r="CJ34" s="40">
        <f t="shared" si="8"/>
        <v>1.3242744324927258E-6</v>
      </c>
      <c r="CK34" s="40">
        <f t="shared" si="9"/>
        <v>0.38897137691891864</v>
      </c>
      <c r="CL34" s="40">
        <f t="shared" si="10"/>
        <v>-1.1241397473751727E-6</v>
      </c>
      <c r="CM34" s="40">
        <f t="shared" si="11"/>
        <v>1.4900884823673176E-6</v>
      </c>
      <c r="CN34" s="40">
        <f t="shared" si="12"/>
        <v>-2.0079047827325722E-6</v>
      </c>
      <c r="CO34" s="40">
        <f t="shared" si="13"/>
        <v>-2.774025703349129E-6</v>
      </c>
      <c r="CP34" s="40">
        <f t="shared" si="14"/>
        <v>-1.2388291538223098E-6</v>
      </c>
      <c r="CQ34" s="40">
        <f t="shared" si="15"/>
        <v>-3.627429211565992E-6</v>
      </c>
      <c r="CR34" s="40">
        <f t="shared" si="16"/>
        <v>2.6291438520576069E-6</v>
      </c>
      <c r="CS34" s="40">
        <f t="shared" si="17"/>
        <v>3.0815976234003986E-6</v>
      </c>
      <c r="CT34" s="40">
        <f t="shared" si="18"/>
        <v>9.0271753516753561E-6</v>
      </c>
      <c r="CU34" s="40">
        <f t="shared" si="19"/>
        <v>-4.7282388443371756E-6</v>
      </c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</row>
    <row r="35" spans="1:129" x14ac:dyDescent="0.25">
      <c r="A35" s="32" t="s">
        <v>205</v>
      </c>
      <c r="H35" s="17">
        <v>17144.5774901759</v>
      </c>
      <c r="I35" s="17">
        <v>0.19848930151212901</v>
      </c>
      <c r="J35" s="17">
        <v>7.2042255765760004</v>
      </c>
      <c r="K35" s="17">
        <v>0.94525028938150002</v>
      </c>
      <c r="L35" s="17">
        <v>49.513592008478</v>
      </c>
      <c r="M35" s="17">
        <v>26.313904928214001</v>
      </c>
      <c r="N35" s="17">
        <v>6.5729303959600003</v>
      </c>
      <c r="O35" s="17">
        <v>35.263758317071897</v>
      </c>
      <c r="P35" s="17">
        <v>77.882384768841604</v>
      </c>
      <c r="Q35" s="17">
        <v>40.9186719910101</v>
      </c>
      <c r="R35" s="17">
        <v>2.6275583784999998</v>
      </c>
      <c r="S35" s="17">
        <v>32.884287234499901</v>
      </c>
      <c r="T35" s="17">
        <v>265.33241364016698</v>
      </c>
      <c r="U35" s="17">
        <v>0.28621583715309901</v>
      </c>
      <c r="V35" s="17">
        <v>228.042819450537</v>
      </c>
      <c r="W35" s="17">
        <v>0.41301176879999901</v>
      </c>
      <c r="X35" s="17">
        <v>1488.8575698940001</v>
      </c>
      <c r="Y35" s="17">
        <v>0.17028535310000001</v>
      </c>
      <c r="Z35" s="17">
        <v>7.4754276299999894E-2</v>
      </c>
      <c r="AB35" s="17" t="s">
        <v>205</v>
      </c>
      <c r="AC35" s="17">
        <v>2.76739204052403</v>
      </c>
      <c r="AD35" s="17">
        <v>1484.33376339401</v>
      </c>
      <c r="AE35" s="17">
        <v>0.41300911244299598</v>
      </c>
      <c r="AF35" s="17">
        <v>0.19848860277834601</v>
      </c>
      <c r="AG35" s="17">
        <v>0.19848860277834601</v>
      </c>
      <c r="AH35" s="17">
        <v>0.204321293107524</v>
      </c>
      <c r="AI35" s="17">
        <v>18.6540712759897</v>
      </c>
      <c r="AJ35" s="17">
        <v>7.2041871453696196</v>
      </c>
      <c r="AK35" s="17">
        <v>0</v>
      </c>
      <c r="AL35" s="17">
        <v>6.5729158801501404</v>
      </c>
      <c r="AM35" s="17">
        <v>0.945247333973116</v>
      </c>
      <c r="AN35" s="17">
        <v>2.6275578007523199</v>
      </c>
      <c r="AO35" s="17">
        <v>1488.85341678533</v>
      </c>
      <c r="AP35" s="17">
        <v>0</v>
      </c>
      <c r="AQ35" s="17">
        <v>8.8307553615000201E-3</v>
      </c>
      <c r="AR35" s="17">
        <v>0</v>
      </c>
      <c r="AS35" s="17">
        <v>49.5132962806858</v>
      </c>
      <c r="AT35" s="17">
        <v>1034.5877807218701</v>
      </c>
      <c r="AU35" s="17">
        <v>1.5585682801440699</v>
      </c>
      <c r="AV35" s="17">
        <v>0.170287228071207</v>
      </c>
      <c r="AW35" s="17">
        <v>0.170287228071207</v>
      </c>
      <c r="AX35" s="17">
        <v>9.0671479453540399E-2</v>
      </c>
      <c r="AY35" s="17">
        <v>0</v>
      </c>
      <c r="AZ35" s="17">
        <v>26.313786301269801</v>
      </c>
      <c r="BA35" s="17">
        <v>6.6991857124327998</v>
      </c>
      <c r="BB35" s="17">
        <v>0</v>
      </c>
      <c r="BC35" s="17">
        <v>0</v>
      </c>
      <c r="BD35" s="17">
        <v>2477.9595382316402</v>
      </c>
      <c r="BE35" s="17">
        <v>23.708352366225199</v>
      </c>
      <c r="BF35" s="17">
        <v>35.263705488869199</v>
      </c>
      <c r="BG35" s="17">
        <v>0</v>
      </c>
      <c r="BH35" s="17">
        <v>89.110390611470194</v>
      </c>
      <c r="BI35" s="17">
        <v>19355.629966324301</v>
      </c>
      <c r="BJ35" s="17">
        <v>32.7381145472852</v>
      </c>
      <c r="BK35" s="17">
        <v>34.838206737886999</v>
      </c>
      <c r="BL35" s="17">
        <v>0.57152818984903797</v>
      </c>
      <c r="BM35" s="17">
        <v>40.918589212123102</v>
      </c>
      <c r="BN35" s="17">
        <v>4764.3782223264197</v>
      </c>
      <c r="BO35" s="17">
        <v>235.04221460748099</v>
      </c>
      <c r="BP35" s="17">
        <v>1751.2684573686199</v>
      </c>
      <c r="BQ35" s="17">
        <v>32.884287338971497</v>
      </c>
      <c r="BR35" s="17">
        <v>82.671628833396397</v>
      </c>
      <c r="BS35" s="17">
        <v>173.39628479305301</v>
      </c>
      <c r="BT35" s="17">
        <v>265.33048923193002</v>
      </c>
      <c r="BU35" s="17">
        <v>7.4755438308569996E-2</v>
      </c>
      <c r="BV35" s="17">
        <v>0.28621669931354599</v>
      </c>
      <c r="BW35" s="17">
        <v>325.46280718494</v>
      </c>
      <c r="BX35" s="17">
        <v>17144.521831489699</v>
      </c>
      <c r="BY35" s="17">
        <v>228.04109838071099</v>
      </c>
      <c r="BZ35" s="17">
        <v>487.55713532258602</v>
      </c>
      <c r="CB35" s="26">
        <f t="shared" ref="CB35:CB51" si="20">BI35/BX35</f>
        <v>1.1289687841146676</v>
      </c>
      <c r="CC35" s="40">
        <f t="shared" ref="CC35:CC51" si="21">(BX35-H35)/(H35+1E-50)</f>
        <v>-3.2464309040117609E-6</v>
      </c>
      <c r="CD35" s="40">
        <f t="shared" ref="CD35:CD51" si="22">(AG35-I35)/(I35+1E-50)</f>
        <v>-3.520259165994938E-6</v>
      </c>
      <c r="CE35" s="40">
        <f t="shared" ref="CE35:CE51" si="23">(AJ35-J35)/(J35+1E-50)</f>
        <v>-5.3345367898755084E-6</v>
      </c>
      <c r="CF35" s="40">
        <f t="shared" ref="CF35:CF51" si="24">(AM35-K35)/(K35+1E-50)</f>
        <v>-3.1265881822197271E-6</v>
      </c>
      <c r="CG35" s="40">
        <f t="shared" ref="CG35:CG51" si="25">(AS35-L35)/(L35+1E-50)</f>
        <v>-5.9726588236356057E-6</v>
      </c>
      <c r="CH35" s="40">
        <f t="shared" ref="CH35:CH51" si="26">(AZ35-M35)/(M35+1E-50)</f>
        <v>-4.508146720290845E-6</v>
      </c>
      <c r="CI35" s="40">
        <f t="shared" ref="CI35:CI51" si="27">(AL35-N35)/(N35+1E-50)</f>
        <v>-2.2084228776887883E-6</v>
      </c>
      <c r="CJ35" s="40">
        <f t="shared" ref="CJ35:CJ51" si="28">(BF35-O35)/(O35+1E-50)</f>
        <v>-1.4980877030376403E-6</v>
      </c>
      <c r="CK35" s="40">
        <f t="shared" ref="CK35:CK51" si="29">(BH35-P35)/(P35+1E-50)</f>
        <v>0.14416617924520175</v>
      </c>
      <c r="CL35" s="40">
        <f t="shared" ref="CL35:CL51" si="30">(BM35-Q35)/(Q35+1E-50)</f>
        <v>-2.0230101068909537E-6</v>
      </c>
      <c r="CM35" s="40">
        <f t="shared" ref="CM35:CM51" si="31">(AN35-R35)/(R35+1E-50)</f>
        <v>-2.1988005467243036E-7</v>
      </c>
      <c r="CN35" s="40">
        <f t="shared" ref="CN35:CN51" si="32">(BQ35-S35)/(S35+1E-50)</f>
        <v>3.1769457271106139E-9</v>
      </c>
      <c r="CO35" s="40">
        <f t="shared" ref="CO35:CO51" si="33">(BT35-T35)/(T35+1E-50)</f>
        <v>-7.2528200024947246E-6</v>
      </c>
      <c r="CP35" s="40">
        <f t="shared" ref="CP35:CP51" si="34">(BV35-U35)/(U35+1E-50)</f>
        <v>3.0122737286484346E-6</v>
      </c>
      <c r="CQ35" s="40">
        <f t="shared" ref="CQ35:CQ51" si="35">(BY35-V35)/(V35+1E-50)</f>
        <v>-7.5471344818103312E-6</v>
      </c>
      <c r="CR35" s="40">
        <f t="shared" ref="CR35:CR51" si="36">(AE35-W35)/(W35+1E-50)</f>
        <v>-6.4316738739577208E-6</v>
      </c>
      <c r="CS35" s="40">
        <f t="shared" ref="CS35:CS51" si="37">(AO35-X35)/(X35+1E-50)</f>
        <v>-2.7894600223231479E-6</v>
      </c>
      <c r="CT35" s="40">
        <f t="shared" ref="CT35:CT51" si="38">(AV35-Y35)/(Y35+1E-50)</f>
        <v>1.1010760308243813E-5</v>
      </c>
      <c r="CU35" s="40">
        <f t="shared" ref="CU35:CU51" si="39">(BU35-Z35)/(Z35+1E-50)</f>
        <v>1.5544375888793929E-5</v>
      </c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</row>
    <row r="36" spans="1:129" x14ac:dyDescent="0.25">
      <c r="A36" s="32" t="s">
        <v>206</v>
      </c>
      <c r="H36" s="17">
        <v>97161.96468212</v>
      </c>
      <c r="I36" s="17">
        <v>2.2580812321149</v>
      </c>
      <c r="J36" s="17">
        <v>15.0427224810669</v>
      </c>
      <c r="K36" s="17">
        <v>12.4940458871</v>
      </c>
      <c r="L36" s="17">
        <v>361.30811087709901</v>
      </c>
      <c r="M36" s="17">
        <v>313.55463476682598</v>
      </c>
      <c r="N36" s="17">
        <v>83.3342509484999</v>
      </c>
      <c r="O36" s="17">
        <v>443.75094875399202</v>
      </c>
      <c r="P36" s="17">
        <v>370.56201538933902</v>
      </c>
      <c r="Q36" s="17">
        <v>243.164501743399</v>
      </c>
      <c r="R36" s="17">
        <v>34.347773125700002</v>
      </c>
      <c r="S36" s="17">
        <v>376.14431434020003</v>
      </c>
      <c r="T36" s="17">
        <v>2513.018159406</v>
      </c>
      <c r="U36" s="17">
        <v>3.24814510979999</v>
      </c>
      <c r="V36" s="17">
        <v>2178.57543104252</v>
      </c>
      <c r="W36" s="17">
        <v>4.5556898051599903</v>
      </c>
      <c r="X36" s="17">
        <v>720.32390922279899</v>
      </c>
      <c r="Y36" s="17">
        <v>0.19810318076279901</v>
      </c>
      <c r="Z36" s="17">
        <v>3.6888987343999902</v>
      </c>
      <c r="AB36" s="17" t="s">
        <v>206</v>
      </c>
      <c r="AC36" s="17">
        <v>36.401588491067599</v>
      </c>
      <c r="AD36" s="17">
        <v>12530.6082243848</v>
      </c>
      <c r="AE36" s="17">
        <v>4.5557157065692202</v>
      </c>
      <c r="AF36" s="17">
        <v>2.2580838267054602</v>
      </c>
      <c r="AG36" s="17">
        <v>2.2580838267054602</v>
      </c>
      <c r="AH36" s="17">
        <v>2.8848843976553802</v>
      </c>
      <c r="AI36" s="17">
        <v>259.05158455548701</v>
      </c>
      <c r="AJ36" s="17">
        <v>15.042701621475601</v>
      </c>
      <c r="AK36" s="17">
        <v>0</v>
      </c>
      <c r="AL36" s="17">
        <v>83.334268407585995</v>
      </c>
      <c r="AM36" s="17">
        <v>12.4940267376751</v>
      </c>
      <c r="AN36" s="17">
        <v>34.347807748365497</v>
      </c>
      <c r="AO36" s="17">
        <v>720.32304821482796</v>
      </c>
      <c r="AP36" s="17">
        <v>0</v>
      </c>
      <c r="AQ36" s="17">
        <v>0.12593235713860901</v>
      </c>
      <c r="AR36" s="17">
        <v>0</v>
      </c>
      <c r="AS36" s="17">
        <v>361.30761346177297</v>
      </c>
      <c r="AT36" s="17">
        <v>16291.7428620959</v>
      </c>
      <c r="AU36" s="17">
        <v>22.1916103299051</v>
      </c>
      <c r="AV36" s="17">
        <v>0.19810247683389801</v>
      </c>
      <c r="AW36" s="17">
        <v>0.19810247683389801</v>
      </c>
      <c r="AX36" s="17">
        <v>0.99966272862800898</v>
      </c>
      <c r="AY36" s="17">
        <v>0</v>
      </c>
      <c r="AZ36" s="17">
        <v>313.55427337198</v>
      </c>
      <c r="BA36" s="17">
        <v>138.46135264855599</v>
      </c>
      <c r="BB36" s="17">
        <v>0</v>
      </c>
      <c r="BC36" s="17">
        <v>0</v>
      </c>
      <c r="BD36" s="17">
        <v>15704.638746205899</v>
      </c>
      <c r="BE36" s="17">
        <v>270.73500921955201</v>
      </c>
      <c r="BF36" s="17">
        <v>443.75187621759198</v>
      </c>
      <c r="BG36" s="17">
        <v>0</v>
      </c>
      <c r="BH36" s="17">
        <v>436.43988579679598</v>
      </c>
      <c r="BI36" s="17">
        <v>117824.175161405</v>
      </c>
      <c r="BJ36" s="17">
        <v>23.163817323527301</v>
      </c>
      <c r="BK36" s="17">
        <v>187.93214841393899</v>
      </c>
      <c r="BL36" s="17">
        <v>7.8411036347885998</v>
      </c>
      <c r="BM36" s="17">
        <v>243.16415979982</v>
      </c>
      <c r="BN36" s="17">
        <v>38788.260213892398</v>
      </c>
      <c r="BO36" s="17">
        <v>3400.0242996617399</v>
      </c>
      <c r="BP36" s="17">
        <v>10103.0256000686</v>
      </c>
      <c r="BQ36" s="17">
        <v>376.14364301519498</v>
      </c>
      <c r="BR36" s="17">
        <v>1158.7349392854201</v>
      </c>
      <c r="BS36" s="17">
        <v>2237.0386131369701</v>
      </c>
      <c r="BT36" s="17">
        <v>2513.01212461554</v>
      </c>
      <c r="BU36" s="17">
        <v>3.6888936199578701</v>
      </c>
      <c r="BV36" s="17">
        <v>3.2481523338180098</v>
      </c>
      <c r="BW36" s="17">
        <v>1127.0830775858001</v>
      </c>
      <c r="BX36" s="17">
        <v>97161.810643804696</v>
      </c>
      <c r="BY36" s="17">
        <v>2178.56873996387</v>
      </c>
      <c r="BZ36" s="17">
        <v>3784.5847818244001</v>
      </c>
      <c r="CB36" s="26">
        <f t="shared" si="20"/>
        <v>1.2126593193425403</v>
      </c>
      <c r="CC36" s="40">
        <f t="shared" si="21"/>
        <v>-1.5853767038178499E-6</v>
      </c>
      <c r="CD36" s="40">
        <f t="shared" si="22"/>
        <v>1.1490244563738182E-6</v>
      </c>
      <c r="CE36" s="40">
        <f t="shared" si="23"/>
        <v>-1.3866898977210231E-6</v>
      </c>
      <c r="CF36" s="40">
        <f t="shared" si="24"/>
        <v>-1.5326840539828621E-6</v>
      </c>
      <c r="CG36" s="40">
        <f t="shared" si="25"/>
        <v>-1.3767067803439154E-6</v>
      </c>
      <c r="CH36" s="40">
        <f t="shared" si="26"/>
        <v>-1.1525737651757953E-6</v>
      </c>
      <c r="CI36" s="40">
        <f t="shared" si="27"/>
        <v>2.0950672618228224E-7</v>
      </c>
      <c r="CJ36" s="40">
        <f t="shared" si="28"/>
        <v>2.0900543482076244E-6</v>
      </c>
      <c r="CK36" s="40">
        <f t="shared" si="29"/>
        <v>0.1777782602413821</v>
      </c>
      <c r="CL36" s="40">
        <f t="shared" si="30"/>
        <v>-1.4062232626496981E-6</v>
      </c>
      <c r="CM36" s="40">
        <f t="shared" si="31"/>
        <v>1.0080032079159895E-6</v>
      </c>
      <c r="CN36" s="40">
        <f t="shared" si="32"/>
        <v>-1.7847538283848186E-6</v>
      </c>
      <c r="CO36" s="40">
        <f t="shared" si="33"/>
        <v>-2.4014114014445857E-6</v>
      </c>
      <c r="CP36" s="40">
        <f t="shared" si="34"/>
        <v>2.2240441161278852E-6</v>
      </c>
      <c r="CQ36" s="40">
        <f t="shared" si="35"/>
        <v>-3.0713091475390708E-6</v>
      </c>
      <c r="CR36" s="40">
        <f t="shared" si="36"/>
        <v>5.6855076481567932E-6</v>
      </c>
      <c r="CS36" s="40">
        <f t="shared" si="37"/>
        <v>-1.1953066669051253E-6</v>
      </c>
      <c r="CT36" s="40">
        <f t="shared" si="38"/>
        <v>-3.5533447685795443E-6</v>
      </c>
      <c r="CU36" s="40">
        <f t="shared" si="39"/>
        <v>-1.3864414526595598E-6</v>
      </c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</row>
    <row r="37" spans="1:129" x14ac:dyDescent="0.25">
      <c r="A37" s="32" t="s">
        <v>207</v>
      </c>
      <c r="H37" s="17">
        <v>38740.426914778902</v>
      </c>
      <c r="I37" s="17">
        <v>1.0313728891770899</v>
      </c>
      <c r="J37" s="17">
        <v>12.473952523307499</v>
      </c>
      <c r="K37" s="17">
        <v>4.5670416548199997</v>
      </c>
      <c r="L37" s="17">
        <v>189.20891088517899</v>
      </c>
      <c r="M37" s="17">
        <v>138.77666731234399</v>
      </c>
      <c r="N37" s="17">
        <v>33.325687881639901</v>
      </c>
      <c r="O37" s="17">
        <v>169.25300125534201</v>
      </c>
      <c r="P37" s="17">
        <v>170.997697820322</v>
      </c>
      <c r="Q37" s="17">
        <v>66.1834709914</v>
      </c>
      <c r="R37" s="17">
        <v>14.883836898899901</v>
      </c>
      <c r="S37" s="17">
        <v>168.7412248384</v>
      </c>
      <c r="T37" s="17">
        <v>1234.8873737563999</v>
      </c>
      <c r="U37" s="17">
        <v>1.48876225432679</v>
      </c>
      <c r="V37" s="17">
        <v>984.53989738991004</v>
      </c>
      <c r="W37" s="17">
        <v>2.1482958685199902</v>
      </c>
      <c r="X37" s="17">
        <v>543.59472804879897</v>
      </c>
      <c r="Y37" s="17">
        <v>0.115264986199999</v>
      </c>
      <c r="Z37" s="17">
        <v>0.38094296639999897</v>
      </c>
      <c r="AB37" s="17" t="s">
        <v>207</v>
      </c>
      <c r="AC37" s="17">
        <v>13.525607391434299</v>
      </c>
      <c r="AD37" s="17">
        <v>7659.3902241895103</v>
      </c>
      <c r="AE37" s="17">
        <v>2.14828524206087</v>
      </c>
      <c r="AF37" s="17">
        <v>1.0313760737495701</v>
      </c>
      <c r="AG37" s="17">
        <v>1.0313760737495701</v>
      </c>
      <c r="AH37" s="17">
        <v>0.90729849205508994</v>
      </c>
      <c r="AI37" s="17">
        <v>90.298227269706004</v>
      </c>
      <c r="AJ37" s="17">
        <v>12.473946638801401</v>
      </c>
      <c r="AK37" s="17">
        <v>0</v>
      </c>
      <c r="AL37" s="17">
        <v>33.325638057649698</v>
      </c>
      <c r="AM37" s="17">
        <v>4.5670306649319699</v>
      </c>
      <c r="AN37" s="17">
        <v>14.8837869951371</v>
      </c>
      <c r="AO37" s="17">
        <v>543.59206135951297</v>
      </c>
      <c r="AP37" s="17">
        <v>0</v>
      </c>
      <c r="AQ37" s="17">
        <v>4.2238817054488301E-2</v>
      </c>
      <c r="AR37" s="17">
        <v>0</v>
      </c>
      <c r="AS37" s="17">
        <v>189.20844481901699</v>
      </c>
      <c r="AT37" s="17">
        <v>5233.8523086833002</v>
      </c>
      <c r="AU37" s="17">
        <v>6.6087790354117297</v>
      </c>
      <c r="AV37" s="17">
        <v>0.11526632629931</v>
      </c>
      <c r="AW37" s="17">
        <v>0.11526632629931</v>
      </c>
      <c r="AX37" s="17">
        <v>0.47163598000033102</v>
      </c>
      <c r="AY37" s="17">
        <v>0</v>
      </c>
      <c r="AZ37" s="17">
        <v>138.776324025355</v>
      </c>
      <c r="BA37" s="17">
        <v>15.600279435602801</v>
      </c>
      <c r="BB37" s="17">
        <v>0</v>
      </c>
      <c r="BC37" s="17">
        <v>0</v>
      </c>
      <c r="BD37" s="17">
        <v>7230.4256752891297</v>
      </c>
      <c r="BE37" s="17">
        <v>101.936196145412</v>
      </c>
      <c r="BF37" s="17">
        <v>169.25310413014199</v>
      </c>
      <c r="BG37" s="17">
        <v>0</v>
      </c>
      <c r="BH37" s="17">
        <v>188.364962328845</v>
      </c>
      <c r="BI37" s="17">
        <v>50176.857914537803</v>
      </c>
      <c r="BJ37" s="17">
        <v>14.5907260031032</v>
      </c>
      <c r="BK37" s="17">
        <v>80.421220187354294</v>
      </c>
      <c r="BL37" s="17">
        <v>2.9728017620340501</v>
      </c>
      <c r="BM37" s="17">
        <v>66.183357992912093</v>
      </c>
      <c r="BN37" s="17">
        <v>14210.089672686299</v>
      </c>
      <c r="BO37" s="17">
        <v>1211.1779326020401</v>
      </c>
      <c r="BP37" s="17">
        <v>4113.7292204810601</v>
      </c>
      <c r="BQ37" s="17">
        <v>168.74131564058001</v>
      </c>
      <c r="BR37" s="17">
        <v>399.89737069719899</v>
      </c>
      <c r="BS37" s="17">
        <v>830.23640179112704</v>
      </c>
      <c r="BT37" s="17">
        <v>1234.88348860725</v>
      </c>
      <c r="BU37" s="17">
        <v>0.38093844407067701</v>
      </c>
      <c r="BV37" s="17">
        <v>1.4887643007047</v>
      </c>
      <c r="BW37" s="17">
        <v>610.20156233509101</v>
      </c>
      <c r="BX37" s="17">
        <v>38740.360010912802</v>
      </c>
      <c r="BY37" s="17">
        <v>984.53537241738502</v>
      </c>
      <c r="BZ37" s="17">
        <v>1428.4690230508099</v>
      </c>
      <c r="CB37" s="26">
        <f t="shared" si="20"/>
        <v>1.2952088700364024</v>
      </c>
      <c r="CC37" s="40">
        <f t="shared" si="21"/>
        <v>-1.7269780285867046E-6</v>
      </c>
      <c r="CD37" s="40">
        <f t="shared" si="22"/>
        <v>3.087702336935282E-6</v>
      </c>
      <c r="CE37" s="40">
        <f t="shared" si="23"/>
        <v>-4.7174350611017699E-7</v>
      </c>
      <c r="CF37" s="40">
        <f t="shared" si="24"/>
        <v>-2.4063472287874903E-6</v>
      </c>
      <c r="CG37" s="40">
        <f t="shared" si="25"/>
        <v>-2.4632357948928443E-6</v>
      </c>
      <c r="CH37" s="40">
        <f t="shared" si="26"/>
        <v>-2.4736650305977335E-6</v>
      </c>
      <c r="CI37" s="40">
        <f t="shared" si="27"/>
        <v>-1.4950626189586787E-6</v>
      </c>
      <c r="CJ37" s="40">
        <f t="shared" si="28"/>
        <v>6.0781669580605977E-7</v>
      </c>
      <c r="CK37" s="40">
        <f t="shared" si="29"/>
        <v>0.10156431770661536</v>
      </c>
      <c r="CL37" s="40">
        <f t="shared" si="30"/>
        <v>-1.7073520958400268E-6</v>
      </c>
      <c r="CM37" s="40">
        <f t="shared" si="31"/>
        <v>-3.3528829386748522E-6</v>
      </c>
      <c r="CN37" s="40">
        <f t="shared" si="32"/>
        <v>5.3811497515447402E-7</v>
      </c>
      <c r="CO37" s="40">
        <f t="shared" si="33"/>
        <v>-3.1461566718582465E-6</v>
      </c>
      <c r="CP37" s="40">
        <f t="shared" si="34"/>
        <v>1.3745498343116887E-6</v>
      </c>
      <c r="CQ37" s="40">
        <f t="shared" si="35"/>
        <v>-4.5960275830514906E-6</v>
      </c>
      <c r="CR37" s="40">
        <f t="shared" si="36"/>
        <v>-4.9464597851322457E-6</v>
      </c>
      <c r="CS37" s="40">
        <f t="shared" si="37"/>
        <v>-4.9056570058617638E-6</v>
      </c>
      <c r="CT37" s="40">
        <f t="shared" si="38"/>
        <v>1.162624796282194E-5</v>
      </c>
      <c r="CU37" s="40">
        <f t="shared" si="39"/>
        <v>-1.1871407850635677E-5</v>
      </c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</row>
    <row r="38" spans="1:129" x14ac:dyDescent="0.25">
      <c r="A38" s="32" t="s">
        <v>208</v>
      </c>
      <c r="H38" s="17">
        <v>39131.405350273999</v>
      </c>
      <c r="I38" s="17">
        <v>1.1000124621058001</v>
      </c>
      <c r="J38" s="17">
        <v>5.9321637510098002</v>
      </c>
      <c r="K38" s="17">
        <v>5.0624520049032897</v>
      </c>
      <c r="L38" s="17">
        <v>184.14953385115399</v>
      </c>
      <c r="M38" s="17">
        <v>144.454117469111</v>
      </c>
      <c r="N38" s="17">
        <v>36.382757303678197</v>
      </c>
      <c r="O38" s="17">
        <v>190.91131680673899</v>
      </c>
      <c r="P38" s="17">
        <v>117.15214466714001</v>
      </c>
      <c r="Q38" s="17">
        <v>60.193292756001703</v>
      </c>
      <c r="R38" s="17">
        <v>13.373808840299899</v>
      </c>
      <c r="S38" s="17">
        <v>181.088271847199</v>
      </c>
      <c r="T38" s="17">
        <v>1342.3680715130399</v>
      </c>
      <c r="U38" s="17">
        <v>1.5862697277734901</v>
      </c>
      <c r="V38" s="17">
        <v>1025.7568931865901</v>
      </c>
      <c r="W38" s="17">
        <v>2.28899996817999</v>
      </c>
      <c r="X38" s="17">
        <v>617.19550361679899</v>
      </c>
      <c r="Y38" s="17">
        <v>0.12688009549999901</v>
      </c>
      <c r="Z38" s="17">
        <v>0.59262219029999996</v>
      </c>
      <c r="AB38" s="17" t="s">
        <v>208</v>
      </c>
      <c r="AC38" s="17">
        <v>14.8991859751054</v>
      </c>
      <c r="AD38" s="17">
        <v>8183.9957179744697</v>
      </c>
      <c r="AE38" s="17">
        <v>2.2890018639527598</v>
      </c>
      <c r="AF38" s="17">
        <v>1.1000128968537799</v>
      </c>
      <c r="AG38" s="17">
        <v>1.1000128968537799</v>
      </c>
      <c r="AH38" s="17">
        <v>0.99535904900841499</v>
      </c>
      <c r="AI38" s="17">
        <v>100.35473511664701</v>
      </c>
      <c r="AJ38" s="17">
        <v>5.9321227449873497</v>
      </c>
      <c r="AK38" s="17">
        <v>0</v>
      </c>
      <c r="AL38" s="17">
        <v>36.382570675123503</v>
      </c>
      <c r="AM38" s="17">
        <v>5.0624379981659597</v>
      </c>
      <c r="AN38" s="17">
        <v>13.373813204816001</v>
      </c>
      <c r="AO38" s="17">
        <v>617.19295077061395</v>
      </c>
      <c r="AP38" s="17">
        <v>0</v>
      </c>
      <c r="AQ38" s="17">
        <v>4.7078822081006597E-2</v>
      </c>
      <c r="AR38" s="17">
        <v>0</v>
      </c>
      <c r="AS38" s="17">
        <v>184.14841934027299</v>
      </c>
      <c r="AT38" s="17">
        <v>5791.1946920932196</v>
      </c>
      <c r="AU38" s="17">
        <v>7.8825379572435503</v>
      </c>
      <c r="AV38" s="17">
        <v>0.12688003318735999</v>
      </c>
      <c r="AW38" s="17">
        <v>0.12688003318735999</v>
      </c>
      <c r="AX38" s="17">
        <v>0.50252614151472896</v>
      </c>
      <c r="AY38" s="17">
        <v>0</v>
      </c>
      <c r="AZ38" s="17">
        <v>144.45336996268901</v>
      </c>
      <c r="BA38" s="17">
        <v>23.625365318938002</v>
      </c>
      <c r="BB38" s="17">
        <v>0</v>
      </c>
      <c r="BC38" s="17">
        <v>0</v>
      </c>
      <c r="BD38" s="17">
        <v>6535.4847874154202</v>
      </c>
      <c r="BE38" s="17">
        <v>122.273396423818</v>
      </c>
      <c r="BF38" s="17">
        <v>190.910751676161</v>
      </c>
      <c r="BG38" s="17">
        <v>0</v>
      </c>
      <c r="BH38" s="17">
        <v>132.757078343752</v>
      </c>
      <c r="BI38" s="17">
        <v>51338.860309087999</v>
      </c>
      <c r="BJ38" s="17">
        <v>15.258387321221299</v>
      </c>
      <c r="BK38" s="17">
        <v>58.872293906253901</v>
      </c>
      <c r="BL38" s="17">
        <v>3.16749461447287</v>
      </c>
      <c r="BM38" s="17">
        <v>60.192789890044402</v>
      </c>
      <c r="BN38" s="17">
        <v>15238.134989198201</v>
      </c>
      <c r="BO38" s="17">
        <v>1265.2363472551599</v>
      </c>
      <c r="BP38" s="17">
        <v>3839.2476406639598</v>
      </c>
      <c r="BQ38" s="17">
        <v>181.08823639234001</v>
      </c>
      <c r="BR38" s="17">
        <v>442.99341993138398</v>
      </c>
      <c r="BS38" s="17">
        <v>956.53754047248003</v>
      </c>
      <c r="BT38" s="17">
        <v>1342.35792611073</v>
      </c>
      <c r="BU38" s="17">
        <v>0.59262814242278705</v>
      </c>
      <c r="BV38" s="17">
        <v>1.58626784187337</v>
      </c>
      <c r="BW38" s="17">
        <v>656.23506223376705</v>
      </c>
      <c r="BX38" s="17">
        <v>39131.113407629098</v>
      </c>
      <c r="BY38" s="17">
        <v>1025.7490327293201</v>
      </c>
      <c r="BZ38" s="17">
        <v>1324.56950310972</v>
      </c>
      <c r="CB38" s="26">
        <f t="shared" si="20"/>
        <v>1.3119703437592156</v>
      </c>
      <c r="CC38" s="40">
        <f t="shared" si="21"/>
        <v>-7.4605714332888469E-6</v>
      </c>
      <c r="CD38" s="40">
        <f t="shared" si="22"/>
        <v>3.9522095868448467E-7</v>
      </c>
      <c r="CE38" s="40">
        <f t="shared" si="23"/>
        <v>-6.9124899735810174E-6</v>
      </c>
      <c r="CF38" s="40">
        <f t="shared" si="24"/>
        <v>-2.7667891599602974E-6</v>
      </c>
      <c r="CG38" s="40">
        <f t="shared" si="25"/>
        <v>-6.052205822559475E-6</v>
      </c>
      <c r="CH38" s="40">
        <f t="shared" si="26"/>
        <v>-5.1746979254319324E-6</v>
      </c>
      <c r="CI38" s="40">
        <f t="shared" si="27"/>
        <v>-5.1295879841135842E-6</v>
      </c>
      <c r="CJ38" s="40">
        <f t="shared" si="28"/>
        <v>-2.9601732754712927E-6</v>
      </c>
      <c r="CK38" s="40">
        <f t="shared" si="29"/>
        <v>0.13320228768282225</v>
      </c>
      <c r="CL38" s="40">
        <f t="shared" si="30"/>
        <v>-8.3541858947612474E-6</v>
      </c>
      <c r="CM38" s="40">
        <f t="shared" si="31"/>
        <v>3.2634802497449424E-7</v>
      </c>
      <c r="CN38" s="40">
        <f t="shared" si="32"/>
        <v>-1.9578771516565297E-7</v>
      </c>
      <c r="CO38" s="40">
        <f t="shared" si="33"/>
        <v>-7.5578394072720096E-6</v>
      </c>
      <c r="CP38" s="40">
        <f t="shared" si="34"/>
        <v>-1.1888899391126344E-6</v>
      </c>
      <c r="CQ38" s="40">
        <f t="shared" si="35"/>
        <v>-7.663080133519394E-6</v>
      </c>
      <c r="CR38" s="40">
        <f t="shared" si="36"/>
        <v>8.2821004640946958E-7</v>
      </c>
      <c r="CS38" s="40">
        <f t="shared" si="37"/>
        <v>-4.1362034721252967E-6</v>
      </c>
      <c r="CT38" s="40">
        <f t="shared" si="38"/>
        <v>-4.9111437672980825E-7</v>
      </c>
      <c r="CU38" s="40">
        <f t="shared" si="39"/>
        <v>1.0043705558977556E-5</v>
      </c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</row>
    <row r="39" spans="1:129" x14ac:dyDescent="0.25">
      <c r="A39" s="32" t="s">
        <v>209</v>
      </c>
      <c r="H39" s="17">
        <v>83331.503667928002</v>
      </c>
      <c r="I39" s="17">
        <v>2.4677305406822998</v>
      </c>
      <c r="J39" s="17">
        <v>4.4146010889851004</v>
      </c>
      <c r="K39" s="17">
        <v>13.0377063367999</v>
      </c>
      <c r="L39" s="17">
        <v>331.76658825259102</v>
      </c>
      <c r="M39" s="17">
        <v>323.82180174097999</v>
      </c>
      <c r="N39" s="17">
        <v>86.1322459732</v>
      </c>
      <c r="O39" s="17">
        <v>465.33633422206299</v>
      </c>
      <c r="P39" s="17">
        <v>118.280395458812</v>
      </c>
      <c r="Q39" s="17">
        <v>185.65707587729901</v>
      </c>
      <c r="R39" s="17">
        <v>37.634532988899899</v>
      </c>
      <c r="S39" s="17">
        <v>403.89803822329998</v>
      </c>
      <c r="T39" s="17">
        <v>2562.2178528535701</v>
      </c>
      <c r="U39" s="17">
        <v>3.5509359102868001</v>
      </c>
      <c r="V39" s="17">
        <v>2141.5540828371099</v>
      </c>
      <c r="W39" s="17">
        <v>4.9306783915199999</v>
      </c>
      <c r="X39" s="17">
        <v>298.02645771520002</v>
      </c>
      <c r="Y39" s="17">
        <v>0.16287716233631999</v>
      </c>
      <c r="Z39" s="17">
        <v>2.3487362698999901</v>
      </c>
      <c r="AB39" s="17" t="s">
        <v>209</v>
      </c>
      <c r="AC39" s="17">
        <v>38.196156765760001</v>
      </c>
      <c r="AD39" s="17">
        <v>13140.959613033499</v>
      </c>
      <c r="AE39" s="17">
        <v>4.9306828994592999</v>
      </c>
      <c r="AF39" s="17">
        <v>2.4677316173357502</v>
      </c>
      <c r="AG39" s="17">
        <v>2.4677316173357502</v>
      </c>
      <c r="AH39" s="17">
        <v>2.76545080385092</v>
      </c>
      <c r="AI39" s="17">
        <v>267.91325968049199</v>
      </c>
      <c r="AJ39" s="17">
        <v>4.4145976694589999</v>
      </c>
      <c r="AK39" s="17">
        <v>0</v>
      </c>
      <c r="AL39" s="17">
        <v>86.132063505183595</v>
      </c>
      <c r="AM39" s="17">
        <v>13.0376971080688</v>
      </c>
      <c r="AN39" s="17">
        <v>37.634538441855703</v>
      </c>
      <c r="AO39" s="17">
        <v>298.028726414186</v>
      </c>
      <c r="AP39" s="17">
        <v>0</v>
      </c>
      <c r="AQ39" s="17">
        <v>0.13111601956079599</v>
      </c>
      <c r="AR39" s="17">
        <v>0</v>
      </c>
      <c r="AS39" s="17">
        <v>331.76627242762402</v>
      </c>
      <c r="AT39" s="17">
        <v>16463.2946865249</v>
      </c>
      <c r="AU39" s="17">
        <v>21.602036906146399</v>
      </c>
      <c r="AV39" s="17">
        <v>0.16287821251432899</v>
      </c>
      <c r="AW39" s="17">
        <v>0.16287821251432899</v>
      </c>
      <c r="AX39" s="17">
        <v>1.08192454995684</v>
      </c>
      <c r="AY39" s="17">
        <v>0</v>
      </c>
      <c r="AZ39" s="17">
        <v>323.82113013785698</v>
      </c>
      <c r="BA39" s="17">
        <v>87.832507134893106</v>
      </c>
      <c r="BB39" s="17">
        <v>0</v>
      </c>
      <c r="BC39" s="17">
        <v>0</v>
      </c>
      <c r="BD39" s="17">
        <v>12387.3999745445</v>
      </c>
      <c r="BE39" s="17">
        <v>288.64858332462001</v>
      </c>
      <c r="BF39" s="17">
        <v>465.33723592939799</v>
      </c>
      <c r="BG39" s="17">
        <v>0</v>
      </c>
      <c r="BH39" s="17">
        <v>167.886930283536</v>
      </c>
      <c r="BI39" s="17">
        <v>105348.039640205</v>
      </c>
      <c r="BJ39" s="17">
        <v>10.559555534046</v>
      </c>
      <c r="BK39" s="17">
        <v>88.263345296874306</v>
      </c>
      <c r="BL39" s="17">
        <v>8.5473498282449203</v>
      </c>
      <c r="BM39" s="17">
        <v>185.65697917888801</v>
      </c>
      <c r="BN39" s="17">
        <v>35153.487266548698</v>
      </c>
      <c r="BO39" s="17">
        <v>3173.9369617265102</v>
      </c>
      <c r="BP39" s="17">
        <v>7219.8674367925796</v>
      </c>
      <c r="BQ39" s="17">
        <v>403.89746166584001</v>
      </c>
      <c r="BR39" s="17">
        <v>1213.3019553680699</v>
      </c>
      <c r="BS39" s="17">
        <v>2136.9001821899501</v>
      </c>
      <c r="BT39" s="17">
        <v>2562.2107958726601</v>
      </c>
      <c r="BU39" s="17">
        <v>2.3487342329057999</v>
      </c>
      <c r="BV39" s="17">
        <v>3.5509380001934501</v>
      </c>
      <c r="BW39" s="17">
        <v>1152.53949543577</v>
      </c>
      <c r="BX39" s="17">
        <v>83331.375983399194</v>
      </c>
      <c r="BY39" s="17">
        <v>2141.5462568490402</v>
      </c>
      <c r="BZ39" s="17">
        <v>2757.7993973151702</v>
      </c>
      <c r="CB39" s="26">
        <f t="shared" si="20"/>
        <v>1.2642061696088138</v>
      </c>
      <c r="CC39" s="40">
        <f t="shared" si="21"/>
        <v>-1.5322479877151307E-6</v>
      </c>
      <c r="CD39" s="40">
        <f t="shared" si="22"/>
        <v>4.3629295526567789E-7</v>
      </c>
      <c r="CE39" s="40">
        <f t="shared" si="23"/>
        <v>-7.7459458546165901E-7</v>
      </c>
      <c r="CF39" s="40">
        <f t="shared" si="24"/>
        <v>-7.0784928436065337E-7</v>
      </c>
      <c r="CG39" s="40">
        <f t="shared" si="25"/>
        <v>-9.5194928659666621E-7</v>
      </c>
      <c r="CH39" s="40">
        <f t="shared" si="26"/>
        <v>-2.0739898283533422E-6</v>
      </c>
      <c r="CI39" s="40">
        <f t="shared" si="27"/>
        <v>-2.118463466767643E-6</v>
      </c>
      <c r="CJ39" s="40">
        <f t="shared" si="28"/>
        <v>1.9377539828502136E-6</v>
      </c>
      <c r="CK39" s="40">
        <f t="shared" si="29"/>
        <v>0.41939777621049773</v>
      </c>
      <c r="CL39" s="40">
        <f t="shared" si="30"/>
        <v>-5.2084419913658415E-7</v>
      </c>
      <c r="CM39" s="40">
        <f t="shared" si="31"/>
        <v>1.4489234676669858E-7</v>
      </c>
      <c r="CN39" s="40">
        <f t="shared" si="32"/>
        <v>-1.4274826946454027E-6</v>
      </c>
      <c r="CO39" s="40">
        <f t="shared" si="33"/>
        <v>-2.7542470294263884E-6</v>
      </c>
      <c r="CP39" s="40">
        <f t="shared" si="34"/>
        <v>5.8855093495377409E-7</v>
      </c>
      <c r="CQ39" s="40">
        <f t="shared" si="35"/>
        <v>-3.6543499566250581E-6</v>
      </c>
      <c r="CR39" s="40">
        <f t="shared" si="36"/>
        <v>9.142635033390236E-7</v>
      </c>
      <c r="CS39" s="40">
        <f t="shared" si="37"/>
        <v>7.6124079833883883E-6</v>
      </c>
      <c r="CT39" s="40">
        <f t="shared" si="38"/>
        <v>6.4476688685820178E-6</v>
      </c>
      <c r="CU39" s="40">
        <f t="shared" si="39"/>
        <v>-8.672724206281059E-7</v>
      </c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</row>
    <row r="40" spans="1:129" x14ac:dyDescent="0.25">
      <c r="A40" s="32" t="s">
        <v>210</v>
      </c>
      <c r="H40" s="17">
        <v>6667.8323213079902</v>
      </c>
      <c r="I40" s="17">
        <v>0.2041117724</v>
      </c>
      <c r="J40" s="17">
        <v>0.150203455233999</v>
      </c>
      <c r="K40" s="17">
        <v>1.04278034859999</v>
      </c>
      <c r="L40" s="17">
        <v>27.625617542299999</v>
      </c>
      <c r="M40" s="17">
        <v>26.693154698899999</v>
      </c>
      <c r="N40" s="17">
        <v>7.7654414778999996</v>
      </c>
      <c r="O40" s="17">
        <v>37.814271525707603</v>
      </c>
      <c r="P40" s="17">
        <v>0.29794672445999998</v>
      </c>
      <c r="Q40" s="17">
        <v>27.095524054499901</v>
      </c>
      <c r="R40" s="17">
        <v>2.1321005245000002</v>
      </c>
      <c r="S40" s="17">
        <v>33.469229423799902</v>
      </c>
      <c r="T40" s="17">
        <v>209.49579482029901</v>
      </c>
      <c r="U40" s="17">
        <v>0.29364849769999901</v>
      </c>
      <c r="V40" s="17">
        <v>174.13037036072501</v>
      </c>
      <c r="W40" s="17">
        <v>0.41241846160000001</v>
      </c>
      <c r="X40" s="17">
        <v>0.73131189099999905</v>
      </c>
      <c r="Y40" s="17">
        <v>1.103477239692E-2</v>
      </c>
      <c r="Z40" s="17">
        <v>0.22060218609999999</v>
      </c>
      <c r="AB40" s="17" t="s">
        <v>210</v>
      </c>
      <c r="AC40" s="17">
        <v>3.07592686898791</v>
      </c>
      <c r="AD40" s="17">
        <v>1101.9540576707</v>
      </c>
      <c r="AE40" s="17">
        <v>0.41241782780800001</v>
      </c>
      <c r="AF40" s="17">
        <v>0.204111137530779</v>
      </c>
      <c r="AG40" s="17">
        <v>0.204111137530779</v>
      </c>
      <c r="AH40" s="17">
        <v>0.20894808989897201</v>
      </c>
      <c r="AI40" s="17">
        <v>21.527759497046201</v>
      </c>
      <c r="AJ40" s="17">
        <v>0.15020311440588199</v>
      </c>
      <c r="AK40" s="17">
        <v>0</v>
      </c>
      <c r="AL40" s="17">
        <v>7.7654614134492901</v>
      </c>
      <c r="AM40" s="17">
        <v>1.04277312728781</v>
      </c>
      <c r="AN40" s="17">
        <v>2.1321286180558401</v>
      </c>
      <c r="AO40" s="17">
        <v>0.731313015476446</v>
      </c>
      <c r="AP40" s="17">
        <v>0</v>
      </c>
      <c r="AQ40" s="17">
        <v>1.0468352388729899E-2</v>
      </c>
      <c r="AR40" s="17">
        <v>0</v>
      </c>
      <c r="AS40" s="17">
        <v>27.625531587845799</v>
      </c>
      <c r="AT40" s="17">
        <v>1366.9151674547099</v>
      </c>
      <c r="AU40" s="17">
        <v>1.6345800020172301</v>
      </c>
      <c r="AV40" s="17">
        <v>1.10349069143779E-2</v>
      </c>
      <c r="AW40" s="17">
        <v>1.10349069143779E-2</v>
      </c>
      <c r="AX40" s="17">
        <v>9.0496841751131707E-2</v>
      </c>
      <c r="AY40" s="17">
        <v>0</v>
      </c>
      <c r="AZ40" s="17">
        <v>26.693104668728001</v>
      </c>
      <c r="BA40" s="17">
        <v>8.1748497727640803</v>
      </c>
      <c r="BB40" s="17">
        <v>0</v>
      </c>
      <c r="BC40" s="17">
        <v>0</v>
      </c>
      <c r="BD40" s="17">
        <v>976.62584060509505</v>
      </c>
      <c r="BE40" s="17">
        <v>23.359477521123001</v>
      </c>
      <c r="BF40" s="17">
        <v>37.814499890011298</v>
      </c>
      <c r="BG40" s="17">
        <v>0</v>
      </c>
      <c r="BH40" s="17">
        <v>7.6889621337434599</v>
      </c>
      <c r="BI40" s="17">
        <v>8503.5665655847406</v>
      </c>
      <c r="BJ40" s="17">
        <v>0.44828989745272402</v>
      </c>
      <c r="BK40" s="17">
        <v>4.31431784156484</v>
      </c>
      <c r="BL40" s="17">
        <v>0.70915394804642895</v>
      </c>
      <c r="BM40" s="17">
        <v>27.095411243792601</v>
      </c>
      <c r="BN40" s="17">
        <v>2876.7085074356301</v>
      </c>
      <c r="BO40" s="17">
        <v>268.851918179775</v>
      </c>
      <c r="BP40" s="17">
        <v>558.96718866445599</v>
      </c>
      <c r="BQ40" s="17">
        <v>33.469240159504402</v>
      </c>
      <c r="BR40" s="17">
        <v>97.282234397830194</v>
      </c>
      <c r="BS40" s="17">
        <v>178.93349103283199</v>
      </c>
      <c r="BT40" s="17">
        <v>209.49568292007399</v>
      </c>
      <c r="BU40" s="17">
        <v>0.22060419043743701</v>
      </c>
      <c r="BV40" s="17">
        <v>0.29364693616957999</v>
      </c>
      <c r="BW40" s="17">
        <v>91.689886508043799</v>
      </c>
      <c r="BX40" s="17">
        <v>6667.8268603427096</v>
      </c>
      <c r="BY40" s="17">
        <v>174.129866129786</v>
      </c>
      <c r="BZ40" s="17">
        <v>204.535300480937</v>
      </c>
      <c r="CB40" s="26">
        <f t="shared" si="20"/>
        <v>1.275313043318536</v>
      </c>
      <c r="CC40" s="40">
        <f t="shared" si="21"/>
        <v>-8.1900159115264652E-7</v>
      </c>
      <c r="CD40" s="40">
        <f t="shared" si="22"/>
        <v>-3.1103998242488902E-6</v>
      </c>
      <c r="CE40" s="40">
        <f t="shared" si="23"/>
        <v>-2.2691096984154293E-6</v>
      </c>
      <c r="CF40" s="40">
        <f t="shared" si="24"/>
        <v>-6.9250558755742901E-6</v>
      </c>
      <c r="CG40" s="40">
        <f t="shared" si="25"/>
        <v>-3.1114039013952777E-6</v>
      </c>
      <c r="CH40" s="40">
        <f t="shared" si="26"/>
        <v>-1.8742697355355438E-6</v>
      </c>
      <c r="CI40" s="40">
        <f t="shared" si="27"/>
        <v>2.5672138985540421E-6</v>
      </c>
      <c r="CJ40" s="40">
        <f t="shared" si="28"/>
        <v>6.0391036103765888E-6</v>
      </c>
      <c r="CK40" s="40">
        <f t="shared" si="29"/>
        <v>24.806499962968111</v>
      </c>
      <c r="CL40" s="40">
        <f t="shared" si="30"/>
        <v>-4.1634443782361719E-6</v>
      </c>
      <c r="CM40" s="40">
        <f t="shared" si="31"/>
        <v>1.3176468706356688E-5</v>
      </c>
      <c r="CN40" s="40">
        <f t="shared" si="32"/>
        <v>3.2076342014540431E-7</v>
      </c>
      <c r="CO40" s="40">
        <f t="shared" si="33"/>
        <v>-5.3414067388818122E-7</v>
      </c>
      <c r="CP40" s="40">
        <f t="shared" si="34"/>
        <v>-5.3176857067411364E-6</v>
      </c>
      <c r="CQ40" s="40">
        <f t="shared" si="35"/>
        <v>-2.8957093353118442E-6</v>
      </c>
      <c r="CR40" s="40">
        <f t="shared" si="36"/>
        <v>-1.5367692259323668E-6</v>
      </c>
      <c r="CS40" s="40">
        <f t="shared" si="37"/>
        <v>1.5376154289230048E-6</v>
      </c>
      <c r="CT40" s="40">
        <f t="shared" si="38"/>
        <v>1.2190324644809547E-5</v>
      </c>
      <c r="CU40" s="40">
        <f t="shared" si="39"/>
        <v>9.0857550981570398E-6</v>
      </c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</row>
    <row r="41" spans="1:129" x14ac:dyDescent="0.25">
      <c r="A41" s="32" t="s">
        <v>211</v>
      </c>
      <c r="H41" s="17">
        <v>43919.619975950001</v>
      </c>
      <c r="I41" s="17">
        <v>1.3519341259441999</v>
      </c>
      <c r="J41" s="17">
        <v>1.7894641463909999</v>
      </c>
      <c r="K41" s="17">
        <v>6.1116156697999902</v>
      </c>
      <c r="L41" s="17">
        <v>214.07394259039901</v>
      </c>
      <c r="M41" s="17">
        <v>187.72821287424</v>
      </c>
      <c r="N41" s="17">
        <v>44.582584044399901</v>
      </c>
      <c r="O41" s="17">
        <v>225.15861703304401</v>
      </c>
      <c r="P41" s="17">
        <v>70.239516229406902</v>
      </c>
      <c r="Q41" s="17">
        <v>105.5422026983</v>
      </c>
      <c r="R41" s="17">
        <v>18.8696709469999</v>
      </c>
      <c r="S41" s="17">
        <v>221.97488449209899</v>
      </c>
      <c r="T41" s="17">
        <v>1648.4060578164001</v>
      </c>
      <c r="U41" s="17">
        <v>1.9514806499999999</v>
      </c>
      <c r="V41" s="17">
        <v>1301.8379301027701</v>
      </c>
      <c r="W41" s="17">
        <v>2.8154163743799998</v>
      </c>
      <c r="X41" s="17">
        <v>292.12430882500001</v>
      </c>
      <c r="Y41" s="17">
        <v>0.106089275299</v>
      </c>
      <c r="Z41" s="17">
        <v>0.959106545899999</v>
      </c>
      <c r="AB41" s="17" t="s">
        <v>211</v>
      </c>
      <c r="AC41" s="17">
        <v>18.039692854323999</v>
      </c>
      <c r="AD41" s="17">
        <v>10159.9392067343</v>
      </c>
      <c r="AE41" s="17">
        <v>2.8154254691711098</v>
      </c>
      <c r="AF41" s="17">
        <v>1.3519320975932001</v>
      </c>
      <c r="AG41" s="17">
        <v>1.3519320975932001</v>
      </c>
      <c r="AH41" s="17">
        <v>1.3341176299839499</v>
      </c>
      <c r="AI41" s="17">
        <v>121.686297185218</v>
      </c>
      <c r="AJ41" s="17">
        <v>1.7894651132442101</v>
      </c>
      <c r="AK41" s="17">
        <v>0</v>
      </c>
      <c r="AL41" s="17">
        <v>44.582599168779304</v>
      </c>
      <c r="AM41" s="17">
        <v>6.1116020321876601</v>
      </c>
      <c r="AN41" s="17">
        <v>18.869600153730399</v>
      </c>
      <c r="AO41" s="17">
        <v>292.12432765425899</v>
      </c>
      <c r="AP41" s="17">
        <v>0</v>
      </c>
      <c r="AQ41" s="17">
        <v>5.6687617740425501E-2</v>
      </c>
      <c r="AR41" s="17">
        <v>0</v>
      </c>
      <c r="AS41" s="17">
        <v>214.07348839743801</v>
      </c>
      <c r="AT41" s="17">
        <v>7214.4646585568298</v>
      </c>
      <c r="AU41" s="17">
        <v>9.1988218279595699</v>
      </c>
      <c r="AV41" s="17">
        <v>0.106088915649883</v>
      </c>
      <c r="AW41" s="17">
        <v>0.106088915649883</v>
      </c>
      <c r="AX41" s="17">
        <v>0.61809394286920605</v>
      </c>
      <c r="AY41" s="17">
        <v>0</v>
      </c>
      <c r="AZ41" s="17">
        <v>187.72762806818</v>
      </c>
      <c r="BA41" s="17">
        <v>36.336368035357197</v>
      </c>
      <c r="BB41" s="17">
        <v>0</v>
      </c>
      <c r="BC41" s="17">
        <v>0</v>
      </c>
      <c r="BD41" s="17">
        <v>7014.8158648020699</v>
      </c>
      <c r="BE41" s="17">
        <v>144.40494233963301</v>
      </c>
      <c r="BF41" s="17">
        <v>225.1584671537</v>
      </c>
      <c r="BG41" s="17">
        <v>0</v>
      </c>
      <c r="BH41" s="17">
        <v>98.258878689746496</v>
      </c>
      <c r="BI41" s="17">
        <v>59029.331094760098</v>
      </c>
      <c r="BJ41" s="17">
        <v>8.5179644752660995</v>
      </c>
      <c r="BK41" s="17">
        <v>43.885449382435702</v>
      </c>
      <c r="BL41" s="17">
        <v>3.8964912860518499</v>
      </c>
      <c r="BM41" s="17">
        <v>105.541904456974</v>
      </c>
      <c r="BN41" s="17">
        <v>18303.534504432901</v>
      </c>
      <c r="BO41" s="17">
        <v>1708.3544282969399</v>
      </c>
      <c r="BP41" s="17">
        <v>4136.3566381437904</v>
      </c>
      <c r="BQ41" s="17">
        <v>221.97513819289301</v>
      </c>
      <c r="BR41" s="17">
        <v>534.96477106145699</v>
      </c>
      <c r="BS41" s="17">
        <v>1209.6394198631599</v>
      </c>
      <c r="BT41" s="17">
        <v>1648.39872518689</v>
      </c>
      <c r="BU41" s="17">
        <v>0.95911064210233599</v>
      </c>
      <c r="BV41" s="17">
        <v>1.9514819519634901</v>
      </c>
      <c r="BW41" s="17">
        <v>737.563899395161</v>
      </c>
      <c r="BX41" s="17">
        <v>43919.5029144</v>
      </c>
      <c r="BY41" s="17">
        <v>1301.8333984231001</v>
      </c>
      <c r="BZ41" s="17">
        <v>1458.51344397394</v>
      </c>
      <c r="CB41" s="26">
        <f t="shared" si="20"/>
        <v>1.3440345900501074</v>
      </c>
      <c r="CC41" s="40">
        <f t="shared" si="21"/>
        <v>-2.665358900315687E-6</v>
      </c>
      <c r="CD41" s="40">
        <f t="shared" si="22"/>
        <v>-1.5003327165892437E-6</v>
      </c>
      <c r="CE41" s="40">
        <f t="shared" si="23"/>
        <v>5.4030320311825058E-7</v>
      </c>
      <c r="CF41" s="40">
        <f t="shared" si="24"/>
        <v>-2.2314250546668652E-6</v>
      </c>
      <c r="CG41" s="40">
        <f t="shared" si="25"/>
        <v>-2.1216639237143851E-6</v>
      </c>
      <c r="CH41" s="40">
        <f t="shared" si="26"/>
        <v>-3.1151740649457066E-6</v>
      </c>
      <c r="CI41" s="40">
        <f t="shared" si="27"/>
        <v>3.3924411799789213E-7</v>
      </c>
      <c r="CJ41" s="40">
        <f t="shared" si="28"/>
        <v>-6.6566115027163281E-7</v>
      </c>
      <c r="CK41" s="40">
        <f t="shared" si="29"/>
        <v>0.39891166631652908</v>
      </c>
      <c r="CL41" s="40">
        <f t="shared" si="30"/>
        <v>-2.8258016071507567E-6</v>
      </c>
      <c r="CM41" s="40">
        <f t="shared" si="31"/>
        <v>-3.7516960258400232E-6</v>
      </c>
      <c r="CN41" s="40">
        <f t="shared" si="32"/>
        <v>1.1429256719722557E-6</v>
      </c>
      <c r="CO41" s="40">
        <f t="shared" si="33"/>
        <v>-4.448315070976823E-6</v>
      </c>
      <c r="CP41" s="40">
        <f t="shared" si="34"/>
        <v>6.6716699964722696E-7</v>
      </c>
      <c r="CQ41" s="40">
        <f t="shared" si="35"/>
        <v>-3.48098604687533E-6</v>
      </c>
      <c r="CR41" s="40">
        <f t="shared" si="36"/>
        <v>3.230353844908973E-6</v>
      </c>
      <c r="CS41" s="40">
        <f t="shared" si="37"/>
        <v>6.4456323585769524E-8</v>
      </c>
      <c r="CT41" s="40">
        <f t="shared" si="38"/>
        <v>-3.3900610216062299E-6</v>
      </c>
      <c r="CU41" s="40">
        <f t="shared" si="39"/>
        <v>4.2708522369073417E-6</v>
      </c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</row>
    <row r="42" spans="1:129" x14ac:dyDescent="0.25">
      <c r="A42" s="32" t="s">
        <v>212</v>
      </c>
      <c r="H42" s="17">
        <v>16751.936838672998</v>
      </c>
      <c r="I42" s="17">
        <v>0.2323209294254</v>
      </c>
      <c r="J42" s="17">
        <v>8.3569084358365</v>
      </c>
      <c r="K42" s="17">
        <v>1.0948890308683901</v>
      </c>
      <c r="L42" s="17">
        <v>60.852914594596101</v>
      </c>
      <c r="M42" s="17">
        <v>31.3163734378026</v>
      </c>
      <c r="N42" s="17">
        <v>7.8979968889574002</v>
      </c>
      <c r="O42" s="17">
        <v>45.436081906056103</v>
      </c>
      <c r="P42" s="17">
        <v>90.381355246227102</v>
      </c>
      <c r="Q42" s="17">
        <v>47.469566716510997</v>
      </c>
      <c r="R42" s="17">
        <v>2.7380788311000002</v>
      </c>
      <c r="S42" s="17">
        <v>38.3078561093999</v>
      </c>
      <c r="T42" s="17">
        <v>327.29619804510298</v>
      </c>
      <c r="U42" s="17">
        <v>0.33386482116709898</v>
      </c>
      <c r="V42" s="17">
        <v>270.36621643153302</v>
      </c>
      <c r="W42" s="17">
        <v>0.48176960786</v>
      </c>
      <c r="X42" s="17">
        <v>1002.16993702899</v>
      </c>
      <c r="Y42" s="17">
        <v>0.120037316099999</v>
      </c>
      <c r="Z42" s="17">
        <v>0.197301358199999</v>
      </c>
      <c r="AB42" s="17" t="s">
        <v>212</v>
      </c>
      <c r="AC42" s="17">
        <v>3.2089085091398002</v>
      </c>
      <c r="AD42" s="17">
        <v>1751.04720273002</v>
      </c>
      <c r="AE42" s="17">
        <v>0.48177255043568801</v>
      </c>
      <c r="AF42" s="17">
        <v>0.23232104813801099</v>
      </c>
      <c r="AG42" s="17">
        <v>0.23232104813801099</v>
      </c>
      <c r="AH42" s="17">
        <v>0.22981694763984101</v>
      </c>
      <c r="AI42" s="17">
        <v>21.8314912992412</v>
      </c>
      <c r="AJ42" s="17">
        <v>8.3568761546980799</v>
      </c>
      <c r="AK42" s="17">
        <v>0</v>
      </c>
      <c r="AL42" s="17">
        <v>7.8979805520031796</v>
      </c>
      <c r="AM42" s="17">
        <v>1.09488212086267</v>
      </c>
      <c r="AN42" s="17">
        <v>2.7380712022487099</v>
      </c>
      <c r="AO42" s="17">
        <v>1002.1720424656399</v>
      </c>
      <c r="AP42" s="17">
        <v>0</v>
      </c>
      <c r="AQ42" s="17">
        <v>1.02192097070672E-2</v>
      </c>
      <c r="AR42" s="17">
        <v>0</v>
      </c>
      <c r="AS42" s="17">
        <v>60.852753406551003</v>
      </c>
      <c r="AT42" s="17">
        <v>1284.0017526000299</v>
      </c>
      <c r="AU42" s="17">
        <v>1.7849482275911199</v>
      </c>
      <c r="AV42" s="17">
        <v>0.1200373417736</v>
      </c>
      <c r="AW42" s="17">
        <v>0.1200373417736</v>
      </c>
      <c r="AX42" s="17">
        <v>0.10576705130184</v>
      </c>
      <c r="AY42" s="17">
        <v>0</v>
      </c>
      <c r="AZ42" s="17">
        <v>31.316343704847899</v>
      </c>
      <c r="BA42" s="17">
        <v>9.9505263399953403</v>
      </c>
      <c r="BB42" s="17">
        <v>0</v>
      </c>
      <c r="BC42" s="17">
        <v>0</v>
      </c>
      <c r="BD42" s="17">
        <v>2815.0337053951898</v>
      </c>
      <c r="BE42" s="17">
        <v>30.197407237315399</v>
      </c>
      <c r="BF42" s="17">
        <v>45.4361000589859</v>
      </c>
      <c r="BG42" s="17">
        <v>0</v>
      </c>
      <c r="BH42" s="17">
        <v>103.405959486114</v>
      </c>
      <c r="BI42" s="17">
        <v>19349.959277876002</v>
      </c>
      <c r="BJ42" s="17">
        <v>22.8527422355975</v>
      </c>
      <c r="BK42" s="17">
        <v>41.283634889019297</v>
      </c>
      <c r="BL42" s="17">
        <v>0.66667450055052302</v>
      </c>
      <c r="BM42" s="17">
        <v>47.469335030892303</v>
      </c>
      <c r="BN42" s="17">
        <v>4996.1687425456703</v>
      </c>
      <c r="BO42" s="17">
        <v>293.67516376264598</v>
      </c>
      <c r="BP42" s="17">
        <v>1870.58463791639</v>
      </c>
      <c r="BQ42" s="17">
        <v>38.307926260013097</v>
      </c>
      <c r="BR42" s="17">
        <v>95.769398405413995</v>
      </c>
      <c r="BS42" s="17">
        <v>238.986533932496</v>
      </c>
      <c r="BT42" s="17">
        <v>327.29501443572502</v>
      </c>
      <c r="BU42" s="17">
        <v>0.19730455135236</v>
      </c>
      <c r="BV42" s="17">
        <v>0.33386657723837998</v>
      </c>
      <c r="BW42" s="17">
        <v>269.35889469971301</v>
      </c>
      <c r="BX42" s="17">
        <v>16751.913718150099</v>
      </c>
      <c r="BY42" s="17">
        <v>270.36445651045898</v>
      </c>
      <c r="BZ42" s="17">
        <v>593.383726098122</v>
      </c>
      <c r="CB42" s="26">
        <f t="shared" si="20"/>
        <v>1.1550894783388845</v>
      </c>
      <c r="CC42" s="40">
        <f t="shared" si="21"/>
        <v>-1.3801701332759819E-6</v>
      </c>
      <c r="CD42" s="40">
        <f t="shared" si="22"/>
        <v>5.1098543417935547E-7</v>
      </c>
      <c r="CE42" s="40">
        <f t="shared" si="23"/>
        <v>-3.8628086771541063E-6</v>
      </c>
      <c r="CF42" s="40">
        <f t="shared" si="24"/>
        <v>-6.3111470891087798E-6</v>
      </c>
      <c r="CG42" s="40">
        <f t="shared" si="25"/>
        <v>-2.6488138846241743E-6</v>
      </c>
      <c r="CH42" s="40">
        <f t="shared" si="26"/>
        <v>-9.4943799160021012E-7</v>
      </c>
      <c r="CI42" s="40">
        <f t="shared" si="27"/>
        <v>-2.0684933724629779E-6</v>
      </c>
      <c r="CJ42" s="40">
        <f t="shared" si="28"/>
        <v>3.9952674253688677E-7</v>
      </c>
      <c r="CK42" s="40">
        <f t="shared" si="29"/>
        <v>0.14410720224767376</v>
      </c>
      <c r="CL42" s="40">
        <f t="shared" si="30"/>
        <v>-4.8807190526367992E-6</v>
      </c>
      <c r="CM42" s="40">
        <f t="shared" si="31"/>
        <v>-2.7862058621509595E-6</v>
      </c>
      <c r="CN42" s="40">
        <f t="shared" si="32"/>
        <v>1.8312330765038669E-6</v>
      </c>
      <c r="CO42" s="40">
        <f t="shared" si="33"/>
        <v>-3.6163248611815089E-6</v>
      </c>
      <c r="CP42" s="40">
        <f t="shared" si="34"/>
        <v>5.2598272404435646E-6</v>
      </c>
      <c r="CQ42" s="40">
        <f t="shared" si="35"/>
        <v>-6.5093971327799853E-6</v>
      </c>
      <c r="CR42" s="40">
        <f t="shared" si="36"/>
        <v>6.1078483158658382E-6</v>
      </c>
      <c r="CS42" s="40">
        <f t="shared" si="37"/>
        <v>2.100877877213765E-6</v>
      </c>
      <c r="CT42" s="40">
        <f t="shared" si="38"/>
        <v>2.138801651792895E-7</v>
      </c>
      <c r="CU42" s="40">
        <f t="shared" si="39"/>
        <v>1.6184137758243733E-5</v>
      </c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</row>
    <row r="43" spans="1:129" x14ac:dyDescent="0.25">
      <c r="A43" s="32" t="s">
        <v>213</v>
      </c>
      <c r="H43" s="17">
        <v>68516.007675008004</v>
      </c>
      <c r="I43" s="17">
        <v>1.94806850309329</v>
      </c>
      <c r="J43" s="17">
        <v>7.97244755692049</v>
      </c>
      <c r="K43" s="17">
        <v>8.8175890323999901</v>
      </c>
      <c r="L43" s="17">
        <v>295.36812764839698</v>
      </c>
      <c r="M43" s="17">
        <v>268.54243794344302</v>
      </c>
      <c r="N43" s="17">
        <v>57.360936713199898</v>
      </c>
      <c r="O43" s="17">
        <v>338.93973996251998</v>
      </c>
      <c r="P43" s="17">
        <v>184.75508822860201</v>
      </c>
      <c r="Q43" s="17">
        <v>138.0509298831</v>
      </c>
      <c r="R43" s="17">
        <v>32.182922736000002</v>
      </c>
      <c r="S43" s="17">
        <v>270.26483753280002</v>
      </c>
      <c r="T43" s="17">
        <v>2441.25068672203</v>
      </c>
      <c r="U43" s="17">
        <v>2.8399384361375999</v>
      </c>
      <c r="V43" s="17">
        <v>2235.5684192311201</v>
      </c>
      <c r="W43" s="17">
        <v>3.2887392532800002</v>
      </c>
      <c r="X43" s="17">
        <v>481.20564338280002</v>
      </c>
      <c r="Y43" s="17">
        <v>0.13887455114300001</v>
      </c>
      <c r="Z43" s="17">
        <v>2.0888806689999999</v>
      </c>
      <c r="AB43" s="17" t="s">
        <v>213</v>
      </c>
      <c r="AC43" s="17">
        <v>24.693459716904499</v>
      </c>
      <c r="AD43" s="17">
        <v>13234.4564360935</v>
      </c>
      <c r="AE43" s="17">
        <v>3.2887341300286002</v>
      </c>
      <c r="AF43" s="17">
        <v>1.9480711997704601</v>
      </c>
      <c r="AG43" s="17">
        <v>1.9480711997704601</v>
      </c>
      <c r="AH43" s="17">
        <v>5.0289177365779798</v>
      </c>
      <c r="AI43" s="17">
        <v>168.487472881662</v>
      </c>
      <c r="AJ43" s="17">
        <v>7.9724417015332998</v>
      </c>
      <c r="AK43" s="17">
        <v>0</v>
      </c>
      <c r="AL43" s="17">
        <v>57.360786631121499</v>
      </c>
      <c r="AM43" s="17">
        <v>8.8175862490280004</v>
      </c>
      <c r="AN43" s="17">
        <v>32.182766632124597</v>
      </c>
      <c r="AO43" s="17">
        <v>481.20524778463499</v>
      </c>
      <c r="AP43" s="17">
        <v>0</v>
      </c>
      <c r="AQ43" s="17">
        <v>7.8159329969592697E-2</v>
      </c>
      <c r="AR43" s="17">
        <v>0</v>
      </c>
      <c r="AS43" s="17">
        <v>295.36770171480799</v>
      </c>
      <c r="AT43" s="17">
        <v>10078.9873892531</v>
      </c>
      <c r="AU43" s="17">
        <v>13.869057512241101</v>
      </c>
      <c r="AV43" s="17">
        <v>0.13887358147817599</v>
      </c>
      <c r="AW43" s="17">
        <v>0.13887358147817599</v>
      </c>
      <c r="AX43" s="17">
        <v>0.72178563324680001</v>
      </c>
      <c r="AY43" s="17">
        <v>0</v>
      </c>
      <c r="AZ43" s="17">
        <v>268.54189760941802</v>
      </c>
      <c r="BA43" s="17">
        <v>78.621142576756895</v>
      </c>
      <c r="BB43" s="17">
        <v>0</v>
      </c>
      <c r="BC43" s="17">
        <v>0</v>
      </c>
      <c r="BD43" s="17">
        <v>10909.814396027399</v>
      </c>
      <c r="BE43" s="17">
        <v>272.88833157453399</v>
      </c>
      <c r="BF43" s="17">
        <v>338.93988073109398</v>
      </c>
      <c r="BG43" s="17">
        <v>0</v>
      </c>
      <c r="BH43" s="17">
        <v>221.28059487316801</v>
      </c>
      <c r="BI43" s="17">
        <v>87975.148357501501</v>
      </c>
      <c r="BJ43" s="17">
        <v>14.4335100783836</v>
      </c>
      <c r="BK43" s="17">
        <v>99.320432745476296</v>
      </c>
      <c r="BL43" s="17">
        <v>4.7815090759342</v>
      </c>
      <c r="BM43" s="17">
        <v>138.050886775685</v>
      </c>
      <c r="BN43" s="17">
        <v>28140.766128041101</v>
      </c>
      <c r="BO43" s="17">
        <v>2717.0389018533001</v>
      </c>
      <c r="BP43" s="17">
        <v>7079.8005173053598</v>
      </c>
      <c r="BQ43" s="17">
        <v>270.26484116300401</v>
      </c>
      <c r="BR43" s="17">
        <v>739.762713475292</v>
      </c>
      <c r="BS43" s="17">
        <v>2003.1620042279401</v>
      </c>
      <c r="BT43" s="17">
        <v>2441.2427448644598</v>
      </c>
      <c r="BU43" s="17">
        <v>2.0888858856031298</v>
      </c>
      <c r="BV43" s="17">
        <v>2.83993374922039</v>
      </c>
      <c r="BW43" s="17">
        <v>934.64181012563097</v>
      </c>
      <c r="BX43" s="17">
        <v>68515.881542353498</v>
      </c>
      <c r="BY43" s="17">
        <v>2235.5576486545801</v>
      </c>
      <c r="BZ43" s="17">
        <v>3095.15221212393</v>
      </c>
      <c r="CB43" s="26">
        <f t="shared" si="20"/>
        <v>1.2840110406098935</v>
      </c>
      <c r="CC43" s="40">
        <f t="shared" si="21"/>
        <v>-1.8409224177895617E-6</v>
      </c>
      <c r="CD43" s="40">
        <f t="shared" si="22"/>
        <v>1.3842825166204363E-6</v>
      </c>
      <c r="CE43" s="40">
        <f t="shared" si="23"/>
        <v>-7.3445289522671221E-7</v>
      </c>
      <c r="CF43" s="40">
        <f t="shared" si="24"/>
        <v>-3.1566134229561975E-7</v>
      </c>
      <c r="CG43" s="40">
        <f t="shared" si="25"/>
        <v>-1.4420431628039391E-6</v>
      </c>
      <c r="CH43" s="40">
        <f t="shared" si="26"/>
        <v>-2.0120992016832876E-6</v>
      </c>
      <c r="CI43" s="40">
        <f t="shared" si="27"/>
        <v>-2.6164509681778247E-6</v>
      </c>
      <c r="CJ43" s="40">
        <f t="shared" si="28"/>
        <v>4.1532035757950825E-7</v>
      </c>
      <c r="CK43" s="40">
        <f t="shared" si="29"/>
        <v>0.19769689157016396</v>
      </c>
      <c r="CL43" s="40">
        <f t="shared" si="30"/>
        <v>-3.1225733164061305E-7</v>
      </c>
      <c r="CM43" s="40">
        <f t="shared" si="31"/>
        <v>-4.8505189129434951E-6</v>
      </c>
      <c r="CN43" s="40">
        <f t="shared" si="32"/>
        <v>1.34320247679021E-8</v>
      </c>
      <c r="CO43" s="40">
        <f t="shared" si="33"/>
        <v>-3.25319214996104E-6</v>
      </c>
      <c r="CP43" s="40">
        <f t="shared" si="34"/>
        <v>-1.6503587367441175E-6</v>
      </c>
      <c r="CQ43" s="40">
        <f t="shared" si="35"/>
        <v>-4.8178246066073425E-6</v>
      </c>
      <c r="CR43" s="40">
        <f t="shared" si="36"/>
        <v>-1.5578162345640663E-6</v>
      </c>
      <c r="CS43" s="40">
        <f t="shared" si="37"/>
        <v>-8.2209793352979894E-7</v>
      </c>
      <c r="CT43" s="40">
        <f t="shared" si="38"/>
        <v>-6.9823075289024935E-6</v>
      </c>
      <c r="CU43" s="40">
        <f t="shared" si="39"/>
        <v>2.4973198360856E-6</v>
      </c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</row>
    <row r="44" spans="1:129" x14ac:dyDescent="0.25">
      <c r="A44" s="32" t="s">
        <v>214</v>
      </c>
      <c r="H44" s="17">
        <v>220047.60910901899</v>
      </c>
      <c r="I44" s="17">
        <v>6.4265212573957404</v>
      </c>
      <c r="J44" s="17">
        <v>17.700063530219602</v>
      </c>
      <c r="K44" s="17">
        <v>42.330923081720698</v>
      </c>
      <c r="L44" s="17">
        <v>758.25018052370001</v>
      </c>
      <c r="M44" s="17">
        <v>2726.9866905909398</v>
      </c>
      <c r="N44" s="17">
        <v>235.077546004722</v>
      </c>
      <c r="O44" s="17">
        <v>1383.08983778878</v>
      </c>
      <c r="P44" s="17">
        <v>491.71373578088401</v>
      </c>
      <c r="Q44" s="17">
        <v>438.791370337655</v>
      </c>
      <c r="R44" s="17">
        <v>323.68987127769901</v>
      </c>
      <c r="S44" s="17">
        <v>1157.7878966615899</v>
      </c>
      <c r="T44" s="17">
        <v>5048.7584927096104</v>
      </c>
      <c r="U44" s="17">
        <v>12.805257119621601</v>
      </c>
      <c r="V44" s="17">
        <v>3911.6137979119599</v>
      </c>
      <c r="W44" s="17">
        <v>13.6201155286999</v>
      </c>
      <c r="X44" s="17">
        <v>1724.5038126325901</v>
      </c>
      <c r="Y44" s="17">
        <v>0.54646094151131996</v>
      </c>
      <c r="Z44" s="17">
        <v>2.4243341389999999</v>
      </c>
      <c r="AB44" s="17" t="s">
        <v>214</v>
      </c>
      <c r="AC44" s="17">
        <v>121.325141225484</v>
      </c>
      <c r="AD44" s="17">
        <v>17111.538175389102</v>
      </c>
      <c r="AE44" s="17">
        <v>13.620073307616099</v>
      </c>
      <c r="AF44" s="17">
        <v>6.4265227974043997</v>
      </c>
      <c r="AG44" s="17">
        <v>6.4265227974043997</v>
      </c>
      <c r="AH44" s="17">
        <v>2.8884794959977</v>
      </c>
      <c r="AI44" s="17">
        <v>831.91884683398098</v>
      </c>
      <c r="AJ44" s="17">
        <v>17.700013874113498</v>
      </c>
      <c r="AK44" s="17">
        <v>0</v>
      </c>
      <c r="AL44" s="17">
        <v>235.07684646591599</v>
      </c>
      <c r="AM44" s="17">
        <v>42.330953842408903</v>
      </c>
      <c r="AN44" s="17">
        <v>323.68920669438398</v>
      </c>
      <c r="AO44" s="17">
        <v>1724.50575108114</v>
      </c>
      <c r="AP44" s="17">
        <v>0</v>
      </c>
      <c r="AQ44" s="17">
        <v>0.43638453929186999</v>
      </c>
      <c r="AR44" s="17">
        <v>0</v>
      </c>
      <c r="AS44" s="17">
        <v>758.24894403334997</v>
      </c>
      <c r="AT44" s="17">
        <v>45290.528644399601</v>
      </c>
      <c r="AU44" s="17">
        <v>73.828316070308105</v>
      </c>
      <c r="AV44" s="17">
        <v>0.54646443924339705</v>
      </c>
      <c r="AW44" s="17">
        <v>0.54646443924339705</v>
      </c>
      <c r="AX44" s="17">
        <v>2.9895342360929398</v>
      </c>
      <c r="AY44" s="17">
        <v>0</v>
      </c>
      <c r="AZ44" s="17">
        <v>2726.9719355646598</v>
      </c>
      <c r="BA44" s="17">
        <v>94.878939062221505</v>
      </c>
      <c r="BB44" s="17">
        <v>0</v>
      </c>
      <c r="BC44" s="17">
        <v>0</v>
      </c>
      <c r="BD44" s="17">
        <v>33162.2081367762</v>
      </c>
      <c r="BE44" s="17">
        <v>853.58665705317003</v>
      </c>
      <c r="BF44" s="17">
        <v>1383.0889054342299</v>
      </c>
      <c r="BG44" s="17">
        <v>0</v>
      </c>
      <c r="BH44" s="17">
        <v>610.29229974872101</v>
      </c>
      <c r="BI44" s="17">
        <v>258486.69073584699</v>
      </c>
      <c r="BJ44" s="17">
        <v>49.020364733540703</v>
      </c>
      <c r="BK44" s="17">
        <v>283.43148287702599</v>
      </c>
      <c r="BL44" s="17">
        <v>24.878267311375399</v>
      </c>
      <c r="BM44" s="17">
        <v>438.78994992421599</v>
      </c>
      <c r="BN44" s="17">
        <v>82975.814271411902</v>
      </c>
      <c r="BO44" s="17">
        <v>11176.3394724193</v>
      </c>
      <c r="BP44" s="17">
        <v>15944.392416459699</v>
      </c>
      <c r="BQ44" s="17">
        <v>1157.78737756686</v>
      </c>
      <c r="BR44" s="17">
        <v>3927.35794859316</v>
      </c>
      <c r="BS44" s="17">
        <v>6733.9903623460896</v>
      </c>
      <c r="BT44" s="17">
        <v>5048.7267754132399</v>
      </c>
      <c r="BU44" s="17">
        <v>2.4243447486100802</v>
      </c>
      <c r="BV44" s="17">
        <v>12.8052413327173</v>
      </c>
      <c r="BW44" s="17">
        <v>2563.40122127206</v>
      </c>
      <c r="BX44" s="17">
        <v>220046.65175956301</v>
      </c>
      <c r="BY44" s="17">
        <v>3911.5881506441301</v>
      </c>
      <c r="BZ44" s="17">
        <v>6288.5899173623902</v>
      </c>
      <c r="CB44" s="26">
        <f t="shared" si="20"/>
        <v>1.1746904061884387</v>
      </c>
      <c r="CC44" s="40">
        <f t="shared" si="21"/>
        <v>-4.3506469343154551E-6</v>
      </c>
      <c r="CD44" s="40">
        <f t="shared" si="22"/>
        <v>2.396333253375308E-7</v>
      </c>
      <c r="CE44" s="40">
        <f t="shared" si="23"/>
        <v>-2.8054196539257726E-6</v>
      </c>
      <c r="CF44" s="40">
        <f t="shared" si="24"/>
        <v>7.2667180314586665E-7</v>
      </c>
      <c r="CG44" s="40">
        <f t="shared" si="25"/>
        <v>-1.6307155366377368E-6</v>
      </c>
      <c r="CH44" s="40">
        <f t="shared" si="26"/>
        <v>-5.4107437821055737E-6</v>
      </c>
      <c r="CI44" s="40">
        <f t="shared" si="27"/>
        <v>-2.9757789201582149E-6</v>
      </c>
      <c r="CJ44" s="40">
        <f t="shared" si="28"/>
        <v>-6.7410989842124054E-7</v>
      </c>
      <c r="CK44" s="40">
        <f t="shared" si="29"/>
        <v>0.24115365371993111</v>
      </c>
      <c r="CL44" s="40">
        <f t="shared" si="30"/>
        <v>-3.2371043166003523E-6</v>
      </c>
      <c r="CM44" s="40">
        <f t="shared" si="31"/>
        <v>-2.0531483188071847E-6</v>
      </c>
      <c r="CN44" s="40">
        <f t="shared" si="32"/>
        <v>-4.4835045473291158E-7</v>
      </c>
      <c r="CO44" s="40">
        <f t="shared" si="33"/>
        <v>-6.2821971810130727E-6</v>
      </c>
      <c r="CP44" s="40">
        <f t="shared" si="34"/>
        <v>-1.2328455534845287E-6</v>
      </c>
      <c r="CQ44" s="40">
        <f t="shared" si="35"/>
        <v>-6.556697351728531E-6</v>
      </c>
      <c r="CR44" s="40">
        <f t="shared" si="36"/>
        <v>-3.0999064370438379E-6</v>
      </c>
      <c r="CS44" s="40">
        <f t="shared" si="37"/>
        <v>1.1240616203548211E-6</v>
      </c>
      <c r="CT44" s="40">
        <f t="shared" si="38"/>
        <v>6.4006991376384334E-6</v>
      </c>
      <c r="CU44" s="40">
        <f t="shared" si="39"/>
        <v>4.3762985925014222E-6</v>
      </c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</row>
    <row r="45" spans="1:129" x14ac:dyDescent="0.25">
      <c r="A45" s="32" t="s">
        <v>215</v>
      </c>
      <c r="H45" s="17">
        <v>13329.4674135799</v>
      </c>
      <c r="I45" s="17">
        <v>0.39299839284599902</v>
      </c>
      <c r="J45" s="17">
        <v>1.73046563021934</v>
      </c>
      <c r="K45" s="17">
        <v>1.2470324970591</v>
      </c>
      <c r="L45" s="17">
        <v>48.861218987054002</v>
      </c>
      <c r="M45" s="17">
        <v>46.108533214817101</v>
      </c>
      <c r="N45" s="17">
        <v>15.484334169399901</v>
      </c>
      <c r="O45" s="17">
        <v>56.186133478631902</v>
      </c>
      <c r="P45" s="17">
        <v>102.823119476014</v>
      </c>
      <c r="Q45" s="17">
        <v>29.4896513174624</v>
      </c>
      <c r="R45" s="17">
        <v>4.4545470585999896</v>
      </c>
      <c r="S45" s="17">
        <v>56.3423593403</v>
      </c>
      <c r="T45" s="17">
        <v>317.30482424362202</v>
      </c>
      <c r="U45" s="17">
        <v>0.56454964062689905</v>
      </c>
      <c r="V45" s="17">
        <v>331.54565776011998</v>
      </c>
      <c r="W45" s="17">
        <v>0.74773919542</v>
      </c>
      <c r="X45" s="17">
        <v>41.957091940600002</v>
      </c>
      <c r="Y45" s="17">
        <v>2.4330107600000001E-2</v>
      </c>
      <c r="Z45" s="17">
        <v>0.36390021759999902</v>
      </c>
      <c r="AB45" s="17" t="s">
        <v>215</v>
      </c>
      <c r="AC45" s="17">
        <v>4.0211423767884096</v>
      </c>
      <c r="AD45" s="17">
        <v>1169.11015891744</v>
      </c>
      <c r="AE45" s="17">
        <v>0.74774882353875005</v>
      </c>
      <c r="AF45" s="17">
        <v>0.39299781926039201</v>
      </c>
      <c r="AG45" s="17">
        <v>0.39299781926039201</v>
      </c>
      <c r="AH45" s="17">
        <v>0.55623878697713303</v>
      </c>
      <c r="AI45" s="17">
        <v>25.449964116384098</v>
      </c>
      <c r="AJ45" s="17">
        <v>1.7304551464278899</v>
      </c>
      <c r="AK45" s="17">
        <v>2.3073561443187399E-2</v>
      </c>
      <c r="AL45" s="17">
        <v>15.4842796455629</v>
      </c>
      <c r="AM45" s="17">
        <v>1.24702888589837</v>
      </c>
      <c r="AN45" s="17">
        <v>4.4545177149236297</v>
      </c>
      <c r="AO45" s="17">
        <v>41.956915977344202</v>
      </c>
      <c r="AP45" s="17">
        <v>8.95970322651201E-3</v>
      </c>
      <c r="AQ45" s="17">
        <v>1.69549577113179E-2</v>
      </c>
      <c r="AR45" s="17">
        <v>2.6928931784920402E-3</v>
      </c>
      <c r="AS45" s="17">
        <v>48.860934406469397</v>
      </c>
      <c r="AT45" s="17">
        <v>1381.35095558233</v>
      </c>
      <c r="AU45" s="17">
        <v>2.1079686013933099</v>
      </c>
      <c r="AV45" s="17">
        <v>2.43299683306108E-2</v>
      </c>
      <c r="AW45" s="17">
        <v>2.43299683306108E-2</v>
      </c>
      <c r="AX45" s="17">
        <v>0.16394412231275901</v>
      </c>
      <c r="AY45" s="17">
        <v>0</v>
      </c>
      <c r="AZ45" s="17">
        <v>46.1081352035416</v>
      </c>
      <c r="BA45" s="17">
        <v>13.591252973603201</v>
      </c>
      <c r="BB45" s="17">
        <v>1.25105618821156E-3</v>
      </c>
      <c r="BC45" s="5">
        <v>3.1264916153270798E-5</v>
      </c>
      <c r="BD45" s="17">
        <v>2784.0723774296598</v>
      </c>
      <c r="BE45" s="17">
        <v>46.129349923693603</v>
      </c>
      <c r="BF45" s="17">
        <v>56.186458330841397</v>
      </c>
      <c r="BG45" s="17">
        <v>0</v>
      </c>
      <c r="BH45" s="17">
        <v>110.829556120237</v>
      </c>
      <c r="BI45" s="17">
        <v>15177.1158762545</v>
      </c>
      <c r="BJ45" s="17">
        <v>2.4691456548472499</v>
      </c>
      <c r="BK45" s="17">
        <v>40.115258145852202</v>
      </c>
      <c r="BL45" s="17">
        <v>0.74364862991800595</v>
      </c>
      <c r="BM45" s="17">
        <v>29.4892176850366</v>
      </c>
      <c r="BN45" s="17">
        <v>4591.1906954374299</v>
      </c>
      <c r="BO45" s="17">
        <v>542.34029487947805</v>
      </c>
      <c r="BP45" s="17">
        <v>1580.67718816407</v>
      </c>
      <c r="BQ45" s="17">
        <v>56.342222477862897</v>
      </c>
      <c r="BR45" s="17">
        <v>112.32177235498099</v>
      </c>
      <c r="BS45" s="17">
        <v>348.16787513130299</v>
      </c>
      <c r="BT45" s="17">
        <v>317.30141999994902</v>
      </c>
      <c r="BU45" s="17">
        <v>0.36390186386786599</v>
      </c>
      <c r="BV45" s="17">
        <v>0.56454602325666803</v>
      </c>
      <c r="BW45" s="17">
        <v>91.796739720762403</v>
      </c>
      <c r="BX45" s="17">
        <v>13329.3538343336</v>
      </c>
      <c r="BY45" s="17">
        <v>331.54328925141101</v>
      </c>
      <c r="BZ45" s="17">
        <v>723.793795064091</v>
      </c>
      <c r="CB45" s="26">
        <f t="shared" si="20"/>
        <v>1.1386235270581124</v>
      </c>
      <c r="CC45" s="40">
        <f t="shared" si="21"/>
        <v>-8.5209140601883791E-6</v>
      </c>
      <c r="CD45" s="40">
        <f t="shared" si="22"/>
        <v>-1.4595113299504162E-6</v>
      </c>
      <c r="CE45" s="40">
        <f t="shared" si="23"/>
        <v>-6.0583644465385167E-6</v>
      </c>
      <c r="CF45" s="40">
        <f t="shared" si="24"/>
        <v>-2.8958032276749873E-6</v>
      </c>
      <c r="CG45" s="40">
        <f t="shared" si="25"/>
        <v>-5.8242628920168915E-6</v>
      </c>
      <c r="CH45" s="40">
        <f t="shared" si="26"/>
        <v>-8.6320524152416041E-6</v>
      </c>
      <c r="CI45" s="40">
        <f t="shared" si="27"/>
        <v>-3.5212258017936535E-6</v>
      </c>
      <c r="CJ45" s="40">
        <f t="shared" si="28"/>
        <v>5.7817149781005623E-6</v>
      </c>
      <c r="CK45" s="40">
        <f t="shared" si="29"/>
        <v>7.7866113039788659E-2</v>
      </c>
      <c r="CL45" s="40">
        <f t="shared" si="30"/>
        <v>-1.470456266612688E-5</v>
      </c>
      <c r="CM45" s="40">
        <f t="shared" si="31"/>
        <v>-6.5873535454566212E-6</v>
      </c>
      <c r="CN45" s="40">
        <f t="shared" si="32"/>
        <v>-2.429121511861194E-6</v>
      </c>
      <c r="CO45" s="40">
        <f t="shared" si="33"/>
        <v>-1.0728622488227801E-5</v>
      </c>
      <c r="CP45" s="40">
        <f t="shared" si="34"/>
        <v>-6.4075326077737708E-6</v>
      </c>
      <c r="CQ45" s="40">
        <f t="shared" si="35"/>
        <v>-7.1438387248688961E-6</v>
      </c>
      <c r="CR45" s="40">
        <f t="shared" si="36"/>
        <v>1.287630608241828E-5</v>
      </c>
      <c r="CS45" s="40">
        <f t="shared" si="37"/>
        <v>-4.1938858881897162E-6</v>
      </c>
      <c r="CT45" s="40">
        <f t="shared" si="38"/>
        <v>-5.7241583757571539E-6</v>
      </c>
      <c r="CU45" s="40">
        <f t="shared" si="39"/>
        <v>4.5239540603469091E-6</v>
      </c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</row>
    <row r="46" spans="1:129" x14ac:dyDescent="0.25">
      <c r="A46" s="32" t="s">
        <v>216</v>
      </c>
      <c r="H46" s="17">
        <v>4881.4506002170001</v>
      </c>
      <c r="I46" s="17">
        <v>0.12078733331700001</v>
      </c>
      <c r="J46" s="17">
        <v>8.9379658669999998E-4</v>
      </c>
      <c r="K46" s="17">
        <v>0.75433707699999997</v>
      </c>
      <c r="L46" s="17">
        <v>25.354734473508</v>
      </c>
      <c r="M46" s="17">
        <v>21.483812266392199</v>
      </c>
      <c r="N46" s="17">
        <v>4.9802035106</v>
      </c>
      <c r="O46" s="17">
        <v>26.571718719102101</v>
      </c>
      <c r="P46" s="17">
        <v>3.0440982832630001</v>
      </c>
      <c r="Q46" s="17">
        <v>24.630987209399901</v>
      </c>
      <c r="R46" s="17">
        <v>1.7814981406999899</v>
      </c>
      <c r="S46" s="17">
        <v>26.681613743700002</v>
      </c>
      <c r="T46" s="17">
        <v>196.87613391174801</v>
      </c>
      <c r="U46" s="17">
        <v>0.1746156797</v>
      </c>
      <c r="V46" s="17">
        <v>149.44763025765101</v>
      </c>
      <c r="W46" s="17">
        <v>0.33639958586000002</v>
      </c>
      <c r="X46" s="17">
        <v>13.764104681599999</v>
      </c>
      <c r="Y46" s="17">
        <v>1.0414048299999999E-2</v>
      </c>
      <c r="Z46" s="17">
        <v>8.1196443399999901E-2</v>
      </c>
      <c r="AB46" s="17" t="s">
        <v>216</v>
      </c>
      <c r="AC46" s="17">
        <v>2.2000629696156699</v>
      </c>
      <c r="AD46" s="17">
        <v>1196.07089327004</v>
      </c>
      <c r="AE46" s="17">
        <v>0.33639971276641401</v>
      </c>
      <c r="AF46" s="17">
        <v>0.120787006122396</v>
      </c>
      <c r="AG46" s="17">
        <v>0.120787006122396</v>
      </c>
      <c r="AH46" s="17">
        <v>0.15858314954116301</v>
      </c>
      <c r="AI46" s="17">
        <v>14.9354513427483</v>
      </c>
      <c r="AJ46" s="17">
        <v>8.9375880869888697E-4</v>
      </c>
      <c r="AK46" s="17">
        <v>0</v>
      </c>
      <c r="AL46" s="17">
        <v>4.98020493229716</v>
      </c>
      <c r="AM46" s="17">
        <v>0.75433697603822703</v>
      </c>
      <c r="AN46" s="17">
        <v>1.7814915358014001</v>
      </c>
      <c r="AO46" s="17">
        <v>13.7641282346103</v>
      </c>
      <c r="AP46" s="17">
        <v>0</v>
      </c>
      <c r="AQ46" s="17">
        <v>7.0279401959688504E-3</v>
      </c>
      <c r="AR46" s="17">
        <v>0</v>
      </c>
      <c r="AS46" s="17">
        <v>25.354667439689202</v>
      </c>
      <c r="AT46" s="17">
        <v>848.54965956542401</v>
      </c>
      <c r="AU46" s="17">
        <v>1.2027520813918799</v>
      </c>
      <c r="AV46" s="17">
        <v>1.0414031451979401E-2</v>
      </c>
      <c r="AW46" s="17">
        <v>1.0414031451979401E-2</v>
      </c>
      <c r="AX46" s="17">
        <v>7.3855939892744998E-2</v>
      </c>
      <c r="AY46" s="17">
        <v>0</v>
      </c>
      <c r="AZ46" s="17">
        <v>21.483781866350199</v>
      </c>
      <c r="BA46" s="17">
        <v>3.0517349126595299</v>
      </c>
      <c r="BB46" s="17">
        <v>0</v>
      </c>
      <c r="BC46" s="17">
        <v>0</v>
      </c>
      <c r="BD46" s="17">
        <v>789.64624681860698</v>
      </c>
      <c r="BE46" s="17">
        <v>18.653770406940101</v>
      </c>
      <c r="BF46" s="17">
        <v>26.571717148632299</v>
      </c>
      <c r="BG46" s="17">
        <v>0</v>
      </c>
      <c r="BH46" s="17">
        <v>9.7631987751159901</v>
      </c>
      <c r="BI46" s="17">
        <v>6664.7470100365299</v>
      </c>
      <c r="BJ46" s="17">
        <v>0.70091654661370995</v>
      </c>
      <c r="BK46" s="17">
        <v>3.2563505290817201</v>
      </c>
      <c r="BL46" s="17">
        <v>0.46550948094545203</v>
      </c>
      <c r="BM46" s="17">
        <v>24.630973051362201</v>
      </c>
      <c r="BN46" s="17">
        <v>2021.5600579407701</v>
      </c>
      <c r="BO46" s="17">
        <v>185.73082611318199</v>
      </c>
      <c r="BP46" s="17">
        <v>449.65023681111001</v>
      </c>
      <c r="BQ46" s="17">
        <v>26.681586728754201</v>
      </c>
      <c r="BR46" s="17">
        <v>65.994890151973493</v>
      </c>
      <c r="BS46" s="17">
        <v>142.61969696168001</v>
      </c>
      <c r="BT46" s="17">
        <v>196.87592294645</v>
      </c>
      <c r="BU46" s="17">
        <v>8.1194174878217201E-2</v>
      </c>
      <c r="BV46" s="17">
        <v>0.174617229017344</v>
      </c>
      <c r="BW46" s="17">
        <v>84.747585059541294</v>
      </c>
      <c r="BX46" s="17">
        <v>4881.4476257874603</v>
      </c>
      <c r="BY46" s="17">
        <v>149.447105557372</v>
      </c>
      <c r="BZ46" s="17">
        <v>155.32856300020401</v>
      </c>
      <c r="CB46" s="26">
        <f t="shared" si="20"/>
        <v>1.3653218309315349</v>
      </c>
      <c r="CC46" s="40">
        <f t="shared" si="21"/>
        <v>-6.0933312316183424E-7</v>
      </c>
      <c r="CD46" s="40">
        <f t="shared" si="22"/>
        <v>-2.7088486435011303E-6</v>
      </c>
      <c r="CE46" s="40">
        <f t="shared" si="23"/>
        <v>-4.2266888993714097E-5</v>
      </c>
      <c r="CF46" s="40">
        <f t="shared" si="24"/>
        <v>-1.3384172145358194E-7</v>
      </c>
      <c r="CG46" s="40">
        <f t="shared" si="25"/>
        <v>-2.6438383280276142E-6</v>
      </c>
      <c r="CH46" s="40">
        <f t="shared" si="26"/>
        <v>-1.4150208363030076E-6</v>
      </c>
      <c r="CI46" s="40">
        <f t="shared" si="27"/>
        <v>2.8546969154410439E-7</v>
      </c>
      <c r="CJ46" s="40">
        <f t="shared" si="28"/>
        <v>-5.9103056855499566E-8</v>
      </c>
      <c r="CK46" s="40">
        <f t="shared" si="29"/>
        <v>2.2072547817512373</v>
      </c>
      <c r="CL46" s="40">
        <f t="shared" si="30"/>
        <v>-5.7480593774321395E-7</v>
      </c>
      <c r="CM46" s="40">
        <f t="shared" si="31"/>
        <v>-3.707496762943355E-6</v>
      </c>
      <c r="CN46" s="40">
        <f t="shared" si="32"/>
        <v>-1.0124929496347663E-6</v>
      </c>
      <c r="CO46" s="40">
        <f t="shared" si="33"/>
        <v>-1.0715635959416823E-6</v>
      </c>
      <c r="CP46" s="40">
        <f t="shared" si="34"/>
        <v>8.8727275045607837E-6</v>
      </c>
      <c r="CQ46" s="40">
        <f t="shared" si="35"/>
        <v>-3.5109307394907374E-6</v>
      </c>
      <c r="CR46" s="40">
        <f t="shared" si="36"/>
        <v>3.7724901968642201E-7</v>
      </c>
      <c r="CS46" s="40">
        <f t="shared" si="37"/>
        <v>1.7111908726398842E-6</v>
      </c>
      <c r="CT46" s="40">
        <f t="shared" si="38"/>
        <v>-1.6178166370170843E-6</v>
      </c>
      <c r="CU46" s="40">
        <f t="shared" si="39"/>
        <v>-2.7938684106206768E-5</v>
      </c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</row>
    <row r="47" spans="1:129" x14ac:dyDescent="0.25">
      <c r="A47" s="32" t="s">
        <v>217</v>
      </c>
      <c r="H47" s="17">
        <v>65846.146278231099</v>
      </c>
      <c r="I47" s="17">
        <v>3.1945723075101902</v>
      </c>
      <c r="J47" s="17">
        <v>1.2062639972348399</v>
      </c>
      <c r="K47" s="17">
        <v>15.646624222540501</v>
      </c>
      <c r="L47" s="17">
        <v>161.67827658793499</v>
      </c>
      <c r="M47" s="17">
        <v>203.03957294987299</v>
      </c>
      <c r="N47" s="17">
        <v>54.686786016900001</v>
      </c>
      <c r="O47" s="17">
        <v>577.95135448732401</v>
      </c>
      <c r="P47" s="17">
        <v>120.238779337558</v>
      </c>
      <c r="Q47" s="17">
        <v>131.42090337459999</v>
      </c>
      <c r="R47" s="17">
        <v>42.424993441700003</v>
      </c>
      <c r="S47" s="17">
        <v>189.274944639599</v>
      </c>
      <c r="T47" s="17">
        <v>1840.6169732353401</v>
      </c>
      <c r="U47" s="17">
        <v>4.8740021831910001</v>
      </c>
      <c r="V47" s="17">
        <v>1586.19479075401</v>
      </c>
      <c r="W47" s="17">
        <v>1.3457935497522</v>
      </c>
      <c r="X47" s="17">
        <v>272.80403463539898</v>
      </c>
      <c r="Y47" s="17">
        <v>6.4752051702799907E-2</v>
      </c>
      <c r="Z47" s="17">
        <v>0.34255865990000001</v>
      </c>
      <c r="AB47" s="17" t="s">
        <v>217</v>
      </c>
      <c r="AC47" s="17">
        <v>35.488905540382099</v>
      </c>
      <c r="AD47" s="17">
        <v>12706.1275859901</v>
      </c>
      <c r="AE47" s="17">
        <v>1.3457963036551499</v>
      </c>
      <c r="AF47" s="17">
        <v>3.1945678263269599</v>
      </c>
      <c r="AG47" s="17">
        <v>3.1945678263269599</v>
      </c>
      <c r="AH47" s="17">
        <v>8.7085890674167796</v>
      </c>
      <c r="AI47" s="17">
        <v>234.717656947797</v>
      </c>
      <c r="AJ47" s="17">
        <v>1.2062634931148699</v>
      </c>
      <c r="AK47" s="17">
        <v>0</v>
      </c>
      <c r="AL47" s="17">
        <v>54.686718605310901</v>
      </c>
      <c r="AM47" s="17">
        <v>15.646580983561</v>
      </c>
      <c r="AN47" s="17">
        <v>42.424953958392202</v>
      </c>
      <c r="AO47" s="17">
        <v>272.803897201805</v>
      </c>
      <c r="AP47" s="17">
        <v>0</v>
      </c>
      <c r="AQ47" s="17">
        <v>0.113772110351249</v>
      </c>
      <c r="AR47" s="17">
        <v>0</v>
      </c>
      <c r="AS47" s="17">
        <v>161.67802458908801</v>
      </c>
      <c r="AT47" s="17">
        <v>10065.8002100305</v>
      </c>
      <c r="AU47" s="17">
        <v>24.156265837455901</v>
      </c>
      <c r="AV47" s="17">
        <v>6.4752168664166707E-2</v>
      </c>
      <c r="AW47" s="17">
        <v>6.4752168664166707E-2</v>
      </c>
      <c r="AX47" s="17">
        <v>0.293741269263534</v>
      </c>
      <c r="AY47" s="17">
        <v>0</v>
      </c>
      <c r="AZ47" s="17">
        <v>203.03923681612599</v>
      </c>
      <c r="BA47" s="17">
        <v>13.521233127370101</v>
      </c>
      <c r="BB47" s="17">
        <v>0</v>
      </c>
      <c r="BC47" s="17">
        <v>0</v>
      </c>
      <c r="BD47" s="17">
        <v>12274.7641574749</v>
      </c>
      <c r="BE47" s="17">
        <v>269.39690551634902</v>
      </c>
      <c r="BF47" s="17">
        <v>577.95228100683198</v>
      </c>
      <c r="BG47" s="17">
        <v>0</v>
      </c>
      <c r="BH47" s="17">
        <v>153.820792092766</v>
      </c>
      <c r="BI47" s="17">
        <v>83724.896105424996</v>
      </c>
      <c r="BJ47" s="17">
        <v>9.6635827682066502</v>
      </c>
      <c r="BK47" s="17">
        <v>59.392782677303899</v>
      </c>
      <c r="BL47" s="17">
        <v>3.35864686172199</v>
      </c>
      <c r="BM47" s="17">
        <v>131.420804626619</v>
      </c>
      <c r="BN47" s="17">
        <v>23850.887144467</v>
      </c>
      <c r="BO47" s="17">
        <v>3275.5303780129302</v>
      </c>
      <c r="BP47" s="17">
        <v>6044.4137289097698</v>
      </c>
      <c r="BQ47" s="17">
        <v>189.27481731719499</v>
      </c>
      <c r="BR47" s="17">
        <v>1096.9036049541901</v>
      </c>
      <c r="BS47" s="17">
        <v>1638.7053491890199</v>
      </c>
      <c r="BT47" s="17">
        <v>1840.6129130040899</v>
      </c>
      <c r="BU47" s="17">
        <v>0.34256924398862898</v>
      </c>
      <c r="BV47" s="17">
        <v>4.8740029450136397</v>
      </c>
      <c r="BW47" s="17">
        <v>657.70870466727195</v>
      </c>
      <c r="BX47" s="17">
        <v>65846.058488070194</v>
      </c>
      <c r="BY47" s="17">
        <v>1586.1937624647901</v>
      </c>
      <c r="BZ47" s="17">
        <v>2309.2908241182299</v>
      </c>
      <c r="CB47" s="26">
        <f t="shared" si="20"/>
        <v>1.2715247962882097</v>
      </c>
      <c r="CC47" s="40">
        <f t="shared" si="21"/>
        <v>-1.3332619426900833E-6</v>
      </c>
      <c r="CD47" s="40">
        <f t="shared" si="22"/>
        <v>-1.4027490377131255E-6</v>
      </c>
      <c r="CE47" s="40">
        <f t="shared" si="23"/>
        <v>-4.1791844168961339E-7</v>
      </c>
      <c r="CF47" s="40">
        <f t="shared" si="24"/>
        <v>-2.7634701828257817E-6</v>
      </c>
      <c r="CG47" s="40">
        <f t="shared" si="25"/>
        <v>-1.5586438221344552E-6</v>
      </c>
      <c r="CH47" s="40">
        <f t="shared" si="26"/>
        <v>-1.6555085401073167E-6</v>
      </c>
      <c r="CI47" s="40">
        <f t="shared" si="27"/>
        <v>-1.2326851513881684E-6</v>
      </c>
      <c r="CJ47" s="40">
        <f t="shared" si="28"/>
        <v>1.6031098478737894E-6</v>
      </c>
      <c r="CK47" s="40">
        <f t="shared" si="29"/>
        <v>0.27929435861062724</v>
      </c>
      <c r="CL47" s="40">
        <f t="shared" si="30"/>
        <v>-7.5138717243185781E-7</v>
      </c>
      <c r="CM47" s="40">
        <f t="shared" si="31"/>
        <v>-9.3066149453056398E-7</v>
      </c>
      <c r="CN47" s="40">
        <f t="shared" si="32"/>
        <v>-6.7268493595048523E-7</v>
      </c>
      <c r="CO47" s="40">
        <f t="shared" si="33"/>
        <v>-2.205907752232489E-6</v>
      </c>
      <c r="CP47" s="40">
        <f t="shared" si="34"/>
        <v>1.563033029131926E-7</v>
      </c>
      <c r="CQ47" s="40">
        <f t="shared" si="35"/>
        <v>-6.482742383828782E-7</v>
      </c>
      <c r="CR47" s="40">
        <f t="shared" si="36"/>
        <v>2.0463041678350989E-6</v>
      </c>
      <c r="CS47" s="40">
        <f t="shared" si="37"/>
        <v>-5.0378138344214777E-7</v>
      </c>
      <c r="CT47" s="40">
        <f t="shared" si="38"/>
        <v>1.8062959199639361E-6</v>
      </c>
      <c r="CU47" s="40">
        <f t="shared" si="39"/>
        <v>3.0897156802466809E-5</v>
      </c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</row>
    <row r="48" spans="1:129" x14ac:dyDescent="0.25">
      <c r="A48" s="32" t="s">
        <v>218</v>
      </c>
      <c r="H48" s="17">
        <v>70233.501452690994</v>
      </c>
      <c r="I48" s="17">
        <v>1.9979693536948</v>
      </c>
      <c r="J48" s="17">
        <v>5.9870853824105996</v>
      </c>
      <c r="K48" s="17">
        <v>8.8886512551599992</v>
      </c>
      <c r="L48" s="17">
        <v>314.48502940151201</v>
      </c>
      <c r="M48" s="17">
        <v>259.59560630162298</v>
      </c>
      <c r="N48" s="17">
        <v>60.365113081019999</v>
      </c>
      <c r="O48" s="17">
        <v>334.66384348379199</v>
      </c>
      <c r="P48" s="17">
        <v>120.68889981539699</v>
      </c>
      <c r="Q48" s="17">
        <v>59.887956911290701</v>
      </c>
      <c r="R48" s="17">
        <v>23.1995068664</v>
      </c>
      <c r="S48" s="17">
        <v>326.57656272379899</v>
      </c>
      <c r="T48" s="17">
        <v>2329.37552860091</v>
      </c>
      <c r="U48" s="17">
        <v>2.8823377579490899</v>
      </c>
      <c r="V48" s="17">
        <v>1766.7872459371899</v>
      </c>
      <c r="W48" s="17">
        <v>4.1526716001199899</v>
      </c>
      <c r="X48" s="17">
        <v>2137.4144930359998</v>
      </c>
      <c r="Y48" s="17">
        <v>0.33907852560000001</v>
      </c>
      <c r="Z48" s="17">
        <v>0.97824907149999996</v>
      </c>
      <c r="AB48" s="17" t="s">
        <v>218</v>
      </c>
      <c r="AC48" s="17">
        <v>26.294795644352501</v>
      </c>
      <c r="AD48" s="17">
        <v>14675.774598851</v>
      </c>
      <c r="AE48" s="17">
        <v>4.15266145692223</v>
      </c>
      <c r="AF48" s="17">
        <v>1.99796203509953</v>
      </c>
      <c r="AG48" s="17">
        <v>1.99796203509953</v>
      </c>
      <c r="AH48" s="17">
        <v>2.1262251018656002</v>
      </c>
      <c r="AI48" s="17">
        <v>176.19909239565899</v>
      </c>
      <c r="AJ48" s="17">
        <v>5.9870591673772804</v>
      </c>
      <c r="AK48" s="17">
        <v>0</v>
      </c>
      <c r="AL48" s="17">
        <v>60.364880296975798</v>
      </c>
      <c r="AM48" s="17">
        <v>8.8886282128482392</v>
      </c>
      <c r="AN48" s="17">
        <v>23.199648331274101</v>
      </c>
      <c r="AO48" s="17">
        <v>2137.4141813279398</v>
      </c>
      <c r="AP48" s="17">
        <v>0</v>
      </c>
      <c r="AQ48" s="17">
        <v>8.2266628754205498E-2</v>
      </c>
      <c r="AR48" s="17">
        <v>0</v>
      </c>
      <c r="AS48" s="17">
        <v>314.48231942866698</v>
      </c>
      <c r="AT48" s="17">
        <v>10312.300959365</v>
      </c>
      <c r="AU48" s="17">
        <v>12.9947563822648</v>
      </c>
      <c r="AV48" s="17">
        <v>0.339078228753592</v>
      </c>
      <c r="AW48" s="17">
        <v>0.339078228753592</v>
      </c>
      <c r="AX48" s="17">
        <v>0.91166578157134603</v>
      </c>
      <c r="AY48" s="17">
        <v>0</v>
      </c>
      <c r="AZ48" s="17">
        <v>259.59309388285197</v>
      </c>
      <c r="BA48" s="17">
        <v>41.955453853533903</v>
      </c>
      <c r="BB48" s="17">
        <v>0</v>
      </c>
      <c r="BC48" s="17">
        <v>0</v>
      </c>
      <c r="BD48" s="17">
        <v>10264.7586117139</v>
      </c>
      <c r="BE48" s="17">
        <v>208.71794205006</v>
      </c>
      <c r="BF48" s="17">
        <v>334.66172670873902</v>
      </c>
      <c r="BG48" s="17">
        <v>0</v>
      </c>
      <c r="BH48" s="17">
        <v>135.206473839864</v>
      </c>
      <c r="BI48" s="17">
        <v>92206.328825322198</v>
      </c>
      <c r="BJ48" s="17">
        <v>47.0819306054929</v>
      </c>
      <c r="BK48" s="17">
        <v>72.010812954821802</v>
      </c>
      <c r="BL48" s="17">
        <v>5.7522749838143703</v>
      </c>
      <c r="BM48" s="17">
        <v>59.887533034166097</v>
      </c>
      <c r="BN48" s="17">
        <v>27530.849293655599</v>
      </c>
      <c r="BO48" s="17">
        <v>2155.70966351883</v>
      </c>
      <c r="BP48" s="17">
        <v>6268.72487477918</v>
      </c>
      <c r="BQ48" s="17">
        <v>326.57555564399098</v>
      </c>
      <c r="BR48" s="17">
        <v>778.24009388885804</v>
      </c>
      <c r="BS48" s="17">
        <v>1626.26352071253</v>
      </c>
      <c r="BT48" s="17">
        <v>2329.3490149990998</v>
      </c>
      <c r="BU48" s="17">
        <v>0.97825041716968397</v>
      </c>
      <c r="BV48" s="17">
        <v>2.8823244134655002</v>
      </c>
      <c r="BW48" s="17">
        <v>1342.4323751567899</v>
      </c>
      <c r="BX48" s="17">
        <v>70232.395586787607</v>
      </c>
      <c r="BY48" s="17">
        <v>1766.76776691537</v>
      </c>
      <c r="BZ48" s="17">
        <v>1948.8997679163499</v>
      </c>
      <c r="CB48" s="26">
        <f t="shared" si="20"/>
        <v>1.3128746080059444</v>
      </c>
      <c r="CC48" s="40">
        <f t="shared" si="21"/>
        <v>-1.5745561313539248E-5</v>
      </c>
      <c r="CD48" s="40">
        <f t="shared" si="22"/>
        <v>-3.6630167807628046E-6</v>
      </c>
      <c r="CE48" s="40">
        <f t="shared" si="23"/>
        <v>-4.3785968705656433E-6</v>
      </c>
      <c r="CF48" s="40">
        <f t="shared" si="24"/>
        <v>-2.5923293757985408E-6</v>
      </c>
      <c r="CG48" s="40">
        <f t="shared" si="25"/>
        <v>-8.6171759914376629E-6</v>
      </c>
      <c r="CH48" s="40">
        <f t="shared" si="26"/>
        <v>-9.6782022115030076E-6</v>
      </c>
      <c r="CI48" s="40">
        <f t="shared" si="27"/>
        <v>-3.8562678394762508E-6</v>
      </c>
      <c r="CJ48" s="40">
        <f t="shared" si="28"/>
        <v>-6.3250784158014219E-6</v>
      </c>
      <c r="CK48" s="40">
        <f t="shared" si="29"/>
        <v>0.12028922333928606</v>
      </c>
      <c r="CL48" s="40">
        <f t="shared" si="30"/>
        <v>-7.0778357864427986E-6</v>
      </c>
      <c r="CM48" s="40">
        <f t="shared" si="31"/>
        <v>6.097753496047146E-6</v>
      </c>
      <c r="CN48" s="40">
        <f t="shared" si="32"/>
        <v>-3.0837479566983131E-6</v>
      </c>
      <c r="CO48" s="40">
        <f t="shared" si="33"/>
        <v>-1.1382278848825438E-5</v>
      </c>
      <c r="CP48" s="40">
        <f t="shared" si="34"/>
        <v>-4.629743184292781E-6</v>
      </c>
      <c r="CQ48" s="40">
        <f t="shared" si="35"/>
        <v>-1.1025108917190986E-5</v>
      </c>
      <c r="CR48" s="40">
        <f t="shared" si="36"/>
        <v>-2.4425716109225843E-6</v>
      </c>
      <c r="CS48" s="40">
        <f t="shared" si="37"/>
        <v>-1.4583416603040517E-7</v>
      </c>
      <c r="CT48" s="40">
        <f t="shared" si="38"/>
        <v>-8.7545033258802283E-7</v>
      </c>
      <c r="CU48" s="40">
        <f t="shared" si="39"/>
        <v>1.3755900447245074E-6</v>
      </c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</row>
    <row r="49" spans="1:129" x14ac:dyDescent="0.25">
      <c r="A49" s="32" t="s">
        <v>219</v>
      </c>
      <c r="H49" s="17">
        <v>11676.580899921901</v>
      </c>
      <c r="I49" s="17">
        <v>0.45884239739999999</v>
      </c>
      <c r="J49" s="17">
        <v>0.12912987021899999</v>
      </c>
      <c r="K49" s="17">
        <v>1.8624630311000001</v>
      </c>
      <c r="L49" s="17">
        <v>36.766331040851902</v>
      </c>
      <c r="M49" s="17">
        <v>38.830870112027299</v>
      </c>
      <c r="N49" s="17">
        <v>13.6675222836</v>
      </c>
      <c r="O49" s="17">
        <v>68.354378488428296</v>
      </c>
      <c r="P49" s="17">
        <v>37.560816428780797</v>
      </c>
      <c r="Q49" s="17">
        <v>58.571205395599897</v>
      </c>
      <c r="R49" s="17">
        <v>4.0371522927000001</v>
      </c>
      <c r="S49" s="17">
        <v>12.244133246199899</v>
      </c>
      <c r="T49" s="17">
        <v>419.74219378918701</v>
      </c>
      <c r="U49" s="17">
        <v>0.66748770140000002</v>
      </c>
      <c r="V49" s="17">
        <v>255.806529814127</v>
      </c>
      <c r="W49" s="17">
        <v>1.2136548799999999E-3</v>
      </c>
      <c r="X49" s="17">
        <v>18.1331297232</v>
      </c>
      <c r="Y49" s="17">
        <v>1.9402447219499901E-3</v>
      </c>
      <c r="AB49" s="17" t="s">
        <v>219</v>
      </c>
      <c r="AC49" s="17">
        <v>4.5330266614174599</v>
      </c>
      <c r="AD49" s="17">
        <v>3304.2514701285099</v>
      </c>
      <c r="AE49" s="17">
        <v>1.2135981978868701E-3</v>
      </c>
      <c r="AF49" s="17">
        <v>0.45884163162584002</v>
      </c>
      <c r="AG49" s="17">
        <v>0.45884163162584002</v>
      </c>
      <c r="AH49" s="17">
        <v>9.9109722782453502E-2</v>
      </c>
      <c r="AI49" s="17">
        <v>36.745988359026398</v>
      </c>
      <c r="AJ49" s="17">
        <v>0.12912951279163201</v>
      </c>
      <c r="AK49" s="17">
        <v>0</v>
      </c>
      <c r="AL49" s="17">
        <v>13.667522087296399</v>
      </c>
      <c r="AM49" s="17">
        <v>1.86244560889598</v>
      </c>
      <c r="AN49" s="17">
        <v>4.0371649250979598</v>
      </c>
      <c r="AO49" s="17">
        <v>18.132952052418101</v>
      </c>
      <c r="AP49" s="17">
        <v>0</v>
      </c>
      <c r="AQ49" s="17">
        <v>1.7089039992344401E-2</v>
      </c>
      <c r="AR49" s="17">
        <v>0</v>
      </c>
      <c r="AS49" s="17">
        <v>36.766317959228203</v>
      </c>
      <c r="AT49" s="17">
        <v>2140.9534078215002</v>
      </c>
      <c r="AU49" s="17">
        <v>2.21366945044285</v>
      </c>
      <c r="AV49" s="17">
        <v>1.9402764361937199E-3</v>
      </c>
      <c r="AW49" s="17">
        <v>1.9402764361937199E-3</v>
      </c>
      <c r="AX49" s="17">
        <v>0</v>
      </c>
      <c r="AY49" s="17">
        <v>0</v>
      </c>
      <c r="AZ49" s="17">
        <v>38.830848227434302</v>
      </c>
      <c r="BA49" s="17">
        <v>6.4584834459344001E-2</v>
      </c>
      <c r="BB49" s="17">
        <v>0</v>
      </c>
      <c r="BC49" s="17">
        <v>0</v>
      </c>
      <c r="BD49" s="17">
        <v>2247.3952795850801</v>
      </c>
      <c r="BE49" s="17">
        <v>17.435250151750701</v>
      </c>
      <c r="BF49" s="17">
        <v>68.354494261256505</v>
      </c>
      <c r="BG49" s="17">
        <v>0</v>
      </c>
      <c r="BH49" s="17">
        <v>53.464295967941403</v>
      </c>
      <c r="BI49" s="17">
        <v>16462.922291373801</v>
      </c>
      <c r="BJ49" s="17">
        <v>1.6593908728634801</v>
      </c>
      <c r="BK49" s="17">
        <v>15.103625294030399</v>
      </c>
      <c r="BL49" s="17">
        <v>0.85500733420559205</v>
      </c>
      <c r="BM49" s="17">
        <v>58.571153987775297</v>
      </c>
      <c r="BN49" s="17">
        <v>4336.29719287025</v>
      </c>
      <c r="BO49" s="17">
        <v>428.76372661343299</v>
      </c>
      <c r="BP49" s="17">
        <v>1201.1610354576701</v>
      </c>
      <c r="BQ49" s="17">
        <v>12.244165939389401</v>
      </c>
      <c r="BR49" s="17">
        <v>164.20387895637401</v>
      </c>
      <c r="BS49" s="17">
        <v>157.774924917612</v>
      </c>
      <c r="BT49" s="17">
        <v>419.74120362499002</v>
      </c>
      <c r="BU49" s="17">
        <v>0</v>
      </c>
      <c r="BV49" s="17">
        <v>0.66748422764562898</v>
      </c>
      <c r="BW49" s="17">
        <v>209.05936630843701</v>
      </c>
      <c r="BX49" s="17">
        <v>11676.5758492479</v>
      </c>
      <c r="BY49" s="17">
        <v>255.80577316908801</v>
      </c>
      <c r="BZ49" s="17">
        <v>290.56310125536601</v>
      </c>
      <c r="CB49" s="26">
        <f t="shared" si="20"/>
        <v>1.4099101058324555</v>
      </c>
      <c r="CC49" s="40">
        <f t="shared" si="21"/>
        <v>-4.3254733933688944E-7</v>
      </c>
      <c r="CD49" s="40">
        <f t="shared" si="22"/>
        <v>-1.6689263335542682E-6</v>
      </c>
      <c r="CE49" s="40">
        <f t="shared" si="23"/>
        <v>-2.7679681500069481E-6</v>
      </c>
      <c r="CF49" s="40">
        <f t="shared" si="24"/>
        <v>-9.3543891766986958E-6</v>
      </c>
      <c r="CG49" s="40">
        <f t="shared" si="25"/>
        <v>-3.5580443652145841E-7</v>
      </c>
      <c r="CH49" s="40">
        <f t="shared" si="26"/>
        <v>-5.6358749967023924E-7</v>
      </c>
      <c r="CI49" s="40">
        <f t="shared" si="27"/>
        <v>-1.4362778919013456E-8</v>
      </c>
      <c r="CJ49" s="40">
        <f t="shared" si="28"/>
        <v>1.6937148836649012E-6</v>
      </c>
      <c r="CK49" s="40">
        <f t="shared" si="29"/>
        <v>0.42340611976087511</v>
      </c>
      <c r="CL49" s="40">
        <f t="shared" si="30"/>
        <v>-8.776979106486623E-7</v>
      </c>
      <c r="CM49" s="40">
        <f t="shared" si="31"/>
        <v>3.1290367674560113E-6</v>
      </c>
      <c r="CN49" s="40">
        <f t="shared" si="32"/>
        <v>2.6701105618508193E-6</v>
      </c>
      <c r="CO49" s="40">
        <f t="shared" si="33"/>
        <v>-2.3589818027423075E-6</v>
      </c>
      <c r="CP49" s="40">
        <f t="shared" si="34"/>
        <v>-5.2042222856777461E-6</v>
      </c>
      <c r="CQ49" s="40">
        <f t="shared" si="35"/>
        <v>-2.9578800804654605E-6</v>
      </c>
      <c r="CR49" s="40">
        <f t="shared" si="36"/>
        <v>-4.6703650324285603E-5</v>
      </c>
      <c r="CS49" s="40">
        <f t="shared" si="37"/>
        <v>-9.7981310788851779E-6</v>
      </c>
      <c r="CT49" s="40">
        <f t="shared" si="38"/>
        <v>1.6345486407502147E-5</v>
      </c>
      <c r="CU49" s="40">
        <f t="shared" si="39"/>
        <v>0</v>
      </c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</row>
    <row r="50" spans="1:129" x14ac:dyDescent="0.25">
      <c r="A50" s="32" t="s">
        <v>220</v>
      </c>
      <c r="H50" s="17">
        <v>67118.920645795006</v>
      </c>
      <c r="I50" s="17">
        <v>1.5145010049581999</v>
      </c>
      <c r="J50" s="17">
        <v>35.118597398709603</v>
      </c>
      <c r="K50" s="17">
        <v>6.8357893578999898</v>
      </c>
      <c r="L50" s="17">
        <v>323.87849029836099</v>
      </c>
      <c r="M50" s="17">
        <v>199.31233273941999</v>
      </c>
      <c r="N50" s="17">
        <v>38.693627995799901</v>
      </c>
      <c r="O50" s="17">
        <v>274.55775431489798</v>
      </c>
      <c r="P50" s="17">
        <v>374.71890138707198</v>
      </c>
      <c r="Q50" s="17">
        <v>189.697191477899</v>
      </c>
      <c r="R50" s="17">
        <v>16.029840583399999</v>
      </c>
      <c r="S50" s="17">
        <v>229.889448439299</v>
      </c>
      <c r="T50" s="17">
        <v>2024.8294097011899</v>
      </c>
      <c r="U50" s="17">
        <v>2.1813388921492902</v>
      </c>
      <c r="V50" s="17">
        <v>1722.6777088312101</v>
      </c>
      <c r="W50" s="17">
        <v>2.8645866121399899</v>
      </c>
      <c r="X50" s="17">
        <v>611.99520333060002</v>
      </c>
      <c r="Y50" s="17">
        <v>0.141612900454199</v>
      </c>
      <c r="Z50" s="17">
        <v>1.3966275232000001</v>
      </c>
      <c r="AB50" s="17" t="s">
        <v>220</v>
      </c>
      <c r="AC50" s="17">
        <v>19.860820776530399</v>
      </c>
      <c r="AD50" s="17">
        <v>11066.192393170701</v>
      </c>
      <c r="AE50" s="17">
        <v>2.8645916894012702</v>
      </c>
      <c r="AF50" s="17">
        <v>1.5145000757727201</v>
      </c>
      <c r="AG50" s="17">
        <v>1.5145000757727201</v>
      </c>
      <c r="AH50" s="17">
        <v>2.49914871526844</v>
      </c>
      <c r="AI50" s="17">
        <v>136.79763610759599</v>
      </c>
      <c r="AJ50" s="17">
        <v>35.118530499796798</v>
      </c>
      <c r="AK50" s="17">
        <v>0</v>
      </c>
      <c r="AL50" s="17">
        <v>38.693634230308</v>
      </c>
      <c r="AM50" s="17">
        <v>6.8357766017862103</v>
      </c>
      <c r="AN50" s="17">
        <v>16.0298162654497</v>
      </c>
      <c r="AO50" s="17">
        <v>611.99682623594595</v>
      </c>
      <c r="AP50" s="17">
        <v>0</v>
      </c>
      <c r="AQ50" s="17">
        <v>6.3441358328146999E-2</v>
      </c>
      <c r="AR50" s="17">
        <v>0</v>
      </c>
      <c r="AS50" s="17">
        <v>323.878017410871</v>
      </c>
      <c r="AT50" s="17">
        <v>8294.8289789007795</v>
      </c>
      <c r="AU50" s="17">
        <v>10.3136765826237</v>
      </c>
      <c r="AV50" s="17">
        <v>0.14160999625599099</v>
      </c>
      <c r="AW50" s="17">
        <v>0.14160999625599099</v>
      </c>
      <c r="AX50" s="17">
        <v>0.628812480713414</v>
      </c>
      <c r="AY50" s="17">
        <v>0</v>
      </c>
      <c r="AZ50" s="17">
        <v>199.31196449427</v>
      </c>
      <c r="BA50" s="17">
        <v>53.356263826902698</v>
      </c>
      <c r="BB50" s="17">
        <v>0</v>
      </c>
      <c r="BC50" s="17">
        <v>0</v>
      </c>
      <c r="BD50" s="17">
        <v>13362.283630508</v>
      </c>
      <c r="BE50" s="17">
        <v>197.79889144259599</v>
      </c>
      <c r="BF50" s="17">
        <v>274.558078158439</v>
      </c>
      <c r="BG50" s="17">
        <v>0</v>
      </c>
      <c r="BH50" s="17">
        <v>426.11999711109598</v>
      </c>
      <c r="BI50" s="17">
        <v>83638.684655279794</v>
      </c>
      <c r="BJ50" s="17">
        <v>20.7566314784642</v>
      </c>
      <c r="BK50" s="17">
        <v>180.34657177140801</v>
      </c>
      <c r="BL50" s="17">
        <v>4.2151345638853899</v>
      </c>
      <c r="BM50" s="17">
        <v>189.69692802019401</v>
      </c>
      <c r="BN50" s="17">
        <v>23975.677596931098</v>
      </c>
      <c r="BO50" s="17">
        <v>1716.59308056756</v>
      </c>
      <c r="BP50" s="17">
        <v>8026.0130132926497</v>
      </c>
      <c r="BQ50" s="17">
        <v>229.88920520698599</v>
      </c>
      <c r="BR50" s="17">
        <v>598.59916083966505</v>
      </c>
      <c r="BS50" s="17">
        <v>1470.53219050231</v>
      </c>
      <c r="BT50" s="17">
        <v>2024.82551325299</v>
      </c>
      <c r="BU50" s="17">
        <v>1.3966204750350499</v>
      </c>
      <c r="BV50" s="17">
        <v>2.1813357187691498</v>
      </c>
      <c r="BW50" s="17">
        <v>855.73172104320395</v>
      </c>
      <c r="BX50" s="17">
        <v>67118.809154141607</v>
      </c>
      <c r="BY50" s="17">
        <v>1722.6699227968199</v>
      </c>
      <c r="BZ50" s="17">
        <v>3089.1568535043598</v>
      </c>
      <c r="CB50" s="26">
        <f t="shared" si="20"/>
        <v>1.246128852840632</v>
      </c>
      <c r="CC50" s="40">
        <f t="shared" si="21"/>
        <v>-1.661106172836354E-6</v>
      </c>
      <c r="CD50" s="40">
        <f t="shared" si="22"/>
        <v>-6.1352582589914825E-7</v>
      </c>
      <c r="CE50" s="40">
        <f t="shared" si="23"/>
        <v>-1.9049426161970376E-6</v>
      </c>
      <c r="CF50" s="40">
        <f t="shared" si="24"/>
        <v>-1.8660776556472579E-6</v>
      </c>
      <c r="CG50" s="40">
        <f t="shared" si="25"/>
        <v>-1.4600768626389813E-6</v>
      </c>
      <c r="CH50" s="40">
        <f t="shared" si="26"/>
        <v>-1.8475783456260622E-6</v>
      </c>
      <c r="CI50" s="40">
        <f t="shared" si="27"/>
        <v>1.6112492991840753E-7</v>
      </c>
      <c r="CJ50" s="40">
        <f t="shared" si="28"/>
        <v>1.1795097240411603E-6</v>
      </c>
      <c r="CK50" s="40">
        <f t="shared" si="29"/>
        <v>0.13717241253044882</v>
      </c>
      <c r="CL50" s="40">
        <f t="shared" si="30"/>
        <v>-1.3888329233362302E-6</v>
      </c>
      <c r="CM50" s="40">
        <f t="shared" si="31"/>
        <v>-1.5170425539953867E-6</v>
      </c>
      <c r="CN50" s="40">
        <f t="shared" si="32"/>
        <v>-1.0580403522741311E-6</v>
      </c>
      <c r="CO50" s="40">
        <f t="shared" si="33"/>
        <v>-1.9243340605242158E-6</v>
      </c>
      <c r="CP50" s="40">
        <f t="shared" si="34"/>
        <v>-1.4547854768753284E-6</v>
      </c>
      <c r="CQ50" s="40">
        <f t="shared" si="35"/>
        <v>-4.5197278343187005E-6</v>
      </c>
      <c r="CR50" s="40">
        <f t="shared" si="36"/>
        <v>1.7724237273112879E-6</v>
      </c>
      <c r="CS50" s="40">
        <f t="shared" si="37"/>
        <v>2.6518269050041554E-6</v>
      </c>
      <c r="CT50" s="40">
        <f t="shared" si="38"/>
        <v>-2.0508005970422664E-5</v>
      </c>
      <c r="CU50" s="40">
        <f t="shared" si="39"/>
        <v>-5.0465602553568647E-6</v>
      </c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</row>
    <row r="51" spans="1:129" x14ac:dyDescent="0.25">
      <c r="A51" s="32" t="s">
        <v>221</v>
      </c>
      <c r="H51" s="17">
        <v>6453.6471091889898</v>
      </c>
      <c r="I51" s="17">
        <v>0.15086680367239899</v>
      </c>
      <c r="J51" s="17">
        <v>0.79465235526220002</v>
      </c>
      <c r="K51" s="17">
        <v>0.67072867110000001</v>
      </c>
      <c r="L51" s="17">
        <v>25.062035279082</v>
      </c>
      <c r="M51" s="17">
        <v>21.443591756086899</v>
      </c>
      <c r="N51" s="17">
        <v>4.7842632538999998</v>
      </c>
      <c r="O51" s="17">
        <v>24.844358498747901</v>
      </c>
      <c r="P51" s="17">
        <v>55.0576622694538</v>
      </c>
      <c r="Q51" s="17">
        <v>18.898434090799999</v>
      </c>
      <c r="R51" s="17">
        <v>1.7977408915999999</v>
      </c>
      <c r="S51" s="17">
        <v>24.701694521</v>
      </c>
      <c r="T51" s="17">
        <v>179.681816766992</v>
      </c>
      <c r="U51" s="17">
        <v>0.21778328049189899</v>
      </c>
      <c r="V51" s="17">
        <v>140.99864857575301</v>
      </c>
      <c r="W51" s="17">
        <v>0.31426301086000002</v>
      </c>
      <c r="X51" s="17">
        <v>40.033700313799997</v>
      </c>
      <c r="Y51" s="17">
        <v>1.2636518551E-2</v>
      </c>
      <c r="Z51" s="17">
        <v>1.2754096100000001E-2</v>
      </c>
      <c r="AB51" s="17" t="s">
        <v>221</v>
      </c>
      <c r="AC51" s="17">
        <v>1.98513250691314</v>
      </c>
      <c r="AD51" s="17">
        <v>1114.7846180946799</v>
      </c>
      <c r="AE51" s="17">
        <v>0.31426713294862602</v>
      </c>
      <c r="AF51" s="17">
        <v>0.150866880972681</v>
      </c>
      <c r="AG51" s="17">
        <v>0.150866880972681</v>
      </c>
      <c r="AH51" s="17">
        <v>0.10738991369086701</v>
      </c>
      <c r="AI51" s="17">
        <v>13.1737925395589</v>
      </c>
      <c r="AJ51" s="17">
        <v>0.79464333776957696</v>
      </c>
      <c r="AK51" s="17">
        <v>0</v>
      </c>
      <c r="AL51" s="17">
        <v>4.7842419598439099</v>
      </c>
      <c r="AM51" s="17">
        <v>0.67073117919375702</v>
      </c>
      <c r="AN51" s="17">
        <v>1.79774273322034</v>
      </c>
      <c r="AO51" s="17">
        <v>40.033647474591199</v>
      </c>
      <c r="AP51" s="17">
        <v>0</v>
      </c>
      <c r="AQ51" s="17">
        <v>6.2065220099935502E-3</v>
      </c>
      <c r="AR51" s="17">
        <v>0</v>
      </c>
      <c r="AS51" s="17">
        <v>25.061765579136001</v>
      </c>
      <c r="AT51" s="17">
        <v>737.84234746574396</v>
      </c>
      <c r="AU51" s="17">
        <v>0.97807413787154596</v>
      </c>
      <c r="AV51" s="17">
        <v>1.2636236321522E-2</v>
      </c>
      <c r="AW51" s="17">
        <v>1.2636236321522E-2</v>
      </c>
      <c r="AX51" s="17">
        <v>6.8990181846481202E-2</v>
      </c>
      <c r="AY51" s="17">
        <v>0</v>
      </c>
      <c r="AZ51" s="17">
        <v>21.443440118991699</v>
      </c>
      <c r="BA51" s="17">
        <v>0.58999911208961697</v>
      </c>
      <c r="BB51" s="17">
        <v>0</v>
      </c>
      <c r="BC51" s="17">
        <v>0</v>
      </c>
      <c r="BD51" s="17">
        <v>1447.70401872875</v>
      </c>
      <c r="BE51" s="17">
        <v>15.0759993701593</v>
      </c>
      <c r="BF51" s="17">
        <v>24.844209874651099</v>
      </c>
      <c r="BG51" s="17">
        <v>0</v>
      </c>
      <c r="BH51" s="17">
        <v>60.1771248769629</v>
      </c>
      <c r="BI51" s="17">
        <v>8120.37434767991</v>
      </c>
      <c r="BJ51" s="17">
        <v>1.7216146114391799</v>
      </c>
      <c r="BK51" s="17">
        <v>19.809898335819</v>
      </c>
      <c r="BL51" s="17">
        <v>0.43487724056573301</v>
      </c>
      <c r="BM51" s="17">
        <v>18.897995942172699</v>
      </c>
      <c r="BN51" s="17">
        <v>2111.91755782668</v>
      </c>
      <c r="BO51" s="17">
        <v>183.415134553873</v>
      </c>
      <c r="BP51" s="17">
        <v>783.63557188650498</v>
      </c>
      <c r="BQ51" s="17">
        <v>24.7016318617537</v>
      </c>
      <c r="BR51" s="17">
        <v>58.726116533418796</v>
      </c>
      <c r="BS51" s="17">
        <v>119.878486144775</v>
      </c>
      <c r="BT51" s="17">
        <v>179.68010619084501</v>
      </c>
      <c r="BU51" s="17">
        <v>1.2753741362380199E-2</v>
      </c>
      <c r="BV51" s="17">
        <v>0.21778448358239999</v>
      </c>
      <c r="BW51" s="17">
        <v>83.185438339721301</v>
      </c>
      <c r="BX51" s="17">
        <v>6453.5813936517898</v>
      </c>
      <c r="BY51" s="17">
        <v>140.99716289291001</v>
      </c>
      <c r="BZ51" s="17">
        <v>287.52313195396198</v>
      </c>
      <c r="CB51" s="26">
        <f t="shared" si="20"/>
        <v>1.258274104308609</v>
      </c>
      <c r="CC51" s="40">
        <f t="shared" si="21"/>
        <v>-1.01826976418466E-5</v>
      </c>
      <c r="CD51" s="40">
        <f t="shared" si="22"/>
        <v>5.1237436021081815E-7</v>
      </c>
      <c r="CE51" s="40">
        <f t="shared" si="23"/>
        <v>-1.134772024941415E-5</v>
      </c>
      <c r="CF51" s="40">
        <f t="shared" si="24"/>
        <v>3.7393567102194049E-6</v>
      </c>
      <c r="CG51" s="40">
        <f t="shared" si="25"/>
        <v>-1.0761294643310166E-5</v>
      </c>
      <c r="CH51" s="40">
        <f t="shared" si="26"/>
        <v>-7.0714410591846038E-6</v>
      </c>
      <c r="CI51" s="40">
        <f t="shared" si="27"/>
        <v>-4.4508537594817149E-6</v>
      </c>
      <c r="CJ51" s="40">
        <f t="shared" si="28"/>
        <v>-5.9822070595842829E-6</v>
      </c>
      <c r="CK51" s="40">
        <f t="shared" si="29"/>
        <v>9.2983653800161381E-2</v>
      </c>
      <c r="CL51" s="40">
        <f t="shared" si="30"/>
        <v>-2.3184387933656136E-5</v>
      </c>
      <c r="CM51" s="40">
        <f t="shared" si="31"/>
        <v>1.0244081049772196E-6</v>
      </c>
      <c r="CN51" s="40">
        <f t="shared" si="32"/>
        <v>-2.5366375673835441E-6</v>
      </c>
      <c r="CO51" s="40">
        <f t="shared" si="33"/>
        <v>-9.5200292259338851E-6</v>
      </c>
      <c r="CP51" s="40">
        <f t="shared" si="34"/>
        <v>5.5242555731706444E-6</v>
      </c>
      <c r="CQ51" s="40">
        <f t="shared" si="35"/>
        <v>-1.0536858743002738E-5</v>
      </c>
      <c r="CR51" s="40">
        <f t="shared" si="36"/>
        <v>1.311668406253214E-5</v>
      </c>
      <c r="CS51" s="40">
        <f t="shared" si="37"/>
        <v>-1.3198682206351553E-6</v>
      </c>
      <c r="CT51" s="40">
        <f t="shared" si="38"/>
        <v>-2.2334433084619057E-5</v>
      </c>
      <c r="CU51" s="40">
        <f t="shared" si="39"/>
        <v>-2.7813622934935317E-5</v>
      </c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</row>
    <row r="52" spans="1:129" x14ac:dyDescent="0.25">
      <c r="H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129" x14ac:dyDescent="0.25">
      <c r="H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129" x14ac:dyDescent="0.25">
      <c r="A54" s="32" t="s">
        <v>342</v>
      </c>
      <c r="H54" s="17">
        <v>614.08401372000003</v>
      </c>
      <c r="I54" s="17">
        <v>9.1302818591E-3</v>
      </c>
      <c r="J54" s="17">
        <v>8.0804868653516895E-2</v>
      </c>
      <c r="K54" s="17">
        <v>5.8603583014249998E-2</v>
      </c>
      <c r="L54" s="17">
        <v>1.4327774664991799</v>
      </c>
      <c r="M54" s="17">
        <v>2.1002548892645998</v>
      </c>
      <c r="N54" s="17">
        <v>0.44454553382773898</v>
      </c>
      <c r="O54" s="17">
        <v>2.0440530741280099</v>
      </c>
      <c r="P54" s="17">
        <v>2.0404472107707199</v>
      </c>
      <c r="Q54" s="17">
        <v>2.3510010434499899E-2</v>
      </c>
      <c r="R54" s="17">
        <v>0.1014126840353</v>
      </c>
      <c r="S54" s="17">
        <v>1.4008745821999999</v>
      </c>
      <c r="T54" s="17">
        <v>9.9118870344449395</v>
      </c>
      <c r="U54" s="17">
        <v>1.3213696499709E-2</v>
      </c>
      <c r="V54" s="17">
        <v>10.6677775992252</v>
      </c>
      <c r="W54" s="17">
        <v>1.5730903424970001E-2</v>
      </c>
      <c r="X54" s="17">
        <v>53.062396241599998</v>
      </c>
      <c r="Y54" s="17">
        <v>6.09559515759999E-3</v>
      </c>
      <c r="Z54" s="17">
        <v>1.2001962999999901E-3</v>
      </c>
      <c r="AB54" s="17" t="s">
        <v>343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B54" s="26" t="e">
        <f t="shared" ref="CB54:CB59" si="40">BI54/BX54</f>
        <v>#DIV/0!</v>
      </c>
      <c r="CC54" s="40">
        <f t="shared" ref="CC54:CC59" si="41">(BX54-H54)/(H54+1E-50)</f>
        <v>-1</v>
      </c>
      <c r="CD54" s="40">
        <f t="shared" ref="CD54:CD59" si="42">(AG54-I54)/(I54+1E-50)</f>
        <v>-1</v>
      </c>
      <c r="CE54" s="40">
        <f t="shared" ref="CE54:CE59" si="43">(AJ54-J54)/(J54+1E-50)</f>
        <v>-1</v>
      </c>
      <c r="CF54" s="40">
        <f t="shared" ref="CF54:CF59" si="44">(AM54-K54)/(K54+1E-50)</f>
        <v>-1</v>
      </c>
      <c r="CG54" s="40">
        <f t="shared" ref="CG54:CG59" si="45">(AS54-L54)/(L54+1E-50)</f>
        <v>-1</v>
      </c>
      <c r="CH54" s="40">
        <f t="shared" ref="CH54:CH59" si="46">(AZ54-M54)/(M54+1E-50)</f>
        <v>-1</v>
      </c>
      <c r="CI54" s="40">
        <f t="shared" ref="CI54:CI59" si="47">(AL54-N54)/(N54+1E-50)</f>
        <v>-1</v>
      </c>
      <c r="CJ54" s="40">
        <f t="shared" ref="CJ54:CJ59" si="48">(BF54-O54)/(O54+1E-50)</f>
        <v>-1</v>
      </c>
      <c r="CK54" s="40">
        <f t="shared" ref="CK54:CK59" si="49">(BH54-P54)/(P54+1E-50)</f>
        <v>-1</v>
      </c>
      <c r="CL54" s="40">
        <f t="shared" ref="CL54:CL59" si="50">(BM54-Q54)/(Q54+1E-50)</f>
        <v>-1</v>
      </c>
      <c r="CM54" s="40">
        <f t="shared" ref="CM54:CM59" si="51">(AN54-R54)/(R54+1E-50)</f>
        <v>-1</v>
      </c>
      <c r="CN54" s="40">
        <f t="shared" ref="CN54:CN59" si="52">(BQ54-S54)/(S54+1E-50)</f>
        <v>-1</v>
      </c>
      <c r="CO54" s="40">
        <f t="shared" ref="CO54:CO59" si="53">(BT54-T54)/(T54+1E-50)</f>
        <v>-1</v>
      </c>
      <c r="CP54" s="40">
        <f t="shared" ref="CP54:CP59" si="54">(BV54-U54)/(U54+1E-50)</f>
        <v>-1</v>
      </c>
      <c r="CQ54" s="40">
        <f t="shared" ref="CQ54:CQ59" si="55">(BY54-V54)/(V54+1E-50)</f>
        <v>-1</v>
      </c>
      <c r="CR54" s="40">
        <f t="shared" ref="CR54:CR59" si="56">(AE54-W54)/(W54+1E-50)</f>
        <v>-1</v>
      </c>
      <c r="CS54" s="40">
        <f t="shared" ref="CS54:CS59" si="57">(AO54-X54)/(X54+1E-50)</f>
        <v>-1</v>
      </c>
      <c r="CT54" s="40">
        <f t="shared" ref="CT54:CT59" si="58">(AV54-Y54)/(Y54+1E-50)</f>
        <v>-1</v>
      </c>
      <c r="CU54" s="40">
        <f t="shared" ref="CU54:CU59" si="59">(BU54-Z54)/(Z54+1E-50)</f>
        <v>-1</v>
      </c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</row>
    <row r="55" spans="1:129" x14ac:dyDescent="0.25">
      <c r="A55" s="32" t="s">
        <v>344</v>
      </c>
      <c r="H55" s="17">
        <v>10392.9212791837</v>
      </c>
      <c r="I55" s="17">
        <v>0.189346866796749</v>
      </c>
      <c r="J55" s="17">
        <v>5.4591569157235602</v>
      </c>
      <c r="K55" s="17">
        <v>0.81798763790789997</v>
      </c>
      <c r="L55" s="17">
        <v>41.467499580071802</v>
      </c>
      <c r="M55" s="17">
        <v>23.6382359827385</v>
      </c>
      <c r="N55" s="17">
        <v>5.7422071445695897</v>
      </c>
      <c r="O55" s="17">
        <v>29.9743962137598</v>
      </c>
      <c r="P55" s="17">
        <v>113.511072772196</v>
      </c>
      <c r="Q55" s="17">
        <v>58.300424443522097</v>
      </c>
      <c r="R55" s="17">
        <v>2.3006413851999898</v>
      </c>
      <c r="S55" s="17">
        <v>30.855446551699998</v>
      </c>
      <c r="T55" s="17">
        <v>222.53099759251</v>
      </c>
      <c r="U55" s="17">
        <v>0.27344381181760002</v>
      </c>
      <c r="V55" s="17">
        <v>180.44800607879299</v>
      </c>
      <c r="W55" s="17">
        <v>0.39458162421999998</v>
      </c>
      <c r="X55" s="17">
        <v>0.84455043299999999</v>
      </c>
      <c r="Y55" s="17">
        <v>1.0578097717699001E-2</v>
      </c>
      <c r="Z55" s="17">
        <v>2.83726129E-2</v>
      </c>
      <c r="AB55" s="17" t="s">
        <v>344</v>
      </c>
      <c r="AC55" s="17">
        <v>0.21527709457513899</v>
      </c>
      <c r="AD55" s="17">
        <v>123.425733272408</v>
      </c>
      <c r="AE55" s="17">
        <v>3.5030990291936001E-2</v>
      </c>
      <c r="AF55" s="17">
        <v>1.6705557735629099E-2</v>
      </c>
      <c r="AG55" s="17">
        <v>1.6705557735629099E-2</v>
      </c>
      <c r="AH55" s="17">
        <v>1.5803440066609799E-2</v>
      </c>
      <c r="AI55" s="17">
        <v>1.4244984433402901</v>
      </c>
      <c r="AJ55" s="17">
        <v>0.32964433266832499</v>
      </c>
      <c r="AK55" s="17">
        <v>0</v>
      </c>
      <c r="AL55" s="17">
        <v>0.52279141022596198</v>
      </c>
      <c r="AM55" s="17">
        <v>7.2364885447775196E-2</v>
      </c>
      <c r="AN55" s="17">
        <v>0.25565675897408802</v>
      </c>
      <c r="AO55" s="17">
        <v>1.9537795188412501E-4</v>
      </c>
      <c r="AP55" s="17">
        <v>0</v>
      </c>
      <c r="AQ55" s="17">
        <v>6.6645760357370801E-4</v>
      </c>
      <c r="AR55" s="17">
        <v>0</v>
      </c>
      <c r="AS55" s="17">
        <v>3.2531555541923201</v>
      </c>
      <c r="AT55" s="17">
        <v>81.924723645572598</v>
      </c>
      <c r="AU55" s="17">
        <v>9.8721965911341095E-2</v>
      </c>
      <c r="AV55" s="17">
        <v>9.3115224634722103E-4</v>
      </c>
      <c r="AW55" s="17">
        <v>9.3115224634722103E-4</v>
      </c>
      <c r="AX55" s="17">
        <v>7.6915861435654402E-3</v>
      </c>
      <c r="AY55" s="17">
        <v>0</v>
      </c>
      <c r="AZ55" s="17">
        <v>2.00571369194919</v>
      </c>
      <c r="BA55" s="17">
        <v>9.3524616625826104E-2</v>
      </c>
      <c r="BB55" s="17">
        <v>0</v>
      </c>
      <c r="BC55" s="17">
        <v>0</v>
      </c>
      <c r="BD55" s="17">
        <v>189.52924161409101</v>
      </c>
      <c r="BE55" s="17">
        <v>1.55030477596014</v>
      </c>
      <c r="BF55" s="17">
        <v>2.6428352226551599</v>
      </c>
      <c r="BG55" s="17">
        <v>0</v>
      </c>
      <c r="BH55" s="17">
        <v>7.83410128487749</v>
      </c>
      <c r="BI55" s="17">
        <v>948.12949565965005</v>
      </c>
      <c r="BJ55" s="17">
        <v>0.13615640599530399</v>
      </c>
      <c r="BK55" s="17">
        <v>2.6986672999193599</v>
      </c>
      <c r="BL55" s="17">
        <v>4.8478711719386898E-2</v>
      </c>
      <c r="BM55" s="17">
        <v>3.5414593687739502</v>
      </c>
      <c r="BN55" s="17">
        <v>237.104511884045</v>
      </c>
      <c r="BO55" s="17">
        <v>16.267596683892201</v>
      </c>
      <c r="BP55" s="17">
        <v>100.276069239734</v>
      </c>
      <c r="BQ55" s="17">
        <v>2.73777339116277</v>
      </c>
      <c r="BR55" s="17">
        <v>6.3392837661367301</v>
      </c>
      <c r="BS55" s="17">
        <v>11.9671436579802</v>
      </c>
      <c r="BT55" s="17">
        <v>19.438264322722201</v>
      </c>
      <c r="BU55" s="17">
        <v>2.4911625957825399E-3</v>
      </c>
      <c r="BV55" s="17">
        <v>2.41278882264588E-2</v>
      </c>
      <c r="BW55" s="17">
        <v>8.6076878692372407</v>
      </c>
      <c r="BX55" s="17">
        <v>763.13318714484899</v>
      </c>
      <c r="BY55" s="17">
        <v>15.4500468428567</v>
      </c>
      <c r="BZ55" s="17">
        <v>35.885991968845303</v>
      </c>
      <c r="CB55" s="26">
        <f t="shared" si="40"/>
        <v>1.2424168043417658</v>
      </c>
      <c r="CC55" s="40">
        <f t="shared" si="41"/>
        <v>-0.92657183032134072</v>
      </c>
      <c r="CD55" s="40">
        <f t="shared" si="42"/>
        <v>-0.91177272685709987</v>
      </c>
      <c r="CE55" s="40">
        <f t="shared" si="43"/>
        <v>-0.93961625618071587</v>
      </c>
      <c r="CF55" s="40">
        <f t="shared" si="44"/>
        <v>-0.91153303290394838</v>
      </c>
      <c r="CG55" s="40">
        <f t="shared" si="45"/>
        <v>-0.92154927142615317</v>
      </c>
      <c r="CH55" s="40">
        <f t="shared" si="46"/>
        <v>-0.91514960365850329</v>
      </c>
      <c r="CI55" s="40">
        <f t="shared" si="47"/>
        <v>-0.90895636519829026</v>
      </c>
      <c r="CJ55" s="40">
        <f t="shared" si="48"/>
        <v>-0.91183024325801221</v>
      </c>
      <c r="CK55" s="40">
        <f t="shared" si="49"/>
        <v>-0.93098381423458443</v>
      </c>
      <c r="CL55" s="40">
        <f t="shared" si="50"/>
        <v>-0.93925499852570193</v>
      </c>
      <c r="CM55" s="40">
        <f t="shared" si="51"/>
        <v>-0.88887587582370453</v>
      </c>
      <c r="CN55" s="40">
        <f t="shared" si="52"/>
        <v>-0.91127098463554956</v>
      </c>
      <c r="CO55" s="40">
        <f t="shared" si="53"/>
        <v>-0.91264918356085933</v>
      </c>
      <c r="CP55" s="40">
        <f t="shared" si="54"/>
        <v>-0.91176290271087479</v>
      </c>
      <c r="CQ55" s="40">
        <f t="shared" si="55"/>
        <v>-0.9143795092082625</v>
      </c>
      <c r="CR55" s="40">
        <f t="shared" si="56"/>
        <v>-0.9112199146090888</v>
      </c>
      <c r="CS55" s="40">
        <f t="shared" si="57"/>
        <v>-0.99976866040884005</v>
      </c>
      <c r="CT55" s="40">
        <f t="shared" si="58"/>
        <v>-0.91197356356528625</v>
      </c>
      <c r="CU55" s="40">
        <f t="shared" si="59"/>
        <v>-0.91219833701736586</v>
      </c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</row>
    <row r="56" spans="1:129" x14ac:dyDescent="0.25">
      <c r="A56" s="32" t="s">
        <v>345</v>
      </c>
      <c r="H56" s="17">
        <v>10385.7877723399</v>
      </c>
      <c r="I56" s="17">
        <v>0.364427602312899</v>
      </c>
      <c r="J56" s="17">
        <v>0.86284879591539998</v>
      </c>
      <c r="K56" s="17">
        <v>1.5721475595365999</v>
      </c>
      <c r="L56" s="17">
        <v>55.892089185146098</v>
      </c>
      <c r="M56" s="17">
        <v>46.887860079605602</v>
      </c>
      <c r="N56" s="17">
        <v>11.5039215746274</v>
      </c>
      <c r="O56" s="17">
        <v>58.077982150412801</v>
      </c>
      <c r="P56" s="17">
        <v>18.3016164840801</v>
      </c>
      <c r="Q56" s="17">
        <v>10.4825246845525</v>
      </c>
      <c r="R56" s="17">
        <v>6.8370452100000003</v>
      </c>
      <c r="S56" s="17">
        <v>59.363899500999999</v>
      </c>
      <c r="T56" s="17">
        <v>407.21760290712098</v>
      </c>
      <c r="U56" s="17">
        <v>0.52620235335015997</v>
      </c>
      <c r="V56" s="17">
        <v>308.07132327805101</v>
      </c>
      <c r="W56" s="17">
        <v>0.75931420285999995</v>
      </c>
      <c r="X56" s="17">
        <v>11.7077086008</v>
      </c>
      <c r="Y56" s="17">
        <v>2.1434818027999999E-2</v>
      </c>
      <c r="Z56" s="17">
        <v>0.102549951</v>
      </c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B56" s="26" t="e">
        <f t="shared" si="40"/>
        <v>#DIV/0!</v>
      </c>
      <c r="CC56" s="40">
        <f t="shared" si="41"/>
        <v>-1</v>
      </c>
      <c r="CD56" s="40">
        <f t="shared" si="42"/>
        <v>-1</v>
      </c>
      <c r="CE56" s="40">
        <f t="shared" si="43"/>
        <v>-1</v>
      </c>
      <c r="CF56" s="40">
        <f t="shared" si="44"/>
        <v>-1</v>
      </c>
      <c r="CG56" s="40">
        <f t="shared" si="45"/>
        <v>-1</v>
      </c>
      <c r="CH56" s="40">
        <f t="shared" si="46"/>
        <v>-1</v>
      </c>
      <c r="CI56" s="40">
        <f t="shared" si="47"/>
        <v>-1</v>
      </c>
      <c r="CJ56" s="40">
        <f t="shared" si="48"/>
        <v>-1</v>
      </c>
      <c r="CK56" s="40">
        <f t="shared" si="49"/>
        <v>-1</v>
      </c>
      <c r="CL56" s="40">
        <f t="shared" si="50"/>
        <v>-1</v>
      </c>
      <c r="CM56" s="40">
        <f t="shared" si="51"/>
        <v>-1</v>
      </c>
      <c r="CN56" s="40">
        <f t="shared" si="52"/>
        <v>-1</v>
      </c>
      <c r="CO56" s="40">
        <f t="shared" si="53"/>
        <v>-1</v>
      </c>
      <c r="CP56" s="40">
        <f t="shared" si="54"/>
        <v>-1</v>
      </c>
      <c r="CQ56" s="40">
        <f t="shared" si="55"/>
        <v>-1</v>
      </c>
      <c r="CR56" s="40">
        <f t="shared" si="56"/>
        <v>-1</v>
      </c>
      <c r="CS56" s="40">
        <f t="shared" si="57"/>
        <v>-1</v>
      </c>
      <c r="CT56" s="40">
        <f t="shared" si="58"/>
        <v>-1</v>
      </c>
      <c r="CU56" s="40">
        <f t="shared" si="59"/>
        <v>-1</v>
      </c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</row>
    <row r="57" spans="1:129" x14ac:dyDescent="0.25">
      <c r="A57" s="32" t="s">
        <v>346</v>
      </c>
      <c r="H57" s="17">
        <v>22174.8418118019</v>
      </c>
      <c r="I57" s="17">
        <v>0.86414003005579998</v>
      </c>
      <c r="J57" s="17">
        <v>8.3080004500799998E-2</v>
      </c>
      <c r="K57" s="17">
        <v>3.5015985089399901</v>
      </c>
      <c r="L57" s="17">
        <v>124.758234457716</v>
      </c>
      <c r="M57" s="17">
        <v>105.11713960843601</v>
      </c>
      <c r="N57" s="17">
        <v>26.802878691079901</v>
      </c>
      <c r="O57" s="17">
        <v>130.82431517042701</v>
      </c>
      <c r="P57" s="17">
        <v>23.745116034482301</v>
      </c>
      <c r="Q57" s="17">
        <v>37.028818670099902</v>
      </c>
      <c r="R57" s="17">
        <v>7.5486272173</v>
      </c>
      <c r="S57" s="17">
        <v>139.30137050849899</v>
      </c>
      <c r="T57" s="17">
        <v>883.65388569120796</v>
      </c>
      <c r="U57" s="17">
        <v>1.2480617741825</v>
      </c>
      <c r="V57" s="17">
        <v>603.20988634038497</v>
      </c>
      <c r="W57" s="17">
        <v>1.8009632463399901</v>
      </c>
      <c r="X57" s="17">
        <v>2.8883249181999902</v>
      </c>
      <c r="Y57" s="17">
        <v>4.8177519367279903E-2</v>
      </c>
      <c r="AB57" s="17" t="s">
        <v>346</v>
      </c>
      <c r="AC57" s="17">
        <v>1.8619433108792501E-3</v>
      </c>
      <c r="AD57" s="17">
        <v>1.1496960155271501</v>
      </c>
      <c r="AE57" s="17">
        <v>3.1399282064848702E-4</v>
      </c>
      <c r="AF57" s="17">
        <v>2.22219808834141E-4</v>
      </c>
      <c r="AG57" s="17">
        <v>2.22219808834141E-4</v>
      </c>
      <c r="AH57" s="17">
        <v>2.97637488715092E-5</v>
      </c>
      <c r="AI57" s="17">
        <v>1.19932052910927E-2</v>
      </c>
      <c r="AJ57" s="17">
        <v>8.3440745366160604E-7</v>
      </c>
      <c r="AK57" s="17">
        <v>0</v>
      </c>
      <c r="AL57" s="17">
        <v>6.6385613584880503E-3</v>
      </c>
      <c r="AM57" s="17">
        <v>6.1057030895021595E-4</v>
      </c>
      <c r="AN57" s="17">
        <v>1.3163979271041701E-3</v>
      </c>
      <c r="AO57" s="17">
        <v>1.88886246333437E-2</v>
      </c>
      <c r="AP57" s="17">
        <v>0</v>
      </c>
      <c r="AQ57" s="17">
        <v>5.5711598984771804E-6</v>
      </c>
      <c r="AR57" s="17">
        <v>0</v>
      </c>
      <c r="AS57" s="17">
        <v>2.18844299426245E-2</v>
      </c>
      <c r="AT57" s="17">
        <v>0.71296191870015302</v>
      </c>
      <c r="AU57" s="17">
        <v>7.2164101175615299E-4</v>
      </c>
      <c r="AV57" s="17">
        <v>1.03696201057115E-5</v>
      </c>
      <c r="AW57" s="17">
        <v>1.03696201057115E-5</v>
      </c>
      <c r="AX57" s="17">
        <v>6.8930404801666395E-5</v>
      </c>
      <c r="AY57" s="17">
        <v>0</v>
      </c>
      <c r="AZ57" s="17">
        <v>1.7047476983746399E-2</v>
      </c>
      <c r="BA57" s="17">
        <v>6.2335814214300398E-5</v>
      </c>
      <c r="BB57" s="17">
        <v>0</v>
      </c>
      <c r="BC57" s="17">
        <v>0</v>
      </c>
      <c r="BD57" s="17">
        <v>0.70739639891433204</v>
      </c>
      <c r="BE57" s="17">
        <v>1.0663223684254E-2</v>
      </c>
      <c r="BF57" s="17">
        <v>2.6266496476022E-2</v>
      </c>
      <c r="BG57" s="17">
        <v>0</v>
      </c>
      <c r="BH57" s="17">
        <v>2.20451536338233E-4</v>
      </c>
      <c r="BI57" s="17">
        <v>5.7129083924447599</v>
      </c>
      <c r="BJ57" s="17">
        <v>4.2026321184322898E-4</v>
      </c>
      <c r="BK57" s="17">
        <v>1.6445255708593101E-3</v>
      </c>
      <c r="BL57" s="17">
        <v>4.3456974594487102E-4</v>
      </c>
      <c r="BM57" s="17">
        <v>6.4148520533297904E-4</v>
      </c>
      <c r="BN57" s="17">
        <v>1.6522845880388199</v>
      </c>
      <c r="BO57" s="17">
        <v>0.16263776338100699</v>
      </c>
      <c r="BP57" s="17">
        <v>0.29789740261598202</v>
      </c>
      <c r="BQ57" s="17">
        <v>2.4287602969625701E-2</v>
      </c>
      <c r="BR57" s="17">
        <v>5.3536191926012701E-2</v>
      </c>
      <c r="BS57" s="17">
        <v>9.6326519327590399E-2</v>
      </c>
      <c r="BT57" s="17">
        <v>0.15486789367019901</v>
      </c>
      <c r="BU57" s="17">
        <v>0</v>
      </c>
      <c r="BV57" s="17">
        <v>3.1990868506423802E-4</v>
      </c>
      <c r="BW57" s="17">
        <v>8.0099009547115796E-2</v>
      </c>
      <c r="BX57" s="17">
        <v>4.0040306001532304</v>
      </c>
      <c r="BY57" s="17">
        <v>0.103651637816983</v>
      </c>
      <c r="BZ57" s="17">
        <v>7.2763981470703495E-2</v>
      </c>
      <c r="CB57" s="26">
        <f t="shared" si="40"/>
        <v>1.4267893937239471</v>
      </c>
      <c r="CC57" s="40">
        <f t="shared" si="41"/>
        <v>-0.99981943363410952</v>
      </c>
      <c r="CD57" s="40">
        <f t="shared" si="42"/>
        <v>-0.99974284282511505</v>
      </c>
      <c r="CE57" s="40">
        <f t="shared" si="43"/>
        <v>-0.99998995657909895</v>
      </c>
      <c r="CF57" s="40">
        <f t="shared" si="44"/>
        <v>-0.99982563097756882</v>
      </c>
      <c r="CG57" s="40">
        <f t="shared" si="45"/>
        <v>-0.99982458528659246</v>
      </c>
      <c r="CH57" s="40">
        <f t="shared" si="46"/>
        <v>-0.99983782400237253</v>
      </c>
      <c r="CI57" s="40">
        <f t="shared" si="47"/>
        <v>-0.99975231909098261</v>
      </c>
      <c r="CJ57" s="40">
        <f t="shared" si="48"/>
        <v>-0.99979922313033476</v>
      </c>
      <c r="CK57" s="40">
        <f t="shared" si="49"/>
        <v>-0.99999071592086475</v>
      </c>
      <c r="CL57" s="40">
        <f t="shared" si="50"/>
        <v>-0.99998267605534352</v>
      </c>
      <c r="CM57" s="40">
        <f t="shared" si="51"/>
        <v>-0.99982561095028155</v>
      </c>
      <c r="CN57" s="40">
        <f t="shared" si="52"/>
        <v>-0.99982564706376564</v>
      </c>
      <c r="CO57" s="40">
        <f t="shared" si="53"/>
        <v>-0.99982474145570133</v>
      </c>
      <c r="CP57" s="40">
        <f t="shared" si="54"/>
        <v>-0.9997436756002932</v>
      </c>
      <c r="CQ57" s="40">
        <f t="shared" si="55"/>
        <v>-0.99982816654672924</v>
      </c>
      <c r="CR57" s="40">
        <f t="shared" si="56"/>
        <v>-0.99982565284367309</v>
      </c>
      <c r="CS57" s="40">
        <f t="shared" si="57"/>
        <v>-0.99346035326070059</v>
      </c>
      <c r="CT57" s="40">
        <f t="shared" si="58"/>
        <v>-0.99978476226584723</v>
      </c>
      <c r="CU57" s="40">
        <f t="shared" si="59"/>
        <v>0</v>
      </c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</row>
    <row r="58" spans="1:129" x14ac:dyDescent="0.25">
      <c r="A58" s="32" t="s">
        <v>347</v>
      </c>
      <c r="H58" s="17">
        <v>772.01966492700001</v>
      </c>
      <c r="I58" s="17">
        <v>2.8124361765400001E-2</v>
      </c>
      <c r="J58" s="17">
        <v>6.0932223233999896E-3</v>
      </c>
      <c r="K58" s="17">
        <v>0.113963279199999</v>
      </c>
      <c r="L58" s="17">
        <v>3.9819639067780002</v>
      </c>
      <c r="M58" s="17">
        <v>3.1572981190756999</v>
      </c>
      <c r="N58" s="17">
        <v>0.87232840039999904</v>
      </c>
      <c r="O58" s="17">
        <v>4.2419535519378098</v>
      </c>
      <c r="P58" s="17">
        <v>1.7459735941351999</v>
      </c>
      <c r="Q58" s="17">
        <v>2.6602632355999898</v>
      </c>
      <c r="R58" s="17">
        <v>0.2456781696</v>
      </c>
      <c r="S58" s="17">
        <v>4.5337122235000002</v>
      </c>
      <c r="T58" s="17">
        <v>27.956247759368001</v>
      </c>
      <c r="U58" s="17">
        <v>4.0619505688699903E-2</v>
      </c>
      <c r="V58" s="17">
        <v>18.467597568727999</v>
      </c>
      <c r="W58" s="17">
        <v>5.8614275959999997E-2</v>
      </c>
      <c r="X58" s="17">
        <v>1.3464625999999901E-3</v>
      </c>
      <c r="Y58" s="17">
        <v>1.5580746714984001E-3</v>
      </c>
      <c r="AB58" s="17" t="s">
        <v>347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B58" s="26" t="e">
        <f t="shared" si="40"/>
        <v>#DIV/0!</v>
      </c>
      <c r="CC58" s="40">
        <f t="shared" si="41"/>
        <v>-1</v>
      </c>
      <c r="CD58" s="40">
        <f t="shared" si="42"/>
        <v>-1</v>
      </c>
      <c r="CE58" s="40">
        <f t="shared" si="43"/>
        <v>-1</v>
      </c>
      <c r="CF58" s="40">
        <f t="shared" si="44"/>
        <v>-1</v>
      </c>
      <c r="CG58" s="40">
        <f t="shared" si="45"/>
        <v>-1</v>
      </c>
      <c r="CH58" s="40">
        <f t="shared" si="46"/>
        <v>-1</v>
      </c>
      <c r="CI58" s="40">
        <f t="shared" si="47"/>
        <v>-1</v>
      </c>
      <c r="CJ58" s="40">
        <f t="shared" si="48"/>
        <v>-1</v>
      </c>
      <c r="CK58" s="40">
        <f t="shared" si="49"/>
        <v>-1</v>
      </c>
      <c r="CL58" s="40">
        <f t="shared" si="50"/>
        <v>-1</v>
      </c>
      <c r="CM58" s="40">
        <f t="shared" si="51"/>
        <v>-1</v>
      </c>
      <c r="CN58" s="40">
        <f t="shared" si="52"/>
        <v>-1</v>
      </c>
      <c r="CO58" s="40">
        <f t="shared" si="53"/>
        <v>-1</v>
      </c>
      <c r="CP58" s="40">
        <f t="shared" si="54"/>
        <v>-1</v>
      </c>
      <c r="CQ58" s="40">
        <f t="shared" si="55"/>
        <v>-1</v>
      </c>
      <c r="CR58" s="40">
        <f t="shared" si="56"/>
        <v>-1</v>
      </c>
      <c r="CS58" s="40">
        <f t="shared" si="57"/>
        <v>-1</v>
      </c>
      <c r="CT58" s="40">
        <f t="shared" si="58"/>
        <v>-1</v>
      </c>
      <c r="CU58" s="40">
        <f t="shared" si="59"/>
        <v>0</v>
      </c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</row>
    <row r="59" spans="1:129" x14ac:dyDescent="0.25">
      <c r="A59" s="17" t="s">
        <v>378</v>
      </c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B59" s="26" t="e">
        <f t="shared" si="40"/>
        <v>#DIV/0!</v>
      </c>
      <c r="CC59" s="40">
        <f t="shared" si="41"/>
        <v>0</v>
      </c>
      <c r="CD59" s="40">
        <f t="shared" si="42"/>
        <v>0</v>
      </c>
      <c r="CE59" s="40">
        <f t="shared" si="43"/>
        <v>0</v>
      </c>
      <c r="CF59" s="40">
        <f t="shared" si="44"/>
        <v>0</v>
      </c>
      <c r="CG59" s="40">
        <f t="shared" si="45"/>
        <v>0</v>
      </c>
      <c r="CH59" s="40">
        <f t="shared" si="46"/>
        <v>0</v>
      </c>
      <c r="CI59" s="40">
        <f t="shared" si="47"/>
        <v>0</v>
      </c>
      <c r="CJ59" s="40">
        <f t="shared" si="48"/>
        <v>0</v>
      </c>
      <c r="CK59" s="40">
        <f t="shared" si="49"/>
        <v>0</v>
      </c>
      <c r="CL59" s="40">
        <f t="shared" si="50"/>
        <v>0</v>
      </c>
      <c r="CM59" s="40">
        <f t="shared" si="51"/>
        <v>0</v>
      </c>
      <c r="CN59" s="40">
        <f t="shared" si="52"/>
        <v>0</v>
      </c>
      <c r="CO59" s="40">
        <f t="shared" si="53"/>
        <v>0</v>
      </c>
      <c r="CP59" s="40">
        <f t="shared" si="54"/>
        <v>0</v>
      </c>
      <c r="CQ59" s="40">
        <f t="shared" si="55"/>
        <v>0</v>
      </c>
      <c r="CR59" s="40">
        <f t="shared" si="56"/>
        <v>0</v>
      </c>
      <c r="CS59" s="40">
        <f t="shared" si="57"/>
        <v>0</v>
      </c>
      <c r="CT59" s="40">
        <f t="shared" si="58"/>
        <v>0</v>
      </c>
      <c r="CU59" s="40">
        <f t="shared" si="59"/>
        <v>0</v>
      </c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</row>
    <row r="60" spans="1:129" x14ac:dyDescent="0.25"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129" x14ac:dyDescent="0.25">
      <c r="A61" s="1" t="s">
        <v>353</v>
      </c>
      <c r="B61" s="1">
        <f>SUM(B3:B58)</f>
        <v>0</v>
      </c>
      <c r="C61" s="1">
        <f t="shared" ref="C61:H61" si="60">SUM(C3:C58)</f>
        <v>0</v>
      </c>
      <c r="D61" s="1">
        <f t="shared" si="60"/>
        <v>0</v>
      </c>
      <c r="E61" s="1">
        <f t="shared" si="60"/>
        <v>0</v>
      </c>
      <c r="F61" s="1">
        <f t="shared" si="60"/>
        <v>0</v>
      </c>
      <c r="G61" s="1">
        <f t="shared" si="60"/>
        <v>0</v>
      </c>
      <c r="H61" s="1">
        <f t="shared" si="60"/>
        <v>2634786.3535937765</v>
      </c>
      <c r="I61" s="1">
        <f t="shared" ref="I61:O61" si="61">SUM(I3:I58)</f>
        <v>73.979395339349693</v>
      </c>
      <c r="J61" s="1">
        <f t="shared" si="61"/>
        <v>342.53972618215147</v>
      </c>
      <c r="K61" s="1">
        <f t="shared" si="61"/>
        <v>395.25223707705089</v>
      </c>
      <c r="L61" s="1">
        <f t="shared" si="61"/>
        <v>10841.654513292049</v>
      </c>
      <c r="M61" s="1">
        <f t="shared" si="61"/>
        <v>12274.289745324215</v>
      </c>
      <c r="N61" s="1">
        <f t="shared" si="61"/>
        <v>2345.8510989989786</v>
      </c>
      <c r="O61" s="1">
        <f t="shared" si="61"/>
        <v>14004.162459863046</v>
      </c>
      <c r="P61" s="1">
        <f t="shared" ref="P61:Z61" si="62">SUM(P3:P58)</f>
        <v>6558.8093460323726</v>
      </c>
      <c r="Q61" s="1">
        <f t="shared" si="62"/>
        <v>5384.1134457820926</v>
      </c>
      <c r="R61" s="1">
        <f t="shared" si="62"/>
        <v>1290.317094881533</v>
      </c>
      <c r="S61" s="1">
        <f t="shared" si="62"/>
        <v>11373.04787988918</v>
      </c>
      <c r="T61" s="1">
        <f t="shared" si="62"/>
        <v>81677.585147931764</v>
      </c>
      <c r="U61" s="1">
        <f t="shared" si="62"/>
        <v>112.21738491109751</v>
      </c>
      <c r="V61" s="1">
        <f t="shared" si="62"/>
        <v>64829.183757436593</v>
      </c>
      <c r="W61" s="1">
        <f t="shared" si="62"/>
        <v>137.20240484200718</v>
      </c>
      <c r="X61" s="1">
        <f t="shared" si="62"/>
        <v>34816.389495332362</v>
      </c>
      <c r="Y61" s="1">
        <f t="shared" si="62"/>
        <v>7.3493856668867759</v>
      </c>
      <c r="Z61" s="1">
        <f t="shared" si="62"/>
        <v>44.780594884299923</v>
      </c>
      <c r="AA61" s="1"/>
      <c r="AC61" s="1">
        <f t="shared" ref="AC61:BZ61" si="63">SUM(AC3:AC58)</f>
        <v>1110.7647247014413</v>
      </c>
      <c r="AD61" s="1">
        <f t="shared" si="63"/>
        <v>457454.3689616769</v>
      </c>
      <c r="AE61" s="1">
        <f t="shared" si="63"/>
        <v>134.20854976776798</v>
      </c>
      <c r="AF61" s="1">
        <f t="shared" si="63"/>
        <v>72.541062427270077</v>
      </c>
      <c r="AG61" s="1">
        <f t="shared" si="63"/>
        <v>72.541062427270077</v>
      </c>
      <c r="AH61" s="1">
        <f t="shared" si="63"/>
        <v>99.503928704103231</v>
      </c>
      <c r="AI61" s="1">
        <f t="shared" si="63"/>
        <v>8016.206399216313</v>
      </c>
      <c r="AJ61" s="1">
        <f t="shared" si="63"/>
        <v>336.37663799922092</v>
      </c>
      <c r="AK61" s="1">
        <f t="shared" si="63"/>
        <v>2.3073561443187399E-2</v>
      </c>
      <c r="AL61" s="1">
        <f t="shared" si="63"/>
        <v>2301.0091059284941</v>
      </c>
      <c r="AM61" s="1">
        <f t="shared" si="63"/>
        <v>389.26013700596434</v>
      </c>
      <c r="AN61" s="1">
        <f t="shared" si="63"/>
        <v>1273.5397687834547</v>
      </c>
      <c r="AO61" s="1">
        <f t="shared" si="63"/>
        <v>34747.913300396918</v>
      </c>
      <c r="AP61" s="1">
        <f t="shared" si="63"/>
        <v>8.95970322651201E-3</v>
      </c>
      <c r="AQ61" s="1">
        <f t="shared" si="63"/>
        <v>3.7174885394054282</v>
      </c>
      <c r="AR61" s="1">
        <f t="shared" si="63"/>
        <v>2.6928931784920402E-3</v>
      </c>
      <c r="AS61" s="1">
        <f t="shared" si="63"/>
        <v>10617.355734747127</v>
      </c>
      <c r="AT61" s="1">
        <f t="shared" si="63"/>
        <v>428517.61381234834</v>
      </c>
      <c r="AU61" s="1">
        <f t="shared" si="63"/>
        <v>629.45419479326802</v>
      </c>
      <c r="AV61" s="1">
        <f t="shared" si="63"/>
        <v>7.2624888476491929</v>
      </c>
      <c r="AW61" s="1">
        <f t="shared" si="63"/>
        <v>7.2624888476491929</v>
      </c>
      <c r="AX61" s="1">
        <f t="shared" si="63"/>
        <v>29.276389540751016</v>
      </c>
      <c r="AY61" s="1">
        <f t="shared" si="63"/>
        <v>0</v>
      </c>
      <c r="AZ61" s="1">
        <f t="shared" si="63"/>
        <v>12095.317406453416</v>
      </c>
      <c r="BA61" s="1">
        <f t="shared" si="63"/>
        <v>1748.9246890055465</v>
      </c>
      <c r="BB61" s="1">
        <f t="shared" si="63"/>
        <v>1.25105618821156E-3</v>
      </c>
      <c r="BC61" s="1">
        <f t="shared" si="63"/>
        <v>3.1264916153270798E-5</v>
      </c>
      <c r="BD61" s="1">
        <f t="shared" si="63"/>
        <v>412614.22305176593</v>
      </c>
      <c r="BE61" s="1">
        <f t="shared" si="63"/>
        <v>8667.467955732569</v>
      </c>
      <c r="BF61" s="1">
        <f t="shared" si="63"/>
        <v>13781.6285043853</v>
      </c>
      <c r="BG61" s="1">
        <f t="shared" si="63"/>
        <v>0</v>
      </c>
      <c r="BH61" s="1">
        <f t="shared" si="63"/>
        <v>7807.2731923201918</v>
      </c>
      <c r="BI61" s="1">
        <f t="shared" si="63"/>
        <v>3304866.0618692045</v>
      </c>
      <c r="BJ61" s="1">
        <f t="shared" si="63"/>
        <v>888.7568788675012</v>
      </c>
      <c r="BK61" s="1">
        <f t="shared" si="63"/>
        <v>3476.2154337423408</v>
      </c>
      <c r="BL61" s="1">
        <f t="shared" si="63"/>
        <v>215.76938689103619</v>
      </c>
      <c r="BM61" s="1">
        <f t="shared" si="63"/>
        <v>5279.1365630033224</v>
      </c>
      <c r="BN61" s="1">
        <f t="shared" si="63"/>
        <v>1011980.9397422114</v>
      </c>
      <c r="BO61" s="1">
        <f t="shared" si="63"/>
        <v>93383.714384010396</v>
      </c>
      <c r="BP61" s="1">
        <f t="shared" si="63"/>
        <v>240533.67436490991</v>
      </c>
      <c r="BQ61" s="1">
        <f t="shared" si="63"/>
        <v>11140.345829409915</v>
      </c>
      <c r="BR61" s="1">
        <f t="shared" si="63"/>
        <v>35263.685990922728</v>
      </c>
      <c r="BS61" s="1">
        <f t="shared" si="63"/>
        <v>64640.917176393486</v>
      </c>
      <c r="BT61" s="1">
        <f t="shared" si="63"/>
        <v>80145.290957806385</v>
      </c>
      <c r="BU61" s="1">
        <f t="shared" si="63"/>
        <v>44.650968599374153</v>
      </c>
      <c r="BV61" s="1">
        <f t="shared" si="63"/>
        <v>110.14010500864035</v>
      </c>
      <c r="BW61" s="1">
        <f t="shared" si="63"/>
        <v>39166.163844799965</v>
      </c>
      <c r="BX61" s="1">
        <f t="shared" si="63"/>
        <v>2591193.7416301812</v>
      </c>
      <c r="BY61" s="1">
        <f t="shared" si="63"/>
        <v>63723.421851163541</v>
      </c>
      <c r="BZ61" s="1">
        <f t="shared" si="63"/>
        <v>87801.564671536224</v>
      </c>
    </row>
    <row r="62" spans="1:129" x14ac:dyDescent="0.25">
      <c r="A62" s="17" t="s">
        <v>223</v>
      </c>
      <c r="B62" s="1">
        <f>SUM(B2:B51)</f>
        <v>0</v>
      </c>
      <c r="C62" s="1">
        <f t="shared" ref="C62:H62" si="64">SUM(C2:C51)</f>
        <v>0</v>
      </c>
      <c r="D62" s="1">
        <f t="shared" si="64"/>
        <v>0</v>
      </c>
      <c r="E62" s="1">
        <f t="shared" si="64"/>
        <v>0</v>
      </c>
      <c r="F62" s="1">
        <f t="shared" si="64"/>
        <v>0</v>
      </c>
      <c r="G62" s="1">
        <f t="shared" si="64"/>
        <v>0</v>
      </c>
      <c r="H62" s="1">
        <f t="shared" si="64"/>
        <v>2590446.6990518044</v>
      </c>
      <c r="I62" s="1">
        <f t="shared" ref="I62:O62" si="65">SUM(I2:I51)</f>
        <v>72.524226196559738</v>
      </c>
      <c r="J62" s="1">
        <f t="shared" si="65"/>
        <v>336.04774237503483</v>
      </c>
      <c r="K62" s="1">
        <f t="shared" si="65"/>
        <v>389.1879365084522</v>
      </c>
      <c r="L62" s="1">
        <f t="shared" si="65"/>
        <v>10614.121948695836</v>
      </c>
      <c r="M62" s="1">
        <f t="shared" si="65"/>
        <v>12093.388956645094</v>
      </c>
      <c r="N62" s="1">
        <f t="shared" si="65"/>
        <v>2300.4852176544741</v>
      </c>
      <c r="O62" s="1">
        <f t="shared" si="65"/>
        <v>13778.999759702379</v>
      </c>
      <c r="P62" s="1">
        <f t="shared" ref="P62:Z62" si="66">SUM(P2:P51)</f>
        <v>6399.4651199367072</v>
      </c>
      <c r="Q62" s="1">
        <f t="shared" si="66"/>
        <v>5275.6179047378837</v>
      </c>
      <c r="R62" s="1">
        <f t="shared" si="66"/>
        <v>1273.2836902153977</v>
      </c>
      <c r="S62" s="1">
        <f t="shared" si="66"/>
        <v>11137.59257652228</v>
      </c>
      <c r="T62" s="1">
        <f t="shared" si="66"/>
        <v>80126.314526947113</v>
      </c>
      <c r="U62" s="1">
        <f t="shared" si="66"/>
        <v>110.11584376955885</v>
      </c>
      <c r="V62" s="1">
        <f t="shared" si="66"/>
        <v>63708.319166571404</v>
      </c>
      <c r="W62" s="1">
        <f t="shared" si="66"/>
        <v>134.17320058920222</v>
      </c>
      <c r="X62" s="1">
        <f t="shared" si="66"/>
        <v>34747.885168676155</v>
      </c>
      <c r="Y62" s="1">
        <f t="shared" si="66"/>
        <v>7.261541561944699</v>
      </c>
      <c r="Z62" s="1">
        <f t="shared" si="66"/>
        <v>44.648472124099925</v>
      </c>
      <c r="AA62" s="1"/>
      <c r="AC62" s="1">
        <f t="shared" ref="AC62:BZ62" si="67">SUM(AC2:AC51)</f>
        <v>1110.5475856635553</v>
      </c>
      <c r="AD62" s="1">
        <f t="shared" si="67"/>
        <v>457329.79353238898</v>
      </c>
      <c r="AE62" s="1">
        <f t="shared" si="67"/>
        <v>134.17320478465538</v>
      </c>
      <c r="AF62" s="1">
        <f t="shared" si="67"/>
        <v>72.52413464972561</v>
      </c>
      <c r="AG62" s="1">
        <f t="shared" si="67"/>
        <v>72.52413464972561</v>
      </c>
      <c r="AH62" s="1">
        <f t="shared" si="67"/>
        <v>99.488095500287756</v>
      </c>
      <c r="AI62" s="1">
        <f t="shared" si="67"/>
        <v>8014.7699075676819</v>
      </c>
      <c r="AJ62" s="1">
        <f t="shared" si="67"/>
        <v>336.04699283214512</v>
      </c>
      <c r="AK62" s="1">
        <f t="shared" si="67"/>
        <v>2.3073561443187399E-2</v>
      </c>
      <c r="AL62" s="1">
        <f t="shared" si="67"/>
        <v>2300.4796759569094</v>
      </c>
      <c r="AM62" s="1">
        <f t="shared" si="67"/>
        <v>389.18716155020763</v>
      </c>
      <c r="AN62" s="1">
        <f t="shared" si="67"/>
        <v>1273.2827956265535</v>
      </c>
      <c r="AO62" s="1">
        <f t="shared" si="67"/>
        <v>34747.894216394336</v>
      </c>
      <c r="AP62" s="1">
        <f t="shared" si="67"/>
        <v>8.95970322651201E-3</v>
      </c>
      <c r="AQ62" s="1">
        <f t="shared" si="67"/>
        <v>3.7168165106419564</v>
      </c>
      <c r="AR62" s="1">
        <f t="shared" si="67"/>
        <v>2.6928931784920402E-3</v>
      </c>
      <c r="AS62" s="1">
        <f t="shared" si="67"/>
        <v>10614.080694762992</v>
      </c>
      <c r="AT62" s="1">
        <f t="shared" si="67"/>
        <v>428434.97612678411</v>
      </c>
      <c r="AU62" s="1">
        <f t="shared" si="67"/>
        <v>629.35475118634497</v>
      </c>
      <c r="AV62" s="1">
        <f t="shared" si="67"/>
        <v>7.2615473257827396</v>
      </c>
      <c r="AW62" s="1">
        <f t="shared" si="67"/>
        <v>7.2615473257827396</v>
      </c>
      <c r="AX62" s="1">
        <f t="shared" si="67"/>
        <v>29.268629024202649</v>
      </c>
      <c r="AY62" s="1">
        <f t="shared" si="67"/>
        <v>0</v>
      </c>
      <c r="AZ62" s="1">
        <f t="shared" si="67"/>
        <v>12093.294645284483</v>
      </c>
      <c r="BA62" s="1">
        <f t="shared" si="67"/>
        <v>1748.8311020531064</v>
      </c>
      <c r="BB62" s="1">
        <f t="shared" si="67"/>
        <v>1.25105618821156E-3</v>
      </c>
      <c r="BC62" s="1">
        <f t="shared" si="67"/>
        <v>3.1264916153270798E-5</v>
      </c>
      <c r="BD62" s="1">
        <f t="shared" si="67"/>
        <v>412423.98641375289</v>
      </c>
      <c r="BE62" s="1">
        <f t="shared" si="67"/>
        <v>8665.9069877329257</v>
      </c>
      <c r="BF62" s="1">
        <f t="shared" si="67"/>
        <v>13778.959402666169</v>
      </c>
      <c r="BG62" s="1">
        <f t="shared" si="67"/>
        <v>0</v>
      </c>
      <c r="BH62" s="1">
        <f t="shared" si="67"/>
        <v>7799.4388705837773</v>
      </c>
      <c r="BI62" s="1">
        <f t="shared" si="67"/>
        <v>3303912.2194651524</v>
      </c>
      <c r="BJ62" s="1">
        <f t="shared" si="67"/>
        <v>888.6203021982941</v>
      </c>
      <c r="BK62" s="1">
        <f t="shared" si="67"/>
        <v>3473.5151219168506</v>
      </c>
      <c r="BL62" s="1">
        <f t="shared" si="67"/>
        <v>215.72047360957086</v>
      </c>
      <c r="BM62" s="1">
        <f t="shared" si="67"/>
        <v>5275.5944621493436</v>
      </c>
      <c r="BN62" s="1">
        <f t="shared" si="67"/>
        <v>1011742.1829457392</v>
      </c>
      <c r="BO62" s="1">
        <f t="shared" si="67"/>
        <v>93367.284149563129</v>
      </c>
      <c r="BP62" s="1">
        <f t="shared" si="67"/>
        <v>240433.10039826756</v>
      </c>
      <c r="BQ62" s="1">
        <f t="shared" si="67"/>
        <v>11137.583768415781</v>
      </c>
      <c r="BR62" s="1">
        <f t="shared" si="67"/>
        <v>35257.293170964665</v>
      </c>
      <c r="BS62" s="1">
        <f t="shared" si="67"/>
        <v>64628.853706216178</v>
      </c>
      <c r="BT62" s="1">
        <f t="shared" si="67"/>
        <v>80125.697825589988</v>
      </c>
      <c r="BU62" s="1">
        <f t="shared" si="67"/>
        <v>44.648477436778371</v>
      </c>
      <c r="BV62" s="1">
        <f t="shared" si="67"/>
        <v>110.11565721172883</v>
      </c>
      <c r="BW62" s="1">
        <f t="shared" si="67"/>
        <v>39157.47605792118</v>
      </c>
      <c r="BX62" s="1">
        <f t="shared" si="67"/>
        <v>2590426.604412436</v>
      </c>
      <c r="BY62" s="1">
        <f t="shared" si="67"/>
        <v>63707.868152682866</v>
      </c>
      <c r="BZ62" s="1">
        <f t="shared" si="67"/>
        <v>87765.605915585911</v>
      </c>
    </row>
    <row r="63" spans="1:129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0</v>
      </c>
      <c r="C63" s="15">
        <f t="shared" ref="C63:H63" si="68">+C3+C5+C8+C9+C11+C12+C14+C15+C16+C17+C18+C19+C20+C21+C22+C23+C24+C25+C26+C28+C30+C31+C33+C34+C35+C36+C37+C39+C40+C41+C42+C43+C44+C46+C47+C49+C50</f>
        <v>0</v>
      </c>
      <c r="D63" s="15">
        <f t="shared" si="68"/>
        <v>0</v>
      </c>
      <c r="E63" s="15">
        <f t="shared" si="68"/>
        <v>0</v>
      </c>
      <c r="F63" s="15">
        <f t="shared" si="68"/>
        <v>0</v>
      </c>
      <c r="G63" s="15">
        <f t="shared" si="68"/>
        <v>0</v>
      </c>
      <c r="H63" s="15">
        <f t="shared" si="68"/>
        <v>2088212.301283583</v>
      </c>
      <c r="I63" s="15">
        <f t="shared" ref="I63:O63" si="69">+I3+I5+I8+I9+I11+I12+I14+I15+I16+I17+I18+I19+I20+I21+I22+I23+I24+I25+I26+I28+I30+I31+I33+I34+I35+I36+I37+I39+I40+I41+I42+I43+I44+I46+I47+I49+I50</f>
        <v>59.270598640865515</v>
      </c>
      <c r="J63" s="15">
        <f t="shared" si="69"/>
        <v>264.74225140291662</v>
      </c>
      <c r="K63" s="15">
        <f t="shared" si="69"/>
        <v>301.67980954272633</v>
      </c>
      <c r="L63" s="15">
        <f t="shared" si="69"/>
        <v>8806.9793718844303</v>
      </c>
      <c r="M63" s="15">
        <f t="shared" si="69"/>
        <v>9668.7400935614478</v>
      </c>
      <c r="N63" s="15">
        <f t="shared" si="69"/>
        <v>1884.1656369297243</v>
      </c>
      <c r="O63" s="15">
        <f t="shared" si="69"/>
        <v>10896.913105584443</v>
      </c>
      <c r="P63" s="15">
        <f t="shared" ref="P63:Z63" si="70">+P3+P5+P8+P9+P11+P12+P14+P15+P16+P17+P18+P19+P20+P21+P22+P23+P24+P25+P26+P28+P30+P31+P33+P34+P35+P36+P37+P39+P40+P41+P42+P43+P44+P46+P47+P49+P50</f>
        <v>5230.8818183596677</v>
      </c>
      <c r="Q63" s="15">
        <f t="shared" si="70"/>
        <v>4428.3724310093839</v>
      </c>
      <c r="R63" s="15">
        <f t="shared" si="70"/>
        <v>1094.9611225350982</v>
      </c>
      <c r="S63" s="15">
        <f t="shared" si="70"/>
        <v>9248.5960513174796</v>
      </c>
      <c r="T63" s="15">
        <f t="shared" si="70"/>
        <v>65699.804071203907</v>
      </c>
      <c r="U63" s="15">
        <f t="shared" si="70"/>
        <v>89.463718442596772</v>
      </c>
      <c r="V63" s="15">
        <f t="shared" si="70"/>
        <v>53240.381052819765</v>
      </c>
      <c r="W63" s="15">
        <f t="shared" si="70"/>
        <v>112.77681976663192</v>
      </c>
      <c r="X63" s="15">
        <f t="shared" si="70"/>
        <v>26068.737542749546</v>
      </c>
      <c r="Y63" s="15">
        <f t="shared" si="70"/>
        <v>5.7821286091103321</v>
      </c>
      <c r="Z63" s="15">
        <f t="shared" si="70"/>
        <v>40.28020444029994</v>
      </c>
      <c r="AA63" s="15"/>
      <c r="AC63" s="15">
        <f t="shared" ref="AC63" si="71">+AC3+AC5+AC8+AC9+AC11+AC12+AC14+AC15+AC16+AC17+AC18+AC19+AC20+AC21+AC22+AC23+AC24+AC25+AC26+AC28+AC30+AC31+AC33+AC34+AC35+AC36+AC37+AC39+AC40+AC41+AC42+AC43+AC44+AC46+AC47+AC49+AC50</f>
        <v>874.62982344102716</v>
      </c>
      <c r="AD63" s="15">
        <f t="shared" ref="AD63:BN63" si="72">+AD3+AD5+AD8+AD9+AD11+AD12+AD14+AD15+AD16+AD17+AD18+AD19+AD20+AD21+AD22+AD23+AD24+AD25+AD26+AD28+AD30+AD31+AD33+AD34+AD35+AD36+AD37+AD39+AD40+AD41+AD42+AD43+AD44+AD46+AD47+AD49+AD50</f>
        <v>372783.84220490669</v>
      </c>
      <c r="AE63" s="15">
        <f t="shared" si="72"/>
        <v>112.77689140589648</v>
      </c>
      <c r="AF63" s="15">
        <f t="shared" si="72"/>
        <v>59.270581659052155</v>
      </c>
      <c r="AG63" s="15">
        <f t="shared" si="72"/>
        <v>59.270581659052155</v>
      </c>
      <c r="AH63" s="15">
        <f t="shared" si="72"/>
        <v>72.719561767455986</v>
      </c>
      <c r="AI63" s="15">
        <f t="shared" si="72"/>
        <v>6006.4841222234272</v>
      </c>
      <c r="AJ63" s="15">
        <f t="shared" si="72"/>
        <v>264.74175159562168</v>
      </c>
      <c r="AK63" s="15">
        <f t="shared" si="72"/>
        <v>0</v>
      </c>
      <c r="AL63" s="15">
        <f t="shared" si="72"/>
        <v>1884.1634562740853</v>
      </c>
      <c r="AM63" s="15">
        <f t="shared" si="72"/>
        <v>301.67968504084604</v>
      </c>
      <c r="AN63" s="15">
        <f t="shared" si="72"/>
        <v>1094.9601707069128</v>
      </c>
      <c r="AO63" s="15">
        <f t="shared" si="72"/>
        <v>26068.74189732935</v>
      </c>
      <c r="AP63" s="15">
        <f t="shared" si="72"/>
        <v>0</v>
      </c>
      <c r="AQ63" s="15">
        <f t="shared" si="72"/>
        <v>2.8667332208458589</v>
      </c>
      <c r="AR63" s="15">
        <f t="shared" si="72"/>
        <v>0</v>
      </c>
      <c r="AS63" s="15">
        <f t="shared" si="72"/>
        <v>8806.9646175103699</v>
      </c>
      <c r="AT63" s="15">
        <f t="shared" si="72"/>
        <v>341039.30301178544</v>
      </c>
      <c r="AU63" s="15">
        <f t="shared" si="72"/>
        <v>483.02787772659855</v>
      </c>
      <c r="AV63" s="15">
        <f t="shared" si="72"/>
        <v>5.7821367917093509</v>
      </c>
      <c r="AW63" s="15">
        <f t="shared" si="72"/>
        <v>5.7821367917093509</v>
      </c>
      <c r="AX63" s="15"/>
      <c r="AY63" s="15"/>
      <c r="AZ63" s="15">
        <f t="shared" si="72"/>
        <v>9668.7078836558303</v>
      </c>
      <c r="BA63" s="15">
        <f t="shared" si="72"/>
        <v>1562.8032563547622</v>
      </c>
      <c r="BB63" s="15">
        <f t="shared" si="72"/>
        <v>0</v>
      </c>
      <c r="BC63" s="15"/>
      <c r="BD63" s="15">
        <f t="shared" si="72"/>
        <v>335799.0885746089</v>
      </c>
      <c r="BE63" s="15">
        <f t="shared" si="72"/>
        <v>6849.5940993477716</v>
      </c>
      <c r="BF63" s="15">
        <f t="shared" si="72"/>
        <v>10896.921431238858</v>
      </c>
      <c r="BG63" s="15"/>
      <c r="BH63" s="15">
        <f t="shared" si="72"/>
        <v>6408.8186775907325</v>
      </c>
      <c r="BI63" s="15">
        <f t="shared" si="72"/>
        <v>2667860.7222187263</v>
      </c>
      <c r="BJ63" s="15">
        <f t="shared" si="72"/>
        <v>678.33763556201723</v>
      </c>
      <c r="BK63" s="15">
        <f t="shared" si="72"/>
        <v>2852.28439111034</v>
      </c>
      <c r="BL63" s="15"/>
      <c r="BM63" s="15">
        <f t="shared" si="72"/>
        <v>4428.3650372710654</v>
      </c>
      <c r="BN63" s="15">
        <f t="shared" si="72"/>
        <v>820804.14587179711</v>
      </c>
      <c r="BO63" s="15">
        <f t="shared" ref="BO63:BZ63" si="73">+BO3+BO5+BO8+BO9+BO11+BO12+BO14+BO15+BO16+BO17+BO18+BO19+BO20+BO21+BO22+BO23+BO24+BO25+BO26+BO28+BO30+BO31+BO33+BO34+BO35+BO36+BO37+BO39+BO40+BO41+BO42+BO43+BO44+BO46+BO47+BO49+BO50</f>
        <v>75826.57461177728</v>
      </c>
      <c r="BP63" s="15">
        <f t="shared" si="73"/>
        <v>196276.67972588932</v>
      </c>
      <c r="BQ63" s="15">
        <f t="shared" si="73"/>
        <v>9248.5947866537663</v>
      </c>
      <c r="BR63" s="15">
        <f t="shared" si="73"/>
        <v>26833.170307743014</v>
      </c>
      <c r="BS63" s="15">
        <f t="shared" si="73"/>
        <v>52417.726431270574</v>
      </c>
      <c r="BT63" s="15">
        <f t="shared" si="73"/>
        <v>65699.548583192256</v>
      </c>
      <c r="BU63" s="15">
        <f t="shared" si="73"/>
        <v>40.280198680525423</v>
      </c>
      <c r="BV63" s="15">
        <f t="shared" si="73"/>
        <v>89.463665256574799</v>
      </c>
      <c r="BW63" s="15">
        <f t="shared" si="73"/>
        <v>31380.846726340285</v>
      </c>
      <c r="BX63" s="15">
        <f t="shared" si="73"/>
        <v>2088207.0521536362</v>
      </c>
      <c r="BY63" s="15">
        <f t="shared" si="73"/>
        <v>53240.16071427174</v>
      </c>
      <c r="BZ63" s="15">
        <f t="shared" si="73"/>
        <v>71550.224270126564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90"/>
  <sheetViews>
    <sheetView workbookViewId="0">
      <pane xSplit="1" ySplit="3" topLeftCell="B4" activePane="bottomRight" state="frozen"/>
      <selection pane="topRight" activeCell="AY55" sqref="AY55"/>
      <selection pane="bottomLeft" activeCell="AY55" sqref="AY55"/>
      <selection pane="bottomRight" activeCell="A27" sqref="A27"/>
    </sheetView>
  </sheetViews>
  <sheetFormatPr defaultColWidth="9.140625" defaultRowHeight="15" x14ac:dyDescent="0.25"/>
  <cols>
    <col min="1" max="1" width="17.28515625" style="17" customWidth="1"/>
    <col min="2" max="8" width="10.28515625" style="17" customWidth="1"/>
    <col min="9" max="18" width="11.5703125" style="17" customWidth="1"/>
    <col min="19" max="19" width="9.140625" style="63"/>
    <col min="20" max="26" width="9.140625" style="17"/>
    <col min="27" max="27" width="18.5703125" style="17" customWidth="1"/>
    <col min="28" max="28" width="12" style="17" bestFit="1" customWidth="1"/>
    <col min="29" max="29" width="9.140625" style="17"/>
    <col min="30" max="31" width="10.140625" style="17" bestFit="1" customWidth="1"/>
    <col min="32" max="33" width="9.140625" style="17"/>
    <col min="34" max="34" width="10.140625" style="17" bestFit="1" customWidth="1"/>
    <col min="35" max="48" width="10.140625" style="17" customWidth="1"/>
    <col min="49" max="49" width="9.140625" style="17"/>
    <col min="50" max="50" width="18.5703125" style="17" customWidth="1"/>
    <col min="51" max="51" width="10.140625" style="17" bestFit="1" customWidth="1"/>
    <col min="52" max="52" width="9.140625" style="17"/>
    <col min="53" max="54" width="10.140625" style="17" bestFit="1" customWidth="1"/>
    <col min="55" max="56" width="9.140625" style="17"/>
    <col min="57" max="57" width="10.140625" style="17" bestFit="1" customWidth="1"/>
    <col min="58" max="16384" width="9.140625" style="17"/>
  </cols>
  <sheetData>
    <row r="1" spans="1:71" ht="15" customHeight="1" x14ac:dyDescent="0.25">
      <c r="A1" s="103"/>
      <c r="B1" s="129" t="s">
        <v>155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66"/>
      <c r="V1" s="66"/>
      <c r="W1" s="66"/>
      <c r="X1" s="66"/>
      <c r="Y1" s="66"/>
      <c r="Z1" s="66"/>
      <c r="AA1" s="17" t="s">
        <v>156</v>
      </c>
      <c r="AX1" s="17" t="s">
        <v>157</v>
      </c>
    </row>
    <row r="2" spans="1:71" x14ac:dyDescent="0.25">
      <c r="A2" s="104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66"/>
      <c r="V2" s="66"/>
      <c r="W2" s="66"/>
      <c r="X2" s="66"/>
      <c r="Y2" s="66"/>
      <c r="Z2" s="66"/>
    </row>
    <row r="3" spans="1:71" x14ac:dyDescent="0.25">
      <c r="A3" s="17" t="s">
        <v>158</v>
      </c>
      <c r="B3" s="17" t="s">
        <v>51</v>
      </c>
      <c r="C3" s="17" t="s">
        <v>77</v>
      </c>
      <c r="D3" s="17" t="s">
        <v>159</v>
      </c>
      <c r="E3" s="17" t="s">
        <v>160</v>
      </c>
      <c r="F3" s="17" t="s">
        <v>161</v>
      </c>
      <c r="G3" s="17" t="s">
        <v>137</v>
      </c>
      <c r="H3" s="17" t="s">
        <v>162</v>
      </c>
      <c r="I3" s="64" t="s">
        <v>38</v>
      </c>
      <c r="J3" s="64" t="s">
        <v>44</v>
      </c>
      <c r="K3" s="64" t="s">
        <v>60</v>
      </c>
      <c r="L3" s="64" t="s">
        <v>74</v>
      </c>
      <c r="M3" s="64" t="s">
        <v>76</v>
      </c>
      <c r="N3" s="64" t="s">
        <v>36</v>
      </c>
      <c r="O3" s="64" t="s">
        <v>163</v>
      </c>
      <c r="P3" s="64" t="s">
        <v>164</v>
      </c>
      <c r="Q3" s="64" t="s">
        <v>165</v>
      </c>
      <c r="R3" s="64" t="s">
        <v>166</v>
      </c>
      <c r="S3" s="64" t="s">
        <v>167</v>
      </c>
      <c r="T3" s="64" t="s">
        <v>168</v>
      </c>
      <c r="U3" s="64" t="s">
        <v>169</v>
      </c>
      <c r="V3" s="64" t="s">
        <v>114</v>
      </c>
      <c r="W3" s="64" t="s">
        <v>170</v>
      </c>
      <c r="X3" s="64" t="s">
        <v>171</v>
      </c>
      <c r="Y3" s="64"/>
      <c r="Z3" s="64"/>
      <c r="AA3" s="17" t="s">
        <v>158</v>
      </c>
      <c r="AB3" s="17" t="s">
        <v>51</v>
      </c>
      <c r="AC3" s="17" t="s">
        <v>77</v>
      </c>
      <c r="AD3" s="17" t="s">
        <v>159</v>
      </c>
      <c r="AE3" s="17" t="s">
        <v>160</v>
      </c>
      <c r="AF3" s="17" t="s">
        <v>161</v>
      </c>
      <c r="AG3" s="17" t="s">
        <v>137</v>
      </c>
      <c r="AH3" s="17" t="s">
        <v>162</v>
      </c>
      <c r="AI3" s="64" t="s">
        <v>38</v>
      </c>
      <c r="AJ3" s="64" t="s">
        <v>44</v>
      </c>
      <c r="AK3" s="64" t="s">
        <v>60</v>
      </c>
      <c r="AL3" s="64" t="s">
        <v>74</v>
      </c>
      <c r="AM3" s="64" t="s">
        <v>76</v>
      </c>
      <c r="AN3" s="64" t="s">
        <v>36</v>
      </c>
      <c r="AO3" s="64" t="s">
        <v>163</v>
      </c>
      <c r="AP3" s="64" t="s">
        <v>164</v>
      </c>
      <c r="AQ3" s="64" t="s">
        <v>165</v>
      </c>
      <c r="AR3" s="64" t="s">
        <v>166</v>
      </c>
      <c r="AS3" s="64" t="s">
        <v>167</v>
      </c>
      <c r="AT3" s="64" t="s">
        <v>168</v>
      </c>
      <c r="AU3" s="64" t="s">
        <v>169</v>
      </c>
      <c r="AV3" s="64" t="s">
        <v>114</v>
      </c>
      <c r="AX3" s="17" t="s">
        <v>158</v>
      </c>
      <c r="AY3" s="17" t="s">
        <v>51</v>
      </c>
      <c r="AZ3" s="17" t="s">
        <v>77</v>
      </c>
      <c r="BA3" s="17" t="s">
        <v>159</v>
      </c>
      <c r="BB3" s="17" t="s">
        <v>160</v>
      </c>
      <c r="BC3" s="17" t="s">
        <v>161</v>
      </c>
      <c r="BD3" s="17" t="s">
        <v>137</v>
      </c>
      <c r="BE3" s="17" t="s">
        <v>162</v>
      </c>
      <c r="BF3" s="64" t="s">
        <v>38</v>
      </c>
      <c r="BG3" s="64" t="s">
        <v>44</v>
      </c>
      <c r="BH3" s="64" t="s">
        <v>60</v>
      </c>
      <c r="BI3" s="64" t="s">
        <v>74</v>
      </c>
      <c r="BJ3" s="64" t="s">
        <v>76</v>
      </c>
      <c r="BK3" s="64" t="s">
        <v>36</v>
      </c>
      <c r="BL3" s="64" t="s">
        <v>163</v>
      </c>
      <c r="BM3" s="64" t="s">
        <v>164</v>
      </c>
      <c r="BN3" s="64" t="s">
        <v>165</v>
      </c>
      <c r="BO3" s="64" t="s">
        <v>166</v>
      </c>
      <c r="BP3" s="64" t="s">
        <v>167</v>
      </c>
      <c r="BQ3" s="64" t="s">
        <v>168</v>
      </c>
      <c r="BR3" s="64" t="s">
        <v>169</v>
      </c>
      <c r="BS3" s="64" t="s">
        <v>114</v>
      </c>
    </row>
    <row r="4" spans="1:71" x14ac:dyDescent="0.25">
      <c r="A4" s="17" t="s">
        <v>172</v>
      </c>
      <c r="B4" s="15">
        <f>rail!B3+nonpt!B3+ptagfire!B3+nonroad!B3+'onroad all'!AF3+cmv_c1c2!B3+'ptfire-rx'!B3+ptegu!B3+ptnonipm!B3+pt_oilgas!B3+np_oilgas!B3+rwc!B3+cmv_c3!B3+airports!B3+'ptfire-wild'!B3+np_solvents!B3</f>
        <v>1253865.9737937627</v>
      </c>
      <c r="C4" s="15">
        <f>rail!C3+nonpt!C3+ptagfire!C3++nonroad!C3+'onroad all'!BZ3+cmv_c1c2!BI3+'ptfire-rx'!C3+ptegu!C3+ptnonipm!C3+pt_oilgas!C3+np_oilgas!C3+rwc!C3+cmv_c3!BI3+livestock!B3+airports!C3+'ptfire-wild'!C3+fertilizer!B3+np_solvents!C3</f>
        <v>109000.06766354301</v>
      </c>
      <c r="D4" s="15">
        <f>rail!D3+nonpt!D3+ptagfire!D3++nonroad!D3+cmv_c1c2!D3+'ptfire-rx'!D3+ptegu!EA3+ptnonipm!D3+pt_oilgas!D3+np_oilgas!D3+rwc!D3+cmv_c3!D3+'onroad all'!EL3+airports!D3+'ptfire-wild'!D3+np_solvents!D3</f>
        <v>179063.5019177786</v>
      </c>
      <c r="E4" s="15">
        <f>rail!E3+nonpt!E3+ptagfire!E3++nonroad!E3+cmv_c1c2!E3+'ptfire-rx'!E3+ptegu!E3+ptnonipm!E3+pt_oilgas!E3+np_oilgas!E3+rwc!E3+cmv_c3!E3+afdust!BA3+'onroad all'!DD3+'onroad all'!EN3+airports!E3+'ptfire-wild'!E3+np_solvents!E3</f>
        <v>205330.65997154778</v>
      </c>
      <c r="F4" s="15">
        <f>rail!F3+nonpt!F3+ptagfire!F3++nonroad!F3+cmv_c1c2!F3+'ptfire-rx'!F3+ptegu!F3+ptnonipm!F3+pt_oilgas!F3+np_oilgas!F3+rwc!F3+cmv_c3!F3+afdust!BB3+'onroad all'!EN3+airports!F3+'ptfire-wild'!F3+np_solvents!F3</f>
        <v>125978.86779633215</v>
      </c>
      <c r="G4" s="15">
        <f>rail!G3+nonpt!G3+ptagfire!G3++nonroad!G3+'onroad all'!DU3+cmv_c1c2!G3+'ptfire-rx'!G3+ptegu!FM3+ptnonipm!G3+pt_oilgas!G3+np_oilgas!G3+rwc!G3+cmv_c3!G3+airports!G3+'ptfire-wild'!G3+np_solvents!G3</f>
        <v>32071.636025215445</v>
      </c>
      <c r="H4" s="15">
        <f>rail!H3+nonpt!H3+ptagfire!H3++nonroad!H3+'onroad all'!EH3+cmv_c1c2!H3+'ptfire-rx'!H3+ptegu!H3+ptnonipm!H3+pt_oilgas!H3+np_oilgas!H3+rwc!H3+cmv_c3!H3+livestock!C3+airports!H3+'ptfire-wild'!H3+np_solvents!H3</f>
        <v>244179.40833225255</v>
      </c>
      <c r="I4" s="15">
        <f>rail!AL3+nonpt!BK3+ptagfire!V3+nonroad!AK3+'onroad all'!H3+cmv_c1c2!O3+'ptfire-rx'!AO3+ptegu!BM3+ptnonipm!BX3+pt_oilgas!BL3+np_oilgas!AV3+rwc!AI3+cmv_c3!O3+livestock!U3+airports!AK3+'ptfire-wild'!AL3+np_solvents!AF3</f>
        <v>4773.1431485793983</v>
      </c>
      <c r="J4" s="15">
        <f>rail!AR3+nonpt!BQ3+ptagfire!Z3+nonroad!AP3+'onroad all'!P3+cmv_c1c2!T3+'ptfire-rx'!AS3+ptegu!BS3+ptnonipm!CD3+pt_oilgas!BR3+np_oilgas!BB3+rwc!AO3+cmv_c3!T3+livestock!X3+airports!AN3+'ptfire-wild'!AP3+np_solvents!AJ3</f>
        <v>2773.4293965268907</v>
      </c>
      <c r="K4" s="15">
        <f>rail!BK3+nonpt!CU3+ptagfire!AJ3+nonroad!BH3+'onroad all'!BB3+cmv_c1c2!AO3+'ptfire-rx'!BE3+ptegu!CX3+ptnonipm!DP3+pt_oilgas!CV3+np_oilgas!BY3+rwc!BB3+cmv_c3!AP3+airports!BF3+'ptfire-wild'!BA3+np_solvents!AV3</f>
        <v>10034.053700631584</v>
      </c>
      <c r="L4" s="15">
        <f>rail!BZ3+nonpt!DN3+ptagfire!AV3+nonroad!BT3+'onroad all'!BU3+cmv_c1c2!BF3+'ptfire-rx'!BS3+ptegu!DP3+ptnonipm!EK3+pt_oilgas!DO3+np_oilgas!CP3+rwc!BR3+cmv_c3!BF3+livestock!AP3+airports!BT3+'ptfire-wild'!BO3+np_solvents!BF3</f>
        <v>11482.990723117791</v>
      </c>
      <c r="M4" s="15">
        <f>rail!CB3+nonpt!DQ3+nonroad!BU3+'onroad all'!BY3+cmv_c1c2!BH3+'ptfire-rx'!BV3+ptegu!DS3+ptnonipm!EN3+pt_oilgas!DR3+np_oilgas!CR3+rwc!BT3+cmv_c3!BH3+airports!BV3+'ptfire-wild'!BR3+np_solvents!BH3+ptagfire!AX3</f>
        <v>1383.2712454472851</v>
      </c>
      <c r="N4" s="15">
        <f>rail!AK3+nonpt!BH3+nonroad!AJ3+'onroad all'!G3+cmv_c1c2!M3+'ptfire-rx'!AL3+ptegu!BK3+ptnonipm!BU3+pt_oilgas!BJ3+np_oilgas!AU3+rwc!AH3+airports!AI3+cmv_c3!M3+'ptfire-wild'!AJ3</f>
        <v>1704.0356685315242</v>
      </c>
      <c r="O4" s="15">
        <f>rail!AT3+nonpt!O3+ptagfire!AA3+nonroad!AR3+'onroad all'!Y3+cmv_c1c2!V3+'ptfire-rx'!AU3+ptegu!BX3+ptnonipm!CI3+pt_oilgas!BW3+np_oilgas!BE3+rwc!AQ3+airports!AP3+cmv_c3!V3+'ptfire-wild'!AR3</f>
        <v>1430.1181693507456</v>
      </c>
      <c r="P4" s="15">
        <f>rail!AA3+nonroad!AD3+'onroad all'!AJ3+'onroad all'!AK3+'onroad all'!AL3+'onroad all'!AM3+'onroad all'!AN3+'onroad all'!AO3+ptnonipm!BI3+SUM(airports!AS3:AX3)+SUM(cmv_c1c2!AC3:AH3)+SUM(cmv_c3!AC3:AH3)</f>
        <v>1857.1072395241747</v>
      </c>
      <c r="Q4" s="15">
        <f>rail!AB3+nonroad!AE3+'onroad all'!AK3+'onroad all'!AL3+'onroad all'!AM3+'onroad all'!AN3+'onroad all'!AO3+ptnonipm!BJ3+SUM(airports!AT3:AX3)+SUM(cmv_c1c2!AD3:AH3)+SUM(cmv_c3!AD3:AH3)</f>
        <v>1752.3955853723489</v>
      </c>
      <c r="R4" s="56">
        <f>rail!N3+nonpt!S3+nonroad!R3+'onroad all'!AB3+ptegu!T3+ptnonipm!T3+pt_oilgas!S3+np_oilgas!Q3+SUM(cmv_c1c2!Z3:AA3)+SUM(cmv_c3!Z3:AA3)</f>
        <v>0.66299960425416105</v>
      </c>
      <c r="S4" s="56">
        <f>rail!K3+nonpt!L3+nonroad!U3+'onroad all'!M3+ptegu!L3+ptnonipm!L3+pt_oilgas!K3+np_oilgas!K3+SUM(cmv_c1c2!R3:S3)+SUM(cmv_c3!R3:S3)</f>
        <v>0.73037199282110277</v>
      </c>
      <c r="T4" s="56">
        <f>nonpt!P3+ptegu!P3+ptnonipm!P3+pt_oilgas!O3+np_oilgas!N3+rwc!M3+SUM(cmv_c1c2!W3:X3)+SUM(cmv_c3!W3:X3)</f>
        <v>0.84753892610545689</v>
      </c>
      <c r="U4" s="56">
        <f>rail!S3+nonpt!AH3+nonroad!T3+'onroad all'!CB3+ptegu!AH3+ptnonipm!AL3+pt_oilgas!AG3+np_oilgas!AA3+rwc!R3+SUM(cmv_c1c2!BJ3:BK3)+SUM(cmv_c3!BJ3:BK3)</f>
        <v>8.080624636644572</v>
      </c>
      <c r="V4" s="56">
        <f>rail!Q3+nonpt!AD3+nonroad!S3+'onroad all'!BS3+'onroad all'!BT3+ptegu!AD3+ptnonipm!AH3+pt_oilgas!AC3+np_oilgas!W3+rwc!P3+SUM(cmv_c1c2!BD3:BE3)+SUM(cmv_c3!BD3:BE3)</f>
        <v>26.348422114470178</v>
      </c>
      <c r="W4" s="56">
        <f>nonpt!CS3+ptegu!BB3+ptnonipm!Z3</f>
        <v>0.1023517236433899</v>
      </c>
      <c r="X4" s="63" t="s">
        <v>173</v>
      </c>
      <c r="AA4" s="17" t="s">
        <v>172</v>
      </c>
      <c r="AB4" s="15">
        <f>B4+beis!H3</f>
        <v>1375386.8758137627</v>
      </c>
      <c r="AC4" s="15">
        <f>C4</f>
        <v>109000.06766354301</v>
      </c>
      <c r="AD4" s="15">
        <f>D4+beis!T3</f>
        <v>201381.79326777859</v>
      </c>
      <c r="AE4" s="15">
        <f>E4</f>
        <v>205330.65997154778</v>
      </c>
      <c r="AF4" s="15">
        <f>F4</f>
        <v>125978.86779633215</v>
      </c>
      <c r="AG4" s="15">
        <f>G4</f>
        <v>32071.636025215445</v>
      </c>
      <c r="AH4" s="15">
        <f>H4+beis!Z3</f>
        <v>1857149.4917322525</v>
      </c>
      <c r="AI4" s="15">
        <f>I4+beis!E3</f>
        <v>17823.891134579299</v>
      </c>
      <c r="AJ4" s="15">
        <f>J4</f>
        <v>2773.4293965268907</v>
      </c>
      <c r="AK4" s="15">
        <f>K4+beis!N3</f>
        <v>27371.639827631581</v>
      </c>
      <c r="AL4" s="15">
        <f>L4+beis!R3</f>
        <v>92924.484564117796</v>
      </c>
      <c r="AM4" s="15">
        <f t="shared" ref="AM4:AV4" si="0">M4</f>
        <v>1383.2712454472851</v>
      </c>
      <c r="AN4" s="15">
        <f t="shared" si="0"/>
        <v>1704.0356685315242</v>
      </c>
      <c r="AO4" s="15">
        <f t="shared" si="0"/>
        <v>1430.1181693507456</v>
      </c>
      <c r="AP4" s="15">
        <f t="shared" si="0"/>
        <v>1857.1072395241747</v>
      </c>
      <c r="AQ4" s="15">
        <f t="shared" si="0"/>
        <v>1752.3955853723489</v>
      </c>
      <c r="AR4" s="56">
        <f t="shared" si="0"/>
        <v>0.66299960425416105</v>
      </c>
      <c r="AS4" s="56">
        <f t="shared" si="0"/>
        <v>0.73037199282110277</v>
      </c>
      <c r="AT4" s="56">
        <f t="shared" si="0"/>
        <v>0.84753892610545689</v>
      </c>
      <c r="AU4" s="56">
        <f t="shared" si="0"/>
        <v>8.080624636644572</v>
      </c>
      <c r="AV4" s="56">
        <f t="shared" si="0"/>
        <v>26.348422114470178</v>
      </c>
      <c r="AX4" s="17" t="s">
        <v>172</v>
      </c>
      <c r="AY4" s="15">
        <f>B4-'ptfire-rx'!B3-'ptfire-wild'!B3</f>
        <v>805473.30098676577</v>
      </c>
      <c r="AZ4" s="15">
        <f>C4-'ptfire-rx'!C3-'ptfire-wild'!C3</f>
        <v>105547.67260854307</v>
      </c>
      <c r="BA4" s="15">
        <f>D4-'ptfire-rx'!D3-'ptfire-wild'!D3</f>
        <v>171109.96621377839</v>
      </c>
      <c r="BB4" s="15">
        <f>E4-'ptfire-rx'!E3-'ptfire-wild'!E3</f>
        <v>134563.87654254748</v>
      </c>
      <c r="BC4" s="15">
        <f>F4-'ptfire-rx'!F3-'ptfire-wild'!F3</f>
        <v>60436.897669332458</v>
      </c>
      <c r="BD4" s="15">
        <f>G4-'ptfire-rx'!G3-'ptfire-wild'!G3</f>
        <v>27344.306163215355</v>
      </c>
      <c r="BE4" s="15">
        <f>H4-'ptfire-rx'!H3-'ptfire-wild'!H3</f>
        <v>159679.13132325149</v>
      </c>
      <c r="BF4" s="15">
        <f>I4-'ptfire-rx'!AO3-'ptfire-wild'!AL3</f>
        <v>1758.8335375801787</v>
      </c>
      <c r="BG4" s="15">
        <f>J4-'ptfire-rx'!AS3-'ptfire-wild'!AP3</f>
        <v>1431.9603535813317</v>
      </c>
      <c r="BH4" s="15">
        <f>K4-'ptfire-rx'!BE3-'ptfire-wild'!BA3</f>
        <v>2172.3581595686819</v>
      </c>
      <c r="BI4" s="15">
        <f>L4-'ptfire-rx'!BS3-'ptfire-wild'!BO3</f>
        <v>6859.5700784245064</v>
      </c>
      <c r="BJ4" s="15">
        <f>M4-'ptfire-rx'!BV3-'ptfire-wild'!BR3</f>
        <v>326.13684447365233</v>
      </c>
      <c r="BK4" s="15">
        <f>N4-'ptfire-rx'!AL3-'ptfire-wild'!AJ3</f>
        <v>200.72754105894745</v>
      </c>
      <c r="BL4" s="15">
        <f>O4-'ptfire-rx'!AU3-'ptfire-wild'!AR3</f>
        <v>242.72820888923582</v>
      </c>
      <c r="BM4" s="15">
        <f t="shared" ref="BM4:BS4" si="1">P4</f>
        <v>1857.1072395241747</v>
      </c>
      <c r="BN4" s="15">
        <f t="shared" si="1"/>
        <v>1752.3955853723489</v>
      </c>
      <c r="BO4" s="56">
        <f t="shared" si="1"/>
        <v>0.66299960425416105</v>
      </c>
      <c r="BP4" s="56">
        <f t="shared" si="1"/>
        <v>0.73037199282110277</v>
      </c>
      <c r="BQ4" s="56">
        <f t="shared" si="1"/>
        <v>0.84753892610545689</v>
      </c>
      <c r="BR4" s="56">
        <f t="shared" si="1"/>
        <v>8.080624636644572</v>
      </c>
      <c r="BS4" s="56">
        <f t="shared" si="1"/>
        <v>26.348422114470178</v>
      </c>
    </row>
    <row r="5" spans="1:71" x14ac:dyDescent="0.25">
      <c r="A5" s="17" t="s">
        <v>174</v>
      </c>
      <c r="B5" s="15">
        <f>rail!B4+nonpt!B4+ptagfire!B4+nonroad!B4+'onroad all'!AF4+cmv_c1c2!B4+'ptfire-rx'!B4+ptegu!B4+ptnonipm!B4+pt_oilgas!B4+np_oilgas!B4+rwc!B4+cmv_c3!B4+airports!B4+'ptfire-wild'!B4+np_solvents!B4</f>
        <v>790424.18063315132</v>
      </c>
      <c r="C5" s="15">
        <f>rail!C4+nonpt!C4+ptagfire!C4++nonroad!C4+'onroad all'!BZ4+cmv_c1c2!BI4+'ptfire-rx'!C4+ptegu!C4+ptnonipm!C4+pt_oilgas!C4+np_oilgas!C4+rwc!C4+cmv_c3!BI4+livestock!B4+airports!C4+'ptfire-wild'!C4+fertilizer!B4+np_solvents!C4</f>
        <v>62249.536970775283</v>
      </c>
      <c r="D5" s="15">
        <f>rail!D4+nonpt!D4+ptagfire!D4++nonroad!D4+cmv_c1c2!D4+'ptfire-rx'!D4+ptegu!EA4+ptnonipm!D4+pt_oilgas!D4+np_oilgas!D4+rwc!D4+cmv_c3!D4+'onroad all'!EL4+airports!D4+'ptfire-wild'!D4+np_solvents!D4</f>
        <v>133190.84497807585</v>
      </c>
      <c r="E5" s="15">
        <f>rail!E4+nonpt!E4+ptagfire!E4++nonroad!E4+cmv_c1c2!E4+'ptfire-rx'!E4+ptegu!E4+ptnonipm!E4+pt_oilgas!E4+np_oilgas!E4+rwc!E4+cmv_c3!E4+afdust!BA4+'onroad all'!DD4+'onroad all'!EN4+airports!E4+'ptfire-wild'!E4+np_solvents!E4</f>
        <v>155351.48064585336</v>
      </c>
      <c r="F5" s="15">
        <f>rail!F4+nonpt!F4+ptagfire!F4++nonroad!F4+cmv_c1c2!F4+'ptfire-rx'!F4+ptegu!F4+ptnonipm!F4+pt_oilgas!F4+np_oilgas!F4+rwc!F4+cmv_c3!F4+afdust!BB4+'onroad all'!EN4+airports!F4+'ptfire-wild'!F4+np_solvents!F4</f>
        <v>47920.906627003933</v>
      </c>
      <c r="G5" s="15">
        <f>rail!G4+nonpt!G4+ptagfire!G4++nonroad!G4+'onroad all'!DU4+cmv_c1c2!G4+'ptfire-rx'!G4+ptegu!FM4+ptnonipm!G4+pt_oilgas!G4+np_oilgas!G4+rwc!G4+cmv_c3!G4+airports!G4+'ptfire-wild'!G4+np_solvents!G4</f>
        <v>12552.638887298144</v>
      </c>
      <c r="H5" s="15">
        <f>rail!H4+nonpt!H4+ptagfire!H4++nonroad!H4+'onroad all'!EH4+cmv_c1c2!H4+'ptfire-rx'!H4+ptegu!H4+ptnonipm!H4+pt_oilgas!H4+np_oilgas!H4+rwc!H4+cmv_c3!H4+livestock!C4+airports!H4+'ptfire-wild'!H4+np_solvents!H4</f>
        <v>170172.14270585147</v>
      </c>
      <c r="I5" s="15">
        <f>rail!AL4+nonpt!BK4+ptagfire!V4+nonroad!AK4+'onroad all'!H4+cmv_c1c2!O4+'ptfire-rx'!AO4+ptegu!BM4+ptnonipm!BX4+pt_oilgas!BL4+np_oilgas!AV4+rwc!AI4+cmv_c3!O4+livestock!U4+airports!AK4+'ptfire-wild'!AL4+np_solvents!AF4</f>
        <v>2188.4550621657163</v>
      </c>
      <c r="J5" s="15">
        <f>rail!AR4+nonpt!BQ4+ptagfire!Z4+nonroad!AP4+'onroad all'!P4+cmv_c1c2!T4+'ptfire-rx'!AS4+ptegu!BS4+ptnonipm!CD4+pt_oilgas!BR4+np_oilgas!BB4+rwc!AO4+cmv_c3!T4+livestock!X4+airports!AN4+'ptfire-wild'!AP4+np_solvents!AJ4</f>
        <v>1377.1294890838471</v>
      </c>
      <c r="K5" s="15">
        <f>rail!BK4+nonpt!CU4+ptagfire!AJ4+nonroad!BH4+'onroad all'!BB4+cmv_c1c2!AO4+'ptfire-rx'!BE4+ptegu!CX4+ptnonipm!DP4+pt_oilgas!CV4+np_oilgas!BY4+rwc!BB4+cmv_c3!AP4+airports!BF4+'ptfire-wild'!BA4+np_solvents!AV4</f>
        <v>2957.9247221827341</v>
      </c>
      <c r="L5" s="15">
        <f>rail!BZ4+nonpt!DN4+ptagfire!AV4+nonroad!BT4+'onroad all'!BU4+cmv_c1c2!BF4+'ptfire-rx'!BS4+ptegu!DP4+ptnonipm!EK4+pt_oilgas!DO4+np_oilgas!CP4+rwc!BR4+cmv_c3!BF4+livestock!AP4+airports!BT4+'ptfire-wild'!BO4+np_solvents!BF4</f>
        <v>2509.5779836290253</v>
      </c>
      <c r="M5" s="15">
        <f>rail!CB4+nonpt!DQ4+nonroad!BU4+'onroad all'!BY4+cmv_c1c2!BH4+'ptfire-rx'!BV4+ptegu!DS4+ptnonipm!EN4+pt_oilgas!DR4+np_oilgas!CR4+rwc!BT4+cmv_c3!BH4+airports!BV4+'ptfire-wild'!BR4+np_solvents!BH4+ptagfire!AX4</f>
        <v>588.48808902493693</v>
      </c>
      <c r="N5" s="15">
        <f>rail!AK4+nonpt!BH4+nonroad!AJ4+'onroad all'!G4+cmv_c1c2!M4+'ptfire-rx'!AL4+ptegu!BK4+ptnonipm!BU4+pt_oilgas!BJ4+np_oilgas!AU4+rwc!AH4+airports!AI4+cmv_c3!M4+'ptfire-wild'!AJ4</f>
        <v>407.04053240986042</v>
      </c>
      <c r="O5" s="15">
        <f>rail!AT4+nonpt!O4+ptagfire!AA4+nonroad!AR4+'onroad all'!Y4+cmv_c1c2!V4+'ptfire-rx'!AU4+ptegu!BX4+ptnonipm!CI4+pt_oilgas!BW4+np_oilgas!BE4+rwc!AQ4+airports!AP4+cmv_c3!V4+'ptfire-wild'!AR4</f>
        <v>340.06924656442447</v>
      </c>
      <c r="P5" s="15">
        <f>rail!AA4+nonroad!AD4+'onroad all'!AJ4+'onroad all'!AK4+'onroad all'!AL4+'onroad all'!AM4+'onroad all'!AN4+'onroad all'!AO4+ptnonipm!BI4+SUM(airports!AS4:AX4)+SUM(cmv_c1c2!AC4:AH4)+SUM(cmv_c3!AC4:AH4)</f>
        <v>2496.2025984249403</v>
      </c>
      <c r="Q5" s="15">
        <f>rail!AB4+nonroad!AE4+'onroad all'!AK4+'onroad all'!AL4+'onroad all'!AM4+'onroad all'!AN4+'onroad all'!AO4+ptnonipm!BJ4+SUM(airports!AT4:AX4)+SUM(cmv_c1c2!AD4:AH4)+SUM(cmv_c3!AD4:AH4)</f>
        <v>2358.2193745685586</v>
      </c>
      <c r="R5" s="56">
        <f>rail!N4+nonpt!S4+nonroad!R4+'onroad all'!AB4+ptegu!T4+ptnonipm!T4+pt_oilgas!S4+np_oilgas!Q4+SUM(cmv_c1c2!Z4:AA4)+SUM(cmv_c3!Z4:AA4)</f>
        <v>0.11236431793173388</v>
      </c>
      <c r="S5" s="56">
        <f>rail!K4+nonpt!L4+nonroad!U4+'onroad all'!M4+ptegu!L4+ptnonipm!L4+pt_oilgas!K4+np_oilgas!K4+SUM(cmv_c1c2!R4:S4)+SUM(cmv_c3!R4:S4)</f>
        <v>4.0302450308904278</v>
      </c>
      <c r="T5" s="56">
        <f>nonpt!P4+ptegu!P4+ptnonipm!P4+pt_oilgas!O4+np_oilgas!N4+rwc!M4+SUM(cmv_c1c2!W4:X4)+SUM(cmv_c3!W4:X4)</f>
        <v>0.69334419910818268</v>
      </c>
      <c r="U5" s="56">
        <f>rail!S4+nonpt!AH4+nonroad!T4+'onroad all'!CB4+ptegu!AH4+ptnonipm!AL4+pt_oilgas!AG4+np_oilgas!AA4+rwc!R4+SUM(cmv_c1c2!BJ4:BK4)+SUM(cmv_c3!BJ4:BK4)</f>
        <v>1.8959838015329704</v>
      </c>
      <c r="V5" s="56">
        <f>rail!Q4+nonpt!AD4+nonroad!S4+'onroad all'!BS4+'onroad all'!BT4+ptegu!AD4+ptnonipm!AH4+pt_oilgas!AC4+np_oilgas!W4+rwc!P4+SUM(cmv_c1c2!BD4:BE4)+SUM(cmv_c3!BD4:BE4)</f>
        <v>5.6879536727619229</v>
      </c>
      <c r="W5" s="56">
        <f>nonpt!CS4+ptegu!BB4+ptnonipm!Z4</f>
        <v>0.15180424022390598</v>
      </c>
      <c r="X5" s="63"/>
      <c r="AA5" s="17" t="s">
        <v>174</v>
      </c>
      <c r="AB5" s="15">
        <f>B5+beis!H4</f>
        <v>855420.60343315126</v>
      </c>
      <c r="AC5" s="15">
        <f t="shared" ref="AC5:AC53" si="2">C5</f>
        <v>62249.536970775283</v>
      </c>
      <c r="AD5" s="15">
        <f>D5+beis!T4</f>
        <v>145085.12767807586</v>
      </c>
      <c r="AE5" s="15">
        <f t="shared" ref="AE5:AE53" si="3">E5</f>
        <v>155351.48064585336</v>
      </c>
      <c r="AF5" s="15">
        <f t="shared" ref="AF5:AF53" si="4">F5</f>
        <v>47920.906627003933</v>
      </c>
      <c r="AG5" s="15">
        <f t="shared" ref="AG5:AG53" si="5">G5</f>
        <v>12552.638887298144</v>
      </c>
      <c r="AH5" s="15">
        <f>H5+beis!Z4</f>
        <v>586993.18190585147</v>
      </c>
      <c r="AI5" s="15">
        <f>I5+beis!E4</f>
        <v>10183.444142165707</v>
      </c>
      <c r="AJ5" s="15">
        <f t="shared" ref="AJ5:AJ53" si="6">J5</f>
        <v>1377.1294890838471</v>
      </c>
      <c r="AK5" s="15">
        <f>K5+beis!N4</f>
        <v>15200.106412182733</v>
      </c>
      <c r="AL5" s="15">
        <f>L5+beis!R4</f>
        <v>42294.066723629025</v>
      </c>
      <c r="AM5" s="15">
        <f t="shared" ref="AM5:AM53" si="7">M5</f>
        <v>588.48808902493693</v>
      </c>
      <c r="AN5" s="15">
        <f t="shared" ref="AN5:AN53" si="8">N5</f>
        <v>407.04053240986042</v>
      </c>
      <c r="AO5" s="15">
        <f t="shared" ref="AO5:AO53" si="9">O5</f>
        <v>340.06924656442447</v>
      </c>
      <c r="AP5" s="15">
        <f t="shared" ref="AP5:AP53" si="10">P5</f>
        <v>2496.2025984249403</v>
      </c>
      <c r="AQ5" s="15">
        <f t="shared" ref="AQ5:AQ53" si="11">Q5</f>
        <v>2358.2193745685586</v>
      </c>
      <c r="AR5" s="56">
        <f t="shared" ref="AR5:AR53" si="12">R5</f>
        <v>0.11236431793173388</v>
      </c>
      <c r="AS5" s="56">
        <f t="shared" ref="AS5:AS53" si="13">S5</f>
        <v>4.0302450308904278</v>
      </c>
      <c r="AT5" s="56">
        <f t="shared" ref="AT5:AT53" si="14">T5</f>
        <v>0.69334419910818268</v>
      </c>
      <c r="AU5" s="56">
        <f t="shared" ref="AU5:AU53" si="15">U5</f>
        <v>1.8959838015329704</v>
      </c>
      <c r="AV5" s="56">
        <f t="shared" ref="AV5:AV53" si="16">V5</f>
        <v>5.6879536727619229</v>
      </c>
      <c r="AX5" s="17" t="s">
        <v>174</v>
      </c>
      <c r="AY5" s="15">
        <f>B5-'ptfire-rx'!B4-'ptfire-wild'!B4</f>
        <v>675558.57110615086</v>
      </c>
      <c r="AZ5" s="15">
        <f>C5-'ptfire-rx'!C4-'ptfire-wild'!C4</f>
        <v>60910.139151775285</v>
      </c>
      <c r="BA5" s="15">
        <f>D5-'ptfire-rx'!D4-'ptfire-wild'!D4</f>
        <v>131492.20834907587</v>
      </c>
      <c r="BB5" s="15">
        <f>E5-'ptfire-rx'!E4-'ptfire-wild'!E4</f>
        <v>127527.89696385367</v>
      </c>
      <c r="BC5" s="15">
        <f>F5-'ptfire-rx'!F4-'ptfire-wild'!F4</f>
        <v>31744.642557003939</v>
      </c>
      <c r="BD5" s="15">
        <f>G5-'ptfire-rx'!G4-'ptfire-wild'!G4</f>
        <v>11217.369609298144</v>
      </c>
      <c r="BE5" s="15">
        <f>H5-'ptfire-rx'!H4-'ptfire-wild'!H4</f>
        <v>135054.34556785176</v>
      </c>
      <c r="BF5" s="15">
        <f>I5-'ptfire-rx'!AO4-'ptfire-wild'!AL4</f>
        <v>1273.9949246067094</v>
      </c>
      <c r="BG5" s="15">
        <f>J5-'ptfire-rx'!AS4-'ptfire-wild'!AP4</f>
        <v>1131.6002981500646</v>
      </c>
      <c r="BH5" s="15">
        <f>K5-'ptfire-rx'!BE4-'ptfire-wild'!BA4</f>
        <v>1587.3256340507471</v>
      </c>
      <c r="BI5" s="15">
        <f>L5-'ptfire-rx'!BS4-'ptfire-wild'!BO4</f>
        <v>1252.4642004420243</v>
      </c>
      <c r="BJ5" s="15">
        <f>M5-'ptfire-rx'!BV4-'ptfire-wild'!BR4</f>
        <v>266.16084016783196</v>
      </c>
      <c r="BK5" s="15">
        <f>N5-'ptfire-rx'!AL4-'ptfire-wild'!AJ4</f>
        <v>127.68280463037894</v>
      </c>
      <c r="BL5" s="15">
        <f>O5-'ptfire-rx'!AU4-'ptfire-wild'!AR4</f>
        <v>191.660411675928</v>
      </c>
      <c r="BM5" s="15">
        <f t="shared" ref="BM5:BM52" si="17">P5</f>
        <v>2496.2025984249403</v>
      </c>
      <c r="BN5" s="15">
        <f t="shared" ref="BN5:BN52" si="18">Q5</f>
        <v>2358.2193745685586</v>
      </c>
      <c r="BO5" s="56">
        <f t="shared" ref="BO5:BO52" si="19">R5</f>
        <v>0.11236431793173388</v>
      </c>
      <c r="BP5" s="56">
        <f t="shared" ref="BP5:BP52" si="20">S5</f>
        <v>4.0302450308904278</v>
      </c>
      <c r="BQ5" s="56">
        <f t="shared" ref="BQ5:BQ52" si="21">T5</f>
        <v>0.69334419910818268</v>
      </c>
      <c r="BR5" s="56">
        <f t="shared" ref="BR5:BR52" si="22">U5</f>
        <v>1.8959838015329704</v>
      </c>
      <c r="BS5" s="56">
        <f t="shared" ref="BS5:BS52" si="23">V5</f>
        <v>5.6879536727619229</v>
      </c>
    </row>
    <row r="6" spans="1:71" x14ac:dyDescent="0.25">
      <c r="A6" s="17" t="s">
        <v>175</v>
      </c>
      <c r="B6" s="15">
        <f>rail!B5+nonpt!B5+ptagfire!B5+nonroad!B5+'onroad all'!AF5+cmv_c1c2!B5+'ptfire-rx'!B5+ptegu!B5+ptnonipm!B5+pt_oilgas!B5+np_oilgas!B5+rwc!B5+cmv_c3!B5+airports!B5+'ptfire-wild'!B5+np_solvents!B5</f>
        <v>1426131.5868602134</v>
      </c>
      <c r="C6" s="15">
        <f>rail!C5+nonpt!C5+ptagfire!C5++nonroad!C5+'onroad all'!BZ5+cmv_c1c2!BI5+'ptfire-rx'!C5+ptegu!C5+ptnonipm!C5+pt_oilgas!C5+np_oilgas!C5+rwc!C5+cmv_c3!BI5+livestock!B5+airports!C5+'ptfire-wild'!C5+fertilizer!B5+np_solvents!C5</f>
        <v>129228.30009943336</v>
      </c>
      <c r="D6" s="15">
        <f>rail!D5+nonpt!D5+ptagfire!D5++nonroad!D5+cmv_c1c2!D5+'ptfire-rx'!D5+ptegu!EA5+ptnonipm!D5+pt_oilgas!D5+np_oilgas!D5+rwc!D5+cmv_c3!D5+'onroad all'!EL5+airports!D5+'ptfire-wild'!D5+np_solvents!D5</f>
        <v>136335.33971704257</v>
      </c>
      <c r="E6" s="15">
        <f>rail!E5+nonpt!E5+ptagfire!E5++nonroad!E5+cmv_c1c2!E5+'ptfire-rx'!E5+ptegu!E5+ptnonipm!E5+pt_oilgas!E5+np_oilgas!E5+rwc!E5+cmv_c3!E5+afdust!BA5+'onroad all'!DD5+'onroad all'!EN5+airports!E5+'ptfire-wild'!E5+np_solvents!E5</f>
        <v>294703.79370105115</v>
      </c>
      <c r="F6" s="15">
        <f>rail!F5+nonpt!F5+ptagfire!F5++nonroad!F5+cmv_c1c2!F5+'ptfire-rx'!F5+ptegu!F5+ptnonipm!F5+pt_oilgas!F5+np_oilgas!F5+rwc!F5+cmv_c3!F5+afdust!BB5+'onroad all'!EN5+airports!F5+'ptfire-wild'!F5+np_solvents!F5</f>
        <v>172824.97801782278</v>
      </c>
      <c r="G6" s="15">
        <f>rail!G5+nonpt!G5+ptagfire!G5++nonroad!G5+'onroad all'!DU5+cmv_c1c2!G5+'ptfire-rx'!G5+ptegu!FM5+ptnonipm!G5+pt_oilgas!G5+np_oilgas!G5+rwc!G5+cmv_c3!G5+airports!G5+'ptfire-wild'!G5+np_solvents!G5</f>
        <v>48362.276279385551</v>
      </c>
      <c r="H6" s="15">
        <f>rail!H5+nonpt!H5+ptagfire!H5++nonroad!H5+'onroad all'!EH5+cmv_c1c2!H5+'ptfire-rx'!H5+ptegu!H5+ptnonipm!H5+pt_oilgas!H5+np_oilgas!H5+rwc!H5+cmv_c3!H5+livestock!C5+airports!H5+'ptfire-wild'!H5+np_solvents!H5</f>
        <v>283979.24818775727</v>
      </c>
      <c r="I6" s="15">
        <f>rail!AL5+nonpt!BK5+ptagfire!V5+nonroad!AK5+'onroad all'!H5+cmv_c1c2!O5+'ptfire-rx'!AO5+ptegu!BM5+ptnonipm!BX5+pt_oilgas!BL5+np_oilgas!AV5+rwc!AI5+cmv_c3!O5+livestock!U5+airports!AK5+'ptfire-wild'!AL5+np_solvents!AF5</f>
        <v>8404.0390584335237</v>
      </c>
      <c r="J6" s="15">
        <f>rail!AR5+nonpt!BQ5+ptagfire!Z5+nonroad!AP5+'onroad all'!P5+cmv_c1c2!T5+'ptfire-rx'!AS5+ptegu!BS5+ptnonipm!CD5+pt_oilgas!BR5+np_oilgas!BB5+rwc!AO5+cmv_c3!T5+livestock!X5+airports!AN5+'ptfire-wild'!AP5+np_solvents!AJ5</f>
        <v>3508.4924730959506</v>
      </c>
      <c r="K6" s="15">
        <f>rail!BK5+nonpt!CU5+ptagfire!AJ5+nonroad!BH5+'onroad all'!BB5+cmv_c1c2!AO5+'ptfire-rx'!BE5+ptegu!CX5+ptnonipm!DP5+pt_oilgas!CV5+np_oilgas!BY5+rwc!BB5+cmv_c3!AP5+airports!BF5+'ptfire-wild'!BA5+np_solvents!AV5</f>
        <v>15702.35685061971</v>
      </c>
      <c r="L6" s="15">
        <f>rail!BZ5+nonpt!DN5+ptagfire!AV5+nonroad!BT5+'onroad all'!BU5+cmv_c1c2!BF5+'ptfire-rx'!BS5+ptegu!DP5+ptnonipm!EK5+pt_oilgas!DO5+np_oilgas!CP5+rwc!BR5+cmv_c3!BF5+livestock!AP5+airports!BT5+'ptfire-wild'!BO5+np_solvents!BF5</f>
        <v>10866.669953859209</v>
      </c>
      <c r="M6" s="15">
        <f>rail!CB5+nonpt!DQ5+nonroad!BU5+'onroad all'!BY5+cmv_c1c2!BH5+'ptfire-rx'!BV5+ptegu!DS5+ptnonipm!EN5+pt_oilgas!DR5+np_oilgas!CR5+rwc!BT5+cmv_c3!BH5+airports!BV5+'ptfire-wild'!BR5+np_solvents!BH5+ptagfire!AX5</f>
        <v>2069.5875175285846</v>
      </c>
      <c r="N6" s="15">
        <f>rail!AK5+nonpt!BH5+nonroad!AJ5+'onroad all'!G5+cmv_c1c2!M5+'ptfire-rx'!AL5+ptegu!BK5+ptnonipm!BU5+pt_oilgas!BJ5+np_oilgas!AU5+rwc!AH5+airports!AI5+cmv_c3!M5+'ptfire-wild'!AJ5</f>
        <v>2573.4859581927908</v>
      </c>
      <c r="O6" s="15">
        <f>rail!AT5+nonpt!O5+ptagfire!AA5+nonroad!AR5+'onroad all'!Y5+cmv_c1c2!V5+'ptfire-rx'!AU5+ptegu!BX5+ptnonipm!CI5+pt_oilgas!BW5+np_oilgas!BE5+rwc!AQ5+airports!AP5+cmv_c3!V5+'ptfire-wild'!AR5</f>
        <v>2244.4404118112839</v>
      </c>
      <c r="P6" s="15">
        <f>rail!AA5+nonroad!AD5+'onroad all'!AJ5+'onroad all'!AK5+'onroad all'!AL5+'onroad all'!AM5+'onroad all'!AN5+'onroad all'!AO5+ptnonipm!BI5+SUM(airports!AS5:AX5)+SUM(cmv_c1c2!AC5:AH5)+SUM(cmv_c3!AC5:AH5)</f>
        <v>1782.7050482292423</v>
      </c>
      <c r="Q6" s="15">
        <f>rail!AB5+nonroad!AE5+'onroad all'!AK5+'onroad all'!AL5+'onroad all'!AM5+'onroad all'!AN5+'onroad all'!AO5+ptnonipm!BJ5+SUM(airports!AT5:AX5)+SUM(cmv_c1c2!AD5:AH5)+SUM(cmv_c3!AD5:AH5)</f>
        <v>1688.7396170197781</v>
      </c>
      <c r="R6" s="56">
        <f>rail!N5+nonpt!S5+nonroad!R5+'onroad all'!AB5+ptegu!T5+ptnonipm!T5+pt_oilgas!S5+np_oilgas!Q5+SUM(cmv_c1c2!Z5:AA5)+SUM(cmv_c3!Z5:AA5)</f>
        <v>0.61673370656760207</v>
      </c>
      <c r="S6" s="56">
        <f>rail!K5+nonpt!L5+nonroad!U5+'onroad all'!M5+ptegu!L5+ptnonipm!L5+pt_oilgas!K5+np_oilgas!K5+SUM(cmv_c1c2!R5:S5)+SUM(cmv_c3!R5:S5)</f>
        <v>0.32617722864659038</v>
      </c>
      <c r="T6" s="56">
        <f>nonpt!P5+ptegu!P5+ptnonipm!P5+pt_oilgas!O5+np_oilgas!N5+rwc!M5+SUM(cmv_c1c2!W5:X5)+SUM(cmv_c3!W5:X5)</f>
        <v>0.17823731956056457</v>
      </c>
      <c r="U6" s="56">
        <f>rail!S5+nonpt!AH5+nonroad!T5+'onroad all'!CB5+ptegu!AH5+ptnonipm!AL5+pt_oilgas!AG5+np_oilgas!AA5+rwc!R5+SUM(cmv_c1c2!BJ5:BK5)+SUM(cmv_c3!BJ5:BK5)</f>
        <v>1.6155086470267384</v>
      </c>
      <c r="V6" s="56">
        <f>rail!Q5+nonpt!AD5+nonroad!S5+'onroad all'!BS5+'onroad all'!BT5+ptegu!AD5+ptnonipm!AH5+pt_oilgas!AC5+np_oilgas!W5+rwc!P5+SUM(cmv_c1c2!BD5:BE5)+SUM(cmv_c3!BD5:BE5)</f>
        <v>12.841852877334929</v>
      </c>
      <c r="W6" s="56">
        <f>nonpt!CS5+ptegu!BB5+ptnonipm!Z5</f>
        <v>0.15154935041542339</v>
      </c>
      <c r="X6" s="63" t="s">
        <v>173</v>
      </c>
      <c r="AA6" s="17" t="s">
        <v>175</v>
      </c>
      <c r="AB6" s="15">
        <f>B6+beis!H5</f>
        <v>1531202.4513602133</v>
      </c>
      <c r="AC6" s="15">
        <f t="shared" si="2"/>
        <v>129228.30009943336</v>
      </c>
      <c r="AD6" s="15">
        <f>D6+beis!T5</f>
        <v>161179.43532464656</v>
      </c>
      <c r="AE6" s="15">
        <f t="shared" si="3"/>
        <v>294703.79370105115</v>
      </c>
      <c r="AF6" s="15">
        <f t="shared" si="4"/>
        <v>172824.97801782278</v>
      </c>
      <c r="AG6" s="15">
        <f t="shared" si="5"/>
        <v>48362.276279385551</v>
      </c>
      <c r="AH6" s="15">
        <f>H6+beis!Z5</f>
        <v>1694103.2856477473</v>
      </c>
      <c r="AI6" s="15">
        <f>I6+beis!E5</f>
        <v>19588.305150433422</v>
      </c>
      <c r="AJ6" s="15">
        <f t="shared" si="6"/>
        <v>3508.4924730959506</v>
      </c>
      <c r="AK6" s="15">
        <f>K6+beis!N5</f>
        <v>30724.11134961971</v>
      </c>
      <c r="AL6" s="15">
        <f>L6+beis!R5</f>
        <v>81342.708640759214</v>
      </c>
      <c r="AM6" s="15">
        <f t="shared" si="7"/>
        <v>2069.5875175285846</v>
      </c>
      <c r="AN6" s="15">
        <f t="shared" si="8"/>
        <v>2573.4859581927908</v>
      </c>
      <c r="AO6" s="15">
        <f t="shared" si="9"/>
        <v>2244.4404118112839</v>
      </c>
      <c r="AP6" s="15">
        <f t="shared" si="10"/>
        <v>1782.7050482292423</v>
      </c>
      <c r="AQ6" s="15">
        <f t="shared" si="11"/>
        <v>1688.7396170197781</v>
      </c>
      <c r="AR6" s="56">
        <f t="shared" si="12"/>
        <v>0.61673370656760207</v>
      </c>
      <c r="AS6" s="56">
        <f t="shared" si="13"/>
        <v>0.32617722864659038</v>
      </c>
      <c r="AT6" s="56">
        <f t="shared" si="14"/>
        <v>0.17823731956056457</v>
      </c>
      <c r="AU6" s="56">
        <f t="shared" si="15"/>
        <v>1.6155086470267384</v>
      </c>
      <c r="AV6" s="56">
        <f t="shared" si="16"/>
        <v>12.841852877334929</v>
      </c>
      <c r="AX6" s="17" t="s">
        <v>175</v>
      </c>
      <c r="AY6" s="15">
        <f>B6-'ptfire-rx'!B5-'ptfire-wild'!B5</f>
        <v>596689.93063121347</v>
      </c>
      <c r="AZ6" s="15">
        <f>C6-'ptfire-rx'!C5-'ptfire-wild'!C5</f>
        <v>123448.82061343336</v>
      </c>
      <c r="BA6" s="15">
        <f>D6-'ptfire-rx'!D5-'ptfire-wild'!D5</f>
        <v>123278.30514404258</v>
      </c>
      <c r="BB6" s="15">
        <f>E6-'ptfire-rx'!E5-'ptfire-wild'!E5</f>
        <v>166229.83502205121</v>
      </c>
      <c r="BC6" s="15">
        <f>F6-'ptfire-rx'!F5-'ptfire-wild'!F5</f>
        <v>50993.363777823761</v>
      </c>
      <c r="BD6" s="15">
        <f>G6-'ptfire-rx'!G5-'ptfire-wild'!G5</f>
        <v>41154.989765385544</v>
      </c>
      <c r="BE6" s="15">
        <f>H6-'ptfire-rx'!H5-'ptfire-wild'!H5</f>
        <v>136856.60534975826</v>
      </c>
      <c r="BF6" s="15">
        <f>I6-'ptfire-rx'!AO5-'ptfire-wild'!AL5</f>
        <v>3425.118725972131</v>
      </c>
      <c r="BG6" s="15">
        <f>J6-'ptfire-rx'!AS5-'ptfire-wild'!AP5</f>
        <v>1262.6333881126154</v>
      </c>
      <c r="BH6" s="15">
        <f>K6-'ptfire-rx'!BE5-'ptfire-wild'!BA5</f>
        <v>2838.6746989019534</v>
      </c>
      <c r="BI6" s="15">
        <f>L6-'ptfire-rx'!BS5-'ptfire-wild'!BO5</f>
        <v>3267.323196322825</v>
      </c>
      <c r="BJ6" s="15">
        <f>M6-'ptfire-rx'!BV5-'ptfire-wild'!BR5</f>
        <v>313.48474629345469</v>
      </c>
      <c r="BK6" s="15">
        <f>N6-'ptfire-rx'!AL5-'ptfire-wild'!AJ5</f>
        <v>134.40305659242205</v>
      </c>
      <c r="BL6" s="15">
        <f>O6-'ptfire-rx'!AU5-'ptfire-wild'!AR5</f>
        <v>356.11245556499784</v>
      </c>
      <c r="BM6" s="15">
        <f t="shared" si="17"/>
        <v>1782.7050482292423</v>
      </c>
      <c r="BN6" s="15">
        <f t="shared" si="18"/>
        <v>1688.7396170197781</v>
      </c>
      <c r="BO6" s="56">
        <f t="shared" si="19"/>
        <v>0.61673370656760207</v>
      </c>
      <c r="BP6" s="56">
        <f t="shared" si="20"/>
        <v>0.32617722864659038</v>
      </c>
      <c r="BQ6" s="56">
        <f t="shared" si="21"/>
        <v>0.17823731956056457</v>
      </c>
      <c r="BR6" s="56">
        <f t="shared" si="22"/>
        <v>1.6155086470267384</v>
      </c>
      <c r="BS6" s="56">
        <f t="shared" si="23"/>
        <v>12.841852877334929</v>
      </c>
    </row>
    <row r="7" spans="1:71" x14ac:dyDescent="0.25">
      <c r="A7" s="17" t="s">
        <v>176</v>
      </c>
      <c r="B7" s="15">
        <f>rail!B6+nonpt!B6+ptagfire!B6+nonroad!B6+'onroad all'!AF6+cmv_c1c2!B6+'ptfire-rx'!B6+ptegu!B6+ptnonipm!B6+pt_oilgas!B6+np_oilgas!B6+rwc!B6+cmv_c3!B6+airports!B6+'ptfire-wild'!B6+np_solvents!B6</f>
        <v>2652549.579175829</v>
      </c>
      <c r="C7" s="15">
        <f>rail!C6+nonpt!C6+ptagfire!C6++nonroad!C6+'onroad all'!BZ6+cmv_c1c2!BI6+'ptfire-rx'!C6+ptegu!C6+ptnonipm!C6+pt_oilgas!C6+np_oilgas!C6+rwc!C6+cmv_c3!BI6+livestock!B6+airports!C6+'ptfire-wild'!C6+fertilizer!B6+np_solvents!C6</f>
        <v>278013.91785955452</v>
      </c>
      <c r="D7" s="15">
        <f>rail!D6+nonpt!D6+ptagfire!D6++nonroad!D6+cmv_c1c2!D6+'ptfire-rx'!D6+ptegu!EA6+ptnonipm!D6+pt_oilgas!D6+np_oilgas!D6+rwc!D6+cmv_c3!D6+'onroad all'!EL6+airports!D6+'ptfire-wild'!D6+np_solvents!D6</f>
        <v>345950.95392923965</v>
      </c>
      <c r="E7" s="15">
        <f>rail!E6+nonpt!E6+ptagfire!E6++nonroad!E6+cmv_c1c2!E6+'ptfire-rx'!E6+ptegu!E6+ptnonipm!E6+pt_oilgas!E6+np_oilgas!E6+rwc!E6+cmv_c3!E6+afdust!BA6+'onroad all'!DD6+'onroad all'!EN6+airports!E6+'ptfire-wild'!E6+np_solvents!E6</f>
        <v>501733.87197463051</v>
      </c>
      <c r="F7" s="15">
        <f>rail!F6+nonpt!F6+ptagfire!F6++nonroad!F6+cmv_c1c2!F6+'ptfire-rx'!F6+ptegu!F6+ptnonipm!F6+pt_oilgas!F6+np_oilgas!F6+rwc!F6+cmv_c3!F6+afdust!BB6+'onroad all'!EN6+airports!F6+'ptfire-wild'!F6+np_solvents!F6</f>
        <v>226941.6574823939</v>
      </c>
      <c r="G7" s="15">
        <f>rail!G6+nonpt!G6+ptagfire!G6++nonroad!G6+'onroad all'!DU6+cmv_c1c2!G6+'ptfire-rx'!G6+ptegu!FM6+ptnonipm!G6+pt_oilgas!G6+np_oilgas!G6+rwc!G6+cmv_c3!G6+airports!G6+'ptfire-wild'!G6+np_solvents!G6</f>
        <v>36823.819787318011</v>
      </c>
      <c r="H7" s="15">
        <f>rail!H6+nonpt!H6+ptagfire!H6++nonroad!H6+'onroad all'!EH6+cmv_c1c2!H6+'ptfire-rx'!H6+ptegu!H6+ptnonipm!H6+pt_oilgas!H6+np_oilgas!H6+rwc!H6+cmv_c3!H6+livestock!C6+airports!H6+'ptfire-wild'!H6+np_solvents!H6</f>
        <v>801486.55458484683</v>
      </c>
      <c r="I7" s="15">
        <f>rail!AL6+nonpt!BK6+ptagfire!V6+nonroad!AK6+'onroad all'!H6+cmv_c1c2!O6+'ptfire-rx'!AO6+ptegu!BM6+ptnonipm!BX6+pt_oilgas!BL6+np_oilgas!AV6+rwc!AI6+cmv_c3!O6+livestock!U6+airports!AK6+'ptfire-wild'!AL6+np_solvents!AF6</f>
        <v>12849.838117290716</v>
      </c>
      <c r="J7" s="15">
        <f>rail!AR6+nonpt!BQ6+ptagfire!Z6+nonroad!AP6+'onroad all'!P6+cmv_c1c2!T6+'ptfire-rx'!AS6+ptegu!BS6+ptnonipm!CD6+pt_oilgas!BR6+np_oilgas!BB6+rwc!AO6+cmv_c3!T6+livestock!X6+airports!AN6+'ptfire-wild'!AP6+np_solvents!AJ6</f>
        <v>7213.0162404030634</v>
      </c>
      <c r="K7" s="15">
        <f>rail!BK6+nonpt!CU6+ptagfire!AJ6+nonroad!BH6+'onroad all'!BB6+cmv_c1c2!AO6+'ptfire-rx'!BE6+ptegu!CX6+ptnonipm!DP6+pt_oilgas!CV6+np_oilgas!BY6+rwc!BB6+cmv_c3!AP6+airports!BF6+'ptfire-wild'!BA6+np_solvents!AV6</f>
        <v>17865.587760292667</v>
      </c>
      <c r="L7" s="15">
        <f>rail!BZ6+nonpt!DN6+ptagfire!AV6+nonroad!BT6+'onroad all'!BU6+cmv_c1c2!BF6+'ptfire-rx'!BS6+ptegu!DP6+ptnonipm!EK6+pt_oilgas!DO6+np_oilgas!CP6+rwc!BR6+cmv_c3!BF6+livestock!AP6+airports!BT6+'ptfire-wild'!BO6+np_solvents!BF6</f>
        <v>14502.057650450366</v>
      </c>
      <c r="M7" s="15">
        <f>rail!CB6+nonpt!DQ6+nonroad!BU6+'onroad all'!BY6+cmv_c1c2!BH6+'ptfire-rx'!BV6+ptegu!DS6+ptnonipm!EN6+pt_oilgas!DR6+np_oilgas!CR6+rwc!BT6+cmv_c3!BH6+airports!BV6+'ptfire-wild'!BR6+np_solvents!BH6+ptagfire!AX6</f>
        <v>3030.4969803081017</v>
      </c>
      <c r="N7" s="15">
        <f>rail!AK6+nonpt!BH6+nonroad!AJ6+'onroad all'!G6+cmv_c1c2!M6+'ptfire-rx'!AL6+ptegu!BK6+ptnonipm!BU6+pt_oilgas!BJ6+np_oilgas!AU6+rwc!AH6+airports!AI6+cmv_c3!M6+'ptfire-wild'!AJ6</f>
        <v>2110.7369272242859</v>
      </c>
      <c r="O7" s="15">
        <f>rail!AT6+nonpt!O6+ptagfire!AA6+nonroad!AR6+'onroad all'!Y6+cmv_c1c2!V6+'ptfire-rx'!AU6+ptegu!BX6+ptnonipm!CI6+pt_oilgas!BW6+np_oilgas!BE6+rwc!AQ6+airports!AP6+cmv_c3!V6+'ptfire-wild'!AR6</f>
        <v>2065.8384259925856</v>
      </c>
      <c r="P7" s="15">
        <f>rail!AA6+nonroad!AD6+'onroad all'!AJ6+'onroad all'!AK6+'onroad all'!AL6+'onroad all'!AM6+'onroad all'!AN6+'onroad all'!AO6+ptnonipm!BI6+SUM(airports!AS6:AX6)+SUM(cmv_c1c2!AC6:AH6)+SUM(cmv_c3!AC6:AH6)</f>
        <v>4499.7956336249954</v>
      </c>
      <c r="Q7" s="15">
        <f>rail!AB6+nonroad!AE6+'onroad all'!AK6+'onroad all'!AL6+'onroad all'!AM6+'onroad all'!AN6+'onroad all'!AO6+ptnonipm!BJ6+SUM(airports!AT6:AX6)+SUM(cmv_c1c2!AD6:AH6)+SUM(cmv_c3!AD6:AH6)</f>
        <v>4201.4478438056703</v>
      </c>
      <c r="R7" s="56">
        <f>rail!N6+nonpt!S6+nonroad!R6+'onroad all'!AB6+ptegu!T6+ptnonipm!T6+pt_oilgas!S6+np_oilgas!Q6+SUM(cmv_c1c2!Z6:AA6)+SUM(cmv_c3!Z6:AA6)</f>
        <v>0.39452440139428507</v>
      </c>
      <c r="S7" s="56">
        <f>rail!K6+nonpt!L6+nonroad!U6+'onroad all'!M6+ptegu!L6+ptnonipm!L6+pt_oilgas!K6+np_oilgas!K6+SUM(cmv_c1c2!R6:S6)+SUM(cmv_c3!R6:S6)</f>
        <v>0.57140034223841452</v>
      </c>
      <c r="T7" s="56">
        <f>nonpt!P6+ptegu!P6+ptnonipm!P6+pt_oilgas!O6+np_oilgas!N6+rwc!M6+SUM(cmv_c1c2!W6:X6)+SUM(cmv_c3!W6:X6)</f>
        <v>0.68007769885811298</v>
      </c>
      <c r="U7" s="56">
        <f>rail!S6+nonpt!AH6+nonroad!T6+'onroad all'!CB6+ptegu!AH6+ptnonipm!AL6+pt_oilgas!AG6+np_oilgas!AA6+rwc!R6+SUM(cmv_c1c2!BJ6:BK6)+SUM(cmv_c3!BJ6:BK6)</f>
        <v>18.501197055192538</v>
      </c>
      <c r="V7" s="56">
        <f>rail!Q6+nonpt!AD6+nonroad!S6+'onroad all'!BS6+'onroad all'!BT6+ptegu!AD6+ptnonipm!AH6+pt_oilgas!AC6+np_oilgas!W6+rwc!P6+SUM(cmv_c1c2!BD6:BE6)+SUM(cmv_c3!BD6:BE6)</f>
        <v>19.341571515621279</v>
      </c>
      <c r="W7" s="56">
        <f>nonpt!CS6+ptegu!BB6+ptnonipm!Z6</f>
        <v>2.2224800046704285</v>
      </c>
      <c r="X7" s="63"/>
      <c r="AA7" s="17" t="s">
        <v>176</v>
      </c>
      <c r="AB7" s="15">
        <f>B7+beis!H6</f>
        <v>2861071.5051058279</v>
      </c>
      <c r="AC7" s="15">
        <f t="shared" si="2"/>
        <v>278013.91785955452</v>
      </c>
      <c r="AD7" s="15">
        <f>D7+beis!T6</f>
        <v>385505.91697653965</v>
      </c>
      <c r="AE7" s="15">
        <f t="shared" si="3"/>
        <v>501733.87197463051</v>
      </c>
      <c r="AF7" s="15">
        <f t="shared" si="4"/>
        <v>226941.6574823939</v>
      </c>
      <c r="AG7" s="15">
        <f t="shared" si="5"/>
        <v>36823.819787318011</v>
      </c>
      <c r="AH7" s="15">
        <f>H7+beis!Z6</f>
        <v>2433816.3273348468</v>
      </c>
      <c r="AI7" s="15">
        <f>I7+beis!E6</f>
        <v>37863.623508290715</v>
      </c>
      <c r="AJ7" s="15">
        <f t="shared" si="6"/>
        <v>7213.0162404030634</v>
      </c>
      <c r="AK7" s="15">
        <f>K7+beis!N6</f>
        <v>55048.321966292671</v>
      </c>
      <c r="AL7" s="15">
        <f>L7+beis!R6</f>
        <v>145598.13106195035</v>
      </c>
      <c r="AM7" s="15">
        <f t="shared" si="7"/>
        <v>3030.4969803081017</v>
      </c>
      <c r="AN7" s="15">
        <f t="shared" si="8"/>
        <v>2110.7369272242859</v>
      </c>
      <c r="AO7" s="15">
        <f t="shared" si="9"/>
        <v>2065.8384259925856</v>
      </c>
      <c r="AP7" s="15">
        <f t="shared" si="10"/>
        <v>4499.7956336249954</v>
      </c>
      <c r="AQ7" s="15">
        <f t="shared" si="11"/>
        <v>4201.4478438056703</v>
      </c>
      <c r="AR7" s="56">
        <f t="shared" si="12"/>
        <v>0.39452440139428507</v>
      </c>
      <c r="AS7" s="56">
        <f t="shared" si="13"/>
        <v>0.57140034223841452</v>
      </c>
      <c r="AT7" s="56">
        <f t="shared" si="14"/>
        <v>0.68007769885811298</v>
      </c>
      <c r="AU7" s="56">
        <f t="shared" si="15"/>
        <v>18.501197055192538</v>
      </c>
      <c r="AV7" s="56">
        <f t="shared" si="16"/>
        <v>19.341571515621279</v>
      </c>
      <c r="AX7" s="17" t="s">
        <v>176</v>
      </c>
      <c r="AY7" s="15">
        <f>B7-'ptfire-rx'!B6-'ptfire-wild'!B6</f>
        <v>1805980.3419468328</v>
      </c>
      <c r="AZ7" s="15">
        <f>C7-'ptfire-rx'!C6-'ptfire-wild'!C6</f>
        <v>268814.72000855452</v>
      </c>
      <c r="BA7" s="15">
        <f>D7-'ptfire-rx'!D6-'ptfire-wild'!D6</f>
        <v>336767.60066223965</v>
      </c>
      <c r="BB7" s="15">
        <f>E7-'ptfire-rx'!E6-'ptfire-wild'!E6</f>
        <v>316041.85064462957</v>
      </c>
      <c r="BC7" s="15">
        <f>F7-'ptfire-rx'!F6-'ptfire-wild'!F6</f>
        <v>111866.523624394</v>
      </c>
      <c r="BD7" s="15">
        <f>G7-'ptfire-rx'!G6-'ptfire-wild'!G6</f>
        <v>28463.437682318021</v>
      </c>
      <c r="BE7" s="15">
        <f>H7-'ptfire-rx'!H6-'ptfire-wild'!H6</f>
        <v>564649.51909384702</v>
      </c>
      <c r="BF7" s="15">
        <f>I7-'ptfire-rx'!AO6-'ptfire-wild'!AL6</f>
        <v>7118.9419612827651</v>
      </c>
      <c r="BG7" s="15">
        <f>J7-'ptfire-rx'!AS6-'ptfire-wild'!AP6</f>
        <v>5674.2912348116588</v>
      </c>
      <c r="BH7" s="15">
        <f>K7-'ptfire-rx'!BE6-'ptfire-wild'!BA6</f>
        <v>9276.0820641313185</v>
      </c>
      <c r="BI7" s="15">
        <f>L7-'ptfire-rx'!BS6-'ptfire-wild'!BO6</f>
        <v>6623.7607404373575</v>
      </c>
      <c r="BJ7" s="15">
        <f>M7-'ptfire-rx'!BV6-'ptfire-wild'!BR6</f>
        <v>979.17149459605594</v>
      </c>
      <c r="BK7" s="15">
        <f>N7-'ptfire-rx'!AL6-'ptfire-wild'!AJ6</f>
        <v>360.00967923152984</v>
      </c>
      <c r="BL7" s="15">
        <f>O7-'ptfire-rx'!AU6-'ptfire-wild'!AR6</f>
        <v>1135.7645346693653</v>
      </c>
      <c r="BM7" s="15">
        <f t="shared" si="17"/>
        <v>4499.7956336249954</v>
      </c>
      <c r="BN7" s="15">
        <f t="shared" si="18"/>
        <v>4201.4478438056703</v>
      </c>
      <c r="BO7" s="56">
        <f t="shared" si="19"/>
        <v>0.39452440139428507</v>
      </c>
      <c r="BP7" s="56">
        <f t="shared" si="20"/>
        <v>0.57140034223841452</v>
      </c>
      <c r="BQ7" s="56">
        <f t="shared" si="21"/>
        <v>0.68007769885811298</v>
      </c>
      <c r="BR7" s="56">
        <f t="shared" si="22"/>
        <v>18.501197055192538</v>
      </c>
      <c r="BS7" s="56">
        <f t="shared" si="23"/>
        <v>19.341571515621279</v>
      </c>
    </row>
    <row r="8" spans="1:71" x14ac:dyDescent="0.25">
      <c r="A8" s="17" t="s">
        <v>177</v>
      </c>
      <c r="B8" s="15">
        <f>rail!B7+nonpt!B7+ptagfire!B7+nonroad!B7+'onroad all'!AF7+cmv_c1c2!B7+'ptfire-rx'!B7+ptegu!B7+ptnonipm!B7+pt_oilgas!B7+np_oilgas!B7+rwc!B7+cmv_c3!B7+airports!B7+'ptfire-wild'!B7+np_solvents!B7</f>
        <v>759154.33410010429</v>
      </c>
      <c r="C8" s="15">
        <f>rail!C7+nonpt!C7+ptagfire!C7++nonroad!C7+'onroad all'!BZ7+cmv_c1c2!BI7+'ptfire-rx'!C7+ptegu!C7+ptnonipm!C7+pt_oilgas!C7+np_oilgas!C7+rwc!C7+cmv_c3!BI7+livestock!B7+airports!C7+'ptfire-wild'!C7+fertilizer!B7+np_solvents!C7</f>
        <v>86328.285558426636</v>
      </c>
      <c r="D8" s="15">
        <f>rail!D7+nonpt!D7+ptagfire!D7++nonroad!D7+cmv_c1c2!D7+'ptfire-rx'!D7+ptegu!EA7+ptnonipm!D7+pt_oilgas!D7+np_oilgas!D7+rwc!D7+cmv_c3!D7+'onroad all'!EL7+airports!D7+'ptfire-wild'!D7+np_solvents!D7</f>
        <v>144251.87358915535</v>
      </c>
      <c r="E8" s="15">
        <f>rail!E7+nonpt!E7+ptagfire!E7++nonroad!E7+cmv_c1c2!E7+'ptfire-rx'!E7+ptegu!E7+ptnonipm!E7+pt_oilgas!E7+np_oilgas!E7+rwc!E7+cmv_c3!E7+afdust!BA7+'onroad all'!DD7+'onroad all'!EN7+airports!E7+'ptfire-wild'!E7+np_solvents!E7</f>
        <v>177130.43517238056</v>
      </c>
      <c r="F8" s="15">
        <f>rail!F7+nonpt!F7+ptagfire!F7++nonroad!F7+cmv_c1c2!F7+'ptfire-rx'!F7+ptegu!F7+ptnonipm!F7+pt_oilgas!F7+np_oilgas!F7+rwc!F7+cmv_c3!F7+afdust!BB7+'onroad all'!EN7+airports!F7+'ptfire-wild'!F7+np_solvents!F7</f>
        <v>52592.042324110924</v>
      </c>
      <c r="G8" s="15">
        <f>rail!G7+nonpt!G7+ptagfire!G7++nonroad!G7+'onroad all'!DU7+cmv_c1c2!G7+'ptfire-rx'!G7+ptegu!FM7+ptnonipm!G7+pt_oilgas!G7+np_oilgas!G7+rwc!G7+cmv_c3!G7+airports!G7+'ptfire-wild'!G7+np_solvents!G7</f>
        <v>14271.136362656132</v>
      </c>
      <c r="H8" s="15">
        <f>rail!H7+nonpt!H7+ptagfire!H7++nonroad!H7+'onroad all'!EH7+cmv_c1c2!H7+'ptfire-rx'!H7+ptegu!H7+ptnonipm!H7+pt_oilgas!H7+np_oilgas!H7+rwc!H7+cmv_c3!H7+livestock!C7+airports!H7+'ptfire-wild'!H7+np_solvents!H7</f>
        <v>172459.84595929153</v>
      </c>
      <c r="I8" s="15">
        <f>rail!AL7+nonpt!BK7+ptagfire!V7+nonroad!AK7+'onroad all'!H7+cmv_c1c2!O7+'ptfire-rx'!AO7+ptegu!BM7+ptnonipm!BX7+pt_oilgas!BL7+np_oilgas!AV7+rwc!AI7+cmv_c3!O7+livestock!U7+airports!AK7+'ptfire-wild'!AL7+np_solvents!AF7</f>
        <v>3302.9367242136977</v>
      </c>
      <c r="J8" s="15">
        <f>rail!AR7+nonpt!BQ7+ptagfire!Z7+nonroad!AP7+'onroad all'!P7+cmv_c1c2!T7+'ptfire-rx'!AS7+ptegu!BS7+ptnonipm!CD7+pt_oilgas!BR7+np_oilgas!BB7+rwc!AO7+cmv_c3!T7+livestock!X7+airports!AN7+'ptfire-wild'!AP7+np_solvents!AJ7</f>
        <v>1817.8676657212452</v>
      </c>
      <c r="K8" s="15">
        <f>rail!BK7+nonpt!CU7+ptagfire!AJ7+nonroad!BH7+'onroad all'!BB7+cmv_c1c2!AO7+'ptfire-rx'!BE7+ptegu!CX7+ptnonipm!DP7+pt_oilgas!CV7+np_oilgas!BY7+rwc!BB7+cmv_c3!AP7+airports!BF7+'ptfire-wild'!BA7+np_solvents!AV7</f>
        <v>5231.4110144894767</v>
      </c>
      <c r="L8" s="15">
        <f>rail!BZ7+nonpt!DN7+ptagfire!AV7+nonroad!BT7+'onroad all'!BU7+cmv_c1c2!BF7+'ptfire-rx'!BS7+ptegu!DP7+ptnonipm!EK7+pt_oilgas!DO7+np_oilgas!CP7+rwc!BR7+cmv_c3!BF7+livestock!AP7+airports!BT7+'ptfire-wild'!BO7+np_solvents!BF7</f>
        <v>2410.7765209241234</v>
      </c>
      <c r="M8" s="15">
        <f>rail!CB7+nonpt!DQ7+nonroad!BU7+'onroad all'!BY7+cmv_c1c2!BH7+'ptfire-rx'!BV7+ptegu!DS7+ptnonipm!EN7+pt_oilgas!DR7+np_oilgas!CR7+rwc!BT7+cmv_c3!BH7+airports!BV7+'ptfire-wild'!BR7+np_solvents!BH7+ptagfire!AX7</f>
        <v>720.83671562779386</v>
      </c>
      <c r="N8" s="15">
        <f>rail!AK7+nonpt!BH7+nonroad!AJ7+'onroad all'!G7+cmv_c1c2!M7+'ptfire-rx'!AL7+ptegu!BK7+ptnonipm!BU7+pt_oilgas!BJ7+np_oilgas!AU7+rwc!AH7+airports!AI7+cmv_c3!M7+'ptfire-wild'!AJ7</f>
        <v>551.21989192067701</v>
      </c>
      <c r="O8" s="15">
        <f>rail!AT7+nonpt!O7+ptagfire!AA7+nonroad!AR7+'onroad all'!Y7+cmv_c1c2!V7+'ptfire-rx'!AU7+ptegu!BX7+ptnonipm!CI7+pt_oilgas!BW7+np_oilgas!BE7+rwc!AQ7+airports!AP7+cmv_c3!V7+'ptfire-wild'!AR7</f>
        <v>408.9564484387796</v>
      </c>
      <c r="P8" s="15">
        <f>rail!AA7+nonroad!AD7+'onroad all'!AJ7+'onroad all'!AK7+'onroad all'!AL7+'onroad all'!AM7+'onroad all'!AN7+'onroad all'!AO7+ptnonipm!BI7+SUM(airports!AS7:AX7)+SUM(cmv_c1c2!AC7:AH7)+SUM(cmv_c3!AC7:AH7)</f>
        <v>1412.4677394225771</v>
      </c>
      <c r="Q8" s="15">
        <f>rail!AB7+nonroad!AE7+'onroad all'!AK7+'onroad all'!AL7+'onroad all'!AM7+'onroad all'!AN7+'onroad all'!AO7+ptnonipm!BJ7+SUM(airports!AT7:AX7)+SUM(cmv_c1c2!AD7:AH7)+SUM(cmv_c3!AD7:AH7)</f>
        <v>1332.7214196221569</v>
      </c>
      <c r="R8" s="56">
        <f>rail!N7+nonpt!S7+nonroad!R7+'onroad all'!AB7+ptegu!T7+ptnonipm!T7+pt_oilgas!S7+np_oilgas!Q7+SUM(cmv_c1c2!Z7:AA7)+SUM(cmv_c3!Z7:AA7)</f>
        <v>0.43396040469364822</v>
      </c>
      <c r="S8" s="56">
        <f>rail!K7+nonpt!L7+nonroad!U7+'onroad all'!M7+ptegu!L7+ptnonipm!L7+pt_oilgas!K7+np_oilgas!K7+SUM(cmv_c1c2!R7:S7)+SUM(cmv_c3!R7:S7)</f>
        <v>0.55683312291088771</v>
      </c>
      <c r="T8" s="56">
        <f>nonpt!P7+ptegu!P7+ptnonipm!P7+pt_oilgas!O7+np_oilgas!N7+rwc!M7+SUM(cmv_c1c2!W7:X7)+SUM(cmv_c3!W7:X7)</f>
        <v>0.13561620227839777</v>
      </c>
      <c r="U8" s="56">
        <f>rail!S7+nonpt!AH7+nonroad!T7+'onroad all'!CB7+ptegu!AH7+ptnonipm!AL7+pt_oilgas!AG7+np_oilgas!AA7+rwc!R7+SUM(cmv_c1c2!BJ7:BK7)+SUM(cmv_c3!BJ7:BK7)</f>
        <v>3.8383566014895729</v>
      </c>
      <c r="V8" s="56">
        <f>rail!Q7+nonpt!AD7+nonroad!S7+'onroad all'!BS7+'onroad all'!BT7+ptegu!AD7+ptnonipm!AH7+pt_oilgas!AC7+np_oilgas!W7+rwc!P7+SUM(cmv_c1c2!BD7:BE7)+SUM(cmv_c3!BD7:BE7)</f>
        <v>9.1927809359685462</v>
      </c>
      <c r="W8" s="56">
        <f>nonpt!CS7+ptegu!BB7+ptnonipm!Z7</f>
        <v>0.79659695819999998</v>
      </c>
      <c r="X8" s="63"/>
      <c r="AA8" s="17" t="s">
        <v>177</v>
      </c>
      <c r="AB8" s="15">
        <f>B8+beis!H7</f>
        <v>819260.60245110432</v>
      </c>
      <c r="AC8" s="15">
        <f t="shared" si="2"/>
        <v>86328.285558426636</v>
      </c>
      <c r="AD8" s="15">
        <f>D8+beis!T7</f>
        <v>162417.74554957196</v>
      </c>
      <c r="AE8" s="15">
        <f t="shared" si="3"/>
        <v>177130.43517238056</v>
      </c>
      <c r="AF8" s="15">
        <f t="shared" si="4"/>
        <v>52592.042324110924</v>
      </c>
      <c r="AG8" s="15">
        <f t="shared" si="5"/>
        <v>14271.136362656132</v>
      </c>
      <c r="AH8" s="15">
        <f>H8+beis!Z7</f>
        <v>544846.78948929149</v>
      </c>
      <c r="AI8" s="15">
        <f>I8+beis!E7</f>
        <v>10180.751978213699</v>
      </c>
      <c r="AJ8" s="15">
        <f t="shared" si="6"/>
        <v>1817.8676657212452</v>
      </c>
      <c r="AK8" s="15">
        <f>K8+beis!N7</f>
        <v>15244.371830089476</v>
      </c>
      <c r="AL8" s="15">
        <f>L8+beis!R7</f>
        <v>39810.943703514029</v>
      </c>
      <c r="AM8" s="15">
        <f t="shared" si="7"/>
        <v>720.83671562779386</v>
      </c>
      <c r="AN8" s="15">
        <f t="shared" si="8"/>
        <v>551.21989192067701</v>
      </c>
      <c r="AO8" s="15">
        <f t="shared" si="9"/>
        <v>408.9564484387796</v>
      </c>
      <c r="AP8" s="15">
        <f t="shared" si="10"/>
        <v>1412.4677394225771</v>
      </c>
      <c r="AQ8" s="15">
        <f t="shared" si="11"/>
        <v>1332.7214196221569</v>
      </c>
      <c r="AR8" s="56">
        <f t="shared" si="12"/>
        <v>0.43396040469364822</v>
      </c>
      <c r="AS8" s="56">
        <f t="shared" si="13"/>
        <v>0.55683312291088771</v>
      </c>
      <c r="AT8" s="56">
        <f t="shared" si="14"/>
        <v>0.13561620227839777</v>
      </c>
      <c r="AU8" s="56">
        <f t="shared" si="15"/>
        <v>3.8383566014895729</v>
      </c>
      <c r="AV8" s="56">
        <f t="shared" si="16"/>
        <v>9.1927809359685462</v>
      </c>
      <c r="AX8" s="17" t="s">
        <v>177</v>
      </c>
      <c r="AY8" s="15">
        <f>B8-'ptfire-rx'!B7-'ptfire-wild'!B7</f>
        <v>705639.80022210442</v>
      </c>
      <c r="AZ8" s="15">
        <f>C8-'ptfire-rx'!C7-'ptfire-wild'!C7</f>
        <v>85745.846637426628</v>
      </c>
      <c r="BA8" s="15">
        <f>D8-'ptfire-rx'!D7-'ptfire-wild'!D7</f>
        <v>143612.72510015534</v>
      </c>
      <c r="BB8" s="15">
        <f>E8-'ptfire-rx'!E7-'ptfire-wild'!E7</f>
        <v>166989.99917938057</v>
      </c>
      <c r="BC8" s="15">
        <f>F8-'ptfire-rx'!F7-'ptfire-wild'!F7</f>
        <v>45393.245059110923</v>
      </c>
      <c r="BD8" s="15">
        <f>G8-'ptfire-rx'!G7-'ptfire-wild'!G7</f>
        <v>13699.342300656133</v>
      </c>
      <c r="BE8" s="15">
        <f>H8-'ptfire-rx'!H7-'ptfire-wild'!H7</f>
        <v>159660.95849429158</v>
      </c>
      <c r="BF8" s="15">
        <f>I8-'ptfire-rx'!AO7-'ptfire-wild'!AL7</f>
        <v>2810.430148770281</v>
      </c>
      <c r="BG8" s="15">
        <f>J8-'ptfire-rx'!AS7-'ptfire-wild'!AP7</f>
        <v>1685.828393022058</v>
      </c>
      <c r="BH8" s="15">
        <f>K8-'ptfire-rx'!BE7-'ptfire-wild'!BA7</f>
        <v>4247.7184549812191</v>
      </c>
      <c r="BI8" s="15">
        <f>L8-'ptfire-rx'!BS7-'ptfire-wild'!BO7</f>
        <v>1303.8438874901663</v>
      </c>
      <c r="BJ8" s="15">
        <f>M8-'ptfire-rx'!BV7-'ptfire-wild'!BR7</f>
        <v>559.58315981955866</v>
      </c>
      <c r="BK8" s="15">
        <f>N8-'ptfire-rx'!AL7-'ptfire-wild'!AJ7</f>
        <v>400.69516524059833</v>
      </c>
      <c r="BL8" s="15">
        <f>O8-'ptfire-rx'!AU7-'ptfire-wild'!AR7</f>
        <v>329.29278222644888</v>
      </c>
      <c r="BM8" s="15">
        <f t="shared" si="17"/>
        <v>1412.4677394225771</v>
      </c>
      <c r="BN8" s="15">
        <f t="shared" si="18"/>
        <v>1332.7214196221569</v>
      </c>
      <c r="BO8" s="56">
        <f t="shared" si="19"/>
        <v>0.43396040469364822</v>
      </c>
      <c r="BP8" s="56">
        <f t="shared" si="20"/>
        <v>0.55683312291088771</v>
      </c>
      <c r="BQ8" s="56">
        <f t="shared" si="21"/>
        <v>0.13561620227839777</v>
      </c>
      <c r="BR8" s="56">
        <f t="shared" si="22"/>
        <v>3.8383566014895729</v>
      </c>
      <c r="BS8" s="56">
        <f t="shared" si="23"/>
        <v>9.1927809359685462</v>
      </c>
    </row>
    <row r="9" spans="1:71" x14ac:dyDescent="0.25">
      <c r="A9" s="17" t="s">
        <v>178</v>
      </c>
      <c r="B9" s="15">
        <f>rail!B8+nonpt!B8+ptagfire!B8+nonroad!B8+'onroad all'!AF8+cmv_c1c2!B8+'ptfire-rx'!B8+ptegu!B8+ptnonipm!B8+pt_oilgas!B8+np_oilgas!B8+rwc!B8+cmv_c3!B8+airports!B8+'ptfire-wild'!B8+np_solvents!B8</f>
        <v>285273.98633465008</v>
      </c>
      <c r="C9" s="15">
        <f>rail!C8+nonpt!C8+ptagfire!C8++nonroad!C8+'onroad all'!BZ8+cmv_c1c2!BI8+'ptfire-rx'!C8+ptegu!C8+ptnonipm!C8+pt_oilgas!C8+np_oilgas!C8+rwc!C8+cmv_c3!BI8+livestock!B8+airports!C8+'ptfire-wild'!C8+fertilizer!B8+np_solvents!C8</f>
        <v>6457.9179739153342</v>
      </c>
      <c r="D9" s="15">
        <f>rail!D8+nonpt!D8+ptagfire!D8++nonroad!D8+cmv_c1c2!D8+'ptfire-rx'!D8+ptegu!EA8+ptnonipm!D8+pt_oilgas!D8+np_oilgas!D8+rwc!D8+cmv_c3!D8+'onroad all'!EL8+airports!D8+'ptfire-wild'!D8+np_solvents!D8</f>
        <v>34637.53177882501</v>
      </c>
      <c r="E9" s="15">
        <f>rail!E8+nonpt!E8+ptagfire!E8++nonroad!E8+cmv_c1c2!E8+'ptfire-rx'!E8+ptegu!E8+ptnonipm!E8+pt_oilgas!E8+np_oilgas!E8+rwc!E8+cmv_c3!E8+afdust!BA8+'onroad all'!DD8+'onroad all'!EN8+airports!E8+'ptfire-wild'!E8+np_solvents!E8</f>
        <v>18757.270328283797</v>
      </c>
      <c r="F9" s="15">
        <f>rail!F8+nonpt!F8+ptagfire!F8++nonroad!F8+cmv_c1c2!F8+'ptfire-rx'!F8+ptegu!F8+ptnonipm!F8+pt_oilgas!F8+np_oilgas!F8+rwc!F8+cmv_c3!F8+afdust!BB8+'onroad all'!EN8+airports!F8+'ptfire-wild'!F8+np_solvents!F8</f>
        <v>12339.111049157713</v>
      </c>
      <c r="G9" s="15">
        <f>rail!G8+nonpt!G8+ptagfire!G8++nonroad!G8+'onroad all'!DU8+cmv_c1c2!G8+'ptfire-rx'!G8+ptegu!FM8+ptnonipm!G8+pt_oilgas!G8+np_oilgas!G8+rwc!G8+cmv_c3!G8+airports!G8+'ptfire-wild'!G8+np_solvents!G8</f>
        <v>1324.4030369851032</v>
      </c>
      <c r="H9" s="15">
        <f>rail!H8+nonpt!H8+ptagfire!H8++nonroad!H8+'onroad all'!EH8+cmv_c1c2!H8+'ptfire-rx'!H8+ptegu!H8+ptnonipm!H8+pt_oilgas!H8+np_oilgas!H8+rwc!H8+cmv_c3!H8+livestock!C8+airports!H8+'ptfire-wild'!H8+np_solvents!H8</f>
        <v>54580.55179687131</v>
      </c>
      <c r="I9" s="15">
        <f>rail!AL8+nonpt!BK8+ptagfire!V8+nonroad!AK8+'onroad all'!H8+cmv_c1c2!O8+'ptfire-rx'!AO8+ptegu!BM8+ptnonipm!BX8+pt_oilgas!BL8+np_oilgas!AV8+rwc!AI8+cmv_c3!O8+livestock!U8+airports!AK8+'ptfire-wild'!AL8+np_solvents!AF8</f>
        <v>1072.3158111417119</v>
      </c>
      <c r="J9" s="15">
        <f>rail!AR8+nonpt!BQ8+ptagfire!Z8+nonroad!AP8+'onroad all'!P8+cmv_c1c2!T8+'ptfire-rx'!AS8+ptegu!BS8+ptnonipm!CD8+pt_oilgas!BR8+np_oilgas!BB8+rwc!AO8+cmv_c3!T8+livestock!X8+airports!AN8+'ptfire-wild'!AP8+np_solvents!AJ8</f>
        <v>651.29985228528255</v>
      </c>
      <c r="K9" s="15">
        <f>rail!BK8+nonpt!CU8+ptagfire!AJ8+nonroad!BH8+'onroad all'!BB8+cmv_c1c2!AO8+'ptfire-rx'!BE8+ptegu!CX8+ptnonipm!DP8+pt_oilgas!CV8+np_oilgas!BY8+rwc!BB8+cmv_c3!AP8+airports!BF8+'ptfire-wild'!BA8+np_solvents!AV8</f>
        <v>929.99268187542339</v>
      </c>
      <c r="L9" s="15">
        <f>rail!BZ8+nonpt!DN8+ptagfire!AV8+nonroad!BT8+'onroad all'!BU8+cmv_c1c2!BF8+'ptfire-rx'!BS8+ptegu!DP8+ptnonipm!EK8+pt_oilgas!DO8+np_oilgas!CP8+rwc!BR8+cmv_c3!BF8+livestock!AP8+airports!BT8+'ptfire-wild'!BO8+np_solvents!BF8</f>
        <v>290.98723967073374</v>
      </c>
      <c r="M9" s="15">
        <f>rail!CB8+nonpt!DQ8+nonroad!BU8+'onroad all'!BY8+cmv_c1c2!BH8+'ptfire-rx'!BV8+ptegu!DS8+ptnonipm!EN8+pt_oilgas!DR8+np_oilgas!CR8+rwc!BT8+cmv_c3!BH8+airports!BV8+'ptfire-wild'!BR8+np_solvents!BH8+ptagfire!AX8</f>
        <v>168.59633154477845</v>
      </c>
      <c r="N9" s="15">
        <f>rail!AK8+nonpt!BH8+nonroad!AJ8+'onroad all'!G8+cmv_c1c2!M8+'ptfire-rx'!AL8+ptegu!BK8+ptnonipm!BU8+pt_oilgas!BJ8+np_oilgas!AU8+rwc!AH8+airports!AI8+cmv_c3!M8+'ptfire-wild'!AJ8</f>
        <v>54.536158213729749</v>
      </c>
      <c r="O9" s="15">
        <f>rail!AT8+nonpt!O8+ptagfire!AA8+nonroad!AR8+'onroad all'!Y8+cmv_c1c2!V8+'ptfire-rx'!AU8+ptegu!BX8+ptnonipm!CI8+pt_oilgas!BW8+np_oilgas!BE8+rwc!AQ8+airports!AP8+cmv_c3!V8+'ptfire-wild'!AR8</f>
        <v>132.19905784696996</v>
      </c>
      <c r="P9" s="15">
        <f>rail!AA8+nonroad!AD8+'onroad all'!AJ8+'onroad all'!AK8+'onroad all'!AL8+'onroad all'!AM8+'onroad all'!AN8+'onroad all'!AO8+ptnonipm!BI8+SUM(airports!AS8:AX8)+SUM(cmv_c1c2!AC8:AH8)+SUM(cmv_c3!AC8:AH8)</f>
        <v>426.47431609206836</v>
      </c>
      <c r="Q9" s="15">
        <f>rail!AB8+nonroad!AE8+'onroad all'!AK8+'onroad all'!AL8+'onroad all'!AM8+'onroad all'!AN8+'onroad all'!AO8+ptnonipm!BJ8+SUM(airports!AT8:AX8)+SUM(cmv_c1c2!AD8:AH8)+SUM(cmv_c3!AD8:AH8)</f>
        <v>405.24947392664717</v>
      </c>
      <c r="R9" s="56">
        <f>rail!N8+nonpt!S8+nonroad!R8+'onroad all'!AB8+ptegu!T8+ptnonipm!T8+pt_oilgas!S8+np_oilgas!Q8+SUM(cmv_c1c2!Z8:AA8)+SUM(cmv_c3!Z8:AA8)</f>
        <v>4.9068259133337185E-2</v>
      </c>
      <c r="S9" s="56">
        <f>rail!K8+nonpt!L8+nonroad!U8+'onroad all'!M8+ptegu!L8+ptnonipm!L8+pt_oilgas!K8+np_oilgas!K8+SUM(cmv_c1c2!R8:S8)+SUM(cmv_c3!R8:S8)</f>
        <v>0.26190702468688476</v>
      </c>
      <c r="T9" s="56">
        <f>nonpt!P8+ptegu!P8+ptnonipm!P8+pt_oilgas!O8+np_oilgas!N8+rwc!M8+SUM(cmv_c1c2!W8:X8)+SUM(cmv_c3!W8:X8)</f>
        <v>0.17469117336570897</v>
      </c>
      <c r="U9" s="56">
        <f>rail!S8+nonpt!AH8+nonroad!T8+'onroad all'!CB8+ptegu!AH8+ptnonipm!AL8+pt_oilgas!AG8+np_oilgas!AA8+rwc!R8+SUM(cmv_c1c2!BJ8:BK8)+SUM(cmv_c3!BJ8:BK8)</f>
        <v>3.2481107412202008</v>
      </c>
      <c r="V9" s="56">
        <f>rail!Q8+nonpt!AD8+nonroad!S8+'onroad all'!BS8+'onroad all'!BT8+ptegu!AD8+ptnonipm!AH8+pt_oilgas!AC8+np_oilgas!W8+rwc!P8+SUM(cmv_c1c2!BD8:BE8)+SUM(cmv_c3!BD8:BE8)</f>
        <v>1.2066376156711967</v>
      </c>
      <c r="W9" s="56">
        <f>nonpt!CS8+ptegu!BB8+ptnonipm!Z8</f>
        <v>5.86129482221266E-2</v>
      </c>
      <c r="X9" s="63" t="s">
        <v>173</v>
      </c>
      <c r="AA9" s="17" t="s">
        <v>178</v>
      </c>
      <c r="AB9" s="15">
        <f>B9+beis!H8</f>
        <v>290511.80819465005</v>
      </c>
      <c r="AC9" s="15">
        <f t="shared" si="2"/>
        <v>6457.9179739153342</v>
      </c>
      <c r="AD9" s="15">
        <f>D9+beis!T8</f>
        <v>35279.630784885012</v>
      </c>
      <c r="AE9" s="15">
        <f t="shared" si="3"/>
        <v>18757.270328283797</v>
      </c>
      <c r="AF9" s="15">
        <f t="shared" si="4"/>
        <v>12339.111049157713</v>
      </c>
      <c r="AG9" s="15">
        <f t="shared" si="5"/>
        <v>1324.4030369851032</v>
      </c>
      <c r="AH9" s="15">
        <f>H9+beis!Z8</f>
        <v>125417.60274687131</v>
      </c>
      <c r="AI9" s="15">
        <f>I9+beis!E8</f>
        <v>1652.046537141712</v>
      </c>
      <c r="AJ9" s="15">
        <f t="shared" si="6"/>
        <v>651.29985228528255</v>
      </c>
      <c r="AK9" s="15">
        <f>K9+beis!N8</f>
        <v>1676.6424928754222</v>
      </c>
      <c r="AL9" s="15">
        <f>L9+beis!R8</f>
        <v>3458.5791967707337</v>
      </c>
      <c r="AM9" s="15">
        <f t="shared" si="7"/>
        <v>168.59633154477845</v>
      </c>
      <c r="AN9" s="15">
        <f t="shared" si="8"/>
        <v>54.536158213729749</v>
      </c>
      <c r="AO9" s="15">
        <f t="shared" si="9"/>
        <v>132.19905784696996</v>
      </c>
      <c r="AP9" s="15">
        <f t="shared" si="10"/>
        <v>426.47431609206836</v>
      </c>
      <c r="AQ9" s="15">
        <f t="shared" si="11"/>
        <v>405.24947392664717</v>
      </c>
      <c r="AR9" s="56">
        <f t="shared" si="12"/>
        <v>4.9068259133337185E-2</v>
      </c>
      <c r="AS9" s="56">
        <f t="shared" si="13"/>
        <v>0.26190702468688476</v>
      </c>
      <c r="AT9" s="56">
        <f t="shared" si="14"/>
        <v>0.17469117336570897</v>
      </c>
      <c r="AU9" s="56">
        <f t="shared" si="15"/>
        <v>3.2481107412202008</v>
      </c>
      <c r="AV9" s="56">
        <f t="shared" si="16"/>
        <v>1.2066376156711967</v>
      </c>
      <c r="AX9" s="17" t="s">
        <v>178</v>
      </c>
      <c r="AY9" s="15">
        <f>B9-'ptfire-rx'!B8-'ptfire-wild'!B8</f>
        <v>283677.08669865009</v>
      </c>
      <c r="AZ9" s="15">
        <f>C9-'ptfire-rx'!C8-'ptfire-wild'!C8</f>
        <v>6446.9596479153342</v>
      </c>
      <c r="BA9" s="15">
        <f>D9-'ptfire-rx'!D8-'ptfire-wild'!D8</f>
        <v>34609.130952825013</v>
      </c>
      <c r="BB9" s="15">
        <f>E9-'ptfire-rx'!E8-'ptfire-wild'!E8</f>
        <v>18462.588684283801</v>
      </c>
      <c r="BC9" s="15">
        <f>F9-'ptfire-rx'!F8-'ptfire-wild'!F8</f>
        <v>12095.766772157713</v>
      </c>
      <c r="BD9" s="15">
        <f>G9-'ptfire-rx'!G8-'ptfire-wild'!G8</f>
        <v>1311.219337985103</v>
      </c>
      <c r="BE9" s="15">
        <f>H9-'ptfire-rx'!H8-'ptfire-wild'!H8</f>
        <v>54258.130299871314</v>
      </c>
      <c r="BF9" s="15">
        <f>I9-'ptfire-rx'!AO8-'ptfire-wild'!AL8</f>
        <v>1059.3257146434912</v>
      </c>
      <c r="BG9" s="15">
        <f>J9-'ptfire-rx'!AS8-'ptfire-wild'!AP8</f>
        <v>644.50051089434157</v>
      </c>
      <c r="BH9" s="15">
        <f>K9-'ptfire-rx'!BE8-'ptfire-wild'!BA8</f>
        <v>900.24278599590696</v>
      </c>
      <c r="BI9" s="15">
        <f>L9-'ptfire-rx'!BS8-'ptfire-wild'!BO8</f>
        <v>272.33049545815817</v>
      </c>
      <c r="BJ9" s="15">
        <f>M9-'ptfire-rx'!BV8-'ptfire-wild'!BR8</f>
        <v>164.25726695471587</v>
      </c>
      <c r="BK9" s="15">
        <f>N9-'ptfire-rx'!AL8-'ptfire-wild'!AJ8</f>
        <v>49.548377741101717</v>
      </c>
      <c r="BL9" s="15">
        <f>O9-'ptfire-rx'!AU8-'ptfire-wild'!AR8</f>
        <v>129.55254441339477</v>
      </c>
      <c r="BM9" s="15">
        <f t="shared" si="17"/>
        <v>426.47431609206836</v>
      </c>
      <c r="BN9" s="15">
        <f t="shared" si="18"/>
        <v>405.24947392664717</v>
      </c>
      <c r="BO9" s="56">
        <f t="shared" si="19"/>
        <v>4.9068259133337185E-2</v>
      </c>
      <c r="BP9" s="56">
        <f t="shared" si="20"/>
        <v>0.26190702468688476</v>
      </c>
      <c r="BQ9" s="56">
        <f t="shared" si="21"/>
        <v>0.17469117336570897</v>
      </c>
      <c r="BR9" s="56">
        <f t="shared" si="22"/>
        <v>3.2481107412202008</v>
      </c>
      <c r="BS9" s="56">
        <f t="shared" si="23"/>
        <v>1.2066376156711967</v>
      </c>
    </row>
    <row r="10" spans="1:71" x14ac:dyDescent="0.25">
      <c r="A10" s="17" t="s">
        <v>179</v>
      </c>
      <c r="B10" s="15">
        <f>rail!B9+nonpt!B9+ptagfire!B9+nonroad!B9+'onroad all'!AF9+cmv_c1c2!B9+'ptfire-rx'!B9+ptegu!B9+ptnonipm!B9+pt_oilgas!B9+np_oilgas!B9+rwc!B9+cmv_c3!B9+airports!B9+'ptfire-wild'!B9+np_solvents!B9</f>
        <v>106548.903757106</v>
      </c>
      <c r="C10" s="15">
        <f>rail!C9+nonpt!C9+ptagfire!C9++nonroad!C9+'onroad all'!BZ9+cmv_c1c2!BI9+'ptfire-rx'!C9+ptegu!C9+ptnonipm!C9+pt_oilgas!C9+np_oilgas!C9+rwc!C9+cmv_c3!BI9+livestock!B9+airports!C9+'ptfire-wild'!C9+fertilizer!B9+np_solvents!C9</f>
        <v>12028.615074682044</v>
      </c>
      <c r="D10" s="15">
        <f>rail!D9+nonpt!D9+ptagfire!D9++nonroad!D9+cmv_c1c2!D9+'ptfire-rx'!D9+ptegu!EA9+ptnonipm!D9+pt_oilgas!D9+np_oilgas!D9+rwc!D9+cmv_c3!D9+'onroad all'!EL9+airports!D9+'ptfire-wild'!D9+np_solvents!D9</f>
        <v>17168.55581350068</v>
      </c>
      <c r="E10" s="15">
        <f>rail!E9+nonpt!E9+ptagfire!E9++nonroad!E9+cmv_c1c2!E9+'ptfire-rx'!E9+ptegu!E9+ptnonipm!E9+pt_oilgas!E9+np_oilgas!E9+rwc!E9+cmv_c3!E9+afdust!BA9+'onroad all'!DD9+'onroad all'!EN9+airports!E9+'ptfire-wild'!E9+np_solvents!E9</f>
        <v>10662.580603593633</v>
      </c>
      <c r="F10" s="15">
        <f>rail!F9+nonpt!F9+ptagfire!F9++nonroad!F9+cmv_c1c2!F9+'ptfire-rx'!F9+ptegu!F9+ptnonipm!F9+pt_oilgas!F9+np_oilgas!F9+rwc!F9+cmv_c3!F9+afdust!BB9+'onroad all'!EN9+airports!F9+'ptfire-wild'!F9+np_solvents!F9</f>
        <v>4199.7087111175715</v>
      </c>
      <c r="G10" s="15">
        <f>rail!G9+nonpt!G9+ptagfire!G9++nonroad!G9+'onroad all'!DU9+cmv_c1c2!G9+'ptfire-rx'!G9+ptegu!FM9+ptnonipm!G9+pt_oilgas!G9+np_oilgas!G9+rwc!G9+cmv_c3!G9+airports!G9+'ptfire-wild'!G9+np_solvents!G9</f>
        <v>1265.7137254324832</v>
      </c>
      <c r="H10" s="15">
        <f>rail!H9+nonpt!H9+ptagfire!H9++nonroad!H9+'onroad all'!EH9+cmv_c1c2!H9+'ptfire-rx'!H9+ptegu!H9+ptnonipm!H9+pt_oilgas!H9+np_oilgas!H9+rwc!H9+cmv_c3!H9+livestock!C9+airports!H9+'ptfire-wild'!H9+np_solvents!H9</f>
        <v>17781.691077267002</v>
      </c>
      <c r="I10" s="15">
        <f>rail!AL9+nonpt!BK9+ptagfire!V9+nonroad!AK9+'onroad all'!H9+cmv_c1c2!O9+'ptfire-rx'!AO9+ptegu!BM9+ptnonipm!BX9+pt_oilgas!BL9+np_oilgas!AV9+rwc!AI9+cmv_c3!O9+livestock!U9+airports!AK9+'ptfire-wild'!AL9+np_solvents!AF9</f>
        <v>211.591400451536</v>
      </c>
      <c r="J10" s="15">
        <f>rail!AR9+nonpt!BQ9+ptagfire!Z9+nonroad!AP9+'onroad all'!P9+cmv_c1c2!T9+'ptfire-rx'!AS9+ptegu!BS9+ptnonipm!CD9+pt_oilgas!BR9+np_oilgas!BB9+rwc!AO9+cmv_c3!T9+livestock!X9+airports!AN9+'ptfire-wild'!AP9+np_solvents!AJ9</f>
        <v>243.88612697140982</v>
      </c>
      <c r="K10" s="15">
        <f>rail!BK9+nonpt!CU9+ptagfire!AJ9+nonroad!BH9+'onroad all'!BB9+cmv_c1c2!AO9+'ptfire-rx'!BE9+ptegu!CX9+ptnonipm!DP9+pt_oilgas!CV9+np_oilgas!BY9+rwc!BB9+cmv_c3!AP9+airports!BF9+'ptfire-wild'!BA9+np_solvents!AV9</f>
        <v>301.98853412465849</v>
      </c>
      <c r="L10" s="15">
        <f>rail!BZ9+nonpt!DN9+ptagfire!AV9+nonroad!BT9+'onroad all'!BU9+cmv_c1c2!BF9+'ptfire-rx'!BS9+ptegu!DP9+ptnonipm!EK9+pt_oilgas!DO9+np_oilgas!CP9+rwc!BR9+cmv_c3!BF9+livestock!AP9+airports!BT9+'ptfire-wild'!BO9+np_solvents!BF9</f>
        <v>168.73629893912167</v>
      </c>
      <c r="M10" s="15">
        <f>rail!CB9+nonpt!DQ9+nonroad!BU9+'onroad all'!BY9+cmv_c1c2!BH9+'ptfire-rx'!BV9+ptegu!DS9+ptnonipm!EN9+pt_oilgas!DR9+np_oilgas!CR9+rwc!BT9+cmv_c3!BH9+airports!BV9+'ptfire-wild'!BR9+np_solvents!BH9+ptagfire!AX9</f>
        <v>44.987759084117954</v>
      </c>
      <c r="N10" s="15">
        <f>rail!AK9+nonpt!BH9+nonroad!AJ9+'onroad all'!G9+cmv_c1c2!M9+'ptfire-rx'!AL9+ptegu!BK9+ptnonipm!BU9+pt_oilgas!BJ9+np_oilgas!AU9+rwc!AH9+airports!AI9+cmv_c3!M9+'ptfire-wild'!AJ9</f>
        <v>23.298413273247217</v>
      </c>
      <c r="O10" s="15">
        <f>rail!AT9+nonpt!O9+ptagfire!AA9+nonroad!AR9+'onroad all'!Y9+cmv_c1c2!V9+'ptfire-rx'!AU9+ptegu!BX9+ptnonipm!CI9+pt_oilgas!BW9+np_oilgas!BE9+rwc!AQ9+airports!AP9+cmv_c3!V9+'ptfire-wild'!AR9</f>
        <v>50.799507373160083</v>
      </c>
      <c r="P10" s="15">
        <f>rail!AA9+nonroad!AD9+'onroad all'!AJ9+'onroad all'!AK9+'onroad all'!AL9+'onroad all'!AM9+'onroad all'!AN9+'onroad all'!AO9+ptnonipm!BI9+SUM(airports!AS9:AX9)+SUM(cmv_c1c2!AC9:AH9)+SUM(cmv_c3!AC9:AH9)</f>
        <v>253.32811472312025</v>
      </c>
      <c r="Q10" s="15">
        <f>rail!AB9+nonroad!AE9+'onroad all'!AK9+'onroad all'!AL9+'onroad all'!AM9+'onroad all'!AN9+'onroad all'!AO9+ptnonipm!BJ9+SUM(airports!AT9:AX9)+SUM(cmv_c1c2!AD9:AH9)+SUM(cmv_c3!AD9:AH9)</f>
        <v>237.83994581088373</v>
      </c>
      <c r="R10" s="56">
        <f>rail!N9+nonpt!S9+nonroad!R9+'onroad all'!AB9+ptegu!T9+ptnonipm!T9+pt_oilgas!S9+np_oilgas!Q9+SUM(cmv_c1c2!Z9:AA9)+SUM(cmv_c3!Z9:AA9)</f>
        <v>9.9391626922742133E-3</v>
      </c>
      <c r="S10" s="56">
        <f>rail!K9+nonpt!L9+nonroad!U9+'onroad all'!M9+ptegu!L9+ptnonipm!L9+pt_oilgas!K9+np_oilgas!K9+SUM(cmv_c1c2!R9:S9)+SUM(cmv_c3!R9:S9)</f>
        <v>7.9565576256992065E-2</v>
      </c>
      <c r="T10" s="56">
        <f>nonpt!P9+ptegu!P9+ptnonipm!P9+pt_oilgas!O9+np_oilgas!N9+rwc!M9+SUM(cmv_c1c2!W9:X9)+SUM(cmv_c3!W9:X9)</f>
        <v>0.11590726326038098</v>
      </c>
      <c r="U10" s="56">
        <f>rail!S9+nonpt!AH9+nonroad!T9+'onroad all'!CB9+ptegu!AH9+ptnonipm!AL9+pt_oilgas!AG9+np_oilgas!AA9+rwc!R9+SUM(cmv_c1c2!BJ9:BK9)+SUM(cmv_c3!BJ9:BK9)</f>
        <v>1.241500400621677</v>
      </c>
      <c r="V10" s="56">
        <f>rail!Q9+nonpt!AD9+nonroad!S9+'onroad all'!BS9+'onroad all'!BT9+ptegu!AD9+ptnonipm!AH9+pt_oilgas!AC9+np_oilgas!W9+rwc!P9+SUM(cmv_c1c2!BD9:BE9)+SUM(cmv_c3!BD9:BE9)</f>
        <v>1.22391086054694</v>
      </c>
      <c r="W10" s="56">
        <f>nonpt!CS9+ptegu!BB9+ptnonipm!Z9</f>
        <v>0.22462518257428196</v>
      </c>
      <c r="X10" s="63" t="s">
        <v>173</v>
      </c>
      <c r="AA10" s="17" t="s">
        <v>179</v>
      </c>
      <c r="AB10" s="15">
        <f>B10+beis!H9</f>
        <v>109668.15293710599</v>
      </c>
      <c r="AC10" s="15">
        <f t="shared" si="2"/>
        <v>12028.615074682044</v>
      </c>
      <c r="AD10" s="15">
        <f>D10+beis!T9</f>
        <v>18391.139528100681</v>
      </c>
      <c r="AE10" s="15">
        <f t="shared" si="3"/>
        <v>10662.580603593633</v>
      </c>
      <c r="AF10" s="15">
        <f t="shared" si="4"/>
        <v>4199.7087111175715</v>
      </c>
      <c r="AG10" s="15">
        <f t="shared" si="5"/>
        <v>1265.7137254324832</v>
      </c>
      <c r="AH10" s="15">
        <f>H10+beis!Z9</f>
        <v>55232.180277266903</v>
      </c>
      <c r="AI10" s="15">
        <f>I10+beis!E9</f>
        <v>551.45025745153498</v>
      </c>
      <c r="AJ10" s="15">
        <f t="shared" si="6"/>
        <v>243.88612697140982</v>
      </c>
      <c r="AK10" s="15">
        <f>K10+beis!N9</f>
        <v>748.58322012465749</v>
      </c>
      <c r="AL10" s="15">
        <f>L10+beis!R9</f>
        <v>2302.1120701391219</v>
      </c>
      <c r="AM10" s="15">
        <f t="shared" si="7"/>
        <v>44.987759084117954</v>
      </c>
      <c r="AN10" s="15">
        <f t="shared" si="8"/>
        <v>23.298413273247217</v>
      </c>
      <c r="AO10" s="15">
        <f t="shared" si="9"/>
        <v>50.799507373160083</v>
      </c>
      <c r="AP10" s="15">
        <f t="shared" si="10"/>
        <v>253.32811472312025</v>
      </c>
      <c r="AQ10" s="15">
        <f t="shared" si="11"/>
        <v>237.83994581088373</v>
      </c>
      <c r="AR10" s="56">
        <f t="shared" si="12"/>
        <v>9.9391626922742133E-3</v>
      </c>
      <c r="AS10" s="56">
        <f t="shared" si="13"/>
        <v>7.9565576256992065E-2</v>
      </c>
      <c r="AT10" s="56">
        <f t="shared" si="14"/>
        <v>0.11590726326038098</v>
      </c>
      <c r="AU10" s="56">
        <f t="shared" si="15"/>
        <v>1.241500400621677</v>
      </c>
      <c r="AV10" s="56">
        <f t="shared" si="16"/>
        <v>1.22391086054694</v>
      </c>
      <c r="AX10" s="17" t="s">
        <v>179</v>
      </c>
      <c r="AY10" s="15">
        <f>B10-'ptfire-rx'!B9-'ptfire-wild'!B9</f>
        <v>104052.89460410601</v>
      </c>
      <c r="AZ10" s="15">
        <f>C10-'ptfire-rx'!C9-'ptfire-wild'!C9</f>
        <v>12002.861768682043</v>
      </c>
      <c r="BA10" s="15">
        <f>D10-'ptfire-rx'!D9-'ptfire-wild'!D9</f>
        <v>17148.340819500678</v>
      </c>
      <c r="BB10" s="15">
        <f>E10-'ptfire-rx'!E9-'ptfire-wild'!E9</f>
        <v>10260.846346593635</v>
      </c>
      <c r="BC10" s="15">
        <f>F10-'ptfire-rx'!F9-'ptfire-wild'!F9</f>
        <v>3839.1995301175716</v>
      </c>
      <c r="BD10" s="15">
        <f>G10-'ptfire-rx'!G9-'ptfire-wild'!G9</f>
        <v>1244.5502874324832</v>
      </c>
      <c r="BE10" s="15">
        <f>H10-'ptfire-rx'!H9-'ptfire-wild'!H9</f>
        <v>17189.573484267003</v>
      </c>
      <c r="BF10" s="15">
        <f>I10-'ptfire-rx'!AO9-'ptfire-wild'!AL9</f>
        <v>199.29873351768521</v>
      </c>
      <c r="BG10" s="15">
        <f>J10-'ptfire-rx'!AS9-'ptfire-wild'!AP9</f>
        <v>238.45895555501968</v>
      </c>
      <c r="BH10" s="15">
        <f>K10-'ptfire-rx'!BE9-'ptfire-wild'!BA9</f>
        <v>269.75147873998986</v>
      </c>
      <c r="BI10" s="15">
        <f>L10-'ptfire-rx'!BS9-'ptfire-wild'!BO9</f>
        <v>149.82742381056738</v>
      </c>
      <c r="BJ10" s="15">
        <f>M10-'ptfire-rx'!BV9-'ptfire-wild'!BR9</f>
        <v>40.213979614368625</v>
      </c>
      <c r="BK10" s="15">
        <f>N10-'ptfire-rx'!AL9-'ptfire-wild'!AJ9</f>
        <v>17.104133701697926</v>
      </c>
      <c r="BL10" s="15">
        <f>O10-'ptfire-rx'!AU9-'ptfire-wild'!AR9</f>
        <v>45.851768598331581</v>
      </c>
      <c r="BM10" s="15">
        <f t="shared" si="17"/>
        <v>253.32811472312025</v>
      </c>
      <c r="BN10" s="15">
        <f t="shared" si="18"/>
        <v>237.83994581088373</v>
      </c>
      <c r="BO10" s="56">
        <f t="shared" si="19"/>
        <v>9.9391626922742133E-3</v>
      </c>
      <c r="BP10" s="56">
        <f t="shared" si="20"/>
        <v>7.9565576256992065E-2</v>
      </c>
      <c r="BQ10" s="56">
        <f t="shared" si="21"/>
        <v>0.11590726326038098</v>
      </c>
      <c r="BR10" s="56">
        <f t="shared" si="22"/>
        <v>1.241500400621677</v>
      </c>
      <c r="BS10" s="56">
        <f t="shared" si="23"/>
        <v>1.22391086054694</v>
      </c>
    </row>
    <row r="11" spans="1:71" x14ac:dyDescent="0.25">
      <c r="A11" s="17" t="s">
        <v>180</v>
      </c>
      <c r="B11" s="15">
        <f>rail!B10+nonpt!B10+ptagfire!B10+nonroad!B10+'onroad all'!AF10+cmv_c1c2!B10+'ptfire-rx'!B10+ptegu!B10+ptnonipm!B10+pt_oilgas!B10+np_oilgas!B10+rwc!B10+cmv_c3!B10+airports!B10+'ptfire-wild'!B10+np_solvents!B10</f>
        <v>29731.796878465826</v>
      </c>
      <c r="C11" s="15">
        <f>rail!C10+nonpt!C10+ptagfire!C10++nonroad!C10+'onroad all'!BZ10+cmv_c1c2!BI10+'ptfire-rx'!C10+ptegu!C10+ptnonipm!C10+pt_oilgas!C10+np_oilgas!C10+rwc!C10+cmv_c3!BI10+livestock!B10+airports!C10+'ptfire-wild'!C10+fertilizer!B10+np_solvents!C10</f>
        <v>387.74178491315797</v>
      </c>
      <c r="D11" s="15">
        <f>rail!D10+nonpt!D10+ptagfire!D10++nonroad!D10+cmv_c1c2!D10+'ptfire-rx'!D10+ptegu!EA10+ptnonipm!D10+pt_oilgas!D10+np_oilgas!D10+rwc!D10+cmv_c3!D10+'onroad all'!EL10+airports!D10+'ptfire-wild'!D10+np_solvents!D10</f>
        <v>4108.1429343124219</v>
      </c>
      <c r="E11" s="15">
        <f>rail!E10+nonpt!E10+ptagfire!E10++nonroad!E10+cmv_c1c2!E10+'ptfire-rx'!E10+ptegu!E10+ptnonipm!E10+pt_oilgas!E10+np_oilgas!E10+rwc!E10+cmv_c3!E10+afdust!BA10+'onroad all'!DD10+'onroad all'!EN10+airports!E10+'ptfire-wild'!E10+np_solvents!E10</f>
        <v>2386.7491192777811</v>
      </c>
      <c r="F11" s="15">
        <f>rail!F10+nonpt!F10+ptagfire!F10++nonroad!F10+cmv_c1c2!F10+'ptfire-rx'!F10+ptegu!F10+ptnonipm!F10+pt_oilgas!F10+np_oilgas!F10+rwc!F10+cmv_c3!F10+afdust!BB10+'onroad all'!EN10+airports!F10+'ptfire-wild'!F10+np_solvents!F10</f>
        <v>1128.5912388626398</v>
      </c>
      <c r="G11" s="15">
        <f>rail!G10+nonpt!G10+ptagfire!G10++nonroad!G10+'onroad all'!DU10+cmv_c1c2!G10+'ptfire-rx'!G10+ptegu!FM10+ptnonipm!G10+pt_oilgas!G10+np_oilgas!G10+rwc!G10+cmv_c3!G10+airports!G10+'ptfire-wild'!G10+np_solvents!G10</f>
        <v>41.103602406685823</v>
      </c>
      <c r="H11" s="15">
        <f>rail!H10+nonpt!H10+ptagfire!H10++nonroad!H10+'onroad all'!EH10+cmv_c1c2!H10+'ptfire-rx'!H10+ptegu!H10+ptnonipm!H10+pt_oilgas!H10+np_oilgas!H10+rwc!H10+cmv_c3!H10+livestock!C10+airports!H10+'ptfire-wild'!H10+np_solvents!H10</f>
        <v>6621.6830269548136</v>
      </c>
      <c r="I11" s="15">
        <f>rail!AL10+nonpt!BK10+ptagfire!V10+nonroad!AK10+'onroad all'!H10+cmv_c1c2!O10+'ptfire-rx'!AO10+ptegu!BM10+ptnonipm!BX10+pt_oilgas!BL10+np_oilgas!AV10+rwc!AI10+cmv_c3!O10+livestock!U10+airports!AK10+'ptfire-wild'!AL10+np_solvents!AF10</f>
        <v>33.240514947709848</v>
      </c>
      <c r="J11" s="15">
        <f>rail!AR10+nonpt!BQ10+ptagfire!Z10+nonroad!AP10+'onroad all'!P10+cmv_c1c2!T10+'ptfire-rx'!AS10+ptegu!BS10+ptnonipm!CD10+pt_oilgas!BR10+np_oilgas!BB10+rwc!AO10+cmv_c3!T10+livestock!X10+airports!AN10+'ptfire-wild'!AP10+np_solvents!AJ10</f>
        <v>45.212771585994574</v>
      </c>
      <c r="K11" s="15">
        <f>rail!BK10+nonpt!CU10+ptagfire!AJ10+nonroad!BH10+'onroad all'!BB10+cmv_c1c2!AO10+'ptfire-rx'!BE10+ptegu!CX10+ptnonipm!DP10+pt_oilgas!CV10+np_oilgas!BY10+rwc!BB10+cmv_c3!AP10+airports!BF10+'ptfire-wild'!BA10+np_solvents!AV10</f>
        <v>53.960677393161717</v>
      </c>
      <c r="L11" s="15">
        <f>rail!BZ10+nonpt!DN10+ptagfire!AV10+nonroad!BT10+'onroad all'!BU10+cmv_c1c2!BF10+'ptfire-rx'!BS10+ptegu!DP10+ptnonipm!EK10+pt_oilgas!DO10+np_oilgas!CP10+rwc!BR10+cmv_c3!BF10+livestock!AP10+airports!BT10+'ptfire-wild'!BO10+np_solvents!BF10</f>
        <v>26.883467817824524</v>
      </c>
      <c r="M11" s="15">
        <f>rail!CB10+nonpt!DQ10+nonroad!BU10+'onroad all'!BY10+cmv_c1c2!BH10+'ptfire-rx'!BV10+ptegu!DS10+ptnonipm!EN10+pt_oilgas!DR10+np_oilgas!CR10+rwc!BT10+cmv_c3!BH10+airports!BV10+'ptfire-wild'!BR10+np_solvents!BH10+ptagfire!AX10</f>
        <v>15.114450643473624</v>
      </c>
      <c r="N11" s="15">
        <f>rail!AK10+nonpt!BH10+nonroad!AJ10+'onroad all'!G10+cmv_c1c2!M10+'ptfire-rx'!AL10+ptegu!BK10+ptnonipm!BU10+pt_oilgas!BJ10+np_oilgas!AU10+rwc!AH10+airports!AI10+cmv_c3!M10+'ptfire-wild'!AJ10</f>
        <v>2.2721413697738169</v>
      </c>
      <c r="O11" s="15">
        <f>rail!AT10+nonpt!O10+ptagfire!AA10+nonroad!AR10+'onroad all'!Y10+cmv_c1c2!V10+'ptfire-rx'!AU10+ptegu!BX10+ptnonipm!CI10+pt_oilgas!BW10+np_oilgas!BE10+rwc!AQ10+airports!AP10+cmv_c3!V10+'ptfire-wild'!AR10</f>
        <v>6.8042025385837057</v>
      </c>
      <c r="P11" s="15">
        <f>rail!AA10+nonroad!AD10+'onroad all'!AJ10+'onroad all'!AK10+'onroad all'!AL10+'onroad all'!AM10+'onroad all'!AN10+'onroad all'!AO10+ptnonipm!BI10+SUM(airports!AS10:AX10)+SUM(cmv_c1c2!AC10:AH10)+SUM(cmv_c3!AC10:AH10)</f>
        <v>77.800130219186215</v>
      </c>
      <c r="Q11" s="15">
        <f>rail!AB10+nonroad!AE10+'onroad all'!AK10+'onroad all'!AL10+'onroad all'!AM10+'onroad all'!AN10+'onroad all'!AO10+ptnonipm!BJ10+SUM(airports!AT10:AX10)+SUM(cmv_c1c2!AD10:AH10)+SUM(cmv_c3!AD10:AH10)</f>
        <v>73.339514852191229</v>
      </c>
      <c r="R11" s="56">
        <f>rail!N10+nonpt!S10+nonroad!R10+'onroad all'!AB10+ptegu!T10+ptnonipm!T10+pt_oilgas!S10+np_oilgas!Q10+SUM(cmv_c1c2!Z10:AA10)+SUM(cmv_c3!Z10:AA10)</f>
        <v>6.2126784739562693E-3</v>
      </c>
      <c r="S11" s="56">
        <f>rail!K10+nonpt!L10+nonroad!U10+'onroad all'!M10+ptegu!L10+ptnonipm!L10+pt_oilgas!K10+np_oilgas!K10+SUM(cmv_c1c2!R10:S10)+SUM(cmv_c3!R10:S10)</f>
        <v>2.7163509162834269E-2</v>
      </c>
      <c r="T11" s="56">
        <f>nonpt!P10+ptegu!P10+ptnonipm!P10+pt_oilgas!O10+np_oilgas!N10+rwc!M10+SUM(cmv_c1c2!W10:X10)+SUM(cmv_c3!W10:X10)</f>
        <v>2.1658848938859349E-2</v>
      </c>
      <c r="U11" s="56">
        <f>rail!S10+nonpt!AH10+nonroad!T10+'onroad all'!CB10+ptegu!AH10+ptnonipm!AL10+pt_oilgas!AG10+np_oilgas!AA10+rwc!R10+SUM(cmv_c1c2!BJ10:BK10)+SUM(cmv_c3!BJ10:BK10)</f>
        <v>3.2556375442367717E-2</v>
      </c>
      <c r="V11" s="56">
        <f>rail!Q10+nonpt!AD10+nonroad!S10+'onroad all'!BS10+'onroad all'!BT10+ptegu!AD10+ptnonipm!AH10+pt_oilgas!AC10+np_oilgas!W10+rwc!P10+SUM(cmv_c1c2!BD10:BE10)+SUM(cmv_c3!BD10:BE10)</f>
        <v>9.5626898964297782E-2</v>
      </c>
      <c r="W11" s="56">
        <f>nonpt!CS10+ptegu!BB10+ptnonipm!Z10</f>
        <v>5.0557957687792695E-3</v>
      </c>
      <c r="X11" s="63"/>
      <c r="AA11" s="17" t="s">
        <v>180</v>
      </c>
      <c r="AB11" s="15">
        <f>B11+beis!H10</f>
        <v>29885.055818465826</v>
      </c>
      <c r="AC11" s="15">
        <f t="shared" si="2"/>
        <v>387.74178491315797</v>
      </c>
      <c r="AD11" s="15">
        <f>D11+beis!T10</f>
        <v>4132.2746973124222</v>
      </c>
      <c r="AE11" s="15">
        <f t="shared" si="3"/>
        <v>2386.7491192777811</v>
      </c>
      <c r="AF11" s="15">
        <f t="shared" si="4"/>
        <v>1128.5912388626398</v>
      </c>
      <c r="AG11" s="15">
        <f t="shared" si="5"/>
        <v>41.103602406685823</v>
      </c>
      <c r="AH11" s="15">
        <f>H11+beis!Z10</f>
        <v>8559.8531269548039</v>
      </c>
      <c r="AI11" s="15">
        <f>I11+beis!E10</f>
        <v>50.096476947709746</v>
      </c>
      <c r="AJ11" s="15">
        <f t="shared" si="6"/>
        <v>45.212771585994574</v>
      </c>
      <c r="AK11" s="15">
        <f>K11+beis!N10</f>
        <v>75.940238393161621</v>
      </c>
      <c r="AL11" s="15">
        <f>L11+beis!R10</f>
        <v>116.43683241782462</v>
      </c>
      <c r="AM11" s="15">
        <f t="shared" si="7"/>
        <v>15.114450643473624</v>
      </c>
      <c r="AN11" s="15">
        <f t="shared" si="8"/>
        <v>2.2721413697738169</v>
      </c>
      <c r="AO11" s="15">
        <f t="shared" si="9"/>
        <v>6.8042025385837057</v>
      </c>
      <c r="AP11" s="15">
        <f t="shared" si="10"/>
        <v>77.800130219186215</v>
      </c>
      <c r="AQ11" s="15">
        <f t="shared" si="11"/>
        <v>73.339514852191229</v>
      </c>
      <c r="AR11" s="56">
        <f t="shared" si="12"/>
        <v>6.2126784739562693E-3</v>
      </c>
      <c r="AS11" s="56">
        <f t="shared" si="13"/>
        <v>2.7163509162834269E-2</v>
      </c>
      <c r="AT11" s="56">
        <f t="shared" si="14"/>
        <v>2.1658848938859349E-2</v>
      </c>
      <c r="AU11" s="56">
        <f t="shared" si="15"/>
        <v>3.2556375442367717E-2</v>
      </c>
      <c r="AV11" s="56">
        <f t="shared" si="16"/>
        <v>9.5626898964297782E-2</v>
      </c>
      <c r="AX11" s="17" t="s">
        <v>180</v>
      </c>
      <c r="AY11" s="15">
        <f>B11-'ptfire-rx'!B10-'ptfire-wild'!B10</f>
        <v>29731.796878465826</v>
      </c>
      <c r="AZ11" s="15">
        <f>C11-'ptfire-rx'!C10-'ptfire-wild'!C10</f>
        <v>387.74178491315797</v>
      </c>
      <c r="BA11" s="15">
        <f>D11-'ptfire-rx'!D10-'ptfire-wild'!D10</f>
        <v>4108.1429343124219</v>
      </c>
      <c r="BB11" s="15">
        <f>E11-'ptfire-rx'!E10-'ptfire-wild'!E10</f>
        <v>2386.7491192777811</v>
      </c>
      <c r="BC11" s="15">
        <f>F11-'ptfire-rx'!F10-'ptfire-wild'!F10</f>
        <v>1128.5912388626398</v>
      </c>
      <c r="BD11" s="15">
        <f>G11-'ptfire-rx'!G10-'ptfire-wild'!G10</f>
        <v>41.103602406685823</v>
      </c>
      <c r="BE11" s="15">
        <f>H11-'ptfire-rx'!H10-'ptfire-wild'!H10</f>
        <v>6621.6830269548136</v>
      </c>
      <c r="BF11" s="15">
        <f>I11-'ptfire-rx'!AO10-'ptfire-wild'!AL10</f>
        <v>33.240514947709848</v>
      </c>
      <c r="BG11" s="15">
        <f>J11-'ptfire-rx'!AS10-'ptfire-wild'!AP10</f>
        <v>45.212771585994574</v>
      </c>
      <c r="BH11" s="15">
        <f>K11-'ptfire-rx'!BE10-'ptfire-wild'!BA10</f>
        <v>53.960677393161717</v>
      </c>
      <c r="BI11" s="15">
        <f>L11-'ptfire-rx'!BS10-'ptfire-wild'!BO10</f>
        <v>26.883467817824524</v>
      </c>
      <c r="BJ11" s="15">
        <f>M11-'ptfire-rx'!BV10-'ptfire-wild'!BR10</f>
        <v>15.114450643473624</v>
      </c>
      <c r="BK11" s="15">
        <f>N11-'ptfire-rx'!AL10-'ptfire-wild'!AJ10</f>
        <v>2.2721413697738169</v>
      </c>
      <c r="BL11" s="15">
        <f>O11-'ptfire-rx'!AU10-'ptfire-wild'!AR10</f>
        <v>6.8042025385837057</v>
      </c>
      <c r="BM11" s="15">
        <f t="shared" si="17"/>
        <v>77.800130219186215</v>
      </c>
      <c r="BN11" s="15">
        <f t="shared" si="18"/>
        <v>73.339514852191229</v>
      </c>
      <c r="BO11" s="56">
        <f t="shared" si="19"/>
        <v>6.2126784739562693E-3</v>
      </c>
      <c r="BP11" s="56">
        <f t="shared" si="20"/>
        <v>2.7163509162834269E-2</v>
      </c>
      <c r="BQ11" s="56">
        <f t="shared" si="21"/>
        <v>2.1658848938859349E-2</v>
      </c>
      <c r="BR11" s="56">
        <f t="shared" si="22"/>
        <v>3.2556375442367717E-2</v>
      </c>
      <c r="BS11" s="56">
        <f t="shared" si="23"/>
        <v>9.5626898964297782E-2</v>
      </c>
    </row>
    <row r="12" spans="1:71" x14ac:dyDescent="0.25">
      <c r="A12" s="17" t="s">
        <v>181</v>
      </c>
      <c r="B12" s="15">
        <f>rail!B11+nonpt!B11+ptagfire!B11+nonroad!B11+'onroad all'!AF11+cmv_c1c2!B11+'ptfire-rx'!B11+ptegu!B11+ptnonipm!B11+pt_oilgas!B11+np_oilgas!B11+rwc!B11+cmv_c3!B11+airports!B11+'ptfire-wild'!B11+np_solvents!B11</f>
        <v>3086718.9138591341</v>
      </c>
      <c r="C12" s="15">
        <f>rail!C11+nonpt!C11+ptagfire!C11++nonroad!C11+'onroad all'!BZ11+cmv_c1c2!BI11+'ptfire-rx'!C11+ptegu!C11+ptnonipm!C11+pt_oilgas!C11+np_oilgas!C11+rwc!C11+cmv_c3!BI11+livestock!B11+airports!C11+'ptfire-wild'!C11+fertilizer!B11+np_solvents!C11</f>
        <v>116368.66536638149</v>
      </c>
      <c r="D12" s="15">
        <f>rail!D11+nonpt!D11+ptagfire!D11++nonroad!D11+cmv_c1c2!D11+'ptfire-rx'!D11+ptegu!EA11+ptnonipm!D11+pt_oilgas!D11+np_oilgas!D11+rwc!D11+cmv_c3!D11+'onroad all'!EL11+airports!D11+'ptfire-wild'!D11+np_solvents!D11</f>
        <v>287715.54162143276</v>
      </c>
      <c r="E12" s="15">
        <f>rail!E11+nonpt!E11+ptagfire!E11++nonroad!E11+cmv_c1c2!E11+'ptfire-rx'!E11+ptegu!E11+ptnonipm!E11+pt_oilgas!E11+np_oilgas!E11+rwc!E11+cmv_c3!E11+afdust!BA11+'onroad all'!DD11+'onroad all'!EN11+airports!E11+'ptfire-wild'!E11+np_solvents!E11</f>
        <v>312773.52529186592</v>
      </c>
      <c r="F12" s="15">
        <f>rail!F11+nonpt!F11+ptagfire!F11++nonroad!F11+cmv_c1c2!F11+'ptfire-rx'!F11+ptegu!F11+ptnonipm!F11+pt_oilgas!F11+np_oilgas!F11+rwc!F11+cmv_c3!F11+afdust!BB11+'onroad all'!EN11+airports!F11+'ptfire-wild'!F11+np_solvents!F11</f>
        <v>200014.27128941118</v>
      </c>
      <c r="G12" s="15">
        <f>rail!G11+nonpt!G11+ptagfire!G11++nonroad!G11+'onroad all'!DU11+cmv_c1c2!G11+'ptfire-rx'!G11+ptegu!FM11+ptnonipm!G11+pt_oilgas!G11+np_oilgas!G11+rwc!G11+cmv_c3!G11+airports!G11+'ptfire-wild'!G11+np_solvents!G11</f>
        <v>44465.647955508808</v>
      </c>
      <c r="H12" s="15">
        <f>rail!H11+nonpt!H11+ptagfire!H11++nonroad!H11+'onroad all'!EH11+cmv_c1c2!H11+'ptfire-rx'!H11+ptegu!H11+ptnonipm!H11+pt_oilgas!H11+np_oilgas!H11+rwc!H11+cmv_c3!H11+livestock!C11+airports!H11+'ptfire-wild'!H11+np_solvents!H11</f>
        <v>566438.67277252674</v>
      </c>
      <c r="I12" s="15">
        <f>rail!AL11+nonpt!BK11+ptagfire!V11+nonroad!AK11+'onroad all'!H11+cmv_c1c2!O11+'ptfire-rx'!AO11+ptegu!BM11+ptnonipm!BX11+pt_oilgas!BL11+np_oilgas!AV11+rwc!AI11+cmv_c3!O11+livestock!U11+airports!AK11+'ptfire-wild'!AL11+np_solvents!AF11</f>
        <v>8831.9777563429725</v>
      </c>
      <c r="J12" s="15">
        <f>rail!AR11+nonpt!BQ11+ptagfire!Z11+nonroad!AP11+'onroad all'!P11+cmv_c1c2!T11+'ptfire-rx'!AS11+ptegu!BS11+ptnonipm!CD11+pt_oilgas!BR11+np_oilgas!BB11+rwc!AO11+cmv_c3!T11+livestock!X11+airports!AN11+'ptfire-wild'!AP11+np_solvents!AJ11</f>
        <v>6723.4518270619819</v>
      </c>
      <c r="K12" s="15">
        <f>rail!BK11+nonpt!CU11+ptagfire!AJ11+nonroad!BH11+'onroad all'!BB11+cmv_c1c2!AO11+'ptfire-rx'!BE11+ptegu!CX11+ptnonipm!DP11+pt_oilgas!CV11+np_oilgas!BY11+rwc!BB11+cmv_c3!AP11+airports!BF11+'ptfire-wild'!BA11+np_solvents!AV11</f>
        <v>19059.344563412898</v>
      </c>
      <c r="L12" s="15">
        <f>rail!BZ11+nonpt!DN11+ptagfire!AV11+nonroad!BT11+'onroad all'!BU11+cmv_c1c2!BF11+'ptfire-rx'!BS11+ptegu!DP11+ptnonipm!EK11+pt_oilgas!DO11+np_oilgas!CP11+rwc!BR11+cmv_c3!BF11+livestock!AP11+airports!BT11+'ptfire-wild'!BO11+np_solvents!BF11</f>
        <v>12560.553008964836</v>
      </c>
      <c r="M12" s="15">
        <f>rail!CB11+nonpt!DQ11+nonroad!BU11+'onroad all'!BY11+cmv_c1c2!BH11+'ptfire-rx'!BV11+ptegu!DS11+ptnonipm!EN11+pt_oilgas!DR11+np_oilgas!CR11+rwc!BT11+cmv_c3!BH11+airports!BV11+'ptfire-wild'!BR11+np_solvents!BH11+ptagfire!AX11</f>
        <v>2602.0181089067478</v>
      </c>
      <c r="N12" s="15">
        <f>rail!AK11+nonpt!BH11+nonroad!AJ11+'onroad all'!G11+cmv_c1c2!M11+'ptfire-rx'!AL11+ptegu!BK11+ptnonipm!BU11+pt_oilgas!BJ11+np_oilgas!AU11+rwc!AH11+airports!AI11+cmv_c3!M11+'ptfire-wild'!AJ11</f>
        <v>2991.1978909930958</v>
      </c>
      <c r="O12" s="15">
        <f>rail!AT11+nonpt!O11+ptagfire!AA11+nonroad!AR11+'onroad all'!Y11+cmv_c1c2!V11+'ptfire-rx'!AU11+ptegu!BX11+ptnonipm!CI11+pt_oilgas!BW11+np_oilgas!BE11+rwc!AQ11+airports!AP11+cmv_c3!V11+'ptfire-wild'!AR11</f>
        <v>2655.2923088344442</v>
      </c>
      <c r="P12" s="15">
        <f>rail!AA11+nonroad!AD11+'onroad all'!AJ11+'onroad all'!AK11+'onroad all'!AL11+'onroad all'!AM11+'onroad all'!AN11+'onroad all'!AO11+ptnonipm!BI11+SUM(airports!AS11:AX11)+SUM(cmv_c1c2!AC11:AH11)+SUM(cmv_c3!AC11:AH11)</f>
        <v>4857.5542434109457</v>
      </c>
      <c r="Q12" s="15">
        <f>rail!AB11+nonroad!AE11+'onroad all'!AK11+'onroad all'!AL11+'onroad all'!AM11+'onroad all'!AN11+'onroad all'!AO11+ptnonipm!BJ11+SUM(airports!AT11:AX11)+SUM(cmv_c1c2!AD11:AH11)+SUM(cmv_c3!AD11:AH11)</f>
        <v>4585.2412879000431</v>
      </c>
      <c r="R12" s="56">
        <f>rail!N11+nonpt!S11+nonroad!R11+'onroad all'!AB11+ptegu!T11+ptnonipm!T11+pt_oilgas!S11+np_oilgas!Q11+SUM(cmv_c1c2!Z11:AA11)+SUM(cmv_c3!Z11:AA11)</f>
        <v>0.38461814165806268</v>
      </c>
      <c r="S12" s="56">
        <f>rail!K11+nonpt!L11+nonroad!U11+'onroad all'!M11+ptegu!L11+ptnonipm!L11+pt_oilgas!K11+np_oilgas!K11+SUM(cmv_c1c2!R11:S11)+SUM(cmv_c3!R11:S11)</f>
        <v>1.7337141416202257</v>
      </c>
      <c r="T12" s="56">
        <f>nonpt!P11+ptegu!P11+ptnonipm!P11+pt_oilgas!O11+np_oilgas!N11+rwc!M11+SUM(cmv_c1c2!W11:X11)+SUM(cmv_c3!W11:X11)</f>
        <v>0.36263808137368769</v>
      </c>
      <c r="U12" s="56">
        <f>rail!S11+nonpt!AH11+nonroad!T11+'onroad all'!CB11+ptegu!AH11+ptnonipm!AL11+pt_oilgas!AG11+np_oilgas!AA11+rwc!R11+SUM(cmv_c1c2!BJ11:BK11)+SUM(cmv_c3!BJ11:BK11)</f>
        <v>6.828429259299897</v>
      </c>
      <c r="V12" s="56">
        <f>rail!Q11+nonpt!AD11+nonroad!S11+'onroad all'!BS11+'onroad all'!BT11+ptegu!AD11+ptnonipm!AH11+pt_oilgas!AC11+np_oilgas!W11+rwc!P11+SUM(cmv_c1c2!BD11:BE11)+SUM(cmv_c3!BD11:BE11)</f>
        <v>10.214780016153746</v>
      </c>
      <c r="W12" s="56">
        <f>nonpt!CS11+ptegu!BB11+ptnonipm!Z11</f>
        <v>0.60753500448521947</v>
      </c>
      <c r="X12" s="63" t="s">
        <v>173</v>
      </c>
      <c r="AA12" s="17" t="s">
        <v>181</v>
      </c>
      <c r="AB12" s="15">
        <f>B12+beis!H11</f>
        <v>3224861.3032591329</v>
      </c>
      <c r="AC12" s="15">
        <f t="shared" si="2"/>
        <v>116368.66536638149</v>
      </c>
      <c r="AD12" s="15">
        <f>D12+beis!T11</f>
        <v>321140.09474143275</v>
      </c>
      <c r="AE12" s="15">
        <f t="shared" si="3"/>
        <v>312773.52529186592</v>
      </c>
      <c r="AF12" s="15">
        <f t="shared" si="4"/>
        <v>200014.27128941118</v>
      </c>
      <c r="AG12" s="15">
        <f t="shared" si="5"/>
        <v>44465.647955508808</v>
      </c>
      <c r="AH12" s="15">
        <f>H12+beis!Z11</f>
        <v>1892574.5640725268</v>
      </c>
      <c r="AI12" s="15">
        <f>I12+beis!E11</f>
        <v>23404.816006342873</v>
      </c>
      <c r="AJ12" s="15">
        <f t="shared" si="6"/>
        <v>6723.4518270619819</v>
      </c>
      <c r="AK12" s="15">
        <f>K12+beis!N11</f>
        <v>38815.856443412798</v>
      </c>
      <c r="AL12" s="15">
        <f>L12+beis!R11</f>
        <v>99517.701598964733</v>
      </c>
      <c r="AM12" s="15">
        <f t="shared" si="7"/>
        <v>2602.0181089067478</v>
      </c>
      <c r="AN12" s="15">
        <f t="shared" si="8"/>
        <v>2991.1978909930958</v>
      </c>
      <c r="AO12" s="15">
        <f t="shared" si="9"/>
        <v>2655.2923088344442</v>
      </c>
      <c r="AP12" s="15">
        <f t="shared" si="10"/>
        <v>4857.5542434109457</v>
      </c>
      <c r="AQ12" s="15">
        <f t="shared" si="11"/>
        <v>4585.2412879000431</v>
      </c>
      <c r="AR12" s="56">
        <f t="shared" si="12"/>
        <v>0.38461814165806268</v>
      </c>
      <c r="AS12" s="56">
        <f t="shared" si="13"/>
        <v>1.7337141416202257</v>
      </c>
      <c r="AT12" s="56">
        <f t="shared" si="14"/>
        <v>0.36263808137368769</v>
      </c>
      <c r="AU12" s="56">
        <f t="shared" si="15"/>
        <v>6.828429259299897</v>
      </c>
      <c r="AV12" s="56">
        <f t="shared" si="16"/>
        <v>10.214780016153746</v>
      </c>
      <c r="AX12" s="17" t="s">
        <v>181</v>
      </c>
      <c r="AY12" s="15">
        <f>B12-'ptfire-rx'!B11-'ptfire-wild'!B11</f>
        <v>2281026.7860621377</v>
      </c>
      <c r="AZ12" s="15">
        <f>C12-'ptfire-rx'!C11-'ptfire-wild'!C11</f>
        <v>110442.75506538151</v>
      </c>
      <c r="BA12" s="15">
        <f>D12-'ptfire-rx'!D11-'ptfire-wild'!D11</f>
        <v>272207.89615943265</v>
      </c>
      <c r="BB12" s="15">
        <f>E12-'ptfire-rx'!E11-'ptfire-wild'!E11</f>
        <v>179969.71663586592</v>
      </c>
      <c r="BC12" s="15">
        <f>F12-'ptfire-rx'!F11-'ptfire-wild'!F11</f>
        <v>80554.22299641218</v>
      </c>
      <c r="BD12" s="15">
        <f>G12-'ptfire-rx'!G11-'ptfire-wild'!G11</f>
        <v>36399.579786508715</v>
      </c>
      <c r="BE12" s="15">
        <f>H12-'ptfire-rx'!H11-'ptfire-wild'!H11</f>
        <v>409690.45718952687</v>
      </c>
      <c r="BF12" s="15">
        <f>I12-'ptfire-rx'!AO11-'ptfire-wild'!AL11</f>
        <v>3022.7525549461993</v>
      </c>
      <c r="BG12" s="15">
        <f>J12-'ptfire-rx'!AS11-'ptfire-wild'!AP11</f>
        <v>4041.5508142720114</v>
      </c>
      <c r="BH12" s="15">
        <f>K12-'ptfire-rx'!BE11-'ptfire-wild'!BA11</f>
        <v>4299.9442825093793</v>
      </c>
      <c r="BI12" s="15">
        <f>L12-'ptfire-rx'!BS11-'ptfire-wild'!BO11</f>
        <v>3770.4962216234862</v>
      </c>
      <c r="BJ12" s="15">
        <f>M12-'ptfire-rx'!BV11-'ptfire-wild'!BR11</f>
        <v>589.42220099215069</v>
      </c>
      <c r="BK12" s="15">
        <f>N12-'ptfire-rx'!AL11-'ptfire-wild'!AJ11</f>
        <v>235.41558863361661</v>
      </c>
      <c r="BL12" s="15">
        <f>O12-'ptfire-rx'!AU11-'ptfire-wild'!AR11</f>
        <v>601.29818880411153</v>
      </c>
      <c r="BM12" s="15">
        <f t="shared" si="17"/>
        <v>4857.5542434109457</v>
      </c>
      <c r="BN12" s="15">
        <f t="shared" si="18"/>
        <v>4585.2412879000431</v>
      </c>
      <c r="BO12" s="56">
        <f t="shared" si="19"/>
        <v>0.38461814165806268</v>
      </c>
      <c r="BP12" s="56">
        <f t="shared" si="20"/>
        <v>1.7337141416202257</v>
      </c>
      <c r="BQ12" s="56">
        <f t="shared" si="21"/>
        <v>0.36263808137368769</v>
      </c>
      <c r="BR12" s="56">
        <f t="shared" si="22"/>
        <v>6.828429259299897</v>
      </c>
      <c r="BS12" s="56">
        <f t="shared" si="23"/>
        <v>10.214780016153746</v>
      </c>
    </row>
    <row r="13" spans="1:71" x14ac:dyDescent="0.25">
      <c r="A13" s="17" t="s">
        <v>182</v>
      </c>
      <c r="B13" s="15">
        <f>rail!B12+nonpt!B12+ptagfire!B12+nonroad!B12+'onroad all'!AF12+cmv_c1c2!B12+'ptfire-rx'!B12+ptegu!B12+ptnonipm!B12+pt_oilgas!B12+np_oilgas!B12+rwc!B12+cmv_c3!B12+airports!B12+'ptfire-wild'!B12+np_solvents!B12</f>
        <v>1817960.203511117</v>
      </c>
      <c r="C13" s="15">
        <f>rail!C12+nonpt!C12+ptagfire!C12++nonroad!C12+'onroad all'!BZ12+cmv_c1c2!BI12+'ptfire-rx'!C12+ptegu!C12+ptnonipm!C12+pt_oilgas!C12+np_oilgas!C12+rwc!C12+cmv_c3!BI12+livestock!B12+airports!C12+'ptfire-wild'!C12+fertilizer!B12+np_solvents!C12</f>
        <v>136111.42142083385</v>
      </c>
      <c r="D13" s="15">
        <f>rail!D12+nonpt!D12+ptagfire!D12++nonroad!D12+cmv_c1c2!D12+'ptfire-rx'!D12+ptegu!EA12+ptnonipm!D12+pt_oilgas!D12+np_oilgas!D12+rwc!D12+cmv_c3!D12+'onroad all'!EL12+airports!D12+'ptfire-wild'!D12+np_solvents!D12</f>
        <v>206954.18123637323</v>
      </c>
      <c r="E13" s="15">
        <f>rail!E12+nonpt!E12+ptagfire!E12++nonroad!E12+cmv_c1c2!E12+'ptfire-rx'!E12+ptegu!E12+ptnonipm!E12+pt_oilgas!E12+np_oilgas!E12+rwc!E12+cmv_c3!E12+afdust!BA12+'onroad all'!DD12+'onroad all'!EN12+airports!E12+'ptfire-wild'!E12+np_solvents!E12</f>
        <v>262821.18124339887</v>
      </c>
      <c r="F13" s="15">
        <f>rail!F12+nonpt!F12+ptagfire!F12++nonroad!F12+cmv_c1c2!F12+'ptfire-rx'!F12+ptegu!F12+ptnonipm!F12+pt_oilgas!F12+np_oilgas!F12+rwc!F12+cmv_c3!F12+afdust!BB12+'onroad all'!EN12+airports!F12+'ptfire-wild'!F12+np_solvents!F12</f>
        <v>174981.17697098426</v>
      </c>
      <c r="G13" s="15">
        <f>rail!G12+nonpt!G12+ptagfire!G12++nonroad!G12+'onroad all'!DU12+cmv_c1c2!G12+'ptfire-rx'!G12+ptegu!FM12+ptnonipm!G12+pt_oilgas!G12+np_oilgas!G12+rwc!G12+cmv_c3!G12+airports!G12+'ptfire-wild'!G12+np_solvents!G12</f>
        <v>33251.328741182224</v>
      </c>
      <c r="H13" s="15">
        <f>rail!H12+nonpt!H12+ptagfire!H12++nonroad!H12+'onroad all'!EH12+cmv_c1c2!H12+'ptfire-rx'!H12+ptegu!H12+ptnonipm!H12+pt_oilgas!H12+np_oilgas!H12+rwc!H12+cmv_c3!H12+livestock!C12+airports!H12+'ptfire-wild'!H12+np_solvents!H12</f>
        <v>368473.62962909264</v>
      </c>
      <c r="I13" s="15">
        <f>rail!AL12+nonpt!BK12+ptagfire!V12+nonroad!AK12+'onroad all'!H12+cmv_c1c2!O12+'ptfire-rx'!AO12+ptegu!BM12+ptnonipm!BX12+pt_oilgas!BL12+np_oilgas!AV12+rwc!AI12+cmv_c3!O12+livestock!U12+airports!AK12+'ptfire-wild'!AL12+np_solvents!AF12</f>
        <v>7148.4169448600032</v>
      </c>
      <c r="J13" s="15">
        <f>rail!AR12+nonpt!BQ12+ptagfire!Z12+nonroad!AP12+'onroad all'!P12+cmv_c1c2!T12+'ptfire-rx'!AS12+ptegu!BS12+ptnonipm!CD12+pt_oilgas!BR12+np_oilgas!BB12+rwc!AO12+cmv_c3!T12+livestock!X12+airports!AN12+'ptfire-wild'!AP12+np_solvents!AJ12</f>
        <v>4008.7997690833622</v>
      </c>
      <c r="K13" s="15">
        <f>rail!BK12+nonpt!CU12+ptagfire!AJ12+nonroad!BH12+'onroad all'!BB12+cmv_c1c2!AO12+'ptfire-rx'!BE12+ptegu!CX12+ptnonipm!DP12+pt_oilgas!CV12+np_oilgas!BY12+rwc!BB12+cmv_c3!AP12+airports!BF12+'ptfire-wild'!BA12+np_solvents!AV12</f>
        <v>15290.732307134747</v>
      </c>
      <c r="L13" s="15">
        <f>rail!BZ12+nonpt!DN12+ptagfire!AV12+nonroad!BT12+'onroad all'!BU12+cmv_c1c2!BF12+'ptfire-rx'!BS12+ptegu!DP12+ptnonipm!EK12+pt_oilgas!DO12+np_oilgas!CP12+rwc!BR12+cmv_c3!BF12+livestock!AP12+airports!BT12+'ptfire-wild'!BO12+np_solvents!BF12</f>
        <v>13675.916025110717</v>
      </c>
      <c r="M13" s="15">
        <f>rail!CB12+nonpt!DQ12+nonroad!BU12+'onroad all'!BY12+cmv_c1c2!BH12+'ptfire-rx'!BV12+ptegu!DS12+ptnonipm!EN12+pt_oilgas!DR12+np_oilgas!CR12+rwc!BT12+cmv_c3!BH12+airports!BV12+'ptfire-wild'!BR12+np_solvents!BH12+ptagfire!AX12</f>
        <v>2116.9457875904659</v>
      </c>
      <c r="N13" s="15">
        <f>rail!AK12+nonpt!BH12+nonroad!AJ12+'onroad all'!G12+cmv_c1c2!M12+'ptfire-rx'!AL12+ptegu!BK12+ptnonipm!BU12+pt_oilgas!BJ12+np_oilgas!AU12+rwc!AH12+airports!AI12+cmv_c3!M12+'ptfire-wild'!AJ12</f>
        <v>2611.4417625057322</v>
      </c>
      <c r="O13" s="15">
        <f>rail!AT12+nonpt!O12+ptagfire!AA12+nonroad!AR12+'onroad all'!Y12+cmv_c1c2!V12+'ptfire-rx'!AU12+ptegu!BX12+ptnonipm!CI12+pt_oilgas!BW12+np_oilgas!BE12+rwc!AQ12+airports!AP12+cmv_c3!V12+'ptfire-wild'!AR12</f>
        <v>2169.6473099345385</v>
      </c>
      <c r="P13" s="15">
        <f>rail!AA12+nonroad!AD12+'onroad all'!AJ12+'onroad all'!AK12+'onroad all'!AL12+'onroad all'!AM12+'onroad all'!AN12+'onroad all'!AO12+ptnonipm!BI12+SUM(airports!AS12:AX12)+SUM(cmv_c1c2!AC12:AH12)+SUM(cmv_c3!AC12:AH12)</f>
        <v>2728.4644882582438</v>
      </c>
      <c r="Q13" s="15">
        <f>rail!AB12+nonroad!AE12+'onroad all'!AK12+'onroad all'!AL12+'onroad all'!AM12+'onroad all'!AN12+'onroad all'!AO12+ptnonipm!BJ12+SUM(airports!AT12:AX12)+SUM(cmv_c1c2!AD12:AH12)+SUM(cmv_c3!AD12:AH12)</f>
        <v>2567.454116548412</v>
      </c>
      <c r="R13" s="56">
        <f>rail!N12+nonpt!S12+nonroad!R12+'onroad all'!AB12+ptegu!T12+ptnonipm!T12+pt_oilgas!S12+np_oilgas!Q12+SUM(cmv_c1c2!Z12:AA12)+SUM(cmv_c3!Z12:AA12)</f>
        <v>0.26645490986333803</v>
      </c>
      <c r="S13" s="56">
        <f>rail!K12+nonpt!L12+nonroad!U12+'onroad all'!M12+ptegu!L12+ptnonipm!L12+pt_oilgas!K12+np_oilgas!K12+SUM(cmv_c1c2!R12:S12)+SUM(cmv_c3!R12:S12)</f>
        <v>1.2533144859449579</v>
      </c>
      <c r="T13" s="56">
        <f>nonpt!P12+ptegu!P12+ptnonipm!P12+pt_oilgas!O12+np_oilgas!N12+rwc!M12+SUM(cmv_c1c2!W12:X12)+SUM(cmv_c3!W12:X12)</f>
        <v>0.32716850774314532</v>
      </c>
      <c r="U13" s="56">
        <f>rail!S12+nonpt!AH12+nonroad!T12+'onroad all'!CB12+ptegu!AH12+ptnonipm!AL12+pt_oilgas!AG12+np_oilgas!AA12+rwc!R12+SUM(cmv_c1c2!BJ12:BK12)+SUM(cmv_c3!BJ12:BK12)</f>
        <v>2.8279631091442945</v>
      </c>
      <c r="V13" s="56">
        <f>rail!Q12+nonpt!AD12+nonroad!S12+'onroad all'!BS12+'onroad all'!BT12+ptegu!AD12+ptnonipm!AH12+pt_oilgas!AC12+np_oilgas!W12+rwc!P12+SUM(cmv_c1c2!BD12:BE12)+SUM(cmv_c3!BD12:BE12)</f>
        <v>15.543628085042799</v>
      </c>
      <c r="W13" s="56">
        <f>nonpt!CS12+ptegu!BB12+ptnonipm!Z12</f>
        <v>0.37345653313935562</v>
      </c>
      <c r="X13" s="63" t="s">
        <v>173</v>
      </c>
      <c r="AA13" s="17" t="s">
        <v>182</v>
      </c>
      <c r="AB13" s="15">
        <f>B13+beis!H12</f>
        <v>1961823.7486211159</v>
      </c>
      <c r="AC13" s="15">
        <f t="shared" si="2"/>
        <v>136111.42142083385</v>
      </c>
      <c r="AD13" s="15">
        <f>D13+beis!T12</f>
        <v>236202.48448617323</v>
      </c>
      <c r="AE13" s="15">
        <f t="shared" si="3"/>
        <v>262821.18124339887</v>
      </c>
      <c r="AF13" s="15">
        <f t="shared" si="4"/>
        <v>174981.17697098426</v>
      </c>
      <c r="AG13" s="15">
        <f t="shared" si="5"/>
        <v>33251.328741182224</v>
      </c>
      <c r="AH13" s="15">
        <f>H13+beis!Z12</f>
        <v>2080908.0164390826</v>
      </c>
      <c r="AI13" s="15">
        <f>I13+beis!E12</f>
        <v>22554.359217860005</v>
      </c>
      <c r="AJ13" s="15">
        <f t="shared" si="6"/>
        <v>4008.7997690833622</v>
      </c>
      <c r="AK13" s="15">
        <f>K13+beis!N12</f>
        <v>35838.127035134748</v>
      </c>
      <c r="AL13" s="15">
        <f>L13+beis!R12</f>
        <v>109720.21916991062</v>
      </c>
      <c r="AM13" s="15">
        <f t="shared" si="7"/>
        <v>2116.9457875904659</v>
      </c>
      <c r="AN13" s="15">
        <f t="shared" si="8"/>
        <v>2611.4417625057322</v>
      </c>
      <c r="AO13" s="15">
        <f t="shared" si="9"/>
        <v>2169.6473099345385</v>
      </c>
      <c r="AP13" s="15">
        <f t="shared" si="10"/>
        <v>2728.4644882582438</v>
      </c>
      <c r="AQ13" s="15">
        <f t="shared" si="11"/>
        <v>2567.454116548412</v>
      </c>
      <c r="AR13" s="56">
        <f t="shared" si="12"/>
        <v>0.26645490986333803</v>
      </c>
      <c r="AS13" s="56">
        <f t="shared" si="13"/>
        <v>1.2533144859449579</v>
      </c>
      <c r="AT13" s="56">
        <f t="shared" si="14"/>
        <v>0.32716850774314532</v>
      </c>
      <c r="AU13" s="56">
        <f t="shared" si="15"/>
        <v>2.8279631091442945</v>
      </c>
      <c r="AV13" s="56">
        <f t="shared" si="16"/>
        <v>15.543628085042799</v>
      </c>
      <c r="AX13" s="17" t="s">
        <v>182</v>
      </c>
      <c r="AY13" s="15">
        <f>B13-'ptfire-rx'!B12-'ptfire-wild'!B12</f>
        <v>1107763.9038361227</v>
      </c>
      <c r="AZ13" s="15">
        <f>C13-'ptfire-rx'!C12-'ptfire-wild'!C12</f>
        <v>130593.76615883352</v>
      </c>
      <c r="BA13" s="15">
        <f>D13-'ptfire-rx'!D12-'ptfire-wild'!D12</f>
        <v>194765.90067237243</v>
      </c>
      <c r="BB13" s="15">
        <f>E13-'ptfire-rx'!E12-'ptfire-wild'!E12</f>
        <v>149662.35085239989</v>
      </c>
      <c r="BC13" s="15">
        <f>F13-'ptfire-rx'!F12-'ptfire-wild'!F12</f>
        <v>71127.670333988863</v>
      </c>
      <c r="BD13" s="15">
        <f>G13-'ptfire-rx'!G12-'ptfire-wild'!G12</f>
        <v>25724.341093181385</v>
      </c>
      <c r="BE13" s="15">
        <f>H13-'ptfire-rx'!H12-'ptfire-wild'!H12</f>
        <v>230772.20233309563</v>
      </c>
      <c r="BF13" s="15">
        <f>I13-'ptfire-rx'!AO12-'ptfire-wild'!AL12</f>
        <v>2304.5259113033362</v>
      </c>
      <c r="BG13" s="15">
        <f>J13-'ptfire-rx'!AS12-'ptfire-wild'!AP12</f>
        <v>1832.3422598345103</v>
      </c>
      <c r="BH13" s="15">
        <f>K13-'ptfire-rx'!BE12-'ptfire-wild'!BA12</f>
        <v>2741.4709589625954</v>
      </c>
      <c r="BI13" s="15">
        <f>L13-'ptfire-rx'!BS12-'ptfire-wild'!BO12</f>
        <v>6272.0916957432328</v>
      </c>
      <c r="BJ13" s="15">
        <f>M13-'ptfire-rx'!BV12-'ptfire-wild'!BR12</f>
        <v>417.29995785734064</v>
      </c>
      <c r="BK13" s="15">
        <f>N13-'ptfire-rx'!AL12-'ptfire-wild'!AJ12</f>
        <v>226.0738034059261</v>
      </c>
      <c r="BL13" s="15">
        <f>O13-'ptfire-rx'!AU12-'ptfire-wild'!AR12</f>
        <v>311.92580866739866</v>
      </c>
      <c r="BM13" s="15">
        <f t="shared" si="17"/>
        <v>2728.4644882582438</v>
      </c>
      <c r="BN13" s="15">
        <f t="shared" si="18"/>
        <v>2567.454116548412</v>
      </c>
      <c r="BO13" s="56">
        <f t="shared" si="19"/>
        <v>0.26645490986333803</v>
      </c>
      <c r="BP13" s="56">
        <f t="shared" si="20"/>
        <v>1.2533144859449579</v>
      </c>
      <c r="BQ13" s="56">
        <f t="shared" si="21"/>
        <v>0.32716850774314532</v>
      </c>
      <c r="BR13" s="56">
        <f t="shared" si="22"/>
        <v>2.8279631091442945</v>
      </c>
      <c r="BS13" s="56">
        <f t="shared" si="23"/>
        <v>15.543628085042799</v>
      </c>
    </row>
    <row r="14" spans="1:71" x14ac:dyDescent="0.25">
      <c r="A14" s="17" t="s">
        <v>183</v>
      </c>
      <c r="B14" s="15">
        <f>rail!B13+nonpt!B13+ptagfire!B13+nonroad!B13+'onroad all'!AF13+cmv_c1c2!B13+'ptfire-rx'!B13+ptegu!B13+ptnonipm!B13+pt_oilgas!B13+np_oilgas!B13+rwc!B13+cmv_c3!B13+airports!B13+'ptfire-wild'!B13+np_solvents!B13</f>
        <v>1473843.5992715724</v>
      </c>
      <c r="C14" s="15">
        <f>rail!C13+nonpt!C13+ptagfire!C13++nonroad!C13+'onroad all'!BZ13+cmv_c1c2!BI13+'ptfire-rx'!C13+ptegu!C13+ptnonipm!C13+pt_oilgas!C13+np_oilgas!C13+rwc!C13+cmv_c3!BI13+livestock!B13+airports!C13+'ptfire-wild'!C13+fertilizer!B13+np_solvents!C13</f>
        <v>97022.417634654776</v>
      </c>
      <c r="D14" s="15">
        <f>rail!D13+nonpt!D13+ptagfire!D13++nonroad!D13+cmv_c1c2!D13+'ptfire-rx'!D13+ptegu!EA13+ptnonipm!D13+pt_oilgas!D13+np_oilgas!D13+rwc!D13+cmv_c3!D13+'onroad all'!EL13+airports!D13+'ptfire-wild'!D13+np_solvents!D13</f>
        <v>57745.982542516533</v>
      </c>
      <c r="E14" s="15">
        <f>rail!E13+nonpt!E13+ptagfire!E13++nonroad!E13+cmv_c1c2!E13+'ptfire-rx'!E13+ptegu!E13+ptnonipm!E13+pt_oilgas!E13+np_oilgas!E13+rwc!E13+cmv_c3!E13+afdust!BA13+'onroad all'!DD13+'onroad all'!EN13+airports!E13+'ptfire-wild'!E13+np_solvents!E13</f>
        <v>464534.65430519695</v>
      </c>
      <c r="F14" s="15">
        <f>rail!F13+nonpt!F13+ptagfire!F13++nonroad!F13+cmv_c1c2!F13+'ptfire-rx'!F13+ptegu!F13+ptnonipm!F13+pt_oilgas!F13+np_oilgas!F13+rwc!F13+cmv_c3!F13+afdust!BB13+'onroad all'!EN13+airports!F13+'ptfire-wild'!F13+np_solvents!F13</f>
        <v>200880.65474873062</v>
      </c>
      <c r="G14" s="15">
        <f>rail!G13+nonpt!G13+ptagfire!G13++nonroad!G13+'onroad all'!DU13+cmv_c1c2!G13+'ptfire-rx'!G13+ptegu!FM13+ptnonipm!G13+pt_oilgas!G13+np_oilgas!G13+rwc!G13+cmv_c3!G13+airports!G13+'ptfire-wild'!G13+np_solvents!G13</f>
        <v>13871.940372498118</v>
      </c>
      <c r="H14" s="15">
        <f>rail!H13+nonpt!H13+ptagfire!H13++nonroad!H13+'onroad all'!EH13+cmv_c1c2!H13+'ptfire-rx'!H13+ptegu!H13+ptnonipm!H13+pt_oilgas!H13+np_oilgas!H13+rwc!H13+cmv_c3!H13+livestock!C13+airports!H13+'ptfire-wild'!H13+np_solvents!H13</f>
        <v>396227.33684210916</v>
      </c>
      <c r="I14" s="15">
        <f>rail!AL13+nonpt!BK13+ptagfire!V13+nonroad!AK13+'onroad all'!H13+cmv_c1c2!O13+'ptfire-rx'!AO13+ptegu!BM13+ptnonipm!BX13+pt_oilgas!BL13+np_oilgas!AV13+rwc!AI13+cmv_c3!O13+livestock!U13+airports!AK13+'ptfire-wild'!AL13+np_solvents!AF13</f>
        <v>11672.9119960476</v>
      </c>
      <c r="J14" s="15">
        <f>rail!AR13+nonpt!BQ13+ptagfire!Z13+nonroad!AP13+'onroad all'!P13+cmv_c1c2!T13+'ptfire-rx'!AS13+ptegu!BS13+ptnonipm!CD13+pt_oilgas!BR13+np_oilgas!BB13+rwc!AO13+cmv_c3!T13+livestock!X13+airports!AN13+'ptfire-wild'!AP13+np_solvents!AJ13</f>
        <v>3249.9474568691639</v>
      </c>
      <c r="K14" s="15">
        <f>rail!BK13+nonpt!CU13+ptagfire!AJ13+nonroad!BH13+'onroad all'!BB13+cmv_c1c2!AO13+'ptfire-rx'!BE13+ptegu!CX13+ptnonipm!DP13+pt_oilgas!CV13+np_oilgas!BY13+rwc!BB13+cmv_c3!AP13+airports!BF13+'ptfire-wild'!BA13+np_solvents!AV13</f>
        <v>20159.750643369156</v>
      </c>
      <c r="L14" s="15">
        <f>rail!BZ13+nonpt!DN13+ptagfire!AV13+nonroad!BT13+'onroad all'!BU13+cmv_c1c2!BF13+'ptfire-rx'!BS13+ptegu!DP13+ptnonipm!EK13+pt_oilgas!DO13+np_oilgas!CP13+rwc!BR13+cmv_c3!BF13+livestock!AP13+airports!BT13+'ptfire-wild'!BO13+np_solvents!BF13</f>
        <v>22831.603225329589</v>
      </c>
      <c r="M14" s="15">
        <f>rail!CB13+nonpt!DQ13+nonroad!BU13+'onroad all'!BY13+cmv_c1c2!BH13+'ptfire-rx'!BV13+ptegu!DS13+ptnonipm!EN13+pt_oilgas!DR13+np_oilgas!CR13+rwc!BT13+cmv_c3!BH13+airports!BV13+'ptfire-wild'!BR13+np_solvents!BH13+ptagfire!AX13</f>
        <v>3345.015650631196</v>
      </c>
      <c r="N14" s="15">
        <f>rail!AK13+nonpt!BH13+nonroad!AJ13+'onroad all'!G13+cmv_c1c2!M13+'ptfire-rx'!AL13+ptegu!BK13+ptnonipm!BU13+pt_oilgas!BJ13+np_oilgas!AU13+rwc!AH13+airports!AI13+cmv_c3!M13+'ptfire-wild'!AJ13</f>
        <v>2852.6541014252584</v>
      </c>
      <c r="O14" s="15">
        <f>rail!AT13+nonpt!O13+ptagfire!AA13+nonroad!AR13+'onroad all'!Y13+cmv_c1c2!V13+'ptfire-rx'!AU13+ptegu!BX13+ptnonipm!CI13+pt_oilgas!BW13+np_oilgas!BE13+rwc!AQ13+airports!AP13+cmv_c3!V13+'ptfire-wild'!AR13</f>
        <v>1651.5818978234518</v>
      </c>
      <c r="P14" s="15">
        <f>rail!AA13+nonroad!AD13+'onroad all'!AJ13+'onroad all'!AK13+'onroad all'!AL13+'onroad all'!AM13+'onroad all'!AN13+'onroad all'!AO13+ptnonipm!BI13+SUM(airports!AS13:AX13)+SUM(cmv_c1c2!AC13:AH13)+SUM(cmv_c3!AC13:AH13)</f>
        <v>897.15889787048968</v>
      </c>
      <c r="Q14" s="15">
        <f>rail!AB13+nonroad!AE13+'onroad all'!AK13+'onroad all'!AL13+'onroad all'!AM13+'onroad all'!AN13+'onroad all'!AO13+ptnonipm!BJ13+SUM(airports!AT13:AX13)+SUM(cmv_c1c2!AD13:AH13)+SUM(cmv_c3!AD13:AH13)</f>
        <v>826.48782531381573</v>
      </c>
      <c r="R14" s="56">
        <f>rail!N13+nonpt!S13+nonroad!R13+'onroad all'!AB13+ptegu!T13+ptnonipm!T13+pt_oilgas!S13+np_oilgas!Q13+SUM(cmv_c1c2!Z13:AA13)+SUM(cmv_c3!Z13:AA13)</f>
        <v>0.73082591235197258</v>
      </c>
      <c r="S14" s="56">
        <f>rail!K13+nonpt!L13+nonroad!U13+'onroad all'!M13+ptegu!L13+ptnonipm!L13+pt_oilgas!K13+np_oilgas!K13+SUM(cmv_c1c2!R13:S13)+SUM(cmv_c3!R13:S13)</f>
        <v>0.30747109451183635</v>
      </c>
      <c r="T14" s="56">
        <f>nonpt!P13+ptegu!P13+ptnonipm!P13+pt_oilgas!O13+np_oilgas!N13+rwc!M13+SUM(cmv_c1c2!W13:X13)+SUM(cmv_c3!W13:X13)</f>
        <v>2.197327642695019</v>
      </c>
      <c r="U14" s="56">
        <f>rail!S13+nonpt!AH13+nonroad!T13+'onroad all'!CB13+ptegu!AH13+ptnonipm!AL13+pt_oilgas!AG13+np_oilgas!AA13+rwc!R13+SUM(cmv_c1c2!BJ13:BK13)+SUM(cmv_c3!BJ13:BK13)</f>
        <v>0.49101289737305798</v>
      </c>
      <c r="V14" s="56">
        <f>rail!Q13+nonpt!AD13+nonroad!S13+'onroad all'!BS13+'onroad all'!BT13+ptegu!AD13+ptnonipm!AH13+pt_oilgas!AC13+np_oilgas!W13+rwc!P13+SUM(cmv_c1c2!BD13:BE13)+SUM(cmv_c3!BD13:BE13)</f>
        <v>1.2981742768089091</v>
      </c>
      <c r="W14" s="56">
        <f>nonpt!CS13+ptegu!BB13+ptnonipm!Z13</f>
        <v>6.4111654160403505E-3</v>
      </c>
      <c r="X14" s="63"/>
      <c r="AA14" s="17" t="s">
        <v>183</v>
      </c>
      <c r="AB14" s="15">
        <f>B14+beis!H13</f>
        <v>1540330.7489215722</v>
      </c>
      <c r="AC14" s="15">
        <f t="shared" si="2"/>
        <v>97022.417634654776</v>
      </c>
      <c r="AD14" s="15">
        <f>D14+beis!T13</f>
        <v>70820.102820633329</v>
      </c>
      <c r="AE14" s="15">
        <f t="shared" si="3"/>
        <v>464534.65430519695</v>
      </c>
      <c r="AF14" s="15">
        <f t="shared" si="4"/>
        <v>200880.65474873062</v>
      </c>
      <c r="AG14" s="15">
        <f t="shared" si="5"/>
        <v>13871.940372498118</v>
      </c>
      <c r="AH14" s="15">
        <f>H14+beis!Z13</f>
        <v>740410.05578210915</v>
      </c>
      <c r="AI14" s="15">
        <f>I14+beis!E13</f>
        <v>19360.360790047598</v>
      </c>
      <c r="AJ14" s="15">
        <f t="shared" si="6"/>
        <v>3249.9474568691639</v>
      </c>
      <c r="AK14" s="15">
        <f>K14+beis!N13</f>
        <v>31464.921068369156</v>
      </c>
      <c r="AL14" s="15">
        <f>L14+beis!R13</f>
        <v>59317.591568229589</v>
      </c>
      <c r="AM14" s="15">
        <f t="shared" si="7"/>
        <v>3345.015650631196</v>
      </c>
      <c r="AN14" s="15">
        <f t="shared" si="8"/>
        <v>2852.6541014252584</v>
      </c>
      <c r="AO14" s="15">
        <f t="shared" si="9"/>
        <v>1651.5818978234518</v>
      </c>
      <c r="AP14" s="15">
        <f t="shared" si="10"/>
        <v>897.15889787048968</v>
      </c>
      <c r="AQ14" s="15">
        <f t="shared" si="11"/>
        <v>826.48782531381573</v>
      </c>
      <c r="AR14" s="56">
        <f t="shared" si="12"/>
        <v>0.73082591235197258</v>
      </c>
      <c r="AS14" s="56">
        <f t="shared" si="13"/>
        <v>0.30747109451183635</v>
      </c>
      <c r="AT14" s="56">
        <f t="shared" si="14"/>
        <v>2.197327642695019</v>
      </c>
      <c r="AU14" s="56">
        <f t="shared" si="15"/>
        <v>0.49101289737305798</v>
      </c>
      <c r="AV14" s="56">
        <f t="shared" si="16"/>
        <v>1.2981742768089091</v>
      </c>
      <c r="AX14" s="17" t="s">
        <v>183</v>
      </c>
      <c r="AY14" s="15">
        <f>B14-'ptfire-rx'!B13-'ptfire-wild'!B13</f>
        <v>315691.13018057239</v>
      </c>
      <c r="AZ14" s="15">
        <f>C14-'ptfire-rx'!C13-'ptfire-wild'!C13</f>
        <v>84895.409020654668</v>
      </c>
      <c r="BA14" s="15">
        <f>D14-'ptfire-rx'!D13-'ptfire-wild'!D13</f>
        <v>48351.000963516482</v>
      </c>
      <c r="BB14" s="15">
        <f>E14-'ptfire-rx'!E13-'ptfire-wild'!E13</f>
        <v>231294.34135619694</v>
      </c>
      <c r="BC14" s="15">
        <f>F14-'ptfire-rx'!F13-'ptfire-wild'!F13</f>
        <v>45543.36720073162</v>
      </c>
      <c r="BD14" s="15">
        <f>G14-'ptfire-rx'!G13-'ptfire-wild'!G13</f>
        <v>3052.8932744980684</v>
      </c>
      <c r="BE14" s="15">
        <f>H14-'ptfire-rx'!H13-'ptfire-wild'!H13</f>
        <v>89638.38009710901</v>
      </c>
      <c r="BF14" s="15">
        <f>I14-'ptfire-rx'!AO13-'ptfire-wild'!AL13</f>
        <v>2572.0746397039702</v>
      </c>
      <c r="BG14" s="15">
        <f>J14-'ptfire-rx'!AS13-'ptfire-wild'!AP13</f>
        <v>810.04480876094385</v>
      </c>
      <c r="BH14" s="15">
        <f>K14-'ptfire-rx'!BE13-'ptfire-wild'!BA13</f>
        <v>1982.4725598923051</v>
      </c>
      <c r="BI14" s="15">
        <f>L14-'ptfire-rx'!BS13-'ptfire-wild'!BO13</f>
        <v>2377.0209439191494</v>
      </c>
      <c r="BJ14" s="15">
        <f>M14-'ptfire-rx'!BV13-'ptfire-wild'!BR13</f>
        <v>233.98824375140293</v>
      </c>
      <c r="BK14" s="15">
        <f>N14-'ptfire-rx'!AL13-'ptfire-wild'!AJ13</f>
        <v>71.164672834344401</v>
      </c>
      <c r="BL14" s="15">
        <f>O14-'ptfire-rx'!AU13-'ptfire-wild'!AR13</f>
        <v>179.50733677669473</v>
      </c>
      <c r="BM14" s="15">
        <f t="shared" si="17"/>
        <v>897.15889787048968</v>
      </c>
      <c r="BN14" s="15">
        <f t="shared" si="18"/>
        <v>826.48782531381573</v>
      </c>
      <c r="BO14" s="56">
        <f t="shared" si="19"/>
        <v>0.73082591235197258</v>
      </c>
      <c r="BP14" s="56">
        <f t="shared" si="20"/>
        <v>0.30747109451183635</v>
      </c>
      <c r="BQ14" s="56">
        <f t="shared" si="21"/>
        <v>2.197327642695019</v>
      </c>
      <c r="BR14" s="56">
        <f t="shared" si="22"/>
        <v>0.49101289737305798</v>
      </c>
      <c r="BS14" s="56">
        <f t="shared" si="23"/>
        <v>1.2981742768089091</v>
      </c>
    </row>
    <row r="15" spans="1:71" x14ac:dyDescent="0.25">
      <c r="A15" s="17" t="s">
        <v>184</v>
      </c>
      <c r="B15" s="15">
        <f>rail!B14+nonpt!B14+ptagfire!B14+nonroad!B14+'onroad all'!AF14+cmv_c1c2!B14+'ptfire-rx'!B14+ptegu!B14+ptnonipm!B14+pt_oilgas!B14+np_oilgas!B14+rwc!B14+cmv_c3!B14+airports!B14+'ptfire-wild'!B14+np_solvents!B14</f>
        <v>1138049.5132733886</v>
      </c>
      <c r="C15" s="15">
        <f>rail!C14+nonpt!C14+ptagfire!C14++nonroad!C14+'onroad all'!BZ14+cmv_c1c2!BI14+'ptfire-rx'!C14+ptegu!C14+ptnonipm!C14+pt_oilgas!C14+np_oilgas!C14+rwc!C14+cmv_c3!BI14+livestock!B14+airports!C14+'ptfire-wild'!C14+fertilizer!B14+np_solvents!C14</f>
        <v>124574.82737520253</v>
      </c>
      <c r="D15" s="15">
        <f>rail!D14+nonpt!D14+ptagfire!D14++nonroad!D14+cmv_c1c2!D14+'ptfire-rx'!D14+ptegu!EA14+ptnonipm!D14+pt_oilgas!D14+np_oilgas!D14+rwc!D14+cmv_c3!D14+'onroad all'!EL14+airports!D14+'ptfire-wild'!D14+np_solvents!D14</f>
        <v>255954.68172681122</v>
      </c>
      <c r="E15" s="15">
        <f>rail!E14+nonpt!E14+ptagfire!E14++nonroad!E14+cmv_c1c2!E14+'ptfire-rx'!E14+ptegu!E14+ptnonipm!E14+pt_oilgas!E14+np_oilgas!E14+rwc!E14+cmv_c3!E14+afdust!BA14+'onroad all'!DD14+'onroad all'!EN14+airports!E14+'ptfire-wild'!E14+np_solvents!E14</f>
        <v>333307.82107332308</v>
      </c>
      <c r="F15" s="15">
        <f>rail!F14+nonpt!F14+ptagfire!F14++nonroad!F14+cmv_c1c2!F14+'ptfire-rx'!F14+ptegu!F14+ptnonipm!F14+pt_oilgas!F14+np_oilgas!F14+rwc!F14+cmv_c3!F14+afdust!BB14+'onroad all'!EN14+airports!F14+'ptfire-wild'!F14+np_solvents!F14</f>
        <v>78804.351674782825</v>
      </c>
      <c r="G15" s="15">
        <f>rail!G14+nonpt!G14+ptagfire!G14++nonroad!G14+'onroad all'!DU14+cmv_c1c2!G14+'ptfire-rx'!G14+ptegu!FM14+ptnonipm!G14+pt_oilgas!G14+np_oilgas!G14+rwc!G14+cmv_c3!G14+airports!G14+'ptfire-wild'!G14+np_solvents!G14</f>
        <v>59659.623050783564</v>
      </c>
      <c r="H15" s="15">
        <f>rail!H14+nonpt!H14+ptagfire!H14++nonroad!H14+'onroad all'!EH14+cmv_c1c2!H14+'ptfire-rx'!H14+ptegu!H14+ptnonipm!H14+pt_oilgas!H14+np_oilgas!H14+rwc!H14+cmv_c3!H14+livestock!C14+airports!H14+'ptfire-wild'!H14+np_solvents!H14</f>
        <v>305667.68554318149</v>
      </c>
      <c r="I15" s="15">
        <f>rail!AL14+nonpt!BK14+ptagfire!V14+nonroad!AK14+'onroad all'!H14+cmv_c1c2!O14+'ptfire-rx'!AO14+ptegu!BM14+ptnonipm!BX14+pt_oilgas!BL14+np_oilgas!AV14+rwc!AI14+cmv_c3!O14+livestock!U14+airports!AK14+'ptfire-wild'!AL14+np_solvents!AF14</f>
        <v>2909.3385148235989</v>
      </c>
      <c r="J15" s="15">
        <f>rail!AR14+nonpt!BQ14+ptagfire!Z14+nonroad!AP14+'onroad all'!P14+cmv_c1c2!T14+'ptfire-rx'!AS14+ptegu!BS14+ptnonipm!CD14+pt_oilgas!BR14+np_oilgas!BB14+rwc!AO14+cmv_c3!T14+livestock!X14+airports!AN14+'ptfire-wild'!AP14+np_solvents!AJ14</f>
        <v>2208.7679099200718</v>
      </c>
      <c r="K15" s="15">
        <f>rail!BK14+nonpt!CU14+ptagfire!AJ14+nonroad!BH14+'onroad all'!BB14+cmv_c1c2!AO14+'ptfire-rx'!BE14+ptegu!CX14+ptnonipm!DP14+pt_oilgas!CV14+np_oilgas!BY14+rwc!BB14+cmv_c3!AP14+airports!BF14+'ptfire-wild'!BA14+np_solvents!AV14</f>
        <v>3615.6870196562113</v>
      </c>
      <c r="L15" s="15">
        <f>rail!BZ14+nonpt!DN14+ptagfire!AV14+nonroad!BT14+'onroad all'!BU14+cmv_c1c2!BF14+'ptfire-rx'!BS14+ptegu!DP14+ptnonipm!EK14+pt_oilgas!DO14+np_oilgas!CP14+rwc!BR14+cmv_c3!BF14+livestock!AP14+airports!BT14+'ptfire-wild'!BO14+np_solvents!BF14</f>
        <v>1832.5786365640176</v>
      </c>
      <c r="M15" s="15">
        <f>rail!CB14+nonpt!DQ14+nonroad!BU14+'onroad all'!BY14+cmv_c1c2!BH14+'ptfire-rx'!BV14+ptegu!DS14+ptnonipm!EN14+pt_oilgas!DR14+np_oilgas!CR14+rwc!BT14+cmv_c3!BH14+airports!BV14+'ptfire-wild'!BR14+np_solvents!BH14+ptagfire!AX14</f>
        <v>782.29818276448668</v>
      </c>
      <c r="N15" s="15">
        <f>rail!AK14+nonpt!BH14+nonroad!AJ14+'onroad all'!G14+cmv_c1c2!M14+'ptfire-rx'!AL14+ptegu!BK14+ptnonipm!BU14+pt_oilgas!BJ14+np_oilgas!AU14+rwc!AH14+airports!AI14+cmv_c3!M14+'ptfire-wild'!AJ14</f>
        <v>294.51690590492507</v>
      </c>
      <c r="O15" s="15">
        <f>rail!AT14+nonpt!O14+ptagfire!AA14+nonroad!AR14+'onroad all'!Y14+cmv_c1c2!V14+'ptfire-rx'!AU14+ptegu!BX14+ptnonipm!CI14+pt_oilgas!BW14+np_oilgas!BE14+rwc!AQ14+airports!AP14+cmv_c3!V14+'ptfire-wild'!AR14</f>
        <v>435.77508477938773</v>
      </c>
      <c r="P15" s="15">
        <f>rail!AA14+nonroad!AD14+'onroad all'!AJ14+'onroad all'!AK14+'onroad all'!AL14+'onroad all'!AM14+'onroad all'!AN14+'onroad all'!AO14+ptnonipm!BI14+SUM(airports!AS14:AX14)+SUM(cmv_c1c2!AC14:AH14)+SUM(cmv_c3!AC14:AH14)</f>
        <v>4223.7290911338632</v>
      </c>
      <c r="Q15" s="15">
        <f>rail!AB14+nonroad!AE14+'onroad all'!AK14+'onroad all'!AL14+'onroad all'!AM14+'onroad all'!AN14+'onroad all'!AO14+ptnonipm!BJ14+SUM(airports!AT14:AX14)+SUM(cmv_c1c2!AD14:AH14)+SUM(cmv_c3!AD14:AH14)</f>
        <v>4025.1260445956236</v>
      </c>
      <c r="R15" s="56">
        <f>rail!N14+nonpt!S14+nonroad!R14+'onroad all'!AB14+ptegu!T14+ptnonipm!T14+pt_oilgas!S14+np_oilgas!Q14+SUM(cmv_c1c2!Z14:AA14)+SUM(cmv_c3!Z14:AA14)</f>
        <v>0.78236165041463679</v>
      </c>
      <c r="S15" s="56">
        <f>rail!K14+nonpt!L14+nonroad!U14+'onroad all'!M14+ptegu!L14+ptnonipm!L14+pt_oilgas!K14+np_oilgas!K14+SUM(cmv_c1c2!R14:S14)+SUM(cmv_c3!R14:S14)</f>
        <v>1.4852668319939279</v>
      </c>
      <c r="T15" s="56">
        <f>nonpt!P14+ptegu!P14+ptnonipm!P14+pt_oilgas!O14+np_oilgas!N14+rwc!M14+SUM(cmv_c1c2!W14:X14)+SUM(cmv_c3!W14:X14)</f>
        <v>0.35914653614465597</v>
      </c>
      <c r="U15" s="56">
        <f>rail!S14+nonpt!AH14+nonroad!T14+'onroad all'!CB14+ptegu!AH14+ptnonipm!AL14+pt_oilgas!AG14+np_oilgas!AA14+rwc!R14+SUM(cmv_c1c2!BJ14:BK14)+SUM(cmv_c3!BJ14:BK14)</f>
        <v>10.368641850185472</v>
      </c>
      <c r="V15" s="56">
        <f>rail!Q14+nonpt!AD14+nonroad!S14+'onroad all'!BS14+'onroad all'!BT14+ptegu!AD14+ptnonipm!AH14+pt_oilgas!AC14+np_oilgas!W14+rwc!P14+SUM(cmv_c1c2!BD14:BE14)+SUM(cmv_c3!BD14:BE14)</f>
        <v>37.114499293454926</v>
      </c>
      <c r="W15" s="56">
        <f>nonpt!CS14+ptegu!BB14+ptnonipm!Z14</f>
        <v>0.24142778369698908</v>
      </c>
      <c r="X15" s="63" t="s">
        <v>173</v>
      </c>
      <c r="AA15" s="17" t="s">
        <v>184</v>
      </c>
      <c r="AB15" s="15">
        <f>B15+beis!H14</f>
        <v>1205263.5738403886</v>
      </c>
      <c r="AC15" s="15">
        <f t="shared" si="2"/>
        <v>124574.82737520253</v>
      </c>
      <c r="AD15" s="15">
        <f>D15+beis!T14</f>
        <v>298983.68207181944</v>
      </c>
      <c r="AE15" s="15">
        <f t="shared" si="3"/>
        <v>333307.82107332308</v>
      </c>
      <c r="AF15" s="15">
        <f t="shared" si="4"/>
        <v>78804.351674782825</v>
      </c>
      <c r="AG15" s="15">
        <f t="shared" si="5"/>
        <v>59659.623050783564</v>
      </c>
      <c r="AH15" s="15">
        <f>H15+beis!Z14</f>
        <v>968244.94258218154</v>
      </c>
      <c r="AI15" s="15">
        <f>I15+beis!E14</f>
        <v>10256.948922923599</v>
      </c>
      <c r="AJ15" s="15">
        <f t="shared" si="6"/>
        <v>2208.7679099200718</v>
      </c>
      <c r="AK15" s="15">
        <f>K15+beis!N14</f>
        <v>13271.628553856212</v>
      </c>
      <c r="AL15" s="15">
        <f>L15+beis!R14</f>
        <v>49558.023764904014</v>
      </c>
      <c r="AM15" s="15">
        <f t="shared" si="7"/>
        <v>782.29818276448668</v>
      </c>
      <c r="AN15" s="15">
        <f t="shared" si="8"/>
        <v>294.51690590492507</v>
      </c>
      <c r="AO15" s="15">
        <f t="shared" si="9"/>
        <v>435.77508477938773</v>
      </c>
      <c r="AP15" s="15">
        <f t="shared" si="10"/>
        <v>4223.7290911338632</v>
      </c>
      <c r="AQ15" s="15">
        <f t="shared" si="11"/>
        <v>4025.1260445956236</v>
      </c>
      <c r="AR15" s="56">
        <f t="shared" si="12"/>
        <v>0.78236165041463679</v>
      </c>
      <c r="AS15" s="56">
        <f t="shared" si="13"/>
        <v>1.4852668319939279</v>
      </c>
      <c r="AT15" s="56">
        <f t="shared" si="14"/>
        <v>0.35914653614465597</v>
      </c>
      <c r="AU15" s="56">
        <f t="shared" si="15"/>
        <v>10.368641850185472</v>
      </c>
      <c r="AV15" s="56">
        <f t="shared" si="16"/>
        <v>37.114499293454926</v>
      </c>
      <c r="AX15" s="17" t="s">
        <v>184</v>
      </c>
      <c r="AY15" s="15">
        <f>B15-'ptfire-rx'!B14-'ptfire-wild'!B14</f>
        <v>1097653.0469353888</v>
      </c>
      <c r="AZ15" s="15">
        <f>C15-'ptfire-rx'!C14-'ptfire-wild'!C14</f>
        <v>124282.90652120252</v>
      </c>
      <c r="BA15" s="15">
        <f>D15-'ptfire-rx'!D14-'ptfire-wild'!D14</f>
        <v>255316.84586681123</v>
      </c>
      <c r="BB15" s="15">
        <f>E15-'ptfire-rx'!E14-'ptfire-wild'!E14</f>
        <v>326842.2516963231</v>
      </c>
      <c r="BC15" s="15">
        <f>F15-'ptfire-rx'!F14-'ptfire-wild'!F14</f>
        <v>72765.218388782843</v>
      </c>
      <c r="BD15" s="15">
        <f>G15-'ptfire-rx'!G14-'ptfire-wild'!G14</f>
        <v>59294.314576783567</v>
      </c>
      <c r="BE15" s="15">
        <f>H15-'ptfire-rx'!H14-'ptfire-wild'!H14</f>
        <v>298206.02973718144</v>
      </c>
      <c r="BF15" s="15">
        <f>I15-'ptfire-rx'!AO14-'ptfire-wild'!AL14</f>
        <v>2581.8392094621772</v>
      </c>
      <c r="BG15" s="15">
        <f>J15-'ptfire-rx'!AS14-'ptfire-wild'!AP14</f>
        <v>2120.8355887609659</v>
      </c>
      <c r="BH15" s="15">
        <f>K15-'ptfire-rx'!BE14-'ptfire-wild'!BA14</f>
        <v>3124.8289055758801</v>
      </c>
      <c r="BI15" s="15">
        <f>L15-'ptfire-rx'!BS14-'ptfire-wild'!BO14</f>
        <v>1382.3634613524291</v>
      </c>
      <c r="BJ15" s="15">
        <f>M15-'ptfire-rx'!BV14-'ptfire-wild'!BR14</f>
        <v>676.25081643902251</v>
      </c>
      <c r="BK15" s="15">
        <f>N15-'ptfire-rx'!AL14-'ptfire-wild'!AJ14</f>
        <v>194.46933649019689</v>
      </c>
      <c r="BL15" s="15">
        <f>O15-'ptfire-rx'!AU14-'ptfire-wild'!AR14</f>
        <v>382.62476523476278</v>
      </c>
      <c r="BM15" s="15">
        <f t="shared" si="17"/>
        <v>4223.7290911338632</v>
      </c>
      <c r="BN15" s="15">
        <f t="shared" si="18"/>
        <v>4025.1260445956236</v>
      </c>
      <c r="BO15" s="56">
        <f t="shared" si="19"/>
        <v>0.78236165041463679</v>
      </c>
      <c r="BP15" s="56">
        <f t="shared" si="20"/>
        <v>1.4852668319939279</v>
      </c>
      <c r="BQ15" s="56">
        <f t="shared" si="21"/>
        <v>0.35914653614465597</v>
      </c>
      <c r="BR15" s="56">
        <f t="shared" si="22"/>
        <v>10.368641850185472</v>
      </c>
      <c r="BS15" s="56">
        <f t="shared" si="23"/>
        <v>37.114499293454926</v>
      </c>
    </row>
    <row r="16" spans="1:71" x14ac:dyDescent="0.25">
      <c r="A16" s="17" t="s">
        <v>185</v>
      </c>
      <c r="B16" s="15">
        <f>rail!B15+nonpt!B15+ptagfire!B15+nonroad!B15+'onroad all'!AF15+cmv_c1c2!B15+'ptfire-rx'!B15+ptegu!B15+ptnonipm!B15+pt_oilgas!B15+np_oilgas!B15+rwc!B15+cmv_c3!B15+airports!B15+'ptfire-wild'!B15+np_solvents!B15</f>
        <v>1009822.2843549426</v>
      </c>
      <c r="C16" s="15">
        <f>rail!C15+nonpt!C15+ptagfire!C15++nonroad!C15+'onroad all'!BZ15+cmv_c1c2!BI15+'ptfire-rx'!C15+ptegu!C15+ptnonipm!C15+pt_oilgas!C15+np_oilgas!C15+rwc!C15+cmv_c3!BI15+livestock!B15+airports!C15+'ptfire-wild'!C15+fertilizer!B15+np_solvents!C15</f>
        <v>110244.75999198425</v>
      </c>
      <c r="D16" s="15">
        <f>rail!D15+nonpt!D15+ptagfire!D15++nonroad!D15+cmv_c1c2!D15+'ptfire-rx'!D15+ptegu!EA15+ptnonipm!D15+pt_oilgas!D15+np_oilgas!D15+rwc!D15+cmv_c3!D15+'onroad all'!EL15+airports!D15+'ptfire-wild'!D15+np_solvents!D15</f>
        <v>208174.03847862792</v>
      </c>
      <c r="E16" s="15">
        <f>rail!E15+nonpt!E15+ptagfire!E15++nonroad!E15+cmv_c1c2!E15+'ptfire-rx'!E15+ptegu!E15+ptnonipm!E15+pt_oilgas!E15+np_oilgas!E15+rwc!E15+cmv_c3!E15+afdust!BA15+'onroad all'!DD15+'onroad all'!EN15+airports!E15+'ptfire-wild'!E15+np_solvents!E15</f>
        <v>115999.49837000303</v>
      </c>
      <c r="F16" s="15">
        <f>rail!F15+nonpt!F15+ptagfire!F15++nonroad!F15+cmv_c1c2!F15+'ptfire-rx'!F15+ptegu!F15+ptnonipm!F15+pt_oilgas!F15+np_oilgas!F15+rwc!F15+cmv_c3!F15+afdust!BB15+'onroad all'!EN15+airports!F15+'ptfire-wild'!F15+np_solvents!F15</f>
        <v>56651.220006672876</v>
      </c>
      <c r="G16" s="15">
        <f>rail!G15+nonpt!G15+ptagfire!G15++nonroad!G15+'onroad all'!DU15+cmv_c1c2!G15+'ptfire-rx'!G15+ptegu!FM15+ptnonipm!G15+pt_oilgas!G15+np_oilgas!G15+rwc!G15+cmv_c3!G15+airports!G15+'ptfire-wild'!G15+np_solvents!G15</f>
        <v>68139.073371993494</v>
      </c>
      <c r="H16" s="15">
        <f>rail!H15+nonpt!H15+ptagfire!H15++nonroad!H15+'onroad all'!EH15+cmv_c1c2!H15+'ptfire-rx'!H15+ptegu!H15+ptnonipm!H15+pt_oilgas!H15+np_oilgas!H15+rwc!H15+cmv_c3!H15+livestock!C15+airports!H15+'ptfire-wild'!H15+np_solvents!H15</f>
        <v>214990.63746122835</v>
      </c>
      <c r="I16" s="15">
        <f>rail!AL15+nonpt!BK15+ptagfire!V15+nonroad!AK15+'onroad all'!H15+cmv_c1c2!O15+'ptfire-rx'!AO15+ptegu!BM15+ptnonipm!BX15+pt_oilgas!BL15+np_oilgas!AV15+rwc!AI15+cmv_c3!O15+livestock!U15+airports!AK15+'ptfire-wild'!AL15+np_solvents!AF15</f>
        <v>2903.0430783090865</v>
      </c>
      <c r="J16" s="15">
        <f>rail!AR15+nonpt!BQ15+ptagfire!Z15+nonroad!AP15+'onroad all'!P15+cmv_c1c2!T15+'ptfire-rx'!AS15+ptegu!BS15+ptnonipm!CD15+pt_oilgas!BR15+np_oilgas!BB15+rwc!AO15+cmv_c3!T15+livestock!X15+airports!AN15+'ptfire-wild'!AP15+np_solvents!AJ15</f>
        <v>1667.564283021243</v>
      </c>
      <c r="K16" s="15">
        <f>rail!BK15+nonpt!CU15+ptagfire!AJ15+nonroad!BH15+'onroad all'!BB15+cmv_c1c2!AO15+'ptfire-rx'!BE15+ptegu!CX15+ptnonipm!DP15+pt_oilgas!CV15+np_oilgas!BY15+rwc!BB15+cmv_c3!AP15+airports!BF15+'ptfire-wild'!BA15+np_solvents!AV15</f>
        <v>3033.3318866449472</v>
      </c>
      <c r="L16" s="15">
        <f>rail!BZ15+nonpt!DN15+ptagfire!AV15+nonroad!BT15+'onroad all'!BU15+cmv_c1c2!BF15+'ptfire-rx'!BS15+ptegu!DP15+ptnonipm!EK15+pt_oilgas!DO15+np_oilgas!CP15+rwc!BR15+cmv_c3!BF15+livestock!AP15+airports!BT15+'ptfire-wild'!BO15+np_solvents!BF15</f>
        <v>1396.4100123727917</v>
      </c>
      <c r="M16" s="15">
        <f>rail!CB15+nonpt!DQ15+nonroad!BU15+'onroad all'!BY15+cmv_c1c2!BH15+'ptfire-rx'!BV15+ptegu!DS15+ptnonipm!EN15+pt_oilgas!DR15+np_oilgas!CR15+rwc!BT15+cmv_c3!BH15+airports!BV15+'ptfire-wild'!BR15+np_solvents!BH15+ptagfire!AX15</f>
        <v>722.72276308653295</v>
      </c>
      <c r="N16" s="15">
        <f>rail!AK15+nonpt!BH15+nonroad!AJ15+'onroad all'!G15+cmv_c1c2!M15+'ptfire-rx'!AL15+ptegu!BK15+ptnonipm!BU15+pt_oilgas!BJ15+np_oilgas!AU15+rwc!AH15+airports!AI15+cmv_c3!M15+'ptfire-wild'!AJ15</f>
        <v>215.07126035872372</v>
      </c>
      <c r="O16" s="15">
        <f>rail!AT15+nonpt!O15+ptagfire!AA15+nonroad!AR15+'onroad all'!Y15+cmv_c1c2!V15+'ptfire-rx'!AU15+ptegu!BX15+ptnonipm!CI15+pt_oilgas!BW15+np_oilgas!BE15+rwc!AQ15+airports!AP15+cmv_c3!V15+'ptfire-wild'!AR15</f>
        <v>314.65826142331042</v>
      </c>
      <c r="P16" s="15">
        <f>rail!AA15+nonroad!AD15+'onroad all'!AJ15+'onroad all'!AK15+'onroad all'!AL15+'onroad all'!AM15+'onroad all'!AN15+'onroad all'!AO15+ptnonipm!BI15+SUM(airports!AS15:AX15)+SUM(cmv_c1c2!AC15:AH15)+SUM(cmv_c3!AC15:AH15)</f>
        <v>2861.9627047524127</v>
      </c>
      <c r="Q16" s="15">
        <f>rail!AB15+nonroad!AE15+'onroad all'!AK15+'onroad all'!AL15+'onroad all'!AM15+'onroad all'!AN15+'onroad all'!AO15+ptnonipm!BJ15+SUM(airports!AT15:AX15)+SUM(cmv_c1c2!AD15:AH15)+SUM(cmv_c3!AD15:AH15)</f>
        <v>2715.8306900384023</v>
      </c>
      <c r="R16" s="56">
        <f>rail!N15+nonpt!S15+nonroad!R15+'onroad all'!AB15+ptegu!T15+ptnonipm!T15+pt_oilgas!S15+np_oilgas!Q15+SUM(cmv_c1c2!Z15:AA15)+SUM(cmv_c3!Z15:AA15)</f>
        <v>0.50796048842601449</v>
      </c>
      <c r="S16" s="56">
        <f>rail!K15+nonpt!L15+nonroad!U15+'onroad all'!M15+ptegu!L15+ptnonipm!L15+pt_oilgas!K15+np_oilgas!K15+SUM(cmv_c1c2!R15:S15)+SUM(cmv_c3!R15:S15)</f>
        <v>1.1734930329661524</v>
      </c>
      <c r="T16" s="56">
        <f>nonpt!P15+ptegu!P15+ptnonipm!P15+pt_oilgas!O15+np_oilgas!N15+rwc!M15+SUM(cmv_c1c2!W15:X15)+SUM(cmv_c3!W15:X15)</f>
        <v>0.77271950675796164</v>
      </c>
      <c r="U16" s="56">
        <f>rail!S15+nonpt!AH15+nonroad!T15+'onroad all'!CB15+ptegu!AH15+ptnonipm!AL15+pt_oilgas!AG15+np_oilgas!AA15+rwc!R15+SUM(cmv_c1c2!BJ15:BK15)+SUM(cmv_c3!BJ15:BK15)</f>
        <v>17.996083406282214</v>
      </c>
      <c r="V16" s="56">
        <f>rail!Q15+nonpt!AD15+nonroad!S15+'onroad all'!BS15+'onroad all'!BT15+ptegu!AD15+ptnonipm!AH15+pt_oilgas!AC15+np_oilgas!W15+rwc!P15+SUM(cmv_c1c2!BD15:BE15)+SUM(cmv_c3!BD15:BE15)</f>
        <v>52.907024925013459</v>
      </c>
      <c r="W16" s="56">
        <f>nonpt!CS15+ptegu!BB15+ptnonipm!Z15</f>
        <v>4.1391180965588602E-2</v>
      </c>
      <c r="X16" s="63" t="s">
        <v>173</v>
      </c>
      <c r="AA16" s="17" t="s">
        <v>185</v>
      </c>
      <c r="AB16" s="15">
        <f>B16+beis!H15</f>
        <v>1055025.5867409424</v>
      </c>
      <c r="AC16" s="15">
        <f t="shared" si="2"/>
        <v>110244.75999198425</v>
      </c>
      <c r="AD16" s="15">
        <f>D16+beis!T15</f>
        <v>233289.36908665972</v>
      </c>
      <c r="AE16" s="15">
        <f t="shared" si="3"/>
        <v>115999.49837000303</v>
      </c>
      <c r="AF16" s="15">
        <f t="shared" si="4"/>
        <v>56651.220006672876</v>
      </c>
      <c r="AG16" s="15">
        <f t="shared" si="5"/>
        <v>68139.073371993494</v>
      </c>
      <c r="AH16" s="15">
        <f>H16+beis!Z15</f>
        <v>661383.21586922836</v>
      </c>
      <c r="AI16" s="15">
        <f>I16+beis!E15</f>
        <v>7914.7760620090867</v>
      </c>
      <c r="AJ16" s="15">
        <f t="shared" si="6"/>
        <v>1667.564283021243</v>
      </c>
      <c r="AK16" s="15">
        <f>K16+beis!N15</f>
        <v>9515.1108489449362</v>
      </c>
      <c r="AL16" s="15">
        <f>L16+beis!R15</f>
        <v>33563.686027492789</v>
      </c>
      <c r="AM16" s="15">
        <f t="shared" si="7"/>
        <v>722.72276308653295</v>
      </c>
      <c r="AN16" s="15">
        <f t="shared" si="8"/>
        <v>215.07126035872372</v>
      </c>
      <c r="AO16" s="15">
        <f t="shared" si="9"/>
        <v>314.65826142331042</v>
      </c>
      <c r="AP16" s="15">
        <f t="shared" si="10"/>
        <v>2861.9627047524127</v>
      </c>
      <c r="AQ16" s="15">
        <f t="shared" si="11"/>
        <v>2715.8306900384023</v>
      </c>
      <c r="AR16" s="56">
        <f t="shared" si="12"/>
        <v>0.50796048842601449</v>
      </c>
      <c r="AS16" s="56">
        <f t="shared" si="13"/>
        <v>1.1734930329661524</v>
      </c>
      <c r="AT16" s="56">
        <f t="shared" si="14"/>
        <v>0.77271950675796164</v>
      </c>
      <c r="AU16" s="56">
        <f t="shared" si="15"/>
        <v>17.996083406282214</v>
      </c>
      <c r="AV16" s="56">
        <f t="shared" si="16"/>
        <v>52.907024925013459</v>
      </c>
      <c r="AX16" s="17" t="s">
        <v>185</v>
      </c>
      <c r="AY16" s="15">
        <f>B16-'ptfire-rx'!B15-'ptfire-wild'!B15</f>
        <v>988591.42094694264</v>
      </c>
      <c r="AZ16" s="15">
        <f>C16-'ptfire-rx'!C15-'ptfire-wild'!C15</f>
        <v>110112.63950498425</v>
      </c>
      <c r="BA16" s="15">
        <f>D16-'ptfire-rx'!D15-'ptfire-wild'!D15</f>
        <v>207811.80994462792</v>
      </c>
      <c r="BB16" s="15">
        <f>E16-'ptfire-rx'!E15-'ptfire-wild'!E15</f>
        <v>112595.39262200303</v>
      </c>
      <c r="BC16" s="15">
        <f>F16-'ptfire-rx'!F15-'ptfire-wild'!F15</f>
        <v>53366.267467672878</v>
      </c>
      <c r="BD16" s="15">
        <f>G16-'ptfire-rx'!G15-'ptfire-wild'!G15</f>
        <v>67949.514944993498</v>
      </c>
      <c r="BE16" s="15">
        <f>H16-'ptfire-rx'!H15-'ptfire-wild'!H15</f>
        <v>211150.53941522836</v>
      </c>
      <c r="BF16" s="15">
        <f>I16-'ptfire-rx'!AO15-'ptfire-wild'!AL15</f>
        <v>2730.8688854935031</v>
      </c>
      <c r="BG16" s="15">
        <f>J16-'ptfire-rx'!AS15-'ptfire-wild'!AP15</f>
        <v>1621.3361644180241</v>
      </c>
      <c r="BH16" s="15">
        <f>K16-'ptfire-rx'!BE15-'ptfire-wild'!BA15</f>
        <v>2775.2760986006606</v>
      </c>
      <c r="BI16" s="15">
        <f>L16-'ptfire-rx'!BS15-'ptfire-wild'!BO15</f>
        <v>1159.7212200806287</v>
      </c>
      <c r="BJ16" s="15">
        <f>M16-'ptfire-rx'!BV15-'ptfire-wild'!BR15</f>
        <v>667.12353949587862</v>
      </c>
      <c r="BK16" s="15">
        <f>N16-'ptfire-rx'!AL15-'ptfire-wild'!AJ15</f>
        <v>162.47388603485481</v>
      </c>
      <c r="BL16" s="15">
        <f>O16-'ptfire-rx'!AU15-'ptfire-wild'!AR15</f>
        <v>286.71591395211499</v>
      </c>
      <c r="BM16" s="15">
        <f t="shared" si="17"/>
        <v>2861.9627047524127</v>
      </c>
      <c r="BN16" s="15">
        <f t="shared" si="18"/>
        <v>2715.8306900384023</v>
      </c>
      <c r="BO16" s="56">
        <f t="shared" si="19"/>
        <v>0.50796048842601449</v>
      </c>
      <c r="BP16" s="56">
        <f t="shared" si="20"/>
        <v>1.1734930329661524</v>
      </c>
      <c r="BQ16" s="56">
        <f t="shared" si="21"/>
        <v>0.77271950675796164</v>
      </c>
      <c r="BR16" s="56">
        <f t="shared" si="22"/>
        <v>17.996083406282214</v>
      </c>
      <c r="BS16" s="56">
        <f t="shared" si="23"/>
        <v>52.907024925013459</v>
      </c>
    </row>
    <row r="17" spans="1:71" x14ac:dyDescent="0.25">
      <c r="A17" s="17" t="s">
        <v>186</v>
      </c>
      <c r="B17" s="15">
        <f>rail!B16+nonpt!B16+ptagfire!B16+nonroad!B16+'onroad all'!AF16+cmv_c1c2!B16+'ptfire-rx'!B16+ptegu!B16+ptnonipm!B16+pt_oilgas!B16+np_oilgas!B16+rwc!B16+cmv_c3!B16+airports!B16+'ptfire-wild'!B16+np_solvents!B16</f>
        <v>465115.9392448116</v>
      </c>
      <c r="C17" s="15">
        <f>rail!C16+nonpt!C16+ptagfire!C16++nonroad!C16+'onroad all'!BZ16+cmv_c1c2!BI16+'ptfire-rx'!C16+ptegu!C16+ptnonipm!C16+pt_oilgas!C16+np_oilgas!C16+rwc!C16+cmv_c3!BI16+livestock!B16+airports!C16+'ptfire-wild'!C16+fertilizer!B16+np_solvents!C16</f>
        <v>356082.01012836728</v>
      </c>
      <c r="D17" s="15">
        <f>rail!D16+nonpt!D16+ptagfire!D16++nonroad!D16+cmv_c1c2!D16+'ptfire-rx'!D16+ptegu!EA16+ptnonipm!D16+pt_oilgas!D16+np_oilgas!D16+rwc!D16+cmv_c3!D16+'onroad all'!EL16+airports!D16+'ptfire-wild'!D16+np_solvents!D16</f>
        <v>119818.34144508712</v>
      </c>
      <c r="E17" s="15">
        <f>rail!E16+nonpt!E16+ptagfire!E16++nonroad!E16+cmv_c1c2!E16+'ptfire-rx'!E16+ptegu!E16+ptnonipm!E16+pt_oilgas!E16+np_oilgas!E16+rwc!E16+cmv_c3!E16+afdust!BA16+'onroad all'!DD16+'onroad all'!EN16+airports!E16+'ptfire-wild'!E16+np_solvents!E16</f>
        <v>191943.82088957058</v>
      </c>
      <c r="F17" s="15">
        <f>rail!F16+nonpt!F16+ptagfire!F16++nonroad!F16+cmv_c1c2!F16+'ptfire-rx'!F16+ptegu!F16+ptnonipm!F16+pt_oilgas!F16+np_oilgas!F16+rwc!F16+cmv_c3!F16+afdust!BB16+'onroad all'!EN16+airports!F16+'ptfire-wild'!F16+np_solvents!F16</f>
        <v>49316.871738376401</v>
      </c>
      <c r="G17" s="15">
        <f>rail!G16+nonpt!G16+ptagfire!G16++nonroad!G16+'onroad all'!DU16+cmv_c1c2!G16+'ptfire-rx'!G16+ptegu!FM16+ptnonipm!G16+pt_oilgas!G16+np_oilgas!G16+rwc!G16+cmv_c3!G16+airports!G16+'ptfire-wild'!G16+np_solvents!G16</f>
        <v>29493.532680156226</v>
      </c>
      <c r="H17" s="15">
        <f>rail!H16+nonpt!H16+ptagfire!H16++nonroad!H16+'onroad all'!EH16+cmv_c1c2!H16+'ptfire-rx'!H16+ptegu!H16+ptnonipm!H16+pt_oilgas!H16+np_oilgas!H16+rwc!H16+cmv_c3!H16+livestock!C16+airports!H16+'ptfire-wild'!H16+np_solvents!H16</f>
        <v>152114.21264751881</v>
      </c>
      <c r="I17" s="15">
        <f>rail!AL16+nonpt!BK16+ptagfire!V16+nonroad!AK16+'onroad all'!H16+cmv_c1c2!O16+'ptfire-rx'!AO16+ptegu!BM16+ptnonipm!BX16+pt_oilgas!BL16+np_oilgas!AV16+rwc!AI16+cmv_c3!O16+livestock!U16+airports!AK16+'ptfire-wild'!AL16+np_solvents!AF16</f>
        <v>2989.4623745486897</v>
      </c>
      <c r="J17" s="15">
        <f>rail!AR16+nonpt!BQ16+ptagfire!Z16+nonroad!AP16+'onroad all'!P16+cmv_c1c2!T16+'ptfire-rx'!AS16+ptegu!BS16+ptnonipm!CD16+pt_oilgas!BR16+np_oilgas!BB16+rwc!AO16+cmv_c3!T16+livestock!X16+airports!AN16+'ptfire-wild'!AP16+np_solvents!AJ16</f>
        <v>1162.4232263643787</v>
      </c>
      <c r="K17" s="15">
        <f>rail!BK16+nonpt!CU16+ptagfire!AJ16+nonroad!BH16+'onroad all'!BB16+cmv_c1c2!AO16+'ptfire-rx'!BE16+ptegu!CX16+ptnonipm!DP16+pt_oilgas!CV16+np_oilgas!BY16+rwc!BB16+cmv_c3!AP16+airports!BF16+'ptfire-wild'!BA16+np_solvents!AV16</f>
        <v>2508.4685042888677</v>
      </c>
      <c r="L17" s="15">
        <f>rail!BZ16+nonpt!DN16+ptagfire!AV16+nonroad!BT16+'onroad all'!BU16+cmv_c1c2!BF16+'ptfire-rx'!BS16+ptegu!DP16+ptnonipm!EK16+pt_oilgas!DO16+np_oilgas!CP16+rwc!BR16+cmv_c3!BF16+livestock!AP16+airports!BT16+'ptfire-wild'!BO16+np_solvents!BF16</f>
        <v>1307.1071430752233</v>
      </c>
      <c r="M17" s="15">
        <f>rail!CB16+nonpt!DQ16+nonroad!BU16+'onroad all'!BY16+cmv_c1c2!BH16+'ptfire-rx'!BV16+ptegu!DS16+ptnonipm!EN16+pt_oilgas!DR16+np_oilgas!CR16+rwc!BT16+cmv_c3!BH16+airports!BV16+'ptfire-wild'!BR16+np_solvents!BH16+ptagfire!AX16</f>
        <v>474.7884853692413</v>
      </c>
      <c r="N17" s="15">
        <f>rail!AK16+nonpt!BH16+nonroad!AJ16+'onroad all'!G16+cmv_c1c2!M16+'ptfire-rx'!AL16+ptegu!BK16+ptnonipm!BU16+pt_oilgas!BJ16+np_oilgas!AU16+rwc!AH16+airports!AI16+cmv_c3!M16+'ptfire-wild'!AJ16</f>
        <v>272.63580735629495</v>
      </c>
      <c r="O17" s="15">
        <f>rail!AT16+nonpt!O16+ptagfire!AA16+nonroad!AR16+'onroad all'!Y16+cmv_c1c2!V16+'ptfire-rx'!AU16+ptegu!BX16+ptnonipm!CI16+pt_oilgas!BW16+np_oilgas!BE16+rwc!AQ16+airports!AP16+cmv_c3!V16+'ptfire-wild'!AR16</f>
        <v>236.86973691535195</v>
      </c>
      <c r="P17" s="15">
        <f>rail!AA16+nonroad!AD16+'onroad all'!AJ16+'onroad all'!AK16+'onroad all'!AL16+'onroad all'!AM16+'onroad all'!AN16+'onroad all'!AO16+ptnonipm!BI16+SUM(airports!AS16:AX16)+SUM(cmv_c1c2!AC16:AH16)+SUM(cmv_c3!AC16:AH16)</f>
        <v>2435.6471169686811</v>
      </c>
      <c r="Q17" s="15">
        <f>rail!AB16+nonroad!AE16+'onroad all'!AK16+'onroad all'!AL16+'onroad all'!AM16+'onroad all'!AN16+'onroad all'!AO16+ptnonipm!BJ16+SUM(airports!AT16:AX16)+SUM(cmv_c1c2!AD16:AH16)+SUM(cmv_c3!AD16:AH16)</f>
        <v>2329.5787817162382</v>
      </c>
      <c r="R17" s="56">
        <f>rail!N16+nonpt!S16+nonroad!R16+'onroad all'!AB16+ptegu!T16+ptnonipm!T16+pt_oilgas!S16+np_oilgas!Q16+SUM(cmv_c1c2!Z16:AA16)+SUM(cmv_c3!Z16:AA16)</f>
        <v>0.25414805170677535</v>
      </c>
      <c r="S17" s="56">
        <f>rail!K16+nonpt!L16+nonroad!U16+'onroad all'!M16+ptegu!L16+ptnonipm!L16+pt_oilgas!K16+np_oilgas!K16+SUM(cmv_c1c2!R16:S16)+SUM(cmv_c3!R16:S16)</f>
        <v>1.1549510579444886</v>
      </c>
      <c r="T17" s="56">
        <f>nonpt!P16+ptegu!P16+ptnonipm!P16+pt_oilgas!O16+np_oilgas!N16+rwc!M16+SUM(cmv_c1c2!W16:X16)+SUM(cmv_c3!W16:X16)</f>
        <v>0.45346993084544385</v>
      </c>
      <c r="U17" s="56">
        <f>rail!S16+nonpt!AH16+nonroad!T16+'onroad all'!CB16+ptegu!AH16+ptnonipm!AL16+pt_oilgas!AG16+np_oilgas!AA16+rwc!R16+SUM(cmv_c1c2!BJ16:BK16)+SUM(cmv_c3!BJ16:BK16)</f>
        <v>3.705913549265325</v>
      </c>
      <c r="V17" s="56">
        <f>rail!Q16+nonpt!AD16+nonroad!S16+'onroad all'!BS16+'onroad all'!BT16+ptegu!AD16+ptnonipm!AH16+pt_oilgas!AC16+np_oilgas!W16+rwc!P16+SUM(cmv_c1c2!BD16:BE16)+SUM(cmv_c3!BD16:BE16)</f>
        <v>9.5050064080508747</v>
      </c>
      <c r="W17" s="56">
        <f>nonpt!CS16+ptegu!BB16+ptnonipm!Z16</f>
        <v>0.3007927393679517</v>
      </c>
      <c r="X17" s="63" t="s">
        <v>173</v>
      </c>
      <c r="AA17" s="17" t="s">
        <v>186</v>
      </c>
      <c r="AB17" s="15">
        <f>B17+beis!H16</f>
        <v>517568.66371081152</v>
      </c>
      <c r="AC17" s="15">
        <f t="shared" si="2"/>
        <v>356082.01012836728</v>
      </c>
      <c r="AD17" s="15">
        <f>D17+beis!T16</f>
        <v>160080.37773266772</v>
      </c>
      <c r="AE17" s="15">
        <f t="shared" si="3"/>
        <v>191943.82088957058</v>
      </c>
      <c r="AF17" s="15">
        <f t="shared" si="4"/>
        <v>49316.871738376401</v>
      </c>
      <c r="AG17" s="15">
        <f t="shared" si="5"/>
        <v>29493.532680156226</v>
      </c>
      <c r="AH17" s="15">
        <f>H17+beis!Z16</f>
        <v>519497.98162951786</v>
      </c>
      <c r="AI17" s="15">
        <f>I17+beis!E16</f>
        <v>8648.0163892486889</v>
      </c>
      <c r="AJ17" s="15">
        <f t="shared" si="6"/>
        <v>1162.4232263643787</v>
      </c>
      <c r="AK17" s="15">
        <f>K17+beis!N16</f>
        <v>10051.955496388868</v>
      </c>
      <c r="AL17" s="15">
        <f>L17+beis!R16</f>
        <v>36292.532739502218</v>
      </c>
      <c r="AM17" s="15">
        <f t="shared" si="7"/>
        <v>474.7884853692413</v>
      </c>
      <c r="AN17" s="15">
        <f t="shared" si="8"/>
        <v>272.63580735629495</v>
      </c>
      <c r="AO17" s="15">
        <f t="shared" si="9"/>
        <v>236.86973691535195</v>
      </c>
      <c r="AP17" s="15">
        <f t="shared" si="10"/>
        <v>2435.6471169686811</v>
      </c>
      <c r="AQ17" s="15">
        <f t="shared" si="11"/>
        <v>2329.5787817162382</v>
      </c>
      <c r="AR17" s="56">
        <f t="shared" si="12"/>
        <v>0.25414805170677535</v>
      </c>
      <c r="AS17" s="56">
        <f t="shared" si="13"/>
        <v>1.1549510579444886</v>
      </c>
      <c r="AT17" s="56">
        <f t="shared" si="14"/>
        <v>0.45346993084544385</v>
      </c>
      <c r="AU17" s="56">
        <f t="shared" si="15"/>
        <v>3.705913549265325</v>
      </c>
      <c r="AV17" s="56">
        <f t="shared" si="16"/>
        <v>9.5050064080508747</v>
      </c>
      <c r="AX17" s="17" t="s">
        <v>186</v>
      </c>
      <c r="AY17" s="15">
        <f>B17-'ptfire-rx'!B16-'ptfire-wild'!B16</f>
        <v>434849.14350281178</v>
      </c>
      <c r="AZ17" s="15">
        <f>C17-'ptfire-rx'!C16-'ptfire-wild'!C16</f>
        <v>355763.04919036728</v>
      </c>
      <c r="BA17" s="15">
        <f>D17-'ptfire-rx'!D16-'ptfire-wild'!D16</f>
        <v>119399.36258508712</v>
      </c>
      <c r="BB17" s="15">
        <f>E17-'ptfire-rx'!E16-'ptfire-wild'!E16</f>
        <v>187599.73040757058</v>
      </c>
      <c r="BC17" s="15">
        <f>F17-'ptfire-rx'!F16-'ptfire-wild'!F16</f>
        <v>45031.209078376414</v>
      </c>
      <c r="BD17" s="15">
        <f>G17-'ptfire-rx'!G16-'ptfire-wild'!G16</f>
        <v>29125.042847156226</v>
      </c>
      <c r="BE17" s="15">
        <f>H17-'ptfire-rx'!H16-'ptfire-wild'!H16</f>
        <v>146343.1607295188</v>
      </c>
      <c r="BF17" s="15">
        <f>I17-'ptfire-rx'!AO16-'ptfire-wild'!AL16</f>
        <v>2720.5667633918847</v>
      </c>
      <c r="BG17" s="15">
        <f>J17-'ptfire-rx'!AS16-'ptfire-wild'!AP16</f>
        <v>1090.2259027501329</v>
      </c>
      <c r="BH17" s="15">
        <f>K17-'ptfire-rx'!BE16-'ptfire-wild'!BA16</f>
        <v>2105.4464501263074</v>
      </c>
      <c r="BI17" s="15">
        <f>L17-'ptfire-rx'!BS16-'ptfire-wild'!BO16</f>
        <v>937.45515881767517</v>
      </c>
      <c r="BJ17" s="15">
        <f>M17-'ptfire-rx'!BV16-'ptfire-wild'!BR16</f>
        <v>388.37342429077819</v>
      </c>
      <c r="BK17" s="15">
        <f>N17-'ptfire-rx'!AL16-'ptfire-wild'!AJ16</f>
        <v>190.49117538956048</v>
      </c>
      <c r="BL17" s="15">
        <f>O17-'ptfire-rx'!AU16-'ptfire-wild'!AR16</f>
        <v>193.23032462233058</v>
      </c>
      <c r="BM17" s="15">
        <f t="shared" si="17"/>
        <v>2435.6471169686811</v>
      </c>
      <c r="BN17" s="15">
        <f t="shared" si="18"/>
        <v>2329.5787817162382</v>
      </c>
      <c r="BO17" s="56">
        <f t="shared" si="19"/>
        <v>0.25414805170677535</v>
      </c>
      <c r="BP17" s="56">
        <f t="shared" si="20"/>
        <v>1.1549510579444886</v>
      </c>
      <c r="BQ17" s="56">
        <f t="shared" si="21"/>
        <v>0.45346993084544385</v>
      </c>
      <c r="BR17" s="56">
        <f t="shared" si="22"/>
        <v>3.705913549265325</v>
      </c>
      <c r="BS17" s="56">
        <f t="shared" si="23"/>
        <v>9.5050064080508747</v>
      </c>
    </row>
    <row r="18" spans="1:71" x14ac:dyDescent="0.25">
      <c r="A18" s="17" t="s">
        <v>187</v>
      </c>
      <c r="B18" s="15">
        <f>rail!B17+nonpt!B17+ptagfire!B17+nonroad!B17+'onroad all'!AF17+cmv_c1c2!B17+'ptfire-rx'!B17+ptegu!B17+ptnonipm!B17+pt_oilgas!B17+np_oilgas!B17+rwc!B17+cmv_c3!B17+airports!B17+'ptfire-wild'!B17+np_solvents!B17</f>
        <v>781756.83213304263</v>
      </c>
      <c r="C18" s="15">
        <f>rail!C17+nonpt!C17+ptagfire!C17++nonroad!C17+'onroad all'!BZ17+cmv_c1c2!BI17+'ptfire-rx'!C17+ptegu!C17+ptnonipm!C17+pt_oilgas!C17+np_oilgas!C17+rwc!C17+cmv_c3!BI17+livestock!B17+airports!C17+'ptfire-wild'!C17+fertilizer!B17+np_solvents!C17</f>
        <v>176055.62067508051</v>
      </c>
      <c r="D18" s="15">
        <f>rail!D17+nonpt!D17+ptagfire!D17++nonroad!D17+cmv_c1c2!D17+'ptfire-rx'!D17+ptegu!EA17+ptnonipm!D17+pt_oilgas!D17+np_oilgas!D17+rwc!D17+cmv_c3!D17+'onroad all'!EL17+airports!D17+'ptfire-wild'!D17+np_solvents!D17</f>
        <v>159220.78665762697</v>
      </c>
      <c r="E18" s="15">
        <f>rail!E17+nonpt!E17+ptagfire!E17++nonroad!E17+cmv_c1c2!E17+'ptfire-rx'!E17+ptegu!E17+ptnonipm!E17+pt_oilgas!E17+np_oilgas!E17+rwc!E17+cmv_c3!E17+afdust!BA17+'onroad all'!DD17+'onroad all'!EN17+airports!E17+'ptfire-wild'!E17+np_solvents!E17</f>
        <v>429010.51727773173</v>
      </c>
      <c r="F18" s="15">
        <f>rail!F17+nonpt!F17+ptagfire!F17++nonroad!F17+cmv_c1c2!F17+'ptfire-rx'!F17+ptegu!F17+ptnonipm!F17+pt_oilgas!F17+np_oilgas!F17+rwc!F17+cmv_c3!F17+afdust!BB17+'onroad all'!EN17+airports!F17+'ptfire-wild'!F17+np_solvents!F17</f>
        <v>123161.58129783582</v>
      </c>
      <c r="G18" s="15">
        <f>rail!G17+nonpt!G17+ptagfire!G17++nonroad!G17+'onroad all'!DU17+cmv_c1c2!G17+'ptfire-rx'!G17+ptegu!FM17+ptnonipm!G17+pt_oilgas!G17+np_oilgas!G17+rwc!G17+cmv_c3!G17+airports!G17+'ptfire-wild'!G17+np_solvents!G17</f>
        <v>14290.391684772161</v>
      </c>
      <c r="H18" s="15">
        <f>rail!H17+nonpt!H17+ptagfire!H17++nonroad!H17+'onroad all'!EH17+cmv_c1c2!H17+'ptfire-rx'!H17+ptegu!H17+ptnonipm!H17+pt_oilgas!H17+np_oilgas!H17+rwc!H17+cmv_c3!H17+livestock!C17+airports!H17+'ptfire-wild'!H17+np_solvents!H17</f>
        <v>271060.69262402283</v>
      </c>
      <c r="I18" s="15">
        <f>rail!AL17+nonpt!BK17+ptagfire!V17+nonroad!AK17+'onroad all'!H17+cmv_c1c2!O17+'ptfire-rx'!AO17+ptegu!BM17+ptnonipm!BX17+pt_oilgas!BL17+np_oilgas!AV17+rwc!AI17+cmv_c3!O17+livestock!U17+airports!AK17+'ptfire-wild'!AL17+np_solvents!AF17</f>
        <v>11925.507206031136</v>
      </c>
      <c r="J18" s="15">
        <f>rail!AR17+nonpt!BQ17+ptagfire!Z17+nonroad!AP17+'onroad all'!P17+cmv_c1c2!T17+'ptfire-rx'!AS17+ptegu!BS17+ptnonipm!CD17+pt_oilgas!BR17+np_oilgas!BB17+rwc!AO17+cmv_c3!T17+livestock!X17+airports!AN17+'ptfire-wild'!AP17+np_solvents!AJ17</f>
        <v>2491.5169235124717</v>
      </c>
      <c r="K18" s="15">
        <f>rail!BK17+nonpt!CU17+ptagfire!AJ17+nonroad!BH17+'onroad all'!BB17+cmv_c1c2!AO17+'ptfire-rx'!BE17+ptegu!CX17+ptnonipm!DP17+pt_oilgas!CV17+np_oilgas!BY17+rwc!BB17+cmv_c3!AP17+airports!BF17+'ptfire-wild'!BA17+np_solvents!AV17</f>
        <v>11382.645153358824</v>
      </c>
      <c r="L18" s="15">
        <f>rail!BZ17+nonpt!DN17+ptagfire!AV17+nonroad!BT17+'onroad all'!BU17+cmv_c1c2!BF17+'ptfire-rx'!BS17+ptegu!DP17+ptnonipm!EK17+pt_oilgas!DO17+np_oilgas!CP17+rwc!BR17+cmv_c3!BF17+livestock!AP17+airports!BT17+'ptfire-wild'!BO17+np_solvents!BF17</f>
        <v>7367.8899531163297</v>
      </c>
      <c r="M18" s="15">
        <f>rail!CB17+nonpt!DQ17+nonroad!BU17+'onroad all'!BY17+cmv_c1c2!BH17+'ptfire-rx'!BV17+ptegu!DS17+ptnonipm!EN17+pt_oilgas!DR17+np_oilgas!CR17+rwc!BT17+cmv_c3!BH17+airports!BV17+'ptfire-wild'!BR17+np_solvents!BH17+ptagfire!AX17</f>
        <v>711.79254265206271</v>
      </c>
      <c r="N18" s="15">
        <f>rail!AK17+nonpt!BH17+nonroad!AJ17+'onroad all'!G17+cmv_c1c2!M17+'ptfire-rx'!AL17+ptegu!BK17+ptnonipm!BU17+pt_oilgas!BJ17+np_oilgas!AU17+rwc!AH17+airports!AI17+cmv_c3!M17+'ptfire-wild'!AJ17</f>
        <v>3750.0767938953331</v>
      </c>
      <c r="O18" s="15">
        <f>rail!AT17+nonpt!O17+ptagfire!AA17+nonroad!AR17+'onroad all'!Y17+cmv_c1c2!V17+'ptfire-rx'!AU17+ptegu!BX17+ptnonipm!CI17+pt_oilgas!BW17+np_oilgas!BE17+rwc!AQ17+airports!AP17+cmv_c3!V17+'ptfire-wild'!AR17</f>
        <v>714.50287289265066</v>
      </c>
      <c r="P18" s="15">
        <f>rail!AA17+nonroad!AD17+'onroad all'!AJ17+'onroad all'!AK17+'onroad all'!AL17+'onroad all'!AM17+'onroad all'!AN17+'onroad all'!AO17+ptnonipm!BI17+SUM(airports!AS17:AX17)+SUM(cmv_c1c2!AC17:AH17)+SUM(cmv_c3!AC17:AH17)</f>
        <v>2177.0637006563766</v>
      </c>
      <c r="Q18" s="15">
        <f>rail!AB17+nonroad!AE17+'onroad all'!AK17+'onroad all'!AL17+'onroad all'!AM17+'onroad all'!AN17+'onroad all'!AO17+ptnonipm!BJ17+SUM(airports!AT17:AX17)+SUM(cmv_c1c2!AD17:AH17)+SUM(cmv_c3!AD17:AH17)</f>
        <v>2077.283198024285</v>
      </c>
      <c r="R18" s="56">
        <f>rail!N17+nonpt!S17+nonroad!R17+'onroad all'!AB17+ptegu!T17+ptnonipm!T17+pt_oilgas!S17+np_oilgas!Q17+SUM(cmv_c1c2!Z17:AA17)+SUM(cmv_c3!Z17:AA17)</f>
        <v>1.0463546030428992</v>
      </c>
      <c r="S18" s="56">
        <f>rail!K17+nonpt!L17+nonroad!U17+'onroad all'!M17+ptegu!L17+ptnonipm!L17+pt_oilgas!K17+np_oilgas!K17+SUM(cmv_c1c2!R17:S17)+SUM(cmv_c3!R17:S17)</f>
        <v>0.3358072515019026</v>
      </c>
      <c r="T18" s="56">
        <f>nonpt!P17+ptegu!P17+ptnonipm!P17+pt_oilgas!O17+np_oilgas!N17+rwc!M17+SUM(cmv_c1c2!W17:X17)+SUM(cmv_c3!W17:X17)</f>
        <v>0.13788981828824989</v>
      </c>
      <c r="U18" s="56">
        <f>rail!S17+nonpt!AH17+nonroad!T17+'onroad all'!CB17+ptegu!AH17+ptnonipm!AL17+pt_oilgas!AG17+np_oilgas!AA17+rwc!R17+SUM(cmv_c1c2!BJ17:BK17)+SUM(cmv_c3!BJ17:BK17)</f>
        <v>4.3610282968196454</v>
      </c>
      <c r="V18" s="56">
        <f>rail!Q17+nonpt!AD17+nonroad!S17+'onroad all'!BS17+'onroad all'!BT17+ptegu!AD17+ptnonipm!AH17+pt_oilgas!AC17+np_oilgas!W17+rwc!P17+SUM(cmv_c1c2!BD17:BE17)+SUM(cmv_c3!BD17:BE17)</f>
        <v>13.451309541482379</v>
      </c>
      <c r="W18" s="56">
        <f>nonpt!CS17+ptegu!BB17+ptnonipm!Z17</f>
        <v>2.1693048524044736</v>
      </c>
      <c r="X18" s="63" t="s">
        <v>173</v>
      </c>
      <c r="AA18" s="17" t="s">
        <v>187</v>
      </c>
      <c r="AB18" s="15">
        <f>B18+beis!H17</f>
        <v>863137.44701904268</v>
      </c>
      <c r="AC18" s="15">
        <f t="shared" si="2"/>
        <v>176055.62067508051</v>
      </c>
      <c r="AD18" s="15">
        <f>D18+beis!T17</f>
        <v>195919.65718212689</v>
      </c>
      <c r="AE18" s="15">
        <f t="shared" si="3"/>
        <v>429010.51727773173</v>
      </c>
      <c r="AF18" s="15">
        <f t="shared" si="4"/>
        <v>123161.58129783582</v>
      </c>
      <c r="AG18" s="15">
        <f t="shared" si="5"/>
        <v>14290.391684772161</v>
      </c>
      <c r="AH18" s="15">
        <f>H18+beis!Z17</f>
        <v>757664.43705402291</v>
      </c>
      <c r="AI18" s="15">
        <f>I18+beis!E17</f>
        <v>20544.965964531126</v>
      </c>
      <c r="AJ18" s="15">
        <f t="shared" si="6"/>
        <v>2491.5169235124717</v>
      </c>
      <c r="AK18" s="15">
        <f>K18+beis!N17</f>
        <v>23146.017893558826</v>
      </c>
      <c r="AL18" s="15">
        <f>L18+beis!R17</f>
        <v>61747.021288006334</v>
      </c>
      <c r="AM18" s="15">
        <f t="shared" si="7"/>
        <v>711.79254265206271</v>
      </c>
      <c r="AN18" s="15">
        <f t="shared" si="8"/>
        <v>3750.0767938953331</v>
      </c>
      <c r="AO18" s="15">
        <f t="shared" si="9"/>
        <v>714.50287289265066</v>
      </c>
      <c r="AP18" s="15">
        <f t="shared" si="10"/>
        <v>2177.0637006563766</v>
      </c>
      <c r="AQ18" s="15">
        <f t="shared" si="11"/>
        <v>2077.283198024285</v>
      </c>
      <c r="AR18" s="56">
        <f t="shared" si="12"/>
        <v>1.0463546030428992</v>
      </c>
      <c r="AS18" s="56">
        <f t="shared" si="13"/>
        <v>0.3358072515019026</v>
      </c>
      <c r="AT18" s="56">
        <f t="shared" si="14"/>
        <v>0.13788981828824989</v>
      </c>
      <c r="AU18" s="56">
        <f t="shared" si="15"/>
        <v>4.3610282968196454</v>
      </c>
      <c r="AV18" s="56">
        <f t="shared" si="16"/>
        <v>13.451309541482379</v>
      </c>
      <c r="AX18" s="17" t="s">
        <v>187</v>
      </c>
      <c r="AY18" s="15">
        <f>B18-'ptfire-rx'!B17-'ptfire-wild'!B17</f>
        <v>496163.4378480587</v>
      </c>
      <c r="AZ18" s="15">
        <f>C18-'ptfire-rx'!C17-'ptfire-wild'!C17</f>
        <v>172193.26311408094</v>
      </c>
      <c r="BA18" s="15">
        <f>D18-'ptfire-rx'!D17-'ptfire-wild'!D17</f>
        <v>147441.85805962837</v>
      </c>
      <c r="BB18" s="15">
        <f>E18-'ptfire-rx'!E17-'ptfire-wild'!E17</f>
        <v>376760.80585003993</v>
      </c>
      <c r="BC18" s="15">
        <f>F18-'ptfire-rx'!F17-'ptfire-wild'!F17</f>
        <v>72497.829037836302</v>
      </c>
      <c r="BD18" s="15">
        <f>G18-'ptfire-rx'!G17-'ptfire-wild'!G17</f>
        <v>9267.3170197720428</v>
      </c>
      <c r="BE18" s="15">
        <f>H18-'ptfire-rx'!H17-'ptfire-wild'!H17</f>
        <v>188206.08442303975</v>
      </c>
      <c r="BF18" s="15">
        <f>I18-'ptfire-rx'!AO17-'ptfire-wild'!AL17</f>
        <v>3029.3808792566169</v>
      </c>
      <c r="BG18" s="15">
        <f>J18-'ptfire-rx'!AS17-'ptfire-wild'!AP17</f>
        <v>1206.7678035111244</v>
      </c>
      <c r="BH18" s="15">
        <f>K18-'ptfire-rx'!BE17-'ptfire-wild'!BA17</f>
        <v>3644.2983532681737</v>
      </c>
      <c r="BI18" s="15">
        <f>L18-'ptfire-rx'!BS17-'ptfire-wild'!BO17</f>
        <v>973.33897522619736</v>
      </c>
      <c r="BJ18" s="15">
        <f>M18-'ptfire-rx'!BV17-'ptfire-wild'!BR17</f>
        <v>278.41807376583671</v>
      </c>
      <c r="BK18" s="15">
        <f>N18-'ptfire-rx'!AL17-'ptfire-wild'!AJ17</f>
        <v>195.26884368758482</v>
      </c>
      <c r="BL18" s="15">
        <f>O18-'ptfire-rx'!AU17-'ptfire-wild'!AR17</f>
        <v>233.73265579366765</v>
      </c>
      <c r="BM18" s="15">
        <f t="shared" si="17"/>
        <v>2177.0637006563766</v>
      </c>
      <c r="BN18" s="15">
        <f t="shared" si="18"/>
        <v>2077.283198024285</v>
      </c>
      <c r="BO18" s="56">
        <f t="shared" si="19"/>
        <v>1.0463546030428992</v>
      </c>
      <c r="BP18" s="56">
        <f t="shared" si="20"/>
        <v>0.3358072515019026</v>
      </c>
      <c r="BQ18" s="56">
        <f t="shared" si="21"/>
        <v>0.13788981828824989</v>
      </c>
      <c r="BR18" s="56">
        <f t="shared" si="22"/>
        <v>4.3610282968196454</v>
      </c>
      <c r="BS18" s="56">
        <f t="shared" si="23"/>
        <v>13.451309541482379</v>
      </c>
    </row>
    <row r="19" spans="1:71" x14ac:dyDescent="0.25">
      <c r="A19" s="17" t="s">
        <v>188</v>
      </c>
      <c r="B19" s="15">
        <f>rail!B18+nonpt!B18+ptagfire!B18+nonroad!B18+'onroad all'!AF18+cmv_c1c2!B18+'ptfire-rx'!B18+ptegu!B18+ptnonipm!B18+pt_oilgas!B18+np_oilgas!B18+rwc!B18+cmv_c3!B18+airports!B18+'ptfire-wild'!B18+np_solvents!B18</f>
        <v>778699.58729457855</v>
      </c>
      <c r="C19" s="15">
        <f>rail!C18+nonpt!C18+ptagfire!C18++nonroad!C18+'onroad all'!BZ18+cmv_c1c2!BI18+'ptfire-rx'!C18+ptegu!C18+ptnonipm!C18+pt_oilgas!C18+np_oilgas!C18+rwc!C18+cmv_c3!BI18+livestock!B18+airports!C18+'ptfire-wild'!C18+fertilizer!B18+np_solvents!C18</f>
        <v>74258.556986245414</v>
      </c>
      <c r="D19" s="15">
        <f>rail!D18+nonpt!D18+ptagfire!D18++nonroad!D18+cmv_c1c2!D18+'ptfire-rx'!D18+ptegu!EA18+ptnonipm!D18+pt_oilgas!D18+np_oilgas!D18+rwc!D18+cmv_c3!D18+'onroad all'!EL18+airports!D18+'ptfire-wild'!D18+np_solvents!D18</f>
        <v>156681.08688486597</v>
      </c>
      <c r="E19" s="15">
        <f>rail!E18+nonpt!E18+ptagfire!E18++nonroad!E18+cmv_c1c2!E18+'ptfire-rx'!E18+ptegu!E18+ptnonipm!E18+pt_oilgas!E18+np_oilgas!E18+rwc!E18+cmv_c3!E18+afdust!BA18+'onroad all'!DD18+'onroad all'!EN18+airports!E18+'ptfire-wild'!E18+np_solvents!E18</f>
        <v>123787.02715931831</v>
      </c>
      <c r="F19" s="15">
        <f>rail!F18+nonpt!F18+ptagfire!F18++nonroad!F18+cmv_c1c2!F18+'ptfire-rx'!F18+ptegu!F18+ptnonipm!F18+pt_oilgas!F18+np_oilgas!F18+rwc!F18+cmv_c3!F18+afdust!BB18+'onroad all'!EN18+airports!F18+'ptfire-wild'!F18+np_solvents!F18</f>
        <v>69873.085960643148</v>
      </c>
      <c r="G19" s="15">
        <f>rail!G18+nonpt!G18+ptagfire!G18++nonroad!G18+'onroad all'!DU18+cmv_c1c2!G18+'ptfire-rx'!G18+ptegu!FM18+ptnonipm!G18+pt_oilgas!G18+np_oilgas!G18+rwc!G18+cmv_c3!G18+airports!G18+'ptfire-wild'!G18+np_solvents!G18</f>
        <v>58297.218472706983</v>
      </c>
      <c r="H19" s="15">
        <f>rail!H18+nonpt!H18+ptagfire!H18++nonroad!H18+'onroad all'!EH18+cmv_c1c2!H18+'ptfire-rx'!H18+ptegu!H18+ptnonipm!H18+pt_oilgas!H18+np_oilgas!H18+rwc!H18+cmv_c3!H18+livestock!C18+airports!H18+'ptfire-wild'!H18+np_solvents!H18</f>
        <v>251626.21523773472</v>
      </c>
      <c r="I19" s="15">
        <f>rail!AL18+nonpt!BK18+ptagfire!V18+nonroad!AK18+'onroad all'!H18+cmv_c1c2!O18+'ptfire-rx'!AO18+ptegu!BM18+ptnonipm!BX18+pt_oilgas!BL18+np_oilgas!AV18+rwc!AI18+cmv_c3!O18+livestock!U18+airports!AK18+'ptfire-wild'!AL18+np_solvents!AF18</f>
        <v>3794.9152972948632</v>
      </c>
      <c r="J19" s="15">
        <f>rail!AR18+nonpt!BQ18+ptagfire!Z18+nonroad!AP18+'onroad all'!P18+cmv_c1c2!T18+'ptfire-rx'!AS18+ptegu!BS18+ptnonipm!CD18+pt_oilgas!BR18+np_oilgas!BB18+rwc!AO18+cmv_c3!T18+livestock!X18+airports!AN18+'ptfire-wild'!AP18+np_solvents!AJ18</f>
        <v>2130.2933759559928</v>
      </c>
      <c r="K19" s="15">
        <f>rail!BK18+nonpt!CU18+ptagfire!AJ18+nonroad!BH18+'onroad all'!BB18+cmv_c1c2!AO18+'ptfire-rx'!BE18+ptegu!CX18+ptnonipm!DP18+pt_oilgas!CV18+np_oilgas!BY18+rwc!BB18+cmv_c3!AP18+airports!BF18+'ptfire-wild'!BA18+np_solvents!AV18</f>
        <v>6090.2389632345958</v>
      </c>
      <c r="L19" s="15">
        <f>rail!BZ18+nonpt!DN18+ptagfire!AV18+nonroad!BT18+'onroad all'!BU18+cmv_c1c2!BF18+'ptfire-rx'!BS18+ptegu!DP18+ptnonipm!EK18+pt_oilgas!DO18+np_oilgas!CP18+rwc!BR18+cmv_c3!BF18+livestock!AP18+airports!BT18+'ptfire-wild'!BO18+np_solvents!BF18</f>
        <v>3849.294098430832</v>
      </c>
      <c r="M19" s="15">
        <f>rail!CB18+nonpt!DQ18+nonroad!BU18+'onroad all'!BY18+cmv_c1c2!BH18+'ptfire-rx'!BV18+ptegu!DS18+ptnonipm!EN18+pt_oilgas!DR18+np_oilgas!CR18+rwc!BT18+cmv_c3!BH18+airports!BV18+'ptfire-wild'!BR18+np_solvents!BH18+ptagfire!AX18</f>
        <v>1079.375959038618</v>
      </c>
      <c r="N19" s="15">
        <f>rail!AK18+nonpt!BH18+nonroad!AJ18+'onroad all'!G18+cmv_c1c2!M18+'ptfire-rx'!AL18+ptegu!BK18+ptnonipm!BU18+pt_oilgas!BJ18+np_oilgas!AU18+rwc!AH18+airports!AI18+cmv_c3!M18+'ptfire-wild'!AJ18</f>
        <v>808.35655701626797</v>
      </c>
      <c r="O19" s="15">
        <f>rail!AT18+nonpt!O18+ptagfire!AA18+nonroad!AR18+'onroad all'!Y18+cmv_c1c2!V18+'ptfire-rx'!AU18+ptegu!BX18+ptnonipm!CI18+pt_oilgas!BW18+np_oilgas!BE18+rwc!AQ18+airports!AP18+cmv_c3!V18+'ptfire-wild'!AR18</f>
        <v>618.86150945334373</v>
      </c>
      <c r="P19" s="15">
        <f>rail!AA18+nonroad!AD18+'onroad all'!AJ18+'onroad all'!AK18+'onroad all'!AL18+'onroad all'!AM18+'onroad all'!AN18+'onroad all'!AO18+ptnonipm!BI18+SUM(airports!AS18:AX18)+SUM(cmv_c1c2!AC18:AH18)+SUM(cmv_c3!AC18:AH18)</f>
        <v>1845.598632958561</v>
      </c>
      <c r="Q19" s="15">
        <f>rail!AB18+nonroad!AE18+'onroad all'!AK18+'onroad all'!AL18+'onroad all'!AM18+'onroad all'!AN18+'onroad all'!AO18+ptnonipm!BJ18+SUM(airports!AT18:AX18)+SUM(cmv_c1c2!AD18:AH18)+SUM(cmv_c3!AD18:AH18)</f>
        <v>1734.1825343929031</v>
      </c>
      <c r="R19" s="56">
        <f>rail!N18+nonpt!S18+nonroad!R18+'onroad all'!AB18+ptegu!T18+ptnonipm!T18+pt_oilgas!S18+np_oilgas!Q18+SUM(cmv_c1c2!Z18:AA18)+SUM(cmv_c3!Z18:AA18)</f>
        <v>1.129204511304835</v>
      </c>
      <c r="S19" s="56">
        <f>rail!K18+nonpt!L18+nonroad!U18+'onroad all'!M18+ptegu!L18+ptnonipm!L18+pt_oilgas!K18+np_oilgas!K18+SUM(cmv_c1c2!R18:S18)+SUM(cmv_c3!R18:S18)</f>
        <v>2.7352034164906658</v>
      </c>
      <c r="T19" s="56">
        <f>nonpt!P18+ptegu!P18+ptnonipm!P18+pt_oilgas!O18+np_oilgas!N18+rwc!M18+SUM(cmv_c1c2!W18:X18)+SUM(cmv_c3!W18:X18)</f>
        <v>0.58771169324668437</v>
      </c>
      <c r="U19" s="56">
        <f>rail!S18+nonpt!AH18+nonroad!T18+'onroad all'!CB18+ptegu!AH18+ptnonipm!AL18+pt_oilgas!AG18+np_oilgas!AA18+rwc!R18+SUM(cmv_c1c2!BJ18:BK18)+SUM(cmv_c3!BJ18:BK18)</f>
        <v>9.3326946434565627</v>
      </c>
      <c r="V19" s="56">
        <f>rail!Q18+nonpt!AD18+nonroad!S18+'onroad all'!BS18+'onroad all'!BT18+ptegu!AD18+ptnonipm!AH18+pt_oilgas!AC18+np_oilgas!W18+rwc!P18+SUM(cmv_c1c2!BD18:BE18)+SUM(cmv_c3!BD18:BE18)</f>
        <v>24.299845304809455</v>
      </c>
      <c r="W19" s="56">
        <f>nonpt!CS18+ptegu!BB18+ptnonipm!Z18</f>
        <v>5.7204055947969215</v>
      </c>
      <c r="X19" s="63" t="s">
        <v>173</v>
      </c>
      <c r="AA19" s="17" t="s">
        <v>188</v>
      </c>
      <c r="AB19" s="15">
        <f>B19+beis!H18</f>
        <v>847959.5322795785</v>
      </c>
      <c r="AC19" s="15">
        <f t="shared" si="2"/>
        <v>74258.556986245414</v>
      </c>
      <c r="AD19" s="15">
        <f>D19+beis!T18</f>
        <v>176478.53570878197</v>
      </c>
      <c r="AE19" s="15">
        <f t="shared" si="3"/>
        <v>123787.02715931831</v>
      </c>
      <c r="AF19" s="15">
        <f t="shared" si="4"/>
        <v>69873.085960643148</v>
      </c>
      <c r="AG19" s="15">
        <f t="shared" si="5"/>
        <v>58297.218472706983</v>
      </c>
      <c r="AH19" s="15">
        <f>H19+beis!Z18</f>
        <v>1132545.9265177338</v>
      </c>
      <c r="AI19" s="15">
        <f>I19+beis!E18</f>
        <v>11276.299832394863</v>
      </c>
      <c r="AJ19" s="15">
        <f t="shared" si="6"/>
        <v>2130.2933759559928</v>
      </c>
      <c r="AK19" s="15">
        <f>K19+beis!N18</f>
        <v>15977.093215034594</v>
      </c>
      <c r="AL19" s="15">
        <f>L19+beis!R18</f>
        <v>52193.448298860727</v>
      </c>
      <c r="AM19" s="15">
        <f t="shared" si="7"/>
        <v>1079.375959038618</v>
      </c>
      <c r="AN19" s="15">
        <f t="shared" si="8"/>
        <v>808.35655701626797</v>
      </c>
      <c r="AO19" s="15">
        <f t="shared" si="9"/>
        <v>618.86150945334373</v>
      </c>
      <c r="AP19" s="15">
        <f t="shared" si="10"/>
        <v>1845.598632958561</v>
      </c>
      <c r="AQ19" s="15">
        <f t="shared" si="11"/>
        <v>1734.1825343929031</v>
      </c>
      <c r="AR19" s="56">
        <f t="shared" si="12"/>
        <v>1.129204511304835</v>
      </c>
      <c r="AS19" s="56">
        <f t="shared" si="13"/>
        <v>2.7352034164906658</v>
      </c>
      <c r="AT19" s="56">
        <f t="shared" si="14"/>
        <v>0.58771169324668437</v>
      </c>
      <c r="AU19" s="56">
        <f t="shared" si="15"/>
        <v>9.3326946434565627</v>
      </c>
      <c r="AV19" s="56">
        <f t="shared" si="16"/>
        <v>24.299845304809455</v>
      </c>
      <c r="AX19" s="17" t="s">
        <v>188</v>
      </c>
      <c r="AY19" s="15">
        <f>B19-'ptfire-rx'!B18-'ptfire-wild'!B18</f>
        <v>568464.53558957973</v>
      </c>
      <c r="AZ19" s="15">
        <f>C19-'ptfire-rx'!C18-'ptfire-wild'!C18</f>
        <v>72886.437912245427</v>
      </c>
      <c r="BA19" s="15">
        <f>D19-'ptfire-rx'!D18-'ptfire-wild'!D18</f>
        <v>152983.05014586597</v>
      </c>
      <c r="BB19" s="15">
        <f>E19-'ptfire-rx'!E18-'ptfire-wild'!E18</f>
        <v>90251.91307831851</v>
      </c>
      <c r="BC19" s="15">
        <f>F19-'ptfire-rx'!F18-'ptfire-wild'!F18</f>
        <v>38447.563568643251</v>
      </c>
      <c r="BD19" s="15">
        <f>G19-'ptfire-rx'!G18-'ptfire-wild'!G18</f>
        <v>56348.67296970699</v>
      </c>
      <c r="BE19" s="15">
        <f>H19-'ptfire-rx'!H18-'ptfire-wild'!H18</f>
        <v>213725.2101537346</v>
      </c>
      <c r="BF19" s="15">
        <f>I19-'ptfire-rx'!AO18-'ptfire-wild'!AL18</f>
        <v>2232.1911304121518</v>
      </c>
      <c r="BG19" s="15">
        <f>J19-'ptfire-rx'!AS18-'ptfire-wild'!AP18</f>
        <v>1338.4425125849298</v>
      </c>
      <c r="BH19" s="15">
        <f>K19-'ptfire-rx'!BE18-'ptfire-wild'!BA18</f>
        <v>2405.3690099895957</v>
      </c>
      <c r="BI19" s="15">
        <f>L19-'ptfire-rx'!BS18-'ptfire-wild'!BO18</f>
        <v>1572.3547093769223</v>
      </c>
      <c r="BJ19" s="15">
        <f>M19-'ptfire-rx'!BV18-'ptfire-wild'!BR18</f>
        <v>555.40590815117605</v>
      </c>
      <c r="BK19" s="15">
        <f>N19-'ptfire-rx'!AL18-'ptfire-wild'!AJ18</f>
        <v>170.09027268837696</v>
      </c>
      <c r="BL19" s="15">
        <f>O19-'ptfire-rx'!AU18-'ptfire-wild'!AR18</f>
        <v>237.11698677048673</v>
      </c>
      <c r="BM19" s="15">
        <f t="shared" si="17"/>
        <v>1845.598632958561</v>
      </c>
      <c r="BN19" s="15">
        <f t="shared" si="18"/>
        <v>1734.1825343929031</v>
      </c>
      <c r="BO19" s="56">
        <f t="shared" si="19"/>
        <v>1.129204511304835</v>
      </c>
      <c r="BP19" s="56">
        <f t="shared" si="20"/>
        <v>2.7352034164906658</v>
      </c>
      <c r="BQ19" s="56">
        <f t="shared" si="21"/>
        <v>0.58771169324668437</v>
      </c>
      <c r="BR19" s="56">
        <f t="shared" si="22"/>
        <v>9.3326946434565627</v>
      </c>
      <c r="BS19" s="56">
        <f t="shared" si="23"/>
        <v>24.299845304809455</v>
      </c>
    </row>
    <row r="20" spans="1:71" x14ac:dyDescent="0.25">
      <c r="A20" s="17" t="s">
        <v>189</v>
      </c>
      <c r="B20" s="15">
        <f>rail!B19+nonpt!B19+ptagfire!B19+nonroad!B19+'onroad all'!AF19+cmv_c1c2!B19+'ptfire-rx'!B19+ptegu!B19+ptnonipm!B19+pt_oilgas!B19+np_oilgas!B19+rwc!B19+cmv_c3!B19+airports!B19+'ptfire-wild'!B19+np_solvents!B19</f>
        <v>1126344.2269191181</v>
      </c>
      <c r="C20" s="15">
        <f>rail!C19+nonpt!C19+ptagfire!C19++nonroad!C19+'onroad all'!BZ19+cmv_c1c2!BI19+'ptfire-rx'!C19+ptegu!C19+ptnonipm!C19+pt_oilgas!C19+np_oilgas!C19+rwc!C19+cmv_c3!BI19+livestock!B19+airports!C19+'ptfire-wild'!C19+fertilizer!B19+np_solvents!C19</f>
        <v>76209.815289594975</v>
      </c>
      <c r="D20" s="15">
        <f>rail!D19+nonpt!D19+ptagfire!D19++nonroad!D19+cmv_c1c2!D19+'ptfire-rx'!D19+ptegu!EA19+ptnonipm!D19+pt_oilgas!D19+np_oilgas!D19+rwc!D19+cmv_c3!D19+'onroad all'!EL19+airports!D19+'ptfire-wild'!D19+np_solvents!D19</f>
        <v>279524.33782350156</v>
      </c>
      <c r="E20" s="15">
        <f>rail!E19+nonpt!E19+ptagfire!E19++nonroad!E19+cmv_c1c2!E19+'ptfire-rx'!E19+ptegu!E19+ptnonipm!E19+pt_oilgas!E19+np_oilgas!E19+rwc!E19+cmv_c3!E19+afdust!BA19+'onroad all'!DD19+'onroad all'!EN19+airports!E19+'ptfire-wild'!E19+np_solvents!E19</f>
        <v>206087.59176634529</v>
      </c>
      <c r="F20" s="15">
        <f>rail!F19+nonpt!F19+ptagfire!F19++nonroad!F19+cmv_c1c2!F19+'ptfire-rx'!F19+ptegu!F19+ptnonipm!F19+pt_oilgas!F19+np_oilgas!F19+rwc!F19+cmv_c3!F19+afdust!BB19+'onroad all'!EN19+airports!F19+'ptfire-wild'!F19+np_solvents!F19</f>
        <v>125078.86380815016</v>
      </c>
      <c r="G20" s="15">
        <f>rail!G19+nonpt!G19+ptagfire!G19++nonroad!G19+'onroad all'!DU19+cmv_c1c2!G19+'ptfire-rx'!G19+ptegu!FM19+ptnonipm!G19+pt_oilgas!G19+np_oilgas!G19+rwc!G19+cmv_c3!G19+airports!G19+'ptfire-wild'!G19+np_solvents!G19</f>
        <v>105207.93327942146</v>
      </c>
      <c r="H20" s="15">
        <f>rail!H19+nonpt!H19+ptagfire!H19++nonroad!H19+'onroad all'!EH19+cmv_c1c2!H19+'ptfire-rx'!H19+ptegu!H19+ptnonipm!H19+pt_oilgas!H19+np_oilgas!H19+rwc!H19+cmv_c3!H19+livestock!C19+airports!H19+'ptfire-wild'!H19+np_solvents!H19</f>
        <v>331785.60790433816</v>
      </c>
      <c r="I20" s="15">
        <f>rail!AL19+nonpt!BK19+ptagfire!V19+nonroad!AK19+'onroad all'!H19+cmv_c1c2!O19+'ptfire-rx'!AO19+ptegu!BM19+ptnonipm!BX19+pt_oilgas!BL19+np_oilgas!AV19+rwc!AI19+cmv_c3!O19+livestock!U19+airports!AK19+'ptfire-wild'!AL19+np_solvents!AF19</f>
        <v>5036.1483119237291</v>
      </c>
      <c r="J20" s="15">
        <f>rail!AR19+nonpt!BQ19+ptagfire!Z19+nonroad!AP19+'onroad all'!P19+cmv_c1c2!T19+'ptfire-rx'!AS19+ptegu!BS19+ptnonipm!CD19+pt_oilgas!BR19+np_oilgas!BB19+rwc!AO19+cmv_c3!T19+livestock!X19+airports!AN19+'ptfire-wild'!AP19+np_solvents!AJ19</f>
        <v>5281.6383550804539</v>
      </c>
      <c r="K20" s="15">
        <f>rail!BK19+nonpt!CU19+ptagfire!AJ19+nonroad!BH19+'onroad all'!BB19+cmv_c1c2!AO19+'ptfire-rx'!BE19+ptegu!CX19+ptnonipm!DP19+pt_oilgas!CV19+np_oilgas!BY19+rwc!BB19+cmv_c3!AP19+airports!BF19+'ptfire-wild'!BA19+np_solvents!AV19</f>
        <v>11845.168443046372</v>
      </c>
      <c r="L20" s="15">
        <f>rail!BZ19+nonpt!DN19+ptagfire!AV19+nonroad!BT19+'onroad all'!BU19+cmv_c1c2!BF19+'ptfire-rx'!BS19+ptegu!DP19+ptnonipm!EK19+pt_oilgas!DO19+np_oilgas!CP19+rwc!BR19+cmv_c3!BF19+livestock!AP19+airports!BT19+'ptfire-wild'!BO19+np_solvents!BF19</f>
        <v>10873.316183774958</v>
      </c>
      <c r="M20" s="15">
        <f>rail!CB19+nonpt!DQ19+nonroad!BU19+'onroad all'!BY19+cmv_c1c2!BH19+'ptfire-rx'!BV19+ptegu!DS19+ptnonipm!EN19+pt_oilgas!DR19+np_oilgas!CR19+rwc!BT19+cmv_c3!BH19+airports!BV19+'ptfire-wild'!BR19+np_solvents!BH19+ptagfire!AX19</f>
        <v>1545.8782697109825</v>
      </c>
      <c r="N20" s="15">
        <f>rail!AK19+nonpt!BH19+nonroad!AJ19+'onroad all'!G19+cmv_c1c2!M19+'ptfire-rx'!AL19+ptegu!BK19+ptnonipm!BU19+pt_oilgas!BJ19+np_oilgas!AU19+rwc!AH19+airports!AI19+cmv_c3!M19+'ptfire-wild'!AJ19</f>
        <v>1896.426974612303</v>
      </c>
      <c r="O20" s="15">
        <f>rail!AT19+nonpt!O19+ptagfire!AA19+nonroad!AR19+'onroad all'!Y19+cmv_c1c2!V19+'ptfire-rx'!AU19+ptegu!BX19+ptnonipm!CI19+pt_oilgas!BW19+np_oilgas!BE19+rwc!AQ19+airports!AP19+cmv_c3!V19+'ptfire-wild'!AR19</f>
        <v>1576.4481491397335</v>
      </c>
      <c r="P20" s="15">
        <f>rail!AA19+nonroad!AD19+'onroad all'!AJ19+'onroad all'!AK19+'onroad all'!AL19+'onroad all'!AM19+'onroad all'!AN19+'onroad all'!AO19+ptnonipm!BI19+SUM(airports!AS19:AX19)+SUM(cmv_c1c2!AC19:AH19)+SUM(cmv_c3!AC19:AH19)</f>
        <v>2718.7604514303785</v>
      </c>
      <c r="Q20" s="15">
        <f>rail!AB19+nonroad!AE19+'onroad all'!AK19+'onroad all'!AL19+'onroad all'!AM19+'onroad all'!AN19+'onroad all'!AO19+ptnonipm!BJ19+SUM(airports!AT19:AX19)+SUM(cmv_c1c2!AD19:AH19)+SUM(cmv_c3!AD19:AH19)</f>
        <v>2567.431645895535</v>
      </c>
      <c r="R20" s="56">
        <f>rail!N19+nonpt!S19+nonroad!R19+'onroad all'!AB19+ptegu!T19+ptnonipm!T19+pt_oilgas!S19+np_oilgas!Q19+SUM(cmv_c1c2!Z19:AA19)+SUM(cmv_c3!Z19:AA19)</f>
        <v>1.5457958412877764</v>
      </c>
      <c r="S20" s="56">
        <f>rail!K19+nonpt!L19+nonroad!U19+'onroad all'!M19+ptegu!L19+ptnonipm!L19+pt_oilgas!K19+np_oilgas!K19+SUM(cmv_c1c2!R19:S19)+SUM(cmv_c3!R19:S19)</f>
        <v>0.73390727319728466</v>
      </c>
      <c r="T20" s="56">
        <f>nonpt!P19+ptegu!P19+ptnonipm!P19+pt_oilgas!O19+np_oilgas!N19+rwc!M19+SUM(cmv_c1c2!W19:X19)+SUM(cmv_c3!W19:X19)</f>
        <v>0.73451129543822491</v>
      </c>
      <c r="U20" s="56">
        <f>rail!S19+nonpt!AH19+nonroad!T19+'onroad all'!CB19+ptegu!AH19+ptnonipm!AL19+pt_oilgas!AG19+np_oilgas!AA19+rwc!R19+SUM(cmv_c1c2!BJ19:BK19)+SUM(cmv_c3!BJ19:BK19)</f>
        <v>18.873322592503428</v>
      </c>
      <c r="V20" s="56">
        <f>rail!Q19+nonpt!AD19+nonroad!S19+'onroad all'!BS19+'onroad all'!BT19+ptegu!AD19+ptnonipm!AH19+pt_oilgas!AC19+np_oilgas!W19+rwc!P19+SUM(cmv_c1c2!BD19:BE19)+SUM(cmv_c3!BD19:BE19)</f>
        <v>13.613149870273077</v>
      </c>
      <c r="W20" s="56">
        <f>nonpt!CS19+ptegu!BB19+ptnonipm!Z19</f>
        <v>15.990711447542907</v>
      </c>
      <c r="X20" s="63" t="s">
        <v>173</v>
      </c>
      <c r="AA20" s="17" t="s">
        <v>189</v>
      </c>
      <c r="AB20" s="15">
        <f>B20+beis!H19</f>
        <v>1227582.6260791181</v>
      </c>
      <c r="AC20" s="15">
        <f t="shared" si="2"/>
        <v>76209.815289594975</v>
      </c>
      <c r="AD20" s="15">
        <f>D20+beis!T19</f>
        <v>301076.69163550157</v>
      </c>
      <c r="AE20" s="15">
        <f t="shared" si="3"/>
        <v>206087.59176634529</v>
      </c>
      <c r="AF20" s="15">
        <f t="shared" si="4"/>
        <v>125078.86380815016</v>
      </c>
      <c r="AG20" s="15">
        <f t="shared" si="5"/>
        <v>105207.93327942146</v>
      </c>
      <c r="AH20" s="15">
        <f>H20+beis!Z19</f>
        <v>1541659.086134328</v>
      </c>
      <c r="AI20" s="15">
        <f>I20+beis!E19</f>
        <v>15727.374125923629</v>
      </c>
      <c r="AJ20" s="15">
        <f t="shared" si="6"/>
        <v>5281.6383550804539</v>
      </c>
      <c r="AK20" s="15">
        <f>K20+beis!N19</f>
        <v>26316.75595904627</v>
      </c>
      <c r="AL20" s="15">
        <f>L20+beis!R19</f>
        <v>76992.174856474943</v>
      </c>
      <c r="AM20" s="15">
        <f t="shared" si="7"/>
        <v>1545.8782697109825</v>
      </c>
      <c r="AN20" s="15">
        <f t="shared" si="8"/>
        <v>1896.426974612303</v>
      </c>
      <c r="AO20" s="15">
        <f t="shared" si="9"/>
        <v>1576.4481491397335</v>
      </c>
      <c r="AP20" s="15">
        <f t="shared" si="10"/>
        <v>2718.7604514303785</v>
      </c>
      <c r="AQ20" s="15">
        <f t="shared" si="11"/>
        <v>2567.431645895535</v>
      </c>
      <c r="AR20" s="56">
        <f t="shared" si="12"/>
        <v>1.5457958412877764</v>
      </c>
      <c r="AS20" s="56">
        <f t="shared" si="13"/>
        <v>0.73390727319728466</v>
      </c>
      <c r="AT20" s="56">
        <f t="shared" si="14"/>
        <v>0.73451129543822491</v>
      </c>
      <c r="AU20" s="56">
        <f t="shared" si="15"/>
        <v>18.873322592503428</v>
      </c>
      <c r="AV20" s="56">
        <f t="shared" si="16"/>
        <v>13.613149870273077</v>
      </c>
      <c r="AX20" s="17" t="s">
        <v>189</v>
      </c>
      <c r="AY20" s="15">
        <f>B20-'ptfire-rx'!B19-'ptfire-wild'!B19</f>
        <v>658309.10841711611</v>
      </c>
      <c r="AZ20" s="15">
        <f>C20-'ptfire-rx'!C19-'ptfire-wild'!C19</f>
        <v>71781.506843594907</v>
      </c>
      <c r="BA20" s="15">
        <f>D20-'ptfire-rx'!D19-'ptfire-wild'!D19</f>
        <v>272499.73257750156</v>
      </c>
      <c r="BB20" s="15">
        <f>E20-'ptfire-rx'!E19-'ptfire-wild'!E19</f>
        <v>127586.12827434408</v>
      </c>
      <c r="BC20" s="15">
        <f>F20-'ptfire-rx'!F19-'ptfire-wild'!F19</f>
        <v>54228.070252150661</v>
      </c>
      <c r="BD20" s="15">
        <f>G20-'ptfire-rx'!G19-'ptfire-wild'!G19</f>
        <v>100562.22045542135</v>
      </c>
      <c r="BE20" s="15">
        <f>H20-'ptfire-rx'!H19-'ptfire-wild'!H19</f>
        <v>220132.46008933816</v>
      </c>
      <c r="BF20" s="15">
        <f>I20-'ptfire-rx'!AO19-'ptfire-wild'!AL19</f>
        <v>1565.248137905734</v>
      </c>
      <c r="BG20" s="15">
        <f>J20-'ptfire-rx'!AS19-'ptfire-wild'!AP19</f>
        <v>3727.6164226571254</v>
      </c>
      <c r="BH20" s="15">
        <f>K20-'ptfire-rx'!BE19-'ptfire-wild'!BA19</f>
        <v>2830.5661917331081</v>
      </c>
      <c r="BI20" s="15">
        <f>L20-'ptfire-rx'!BS19-'ptfire-wild'!BO19</f>
        <v>5561.2124834096221</v>
      </c>
      <c r="BJ20" s="15">
        <f>M20-'ptfire-rx'!BV19-'ptfire-wild'!BR19</f>
        <v>303.3707272154013</v>
      </c>
      <c r="BK20" s="15">
        <f>N20-'ptfire-rx'!AL19-'ptfire-wild'!AJ19</f>
        <v>179.1006619792941</v>
      </c>
      <c r="BL20" s="15">
        <f>O20-'ptfire-rx'!AU19-'ptfire-wild'!AR19</f>
        <v>231.89295922643959</v>
      </c>
      <c r="BM20" s="15">
        <f t="shared" si="17"/>
        <v>2718.7604514303785</v>
      </c>
      <c r="BN20" s="15">
        <f t="shared" si="18"/>
        <v>2567.431645895535</v>
      </c>
      <c r="BO20" s="56">
        <f t="shared" si="19"/>
        <v>1.5457958412877764</v>
      </c>
      <c r="BP20" s="56">
        <f t="shared" si="20"/>
        <v>0.73390727319728466</v>
      </c>
      <c r="BQ20" s="56">
        <f t="shared" si="21"/>
        <v>0.73451129543822491</v>
      </c>
      <c r="BR20" s="56">
        <f t="shared" si="22"/>
        <v>18.873322592503428</v>
      </c>
      <c r="BS20" s="56">
        <f t="shared" si="23"/>
        <v>13.613149870273077</v>
      </c>
    </row>
    <row r="21" spans="1:71" x14ac:dyDescent="0.25">
      <c r="A21" s="17" t="s">
        <v>190</v>
      </c>
      <c r="B21" s="15">
        <f>rail!B20+nonpt!B20+ptagfire!B20+nonroad!B20+'onroad all'!AF20+cmv_c1c2!B20+'ptfire-rx'!B20+ptegu!B20+ptnonipm!B20+pt_oilgas!B20+np_oilgas!B20+rwc!B20+cmv_c3!B20+airports!B20+'ptfire-wild'!B20+np_solvents!B20</f>
        <v>278628.95720756124</v>
      </c>
      <c r="C21" s="15">
        <f>rail!C20+nonpt!C20+ptagfire!C20++nonroad!C20+'onroad all'!BZ20+cmv_c1c2!BI20+'ptfire-rx'!C20+ptegu!C20+ptnonipm!C20+pt_oilgas!C20+np_oilgas!C20+rwc!C20+cmv_c3!BI20+livestock!B20+airports!C20+'ptfire-wild'!C20+fertilizer!B20+np_solvents!C20</f>
        <v>9541.1057959240225</v>
      </c>
      <c r="D21" s="15">
        <f>rail!D20+nonpt!D20+ptagfire!D20++nonroad!D20+cmv_c1c2!D20+'ptfire-rx'!D20+ptegu!EA20+ptnonipm!D20+pt_oilgas!D20+np_oilgas!D20+rwc!D20+cmv_c3!D20+'onroad all'!EL20+airports!D20+'ptfire-wild'!D20+np_solvents!D20</f>
        <v>38392.332950335389</v>
      </c>
      <c r="E21" s="15">
        <f>rail!E20+nonpt!E20+ptagfire!E20++nonroad!E20+cmv_c1c2!E20+'ptfire-rx'!E20+ptegu!E20+ptnonipm!E20+pt_oilgas!E20+np_oilgas!E20+rwc!E20+cmv_c3!E20+afdust!BA20+'onroad all'!DD20+'onroad all'!EN20+airports!E20+'ptfire-wild'!E20+np_solvents!E20</f>
        <v>37714.353273491506</v>
      </c>
      <c r="F21" s="15">
        <f>rail!F20+nonpt!F20+ptagfire!F20++nonroad!F20+cmv_c1c2!F20+'ptfire-rx'!F20+ptegu!F20+ptnonipm!F20+pt_oilgas!F20+np_oilgas!F20+rwc!F20+cmv_c3!F20+afdust!BB20+'onroad all'!EN20+airports!F20+'ptfire-wild'!F20+np_solvents!F20</f>
        <v>28296.768413976908</v>
      </c>
      <c r="G21" s="15">
        <f>rail!G20+nonpt!G20+ptagfire!G20++nonroad!G20+'onroad all'!DU20+cmv_c1c2!G20+'ptfire-rx'!G20+ptegu!FM20+ptnonipm!G20+pt_oilgas!G20+np_oilgas!G20+rwc!G20+cmv_c3!G20+airports!G20+'ptfire-wild'!G20+np_solvents!G20</f>
        <v>4487.3670338054144</v>
      </c>
      <c r="H21" s="15">
        <f>rail!H20+nonpt!H20+ptagfire!H20++nonroad!H20+'onroad all'!EH20+cmv_c1c2!H20+'ptfire-rx'!H20+ptegu!H20+ptnonipm!H20+pt_oilgas!H20+np_oilgas!H20+rwc!H20+cmv_c3!H20+livestock!C20+airports!H20+'ptfire-wild'!H20+np_solvents!H20</f>
        <v>56631.383507129933</v>
      </c>
      <c r="I21" s="15">
        <f>rail!AL20+nonpt!BK20+ptagfire!V20+nonroad!AK20+'onroad all'!H20+cmv_c1c2!O20+'ptfire-rx'!AO20+ptegu!BM20+ptnonipm!BX20+pt_oilgas!BL20+np_oilgas!AV20+rwc!AI20+cmv_c3!O20+livestock!U20+airports!AK20+'ptfire-wild'!AL20+np_solvents!AF20</f>
        <v>3107.2100639839596</v>
      </c>
      <c r="J21" s="15">
        <f>rail!AR20+nonpt!BQ20+ptagfire!Z20+nonroad!AP20+'onroad all'!P20+cmv_c1c2!T20+'ptfire-rx'!AS20+ptegu!BS20+ptnonipm!CD20+pt_oilgas!BR20+np_oilgas!BB20+rwc!AO20+cmv_c3!T20+livestock!X20+airports!AN20+'ptfire-wild'!AP20+np_solvents!AJ20</f>
        <v>1070.3146559219529</v>
      </c>
      <c r="K21" s="15">
        <f>rail!BK20+nonpt!CU20+ptagfire!AJ20+nonroad!BH20+'onroad all'!BB20+cmv_c1c2!AO20+'ptfire-rx'!BE20+ptegu!CX20+ptnonipm!DP20+pt_oilgas!CV20+np_oilgas!BY20+rwc!BB20+cmv_c3!AP20+airports!BF20+'ptfire-wild'!BA20+np_solvents!AV20</f>
        <v>2308.0302397295554</v>
      </c>
      <c r="L21" s="15">
        <f>rail!BZ20+nonpt!DN20+ptagfire!AV20+nonroad!BT20+'onroad all'!BU20+cmv_c1c2!BF20+'ptfire-rx'!BS20+ptegu!DP20+ptnonipm!EK20+pt_oilgas!DO20+np_oilgas!CP20+rwc!BR20+cmv_c3!BF20+livestock!AP20+airports!BT20+'ptfire-wild'!BO20+np_solvents!BF20</f>
        <v>506.85914971924285</v>
      </c>
      <c r="M21" s="15">
        <f>rail!CB20+nonpt!DQ20+nonroad!BU20+'onroad all'!BY20+cmv_c1c2!BH20+'ptfire-rx'!BV20+ptegu!DS20+ptnonipm!EN20+pt_oilgas!DR20+np_oilgas!CR20+rwc!BT20+cmv_c3!BH20+airports!BV20+'ptfire-wild'!BR20+np_solvents!BH20+ptagfire!AX20</f>
        <v>437.25005950938845</v>
      </c>
      <c r="N21" s="15">
        <f>rail!AK20+nonpt!BH20+nonroad!AJ20+'onroad all'!G20+cmv_c1c2!M20+'ptfire-rx'!AL20+ptegu!BK20+ptnonipm!BU20+pt_oilgas!BJ20+np_oilgas!AU20+rwc!AH20+airports!AI20+cmv_c3!M20+'ptfire-wild'!AJ20</f>
        <v>153.49187577983417</v>
      </c>
      <c r="O21" s="15">
        <f>rail!AT20+nonpt!O20+ptagfire!AA20+nonroad!AR20+'onroad all'!Y20+cmv_c1c2!V20+'ptfire-rx'!AU20+ptegu!BX20+ptnonipm!CI20+pt_oilgas!BW20+np_oilgas!BE20+rwc!AQ20+airports!AP20+cmv_c3!V20+'ptfire-wild'!AR20</f>
        <v>274.63311205781702</v>
      </c>
      <c r="P21" s="15">
        <f>rail!AA20+nonroad!AD20+'onroad all'!AJ20+'onroad all'!AK20+'onroad all'!AL20+'onroad all'!AM20+'onroad all'!AN20+'onroad all'!AO20+ptnonipm!BI20+SUM(airports!AS20:AX20)+SUM(cmv_c1c2!AC20:AH20)+SUM(cmv_c3!AC20:AH20)</f>
        <v>386.43135887039045</v>
      </c>
      <c r="Q21" s="15">
        <f>rail!AB20+nonroad!AE20+'onroad all'!AK20+'onroad all'!AL20+'onroad all'!AM20+'onroad all'!AN20+'onroad all'!AO20+ptnonipm!BJ20+SUM(airports!AT20:AX20)+SUM(cmv_c1c2!AD20:AH20)+SUM(cmv_c3!AD20:AH20)</f>
        <v>365.36763340348108</v>
      </c>
      <c r="R21" s="56">
        <f>rail!N20+nonpt!S20+nonroad!R20+'onroad all'!AB20+ptegu!T20+ptnonipm!T20+pt_oilgas!S20+np_oilgas!Q20+SUM(cmv_c1c2!Z20:AA20)+SUM(cmv_c3!Z20:AA20)</f>
        <v>5.7297320793122324E-2</v>
      </c>
      <c r="S21" s="56">
        <f>rail!K20+nonpt!L20+nonroad!U20+'onroad all'!M20+ptegu!L20+ptnonipm!L20+pt_oilgas!K20+np_oilgas!K20+SUM(cmv_c1c2!R20:S20)+SUM(cmv_c3!R20:S20)</f>
        <v>0.28775596907530998</v>
      </c>
      <c r="T21" s="56">
        <f>nonpt!P20+ptegu!P20+ptnonipm!P20+pt_oilgas!O20+np_oilgas!N20+rwc!M20+SUM(cmv_c1c2!W20:X20)+SUM(cmv_c3!W20:X20)</f>
        <v>0.26596881571769493</v>
      </c>
      <c r="U21" s="56">
        <f>rail!S20+nonpt!AH20+nonroad!T20+'onroad all'!CB20+ptegu!AH20+ptnonipm!AL20+pt_oilgas!AG20+np_oilgas!AA20+rwc!R20+SUM(cmv_c1c2!BJ20:BK20)+SUM(cmv_c3!BJ20:BK20)</f>
        <v>1.9565691316800826</v>
      </c>
      <c r="V21" s="56">
        <f>rail!Q20+nonpt!AD20+nonroad!S20+'onroad all'!BS20+'onroad all'!BT20+ptegu!AD20+ptnonipm!AH20+pt_oilgas!AC20+np_oilgas!W20+rwc!P20+SUM(cmv_c1c2!BD20:BE20)+SUM(cmv_c3!BD20:BE20)</f>
        <v>4.3192305230750474</v>
      </c>
      <c r="W21" s="56">
        <f>nonpt!CS20+ptegu!BB20+ptnonipm!Z20</f>
        <v>1.68131739990972E-3</v>
      </c>
      <c r="X21" s="63" t="s">
        <v>173</v>
      </c>
      <c r="AA21" s="17" t="s">
        <v>190</v>
      </c>
      <c r="AB21" s="15">
        <f>B21+beis!H20</f>
        <v>308526.71233756124</v>
      </c>
      <c r="AC21" s="15">
        <f t="shared" si="2"/>
        <v>9541.1057959240225</v>
      </c>
      <c r="AD21" s="15">
        <f>D21+beis!T20</f>
        <v>40803.216717758376</v>
      </c>
      <c r="AE21" s="15">
        <f t="shared" si="3"/>
        <v>37714.353273491506</v>
      </c>
      <c r="AF21" s="15">
        <f t="shared" si="4"/>
        <v>28296.768413976908</v>
      </c>
      <c r="AG21" s="15">
        <f t="shared" si="5"/>
        <v>4487.3670338054144</v>
      </c>
      <c r="AH21" s="15">
        <f>H21+beis!Z20</f>
        <v>246457.87320712893</v>
      </c>
      <c r="AI21" s="15">
        <f>I21+beis!E20</f>
        <v>6267.1880729839595</v>
      </c>
      <c r="AJ21" s="15">
        <f t="shared" si="6"/>
        <v>1070.3146559219529</v>
      </c>
      <c r="AK21" s="15">
        <f>K21+beis!N20</f>
        <v>6574.0056357295553</v>
      </c>
      <c r="AL21" s="15">
        <f>L21+beis!R20</f>
        <v>11725.915130519143</v>
      </c>
      <c r="AM21" s="15">
        <f t="shared" si="7"/>
        <v>437.25005950938845</v>
      </c>
      <c r="AN21" s="15">
        <f t="shared" si="8"/>
        <v>153.49187577983417</v>
      </c>
      <c r="AO21" s="15">
        <f t="shared" si="9"/>
        <v>274.63311205781702</v>
      </c>
      <c r="AP21" s="15">
        <f t="shared" si="10"/>
        <v>386.43135887039045</v>
      </c>
      <c r="AQ21" s="15">
        <f t="shared" si="11"/>
        <v>365.36763340348108</v>
      </c>
      <c r="AR21" s="56">
        <f t="shared" si="12"/>
        <v>5.7297320793122324E-2</v>
      </c>
      <c r="AS21" s="56">
        <f t="shared" si="13"/>
        <v>0.28775596907530998</v>
      </c>
      <c r="AT21" s="56">
        <f t="shared" si="14"/>
        <v>0.26596881571769493</v>
      </c>
      <c r="AU21" s="56">
        <f t="shared" si="15"/>
        <v>1.9565691316800826</v>
      </c>
      <c r="AV21" s="56">
        <f t="shared" si="16"/>
        <v>4.3192305230750474</v>
      </c>
      <c r="AX21" s="17" t="s">
        <v>190</v>
      </c>
      <c r="AY21" s="15">
        <f>B21-'ptfire-rx'!B20-'ptfire-wild'!B20</f>
        <v>274377.48423356126</v>
      </c>
      <c r="AZ21" s="15">
        <f>C21-'ptfire-rx'!C20-'ptfire-wild'!C20</f>
        <v>9503.8054399240227</v>
      </c>
      <c r="BA21" s="15">
        <f>D21-'ptfire-rx'!D20-'ptfire-wild'!D20</f>
        <v>38346.10115733539</v>
      </c>
      <c r="BB21" s="15">
        <f>E21-'ptfire-rx'!E20-'ptfire-wild'!E20</f>
        <v>36865.967547491506</v>
      </c>
      <c r="BC21" s="15">
        <f>F21-'ptfire-rx'!F20-'ptfire-wild'!F20</f>
        <v>27739.288840976908</v>
      </c>
      <c r="BD21" s="15">
        <f>G21-'ptfire-rx'!G20-'ptfire-wild'!G20</f>
        <v>4464.9946378054146</v>
      </c>
      <c r="BE21" s="15">
        <f>H21-'ptfire-rx'!H20-'ptfire-wild'!H20</f>
        <v>55703.354117129929</v>
      </c>
      <c r="BF21" s="15">
        <f>I21-'ptfire-rx'!AO20-'ptfire-wild'!AL20</f>
        <v>3082.2515966571809</v>
      </c>
      <c r="BG21" s="15">
        <f>J21-'ptfire-rx'!AS20-'ptfire-wild'!AP20</f>
        <v>1058.3421140707437</v>
      </c>
      <c r="BH21" s="15">
        <f>K21-'ptfire-rx'!BE20-'ptfire-wild'!BA20</f>
        <v>2246.4443706157103</v>
      </c>
      <c r="BI21" s="15">
        <f>L21-'ptfire-rx'!BS20-'ptfire-wild'!BO20</f>
        <v>469.65442721028523</v>
      </c>
      <c r="BJ21" s="15">
        <f>M21-'ptfire-rx'!BV20-'ptfire-wild'!BR20</f>
        <v>428.1939907687015</v>
      </c>
      <c r="BK21" s="15">
        <f>N21-'ptfire-rx'!AL20-'ptfire-wild'!AJ20</f>
        <v>142.31098758800346</v>
      </c>
      <c r="BL21" s="15">
        <f>O21-'ptfire-rx'!AU20-'ptfire-wild'!AR20</f>
        <v>266.90048455044916</v>
      </c>
      <c r="BM21" s="15">
        <f t="shared" si="17"/>
        <v>386.43135887039045</v>
      </c>
      <c r="BN21" s="15">
        <f t="shared" si="18"/>
        <v>365.36763340348108</v>
      </c>
      <c r="BO21" s="56">
        <f t="shared" si="19"/>
        <v>5.7297320793122324E-2</v>
      </c>
      <c r="BP21" s="56">
        <f t="shared" si="20"/>
        <v>0.28775596907530998</v>
      </c>
      <c r="BQ21" s="56">
        <f t="shared" si="21"/>
        <v>0.26596881571769493</v>
      </c>
      <c r="BR21" s="56">
        <f t="shared" si="22"/>
        <v>1.9565691316800826</v>
      </c>
      <c r="BS21" s="56">
        <f t="shared" si="23"/>
        <v>4.3192305230750474</v>
      </c>
    </row>
    <row r="22" spans="1:71" x14ac:dyDescent="0.25">
      <c r="A22" s="17" t="s">
        <v>191</v>
      </c>
      <c r="B22" s="15">
        <f>rail!B21+nonpt!B21+ptagfire!B21+nonroad!B21+'onroad all'!AF21+cmv_c1c2!B21+'ptfire-rx'!B21+ptegu!B21+ptnonipm!B21+pt_oilgas!B21+np_oilgas!B21+rwc!B21+cmv_c3!B21+airports!B21+'ptfire-wild'!B21+np_solvents!B21</f>
        <v>521415.79701168498</v>
      </c>
      <c r="C22" s="15">
        <f>rail!C21+nonpt!C21+ptagfire!C21++nonroad!C21+'onroad all'!BZ21+cmv_c1c2!BI21+'ptfire-rx'!C21+ptegu!C21+ptnonipm!C21+pt_oilgas!C21+np_oilgas!C21+rwc!C21+cmv_c3!BI21+livestock!B21+airports!C21+'ptfire-wild'!C21+fertilizer!B21+np_solvents!C21</f>
        <v>26038.602049929548</v>
      </c>
      <c r="D22" s="15">
        <f>rail!D21+nonpt!D21+ptagfire!D21++nonroad!D21+cmv_c1c2!D21+'ptfire-rx'!D21+ptegu!EA21+ptnonipm!D21+pt_oilgas!D21+np_oilgas!D21+rwc!D21+cmv_c3!D21+'onroad all'!EL21+airports!D21+'ptfire-wild'!D21+np_solvents!D21</f>
        <v>71738.296084449132</v>
      </c>
      <c r="E22" s="15">
        <f>rail!E21+nonpt!E21+ptagfire!E21++nonroad!E21+cmv_c1c2!E21+'ptfire-rx'!E21+ptegu!E21+ptnonipm!E21+pt_oilgas!E21+np_oilgas!E21+rwc!E21+cmv_c3!E21+afdust!BA21+'onroad all'!DD21+'onroad all'!EN21+airports!E21+'ptfire-wild'!E21+np_solvents!E21</f>
        <v>42176.610753356115</v>
      </c>
      <c r="F22" s="15">
        <f>rail!F21+nonpt!F21+ptagfire!F21++nonroad!F21+cmv_c1c2!F21+'ptfire-rx'!F21+ptegu!F21+ptnonipm!F21+pt_oilgas!F21+np_oilgas!F21+rwc!F21+cmv_c3!F21+afdust!BB21+'onroad all'!EN21+airports!F21+'ptfire-wild'!F21+np_solvents!F21</f>
        <v>19277.046438055168</v>
      </c>
      <c r="G22" s="15">
        <f>rail!G21+nonpt!G21+ptagfire!G21++nonroad!G21+'onroad all'!DU21+cmv_c1c2!G21+'ptfire-rx'!G21+ptegu!FM21+ptnonipm!G21+pt_oilgas!G21+np_oilgas!G21+rwc!G21+cmv_c3!G21+airports!G21+'ptfire-wild'!G21+np_solvents!G21</f>
        <v>12943.332889408235</v>
      </c>
      <c r="H22" s="15">
        <f>rail!H21+nonpt!H21+ptagfire!H21++nonroad!H21+'onroad all'!EH21+cmv_c1c2!H21+'ptfire-rx'!H21+ptegu!H21+ptnonipm!H21+pt_oilgas!H21+np_oilgas!H21+rwc!H21+cmv_c3!H21+livestock!C21+airports!H21+'ptfire-wild'!H21+np_solvents!H21</f>
        <v>94029.365752396465</v>
      </c>
      <c r="I22" s="15">
        <f>rail!AL21+nonpt!BK21+ptagfire!V21+nonroad!AK21+'onroad all'!H21+cmv_c1c2!O21+'ptfire-rx'!AO21+ptegu!BM21+ptnonipm!BX21+pt_oilgas!BL21+np_oilgas!AV21+rwc!AI21+cmv_c3!O21+livestock!U21+airports!AK21+'ptfire-wild'!AL21+np_solvents!AF21</f>
        <v>1413.354131731182</v>
      </c>
      <c r="J22" s="15">
        <f>rail!AR21+nonpt!BQ21+ptagfire!Z21+nonroad!AP21+'onroad all'!P21+cmv_c1c2!T21+'ptfire-rx'!AS21+ptegu!BS21+ptnonipm!CD21+pt_oilgas!BR21+np_oilgas!BB21+rwc!AO21+cmv_c3!T21+livestock!X21+airports!AN21+'ptfire-wild'!AP21+np_solvents!AJ21</f>
        <v>1019.838543896507</v>
      </c>
      <c r="K22" s="15">
        <f>rail!BK21+nonpt!CU21+ptagfire!AJ21+nonroad!BH21+'onroad all'!BB21+cmv_c1c2!AO21+'ptfire-rx'!BE21+ptegu!CX21+ptnonipm!DP21+pt_oilgas!CV21+np_oilgas!BY21+rwc!BB21+cmv_c3!AP21+airports!BF21+'ptfire-wild'!BA21+np_solvents!AV21</f>
        <v>1518.612952962817</v>
      </c>
      <c r="L22" s="15">
        <f>rail!BZ21+nonpt!DN21+ptagfire!AV21+nonroad!BT21+'onroad all'!BU21+cmv_c1c2!BF21+'ptfire-rx'!BS21+ptegu!DP21+ptnonipm!EK21+pt_oilgas!DO21+np_oilgas!CP21+rwc!BR21+cmv_c3!BF21+livestock!AP21+airports!BT21+'ptfire-wild'!BO21+np_solvents!BF21</f>
        <v>704.45887905762254</v>
      </c>
      <c r="M22" s="15">
        <f>rail!CB21+nonpt!DQ21+nonroad!BU21+'onroad all'!BY21+cmv_c1c2!BH21+'ptfire-rx'!BV21+ptegu!DS21+ptnonipm!EN21+pt_oilgas!DR21+np_oilgas!CR21+rwc!BT21+cmv_c3!BH21+airports!BV21+'ptfire-wild'!BR21+np_solvents!BH21+ptagfire!AX21</f>
        <v>283.63829470640655</v>
      </c>
      <c r="N22" s="15">
        <f>rail!AK21+nonpt!BH21+nonroad!AJ21+'onroad all'!G21+cmv_c1c2!M21+'ptfire-rx'!AL21+ptegu!BK21+ptnonipm!BU21+pt_oilgas!BJ21+np_oilgas!AU21+rwc!AH21+airports!AI21+cmv_c3!M21+'ptfire-wild'!AJ21</f>
        <v>118.85302601542625</v>
      </c>
      <c r="O22" s="15">
        <f>rail!AT21+nonpt!O21+ptagfire!AA21+nonroad!AR21+'onroad all'!Y21+cmv_c1c2!V21+'ptfire-rx'!AU21+ptegu!BX21+ptnonipm!CI21+pt_oilgas!BW21+np_oilgas!BE21+rwc!AQ21+airports!AP21+cmv_c3!V21+'ptfire-wild'!AR21</f>
        <v>229.04279931245082</v>
      </c>
      <c r="P22" s="15">
        <f>rail!AA21+nonroad!AD21+'onroad all'!AJ21+'onroad all'!AK21+'onroad all'!AL21+'onroad all'!AM21+'onroad all'!AN21+'onroad all'!AO21+ptnonipm!BI21+SUM(airports!AS21:AX21)+SUM(cmv_c1c2!AC21:AH21)+SUM(cmv_c3!AC21:AH21)</f>
        <v>1090.3981669729392</v>
      </c>
      <c r="Q22" s="15">
        <f>rail!AB21+nonroad!AE21+'onroad all'!AK21+'onroad all'!AL21+'onroad all'!AM21+'onroad all'!AN21+'onroad all'!AO21+ptnonipm!BJ21+SUM(airports!AT21:AX21)+SUM(cmv_c1c2!AD21:AH21)+SUM(cmv_c3!AD21:AH21)</f>
        <v>1024.6077583403185</v>
      </c>
      <c r="R22" s="56">
        <f>rail!N21+nonpt!S21+nonroad!R21+'onroad all'!AB21+ptegu!T21+ptnonipm!T21+pt_oilgas!S21+np_oilgas!Q21+SUM(cmv_c1c2!Z21:AA21)+SUM(cmv_c3!Z21:AA21)</f>
        <v>0.14770540288130088</v>
      </c>
      <c r="S22" s="56">
        <f>rail!K21+nonpt!L21+nonroad!U21+'onroad all'!M21+ptegu!L21+ptnonipm!L21+pt_oilgas!K21+np_oilgas!K21+SUM(cmv_c1c2!R21:S21)+SUM(cmv_c3!R21:S21)</f>
        <v>0.35639408704946118</v>
      </c>
      <c r="T22" s="56">
        <f>nonpt!P21+ptegu!P21+ptnonipm!P21+pt_oilgas!O21+np_oilgas!N21+rwc!M21+SUM(cmv_c1c2!W21:X21)+SUM(cmv_c3!W21:X21)</f>
        <v>0.16679068589726337</v>
      </c>
      <c r="U22" s="56">
        <f>rail!S21+nonpt!AH21+nonroad!T21+'onroad all'!CB21+ptegu!AH21+ptnonipm!AL21+pt_oilgas!AG21+np_oilgas!AA21+rwc!R21+SUM(cmv_c1c2!BJ21:BK21)+SUM(cmv_c3!BJ21:BK21)</f>
        <v>1.6290722403434472</v>
      </c>
      <c r="V22" s="56">
        <f>rail!Q21+nonpt!AD21+nonroad!S21+'onroad all'!BS21+'onroad all'!BT21+ptegu!AD21+ptnonipm!AH21+pt_oilgas!AC21+np_oilgas!W21+rwc!P21+SUM(cmv_c1c2!BD21:BE21)+SUM(cmv_c3!BD21:BE21)</f>
        <v>4.817482944532399</v>
      </c>
      <c r="W22" s="56">
        <f>nonpt!CS21+ptegu!BB21+ptnonipm!Z21</f>
        <v>0.36207097460938836</v>
      </c>
      <c r="X22" s="63" t="s">
        <v>173</v>
      </c>
      <c r="AA22" s="17" t="s">
        <v>191</v>
      </c>
      <c r="AB22" s="15">
        <f>B22+beis!H21</f>
        <v>537838.56787168491</v>
      </c>
      <c r="AC22" s="15">
        <f t="shared" si="2"/>
        <v>26038.602049929548</v>
      </c>
      <c r="AD22" s="15">
        <f>D22+beis!T21</f>
        <v>76311.49600542913</v>
      </c>
      <c r="AE22" s="15">
        <f t="shared" si="3"/>
        <v>42176.610753356115</v>
      </c>
      <c r="AF22" s="15">
        <f t="shared" si="4"/>
        <v>19277.046438055168</v>
      </c>
      <c r="AG22" s="15">
        <f t="shared" si="5"/>
        <v>12943.332889408235</v>
      </c>
      <c r="AH22" s="15">
        <f>H22+beis!Z21</f>
        <v>299560.31499239645</v>
      </c>
      <c r="AI22" s="15">
        <f>I22+beis!E21</f>
        <v>3213.3679897311822</v>
      </c>
      <c r="AJ22" s="15">
        <f t="shared" si="6"/>
        <v>1019.838543896507</v>
      </c>
      <c r="AK22" s="15">
        <f>K22+beis!N21</f>
        <v>3864.1957469628069</v>
      </c>
      <c r="AL22" s="15">
        <f>L22+beis!R21</f>
        <v>11555.672903557621</v>
      </c>
      <c r="AM22" s="15">
        <f t="shared" si="7"/>
        <v>283.63829470640655</v>
      </c>
      <c r="AN22" s="15">
        <f t="shared" si="8"/>
        <v>118.85302601542625</v>
      </c>
      <c r="AO22" s="15">
        <f t="shared" si="9"/>
        <v>229.04279931245082</v>
      </c>
      <c r="AP22" s="15">
        <f t="shared" si="10"/>
        <v>1090.3981669729392</v>
      </c>
      <c r="AQ22" s="15">
        <f t="shared" si="11"/>
        <v>1024.6077583403185</v>
      </c>
      <c r="AR22" s="56">
        <f t="shared" si="12"/>
        <v>0.14770540288130088</v>
      </c>
      <c r="AS22" s="56">
        <f t="shared" si="13"/>
        <v>0.35639408704946118</v>
      </c>
      <c r="AT22" s="56">
        <f t="shared" si="14"/>
        <v>0.16679068589726337</v>
      </c>
      <c r="AU22" s="56">
        <f t="shared" si="15"/>
        <v>1.6290722403434472</v>
      </c>
      <c r="AV22" s="56">
        <f t="shared" si="16"/>
        <v>4.817482944532399</v>
      </c>
      <c r="AX22" s="17" t="s">
        <v>191</v>
      </c>
      <c r="AY22" s="15">
        <f>B22-'ptfire-rx'!B21-'ptfire-wild'!B21</f>
        <v>509178.1475666851</v>
      </c>
      <c r="AZ22" s="15">
        <f>C22-'ptfire-rx'!C21-'ptfire-wild'!C21</f>
        <v>25929.35059492955</v>
      </c>
      <c r="BA22" s="15">
        <f>D22-'ptfire-rx'!D21-'ptfire-wild'!D21</f>
        <v>71552.104498449131</v>
      </c>
      <c r="BB22" s="15">
        <f>E22-'ptfire-rx'!E21-'ptfire-wild'!E21</f>
        <v>40190.226534356116</v>
      </c>
      <c r="BC22" s="15">
        <f>F22-'ptfire-rx'!F21-'ptfire-wild'!F21</f>
        <v>17397.685701055168</v>
      </c>
      <c r="BD22" s="15">
        <f>G22-'ptfire-rx'!G21-'ptfire-wild'!G21</f>
        <v>12823.064945408236</v>
      </c>
      <c r="BE22" s="15">
        <f>H22-'ptfire-rx'!H21-'ptfire-wild'!H21</f>
        <v>91353.97641039647</v>
      </c>
      <c r="BF22" s="15">
        <f>I22-'ptfire-rx'!AO21-'ptfire-wild'!AL21</f>
        <v>1326.0268935477588</v>
      </c>
      <c r="BG22" s="15">
        <f>J22-'ptfire-rx'!AS21-'ptfire-wild'!AP21</f>
        <v>980.60849308885145</v>
      </c>
      <c r="BH22" s="15">
        <f>K22-'ptfire-rx'!BE21-'ptfire-wild'!BA21</f>
        <v>1292.3387538327956</v>
      </c>
      <c r="BI22" s="15">
        <f>L22-'ptfire-rx'!BS21-'ptfire-wild'!BO21</f>
        <v>570.97044800286483</v>
      </c>
      <c r="BJ22" s="15">
        <f>M22-'ptfire-rx'!BV21-'ptfire-wild'!BR21</f>
        <v>252.64061606526397</v>
      </c>
      <c r="BK22" s="15">
        <f>N22-'ptfire-rx'!AL21-'ptfire-wild'!AJ21</f>
        <v>75.837281905427403</v>
      </c>
      <c r="BL22" s="15">
        <f>O22-'ptfire-rx'!AU21-'ptfire-wild'!AR21</f>
        <v>195.53209417379645</v>
      </c>
      <c r="BM22" s="15">
        <f t="shared" si="17"/>
        <v>1090.3981669729392</v>
      </c>
      <c r="BN22" s="15">
        <f t="shared" si="18"/>
        <v>1024.6077583403185</v>
      </c>
      <c r="BO22" s="56">
        <f t="shared" si="19"/>
        <v>0.14770540288130088</v>
      </c>
      <c r="BP22" s="56">
        <f t="shared" si="20"/>
        <v>0.35639408704946118</v>
      </c>
      <c r="BQ22" s="56">
        <f t="shared" si="21"/>
        <v>0.16679068589726337</v>
      </c>
      <c r="BR22" s="56">
        <f t="shared" si="22"/>
        <v>1.6290722403434472</v>
      </c>
      <c r="BS22" s="56">
        <f t="shared" si="23"/>
        <v>4.817482944532399</v>
      </c>
    </row>
    <row r="23" spans="1:71" x14ac:dyDescent="0.25">
      <c r="A23" s="17" t="s">
        <v>192</v>
      </c>
      <c r="B23" s="15">
        <f>rail!B22+nonpt!B22+ptagfire!B22+nonroad!B22+'onroad all'!AF22+cmv_c1c2!B22+'ptfire-rx'!B22+ptegu!B22+ptnonipm!B22+pt_oilgas!B22+np_oilgas!B22+rwc!B22+cmv_c3!B22+airports!B22+'ptfire-wild'!B22+np_solvents!B22</f>
        <v>510591.89314969775</v>
      </c>
      <c r="C23" s="15">
        <f>rail!C22+nonpt!C22+ptagfire!C22++nonroad!C22+'onroad all'!BZ22+cmv_c1c2!BI22+'ptfire-rx'!C22+ptegu!C22+ptnonipm!C22+pt_oilgas!C22+np_oilgas!C22+rwc!C22+cmv_c3!BI22+livestock!B22+airports!C22+'ptfire-wild'!C22+fertilizer!B22+np_solvents!C22</f>
        <v>9444.2258123717984</v>
      </c>
      <c r="D23" s="15">
        <f>rail!D22+nonpt!D22+ptagfire!D22++nonroad!D22+cmv_c1c2!D22+'ptfire-rx'!D22+ptegu!EA22+ptnonipm!D22+pt_oilgas!D22+np_oilgas!D22+rwc!D22+cmv_c3!D22+'onroad all'!EL22+airports!D22+'ptfire-wild'!D22+np_solvents!D22</f>
        <v>71444.050960672976</v>
      </c>
      <c r="E23" s="15">
        <f>rail!E22+nonpt!E22+ptagfire!E22++nonroad!E22+cmv_c1c2!E22+'ptfire-rx'!E22+ptegu!E22+ptnonipm!E22+pt_oilgas!E22+np_oilgas!E22+rwc!E22+cmv_c3!E22+afdust!BA22+'onroad all'!DD22+'onroad all'!EN22+airports!E22+'ptfire-wild'!E22+np_solvents!E22</f>
        <v>38683.34282256796</v>
      </c>
      <c r="F23" s="15">
        <f>rail!F22+nonpt!F22+ptagfire!F22++nonroad!F22+cmv_c1c2!F22+'ptfire-rx'!F22+ptegu!F22+ptnonipm!F22+pt_oilgas!F22+np_oilgas!F22+rwc!F22+cmv_c3!F22+afdust!BB22+'onroad all'!EN22+airports!F22+'ptfire-wild'!F22+np_solvents!F22</f>
        <v>20728.664035789003</v>
      </c>
      <c r="G23" s="15">
        <f>rail!G22+nonpt!G22+ptagfire!G22++nonroad!G22+'onroad all'!DU22+cmv_c1c2!G22+'ptfire-rx'!G22+ptegu!FM22+ptnonipm!G22+pt_oilgas!G22+np_oilgas!G22+rwc!G22+cmv_c3!G22+airports!G22+'ptfire-wild'!G22+np_solvents!G22</f>
        <v>2586.8523165984657</v>
      </c>
      <c r="H23" s="15">
        <f>rail!H22+nonpt!H22+ptagfire!H22++nonroad!H22+'onroad all'!EH22+cmv_c1c2!H22+'ptfire-rx'!H22+ptegu!H22+ptnonipm!H22+pt_oilgas!H22+np_oilgas!H22+rwc!H22+cmv_c3!H22+livestock!C22+airports!H22+'ptfire-wild'!H22+np_solvents!H22</f>
        <v>95175.327825741537</v>
      </c>
      <c r="I23" s="15">
        <f>rail!AL22+nonpt!BK22+ptagfire!V22+nonroad!AK22+'onroad all'!H22+cmv_c1c2!O22+'ptfire-rx'!AO22+ptegu!BM22+ptnonipm!BX22+pt_oilgas!BL22+np_oilgas!AV22+rwc!AI22+cmv_c3!O22+livestock!U22+airports!AK22+'ptfire-wild'!AL22+np_solvents!AF22</f>
        <v>1711.0160709835006</v>
      </c>
      <c r="J23" s="15">
        <f>rail!AR22+nonpt!BQ22+ptagfire!Z22+nonroad!AP22+'onroad all'!P22+cmv_c1c2!T22+'ptfire-rx'!AS22+ptegu!BS22+ptnonipm!CD22+pt_oilgas!BR22+np_oilgas!BB22+rwc!AO22+cmv_c3!T22+livestock!X22+airports!AN22+'ptfire-wild'!AP22+np_solvents!AJ22</f>
        <v>1123.3309837374979</v>
      </c>
      <c r="K23" s="15">
        <f>rail!BK22+nonpt!CU22+ptagfire!AJ22+nonroad!BH22+'onroad all'!BB22+cmv_c1c2!AO22+'ptfire-rx'!BE22+ptegu!CX22+ptnonipm!DP22+pt_oilgas!CV22+np_oilgas!BY22+rwc!BB22+cmv_c3!AP22+airports!BF22+'ptfire-wild'!BA22+np_solvents!AV22</f>
        <v>1712.1777339518449</v>
      </c>
      <c r="L23" s="15">
        <f>rail!BZ22+nonpt!DN22+ptagfire!AV22+nonroad!BT22+'onroad all'!BU22+cmv_c1c2!BF22+'ptfire-rx'!BS22+ptegu!DP22+ptnonipm!EK22+pt_oilgas!DO22+np_oilgas!CP22+rwc!BR22+cmv_c3!BF22+livestock!AP22+airports!BT22+'ptfire-wild'!BO22+np_solvents!BF22</f>
        <v>364.49473805862158</v>
      </c>
      <c r="M23" s="15">
        <f>rail!CB22+nonpt!DQ22+nonroad!BU22+'onroad all'!BY22+cmv_c1c2!BH22+'ptfire-rx'!BV22+ptegu!DS22+ptnonipm!EN22+pt_oilgas!DR22+np_oilgas!CR22+rwc!BT22+cmv_c3!BH22+airports!BV22+'ptfire-wild'!BR22+np_solvents!BH22+ptagfire!AX22</f>
        <v>270.24578086979113</v>
      </c>
      <c r="N23" s="15">
        <f>rail!AK22+nonpt!BH22+nonroad!AJ22+'onroad all'!G22+cmv_c1c2!M22+'ptfire-rx'!AL22+ptegu!BK22+ptnonipm!BU22+pt_oilgas!BJ22+np_oilgas!AU22+rwc!AH22+airports!AI22+cmv_c3!M22+'ptfire-wild'!AJ22</f>
        <v>112.24789977085585</v>
      </c>
      <c r="O23" s="15">
        <f>rail!AT22+nonpt!O22+ptagfire!AA22+nonroad!AR22+'onroad all'!Y22+cmv_c1c2!V22+'ptfire-rx'!AU22+ptegu!BX22+ptnonipm!CI22+pt_oilgas!BW22+np_oilgas!BE22+rwc!AQ22+airports!AP22+cmv_c3!V22+'ptfire-wild'!AR22</f>
        <v>231.8544349095383</v>
      </c>
      <c r="P23" s="15">
        <f>rail!AA22+nonroad!AD22+'onroad all'!AJ22+'onroad all'!AK22+'onroad all'!AL22+'onroad all'!AM22+'onroad all'!AN22+'onroad all'!AO22+ptnonipm!BI22+SUM(airports!AS22:AX22)+SUM(cmv_c1c2!AC22:AH22)+SUM(cmv_c3!AC22:AH22)</f>
        <v>1176.6308179517432</v>
      </c>
      <c r="Q23" s="15">
        <f>rail!AB22+nonroad!AE22+'onroad all'!AK22+'onroad all'!AL22+'onroad all'!AM22+'onroad all'!AN22+'onroad all'!AO22+ptnonipm!BJ22+SUM(airports!AT22:AX22)+SUM(cmv_c1c2!AD22:AH22)+SUM(cmv_c3!AD22:AH22)</f>
        <v>1112.3619424636674</v>
      </c>
      <c r="R23" s="56">
        <f>rail!N22+nonpt!S22+nonroad!R22+'onroad all'!AB22+ptegu!T22+ptnonipm!T22+pt_oilgas!S22+np_oilgas!Q22+SUM(cmv_c1c2!Z22:AA22)+SUM(cmv_c3!Z22:AA22)</f>
        <v>8.6463888105619155E-2</v>
      </c>
      <c r="S23" s="56">
        <f>rail!K22+nonpt!L22+nonroad!U22+'onroad all'!M22+ptegu!L22+ptnonipm!L22+pt_oilgas!K22+np_oilgas!K22+SUM(cmv_c1c2!R22:S22)+SUM(cmv_c3!R22:S22)</f>
        <v>0.36191989946801573</v>
      </c>
      <c r="T23" s="56">
        <f>nonpt!P22+ptegu!P22+ptnonipm!P22+pt_oilgas!O22+np_oilgas!N22+rwc!M22+SUM(cmv_c1c2!W22:X22)+SUM(cmv_c3!W22:X22)</f>
        <v>0.25214398792058496</v>
      </c>
      <c r="U23" s="56">
        <f>rail!S22+nonpt!AH22+nonroad!T22+'onroad all'!CB22+ptegu!AH22+ptnonipm!AL22+pt_oilgas!AG22+np_oilgas!AA22+rwc!R22+SUM(cmv_c1c2!BJ22:BK22)+SUM(cmv_c3!BJ22:BK22)</f>
        <v>1.9776842405292236</v>
      </c>
      <c r="V23" s="56">
        <f>rail!Q22+nonpt!AD22+nonroad!S22+'onroad all'!BS22+'onroad all'!BT22+ptegu!AD22+ptnonipm!AH22+pt_oilgas!AC22+np_oilgas!W22+rwc!P22+SUM(cmv_c1c2!BD22:BE22)+SUM(cmv_c3!BD22:BE22)</f>
        <v>1.3360322388142114</v>
      </c>
      <c r="W23" s="56">
        <f>nonpt!CS22+ptegu!BB22+ptnonipm!Z22</f>
        <v>0.2031381178786652</v>
      </c>
      <c r="X23" s="63" t="s">
        <v>173</v>
      </c>
      <c r="AA23" s="17" t="s">
        <v>192</v>
      </c>
      <c r="AB23" s="15">
        <f>B23+beis!H22</f>
        <v>519456.93533969775</v>
      </c>
      <c r="AC23" s="15">
        <f t="shared" si="2"/>
        <v>9444.2258123717984</v>
      </c>
      <c r="AD23" s="15">
        <f>D23+beis!T22</f>
        <v>72403.193073309973</v>
      </c>
      <c r="AE23" s="15">
        <f t="shared" si="3"/>
        <v>38683.34282256796</v>
      </c>
      <c r="AF23" s="15">
        <f t="shared" si="4"/>
        <v>20728.664035789003</v>
      </c>
      <c r="AG23" s="15">
        <f t="shared" si="5"/>
        <v>2586.8523165984657</v>
      </c>
      <c r="AH23" s="15">
        <f>H23+beis!Z22</f>
        <v>186991.46180574142</v>
      </c>
      <c r="AI23" s="15">
        <f>I23+beis!E22</f>
        <v>2687.5016389835005</v>
      </c>
      <c r="AJ23" s="15">
        <f t="shared" si="6"/>
        <v>1123.3309837374979</v>
      </c>
      <c r="AK23" s="15">
        <f>K23+beis!N22</f>
        <v>2977.2212159518349</v>
      </c>
      <c r="AL23" s="15">
        <f>L23+beis!R22</f>
        <v>5210.5487913586221</v>
      </c>
      <c r="AM23" s="15">
        <f t="shared" si="7"/>
        <v>270.24578086979113</v>
      </c>
      <c r="AN23" s="15">
        <f t="shared" si="8"/>
        <v>112.24789977085585</v>
      </c>
      <c r="AO23" s="15">
        <f t="shared" si="9"/>
        <v>231.8544349095383</v>
      </c>
      <c r="AP23" s="15">
        <f t="shared" si="10"/>
        <v>1176.6308179517432</v>
      </c>
      <c r="AQ23" s="15">
        <f t="shared" si="11"/>
        <v>1112.3619424636674</v>
      </c>
      <c r="AR23" s="56">
        <f t="shared" si="12"/>
        <v>8.6463888105619155E-2</v>
      </c>
      <c r="AS23" s="56">
        <f t="shared" si="13"/>
        <v>0.36191989946801573</v>
      </c>
      <c r="AT23" s="56">
        <f t="shared" si="14"/>
        <v>0.25214398792058496</v>
      </c>
      <c r="AU23" s="56">
        <f t="shared" si="15"/>
        <v>1.9776842405292236</v>
      </c>
      <c r="AV23" s="56">
        <f t="shared" si="16"/>
        <v>1.3360322388142114</v>
      </c>
      <c r="AX23" s="17" t="s">
        <v>192</v>
      </c>
      <c r="AY23" s="15">
        <f>B23-'ptfire-rx'!B22-'ptfire-wild'!B22</f>
        <v>503319.87330569775</v>
      </c>
      <c r="AZ23" s="15">
        <f>C23-'ptfire-rx'!C22-'ptfire-wild'!C22</f>
        <v>9390.5128193717974</v>
      </c>
      <c r="BA23" s="15">
        <f>D23-'ptfire-rx'!D22-'ptfire-wild'!D22</f>
        <v>71331.930998672979</v>
      </c>
      <c r="BB23" s="15">
        <f>E23-'ptfire-rx'!E22-'ptfire-wild'!E22</f>
        <v>37492.083337567965</v>
      </c>
      <c r="BC23" s="15">
        <f>F23-'ptfire-rx'!F22-'ptfire-wild'!F22</f>
        <v>19700.244156789002</v>
      </c>
      <c r="BD23" s="15">
        <f>G23-'ptfire-rx'!G22-'ptfire-wild'!G22</f>
        <v>2528.010751598466</v>
      </c>
      <c r="BE23" s="15">
        <f>H23-'ptfire-rx'!H22-'ptfire-wild'!H22</f>
        <v>93836.933842741535</v>
      </c>
      <c r="BF23" s="15">
        <f>I23-'ptfire-rx'!AO22-'ptfire-wild'!AL22</f>
        <v>1659.815795419566</v>
      </c>
      <c r="BG23" s="15">
        <f>J23-'ptfire-rx'!AS22-'ptfire-wild'!AP22</f>
        <v>1097.1188117563224</v>
      </c>
      <c r="BH23" s="15">
        <f>K23-'ptfire-rx'!BE22-'ptfire-wild'!BA22</f>
        <v>1592.5374343813135</v>
      </c>
      <c r="BI23" s="15">
        <f>L23-'ptfire-rx'!BS22-'ptfire-wild'!BO22</f>
        <v>290.22850932811548</v>
      </c>
      <c r="BJ23" s="15">
        <f>M23-'ptfire-rx'!BV22-'ptfire-wild'!BR22</f>
        <v>252.93890950084989</v>
      </c>
      <c r="BK23" s="15">
        <f>N23-'ptfire-rx'!AL22-'ptfire-wild'!AJ22</f>
        <v>91.729040486018249</v>
      </c>
      <c r="BL23" s="15">
        <f>O23-'ptfire-rx'!AU22-'ptfire-wild'!AR22</f>
        <v>219.99845403965048</v>
      </c>
      <c r="BM23" s="15">
        <f t="shared" si="17"/>
        <v>1176.6308179517432</v>
      </c>
      <c r="BN23" s="15">
        <f t="shared" si="18"/>
        <v>1112.3619424636674</v>
      </c>
      <c r="BO23" s="56">
        <f t="shared" si="19"/>
        <v>8.6463888105619155E-2</v>
      </c>
      <c r="BP23" s="56">
        <f t="shared" si="20"/>
        <v>0.36191989946801573</v>
      </c>
      <c r="BQ23" s="56">
        <f t="shared" si="21"/>
        <v>0.25214398792058496</v>
      </c>
      <c r="BR23" s="56">
        <f t="shared" si="22"/>
        <v>1.9776842405292236</v>
      </c>
      <c r="BS23" s="56">
        <f t="shared" si="23"/>
        <v>1.3360322388142114</v>
      </c>
    </row>
    <row r="24" spans="1:71" x14ac:dyDescent="0.25">
      <c r="A24" s="17" t="s">
        <v>193</v>
      </c>
      <c r="B24" s="15">
        <f>rail!B23+nonpt!B23+ptagfire!B23+nonroad!B23+'onroad all'!AF23+cmv_c1c2!B23+'ptfire-rx'!B23+ptegu!B23+ptnonipm!B23+pt_oilgas!B23+np_oilgas!B23+rwc!B23+cmv_c3!B23+airports!B23+'ptfire-wild'!B23+np_solvents!B23</f>
        <v>1091846.3655912993</v>
      </c>
      <c r="C24" s="15">
        <f>rail!C23+nonpt!C23+ptagfire!C23++nonroad!C23+'onroad all'!BZ23+cmv_c1c2!BI23+'ptfire-rx'!C23+ptegu!C23+ptnonipm!C23+pt_oilgas!C23+np_oilgas!C23+rwc!C23+cmv_c3!BI23+livestock!B23+airports!C23+'ptfire-wild'!C23+fertilizer!B23+np_solvents!C23</f>
        <v>73958.18286387375</v>
      </c>
      <c r="D24" s="15">
        <f>rail!D23+nonpt!D23+ptagfire!D23++nonroad!D23+cmv_c1c2!D23+'ptfire-rx'!D23+ptegu!EA23+ptnonipm!D23+pt_oilgas!D23+np_oilgas!D23+rwc!D23+cmv_c3!D23+'onroad all'!EL23+airports!D23+'ptfire-wild'!D23+np_solvents!D23</f>
        <v>203587.09919262124</v>
      </c>
      <c r="E24" s="15">
        <f>rail!E23+nonpt!E23+ptagfire!E23++nonroad!E23+cmv_c1c2!E23+'ptfire-rx'!E23+ptegu!E23+ptnonipm!E23+pt_oilgas!E23+np_oilgas!E23+rwc!E23+cmv_c3!E23+afdust!BA23+'onroad all'!DD23+'onroad all'!EN23+airports!E23+'ptfire-wild'!E23+np_solvents!E23</f>
        <v>155283.55293813231</v>
      </c>
      <c r="F24" s="15">
        <f>rail!F23+nonpt!F23+ptagfire!F23++nonroad!F23+cmv_c1c2!F23+'ptfire-rx'!F23+ptegu!F23+ptnonipm!F23+pt_oilgas!F23+np_oilgas!F23+rwc!F23+cmv_c3!F23+afdust!BB23+'onroad all'!EN23+airports!F23+'ptfire-wild'!F23+np_solvents!F23</f>
        <v>65575.783562950004</v>
      </c>
      <c r="G24" s="15">
        <f>rail!G23+nonpt!G23+ptagfire!G23++nonroad!G23+'onroad all'!DU23+cmv_c1c2!G23+'ptfire-rx'!G23+ptegu!FM23+ptnonipm!G23+pt_oilgas!G23+np_oilgas!G23+rwc!G23+cmv_c3!G23+airports!G23+'ptfire-wild'!G23+np_solvents!G23</f>
        <v>59833.352638505756</v>
      </c>
      <c r="H24" s="15">
        <f>rail!H23+nonpt!H23+ptagfire!H23++nonroad!H23+'onroad all'!EH23+cmv_c1c2!H23+'ptfire-rx'!H23+ptegu!H23+ptnonipm!H23+pt_oilgas!H23+np_oilgas!H23+rwc!H23+cmv_c3!H23+livestock!C23+airports!H23+'ptfire-wild'!H23+np_solvents!H23</f>
        <v>268878.52035974793</v>
      </c>
      <c r="I24" s="15">
        <f>rail!AL23+nonpt!BK23+ptagfire!V23+nonroad!AK23+'onroad all'!H23+cmv_c1c2!O23+'ptfire-rx'!AO23+ptegu!BM23+ptnonipm!BX23+pt_oilgas!BL23+np_oilgas!AV23+rwc!AI23+cmv_c3!O23+livestock!U23+airports!AK23+'ptfire-wild'!AL23+np_solvents!AF23</f>
        <v>5337.5578241616377</v>
      </c>
      <c r="J24" s="15">
        <f>rail!AR23+nonpt!BQ23+ptagfire!Z23+nonroad!AP23+'onroad all'!P23+cmv_c1c2!T23+'ptfire-rx'!AS23+ptegu!BS23+ptnonipm!CD23+pt_oilgas!BR23+np_oilgas!BB23+rwc!AO23+cmv_c3!T23+livestock!X23+airports!AN23+'ptfire-wild'!AP23+np_solvents!AJ23</f>
        <v>2847.2078828028871</v>
      </c>
      <c r="K24" s="15">
        <f>rail!BK23+nonpt!CU23+ptagfire!AJ23+nonroad!BH23+'onroad all'!BB23+cmv_c1c2!AO23+'ptfire-rx'!BE23+ptegu!CX23+ptnonipm!DP23+pt_oilgas!CV23+np_oilgas!BY23+rwc!BB23+cmv_c3!AP23+airports!BF23+'ptfire-wild'!BA23+np_solvents!AV23</f>
        <v>4744.2062031646265</v>
      </c>
      <c r="L24" s="15">
        <f>rail!BZ23+nonpt!DN23+ptagfire!AV23+nonroad!BT23+'onroad all'!BU23+cmv_c1c2!BF23+'ptfire-rx'!BS23+ptegu!DP23+ptnonipm!EK23+pt_oilgas!DO23+np_oilgas!CP23+rwc!BR23+cmv_c3!BF23+livestock!AP23+airports!BT23+'ptfire-wild'!BO23+np_solvents!BF23</f>
        <v>2098.952584359035</v>
      </c>
      <c r="M24" s="15">
        <f>rail!CB23+nonpt!DQ23+nonroad!BU23+'onroad all'!BY23+cmv_c1c2!BH23+'ptfire-rx'!BV23+ptegu!DS23+ptnonipm!EN23+pt_oilgas!DR23+np_oilgas!CR23+rwc!BT23+cmv_c3!BH23+airports!BV23+'ptfire-wild'!BR23+np_solvents!BH23+ptagfire!AX23</f>
        <v>1119.332271741951</v>
      </c>
      <c r="N24" s="15">
        <f>rail!AK23+nonpt!BH23+nonroad!AJ23+'onroad all'!G23+cmv_c1c2!M23+'ptfire-rx'!AL23+ptegu!BK23+ptnonipm!BU23+pt_oilgas!BJ23+np_oilgas!AU23+rwc!AH23+airports!AI23+cmv_c3!M23+'ptfire-wild'!AJ23</f>
        <v>350.70712394297288</v>
      </c>
      <c r="O24" s="15">
        <f>rail!AT23+nonpt!O23+ptagfire!AA23+nonroad!AR23+'onroad all'!Y23+cmv_c1c2!V23+'ptfire-rx'!AU23+ptegu!BX23+ptnonipm!CI23+pt_oilgas!BW23+np_oilgas!BE23+rwc!AQ23+airports!AP23+cmv_c3!V23+'ptfire-wild'!AR23</f>
        <v>595.44083589450258</v>
      </c>
      <c r="P24" s="15">
        <f>rail!AA23+nonroad!AD23+'onroad all'!AJ23+'onroad all'!AK23+'onroad all'!AL23+'onroad all'!AM23+'onroad all'!AN23+'onroad all'!AO23+ptnonipm!BI23+SUM(airports!AS23:AX23)+SUM(cmv_c1c2!AC23:AH23)+SUM(cmv_c3!AC23:AH23)</f>
        <v>1977.7073258877954</v>
      </c>
      <c r="Q24" s="15">
        <f>rail!AB23+nonroad!AE23+'onroad all'!AK23+'onroad all'!AL23+'onroad all'!AM23+'onroad all'!AN23+'onroad all'!AO23+ptnonipm!BJ23+SUM(airports!AT23:AX23)+SUM(cmv_c1c2!AD23:AH23)+SUM(cmv_c3!AD23:AH23)</f>
        <v>1867.4432932272871</v>
      </c>
      <c r="R24" s="56">
        <f>rail!N23+nonpt!S23+nonroad!R23+'onroad all'!AB23+ptegu!T23+ptnonipm!T23+pt_oilgas!S23+np_oilgas!Q23+SUM(cmv_c1c2!Z23:AA23)+SUM(cmv_c3!Z23:AA23)</f>
        <v>0.36975088886077451</v>
      </c>
      <c r="S24" s="56">
        <f>rail!K23+nonpt!L23+nonroad!U23+'onroad all'!M23+ptegu!L23+ptnonipm!L23+pt_oilgas!K23+np_oilgas!K23+SUM(cmv_c1c2!R23:S23)+SUM(cmv_c3!R23:S23)</f>
        <v>0.71055395381344255</v>
      </c>
      <c r="T24" s="56">
        <f>nonpt!P23+ptegu!P23+ptnonipm!P23+pt_oilgas!O23+np_oilgas!N23+rwc!M23+SUM(cmv_c1c2!W23:X23)+SUM(cmv_c3!W23:X23)</f>
        <v>0.66397901666850612</v>
      </c>
      <c r="U24" s="56">
        <f>rail!S23+nonpt!AH23+nonroad!T23+'onroad all'!CB23+ptegu!AH23+ptnonipm!AL23+pt_oilgas!AG23+np_oilgas!AA23+rwc!R23+SUM(cmv_c1c2!BJ23:BK23)+SUM(cmv_c3!BJ23:BK23)</f>
        <v>7.2644781562068319</v>
      </c>
      <c r="V24" s="56">
        <f>rail!Q23+nonpt!AD23+nonroad!S23+'onroad all'!BS23+'onroad all'!BT23+ptegu!AD23+ptnonipm!AH23+pt_oilgas!AC23+np_oilgas!W23+rwc!P23+SUM(cmv_c1c2!BD23:BE23)+SUM(cmv_c3!BD23:BE23)</f>
        <v>21.812386042978726</v>
      </c>
      <c r="W24" s="56">
        <f>nonpt!CS23+ptegu!BB23+ptnonipm!Z23</f>
        <v>0.1898158553054651</v>
      </c>
      <c r="X24" s="63" t="s">
        <v>173</v>
      </c>
      <c r="AA24" s="17" t="s">
        <v>193</v>
      </c>
      <c r="AB24" s="15">
        <f>B24+beis!H23</f>
        <v>1142683.6284412993</v>
      </c>
      <c r="AC24" s="15">
        <f t="shared" si="2"/>
        <v>73958.18286387375</v>
      </c>
      <c r="AD24" s="15">
        <f>D24+beis!T23</f>
        <v>222146.83423758464</v>
      </c>
      <c r="AE24" s="15">
        <f t="shared" si="3"/>
        <v>155283.55293813231</v>
      </c>
      <c r="AF24" s="15">
        <f t="shared" si="4"/>
        <v>65575.783562950004</v>
      </c>
      <c r="AG24" s="15">
        <f t="shared" si="5"/>
        <v>59833.352638505756</v>
      </c>
      <c r="AH24" s="15">
        <f>H24+beis!Z23</f>
        <v>732640.01394974696</v>
      </c>
      <c r="AI24" s="15">
        <f>I24+beis!E23</f>
        <v>10949.632351161637</v>
      </c>
      <c r="AJ24" s="15">
        <f t="shared" si="6"/>
        <v>2847.2078828028871</v>
      </c>
      <c r="AK24" s="15">
        <f>K24+beis!N23</f>
        <v>12007.222788164627</v>
      </c>
      <c r="AL24" s="15">
        <f>L24+beis!R23</f>
        <v>31909.292188959036</v>
      </c>
      <c r="AM24" s="15">
        <f t="shared" si="7"/>
        <v>1119.332271741951</v>
      </c>
      <c r="AN24" s="15">
        <f t="shared" si="8"/>
        <v>350.70712394297288</v>
      </c>
      <c r="AO24" s="15">
        <f t="shared" si="9"/>
        <v>595.44083589450258</v>
      </c>
      <c r="AP24" s="15">
        <f t="shared" si="10"/>
        <v>1977.7073258877954</v>
      </c>
      <c r="AQ24" s="15">
        <f t="shared" si="11"/>
        <v>1867.4432932272871</v>
      </c>
      <c r="AR24" s="56">
        <f t="shared" si="12"/>
        <v>0.36975088886077451</v>
      </c>
      <c r="AS24" s="56">
        <f t="shared" si="13"/>
        <v>0.71055395381344255</v>
      </c>
      <c r="AT24" s="56">
        <f t="shared" si="14"/>
        <v>0.66397901666850612</v>
      </c>
      <c r="AU24" s="56">
        <f t="shared" si="15"/>
        <v>7.2644781562068319</v>
      </c>
      <c r="AV24" s="56">
        <f t="shared" si="16"/>
        <v>21.812386042978726</v>
      </c>
      <c r="AX24" s="17" t="s">
        <v>193</v>
      </c>
      <c r="AY24" s="15">
        <f>B24-'ptfire-rx'!B23-'ptfire-wild'!B23</f>
        <v>1073969.1260752992</v>
      </c>
      <c r="AZ24" s="15">
        <f>C24-'ptfire-rx'!C23-'ptfire-wild'!C23</f>
        <v>73796.746379873744</v>
      </c>
      <c r="BA24" s="15">
        <f>D24-'ptfire-rx'!D23-'ptfire-wild'!D23</f>
        <v>203401.33257062125</v>
      </c>
      <c r="BB24" s="15">
        <f>E24-'ptfire-rx'!E23-'ptfire-wild'!E23</f>
        <v>151462.86068013232</v>
      </c>
      <c r="BC24" s="15">
        <f>F24-'ptfire-rx'!F23-'ptfire-wild'!F23</f>
        <v>63293.426698950003</v>
      </c>
      <c r="BD24" s="15">
        <f>G24-'ptfire-rx'!G23-'ptfire-wild'!G23</f>
        <v>59756.944556505761</v>
      </c>
      <c r="BE24" s="15">
        <f>H24-'ptfire-rx'!H23-'ptfire-wild'!H23</f>
        <v>264802.23582874797</v>
      </c>
      <c r="BF24" s="15">
        <f>I24-'ptfire-rx'!AO23-'ptfire-wild'!AL23</f>
        <v>5233.4759903199019</v>
      </c>
      <c r="BG24" s="15">
        <f>J24-'ptfire-rx'!AS23-'ptfire-wild'!AP23</f>
        <v>2797.4429344671385</v>
      </c>
      <c r="BH24" s="15">
        <f>K24-'ptfire-rx'!BE23-'ptfire-wild'!BA23</f>
        <v>4486.7198447783476</v>
      </c>
      <c r="BI24" s="15">
        <f>L24-'ptfire-rx'!BS23-'ptfire-wild'!BO23</f>
        <v>1943.5985623880122</v>
      </c>
      <c r="BJ24" s="15">
        <f>M24-'ptfire-rx'!BV23-'ptfire-wild'!BR23</f>
        <v>1081.1690290160677</v>
      </c>
      <c r="BK24" s="15">
        <f>N24-'ptfire-rx'!AL23-'ptfire-wild'!AJ23</f>
        <v>303.84237984772278</v>
      </c>
      <c r="BL24" s="15">
        <f>O24-'ptfire-rx'!AU23-'ptfire-wild'!AR23</f>
        <v>562.79920453009265</v>
      </c>
      <c r="BM24" s="15">
        <f t="shared" si="17"/>
        <v>1977.7073258877954</v>
      </c>
      <c r="BN24" s="15">
        <f t="shared" si="18"/>
        <v>1867.4432932272871</v>
      </c>
      <c r="BO24" s="56">
        <f t="shared" si="19"/>
        <v>0.36975088886077451</v>
      </c>
      <c r="BP24" s="56">
        <f t="shared" si="20"/>
        <v>0.71055395381344255</v>
      </c>
      <c r="BQ24" s="56">
        <f t="shared" si="21"/>
        <v>0.66397901666850612</v>
      </c>
      <c r="BR24" s="56">
        <f t="shared" si="22"/>
        <v>7.2644781562068319</v>
      </c>
      <c r="BS24" s="56">
        <f t="shared" si="23"/>
        <v>21.812386042978726</v>
      </c>
    </row>
    <row r="25" spans="1:71" x14ac:dyDescent="0.25">
      <c r="A25" s="17" t="s">
        <v>194</v>
      </c>
      <c r="B25" s="15">
        <f>rail!B24+nonpt!B24+ptagfire!B24+nonroad!B24+'onroad all'!AF24+cmv_c1c2!B24+'ptfire-rx'!B24+ptegu!B24+ptnonipm!B24+pt_oilgas!B24+np_oilgas!B24+rwc!B24+cmv_c3!B24+airports!B24+'ptfire-wild'!B24+np_solvents!B24</f>
        <v>1229702.0148936915</v>
      </c>
      <c r="C25" s="15">
        <f>rail!C24+nonpt!C24+ptagfire!C24++nonroad!C24+'onroad all'!BZ24+cmv_c1c2!BI24+'ptfire-rx'!C24+ptegu!C24+ptnonipm!C24+pt_oilgas!C24+np_oilgas!C24+rwc!C24+cmv_c3!BI24+livestock!B24+airports!C24+'ptfire-wild'!C24+fertilizer!B24+np_solvents!C24</f>
        <v>207986.00652303328</v>
      </c>
      <c r="D25" s="15">
        <f>rail!D24+nonpt!D24+ptagfire!D24++nonroad!D24+cmv_c1c2!D24+'ptfire-rx'!D24+ptegu!EA24+ptnonipm!D24+pt_oilgas!D24+np_oilgas!D24+rwc!D24+cmv_c3!D24+'onroad all'!EL24+airports!D24+'ptfire-wild'!D24+np_solvents!D24</f>
        <v>152470.99030082885</v>
      </c>
      <c r="E25" s="15">
        <f>rail!E24+nonpt!E24+ptagfire!E24++nonroad!E24+cmv_c1c2!E24+'ptfire-rx'!E24+ptegu!E24+ptnonipm!E24+pt_oilgas!E24+np_oilgas!E24+rwc!E24+cmv_c3!E24+afdust!BA24+'onroad all'!DD24+'onroad all'!EN24+airports!E24+'ptfire-wild'!E24+np_solvents!E24</f>
        <v>340750.55941631558</v>
      </c>
      <c r="F25" s="15">
        <f>rail!F24+nonpt!F24+ptagfire!F24++nonroad!F24+cmv_c1c2!F24+'ptfire-rx'!F24+ptegu!F24+ptnonipm!F24+pt_oilgas!F24+np_oilgas!F24+rwc!F24+cmv_c3!F24+afdust!BB24+'onroad all'!EN24+airports!F24+'ptfire-wild'!F24+np_solvents!F24</f>
        <v>133277.92224531955</v>
      </c>
      <c r="G25" s="15">
        <f>rail!G24+nonpt!G24+ptagfire!G24++nonroad!G24+'onroad all'!DU24+cmv_c1c2!G24+'ptfire-rx'!G24+ptegu!FM24+ptnonipm!G24+pt_oilgas!G24+np_oilgas!G24+rwc!G24+cmv_c3!G24+airports!G24+'ptfire-wild'!G24+np_solvents!G24</f>
        <v>14134.856027914271</v>
      </c>
      <c r="H25" s="15">
        <f>rail!H24+nonpt!H24+ptagfire!H24++nonroad!H24+'onroad all'!EH24+cmv_c1c2!H24+'ptfire-rx'!H24+ptegu!H24+ptnonipm!H24+pt_oilgas!H24+np_oilgas!H24+rwc!H24+cmv_c3!H24+livestock!C24+airports!H24+'ptfire-wild'!H24+np_solvents!H24</f>
        <v>299908.08143014618</v>
      </c>
      <c r="I25" s="15">
        <f>rail!AL24+nonpt!BK24+ptagfire!V24+nonroad!AK24+'onroad all'!H24+cmv_c1c2!O24+'ptfire-rx'!AO24+ptegu!BM24+ptnonipm!BX24+pt_oilgas!BL24+np_oilgas!AV24+rwc!AI24+cmv_c3!O24+livestock!U24+airports!AK24+'ptfire-wild'!AL24+np_solvents!AF24</f>
        <v>4640.5058878399868</v>
      </c>
      <c r="J25" s="15">
        <f>rail!AR24+nonpt!BQ24+ptagfire!Z24+nonroad!AP24+'onroad all'!P24+cmv_c1c2!T24+'ptfire-rx'!AS24+ptegu!BS24+ptnonipm!CD24+pt_oilgas!BR24+np_oilgas!BB24+rwc!AO24+cmv_c3!T24+livestock!X24+airports!AN24+'ptfire-wild'!AP24+np_solvents!AJ24</f>
        <v>4349.3113470320159</v>
      </c>
      <c r="K25" s="15">
        <f>rail!BK24+nonpt!CU24+ptagfire!AJ24+nonroad!BH24+'onroad all'!BB24+cmv_c1c2!AO24+'ptfire-rx'!BE24+ptegu!CX24+ptnonipm!DP24+pt_oilgas!CV24+np_oilgas!BY24+rwc!BB24+cmv_c3!AP24+airports!BF24+'ptfire-wild'!BA24+np_solvents!AV24</f>
        <v>9205.2857653596711</v>
      </c>
      <c r="L25" s="15">
        <f>rail!BZ24+nonpt!DN24+ptagfire!AV24+nonroad!BT24+'onroad all'!BU24+cmv_c1c2!BF24+'ptfire-rx'!BS24+ptegu!DP24+ptnonipm!EK24+pt_oilgas!DO24+np_oilgas!CP24+rwc!BR24+cmv_c3!BF24+livestock!AP24+airports!BT24+'ptfire-wild'!BO24+np_solvents!BF24</f>
        <v>4945.6619423442216</v>
      </c>
      <c r="M25" s="15">
        <f>rail!CB24+nonpt!DQ24+nonroad!BU24+'onroad all'!BY24+cmv_c1c2!BH24+'ptfire-rx'!BV24+ptegu!DS24+ptnonipm!EN24+pt_oilgas!DR24+np_oilgas!CR24+rwc!BT24+cmv_c3!BH24+airports!BV24+'ptfire-wild'!BR24+np_solvents!BH24+ptagfire!AX24</f>
        <v>1600.5426559054245</v>
      </c>
      <c r="N25" s="15">
        <f>rail!AK24+nonpt!BH24+nonroad!AJ24+'onroad all'!G24+cmv_c1c2!M24+'ptfire-rx'!AL24+ptegu!BK24+ptnonipm!BU24+pt_oilgas!BJ24+np_oilgas!AU24+rwc!AH24+airports!AI24+cmv_c3!M24+'ptfire-wild'!AJ24</f>
        <v>1354.2317147289996</v>
      </c>
      <c r="O25" s="15">
        <f>rail!AT24+nonpt!O24+ptagfire!AA24+nonroad!AR24+'onroad all'!Y24+cmv_c1c2!V24+'ptfire-rx'!AU24+ptegu!BX24+ptnonipm!CI24+pt_oilgas!BW24+np_oilgas!BE24+rwc!AQ24+airports!AP24+cmv_c3!V24+'ptfire-wild'!AR24</f>
        <v>1330.7555398261018</v>
      </c>
      <c r="P25" s="15">
        <f>rail!AA24+nonroad!AD24+'onroad all'!AJ24+'onroad all'!AK24+'onroad all'!AL24+'onroad all'!AM24+'onroad all'!AN24+'onroad all'!AO24+ptnonipm!BI24+SUM(airports!AS24:AX24)+SUM(cmv_c1c2!AC24:AH24)+SUM(cmv_c3!AC24:AH24)</f>
        <v>3292.3009316887092</v>
      </c>
      <c r="Q25" s="15">
        <f>rail!AB24+nonroad!AE24+'onroad all'!AK24+'onroad all'!AL24+'onroad all'!AM24+'onroad all'!AN24+'onroad all'!AO24+ptnonipm!BJ24+SUM(airports!AT24:AX24)+SUM(cmv_c1c2!AD24:AH24)+SUM(cmv_c3!AD24:AH24)</f>
        <v>3136.6475179913455</v>
      </c>
      <c r="R25" s="56">
        <f>rail!N24+nonpt!S24+nonroad!R24+'onroad all'!AB24+ptegu!T24+ptnonipm!T24+pt_oilgas!S24+np_oilgas!Q24+SUM(cmv_c1c2!Z24:AA24)+SUM(cmv_c3!Z24:AA24)</f>
        <v>0.26573604236669612</v>
      </c>
      <c r="S25" s="56">
        <f>rail!K24+nonpt!L24+nonroad!U24+'onroad all'!M24+ptegu!L24+ptnonipm!L24+pt_oilgas!K24+np_oilgas!K24+SUM(cmv_c1c2!R24:S24)+SUM(cmv_c3!R24:S24)</f>
        <v>0.87415669559414366</v>
      </c>
      <c r="T25" s="56">
        <f>nonpt!P24+ptegu!P24+ptnonipm!P24+pt_oilgas!O24+np_oilgas!N24+rwc!M24+SUM(cmv_c1c2!W24:X24)+SUM(cmv_c3!W24:X24)</f>
        <v>0.42635433105031795</v>
      </c>
      <c r="U25" s="56">
        <f>rail!S24+nonpt!AH24+nonroad!T24+'onroad all'!CB24+ptegu!AH24+ptnonipm!AL24+pt_oilgas!AG24+np_oilgas!AA24+rwc!R24+SUM(cmv_c1c2!BJ24:BK24)+SUM(cmv_c3!BJ24:BK24)</f>
        <v>2.6555398141344999</v>
      </c>
      <c r="V25" s="56">
        <f>rail!Q24+nonpt!AD24+nonroad!S24+'onroad all'!BS24+'onroad all'!BT24+ptegu!AD24+ptnonipm!AH24+pt_oilgas!AC24+np_oilgas!W24+rwc!P24+SUM(cmv_c1c2!BD24:BE24)+SUM(cmv_c3!BD24:BE24)</f>
        <v>5.9527783901247453</v>
      </c>
      <c r="W25" s="56">
        <f>nonpt!CS24+ptegu!BB24+ptnonipm!Z24</f>
        <v>3.6485510981499998E-2</v>
      </c>
      <c r="X25" s="63" t="s">
        <v>173</v>
      </c>
      <c r="AA25" s="17" t="s">
        <v>194</v>
      </c>
      <c r="AB25" s="15">
        <f>B25+beis!H24</f>
        <v>1285535.1077986916</v>
      </c>
      <c r="AC25" s="15">
        <f t="shared" si="2"/>
        <v>207986.00652303328</v>
      </c>
      <c r="AD25" s="15">
        <f>D25+beis!T24</f>
        <v>185998.34698034334</v>
      </c>
      <c r="AE25" s="15">
        <f t="shared" si="3"/>
        <v>340750.55941631558</v>
      </c>
      <c r="AF25" s="15">
        <f t="shared" si="4"/>
        <v>133277.92224531955</v>
      </c>
      <c r="AG25" s="15">
        <f t="shared" si="5"/>
        <v>14134.856027914271</v>
      </c>
      <c r="AH25" s="15">
        <f>H25+beis!Z24</f>
        <v>701317.82442114619</v>
      </c>
      <c r="AI25" s="15">
        <f>I25+beis!E24</f>
        <v>10582.585080539977</v>
      </c>
      <c r="AJ25" s="15">
        <f t="shared" si="6"/>
        <v>4349.3113470320159</v>
      </c>
      <c r="AK25" s="15">
        <f>K25+beis!N24</f>
        <v>17230.452532559662</v>
      </c>
      <c r="AL25" s="15">
        <f>L25+beis!R24</f>
        <v>35754.820834823222</v>
      </c>
      <c r="AM25" s="15">
        <f t="shared" si="7"/>
        <v>1600.5426559054245</v>
      </c>
      <c r="AN25" s="15">
        <f t="shared" si="8"/>
        <v>1354.2317147289996</v>
      </c>
      <c r="AO25" s="15">
        <f t="shared" si="9"/>
        <v>1330.7555398261018</v>
      </c>
      <c r="AP25" s="15">
        <f t="shared" si="10"/>
        <v>3292.3009316887092</v>
      </c>
      <c r="AQ25" s="15">
        <f t="shared" si="11"/>
        <v>3136.6475179913455</v>
      </c>
      <c r="AR25" s="56">
        <f t="shared" si="12"/>
        <v>0.26573604236669612</v>
      </c>
      <c r="AS25" s="56">
        <f t="shared" si="13"/>
        <v>0.87415669559414366</v>
      </c>
      <c r="AT25" s="56">
        <f t="shared" si="14"/>
        <v>0.42635433105031795</v>
      </c>
      <c r="AU25" s="56">
        <f t="shared" si="15"/>
        <v>2.6555398141344999</v>
      </c>
      <c r="AV25" s="56">
        <f t="shared" si="16"/>
        <v>5.9527783901247453</v>
      </c>
      <c r="AX25" s="17" t="s">
        <v>194</v>
      </c>
      <c r="AY25" s="15">
        <f>B25-'ptfire-rx'!B24-'ptfire-wild'!B24</f>
        <v>903859.02438269253</v>
      </c>
      <c r="AZ25" s="15">
        <f>C25-'ptfire-rx'!C24-'ptfire-wild'!C24</f>
        <v>204033.82629203331</v>
      </c>
      <c r="BA25" s="15">
        <f>D25-'ptfire-rx'!D24-'ptfire-wild'!D24</f>
        <v>149561.08715982886</v>
      </c>
      <c r="BB25" s="15">
        <f>E25-'ptfire-rx'!E24-'ptfire-wild'!E24</f>
        <v>276126.05028131558</v>
      </c>
      <c r="BC25" s="15">
        <f>F25-'ptfire-rx'!F24-'ptfire-wild'!F24</f>
        <v>88488.413282319554</v>
      </c>
      <c r="BD25" s="15">
        <f>G25-'ptfire-rx'!G24-'ptfire-wild'!G24</f>
        <v>11699.920045914281</v>
      </c>
      <c r="BE25" s="15">
        <f>H25-'ptfire-rx'!H24-'ptfire-wild'!H24</f>
        <v>219777.60056314626</v>
      </c>
      <c r="BF25" s="15">
        <f>I25-'ptfire-rx'!AO24-'ptfire-wild'!AL24</f>
        <v>2347.0190898628325</v>
      </c>
      <c r="BG25" s="15">
        <f>J25-'ptfire-rx'!AS24-'ptfire-wild'!AP24</f>
        <v>3330.1446480501554</v>
      </c>
      <c r="BH25" s="15">
        <f>K25-'ptfire-rx'!BE24-'ptfire-wild'!BA24</f>
        <v>3217.4550880571696</v>
      </c>
      <c r="BI25" s="15">
        <f>L25-'ptfire-rx'!BS24-'ptfire-wild'!BO24</f>
        <v>1425.974613145062</v>
      </c>
      <c r="BJ25" s="15">
        <f>M25-'ptfire-rx'!BV24-'ptfire-wild'!BR24</f>
        <v>766.72215935962379</v>
      </c>
      <c r="BK25" s="15">
        <f>N25-'ptfire-rx'!AL24-'ptfire-wild'!AJ24</f>
        <v>208.20195855101147</v>
      </c>
      <c r="BL25" s="15">
        <f>O25-'ptfire-rx'!AU24-'ptfire-wild'!AR24</f>
        <v>423.64268726846615</v>
      </c>
      <c r="BM25" s="15">
        <f t="shared" si="17"/>
        <v>3292.3009316887092</v>
      </c>
      <c r="BN25" s="15">
        <f t="shared" si="18"/>
        <v>3136.6475179913455</v>
      </c>
      <c r="BO25" s="56">
        <f t="shared" si="19"/>
        <v>0.26573604236669612</v>
      </c>
      <c r="BP25" s="56">
        <f t="shared" si="20"/>
        <v>0.87415669559414366</v>
      </c>
      <c r="BQ25" s="56">
        <f t="shared" si="21"/>
        <v>0.42635433105031795</v>
      </c>
      <c r="BR25" s="56">
        <f t="shared" si="22"/>
        <v>2.6555398141344999</v>
      </c>
      <c r="BS25" s="56">
        <f t="shared" si="23"/>
        <v>5.9527783901247453</v>
      </c>
    </row>
    <row r="26" spans="1:71" x14ac:dyDescent="0.25">
      <c r="A26" s="17" t="s">
        <v>195</v>
      </c>
      <c r="B26" s="15">
        <f>rail!B25+nonpt!B25+ptagfire!B25+nonroad!B25+'onroad all'!AF25+cmv_c1c2!B25+'ptfire-rx'!B25+ptegu!B25+ptnonipm!B25+pt_oilgas!B25+np_oilgas!B25+rwc!B25+cmv_c3!B25+airports!B25+'ptfire-wild'!B25+np_solvents!B25</f>
        <v>720555.38468326803</v>
      </c>
      <c r="C26" s="15">
        <f>rail!C25+nonpt!C25+ptagfire!C25++nonroad!C25+'onroad all'!BZ25+cmv_c1c2!BI25+'ptfire-rx'!C25+ptegu!C25+ptnonipm!C25+pt_oilgas!C25+np_oilgas!C25+rwc!C25+cmv_c3!BI25+livestock!B25+airports!C25+'ptfire-wild'!C25+fertilizer!B25+np_solvents!C25</f>
        <v>82324.910883358534</v>
      </c>
      <c r="D26" s="15">
        <f>rail!D25+nonpt!D25+ptagfire!D25++nonroad!D25+cmv_c1c2!D25+'ptfire-rx'!D25+ptegu!EA25+ptnonipm!D25+pt_oilgas!D25+np_oilgas!D25+rwc!D25+cmv_c3!D25+'onroad all'!EL25+airports!D25+'ptfire-wild'!D25+np_solvents!D25</f>
        <v>123581.61030344793</v>
      </c>
      <c r="E26" s="15">
        <f>rail!E25+nonpt!E25+ptagfire!E25++nonroad!E25+cmv_c1c2!E25+'ptfire-rx'!E25+ptegu!E25+ptnonipm!E25+pt_oilgas!E25+np_oilgas!E25+rwc!E25+cmv_c3!E25+afdust!BA25+'onroad all'!DD25+'onroad all'!EN25+airports!E25+'ptfire-wild'!E25+np_solvents!E25</f>
        <v>190804.31118887584</v>
      </c>
      <c r="F26" s="15">
        <f>rail!F25+nonpt!F25+ptagfire!F25++nonroad!F25+cmv_c1c2!F25+'ptfire-rx'!F25+ptegu!F25+ptnonipm!F25+pt_oilgas!F25+np_oilgas!F25+rwc!F25+cmv_c3!F25+afdust!BB25+'onroad all'!EN25+airports!F25+'ptfire-wild'!F25+np_solvents!F25</f>
        <v>76473.416398779722</v>
      </c>
      <c r="G26" s="15">
        <f>rail!G25+nonpt!G25+ptagfire!G25++nonroad!G25+'onroad all'!DU25+cmv_c1c2!G25+'ptfire-rx'!G25+ptegu!FM25+ptnonipm!G25+pt_oilgas!G25+np_oilgas!G25+rwc!G25+cmv_c3!G25+airports!G25+'ptfire-wild'!G25+np_solvents!G25</f>
        <v>12500.261498373708</v>
      </c>
      <c r="H26" s="15">
        <f>rail!H25+nonpt!H25+ptagfire!H25++nonroad!H25+'onroad all'!EH25+cmv_c1c2!H25+'ptfire-rx'!H25+ptegu!H25+ptnonipm!H25+pt_oilgas!H25+np_oilgas!H25+rwc!H25+cmv_c3!H25+livestock!C25+airports!H25+'ptfire-wild'!H25+np_solvents!H25</f>
        <v>185328.4075557391</v>
      </c>
      <c r="I26" s="15">
        <f>rail!AL25+nonpt!BK25+ptagfire!V25+nonroad!AK25+'onroad all'!H25+cmv_c1c2!O25+'ptfire-rx'!AO25+ptegu!BM25+ptnonipm!BX25+pt_oilgas!BL25+np_oilgas!AV25+rwc!AI25+cmv_c3!O25+livestock!U25+airports!AK25+'ptfire-wild'!AL25+np_solvents!AF25</f>
        <v>3237.4608338971143</v>
      </c>
      <c r="J26" s="15">
        <f>rail!AR25+nonpt!BQ25+ptagfire!Z25+nonroad!AP25+'onroad all'!P25+cmv_c1c2!T25+'ptfire-rx'!AS25+ptegu!BS25+ptnonipm!CD25+pt_oilgas!BR25+np_oilgas!BB25+rwc!AO25+cmv_c3!T25+livestock!X25+airports!AN25+'ptfire-wild'!AP25+np_solvents!AJ25</f>
        <v>1746.6046359655174</v>
      </c>
      <c r="K26" s="15">
        <f>rail!BK25+nonpt!CU25+ptagfire!AJ25+nonroad!BH25+'onroad all'!BB25+cmv_c1c2!AO25+'ptfire-rx'!BE25+ptegu!CX25+ptnonipm!DP25+pt_oilgas!CV25+np_oilgas!BY25+rwc!BB25+cmv_c3!AP25+airports!BF25+'ptfire-wild'!BA25+np_solvents!AV25</f>
        <v>6808.2751057030664</v>
      </c>
      <c r="L26" s="15">
        <f>rail!BZ25+nonpt!DN25+ptagfire!AV25+nonroad!BT25+'onroad all'!BU25+cmv_c1c2!BF25+'ptfire-rx'!BS25+ptegu!DP25+ptnonipm!EK25+pt_oilgas!DO25+np_oilgas!CP25+rwc!BR25+cmv_c3!BF25+livestock!AP25+airports!BT25+'ptfire-wild'!BO25+np_solvents!BF25</f>
        <v>6404.5905084310616</v>
      </c>
      <c r="M26" s="15">
        <f>rail!CB25+nonpt!DQ25+nonroad!BU25+'onroad all'!BY25+cmv_c1c2!BH25+'ptfire-rx'!BV25+ptegu!DS25+ptnonipm!EN25+pt_oilgas!DR25+np_oilgas!CR25+rwc!BT25+cmv_c3!BH25+airports!BV25+'ptfire-wild'!BR25+np_solvents!BH25+ptagfire!AX25</f>
        <v>891.03867350275016</v>
      </c>
      <c r="N26" s="15">
        <f>rail!AK25+nonpt!BH25+nonroad!AJ25+'onroad all'!G25+cmv_c1c2!M25+'ptfire-rx'!AL25+ptegu!BK25+ptnonipm!BU25+pt_oilgas!BJ25+np_oilgas!AU25+rwc!AH25+airports!AI25+cmv_c3!M25+'ptfire-wild'!AJ25</f>
        <v>1133.5090782295374</v>
      </c>
      <c r="O26" s="15">
        <f>rail!AT25+nonpt!O25+ptagfire!AA25+nonroad!AR25+'onroad all'!Y25+cmv_c1c2!V25+'ptfire-rx'!AU25+ptegu!BX25+ptnonipm!CI25+pt_oilgas!BW25+np_oilgas!BE25+rwc!AQ25+airports!AP25+cmv_c3!V25+'ptfire-wild'!AR25</f>
        <v>907.00295278199974</v>
      </c>
      <c r="P26" s="15">
        <f>rail!AA25+nonroad!AD25+'onroad all'!AJ25+'onroad all'!AK25+'onroad all'!AL25+'onroad all'!AM25+'onroad all'!AN25+'onroad all'!AO25+ptnonipm!BI25+SUM(airports!AS25:AX25)+SUM(cmv_c1c2!AC25:AH25)+SUM(cmv_c3!AC25:AH25)</f>
        <v>1314.1960478509086</v>
      </c>
      <c r="Q26" s="15">
        <f>rail!AB25+nonroad!AE25+'onroad all'!AK25+'onroad all'!AL25+'onroad all'!AM25+'onroad all'!AN25+'onroad all'!AO25+ptnonipm!BJ25+SUM(airports!AT25:AX25)+SUM(cmv_c1c2!AD25:AH25)+SUM(cmv_c3!AD25:AH25)</f>
        <v>1240.7159632461091</v>
      </c>
      <c r="R26" s="56">
        <f>rail!N25+nonpt!S25+nonroad!R25+'onroad all'!AB25+ptegu!T25+ptnonipm!T25+pt_oilgas!S25+np_oilgas!Q25+SUM(cmv_c1c2!Z25:AA25)+SUM(cmv_c3!Z25:AA25)</f>
        <v>0.82562400580628348</v>
      </c>
      <c r="S26" s="56">
        <f>rail!K25+nonpt!L25+nonroad!U25+'onroad all'!M25+ptegu!L25+ptnonipm!L25+pt_oilgas!K25+np_oilgas!K25+SUM(cmv_c1c2!R25:S25)+SUM(cmv_c3!R25:S25)</f>
        <v>0.37589105796552352</v>
      </c>
      <c r="T26" s="56">
        <f>nonpt!P25+ptegu!P25+ptnonipm!P25+pt_oilgas!O25+np_oilgas!N25+rwc!M25+SUM(cmv_c1c2!W25:X25)+SUM(cmv_c3!W25:X25)</f>
        <v>0.21169219077632209</v>
      </c>
      <c r="U26" s="56">
        <f>rail!S25+nonpt!AH25+nonroad!T25+'onroad all'!CB25+ptegu!AH25+ptnonipm!AL25+pt_oilgas!AG25+np_oilgas!AA25+rwc!R25+SUM(cmv_c1c2!BJ25:BK25)+SUM(cmv_c3!BJ25:BK25)</f>
        <v>4.5067816573626018</v>
      </c>
      <c r="V26" s="56">
        <f>rail!Q25+nonpt!AD25+nonroad!S25+'onroad all'!BS25+'onroad all'!BT25+ptegu!AD25+ptnonipm!AH25+pt_oilgas!AC25+np_oilgas!W25+rwc!P25+SUM(cmv_c1c2!BD25:BE25)+SUM(cmv_c3!BD25:BE25)</f>
        <v>20.943475947420556</v>
      </c>
      <c r="W26" s="56">
        <f>nonpt!CS25+ptegu!BB25+ptnonipm!Z25</f>
        <v>3.1504299981008899E-2</v>
      </c>
      <c r="X26" s="63" t="s">
        <v>173</v>
      </c>
      <c r="AA26" s="17" t="s">
        <v>195</v>
      </c>
      <c r="AB26" s="15">
        <f>B26+beis!H25</f>
        <v>838078.37727326807</v>
      </c>
      <c r="AC26" s="15">
        <f t="shared" si="2"/>
        <v>82324.910883358534</v>
      </c>
      <c r="AD26" s="15">
        <f>D26+beis!T25</f>
        <v>148116.17168344793</v>
      </c>
      <c r="AE26" s="15">
        <f t="shared" si="3"/>
        <v>190804.31118887584</v>
      </c>
      <c r="AF26" s="15">
        <f t="shared" si="4"/>
        <v>76473.416398779722</v>
      </c>
      <c r="AG26" s="15">
        <f t="shared" si="5"/>
        <v>12500.261498373708</v>
      </c>
      <c r="AH26" s="15">
        <f>H26+beis!Z25</f>
        <v>1714237.3833357391</v>
      </c>
      <c r="AI26" s="15">
        <f>I26+beis!E25</f>
        <v>15862.935758897014</v>
      </c>
      <c r="AJ26" s="15">
        <f t="shared" si="6"/>
        <v>1746.6046359655174</v>
      </c>
      <c r="AK26" s="15">
        <f>K26+beis!N25</f>
        <v>23593.667413703064</v>
      </c>
      <c r="AL26" s="15">
        <f>L26+beis!R25</f>
        <v>85716.561547531062</v>
      </c>
      <c r="AM26" s="15">
        <f t="shared" si="7"/>
        <v>891.03867350275016</v>
      </c>
      <c r="AN26" s="15">
        <f t="shared" si="8"/>
        <v>1133.5090782295374</v>
      </c>
      <c r="AO26" s="15">
        <f t="shared" si="9"/>
        <v>907.00295278199974</v>
      </c>
      <c r="AP26" s="15">
        <f t="shared" si="10"/>
        <v>1314.1960478509086</v>
      </c>
      <c r="AQ26" s="15">
        <f t="shared" si="11"/>
        <v>1240.7159632461091</v>
      </c>
      <c r="AR26" s="56">
        <f t="shared" si="12"/>
        <v>0.82562400580628348</v>
      </c>
      <c r="AS26" s="56">
        <f t="shared" si="13"/>
        <v>0.37589105796552352</v>
      </c>
      <c r="AT26" s="56">
        <f t="shared" si="14"/>
        <v>0.21169219077632209</v>
      </c>
      <c r="AU26" s="56">
        <f t="shared" si="15"/>
        <v>4.5067816573626018</v>
      </c>
      <c r="AV26" s="56">
        <f t="shared" si="16"/>
        <v>20.943475947420556</v>
      </c>
      <c r="AX26" s="17" t="s">
        <v>195</v>
      </c>
      <c r="AY26" s="15">
        <f>B26-'ptfire-rx'!B25-'ptfire-wild'!B25</f>
        <v>437924.44148927083</v>
      </c>
      <c r="AZ26" s="15">
        <f>C26-'ptfire-rx'!C25-'ptfire-wild'!C25</f>
        <v>80045.040852358521</v>
      </c>
      <c r="BA26" s="15">
        <f>D26-'ptfire-rx'!D25-'ptfire-wild'!D25</f>
        <v>118537.48134044791</v>
      </c>
      <c r="BB26" s="15">
        <f>E26-'ptfire-rx'!E25-'ptfire-wild'!E25</f>
        <v>145154.22545087655</v>
      </c>
      <c r="BC26" s="15">
        <f>F26-'ptfire-rx'!F25-'ptfire-wild'!F25</f>
        <v>35052.793289780471</v>
      </c>
      <c r="BD26" s="15">
        <f>G26-'ptfire-rx'!G25-'ptfire-wild'!G25</f>
        <v>9517.8762443736287</v>
      </c>
      <c r="BE26" s="15">
        <f>H26-'ptfire-rx'!H25-'ptfire-wild'!H25</f>
        <v>130185.40640273958</v>
      </c>
      <c r="BF26" s="15">
        <f>I26-'ptfire-rx'!AO25-'ptfire-wild'!AL25</f>
        <v>1268.3078384737823</v>
      </c>
      <c r="BG26" s="15">
        <f>J26-'ptfire-rx'!AS25-'ptfire-wild'!AP25</f>
        <v>856.47691186109751</v>
      </c>
      <c r="BH26" s="15">
        <f>K26-'ptfire-rx'!BE25-'ptfire-wild'!BA25</f>
        <v>1728.4001765807805</v>
      </c>
      <c r="BI26" s="15">
        <f>L26-'ptfire-rx'!BS25-'ptfire-wild'!BO25</f>
        <v>3401.4235483902835</v>
      </c>
      <c r="BJ26" s="15">
        <f>M26-'ptfire-rx'!BV25-'ptfire-wild'!BR25</f>
        <v>202.37185040620591</v>
      </c>
      <c r="BK26" s="15">
        <f>N26-'ptfire-rx'!AL25-'ptfire-wild'!AJ25</f>
        <v>171.63064991794505</v>
      </c>
      <c r="BL26" s="15">
        <f>O26-'ptfire-rx'!AU25-'ptfire-wild'!AR25</f>
        <v>164.77088221532176</v>
      </c>
      <c r="BM26" s="15">
        <f t="shared" si="17"/>
        <v>1314.1960478509086</v>
      </c>
      <c r="BN26" s="15">
        <f t="shared" si="18"/>
        <v>1240.7159632461091</v>
      </c>
      <c r="BO26" s="56">
        <f t="shared" si="19"/>
        <v>0.82562400580628348</v>
      </c>
      <c r="BP26" s="56">
        <f t="shared" si="20"/>
        <v>0.37589105796552352</v>
      </c>
      <c r="BQ26" s="56">
        <f t="shared" si="21"/>
        <v>0.21169219077632209</v>
      </c>
      <c r="BR26" s="56">
        <f t="shared" si="22"/>
        <v>4.5067816573626018</v>
      </c>
      <c r="BS26" s="56">
        <f t="shared" si="23"/>
        <v>20.943475947420556</v>
      </c>
    </row>
    <row r="27" spans="1:71" x14ac:dyDescent="0.25">
      <c r="A27" s="17" t="s">
        <v>196</v>
      </c>
      <c r="B27" s="15">
        <f>rail!B26+nonpt!B26+ptagfire!B26+nonroad!B26+'onroad all'!AF26+cmv_c1c2!B26+'ptfire-rx'!B26+ptegu!B26+ptnonipm!B26+pt_oilgas!B26+np_oilgas!B26+rwc!B26+cmv_c3!B26+airports!B26+'ptfire-wild'!B26+np_solvents!B26</f>
        <v>1215744.5726728253</v>
      </c>
      <c r="C27" s="15">
        <f>rail!C26+nonpt!C26+ptagfire!C26++nonroad!C26+'onroad all'!BZ26+cmv_c1c2!BI26+'ptfire-rx'!C26+ptegu!C26+ptnonipm!C26+pt_oilgas!C26+np_oilgas!C26+rwc!C26+cmv_c3!BI26+livestock!B26+airports!C26+'ptfire-wild'!C26+fertilizer!B26+np_solvents!C26</f>
        <v>181848.19207586939</v>
      </c>
      <c r="D27" s="15">
        <f>rail!D26+nonpt!D26+ptagfire!D26++nonroad!D26+cmv_c1c2!D26+'ptfire-rx'!D26+ptegu!EA26+ptnonipm!D26+pt_oilgas!D26+np_oilgas!D26+rwc!D26+cmv_c3!D26+'onroad all'!EL26+airports!D26+'ptfire-wild'!D26+np_solvents!D26</f>
        <v>207374.61194153721</v>
      </c>
      <c r="E27" s="15">
        <f>rail!E26+nonpt!E26+ptagfire!E26++nonroad!E26+cmv_c1c2!E26+'ptfire-rx'!E26+ptegu!E26+ptnonipm!E26+pt_oilgas!E26+np_oilgas!E26+rwc!E26+cmv_c3!E26+afdust!BA26+'onroad all'!DD26+'onroad all'!EN26+airports!E26+'ptfire-wild'!E26+np_solvents!E26</f>
        <v>570848.52879274031</v>
      </c>
      <c r="F27" s="15">
        <f>rail!F26+nonpt!F26+ptagfire!F26++nonroad!F26+cmv_c1c2!F26+'ptfire-rx'!F26+ptegu!F26+ptnonipm!F26+pt_oilgas!F26+np_oilgas!F26+rwc!F26+cmv_c3!F26+afdust!BB26+'onroad all'!EN26+airports!F26+'ptfire-wild'!F26+np_solvents!F26</f>
        <v>135739.75264194558</v>
      </c>
      <c r="G27" s="15">
        <f>rail!G26+nonpt!G26+ptagfire!G26++nonroad!G26+'onroad all'!DU26+cmv_c1c2!G26+'ptfire-rx'!G26+ptegu!FM26+ptnonipm!G26+pt_oilgas!G26+np_oilgas!G26+rwc!G26+cmv_c3!G26+airports!G26+'ptfire-wild'!G26+np_solvents!G26</f>
        <v>116881.19346168997</v>
      </c>
      <c r="H27" s="15">
        <f>rail!H26+nonpt!H26+ptagfire!H26++nonroad!H26+'onroad all'!EH26+cmv_c1c2!H26+'ptfire-rx'!H26+ptegu!H26+ptnonipm!H26+pt_oilgas!H26+np_oilgas!H26+rwc!H26+cmv_c3!H26+livestock!C26+airports!H26+'ptfire-wild'!H26+np_solvents!H26</f>
        <v>242837.61405874573</v>
      </c>
      <c r="I27" s="15">
        <f>rail!AL26+nonpt!BK26+ptagfire!V26+nonroad!AK26+'onroad all'!H26+cmv_c1c2!O26+'ptfire-rx'!AO26+ptegu!BM26+ptnonipm!BX26+pt_oilgas!BL26+np_oilgas!AV26+rwc!AI26+cmv_c3!O26+livestock!U26+airports!AK26+'ptfire-wild'!AL26+np_solvents!AF26</f>
        <v>6387.1532270733614</v>
      </c>
      <c r="J27" s="15">
        <f>rail!AR26+nonpt!BQ26+ptagfire!Z26+nonroad!AP26+'onroad all'!P26+cmv_c1c2!T26+'ptfire-rx'!AS26+ptegu!BS26+ptnonipm!CD26+pt_oilgas!BR26+np_oilgas!BB26+rwc!AO26+cmv_c3!T26+livestock!X26+airports!AN26+'ptfire-wild'!AP26+np_solvents!AJ26</f>
        <v>2551.8002047508498</v>
      </c>
      <c r="K27" s="15">
        <f>rail!BK26+nonpt!CU26+ptagfire!AJ26+nonroad!BH26+'onroad all'!BB26+cmv_c1c2!AO26+'ptfire-rx'!BE26+ptegu!CX26+ptnonipm!DP26+pt_oilgas!CV26+np_oilgas!BY26+rwc!BB26+cmv_c3!AP26+airports!BF26+'ptfire-wild'!BA26+np_solvents!AV26</f>
        <v>6959.7198693112168</v>
      </c>
      <c r="L27" s="15">
        <f>rail!BZ26+nonpt!DN26+ptagfire!AV26+nonroad!BT26+'onroad all'!BU26+cmv_c1c2!BF26+'ptfire-rx'!BS26+ptegu!DP26+ptnonipm!EK26+pt_oilgas!DO26+np_oilgas!CP26+rwc!BR26+cmv_c3!BF26+livestock!AP26+airports!BT26+'ptfire-wild'!BO26+np_solvents!BF26</f>
        <v>4158.4456740502046</v>
      </c>
      <c r="M27" s="15">
        <f>rail!CB26+nonpt!DQ26+nonroad!BU26+'onroad all'!BY26+cmv_c1c2!BH26+'ptfire-rx'!BV26+ptegu!DS26+ptnonipm!EN26+pt_oilgas!DR26+np_oilgas!CR26+rwc!BT26+cmv_c3!BH26+airports!BV26+'ptfire-wild'!BR26+np_solvents!BH26+ptagfire!AX26</f>
        <v>1648.2928507060474</v>
      </c>
      <c r="N27" s="15">
        <f>rail!AK26+nonpt!BH26+nonroad!AJ26+'onroad all'!G26+cmv_c1c2!M26+'ptfire-rx'!AL26+ptegu!BK26+ptnonipm!BU26+pt_oilgas!BJ26+np_oilgas!AU26+rwc!AH26+airports!AI26+cmv_c3!M26+'ptfire-wild'!AJ26</f>
        <v>919.59292781543593</v>
      </c>
      <c r="O27" s="15">
        <f>rail!AT26+nonpt!O26+ptagfire!AA26+nonroad!AR26+'onroad all'!Y26+cmv_c1c2!V26+'ptfire-rx'!AU26+ptegu!BX26+ptnonipm!CI26+pt_oilgas!BW26+np_oilgas!BE26+rwc!AQ26+airports!AP26+cmv_c3!V26+'ptfire-wild'!AR26</f>
        <v>777.89344801749382</v>
      </c>
      <c r="P27" s="15">
        <f>rail!AA26+nonroad!AD26+'onroad all'!AJ26+'onroad all'!AK26+'onroad all'!AL26+'onroad all'!AM26+'onroad all'!AN26+'onroad all'!AO26+ptnonipm!BI26+SUM(airports!AS26:AX26)+SUM(cmv_c1c2!AC26:AH26)+SUM(cmv_c3!AC26:AH26)</f>
        <v>3059.7304106478341</v>
      </c>
      <c r="Q27" s="15">
        <f>rail!AB26+nonroad!AE26+'onroad all'!AK26+'onroad all'!AL26+'onroad all'!AM26+'onroad all'!AN26+'onroad all'!AO26+ptnonipm!BJ26+SUM(airports!AT26:AX26)+SUM(cmv_c1c2!AD26:AH26)+SUM(cmv_c3!AD26:AH26)</f>
        <v>2900.5246851481752</v>
      </c>
      <c r="R27" s="56">
        <f>rail!N26+nonpt!S26+nonroad!R26+'onroad all'!AB26+ptegu!T26+ptnonipm!T26+pt_oilgas!S26+np_oilgas!Q26+SUM(cmv_c1c2!Z26:AA26)+SUM(cmv_c3!Z26:AA26)</f>
        <v>0.39720750350268336</v>
      </c>
      <c r="S27" s="56">
        <f>rail!K26+nonpt!L26+nonroad!U26+'onroad all'!M26+ptegu!L26+ptnonipm!L26+pt_oilgas!K26+np_oilgas!K26+SUM(cmv_c1c2!R26:S26)+SUM(cmv_c3!R26:S26)</f>
        <v>2.4042766104414728</v>
      </c>
      <c r="T27" s="56">
        <f>nonpt!P26+ptegu!P26+ptnonipm!P26+pt_oilgas!O26+np_oilgas!N26+rwc!M26+SUM(cmv_c1c2!W26:X26)+SUM(cmv_c3!W26:X26)</f>
        <v>0.64085812028823164</v>
      </c>
      <c r="U27" s="56">
        <f>rail!S26+nonpt!AH26+nonroad!T26+'onroad all'!CB26+ptegu!AH26+ptnonipm!AL26+pt_oilgas!AG26+np_oilgas!AA26+rwc!R26+SUM(cmv_c1c2!BJ26:BK26)+SUM(cmv_c3!BJ26:BK26)</f>
        <v>2.9158888778240892</v>
      </c>
      <c r="V27" s="56">
        <f>rail!Q26+nonpt!AD26+nonroad!S26+'onroad all'!BS26+'onroad all'!BT26+ptegu!AD26+ptnonipm!AH26+pt_oilgas!AC26+np_oilgas!W26+rwc!P26+SUM(cmv_c1c2!BD26:BE26)+SUM(cmv_c3!BD26:BE26)</f>
        <v>6.9782068404132245</v>
      </c>
      <c r="W27" s="56">
        <f>nonpt!CS26+ptegu!BB26+ptnonipm!Z26</f>
        <v>1.2596549775083408</v>
      </c>
      <c r="X27" s="63" t="s">
        <v>173</v>
      </c>
      <c r="AA27" s="17" t="s">
        <v>196</v>
      </c>
      <c r="AB27" s="15">
        <f>B27+beis!H26</f>
        <v>1316350.5290658243</v>
      </c>
      <c r="AC27" s="15">
        <f t="shared" si="2"/>
        <v>181848.19207586939</v>
      </c>
      <c r="AD27" s="15">
        <f>D27+beis!T26</f>
        <v>248555.42765075222</v>
      </c>
      <c r="AE27" s="15">
        <f t="shared" si="3"/>
        <v>570848.52879274031</v>
      </c>
      <c r="AF27" s="15">
        <f t="shared" si="4"/>
        <v>135739.75264194558</v>
      </c>
      <c r="AG27" s="15">
        <f t="shared" si="5"/>
        <v>116881.19346168997</v>
      </c>
      <c r="AH27" s="15">
        <f>H27+beis!Z26</f>
        <v>1546583.9912667458</v>
      </c>
      <c r="AI27" s="15">
        <f>I27+beis!E26</f>
        <v>17124.248496673361</v>
      </c>
      <c r="AJ27" s="15">
        <f t="shared" si="6"/>
        <v>2551.8002047508498</v>
      </c>
      <c r="AK27" s="15">
        <f>K27+beis!N26</f>
        <v>21342.484255511219</v>
      </c>
      <c r="AL27" s="15">
        <f>L27+beis!R26</f>
        <v>74220.164414280211</v>
      </c>
      <c r="AM27" s="15">
        <f t="shared" si="7"/>
        <v>1648.2928507060474</v>
      </c>
      <c r="AN27" s="15">
        <f t="shared" si="8"/>
        <v>919.59292781543593</v>
      </c>
      <c r="AO27" s="15">
        <f t="shared" si="9"/>
        <v>777.89344801749382</v>
      </c>
      <c r="AP27" s="15">
        <f t="shared" si="10"/>
        <v>3059.7304106478341</v>
      </c>
      <c r="AQ27" s="15">
        <f t="shared" si="11"/>
        <v>2900.5246851481752</v>
      </c>
      <c r="AR27" s="56">
        <f t="shared" si="12"/>
        <v>0.39720750350268336</v>
      </c>
      <c r="AS27" s="56">
        <f t="shared" si="13"/>
        <v>2.4042766104414728</v>
      </c>
      <c r="AT27" s="56">
        <f t="shared" si="14"/>
        <v>0.64085812028823164</v>
      </c>
      <c r="AU27" s="56">
        <f t="shared" si="15"/>
        <v>2.9158888778240892</v>
      </c>
      <c r="AV27" s="56">
        <f t="shared" si="16"/>
        <v>6.9782068404132245</v>
      </c>
      <c r="AX27" s="17" t="s">
        <v>196</v>
      </c>
      <c r="AY27" s="15">
        <f>B27-'ptfire-rx'!B26-'ptfire-wild'!B26</f>
        <v>907287.79192282632</v>
      </c>
      <c r="AZ27" s="15">
        <f>C27-'ptfire-rx'!C26-'ptfire-wild'!C26</f>
        <v>179328.62195386938</v>
      </c>
      <c r="BA27" s="15">
        <f>D27-'ptfire-rx'!D26-'ptfire-wild'!D26</f>
        <v>202848.17563253717</v>
      </c>
      <c r="BB27" s="15">
        <f>E27-'ptfire-rx'!E26-'ptfire-wild'!E26</f>
        <v>525466.98060374102</v>
      </c>
      <c r="BC27" s="15">
        <f>F27-'ptfire-rx'!F26-'ptfire-wild'!F26</f>
        <v>91789.890006945207</v>
      </c>
      <c r="BD27" s="15">
        <f>G27-'ptfire-rx'!G26-'ptfire-wild'!G26</f>
        <v>114008.56954369003</v>
      </c>
      <c r="BE27" s="15">
        <f>H27-'ptfire-rx'!H26-'ptfire-wild'!H26</f>
        <v>189198.64974474566</v>
      </c>
      <c r="BF27" s="15">
        <f>I27-'ptfire-rx'!AO26-'ptfire-wild'!AL26</f>
        <v>4028.8597268235085</v>
      </c>
      <c r="BG27" s="15">
        <f>J27-'ptfire-rx'!AS26-'ptfire-wild'!AP26</f>
        <v>1918.6076827677362</v>
      </c>
      <c r="BH27" s="15">
        <f>K27-'ptfire-rx'!BE26-'ptfire-wild'!BA26</f>
        <v>3425.0957624410698</v>
      </c>
      <c r="BI27" s="15">
        <f>L27-'ptfire-rx'!BS26-'ptfire-wild'!BO26</f>
        <v>916.48745791315946</v>
      </c>
      <c r="BJ27" s="15">
        <f>M27-'ptfire-rx'!BV26-'ptfire-wild'!BR26</f>
        <v>884.79418017723833</v>
      </c>
      <c r="BK27" s="15">
        <f>N27-'ptfire-rx'!AL26-'ptfire-wild'!AJ26</f>
        <v>199.15988716732463</v>
      </c>
      <c r="BL27" s="15">
        <f>O27-'ptfire-rx'!AU26-'ptfire-wild'!AR26</f>
        <v>395.16240640649465</v>
      </c>
      <c r="BM27" s="15">
        <f t="shared" si="17"/>
        <v>3059.7304106478341</v>
      </c>
      <c r="BN27" s="15">
        <f t="shared" si="18"/>
        <v>2900.5246851481752</v>
      </c>
      <c r="BO27" s="56">
        <f t="shared" si="19"/>
        <v>0.39720750350268336</v>
      </c>
      <c r="BP27" s="56">
        <f t="shared" si="20"/>
        <v>2.4042766104414728</v>
      </c>
      <c r="BQ27" s="56">
        <f t="shared" si="21"/>
        <v>0.64085812028823164</v>
      </c>
      <c r="BR27" s="56">
        <f t="shared" si="22"/>
        <v>2.9158888778240892</v>
      </c>
      <c r="BS27" s="56">
        <f t="shared" si="23"/>
        <v>6.9782068404132245</v>
      </c>
    </row>
    <row r="28" spans="1:71" x14ac:dyDescent="0.25">
      <c r="A28" s="17" t="s">
        <v>197</v>
      </c>
      <c r="B28" s="15">
        <f>rail!B27+nonpt!B27+ptagfire!B27+nonroad!B27+'onroad all'!AF27+cmv_c1c2!B27+'ptfire-rx'!B27+ptegu!B27+ptnonipm!B27+pt_oilgas!B27+np_oilgas!B27+rwc!B27+cmv_c3!B27+airports!B27+'ptfire-wild'!B27+np_solvents!B27</f>
        <v>638732.06770134706</v>
      </c>
      <c r="C28" s="15">
        <f>rail!C27+nonpt!C27+ptagfire!C27++nonroad!C27+'onroad all'!BZ27+cmv_c1c2!BI27+'ptfire-rx'!C27+ptegu!C27+ptnonipm!C27+pt_oilgas!C27+np_oilgas!C27+rwc!C27+cmv_c3!BI27+livestock!B27+airports!C27+'ptfire-wild'!C27+fertilizer!B27+np_solvents!C27</f>
        <v>76712.64914106857</v>
      </c>
      <c r="D28" s="15">
        <f>rail!D27+nonpt!D27+ptagfire!D27++nonroad!D27+cmv_c1c2!D27+'ptfire-rx'!D27+ptegu!EA27+ptnonipm!D27+pt_oilgas!D27+np_oilgas!D27+rwc!D27+cmv_c3!D27+'onroad all'!EL27+airports!D27+'ptfire-wild'!D27+np_solvents!D27</f>
        <v>69377.78260397265</v>
      </c>
      <c r="E28" s="15">
        <f>rail!E27+nonpt!E27+ptagfire!E27++nonroad!E27+cmv_c1c2!E27+'ptfire-rx'!E27+ptegu!E27+ptnonipm!E27+pt_oilgas!E27+np_oilgas!E27+rwc!E27+cmv_c3!E27+afdust!BA27+'onroad all'!DD27+'onroad all'!EN27+airports!E27+'ptfire-wild'!E27+np_solvents!E27</f>
        <v>272815.29020922957</v>
      </c>
      <c r="F28" s="15">
        <f>rail!F27+nonpt!F27+ptagfire!F27++nonroad!F27+cmv_c1c2!F27+'ptfire-rx'!F27+ptegu!F27+ptnonipm!F27+pt_oilgas!F27+np_oilgas!F27+rwc!F27+cmv_c3!F27+afdust!BB27+'onroad all'!EN27+airports!F27+'ptfire-wild'!F27+np_solvents!F27</f>
        <v>91208.513393357862</v>
      </c>
      <c r="G28" s="15">
        <f>rail!G27+nonpt!G27+ptagfire!G27++nonroad!G27+'onroad all'!DU27+cmv_c1c2!G27+'ptfire-rx'!G27+ptegu!FM27+ptnonipm!G27+pt_oilgas!G27+np_oilgas!G27+rwc!G27+cmv_c3!G27+airports!G27+'ptfire-wild'!G27+np_solvents!G27</f>
        <v>14887.070634955049</v>
      </c>
      <c r="H28" s="15">
        <f>rail!H27+nonpt!H27+ptagfire!H27++nonroad!H27+'onroad all'!EH27+cmv_c1c2!H27+'ptfire-rx'!H27+ptegu!H27+ptnonipm!H27+pt_oilgas!H27+np_oilgas!H27+rwc!H27+cmv_c3!H27+livestock!C27+airports!H27+'ptfire-wild'!H27+np_solvents!H27</f>
        <v>186920.64019764308</v>
      </c>
      <c r="I28" s="15">
        <f>rail!AL27+nonpt!BK27+ptagfire!V27+nonroad!AK27+'onroad all'!H27+cmv_c1c2!O27+'ptfire-rx'!AO27+ptegu!BM27+ptnonipm!BX27+pt_oilgas!BL27+np_oilgas!AV27+rwc!AI27+cmv_c3!O27+livestock!U27+airports!AK27+'ptfire-wild'!AL27+np_solvents!AF27</f>
        <v>5052.4264555086256</v>
      </c>
      <c r="J28" s="15">
        <f>rail!AR27+nonpt!BQ27+ptagfire!Z27+nonroad!AP27+'onroad all'!P27+cmv_c1c2!T27+'ptfire-rx'!AS27+ptegu!BS27+ptnonipm!CD27+pt_oilgas!BR27+np_oilgas!BB27+rwc!AO27+cmv_c3!T27+livestock!X27+airports!AN27+'ptfire-wild'!AP27+np_solvents!AJ27</f>
        <v>2029.0630761744244</v>
      </c>
      <c r="K28" s="15">
        <f>rail!BK27+nonpt!CU27+ptagfire!AJ27+nonroad!BH27+'onroad all'!BB27+cmv_c1c2!AO27+'ptfire-rx'!BE27+ptegu!CX27+ptnonipm!DP27+pt_oilgas!CV27+np_oilgas!BY27+rwc!BB27+cmv_c3!AP27+airports!BF27+'ptfire-wild'!BA27+np_solvents!AV27</f>
        <v>8022.8391655061923</v>
      </c>
      <c r="L28" s="15">
        <f>rail!BZ27+nonpt!DN27+ptagfire!AV27+nonroad!BT27+'onroad all'!BU27+cmv_c1c2!BF27+'ptfire-rx'!BS27+ptegu!DP27+ptnonipm!EK27+pt_oilgas!DO27+np_oilgas!CP27+rwc!BR27+cmv_c3!BF27+livestock!AP27+airports!BT27+'ptfire-wild'!BO27+np_solvents!BF27</f>
        <v>6673.9334390283384</v>
      </c>
      <c r="M28" s="15">
        <f>rail!CB27+nonpt!DQ27+nonroad!BU27+'onroad all'!BY27+cmv_c1c2!BH27+'ptfire-rx'!BV27+ptegu!DS27+ptnonipm!EN27+pt_oilgas!DR27+np_oilgas!CR27+rwc!BT27+cmv_c3!BH27+airports!BV27+'ptfire-wild'!BR27+np_solvents!BH27+ptagfire!AX27</f>
        <v>1345.1383208953862</v>
      </c>
      <c r="N28" s="15">
        <f>rail!AK27+nonpt!BH27+nonroad!AJ27+'onroad all'!G27+cmv_c1c2!M27+'ptfire-rx'!AL27+ptegu!BK27+ptnonipm!BU27+pt_oilgas!BJ27+np_oilgas!AU27+rwc!AH27+airports!AI27+cmv_c3!M27+'ptfire-wild'!AJ27</f>
        <v>1017.0052842210951</v>
      </c>
      <c r="O28" s="15">
        <f>rail!AT27+nonpt!O27+ptagfire!AA27+nonroad!AR27+'onroad all'!Y27+cmv_c1c2!V27+'ptfire-rx'!AU27+ptegu!BX27+ptnonipm!CI27+pt_oilgas!BW27+np_oilgas!BE27+rwc!AQ27+airports!AP27+cmv_c3!V27+'ptfire-wild'!AR27</f>
        <v>656.37677695939533</v>
      </c>
      <c r="P28" s="15">
        <f>rail!AA27+nonroad!AD27+'onroad all'!AJ27+'onroad all'!AK27+'onroad all'!AL27+'onroad all'!AM27+'onroad all'!AN27+'onroad all'!AO27+ptnonipm!BI27+SUM(airports!AS27:AX27)+SUM(cmv_c1c2!AC27:AH27)+SUM(cmv_c3!AC27:AH27)</f>
        <v>1207.2685079289176</v>
      </c>
      <c r="Q28" s="15">
        <f>rail!AB27+nonroad!AE27+'onroad all'!AK27+'onroad all'!AL27+'onroad all'!AM27+'onroad all'!AN27+'onroad all'!AO27+ptnonipm!BJ27+SUM(airports!AT27:AX27)+SUM(cmv_c1c2!AD27:AH27)+SUM(cmv_c3!AD27:AH27)</f>
        <v>1150.1824694151207</v>
      </c>
      <c r="R28" s="56">
        <f>rail!N27+nonpt!S27+nonroad!R27+'onroad all'!AB27+ptegu!T27+ptnonipm!T27+pt_oilgas!S27+np_oilgas!Q27+SUM(cmv_c1c2!Z27:AA27)+SUM(cmv_c3!Z27:AA27)</f>
        <v>7.3204920088660877E-2</v>
      </c>
      <c r="S28" s="56">
        <f>rail!K27+nonpt!L27+nonroad!U27+'onroad all'!M27+ptegu!L27+ptnonipm!L27+pt_oilgas!K27+np_oilgas!K27+SUM(cmv_c1c2!R27:S27)+SUM(cmv_c3!R27:S27)</f>
        <v>0.40506925604758731</v>
      </c>
      <c r="T28" s="56">
        <f>nonpt!P27+ptegu!P27+ptnonipm!P27+pt_oilgas!O27+np_oilgas!N27+rwc!M27+SUM(cmv_c1c2!W27:X27)+SUM(cmv_c3!W27:X27)</f>
        <v>0.1471054127508496</v>
      </c>
      <c r="U28" s="56">
        <f>rail!S27+nonpt!AH27+nonroad!T27+'onroad all'!CB27+ptegu!AH27+ptnonipm!AL27+pt_oilgas!AG27+np_oilgas!AA27+rwc!R27+SUM(cmv_c1c2!BJ27:BK27)+SUM(cmv_c3!BJ27:BK27)</f>
        <v>0.87966662470285928</v>
      </c>
      <c r="V28" s="56">
        <f>rail!Q27+nonpt!AD27+nonroad!S27+'onroad all'!BS27+'onroad all'!BT27+ptegu!AD27+ptnonipm!AH27+pt_oilgas!AC27+np_oilgas!W27+rwc!P27+SUM(cmv_c1c2!BD27:BE27)+SUM(cmv_c3!BD27:BE27)</f>
        <v>2.5596230151609864</v>
      </c>
      <c r="W28" s="56">
        <f>nonpt!CS27+ptegu!BB27+ptnonipm!Z27</f>
        <v>3.0369078978359399E-3</v>
      </c>
      <c r="X28" s="63"/>
      <c r="AA28" s="17" t="s">
        <v>197</v>
      </c>
      <c r="AB28" s="15">
        <f>B28+beis!H27</f>
        <v>717578.974142347</v>
      </c>
      <c r="AC28" s="15">
        <f t="shared" si="2"/>
        <v>76712.64914106857</v>
      </c>
      <c r="AD28" s="15">
        <f>D28+beis!T27</f>
        <v>90117.50076533595</v>
      </c>
      <c r="AE28" s="15">
        <f t="shared" si="3"/>
        <v>272815.29020922957</v>
      </c>
      <c r="AF28" s="15">
        <f t="shared" si="4"/>
        <v>91208.513393357862</v>
      </c>
      <c r="AG28" s="15">
        <f t="shared" si="5"/>
        <v>14887.070634955049</v>
      </c>
      <c r="AH28" s="15">
        <f>H28+beis!Z27</f>
        <v>587018.46871764306</v>
      </c>
      <c r="AI28" s="15">
        <f>I28+beis!E27</f>
        <v>14362.363488508625</v>
      </c>
      <c r="AJ28" s="15">
        <f t="shared" si="6"/>
        <v>2029.0630761744244</v>
      </c>
      <c r="AK28" s="15">
        <f>K28+beis!N27</f>
        <v>21891.885111506192</v>
      </c>
      <c r="AL28" s="15">
        <f>L28+beis!R27</f>
        <v>49797.710960458338</v>
      </c>
      <c r="AM28" s="15">
        <f t="shared" si="7"/>
        <v>1345.1383208953862</v>
      </c>
      <c r="AN28" s="15">
        <f t="shared" si="8"/>
        <v>1017.0052842210951</v>
      </c>
      <c r="AO28" s="15">
        <f t="shared" si="9"/>
        <v>656.37677695939533</v>
      </c>
      <c r="AP28" s="15">
        <f t="shared" si="10"/>
        <v>1207.2685079289176</v>
      </c>
      <c r="AQ28" s="15">
        <f t="shared" si="11"/>
        <v>1150.1824694151207</v>
      </c>
      <c r="AR28" s="56">
        <f t="shared" si="12"/>
        <v>7.3204920088660877E-2</v>
      </c>
      <c r="AS28" s="56">
        <f t="shared" si="13"/>
        <v>0.40506925604758731</v>
      </c>
      <c r="AT28" s="56">
        <f t="shared" si="14"/>
        <v>0.1471054127508496</v>
      </c>
      <c r="AU28" s="56">
        <f t="shared" si="15"/>
        <v>0.87966662470285928</v>
      </c>
      <c r="AV28" s="56">
        <f t="shared" si="16"/>
        <v>2.5596230151609864</v>
      </c>
      <c r="AX28" s="17" t="s">
        <v>197</v>
      </c>
      <c r="AY28" s="15">
        <f>B28-'ptfire-rx'!B27-'ptfire-wild'!B27</f>
        <v>289289.57372934907</v>
      </c>
      <c r="AZ28" s="15">
        <f>C28-'ptfire-rx'!C27-'ptfire-wild'!C27</f>
        <v>73047.389224068611</v>
      </c>
      <c r="BA28" s="15">
        <f>D28-'ptfire-rx'!D27-'ptfire-wild'!D27</f>
        <v>66226.836568972663</v>
      </c>
      <c r="BB28" s="15">
        <f>E28-'ptfire-rx'!E27-'ptfire-wild'!E27</f>
        <v>203317.81574423087</v>
      </c>
      <c r="BC28" s="15">
        <f>F28-'ptfire-rx'!F27-'ptfire-wild'!F27</f>
        <v>44187.601601356961</v>
      </c>
      <c r="BD28" s="15">
        <f>G28-'ptfire-rx'!G27-'ptfire-wild'!G27</f>
        <v>11578.38901095507</v>
      </c>
      <c r="BE28" s="15">
        <f>H28-'ptfire-rx'!H27-'ptfire-wild'!H27</f>
        <v>96667.748963642982</v>
      </c>
      <c r="BF28" s="15">
        <f>I28-'ptfire-rx'!AO27-'ptfire-wild'!AL27</f>
        <v>2211.0011685453574</v>
      </c>
      <c r="BG28" s="15">
        <f>J28-'ptfire-rx'!AS27-'ptfire-wild'!AP27</f>
        <v>1267.2870371749113</v>
      </c>
      <c r="BH28" s="15">
        <f>K28-'ptfire-rx'!BE27-'ptfire-wild'!BA27</f>
        <v>2347.6059767459024</v>
      </c>
      <c r="BI28" s="15">
        <f>L28-'ptfire-rx'!BS27-'ptfire-wild'!BO27</f>
        <v>287.68979075173866</v>
      </c>
      <c r="BJ28" s="15">
        <f>M28-'ptfire-rx'!BV27-'ptfire-wild'!BR27</f>
        <v>384.08590282563023</v>
      </c>
      <c r="BK28" s="15">
        <f>N28-'ptfire-rx'!AL27-'ptfire-wild'!AJ27</f>
        <v>148.58052060754801</v>
      </c>
      <c r="BL28" s="15">
        <f>O28-'ptfire-rx'!AU27-'ptfire-wild'!AR27</f>
        <v>196.77182836436134</v>
      </c>
      <c r="BM28" s="15">
        <f t="shared" si="17"/>
        <v>1207.2685079289176</v>
      </c>
      <c r="BN28" s="15">
        <f t="shared" si="18"/>
        <v>1150.1824694151207</v>
      </c>
      <c r="BO28" s="56">
        <f t="shared" si="19"/>
        <v>7.3204920088660877E-2</v>
      </c>
      <c r="BP28" s="56">
        <f t="shared" si="20"/>
        <v>0.40506925604758731</v>
      </c>
      <c r="BQ28" s="56">
        <f t="shared" si="21"/>
        <v>0.1471054127508496</v>
      </c>
      <c r="BR28" s="56">
        <f t="shared" si="22"/>
        <v>0.87966662470285928</v>
      </c>
      <c r="BS28" s="56">
        <f t="shared" si="23"/>
        <v>2.5596230151609864</v>
      </c>
    </row>
    <row r="29" spans="1:71" x14ac:dyDescent="0.25">
      <c r="A29" s="17" t="s">
        <v>198</v>
      </c>
      <c r="B29" s="15">
        <f>rail!B28+nonpt!B28+ptagfire!B28+nonroad!B28+'onroad all'!AF28+cmv_c1c2!B28+'ptfire-rx'!B28+ptegu!B28+ptnonipm!B28+pt_oilgas!B28+np_oilgas!B28+rwc!B28+cmv_c3!B28+airports!B28+'ptfire-wild'!B28+np_solvents!B28</f>
        <v>395100.23235911166</v>
      </c>
      <c r="C29" s="15">
        <f>rail!C28+nonpt!C28+ptagfire!C28++nonroad!C28+'onroad all'!BZ28+cmv_c1c2!BI28+'ptfire-rx'!C28+ptegu!C28+ptnonipm!C28+pt_oilgas!C28+np_oilgas!C28+rwc!C28+cmv_c3!BI28+livestock!B28+airports!C28+'ptfire-wild'!C28+fertilizer!B28+np_solvents!C28</f>
        <v>181199.63826265186</v>
      </c>
      <c r="D29" s="15">
        <f>rail!D28+nonpt!D28+ptagfire!D28++nonroad!D28+cmv_c1c2!D28+'ptfire-rx'!D28+ptegu!EA28+ptnonipm!D28+pt_oilgas!D28+np_oilgas!D28+rwc!D28+cmv_c3!D28+'onroad all'!EL28+airports!D28+'ptfire-wild'!D28+np_solvents!D28</f>
        <v>105746.8931817157</v>
      </c>
      <c r="E29" s="15">
        <f>rail!E28+nonpt!E28+ptagfire!E28++nonroad!E28+cmv_c1c2!E28+'ptfire-rx'!E28+ptegu!E28+ptnonipm!E28+pt_oilgas!E28+np_oilgas!E28+rwc!E28+cmv_c3!E28+afdust!BA28+'onroad all'!DD28+'onroad all'!EN28+airports!E28+'ptfire-wild'!E28+np_solvents!E28</f>
        <v>347269.69730553235</v>
      </c>
      <c r="F29" s="15">
        <f>rail!F28+nonpt!F28+ptagfire!F28++nonroad!F28+cmv_c1c2!F28+'ptfire-rx'!F28+ptegu!F28+ptnonipm!F28+pt_oilgas!F28+np_oilgas!F28+rwc!F28+cmv_c3!F28+afdust!BB28+'onroad all'!EN28+airports!F28+'ptfire-wild'!F28+np_solvents!F28</f>
        <v>67252.703402774321</v>
      </c>
      <c r="G29" s="15">
        <f>rail!G28+nonpt!G28+ptagfire!G28++nonroad!G28+'onroad all'!DU28+cmv_c1c2!G28+'ptfire-rx'!G28+ptegu!FM28+ptnonipm!G28+pt_oilgas!G28+np_oilgas!G28+rwc!G28+cmv_c3!G28+airports!G28+'ptfire-wild'!G28+np_solvents!G28</f>
        <v>48563.000828737706</v>
      </c>
      <c r="H29" s="15">
        <f>rail!H28+nonpt!H28+ptagfire!H28++nonroad!H28+'onroad all'!EH28+cmv_c1c2!H28+'ptfire-rx'!H28+ptegu!H28+ptnonipm!H28+pt_oilgas!H28+np_oilgas!H28+rwc!H28+cmv_c3!H28+livestock!C28+airports!H28+'ptfire-wild'!H28+np_solvents!H28</f>
        <v>105624.60498706561</v>
      </c>
      <c r="I29" s="15">
        <f>rail!AL28+nonpt!BK28+ptagfire!V28+nonroad!AK28+'onroad all'!H28+cmv_c1c2!O28+'ptfire-rx'!AO28+ptegu!BM28+ptnonipm!BX28+pt_oilgas!BL28+np_oilgas!AV28+rwc!AI28+cmv_c3!O28+livestock!U28+airports!AK28+'ptfire-wild'!AL28+np_solvents!AF28</f>
        <v>2320.1561326803608</v>
      </c>
      <c r="J29" s="15">
        <f>rail!AR28+nonpt!BQ28+ptagfire!Z28+nonroad!AP28+'onroad all'!P28+cmv_c1c2!T28+'ptfire-rx'!AS28+ptegu!BS28+ptnonipm!CD28+pt_oilgas!BR28+np_oilgas!BB28+rwc!AO28+cmv_c3!T28+livestock!X28+airports!AN28+'ptfire-wild'!AP28+np_solvents!AJ28</f>
        <v>875.26544634831782</v>
      </c>
      <c r="K29" s="15">
        <f>rail!BK28+nonpt!CU28+ptagfire!AJ28+nonroad!BH28+'onroad all'!BB28+cmv_c1c2!AO28+'ptfire-rx'!BE28+ptegu!CX28+ptnonipm!DP28+pt_oilgas!CV28+np_oilgas!BY28+rwc!BB28+cmv_c3!AP28+airports!BF28+'ptfire-wild'!BA28+np_solvents!AV28</f>
        <v>3387.4427981611811</v>
      </c>
      <c r="L29" s="15">
        <f>rail!BZ28+nonpt!DN28+ptagfire!AV28+nonroad!BT28+'onroad all'!BU28+cmv_c1c2!BF28+'ptfire-rx'!BS28+ptegu!DP28+ptnonipm!EK28+pt_oilgas!DO28+np_oilgas!CP28+rwc!BR28+cmv_c3!BF28+livestock!AP28+airports!BT28+'ptfire-wild'!BO28+np_solvents!BF28</f>
        <v>2906.8056825025719</v>
      </c>
      <c r="M29" s="15">
        <f>rail!CB28+nonpt!DQ28+nonroad!BU28+'onroad all'!BY28+cmv_c1c2!BH28+'ptfire-rx'!BV28+ptegu!DS28+ptnonipm!EN28+pt_oilgas!DR28+np_oilgas!CR28+rwc!BT28+cmv_c3!BH28+airports!BV28+'ptfire-wild'!BR28+np_solvents!BH28+ptagfire!AX28</f>
        <v>528.94838813596243</v>
      </c>
      <c r="N29" s="15">
        <f>rail!AK28+nonpt!BH28+nonroad!AJ28+'onroad all'!G28+cmv_c1c2!M28+'ptfire-rx'!AL28+ptegu!BK28+ptnonipm!BU28+pt_oilgas!BJ28+np_oilgas!AU28+rwc!AH28+airports!AI28+cmv_c3!M28+'ptfire-wild'!AJ28</f>
        <v>427.94655830358204</v>
      </c>
      <c r="O29" s="15">
        <f>rail!AT28+nonpt!O28+ptagfire!AA28+nonroad!AR28+'onroad all'!Y28+cmv_c1c2!V28+'ptfire-rx'!AU28+ptegu!BX28+ptnonipm!CI28+pt_oilgas!BW28+np_oilgas!BE28+rwc!AQ28+airports!AP28+cmv_c3!V28+'ptfire-wild'!AR28</f>
        <v>287.42239692385158</v>
      </c>
      <c r="P29" s="15">
        <f>rail!AA28+nonroad!AD28+'onroad all'!AJ28+'onroad all'!AK28+'onroad all'!AL28+'onroad all'!AM28+'onroad all'!AN28+'onroad all'!AO28+ptnonipm!BI28+SUM(airports!AS28:AX28)+SUM(cmv_c1c2!AC28:AH28)+SUM(cmv_c3!AC28:AH28)</f>
        <v>2033.5061301121852</v>
      </c>
      <c r="Q29" s="15">
        <f>rail!AB28+nonroad!AE28+'onroad all'!AK28+'onroad all'!AL28+'onroad all'!AM28+'onroad all'!AN28+'onroad all'!AO28+ptnonipm!BJ28+SUM(airports!AT28:AX28)+SUM(cmv_c1c2!AD28:AH28)+SUM(cmv_c3!AD28:AH28)</f>
        <v>1950.526668423993</v>
      </c>
      <c r="R29" s="56">
        <f>rail!N28+nonpt!S28+nonroad!R28+'onroad all'!AB28+ptegu!T28+ptnonipm!T28+pt_oilgas!S28+np_oilgas!Q28+SUM(cmv_c1c2!Z28:AA28)+SUM(cmv_c3!Z28:AA28)</f>
        <v>0.38422454727151945</v>
      </c>
      <c r="S29" s="56">
        <f>rail!K28+nonpt!L28+nonroad!U28+'onroad all'!M28+ptegu!L28+ptnonipm!L28+pt_oilgas!K28+np_oilgas!K28+SUM(cmv_c1c2!R28:S28)+SUM(cmv_c3!R28:S28)</f>
        <v>0.50279116369101751</v>
      </c>
      <c r="T29" s="56">
        <f>nonpt!P28+ptegu!P28+ptnonipm!P28+pt_oilgas!O28+np_oilgas!N28+rwc!M28+SUM(cmv_c1c2!W28:X28)+SUM(cmv_c3!W28:X28)</f>
        <v>0.1993321646832093</v>
      </c>
      <c r="U29" s="56">
        <f>rail!S28+nonpt!AH28+nonroad!T28+'onroad all'!CB28+ptegu!AH28+ptnonipm!AL28+pt_oilgas!AG28+np_oilgas!AA28+rwc!R28+SUM(cmv_c1c2!BJ28:BK28)+SUM(cmv_c3!BJ28:BK28)</f>
        <v>2.5129578844200191</v>
      </c>
      <c r="V29" s="56">
        <f>rail!Q28+nonpt!AD28+nonroad!S28+'onroad all'!BS28+'onroad all'!BT28+ptegu!AD28+ptnonipm!AH28+pt_oilgas!AC28+np_oilgas!W28+rwc!P28+SUM(cmv_c1c2!BD28:BE28)+SUM(cmv_c3!BD28:BE28)</f>
        <v>8.9485727094384568</v>
      </c>
      <c r="W29" s="56">
        <f>nonpt!CS28+ptegu!BB28+ptnonipm!Z28</f>
        <v>1.2380094650645619</v>
      </c>
      <c r="X29" s="63" t="s">
        <v>173</v>
      </c>
      <c r="AA29" s="17" t="s">
        <v>198</v>
      </c>
      <c r="AB29" s="15">
        <f>B29+beis!H28</f>
        <v>452806.75076111156</v>
      </c>
      <c r="AC29" s="15">
        <f t="shared" si="2"/>
        <v>181199.63826265186</v>
      </c>
      <c r="AD29" s="15">
        <f>D29+beis!T28</f>
        <v>139973.59399560999</v>
      </c>
      <c r="AE29" s="15">
        <f t="shared" si="3"/>
        <v>347269.69730553235</v>
      </c>
      <c r="AF29" s="15">
        <f t="shared" si="4"/>
        <v>67252.703402774321</v>
      </c>
      <c r="AG29" s="15">
        <f t="shared" si="5"/>
        <v>48563.000828737706</v>
      </c>
      <c r="AH29" s="15">
        <f>H29+beis!Z28</f>
        <v>418516.99869406462</v>
      </c>
      <c r="AI29" s="15">
        <f>I29+beis!E28</f>
        <v>8658.96211728036</v>
      </c>
      <c r="AJ29" s="15">
        <f t="shared" si="6"/>
        <v>875.26544634831782</v>
      </c>
      <c r="AK29" s="15">
        <f>K29+beis!N28</f>
        <v>12309.23283466117</v>
      </c>
      <c r="AL29" s="15">
        <f>L29+beis!R28</f>
        <v>41331.779488662469</v>
      </c>
      <c r="AM29" s="15">
        <f t="shared" si="7"/>
        <v>528.94838813596243</v>
      </c>
      <c r="AN29" s="15">
        <f t="shared" si="8"/>
        <v>427.94655830358204</v>
      </c>
      <c r="AO29" s="15">
        <f t="shared" si="9"/>
        <v>287.42239692385158</v>
      </c>
      <c r="AP29" s="15">
        <f t="shared" si="10"/>
        <v>2033.5061301121852</v>
      </c>
      <c r="AQ29" s="15">
        <f t="shared" si="11"/>
        <v>1950.526668423993</v>
      </c>
      <c r="AR29" s="56">
        <f t="shared" si="12"/>
        <v>0.38422454727151945</v>
      </c>
      <c r="AS29" s="56">
        <f t="shared" si="13"/>
        <v>0.50279116369101751</v>
      </c>
      <c r="AT29" s="56">
        <f t="shared" si="14"/>
        <v>0.1993321646832093</v>
      </c>
      <c r="AU29" s="56">
        <f t="shared" si="15"/>
        <v>2.5129578844200191</v>
      </c>
      <c r="AV29" s="56">
        <f t="shared" si="16"/>
        <v>8.9485727094384568</v>
      </c>
      <c r="AX29" s="17" t="s">
        <v>198</v>
      </c>
      <c r="AY29" s="15">
        <f>B29-'ptfire-rx'!B28-'ptfire-wild'!B28</f>
        <v>302609.12473611167</v>
      </c>
      <c r="AZ29" s="15">
        <f>C29-'ptfire-rx'!C28-'ptfire-wild'!C28</f>
        <v>180145.85131165184</v>
      </c>
      <c r="BA29" s="15">
        <f>D29-'ptfire-rx'!D28-'ptfire-wild'!D28</f>
        <v>104655.9123887157</v>
      </c>
      <c r="BB29" s="15">
        <f>E29-'ptfire-rx'!E28-'ptfire-wild'!E28</f>
        <v>332216.51206953236</v>
      </c>
      <c r="BC29" s="15">
        <f>F29-'ptfire-rx'!F28-'ptfire-wild'!F28</f>
        <v>54684.738978774309</v>
      </c>
      <c r="BD29" s="15">
        <f>G29-'ptfire-rx'!G28-'ptfire-wild'!G28</f>
        <v>47429.180379737707</v>
      </c>
      <c r="BE29" s="15">
        <f>H29-'ptfire-rx'!H28-'ptfire-wild'!H28</f>
        <v>85164.819842065626</v>
      </c>
      <c r="BF29" s="15">
        <f>I29-'ptfire-rx'!AO28-'ptfire-wild'!AL28</f>
        <v>1275.2359932702157</v>
      </c>
      <c r="BG29" s="15">
        <f>J29-'ptfire-rx'!AS28-'ptfire-wild'!AP28</f>
        <v>595.12595927079087</v>
      </c>
      <c r="BH29" s="15">
        <f>K29-'ptfire-rx'!BE28-'ptfire-wild'!BA28</f>
        <v>1300.4039258866371</v>
      </c>
      <c r="BI29" s="15">
        <f>L29-'ptfire-rx'!BS28-'ptfire-wild'!BO28</f>
        <v>558.29609657264177</v>
      </c>
      <c r="BJ29" s="15">
        <f>M29-'ptfire-rx'!BV28-'ptfire-wild'!BR28</f>
        <v>198.94184040284441</v>
      </c>
      <c r="BK29" s="15">
        <f>N29-'ptfire-rx'!AL28-'ptfire-wild'!AJ28</f>
        <v>108.587651158363</v>
      </c>
      <c r="BL29" s="15">
        <f>O29-'ptfire-rx'!AU28-'ptfire-wild'!AR28</f>
        <v>118.40490731170038</v>
      </c>
      <c r="BM29" s="15">
        <f t="shared" si="17"/>
        <v>2033.5061301121852</v>
      </c>
      <c r="BN29" s="15">
        <f t="shared" si="18"/>
        <v>1950.526668423993</v>
      </c>
      <c r="BO29" s="56">
        <f t="shared" si="19"/>
        <v>0.38422454727151945</v>
      </c>
      <c r="BP29" s="56">
        <f t="shared" si="20"/>
        <v>0.50279116369101751</v>
      </c>
      <c r="BQ29" s="56">
        <f t="shared" si="21"/>
        <v>0.1993321646832093</v>
      </c>
      <c r="BR29" s="56">
        <f t="shared" si="22"/>
        <v>2.5129578844200191</v>
      </c>
      <c r="BS29" s="56">
        <f t="shared" si="23"/>
        <v>8.9485727094384568</v>
      </c>
    </row>
    <row r="30" spans="1:71" x14ac:dyDescent="0.25">
      <c r="A30" s="17" t="s">
        <v>199</v>
      </c>
      <c r="B30" s="15">
        <f>rail!B29+nonpt!B29+ptagfire!B29+nonroad!B29+'onroad all'!AF29+cmv_c1c2!B29+'ptfire-rx'!B29+ptegu!B29+ptnonipm!B29+pt_oilgas!B29+np_oilgas!B29+rwc!B29+cmv_c3!B29+airports!B29+'ptfire-wild'!B29+np_solvents!B29</f>
        <v>329879.37865051324</v>
      </c>
      <c r="C30" s="15">
        <f>rail!C29+nonpt!C29+ptagfire!C29++nonroad!C29+'onroad all'!BZ29+cmv_c1c2!BI29+'ptfire-rx'!C29+ptegu!C29+ptnonipm!C29+pt_oilgas!C29+np_oilgas!C29+rwc!C29+cmv_c3!BI29+livestock!B29+airports!C29+'ptfire-wild'!C29+fertilizer!B29+np_solvents!C29</f>
        <v>22778.982267378815</v>
      </c>
      <c r="D30" s="15">
        <f>rail!D29+nonpt!D29+ptagfire!D29++nonroad!D29+cmv_c1c2!D29+'ptfire-rx'!D29+ptegu!EA29+ptnonipm!D29+pt_oilgas!D29+np_oilgas!D29+rwc!D29+cmv_c3!D29+'onroad all'!EL29+airports!D29+'ptfire-wild'!D29+np_solvents!D29</f>
        <v>55619.31208336712</v>
      </c>
      <c r="E30" s="15">
        <f>rail!E29+nonpt!E29+ptagfire!E29++nonroad!E29+cmv_c1c2!E29+'ptfire-rx'!E29+ptegu!E29+ptnonipm!E29+pt_oilgas!E29+np_oilgas!E29+rwc!E29+cmv_c3!E29+afdust!BA29+'onroad all'!DD29+'onroad all'!EN29+airports!E29+'ptfire-wild'!E29+np_solvents!E29</f>
        <v>103018.49997296298</v>
      </c>
      <c r="F30" s="15">
        <f>rail!F29+nonpt!F29+ptagfire!F29++nonroad!F29+cmv_c1c2!F29+'ptfire-rx'!F29+ptegu!F29+ptnonipm!F29+pt_oilgas!F29+np_oilgas!F29+rwc!F29+cmv_c3!F29+afdust!BB29+'onroad all'!EN29+airports!F29+'ptfire-wild'!F29+np_solvents!F29</f>
        <v>25117.761262452383</v>
      </c>
      <c r="G30" s="15">
        <f>rail!G29+nonpt!G29+ptagfire!G29++nonroad!G29+'onroad all'!DU29+cmv_c1c2!G29+'ptfire-rx'!G29+ptegu!FM29+ptnonipm!G29+pt_oilgas!G29+np_oilgas!G29+rwc!G29+cmv_c3!G29+airports!G29+'ptfire-wild'!G29+np_solvents!G29</f>
        <v>5886.6379460833377</v>
      </c>
      <c r="H30" s="15">
        <f>rail!H29+nonpt!H29+ptagfire!H29++nonroad!H29+'onroad all'!EH29+cmv_c1c2!H29+'ptfire-rx'!H29+ptegu!H29+ptnonipm!H29+pt_oilgas!H29+np_oilgas!H29+rwc!H29+cmv_c3!H29+livestock!C29+airports!H29+'ptfire-wild'!H29+np_solvents!H29</f>
        <v>69754.22221323807</v>
      </c>
      <c r="I30" s="15">
        <f>rail!AL29+nonpt!BK29+ptagfire!V29+nonroad!AK29+'onroad all'!H29+cmv_c1c2!O29+'ptfire-rx'!AO29+ptegu!BM29+ptnonipm!BX29+pt_oilgas!BL29+np_oilgas!AV29+rwc!AI29+cmv_c3!O29+livestock!U29+airports!AK29+'ptfire-wild'!AL29+np_solvents!AF29</f>
        <v>846.70422162563057</v>
      </c>
      <c r="J30" s="15">
        <f>rail!AR29+nonpt!BQ29+ptagfire!Z29+nonroad!AP29+'onroad all'!P29+cmv_c1c2!T29+'ptfire-rx'!AS29+ptegu!BS29+ptnonipm!CD29+pt_oilgas!BR29+np_oilgas!BB29+rwc!AO29+cmv_c3!T29+livestock!X29+airports!AN29+'ptfire-wild'!AP29+np_solvents!AJ29</f>
        <v>606.63060704044403</v>
      </c>
      <c r="K30" s="15">
        <f>rail!BK29+nonpt!CU29+ptagfire!AJ29+nonroad!BH29+'onroad all'!BB29+cmv_c1c2!AO29+'ptfire-rx'!BE29+ptegu!CX29+ptnonipm!DP29+pt_oilgas!CV29+np_oilgas!BY29+rwc!BB29+cmv_c3!AP29+airports!BF29+'ptfire-wild'!BA29+np_solvents!AV29</f>
        <v>1261.0860874721768</v>
      </c>
      <c r="L30" s="15">
        <f>rail!BZ29+nonpt!DN29+ptagfire!AV29+nonroad!BT29+'onroad all'!BU29+cmv_c1c2!BF29+'ptfire-rx'!BS29+ptegu!DP29+ptnonipm!EK29+pt_oilgas!DO29+np_oilgas!CP29+rwc!BR29+cmv_c3!BF29+livestock!AP29+airports!BT29+'ptfire-wild'!BO29+np_solvents!BF29</f>
        <v>721.5028138314949</v>
      </c>
      <c r="M30" s="15">
        <f>rail!CB29+nonpt!DQ29+nonroad!BU29+'onroad all'!BY29+cmv_c1c2!BH29+'ptfire-rx'!BV29+ptegu!DS29+ptnonipm!EN29+pt_oilgas!DR29+np_oilgas!CR29+rwc!BT29+cmv_c3!BH29+airports!BV29+'ptfire-wild'!BR29+np_solvents!BH29+ptagfire!AX29</f>
        <v>260.17032141742993</v>
      </c>
      <c r="N30" s="15">
        <f>rail!AK29+nonpt!BH29+nonroad!AJ29+'onroad all'!G29+cmv_c1c2!M29+'ptfire-rx'!AL29+ptegu!BK29+ptnonipm!BU29+pt_oilgas!BJ29+np_oilgas!AU29+rwc!AH29+airports!AI29+cmv_c3!M29+'ptfire-wild'!AJ29</f>
        <v>138.03577805465889</v>
      </c>
      <c r="O30" s="15">
        <f>rail!AT29+nonpt!O29+ptagfire!AA29+nonroad!AR29+'onroad all'!Y29+cmv_c1c2!V29+'ptfire-rx'!AU29+ptegu!BX29+ptnonipm!CI29+pt_oilgas!BW29+np_oilgas!BE29+rwc!AQ29+airports!AP29+cmv_c3!V29+'ptfire-wild'!AR29</f>
        <v>136.36911428056339</v>
      </c>
      <c r="P30" s="15">
        <f>rail!AA29+nonroad!AD29+'onroad all'!AJ29+'onroad all'!AK29+'onroad all'!AL29+'onroad all'!AM29+'onroad all'!AN29+'onroad all'!AO29+ptnonipm!BI29+SUM(airports!AS29:AX29)+SUM(cmv_c1c2!AC29:AH29)+SUM(cmv_c3!AC29:AH29)</f>
        <v>1194.8199178364519</v>
      </c>
      <c r="Q30" s="15">
        <f>rail!AB29+nonroad!AE29+'onroad all'!AK29+'onroad all'!AL29+'onroad all'!AM29+'onroad all'!AN29+'onroad all'!AO29+ptnonipm!BJ29+SUM(airports!AT29:AX29)+SUM(cmv_c1c2!AD29:AH29)+SUM(cmv_c3!AD29:AH29)</f>
        <v>1136.6354245854168</v>
      </c>
      <c r="R30" s="56">
        <f>rail!N29+nonpt!S29+nonroad!R29+'onroad all'!AB29+ptegu!T29+ptnonipm!T29+pt_oilgas!S29+np_oilgas!Q29+SUM(cmv_c1c2!Z29:AA29)+SUM(cmv_c3!Z29:AA29)</f>
        <v>1.4468756049296556</v>
      </c>
      <c r="S30" s="56">
        <f>rail!K29+nonpt!L29+nonroad!U29+'onroad all'!M29+ptegu!L29+ptnonipm!L29+pt_oilgas!K29+np_oilgas!K29+SUM(cmv_c1c2!R29:S29)+SUM(cmv_c3!R29:S29)</f>
        <v>5.0275391487692289</v>
      </c>
      <c r="T30" s="56">
        <f>nonpt!P29+ptegu!P29+ptnonipm!P29+pt_oilgas!O29+np_oilgas!N29+rwc!M29+SUM(cmv_c1c2!W29:X29)+SUM(cmv_c3!W29:X29)</f>
        <v>0.2219720533417365</v>
      </c>
      <c r="U30" s="56">
        <f>rail!S29+nonpt!AH29+nonroad!T29+'onroad all'!CB29+ptegu!AH29+ptnonipm!AL29+pt_oilgas!AG29+np_oilgas!AA29+rwc!R29+SUM(cmv_c1c2!BJ29:BK29)+SUM(cmv_c3!BJ29:BK29)</f>
        <v>7.7566497647986843</v>
      </c>
      <c r="V30" s="56">
        <f>rail!Q29+nonpt!AD29+nonroad!S29+'onroad all'!BS29+'onroad all'!BT29+ptegu!AD29+ptnonipm!AH29+pt_oilgas!AC29+np_oilgas!W29+rwc!P29+SUM(cmv_c1c2!BD29:BE29)+SUM(cmv_c3!BD29:BE29)</f>
        <v>27.163416101948783</v>
      </c>
      <c r="W30" s="56">
        <f>nonpt!CS29+ptegu!BB29+ptnonipm!Z29</f>
        <v>2.5676831419863599E-2</v>
      </c>
      <c r="X30" s="63"/>
      <c r="AA30" s="17" t="s">
        <v>199</v>
      </c>
      <c r="AB30" s="15">
        <f>B30+beis!H29</f>
        <v>376267.73047051317</v>
      </c>
      <c r="AC30" s="15">
        <f t="shared" si="2"/>
        <v>22778.982267378815</v>
      </c>
      <c r="AD30" s="15">
        <f>D30+beis!T29</f>
        <v>69600.931356067114</v>
      </c>
      <c r="AE30" s="15">
        <f t="shared" si="3"/>
        <v>103018.49997296298</v>
      </c>
      <c r="AF30" s="15">
        <f t="shared" si="4"/>
        <v>25117.761262452383</v>
      </c>
      <c r="AG30" s="15">
        <f t="shared" si="5"/>
        <v>5886.6379460833377</v>
      </c>
      <c r="AH30" s="15">
        <f>H30+beis!Z29</f>
        <v>271565.82831323706</v>
      </c>
      <c r="AI30" s="15">
        <f>I30+beis!E29</f>
        <v>5782.7855496256207</v>
      </c>
      <c r="AJ30" s="15">
        <f t="shared" si="6"/>
        <v>606.63060704044403</v>
      </c>
      <c r="AK30" s="15">
        <f>K30+beis!N29</f>
        <v>8002.9392534721765</v>
      </c>
      <c r="AL30" s="15">
        <f>L30+beis!R29</f>
        <v>30636.550202831495</v>
      </c>
      <c r="AM30" s="15">
        <f t="shared" si="7"/>
        <v>260.17032141742993</v>
      </c>
      <c r="AN30" s="15">
        <f t="shared" si="8"/>
        <v>138.03577805465889</v>
      </c>
      <c r="AO30" s="15">
        <f t="shared" si="9"/>
        <v>136.36911428056339</v>
      </c>
      <c r="AP30" s="15">
        <f t="shared" si="10"/>
        <v>1194.8199178364519</v>
      </c>
      <c r="AQ30" s="15">
        <f t="shared" si="11"/>
        <v>1136.6354245854168</v>
      </c>
      <c r="AR30" s="56">
        <f t="shared" si="12"/>
        <v>1.4468756049296556</v>
      </c>
      <c r="AS30" s="56">
        <f t="shared" si="13"/>
        <v>5.0275391487692289</v>
      </c>
      <c r="AT30" s="56">
        <f t="shared" si="14"/>
        <v>0.2219720533417365</v>
      </c>
      <c r="AU30" s="56">
        <f t="shared" si="15"/>
        <v>7.7566497647986843</v>
      </c>
      <c r="AV30" s="56">
        <f t="shared" si="16"/>
        <v>27.163416101948783</v>
      </c>
      <c r="AX30" s="17" t="s">
        <v>199</v>
      </c>
      <c r="AY30" s="15">
        <f>B30-'ptfire-rx'!B29-'ptfire-wild'!B29</f>
        <v>291774.88209151337</v>
      </c>
      <c r="AZ30" s="15">
        <f>C30-'ptfire-rx'!C29-'ptfire-wild'!C29</f>
        <v>22367.118085378817</v>
      </c>
      <c r="BA30" s="15">
        <f>D30-'ptfire-rx'!D29-'ptfire-wild'!D29</f>
        <v>55121.97144936712</v>
      </c>
      <c r="BB30" s="15">
        <f>E30-'ptfire-rx'!E29-'ptfire-wild'!E29</f>
        <v>94491.196489963026</v>
      </c>
      <c r="BC30" s="15">
        <f>F30-'ptfire-rx'!F29-'ptfire-wild'!F29</f>
        <v>19784.873898452435</v>
      </c>
      <c r="BD30" s="15">
        <f>G30-'ptfire-rx'!G29-'ptfire-wild'!G29</f>
        <v>5517.8651160833415</v>
      </c>
      <c r="BE30" s="15">
        <f>H30-'ptfire-rx'!H29-'ptfire-wild'!H29</f>
        <v>59032.896945238062</v>
      </c>
      <c r="BF30" s="15">
        <f>I30-'ptfire-rx'!AO29-'ptfire-wild'!AL29</f>
        <v>564.53571116991191</v>
      </c>
      <c r="BG30" s="15">
        <f>J30-'ptfire-rx'!AS29-'ptfire-wild'!AP29</f>
        <v>530.86938772640713</v>
      </c>
      <c r="BH30" s="15">
        <f>K30-'ptfire-rx'!BE29-'ptfire-wild'!BA29</f>
        <v>838.17015526228306</v>
      </c>
      <c r="BI30" s="15">
        <f>L30-'ptfire-rx'!BS29-'ptfire-wild'!BO29</f>
        <v>333.60427735102246</v>
      </c>
      <c r="BJ30" s="15">
        <f>M30-'ptfire-rx'!BV29-'ptfire-wild'!BR29</f>
        <v>160.91631046968919</v>
      </c>
      <c r="BK30" s="15">
        <f>N30-'ptfire-rx'!AL29-'ptfire-wild'!AJ29</f>
        <v>51.836329890072648</v>
      </c>
      <c r="BL30" s="15">
        <f>O30-'ptfire-rx'!AU29-'ptfire-wild'!AR29</f>
        <v>90.575624941154175</v>
      </c>
      <c r="BM30" s="15">
        <f t="shared" si="17"/>
        <v>1194.8199178364519</v>
      </c>
      <c r="BN30" s="15">
        <f t="shared" si="18"/>
        <v>1136.6354245854168</v>
      </c>
      <c r="BO30" s="56">
        <f t="shared" si="19"/>
        <v>1.4468756049296556</v>
      </c>
      <c r="BP30" s="56">
        <f t="shared" si="20"/>
        <v>5.0275391487692289</v>
      </c>
      <c r="BQ30" s="56">
        <f t="shared" si="21"/>
        <v>0.2219720533417365</v>
      </c>
      <c r="BR30" s="56">
        <f t="shared" si="22"/>
        <v>7.7566497647986843</v>
      </c>
      <c r="BS30" s="56">
        <f t="shared" si="23"/>
        <v>27.163416101948783</v>
      </c>
    </row>
    <row r="31" spans="1:71" x14ac:dyDescent="0.25">
      <c r="A31" s="17" t="s">
        <v>200</v>
      </c>
      <c r="B31" s="15">
        <f>rail!B30+nonpt!B30+ptagfire!B30+nonroad!B30+'onroad all'!AF30+cmv_c1c2!B30+'ptfire-rx'!B30+ptegu!B30+ptnonipm!B30+pt_oilgas!B30+np_oilgas!B30+rwc!B30+cmv_c3!B30+airports!B30+'ptfire-wild'!B30+np_solvents!B30</f>
        <v>188492.27129043511</v>
      </c>
      <c r="C31" s="15">
        <f>rail!C30+nonpt!C30+ptagfire!C30++nonroad!C30+'onroad all'!BZ30+cmv_c1c2!BI30+'ptfire-rx'!C30+ptegu!C30+ptnonipm!C30+pt_oilgas!C30+np_oilgas!C30+rwc!C30+cmv_c3!BI30+livestock!B30+airports!C30+'ptfire-wild'!C30+fertilizer!B30+np_solvents!C30</f>
        <v>4149.6903813080071</v>
      </c>
      <c r="D31" s="15">
        <f>rail!D30+nonpt!D30+ptagfire!D30++nonroad!D30+cmv_c1c2!D30+'ptfire-rx'!D30+ptegu!EA30+ptnonipm!D30+pt_oilgas!D30+np_oilgas!D30+rwc!D30+cmv_c3!D30+'onroad all'!EL30+airports!D30+'ptfire-wild'!D30+np_solvents!D30</f>
        <v>16318.738388472688</v>
      </c>
      <c r="E31" s="15">
        <f>rail!E30+nonpt!E30+ptagfire!E30++nonroad!E30+cmv_c1c2!E30+'ptfire-rx'!E30+ptegu!E30+ptnonipm!E30+pt_oilgas!E30+np_oilgas!E30+rwc!E30+cmv_c3!E30+afdust!BA30+'onroad all'!DD30+'onroad all'!EN30+airports!E30+'ptfire-wild'!E30+np_solvents!E30</f>
        <v>16717.773585563962</v>
      </c>
      <c r="F31" s="15">
        <f>rail!F30+nonpt!F30+ptagfire!F30++nonroad!F30+cmv_c1c2!F30+'ptfire-rx'!F30+ptegu!F30+ptnonipm!F30+pt_oilgas!F30+np_oilgas!F30+rwc!F30+cmv_c3!F30+afdust!BB30+'onroad all'!EN30+airports!F30+'ptfire-wild'!F30+np_solvents!F30</f>
        <v>13501.227537333874</v>
      </c>
      <c r="G31" s="15">
        <f>rail!G30+nonpt!G30+ptagfire!G30++nonroad!G30+'onroad all'!DU30+cmv_c1c2!G30+'ptfire-rx'!G30+ptegu!FM30+ptnonipm!G30+pt_oilgas!G30+np_oilgas!G30+rwc!G30+cmv_c3!G30+airports!G30+'ptfire-wild'!G30+np_solvents!G30</f>
        <v>1602.3422608707203</v>
      </c>
      <c r="H31" s="15">
        <f>rail!H30+nonpt!H30+ptagfire!H30++nonroad!H30+'onroad all'!EH30+cmv_c1c2!H30+'ptfire-rx'!H30+ptegu!H30+ptnonipm!H30+pt_oilgas!H30+np_oilgas!H30+rwc!H30+cmv_c3!H30+livestock!C30+airports!H30+'ptfire-wild'!H30+np_solvents!H30</f>
        <v>36671.058248494955</v>
      </c>
      <c r="I31" s="15">
        <f>rail!AL30+nonpt!BK30+ptagfire!V30+nonroad!AK30+'onroad all'!H30+cmv_c1c2!O30+'ptfire-rx'!AO30+ptegu!BM30+ptnonipm!BX30+pt_oilgas!BL30+np_oilgas!AV30+rwc!AI30+cmv_c3!O30+livestock!U30+airports!AK30+'ptfire-wild'!AL30+np_solvents!AF30</f>
        <v>1794.3869912722228</v>
      </c>
      <c r="J31" s="15">
        <f>rail!AR30+nonpt!BQ30+ptagfire!Z30+nonroad!AP30+'onroad all'!P30+cmv_c1c2!T30+'ptfire-rx'!AS30+ptegu!BS30+ptnonipm!CD30+pt_oilgas!BR30+np_oilgas!BB30+rwc!AO30+cmv_c3!T30+livestock!X30+airports!AN30+'ptfire-wild'!AP30+np_solvents!AJ30</f>
        <v>644.73065991332169</v>
      </c>
      <c r="K31" s="15">
        <f>rail!BK30+nonpt!CU30+ptagfire!AJ30+nonroad!BH30+'onroad all'!BB30+cmv_c1c2!AO30+'ptfire-rx'!BE30+ptegu!CX30+ptnonipm!DP30+pt_oilgas!CV30+np_oilgas!BY30+rwc!BB30+cmv_c3!AP30+airports!BF30+'ptfire-wild'!BA30+np_solvents!AV30</f>
        <v>1373.5473031316078</v>
      </c>
      <c r="L31" s="15">
        <f>rail!BZ30+nonpt!DN30+ptagfire!AV30+nonroad!BT30+'onroad all'!BU30+cmv_c1c2!BF30+'ptfire-rx'!BS30+ptegu!DP30+ptnonipm!EK30+pt_oilgas!DO30+np_oilgas!CP30+rwc!BR30+cmv_c3!BF30+livestock!AP30+airports!BT30+'ptfire-wild'!BO30+np_solvents!BF30</f>
        <v>139.17192853820842</v>
      </c>
      <c r="M31" s="15">
        <f>rail!CB30+nonpt!DQ30+nonroad!BU30+'onroad all'!BY30+cmv_c1c2!BH30+'ptfire-rx'!BV30+ptegu!DS30+ptnonipm!EN30+pt_oilgas!DR30+np_oilgas!CR30+rwc!BT30+cmv_c3!BH30+airports!BV30+'ptfire-wild'!BR30+np_solvents!BH30+ptagfire!AX30</f>
        <v>281.33909987135837</v>
      </c>
      <c r="N31" s="15">
        <f>rail!AK30+nonpt!BH30+nonroad!AJ30+'onroad all'!G30+cmv_c1c2!M30+'ptfire-rx'!AL30+ptegu!BK30+ptnonipm!BU30+pt_oilgas!BJ30+np_oilgas!AU30+rwc!AH30+airports!AI30+cmv_c3!M30+'ptfire-wild'!AJ30</f>
        <v>80.542619988815801</v>
      </c>
      <c r="O31" s="15">
        <f>rail!AT30+nonpt!O30+ptagfire!AA30+nonroad!AR30+'onroad all'!Y30+cmv_c1c2!V30+'ptfire-rx'!AU30+ptegu!BX30+ptnonipm!CI30+pt_oilgas!BW30+np_oilgas!BE30+rwc!AQ30+airports!AP30+cmv_c3!V30+'ptfire-wild'!AR30</f>
        <v>163.86612092910448</v>
      </c>
      <c r="P31" s="15">
        <f>rail!AA30+nonroad!AD30+'onroad all'!AJ30+'onroad all'!AK30+'onroad all'!AL30+'onroad all'!AM30+'onroad all'!AN30+'onroad all'!AO30+ptnonipm!BI30+SUM(airports!AS30:AX30)+SUM(cmv_c1c2!AC30:AH30)+SUM(cmv_c3!AC30:AH30)</f>
        <v>230.65819899598964</v>
      </c>
      <c r="Q31" s="15">
        <f>rail!AB30+nonroad!AE30+'onroad all'!AK30+'onroad all'!AL30+'onroad all'!AM30+'onroad all'!AN30+'onroad all'!AO30+ptnonipm!BJ30+SUM(airports!AT30:AX30)+SUM(cmv_c1c2!AD30:AH30)+SUM(cmv_c3!AD30:AH30)</f>
        <v>218.42637039272313</v>
      </c>
      <c r="R31" s="56">
        <f>rail!N30+nonpt!S30+nonroad!R30+'onroad all'!AB30+ptegu!T30+ptnonipm!T30+pt_oilgas!S30+np_oilgas!Q30+SUM(cmv_c1c2!Z30:AA30)+SUM(cmv_c3!Z30:AA30)</f>
        <v>4.2011375489511359E-2</v>
      </c>
      <c r="S31" s="56">
        <f>rail!K30+nonpt!L30+nonroad!U30+'onroad all'!M30+ptegu!L30+ptnonipm!L30+pt_oilgas!K30+np_oilgas!K30+SUM(cmv_c1c2!R30:S30)+SUM(cmv_c3!R30:S30)</f>
        <v>0.17200773289361529</v>
      </c>
      <c r="T31" s="56">
        <f>nonpt!P30+ptegu!P30+ptnonipm!P30+pt_oilgas!O30+np_oilgas!N30+rwc!M30+SUM(cmv_c1c2!W30:X30)+SUM(cmv_c3!W30:X30)</f>
        <v>0.11856758848691669</v>
      </c>
      <c r="U31" s="56">
        <f>rail!S30+nonpt!AH30+nonroad!T30+'onroad all'!CB30+ptegu!AH30+ptnonipm!AL30+pt_oilgas!AG30+np_oilgas!AA30+rwc!R30+SUM(cmv_c1c2!BJ30:BK30)+SUM(cmv_c3!BJ30:BK30)</f>
        <v>1.4234622740287728</v>
      </c>
      <c r="V31" s="56">
        <f>rail!Q30+nonpt!AD30+nonroad!S30+'onroad all'!BS30+'onroad all'!BT30+ptegu!AD30+ptnonipm!AH30+pt_oilgas!AC30+np_oilgas!W30+rwc!P30+SUM(cmv_c1c2!BD30:BE30)+SUM(cmv_c3!BD30:BE30)</f>
        <v>3.1326630864750751</v>
      </c>
      <c r="W31" s="56">
        <f>nonpt!CS30+ptegu!BB30+ptnonipm!Z30</f>
        <v>4.10230183231534E-3</v>
      </c>
      <c r="X31" s="63" t="s">
        <v>173</v>
      </c>
      <c r="AA31" s="17" t="s">
        <v>200</v>
      </c>
      <c r="AB31" s="15">
        <f>B31+beis!H30</f>
        <v>198809.3216004351</v>
      </c>
      <c r="AC31" s="15">
        <f t="shared" si="2"/>
        <v>4149.6903813080071</v>
      </c>
      <c r="AD31" s="15">
        <f>D31+beis!T30</f>
        <v>16971.643571232686</v>
      </c>
      <c r="AE31" s="15">
        <f t="shared" si="3"/>
        <v>16717.773585563962</v>
      </c>
      <c r="AF31" s="15">
        <f t="shared" si="4"/>
        <v>13501.227537333874</v>
      </c>
      <c r="AG31" s="15">
        <f t="shared" si="5"/>
        <v>1602.3422608707203</v>
      </c>
      <c r="AH31" s="15">
        <f>H31+beis!Z30</f>
        <v>112634.62234849496</v>
      </c>
      <c r="AI31" s="15">
        <f>I31+beis!E30</f>
        <v>2912.2279362722129</v>
      </c>
      <c r="AJ31" s="15">
        <f t="shared" si="6"/>
        <v>644.73065991332169</v>
      </c>
      <c r="AK31" s="15">
        <f>K31+beis!N30</f>
        <v>2845.0984171315977</v>
      </c>
      <c r="AL31" s="15">
        <f>L31+beis!R30</f>
        <v>4975.8862313382087</v>
      </c>
      <c r="AM31" s="15">
        <f t="shared" si="7"/>
        <v>281.33909987135837</v>
      </c>
      <c r="AN31" s="15">
        <f t="shared" si="8"/>
        <v>80.542619988815801</v>
      </c>
      <c r="AO31" s="15">
        <f t="shared" si="9"/>
        <v>163.86612092910448</v>
      </c>
      <c r="AP31" s="15">
        <f t="shared" si="10"/>
        <v>230.65819899598964</v>
      </c>
      <c r="AQ31" s="15">
        <f t="shared" si="11"/>
        <v>218.42637039272313</v>
      </c>
      <c r="AR31" s="56">
        <f t="shared" si="12"/>
        <v>4.2011375489511359E-2</v>
      </c>
      <c r="AS31" s="56">
        <f t="shared" si="13"/>
        <v>0.17200773289361529</v>
      </c>
      <c r="AT31" s="56">
        <f t="shared" si="14"/>
        <v>0.11856758848691669</v>
      </c>
      <c r="AU31" s="56">
        <f t="shared" si="15"/>
        <v>1.4234622740287728</v>
      </c>
      <c r="AV31" s="56">
        <f t="shared" si="16"/>
        <v>3.1326630864750751</v>
      </c>
      <c r="AX31" s="17" t="s">
        <v>200</v>
      </c>
      <c r="AY31" s="15">
        <f>B31-'ptfire-rx'!B30-'ptfire-wild'!B30</f>
        <v>186627.26072443509</v>
      </c>
      <c r="AZ31" s="15">
        <f>C31-'ptfire-rx'!C30-'ptfire-wild'!C30</f>
        <v>4135.9399113080071</v>
      </c>
      <c r="BA31" s="15">
        <f>D31-'ptfire-rx'!D30-'ptfire-wild'!D30</f>
        <v>16293.376015472688</v>
      </c>
      <c r="BB31" s="15">
        <f>E31-'ptfire-rx'!E30-'ptfire-wild'!E30</f>
        <v>16392.541131563965</v>
      </c>
      <c r="BC31" s="15">
        <f>F31-'ptfire-rx'!F30-'ptfire-wild'!F30</f>
        <v>13240.289511333875</v>
      </c>
      <c r="BD31" s="15">
        <f>G31-'ptfire-rx'!G30-'ptfire-wild'!G30</f>
        <v>1589.5317938707203</v>
      </c>
      <c r="BE31" s="15">
        <f>H31-'ptfire-rx'!H30-'ptfire-wild'!H30</f>
        <v>36312.113888494954</v>
      </c>
      <c r="BF31" s="15">
        <f>I31-'ptfire-rx'!AO30-'ptfire-wild'!AL30</f>
        <v>1782.8731465982269</v>
      </c>
      <c r="BG31" s="15">
        <f>J31-'ptfire-rx'!AS30-'ptfire-wild'!AP30</f>
        <v>639.18293605989425</v>
      </c>
      <c r="BH31" s="15">
        <f>K31-'ptfire-rx'!BE30-'ptfire-wild'!BA30</f>
        <v>1345.2360716627145</v>
      </c>
      <c r="BI31" s="15">
        <f>L31-'ptfire-rx'!BS30-'ptfire-wild'!BO30</f>
        <v>122.0392162161308</v>
      </c>
      <c r="BJ31" s="15">
        <f>M31-'ptfire-rx'!BV30-'ptfire-wild'!BR30</f>
        <v>277.29207696867314</v>
      </c>
      <c r="BK31" s="15">
        <f>N31-'ptfire-rx'!AL30-'ptfire-wild'!AJ30</f>
        <v>75.420625799063941</v>
      </c>
      <c r="BL31" s="15">
        <f>O31-'ptfire-rx'!AU30-'ptfire-wild'!AR30</f>
        <v>160.3585060685437</v>
      </c>
      <c r="BM31" s="15">
        <f t="shared" si="17"/>
        <v>230.65819899598964</v>
      </c>
      <c r="BN31" s="15">
        <f t="shared" si="18"/>
        <v>218.42637039272313</v>
      </c>
      <c r="BO31" s="56">
        <f t="shared" si="19"/>
        <v>4.2011375489511359E-2</v>
      </c>
      <c r="BP31" s="56">
        <f t="shared" si="20"/>
        <v>0.17200773289361529</v>
      </c>
      <c r="BQ31" s="56">
        <f t="shared" si="21"/>
        <v>0.11856758848691669</v>
      </c>
      <c r="BR31" s="56">
        <f t="shared" si="22"/>
        <v>1.4234622740287728</v>
      </c>
      <c r="BS31" s="56">
        <f t="shared" si="23"/>
        <v>3.1326630864750751</v>
      </c>
    </row>
    <row r="32" spans="1:71" x14ac:dyDescent="0.25">
      <c r="A32" s="17" t="s">
        <v>201</v>
      </c>
      <c r="B32" s="15">
        <f>rail!B31+nonpt!B31+ptagfire!B31+nonroad!B31+'onroad all'!AF31+cmv_c1c2!B31+'ptfire-rx'!B31+ptegu!B31+ptnonipm!B31+pt_oilgas!B31+np_oilgas!B31+rwc!B31+cmv_c3!B31+airports!B31+'ptfire-wild'!B31+np_solvents!B31</f>
        <v>681422.93469131121</v>
      </c>
      <c r="C32" s="15">
        <f>rail!C31+nonpt!C31+ptagfire!C31++nonroad!C31+'onroad all'!BZ31+cmv_c1c2!BI31+'ptfire-rx'!C31+ptegu!C31+ptnonipm!C31+pt_oilgas!C31+np_oilgas!C31+rwc!C31+cmv_c3!BI31+livestock!B31+airports!C31+'ptfire-wild'!C31+fertilizer!B31+np_solvents!C31</f>
        <v>11527.579062515299</v>
      </c>
      <c r="D32" s="15">
        <f>rail!D31+nonpt!D31+ptagfire!D31++nonroad!D31+cmv_c1c2!D31+'ptfire-rx'!D31+ptegu!EA31+ptnonipm!D31+pt_oilgas!D31+np_oilgas!D31+rwc!D31+cmv_c3!D31+'onroad all'!EL31+airports!D31+'ptfire-wild'!D31+np_solvents!D31</f>
        <v>95447.066732555744</v>
      </c>
      <c r="E32" s="15">
        <f>rail!E31+nonpt!E31+ptagfire!E31++nonroad!E31+cmv_c1c2!E31+'ptfire-rx'!E31+ptegu!E31+ptnonipm!E31+pt_oilgas!E31+np_oilgas!E31+rwc!E31+cmv_c3!E31+afdust!BA31+'onroad all'!DD31+'onroad all'!EN31+airports!E31+'ptfire-wild'!E31+np_solvents!E31</f>
        <v>39546.46803502932</v>
      </c>
      <c r="F32" s="15">
        <f>rail!F31+nonpt!F31+ptagfire!F31++nonroad!F31+cmv_c1c2!F31+'ptfire-rx'!F31+ptegu!F31+ptnonipm!F31+pt_oilgas!F31+np_oilgas!F31+rwc!F31+cmv_c3!F31+afdust!BB31+'onroad all'!EN31+airports!F31+'ptfire-wild'!F31+np_solvents!F31</f>
        <v>24971.873546120991</v>
      </c>
      <c r="G32" s="15">
        <f>rail!G31+nonpt!G31+ptagfire!G31++nonroad!G31+'onroad all'!DU31+cmv_c1c2!G31+'ptfire-rx'!G31+ptegu!FM31+ptnonipm!G31+pt_oilgas!G31+np_oilgas!G31+rwc!G31+cmv_c3!G31+airports!G31+'ptfire-wild'!G31+np_solvents!G31</f>
        <v>2758.3780652654632</v>
      </c>
      <c r="H32" s="15">
        <f>rail!H31+nonpt!H31+ptagfire!H31++nonroad!H31+'onroad all'!EH31+cmv_c1c2!H31+'ptfire-rx'!H31+ptegu!H31+ptnonipm!H31+pt_oilgas!H31+np_oilgas!H31+rwc!H31+cmv_c3!H31+livestock!C31+airports!H31+'ptfire-wild'!H31+np_solvents!H31</f>
        <v>137899.48704194222</v>
      </c>
      <c r="I32" s="15">
        <f>rail!AL31+nonpt!BK31+ptagfire!V31+nonroad!AK31+'onroad all'!H31+cmv_c1c2!O31+'ptfire-rx'!AO31+ptegu!BM31+ptnonipm!BX31+pt_oilgas!BL31+np_oilgas!AV31+rwc!AI31+cmv_c3!O31+livestock!U31+airports!AK31+'ptfire-wild'!AL31+np_solvents!AF31</f>
        <v>1253.0637072531665</v>
      </c>
      <c r="J32" s="15">
        <f>rail!AR31+nonpt!BQ31+ptagfire!Z31+nonroad!AP31+'onroad all'!P31+cmv_c1c2!T31+'ptfire-rx'!AS31+ptegu!BS31+ptnonipm!CD31+pt_oilgas!BR31+np_oilgas!BB31+rwc!AO31+cmv_c3!T31+livestock!X31+airports!AN31+'ptfire-wild'!AP31+np_solvents!AJ31</f>
        <v>1297.5267188487385</v>
      </c>
      <c r="K32" s="15">
        <f>rail!BK31+nonpt!CU31+ptagfire!AJ31+nonroad!BH31+'onroad all'!BB31+cmv_c1c2!AO31+'ptfire-rx'!BE31+ptegu!CX31+ptnonipm!DP31+pt_oilgas!CV31+np_oilgas!BY31+rwc!BB31+cmv_c3!AP31+airports!BF31+'ptfire-wild'!BA31+np_solvents!AV31</f>
        <v>1898.331550826492</v>
      </c>
      <c r="L32" s="15">
        <f>rail!BZ31+nonpt!DN31+ptagfire!AV31+nonroad!BT31+'onroad all'!BU31+cmv_c1c2!BF31+'ptfire-rx'!BS31+ptegu!DP31+ptnonipm!EK31+pt_oilgas!DO31+np_oilgas!CP31+rwc!BR31+cmv_c3!BF31+livestock!AP31+airports!BT31+'ptfire-wild'!BO31+np_solvents!BF31</f>
        <v>1091.3502939197449</v>
      </c>
      <c r="M32" s="15">
        <f>rail!CB31+nonpt!DQ31+nonroad!BU31+'onroad all'!BY31+cmv_c1c2!BH31+'ptfire-rx'!BV31+ptegu!DS31+ptnonipm!EN31+pt_oilgas!DR31+np_oilgas!CR31+rwc!BT31+cmv_c3!BH31+airports!BV31+'ptfire-wild'!BR31+np_solvents!BH31+ptagfire!AX31</f>
        <v>331.4872215455955</v>
      </c>
      <c r="N32" s="15">
        <f>rail!AK31+nonpt!BH31+nonroad!AJ31+'onroad all'!G31+cmv_c1c2!M31+'ptfire-rx'!AL31+ptegu!BK31+ptnonipm!BU31+pt_oilgas!BJ31+np_oilgas!AU31+rwc!AH31+airports!AI31+cmv_c3!M31+'ptfire-wild'!AJ31</f>
        <v>184.98924206817003</v>
      </c>
      <c r="O32" s="15">
        <f>rail!AT31+nonpt!O31+ptagfire!AA31+nonroad!AR31+'onroad all'!Y31+cmv_c1c2!V31+'ptfire-rx'!AU31+ptegu!BX31+ptnonipm!CI31+pt_oilgas!BW31+np_oilgas!BE31+rwc!AQ31+airports!AP31+cmv_c3!V31+'ptfire-wild'!AR31</f>
        <v>279.14160773133938</v>
      </c>
      <c r="P32" s="15">
        <f>rail!AA31+nonroad!AD31+'onroad all'!AJ31+'onroad all'!AK31+'onroad all'!AL31+'onroad all'!AM31+'onroad all'!AN31+'onroad all'!AO31+ptnonipm!BI31+SUM(airports!AS31:AX31)+SUM(cmv_c1c2!AC31:AH31)+SUM(cmv_c3!AC31:AH31)</f>
        <v>1544.2290351703471</v>
      </c>
      <c r="Q32" s="15">
        <f>rail!AB31+nonroad!AE31+'onroad all'!AK31+'onroad all'!AL31+'onroad all'!AM31+'onroad all'!AN31+'onroad all'!AO31+ptnonipm!BJ31+SUM(airports!AT31:AX31)+SUM(cmv_c1c2!AD31:AH31)+SUM(cmv_c3!AD31:AH31)</f>
        <v>1461.4115396880643</v>
      </c>
      <c r="R32" s="56">
        <f>rail!N31+nonpt!S31+nonroad!R31+'onroad all'!AB31+ptegu!T31+ptnonipm!T31+pt_oilgas!S31+np_oilgas!Q31+SUM(cmv_c1c2!Z31:AA31)+SUM(cmv_c3!Z31:AA31)</f>
        <v>8.3210219945433969E-2</v>
      </c>
      <c r="S32" s="56">
        <f>rail!K31+nonpt!L31+nonroad!U31+'onroad all'!M31+ptegu!L31+ptnonipm!L31+pt_oilgas!K31+np_oilgas!K31+SUM(cmv_c1c2!R31:S31)+SUM(cmv_c3!R31:S31)</f>
        <v>0.31493272796793143</v>
      </c>
      <c r="T32" s="56">
        <f>nonpt!P31+ptegu!P31+ptnonipm!P31+pt_oilgas!O31+np_oilgas!N31+rwc!M31+SUM(cmv_c1c2!W31:X31)+SUM(cmv_c3!W31:X31)</f>
        <v>0.22469714202681002</v>
      </c>
      <c r="U32" s="56">
        <f>rail!S31+nonpt!AH31+nonroad!T31+'onroad all'!CB31+ptegu!AH31+ptnonipm!AL31+pt_oilgas!AG31+np_oilgas!AA31+rwc!R31+SUM(cmv_c1c2!BJ31:BK31)+SUM(cmv_c3!BJ31:BK31)</f>
        <v>1.8485972506282347</v>
      </c>
      <c r="V32" s="56">
        <f>rail!Q31+nonpt!AD31+nonroad!S31+'onroad all'!BS31+'onroad all'!BT31+ptegu!AD31+ptnonipm!AH31+pt_oilgas!AC31+np_oilgas!W31+rwc!P31+SUM(cmv_c1c2!BD31:BE31)+SUM(cmv_c3!BD31:BE31)</f>
        <v>2.3034455047352056</v>
      </c>
      <c r="W32" s="56">
        <f>nonpt!CS31+ptegu!BB31+ptnonipm!Z31</f>
        <v>0.45090441443584051</v>
      </c>
      <c r="X32" s="63" t="s">
        <v>173</v>
      </c>
      <c r="AA32" s="17" t="s">
        <v>201</v>
      </c>
      <c r="AB32" s="15">
        <f>B32+beis!H31</f>
        <v>690859.28798231122</v>
      </c>
      <c r="AC32" s="15">
        <f t="shared" si="2"/>
        <v>11527.579062515299</v>
      </c>
      <c r="AD32" s="15">
        <f>D32+beis!T31</f>
        <v>97613.876547474734</v>
      </c>
      <c r="AE32" s="15">
        <f t="shared" si="3"/>
        <v>39546.46803502932</v>
      </c>
      <c r="AF32" s="15">
        <f t="shared" si="4"/>
        <v>24971.873546120991</v>
      </c>
      <c r="AG32" s="15">
        <f t="shared" si="5"/>
        <v>2758.3780652654632</v>
      </c>
      <c r="AH32" s="15">
        <f>H32+beis!Z31</f>
        <v>254170.62605194224</v>
      </c>
      <c r="AI32" s="15">
        <f>I32+beis!E31</f>
        <v>2282.7511094531665</v>
      </c>
      <c r="AJ32" s="15">
        <f t="shared" si="6"/>
        <v>1297.5267188487385</v>
      </c>
      <c r="AK32" s="15">
        <f>K32+beis!N31</f>
        <v>3248.0984700264921</v>
      </c>
      <c r="AL32" s="15">
        <f>L32+beis!R31</f>
        <v>7018.6161003397356</v>
      </c>
      <c r="AM32" s="15">
        <f t="shared" si="7"/>
        <v>331.4872215455955</v>
      </c>
      <c r="AN32" s="15">
        <f t="shared" si="8"/>
        <v>184.98924206817003</v>
      </c>
      <c r="AO32" s="15">
        <f t="shared" si="9"/>
        <v>279.14160773133938</v>
      </c>
      <c r="AP32" s="15">
        <f t="shared" si="10"/>
        <v>1544.2290351703471</v>
      </c>
      <c r="AQ32" s="15">
        <f t="shared" si="11"/>
        <v>1461.4115396880643</v>
      </c>
      <c r="AR32" s="56">
        <f t="shared" si="12"/>
        <v>8.3210219945433969E-2</v>
      </c>
      <c r="AS32" s="56">
        <f t="shared" si="13"/>
        <v>0.31493272796793143</v>
      </c>
      <c r="AT32" s="56">
        <f t="shared" si="14"/>
        <v>0.22469714202681002</v>
      </c>
      <c r="AU32" s="56">
        <f t="shared" si="15"/>
        <v>1.8485972506282347</v>
      </c>
      <c r="AV32" s="56">
        <f t="shared" si="16"/>
        <v>2.3034455047352056</v>
      </c>
      <c r="AX32" s="17" t="s">
        <v>201</v>
      </c>
      <c r="AY32" s="15">
        <f>B32-'ptfire-rx'!B31-'ptfire-wild'!B31</f>
        <v>632869.29270931124</v>
      </c>
      <c r="AZ32" s="15">
        <f>C32-'ptfire-rx'!C31-'ptfire-wild'!C31</f>
        <v>11044.377014515301</v>
      </c>
      <c r="BA32" s="15">
        <f>D32-'ptfire-rx'!D31-'ptfire-wild'!D31</f>
        <v>94986.946828555752</v>
      </c>
      <c r="BB32" s="15">
        <f>E32-'ptfire-rx'!E31-'ptfire-wild'!E31</f>
        <v>32090.85658602932</v>
      </c>
      <c r="BC32" s="15">
        <f>F32-'ptfire-rx'!F31-'ptfire-wild'!F31</f>
        <v>18375.156247121002</v>
      </c>
      <c r="BD32" s="15">
        <f>G32-'ptfire-rx'!G31-'ptfire-wild'!G31</f>
        <v>2384.1888972654638</v>
      </c>
      <c r="BE32" s="15">
        <f>H32-'ptfire-rx'!H31-'ptfire-wild'!H31</f>
        <v>126919.58419794221</v>
      </c>
      <c r="BF32" s="15">
        <f>I32-'ptfire-rx'!AO31-'ptfire-wild'!AL31</f>
        <v>1012.2373459352632</v>
      </c>
      <c r="BG32" s="15">
        <f>J32-'ptfire-rx'!AS31-'ptfire-wild'!AP31</f>
        <v>1179.6955622739338</v>
      </c>
      <c r="BH32" s="15">
        <f>K32-'ptfire-rx'!BE31-'ptfire-wild'!BA31</f>
        <v>1313.440987348662</v>
      </c>
      <c r="BI32" s="15">
        <f>L32-'ptfire-rx'!BS31-'ptfire-wild'!BO31</f>
        <v>735.23136909210484</v>
      </c>
      <c r="BJ32" s="15">
        <f>M32-'ptfire-rx'!BV31-'ptfire-wild'!BR31</f>
        <v>240.689319892806</v>
      </c>
      <c r="BK32" s="15">
        <f>N32-'ptfire-rx'!AL31-'ptfire-wild'!AJ31</f>
        <v>80.481934357840927</v>
      </c>
      <c r="BL32" s="15">
        <f>O32-'ptfire-rx'!AU31-'ptfire-wild'!AR31</f>
        <v>210.12670177909087</v>
      </c>
      <c r="BM32" s="15">
        <f t="shared" si="17"/>
        <v>1544.2290351703471</v>
      </c>
      <c r="BN32" s="15">
        <f t="shared" si="18"/>
        <v>1461.4115396880643</v>
      </c>
      <c r="BO32" s="56">
        <f t="shared" si="19"/>
        <v>8.3210219945433969E-2</v>
      </c>
      <c r="BP32" s="56">
        <f t="shared" si="20"/>
        <v>0.31493272796793143</v>
      </c>
      <c r="BQ32" s="56">
        <f t="shared" si="21"/>
        <v>0.22469714202681002</v>
      </c>
      <c r="BR32" s="56">
        <f t="shared" si="22"/>
        <v>1.8485972506282347</v>
      </c>
      <c r="BS32" s="56">
        <f t="shared" si="23"/>
        <v>2.3034455047352056</v>
      </c>
    </row>
    <row r="33" spans="1:71" x14ac:dyDescent="0.25">
      <c r="A33" s="17" t="s">
        <v>202</v>
      </c>
      <c r="B33" s="15">
        <f>rail!B32+nonpt!B32+ptagfire!B32+nonroad!B32+'onroad all'!AF32+cmv_c1c2!B32+'ptfire-rx'!B32+ptegu!B32+ptnonipm!B32+pt_oilgas!B32+np_oilgas!B32+rwc!B32+cmv_c3!B32+airports!B32+'ptfire-wild'!B32+np_solvents!B32</f>
        <v>1774809.2567523047</v>
      </c>
      <c r="C33" s="15">
        <f>rail!C32+nonpt!C32+ptagfire!C32++nonroad!C32+'onroad all'!BZ32+cmv_c1c2!BI32+'ptfire-rx'!C32+ptegu!C32+ptnonipm!C32+pt_oilgas!C32+np_oilgas!C32+rwc!C32+cmv_c3!BI32+livestock!B32+airports!C32+'ptfire-wild'!C32+fertilizer!B32+np_solvents!C32</f>
        <v>75176.145234271491</v>
      </c>
      <c r="D33" s="15">
        <f>rail!D32+nonpt!D32+ptagfire!D32++nonroad!D32+cmv_c1c2!D32+'ptfire-rx'!D32+ptegu!EA32+ptnonipm!D32+pt_oilgas!D32+np_oilgas!D32+rwc!D32+cmv_c3!D32+'onroad all'!EL32+airports!D32+'ptfire-wild'!D32+np_solvents!D32</f>
        <v>174741.1671747503</v>
      </c>
      <c r="E33" s="15">
        <f>rail!E32+nonpt!E32+ptagfire!E32++nonroad!E32+cmv_c1c2!E32+'ptfire-rx'!E32+ptegu!E32+ptnonipm!E32+pt_oilgas!E32+np_oilgas!E32+rwc!E32+cmv_c3!E32+afdust!BA32+'onroad all'!DD32+'onroad all'!EN32+airports!E32+'ptfire-wild'!E32+np_solvents!E32</f>
        <v>434842.29891991609</v>
      </c>
      <c r="F33" s="15">
        <f>rail!F32+nonpt!F32+ptagfire!F32++nonroad!F32+cmv_c1c2!F32+'ptfire-rx'!F32+ptegu!F32+ptnonipm!F32+pt_oilgas!F32+np_oilgas!F32+rwc!F32+cmv_c3!F32+afdust!BB32+'onroad all'!EN32+airports!F32+'ptfire-wild'!F32+np_solvents!F32</f>
        <v>214865.92985612538</v>
      </c>
      <c r="G33" s="15">
        <f>rail!G32+nonpt!G32+ptagfire!G32++nonroad!G32+'onroad all'!DU32+cmv_c1c2!G32+'ptfire-rx'!G32+ptegu!FM32+ptnonipm!G32+pt_oilgas!G32+np_oilgas!G32+rwc!G32+cmv_c3!G32+airports!G32+'ptfire-wild'!G32+np_solvents!G32</f>
        <v>114523.02392508864</v>
      </c>
      <c r="H33" s="15">
        <f>rail!H32+nonpt!H32+ptagfire!H32++nonroad!H32+'onroad all'!EH32+cmv_c1c2!H32+'ptfire-rx'!H32+ptegu!H32+ptnonipm!H32+pt_oilgas!H32+np_oilgas!H32+rwc!H32+cmv_c3!H32+livestock!C32+airports!H32+'ptfire-wild'!H32+np_solvents!H32</f>
        <v>808641.1809118751</v>
      </c>
      <c r="I33" s="15">
        <f>rail!AL32+nonpt!BK32+ptagfire!V32+nonroad!AK32+'onroad all'!H32+cmv_c1c2!O32+'ptfire-rx'!AO32+ptegu!BM32+ptnonipm!BX32+pt_oilgas!BL32+np_oilgas!AV32+rwc!AI32+cmv_c3!O32+livestock!U32+airports!AK32+'ptfire-wild'!AL32+np_solvents!AF32</f>
        <v>12899.266486806209</v>
      </c>
      <c r="J33" s="15">
        <f>rail!AR32+nonpt!BQ32+ptagfire!Z32+nonroad!AP32+'onroad all'!P32+cmv_c1c2!T32+'ptfire-rx'!AS32+ptegu!BS32+ptnonipm!CD32+pt_oilgas!BR32+np_oilgas!BB32+rwc!AO32+cmv_c3!T32+livestock!X32+airports!AN32+'ptfire-wild'!AP32+np_solvents!AJ32</f>
        <v>7506.856817126938</v>
      </c>
      <c r="K33" s="15">
        <f>rail!BK32+nonpt!CU32+ptagfire!AJ32+nonroad!BH32+'onroad all'!BB32+cmv_c1c2!AO32+'ptfire-rx'!BE32+ptegu!CX32+ptnonipm!DP32+pt_oilgas!CV32+np_oilgas!BY32+rwc!BB32+cmv_c3!AP32+airports!BF32+'ptfire-wild'!BA32+np_solvents!AV32</f>
        <v>28980.299967066192</v>
      </c>
      <c r="L33" s="15">
        <f>rail!BZ32+nonpt!DN32+ptagfire!AV32+nonroad!BT32+'onroad all'!BU32+cmv_c1c2!BF32+'ptfire-rx'!BS32+ptegu!DP32+ptnonipm!EK32+pt_oilgas!DO32+np_oilgas!CP32+rwc!BR32+cmv_c3!BF32+livestock!AP32+airports!BT32+'ptfire-wild'!BO32+np_solvents!BF32</f>
        <v>15190.294464706776</v>
      </c>
      <c r="M33" s="15">
        <f>rail!CB32+nonpt!DQ32+nonroad!BU32+'onroad all'!BY32+cmv_c1c2!BH32+'ptfire-rx'!BV32+ptegu!DS32+ptnonipm!EN32+pt_oilgas!DR32+np_oilgas!CR32+rwc!BT32+cmv_c3!BH32+airports!BV32+'ptfire-wild'!BR32+np_solvents!BH32+ptagfire!AX32</f>
        <v>3676.3234509314511</v>
      </c>
      <c r="N33" s="15">
        <f>rail!AK32+nonpt!BH32+nonroad!AJ32+'onroad all'!G32+cmv_c1c2!M32+'ptfire-rx'!AL32+ptegu!BK32+ptnonipm!BU32+pt_oilgas!BJ32+np_oilgas!AU32+rwc!AH32+airports!AI32+cmv_c3!M32+'ptfire-wild'!AJ32</f>
        <v>4448.4797148174775</v>
      </c>
      <c r="O33" s="15">
        <f>rail!AT32+nonpt!O32+ptagfire!AA32+nonroad!AR32+'onroad all'!Y32+cmv_c1c2!V32+'ptfire-rx'!AU32+ptegu!BX32+ptnonipm!CI32+pt_oilgas!BW32+np_oilgas!BE32+rwc!AQ32+airports!AP32+cmv_c3!V32+'ptfire-wild'!AR32</f>
        <v>1984.1730275250961</v>
      </c>
      <c r="P33" s="15">
        <f>rail!AA32+nonroad!AD32+'onroad all'!AJ32+'onroad all'!AK32+'onroad all'!AL32+'onroad all'!AM32+'onroad all'!AN32+'onroad all'!AO32+ptnonipm!BI32+SUM(airports!AS32:AX32)+SUM(cmv_c1c2!AC32:AH32)+SUM(cmv_c3!AC32:AH32)</f>
        <v>1184.7228393177984</v>
      </c>
      <c r="Q33" s="15">
        <f>rail!AB32+nonroad!AE32+'onroad all'!AK32+'onroad all'!AL32+'onroad all'!AM32+'onroad all'!AN32+'onroad all'!AO32+ptnonipm!BJ32+SUM(airports!AT32:AX32)+SUM(cmv_c1c2!AD32:AH32)+SUM(cmv_c3!AD32:AH32)</f>
        <v>1121.5981796577814</v>
      </c>
      <c r="R33" s="56">
        <f>rail!N32+nonpt!S32+nonroad!R32+'onroad all'!AB32+ptegu!T32+ptnonipm!T32+pt_oilgas!S32+np_oilgas!Q32+SUM(cmv_c1c2!Z32:AA32)+SUM(cmv_c3!Z32:AA32)</f>
        <v>1.9808940515174633E-2</v>
      </c>
      <c r="S33" s="56">
        <f>rail!K32+nonpt!L32+nonroad!U32+'onroad all'!M32+ptegu!L32+ptnonipm!L32+pt_oilgas!K32+np_oilgas!K32+SUM(cmv_c1c2!R32:S32)+SUM(cmv_c3!R32:S32)</f>
        <v>0.33566360284657204</v>
      </c>
      <c r="T33" s="56">
        <f>nonpt!P32+ptegu!P32+ptnonipm!P32+pt_oilgas!O32+np_oilgas!N32+rwc!M32+SUM(cmv_c1c2!W32:X32)+SUM(cmv_c3!W32:X32)</f>
        <v>0.21445071330824089</v>
      </c>
      <c r="U33" s="56">
        <f>rail!S32+nonpt!AH32+nonroad!T32+'onroad all'!CB32+ptegu!AH32+ptnonipm!AL32+pt_oilgas!AG32+np_oilgas!AA32+rwc!R32+SUM(cmv_c1c2!BJ32:BK32)+SUM(cmv_c3!BJ32:BK32)</f>
        <v>0.5959973231906075</v>
      </c>
      <c r="V33" s="56">
        <f>rail!Q32+nonpt!AD32+nonroad!S32+'onroad all'!BS32+'onroad all'!BT32+ptegu!AD32+ptnonipm!AH32+pt_oilgas!AC32+np_oilgas!W32+rwc!P32+SUM(cmv_c1c2!BD32:BE32)+SUM(cmv_c3!BD32:BE32)</f>
        <v>0.76274900829941505</v>
      </c>
      <c r="W33" s="56">
        <f>nonpt!CS32+ptegu!BB32+ptnonipm!Z32</f>
        <v>0.48676089693219055</v>
      </c>
      <c r="X33" s="63"/>
      <c r="AA33" s="17" t="s">
        <v>202</v>
      </c>
      <c r="AB33" s="15">
        <f>B33+beis!H32</f>
        <v>1837023.0522723047</v>
      </c>
      <c r="AC33" s="15">
        <f t="shared" si="2"/>
        <v>75176.145234271491</v>
      </c>
      <c r="AD33" s="15">
        <f>D33+beis!T32</f>
        <v>190667.94214855021</v>
      </c>
      <c r="AE33" s="15">
        <f t="shared" si="3"/>
        <v>434842.29891991609</v>
      </c>
      <c r="AF33" s="15">
        <f t="shared" si="4"/>
        <v>214865.92985612538</v>
      </c>
      <c r="AG33" s="15">
        <f t="shared" si="5"/>
        <v>114523.02392508864</v>
      </c>
      <c r="AH33" s="15">
        <f>H33+beis!Z32</f>
        <v>1145658.3251118751</v>
      </c>
      <c r="AI33" s="15">
        <f>I33+beis!E32</f>
        <v>20229.362513806209</v>
      </c>
      <c r="AJ33" s="15">
        <f t="shared" si="6"/>
        <v>7506.856817126938</v>
      </c>
      <c r="AK33" s="15">
        <f>K33+beis!N32</f>
        <v>39862.167485066093</v>
      </c>
      <c r="AL33" s="15">
        <f>L33+beis!R32</f>
        <v>56146.110549706777</v>
      </c>
      <c r="AM33" s="15">
        <f t="shared" si="7"/>
        <v>3676.3234509314511</v>
      </c>
      <c r="AN33" s="15">
        <f t="shared" si="8"/>
        <v>4448.4797148174775</v>
      </c>
      <c r="AO33" s="15">
        <f t="shared" si="9"/>
        <v>1984.1730275250961</v>
      </c>
      <c r="AP33" s="15">
        <f t="shared" si="10"/>
        <v>1184.7228393177984</v>
      </c>
      <c r="AQ33" s="15">
        <f t="shared" si="11"/>
        <v>1121.5981796577814</v>
      </c>
      <c r="AR33" s="56">
        <f t="shared" si="12"/>
        <v>1.9808940515174633E-2</v>
      </c>
      <c r="AS33" s="56">
        <f t="shared" si="13"/>
        <v>0.33566360284657204</v>
      </c>
      <c r="AT33" s="56">
        <f t="shared" si="14"/>
        <v>0.21445071330824089</v>
      </c>
      <c r="AU33" s="56">
        <f t="shared" si="15"/>
        <v>0.5959973231906075</v>
      </c>
      <c r="AV33" s="56">
        <f t="shared" si="16"/>
        <v>0.76274900829941505</v>
      </c>
      <c r="AX33" s="17" t="s">
        <v>202</v>
      </c>
      <c r="AY33" s="15">
        <f>B33-'ptfire-rx'!B32-'ptfire-wild'!B32</f>
        <v>419618.3612173046</v>
      </c>
      <c r="AZ33" s="15">
        <f>C33-'ptfire-rx'!C32-'ptfire-wild'!C32</f>
        <v>60876.770634271488</v>
      </c>
      <c r="BA33" s="15">
        <f>D33-'ptfire-rx'!D32-'ptfire-wild'!D32</f>
        <v>160772.51909775031</v>
      </c>
      <c r="BB33" s="15">
        <f>E33-'ptfire-rx'!E32-'ptfire-wild'!E32</f>
        <v>122487.48714091704</v>
      </c>
      <c r="BC33" s="15">
        <f>F33-'ptfire-rx'!F32-'ptfire-wild'!F32</f>
        <v>29496.41666312539</v>
      </c>
      <c r="BD33" s="15">
        <f>G33-'ptfire-rx'!G32-'ptfire-wild'!G32</f>
        <v>100452.44627808874</v>
      </c>
      <c r="BE33" s="15">
        <f>H33-'ptfire-rx'!H32-'ptfire-wild'!H32</f>
        <v>410282.67680087505</v>
      </c>
      <c r="BF33" s="15">
        <f>I33-'ptfire-rx'!AO32-'ptfire-wild'!AL32</f>
        <v>3763.4589542823796</v>
      </c>
      <c r="BG33" s="15">
        <f>J33-'ptfire-rx'!AS32-'ptfire-wild'!AP32</f>
        <v>5053.9250778538035</v>
      </c>
      <c r="BH33" s="15">
        <f>K33-'ptfire-rx'!BE32-'ptfire-wild'!BA32</f>
        <v>15287.489315011058</v>
      </c>
      <c r="BI33" s="15">
        <f>L33-'ptfire-rx'!BS32-'ptfire-wild'!BO32</f>
        <v>2631.2445374730651</v>
      </c>
      <c r="BJ33" s="15">
        <f>M33-'ptfire-rx'!BV32-'ptfire-wild'!BR32</f>
        <v>367.41241253339649</v>
      </c>
      <c r="BK33" s="15">
        <f>N33-'ptfire-rx'!AL32-'ptfire-wild'!AJ32</f>
        <v>1657.5886348869331</v>
      </c>
      <c r="BL33" s="15">
        <f>O33-'ptfire-rx'!AU32-'ptfire-wild'!AR32</f>
        <v>501.5120748394404</v>
      </c>
      <c r="BM33" s="15">
        <f t="shared" si="17"/>
        <v>1184.7228393177984</v>
      </c>
      <c r="BN33" s="15">
        <f t="shared" si="18"/>
        <v>1121.5981796577814</v>
      </c>
      <c r="BO33" s="56">
        <f t="shared" si="19"/>
        <v>1.9808940515174633E-2</v>
      </c>
      <c r="BP33" s="56">
        <f t="shared" si="20"/>
        <v>0.33566360284657204</v>
      </c>
      <c r="BQ33" s="56">
        <f t="shared" si="21"/>
        <v>0.21445071330824089</v>
      </c>
      <c r="BR33" s="56">
        <f t="shared" si="22"/>
        <v>0.5959973231906075</v>
      </c>
      <c r="BS33" s="56">
        <f t="shared" si="23"/>
        <v>0.76274900829941505</v>
      </c>
    </row>
    <row r="34" spans="1:71" x14ac:dyDescent="0.25">
      <c r="A34" s="17" t="s">
        <v>203</v>
      </c>
      <c r="B34" s="15">
        <f>rail!B33+nonpt!B33+ptagfire!B33+nonroad!B33+'onroad all'!AF33+cmv_c1c2!B33+'ptfire-rx'!B33+ptegu!B33+ptnonipm!B33+pt_oilgas!B33+np_oilgas!B33+rwc!B33+cmv_c3!B33+airports!B33+'ptfire-wild'!B33+np_solvents!B33</f>
        <v>1251140.4406716696</v>
      </c>
      <c r="C34" s="15">
        <f>rail!C33+nonpt!C33+ptagfire!C33++nonroad!C33+'onroad all'!BZ33+cmv_c1c2!BI33+'ptfire-rx'!C33+ptegu!C33+ptnonipm!C33+pt_oilgas!C33+np_oilgas!C33+rwc!C33+cmv_c3!BI33+livestock!B33+airports!C33+'ptfire-wild'!C33+fertilizer!B33+np_solvents!C33</f>
        <v>54039.657771168597</v>
      </c>
      <c r="D34" s="15">
        <f>rail!D33+nonpt!D33+ptagfire!D33++nonroad!D33+cmv_c1c2!D33+'ptfire-rx'!D33+ptegu!EA33+ptnonipm!D33+pt_oilgas!D33+np_oilgas!D33+rwc!D33+cmv_c3!D33+'onroad all'!EL33+airports!D33+'ptfire-wild'!D33+np_solvents!D33</f>
        <v>198916.48454410399</v>
      </c>
      <c r="E34" s="15">
        <f>rail!E33+nonpt!E33+ptagfire!E33++nonroad!E33+cmv_c1c2!E33+'ptfire-rx'!E33+ptegu!E33+ptnonipm!E33+pt_oilgas!E33+np_oilgas!E33+rwc!E33+cmv_c3!E33+afdust!BA33+'onroad all'!DD33+'onroad all'!EN33+airports!E33+'ptfire-wild'!E33+np_solvents!E33</f>
        <v>138112.5790257146</v>
      </c>
      <c r="F34" s="15">
        <f>rail!F33+nonpt!F33+ptagfire!F33++nonroad!F33+cmv_c1c2!F33+'ptfire-rx'!F33+ptegu!F33+ptnonipm!F33+pt_oilgas!F33+np_oilgas!F33+rwc!F33+cmv_c3!F33+afdust!BB33+'onroad all'!EN33+airports!F33+'ptfire-wild'!F33+np_solvents!F33</f>
        <v>72212.435490391814</v>
      </c>
      <c r="G34" s="15">
        <f>rail!G33+nonpt!G33+ptagfire!G33++nonroad!G33+'onroad all'!DU33+cmv_c1c2!G33+'ptfire-rx'!G33+ptegu!FM33+ptnonipm!G33+pt_oilgas!G33+np_oilgas!G33+rwc!G33+cmv_c3!G33+airports!G33+'ptfire-wild'!G33+np_solvents!G33</f>
        <v>12588.452209556395</v>
      </c>
      <c r="H34" s="15">
        <f>rail!H33+nonpt!H33+ptagfire!H33++nonroad!H33+'onroad all'!EH33+cmv_c1c2!H33+'ptfire-rx'!H33+ptegu!H33+ptnonipm!H33+pt_oilgas!H33+np_oilgas!H33+rwc!H33+cmv_c3!H33+livestock!C33+airports!H33+'ptfire-wild'!H33+np_solvents!H33</f>
        <v>277175.43824442814</v>
      </c>
      <c r="I34" s="15">
        <f>rail!AL33+nonpt!BK33+ptagfire!V33+nonroad!AK33+'onroad all'!H33+cmv_c1c2!O33+'ptfire-rx'!AO33+ptegu!BM33+ptnonipm!BX33+pt_oilgas!BL33+np_oilgas!AV33+rwc!AI33+cmv_c3!O33+livestock!U33+airports!AK33+'ptfire-wild'!AL33+np_solvents!AF33</f>
        <v>5887.8349132960957</v>
      </c>
      <c r="J34" s="15">
        <f>rail!AR33+nonpt!BQ33+ptagfire!Z33+nonroad!AP33+'onroad all'!P33+cmv_c1c2!T33+'ptfire-rx'!AS33+ptegu!BS33+ptnonipm!CD33+pt_oilgas!BR33+np_oilgas!BB33+rwc!AO33+cmv_c3!T33+livestock!X33+airports!AN33+'ptfire-wild'!AP33+np_solvents!AJ33</f>
        <v>2989.8581247967436</v>
      </c>
      <c r="K34" s="15">
        <f>rail!BK33+nonpt!CU33+ptagfire!AJ33+nonroad!BH33+'onroad all'!BB33+cmv_c1c2!AO33+'ptfire-rx'!BE33+ptegu!CX33+ptnonipm!DP33+pt_oilgas!CV33+np_oilgas!BY33+rwc!BB33+cmv_c3!AP33+airports!BF33+'ptfire-wild'!BA33+np_solvents!AV33</f>
        <v>5530.1241076348706</v>
      </c>
      <c r="L34" s="15">
        <f>rail!BZ33+nonpt!DN33+ptagfire!AV33+nonroad!BT33+'onroad all'!BU33+cmv_c1c2!BF33+'ptfire-rx'!BS33+ptegu!DP33+ptnonipm!EK33+pt_oilgas!DO33+np_oilgas!CP33+rwc!BR33+cmv_c3!BF33+livestock!AP33+airports!BT33+'ptfire-wild'!BO33+np_solvents!BF33</f>
        <v>2195.0238492647377</v>
      </c>
      <c r="M34" s="15">
        <f>rail!CB33+nonpt!DQ33+nonroad!BU33+'onroad all'!BY33+cmv_c1c2!BH33+'ptfire-rx'!BV33+ptegu!DS33+ptnonipm!EN33+pt_oilgas!DR33+np_oilgas!CR33+rwc!BT33+cmv_c3!BH33+airports!BV33+'ptfire-wild'!BR33+np_solvents!BH33+ptagfire!AX33</f>
        <v>967.24749098859888</v>
      </c>
      <c r="N34" s="15">
        <f>rail!AK33+nonpt!BH33+nonroad!AJ33+'onroad all'!G33+cmv_c1c2!M33+'ptfire-rx'!AL33+ptegu!BK33+ptnonipm!BU33+pt_oilgas!BJ33+np_oilgas!AU33+rwc!AH33+airports!AI33+cmv_c3!M33+'ptfire-wild'!AJ33</f>
        <v>346.66763169163329</v>
      </c>
      <c r="O34" s="15">
        <f>rail!AT33+nonpt!O33+ptagfire!AA33+nonroad!AR33+'onroad all'!Y33+cmv_c1c2!V33+'ptfire-rx'!AU33+ptegu!BX33+ptnonipm!CI33+pt_oilgas!BW33+np_oilgas!BE33+rwc!AQ33+airports!AP33+cmv_c3!V33+'ptfire-wild'!AR33</f>
        <v>682.91142359799721</v>
      </c>
      <c r="P34" s="15">
        <f>rail!AA33+nonroad!AD33+'onroad all'!AJ33+'onroad all'!AK33+'onroad all'!AL33+'onroad all'!AM33+'onroad all'!AN33+'onroad all'!AO33+ptnonipm!BI33+SUM(airports!AS33:AX33)+SUM(cmv_c1c2!AC33:AH33)+SUM(cmv_c3!AC33:AH33)</f>
        <v>3152.402111022373</v>
      </c>
      <c r="Q34" s="15">
        <f>rail!AB33+nonroad!AE33+'onroad all'!AK33+'onroad all'!AL33+'onroad all'!AM33+'onroad all'!AN33+'onroad all'!AO33+ptnonipm!BJ33+SUM(airports!AT33:AX33)+SUM(cmv_c1c2!AD33:AH33)+SUM(cmv_c3!AD33:AH33)</f>
        <v>2971.4656192729549</v>
      </c>
      <c r="R34" s="56">
        <f>rail!N33+nonpt!S33+nonroad!R33+'onroad all'!AB33+ptegu!T33+ptnonipm!T33+pt_oilgas!S33+np_oilgas!Q33+SUM(cmv_c1c2!Z33:AA33)+SUM(cmv_c3!Z33:AA33)</f>
        <v>0.16901739689278361</v>
      </c>
      <c r="S34" s="56">
        <f>rail!K33+nonpt!L33+nonroad!U33+'onroad all'!M33+ptegu!L33+ptnonipm!L33+pt_oilgas!K33+np_oilgas!K33+SUM(cmv_c1c2!R33:S33)+SUM(cmv_c3!R33:S33)</f>
        <v>1.4835073440208286</v>
      </c>
      <c r="T34" s="56">
        <f>nonpt!P33+ptegu!P33+ptnonipm!P33+pt_oilgas!O33+np_oilgas!N33+rwc!M33+SUM(cmv_c1c2!W33:X33)+SUM(cmv_c3!W33:X33)</f>
        <v>0.8993771568510458</v>
      </c>
      <c r="U34" s="56">
        <f>rail!S33+nonpt!AH33+nonroad!T33+'onroad all'!CB33+ptegu!AH33+ptnonipm!AL33+pt_oilgas!AG33+np_oilgas!AA33+rwc!R33+SUM(cmv_c1c2!BJ33:BK33)+SUM(cmv_c3!BJ33:BK33)</f>
        <v>17.397403639080416</v>
      </c>
      <c r="V34" s="56">
        <f>rail!Q33+nonpt!AD33+nonroad!S33+'onroad all'!BS33+'onroad all'!BT33+ptegu!AD33+ptnonipm!AH33+pt_oilgas!AC33+np_oilgas!W33+rwc!P33+SUM(cmv_c1c2!BD33:BE33)+SUM(cmv_c3!BD33:BE33)</f>
        <v>7.5790398339292242</v>
      </c>
      <c r="W34" s="56">
        <f>nonpt!CS33+ptegu!BB33+ptnonipm!Z33</f>
        <v>0.2511512387</v>
      </c>
      <c r="X34" s="63" t="s">
        <v>173</v>
      </c>
      <c r="AA34" s="17" t="s">
        <v>203</v>
      </c>
      <c r="AB34" s="15">
        <f>B34+beis!H33</f>
        <v>1300244.7674286696</v>
      </c>
      <c r="AC34" s="15">
        <f t="shared" si="2"/>
        <v>54039.657771168597</v>
      </c>
      <c r="AD34" s="15">
        <f>D34+beis!T33</f>
        <v>210798.75862857449</v>
      </c>
      <c r="AE34" s="15">
        <f t="shared" si="3"/>
        <v>138112.5790257146</v>
      </c>
      <c r="AF34" s="15">
        <f t="shared" si="4"/>
        <v>72212.435490391814</v>
      </c>
      <c r="AG34" s="15">
        <f t="shared" si="5"/>
        <v>12588.452209556395</v>
      </c>
      <c r="AH34" s="15">
        <f>H34+beis!Z33</f>
        <v>665996.03543842817</v>
      </c>
      <c r="AI34" s="15">
        <f>I34+beis!E33</f>
        <v>11418.352482796096</v>
      </c>
      <c r="AJ34" s="15">
        <f t="shared" si="6"/>
        <v>2989.8581247967436</v>
      </c>
      <c r="AK34" s="15">
        <f>K34+beis!N33</f>
        <v>12532.583464834861</v>
      </c>
      <c r="AL34" s="15">
        <f>L34+beis!R33</f>
        <v>29003.972806454738</v>
      </c>
      <c r="AM34" s="15">
        <f t="shared" si="7"/>
        <v>967.24749098859888</v>
      </c>
      <c r="AN34" s="15">
        <f t="shared" si="8"/>
        <v>346.66763169163329</v>
      </c>
      <c r="AO34" s="15">
        <f t="shared" si="9"/>
        <v>682.91142359799721</v>
      </c>
      <c r="AP34" s="15">
        <f t="shared" si="10"/>
        <v>3152.402111022373</v>
      </c>
      <c r="AQ34" s="15">
        <f t="shared" si="11"/>
        <v>2971.4656192729549</v>
      </c>
      <c r="AR34" s="56">
        <f t="shared" si="12"/>
        <v>0.16901739689278361</v>
      </c>
      <c r="AS34" s="56">
        <f t="shared" si="13"/>
        <v>1.4835073440208286</v>
      </c>
      <c r="AT34" s="56">
        <f t="shared" si="14"/>
        <v>0.8993771568510458</v>
      </c>
      <c r="AU34" s="56">
        <f t="shared" si="15"/>
        <v>17.397403639080416</v>
      </c>
      <c r="AV34" s="56">
        <f t="shared" si="16"/>
        <v>7.5790398339292242</v>
      </c>
      <c r="AX34" s="17" t="s">
        <v>203</v>
      </c>
      <c r="AY34" s="15">
        <f>B34-'ptfire-rx'!B33-'ptfire-wild'!B33</f>
        <v>1234896.0348616696</v>
      </c>
      <c r="AZ34" s="15">
        <f>C34-'ptfire-rx'!C33-'ptfire-wild'!C33</f>
        <v>53905.101851168598</v>
      </c>
      <c r="BA34" s="15">
        <f>D34-'ptfire-rx'!D33-'ptfire-wild'!D33</f>
        <v>198702.24896810399</v>
      </c>
      <c r="BB34" s="15">
        <f>E34-'ptfire-rx'!E33-'ptfire-wild'!E33</f>
        <v>135149.20647071462</v>
      </c>
      <c r="BC34" s="15">
        <f>F34-'ptfire-rx'!F33-'ptfire-wild'!F33</f>
        <v>69937.761001391817</v>
      </c>
      <c r="BD34" s="15">
        <f>G34-'ptfire-rx'!G33-'ptfire-wild'!G33</f>
        <v>12473.560044556396</v>
      </c>
      <c r="BE34" s="15">
        <f>H34-'ptfire-rx'!H33-'ptfire-wild'!H33</f>
        <v>273846.42083842814</v>
      </c>
      <c r="BF34" s="15">
        <f>I34-'ptfire-rx'!AO33-'ptfire-wild'!AL33</f>
        <v>5790.7054462602209</v>
      </c>
      <c r="BG34" s="15">
        <f>J34-'ptfire-rx'!AS33-'ptfire-wild'!AP33</f>
        <v>2945.6746831364489</v>
      </c>
      <c r="BH34" s="15">
        <f>K34-'ptfire-rx'!BE33-'ptfire-wild'!BA33</f>
        <v>5280.6814926107263</v>
      </c>
      <c r="BI34" s="15">
        <f>L34-'ptfire-rx'!BS33-'ptfire-wild'!BO33</f>
        <v>2047.2363852132949</v>
      </c>
      <c r="BJ34" s="15">
        <f>M34-'ptfire-rx'!BV33-'ptfire-wild'!BR33</f>
        <v>932.1936742423959</v>
      </c>
      <c r="BK34" s="15">
        <f>N34-'ptfire-rx'!AL33-'ptfire-wild'!AJ33</f>
        <v>299.62848955101964</v>
      </c>
      <c r="BL34" s="15">
        <f>O34-'ptfire-rx'!AU33-'ptfire-wild'!AR33</f>
        <v>646.97338653194299</v>
      </c>
      <c r="BM34" s="15">
        <f t="shared" si="17"/>
        <v>3152.402111022373</v>
      </c>
      <c r="BN34" s="15">
        <f t="shared" si="18"/>
        <v>2971.4656192729549</v>
      </c>
      <c r="BO34" s="56">
        <f t="shared" si="19"/>
        <v>0.16901739689278361</v>
      </c>
      <c r="BP34" s="56">
        <f t="shared" si="20"/>
        <v>1.4835073440208286</v>
      </c>
      <c r="BQ34" s="56">
        <f t="shared" si="21"/>
        <v>0.8993771568510458</v>
      </c>
      <c r="BR34" s="56">
        <f t="shared" si="22"/>
        <v>17.397403639080416</v>
      </c>
      <c r="BS34" s="56">
        <f t="shared" si="23"/>
        <v>7.5790398339292242</v>
      </c>
    </row>
    <row r="35" spans="1:71" x14ac:dyDescent="0.25">
      <c r="A35" s="17" t="s">
        <v>204</v>
      </c>
      <c r="B35" s="15">
        <f>rail!B34+nonpt!B34+ptagfire!B34+nonroad!B34+'onroad all'!AF34+cmv_c1c2!B34+'ptfire-rx'!B34+ptegu!B34+ptnonipm!B34+pt_oilgas!B34+np_oilgas!B34+rwc!B34+cmv_c3!B34+airports!B34+'ptfire-wild'!B34+np_solvents!B34</f>
        <v>1173465.5419869695</v>
      </c>
      <c r="C35" s="15">
        <f>rail!C34+nonpt!C34+ptagfire!C34++nonroad!C34+'onroad all'!BZ34+cmv_c1c2!BI34+'ptfire-rx'!C34+ptegu!C34+ptnonipm!C34+pt_oilgas!C34+np_oilgas!C34+rwc!C34+cmv_c3!BI34+livestock!B34+airports!C34+'ptfire-wild'!C34+fertilizer!B34+np_solvents!C34</f>
        <v>239298.72540985988</v>
      </c>
      <c r="D35" s="15">
        <f>rail!D34+nonpt!D34+ptagfire!D34++nonroad!D34+cmv_c1c2!D34+'ptfire-rx'!D34+ptegu!EA34+ptnonipm!D34+pt_oilgas!D34+np_oilgas!D34+rwc!D34+cmv_c3!D34+'onroad all'!EL34+airports!D34+'ptfire-wild'!D34+np_solvents!D34</f>
        <v>179090.1217240413</v>
      </c>
      <c r="E35" s="15">
        <f>rail!E34+nonpt!E34+ptagfire!E34++nonroad!E34+cmv_c1c2!E34+'ptfire-rx'!E34+ptegu!E34+ptnonipm!E34+pt_oilgas!E34+np_oilgas!E34+rwc!E34+cmv_c3!E34+afdust!BA34+'onroad all'!DD34+'onroad all'!EN34+airports!E34+'ptfire-wild'!E34+np_solvents!E34</f>
        <v>127816.08366167393</v>
      </c>
      <c r="F35" s="15">
        <f>rail!F34+nonpt!F34+ptagfire!F34++nonroad!F34+cmv_c1c2!F34+'ptfire-rx'!F34+ptegu!F34+ptnonipm!F34+pt_oilgas!F34+np_oilgas!F34+rwc!F34+cmv_c3!F34+afdust!BB34+'onroad all'!EN34+airports!F34+'ptfire-wild'!F34+np_solvents!F34</f>
        <v>54962.805291817342</v>
      </c>
      <c r="G35" s="15">
        <f>rail!G34+nonpt!G34+ptagfire!G34++nonroad!G34+'onroad all'!DU34+cmv_c1c2!G34+'ptfire-rx'!G34+ptegu!FM34+ptnonipm!G34+pt_oilgas!G34+np_oilgas!G34+rwc!G34+cmv_c3!G34+airports!G34+'ptfire-wild'!G34+np_solvents!G34</f>
        <v>22778.0775031628</v>
      </c>
      <c r="H35" s="15">
        <f>rail!H34+nonpt!H34+ptagfire!H34++nonroad!H34+'onroad all'!EH34+cmv_c1c2!H34+'ptfire-rx'!H34+ptegu!H34+ptnonipm!H34+pt_oilgas!H34+np_oilgas!H34+rwc!H34+cmv_c3!H34+livestock!C34+airports!H34+'ptfire-wild'!H34+np_solvents!H34</f>
        <v>257549.68654666113</v>
      </c>
      <c r="I35" s="15">
        <f>rail!AL34+nonpt!BK34+ptagfire!V34+nonroad!AK34+'onroad all'!H34+cmv_c1c2!O34+'ptfire-rx'!AO34+ptegu!BM34+ptnonipm!BX34+pt_oilgas!BL34+np_oilgas!AV34+rwc!AI34+cmv_c3!O34+livestock!U34+airports!AK34+'ptfire-wild'!AL34+np_solvents!AF34</f>
        <v>3403.5010991817439</v>
      </c>
      <c r="J35" s="15">
        <f>rail!AR34+nonpt!BQ34+ptagfire!Z34+nonroad!AP34+'onroad all'!P34+cmv_c1c2!T34+'ptfire-rx'!AS34+ptegu!BS34+ptnonipm!CD34+pt_oilgas!BR34+np_oilgas!BB34+rwc!AO34+cmv_c3!T34+livestock!X34+airports!AN34+'ptfire-wild'!AP34+np_solvents!AJ34</f>
        <v>2345.6058374978347</v>
      </c>
      <c r="K35" s="15">
        <f>rail!BK34+nonpt!CU34+ptagfire!AJ34+nonroad!BH34+'onroad all'!BB34+cmv_c1c2!AO34+'ptfire-rx'!BE34+ptegu!CX34+ptnonipm!DP34+pt_oilgas!CV34+np_oilgas!BY34+rwc!BB34+cmv_c3!AP34+airports!BF34+'ptfire-wild'!BA34+np_solvents!AV34</f>
        <v>4305.6578114548138</v>
      </c>
      <c r="L35" s="15">
        <f>rail!BZ34+nonpt!DN34+ptagfire!AV34+nonroad!BT34+'onroad all'!BU34+cmv_c1c2!BF34+'ptfire-rx'!BS34+ptegu!DP34+ptnonipm!EK34+pt_oilgas!DO34+np_oilgas!CP34+rwc!BR34+cmv_c3!BF34+livestock!AP34+airports!BT34+'ptfire-wild'!BO34+np_solvents!BF34</f>
        <v>4997.5154585236214</v>
      </c>
      <c r="M35" s="15">
        <f>rail!CB34+nonpt!DQ34+nonroad!BU34+'onroad all'!BY34+cmv_c1c2!BH34+'ptfire-rx'!BV34+ptegu!DS34+ptnonipm!EN34+pt_oilgas!DR34+np_oilgas!CR34+rwc!BT34+cmv_c3!BH34+airports!BV34+'ptfire-wild'!BR34+np_solvents!BH34+ptagfire!AX34</f>
        <v>699.45279301188555</v>
      </c>
      <c r="N35" s="15">
        <f>rail!AK34+nonpt!BH34+nonroad!AJ34+'onroad all'!G34+cmv_c1c2!M34+'ptfire-rx'!AL34+ptegu!BK34+ptnonipm!BU34+pt_oilgas!BJ34+np_oilgas!AU34+rwc!AH34+airports!AI34+cmv_c3!M34+'ptfire-wild'!AJ34</f>
        <v>469.49805126378448</v>
      </c>
      <c r="O35" s="15">
        <f>rail!AT34+nonpt!O34+ptagfire!AA34+nonroad!AR34+'onroad all'!Y34+cmv_c1c2!V34+'ptfire-rx'!AU34+ptegu!BX34+ptnonipm!CI34+pt_oilgas!BW34+np_oilgas!BE34+rwc!AQ34+airports!AP34+cmv_c3!V34+'ptfire-wild'!AR34</f>
        <v>495.42694487293767</v>
      </c>
      <c r="P35" s="15">
        <f>rail!AA34+nonroad!AD34+'onroad all'!AJ34+'onroad all'!AK34+'onroad all'!AL34+'onroad all'!AM34+'onroad all'!AN34+'onroad all'!AO34+ptnonipm!BI34+SUM(airports!AS34:AX34)+SUM(cmv_c1c2!AC34:AH34)+SUM(cmv_c3!AC34:AH34)</f>
        <v>2772.0037756821698</v>
      </c>
      <c r="Q35" s="15">
        <f>rail!AB34+nonroad!AE34+'onroad all'!AK34+'onroad all'!AL34+'onroad all'!AM34+'onroad all'!AN34+'onroad all'!AO34+ptnonipm!BJ34+SUM(airports!AT34:AX34)+SUM(cmv_c1c2!AD34:AH34)+SUM(cmv_c3!AD34:AH34)</f>
        <v>2598.0787796533286</v>
      </c>
      <c r="R35" s="56">
        <f>rail!N34+nonpt!S34+nonroad!R34+'onroad all'!AB34+ptegu!T34+ptnonipm!T34+pt_oilgas!S34+np_oilgas!Q34+SUM(cmv_c1c2!Z34:AA34)+SUM(cmv_c3!Z34:AA34)</f>
        <v>1.4593702229665468</v>
      </c>
      <c r="S35" s="56">
        <f>rail!K34+nonpt!L34+nonroad!U34+'onroad all'!M34+ptegu!L34+ptnonipm!L34+pt_oilgas!K34+np_oilgas!K34+SUM(cmv_c1c2!R34:S34)+SUM(cmv_c3!R34:S34)</f>
        <v>0.86732517389061192</v>
      </c>
      <c r="T35" s="56">
        <f>nonpt!P34+ptegu!P34+ptnonipm!P34+pt_oilgas!O34+np_oilgas!N34+rwc!M34+SUM(cmv_c1c2!W34:X34)+SUM(cmv_c3!W34:X34)</f>
        <v>0.56612402870928624</v>
      </c>
      <c r="U35" s="56">
        <f>rail!S34+nonpt!AH34+nonroad!T34+'onroad all'!CB34+ptegu!AH34+ptnonipm!AL34+pt_oilgas!AG34+np_oilgas!AA34+rwc!R34+SUM(cmv_c1c2!BJ34:BK34)+SUM(cmv_c3!BJ34:BK34)</f>
        <v>3.5285203690945468</v>
      </c>
      <c r="V35" s="56">
        <f>rail!Q34+nonpt!AD34+nonroad!S34+'onroad all'!BS34+'onroad all'!BT34+ptegu!AD34+ptnonipm!AH34+pt_oilgas!AC34+np_oilgas!W34+rwc!P34+SUM(cmv_c1c2!BD34:BE34)+SUM(cmv_c3!BD34:BE34)</f>
        <v>15.457531231126902</v>
      </c>
      <c r="W35" s="56">
        <f>nonpt!CS34+ptegu!BB34+ptnonipm!Z34</f>
        <v>0.97290559053853753</v>
      </c>
      <c r="X35" s="63" t="s">
        <v>173</v>
      </c>
      <c r="AA35" s="17" t="s">
        <v>204</v>
      </c>
      <c r="AB35" s="15">
        <f>B35+beis!H34</f>
        <v>1269210.9465469695</v>
      </c>
      <c r="AC35" s="15">
        <f t="shared" si="2"/>
        <v>239298.72540985988</v>
      </c>
      <c r="AD35" s="15">
        <f>D35+beis!T34</f>
        <v>201626.90329824921</v>
      </c>
      <c r="AE35" s="15">
        <f t="shared" si="3"/>
        <v>127816.08366167393</v>
      </c>
      <c r="AF35" s="15">
        <f t="shared" si="4"/>
        <v>54962.805291817342</v>
      </c>
      <c r="AG35" s="15">
        <f t="shared" si="5"/>
        <v>22778.0775031628</v>
      </c>
      <c r="AH35" s="15">
        <f>H35+beis!Z34</f>
        <v>1389894.0743166611</v>
      </c>
      <c r="AI35" s="15">
        <f>I35+beis!E34</f>
        <v>13655.289584181644</v>
      </c>
      <c r="AJ35" s="15">
        <f t="shared" si="6"/>
        <v>2345.6058374978347</v>
      </c>
      <c r="AK35" s="15">
        <f>K35+beis!N34</f>
        <v>17973.022004454811</v>
      </c>
      <c r="AL35" s="15">
        <f>L35+beis!R34</f>
        <v>67839.512683323526</v>
      </c>
      <c r="AM35" s="15">
        <f t="shared" si="7"/>
        <v>699.45279301188555</v>
      </c>
      <c r="AN35" s="15">
        <f t="shared" si="8"/>
        <v>469.49805126378448</v>
      </c>
      <c r="AO35" s="15">
        <f t="shared" si="9"/>
        <v>495.42694487293767</v>
      </c>
      <c r="AP35" s="15">
        <f t="shared" si="10"/>
        <v>2772.0037756821698</v>
      </c>
      <c r="AQ35" s="15">
        <f t="shared" si="11"/>
        <v>2598.0787796533286</v>
      </c>
      <c r="AR35" s="56">
        <f t="shared" si="12"/>
        <v>1.4593702229665468</v>
      </c>
      <c r="AS35" s="56">
        <f t="shared" si="13"/>
        <v>0.86732517389061192</v>
      </c>
      <c r="AT35" s="56">
        <f t="shared" si="14"/>
        <v>0.56612402870928624</v>
      </c>
      <c r="AU35" s="56">
        <f t="shared" si="15"/>
        <v>3.5285203690945468</v>
      </c>
      <c r="AV35" s="56">
        <f t="shared" si="16"/>
        <v>15.457531231126902</v>
      </c>
      <c r="AX35" s="17" t="s">
        <v>204</v>
      </c>
      <c r="AY35" s="15">
        <f>B35-'ptfire-rx'!B34-'ptfire-wild'!B34</f>
        <v>1094506.8117939697</v>
      </c>
      <c r="AZ35" s="15">
        <f>C35-'ptfire-rx'!C34-'ptfire-wild'!C34</f>
        <v>238693.31876085987</v>
      </c>
      <c r="BA35" s="15">
        <f>D35-'ptfire-rx'!D34-'ptfire-wild'!D34</f>
        <v>177772.4407000413</v>
      </c>
      <c r="BB35" s="15">
        <f>E35-'ptfire-rx'!E34-'ptfire-wild'!E34</f>
        <v>115508.59498667392</v>
      </c>
      <c r="BC35" s="15">
        <f>F35-'ptfire-rx'!F34-'ptfire-wild'!F34</f>
        <v>43732.627647817331</v>
      </c>
      <c r="BD35" s="15">
        <f>G35-'ptfire-rx'!G34-'ptfire-wild'!G34</f>
        <v>22003.523692162802</v>
      </c>
      <c r="BE35" s="15">
        <f>H35-'ptfire-rx'!H34-'ptfire-wild'!H34</f>
        <v>242945.17887666108</v>
      </c>
      <c r="BF35" s="15">
        <f>I35-'ptfire-rx'!AO34-'ptfire-wild'!AL34</f>
        <v>2795.9188476393761</v>
      </c>
      <c r="BG35" s="15">
        <f>J35-'ptfire-rx'!AS34-'ptfire-wild'!AP34</f>
        <v>2030.5947763984198</v>
      </c>
      <c r="BH35" s="15">
        <f>K35-'ptfire-rx'!BE34-'ptfire-wild'!BA34</f>
        <v>2901.958013454017</v>
      </c>
      <c r="BI35" s="15">
        <f>L35-'ptfire-rx'!BS34-'ptfire-wild'!BO34</f>
        <v>4121.1407177952378</v>
      </c>
      <c r="BJ35" s="15">
        <f>M35-'ptfire-rx'!BV34-'ptfire-wild'!BR34</f>
        <v>496.96587565977575</v>
      </c>
      <c r="BK35" s="15">
        <f>N35-'ptfire-rx'!AL34-'ptfire-wild'!AJ34</f>
        <v>231.79749649771145</v>
      </c>
      <c r="BL35" s="15">
        <f>O35-'ptfire-rx'!AU34-'ptfire-wild'!AR34</f>
        <v>364.3330732017086</v>
      </c>
      <c r="BM35" s="15">
        <f t="shared" si="17"/>
        <v>2772.0037756821698</v>
      </c>
      <c r="BN35" s="15">
        <f t="shared" si="18"/>
        <v>2598.0787796533286</v>
      </c>
      <c r="BO35" s="56">
        <f t="shared" si="19"/>
        <v>1.4593702229665468</v>
      </c>
      <c r="BP35" s="56">
        <f t="shared" si="20"/>
        <v>0.86732517389061192</v>
      </c>
      <c r="BQ35" s="56">
        <f t="shared" si="21"/>
        <v>0.56612402870928624</v>
      </c>
      <c r="BR35" s="56">
        <f t="shared" si="22"/>
        <v>3.5285203690945468</v>
      </c>
      <c r="BS35" s="56">
        <f t="shared" si="23"/>
        <v>15.457531231126902</v>
      </c>
    </row>
    <row r="36" spans="1:71" x14ac:dyDescent="0.25">
      <c r="A36" s="17" t="s">
        <v>205</v>
      </c>
      <c r="B36" s="15">
        <f>rail!B35+nonpt!B35+ptagfire!B35+nonroad!B35+'onroad all'!AF35+cmv_c1c2!B35+'ptfire-rx'!B35+ptegu!B35+ptnonipm!B35+pt_oilgas!B35+np_oilgas!B35+rwc!B35+cmv_c3!B35+airports!B35+'ptfire-wild'!B35+np_solvents!B35</f>
        <v>252904.24254919437</v>
      </c>
      <c r="C36" s="15">
        <f>rail!C35+nonpt!C35+ptagfire!C35++nonroad!C35+'onroad all'!BZ35+cmv_c1c2!BI35+'ptfire-rx'!C35+ptegu!C35+ptnonipm!C35+pt_oilgas!C35+np_oilgas!C35+rwc!C35+cmv_c3!BI35+livestock!B35+airports!C35+'ptfire-wild'!C35+fertilizer!B35+np_solvents!C35</f>
        <v>93337.457504302409</v>
      </c>
      <c r="D36" s="15">
        <f>rail!D35+nonpt!D35+ptagfire!D35++nonroad!D35+cmv_c1c2!D35+'ptfire-rx'!D35+ptegu!EA35+ptnonipm!D35+pt_oilgas!D35+np_oilgas!D35+rwc!D35+cmv_c3!D35+'onroad all'!EL35+airports!D35+'ptfire-wild'!D35+np_solvents!D35</f>
        <v>125015.83195574515</v>
      </c>
      <c r="E36" s="15">
        <f>rail!E35+nonpt!E35+ptagfire!E35++nonroad!E35+cmv_c1c2!E35+'ptfire-rx'!E35+ptegu!E35+ptnonipm!E35+pt_oilgas!E35+np_oilgas!E35+rwc!E35+cmv_c3!E35+afdust!BA35+'onroad all'!DD35+'onroad all'!EN35+airports!E35+'ptfire-wild'!E35+np_solvents!E35</f>
        <v>184781.96680798492</v>
      </c>
      <c r="F36" s="15">
        <f>rail!F35+nonpt!F35+ptagfire!F35++nonroad!F35+cmv_c1c2!F35+'ptfire-rx'!F35+ptegu!F35+ptnonipm!F35+pt_oilgas!F35+np_oilgas!F35+rwc!F35+cmv_c3!F35+afdust!BB35+'onroad all'!EN35+airports!F35+'ptfire-wild'!F35+np_solvents!F35</f>
        <v>40498.929148869996</v>
      </c>
      <c r="G36" s="15">
        <f>rail!G35+nonpt!G35+ptagfire!G35++nonroad!G35+'onroad all'!DU35+cmv_c1c2!G35+'ptfire-rx'!G35+ptegu!FM35+ptnonipm!G35+pt_oilgas!G35+np_oilgas!G35+rwc!G35+cmv_c3!G35+airports!G35+'ptfire-wild'!G35+np_solvents!G35</f>
        <v>76841.956887901426</v>
      </c>
      <c r="H36" s="15">
        <f>rail!H35+nonpt!H35+ptagfire!H35++nonroad!H35+'onroad all'!EH35+cmv_c1c2!H35+'ptfire-rx'!H35+ptegu!H35+ptnonipm!H35+pt_oilgas!H35+np_oilgas!H35+rwc!H35+cmv_c3!H35+livestock!C35+airports!H35+'ptfire-wild'!H35+np_solvents!H35</f>
        <v>271906.60534686327</v>
      </c>
      <c r="I36" s="15">
        <f>rail!AL35+nonpt!BK35+ptagfire!V35+nonroad!AK35+'onroad all'!H35+cmv_c1c2!O35+'ptfire-rx'!AO35+ptegu!BM35+ptnonipm!BX35+pt_oilgas!BL35+np_oilgas!AV35+rwc!AI35+cmv_c3!O35+livestock!U35+airports!AK35+'ptfire-wild'!AL35+np_solvents!AF35</f>
        <v>1117.292802462244</v>
      </c>
      <c r="J36" s="15">
        <f>rail!AR35+nonpt!BQ35+ptagfire!Z35+nonroad!AP35+'onroad all'!P35+cmv_c1c2!T35+'ptfire-rx'!AS35+ptegu!BS35+ptnonipm!CD35+pt_oilgas!BR35+np_oilgas!BB35+rwc!AO35+cmv_c3!T35+livestock!X35+airports!AN35+'ptfire-wild'!AP35+np_solvents!AJ35</f>
        <v>1333.2291050050146</v>
      </c>
      <c r="K36" s="15">
        <f>rail!BK35+nonpt!CU35+ptagfire!AJ35+nonroad!BH35+'onroad all'!BB35+cmv_c1c2!AO35+'ptfire-rx'!BE35+ptegu!CX35+ptnonipm!DP35+pt_oilgas!CV35+np_oilgas!BY35+rwc!BB35+cmv_c3!AP35+airports!BF35+'ptfire-wild'!BA35+np_solvents!AV35</f>
        <v>9978.8236343923163</v>
      </c>
      <c r="L36" s="15">
        <f>rail!BZ35+nonpt!DN35+ptagfire!AV35+nonroad!BT35+'onroad all'!BU35+cmv_c1c2!BF35+'ptfire-rx'!BS35+ptegu!DP35+ptnonipm!EK35+pt_oilgas!DO35+np_oilgas!CP35+rwc!BR35+cmv_c3!BF35+livestock!AP35+airports!BT35+'ptfire-wild'!BO35+np_solvents!BF35</f>
        <v>926.09909721620534</v>
      </c>
      <c r="M36" s="15">
        <f>rail!CB35+nonpt!DQ35+nonroad!BU35+'onroad all'!BY35+cmv_c1c2!BH35+'ptfire-rx'!BV35+ptegu!DS35+ptnonipm!EN35+pt_oilgas!DR35+np_oilgas!CR35+rwc!BT35+cmv_c3!BH35+airports!BV35+'ptfire-wild'!BR35+np_solvents!BH35+ptagfire!AX35</f>
        <v>183.5273830811326</v>
      </c>
      <c r="N36" s="15">
        <f>rail!AK35+nonpt!BH35+nonroad!AJ35+'onroad all'!G35+cmv_c1c2!M35+'ptfire-rx'!AL35+ptegu!BK35+ptnonipm!BU35+pt_oilgas!BJ35+np_oilgas!AU35+rwc!AH35+airports!AI35+cmv_c3!M35+'ptfire-wild'!AJ35</f>
        <v>205.60435069268476</v>
      </c>
      <c r="O36" s="15">
        <f>rail!AT35+nonpt!O35+ptagfire!AA35+nonroad!AR35+'onroad all'!Y35+cmv_c1c2!V35+'ptfire-rx'!AU35+ptegu!BX35+ptnonipm!CI35+pt_oilgas!BW35+np_oilgas!BE35+rwc!AQ35+airports!AP35+cmv_c3!V35+'ptfire-wild'!AR35</f>
        <v>144.48303492117904</v>
      </c>
      <c r="P36" s="15">
        <f>rail!AA35+nonroad!AD35+'onroad all'!AJ35+'onroad all'!AK35+'onroad all'!AL35+'onroad all'!AM35+'onroad all'!AN35+'onroad all'!AO35+ptnonipm!BI35+SUM(airports!AS35:AX35)+SUM(cmv_c1c2!AC35:AH35)+SUM(cmv_c3!AC35:AH35)</f>
        <v>1894.7551451582929</v>
      </c>
      <c r="Q36" s="15">
        <f>rail!AB35+nonroad!AE35+'onroad all'!AK35+'onroad all'!AL35+'onroad all'!AM35+'onroad all'!AN35+'onroad all'!AO35+ptnonipm!BJ35+SUM(airports!AT35:AX35)+SUM(cmv_c1c2!AD35:AH35)+SUM(cmv_c3!AD35:AH35)</f>
        <v>1823.1031921783197</v>
      </c>
      <c r="R36" s="56">
        <f>rail!N35+nonpt!S35+nonroad!R35+'onroad all'!AB35+ptegu!T35+ptnonipm!T35+pt_oilgas!S35+np_oilgas!Q35+SUM(cmv_c1c2!Z35:AA35)+SUM(cmv_c3!Z35:AA35)</f>
        <v>0.32055312288007232</v>
      </c>
      <c r="S36" s="56">
        <f>rail!K35+nonpt!L35+nonroad!U35+'onroad all'!M35+ptegu!L35+ptnonipm!L35+pt_oilgas!K35+np_oilgas!K35+SUM(cmv_c1c2!R35:S35)+SUM(cmv_c3!R35:S35)</f>
        <v>4.0893434271758737</v>
      </c>
      <c r="T36" s="56">
        <f>nonpt!P35+ptegu!P35+ptnonipm!P35+pt_oilgas!O35+np_oilgas!N35+rwc!M35+SUM(cmv_c1c2!W35:X35)+SUM(cmv_c3!W35:X35)</f>
        <v>0.6904060098275635</v>
      </c>
      <c r="U36" s="56">
        <f>rail!S35+nonpt!AH35+nonroad!T35+'onroad all'!CB35+ptegu!AH35+ptnonipm!AL35+pt_oilgas!AG35+np_oilgas!AA35+rwc!R35+SUM(cmv_c1c2!BJ35:BK35)+SUM(cmv_c3!BJ35:BK35)</f>
        <v>4.7483037949895843</v>
      </c>
      <c r="V36" s="56">
        <f>rail!Q35+nonpt!AD35+nonroad!S35+'onroad all'!BS35+'onroad all'!BT35+ptegu!AD35+ptnonipm!AH35+pt_oilgas!AC35+np_oilgas!W35+rwc!P35+SUM(cmv_c1c2!BD35:BE35)+SUM(cmv_c3!BD35:BE35)</f>
        <v>6.930766635592887</v>
      </c>
      <c r="W36" s="56">
        <f>nonpt!CS35+ptegu!BB35+ptnonipm!Z35</f>
        <v>2.6448339331040802E-3</v>
      </c>
      <c r="X36" s="63" t="s">
        <v>173</v>
      </c>
      <c r="AA36" s="17" t="s">
        <v>205</v>
      </c>
      <c r="AB36" s="15">
        <f>B36+beis!H35</f>
        <v>289831.32952119439</v>
      </c>
      <c r="AC36" s="15">
        <f t="shared" si="2"/>
        <v>93337.457504302409</v>
      </c>
      <c r="AD36" s="15">
        <f>D36+beis!T35</f>
        <v>153442.50227180246</v>
      </c>
      <c r="AE36" s="15">
        <f t="shared" si="3"/>
        <v>184781.96680798492</v>
      </c>
      <c r="AF36" s="15">
        <f t="shared" si="4"/>
        <v>40498.929148869996</v>
      </c>
      <c r="AG36" s="15">
        <f t="shared" si="5"/>
        <v>76841.956887901426</v>
      </c>
      <c r="AH36" s="15">
        <f>H36+beis!Z35</f>
        <v>432122.33975686226</v>
      </c>
      <c r="AI36" s="15">
        <f>I36+beis!E35</f>
        <v>5033.0342709622437</v>
      </c>
      <c r="AJ36" s="15">
        <f t="shared" si="6"/>
        <v>1333.2291050050146</v>
      </c>
      <c r="AK36" s="15">
        <f>K36+beis!N35</f>
        <v>15320.085814192316</v>
      </c>
      <c r="AL36" s="15">
        <f>L36+beis!R35</f>
        <v>22017.434829096208</v>
      </c>
      <c r="AM36" s="15">
        <f t="shared" si="7"/>
        <v>183.5273830811326</v>
      </c>
      <c r="AN36" s="15">
        <f t="shared" si="8"/>
        <v>205.60435069268476</v>
      </c>
      <c r="AO36" s="15">
        <f t="shared" si="9"/>
        <v>144.48303492117904</v>
      </c>
      <c r="AP36" s="15">
        <f t="shared" si="10"/>
        <v>1894.7551451582929</v>
      </c>
      <c r="AQ36" s="15">
        <f t="shared" si="11"/>
        <v>1823.1031921783197</v>
      </c>
      <c r="AR36" s="56">
        <f t="shared" si="12"/>
        <v>0.32055312288007232</v>
      </c>
      <c r="AS36" s="56">
        <f t="shared" si="13"/>
        <v>4.0893434271758737</v>
      </c>
      <c r="AT36" s="56">
        <f t="shared" si="14"/>
        <v>0.6904060098275635</v>
      </c>
      <c r="AU36" s="56">
        <f t="shared" si="15"/>
        <v>4.7483037949895843</v>
      </c>
      <c r="AV36" s="56">
        <f t="shared" si="16"/>
        <v>6.930766635592887</v>
      </c>
      <c r="AX36" s="17" t="s">
        <v>205</v>
      </c>
      <c r="AY36" s="15">
        <f>B36-'ptfire-rx'!B35-'ptfire-wild'!B35</f>
        <v>241230.39786719441</v>
      </c>
      <c r="AZ36" s="15">
        <f>C36-'ptfire-rx'!C35-'ptfire-wild'!C35</f>
        <v>93191.411443302408</v>
      </c>
      <c r="BA36" s="15">
        <f>D36-'ptfire-rx'!D35-'ptfire-wild'!D35</f>
        <v>124880.50333474515</v>
      </c>
      <c r="BB36" s="15">
        <f>E36-'ptfire-rx'!E35-'ptfire-wild'!E35</f>
        <v>183198.04853898491</v>
      </c>
      <c r="BC36" s="15">
        <f>F36-'ptfire-rx'!F35-'ptfire-wild'!F35</f>
        <v>38948.026353870002</v>
      </c>
      <c r="BD36" s="15">
        <f>G36-'ptfire-rx'!G35-'ptfire-wild'!G35</f>
        <v>76686.921145901433</v>
      </c>
      <c r="BE36" s="15">
        <f>H36-'ptfire-rx'!H35-'ptfire-wild'!H35</f>
        <v>269654.68949586328</v>
      </c>
      <c r="BF36" s="15">
        <f>I36-'ptfire-rx'!AO35-'ptfire-wild'!AL35</f>
        <v>975.27473920107263</v>
      </c>
      <c r="BG36" s="15">
        <f>J36-'ptfire-rx'!AS35-'ptfire-wild'!AP35</f>
        <v>1295.1545698053653</v>
      </c>
      <c r="BH36" s="15">
        <f>K36-'ptfire-rx'!BE35-'ptfire-wild'!BA35</f>
        <v>9695.1684061359338</v>
      </c>
      <c r="BI36" s="15">
        <f>L36-'ptfire-rx'!BS35-'ptfire-wild'!BO35</f>
        <v>606.90653479737955</v>
      </c>
      <c r="BJ36" s="15">
        <f>M36-'ptfire-rx'!BV35-'ptfire-wild'!BR35</f>
        <v>139.63779593378359</v>
      </c>
      <c r="BK36" s="15">
        <f>N36-'ptfire-rx'!AL35-'ptfire-wild'!AJ35</f>
        <v>162.19939722428637</v>
      </c>
      <c r="BL36" s="15">
        <f>O36-'ptfire-rx'!AU35-'ptfire-wild'!AR35</f>
        <v>121.51140788787217</v>
      </c>
      <c r="BM36" s="15">
        <f t="shared" si="17"/>
        <v>1894.7551451582929</v>
      </c>
      <c r="BN36" s="15">
        <f t="shared" si="18"/>
        <v>1823.1031921783197</v>
      </c>
      <c r="BO36" s="56">
        <f t="shared" si="19"/>
        <v>0.32055312288007232</v>
      </c>
      <c r="BP36" s="56">
        <f t="shared" si="20"/>
        <v>4.0893434271758737</v>
      </c>
      <c r="BQ36" s="56">
        <f t="shared" si="21"/>
        <v>0.6904060098275635</v>
      </c>
      <c r="BR36" s="56">
        <f t="shared" si="22"/>
        <v>4.7483037949895843</v>
      </c>
      <c r="BS36" s="56">
        <f t="shared" si="23"/>
        <v>6.930766635592887</v>
      </c>
    </row>
    <row r="37" spans="1:71" x14ac:dyDescent="0.25">
      <c r="A37" s="17" t="s">
        <v>206</v>
      </c>
      <c r="B37" s="15">
        <f>rail!B36+nonpt!B36+ptagfire!B36+nonroad!B36+'onroad all'!AF36+cmv_c1c2!B36+'ptfire-rx'!B36+ptegu!B36+ptnonipm!B36+pt_oilgas!B36+np_oilgas!B36+rwc!B36+cmv_c3!B36+airports!B36+'ptfire-wild'!B36+np_solvents!B36</f>
        <v>1297207.4915721009</v>
      </c>
      <c r="C37" s="15">
        <f>rail!C36+nonpt!C36+ptagfire!C36++nonroad!C36+'onroad all'!BZ36+cmv_c1c2!BI36+'ptfire-rx'!C36+ptegu!C36+ptnonipm!C36+pt_oilgas!C36+np_oilgas!C36+rwc!C36+cmv_c3!BI36+livestock!B36+airports!C36+'ptfire-wild'!C36+fertilizer!B36+np_solvents!C36</f>
        <v>100575.21129299331</v>
      </c>
      <c r="D37" s="15">
        <f>rail!D36+nonpt!D36+ptagfire!D36++nonroad!D36+cmv_c1c2!D36+'ptfire-rx'!D36+ptegu!EA36+ptnonipm!D36+pt_oilgas!D36+np_oilgas!D36+rwc!D36+cmv_c3!D36+'onroad all'!EL36+airports!D36+'ptfire-wild'!D36+np_solvents!D36</f>
        <v>220188.89668769261</v>
      </c>
      <c r="E37" s="15">
        <f>rail!E36+nonpt!E36+ptagfire!E36++nonroad!E36+cmv_c1c2!E36+'ptfire-rx'!E36+ptegu!E36+ptnonipm!E36+pt_oilgas!E36+np_oilgas!E36+rwc!E36+cmv_c3!E36+afdust!BA36+'onroad all'!DD36+'onroad all'!EN36+airports!E36+'ptfire-wild'!E36+np_solvents!E36</f>
        <v>150696.12430860908</v>
      </c>
      <c r="F37" s="15">
        <f>rail!F36+nonpt!F36+ptagfire!F36++nonroad!F36+cmv_c1c2!F36+'ptfire-rx'!F36+ptegu!F36+ptnonipm!F36+pt_oilgas!F36+np_oilgas!F36+rwc!F36+cmv_c3!F36+afdust!BB36+'onroad all'!EN36+airports!F36+'ptfire-wild'!F36+np_solvents!F36</f>
        <v>68055.024222535561</v>
      </c>
      <c r="G37" s="15">
        <f>rail!G36+nonpt!G36+ptagfire!G36++nonroad!G36+'onroad all'!DU36+cmv_c1c2!G36+'ptfire-rx'!G36+ptegu!FM36+ptnonipm!G36+pt_oilgas!G36+np_oilgas!G36+rwc!G36+cmv_c3!G36+airports!G36+'ptfire-wild'!G36+np_solvents!G36</f>
        <v>102460.07806255567</v>
      </c>
      <c r="H37" s="15">
        <f>rail!H36+nonpt!H36+ptagfire!H36++nonroad!H36+'onroad all'!EH36+cmv_c1c2!H36+'ptfire-rx'!H36+ptegu!H36+ptnonipm!H36+pt_oilgas!H36+np_oilgas!H36+rwc!H36+cmv_c3!H36+livestock!C36+airports!H36+'ptfire-wild'!H36+np_solvents!H36</f>
        <v>296569.34416457894</v>
      </c>
      <c r="I37" s="15">
        <f>rail!AL36+nonpt!BK36+ptagfire!V36+nonroad!AK36+'onroad all'!H36+cmv_c1c2!O36+'ptfire-rx'!AO36+ptegu!BM36+ptnonipm!BX36+pt_oilgas!BL36+np_oilgas!AV36+rwc!AI36+cmv_c3!O36+livestock!U36+airports!AK36+'ptfire-wild'!AL36+np_solvents!AF36</f>
        <v>4374.8922085641652</v>
      </c>
      <c r="J37" s="15">
        <f>rail!AR36+nonpt!BQ36+ptagfire!Z36+nonroad!AP36+'onroad all'!P36+cmv_c1c2!T36+'ptfire-rx'!AS36+ptegu!BS36+ptnonipm!CD36+pt_oilgas!BR36+np_oilgas!BB36+rwc!AO36+cmv_c3!T36+livestock!X36+airports!AN36+'ptfire-wild'!AP36+np_solvents!AJ36</f>
        <v>2641.566167160971</v>
      </c>
      <c r="K37" s="15">
        <f>rail!BK36+nonpt!CU36+ptagfire!AJ36+nonroad!BH36+'onroad all'!BB36+cmv_c1c2!AO36+'ptfire-rx'!BE36+ptegu!CX36+ptnonipm!DP36+pt_oilgas!CV36+np_oilgas!BY36+rwc!BB36+cmv_c3!AP36+airports!BF36+'ptfire-wild'!BA36+np_solvents!AV36</f>
        <v>4715.0089707819552</v>
      </c>
      <c r="L37" s="15">
        <f>rail!BZ36+nonpt!DN36+ptagfire!AV36+nonroad!BT36+'onroad all'!BU36+cmv_c1c2!BF36+'ptfire-rx'!BS36+ptegu!DP36+ptnonipm!EK36+pt_oilgas!DO36+np_oilgas!CP36+rwc!BR36+cmv_c3!BF36+livestock!AP36+airports!BT36+'ptfire-wild'!BO36+np_solvents!BF36</f>
        <v>2059.2291097495222</v>
      </c>
      <c r="M37" s="15">
        <f>rail!CB36+nonpt!DQ36+nonroad!BU36+'onroad all'!BY36+cmv_c1c2!BH36+'ptfire-rx'!BV36+ptegu!DS36+ptnonipm!EN36+pt_oilgas!DR36+np_oilgas!CR36+rwc!BT36+cmv_c3!BH36+airports!BV36+'ptfire-wild'!BR36+np_solvents!BH36+ptagfire!AX36</f>
        <v>1047.7506747925522</v>
      </c>
      <c r="N37" s="15">
        <f>rail!AK36+nonpt!BH36+nonroad!AJ36+'onroad all'!G36+cmv_c1c2!M36+'ptfire-rx'!AL36+ptegu!BK36+ptnonipm!BU36+pt_oilgas!BJ36+np_oilgas!AU36+rwc!AH36+airports!AI36+cmv_c3!M36+'ptfire-wild'!AJ36</f>
        <v>298.73612716643453</v>
      </c>
      <c r="O37" s="15">
        <f>rail!AT36+nonpt!O36+ptagfire!AA36+nonroad!AR36+'onroad all'!Y36+cmv_c1c2!V36+'ptfire-rx'!AU36+ptegu!BX36+ptnonipm!CI36+pt_oilgas!BW36+np_oilgas!BE36+rwc!AQ36+airports!AP36+cmv_c3!V36+'ptfire-wild'!AR36</f>
        <v>518.5080124041981</v>
      </c>
      <c r="P37" s="15">
        <f>rail!AA36+nonroad!AD36+'onroad all'!AJ36+'onroad all'!AK36+'onroad all'!AL36+'onroad all'!AM36+'onroad all'!AN36+'onroad all'!AO36+ptnonipm!BI36+SUM(airports!AS36:AX36)+SUM(cmv_c1c2!AC36:AH36)+SUM(cmv_c3!AC36:AH36)</f>
        <v>3254.6868042688498</v>
      </c>
      <c r="Q37" s="15">
        <f>rail!AB36+nonroad!AE36+'onroad all'!AK36+'onroad all'!AL36+'onroad all'!AM36+'onroad all'!AN36+'onroad all'!AO36+ptnonipm!BJ36+SUM(airports!AT36:AX36)+SUM(cmv_c1c2!AD36:AH36)+SUM(cmv_c3!AD36:AH36)</f>
        <v>3084.9113493327518</v>
      </c>
      <c r="R37" s="56">
        <f>rail!N36+nonpt!S36+nonroad!R36+'onroad all'!AB36+ptegu!T36+ptnonipm!T36+pt_oilgas!S36+np_oilgas!Q36+SUM(cmv_c1c2!Z36:AA36)+SUM(cmv_c3!Z36:AA36)</f>
        <v>1.3177980257846402</v>
      </c>
      <c r="S37" s="56">
        <f>rail!K36+nonpt!L36+nonroad!U36+'onroad all'!M36+ptegu!L36+ptnonipm!L36+pt_oilgas!K36+np_oilgas!K36+SUM(cmv_c1c2!R36:S36)+SUM(cmv_c3!R36:S36)</f>
        <v>1.1981188843187642</v>
      </c>
      <c r="T37" s="56">
        <f>nonpt!P36+ptegu!P36+ptnonipm!P36+pt_oilgas!O36+np_oilgas!N36+rwc!M36+SUM(cmv_c1c2!W36:X36)+SUM(cmv_c3!W36:X36)</f>
        <v>0.90826116773877252</v>
      </c>
      <c r="U37" s="56">
        <f>rail!S36+nonpt!AH36+nonroad!T36+'onroad all'!CB36+ptegu!AH36+ptnonipm!AL36+pt_oilgas!AG36+np_oilgas!AA36+rwc!R36+SUM(cmv_c1c2!BJ36:BK36)+SUM(cmv_c3!BJ36:BK36)</f>
        <v>12.564754866093482</v>
      </c>
      <c r="V37" s="56">
        <f>rail!Q36+nonpt!AD36+nonroad!S36+'onroad all'!BS36+'onroad all'!BT36+ptegu!AD36+ptnonipm!AH36+pt_oilgas!AC36+np_oilgas!W36+rwc!P36+SUM(cmv_c1c2!BD36:BE36)+SUM(cmv_c3!BD36:BE36)</f>
        <v>51.208166576203958</v>
      </c>
      <c r="W37" s="56">
        <f>nonpt!CS36+ptegu!BB36+ptnonipm!Z36</f>
        <v>8.5285920213546904E-2</v>
      </c>
      <c r="X37" s="63" t="s">
        <v>173</v>
      </c>
      <c r="AA37" s="17" t="s">
        <v>206</v>
      </c>
      <c r="AB37" s="15">
        <f>B37+beis!H36</f>
        <v>1347945.2406411008</v>
      </c>
      <c r="AC37" s="15">
        <f t="shared" si="2"/>
        <v>100575.21129299331</v>
      </c>
      <c r="AD37" s="15">
        <f>D37+beis!T36</f>
        <v>243202.8161566476</v>
      </c>
      <c r="AE37" s="15">
        <f t="shared" si="3"/>
        <v>150696.12430860908</v>
      </c>
      <c r="AF37" s="15">
        <f t="shared" si="4"/>
        <v>68055.024222535561</v>
      </c>
      <c r="AG37" s="15">
        <f t="shared" si="5"/>
        <v>102460.07806255567</v>
      </c>
      <c r="AH37" s="15">
        <f>H37+beis!Z36</f>
        <v>811702.0744365789</v>
      </c>
      <c r="AI37" s="15">
        <f>I37+beis!E36</f>
        <v>10168.380242864156</v>
      </c>
      <c r="AJ37" s="15">
        <f t="shared" si="6"/>
        <v>2641.566167160971</v>
      </c>
      <c r="AK37" s="15">
        <f>K37+beis!N36</f>
        <v>11974.525552481944</v>
      </c>
      <c r="AL37" s="15">
        <f>L37+beis!R36</f>
        <v>36667.968048509523</v>
      </c>
      <c r="AM37" s="15">
        <f t="shared" si="7"/>
        <v>1047.7506747925522</v>
      </c>
      <c r="AN37" s="15">
        <f t="shared" si="8"/>
        <v>298.73612716643453</v>
      </c>
      <c r="AO37" s="15">
        <f t="shared" si="9"/>
        <v>518.5080124041981</v>
      </c>
      <c r="AP37" s="15">
        <f t="shared" si="10"/>
        <v>3254.6868042688498</v>
      </c>
      <c r="AQ37" s="15">
        <f t="shared" si="11"/>
        <v>3084.9113493327518</v>
      </c>
      <c r="AR37" s="56">
        <f t="shared" si="12"/>
        <v>1.3177980257846402</v>
      </c>
      <c r="AS37" s="56">
        <f t="shared" si="13"/>
        <v>1.1981188843187642</v>
      </c>
      <c r="AT37" s="56">
        <f t="shared" si="14"/>
        <v>0.90826116773877252</v>
      </c>
      <c r="AU37" s="56">
        <f t="shared" si="15"/>
        <v>12.564754866093482</v>
      </c>
      <c r="AV37" s="56">
        <f t="shared" si="16"/>
        <v>51.208166576203958</v>
      </c>
      <c r="AX37" s="17" t="s">
        <v>206</v>
      </c>
      <c r="AY37" s="15">
        <f>B37-'ptfire-rx'!B36-'ptfire-wild'!B36</f>
        <v>1276926.3285211008</v>
      </c>
      <c r="AZ37" s="15">
        <f>C37-'ptfire-rx'!C36-'ptfire-wild'!C36</f>
        <v>100444.20888399331</v>
      </c>
      <c r="BA37" s="15">
        <f>D37-'ptfire-rx'!D36-'ptfire-wild'!D36</f>
        <v>219826.48932069261</v>
      </c>
      <c r="BB37" s="15">
        <f>E37-'ptfire-rx'!E36-'ptfire-wild'!E36</f>
        <v>147390.3090506091</v>
      </c>
      <c r="BC37" s="15">
        <f>F37-'ptfire-rx'!F36-'ptfire-wild'!F36</f>
        <v>64956.042557535577</v>
      </c>
      <c r="BD37" s="15">
        <f>G37-'ptfire-rx'!G36-'ptfire-wild'!G36</f>
        <v>102271.46077655567</v>
      </c>
      <c r="BE37" s="15">
        <f>H37-'ptfire-rx'!H36-'ptfire-wild'!H36</f>
        <v>292849.11835857894</v>
      </c>
      <c r="BF37" s="15">
        <f>I37-'ptfire-rx'!AO36-'ptfire-wild'!AL36</f>
        <v>4205.156242594353</v>
      </c>
      <c r="BG37" s="15">
        <f>J37-'ptfire-rx'!AS36-'ptfire-wild'!AP36</f>
        <v>2595.9926587121427</v>
      </c>
      <c r="BH37" s="15">
        <f>K37-'ptfire-rx'!BE36-'ptfire-wild'!BA36</f>
        <v>4460.6077977190516</v>
      </c>
      <c r="BI37" s="15">
        <f>L37-'ptfire-rx'!BS36-'ptfire-wild'!BO36</f>
        <v>1825.8922253360524</v>
      </c>
      <c r="BJ37" s="15">
        <f>M37-'ptfire-rx'!BV36-'ptfire-wild'!BR36</f>
        <v>993.05937048252531</v>
      </c>
      <c r="BK37" s="15">
        <f>N37-'ptfire-rx'!AL36-'ptfire-wild'!AJ36</f>
        <v>246.88362722986034</v>
      </c>
      <c r="BL37" s="15">
        <f>O37-'ptfire-rx'!AU36-'ptfire-wild'!AR36</f>
        <v>490.96127156686509</v>
      </c>
      <c r="BM37" s="15">
        <f t="shared" si="17"/>
        <v>3254.6868042688498</v>
      </c>
      <c r="BN37" s="15">
        <f t="shared" si="18"/>
        <v>3084.9113493327518</v>
      </c>
      <c r="BO37" s="56">
        <f t="shared" si="19"/>
        <v>1.3177980257846402</v>
      </c>
      <c r="BP37" s="56">
        <f t="shared" si="20"/>
        <v>1.1981188843187642</v>
      </c>
      <c r="BQ37" s="56">
        <f t="shared" si="21"/>
        <v>0.90826116773877252</v>
      </c>
      <c r="BR37" s="56">
        <f t="shared" si="22"/>
        <v>12.564754866093482</v>
      </c>
      <c r="BS37" s="56">
        <f t="shared" si="23"/>
        <v>51.208166576203958</v>
      </c>
    </row>
    <row r="38" spans="1:71" x14ac:dyDescent="0.25">
      <c r="A38" s="17" t="s">
        <v>207</v>
      </c>
      <c r="B38" s="15">
        <f>rail!B37+nonpt!B37+ptagfire!B37+nonroad!B37+'onroad all'!AF37+cmv_c1c2!B37+'ptfire-rx'!B37+ptegu!B37+ptnonipm!B37+pt_oilgas!B37+np_oilgas!B37+rwc!B37+cmv_c3!B37+airports!B37+'ptfire-wild'!B37+np_solvents!B37</f>
        <v>1310788.0064655549</v>
      </c>
      <c r="C38" s="15">
        <f>rail!C37+nonpt!C37+ptagfire!C37++nonroad!C37+'onroad all'!BZ37+cmv_c1c2!BI37+'ptfire-rx'!C37+ptegu!C37+ptnonipm!C37+pt_oilgas!C37+np_oilgas!C37+rwc!C37+cmv_c3!BI37+livestock!B37+airports!C37+'ptfire-wild'!C37+fertilizer!B37+np_solvents!C37</f>
        <v>181781.82290992452</v>
      </c>
      <c r="D38" s="15">
        <f>rail!D37+nonpt!D37+ptagfire!D37++nonroad!D37+cmv_c1c2!D37+'ptfire-rx'!D37+ptegu!EA37+ptnonipm!D37+pt_oilgas!D37+np_oilgas!D37+rwc!D37+cmv_c3!D37+'onroad all'!EL37+airports!D37+'ptfire-wild'!D37+np_solvents!D37</f>
        <v>191744.29169725644</v>
      </c>
      <c r="E38" s="15">
        <f>rail!E37+nonpt!E37+ptagfire!E37++nonroad!E37+cmv_c1c2!E37+'ptfire-rx'!E37+ptegu!E37+ptnonipm!E37+pt_oilgas!E37+np_oilgas!E37+rwc!E37+cmv_c3!E37+afdust!BA37+'onroad all'!DD37+'onroad all'!EN37+airports!E37+'ptfire-wild'!E37+np_solvents!E37</f>
        <v>419810.48270720529</v>
      </c>
      <c r="F38" s="15">
        <f>rail!F37+nonpt!F37+ptagfire!F37++nonroad!F37+cmv_c1c2!F37+'ptfire-rx'!F37+ptegu!F37+ptnonipm!F37+pt_oilgas!F37+np_oilgas!F37+rwc!F37+cmv_c3!F37+afdust!BB37+'onroad all'!EN37+airports!F37+'ptfire-wild'!F37+np_solvents!F37</f>
        <v>166498.90338653562</v>
      </c>
      <c r="G38" s="15">
        <f>rail!G37+nonpt!G37+ptagfire!G37++nonroad!G37+'onroad all'!DU37+cmv_c1c2!G37+'ptfire-rx'!G37+ptegu!FM37+ptnonipm!G37+pt_oilgas!G37+np_oilgas!G37+rwc!G37+cmv_c3!G37+airports!G37+'ptfire-wild'!G37+np_solvents!G37</f>
        <v>42523.003524585933</v>
      </c>
      <c r="H38" s="15">
        <f>rail!H37+nonpt!H37+ptagfire!H37++nonroad!H37+'onroad all'!EH37+cmv_c1c2!H37+'ptfire-rx'!H37+ptegu!H37+ptnonipm!H37+pt_oilgas!H37+np_oilgas!H37+rwc!H37+cmv_c3!H37+livestock!C37+airports!H37+'ptfire-wild'!H37+np_solvents!H37</f>
        <v>455261.44497236272</v>
      </c>
      <c r="I38" s="15">
        <f>rail!AL37+nonpt!BK37+ptagfire!V37+nonroad!AK37+'onroad all'!H37+cmv_c1c2!O37+'ptfire-rx'!AO37+ptegu!BM37+ptnonipm!BX37+pt_oilgas!BL37+np_oilgas!AV37+rwc!AI37+cmv_c3!O37+livestock!U37+airports!AK37+'ptfire-wild'!AL37+np_solvents!AF37</f>
        <v>9318.9820045537926</v>
      </c>
      <c r="J38" s="15">
        <f>rail!AR37+nonpt!BQ37+ptagfire!Z37+nonroad!AP37+'onroad all'!P37+cmv_c1c2!T37+'ptfire-rx'!AS37+ptegu!BS37+ptnonipm!CD37+pt_oilgas!BR37+np_oilgas!BB37+rwc!AO37+cmv_c3!T37+livestock!X37+airports!AN37+'ptfire-wild'!AP37+np_solvents!AJ37</f>
        <v>3526.0186549233235</v>
      </c>
      <c r="K38" s="15">
        <f>rail!BK37+nonpt!CU37+ptagfire!AJ37+nonroad!BH37+'onroad all'!BB37+cmv_c1c2!AO37+'ptfire-rx'!BE37+ptegu!CX37+ptnonipm!DP37+pt_oilgas!CV37+np_oilgas!BY37+rwc!BB37+cmv_c3!AP37+airports!BF37+'ptfire-wild'!BA37+np_solvents!AV37</f>
        <v>16357.799725153513</v>
      </c>
      <c r="L38" s="15">
        <f>rail!BZ37+nonpt!DN37+ptagfire!AV37+nonroad!BT37+'onroad all'!BU37+cmv_c1c2!BF37+'ptfire-rx'!BS37+ptegu!DP37+ptnonipm!EK37+pt_oilgas!DO37+np_oilgas!CP37+rwc!BR37+cmv_c3!BF37+livestock!AP37+airports!BT37+'ptfire-wild'!BO37+np_solvents!BF37</f>
        <v>12199.524960707307</v>
      </c>
      <c r="M38" s="15">
        <f>rail!CB37+nonpt!DQ37+nonroad!BU37+'onroad all'!BY37+cmv_c1c2!BH37+'ptfire-rx'!BV37+ptegu!DS37+ptnonipm!EN37+pt_oilgas!DR37+np_oilgas!CR37+rwc!BT37+cmv_c3!BH37+airports!BV37+'ptfire-wild'!BR37+np_solvents!BH37+ptagfire!AX37</f>
        <v>2242.5364751142929</v>
      </c>
      <c r="N38" s="15">
        <f>rail!AK37+nonpt!BH37+nonroad!AJ37+'onroad all'!G37+cmv_c1c2!M37+'ptfire-rx'!AL37+ptegu!BK37+ptnonipm!BU37+pt_oilgas!BJ37+np_oilgas!AU37+rwc!AH37+airports!AI37+cmv_c3!M37+'ptfire-wild'!AJ37</f>
        <v>2944.9881418228433</v>
      </c>
      <c r="O38" s="15">
        <f>rail!AT37+nonpt!O37+ptagfire!AA37+nonroad!AR37+'onroad all'!Y37+cmv_c1c2!V37+'ptfire-rx'!AU37+ptegu!BX37+ptnonipm!CI37+pt_oilgas!BW37+np_oilgas!BE37+rwc!AQ37+airports!AP37+cmv_c3!V37+'ptfire-wild'!AR37</f>
        <v>1347.4584584728302</v>
      </c>
      <c r="P38" s="15">
        <f>rail!AA37+nonroad!AD37+'onroad all'!AJ37+'onroad all'!AK37+'onroad all'!AL37+'onroad all'!AM37+'onroad all'!AN37+'onroad all'!AO37+ptnonipm!BI37+SUM(airports!AS37:AX37)+SUM(cmv_c1c2!AC37:AH37)+SUM(cmv_c3!AC37:AH37)</f>
        <v>1456.8660244914727</v>
      </c>
      <c r="Q38" s="15">
        <f>rail!AB37+nonroad!AE37+'onroad all'!AK37+'onroad all'!AL37+'onroad all'!AM37+'onroad all'!AN37+'onroad all'!AO37+ptnonipm!BJ37+SUM(airports!AT37:AX37)+SUM(cmv_c1c2!AD37:AH37)+SUM(cmv_c3!AD37:AH37)</f>
        <v>1379.3533594833932</v>
      </c>
      <c r="R38" s="56">
        <f>rail!N37+nonpt!S37+nonroad!R37+'onroad all'!AB37+ptegu!T37+ptnonipm!T37+pt_oilgas!S37+np_oilgas!Q37+SUM(cmv_c1c2!Z37:AA37)+SUM(cmv_c3!Z37:AA37)</f>
        <v>0.38325147096577999</v>
      </c>
      <c r="S38" s="56">
        <f>rail!K37+nonpt!L37+nonroad!U37+'onroad all'!M37+ptegu!L37+ptnonipm!L37+pt_oilgas!K37+np_oilgas!K37+SUM(cmv_c1c2!R37:S37)+SUM(cmv_c3!R37:S37)</f>
        <v>0.52058979172494424</v>
      </c>
      <c r="T38" s="56">
        <f>nonpt!P37+ptegu!P37+ptnonipm!P37+pt_oilgas!O37+np_oilgas!N37+rwc!M37+SUM(cmv_c1c2!W37:X37)+SUM(cmv_c3!W37:X37)</f>
        <v>0.24969201870234767</v>
      </c>
      <c r="U38" s="56">
        <f>rail!S37+nonpt!AH37+nonroad!T37+'onroad all'!CB37+ptegu!AH37+ptnonipm!AL37+pt_oilgas!AG37+np_oilgas!AA37+rwc!R37+SUM(cmv_c1c2!BJ37:BK37)+SUM(cmv_c3!BJ37:BK37)</f>
        <v>6.0803087915296619</v>
      </c>
      <c r="V38" s="56">
        <f>rail!Q37+nonpt!AD37+nonroad!S37+'onroad all'!BS37+'onroad all'!BT37+ptegu!AD37+ptnonipm!AH37+pt_oilgas!AC37+np_oilgas!W37+rwc!P37+SUM(cmv_c1c2!BD37:BE37)+SUM(cmv_c3!BD37:BE37)</f>
        <v>5.3061656871998366</v>
      </c>
      <c r="W38" s="56">
        <f>nonpt!CS37+ptegu!BB37+ptnonipm!Z37</f>
        <v>1.3971571680388633</v>
      </c>
      <c r="X38" s="63" t="s">
        <v>173</v>
      </c>
      <c r="AA38" s="17" t="s">
        <v>207</v>
      </c>
      <c r="AB38" s="15">
        <f>B38+beis!H37</f>
        <v>1396416.8324455549</v>
      </c>
      <c r="AC38" s="15">
        <f t="shared" si="2"/>
        <v>181781.82290992452</v>
      </c>
      <c r="AD38" s="15">
        <f>D38+beis!T37</f>
        <v>217285.94868127644</v>
      </c>
      <c r="AE38" s="15">
        <f t="shared" si="3"/>
        <v>419810.48270720529</v>
      </c>
      <c r="AF38" s="15">
        <f t="shared" si="4"/>
        <v>166498.90338653562</v>
      </c>
      <c r="AG38" s="15">
        <f t="shared" si="5"/>
        <v>42523.003524585933</v>
      </c>
      <c r="AH38" s="15">
        <f>H38+beis!Z37</f>
        <v>1361904.6441023627</v>
      </c>
      <c r="AI38" s="15">
        <f>I38+beis!E37</f>
        <v>18380.240325553783</v>
      </c>
      <c r="AJ38" s="15">
        <f t="shared" si="6"/>
        <v>3526.0186549233235</v>
      </c>
      <c r="AK38" s="15">
        <f>K38+beis!N37</f>
        <v>28656.653459153415</v>
      </c>
      <c r="AL38" s="15">
        <f>L38+beis!R37</f>
        <v>68209.871418707306</v>
      </c>
      <c r="AM38" s="15">
        <f t="shared" si="7"/>
        <v>2242.5364751142929</v>
      </c>
      <c r="AN38" s="15">
        <f t="shared" si="8"/>
        <v>2944.9881418228433</v>
      </c>
      <c r="AO38" s="15">
        <f t="shared" si="9"/>
        <v>1347.4584584728302</v>
      </c>
      <c r="AP38" s="15">
        <f t="shared" si="10"/>
        <v>1456.8660244914727</v>
      </c>
      <c r="AQ38" s="15">
        <f t="shared" si="11"/>
        <v>1379.3533594833932</v>
      </c>
      <c r="AR38" s="56">
        <f t="shared" si="12"/>
        <v>0.38325147096577999</v>
      </c>
      <c r="AS38" s="56">
        <f t="shared" si="13"/>
        <v>0.52058979172494424</v>
      </c>
      <c r="AT38" s="56">
        <f t="shared" si="14"/>
        <v>0.24969201870234767</v>
      </c>
      <c r="AU38" s="56">
        <f t="shared" si="15"/>
        <v>6.0803087915296619</v>
      </c>
      <c r="AV38" s="56">
        <f t="shared" si="16"/>
        <v>5.3061656871998366</v>
      </c>
      <c r="AX38" s="17" t="s">
        <v>207</v>
      </c>
      <c r="AY38" s="15">
        <f>B38-'ptfire-rx'!B37-'ptfire-wild'!B37</f>
        <v>628353.47569115099</v>
      </c>
      <c r="AZ38" s="15">
        <f>C38-'ptfire-rx'!C37-'ptfire-wild'!C37</f>
        <v>175965.4306935746</v>
      </c>
      <c r="BA38" s="15">
        <f>D38-'ptfire-rx'!D37-'ptfire-wild'!D37</f>
        <v>179515.33599220667</v>
      </c>
      <c r="BB38" s="15">
        <f>E38-'ptfire-rx'!E37-'ptfire-wild'!E37</f>
        <v>314482.21092128835</v>
      </c>
      <c r="BC38" s="15">
        <f>F38-'ptfire-rx'!F37-'ptfire-wild'!F37</f>
        <v>63567.402860736518</v>
      </c>
      <c r="BD38" s="15">
        <f>G38-'ptfire-rx'!G37-'ptfire-wild'!G37</f>
        <v>34946.383734485862</v>
      </c>
      <c r="BE38" s="15">
        <f>H38-'ptfire-rx'!H37-'ptfire-wild'!H37</f>
        <v>325894.82101153268</v>
      </c>
      <c r="BF38" s="15">
        <f>I38-'ptfire-rx'!AO37-'ptfire-wild'!AL37</f>
        <v>2627.3492788701324</v>
      </c>
      <c r="BG38" s="15">
        <f>J38-'ptfire-rx'!AS37-'ptfire-wild'!AP37</f>
        <v>1871.5825640855905</v>
      </c>
      <c r="BH38" s="15">
        <f>K38-'ptfire-rx'!BE37-'ptfire-wild'!BA37</f>
        <v>7049.3542535642227</v>
      </c>
      <c r="BI38" s="15">
        <f>L38-'ptfire-rx'!BS37-'ptfire-wild'!BO37</f>
        <v>3752.421975251008</v>
      </c>
      <c r="BJ38" s="15">
        <f>M38-'ptfire-rx'!BV37-'ptfire-wild'!BR37</f>
        <v>405.24506558714978</v>
      </c>
      <c r="BK38" s="15">
        <f>N38-'ptfire-rx'!AL37-'ptfire-wild'!AJ37</f>
        <v>792.8907650667752</v>
      </c>
      <c r="BL38" s="15">
        <f>O38-'ptfire-rx'!AU37-'ptfire-wild'!AR37</f>
        <v>385.55999420351321</v>
      </c>
      <c r="BM38" s="15">
        <f t="shared" si="17"/>
        <v>1456.8660244914727</v>
      </c>
      <c r="BN38" s="15">
        <f t="shared" si="18"/>
        <v>1379.3533594833932</v>
      </c>
      <c r="BO38" s="56">
        <f t="shared" si="19"/>
        <v>0.38325147096577999</v>
      </c>
      <c r="BP38" s="56">
        <f t="shared" si="20"/>
        <v>0.52058979172494424</v>
      </c>
      <c r="BQ38" s="56">
        <f t="shared" si="21"/>
        <v>0.24969201870234767</v>
      </c>
      <c r="BR38" s="56">
        <f t="shared" si="22"/>
        <v>6.0803087915296619</v>
      </c>
      <c r="BS38" s="56">
        <f t="shared" si="23"/>
        <v>5.3061656871998366</v>
      </c>
    </row>
    <row r="39" spans="1:71" x14ac:dyDescent="0.25">
      <c r="A39" s="17" t="s">
        <v>208</v>
      </c>
      <c r="B39" s="15">
        <f>rail!B38+nonpt!B38+ptagfire!B38+nonroad!B38+'onroad all'!AF38+cmv_c1c2!B38+'ptfire-rx'!B38+ptegu!B38+ptnonipm!B38+pt_oilgas!B38+np_oilgas!B38+rwc!B38+cmv_c3!B38+airports!B38+'ptfire-wild'!B38+np_solvents!B38</f>
        <v>2287925.6250060075</v>
      </c>
      <c r="C39" s="15">
        <f>rail!C38+nonpt!C38+ptagfire!C38++nonroad!C38+'onroad all'!BZ38+cmv_c1c2!BI38+'ptfire-rx'!C38+ptegu!C38+ptnonipm!C38+pt_oilgas!C38+np_oilgas!C38+rwc!C38+cmv_c3!BI38+livestock!B38+airports!C38+'ptfire-wild'!C38+fertilizer!B38+np_solvents!C38</f>
        <v>58513.608420191253</v>
      </c>
      <c r="D39" s="15">
        <f>rail!D38+nonpt!D38+ptagfire!D38++nonroad!D38+cmv_c1c2!D38+'ptfire-rx'!D38+ptegu!EA38+ptnonipm!D38+pt_oilgas!D38+np_oilgas!D38+rwc!D38+cmv_c3!D38+'onroad all'!EL38+airports!D38+'ptfire-wild'!D38+np_solvents!D38</f>
        <v>100145.82792355976</v>
      </c>
      <c r="E39" s="15">
        <f>rail!E38+nonpt!E38+ptagfire!E38++nonroad!E38+cmv_c1c2!E38+'ptfire-rx'!E38+ptegu!E38+ptnonipm!E38+pt_oilgas!E38+np_oilgas!E38+rwc!E38+cmv_c3!E38+afdust!BA38+'onroad all'!DD38+'onroad all'!EN38+airports!E38+'ptfire-wild'!E38+np_solvents!E38</f>
        <v>510134.73844417359</v>
      </c>
      <c r="F39" s="15">
        <f>rail!F38+nonpt!F38+ptagfire!F38++nonroad!F38+cmv_c1c2!F38+'ptfire-rx'!F38+ptegu!F38+ptnonipm!F38+pt_oilgas!F38+np_oilgas!F38+rwc!F38+cmv_c3!F38+afdust!BB38+'onroad all'!EN38+airports!F38+'ptfire-wild'!F38+np_solvents!F38</f>
        <v>276266.65260776848</v>
      </c>
      <c r="G39" s="15">
        <f>rail!G38+nonpt!G38+ptagfire!G38++nonroad!G38+'onroad all'!DU38+cmv_c1c2!G38+'ptfire-rx'!G38+ptegu!FM38+ptnonipm!G38+pt_oilgas!G38+np_oilgas!G38+rwc!G38+cmv_c3!G38+airports!G38+'ptfire-wild'!G38+np_solvents!G38</f>
        <v>19142.551911597428</v>
      </c>
      <c r="H39" s="15">
        <f>rail!H38+nonpt!H38+ptagfire!H38++nonroad!H38+'onroad all'!EH38+cmv_c1c2!H38+'ptfire-rx'!H38+ptegu!H38+ptnonipm!H38+pt_oilgas!H38+np_oilgas!H38+rwc!H38+cmv_c3!H38+livestock!C38+airports!H38+'ptfire-wild'!H38+np_solvents!H38</f>
        <v>574875.76380585856</v>
      </c>
      <c r="I39" s="15">
        <f>rail!AL38+nonpt!BK38+ptagfire!V38+nonroad!AK38+'onroad all'!H38+cmv_c1c2!O38+'ptfire-rx'!AO38+ptegu!BM38+ptnonipm!BX38+pt_oilgas!BL38+np_oilgas!AV38+rwc!AI38+cmv_c3!O38+livestock!U38+airports!AK38+'ptfire-wild'!AL38+np_solvents!AF38</f>
        <v>16220.514563897856</v>
      </c>
      <c r="J39" s="15">
        <f>rail!AR38+nonpt!BQ38+ptagfire!Z38+nonroad!AP38+'onroad all'!P38+cmv_c1c2!T38+'ptfire-rx'!AS38+ptegu!BS38+ptnonipm!CD38+pt_oilgas!BR38+np_oilgas!BB38+rwc!AO38+cmv_c3!T38+livestock!X38+airports!AN38+'ptfire-wild'!AP38+np_solvents!AJ38</f>
        <v>4894.4904511414825</v>
      </c>
      <c r="K39" s="15">
        <f>rail!BK38+nonpt!CU38+ptagfire!AJ38+nonroad!BH38+'onroad all'!BB38+cmv_c1c2!AO38+'ptfire-rx'!BE38+ptegu!CX38+ptnonipm!DP38+pt_oilgas!CV38+np_oilgas!BY38+rwc!BB38+cmv_c3!AP38+airports!BF38+'ptfire-wild'!BA38+np_solvents!AV38</f>
        <v>29524.298698443468</v>
      </c>
      <c r="L39" s="15">
        <f>rail!BZ38+nonpt!DN38+ptagfire!AV38+nonroad!BT38+'onroad all'!BU38+cmv_c1c2!BF38+'ptfire-rx'!BS38+ptegu!DP38+ptnonipm!EK38+pt_oilgas!DO38+np_oilgas!CP38+rwc!BR38+cmv_c3!BF38+livestock!AP38+airports!BT38+'ptfire-wild'!BO38+np_solvents!BF38</f>
        <v>32652.769629348961</v>
      </c>
      <c r="M39" s="15">
        <f>rail!CB38+nonpt!DQ38+nonroad!BU38+'onroad all'!BY38+cmv_c1c2!BH38+'ptfire-rx'!BV38+ptegu!DS38+ptnonipm!EN38+pt_oilgas!DR38+np_oilgas!CR38+rwc!BT38+cmv_c3!BH38+airports!BV38+'ptfire-wild'!BR38+np_solvents!BH38+ptagfire!AX38</f>
        <v>5123.6046070445482</v>
      </c>
      <c r="N39" s="15">
        <f>rail!AK38+nonpt!BH38+nonroad!AJ38+'onroad all'!G38+cmv_c1c2!M38+'ptfire-rx'!AL38+ptegu!BK38+ptnonipm!BU38+pt_oilgas!BJ38+np_oilgas!AU38+rwc!AH38+airports!AI38+cmv_c3!M38+'ptfire-wild'!AJ38</f>
        <v>4347.9134797816532</v>
      </c>
      <c r="O39" s="15">
        <f>rail!AT38+nonpt!O38+ptagfire!AA38+nonroad!AR38+'onroad all'!Y38+cmv_c1c2!V38+'ptfire-rx'!AU38+ptegu!BX38+ptnonipm!CI38+pt_oilgas!BW38+np_oilgas!BE38+rwc!AQ38+airports!AP38+cmv_c3!V38+'ptfire-wild'!AR38</f>
        <v>2474.3680869419777</v>
      </c>
      <c r="P39" s="15">
        <f>rail!AA38+nonroad!AD38+'onroad all'!AJ38+'onroad all'!AK38+'onroad all'!AL38+'onroad all'!AM38+'onroad all'!AN38+'onroad all'!AO38+ptnonipm!BI38+SUM(airports!AS38:AX38)+SUM(cmv_c1c2!AC38:AH38)+SUM(cmv_c3!AC38:AH38)</f>
        <v>1589.4278921330636</v>
      </c>
      <c r="Q39" s="15">
        <f>rail!AB38+nonroad!AE38+'onroad all'!AK38+'onroad all'!AL38+'onroad all'!AM38+'onroad all'!AN38+'onroad all'!AO38+ptnonipm!BJ38+SUM(airports!AT38:AX38)+SUM(cmv_c1c2!AD38:AH38)+SUM(cmv_c3!AD38:AH38)</f>
        <v>1495.5828439472791</v>
      </c>
      <c r="R39" s="56">
        <f>rail!N38+nonpt!S38+nonroad!R38+'onroad all'!AB38+ptegu!T38+ptnonipm!T38+pt_oilgas!S38+np_oilgas!Q38+SUM(cmv_c1c2!Z38:AA38)+SUM(cmv_c3!Z38:AA38)</f>
        <v>8.0803731285296845E-2</v>
      </c>
      <c r="S39" s="56">
        <f>rail!K38+nonpt!L38+nonroad!U38+'onroad all'!M38+ptegu!L38+ptnonipm!L38+pt_oilgas!K38+np_oilgas!K38+SUM(cmv_c1c2!R38:S38)+SUM(cmv_c3!R38:S38)</f>
        <v>0.24662405161827344</v>
      </c>
      <c r="T39" s="56">
        <f>nonpt!P38+ptegu!P38+ptnonipm!P38+pt_oilgas!O38+np_oilgas!N38+rwc!M38+SUM(cmv_c1c2!W38:X38)+SUM(cmv_c3!W38:X38)</f>
        <v>0.23097907033297144</v>
      </c>
      <c r="U39" s="56">
        <f>rail!S38+nonpt!AH38+nonroad!T38+'onroad all'!CB38+ptegu!AH38+ptnonipm!AL38+pt_oilgas!AG38+np_oilgas!AA38+rwc!R38+SUM(cmv_c1c2!BJ38:BK38)+SUM(cmv_c3!BJ38:BK38)</f>
        <v>0.67058405268499577</v>
      </c>
      <c r="V39" s="56">
        <f>rail!Q38+nonpt!AD38+nonroad!S38+'onroad all'!BS38+'onroad all'!BT38+ptegu!AD38+ptnonipm!AH38+pt_oilgas!AC38+np_oilgas!W38+rwc!P38+SUM(cmv_c1c2!BD38:BE38)+SUM(cmv_c3!BD38:BE38)</f>
        <v>4.3104065225142438</v>
      </c>
      <c r="W39" s="56">
        <f>nonpt!CS38+ptegu!BB38+ptnonipm!Z38</f>
        <v>1.6728050563724298E-2</v>
      </c>
      <c r="X39" s="63"/>
      <c r="AA39" s="17" t="s">
        <v>208</v>
      </c>
      <c r="AB39" s="15">
        <f>B39+beis!H38</f>
        <v>2411041.0386560075</v>
      </c>
      <c r="AC39" s="15">
        <f t="shared" si="2"/>
        <v>58513.608420191253</v>
      </c>
      <c r="AD39" s="15">
        <f>D39+beis!T38</f>
        <v>114095.02968083965</v>
      </c>
      <c r="AE39" s="15">
        <f t="shared" si="3"/>
        <v>510134.73844417359</v>
      </c>
      <c r="AF39" s="15">
        <f t="shared" si="4"/>
        <v>276266.65260776848</v>
      </c>
      <c r="AG39" s="15">
        <f t="shared" si="5"/>
        <v>19142.551911597428</v>
      </c>
      <c r="AH39" s="15">
        <f>H39+beis!Z38</f>
        <v>1162046.2120058585</v>
      </c>
      <c r="AI39" s="15">
        <f>I39+beis!E38</f>
        <v>31899.685537897756</v>
      </c>
      <c r="AJ39" s="15">
        <f t="shared" si="6"/>
        <v>4894.4904511414825</v>
      </c>
      <c r="AK39" s="15">
        <f>K39+beis!N38</f>
        <v>52546.611292443471</v>
      </c>
      <c r="AL39" s="15">
        <f>L39+beis!R38</f>
        <v>90769.008729848967</v>
      </c>
      <c r="AM39" s="15">
        <f t="shared" si="7"/>
        <v>5123.6046070445482</v>
      </c>
      <c r="AN39" s="15">
        <f t="shared" si="8"/>
        <v>4347.9134797816532</v>
      </c>
      <c r="AO39" s="15">
        <f t="shared" si="9"/>
        <v>2474.3680869419777</v>
      </c>
      <c r="AP39" s="15">
        <f t="shared" si="10"/>
        <v>1589.4278921330636</v>
      </c>
      <c r="AQ39" s="15">
        <f t="shared" si="11"/>
        <v>1495.5828439472791</v>
      </c>
      <c r="AR39" s="56">
        <f t="shared" si="12"/>
        <v>8.0803731285296845E-2</v>
      </c>
      <c r="AS39" s="56">
        <f t="shared" si="13"/>
        <v>0.24662405161827344</v>
      </c>
      <c r="AT39" s="56">
        <f t="shared" si="14"/>
        <v>0.23097907033297144</v>
      </c>
      <c r="AU39" s="56">
        <f t="shared" si="15"/>
        <v>0.67058405268499577</v>
      </c>
      <c r="AV39" s="56">
        <f t="shared" si="16"/>
        <v>4.3104065225142438</v>
      </c>
      <c r="AX39" s="17" t="s">
        <v>208</v>
      </c>
      <c r="AY39" s="15">
        <f>B39-'ptfire-rx'!B38-'ptfire-wild'!B38</f>
        <v>570179.18791401549</v>
      </c>
      <c r="AZ39" s="15">
        <f>C39-'ptfire-rx'!C38-'ptfire-wild'!C38</f>
        <v>41119.049689191372</v>
      </c>
      <c r="BA39" s="15">
        <f>D39-'ptfire-rx'!D38-'ptfire-wild'!D38</f>
        <v>84110.271855559884</v>
      </c>
      <c r="BB39" s="15">
        <f>E39-'ptfire-rx'!E38-'ptfire-wild'!E38</f>
        <v>158195.11924617406</v>
      </c>
      <c r="BC39" s="15">
        <f>F39-'ptfire-rx'!F38-'ptfire-wild'!F38</f>
        <v>49097.502737768576</v>
      </c>
      <c r="BD39" s="15">
        <f>G39-'ptfire-rx'!G38-'ptfire-wild'!G38</f>
        <v>3281.9164865976381</v>
      </c>
      <c r="BE39" s="15">
        <f>H39-'ptfire-rx'!H38-'ptfire-wild'!H38</f>
        <v>112043.43694685714</v>
      </c>
      <c r="BF39" s="15">
        <f>I39-'ptfire-rx'!AO38-'ptfire-wild'!AL38</f>
        <v>2527.8820351313752</v>
      </c>
      <c r="BG39" s="15">
        <f>J39-'ptfire-rx'!AS38-'ptfire-wild'!AP38</f>
        <v>1223.542440778434</v>
      </c>
      <c r="BH39" s="15">
        <f>K39-'ptfire-rx'!BE38-'ptfire-wild'!BA38</f>
        <v>2175.7362291103382</v>
      </c>
      <c r="BI39" s="15">
        <f>L39-'ptfire-rx'!BS38-'ptfire-wild'!BO38</f>
        <v>1877.8982859367425</v>
      </c>
      <c r="BJ39" s="15">
        <f>M39-'ptfire-rx'!BV38-'ptfire-wild'!BR38</f>
        <v>442.35676664432367</v>
      </c>
      <c r="BK39" s="15">
        <f>N39-'ptfire-rx'!AL38-'ptfire-wild'!AJ38</f>
        <v>163.03306858340829</v>
      </c>
      <c r="BL39" s="15">
        <f>O39-'ptfire-rx'!AU38-'ptfire-wild'!AR38</f>
        <v>259.56299058792774</v>
      </c>
      <c r="BM39" s="15">
        <f t="shared" si="17"/>
        <v>1589.4278921330636</v>
      </c>
      <c r="BN39" s="15">
        <f t="shared" si="18"/>
        <v>1495.5828439472791</v>
      </c>
      <c r="BO39" s="56">
        <f t="shared" si="19"/>
        <v>8.0803731285296845E-2</v>
      </c>
      <c r="BP39" s="56">
        <f t="shared" si="20"/>
        <v>0.24662405161827344</v>
      </c>
      <c r="BQ39" s="56">
        <f t="shared" si="21"/>
        <v>0.23097907033297144</v>
      </c>
      <c r="BR39" s="56">
        <f t="shared" si="22"/>
        <v>0.67058405268499577</v>
      </c>
      <c r="BS39" s="56">
        <f t="shared" si="23"/>
        <v>4.3104065225142438</v>
      </c>
    </row>
    <row r="40" spans="1:71" x14ac:dyDescent="0.25">
      <c r="A40" s="17" t="s">
        <v>209</v>
      </c>
      <c r="B40" s="15">
        <f>rail!B39+nonpt!B39+ptagfire!B39+nonroad!B39+'onroad all'!AF39+cmv_c1c2!B39+'ptfire-rx'!B39+ptegu!B39+ptnonipm!B39+pt_oilgas!B39+np_oilgas!B39+rwc!B39+cmv_c3!B39+airports!B39+'ptfire-wild'!B39+np_solvents!B39</f>
        <v>1217997.0342304108</v>
      </c>
      <c r="C40" s="15">
        <f>rail!C39+nonpt!C39+ptagfire!C39++nonroad!C39+'onroad all'!BZ39+cmv_c1c2!BI39+'ptfire-rx'!C39+ptegu!C39+ptnonipm!C39+pt_oilgas!C39+np_oilgas!C39+rwc!C39+cmv_c3!BI39+livestock!B39+airports!C39+'ptfire-wild'!C39+fertilizer!B39+np_solvents!C39</f>
        <v>83810.22419682701</v>
      </c>
      <c r="D40" s="15">
        <f>rail!D39+nonpt!D39+ptagfire!D39++nonroad!D39+cmv_c1c2!D39+'ptfire-rx'!D39+ptegu!EA39+ptnonipm!D39+pt_oilgas!D39+np_oilgas!D39+rwc!D39+cmv_c3!D39+'onroad all'!EL39+airports!D39+'ptfire-wild'!D39+np_solvents!D39</f>
        <v>272078.61354580289</v>
      </c>
      <c r="E40" s="15">
        <f>rail!E39+nonpt!E39+ptagfire!E39++nonroad!E39+cmv_c1c2!E39+'ptfire-rx'!E39+ptegu!E39+ptnonipm!E39+pt_oilgas!E39+np_oilgas!E39+rwc!E39+cmv_c3!E39+afdust!BA39+'onroad all'!DD39+'onroad all'!EN39+airports!E39+'ptfire-wild'!E39+np_solvents!E39</f>
        <v>130836.38016673525</v>
      </c>
      <c r="F40" s="15">
        <f>rail!F39+nonpt!F39+ptagfire!F39++nonroad!F39+cmv_c1c2!F39+'ptfire-rx'!F39+ptegu!F39+ptnonipm!F39+pt_oilgas!F39+np_oilgas!F39+rwc!F39+cmv_c3!F39+afdust!BB39+'onroad all'!EN39+airports!F39+'ptfire-wild'!F39+np_solvents!F39</f>
        <v>83027.062171338694</v>
      </c>
      <c r="G40" s="15">
        <f>rail!G39+nonpt!G39+ptagfire!G39++nonroad!G39+'onroad all'!DU39+cmv_c1c2!G39+'ptfire-rx'!G39+ptegu!FM39+ptnonipm!G39+pt_oilgas!G39+np_oilgas!G39+rwc!G39+cmv_c3!G39+airports!G39+'ptfire-wild'!G39+np_solvents!G39</f>
        <v>59361.777908147851</v>
      </c>
      <c r="H40" s="15">
        <f>rail!H39+nonpt!H39+ptagfire!H39++nonroad!H39+'onroad all'!EH39+cmv_c1c2!H39+'ptfire-rx'!H39+ptegu!H39+ptnonipm!H39+pt_oilgas!H39+np_oilgas!H39+rwc!H39+cmv_c3!H39+livestock!C39+airports!H39+'ptfire-wild'!H39+np_solvents!H39</f>
        <v>387318.7103976346</v>
      </c>
      <c r="I40" s="15">
        <f>rail!AL39+nonpt!BK39+ptagfire!V39+nonroad!AK39+'onroad all'!H39+cmv_c1c2!O39+'ptfire-rx'!AO39+ptegu!BM39+ptnonipm!BX39+pt_oilgas!BL39+np_oilgas!AV39+rwc!AI39+cmv_c3!O39+livestock!U39+airports!AK39+'ptfire-wild'!AL39+np_solvents!AF39</f>
        <v>6194.7991100211793</v>
      </c>
      <c r="J40" s="15">
        <f>rail!AR39+nonpt!BQ39+ptagfire!Z39+nonroad!AP39+'onroad all'!P39+cmv_c1c2!T39+'ptfire-rx'!AS39+ptegu!BS39+ptnonipm!CD39+pt_oilgas!BR39+np_oilgas!BB39+rwc!AO39+cmv_c3!T39+livestock!X39+airports!AN39+'ptfire-wild'!AP39+np_solvents!AJ39</f>
        <v>9935.1735798803347</v>
      </c>
      <c r="K40" s="15">
        <f>rail!BK39+nonpt!CU39+ptagfire!AJ39+nonroad!BH39+'onroad all'!BB39+cmv_c1c2!AO39+'ptfire-rx'!BE39+ptegu!CX39+ptnonipm!DP39+pt_oilgas!CV39+np_oilgas!BY39+rwc!BB39+cmv_c3!AP39+airports!BF39+'ptfire-wild'!BA39+np_solvents!AV39</f>
        <v>6906.6251042105514</v>
      </c>
      <c r="L40" s="15">
        <f>rail!BZ39+nonpt!DN39+ptagfire!AV39+nonroad!BT39+'onroad all'!BU39+cmv_c1c2!BF39+'ptfire-rx'!BS39+ptegu!DP39+ptnonipm!EK39+pt_oilgas!DO39+np_oilgas!CP39+rwc!BR39+cmv_c3!BF39+livestock!AP39+airports!BT39+'ptfire-wild'!BO39+np_solvents!BF39</f>
        <v>2337.1936820452388</v>
      </c>
      <c r="M40" s="15">
        <f>rail!CB39+nonpt!DQ39+nonroad!BU39+'onroad all'!BY39+cmv_c1c2!BH39+'ptfire-rx'!BV39+ptegu!DS39+ptnonipm!EN39+pt_oilgas!DR39+np_oilgas!CR39+rwc!BT39+cmv_c3!BH39+airports!BV39+'ptfire-wild'!BR39+np_solvents!BH39+ptagfire!AX39</f>
        <v>1031.6976573775751</v>
      </c>
      <c r="N40" s="15">
        <f>rail!AK39+nonpt!BH39+nonroad!AJ39+'onroad all'!G39+cmv_c1c2!M39+'ptfire-rx'!AL39+ptegu!BK39+ptnonipm!BU39+pt_oilgas!BJ39+np_oilgas!AU39+rwc!AH39+airports!AI39+cmv_c3!M39+'ptfire-wild'!AJ39</f>
        <v>472.10593621520837</v>
      </c>
      <c r="O40" s="15">
        <f>rail!AT39+nonpt!O39+ptagfire!AA39+nonroad!AR39+'onroad all'!Y39+cmv_c1c2!V39+'ptfire-rx'!AU39+ptegu!BX39+ptnonipm!CI39+pt_oilgas!BW39+np_oilgas!BE39+rwc!AQ39+airports!AP39+cmv_c3!V39+'ptfire-wild'!AR39</f>
        <v>694.49992347688988</v>
      </c>
      <c r="P40" s="15">
        <f>rail!AA39+nonroad!AD39+'onroad all'!AJ39+'onroad all'!AK39+'onroad all'!AL39+'onroad all'!AM39+'onroad all'!AN39+'onroad all'!AO39+ptnonipm!BI39+SUM(airports!AS39:AX39)+SUM(cmv_c1c2!AC39:AH39)+SUM(cmv_c3!AC39:AH39)</f>
        <v>3021.8280725303566</v>
      </c>
      <c r="Q40" s="15">
        <f>rail!AB39+nonroad!AE39+'onroad all'!AK39+'onroad all'!AL39+'onroad all'!AM39+'onroad all'!AN39+'onroad all'!AO39+ptnonipm!BJ39+SUM(airports!AT39:AX39)+SUM(cmv_c1c2!AD39:AH39)+SUM(cmv_c3!AD39:AH39)</f>
        <v>2853.6146656865744</v>
      </c>
      <c r="R40" s="56">
        <f>rail!N39+nonpt!S39+nonroad!R39+'onroad all'!AB39+ptegu!T39+ptnonipm!T39+pt_oilgas!S39+np_oilgas!Q39+SUM(cmv_c1c2!Z39:AA39)+SUM(cmv_c3!Z39:AA39)</f>
        <v>1.2485004305481953</v>
      </c>
      <c r="S40" s="56">
        <f>rail!K39+nonpt!L39+nonroad!U39+'onroad all'!M39+ptegu!L39+ptnonipm!L39+pt_oilgas!K39+np_oilgas!K39+SUM(cmv_c1c2!R39:S39)+SUM(cmv_c3!R39:S39)</f>
        <v>2.3425742446586537</v>
      </c>
      <c r="T40" s="56">
        <f>nonpt!P39+ptegu!P39+ptnonipm!P39+pt_oilgas!O39+np_oilgas!N39+rwc!M39+SUM(cmv_c1c2!W39:X39)+SUM(cmv_c3!W39:X39)</f>
        <v>1.6086849079947714</v>
      </c>
      <c r="U40" s="56">
        <f>rail!S39+nonpt!AH39+nonroad!T39+'onroad all'!CB39+ptegu!AH39+ptnonipm!AL39+pt_oilgas!AG39+np_oilgas!AA39+rwc!R39+SUM(cmv_c1c2!BJ39:BK39)+SUM(cmv_c3!BJ39:BK39)</f>
        <v>15.043067986515711</v>
      </c>
      <c r="V40" s="56">
        <f>rail!Q39+nonpt!AD39+nonroad!S39+'onroad all'!BS39+'onroad all'!BT39+ptegu!AD39+ptnonipm!AH39+pt_oilgas!AC39+np_oilgas!W39+rwc!P39+SUM(cmv_c1c2!BD39:BE39)+SUM(cmv_c3!BD39:BE39)</f>
        <v>24.423716149715396</v>
      </c>
      <c r="W40" s="56">
        <f>nonpt!CS39+ptegu!BB39+ptnonipm!Z39</f>
        <v>1.2743001878723164</v>
      </c>
      <c r="X40" s="63" t="s">
        <v>173</v>
      </c>
      <c r="AA40" s="17" t="s">
        <v>209</v>
      </c>
      <c r="AB40" s="15">
        <f>B40+beis!H39</f>
        <v>1270697.0658104108</v>
      </c>
      <c r="AC40" s="15">
        <f t="shared" si="2"/>
        <v>83810.22419682701</v>
      </c>
      <c r="AD40" s="15">
        <f>D40+beis!T39</f>
        <v>285426.69803275476</v>
      </c>
      <c r="AE40" s="15">
        <f t="shared" si="3"/>
        <v>130836.38016673525</v>
      </c>
      <c r="AF40" s="15">
        <f t="shared" si="4"/>
        <v>83027.062171338694</v>
      </c>
      <c r="AG40" s="15">
        <f t="shared" si="5"/>
        <v>59361.777908147851</v>
      </c>
      <c r="AH40" s="15">
        <f>H40+beis!Z39</f>
        <v>988552.97959763464</v>
      </c>
      <c r="AI40" s="15">
        <f>I40+beis!E39</f>
        <v>12463.076439021179</v>
      </c>
      <c r="AJ40" s="15">
        <f t="shared" si="6"/>
        <v>9935.1735798803347</v>
      </c>
      <c r="AK40" s="15">
        <f>K40+beis!N39</f>
        <v>14420.498004210542</v>
      </c>
      <c r="AL40" s="15">
        <f>L40+beis!R39</f>
        <v>35235.259453845239</v>
      </c>
      <c r="AM40" s="15">
        <f t="shared" si="7"/>
        <v>1031.6976573775751</v>
      </c>
      <c r="AN40" s="15">
        <f t="shared" si="8"/>
        <v>472.10593621520837</v>
      </c>
      <c r="AO40" s="15">
        <f t="shared" si="9"/>
        <v>694.49992347688988</v>
      </c>
      <c r="AP40" s="15">
        <f t="shared" si="10"/>
        <v>3021.8280725303566</v>
      </c>
      <c r="AQ40" s="15">
        <f t="shared" si="11"/>
        <v>2853.6146656865744</v>
      </c>
      <c r="AR40" s="56">
        <f t="shared" si="12"/>
        <v>1.2485004305481953</v>
      </c>
      <c r="AS40" s="56">
        <f t="shared" si="13"/>
        <v>2.3425742446586537</v>
      </c>
      <c r="AT40" s="56">
        <f t="shared" si="14"/>
        <v>1.6086849079947714</v>
      </c>
      <c r="AU40" s="56">
        <f t="shared" si="15"/>
        <v>15.043067986515711</v>
      </c>
      <c r="AV40" s="56">
        <f t="shared" si="16"/>
        <v>24.423716149715396</v>
      </c>
      <c r="AX40" s="17" t="s">
        <v>209</v>
      </c>
      <c r="AY40" s="15">
        <f>B40-'ptfire-rx'!B39-'ptfire-wild'!B39</f>
        <v>1185139.1820394108</v>
      </c>
      <c r="AZ40" s="15">
        <f>C40-'ptfire-rx'!C39-'ptfire-wild'!C39</f>
        <v>83585.293478827007</v>
      </c>
      <c r="BA40" s="15">
        <f>D40-'ptfire-rx'!D39-'ptfire-wild'!D39</f>
        <v>271515.50954680284</v>
      </c>
      <c r="BB40" s="15">
        <f>E40-'ptfire-rx'!E39-'ptfire-wild'!E39</f>
        <v>125077.75641473527</v>
      </c>
      <c r="BC40" s="15">
        <f>F40-'ptfire-rx'!F39-'ptfire-wild'!F39</f>
        <v>78027.636576338715</v>
      </c>
      <c r="BD40" s="15">
        <f>G40-'ptfire-rx'!G39-'ptfire-wild'!G39</f>
        <v>59075.973492147852</v>
      </c>
      <c r="BE40" s="15">
        <f>H40-'ptfire-rx'!H39-'ptfire-wild'!H39</f>
        <v>380890.22608763463</v>
      </c>
      <c r="BF40" s="15">
        <f>I40-'ptfire-rx'!AO39-'ptfire-wild'!AL39</f>
        <v>5971.4305863387153</v>
      </c>
      <c r="BG40" s="15">
        <f>J40-'ptfire-rx'!AS39-'ptfire-wild'!AP39</f>
        <v>9831.4394557068481</v>
      </c>
      <c r="BH40" s="15">
        <f>K40-'ptfire-rx'!BE39-'ptfire-wild'!BA39</f>
        <v>6341.6030456312692</v>
      </c>
      <c r="BI40" s="15">
        <f>L40-'ptfire-rx'!BS39-'ptfire-wild'!BO39</f>
        <v>1999.9735337465925</v>
      </c>
      <c r="BJ40" s="15">
        <f>M40-'ptfire-rx'!BV39-'ptfire-wild'!BR39</f>
        <v>953.64134816982187</v>
      </c>
      <c r="BK40" s="15">
        <f>N40-'ptfire-rx'!AL39-'ptfire-wild'!AJ39</f>
        <v>367.04178405305186</v>
      </c>
      <c r="BL40" s="15">
        <f>O40-'ptfire-rx'!AU39-'ptfire-wild'!AR39</f>
        <v>617.01010068527341</v>
      </c>
      <c r="BM40" s="15">
        <f t="shared" si="17"/>
        <v>3021.8280725303566</v>
      </c>
      <c r="BN40" s="15">
        <f t="shared" si="18"/>
        <v>2853.6146656865744</v>
      </c>
      <c r="BO40" s="56">
        <f t="shared" si="19"/>
        <v>1.2485004305481953</v>
      </c>
      <c r="BP40" s="56">
        <f t="shared" si="20"/>
        <v>2.3425742446586537</v>
      </c>
      <c r="BQ40" s="56">
        <f t="shared" si="21"/>
        <v>1.6086849079947714</v>
      </c>
      <c r="BR40" s="56">
        <f t="shared" si="22"/>
        <v>15.043067986515711</v>
      </c>
      <c r="BS40" s="56">
        <f t="shared" si="23"/>
        <v>24.423716149715396</v>
      </c>
    </row>
    <row r="41" spans="1:71" x14ac:dyDescent="0.25">
      <c r="A41" s="17" t="s">
        <v>210</v>
      </c>
      <c r="B41" s="15">
        <f>rail!B40+nonpt!B40+ptagfire!B40+nonroad!B40+'onroad all'!AF40+cmv_c1c2!B40+'ptfire-rx'!B40+ptegu!B40+ptnonipm!B40+pt_oilgas!B40+np_oilgas!B40+rwc!B40+cmv_c3!B40+airports!B40+'ptfire-wild'!B40+np_solvents!B40</f>
        <v>71073.450071399711</v>
      </c>
      <c r="C41" s="15">
        <f>rail!C40+nonpt!C40+ptagfire!C40++nonroad!C40+'onroad all'!BZ40+cmv_c1c2!BI40+'ptfire-rx'!C40+ptegu!C40+ptnonipm!C40+pt_oilgas!C40+np_oilgas!C40+rwc!C40+cmv_c3!BI40+livestock!B40+airports!C40+'ptfire-wild'!C40+fertilizer!B40+np_solvents!C40</f>
        <v>1431.3676480787019</v>
      </c>
      <c r="D41" s="15">
        <f>rail!D40+nonpt!D40+ptagfire!D40++nonroad!D40+cmv_c1c2!D40+'ptfire-rx'!D40+ptegu!EA40+ptnonipm!D40+pt_oilgas!D40+np_oilgas!D40+rwc!D40+cmv_c3!D40+'onroad all'!EL40+airports!D40+'ptfire-wild'!D40+np_solvents!D40</f>
        <v>10362.958873319414</v>
      </c>
      <c r="E41" s="15">
        <f>rail!E40+nonpt!E40+ptagfire!E40++nonroad!E40+cmv_c1c2!E40+'ptfire-rx'!E40+ptegu!E40+ptnonipm!E40+pt_oilgas!E40+np_oilgas!E40+rwc!E40+cmv_c3!E40+afdust!BA40+'onroad all'!DD40+'onroad all'!EN40+airports!E40+'ptfire-wild'!E40+np_solvents!E40</f>
        <v>5295.0735566701123</v>
      </c>
      <c r="F41" s="15">
        <f>rail!F40+nonpt!F40+ptagfire!F40++nonroad!F40+cmv_c1c2!F40+'ptfire-rx'!F40+ptegu!F40+ptnonipm!F40+pt_oilgas!F40+np_oilgas!F40+rwc!F40+cmv_c3!F40+afdust!BB40+'onroad all'!EN40+airports!F40+'ptfire-wild'!F40+np_solvents!F40</f>
        <v>3248.8067453042277</v>
      </c>
      <c r="G41" s="15">
        <f>rail!G40+nonpt!G40+ptagfire!G40++nonroad!G40+'onroad all'!DU40+cmv_c1c2!G40+'ptfire-rx'!G40+ptegu!FM40+ptnonipm!G40+pt_oilgas!G40+np_oilgas!G40+rwc!G40+cmv_c3!G40+airports!G40+'ptfire-wild'!G40+np_solvents!G40</f>
        <v>404.31259240203332</v>
      </c>
      <c r="H41" s="15">
        <f>rail!H40+nonpt!H40+ptagfire!H40++nonroad!H40+'onroad all'!EH40+cmv_c1c2!H40+'ptfire-rx'!H40+ptegu!H40+ptnonipm!H40+pt_oilgas!H40+np_oilgas!H40+rwc!H40+cmv_c3!H40+livestock!C40+airports!H40+'ptfire-wild'!H40+np_solvents!H40</f>
        <v>14992.439694108056</v>
      </c>
      <c r="I41" s="15">
        <f>rail!AL40+nonpt!BK40+ptagfire!V40+nonroad!AK40+'onroad all'!H40+cmv_c1c2!O40+'ptfire-rx'!AO40+ptegu!BM40+ptnonipm!BX40+pt_oilgas!BL40+np_oilgas!AV40+rwc!AI40+cmv_c3!O40+livestock!U40+airports!AK40+'ptfire-wild'!AL40+np_solvents!AF40</f>
        <v>268.53082083210148</v>
      </c>
      <c r="J41" s="15">
        <f>rail!AR40+nonpt!BQ40+ptagfire!Z40+nonroad!AP40+'onroad all'!P40+cmv_c1c2!T40+'ptfire-rx'!AS40+ptegu!BS40+ptnonipm!CD40+pt_oilgas!BR40+np_oilgas!BB40+rwc!AO40+cmv_c3!T40+livestock!X40+airports!AN40+'ptfire-wild'!AP40+np_solvents!AJ40</f>
        <v>158.16731961706455</v>
      </c>
      <c r="K41" s="15">
        <f>rail!BK40+nonpt!CU40+ptagfire!AJ40+nonroad!BH40+'onroad all'!BB40+cmv_c1c2!AO40+'ptfire-rx'!BE40+ptegu!CX40+ptnonipm!DP40+pt_oilgas!CV40+np_oilgas!BY40+rwc!BB40+cmv_c3!AP40+airports!BF40+'ptfire-wild'!BA40+np_solvents!AV40</f>
        <v>268.45130168183334</v>
      </c>
      <c r="L41" s="15">
        <f>rail!BZ40+nonpt!DN40+ptagfire!AV40+nonroad!BT40+'onroad all'!BU40+cmv_c1c2!BF40+'ptfire-rx'!BS40+ptegu!DP40+ptnonipm!EK40+pt_oilgas!DO40+np_oilgas!CP40+rwc!BR40+cmv_c3!BF40+livestock!AP40+airports!BT40+'ptfire-wild'!BO40+np_solvents!BF40</f>
        <v>84.669410401563084</v>
      </c>
      <c r="M41" s="15">
        <f>rail!CB40+nonpt!DQ40+nonroad!BU40+'onroad all'!BY40+cmv_c1c2!BH40+'ptfire-rx'!BV40+ptegu!DS40+ptnonipm!EN40+pt_oilgas!DR40+np_oilgas!CR40+rwc!BT40+cmv_c3!BH40+airports!BV40+'ptfire-wild'!BR40+np_solvents!BH40+ptagfire!AX40</f>
        <v>47.380090723416629</v>
      </c>
      <c r="N41" s="15">
        <f>rail!AK40+nonpt!BH40+nonroad!AJ40+'onroad all'!G40+cmv_c1c2!M40+'ptfire-rx'!AL40+ptegu!BK40+ptnonipm!BU40+pt_oilgas!BJ40+np_oilgas!AU40+rwc!AH40+airports!AI40+cmv_c3!M40+'ptfire-wild'!AJ40</f>
        <v>16.12845528623378</v>
      </c>
      <c r="O41" s="15">
        <f>rail!AT40+nonpt!O40+ptagfire!AA40+nonroad!AR40+'onroad all'!Y40+cmv_c1c2!V40+'ptfire-rx'!AU40+ptegu!BX40+ptnonipm!CI40+pt_oilgas!BW40+np_oilgas!BE40+rwc!AQ40+airports!AP40+cmv_c3!V40+'ptfire-wild'!AR40</f>
        <v>34.061939655905228</v>
      </c>
      <c r="P41" s="15">
        <f>rail!AA40+nonroad!AD40+'onroad all'!AJ40+'onroad all'!AK40+'onroad all'!AL40+'onroad all'!AM40+'onroad all'!AN40+'onroad all'!AO40+ptnonipm!BI40+SUM(airports!AS40:AX40)+SUM(cmv_c1c2!AC40:AH40)+SUM(cmv_c3!AC40:AH40)</f>
        <v>163.78933933953405</v>
      </c>
      <c r="Q41" s="15">
        <f>rail!AB40+nonroad!AE40+'onroad all'!AK40+'onroad all'!AL40+'onroad all'!AM40+'onroad all'!AN40+'onroad all'!AO40+ptnonipm!BJ40+SUM(airports!AT40:AX40)+SUM(cmv_c1c2!AD40:AH40)+SUM(cmv_c3!AD40:AH40)</f>
        <v>155.49147514800904</v>
      </c>
      <c r="R41" s="56">
        <f>rail!N40+nonpt!S40+nonroad!R40+'onroad all'!AB40+ptegu!T40+ptnonipm!T40+pt_oilgas!S40+np_oilgas!Q40+SUM(cmv_c1c2!Z40:AA40)+SUM(cmv_c3!Z40:AA40)</f>
        <v>7.6627150687632551E-3</v>
      </c>
      <c r="S41" s="56">
        <f>rail!K40+nonpt!L40+nonroad!U40+'onroad all'!M40+ptegu!L40+ptnonipm!L40+pt_oilgas!K40+np_oilgas!K40+SUM(cmv_c1c2!R40:S40)+SUM(cmv_c3!R40:S40)</f>
        <v>5.8802189550310829E-2</v>
      </c>
      <c r="T41" s="56">
        <f>nonpt!P40+ptegu!P40+ptnonipm!P40+pt_oilgas!O40+np_oilgas!N40+rwc!M40+SUM(cmv_c1c2!W40:X40)+SUM(cmv_c3!W40:X40)</f>
        <v>4.4471880673860695E-2</v>
      </c>
      <c r="U41" s="56">
        <f>rail!S40+nonpt!AH40+nonroad!T40+'onroad all'!CB40+ptegu!AH40+ptnonipm!AL40+pt_oilgas!AG40+np_oilgas!AA40+rwc!R40+SUM(cmv_c1c2!BJ40:BK40)+SUM(cmv_c3!BJ40:BK40)</f>
        <v>0.30178551565055017</v>
      </c>
      <c r="V41" s="56">
        <f>rail!Q40+nonpt!AD40+nonroad!S40+'onroad all'!BS40+'onroad all'!BT40+ptegu!AD40+ptnonipm!AH40+pt_oilgas!AC40+np_oilgas!W40+rwc!P40+SUM(cmv_c1c2!BD40:BE40)+SUM(cmv_c3!BD40:BE40)</f>
        <v>0.36192494449141871</v>
      </c>
      <c r="W41" s="56">
        <f>nonpt!CS40+ptegu!BB40+ptnonipm!Z40</f>
        <v>5.0174174463507887E-2</v>
      </c>
      <c r="X41" s="63" t="s">
        <v>173</v>
      </c>
      <c r="AA41" s="17" t="s">
        <v>210</v>
      </c>
      <c r="AB41" s="15">
        <f>B41+beis!H40</f>
        <v>72254.099401399697</v>
      </c>
      <c r="AC41" s="15">
        <f t="shared" si="2"/>
        <v>1431.3676480787019</v>
      </c>
      <c r="AD41" s="15">
        <f>D41+beis!T40</f>
        <v>10532.748902175013</v>
      </c>
      <c r="AE41" s="15">
        <f t="shared" si="3"/>
        <v>5295.0735566701123</v>
      </c>
      <c r="AF41" s="15">
        <f t="shared" si="4"/>
        <v>3248.8067453042277</v>
      </c>
      <c r="AG41" s="15">
        <f t="shared" si="5"/>
        <v>404.31259240203332</v>
      </c>
      <c r="AH41" s="15">
        <f>H41+beis!Z40</f>
        <v>31263.552314107954</v>
      </c>
      <c r="AI41" s="15">
        <f>I41+beis!E40</f>
        <v>396.15647583210148</v>
      </c>
      <c r="AJ41" s="15">
        <f t="shared" si="6"/>
        <v>158.16731961706455</v>
      </c>
      <c r="AK41" s="15">
        <f>K41+beis!N40</f>
        <v>437.00317768183231</v>
      </c>
      <c r="AL41" s="15">
        <f>L41+beis!R40</f>
        <v>766.78121220156299</v>
      </c>
      <c r="AM41" s="15">
        <f t="shared" si="7"/>
        <v>47.380090723416629</v>
      </c>
      <c r="AN41" s="15">
        <f t="shared" si="8"/>
        <v>16.12845528623378</v>
      </c>
      <c r="AO41" s="15">
        <f t="shared" si="9"/>
        <v>34.061939655905228</v>
      </c>
      <c r="AP41" s="15">
        <f t="shared" si="10"/>
        <v>163.78933933953405</v>
      </c>
      <c r="AQ41" s="15">
        <f t="shared" si="11"/>
        <v>155.49147514800904</v>
      </c>
      <c r="AR41" s="56">
        <f t="shared" si="12"/>
        <v>7.6627150687632551E-3</v>
      </c>
      <c r="AS41" s="56">
        <f t="shared" si="13"/>
        <v>5.8802189550310829E-2</v>
      </c>
      <c r="AT41" s="56">
        <f t="shared" si="14"/>
        <v>4.4471880673860695E-2</v>
      </c>
      <c r="AU41" s="56">
        <f t="shared" si="15"/>
        <v>0.30178551565055017</v>
      </c>
      <c r="AV41" s="56">
        <f t="shared" si="16"/>
        <v>0.36192494449141871</v>
      </c>
      <c r="AX41" s="17" t="s">
        <v>210</v>
      </c>
      <c r="AY41" s="15">
        <f>B41-'ptfire-rx'!B40-'ptfire-wild'!B40</f>
        <v>70323.688115399709</v>
      </c>
      <c r="AZ41" s="15">
        <f>C41-'ptfire-rx'!C40-'ptfire-wild'!C40</f>
        <v>1426.3409000787019</v>
      </c>
      <c r="BA41" s="15">
        <f>D41-'ptfire-rx'!D40-'ptfire-wild'!D40</f>
        <v>10350.412679319414</v>
      </c>
      <c r="BB41" s="15">
        <f>E41-'ptfire-rx'!E40-'ptfire-wild'!E40</f>
        <v>5174.4705186701121</v>
      </c>
      <c r="BC41" s="15">
        <f>F41-'ptfire-rx'!F40-'ptfire-wild'!F40</f>
        <v>3137.5688773042275</v>
      </c>
      <c r="BD41" s="15">
        <f>G41-'ptfire-rx'!G40-'ptfire-wild'!G40</f>
        <v>397.86652540203335</v>
      </c>
      <c r="BE41" s="15">
        <f>H41-'ptfire-rx'!H40-'ptfire-wild'!H40</f>
        <v>14857.463509108056</v>
      </c>
      <c r="BF41" s="15">
        <f>I41-'ptfire-rx'!AO40-'ptfire-wild'!AL40</f>
        <v>264.03055661476787</v>
      </c>
      <c r="BG41" s="15">
        <f>J41-'ptfire-rx'!AS40-'ptfire-wild'!AP40</f>
        <v>156.18045540103421</v>
      </c>
      <c r="BH41" s="15">
        <f>K41-'ptfire-rx'!BE40-'ptfire-wild'!BA40</f>
        <v>256.64950527179133</v>
      </c>
      <c r="BI41" s="15">
        <f>L41-'ptfire-rx'!BS40-'ptfire-wild'!BO40</f>
        <v>77.746975039955473</v>
      </c>
      <c r="BJ41" s="15">
        <f>M41-'ptfire-rx'!BV40-'ptfire-wild'!BR40</f>
        <v>45.783183030401212</v>
      </c>
      <c r="BK41" s="15">
        <f>N41-'ptfire-rx'!AL40-'ptfire-wild'!AJ40</f>
        <v>13.86077458708063</v>
      </c>
      <c r="BL41" s="15">
        <f>O41-'ptfire-rx'!AU40-'ptfire-wild'!AR40</f>
        <v>32.250593985585731</v>
      </c>
      <c r="BM41" s="15">
        <f t="shared" si="17"/>
        <v>163.78933933953405</v>
      </c>
      <c r="BN41" s="15">
        <f t="shared" si="18"/>
        <v>155.49147514800904</v>
      </c>
      <c r="BO41" s="56">
        <f t="shared" si="19"/>
        <v>7.6627150687632551E-3</v>
      </c>
      <c r="BP41" s="56">
        <f t="shared" si="20"/>
        <v>5.8802189550310829E-2</v>
      </c>
      <c r="BQ41" s="56">
        <f t="shared" si="21"/>
        <v>4.4471880673860695E-2</v>
      </c>
      <c r="BR41" s="56">
        <f t="shared" si="22"/>
        <v>0.30178551565055017</v>
      </c>
      <c r="BS41" s="56">
        <f t="shared" si="23"/>
        <v>0.36192494449141871</v>
      </c>
    </row>
    <row r="42" spans="1:71" x14ac:dyDescent="0.25">
      <c r="A42" s="17" t="s">
        <v>211</v>
      </c>
      <c r="B42" s="15">
        <f>rail!B41+nonpt!B41+ptagfire!B41+nonroad!B41+'onroad all'!AF41+cmv_c1c2!B41+'ptfire-rx'!B41+ptegu!B41+ptnonipm!B41+pt_oilgas!B41+np_oilgas!B41+rwc!B41+cmv_c3!B41+airports!B41+'ptfire-wild'!B41+np_solvents!B41</f>
        <v>933375.05427188007</v>
      </c>
      <c r="C42" s="15">
        <f>rail!C41+nonpt!C41+ptagfire!C41++nonroad!C41+'onroad all'!BZ41+cmv_c1c2!BI41+'ptfire-rx'!C41+ptegu!C41+ptnonipm!C41+pt_oilgas!C41+np_oilgas!C41+rwc!C41+cmv_c3!BI41+livestock!B41+airports!C41+'ptfire-wild'!C41+fertilizer!B41+np_solvents!C41</f>
        <v>50627.123611448653</v>
      </c>
      <c r="D42" s="15">
        <f>rail!D41+nonpt!D41+ptagfire!D41++nonroad!D41+cmv_c1c2!D41+'ptfire-rx'!D41+ptegu!EA41+ptnonipm!D41+pt_oilgas!D41+np_oilgas!D41+rwc!D41+cmv_c3!D41+'onroad all'!EL41+airports!D41+'ptfire-wild'!D41+np_solvents!D41</f>
        <v>115950.58856036601</v>
      </c>
      <c r="E42" s="15">
        <f>rail!E41+nonpt!E41+ptagfire!E41++nonroad!E41+cmv_c1c2!E41+'ptfire-rx'!E41+ptegu!E41+ptnonipm!E41+pt_oilgas!E41+np_oilgas!E41+rwc!E41+cmv_c3!E41+afdust!BA41+'onroad all'!DD41+'onroad all'!EN41+airports!E41+'ptfire-wild'!E41+np_solvents!E41</f>
        <v>126777.6419331767</v>
      </c>
      <c r="F42" s="15">
        <f>rail!F41+nonpt!F41+ptagfire!F41++nonroad!F41+cmv_c1c2!F41+'ptfire-rx'!F41+ptegu!F41+ptnonipm!F41+pt_oilgas!F41+np_oilgas!F41+rwc!F41+cmv_c3!F41+afdust!BB41+'onroad all'!EN41+airports!F41+'ptfire-wild'!F41+np_solvents!F41</f>
        <v>69092.517754688</v>
      </c>
      <c r="G42" s="15">
        <f>rail!G41+nonpt!G41+ptagfire!G41++nonroad!G41+'onroad all'!DU41+cmv_c1c2!G41+'ptfire-rx'!G41+ptegu!FM41+ptnonipm!G41+pt_oilgas!G41+np_oilgas!G41+rwc!G41+cmv_c3!G41+airports!G41+'ptfire-wild'!G41+np_solvents!G41</f>
        <v>19968.062534756747</v>
      </c>
      <c r="H42" s="15">
        <f>rail!H41+nonpt!H41+ptagfire!H41++nonroad!H41+'onroad all'!EH41+cmv_c1c2!H41+'ptfire-rx'!H41+ptegu!H41+ptnonipm!H41+pt_oilgas!H41+np_oilgas!H41+rwc!H41+cmv_c3!H41+livestock!C41+airports!H41+'ptfire-wild'!H41+np_solvents!H41</f>
        <v>185145.52127284231</v>
      </c>
      <c r="I42" s="15">
        <f>rail!AL41+nonpt!BK41+ptagfire!V41+nonroad!AK41+'onroad all'!H41+cmv_c1c2!O41+'ptfire-rx'!AO41+ptegu!BM41+ptnonipm!BX41+pt_oilgas!BL41+np_oilgas!AV41+rwc!AI41+cmv_c3!O41+livestock!U41+airports!AK41+'ptfire-wild'!AL41+np_solvents!AF41</f>
        <v>2986.3641150858507</v>
      </c>
      <c r="J42" s="15">
        <f>rail!AR41+nonpt!BQ41+ptagfire!Z41+nonroad!AP41+'onroad all'!P41+cmv_c1c2!T41+'ptfire-rx'!AS41+ptegu!BS41+ptnonipm!CD41+pt_oilgas!BR41+np_oilgas!BB41+rwc!AO41+cmv_c3!T41+livestock!X41+airports!AN41+'ptfire-wild'!AP41+np_solvents!AJ41</f>
        <v>1957.8358700195517</v>
      </c>
      <c r="K42" s="15">
        <f>rail!BK41+nonpt!CU41+ptagfire!AJ41+nonroad!BH41+'onroad all'!BB41+cmv_c1c2!AO41+'ptfire-rx'!BE41+ptegu!CX41+ptnonipm!DP41+pt_oilgas!CV41+np_oilgas!BY41+rwc!BB41+cmv_c3!AP41+airports!BF41+'ptfire-wild'!BA41+np_solvents!AV41</f>
        <v>5577.8295806282158</v>
      </c>
      <c r="L42" s="15">
        <f>rail!BZ41+nonpt!DN41+ptagfire!AV41+nonroad!BT41+'onroad all'!BU41+cmv_c1c2!BF41+'ptfire-rx'!BS41+ptegu!DP41+ptnonipm!EK41+pt_oilgas!DO41+np_oilgas!CP41+rwc!BR41+cmv_c3!BF41+livestock!AP41+airports!BT41+'ptfire-wild'!BO41+np_solvents!BF41</f>
        <v>5632.8019730619662</v>
      </c>
      <c r="M42" s="15">
        <f>rail!CB41+nonpt!DQ41+nonroad!BU41+'onroad all'!BY41+cmv_c1c2!BH41+'ptfire-rx'!BV41+ptegu!DS41+ptnonipm!EN41+pt_oilgas!DR41+np_oilgas!CR41+rwc!BT41+cmv_c3!BH41+airports!BV41+'ptfire-wild'!BR41+np_solvents!BH41+ptagfire!AX41</f>
        <v>832.67208579736689</v>
      </c>
      <c r="N42" s="15">
        <f>rail!AK41+nonpt!BH41+nonroad!AJ41+'onroad all'!G41+cmv_c1c2!M41+'ptfire-rx'!AL41+ptegu!BK41+ptnonipm!BU41+pt_oilgas!BJ41+np_oilgas!AU41+rwc!AH41+airports!AI41+cmv_c3!M41+'ptfire-wild'!AJ41</f>
        <v>938.50001254315248</v>
      </c>
      <c r="O42" s="15">
        <f>rail!AT41+nonpt!O41+ptagfire!AA41+nonroad!AR41+'onroad all'!Y41+cmv_c1c2!V41+'ptfire-rx'!AU41+ptegu!BX41+ptnonipm!CI41+pt_oilgas!BW41+np_oilgas!BE41+rwc!AQ41+airports!AP41+cmv_c3!V41+'ptfire-wild'!AR41</f>
        <v>812.43791400808323</v>
      </c>
      <c r="P42" s="15">
        <f>rail!AA41+nonroad!AD41+'onroad all'!AJ41+'onroad all'!AK41+'onroad all'!AL41+'onroad all'!AM41+'onroad all'!AN41+'onroad all'!AO41+ptnonipm!BI41+SUM(airports!AS41:AX41)+SUM(cmv_c1c2!AC41:AH41)+SUM(cmv_c3!AC41:AH41)</f>
        <v>1606.2117654572282</v>
      </c>
      <c r="Q42" s="15">
        <f>rail!AB41+nonroad!AE41+'onroad all'!AK41+'onroad all'!AL41+'onroad all'!AM41+'onroad all'!AN41+'onroad all'!AO41+ptnonipm!BJ41+SUM(airports!AT41:AX41)+SUM(cmv_c1c2!AD41:AH41)+SUM(cmv_c3!AD41:AH41)</f>
        <v>1502.7922826709023</v>
      </c>
      <c r="R42" s="56">
        <f>rail!N41+nonpt!S41+nonroad!R41+'onroad all'!AB41+ptegu!T41+ptnonipm!T41+pt_oilgas!S41+np_oilgas!Q41+SUM(cmv_c1c2!Z41:AA41)+SUM(cmv_c3!Z41:AA41)</f>
        <v>0.52144162542334094</v>
      </c>
      <c r="S42" s="56">
        <f>rail!K41+nonpt!L41+nonroad!U41+'onroad all'!M41+ptegu!L41+ptnonipm!L41+pt_oilgas!K41+np_oilgas!K41+SUM(cmv_c1c2!R41:S41)+SUM(cmv_c3!R41:S41)</f>
        <v>1.4139298634857291</v>
      </c>
      <c r="T42" s="56">
        <f>nonpt!P41+ptegu!P41+ptnonipm!P41+pt_oilgas!O41+np_oilgas!N41+rwc!M41+SUM(cmv_c1c2!W41:X41)+SUM(cmv_c3!W41:X41)</f>
        <v>0.29080113204347796</v>
      </c>
      <c r="U42" s="56">
        <f>rail!S41+nonpt!AH41+nonroad!T41+'onroad all'!CB41+ptegu!AH41+ptnonipm!AL41+pt_oilgas!AG41+np_oilgas!AA41+rwc!R41+SUM(cmv_c1c2!BJ41:BK41)+SUM(cmv_c3!BJ41:BK41)</f>
        <v>4.5260919568750619</v>
      </c>
      <c r="V42" s="56">
        <f>rail!Q41+nonpt!AD41+nonroad!S41+'onroad all'!BS41+'onroad all'!BT41+ptegu!AD41+ptnonipm!AH41+pt_oilgas!AC41+np_oilgas!W41+rwc!P41+SUM(cmv_c1c2!BD41:BE41)+SUM(cmv_c3!BD41:BE41)</f>
        <v>20.625156470579281</v>
      </c>
      <c r="W42" s="56">
        <f>nonpt!CS41+ptegu!BB41+ptnonipm!Z41</f>
        <v>0.95256714631325201</v>
      </c>
      <c r="X42" s="63" t="s">
        <v>173</v>
      </c>
      <c r="AA42" s="17" t="s">
        <v>211</v>
      </c>
      <c r="AB42" s="15">
        <f>B42+beis!H41</f>
        <v>1002866.42797188</v>
      </c>
      <c r="AC42" s="15">
        <f t="shared" si="2"/>
        <v>50627.123611448653</v>
      </c>
      <c r="AD42" s="15">
        <f>D42+beis!T41</f>
        <v>128363.30719036602</v>
      </c>
      <c r="AE42" s="15">
        <f t="shared" si="3"/>
        <v>126777.6419331767</v>
      </c>
      <c r="AF42" s="15">
        <f t="shared" si="4"/>
        <v>69092.517754688</v>
      </c>
      <c r="AG42" s="15">
        <f t="shared" si="5"/>
        <v>19968.062534756747</v>
      </c>
      <c r="AH42" s="15">
        <f>H42+beis!Z41</f>
        <v>1067968.6842728422</v>
      </c>
      <c r="AI42" s="15">
        <f>I42+beis!E41</f>
        <v>10420.045625085851</v>
      </c>
      <c r="AJ42" s="15">
        <f t="shared" si="6"/>
        <v>1957.8358700195517</v>
      </c>
      <c r="AK42" s="15">
        <f>K42+beis!N41</f>
        <v>15495.153920628214</v>
      </c>
      <c r="AL42" s="15">
        <f>L42+beis!R41</f>
        <v>52279.351256061862</v>
      </c>
      <c r="AM42" s="15">
        <f t="shared" si="7"/>
        <v>832.67208579736689</v>
      </c>
      <c r="AN42" s="15">
        <f t="shared" si="8"/>
        <v>938.50001254315248</v>
      </c>
      <c r="AO42" s="15">
        <f t="shared" si="9"/>
        <v>812.43791400808323</v>
      </c>
      <c r="AP42" s="15">
        <f t="shared" si="10"/>
        <v>1606.2117654572282</v>
      </c>
      <c r="AQ42" s="15">
        <f t="shared" si="11"/>
        <v>1502.7922826709023</v>
      </c>
      <c r="AR42" s="56">
        <f t="shared" si="12"/>
        <v>0.52144162542334094</v>
      </c>
      <c r="AS42" s="56">
        <f t="shared" si="13"/>
        <v>1.4139298634857291</v>
      </c>
      <c r="AT42" s="56">
        <f t="shared" si="14"/>
        <v>0.29080113204347796</v>
      </c>
      <c r="AU42" s="56">
        <f t="shared" si="15"/>
        <v>4.5260919568750619</v>
      </c>
      <c r="AV42" s="56">
        <f t="shared" si="16"/>
        <v>20.625156470579281</v>
      </c>
      <c r="AX42" s="17" t="s">
        <v>211</v>
      </c>
      <c r="AY42" s="15">
        <f>B42-'ptfire-rx'!B41-'ptfire-wild'!B41</f>
        <v>684365.43156687904</v>
      </c>
      <c r="AZ42" s="15">
        <f>C42-'ptfire-rx'!C41-'ptfire-wild'!C41</f>
        <v>48562.667252448657</v>
      </c>
      <c r="BA42" s="15">
        <f>D42-'ptfire-rx'!D41-'ptfire-wild'!D41</f>
        <v>112046.88035836602</v>
      </c>
      <c r="BB42" s="15">
        <f>E42-'ptfire-rx'!E41-'ptfire-wild'!E41</f>
        <v>87505.669542176605</v>
      </c>
      <c r="BC42" s="15">
        <f>F42-'ptfire-rx'!F41-'ptfire-wild'!F41</f>
        <v>33976.094855688207</v>
      </c>
      <c r="BD42" s="15">
        <f>G42-'ptfire-rx'!G41-'ptfire-wild'!G41</f>
        <v>17482.708283756707</v>
      </c>
      <c r="BE42" s="15">
        <f>H42-'ptfire-rx'!H41-'ptfire-wild'!H41</f>
        <v>136311.3111648421</v>
      </c>
      <c r="BF42" s="15">
        <f>I42-'ptfire-rx'!AO41-'ptfire-wild'!AL41</f>
        <v>1367.7727279146586</v>
      </c>
      <c r="BG42" s="15">
        <f>J42-'ptfire-rx'!AS41-'ptfire-wild'!AP41</f>
        <v>1228.5393027610369</v>
      </c>
      <c r="BH42" s="15">
        <f>K42-'ptfire-rx'!BE41-'ptfire-wild'!BA41</f>
        <v>1392.7167604076037</v>
      </c>
      <c r="BI42" s="15">
        <f>L42-'ptfire-rx'!BS41-'ptfire-wild'!BO41</f>
        <v>3161.3343106755278</v>
      </c>
      <c r="BJ42" s="15">
        <f>M42-'ptfire-rx'!BV41-'ptfire-wild'!BR41</f>
        <v>259.81162600447692</v>
      </c>
      <c r="BK42" s="15">
        <f>N42-'ptfire-rx'!AL41-'ptfire-wild'!AJ41</f>
        <v>144.39964169695435</v>
      </c>
      <c r="BL42" s="15">
        <f>O42-'ptfire-rx'!AU41-'ptfire-wild'!AR41</f>
        <v>196.60552414898902</v>
      </c>
      <c r="BM42" s="15">
        <f t="shared" si="17"/>
        <v>1606.2117654572282</v>
      </c>
      <c r="BN42" s="15">
        <f t="shared" si="18"/>
        <v>1502.7922826709023</v>
      </c>
      <c r="BO42" s="56">
        <f t="shared" si="19"/>
        <v>0.52144162542334094</v>
      </c>
      <c r="BP42" s="56">
        <f t="shared" si="20"/>
        <v>1.4139298634857291</v>
      </c>
      <c r="BQ42" s="56">
        <f t="shared" si="21"/>
        <v>0.29080113204347796</v>
      </c>
      <c r="BR42" s="56">
        <f t="shared" si="22"/>
        <v>4.5260919568750619</v>
      </c>
      <c r="BS42" s="56">
        <f t="shared" si="23"/>
        <v>20.625156470579281</v>
      </c>
    </row>
    <row r="43" spans="1:71" x14ac:dyDescent="0.25">
      <c r="A43" s="17" t="s">
        <v>212</v>
      </c>
      <c r="B43" s="15">
        <f>rail!B42+nonpt!B42+ptagfire!B42+nonroad!B42+'onroad all'!AF42+cmv_c1c2!B42+'ptfire-rx'!B42+ptegu!B42+ptnonipm!B42+pt_oilgas!B42+np_oilgas!B42+rwc!B42+cmv_c3!B42+airports!B42+'ptfire-wild'!B42+np_solvents!B42</f>
        <v>170560.97154093458</v>
      </c>
      <c r="C43" s="15">
        <f>rail!C42+nonpt!C42+ptagfire!C42++nonroad!C42+'onroad all'!BZ42+cmv_c1c2!BI42+'ptfire-rx'!C42+ptegu!C42+ptnonipm!C42+pt_oilgas!C42+np_oilgas!C42+rwc!C42+cmv_c3!BI42+livestock!B42+airports!C42+'ptfire-wild'!C42+fertilizer!B42+np_solvents!C42</f>
        <v>117745.94692378529</v>
      </c>
      <c r="D43" s="15">
        <f>rail!D42+nonpt!D42+ptagfire!D42++nonroad!D42+cmv_c1c2!D42+'ptfire-rx'!D42+ptegu!EA42+ptnonipm!D42+pt_oilgas!D42+np_oilgas!D42+rwc!D42+cmv_c3!D42+'onroad all'!EL42+airports!D42+'ptfire-wild'!D42+np_solvents!D42</f>
        <v>35381.627109124478</v>
      </c>
      <c r="E43" s="15">
        <f>rail!E42+nonpt!E42+ptagfire!E42++nonroad!E42+cmv_c1c2!E42+'ptfire-rx'!E42+ptegu!E42+ptnonipm!E42+pt_oilgas!E42+np_oilgas!E42+rwc!E42+cmv_c3!E42+afdust!BA42+'onroad all'!DD42+'onroad all'!EN42+airports!E42+'ptfire-wild'!E42+np_solvents!E42</f>
        <v>126648.69272384861</v>
      </c>
      <c r="F43" s="15">
        <f>rail!F42+nonpt!F42+ptagfire!F42++nonroad!F42+cmv_c1c2!F42+'ptfire-rx'!F42+ptegu!F42+ptnonipm!F42+pt_oilgas!F42+np_oilgas!F42+rwc!F42+cmv_c3!F42+afdust!BB42+'onroad all'!EN42+airports!F42+'ptfire-wild'!F42+np_solvents!F42</f>
        <v>29651.413389171623</v>
      </c>
      <c r="G43" s="15">
        <f>rail!G42+nonpt!G42+ptagfire!G42++nonroad!G42+'onroad all'!DU42+cmv_c1c2!G42+'ptfire-rx'!G42+ptegu!FM42+ptnonipm!G42+pt_oilgas!G42+np_oilgas!G42+rwc!G42+cmv_c3!G42+airports!G42+'ptfire-wild'!G42+np_solvents!G42</f>
        <v>3683.3180456306577</v>
      </c>
      <c r="H43" s="15">
        <f>rail!H42+nonpt!H42+ptagfire!H42++nonroad!H42+'onroad all'!EH42+cmv_c1c2!H42+'ptfire-rx'!H42+ptegu!H42+ptnonipm!H42+pt_oilgas!H42+np_oilgas!H42+rwc!H42+cmv_c3!H42+livestock!C42+airports!H42+'ptfire-wild'!H42+np_solvents!H42</f>
        <v>55379.839462806376</v>
      </c>
      <c r="I43" s="15">
        <f>rail!AL42+nonpt!BK42+ptagfire!V42+nonroad!AK42+'onroad all'!H42+cmv_c1c2!O42+'ptfire-rx'!AO42+ptegu!BM42+ptnonipm!BX42+pt_oilgas!BL42+np_oilgas!AV42+rwc!AI42+cmv_c3!O42+livestock!U42+airports!AK42+'ptfire-wild'!AL42+np_solvents!AF42</f>
        <v>1060.2373846680734</v>
      </c>
      <c r="J43" s="15">
        <f>rail!AR42+nonpt!BQ42+ptagfire!Z42+nonroad!AP42+'onroad all'!P42+cmv_c1c2!T42+'ptfire-rx'!AS42+ptegu!BS42+ptnonipm!CD42+pt_oilgas!BR42+np_oilgas!BB42+rwc!AO42+cmv_c3!T42+livestock!X42+airports!AN42+'ptfire-wild'!AP42+np_solvents!AJ42</f>
        <v>424.71387235289222</v>
      </c>
      <c r="K43" s="15">
        <f>rail!BK42+nonpt!CU42+ptagfire!AJ42+nonroad!BH42+'onroad all'!BB42+cmv_c1c2!AO42+'ptfire-rx'!BE42+ptegu!CX42+ptnonipm!DP42+pt_oilgas!CV42+np_oilgas!BY42+rwc!BB42+cmv_c3!AP42+airports!BF42+'ptfire-wild'!BA42+np_solvents!AV42</f>
        <v>1147.4846765068314</v>
      </c>
      <c r="L43" s="15">
        <f>rail!BZ42+nonpt!DN42+ptagfire!AV42+nonroad!BT42+'onroad all'!BU42+cmv_c1c2!BF42+'ptfire-rx'!BS42+ptegu!DP42+ptnonipm!EK42+pt_oilgas!DO42+np_oilgas!CP42+rwc!BR42+cmv_c3!BF42+livestock!AP42+airports!BT42+'ptfire-wild'!BO42+np_solvents!BF42</f>
        <v>977.82878119038674</v>
      </c>
      <c r="M43" s="15">
        <f>rail!CB42+nonpt!DQ42+nonroad!BU42+'onroad all'!BY42+cmv_c1c2!BH42+'ptfire-rx'!BV42+ptegu!DS42+ptnonipm!EN42+pt_oilgas!DR42+np_oilgas!CR42+rwc!BT42+cmv_c3!BH42+airports!BV42+'ptfire-wild'!BR42+np_solvents!BH42+ptagfire!AX42</f>
        <v>238.87056928586915</v>
      </c>
      <c r="N43" s="15">
        <f>rail!AK42+nonpt!BH42+nonroad!AJ42+'onroad all'!G42+cmv_c1c2!M42+'ptfire-rx'!AL42+ptegu!BK42+ptnonipm!BU42+pt_oilgas!BJ42+np_oilgas!AU42+rwc!AH42+airports!AI42+cmv_c3!M42+'ptfire-wild'!AJ42</f>
        <v>127.2240013415072</v>
      </c>
      <c r="O43" s="15">
        <f>rail!AT42+nonpt!O42+ptagfire!AA42+nonroad!AR42+'onroad all'!Y42+cmv_c1c2!V42+'ptfire-rx'!AU42+ptegu!BX42+ptnonipm!CI42+pt_oilgas!BW42+np_oilgas!BE42+rwc!AQ42+airports!AP42+cmv_c3!V42+'ptfire-wild'!AR42</f>
        <v>109.5247888610705</v>
      </c>
      <c r="P43" s="15">
        <f>rail!AA42+nonroad!AD42+'onroad all'!AJ42+'onroad all'!AK42+'onroad all'!AL42+'onroad all'!AM42+'onroad all'!AN42+'onroad all'!AO42+ptnonipm!BI42+SUM(airports!AS42:AX42)+SUM(cmv_c1c2!AC42:AH42)+SUM(cmv_c3!AC42:AH42)</f>
        <v>1022.0247905852589</v>
      </c>
      <c r="Q43" s="15">
        <f>rail!AB42+nonroad!AE42+'onroad all'!AK42+'onroad all'!AL42+'onroad all'!AM42+'onroad all'!AN42+'onroad all'!AO42+ptnonipm!BJ42+SUM(airports!AT42:AX42)+SUM(cmv_c1c2!AD42:AH42)+SUM(cmv_c3!AD42:AH42)</f>
        <v>978.38938770092011</v>
      </c>
      <c r="R43" s="56">
        <f>rail!N42+nonpt!S42+nonroad!R42+'onroad all'!AB42+ptegu!T42+ptnonipm!T42+pt_oilgas!S42+np_oilgas!Q42+SUM(cmv_c1c2!Z42:AA42)+SUM(cmv_c3!Z42:AA42)</f>
        <v>1.2045270596912617E-2</v>
      </c>
      <c r="S43" s="56">
        <f>rail!K42+nonpt!L42+nonroad!U42+'onroad all'!M42+ptegu!L42+ptnonipm!L42+pt_oilgas!K42+np_oilgas!K42+SUM(cmv_c1c2!R42:S42)+SUM(cmv_c3!R42:S42)</f>
        <v>9.8709324659581391E-2</v>
      </c>
      <c r="T43" s="56">
        <f>nonpt!P42+ptegu!P42+ptnonipm!P42+pt_oilgas!O42+np_oilgas!N42+rwc!M42+SUM(cmv_c1c2!W42:X42)+SUM(cmv_c3!W42:X42)</f>
        <v>6.6150460186736093E-2</v>
      </c>
      <c r="U43" s="56">
        <f>rail!S42+nonpt!AH42+nonroad!T42+'onroad all'!CB42+ptegu!AH42+ptnonipm!AL42+pt_oilgas!AG42+np_oilgas!AA42+rwc!R42+SUM(cmv_c1c2!BJ42:BK42)+SUM(cmv_c3!BJ42:BK42)</f>
        <v>0.21930395075135695</v>
      </c>
      <c r="V43" s="56">
        <f>rail!Q42+nonpt!AD42+nonroad!S42+'onroad all'!BS42+'onroad all'!BT42+ptegu!AD42+ptnonipm!AH42+pt_oilgas!AC42+np_oilgas!W42+rwc!P42+SUM(cmv_c1c2!BD42:BE42)+SUM(cmv_c3!BD42:BE42)</f>
        <v>1.6319561977064987</v>
      </c>
      <c r="W43" s="56">
        <f>nonpt!CS42+ptegu!BB42+ptnonipm!Z42</f>
        <v>4.6141145648141962E-3</v>
      </c>
      <c r="X43" s="63" t="s">
        <v>173</v>
      </c>
      <c r="AA43" s="17" t="s">
        <v>212</v>
      </c>
      <c r="AB43" s="15">
        <f>B43+beis!H42</f>
        <v>215919.2355799345</v>
      </c>
      <c r="AC43" s="15">
        <f t="shared" si="2"/>
        <v>117745.94692378529</v>
      </c>
      <c r="AD43" s="15">
        <f>D43+beis!T42</f>
        <v>62292.433787791379</v>
      </c>
      <c r="AE43" s="15">
        <f t="shared" si="3"/>
        <v>126648.69272384861</v>
      </c>
      <c r="AF43" s="15">
        <f t="shared" si="4"/>
        <v>29651.413389171623</v>
      </c>
      <c r="AG43" s="15">
        <f t="shared" si="5"/>
        <v>3683.3180456306577</v>
      </c>
      <c r="AH43" s="15">
        <f>H43+beis!Z42</f>
        <v>287188.71936880535</v>
      </c>
      <c r="AI43" s="15">
        <f>I43+beis!E42</f>
        <v>6356.999251068064</v>
      </c>
      <c r="AJ43" s="15">
        <f t="shared" si="6"/>
        <v>424.71387235289222</v>
      </c>
      <c r="AK43" s="15">
        <f>K43+beis!N42</f>
        <v>8970.7206793068217</v>
      </c>
      <c r="AL43" s="15">
        <f>L43+beis!R42</f>
        <v>29362.966286150386</v>
      </c>
      <c r="AM43" s="15">
        <f t="shared" si="7"/>
        <v>238.87056928586915</v>
      </c>
      <c r="AN43" s="15">
        <f t="shared" si="8"/>
        <v>127.2240013415072</v>
      </c>
      <c r="AO43" s="15">
        <f t="shared" si="9"/>
        <v>109.5247888610705</v>
      </c>
      <c r="AP43" s="15">
        <f t="shared" si="10"/>
        <v>1022.0247905852589</v>
      </c>
      <c r="AQ43" s="15">
        <f t="shared" si="11"/>
        <v>978.38938770092011</v>
      </c>
      <c r="AR43" s="56">
        <f t="shared" si="12"/>
        <v>1.2045270596912617E-2</v>
      </c>
      <c r="AS43" s="56">
        <f t="shared" si="13"/>
        <v>9.8709324659581391E-2</v>
      </c>
      <c r="AT43" s="56">
        <f t="shared" si="14"/>
        <v>6.6150460186736093E-2</v>
      </c>
      <c r="AU43" s="56">
        <f t="shared" si="15"/>
        <v>0.21930395075135695</v>
      </c>
      <c r="AV43" s="56">
        <f t="shared" si="16"/>
        <v>1.6319561977064987</v>
      </c>
      <c r="AX43" s="17" t="s">
        <v>212</v>
      </c>
      <c r="AY43" s="15">
        <f>B43-'ptfire-rx'!B42-'ptfire-wild'!B42</f>
        <v>148096.69667193457</v>
      </c>
      <c r="AZ43" s="15">
        <f>C43-'ptfire-rx'!C42-'ptfire-wild'!C42</f>
        <v>117492.1387727853</v>
      </c>
      <c r="BA43" s="15">
        <f>D43-'ptfire-rx'!D42-'ptfire-wild'!D42</f>
        <v>35095.510881124479</v>
      </c>
      <c r="BB43" s="15">
        <f>E43-'ptfire-rx'!E42-'ptfire-wild'!E42</f>
        <v>123282.16412684863</v>
      </c>
      <c r="BC43" s="15">
        <f>F43-'ptfire-rx'!F42-'ptfire-wild'!F42</f>
        <v>26639.213387171636</v>
      </c>
      <c r="BD43" s="15">
        <f>G43-'ptfire-rx'!G42-'ptfire-wild'!G42</f>
        <v>3423.7724736306582</v>
      </c>
      <c r="BE43" s="15">
        <f>H43-'ptfire-rx'!H42-'ptfire-wild'!H42</f>
        <v>51039.060999806388</v>
      </c>
      <c r="BF43" s="15">
        <f>I43-'ptfire-rx'!AO42-'ptfire-wild'!AL42</f>
        <v>821.79512767179369</v>
      </c>
      <c r="BG43" s="15">
        <f>J43-'ptfire-rx'!AS42-'ptfire-wild'!AP42</f>
        <v>360.78834739646322</v>
      </c>
      <c r="BH43" s="15">
        <f>K43-'ptfire-rx'!BE42-'ptfire-wild'!BA42</f>
        <v>671.23944006822148</v>
      </c>
      <c r="BI43" s="15">
        <f>L43-'ptfire-rx'!BS42-'ptfire-wild'!BO42</f>
        <v>441.91813354781476</v>
      </c>
      <c r="BJ43" s="15">
        <f>M43-'ptfire-rx'!BV42-'ptfire-wild'!BR42</f>
        <v>164.23041153669084</v>
      </c>
      <c r="BK43" s="15">
        <f>N43-'ptfire-rx'!AL42-'ptfire-wild'!AJ42</f>
        <v>54.348900694272011</v>
      </c>
      <c r="BL43" s="15">
        <f>O43-'ptfire-rx'!AU42-'ptfire-wild'!AR42</f>
        <v>70.956434213667904</v>
      </c>
      <c r="BM43" s="15">
        <f t="shared" si="17"/>
        <v>1022.0247905852589</v>
      </c>
      <c r="BN43" s="15">
        <f t="shared" si="18"/>
        <v>978.38938770092011</v>
      </c>
      <c r="BO43" s="56">
        <f t="shared" si="19"/>
        <v>1.2045270596912617E-2</v>
      </c>
      <c r="BP43" s="56">
        <f t="shared" si="20"/>
        <v>9.8709324659581391E-2</v>
      </c>
      <c r="BQ43" s="56">
        <f t="shared" si="21"/>
        <v>6.6150460186736093E-2</v>
      </c>
      <c r="BR43" s="56">
        <f t="shared" si="22"/>
        <v>0.21930395075135695</v>
      </c>
      <c r="BS43" s="56">
        <f t="shared" si="23"/>
        <v>1.6319561977064987</v>
      </c>
    </row>
    <row r="44" spans="1:71" x14ac:dyDescent="0.25">
      <c r="A44" s="17" t="s">
        <v>213</v>
      </c>
      <c r="B44" s="15">
        <f>rail!B43+nonpt!B43+ptagfire!B43+nonroad!B43+'onroad all'!AF43+cmv_c1c2!B43+'ptfire-rx'!B43+ptegu!B43+ptnonipm!B43+pt_oilgas!B43+np_oilgas!B43+rwc!B43+cmv_c3!B43+airports!B43+'ptfire-wild'!B43+np_solvents!B43</f>
        <v>961349.18778645154</v>
      </c>
      <c r="C44" s="15">
        <f>rail!C43+nonpt!C43+ptagfire!C43++nonroad!C43+'onroad all'!BZ43+cmv_c1c2!BI43+'ptfire-rx'!C43+ptegu!C43+ptnonipm!C43+pt_oilgas!C43+np_oilgas!C43+rwc!C43+cmv_c3!BI43+livestock!B43+airports!C43+'ptfire-wild'!C43+fertilizer!B43+np_solvents!C43</f>
        <v>71354.092126645555</v>
      </c>
      <c r="D44" s="15">
        <f>rail!D43+nonpt!D43+ptagfire!D43++nonroad!D43+cmv_c1c2!D43+'ptfire-rx'!D43+ptegu!EA43+ptnonipm!D43+pt_oilgas!D43+np_oilgas!D43+rwc!D43+cmv_c3!D43+'onroad all'!EL43+airports!D43+'ptfire-wild'!D43+np_solvents!D43</f>
        <v>140011.65198537221</v>
      </c>
      <c r="E44" s="15">
        <f>rail!E43+nonpt!E43+ptagfire!E43++nonroad!E43+cmv_c1c2!E43+'ptfire-rx'!E43+ptegu!E43+ptnonipm!E43+pt_oilgas!E43+np_oilgas!E43+rwc!E43+cmv_c3!E43+afdust!BA43+'onroad all'!DD43+'onroad all'!EN43+airports!E43+'ptfire-wild'!E43+np_solvents!E43</f>
        <v>102558.34539479513</v>
      </c>
      <c r="F44" s="15">
        <f>rail!F43+nonpt!F43+ptagfire!F43++nonroad!F43+cmv_c1c2!F43+'ptfire-rx'!F43+ptegu!F43+ptnonipm!F43+pt_oilgas!F43+np_oilgas!F43+rwc!F43+cmv_c3!F43+afdust!BB43+'onroad all'!EN43+airports!F43+'ptfire-wild'!F43+np_solvents!F43</f>
        <v>58273.480811654765</v>
      </c>
      <c r="G44" s="15">
        <f>rail!G43+nonpt!G43+ptagfire!G43++nonroad!G43+'onroad all'!DU43+cmv_c1c2!G43+'ptfire-rx'!G43+ptegu!FM43+ptnonipm!G43+pt_oilgas!G43+np_oilgas!G43+rwc!G43+cmv_c3!G43+airports!G43+'ptfire-wild'!G43+np_solvents!G43</f>
        <v>19539.841571200577</v>
      </c>
      <c r="H44" s="15">
        <f>rail!H43+nonpt!H43+ptagfire!H43++nonroad!H43+'onroad all'!EH43+cmv_c1c2!H43+'ptfire-rx'!H43+ptegu!H43+ptnonipm!H43+pt_oilgas!H43+np_oilgas!H43+rwc!H43+cmv_c3!H43+livestock!C43+airports!H43+'ptfire-wild'!H43+np_solvents!H43</f>
        <v>222413.61575920216</v>
      </c>
      <c r="I44" s="15">
        <f>rail!AL43+nonpt!BK43+ptagfire!V43+nonroad!AK43+'onroad all'!H43+cmv_c1c2!O43+'ptfire-rx'!AO43+ptegu!BM43+ptnonipm!BX43+pt_oilgas!BL43+np_oilgas!AV43+rwc!AI43+cmv_c3!O43+livestock!U43+airports!AK43+'ptfire-wild'!AL43+np_solvents!AF43</f>
        <v>3469.0380000843688</v>
      </c>
      <c r="J44" s="15">
        <f>rail!AR43+nonpt!BQ43+ptagfire!Z43+nonroad!AP43+'onroad all'!P43+cmv_c1c2!T43+'ptfire-rx'!AS43+ptegu!BS43+ptnonipm!CD43+pt_oilgas!BR43+np_oilgas!BB43+rwc!AO43+cmv_c3!T43+livestock!X43+airports!AN43+'ptfire-wild'!AP43+np_solvents!AJ43</f>
        <v>2000.7826713026941</v>
      </c>
      <c r="K44" s="15">
        <f>rail!BK43+nonpt!CU43+ptagfire!AJ43+nonroad!BH43+'onroad all'!BB43+cmv_c1c2!AO43+'ptfire-rx'!BE43+ptegu!CX43+ptnonipm!DP43+pt_oilgas!CV43+np_oilgas!BY43+rwc!BB43+cmv_c3!AP43+airports!BF43+'ptfire-wild'!BA43+np_solvents!AV43</f>
        <v>5006.8883513061282</v>
      </c>
      <c r="L44" s="15">
        <f>rail!BZ43+nonpt!DN43+ptagfire!AV43+nonroad!BT43+'onroad all'!BU43+cmv_c1c2!BF43+'ptfire-rx'!BS43+ptegu!DP43+ptnonipm!EK43+pt_oilgas!DO43+np_oilgas!CP43+rwc!BR43+cmv_c3!BF43+livestock!AP43+airports!BT43+'ptfire-wild'!BO43+np_solvents!BF43</f>
        <v>3430.7837694264317</v>
      </c>
      <c r="M44" s="15">
        <f>rail!CB43+nonpt!DQ43+nonroad!BU43+'onroad all'!BY43+cmv_c1c2!BH43+'ptfire-rx'!BV43+ptegu!DS43+ptnonipm!EN43+pt_oilgas!DR43+np_oilgas!CR43+rwc!BT43+cmv_c3!BH43+airports!BV43+'ptfire-wild'!BR43+np_solvents!BH43+ptagfire!AX43</f>
        <v>886.72148722439465</v>
      </c>
      <c r="N44" s="15">
        <f>rail!AK43+nonpt!BH43+nonroad!AJ43+'onroad all'!G43+cmv_c1c2!M43+'ptfire-rx'!AL43+ptegu!BK43+ptnonipm!BU43+pt_oilgas!BJ43+np_oilgas!AU43+rwc!AH43+airports!AI43+cmv_c3!M43+'ptfire-wild'!AJ43</f>
        <v>693.12921786995787</v>
      </c>
      <c r="O44" s="15">
        <f>rail!AT43+nonpt!O43+ptagfire!AA43+nonroad!AR43+'onroad all'!Y43+cmv_c1c2!V43+'ptfire-rx'!AU43+ptegu!BX43+ptnonipm!CI43+pt_oilgas!BW43+np_oilgas!BE43+rwc!AQ43+airports!AP43+cmv_c3!V43+'ptfire-wild'!AR43</f>
        <v>683.58762367788165</v>
      </c>
      <c r="P44" s="15">
        <f>rail!AA43+nonroad!AD43+'onroad all'!AJ43+'onroad all'!AK43+'onroad all'!AL43+'onroad all'!AM43+'onroad all'!AN43+'onroad all'!AO43+ptnonipm!BI43+SUM(airports!AS43:AX43)+SUM(cmv_c1c2!AC43:AH43)+SUM(cmv_c3!AC43:AH43)</f>
        <v>2002.1890729003205</v>
      </c>
      <c r="Q44" s="15">
        <f>rail!AB43+nonroad!AE43+'onroad all'!AK43+'onroad all'!AL43+'onroad all'!AM43+'onroad all'!AN43+'onroad all'!AO43+ptnonipm!BJ43+SUM(airports!AT43:AX43)+SUM(cmv_c1c2!AD43:AH43)+SUM(cmv_c3!AD43:AH43)</f>
        <v>1885.9795656945926</v>
      </c>
      <c r="R44" s="56">
        <f>rail!N43+nonpt!S43+nonroad!R43+'onroad all'!AB43+ptegu!T43+ptnonipm!T43+pt_oilgas!S43+np_oilgas!Q43+SUM(cmv_c1c2!Z43:AA43)+SUM(cmv_c3!Z43:AA43)</f>
        <v>0.76488451525199219</v>
      </c>
      <c r="S44" s="56">
        <f>rail!K43+nonpt!L43+nonroad!U43+'onroad all'!M43+ptegu!L43+ptnonipm!L43+pt_oilgas!K43+np_oilgas!K43+SUM(cmv_c1c2!R43:S43)+SUM(cmv_c3!R43:S43)</f>
        <v>1.9292774382551872</v>
      </c>
      <c r="T44" s="56">
        <f>nonpt!P43+ptegu!P43+ptnonipm!P43+pt_oilgas!O43+np_oilgas!N43+rwc!M43+SUM(cmv_c1c2!W43:X43)+SUM(cmv_c3!W43:X43)</f>
        <v>0.34310314451273893</v>
      </c>
      <c r="U44" s="56">
        <f>rail!S43+nonpt!AH43+nonroad!T43+'onroad all'!CB43+ptegu!AH43+ptnonipm!AL43+pt_oilgas!AG43+np_oilgas!AA43+rwc!R43+SUM(cmv_c1c2!BJ43:BK43)+SUM(cmv_c3!BJ43:BK43)</f>
        <v>5.2205161545608991</v>
      </c>
      <c r="V44" s="56">
        <f>rail!Q43+nonpt!AD43+nonroad!S43+'onroad all'!BS43+'onroad all'!BT43+ptegu!AD43+ptnonipm!AH43+pt_oilgas!AC43+np_oilgas!W43+rwc!P43+SUM(cmv_c1c2!BD43:BE43)+SUM(cmv_c3!BD43:BE43)</f>
        <v>22.808198017929403</v>
      </c>
      <c r="W44" s="56">
        <f>nonpt!CS43+ptegu!BB43+ptnonipm!Z43</f>
        <v>3.0724936135370955</v>
      </c>
      <c r="X44" s="63" t="s">
        <v>173</v>
      </c>
      <c r="AA44" s="17" t="s">
        <v>213</v>
      </c>
      <c r="AB44" s="15">
        <f>B44+beis!H43</f>
        <v>1045491.7709284516</v>
      </c>
      <c r="AC44" s="15">
        <f t="shared" si="2"/>
        <v>71354.092126645555</v>
      </c>
      <c r="AD44" s="15">
        <f>D44+beis!T43</f>
        <v>159998.35466679221</v>
      </c>
      <c r="AE44" s="15">
        <f t="shared" si="3"/>
        <v>102558.34539479513</v>
      </c>
      <c r="AF44" s="15">
        <f t="shared" si="4"/>
        <v>58273.480811654765</v>
      </c>
      <c r="AG44" s="15">
        <f t="shared" si="5"/>
        <v>19539.841571200577</v>
      </c>
      <c r="AH44" s="15">
        <f>H44+beis!Z43</f>
        <v>1391683.3254292021</v>
      </c>
      <c r="AI44" s="15">
        <f>I44+beis!E43</f>
        <v>12579.980168084368</v>
      </c>
      <c r="AJ44" s="15">
        <f t="shared" si="6"/>
        <v>2000.7826713026941</v>
      </c>
      <c r="AK44" s="15">
        <f>K44+beis!N43</f>
        <v>17014.801657106131</v>
      </c>
      <c r="AL44" s="15">
        <f>L44+beis!R43</f>
        <v>63078.904741646431</v>
      </c>
      <c r="AM44" s="15">
        <f t="shared" si="7"/>
        <v>886.72148722439465</v>
      </c>
      <c r="AN44" s="15">
        <f t="shared" si="8"/>
        <v>693.12921786995787</v>
      </c>
      <c r="AO44" s="15">
        <f t="shared" si="9"/>
        <v>683.58762367788165</v>
      </c>
      <c r="AP44" s="15">
        <f t="shared" si="10"/>
        <v>2002.1890729003205</v>
      </c>
      <c r="AQ44" s="15">
        <f t="shared" si="11"/>
        <v>1885.9795656945926</v>
      </c>
      <c r="AR44" s="56">
        <f t="shared" si="12"/>
        <v>0.76488451525199219</v>
      </c>
      <c r="AS44" s="56">
        <f t="shared" si="13"/>
        <v>1.9292774382551872</v>
      </c>
      <c r="AT44" s="56">
        <f t="shared" si="14"/>
        <v>0.34310314451273893</v>
      </c>
      <c r="AU44" s="56">
        <f t="shared" si="15"/>
        <v>5.2205161545608991</v>
      </c>
      <c r="AV44" s="56">
        <f t="shared" si="16"/>
        <v>22.808198017929403</v>
      </c>
      <c r="AX44" s="17" t="s">
        <v>213</v>
      </c>
      <c r="AY44" s="15">
        <f>B44-'ptfire-rx'!B43-'ptfire-wild'!B43</f>
        <v>783119.76662645384</v>
      </c>
      <c r="AZ44" s="15">
        <f>C44-'ptfire-rx'!C43-'ptfire-wild'!C43</f>
        <v>70078.936016645544</v>
      </c>
      <c r="BA44" s="15">
        <f>D44-'ptfire-rx'!D43-'ptfire-wild'!D43</f>
        <v>137108.46826937218</v>
      </c>
      <c r="BB44" s="15">
        <f>E44-'ptfire-rx'!E43-'ptfire-wild'!E43</f>
        <v>74225.840852795314</v>
      </c>
      <c r="BC44" s="15">
        <f>F44-'ptfire-rx'!F43-'ptfire-wild'!F43</f>
        <v>32428.948321654854</v>
      </c>
      <c r="BD44" s="15">
        <f>G44-'ptfire-rx'!G43-'ptfire-wild'!G43</f>
        <v>17919.663712200589</v>
      </c>
      <c r="BE44" s="15">
        <f>H44-'ptfire-rx'!H43-'ptfire-wild'!H43</f>
        <v>189939.39698320164</v>
      </c>
      <c r="BF44" s="15">
        <f>I44-'ptfire-rx'!AO43-'ptfire-wild'!AL43</f>
        <v>2327.1760473371528</v>
      </c>
      <c r="BG44" s="15">
        <f>J44-'ptfire-rx'!AS43-'ptfire-wild'!AP43</f>
        <v>1478.6219655941172</v>
      </c>
      <c r="BH44" s="15">
        <f>K44-'ptfire-rx'!BE43-'ptfire-wild'!BA43</f>
        <v>2085.5210913080932</v>
      </c>
      <c r="BI44" s="15">
        <f>L44-'ptfire-rx'!BS43-'ptfire-wild'!BO43</f>
        <v>1696.7904176492475</v>
      </c>
      <c r="BJ44" s="15">
        <f>M44-'ptfire-rx'!BV43-'ptfire-wild'!BR43</f>
        <v>487.28110641787373</v>
      </c>
      <c r="BK44" s="15">
        <f>N44-'ptfire-rx'!AL43-'ptfire-wild'!AJ43</f>
        <v>144.14024022238823</v>
      </c>
      <c r="BL44" s="15">
        <f>O44-'ptfire-rx'!AU43-'ptfire-wild'!AR43</f>
        <v>267.73645284102741</v>
      </c>
      <c r="BM44" s="15">
        <f t="shared" si="17"/>
        <v>2002.1890729003205</v>
      </c>
      <c r="BN44" s="15">
        <f t="shared" si="18"/>
        <v>1885.9795656945926</v>
      </c>
      <c r="BO44" s="56">
        <f t="shared" si="19"/>
        <v>0.76488451525199219</v>
      </c>
      <c r="BP44" s="56">
        <f t="shared" si="20"/>
        <v>1.9292774382551872</v>
      </c>
      <c r="BQ44" s="56">
        <f t="shared" si="21"/>
        <v>0.34310314451273893</v>
      </c>
      <c r="BR44" s="56">
        <f t="shared" si="22"/>
        <v>5.2205161545608991</v>
      </c>
      <c r="BS44" s="56">
        <f t="shared" si="23"/>
        <v>22.808198017929403</v>
      </c>
    </row>
    <row r="45" spans="1:71" x14ac:dyDescent="0.25">
      <c r="A45" s="17" t="s">
        <v>214</v>
      </c>
      <c r="B45" s="15">
        <f>rail!B44+nonpt!B44+ptagfire!B44+nonroad!B44+'onroad all'!AF44+cmv_c1c2!B44+'ptfire-rx'!B44+ptegu!B44+ptnonipm!B44+pt_oilgas!B44+np_oilgas!B44+rwc!B44+cmv_c3!B44+airports!B44+'ptfire-wild'!B44+np_solvents!B44</f>
        <v>3871767.1003777976</v>
      </c>
      <c r="C45" s="15">
        <f>rail!C44+nonpt!C44+ptagfire!C44++nonroad!C44+'onroad all'!BZ44+cmv_c1c2!BI44+'ptfire-rx'!C44+ptegu!C44+ptnonipm!C44+pt_oilgas!C44+np_oilgas!C44+rwc!C44+cmv_c3!BI44+livestock!B44+airports!C44+'ptfire-wild'!C44+fertilizer!B44+np_solvents!C44</f>
        <v>495568.29639573104</v>
      </c>
      <c r="D45" s="15">
        <f>rail!D44+nonpt!D44+ptagfire!D44++nonroad!D44+cmv_c1c2!D44+'ptfire-rx'!D44+ptegu!EA44+ptnonipm!D44+pt_oilgas!D44+np_oilgas!D44+rwc!D44+cmv_c3!D44+'onroad all'!EL44+airports!D44+'ptfire-wild'!D44+np_solvents!D44</f>
        <v>891120.27614765335</v>
      </c>
      <c r="E45" s="15">
        <f>rail!E44+nonpt!E44+ptagfire!E44++nonroad!E44+cmv_c1c2!E44+'ptfire-rx'!E44+ptegu!E44+ptnonipm!E44+pt_oilgas!E44+np_oilgas!E44+rwc!E44+cmv_c3!E44+afdust!BA44+'onroad all'!DD44+'onroad all'!EN44+airports!E44+'ptfire-wild'!E44+np_solvents!E44</f>
        <v>1117604.2512633391</v>
      </c>
      <c r="F45" s="15">
        <f>rail!F44+nonpt!F44+ptagfire!F44++nonroad!F44+cmv_c1c2!F44+'ptfire-rx'!F44+ptegu!F44+ptnonipm!F44+pt_oilgas!F44+np_oilgas!F44+rwc!F44+cmv_c3!F44+afdust!BB44+'onroad all'!EN44+airports!F44+'ptfire-wild'!F44+np_solvents!F44</f>
        <v>335927.29630587215</v>
      </c>
      <c r="G45" s="15">
        <f>rail!G44+nonpt!G44+ptagfire!G44++nonroad!G44+'onroad all'!DU44+cmv_c1c2!G44+'ptfire-rx'!G44+ptegu!FM44+ptnonipm!G44+pt_oilgas!G44+np_oilgas!G44+rwc!G44+cmv_c3!G44+airports!G44+'ptfire-wild'!G44+np_solvents!G44</f>
        <v>363827.21459201036</v>
      </c>
      <c r="H45" s="15">
        <f>rail!H44+nonpt!H44+ptagfire!H44++nonroad!H44+'onroad all'!EH44+cmv_c1c2!H44+'ptfire-rx'!H44+ptegu!H44+ptnonipm!H44+pt_oilgas!H44+np_oilgas!H44+rwc!H44+cmv_c3!H44+livestock!C44+airports!H44+'ptfire-wild'!H44+np_solvents!H44</f>
        <v>2144890.3021720145</v>
      </c>
      <c r="I45" s="15">
        <f>rail!AL44+nonpt!BK44+ptagfire!V44+nonroad!AK44+'onroad all'!H44+cmv_c1c2!O44+'ptfire-rx'!AO44+ptegu!BM44+ptnonipm!BX44+pt_oilgas!BL44+np_oilgas!AV44+rwc!AI44+cmv_c3!O44+livestock!U44+airports!AK44+'ptfire-wild'!AL44+np_solvents!AF44</f>
        <v>13989.814060143433</v>
      </c>
      <c r="J45" s="15">
        <f>rail!AR44+nonpt!BQ44+ptagfire!Z44+nonroad!AP44+'onroad all'!P44+cmv_c1c2!T44+'ptfire-rx'!AS44+ptegu!BS44+ptnonipm!CD44+pt_oilgas!BR44+np_oilgas!BB44+rwc!AO44+cmv_c3!T44+livestock!X44+airports!AN44+'ptfire-wild'!AP44+np_solvents!AJ44</f>
        <v>19150.802127424005</v>
      </c>
      <c r="K45" s="15">
        <f>rail!BK44+nonpt!CU44+ptagfire!AJ44+nonroad!BH44+'onroad all'!BB44+cmv_c1c2!AO44+'ptfire-rx'!BE44+ptegu!CX44+ptnonipm!DP44+pt_oilgas!CV44+np_oilgas!BY44+rwc!BB44+cmv_c3!AP44+airports!BF44+'ptfire-wild'!BA44+np_solvents!AV44</f>
        <v>42252.196992611738</v>
      </c>
      <c r="L45" s="15">
        <f>rail!BZ44+nonpt!DN44+ptagfire!AV44+nonroad!BT44+'onroad all'!BU44+cmv_c1c2!BF44+'ptfire-rx'!BS44+ptegu!DP44+ptnonipm!EK44+pt_oilgas!DO44+np_oilgas!CP44+rwc!BR44+cmv_c3!BF44+livestock!AP44+airports!BT44+'ptfire-wild'!BO44+np_solvents!BF44</f>
        <v>19564.798181887407</v>
      </c>
      <c r="M45" s="15">
        <f>rail!CB44+nonpt!DQ44+nonroad!BU44+'onroad all'!BY44+cmv_c1c2!BH44+'ptfire-rx'!BV44+ptegu!DS44+ptnonipm!EN44+pt_oilgas!DR44+np_oilgas!CR44+rwc!BT44+cmv_c3!BH44+airports!BV44+'ptfire-wild'!BR44+np_solvents!BH44+ptagfire!AX44</f>
        <v>3965.5273785058534</v>
      </c>
      <c r="N45" s="15">
        <f>rail!AK44+nonpt!BH44+nonroad!AJ44+'onroad all'!G44+cmv_c1c2!M44+'ptfire-rx'!AL44+ptegu!BK44+ptnonipm!BU44+pt_oilgas!BJ44+np_oilgas!AU44+rwc!AH44+airports!AI44+cmv_c3!M44+'ptfire-wild'!AJ44</f>
        <v>3814.6121749401591</v>
      </c>
      <c r="O45" s="15">
        <f>rail!AT44+nonpt!O44+ptagfire!AA44+nonroad!AR44+'onroad all'!Y44+cmv_c1c2!V44+'ptfire-rx'!AU44+ptegu!BX44+ptnonipm!CI44+pt_oilgas!BW44+np_oilgas!BE44+rwc!AQ44+airports!AP44+cmv_c3!V44+'ptfire-wild'!AR44</f>
        <v>2628.0740912677238</v>
      </c>
      <c r="P45" s="15">
        <f>rail!AA44+nonroad!AD44+'onroad all'!AJ44+'onroad all'!AK44+'onroad all'!AL44+'onroad all'!AM44+'onroad all'!AN44+'onroad all'!AO44+ptnonipm!BI44+SUM(airports!AS44:AX44)+SUM(cmv_c1c2!AC44:AH44)+SUM(cmv_c3!AC44:AH44)</f>
        <v>8660.1946202064482</v>
      </c>
      <c r="Q45" s="15">
        <f>rail!AB44+nonroad!AE44+'onroad all'!AK44+'onroad all'!AL44+'onroad all'!AM44+'onroad all'!AN44+'onroad all'!AO44+ptnonipm!BJ44+SUM(airports!AT44:AX44)+SUM(cmv_c1c2!AD44:AH44)+SUM(cmv_c3!AD44:AH44)</f>
        <v>8168.8417966820125</v>
      </c>
      <c r="R45" s="56">
        <f>rail!N44+nonpt!S44+nonroad!R44+'onroad all'!AB44+ptegu!T44+ptnonipm!T44+pt_oilgas!S44+np_oilgas!Q44+SUM(cmv_c1c2!Z44:AA44)+SUM(cmv_c3!Z44:AA44)</f>
        <v>2.4429772425179856</v>
      </c>
      <c r="S45" s="56">
        <f>rail!K44+nonpt!L44+nonroad!U44+'onroad all'!M44+ptegu!L44+ptnonipm!L44+pt_oilgas!K44+np_oilgas!K44+SUM(cmv_c1c2!R44:S44)+SUM(cmv_c3!R44:S44)</f>
        <v>3.7982673451104647</v>
      </c>
      <c r="T45" s="56">
        <f>nonpt!P44+ptegu!P44+ptnonipm!P44+pt_oilgas!O44+np_oilgas!N44+rwc!M44+SUM(cmv_c1c2!W44:X44)+SUM(cmv_c3!W44:X44)</f>
        <v>2.457887681269614</v>
      </c>
      <c r="U45" s="56">
        <f>rail!S44+nonpt!AH44+nonroad!T44+'onroad all'!CB44+ptegu!AH44+ptnonipm!AL44+pt_oilgas!AG44+np_oilgas!AA44+rwc!R44+SUM(cmv_c1c2!BJ44:BK44)+SUM(cmv_c3!BJ44:BK44)</f>
        <v>27.417587018384712</v>
      </c>
      <c r="V45" s="56">
        <f>rail!Q44+nonpt!AD44+nonroad!S44+'onroad all'!BS44+'onroad all'!BT44+ptegu!AD44+ptnonipm!AH44+pt_oilgas!AC44+np_oilgas!W44+rwc!P44+SUM(cmv_c1c2!BD44:BE44)+SUM(cmv_c3!BD44:BE44)</f>
        <v>28.680624090037703</v>
      </c>
      <c r="W45" s="56">
        <f>nonpt!CS44+ptegu!BB44+ptnonipm!Z44</f>
        <v>29.700325780266848</v>
      </c>
      <c r="X45" s="63" t="s">
        <v>173</v>
      </c>
      <c r="AA45" s="17" t="s">
        <v>214</v>
      </c>
      <c r="AB45" s="15">
        <f>B45+beis!H44</f>
        <v>4234971.861547797</v>
      </c>
      <c r="AC45" s="15">
        <f t="shared" si="2"/>
        <v>495568.29639573104</v>
      </c>
      <c r="AD45" s="15">
        <f>D45+beis!T44</f>
        <v>991468.21946746332</v>
      </c>
      <c r="AE45" s="15">
        <f t="shared" si="3"/>
        <v>1117604.2512633391</v>
      </c>
      <c r="AF45" s="15">
        <f t="shared" si="4"/>
        <v>335927.29630587215</v>
      </c>
      <c r="AG45" s="15">
        <f t="shared" si="5"/>
        <v>363827.21459201036</v>
      </c>
      <c r="AH45" s="15">
        <f>H45+beis!Z44</f>
        <v>4878024.1697820043</v>
      </c>
      <c r="AI45" s="15">
        <f>I45+beis!E44</f>
        <v>52395.728704143337</v>
      </c>
      <c r="AJ45" s="15">
        <f t="shared" si="6"/>
        <v>19150.802127424005</v>
      </c>
      <c r="AK45" s="15">
        <f>K45+beis!N44</f>
        <v>94529.957261611635</v>
      </c>
      <c r="AL45" s="15">
        <f>L45+beis!R44</f>
        <v>244130.46957348738</v>
      </c>
      <c r="AM45" s="15">
        <f t="shared" si="7"/>
        <v>3965.5273785058534</v>
      </c>
      <c r="AN45" s="15">
        <f t="shared" si="8"/>
        <v>3814.6121749401591</v>
      </c>
      <c r="AO45" s="15">
        <f t="shared" si="9"/>
        <v>2628.0740912677238</v>
      </c>
      <c r="AP45" s="15">
        <f t="shared" si="10"/>
        <v>8660.1946202064482</v>
      </c>
      <c r="AQ45" s="15">
        <f t="shared" si="11"/>
        <v>8168.8417966820125</v>
      </c>
      <c r="AR45" s="56">
        <f t="shared" si="12"/>
        <v>2.4429772425179856</v>
      </c>
      <c r="AS45" s="56">
        <f t="shared" si="13"/>
        <v>3.7982673451104647</v>
      </c>
      <c r="AT45" s="56">
        <f t="shared" si="14"/>
        <v>2.457887681269614</v>
      </c>
      <c r="AU45" s="56">
        <f t="shared" si="15"/>
        <v>27.417587018384712</v>
      </c>
      <c r="AV45" s="56">
        <f t="shared" si="16"/>
        <v>28.680624090037703</v>
      </c>
      <c r="AX45" s="17" t="s">
        <v>214</v>
      </c>
      <c r="AY45" s="15">
        <f>B45-'ptfire-rx'!B44-'ptfire-wild'!B44</f>
        <v>2901532.5611827835</v>
      </c>
      <c r="AZ45" s="15">
        <f>C45-'ptfire-rx'!C44-'ptfire-wild'!C44</f>
        <v>485779.45328173129</v>
      </c>
      <c r="BA45" s="15">
        <f>D45-'ptfire-rx'!D44-'ptfire-wild'!D44</f>
        <v>875664.9143326534</v>
      </c>
      <c r="BB45" s="15">
        <f>E45-'ptfire-rx'!E44-'ptfire-wild'!E44</f>
        <v>954717.10236233857</v>
      </c>
      <c r="BC45" s="15">
        <f>F45-'ptfire-rx'!F44-'ptfire-wild'!F44</f>
        <v>194095.96544487178</v>
      </c>
      <c r="BD45" s="15">
        <f>G45-'ptfire-rx'!G44-'ptfire-wild'!G44</f>
        <v>352745.99631401006</v>
      </c>
      <c r="BE45" s="15">
        <f>H45-'ptfire-rx'!H44-'ptfire-wild'!H44</f>
        <v>1930299.5702930184</v>
      </c>
      <c r="BF45" s="15">
        <f>I45-'ptfire-rx'!AO44-'ptfire-wild'!AL44</f>
        <v>5240.7022643913233</v>
      </c>
      <c r="BG45" s="15">
        <f>J45-'ptfire-rx'!AS44-'ptfire-wild'!AP44</f>
        <v>16801.697370557144</v>
      </c>
      <c r="BH45" s="15">
        <f>K45-'ptfire-rx'!BE44-'ptfire-wild'!BA44</f>
        <v>29138.970675752487</v>
      </c>
      <c r="BI45" s="15">
        <f>L45-'ptfire-rx'!BS44-'ptfire-wild'!BO44</f>
        <v>7537.3443691748971</v>
      </c>
      <c r="BJ45" s="15">
        <f>M45-'ptfire-rx'!BV44-'ptfire-wild'!BR44</f>
        <v>1104.6254175200934</v>
      </c>
      <c r="BK45" s="15">
        <f>N45-'ptfire-rx'!AL44-'ptfire-wild'!AJ44</f>
        <v>1141.8530906398619</v>
      </c>
      <c r="BL45" s="15">
        <f>O45-'ptfire-rx'!AU44-'ptfire-wild'!AR44</f>
        <v>1208.1697559507538</v>
      </c>
      <c r="BM45" s="15">
        <f t="shared" si="17"/>
        <v>8660.1946202064482</v>
      </c>
      <c r="BN45" s="15">
        <f t="shared" si="18"/>
        <v>8168.8417966820125</v>
      </c>
      <c r="BO45" s="56">
        <f t="shared" si="19"/>
        <v>2.4429772425179856</v>
      </c>
      <c r="BP45" s="56">
        <f t="shared" si="20"/>
        <v>3.7982673451104647</v>
      </c>
      <c r="BQ45" s="56">
        <f t="shared" si="21"/>
        <v>2.457887681269614</v>
      </c>
      <c r="BR45" s="56">
        <f t="shared" si="22"/>
        <v>27.417587018384712</v>
      </c>
      <c r="BS45" s="56">
        <f t="shared" si="23"/>
        <v>28.680624090037703</v>
      </c>
    </row>
    <row r="46" spans="1:71" x14ac:dyDescent="0.25">
      <c r="A46" s="17" t="s">
        <v>215</v>
      </c>
      <c r="B46" s="15">
        <f>rail!B45+nonpt!B45+ptagfire!B45+nonroad!B45+'onroad all'!AF45+cmv_c1c2!B45+'ptfire-rx'!B45+ptegu!B45+ptnonipm!B45+pt_oilgas!B45+np_oilgas!B45+rwc!B45+cmv_c3!B45+airports!B45+'ptfire-wild'!B45+np_solvents!B45</f>
        <v>422951.78829001065</v>
      </c>
      <c r="C46" s="15">
        <f>rail!C45+nonpt!C45+ptagfire!C45++nonroad!C45+'onroad all'!BZ45+cmv_c1c2!BI45+'ptfire-rx'!C45+ptegu!C45+ptnonipm!C45+pt_oilgas!C45+np_oilgas!C45+rwc!C45+cmv_c3!BI45+livestock!B45+airports!C45+'ptfire-wild'!C45+fertilizer!B45+np_solvents!C45</f>
        <v>45836.221850294191</v>
      </c>
      <c r="D46" s="15">
        <f>rail!D45+nonpt!D45+ptagfire!D45++nonroad!D45+cmv_c1c2!D45+'ptfire-rx'!D45+ptegu!EA45+ptnonipm!D45+pt_oilgas!D45+np_oilgas!D45+rwc!D45+cmv_c3!D45+'onroad all'!EL45+airports!D45+'ptfire-wild'!D45+np_solvents!D45</f>
        <v>99333.573884155179</v>
      </c>
      <c r="E46" s="15">
        <f>rail!E45+nonpt!E45+ptagfire!E45++nonroad!E45+cmv_c1c2!E45+'ptfire-rx'!E45+ptegu!E45+ptnonipm!E45+pt_oilgas!E45+np_oilgas!E45+rwc!E45+cmv_c3!E45+afdust!BA45+'onroad all'!DD45+'onroad all'!EN45+airports!E45+'ptfire-wild'!E45+np_solvents!E45</f>
        <v>91049.520613470697</v>
      </c>
      <c r="F46" s="15">
        <f>rail!F45+nonpt!F45+ptagfire!F45++nonroad!F45+cmv_c1c2!F45+'ptfire-rx'!F45+ptegu!F45+ptnonipm!F45+pt_oilgas!F45+np_oilgas!F45+rwc!F45+cmv_c3!F45+afdust!BB45+'onroad all'!EN45+airports!F45+'ptfire-wild'!F45+np_solvents!F45</f>
        <v>28009.510981282379</v>
      </c>
      <c r="G46" s="15">
        <f>rail!G45+nonpt!G45+ptagfire!G45++nonroad!G45+'onroad all'!DU45+cmv_c1c2!G45+'ptfire-rx'!G45+ptegu!FM45+ptnonipm!G45+pt_oilgas!G45+np_oilgas!G45+rwc!G45+cmv_c3!G45+airports!G45+'ptfire-wild'!G45+np_solvents!G45</f>
        <v>11117.852010562154</v>
      </c>
      <c r="H46" s="15">
        <f>rail!H45+nonpt!H45+ptagfire!H45++nonroad!H45+'onroad all'!EH45+cmv_c1c2!H45+'ptfire-rx'!H45+ptegu!H45+ptnonipm!H45+pt_oilgas!H45+np_oilgas!H45+rwc!H45+cmv_c3!H45+livestock!C45+airports!H45+'ptfire-wild'!H45+np_solvents!H45</f>
        <v>154216.375652563</v>
      </c>
      <c r="I46" s="15">
        <f>rail!AL45+nonpt!BK45+ptagfire!V45+nonroad!AK45+'onroad all'!H45+cmv_c1c2!O45+'ptfire-rx'!AO45+ptegu!BM45+ptnonipm!BX45+pt_oilgas!BL45+np_oilgas!AV45+rwc!AI45+cmv_c3!O45+livestock!U45+airports!AK45+'ptfire-wild'!AL45+np_solvents!AF45</f>
        <v>1517.1061793917552</v>
      </c>
      <c r="J46" s="15">
        <f>rail!AR45+nonpt!BQ45+ptagfire!Z45+nonroad!AP45+'onroad all'!P45+cmv_c1c2!T45+'ptfire-rx'!AS45+ptegu!BS45+ptnonipm!CD45+pt_oilgas!BR45+np_oilgas!BB45+rwc!AO45+cmv_c3!T45+livestock!X45+airports!AN45+'ptfire-wild'!AP45+np_solvents!AJ45</f>
        <v>1900.5994918791664</v>
      </c>
      <c r="K46" s="15">
        <f>rail!BK45+nonpt!CU45+ptagfire!AJ45+nonroad!BH45+'onroad all'!BB45+cmv_c1c2!AO45+'ptfire-rx'!BE45+ptegu!CX45+ptnonipm!DP45+pt_oilgas!CV45+np_oilgas!BY45+rwc!BB45+cmv_c3!AP45+airports!BF45+'ptfire-wild'!BA45+np_solvents!AV45</f>
        <v>2301.253208031535</v>
      </c>
      <c r="L46" s="15">
        <f>rail!BZ45+nonpt!DN45+ptagfire!AV45+nonroad!BT45+'onroad all'!BU45+cmv_c1c2!BF45+'ptfire-rx'!BS45+ptegu!DP45+ptnonipm!EK45+pt_oilgas!DO45+np_oilgas!CP45+rwc!BR45+cmv_c3!BF45+livestock!AP45+airports!BT45+'ptfire-wild'!BO45+np_solvents!BF45</f>
        <v>1814.6070237452248</v>
      </c>
      <c r="M46" s="15">
        <f>rail!CB45+nonpt!DQ45+nonroad!BU45+'onroad all'!BY45+cmv_c1c2!BH45+'ptfire-rx'!BV45+ptegu!DS45+ptnonipm!EN45+pt_oilgas!DR45+np_oilgas!CR45+rwc!BT45+cmv_c3!BH45+airports!BV45+'ptfire-wild'!BR45+np_solvents!BH45+ptagfire!AX45</f>
        <v>449.69257005561263</v>
      </c>
      <c r="N46" s="15">
        <f>rail!AK45+nonpt!BH45+nonroad!AJ45+'onroad all'!G45+cmv_c1c2!M45+'ptfire-rx'!AL45+ptegu!BK45+ptnonipm!BU45+pt_oilgas!BJ45+np_oilgas!AU45+rwc!AH45+airports!AI45+cmv_c3!M45+'ptfire-wild'!AJ45</f>
        <v>254.3830268902143</v>
      </c>
      <c r="O46" s="15">
        <f>rail!AT45+nonpt!O45+ptagfire!AA45+nonroad!AR45+'onroad all'!Y45+cmv_c1c2!V45+'ptfire-rx'!AU45+ptegu!BX45+ptnonipm!CI45+pt_oilgas!BW45+np_oilgas!BE45+rwc!AQ45+airports!AP45+cmv_c3!V45+'ptfire-wild'!AR45</f>
        <v>244.20395870659377</v>
      </c>
      <c r="P46" s="15">
        <f>rail!AA45+nonroad!AD45+'onroad all'!AJ45+'onroad all'!AK45+'onroad all'!AL45+'onroad all'!AM45+'onroad all'!AN45+'onroad all'!AO45+ptnonipm!BI45+SUM(airports!AS45:AX45)+SUM(cmv_c1c2!AC45:AH45)+SUM(cmv_c3!AC45:AH45)</f>
        <v>1113.2338467016443</v>
      </c>
      <c r="Q46" s="15">
        <f>rail!AB45+nonroad!AE45+'onroad all'!AK45+'onroad all'!AL45+'onroad all'!AM45+'onroad all'!AN45+'onroad all'!AO45+ptnonipm!BJ45+SUM(airports!AT45:AX45)+SUM(cmv_c1c2!AD45:AH45)+SUM(cmv_c3!AD45:AH45)</f>
        <v>1041.8999369987923</v>
      </c>
      <c r="R46" s="56">
        <f>rail!N45+nonpt!S45+nonroad!R45+'onroad all'!AB45+ptegu!T45+ptnonipm!T45+pt_oilgas!S45+np_oilgas!Q45+SUM(cmv_c1c2!Z45:AA45)+SUM(cmv_c3!Z45:AA45)</f>
        <v>0.39967257078727353</v>
      </c>
      <c r="S46" s="56">
        <f>rail!K45+nonpt!L45+nonroad!U45+'onroad all'!M45+ptegu!L45+ptnonipm!L45+pt_oilgas!K45+np_oilgas!K45+SUM(cmv_c1c2!R45:S45)+SUM(cmv_c3!R45:S45)</f>
        <v>2.0117483237060876</v>
      </c>
      <c r="T46" s="56">
        <f>nonpt!P45+ptegu!P45+ptnonipm!P45+pt_oilgas!O45+np_oilgas!N45+rwc!M45+SUM(cmv_c1c2!W45:X45)+SUM(cmv_c3!W45:X45)</f>
        <v>0.50543417481929498</v>
      </c>
      <c r="U46" s="56">
        <f>rail!S45+nonpt!AH45+nonroad!T45+'onroad all'!CB45+ptegu!AH45+ptnonipm!AL45+pt_oilgas!AG45+np_oilgas!AA45+rwc!R45+SUM(cmv_c1c2!BJ45:BK45)+SUM(cmv_c3!BJ45:BK45)</f>
        <v>2.5738148832571097</v>
      </c>
      <c r="V46" s="56">
        <f>rail!Q45+nonpt!AD45+nonroad!S45+'onroad all'!BS45+'onroad all'!BT45+ptegu!AD45+ptnonipm!AH45+pt_oilgas!AC45+np_oilgas!W45+rwc!P45+SUM(cmv_c1c2!BD45:BE45)+SUM(cmv_c3!BD45:BE45)</f>
        <v>6.5486565039561624</v>
      </c>
      <c r="W46" s="56">
        <f>nonpt!CS45+ptegu!BB45+ptnonipm!Z45</f>
        <v>0.43546580088507092</v>
      </c>
      <c r="X46" s="63"/>
      <c r="AA46" s="17" t="s">
        <v>215</v>
      </c>
      <c r="AB46" s="15">
        <f>B46+beis!H45</f>
        <v>467384.70354001055</v>
      </c>
      <c r="AC46" s="15">
        <f t="shared" si="2"/>
        <v>45836.221850294191</v>
      </c>
      <c r="AD46" s="15">
        <f>D46+beis!T45</f>
        <v>110866.93367130517</v>
      </c>
      <c r="AE46" s="15">
        <f t="shared" si="3"/>
        <v>91049.520613470697</v>
      </c>
      <c r="AF46" s="15">
        <f t="shared" si="4"/>
        <v>28009.510981282379</v>
      </c>
      <c r="AG46" s="15">
        <f t="shared" si="5"/>
        <v>11117.852010562154</v>
      </c>
      <c r="AH46" s="15">
        <f>H46+beis!Z45</f>
        <v>398265.504222563</v>
      </c>
      <c r="AI46" s="15">
        <f>I46+beis!E45</f>
        <v>6327.7582823917555</v>
      </c>
      <c r="AJ46" s="15">
        <f t="shared" si="6"/>
        <v>1900.5994918791664</v>
      </c>
      <c r="AK46" s="15">
        <f>K46+beis!N45</f>
        <v>8989.3856050315353</v>
      </c>
      <c r="AL46" s="15">
        <f>L46+beis!R45</f>
        <v>29621.892605845227</v>
      </c>
      <c r="AM46" s="15">
        <f t="shared" si="7"/>
        <v>449.69257005561263</v>
      </c>
      <c r="AN46" s="15">
        <f t="shared" si="8"/>
        <v>254.3830268902143</v>
      </c>
      <c r="AO46" s="15">
        <f t="shared" si="9"/>
        <v>244.20395870659377</v>
      </c>
      <c r="AP46" s="15">
        <f t="shared" si="10"/>
        <v>1113.2338467016443</v>
      </c>
      <c r="AQ46" s="15">
        <f t="shared" si="11"/>
        <v>1041.8999369987923</v>
      </c>
      <c r="AR46" s="56">
        <f t="shared" si="12"/>
        <v>0.39967257078727353</v>
      </c>
      <c r="AS46" s="56">
        <f t="shared" si="13"/>
        <v>2.0117483237060876</v>
      </c>
      <c r="AT46" s="56">
        <f t="shared" si="14"/>
        <v>0.50543417481929498</v>
      </c>
      <c r="AU46" s="56">
        <f t="shared" si="15"/>
        <v>2.5738148832571097</v>
      </c>
      <c r="AV46" s="56">
        <f t="shared" si="16"/>
        <v>6.5486565039561624</v>
      </c>
      <c r="AX46" s="17" t="s">
        <v>215</v>
      </c>
      <c r="AY46" s="15">
        <f>B46-'ptfire-rx'!B45-'ptfire-wild'!B45</f>
        <v>355118.36103201046</v>
      </c>
      <c r="AZ46" s="15">
        <f>C46-'ptfire-rx'!C45-'ptfire-wild'!C45</f>
        <v>45117.54747929419</v>
      </c>
      <c r="BA46" s="15">
        <f>D46-'ptfire-rx'!D45-'ptfire-wild'!D45</f>
        <v>98567.754272155173</v>
      </c>
      <c r="BB46" s="15">
        <f>E46-'ptfire-rx'!E45-'ptfire-wild'!E45</f>
        <v>76871.352029470741</v>
      </c>
      <c r="BC46" s="15">
        <f>F46-'ptfire-rx'!F45-'ptfire-wild'!F45</f>
        <v>18740.388344282408</v>
      </c>
      <c r="BD46" s="15">
        <f>G46-'ptfire-rx'!G45-'ptfire-wild'!G45</f>
        <v>10441.165531562154</v>
      </c>
      <c r="BE46" s="15">
        <f>H46-'ptfire-rx'!H45-'ptfire-wild'!H45</f>
        <v>136270.80839756288</v>
      </c>
      <c r="BF46" s="15">
        <f>I46-'ptfire-rx'!AO45-'ptfire-wild'!AL45</f>
        <v>918.83946711431827</v>
      </c>
      <c r="BG46" s="15">
        <f>J46-'ptfire-rx'!AS45-'ptfire-wild'!AP45</f>
        <v>1740.2062864473942</v>
      </c>
      <c r="BH46" s="15">
        <f>K46-'ptfire-rx'!BE45-'ptfire-wild'!BA45</f>
        <v>1106.3237804604348</v>
      </c>
      <c r="BI46" s="15">
        <f>L46-'ptfire-rx'!BS45-'ptfire-wild'!BO45</f>
        <v>469.97319932123378</v>
      </c>
      <c r="BJ46" s="15">
        <f>M46-'ptfire-rx'!BV45-'ptfire-wild'!BR45</f>
        <v>249.32434582218673</v>
      </c>
      <c r="BK46" s="15">
        <f>N46-'ptfire-rx'!AL45-'ptfire-wild'!AJ45</f>
        <v>71.534587384463592</v>
      </c>
      <c r="BL46" s="15">
        <f>O46-'ptfire-rx'!AU45-'ptfire-wild'!AR45</f>
        <v>147.43338824377327</v>
      </c>
      <c r="BM46" s="15">
        <f t="shared" si="17"/>
        <v>1113.2338467016443</v>
      </c>
      <c r="BN46" s="15">
        <f t="shared" si="18"/>
        <v>1041.8999369987923</v>
      </c>
      <c r="BO46" s="56">
        <f t="shared" si="19"/>
        <v>0.39967257078727353</v>
      </c>
      <c r="BP46" s="56">
        <f t="shared" si="20"/>
        <v>2.0117483237060876</v>
      </c>
      <c r="BQ46" s="56">
        <f t="shared" si="21"/>
        <v>0.50543417481929498</v>
      </c>
      <c r="BR46" s="56">
        <f t="shared" si="22"/>
        <v>2.5738148832571097</v>
      </c>
      <c r="BS46" s="56">
        <f t="shared" si="23"/>
        <v>6.5486565039561624</v>
      </c>
    </row>
    <row r="47" spans="1:71" x14ac:dyDescent="0.25">
      <c r="A47" s="17" t="s">
        <v>216</v>
      </c>
      <c r="B47" s="15">
        <f>rail!B46+nonpt!B46+ptagfire!B46+nonroad!B46+'onroad all'!AF46+cmv_c1c2!B46+'ptfire-rx'!B46+ptegu!B46+ptnonipm!B46+pt_oilgas!B46+np_oilgas!B46+rwc!B46+cmv_c3!B46+airports!B46+'ptfire-wild'!B46+np_solvents!B46</f>
        <v>136792.9919968188</v>
      </c>
      <c r="C47" s="15">
        <f>rail!C46+nonpt!C46+ptagfire!C46++nonroad!C46+'onroad all'!BZ46+cmv_c1c2!BI46+'ptfire-rx'!C46+ptegu!C46+ptnonipm!C46+pt_oilgas!C46+np_oilgas!C46+rwc!C46+cmv_c3!BI46+livestock!B46+airports!C46+'ptfire-wild'!C46+fertilizer!B46+np_solvents!C46</f>
        <v>7419.7713182867174</v>
      </c>
      <c r="D47" s="15">
        <f>rail!D46+nonpt!D46+ptagfire!D46++nonroad!D46+cmv_c1c2!D46+'ptfire-rx'!D46+ptegu!EA46+ptnonipm!D46+pt_oilgas!D46+np_oilgas!D46+rwc!D46+cmv_c3!D46+'onroad all'!EL46+airports!D46+'ptfire-wild'!D46+np_solvents!D46</f>
        <v>12308.109659861802</v>
      </c>
      <c r="E47" s="15">
        <f>rail!E46+nonpt!E46+ptagfire!E46++nonroad!E46+cmv_c1c2!E46+'ptfire-rx'!E46+ptegu!E46+ptnonipm!E46+pt_oilgas!E46+np_oilgas!E46+rwc!E46+cmv_c3!E46+afdust!BA46+'onroad all'!DD46+'onroad all'!EN46+airports!E46+'ptfire-wild'!E46+np_solvents!E46</f>
        <v>22371.937488659558</v>
      </c>
      <c r="F47" s="15">
        <f>rail!F46+nonpt!F46+ptagfire!F46++nonroad!F46+cmv_c1c2!F46+'ptfire-rx'!F46+ptegu!F46+ptnonipm!F46+pt_oilgas!F46+np_oilgas!F46+rwc!F46+cmv_c3!F46+afdust!BB46+'onroad all'!EN46+airports!F46+'ptfire-wild'!F46+np_solvents!F46</f>
        <v>14806.86914669293</v>
      </c>
      <c r="G47" s="15">
        <f>rail!G46+nonpt!G46+ptagfire!G46++nonroad!G46+'onroad all'!DU46+cmv_c1c2!G46+'ptfire-rx'!G46+ptegu!FM46+ptnonipm!G46+pt_oilgas!G46+np_oilgas!G46+rwc!G46+cmv_c3!G46+airports!G46+'ptfire-wild'!G46+np_solvents!G46</f>
        <v>624.22299589745342</v>
      </c>
      <c r="H47" s="15">
        <f>rail!H46+nonpt!H46+ptagfire!H46++nonroad!H46+'onroad all'!EH46+cmv_c1c2!H46+'ptfire-rx'!H46+ptegu!H46+ptnonipm!H46+pt_oilgas!H46+np_oilgas!H46+rwc!H46+cmv_c3!H46+livestock!C46+airports!H46+'ptfire-wild'!H46+np_solvents!H46</f>
        <v>26934.385538619579</v>
      </c>
      <c r="I47" s="15">
        <f>rail!AL46+nonpt!BK46+ptagfire!V46+nonroad!AK46+'onroad all'!H46+cmv_c1c2!O46+'ptfire-rx'!AO46+ptegu!BM46+ptnonipm!BX46+pt_oilgas!BL46+np_oilgas!AV46+rwc!AI46+cmv_c3!O46+livestock!U46+airports!AK46+'ptfire-wild'!AL46+np_solvents!AF46</f>
        <v>1544.2227324817468</v>
      </c>
      <c r="J47" s="15">
        <f>rail!AR46+nonpt!BQ46+ptagfire!Z46+nonroad!AP46+'onroad all'!P46+cmv_c1c2!T46+'ptfire-rx'!AS46+ptegu!BS46+ptnonipm!CD46+pt_oilgas!BR46+np_oilgas!BB46+rwc!AO46+cmv_c3!T46+livestock!X46+airports!AN46+'ptfire-wild'!AP46+np_solvents!AJ46</f>
        <v>466.18346760208192</v>
      </c>
      <c r="K47" s="15">
        <f>rail!BK46+nonpt!CU46+ptagfire!AJ46+nonroad!BH46+'onroad all'!BB46+cmv_c1c2!AO46+'ptfire-rx'!BE46+ptegu!CX46+ptnonipm!DP46+pt_oilgas!CV46+np_oilgas!BY46+rwc!BB46+cmv_c3!AP46+airports!BF46+'ptfire-wild'!BA46+np_solvents!AV46</f>
        <v>1152.4800332970572</v>
      </c>
      <c r="L47" s="15">
        <f>rail!BZ46+nonpt!DN46+ptagfire!AV46+nonroad!BT46+'onroad all'!BU46+cmv_c1c2!BF46+'ptfire-rx'!BS46+ptegu!DP46+ptnonipm!EK46+pt_oilgas!DO46+np_oilgas!CP46+rwc!BR46+cmv_c3!BF46+livestock!AP46+airports!BT46+'ptfire-wild'!BO46+np_solvents!BF46</f>
        <v>213.4170473618594</v>
      </c>
      <c r="M47" s="15">
        <f>rail!CB46+nonpt!DQ46+nonroad!BU46+'onroad all'!BY46+cmv_c1c2!BH46+'ptfire-rx'!BV46+ptegu!DS46+ptnonipm!EN46+pt_oilgas!DR46+np_oilgas!CR46+rwc!BT46+cmv_c3!BH46+airports!BV46+'ptfire-wild'!BR46+np_solvents!BH46+ptagfire!AX46</f>
        <v>214.15046478711074</v>
      </c>
      <c r="N47" s="15">
        <f>rail!AK46+nonpt!BH46+nonroad!AJ46+'onroad all'!G46+cmv_c1c2!M46+'ptfire-rx'!AL46+ptegu!BK46+ptnonipm!BU46+pt_oilgas!BJ46+np_oilgas!AU46+rwc!AH46+airports!AI46+cmv_c3!M46+'ptfire-wild'!AJ46</f>
        <v>74.826401430670117</v>
      </c>
      <c r="O47" s="15">
        <f>rail!AT46+nonpt!O46+ptagfire!AA46+nonroad!AR46+'onroad all'!Y46+cmv_c1c2!V46+'ptfire-rx'!AU46+ptegu!BX46+ptnonipm!CI46+pt_oilgas!BW46+np_oilgas!BE46+rwc!AQ46+airports!AP46+cmv_c3!V46+'ptfire-wild'!AR46</f>
        <v>121.1202826246674</v>
      </c>
      <c r="P47" s="15">
        <f>rail!AA46+nonroad!AD46+'onroad all'!AJ46+'onroad all'!AK46+'onroad all'!AL46+'onroad all'!AM46+'onroad all'!AN46+'onroad all'!AO46+ptnonipm!BI46+SUM(airports!AS46:AX46)+SUM(cmv_c1c2!AC46:AH46)+SUM(cmv_c3!AC46:AH46)</f>
        <v>305.22114682879425</v>
      </c>
      <c r="Q47" s="15">
        <f>rail!AB46+nonroad!AE46+'onroad all'!AK46+'onroad all'!AL46+'onroad all'!AM46+'onroad all'!AN46+'onroad all'!AO46+ptnonipm!BJ46+SUM(airports!AT46:AX46)+SUM(cmv_c1c2!AD46:AH46)+SUM(cmv_c3!AD46:AH46)</f>
        <v>291.98261606876235</v>
      </c>
      <c r="R47" s="56">
        <f>rail!N46+nonpt!S46+nonroad!R46+'onroad all'!AB46+ptegu!T46+ptnonipm!T46+pt_oilgas!S46+np_oilgas!Q46+SUM(cmv_c1c2!Z46:AA46)+SUM(cmv_c3!Z46:AA46)</f>
        <v>1.5267074072243083E-2</v>
      </c>
      <c r="S47" s="56">
        <f>rail!K46+nonpt!L46+nonroad!U46+'onroad all'!M46+ptegu!L46+ptnonipm!L46+pt_oilgas!K46+np_oilgas!K46+SUM(cmv_c1c2!R46:S46)+SUM(cmv_c3!R46:S46)</f>
        <v>0.1332173670128225</v>
      </c>
      <c r="T47" s="56">
        <f>nonpt!P46+ptegu!P46+ptnonipm!P46+pt_oilgas!O46+np_oilgas!N46+rwc!M46+SUM(cmv_c1c2!W46:X46)+SUM(cmv_c3!W46:X46)</f>
        <v>0.11374024434784435</v>
      </c>
      <c r="U47" s="56">
        <f>rail!S46+nonpt!AH46+nonroad!T46+'onroad all'!CB46+ptegu!AH46+ptnonipm!AL46+pt_oilgas!AG46+np_oilgas!AA46+rwc!R46+SUM(cmv_c1c2!BJ46:BK46)+SUM(cmv_c3!BJ46:BK46)</f>
        <v>0.92148567434949502</v>
      </c>
      <c r="V47" s="56">
        <f>rail!Q46+nonpt!AD46+nonroad!S46+'onroad all'!BS46+'onroad all'!BT46+ptegu!AD46+ptnonipm!AH46+pt_oilgas!AC46+np_oilgas!W46+rwc!P46+SUM(cmv_c1c2!BD46:BE46)+SUM(cmv_c3!BD46:BE46)</f>
        <v>4.040898868206285</v>
      </c>
      <c r="W47" s="56">
        <f>nonpt!CS46+ptegu!BB46+ptnonipm!Z46</f>
        <v>1.8467385921586E-3</v>
      </c>
      <c r="X47" s="63" t="s">
        <v>173</v>
      </c>
      <c r="AA47" s="17" t="s">
        <v>216</v>
      </c>
      <c r="AB47" s="15">
        <f>B47+beis!H46</f>
        <v>146602.3712618188</v>
      </c>
      <c r="AC47" s="15">
        <f t="shared" si="2"/>
        <v>7419.7713182867174</v>
      </c>
      <c r="AD47" s="15">
        <f>D47+beis!T46</f>
        <v>13680.898631062302</v>
      </c>
      <c r="AE47" s="15">
        <f t="shared" si="3"/>
        <v>22371.937488659558</v>
      </c>
      <c r="AF47" s="15">
        <f t="shared" si="4"/>
        <v>14806.86914669293</v>
      </c>
      <c r="AG47" s="15">
        <f t="shared" si="5"/>
        <v>624.22299589745342</v>
      </c>
      <c r="AH47" s="15">
        <f>H47+beis!Z46</f>
        <v>92747.746708619481</v>
      </c>
      <c r="AI47" s="15">
        <f>I47+beis!E46</f>
        <v>2619.2099482817466</v>
      </c>
      <c r="AJ47" s="15">
        <f t="shared" si="6"/>
        <v>466.18346760208192</v>
      </c>
      <c r="AK47" s="15">
        <f>K47+beis!N46</f>
        <v>2550.9401182970469</v>
      </c>
      <c r="AL47" s="15">
        <f>L47+beis!R46</f>
        <v>4814.8312235618596</v>
      </c>
      <c r="AM47" s="15">
        <f t="shared" si="7"/>
        <v>214.15046478711074</v>
      </c>
      <c r="AN47" s="15">
        <f t="shared" si="8"/>
        <v>74.826401430670117</v>
      </c>
      <c r="AO47" s="15">
        <f t="shared" si="9"/>
        <v>121.1202826246674</v>
      </c>
      <c r="AP47" s="15">
        <f t="shared" si="10"/>
        <v>305.22114682879425</v>
      </c>
      <c r="AQ47" s="15">
        <f t="shared" si="11"/>
        <v>291.98261606876235</v>
      </c>
      <c r="AR47" s="56">
        <f t="shared" si="12"/>
        <v>1.5267074072243083E-2</v>
      </c>
      <c r="AS47" s="56">
        <f t="shared" si="13"/>
        <v>0.1332173670128225</v>
      </c>
      <c r="AT47" s="56">
        <f t="shared" si="14"/>
        <v>0.11374024434784435</v>
      </c>
      <c r="AU47" s="56">
        <f t="shared" si="15"/>
        <v>0.92148567434949502</v>
      </c>
      <c r="AV47" s="56">
        <f t="shared" si="16"/>
        <v>4.040898868206285</v>
      </c>
      <c r="AX47" s="17" t="s">
        <v>216</v>
      </c>
      <c r="AY47" s="15">
        <f>B47-'ptfire-rx'!B46-'ptfire-wild'!B46</f>
        <v>135714.9843138188</v>
      </c>
      <c r="AZ47" s="15">
        <f>C47-'ptfire-rx'!C46-'ptfire-wild'!C46</f>
        <v>7412.0863172867175</v>
      </c>
      <c r="BA47" s="15">
        <f>D47-'ptfire-rx'!D46-'ptfire-wild'!D46</f>
        <v>12294.960342861803</v>
      </c>
      <c r="BB47" s="15">
        <f>E47-'ptfire-rx'!E46-'ptfire-wild'!E46</f>
        <v>22186.311195659557</v>
      </c>
      <c r="BC47" s="15">
        <f>F47-'ptfire-rx'!F46-'ptfire-wild'!F46</f>
        <v>14659.423844692932</v>
      </c>
      <c r="BD47" s="15">
        <f>G47-'ptfire-rx'!G46-'ptfire-wild'!G46</f>
        <v>617.70169989745341</v>
      </c>
      <c r="BE47" s="15">
        <f>H47-'ptfire-rx'!H46-'ptfire-wild'!H46</f>
        <v>26731.45962461958</v>
      </c>
      <c r="BF47" s="15">
        <f>I47-'ptfire-rx'!AO46-'ptfire-wild'!AL46</f>
        <v>1538.4190811326621</v>
      </c>
      <c r="BG47" s="15">
        <f>J47-'ptfire-rx'!AS46-'ptfire-wild'!AP46</f>
        <v>463.59504575433243</v>
      </c>
      <c r="BH47" s="15">
        <f>K47-'ptfire-rx'!BE46-'ptfire-wild'!BA46</f>
        <v>1137.3661200809074</v>
      </c>
      <c r="BI47" s="15">
        <f>L47-'ptfire-rx'!BS46-'ptfire-wild'!BO46</f>
        <v>204.52224896213585</v>
      </c>
      <c r="BJ47" s="15">
        <f>M47-'ptfire-rx'!BV46-'ptfire-wild'!BR46</f>
        <v>212.04144869199754</v>
      </c>
      <c r="BK47" s="15">
        <f>N47-'ptfire-rx'!AL46-'ptfire-wild'!AJ46</f>
        <v>71.94018951462759</v>
      </c>
      <c r="BL47" s="15">
        <f>O47-'ptfire-rx'!AU46-'ptfire-wild'!AR46</f>
        <v>118.84771867273857</v>
      </c>
      <c r="BM47" s="15">
        <f t="shared" si="17"/>
        <v>305.22114682879425</v>
      </c>
      <c r="BN47" s="15">
        <f t="shared" si="18"/>
        <v>291.98261606876235</v>
      </c>
      <c r="BO47" s="56">
        <f t="shared" si="19"/>
        <v>1.5267074072243083E-2</v>
      </c>
      <c r="BP47" s="56">
        <f t="shared" si="20"/>
        <v>0.1332173670128225</v>
      </c>
      <c r="BQ47" s="56">
        <f t="shared" si="21"/>
        <v>0.11374024434784435</v>
      </c>
      <c r="BR47" s="56">
        <f t="shared" si="22"/>
        <v>0.92148567434949502</v>
      </c>
      <c r="BS47" s="56">
        <f t="shared" si="23"/>
        <v>4.040898868206285</v>
      </c>
    </row>
    <row r="48" spans="1:71" x14ac:dyDescent="0.25">
      <c r="A48" s="17" t="s">
        <v>217</v>
      </c>
      <c r="B48" s="15">
        <f>rail!B47+nonpt!B47+ptagfire!B47+nonroad!B47+'onroad all'!AF47+cmv_c1c2!B47+'ptfire-rx'!B47+ptegu!B47+ptnonipm!B47+pt_oilgas!B47+np_oilgas!B47+rwc!B47+cmv_c3!B47+airports!B47+'ptfire-wild'!B47+np_solvents!B47</f>
        <v>1030517.0622436216</v>
      </c>
      <c r="C48" s="15">
        <f>rail!C47+nonpt!C47+ptagfire!C47++nonroad!C47+'onroad all'!BZ47+cmv_c1c2!BI47+'ptfire-rx'!C47+ptegu!C47+ptnonipm!C47+pt_oilgas!C47+np_oilgas!C47+rwc!C47+cmv_c3!BI47+livestock!B47+airports!C47+'ptfire-wild'!C47+fertilizer!B47+np_solvents!C47</f>
        <v>66484.727083408885</v>
      </c>
      <c r="D48" s="15">
        <f>rail!D47+nonpt!D47+ptagfire!D47++nonroad!D47+cmv_c1c2!D47+'ptfire-rx'!D47+ptegu!EA47+ptnonipm!D47+pt_oilgas!D47+np_oilgas!D47+rwc!D47+cmv_c3!D47+'onroad all'!EL47+airports!D47+'ptfire-wild'!D47+np_solvents!D47</f>
        <v>148419.97611279666</v>
      </c>
      <c r="E48" s="15">
        <f>rail!E47+nonpt!E47+ptagfire!E47++nonroad!E47+cmv_c1c2!E47+'ptfire-rx'!E47+ptegu!E47+ptnonipm!E47+pt_oilgas!E47+np_oilgas!E47+rwc!E47+cmv_c3!E47+afdust!BA47+'onroad all'!DD47+'onroad all'!EN47+airports!E47+'ptfire-wild'!E47+np_solvents!E47</f>
        <v>100672.8226724721</v>
      </c>
      <c r="F48" s="15">
        <f>rail!F47+nonpt!F47+ptagfire!F47++nonroad!F47+cmv_c1c2!F47+'ptfire-rx'!F47+ptegu!F47+ptnonipm!F47+pt_oilgas!F47+np_oilgas!F47+rwc!F47+cmv_c3!F47+afdust!BB47+'onroad all'!EN47+airports!F47+'ptfire-wild'!F47+np_solvents!F47</f>
        <v>64303.374251286536</v>
      </c>
      <c r="G48" s="15">
        <f>rail!G47+nonpt!G47+ptagfire!G47++nonroad!G47+'onroad all'!DU47+cmv_c1c2!G47+'ptfire-rx'!G47+ptegu!FM47+ptnonipm!G47+pt_oilgas!G47+np_oilgas!G47+rwc!G47+cmv_c3!G47+airports!G47+'ptfire-wild'!G47+np_solvents!G47</f>
        <v>18951.871608317484</v>
      </c>
      <c r="H48" s="15">
        <f>rail!H47+nonpt!H47+ptagfire!H47++nonroad!H47+'onroad all'!EH47+cmv_c1c2!H47+'ptfire-rx'!H47+ptegu!H47+ptnonipm!H47+pt_oilgas!H47+np_oilgas!H47+rwc!H47+cmv_c3!H47+livestock!C47+airports!H47+'ptfire-wild'!H47+np_solvents!H47</f>
        <v>213648.01468700904</v>
      </c>
      <c r="I48" s="15">
        <f>rail!AL47+nonpt!BK47+ptagfire!V47+nonroad!AK47+'onroad all'!H47+cmv_c1c2!O47+'ptfire-rx'!AO47+ptegu!BM47+ptnonipm!BX47+pt_oilgas!BL47+np_oilgas!AV47+rwc!AI47+cmv_c3!O47+livestock!U47+airports!AK47+'ptfire-wild'!AL47+np_solvents!AF47</f>
        <v>3870.7747937232575</v>
      </c>
      <c r="J48" s="15">
        <f>rail!AR47+nonpt!BQ47+ptagfire!Z47+nonroad!AP47+'onroad all'!P47+cmv_c1c2!T47+'ptfire-rx'!AS47+ptegu!BS47+ptnonipm!CD47+pt_oilgas!BR47+np_oilgas!BB47+rwc!AO47+cmv_c3!T47+livestock!X47+airports!AN47+'ptfire-wild'!AP47+np_solvents!AJ47</f>
        <v>2337.4140677500532</v>
      </c>
      <c r="K48" s="15">
        <f>rail!BK47+nonpt!CU47+ptagfire!AJ47+nonroad!BH47+'onroad all'!BB47+cmv_c1c2!AO47+'ptfire-rx'!BE47+ptegu!CX47+ptnonipm!DP47+pt_oilgas!CV47+np_oilgas!BY47+rwc!BB47+cmv_c3!AP47+airports!BF47+'ptfire-wild'!BA47+np_solvents!AV47</f>
        <v>5242.0181417142103</v>
      </c>
      <c r="L48" s="15">
        <f>rail!BZ47+nonpt!DN47+ptagfire!AV47+nonroad!BT47+'onroad all'!BU47+cmv_c1c2!BF47+'ptfire-rx'!BS47+ptegu!DP47+ptnonipm!EK47+pt_oilgas!DO47+np_oilgas!CP47+rwc!BR47+cmv_c3!BF47+livestock!AP47+airports!BT47+'ptfire-wild'!BO47+np_solvents!BF47</f>
        <v>4603.2714716417886</v>
      </c>
      <c r="M48" s="15">
        <f>rail!CB47+nonpt!DQ47+nonroad!BU47+'onroad all'!BY47+cmv_c1c2!BH47+'ptfire-rx'!BV47+ptegu!DS47+ptnonipm!EN47+pt_oilgas!DR47+np_oilgas!CR47+rwc!BT47+cmv_c3!BH47+airports!BV47+'ptfire-wild'!BR47+np_solvents!BH47+ptagfire!AX47</f>
        <v>941.98004674408685</v>
      </c>
      <c r="N48" s="15">
        <f>rail!AK47+nonpt!BH47+nonroad!AJ47+'onroad all'!G47+cmv_c1c2!M47+'ptfire-rx'!AL47+ptegu!BK47+ptnonipm!BU47+pt_oilgas!BJ47+np_oilgas!AU47+rwc!AH47+airports!AI47+cmv_c3!M47+'ptfire-wild'!AJ47</f>
        <v>656.2186143232484</v>
      </c>
      <c r="O48" s="15">
        <f>rail!AT47+nonpt!O47+ptagfire!AA47+nonroad!AR47+'onroad all'!Y47+cmv_c1c2!V47+'ptfire-rx'!AU47+ptegu!BX47+ptnonipm!CI47+pt_oilgas!BW47+np_oilgas!BE47+rwc!AQ47+airports!AP47+cmv_c3!V47+'ptfire-wild'!AR47</f>
        <v>670.79409628416238</v>
      </c>
      <c r="P48" s="15">
        <f>rail!AA47+nonroad!AD47+'onroad all'!AJ47+'onroad all'!AK47+'onroad all'!AL47+'onroad all'!AM47+'onroad all'!AN47+'onroad all'!AO47+ptnonipm!BI47+SUM(airports!AS47:AX47)+SUM(cmv_c1c2!AC47:AH47)+SUM(cmv_c3!AC47:AH47)</f>
        <v>2191.9868856769599</v>
      </c>
      <c r="Q48" s="15">
        <f>rail!AB47+nonroad!AE47+'onroad all'!AK47+'onroad all'!AL47+'onroad all'!AM47+'onroad all'!AN47+'onroad all'!AO47+ptnonipm!BJ47+SUM(airports!AT47:AX47)+SUM(cmv_c1c2!AD47:AH47)+SUM(cmv_c3!AD47:AH47)</f>
        <v>2067.3438320876562</v>
      </c>
      <c r="R48" s="56">
        <f>rail!N47+nonpt!S47+nonroad!R47+'onroad all'!AB47+ptegu!T47+ptnonipm!T47+pt_oilgas!S47+np_oilgas!Q47+SUM(cmv_c1c2!Z47:AA47)+SUM(cmv_c3!Z47:AA47)</f>
        <v>5.275166155067796E-2</v>
      </c>
      <c r="S48" s="56">
        <f>rail!K47+nonpt!L47+nonroad!U47+'onroad all'!M47+ptegu!L47+ptnonipm!L47+pt_oilgas!K47+np_oilgas!K47+SUM(cmv_c1c2!R47:S47)+SUM(cmv_c3!R47:S47)</f>
        <v>0.53046998818087165</v>
      </c>
      <c r="T48" s="56">
        <f>nonpt!P47+ptegu!P47+ptnonipm!P47+pt_oilgas!O47+np_oilgas!N47+rwc!M47+SUM(cmv_c1c2!W47:X47)+SUM(cmv_c3!W47:X47)</f>
        <v>0.28679532558658749</v>
      </c>
      <c r="U48" s="56">
        <f>rail!S47+nonpt!AH47+nonroad!T47+'onroad all'!CB47+ptegu!AH47+ptnonipm!AL47+pt_oilgas!AG47+np_oilgas!AA47+rwc!R47+SUM(cmv_c1c2!BJ47:BK47)+SUM(cmv_c3!BJ47:BK47)</f>
        <v>2.0012638525112969</v>
      </c>
      <c r="V48" s="56">
        <f>rail!Q47+nonpt!AD47+nonroad!S47+'onroad all'!BS47+'onroad all'!BT47+ptegu!AD47+ptnonipm!AH47+pt_oilgas!AC47+np_oilgas!W47+rwc!P47+SUM(cmv_c1c2!BD47:BE47)+SUM(cmv_c3!BD47:BE47)</f>
        <v>5.7690039525632582</v>
      </c>
      <c r="W48" s="56">
        <f>nonpt!CS47+ptegu!BB47+ptnonipm!Z47</f>
        <v>7.4751538550503858</v>
      </c>
      <c r="X48" s="63" t="s">
        <v>173</v>
      </c>
      <c r="AA48" s="17" t="s">
        <v>217</v>
      </c>
      <c r="AB48" s="15">
        <f>B48+beis!H47</f>
        <v>1097138.9548836215</v>
      </c>
      <c r="AC48" s="15">
        <f t="shared" si="2"/>
        <v>66484.727083408885</v>
      </c>
      <c r="AD48" s="15">
        <f>D48+beis!T47</f>
        <v>160517.73036904016</v>
      </c>
      <c r="AE48" s="15">
        <f t="shared" si="3"/>
        <v>100672.8226724721</v>
      </c>
      <c r="AF48" s="15">
        <f t="shared" si="4"/>
        <v>64303.374251286536</v>
      </c>
      <c r="AG48" s="15">
        <f t="shared" si="5"/>
        <v>18951.871608317484</v>
      </c>
      <c r="AH48" s="15">
        <f>H48+beis!Z47</f>
        <v>1092784.9797870091</v>
      </c>
      <c r="AI48" s="15">
        <f>I48+beis!E47</f>
        <v>11052.930355523258</v>
      </c>
      <c r="AJ48" s="15">
        <f t="shared" si="6"/>
        <v>2337.4140677500532</v>
      </c>
      <c r="AK48" s="15">
        <f>K48+beis!N47</f>
        <v>14741.561690514211</v>
      </c>
      <c r="AL48" s="15">
        <f>L48+beis!R47</f>
        <v>47374.13929972169</v>
      </c>
      <c r="AM48" s="15">
        <f t="shared" si="7"/>
        <v>941.98004674408685</v>
      </c>
      <c r="AN48" s="15">
        <f t="shared" si="8"/>
        <v>656.2186143232484</v>
      </c>
      <c r="AO48" s="15">
        <f t="shared" si="9"/>
        <v>670.79409628416238</v>
      </c>
      <c r="AP48" s="15">
        <f t="shared" si="10"/>
        <v>2191.9868856769599</v>
      </c>
      <c r="AQ48" s="15">
        <f t="shared" si="11"/>
        <v>2067.3438320876562</v>
      </c>
      <c r="AR48" s="56">
        <f t="shared" si="12"/>
        <v>5.275166155067796E-2</v>
      </c>
      <c r="AS48" s="56">
        <f t="shared" si="13"/>
        <v>0.53046998818087165</v>
      </c>
      <c r="AT48" s="56">
        <f t="shared" si="14"/>
        <v>0.28679532558658749</v>
      </c>
      <c r="AU48" s="56">
        <f t="shared" si="15"/>
        <v>2.0012638525112969</v>
      </c>
      <c r="AV48" s="56">
        <f t="shared" si="16"/>
        <v>5.7690039525632582</v>
      </c>
      <c r="AX48" s="17" t="s">
        <v>217</v>
      </c>
      <c r="AY48" s="15">
        <f>B48-'ptfire-rx'!B47-'ptfire-wild'!B47</f>
        <v>890911.24761462258</v>
      </c>
      <c r="AZ48" s="15">
        <f>C48-'ptfire-rx'!C47-'ptfire-wild'!C47</f>
        <v>65525.09306240888</v>
      </c>
      <c r="BA48" s="15">
        <f>D48-'ptfire-rx'!D47-'ptfire-wild'!D47</f>
        <v>145962.79319979667</v>
      </c>
      <c r="BB48" s="15">
        <f>E48-'ptfire-rx'!E47-'ptfire-wild'!E47</f>
        <v>77426.050046472199</v>
      </c>
      <c r="BC48" s="15">
        <f>F48-'ptfire-rx'!F47-'ptfire-wild'!F47</f>
        <v>43161.10720328665</v>
      </c>
      <c r="BD48" s="15">
        <f>G48-'ptfire-rx'!G47-'ptfire-wild'!G47</f>
        <v>17644.488214317495</v>
      </c>
      <c r="BE48" s="15">
        <f>H48-'ptfire-rx'!H47-'ptfire-wild'!H47</f>
        <v>187172.56073500906</v>
      </c>
      <c r="BF48" s="15">
        <f>I48-'ptfire-rx'!AO47-'ptfire-wild'!AL47</f>
        <v>2883.1271859294716</v>
      </c>
      <c r="BG48" s="15">
        <f>J48-'ptfire-rx'!AS47-'ptfire-wild'!AP47</f>
        <v>1868.4468860795823</v>
      </c>
      <c r="BH48" s="15">
        <f>K48-'ptfire-rx'!BE47-'ptfire-wild'!BA47</f>
        <v>2785.4714497908508</v>
      </c>
      <c r="BI48" s="15">
        <f>L48-'ptfire-rx'!BS47-'ptfire-wild'!BO47</f>
        <v>3125.0363273495163</v>
      </c>
      <c r="BJ48" s="15">
        <f>M48-'ptfire-rx'!BV47-'ptfire-wild'!BR47</f>
        <v>601.85124734023975</v>
      </c>
      <c r="BK48" s="15">
        <f>N48-'ptfire-rx'!AL47-'ptfire-wild'!AJ47</f>
        <v>206.73963036029249</v>
      </c>
      <c r="BL48" s="15">
        <f>O48-'ptfire-rx'!AU47-'ptfire-wild'!AR47</f>
        <v>353.1436622634327</v>
      </c>
      <c r="BM48" s="15">
        <f t="shared" si="17"/>
        <v>2191.9868856769599</v>
      </c>
      <c r="BN48" s="15">
        <f t="shared" si="18"/>
        <v>2067.3438320876562</v>
      </c>
      <c r="BO48" s="56">
        <f t="shared" si="19"/>
        <v>5.275166155067796E-2</v>
      </c>
      <c r="BP48" s="56">
        <f t="shared" si="20"/>
        <v>0.53046998818087165</v>
      </c>
      <c r="BQ48" s="56">
        <f t="shared" si="21"/>
        <v>0.28679532558658749</v>
      </c>
      <c r="BR48" s="56">
        <f t="shared" si="22"/>
        <v>2.0012638525112969</v>
      </c>
      <c r="BS48" s="56">
        <f t="shared" si="23"/>
        <v>5.7690039525632582</v>
      </c>
    </row>
    <row r="49" spans="1:71" x14ac:dyDescent="0.25">
      <c r="A49" s="17" t="s">
        <v>218</v>
      </c>
      <c r="B49" s="15">
        <f>rail!B48+nonpt!B48+ptagfire!B48+nonroad!B48+'onroad all'!AF48+cmv_c1c2!B48+'ptfire-rx'!B48+ptegu!B48+ptnonipm!B48+pt_oilgas!B48+np_oilgas!B48+rwc!B48+cmv_c3!B48+airports!B48+'ptfire-wild'!B48+np_solvents!B48</f>
        <v>1560982.5728783463</v>
      </c>
      <c r="C49" s="15">
        <f>rail!C48+nonpt!C48+ptagfire!C48++nonroad!C48+'onroad all'!BZ48+cmv_c1c2!BI48+'ptfire-rx'!C48+ptegu!C48+ptnonipm!C48+pt_oilgas!C48+np_oilgas!C48+rwc!C48+cmv_c3!BI48+livestock!B48+airports!C48+'ptfire-wild'!C48+fertilizer!B48+np_solvents!C48</f>
        <v>50863.507307510808</v>
      </c>
      <c r="D49" s="15">
        <f>rail!D48+nonpt!D48+ptagfire!D48++nonroad!D48+cmv_c1c2!D48+'ptfire-rx'!D48+ptegu!EA48+ptnonipm!D48+pt_oilgas!D48+np_oilgas!D48+rwc!D48+cmv_c3!D48+'onroad all'!EL48+airports!D48+'ptfire-wild'!D48+np_solvents!D48</f>
        <v>145800.96892304858</v>
      </c>
      <c r="E49" s="15">
        <f>rail!E48+nonpt!E48+ptagfire!E48++nonroad!E48+cmv_c1c2!E48+'ptfire-rx'!E48+ptegu!E48+ptnonipm!E48+pt_oilgas!E48+np_oilgas!E48+rwc!E48+cmv_c3!E48+afdust!BA48+'onroad all'!DD48+'onroad all'!EN48+airports!E48+'ptfire-wild'!E48+np_solvents!E48</f>
        <v>256333.86433375935</v>
      </c>
      <c r="F49" s="15">
        <f>rail!F48+nonpt!F48+ptagfire!F48++nonroad!F48+cmv_c1c2!F48+'ptfire-rx'!F48+ptegu!F48+ptnonipm!F48+pt_oilgas!F48+np_oilgas!F48+rwc!F48+cmv_c3!F48+afdust!BB48+'onroad all'!EN48+airports!F48+'ptfire-wild'!F48+np_solvents!F48</f>
        <v>140131.02134368714</v>
      </c>
      <c r="G49" s="15">
        <f>rail!G48+nonpt!G48+ptagfire!G48++nonroad!G48+'onroad all'!DU48+cmv_c1c2!G48+'ptfire-rx'!G48+ptegu!FM48+ptnonipm!G48+pt_oilgas!G48+np_oilgas!G48+rwc!G48+cmv_c3!G48+airports!G48+'ptfire-wild'!G48+np_solvents!G48</f>
        <v>13118.752677921526</v>
      </c>
      <c r="H49" s="15">
        <f>rail!H48+nonpt!H48+ptagfire!H48++nonroad!H48+'onroad all'!EH48+cmv_c1c2!H48+'ptfire-rx'!H48+ptegu!H48+ptnonipm!H48+pt_oilgas!H48+np_oilgas!H48+rwc!H48+cmv_c3!H48+livestock!C48+airports!H48+'ptfire-wild'!H48+np_solvents!H48</f>
        <v>359839.85030893201</v>
      </c>
      <c r="I49" s="15">
        <f>rail!AL48+nonpt!BK48+ptagfire!V48+nonroad!AK48+'onroad all'!H48+cmv_c1c2!O48+'ptfire-rx'!AO48+ptegu!BM48+ptnonipm!BX48+pt_oilgas!BL48+np_oilgas!AV48+rwc!AI48+cmv_c3!O48+livestock!U48+airports!AK48+'ptfire-wild'!AL48+np_solvents!AF48</f>
        <v>9137.9633506072987</v>
      </c>
      <c r="J49" s="15">
        <f>rail!AR48+nonpt!BQ48+ptagfire!Z48+nonroad!AP48+'onroad all'!P48+cmv_c1c2!T48+'ptfire-rx'!AS48+ptegu!BS48+ptnonipm!CD48+pt_oilgas!BR48+np_oilgas!BB48+rwc!AO48+cmv_c3!T48+livestock!X48+airports!AN48+'ptfire-wild'!AP48+np_solvents!AJ48</f>
        <v>3278.3115271580377</v>
      </c>
      <c r="K49" s="15">
        <f>rail!BK48+nonpt!CU48+ptagfire!AJ48+nonroad!BH48+'onroad all'!BB48+cmv_c1c2!AO48+'ptfire-rx'!BE48+ptegu!CX48+ptnonipm!DP48+pt_oilgas!CV48+np_oilgas!BY48+rwc!BB48+cmv_c3!AP48+airports!BF48+'ptfire-wild'!BA48+np_solvents!AV48</f>
        <v>13304.202429066248</v>
      </c>
      <c r="L49" s="15">
        <f>rail!BZ48+nonpt!DN48+ptagfire!AV48+nonroad!BT48+'onroad all'!BU48+cmv_c1c2!BF48+'ptfire-rx'!BS48+ptegu!DP48+ptnonipm!EK48+pt_oilgas!DO48+np_oilgas!CP48+rwc!BR48+cmv_c3!BF48+livestock!AP48+airports!BT48+'ptfire-wild'!BO48+np_solvents!BF48</f>
        <v>13318.707275801145</v>
      </c>
      <c r="M49" s="15">
        <f>rail!CB48+nonpt!DQ48+nonroad!BU48+'onroad all'!BY48+cmv_c1c2!BH48+'ptfire-rx'!BV48+ptegu!DS48+ptnonipm!EN48+pt_oilgas!DR48+np_oilgas!CR48+rwc!BT48+cmv_c3!BH48+airports!BV48+'ptfire-wild'!BR48+np_solvents!BH48+ptagfire!AX48</f>
        <v>2329.519163270485</v>
      </c>
      <c r="N49" s="15">
        <f>rail!AK48+nonpt!BH48+nonroad!AJ48+'onroad all'!G48+cmv_c1c2!M48+'ptfire-rx'!AL48+ptegu!BK48+ptnonipm!BU48+pt_oilgas!BJ48+np_oilgas!AU48+rwc!AH48+airports!AI48+cmv_c3!M48+'ptfire-wild'!AJ48</f>
        <v>1724.6960737320064</v>
      </c>
      <c r="O49" s="15">
        <f>rail!AT48+nonpt!O48+ptagfire!AA48+nonroad!AR48+'onroad all'!Y48+cmv_c1c2!V48+'ptfire-rx'!AU48+ptegu!BX48+ptnonipm!CI48+pt_oilgas!BW48+np_oilgas!BE48+rwc!AQ48+airports!AP48+cmv_c3!V48+'ptfire-wild'!AR48</f>
        <v>1223.7926430294219</v>
      </c>
      <c r="P49" s="15">
        <f>rail!AA48+nonroad!AD48+'onroad all'!AJ48+'onroad all'!AK48+'onroad all'!AL48+'onroad all'!AM48+'onroad all'!AN48+'onroad all'!AO48+ptnonipm!BI48+SUM(airports!AS48:AX48)+SUM(cmv_c1c2!AC48:AH48)+SUM(cmv_c3!AC48:AH48)</f>
        <v>2444.8561715294709</v>
      </c>
      <c r="Q49" s="15">
        <f>rail!AB48+nonroad!AE48+'onroad all'!AK48+'onroad all'!AL48+'onroad all'!AM48+'onroad all'!AN48+'onroad all'!AO48+ptnonipm!BJ48+SUM(airports!AT48:AX48)+SUM(cmv_c1c2!AD48:AH48)+SUM(cmv_c3!AD48:AH48)</f>
        <v>2320.6815311220962</v>
      </c>
      <c r="R49" s="56">
        <f>rail!N48+nonpt!S48+nonroad!R48+'onroad all'!AB48+ptegu!T48+ptnonipm!T48+pt_oilgas!S48+np_oilgas!Q48+SUM(cmv_c1c2!Z48:AA48)+SUM(cmv_c3!Z48:AA48)</f>
        <v>0.17972129265942566</v>
      </c>
      <c r="S49" s="56">
        <f>rail!K48+nonpt!L48+nonroad!U48+'onroad all'!M48+ptegu!L48+ptnonipm!L48+pt_oilgas!K48+np_oilgas!K48+SUM(cmv_c1c2!R48:S48)+SUM(cmv_c3!R48:S48)</f>
        <v>0.66738429727424742</v>
      </c>
      <c r="T49" s="56">
        <f>nonpt!P48+ptegu!P48+ptnonipm!P48+pt_oilgas!O48+np_oilgas!N48+rwc!M48+SUM(cmv_c1c2!W48:X48)+SUM(cmv_c3!W48:X48)</f>
        <v>0.59743662971856004</v>
      </c>
      <c r="U49" s="56">
        <f>rail!S48+nonpt!AH48+nonroad!T48+'onroad all'!CB48+ptegu!AH48+ptnonipm!AL48+pt_oilgas!AG48+np_oilgas!AA48+rwc!R48+SUM(cmv_c1c2!BJ48:BK48)+SUM(cmv_c3!BJ48:BK48)</f>
        <v>3.3434956949153585</v>
      </c>
      <c r="V49" s="56">
        <f>rail!Q48+nonpt!AD48+nonroad!S48+'onroad all'!BS48+'onroad all'!BT48+ptegu!AD48+ptnonipm!AH48+pt_oilgas!AC48+np_oilgas!W48+rwc!P48+SUM(cmv_c1c2!BD48:BE48)+SUM(cmv_c3!BD48:BE48)</f>
        <v>10.159215729149896</v>
      </c>
      <c r="W49" s="56">
        <f>nonpt!CS48+ptegu!BB48+ptnonipm!Z48</f>
        <v>1.9930594182664001E-2</v>
      </c>
      <c r="X49" s="63"/>
      <c r="AA49" s="17" t="s">
        <v>218</v>
      </c>
      <c r="AB49" s="15">
        <f>B49+beis!H48</f>
        <v>1659609.1230683464</v>
      </c>
      <c r="AC49" s="15">
        <f t="shared" si="2"/>
        <v>50863.507307510808</v>
      </c>
      <c r="AD49" s="15">
        <f>D49+beis!T48</f>
        <v>156328.24192061147</v>
      </c>
      <c r="AE49" s="15">
        <f t="shared" si="3"/>
        <v>256333.86433375935</v>
      </c>
      <c r="AF49" s="15">
        <f t="shared" si="4"/>
        <v>140131.02134368714</v>
      </c>
      <c r="AG49" s="15">
        <f t="shared" si="5"/>
        <v>13118.752677921526</v>
      </c>
      <c r="AH49" s="15">
        <f>H49+beis!Z48</f>
        <v>811271.55850893201</v>
      </c>
      <c r="AI49" s="15">
        <f>I49+beis!E48</f>
        <v>21318.3539796072</v>
      </c>
      <c r="AJ49" s="15">
        <f t="shared" si="6"/>
        <v>3278.3115271580377</v>
      </c>
      <c r="AK49" s="15">
        <f>K49+beis!N48</f>
        <v>29953.879022066249</v>
      </c>
      <c r="AL49" s="15">
        <f>L49+beis!R48</f>
        <v>53468.848677601141</v>
      </c>
      <c r="AM49" s="15">
        <f t="shared" si="7"/>
        <v>2329.519163270485</v>
      </c>
      <c r="AN49" s="15">
        <f t="shared" si="8"/>
        <v>1724.6960737320064</v>
      </c>
      <c r="AO49" s="15">
        <f t="shared" si="9"/>
        <v>1223.7926430294219</v>
      </c>
      <c r="AP49" s="15">
        <f t="shared" si="10"/>
        <v>2444.8561715294709</v>
      </c>
      <c r="AQ49" s="15">
        <f t="shared" si="11"/>
        <v>2320.6815311220962</v>
      </c>
      <c r="AR49" s="56">
        <f t="shared" si="12"/>
        <v>0.17972129265942566</v>
      </c>
      <c r="AS49" s="56">
        <f t="shared" si="13"/>
        <v>0.66738429727424742</v>
      </c>
      <c r="AT49" s="56">
        <f t="shared" si="14"/>
        <v>0.59743662971856004</v>
      </c>
      <c r="AU49" s="56">
        <f t="shared" si="15"/>
        <v>3.3434956949153585</v>
      </c>
      <c r="AV49" s="56">
        <f t="shared" si="16"/>
        <v>10.159215729149896</v>
      </c>
      <c r="AX49" s="17" t="s">
        <v>218</v>
      </c>
      <c r="AY49" s="15">
        <f>B49-'ptfire-rx'!B48-'ptfire-wild'!B48</f>
        <v>856275.98958434584</v>
      </c>
      <c r="AZ49" s="15">
        <f>C49-'ptfire-rx'!C48-'ptfire-wild'!C48</f>
        <v>43692.943717510781</v>
      </c>
      <c r="BA49" s="15">
        <f>D49-'ptfire-rx'!D48-'ptfire-wild'!D48</f>
        <v>140046.28431604858</v>
      </c>
      <c r="BB49" s="15">
        <f>E49-'ptfire-rx'!E48-'ptfire-wild'!E48</f>
        <v>117183.33860575844</v>
      </c>
      <c r="BC49" s="15">
        <f>F49-'ptfire-rx'!F48-'ptfire-wild'!F48</f>
        <v>46427.479205688331</v>
      </c>
      <c r="BD49" s="15">
        <f>G49-'ptfire-rx'!G48-'ptfire-wild'!G48</f>
        <v>7062.8680809215248</v>
      </c>
      <c r="BE49" s="15">
        <f>H49-'ptfire-rx'!H48-'ptfire-wild'!H48</f>
        <v>181483.94680493401</v>
      </c>
      <c r="BF49" s="15">
        <f>I49-'ptfire-rx'!AO48-'ptfire-wild'!AL48</f>
        <v>4209.6733273742684</v>
      </c>
      <c r="BG49" s="15">
        <f>J49-'ptfire-rx'!AS48-'ptfire-wild'!AP48</f>
        <v>1957.0540752707577</v>
      </c>
      <c r="BH49" s="15">
        <f>K49-'ptfire-rx'!BE48-'ptfire-wild'!BA48</f>
        <v>3460.8351416608493</v>
      </c>
      <c r="BI49" s="15">
        <f>L49-'ptfire-rx'!BS48-'ptfire-wild'!BO48</f>
        <v>2242.132145739246</v>
      </c>
      <c r="BJ49" s="15">
        <f>M49-'ptfire-rx'!BV48-'ptfire-wild'!BR48</f>
        <v>623.43880904034495</v>
      </c>
      <c r="BK49" s="15">
        <f>N49-'ptfire-rx'!AL48-'ptfire-wild'!AJ48</f>
        <v>218.46276985332634</v>
      </c>
      <c r="BL49" s="15">
        <f>O49-'ptfire-rx'!AU48-'ptfire-wild'!AR48</f>
        <v>426.63407106257989</v>
      </c>
      <c r="BM49" s="15">
        <f t="shared" si="17"/>
        <v>2444.8561715294709</v>
      </c>
      <c r="BN49" s="15">
        <f t="shared" si="18"/>
        <v>2320.6815311220962</v>
      </c>
      <c r="BO49" s="56">
        <f t="shared" si="19"/>
        <v>0.17972129265942566</v>
      </c>
      <c r="BP49" s="56">
        <f t="shared" si="20"/>
        <v>0.66738429727424742</v>
      </c>
      <c r="BQ49" s="56">
        <f t="shared" si="21"/>
        <v>0.59743662971856004</v>
      </c>
      <c r="BR49" s="56">
        <f t="shared" si="22"/>
        <v>3.3434956949153585</v>
      </c>
      <c r="BS49" s="56">
        <f t="shared" si="23"/>
        <v>10.159215729149896</v>
      </c>
    </row>
    <row r="50" spans="1:71" x14ac:dyDescent="0.25">
      <c r="A50" s="17" t="s">
        <v>219</v>
      </c>
      <c r="B50" s="15">
        <f>rail!B49+nonpt!B49+ptagfire!B49+nonroad!B49+'onroad all'!AF49+cmv_c1c2!B49+'ptfire-rx'!B49+ptegu!B49+ptnonipm!B49+pt_oilgas!B49+np_oilgas!B49+rwc!B49+cmv_c3!B49+airports!B49+'ptfire-wild'!B49+np_solvents!B49</f>
        <v>345993.21746036073</v>
      </c>
      <c r="C50" s="15">
        <f>rail!C49+nonpt!C49+ptagfire!C49++nonroad!C49+'onroad all'!BZ49+cmv_c1c2!BI49+'ptfire-rx'!C49+ptegu!C49+ptnonipm!C49+pt_oilgas!C49+np_oilgas!C49+rwc!C49+cmv_c3!BI49+livestock!B49+airports!C49+'ptfire-wild'!C49+fertilizer!B49+np_solvents!C49</f>
        <v>21496.891392299185</v>
      </c>
      <c r="D50" s="15">
        <f>rail!D49+nonpt!D49+ptagfire!D49++nonroad!D49+cmv_c1c2!D49+'ptfire-rx'!D49+ptegu!EA49+ptnonipm!D49+pt_oilgas!D49+np_oilgas!D49+rwc!D49+cmv_c3!D49+'onroad all'!EL49+airports!D49+'ptfire-wild'!D49+np_solvents!D49</f>
        <v>96833.483570364653</v>
      </c>
      <c r="E50" s="15">
        <f>rail!E49+nonpt!E49+ptagfire!E49++nonroad!E49+cmv_c1c2!E49+'ptfire-rx'!E49+ptegu!E49+ptnonipm!E49+pt_oilgas!E49+np_oilgas!E49+rwc!E49+cmv_c3!E49+afdust!BA49+'onroad all'!DD49+'onroad all'!EN49+airports!E49+'ptfire-wild'!E49+np_solvents!E49</f>
        <v>46096.756333931502</v>
      </c>
      <c r="F50" s="15">
        <f>rail!F49+nonpt!F49+ptagfire!F49++nonroad!F49+cmv_c1c2!F49+'ptfire-rx'!F49+ptegu!F49+ptnonipm!F49+pt_oilgas!F49+np_oilgas!F49+rwc!F49+cmv_c3!F49+afdust!BB49+'onroad all'!EN49+airports!F49+'ptfire-wild'!F49+np_solvents!F49</f>
        <v>35426.222193135873</v>
      </c>
      <c r="G50" s="15">
        <f>rail!G49+nonpt!G49+ptagfire!G49++nonroad!G49+'onroad all'!DU49+cmv_c1c2!G49+'ptfire-rx'!G49+ptegu!FM49+ptnonipm!G49+pt_oilgas!G49+np_oilgas!G49+rwc!G49+cmv_c3!G49+airports!G49+'ptfire-wild'!G49+np_solvents!G49</f>
        <v>49185.688904684896</v>
      </c>
      <c r="H50" s="15">
        <f>rail!H49+nonpt!H49+ptagfire!H49++nonroad!H49+'onroad all'!EH49+cmv_c1c2!H49+'ptfire-rx'!H49+ptegu!H49+ptnonipm!H49+pt_oilgas!H49+np_oilgas!H49+rwc!H49+cmv_c3!H49+livestock!C49+airports!H49+'ptfire-wild'!H49+np_solvents!H49</f>
        <v>146897.25705774024</v>
      </c>
      <c r="I50" s="15">
        <f>rail!AL49+nonpt!BK49+ptagfire!V49+nonroad!AK49+'onroad all'!H49+cmv_c1c2!O49+'ptfire-rx'!AO49+ptegu!BM49+ptnonipm!BX49+pt_oilgas!BL49+np_oilgas!AV49+rwc!AI49+cmv_c3!O49+livestock!U49+airports!AK49+'ptfire-wild'!AL49+np_solvents!AF49</f>
        <v>2523.7371446749057</v>
      </c>
      <c r="J50" s="15">
        <f>rail!AR49+nonpt!BQ49+ptagfire!Z49+nonroad!AP49+'onroad all'!P49+cmv_c1c2!T49+'ptfire-rx'!AS49+ptegu!BS49+ptnonipm!CD49+pt_oilgas!BR49+np_oilgas!BB49+rwc!AO49+cmv_c3!T49+livestock!X49+airports!AN49+'ptfire-wild'!AP49+np_solvents!AJ49</f>
        <v>3860.1346300207611</v>
      </c>
      <c r="K50" s="15">
        <f>rail!BK49+nonpt!CU49+ptagfire!AJ49+nonroad!BH49+'onroad all'!BB49+cmv_c1c2!AO49+'ptfire-rx'!BE49+ptegu!CX49+ptnonipm!DP49+pt_oilgas!CV49+np_oilgas!BY49+rwc!BB49+cmv_c3!AP49+airports!BF49+'ptfire-wild'!BA49+np_solvents!AV49</f>
        <v>3782.9160493735449</v>
      </c>
      <c r="L50" s="15">
        <f>rail!BZ49+nonpt!DN49+ptagfire!AV49+nonroad!BT49+'onroad all'!BU49+cmv_c1c2!BF49+'ptfire-rx'!BS49+ptegu!DP49+ptnonipm!EK49+pt_oilgas!DO49+np_oilgas!CP49+rwc!BR49+cmv_c3!BF49+livestock!AP49+airports!BT49+'ptfire-wild'!BO49+np_solvents!BF49</f>
        <v>1366.6103416235401</v>
      </c>
      <c r="M50" s="15">
        <f>rail!CB49+nonpt!DQ49+nonroad!BU49+'onroad all'!BY49+cmv_c1c2!BH49+'ptfire-rx'!BV49+ptegu!DS49+ptnonipm!EN49+pt_oilgas!DR49+np_oilgas!CR49+rwc!BT49+cmv_c3!BH49+airports!BV49+'ptfire-wild'!BR49+np_solvents!BH49+ptagfire!AX49</f>
        <v>524.73238452158932</v>
      </c>
      <c r="N50" s="15">
        <f>rail!AK49+nonpt!BH49+nonroad!AJ49+'onroad all'!G49+cmv_c1c2!M49+'ptfire-rx'!AL49+ptegu!BK49+ptnonipm!BU49+pt_oilgas!BJ49+np_oilgas!AU49+rwc!AH49+airports!AI49+cmv_c3!M49+'ptfire-wild'!AJ49</f>
        <v>441.78185145933838</v>
      </c>
      <c r="O50" s="15">
        <f>rail!AT49+nonpt!O49+ptagfire!AA49+nonroad!AR49+'onroad all'!Y49+cmv_c1c2!V49+'ptfire-rx'!AU49+ptegu!BX49+ptnonipm!CI49+pt_oilgas!BW49+np_oilgas!BE49+rwc!AQ49+airports!AP49+cmv_c3!V49+'ptfire-wild'!AR49</f>
        <v>393.81165122219812</v>
      </c>
      <c r="P50" s="15">
        <f>rail!AA49+nonroad!AD49+'onroad all'!AJ49+'onroad all'!AK49+'onroad all'!AL49+'onroad all'!AM49+'onroad all'!AN49+'onroad all'!AO49+ptnonipm!BI49+SUM(airports!AS49:AX49)+SUM(cmv_c1c2!AC49:AH49)+SUM(cmv_c3!AC49:AH49)</f>
        <v>669.77036893138893</v>
      </c>
      <c r="Q50" s="15">
        <f>rail!AB49+nonroad!AE49+'onroad all'!AK49+'onroad all'!AL49+'onroad all'!AM49+'onroad all'!AN49+'onroad all'!AO49+ptnonipm!BJ49+SUM(airports!AT49:AX49)+SUM(cmv_c1c2!AD49:AH49)+SUM(cmv_c3!AD49:AH49)</f>
        <v>630.85146399575285</v>
      </c>
      <c r="R50" s="56">
        <f>rail!N49+nonpt!S49+nonroad!R49+'onroad all'!AB49+ptegu!T49+ptnonipm!T49+pt_oilgas!S49+np_oilgas!Q49+SUM(cmv_c1c2!Z49:AA49)+SUM(cmv_c3!Z49:AA49)</f>
        <v>0.22075484974048418</v>
      </c>
      <c r="S50" s="56">
        <f>rail!K49+nonpt!L49+nonroad!U49+'onroad all'!M49+ptegu!L49+ptnonipm!L49+pt_oilgas!K49+np_oilgas!K49+SUM(cmv_c1c2!R49:S49)+SUM(cmv_c3!R49:S49)</f>
        <v>0.69136632201728498</v>
      </c>
      <c r="T50" s="56">
        <f>nonpt!P49+ptegu!P49+ptnonipm!P49+pt_oilgas!O49+np_oilgas!N49+rwc!M49+SUM(cmv_c1c2!W49:X49)+SUM(cmv_c3!W49:X49)</f>
        <v>0.16801984722983618</v>
      </c>
      <c r="U50" s="56">
        <f>rail!S49+nonpt!AH49+nonroad!T49+'onroad all'!CB49+ptegu!AH49+ptnonipm!AL49+pt_oilgas!AG49+np_oilgas!AA49+rwc!R49+SUM(cmv_c1c2!BJ49:BK49)+SUM(cmv_c3!BJ49:BK49)</f>
        <v>4.3523675449511385</v>
      </c>
      <c r="V50" s="56">
        <f>rail!Q49+nonpt!AD49+nonroad!S49+'onroad all'!BS49+'onroad all'!BT49+ptegu!AD49+ptnonipm!AH49+pt_oilgas!AC49+np_oilgas!W49+rwc!P49+SUM(cmv_c1c2!BD49:BE49)+SUM(cmv_c3!BD49:BE49)</f>
        <v>11.093116915697685</v>
      </c>
      <c r="W50" s="56">
        <f>nonpt!CS49+ptegu!BB49+ptnonipm!Z49</f>
        <v>1.2274718529617201</v>
      </c>
      <c r="X50" s="63" t="s">
        <v>173</v>
      </c>
      <c r="AA50" s="17" t="s">
        <v>219</v>
      </c>
      <c r="AB50" s="15">
        <f>B50+beis!H49</f>
        <v>379801.33172336075</v>
      </c>
      <c r="AC50" s="15">
        <f t="shared" si="2"/>
        <v>21496.891392299185</v>
      </c>
      <c r="AD50" s="15">
        <f>D50+beis!T49</f>
        <v>100092.36854211759</v>
      </c>
      <c r="AE50" s="15">
        <f t="shared" si="3"/>
        <v>46096.756333931502</v>
      </c>
      <c r="AF50" s="15">
        <f t="shared" si="4"/>
        <v>35426.222193135873</v>
      </c>
      <c r="AG50" s="15">
        <f t="shared" si="5"/>
        <v>49185.688904684896</v>
      </c>
      <c r="AH50" s="15">
        <f>H50+beis!Z49</f>
        <v>633512.57096773922</v>
      </c>
      <c r="AI50" s="15">
        <f>I50+beis!E49</f>
        <v>6333.7704718749055</v>
      </c>
      <c r="AJ50" s="15">
        <f t="shared" si="6"/>
        <v>3860.1346300207611</v>
      </c>
      <c r="AK50" s="15">
        <f>K50+beis!N49</f>
        <v>8596.171455773534</v>
      </c>
      <c r="AL50" s="15">
        <f>L50+beis!R49</f>
        <v>23153.590688943441</v>
      </c>
      <c r="AM50" s="15">
        <f t="shared" si="7"/>
        <v>524.73238452158932</v>
      </c>
      <c r="AN50" s="15">
        <f t="shared" si="8"/>
        <v>441.78185145933838</v>
      </c>
      <c r="AO50" s="15">
        <f t="shared" si="9"/>
        <v>393.81165122219812</v>
      </c>
      <c r="AP50" s="15">
        <f t="shared" si="10"/>
        <v>669.77036893138893</v>
      </c>
      <c r="AQ50" s="15">
        <f t="shared" si="11"/>
        <v>630.85146399575285</v>
      </c>
      <c r="AR50" s="56">
        <f t="shared" si="12"/>
        <v>0.22075484974048418</v>
      </c>
      <c r="AS50" s="56">
        <f t="shared" si="13"/>
        <v>0.69136632201728498</v>
      </c>
      <c r="AT50" s="56">
        <f t="shared" si="14"/>
        <v>0.16801984722983618</v>
      </c>
      <c r="AU50" s="56">
        <f t="shared" si="15"/>
        <v>4.3523675449511385</v>
      </c>
      <c r="AV50" s="56">
        <f t="shared" si="16"/>
        <v>11.093116915697685</v>
      </c>
      <c r="AX50" s="17" t="s">
        <v>219</v>
      </c>
      <c r="AY50" s="15">
        <f>B50-'ptfire-rx'!B49-'ptfire-wild'!B49</f>
        <v>251291.69810136044</v>
      </c>
      <c r="AZ50" s="15">
        <f>C50-'ptfire-rx'!C49-'ptfire-wild'!C49</f>
        <v>20927.778557299185</v>
      </c>
      <c r="BA50" s="15">
        <f>D50-'ptfire-rx'!D49-'ptfire-wild'!D49</f>
        <v>95120.43570436466</v>
      </c>
      <c r="BB50" s="15">
        <f>E50-'ptfire-rx'!E49-'ptfire-wild'!E49</f>
        <v>30542.693636931603</v>
      </c>
      <c r="BC50" s="15">
        <f>F50-'ptfire-rx'!F49-'ptfire-wild'!F49</f>
        <v>21052.865241135973</v>
      </c>
      <c r="BD50" s="15">
        <f>G50-'ptfire-rx'!G49-'ptfire-wild'!G49</f>
        <v>48344.084831684901</v>
      </c>
      <c r="BE50" s="15">
        <f>H50-'ptfire-rx'!H49-'ptfire-wild'!H49</f>
        <v>129688.59869974024</v>
      </c>
      <c r="BF50" s="15">
        <f>I50-'ptfire-rx'!AO49-'ptfire-wild'!AL49</f>
        <v>1914.8520492214466</v>
      </c>
      <c r="BG50" s="15">
        <f>J50-'ptfire-rx'!AS49-'ptfire-wild'!AP49</f>
        <v>3585.4895871760191</v>
      </c>
      <c r="BH50" s="15">
        <f>K50-'ptfire-rx'!BE49-'ptfire-wild'!BA49</f>
        <v>2209.7544818632791</v>
      </c>
      <c r="BI50" s="15">
        <f>L50-'ptfire-rx'!BS49-'ptfire-wild'!BO49</f>
        <v>437.25778090573073</v>
      </c>
      <c r="BJ50" s="15">
        <f>M50-'ptfire-rx'!BV49-'ptfire-wild'!BR49</f>
        <v>311.41638941582778</v>
      </c>
      <c r="BK50" s="15">
        <f>N50-'ptfire-rx'!AL49-'ptfire-wild'!AJ49</f>
        <v>143.48970730768147</v>
      </c>
      <c r="BL50" s="15">
        <f>O50-'ptfire-rx'!AU49-'ptfire-wild'!AR49</f>
        <v>162.86629197519412</v>
      </c>
      <c r="BM50" s="15">
        <f t="shared" si="17"/>
        <v>669.77036893138893</v>
      </c>
      <c r="BN50" s="15">
        <f t="shared" si="18"/>
        <v>630.85146399575285</v>
      </c>
      <c r="BO50" s="56">
        <f t="shared" si="19"/>
        <v>0.22075484974048418</v>
      </c>
      <c r="BP50" s="56">
        <f t="shared" si="20"/>
        <v>0.69136632201728498</v>
      </c>
      <c r="BQ50" s="56">
        <f t="shared" si="21"/>
        <v>0.16801984722983618</v>
      </c>
      <c r="BR50" s="56">
        <f t="shared" si="22"/>
        <v>4.3523675449511385</v>
      </c>
      <c r="BS50" s="56">
        <f t="shared" si="23"/>
        <v>11.093116915697685</v>
      </c>
    </row>
    <row r="51" spans="1:71" x14ac:dyDescent="0.25">
      <c r="A51" s="17" t="s">
        <v>220</v>
      </c>
      <c r="B51" s="15">
        <f>rail!B50+nonpt!B50+ptagfire!B50+nonroad!B50+'onroad all'!AF50+cmv_c1c2!B50+'ptfire-rx'!B50+ptegu!B50+ptnonipm!B50+pt_oilgas!B50+np_oilgas!B50+rwc!B50+cmv_c3!B50+airports!B50+'ptfire-wild'!B50+np_solvents!B50</f>
        <v>807064.55343827</v>
      </c>
      <c r="C51" s="15">
        <f>rail!C50+nonpt!C50+ptagfire!C50++nonroad!C50+'onroad all'!BZ50+cmv_c1c2!BI50+'ptfire-rx'!C50+ptegu!C50+ptnonipm!C50+pt_oilgas!C50+np_oilgas!C50+rwc!C50+cmv_c3!BI50+livestock!B50+airports!C50+'ptfire-wild'!C50+fertilizer!B50+np_solvents!C50</f>
        <v>86158.934575562744</v>
      </c>
      <c r="D51" s="15">
        <f>rail!D50+nonpt!D50+ptagfire!D50++nonroad!D50+cmv_c1c2!D50+'ptfire-rx'!D50+ptegu!EA50+ptnonipm!D50+pt_oilgas!D50+np_oilgas!D50+rwc!D50+cmv_c3!D50+'onroad all'!EL50+airports!D50+'ptfire-wild'!D50+np_solvents!D50</f>
        <v>126661.26691957982</v>
      </c>
      <c r="E51" s="15">
        <f>rail!E50+nonpt!E50+ptagfire!E50++nonroad!E50+cmv_c1c2!E50+'ptfire-rx'!E50+ptegu!E50+ptnonipm!E50+pt_oilgas!E50+np_oilgas!E50+rwc!E50+cmv_c3!E50+afdust!BA50+'onroad all'!DD50+'onroad all'!EN50+airports!E50+'ptfire-wild'!E50+np_solvents!E50</f>
        <v>128391.99495059589</v>
      </c>
      <c r="F51" s="15">
        <f>rail!F50+nonpt!F50+ptagfire!F50++nonroad!F50+cmv_c1c2!F50+'ptfire-rx'!F50+ptegu!F50+ptnonipm!F50+pt_oilgas!F50+np_oilgas!F50+rwc!F50+cmv_c3!F50+afdust!BB50+'onroad all'!EN50+airports!F50+'ptfire-wild'!F50+np_solvents!F50</f>
        <v>62335.211764737229</v>
      </c>
      <c r="G51" s="15">
        <f>rail!G50+nonpt!G50+ptagfire!G50++nonroad!G50+'onroad all'!DU50+cmv_c1c2!G50+'ptfire-rx'!G50+ptegu!FM50+ptnonipm!G50+pt_oilgas!G50+np_oilgas!G50+rwc!G50+cmv_c3!G50+airports!G50+'ptfire-wild'!G50+np_solvents!G50</f>
        <v>16717.428277068393</v>
      </c>
      <c r="H51" s="15">
        <f>rail!H50+nonpt!H50+ptagfire!H50++nonroad!H50+'onroad all'!EH50+cmv_c1c2!H50+'ptfire-rx'!H50+ptegu!H50+ptnonipm!H50+pt_oilgas!H50+np_oilgas!H50+rwc!H50+cmv_c3!H50+livestock!C50+airports!H50+'ptfire-wild'!H50+np_solvents!H50</f>
        <v>226577.65365921098</v>
      </c>
      <c r="I51" s="15">
        <f>rail!AL50+nonpt!BK50+ptagfire!V50+nonroad!AK50+'onroad all'!H50+cmv_c1c2!O50+'ptfire-rx'!AO50+ptegu!BM50+ptnonipm!BX50+pt_oilgas!BL50+np_oilgas!AV50+rwc!AI50+cmv_c3!O50+livestock!U50+airports!AK50+'ptfire-wild'!AL50+np_solvents!AF50</f>
        <v>5409.6795029306531</v>
      </c>
      <c r="J51" s="15">
        <f>rail!AR50+nonpt!BQ50+ptagfire!Z50+nonroad!AP50+'onroad all'!P50+cmv_c1c2!T50+'ptfire-rx'!AS50+ptegu!BS50+ptnonipm!CD50+pt_oilgas!BR50+np_oilgas!BB50+rwc!AO50+cmv_c3!T50+livestock!X50+airports!AN50+'ptfire-wild'!AP50+np_solvents!AJ50</f>
        <v>2273.6016051346155</v>
      </c>
      <c r="K51" s="15">
        <f>rail!BK50+nonpt!CU50+ptagfire!AJ50+nonroad!BH50+'onroad all'!BB50+cmv_c1c2!AO50+'ptfire-rx'!BE50+ptegu!CX50+ptnonipm!DP50+pt_oilgas!CV50+np_oilgas!BY50+rwc!BB50+cmv_c3!AP50+airports!BF50+'ptfire-wild'!BA50+np_solvents!AV50</f>
        <v>4589.0427550755203</v>
      </c>
      <c r="L51" s="15">
        <f>rail!BZ50+nonpt!DN50+ptagfire!AV50+nonroad!BT50+'onroad all'!BU50+cmv_c1c2!BF50+'ptfire-rx'!BS50+ptegu!DP50+ptnonipm!EK50+pt_oilgas!DO50+np_oilgas!CP50+rwc!BR50+cmv_c3!BF50+livestock!AP50+airports!BT50+'ptfire-wild'!BO50+np_solvents!BF50</f>
        <v>3838.1333029911457</v>
      </c>
      <c r="M51" s="15">
        <f>rail!CB50+nonpt!DQ50+nonroad!BU50+'onroad all'!BY50+cmv_c1c2!BH50+'ptfire-rx'!BV50+ptegu!DS50+ptnonipm!EN50+pt_oilgas!DR50+np_oilgas!CR50+rwc!BT50+cmv_c3!BH50+airports!BV50+'ptfire-wild'!BR50+np_solvents!BH50+ptagfire!AX50</f>
        <v>1183.3299152611871</v>
      </c>
      <c r="N51" s="15">
        <f>rail!AK50+nonpt!BH50+nonroad!AJ50+'onroad all'!G50+cmv_c1c2!M50+'ptfire-rx'!AL50+ptegu!BK50+ptnonipm!BU50+pt_oilgas!BJ50+np_oilgas!AU50+rwc!AH50+airports!AI50+cmv_c3!M50+'ptfire-wild'!AJ50</f>
        <v>351.75340395211083</v>
      </c>
      <c r="O51" s="15">
        <f>rail!AT50+nonpt!O50+ptagfire!AA50+nonroad!AR50+'onroad all'!Y50+cmv_c1c2!V50+'ptfire-rx'!AU50+ptegu!BX50+ptnonipm!CI50+pt_oilgas!BW50+np_oilgas!BE50+rwc!AQ50+airports!AP50+cmv_c3!V50+'ptfire-wild'!AR50</f>
        <v>527.08127154549663</v>
      </c>
      <c r="P51" s="15">
        <f>rail!AA50+nonroad!AD50+'onroad all'!AJ50+'onroad all'!AK50+'onroad all'!AL50+'onroad all'!AM50+'onroad all'!AN50+'onroad all'!AO50+ptnonipm!BI50+SUM(airports!AS50:AX50)+SUM(cmv_c1c2!AC50:AH50)+SUM(cmv_c3!AC50:AH50)</f>
        <v>1905.8488133063961</v>
      </c>
      <c r="Q51" s="15">
        <f>rail!AB50+nonroad!AE50+'onroad all'!AK50+'onroad all'!AL50+'onroad all'!AM50+'onroad all'!AN50+'onroad all'!AO50+ptnonipm!BJ50+SUM(airports!AT50:AX50)+SUM(cmv_c1c2!AD50:AH50)+SUM(cmv_c3!AD50:AH50)</f>
        <v>1801.1175094066346</v>
      </c>
      <c r="R51" s="56">
        <f>rail!N50+nonpt!S50+nonroad!R50+'onroad all'!AB50+ptegu!T50+ptnonipm!T50+pt_oilgas!S50+np_oilgas!Q50+SUM(cmv_c1c2!Z50:AA50)+SUM(cmv_c3!Z50:AA50)</f>
        <v>0.47353037360562383</v>
      </c>
      <c r="S51" s="56">
        <f>rail!K50+nonpt!L50+nonroad!U50+'onroad all'!M50+ptegu!L50+ptnonipm!L50+pt_oilgas!K50+np_oilgas!K50+SUM(cmv_c1c2!R50:S50)+SUM(cmv_c3!R50:S50)</f>
        <v>0.38228120000755467</v>
      </c>
      <c r="T51" s="56">
        <f>nonpt!P50+ptegu!P50+ptnonipm!P50+pt_oilgas!O50+np_oilgas!N50+rwc!M50+SUM(cmv_c1c2!W50:X50)+SUM(cmv_c3!W50:X50)</f>
        <v>0.77797301299815269</v>
      </c>
      <c r="U51" s="56">
        <f>rail!S50+nonpt!AH50+nonroad!T50+'onroad all'!CB50+ptegu!AH50+ptnonipm!AL50+pt_oilgas!AG50+np_oilgas!AA50+rwc!R50+SUM(cmv_c1c2!BJ50:BK50)+SUM(cmv_c3!BJ50:BK50)</f>
        <v>3.3848668058272637</v>
      </c>
      <c r="V51" s="56">
        <f>rail!Q50+nonpt!AD50+nonroad!S50+'onroad all'!BS50+'onroad all'!BT50+ptegu!AD50+ptnonipm!AH50+pt_oilgas!AC50+np_oilgas!W50+rwc!P50+SUM(cmv_c1c2!BD50:BE50)+SUM(cmv_c3!BD50:BE50)</f>
        <v>13.717444921738641</v>
      </c>
      <c r="W51" s="56">
        <f>nonpt!CS50+ptegu!BB50+ptnonipm!Z50</f>
        <v>0.16259787328278541</v>
      </c>
      <c r="X51" s="63" t="s">
        <v>173</v>
      </c>
      <c r="AA51" s="17" t="s">
        <v>220</v>
      </c>
      <c r="AB51" s="15">
        <f>B51+beis!H50</f>
        <v>852511.86619426985</v>
      </c>
      <c r="AC51" s="15">
        <f t="shared" si="2"/>
        <v>86158.934575562744</v>
      </c>
      <c r="AD51" s="15">
        <f>D51+beis!T50</f>
        <v>147373.05033867963</v>
      </c>
      <c r="AE51" s="15">
        <f t="shared" si="3"/>
        <v>128391.99495059589</v>
      </c>
      <c r="AF51" s="15">
        <f t="shared" si="4"/>
        <v>62335.211764737229</v>
      </c>
      <c r="AG51" s="15">
        <f t="shared" si="5"/>
        <v>16717.428277068393</v>
      </c>
      <c r="AH51" s="15">
        <f>H51+beis!Z50</f>
        <v>640770.40068921098</v>
      </c>
      <c r="AI51" s="15">
        <f>I51+beis!E50</f>
        <v>10347.770246530654</v>
      </c>
      <c r="AJ51" s="15">
        <f t="shared" si="6"/>
        <v>2273.6016051346155</v>
      </c>
      <c r="AK51" s="15">
        <f>K51+beis!N50</f>
        <v>11082.85128177552</v>
      </c>
      <c r="AL51" s="15">
        <f>L51+beis!R50</f>
        <v>30421.697166891048</v>
      </c>
      <c r="AM51" s="15">
        <f t="shared" si="7"/>
        <v>1183.3299152611871</v>
      </c>
      <c r="AN51" s="15">
        <f t="shared" si="8"/>
        <v>351.75340395211083</v>
      </c>
      <c r="AO51" s="15">
        <f t="shared" si="9"/>
        <v>527.08127154549663</v>
      </c>
      <c r="AP51" s="15">
        <f t="shared" si="10"/>
        <v>1905.8488133063961</v>
      </c>
      <c r="AQ51" s="15">
        <f t="shared" si="11"/>
        <v>1801.1175094066346</v>
      </c>
      <c r="AR51" s="56">
        <f t="shared" si="12"/>
        <v>0.47353037360562383</v>
      </c>
      <c r="AS51" s="56">
        <f t="shared" si="13"/>
        <v>0.38228120000755467</v>
      </c>
      <c r="AT51" s="56">
        <f t="shared" si="14"/>
        <v>0.77797301299815269</v>
      </c>
      <c r="AU51" s="56">
        <f t="shared" si="15"/>
        <v>3.3848668058272637</v>
      </c>
      <c r="AV51" s="56">
        <f t="shared" si="16"/>
        <v>13.717444921738641</v>
      </c>
      <c r="AX51" s="17" t="s">
        <v>220</v>
      </c>
      <c r="AY51" s="15">
        <f>B51-'ptfire-rx'!B50-'ptfire-wild'!B50</f>
        <v>755075.64584926993</v>
      </c>
      <c r="AZ51" s="15">
        <f>C51-'ptfire-rx'!C50-'ptfire-wild'!C50</f>
        <v>85661.668708562749</v>
      </c>
      <c r="BA51" s="15">
        <f>D51-'ptfire-rx'!D50-'ptfire-wild'!D50</f>
        <v>126155.61519157983</v>
      </c>
      <c r="BB51" s="15">
        <f>E51-'ptfire-rx'!E50-'ptfire-wild'!E50</f>
        <v>118577.67876759596</v>
      </c>
      <c r="BC51" s="15">
        <f>F51-'ptfire-rx'!F50-'ptfire-wild'!F50</f>
        <v>55611.276236737227</v>
      </c>
      <c r="BD51" s="15">
        <f>G51-'ptfire-rx'!G50-'ptfire-wild'!G50</f>
        <v>16397.630417068394</v>
      </c>
      <c r="BE51" s="15">
        <f>H51-'ptfire-rx'!H50-'ptfire-wild'!H50</f>
        <v>215155.96530021096</v>
      </c>
      <c r="BF51" s="15">
        <f>I51-'ptfire-rx'!AO50-'ptfire-wild'!AL50</f>
        <v>4966.5845216252192</v>
      </c>
      <c r="BG51" s="15">
        <f>J51-'ptfire-rx'!AS50-'ptfire-wild'!AP50</f>
        <v>2154.4789567034018</v>
      </c>
      <c r="BH51" s="15">
        <f>K51-'ptfire-rx'!BE50-'ptfire-wild'!BA50</f>
        <v>3703.9607161336871</v>
      </c>
      <c r="BI51" s="15">
        <f>L51-'ptfire-rx'!BS50-'ptfire-wild'!BO50</f>
        <v>2843.194973152501</v>
      </c>
      <c r="BJ51" s="15">
        <f>M51-'ptfire-rx'!BV50-'ptfire-wild'!BR50</f>
        <v>1038.3209043416243</v>
      </c>
      <c r="BK51" s="15">
        <f>N51-'ptfire-rx'!AL50-'ptfire-wild'!AJ50</f>
        <v>216.33066417727011</v>
      </c>
      <c r="BL51" s="15">
        <f>O51-'ptfire-rx'!AU50-'ptfire-wild'!AR50</f>
        <v>455.50441272449638</v>
      </c>
      <c r="BM51" s="15">
        <f t="shared" si="17"/>
        <v>1905.8488133063961</v>
      </c>
      <c r="BN51" s="15">
        <f t="shared" si="18"/>
        <v>1801.1175094066346</v>
      </c>
      <c r="BO51" s="56">
        <f t="shared" si="19"/>
        <v>0.47353037360562383</v>
      </c>
      <c r="BP51" s="56">
        <f t="shared" si="20"/>
        <v>0.38228120000755467</v>
      </c>
      <c r="BQ51" s="56">
        <f t="shared" si="21"/>
        <v>0.77797301299815269</v>
      </c>
      <c r="BR51" s="56">
        <f t="shared" si="22"/>
        <v>3.3848668058272637</v>
      </c>
      <c r="BS51" s="56">
        <f t="shared" si="23"/>
        <v>13.717444921738641</v>
      </c>
    </row>
    <row r="52" spans="1:71" x14ac:dyDescent="0.25">
      <c r="A52" s="17" t="s">
        <v>221</v>
      </c>
      <c r="B52" s="15">
        <f>rail!B51+nonpt!B51+ptagfire!B51+nonroad!B51+'onroad all'!AF51+cmv_c1c2!B51+'ptfire-rx'!B51+ptegu!B51+ptnonipm!B51+pt_oilgas!B51+np_oilgas!B51+rwc!B51+cmv_c3!B51+airports!B51+'ptfire-wild'!B51+np_solvents!B51</f>
        <v>251506.15765446989</v>
      </c>
      <c r="C52" s="15">
        <f>rail!C51+nonpt!C51+ptagfire!C51++nonroad!C51+'onroad all'!BZ51+cmv_c1c2!BI51+'ptfire-rx'!C51+ptegu!C51+ptnonipm!C51+pt_oilgas!C51+np_oilgas!C51+rwc!C51+cmv_c3!BI51+livestock!B51+airports!C51+'ptfire-wild'!C51+fertilizer!B51+np_solvents!C51</f>
        <v>36225.16527630965</v>
      </c>
      <c r="D52" s="15">
        <f>rail!D51+nonpt!D51+ptagfire!D51++nonroad!D51+cmv_c1c2!D51+'ptfire-rx'!D51+ptegu!EA51+ptnonipm!D51+pt_oilgas!D51+np_oilgas!D51+rwc!D51+cmv_c3!D51+'onroad all'!EL51+airports!D51+'ptfire-wild'!D51+np_solvents!D51</f>
        <v>90558.785097756598</v>
      </c>
      <c r="E52" s="15">
        <f>rail!E51+nonpt!E51+ptagfire!E51++nonroad!E51+cmv_c1c2!E51+'ptfire-rx'!E51+ptegu!E51+ptnonipm!E51+pt_oilgas!E51+np_oilgas!E51+rwc!E51+cmv_c3!E51+afdust!BA51+'onroad all'!DD51+'onroad all'!EN51+airports!E51+'ptfire-wild'!E51+np_solvents!E51</f>
        <v>298519.08606644289</v>
      </c>
      <c r="F52" s="15">
        <f>rail!F51+nonpt!F51+ptagfire!F51++nonroad!F51+cmv_c1c2!F51+'ptfire-rx'!F51+ptegu!F51+ptnonipm!F51+pt_oilgas!F51+np_oilgas!F51+rwc!F51+cmv_c3!F51+afdust!BB51+'onroad all'!EN51+airports!F51+'ptfire-wild'!F51+np_solvents!F51</f>
        <v>50637.716290899509</v>
      </c>
      <c r="G52" s="15">
        <f>rail!G51+nonpt!G51+ptagfire!G51++nonroad!G51+'onroad all'!DU51+cmv_c1c2!G51+'ptfire-rx'!G51+ptegu!FM51+ptnonipm!G51+pt_oilgas!G51+np_oilgas!G51+rwc!G51+cmv_c3!G51+airports!G51+'ptfire-wild'!G51+np_solvents!G51</f>
        <v>39122.970595893683</v>
      </c>
      <c r="H52" s="15">
        <f>rail!H51+nonpt!H51+ptagfire!H51++nonroad!H51+'onroad all'!EH51+cmv_c1c2!H51+'ptfire-rx'!H51+ptegu!H51+ptnonipm!H51+pt_oilgas!H51+np_oilgas!H51+rwc!H51+cmv_c3!H51+livestock!C51+airports!H51+'ptfire-wild'!H51+np_solvents!H51</f>
        <v>113843.35415518508</v>
      </c>
      <c r="I52" s="15">
        <f>rail!AL51+nonpt!BK51+ptagfire!V51+nonroad!AK51+'onroad all'!H51+cmv_c1c2!O51+'ptfire-rx'!AO51+ptegu!BM51+ptnonipm!BX51+pt_oilgas!BL51+np_oilgas!AV51+rwc!AI51+cmv_c3!O51+livestock!U51+airports!AK51+'ptfire-wild'!AL51+np_solvents!AF51</f>
        <v>1616.9317092080605</v>
      </c>
      <c r="J52" s="15">
        <f>rail!AR51+nonpt!BQ51+ptagfire!Z51+nonroad!AP51+'onroad all'!P51+cmv_c1c2!T51+'ptfire-rx'!AS51+ptegu!BS51+ptnonipm!CD51+pt_oilgas!BR51+np_oilgas!BB51+rwc!AO51+cmv_c3!T51+livestock!X51+airports!AN51+'ptfire-wild'!AP51+np_solvents!AJ51</f>
        <v>1626.6313039090596</v>
      </c>
      <c r="K52" s="15">
        <f>rail!BK51+nonpt!CU51+ptagfire!AJ51+nonroad!BH51+'onroad all'!BB51+cmv_c1c2!AO51+'ptfire-rx'!BE51+ptegu!CX51+ptnonipm!DP51+pt_oilgas!CV51+np_oilgas!BY51+rwc!BB51+cmv_c3!AP51+airports!BF51+'ptfire-wild'!BA51+np_solvents!AV51</f>
        <v>2553.2155263788186</v>
      </c>
      <c r="L52" s="15">
        <f>rail!BZ51+nonpt!DN51+ptagfire!AV51+nonroad!BT51+'onroad all'!BU51+cmv_c1c2!BF51+'ptfire-rx'!BS51+ptegu!DP51+ptnonipm!EK51+pt_oilgas!DO51+np_oilgas!CP51+rwc!BR51+cmv_c3!BF51+livestock!AP51+airports!BT51+'ptfire-wild'!BO51+np_solvents!BF51</f>
        <v>1670.4175642025348</v>
      </c>
      <c r="M52" s="15">
        <f>rail!CB51+nonpt!DQ51+nonroad!BU51+'onroad all'!BY51+cmv_c1c2!BH51+'ptfire-rx'!BV51+ptegu!DS51+ptnonipm!EN51+pt_oilgas!DR51+np_oilgas!CR51+rwc!BT51+cmv_c3!BH51+airports!BV51+'ptfire-wild'!BR51+np_solvents!BH51+ptagfire!AX51</f>
        <v>390.68893795463362</v>
      </c>
      <c r="N52" s="15">
        <f>rail!AK51+nonpt!BH51+nonroad!AJ51+'onroad all'!G51+cmv_c1c2!M51+'ptfire-rx'!AL51+ptegu!BK51+ptnonipm!BU51+pt_oilgas!BJ51+np_oilgas!AU51+rwc!AH51+airports!AI51+cmv_c3!M51+'ptfire-wild'!AJ51</f>
        <v>341.49203225221754</v>
      </c>
      <c r="O52" s="15">
        <f>rail!AT51+nonpt!O51+ptagfire!AA51+nonroad!AR51+'onroad all'!Y51+cmv_c1c2!V51+'ptfire-rx'!AU51+ptegu!BX51+ptnonipm!CI51+pt_oilgas!BW51+np_oilgas!BE51+rwc!AQ51+airports!AP51+cmv_c3!V51+'ptfire-wild'!AR51</f>
        <v>254.62055028959031</v>
      </c>
      <c r="P52" s="15">
        <f>rail!AA51+nonroad!AD51+'onroad all'!AJ51+'onroad all'!AK51+'onroad all'!AL51+'onroad all'!AM51+'onroad all'!AN51+'onroad all'!AO51+ptnonipm!BI51+SUM(airports!AS51:AX51)+SUM(cmv_c1c2!AC51:AH51)+SUM(cmv_c3!AC51:AH51)</f>
        <v>850.18838467308694</v>
      </c>
      <c r="Q52" s="15">
        <f>rail!AB51+nonroad!AE51+'onroad all'!AK51+'onroad all'!AL51+'onroad all'!AM51+'onroad all'!AN51+'onroad all'!AO51+ptnonipm!BJ51+SUM(airports!AT51:AX51)+SUM(cmv_c1c2!AD51:AH51)+SUM(cmv_c3!AD51:AH51)</f>
        <v>807.63404499219484</v>
      </c>
      <c r="R52" s="56">
        <f>rail!N51+nonpt!S51+nonroad!R51+'onroad all'!AB51+ptegu!T51+ptnonipm!T51+pt_oilgas!S51+np_oilgas!Q51+SUM(cmv_c1c2!Z51:AA51)+SUM(cmv_c3!Z51:AA51)</f>
        <v>0.35494077500409077</v>
      </c>
      <c r="S52" s="56">
        <f>rail!K51+nonpt!L51+nonroad!U51+'onroad all'!M51+ptegu!L51+ptnonipm!L51+pt_oilgas!K51+np_oilgas!K51+SUM(cmv_c1c2!R51:S51)+SUM(cmv_c3!R51:S51)</f>
        <v>1.0595489969917709</v>
      </c>
      <c r="T52" s="56">
        <f>nonpt!P51+ptegu!P51+ptnonipm!P51+pt_oilgas!O51+np_oilgas!N51+rwc!M51+SUM(cmv_c1c2!W51:X51)+SUM(cmv_c3!W51:X51)</f>
        <v>0.24575056607777945</v>
      </c>
      <c r="U52" s="56">
        <f>rail!S51+nonpt!AH51+nonroad!T51+'onroad all'!CB51+ptegu!AH51+ptnonipm!AL51+pt_oilgas!AG51+np_oilgas!AA51+rwc!R51+SUM(cmv_c1c2!BJ51:BK51)+SUM(cmv_c3!BJ51:BK51)</f>
        <v>5.5260282986186029</v>
      </c>
      <c r="V52" s="56">
        <f>rail!Q51+nonpt!AD51+nonroad!S51+'onroad all'!BS51+'onroad all'!BT51+ptegu!AD51+ptnonipm!AH51+pt_oilgas!AC51+np_oilgas!W51+rwc!P51+SUM(cmv_c1c2!BD51:BE51)+SUM(cmv_c3!BD51:BE51)</f>
        <v>2.6787384524262969</v>
      </c>
      <c r="W52" s="56">
        <f>nonpt!CS51+ptegu!BB51+ptnonipm!Z51</f>
        <v>2.1310608228376701E-3</v>
      </c>
      <c r="X52" s="34"/>
      <c r="AA52" s="17" t="s">
        <v>221</v>
      </c>
      <c r="AB52" s="15">
        <f>B52+beis!H51</f>
        <v>292715.39703446988</v>
      </c>
      <c r="AC52" s="15">
        <f t="shared" si="2"/>
        <v>36225.16527630965</v>
      </c>
      <c r="AD52" s="15">
        <f>D52+beis!T51</f>
        <v>103171.8986960836</v>
      </c>
      <c r="AE52" s="15">
        <f t="shared" si="3"/>
        <v>298519.08606644289</v>
      </c>
      <c r="AF52" s="15">
        <f t="shared" si="4"/>
        <v>50637.716290899509</v>
      </c>
      <c r="AG52" s="15">
        <f t="shared" si="5"/>
        <v>39122.970595893683</v>
      </c>
      <c r="AH52" s="15">
        <f>H52+beis!Z51</f>
        <v>321386.30052518507</v>
      </c>
      <c r="AI52" s="15">
        <f>I52+beis!E51</f>
        <v>6523.09748820805</v>
      </c>
      <c r="AJ52" s="15">
        <f t="shared" si="6"/>
        <v>1626.6313039090596</v>
      </c>
      <c r="AK52" s="15">
        <f>K52+beis!N51</f>
        <v>9899.3197823788087</v>
      </c>
      <c r="AL52" s="15">
        <f>L52+beis!R51</f>
        <v>27462.745858502436</v>
      </c>
      <c r="AM52" s="15">
        <f t="shared" si="7"/>
        <v>390.68893795463362</v>
      </c>
      <c r="AN52" s="15">
        <f t="shared" si="8"/>
        <v>341.49203225221754</v>
      </c>
      <c r="AO52" s="15">
        <f t="shared" si="9"/>
        <v>254.62055028959031</v>
      </c>
      <c r="AP52" s="15">
        <f t="shared" si="10"/>
        <v>850.18838467308694</v>
      </c>
      <c r="AQ52" s="15">
        <f t="shared" si="11"/>
        <v>807.63404499219484</v>
      </c>
      <c r="AR52" s="56">
        <f t="shared" si="12"/>
        <v>0.35494077500409077</v>
      </c>
      <c r="AS52" s="56">
        <f t="shared" si="13"/>
        <v>1.0595489969917709</v>
      </c>
      <c r="AT52" s="56">
        <f t="shared" si="14"/>
        <v>0.24575056607777945</v>
      </c>
      <c r="AU52" s="56">
        <f t="shared" si="15"/>
        <v>5.5260282986186029</v>
      </c>
      <c r="AV52" s="56">
        <f t="shared" si="16"/>
        <v>2.6787384524262969</v>
      </c>
      <c r="AX52" s="17" t="s">
        <v>221</v>
      </c>
      <c r="AY52" s="15">
        <f>B52-'ptfire-rx'!B51-'ptfire-wild'!B51</f>
        <v>173454.28223946987</v>
      </c>
      <c r="AZ52" s="15">
        <f>C52-'ptfire-rx'!C51-'ptfire-wild'!C51</f>
        <v>35396.217053309651</v>
      </c>
      <c r="BA52" s="15">
        <f>D52-'ptfire-rx'!D51-'ptfire-wild'!D51</f>
        <v>89848.642522756592</v>
      </c>
      <c r="BB52" s="15">
        <f>E52-'ptfire-rx'!E51-'ptfire-wild'!E51</f>
        <v>284396.34222344286</v>
      </c>
      <c r="BC52" s="15">
        <f>F52-'ptfire-rx'!F51-'ptfire-wild'!F51</f>
        <v>40146.87682989952</v>
      </c>
      <c r="BD52" s="15">
        <f>G52-'ptfire-rx'!G51-'ptfire-wild'!G51</f>
        <v>38429.301713893685</v>
      </c>
      <c r="BE52" s="15">
        <f>H52-'ptfire-rx'!H51-'ptfire-wild'!H51</f>
        <v>95263.401792185075</v>
      </c>
      <c r="BF52" s="15">
        <f>I52-'ptfire-rx'!AO51-'ptfire-wild'!AL51</f>
        <v>993.07389174900254</v>
      </c>
      <c r="BG52" s="15">
        <f>J52-'ptfire-rx'!AS51-'ptfire-wild'!AP51</f>
        <v>1459.3771772643433</v>
      </c>
      <c r="BH52" s="15">
        <f>K52-'ptfire-rx'!BE51-'ptfire-wild'!BA51</f>
        <v>1307.1722542191926</v>
      </c>
      <c r="BI52" s="15">
        <f>L52-'ptfire-rx'!BS51-'ptfire-wild'!BO51</f>
        <v>268.26625108820576</v>
      </c>
      <c r="BJ52" s="15">
        <f>M52-'ptfire-rx'!BV51-'ptfire-wild'!BR51</f>
        <v>181.98112505069929</v>
      </c>
      <c r="BK52" s="15">
        <f>N52-'ptfire-rx'!AL51-'ptfire-wild'!AJ51</f>
        <v>150.82234822569808</v>
      </c>
      <c r="BL52" s="15">
        <f>O52-'ptfire-rx'!AU51-'ptfire-wild'!AR51</f>
        <v>153.71052351268833</v>
      </c>
      <c r="BM52" s="15">
        <f t="shared" si="17"/>
        <v>850.18838467308694</v>
      </c>
      <c r="BN52" s="15">
        <f t="shared" si="18"/>
        <v>807.63404499219484</v>
      </c>
      <c r="BO52" s="56">
        <f t="shared" si="19"/>
        <v>0.35494077500409077</v>
      </c>
      <c r="BP52" s="56">
        <f t="shared" si="20"/>
        <v>1.0595489969917709</v>
      </c>
      <c r="BQ52" s="56">
        <f t="shared" si="21"/>
        <v>0.24575056607777945</v>
      </c>
      <c r="BR52" s="56">
        <f t="shared" si="22"/>
        <v>5.5260282986186029</v>
      </c>
      <c r="BS52" s="56">
        <f t="shared" si="23"/>
        <v>2.6787384524262969</v>
      </c>
    </row>
    <row r="53" spans="1:71" x14ac:dyDescent="0.25">
      <c r="A53" s="17" t="s">
        <v>222</v>
      </c>
      <c r="B53" s="15">
        <f>ptegu!B54+ptnonipm!B54+pt_oilgas!B54+airports!B54</f>
        <v>7057.0057078828313</v>
      </c>
      <c r="C53" s="15">
        <f>ptegu!C54+ptnonipm!C54+pt_oilgas!C54+airports!C54</f>
        <v>14.504770000000001</v>
      </c>
      <c r="D53" s="15">
        <f>ptegu!EA54+ptnonipm!D54+pt_oilgas!D54+airports!D54</f>
        <v>16377.498558351568</v>
      </c>
      <c r="E53" s="15">
        <f>ptegu!E54+ptnonipm!E54+pt_oilgas!E54+airports!E54</f>
        <v>2561.9315312260082</v>
      </c>
      <c r="F53" s="15">
        <f>ptegu!F54+ptnonipm!F54+pt_oilgas!F54+airports!F54</f>
        <v>1740.1937420904278</v>
      </c>
      <c r="G53" s="15">
        <f>ptegu!FM54+ptnonipm!G54+pt_oilgas!G54+airports!G54</f>
        <v>3188.317359697282</v>
      </c>
      <c r="H53" s="15">
        <f>ptegu!H54+ptnonipm!H54+pt_oilgas!H54+airports!H54</f>
        <v>2612.0145302934925</v>
      </c>
      <c r="I53" s="15">
        <f>ptegu!BM54+ptnonipm!BX54+pt_oilgas!BL54+airports!AK54</f>
        <v>71.429151117084132</v>
      </c>
      <c r="J53" s="15">
        <f>ptegu!BS54+ptnonipm!CD54+pt_oilgas!BR54+airports!AN54</f>
        <v>22.450170747192665</v>
      </c>
      <c r="K53" s="15">
        <f>ptegu!CX54+ptnonipm!DP54+pt_oilgas!CV54+airports!BF54</f>
        <v>456.78651345670903</v>
      </c>
      <c r="L53" s="15">
        <f>ptegu!DP54+ptnonipm!EK54+pt_oilgas!DO54+airports!BT54</f>
        <v>62.278540267059206</v>
      </c>
      <c r="M53" s="15">
        <f>ptegu!DS54+ptnonipm!EN54+pt_oilgas!DR54+airports!BV54</f>
        <v>2.1137707027734587</v>
      </c>
      <c r="N53" s="15">
        <f>ptegu!BK54+ptnonipm!BU54+pt_oilgas!BJ54+airports!AI54</f>
        <v>44.961137561445433</v>
      </c>
      <c r="O53" s="15">
        <f>ptegu!BX54+ptnonipm!CI54+pt_oilgas!BW54+airports!AP54</f>
        <v>4.561077369731767</v>
      </c>
      <c r="P53" s="15">
        <f>ptnonipm!BI54+SUM(airports!AS54:AX54)</f>
        <v>5.6076767550168917E-3</v>
      </c>
      <c r="Q53" s="15">
        <f>ptnonipm!BJ54+SUM(airports!AT54:AX54)</f>
        <v>5.317185730584169E-3</v>
      </c>
      <c r="R53" s="56">
        <f>ptegu!T54+ptnonipm!T54+pt_oilgas!S54</f>
        <v>1.508270225E-2</v>
      </c>
      <c r="S53" s="56">
        <f>ptegu!L54+ptnonipm!L54+pt_oilgas!K54</f>
        <v>2.6743881999999998E-3</v>
      </c>
      <c r="T53" s="56">
        <f>ptegu!P54+ptnonipm!P54+pt_oilgas!O54</f>
        <v>8.5303729999999995E-4</v>
      </c>
      <c r="U53" s="56">
        <f>ptegu!AH54+ptnonipm!AL54+pt_oilgas!AG54</f>
        <v>7.2785205999999991E-2</v>
      </c>
      <c r="V53" s="56">
        <f>ptegu!AD54+ptnonipm!AH54+pt_oilgas!AC54</f>
        <v>1.03112972</v>
      </c>
      <c r="W53" s="56">
        <f>ptegu!BB54+ptnonipm!Z54</f>
        <v>0</v>
      </c>
      <c r="X53" s="34"/>
      <c r="AA53" s="17" t="s">
        <v>222</v>
      </c>
      <c r="AB53" s="15">
        <f>B53</f>
        <v>7057.0057078828313</v>
      </c>
      <c r="AC53" s="15">
        <f t="shared" si="2"/>
        <v>14.504770000000001</v>
      </c>
      <c r="AD53" s="15">
        <f t="shared" ref="AD53" si="24">D53</f>
        <v>16377.498558351568</v>
      </c>
      <c r="AE53" s="15">
        <f t="shared" si="3"/>
        <v>2561.9315312260082</v>
      </c>
      <c r="AF53" s="15">
        <f t="shared" si="4"/>
        <v>1740.1937420904278</v>
      </c>
      <c r="AG53" s="15">
        <f t="shared" si="5"/>
        <v>3188.317359697282</v>
      </c>
      <c r="AH53" s="15">
        <f t="shared" ref="AH53:AI53" si="25">H53</f>
        <v>2612.0145302934925</v>
      </c>
      <c r="AI53" s="15">
        <f t="shared" si="25"/>
        <v>71.429151117084132</v>
      </c>
      <c r="AJ53" s="15">
        <f t="shared" si="6"/>
        <v>22.450170747192665</v>
      </c>
      <c r="AK53" s="15">
        <f t="shared" ref="AK53:AL53" si="26">K53</f>
        <v>456.78651345670903</v>
      </c>
      <c r="AL53" s="15">
        <f t="shared" si="26"/>
        <v>62.278540267059206</v>
      </c>
      <c r="AM53" s="15">
        <f t="shared" si="7"/>
        <v>2.1137707027734587</v>
      </c>
      <c r="AN53" s="15">
        <f t="shared" si="8"/>
        <v>44.961137561445433</v>
      </c>
      <c r="AO53" s="15">
        <f t="shared" si="9"/>
        <v>4.561077369731767</v>
      </c>
      <c r="AP53" s="15">
        <f t="shared" si="10"/>
        <v>5.6076767550168917E-3</v>
      </c>
      <c r="AQ53" s="15">
        <f t="shared" si="11"/>
        <v>5.317185730584169E-3</v>
      </c>
      <c r="AR53" s="15">
        <f t="shared" si="12"/>
        <v>1.508270225E-2</v>
      </c>
      <c r="AS53" s="15">
        <f t="shared" si="13"/>
        <v>2.6743881999999998E-3</v>
      </c>
      <c r="AT53" s="15">
        <f t="shared" si="14"/>
        <v>8.5303729999999995E-4</v>
      </c>
      <c r="AU53" s="15">
        <f t="shared" si="15"/>
        <v>7.2785205999999991E-2</v>
      </c>
      <c r="AV53" s="15">
        <f t="shared" si="16"/>
        <v>1.03112972</v>
      </c>
      <c r="AX53" s="17" t="s">
        <v>222</v>
      </c>
      <c r="AY53" s="15">
        <f>B53</f>
        <v>7057.0057078828313</v>
      </c>
      <c r="AZ53" s="15">
        <f t="shared" ref="AZ53:BL53" si="27">C53</f>
        <v>14.504770000000001</v>
      </c>
      <c r="BA53" s="15">
        <f t="shared" si="27"/>
        <v>16377.498558351568</v>
      </c>
      <c r="BB53" s="15">
        <f t="shared" si="27"/>
        <v>2561.9315312260082</v>
      </c>
      <c r="BC53" s="15">
        <f t="shared" si="27"/>
        <v>1740.1937420904278</v>
      </c>
      <c r="BD53" s="15">
        <f t="shared" si="27"/>
        <v>3188.317359697282</v>
      </c>
      <c r="BE53" s="15">
        <f t="shared" si="27"/>
        <v>2612.0145302934925</v>
      </c>
      <c r="BF53" s="15">
        <f t="shared" si="27"/>
        <v>71.429151117084132</v>
      </c>
      <c r="BG53" s="15">
        <f t="shared" si="27"/>
        <v>22.450170747192665</v>
      </c>
      <c r="BH53" s="15">
        <f t="shared" si="27"/>
        <v>456.78651345670903</v>
      </c>
      <c r="BI53" s="15">
        <f t="shared" si="27"/>
        <v>62.278540267059206</v>
      </c>
      <c r="BJ53" s="15">
        <f t="shared" si="27"/>
        <v>2.1137707027734587</v>
      </c>
      <c r="BK53" s="15">
        <f t="shared" si="27"/>
        <v>44.961137561445433</v>
      </c>
      <c r="BL53" s="15">
        <f t="shared" si="27"/>
        <v>4.561077369731767</v>
      </c>
      <c r="BM53" s="15">
        <f t="shared" ref="BM53" si="28">P53</f>
        <v>5.6076767550168917E-3</v>
      </c>
      <c r="BN53" s="15">
        <f t="shared" ref="BN53" si="29">Q53</f>
        <v>5.317185730584169E-3</v>
      </c>
      <c r="BO53" s="56">
        <f t="shared" ref="BO53" si="30">R53</f>
        <v>1.508270225E-2</v>
      </c>
      <c r="BP53" s="56">
        <f t="shared" ref="BP53" si="31">S53</f>
        <v>2.6743881999999998E-3</v>
      </c>
      <c r="BQ53" s="56">
        <f t="shared" ref="BQ53" si="32">T53</f>
        <v>8.5303729999999995E-4</v>
      </c>
      <c r="BR53" s="56">
        <f t="shared" ref="BR53" si="33">U53</f>
        <v>7.2785205999999991E-2</v>
      </c>
      <c r="BS53" s="56">
        <f t="shared" ref="BS53" si="34">V53</f>
        <v>1.03112972</v>
      </c>
    </row>
    <row r="54" spans="1:71" x14ac:dyDescent="0.25">
      <c r="S54" s="17"/>
      <c r="X54" s="63"/>
      <c r="AR54" s="56"/>
      <c r="AS54" s="56"/>
      <c r="AT54" s="56"/>
      <c r="AU54" s="56"/>
      <c r="AV54" s="56"/>
      <c r="BO54" s="56"/>
      <c r="BP54" s="56"/>
      <c r="BQ54" s="56"/>
      <c r="BR54" s="56"/>
      <c r="BS54" s="56"/>
    </row>
    <row r="55" spans="1:71" x14ac:dyDescent="0.25">
      <c r="A55" s="17" t="s">
        <v>223</v>
      </c>
      <c r="B55" s="15">
        <f>SUM(B3:B53)</f>
        <v>47921332.064250186</v>
      </c>
      <c r="C55" s="15">
        <f t="shared" ref="C55:W55" si="35">SUM(C3:C53)</f>
        <v>4775891.6459917724</v>
      </c>
      <c r="D55" s="15">
        <f t="shared" si="35"/>
        <v>7328636.5084534539</v>
      </c>
      <c r="E55" s="15">
        <f t="shared" si="35"/>
        <v>10483864.040091572</v>
      </c>
      <c r="F55" s="15">
        <f t="shared" si="35"/>
        <v>4294080.7505171299</v>
      </c>
      <c r="G55" s="15">
        <f t="shared" si="35"/>
        <v>1880122.8386165684</v>
      </c>
      <c r="H55" s="15">
        <f t="shared" si="35"/>
        <v>13585993.327851664</v>
      </c>
      <c r="I55" s="15">
        <f t="shared" si="35"/>
        <v>234031.18899914832</v>
      </c>
      <c r="J55" s="15">
        <f t="shared" si="35"/>
        <v>141346.78876742508</v>
      </c>
      <c r="K55" s="15">
        <f t="shared" si="35"/>
        <v>389195.60177930252</v>
      </c>
      <c r="L55" s="15">
        <f t="shared" si="35"/>
        <v>277805.55069415231</v>
      </c>
      <c r="M55" s="15">
        <f t="shared" si="35"/>
        <v>57379.15817494331</v>
      </c>
      <c r="N55" s="15">
        <f t="shared" si="35"/>
        <v>52123.85671115719</v>
      </c>
      <c r="O55" s="15">
        <f t="shared" si="35"/>
        <v>38972.162541492544</v>
      </c>
      <c r="P55" s="15">
        <f t="shared" si="35"/>
        <v>97321.910476032135</v>
      </c>
      <c r="Q55" s="15">
        <f t="shared" si="35"/>
        <v>92024.13891469565</v>
      </c>
      <c r="R55" s="56">
        <f t="shared" si="35"/>
        <v>23.572674375605875</v>
      </c>
      <c r="S55" s="56">
        <f t="shared" si="35"/>
        <v>53.151504281268778</v>
      </c>
      <c r="T55" s="56">
        <f t="shared" si="35"/>
        <v>23.585508363846667</v>
      </c>
      <c r="U55" s="56">
        <f t="shared" si="35"/>
        <v>271.05660915999175</v>
      </c>
      <c r="V55" s="56">
        <f t="shared" si="35"/>
        <v>609.27809398661066</v>
      </c>
      <c r="W55" s="56">
        <f t="shared" si="35"/>
        <v>80.562299971563888</v>
      </c>
      <c r="X55" s="63"/>
      <c r="AA55" s="17" t="s">
        <v>223</v>
      </c>
      <c r="AB55" s="15">
        <f t="shared" ref="AB55:AH55" si="36">SUM(AB3:AB53)</f>
        <v>51297486.630836189</v>
      </c>
      <c r="AC55" s="15">
        <f t="shared" si="36"/>
        <v>4775891.6459917724</v>
      </c>
      <c r="AD55" s="15">
        <f t="shared" si="36"/>
        <v>8293586.5754975844</v>
      </c>
      <c r="AE55" s="15">
        <f t="shared" si="36"/>
        <v>10483864.040091572</v>
      </c>
      <c r="AF55" s="15">
        <f t="shared" si="36"/>
        <v>4294080.7505171299</v>
      </c>
      <c r="AG55" s="15">
        <f t="shared" si="36"/>
        <v>1880122.8386165684</v>
      </c>
      <c r="AH55" s="15">
        <f t="shared" si="36"/>
        <v>44280058.557318628</v>
      </c>
      <c r="AI55" s="15">
        <f t="shared" ref="AI55:AV55" si="37">SUM(AI3:AI53)</f>
        <v>608258.72763144725</v>
      </c>
      <c r="AJ55" s="15">
        <f t="shared" si="37"/>
        <v>141346.78876742508</v>
      </c>
      <c r="AK55" s="15">
        <f t="shared" si="37"/>
        <v>902378.36676880182</v>
      </c>
      <c r="AL55" s="15">
        <f t="shared" si="37"/>
        <v>2388491.0165506774</v>
      </c>
      <c r="AM55" s="15">
        <f t="shared" si="37"/>
        <v>57379.15817494331</v>
      </c>
      <c r="AN55" s="15">
        <f t="shared" si="37"/>
        <v>52123.85671115719</v>
      </c>
      <c r="AO55" s="15">
        <f t="shared" si="37"/>
        <v>38972.162541492544</v>
      </c>
      <c r="AP55" s="15">
        <f t="shared" si="37"/>
        <v>97321.910476032135</v>
      </c>
      <c r="AQ55" s="15">
        <f t="shared" si="37"/>
        <v>92024.13891469565</v>
      </c>
      <c r="AR55" s="56">
        <f t="shared" si="37"/>
        <v>23.572674375605875</v>
      </c>
      <c r="AS55" s="56">
        <f t="shared" si="37"/>
        <v>53.151504281268778</v>
      </c>
      <c r="AT55" s="56">
        <f t="shared" si="37"/>
        <v>23.585508363846667</v>
      </c>
      <c r="AU55" s="56">
        <f t="shared" si="37"/>
        <v>271.05660915999175</v>
      </c>
      <c r="AV55" s="56">
        <f t="shared" si="37"/>
        <v>609.27809398661066</v>
      </c>
      <c r="AX55" s="17" t="s">
        <v>223</v>
      </c>
      <c r="AY55" s="15">
        <f t="shared" ref="AY55:BE55" si="38">SUM(AY3:AY53)</f>
        <v>33931589.397871807</v>
      </c>
      <c r="AZ55" s="15">
        <f t="shared" si="38"/>
        <v>4643893.0367564242</v>
      </c>
      <c r="BA55" s="15">
        <f t="shared" si="38"/>
        <v>7137502.6232044045</v>
      </c>
      <c r="BB55" s="15">
        <f t="shared" si="38"/>
        <v>7892433.2679419657</v>
      </c>
      <c r="BC55" s="15">
        <f t="shared" si="38"/>
        <v>2314374.8687003409</v>
      </c>
      <c r="BD55" s="15">
        <f t="shared" si="38"/>
        <v>1740786.5024484666</v>
      </c>
      <c r="BE55" s="15">
        <f t="shared" si="38"/>
        <v>10296021.91880586</v>
      </c>
      <c r="BF55" s="15">
        <f t="shared" ref="BF55:BS55" si="39">SUM(BF3:BF53)</f>
        <v>122404.92419933084</v>
      </c>
      <c r="BG55" s="15">
        <f t="shared" si="39"/>
        <v>106279.38251546072</v>
      </c>
      <c r="BH55" s="15">
        <f t="shared" si="39"/>
        <v>175295.00179572508</v>
      </c>
      <c r="BI55" s="15">
        <f t="shared" si="39"/>
        <v>96247.766544536644</v>
      </c>
      <c r="BJ55" s="15">
        <f t="shared" si="39"/>
        <v>21917.263954544102</v>
      </c>
      <c r="BK55" s="15">
        <f t="shared" si="39"/>
        <v>11118.55733330496</v>
      </c>
      <c r="BL55" s="15">
        <f t="shared" si="39"/>
        <v>15086.699836542615</v>
      </c>
      <c r="BM55" s="15">
        <f t="shared" si="39"/>
        <v>97321.910476032135</v>
      </c>
      <c r="BN55" s="15">
        <f t="shared" si="39"/>
        <v>92024.13891469565</v>
      </c>
      <c r="BO55" s="56">
        <f t="shared" si="39"/>
        <v>23.572674375605875</v>
      </c>
      <c r="BP55" s="56">
        <f t="shared" si="39"/>
        <v>53.151504281268778</v>
      </c>
      <c r="BQ55" s="56">
        <f t="shared" si="39"/>
        <v>23.585508363846667</v>
      </c>
      <c r="BR55" s="56">
        <f t="shared" si="39"/>
        <v>271.05660915999175</v>
      </c>
      <c r="BS55" s="56">
        <f t="shared" si="39"/>
        <v>609.27809398661066</v>
      </c>
    </row>
    <row r="56" spans="1:71" x14ac:dyDescent="0.25">
      <c r="A56" s="17" t="s">
        <v>224</v>
      </c>
      <c r="B56" s="15">
        <f>+B51+B50+B48+B47+B45+B44+B43+B42+B41+B40+B38+B37+B36+B35+B34+B32+B31+B29+B27+B26+B25+B24+B23+B22+B21+B20+B19+B18+B17+B16+B15+B13+B12+B10+B9+B6+B4</f>
        <v>34941784.721550182</v>
      </c>
      <c r="C56" s="15">
        <f t="shared" ref="C56:W56" si="40">+C51+C50+C48+C47+C45+C44+C43+C42+C41+C40+C38+C37+C36+C35+C34+C32+C31+C29+C27+C26+C25+C24+C23+C22+C21+C20+C19+C18+C17+C16+C15+C13+C12+C10+C9+C6+C4</f>
        <v>3885768.961916422</v>
      </c>
      <c r="D56" s="15">
        <f t="shared" si="40"/>
        <v>5891433.7942311922</v>
      </c>
      <c r="E56" s="15">
        <f t="shared" si="40"/>
        <v>7213451.6187830511</v>
      </c>
      <c r="F56" s="15">
        <f t="shared" si="40"/>
        <v>2936639.5986183644</v>
      </c>
      <c r="G56" s="15">
        <f t="shared" si="40"/>
        <v>1581575.0225425921</v>
      </c>
      <c r="H56" s="15">
        <f t="shared" si="40"/>
        <v>9768322.3629570268</v>
      </c>
      <c r="I56" s="15">
        <f t="shared" si="40"/>
        <v>156621.46446632035</v>
      </c>
      <c r="J56" s="15">
        <f t="shared" si="40"/>
        <v>105778.58169858507</v>
      </c>
      <c r="K56" s="15">
        <f t="shared" si="40"/>
        <v>256522.98536615397</v>
      </c>
      <c r="L56" s="15">
        <f t="shared" si="40"/>
        <v>163420.14109506982</v>
      </c>
      <c r="M56" s="15">
        <f t="shared" si="40"/>
        <v>36101.955146435495</v>
      </c>
      <c r="N56" s="15">
        <f t="shared" si="40"/>
        <v>33882.966589496566</v>
      </c>
      <c r="O56" s="15">
        <f t="shared" si="40"/>
        <v>27520.447085032345</v>
      </c>
      <c r="P56" s="15">
        <f t="shared" si="40"/>
        <v>78353.962308672752</v>
      </c>
      <c r="Q56" s="15">
        <f t="shared" si="40"/>
        <v>74157.703188628831</v>
      </c>
      <c r="R56" s="56">
        <f t="shared" si="40"/>
        <v>19.324676123240696</v>
      </c>
      <c r="S56" s="56">
        <f t="shared" si="40"/>
        <v>37.902139116100599</v>
      </c>
      <c r="T56" s="56">
        <f t="shared" si="40"/>
        <v>17.693502114318658</v>
      </c>
      <c r="U56" s="56">
        <f t="shared" si="40"/>
        <v>224.87848058079294</v>
      </c>
      <c r="V56" s="56">
        <f t="shared" si="40"/>
        <v>518.44805163302988</v>
      </c>
      <c r="W56" s="56">
        <f t="shared" si="40"/>
        <v>76.390221664580565</v>
      </c>
      <c r="X56" s="63"/>
      <c r="AA56" s="17" t="s">
        <v>224</v>
      </c>
      <c r="AB56" s="15">
        <f t="shared" ref="AB56:AH56" si="41">+AB51+AB50+AB48+AB47+AB45+AB44+AB43+AB42+AB41+AB40+AB38+AB37+AB36+AB35+AB34+AB32+AB31+AB29+AB27+AB26+AB25+AB24+AB23+AB22+AB21+AB20+AB19+AB18+AB17+AB16+AB15+AB13+AB12+AB10+AB9+AB6+AB4</f>
        <v>37422841.090214178</v>
      </c>
      <c r="AC56" s="15">
        <f t="shared" si="41"/>
        <v>3885768.961916422</v>
      </c>
      <c r="AD56" s="15">
        <f t="shared" si="41"/>
        <v>6674399.4309783112</v>
      </c>
      <c r="AE56" s="15">
        <f t="shared" si="41"/>
        <v>7213451.6187830511</v>
      </c>
      <c r="AF56" s="15">
        <f t="shared" si="41"/>
        <v>2936639.5986183644</v>
      </c>
      <c r="AG56" s="15">
        <f t="shared" si="41"/>
        <v>1581575.0225425921</v>
      </c>
      <c r="AH56" s="15">
        <f t="shared" si="41"/>
        <v>35265608.13774398</v>
      </c>
      <c r="AI56" s="15">
        <f t="shared" ref="AI56:AV56" si="42">+AI51+AI50+AI48+AI47+AI45+AI44+AI43+AI42+AI41+AI40+AI38+AI37+AI36+AI35+AI34+AI32+AI31+AI29+AI27+AI26+AI25+AI24+AI23+AI22+AI21+AI20+AI19+AI18+AI17+AI16+AI15+AI13+AI12+AI10+AI9+AI6+AI4</f>
        <v>424105.61474461958</v>
      </c>
      <c r="AJ56" s="15">
        <f t="shared" si="42"/>
        <v>105778.58169858507</v>
      </c>
      <c r="AK56" s="15">
        <f t="shared" si="42"/>
        <v>613741.7311880535</v>
      </c>
      <c r="AL56" s="15">
        <f t="shared" si="42"/>
        <v>1763388.7005358746</v>
      </c>
      <c r="AM56" s="15">
        <f t="shared" si="42"/>
        <v>36101.955146435495</v>
      </c>
      <c r="AN56" s="15">
        <f t="shared" si="42"/>
        <v>33882.966589496566</v>
      </c>
      <c r="AO56" s="15">
        <f t="shared" si="42"/>
        <v>27520.447085032345</v>
      </c>
      <c r="AP56" s="15">
        <f t="shared" si="42"/>
        <v>78353.962308672752</v>
      </c>
      <c r="AQ56" s="15">
        <f t="shared" si="42"/>
        <v>74157.703188628831</v>
      </c>
      <c r="AR56" s="56">
        <f t="shared" si="42"/>
        <v>19.324676123240696</v>
      </c>
      <c r="AS56" s="56">
        <f t="shared" si="42"/>
        <v>37.902139116100599</v>
      </c>
      <c r="AT56" s="56">
        <f t="shared" si="42"/>
        <v>17.693502114318658</v>
      </c>
      <c r="AU56" s="56">
        <f t="shared" si="42"/>
        <v>224.87848058079294</v>
      </c>
      <c r="AV56" s="56">
        <f t="shared" si="42"/>
        <v>518.44805163302988</v>
      </c>
      <c r="AX56" s="17" t="s">
        <v>224</v>
      </c>
      <c r="AY56" s="15">
        <f t="shared" ref="AY56:BE56" si="43">+AY51+AY50+AY48+AY47+AY45+AY44+AY43+AY42+AY41+AY40+AY38+AY37+AY36+AY35+AY34+AY32+AY31+AY29+AY27+AY26+AY25+AY24+AY23+AY22+AY21+AY20+AY19+AY18+AY17+AY16+AY15+AY13+AY12+AY10+AY9+AY6+AY4</f>
        <v>27436220.114021797</v>
      </c>
      <c r="AZ56" s="15">
        <f t="shared" si="43"/>
        <v>3821507.6395000713</v>
      </c>
      <c r="BA56" s="15">
        <f t="shared" si="43"/>
        <v>5762099.1665541427</v>
      </c>
      <c r="BB56" s="15">
        <f t="shared" si="43"/>
        <v>5988687.8476674426</v>
      </c>
      <c r="BC56" s="15">
        <f t="shared" si="43"/>
        <v>1829077.1659975746</v>
      </c>
      <c r="BD56" s="15">
        <f t="shared" si="43"/>
        <v>1504360.0864014907</v>
      </c>
      <c r="BE56" s="15">
        <f t="shared" si="43"/>
        <v>8246740.1013442166</v>
      </c>
      <c r="BF56" s="15">
        <f t="shared" ref="BF56:BS56" si="44">+BF51+BF50+BF48+BF47+BF45+BF44+BF43+BF42+BF41+BF40+BF38+BF37+BF36+BF35+BF34+BF32+BF31+BF29+BF27+BF26+BF25+BF24+BF23+BF22+BF21+BF20+BF19+BF18+BF17+BF16+BF15+BF13+BF12+BF10+BF9+BF6+BF4</f>
        <v>93336.348303535691</v>
      </c>
      <c r="BG56" s="15">
        <f t="shared" si="44"/>
        <v>83677.693355866752</v>
      </c>
      <c r="BH56" s="15">
        <f t="shared" si="44"/>
        <v>131167.32303934958</v>
      </c>
      <c r="BI56" s="15">
        <f t="shared" si="44"/>
        <v>76490.70627650182</v>
      </c>
      <c r="BJ56" s="15">
        <f t="shared" si="44"/>
        <v>17451.616322476722</v>
      </c>
      <c r="BK56" s="15">
        <f t="shared" si="44"/>
        <v>7649.9134730054357</v>
      </c>
      <c r="BL56" s="15">
        <f t="shared" si="44"/>
        <v>11462.908989733942</v>
      </c>
      <c r="BM56" s="15">
        <f t="shared" si="44"/>
        <v>78353.962308672752</v>
      </c>
      <c r="BN56" s="15">
        <f t="shared" si="44"/>
        <v>74157.703188628831</v>
      </c>
      <c r="BO56" s="56">
        <f t="shared" si="44"/>
        <v>19.324676123240696</v>
      </c>
      <c r="BP56" s="56">
        <f t="shared" si="44"/>
        <v>37.902139116100599</v>
      </c>
      <c r="BQ56" s="56">
        <f t="shared" si="44"/>
        <v>17.693502114318658</v>
      </c>
      <c r="BR56" s="56">
        <f t="shared" si="44"/>
        <v>224.87848058079294</v>
      </c>
      <c r="BS56" s="56">
        <f t="shared" si="44"/>
        <v>518.44805163302988</v>
      </c>
    </row>
    <row r="57" spans="1:71" x14ac:dyDescent="0.25"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3"/>
    </row>
    <row r="58" spans="1:71" x14ac:dyDescent="0.25">
      <c r="B58" s="1"/>
      <c r="C58" s="1"/>
      <c r="D58" s="1"/>
      <c r="E58" s="1"/>
      <c r="F58" s="1"/>
      <c r="G58" s="1"/>
      <c r="H58" s="1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3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56"/>
      <c r="AS58" s="56"/>
      <c r="AT58" s="56"/>
      <c r="AU58" s="56"/>
      <c r="AV58" s="56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</row>
    <row r="59" spans="1:71" x14ac:dyDescent="0.25">
      <c r="B59" s="15"/>
      <c r="C59" s="15"/>
      <c r="D59" s="15"/>
      <c r="E59" s="15"/>
      <c r="F59" s="15"/>
      <c r="G59" s="15"/>
      <c r="H59" s="57"/>
      <c r="I59" s="15"/>
      <c r="J59" s="15"/>
      <c r="K59" s="15"/>
      <c r="L59" s="15"/>
      <c r="M59" s="15"/>
      <c r="N59" s="15"/>
      <c r="O59" s="15"/>
      <c r="P59" s="15"/>
      <c r="Q59" s="15"/>
      <c r="R59" s="56"/>
      <c r="S59" s="56"/>
      <c r="T59" s="56"/>
      <c r="U59" s="56"/>
      <c r="V59" s="56"/>
      <c r="W59" s="56"/>
      <c r="X59" s="63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56"/>
      <c r="AS59" s="56"/>
      <c r="AT59" s="56"/>
      <c r="AU59" s="56"/>
      <c r="AV59" s="56"/>
      <c r="AW59" s="56"/>
      <c r="AY59" s="15"/>
      <c r="AZ59" s="15"/>
      <c r="BA59" s="15"/>
      <c r="BB59" s="15"/>
      <c r="BC59" s="15"/>
      <c r="BD59" s="15"/>
      <c r="BE59" s="15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</row>
    <row r="60" spans="1:71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63"/>
    </row>
    <row r="61" spans="1:71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56"/>
      <c r="S61" s="56"/>
      <c r="T61" s="56"/>
      <c r="U61" s="56"/>
      <c r="V61" s="56"/>
      <c r="W61" s="56"/>
      <c r="X61" s="63"/>
    </row>
    <row r="62" spans="1:71" x14ac:dyDescent="0.25">
      <c r="X62" s="63"/>
    </row>
    <row r="63" spans="1:71" x14ac:dyDescent="0.25">
      <c r="X63" s="63"/>
    </row>
    <row r="64" spans="1:71" x14ac:dyDescent="0.25">
      <c r="X64" s="63"/>
    </row>
    <row r="90" spans="19:19" x14ac:dyDescent="0.25">
      <c r="S90" s="17"/>
    </row>
  </sheetData>
  <mergeCells count="1">
    <mergeCell ref="B1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90065-48AB-4861-98B7-7D6733A8283F}">
  <dimension ref="A1:FW63"/>
  <sheetViews>
    <sheetView zoomScale="85" zoomScaleNormal="85" workbookViewId="0">
      <pane xSplit="1" ySplit="2" topLeftCell="B42" activePane="bottomRight" state="frozen"/>
      <selection pane="topRight" activeCell="AY55" sqref="AY55"/>
      <selection pane="bottomLeft" activeCell="AY55" sqref="AY55"/>
      <selection pane="bottomRight" activeCell="B61" sqref="B61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38" width="9.140625" style="17" customWidth="1"/>
    <col min="39" max="39" width="11.140625" style="17" customWidth="1"/>
    <col min="40" max="40" width="15.140625" style="17" bestFit="1" customWidth="1"/>
    <col min="41" max="139" width="9.140625" style="28" customWidth="1"/>
    <col min="140" max="140" width="9.140625" style="17"/>
    <col min="141" max="143" width="9.140625" style="17" customWidth="1"/>
    <col min="144" max="178" width="9.140625" style="17"/>
    <col min="179" max="179" width="9.140625" style="17" customWidth="1"/>
    <col min="180" max="16384" width="9.140625" style="17"/>
  </cols>
  <sheetData>
    <row r="1" spans="1:179" x14ac:dyDescent="0.25">
      <c r="B1" s="15" t="s">
        <v>334</v>
      </c>
      <c r="AN1" s="17" t="s">
        <v>688</v>
      </c>
      <c r="EM1" s="17" t="s">
        <v>355</v>
      </c>
      <c r="EW1" s="41"/>
    </row>
    <row r="2" spans="1:179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410</v>
      </c>
      <c r="K2" s="17" t="s">
        <v>411</v>
      </c>
      <c r="L2" s="17" t="s">
        <v>43</v>
      </c>
      <c r="M2" s="17" t="s">
        <v>413</v>
      </c>
      <c r="N2" s="17" t="s">
        <v>414</v>
      </c>
      <c r="O2" s="17" t="s">
        <v>358</v>
      </c>
      <c r="P2" s="17" t="s">
        <v>415</v>
      </c>
      <c r="Q2" s="17" t="s">
        <v>359</v>
      </c>
      <c r="R2" s="17" t="s">
        <v>416</v>
      </c>
      <c r="S2" s="17" t="s">
        <v>63</v>
      </c>
      <c r="T2" s="17" t="s">
        <v>417</v>
      </c>
      <c r="U2" s="17" t="s">
        <v>419</v>
      </c>
      <c r="V2" s="17" t="s">
        <v>360</v>
      </c>
      <c r="W2" s="17" t="s">
        <v>361</v>
      </c>
      <c r="X2" s="17" t="s">
        <v>420</v>
      </c>
      <c r="Y2" s="17" t="s">
        <v>421</v>
      </c>
      <c r="Z2" s="17" t="s">
        <v>362</v>
      </c>
      <c r="AA2" s="17" t="s">
        <v>296</v>
      </c>
      <c r="AB2" s="17" t="s">
        <v>405</v>
      </c>
      <c r="AC2" s="17" t="s">
        <v>406</v>
      </c>
      <c r="AD2" s="17" t="s">
        <v>407</v>
      </c>
      <c r="AE2" s="17" t="s">
        <v>408</v>
      </c>
      <c r="AF2" s="17" t="s">
        <v>293</v>
      </c>
      <c r="AG2" s="17" t="s">
        <v>397</v>
      </c>
      <c r="AH2" s="17" t="s">
        <v>291</v>
      </c>
      <c r="AI2" s="17" t="s">
        <v>474</v>
      </c>
      <c r="AJ2" s="17" t="s">
        <v>363</v>
      </c>
      <c r="AK2" s="17" t="s">
        <v>478</v>
      </c>
      <c r="AL2" s="17" t="s">
        <v>412</v>
      </c>
      <c r="AN2" s="17" t="s">
        <v>339</v>
      </c>
      <c r="AO2" s="17" t="s">
        <v>364</v>
      </c>
      <c r="AP2" s="17" t="s">
        <v>33</v>
      </c>
      <c r="AQ2" s="17" t="s">
        <v>365</v>
      </c>
      <c r="AR2" s="17" t="s">
        <v>35</v>
      </c>
      <c r="AS2" s="17" t="s">
        <v>37</v>
      </c>
      <c r="AT2" s="17" t="s">
        <v>39</v>
      </c>
      <c r="AU2" s="17" t="s">
        <v>41</v>
      </c>
      <c r="AV2" s="17" t="s">
        <v>366</v>
      </c>
      <c r="AW2" s="17" t="s">
        <v>385</v>
      </c>
      <c r="AX2" s="17" t="s">
        <v>386</v>
      </c>
      <c r="AY2" s="17" t="s">
        <v>284</v>
      </c>
      <c r="AZ2" s="17" t="s">
        <v>285</v>
      </c>
      <c r="BA2" s="17" t="s">
        <v>45</v>
      </c>
      <c r="BB2" s="17" t="s">
        <v>387</v>
      </c>
      <c r="BC2" s="17" t="s">
        <v>388</v>
      </c>
      <c r="BD2" s="17" t="s">
        <v>47</v>
      </c>
      <c r="BE2" s="17" t="s">
        <v>358</v>
      </c>
      <c r="BF2" s="17" t="s">
        <v>389</v>
      </c>
      <c r="BG2" s="17" t="s">
        <v>390</v>
      </c>
      <c r="BH2" s="17" t="s">
        <v>367</v>
      </c>
      <c r="BI2" s="17" t="s">
        <v>51</v>
      </c>
      <c r="BJ2" s="17" t="s">
        <v>368</v>
      </c>
      <c r="BK2" s="17" t="s">
        <v>53</v>
      </c>
      <c r="BL2" s="17" t="s">
        <v>55</v>
      </c>
      <c r="BM2" s="17" t="s">
        <v>369</v>
      </c>
      <c r="BN2" s="17" t="s">
        <v>397</v>
      </c>
      <c r="BO2" s="17" t="s">
        <v>57</v>
      </c>
      <c r="BP2" s="17" t="s">
        <v>370</v>
      </c>
      <c r="BQ2" s="17" t="s">
        <v>59</v>
      </c>
      <c r="BR2" s="17" t="s">
        <v>61</v>
      </c>
      <c r="BS2" s="17" t="s">
        <v>371</v>
      </c>
      <c r="BT2" s="17" t="s">
        <v>372</v>
      </c>
      <c r="BU2" s="17" t="s">
        <v>63</v>
      </c>
      <c r="BV2" s="17" t="s">
        <v>291</v>
      </c>
      <c r="BW2" s="17" t="s">
        <v>398</v>
      </c>
      <c r="BX2" s="17" t="s">
        <v>292</v>
      </c>
      <c r="BY2" s="17" t="s">
        <v>65</v>
      </c>
      <c r="BZ2" s="17" t="s">
        <v>67</v>
      </c>
      <c r="CA2" s="17" t="s">
        <v>69</v>
      </c>
      <c r="CB2" s="17" t="s">
        <v>373</v>
      </c>
      <c r="CC2" s="17" t="s">
        <v>374</v>
      </c>
      <c r="CD2" s="17" t="s">
        <v>71</v>
      </c>
      <c r="CE2" s="17" t="s">
        <v>401</v>
      </c>
      <c r="CF2" s="17" t="s">
        <v>402</v>
      </c>
      <c r="CG2" s="17" t="s">
        <v>73</v>
      </c>
      <c r="CH2" s="17" t="s">
        <v>489</v>
      </c>
      <c r="CI2" s="17" t="s">
        <v>375</v>
      </c>
      <c r="CJ2" s="17" t="s">
        <v>75</v>
      </c>
      <c r="CK2" s="17" t="s">
        <v>77</v>
      </c>
      <c r="CL2" s="17" t="s">
        <v>79</v>
      </c>
      <c r="CM2" s="17" t="s">
        <v>403</v>
      </c>
      <c r="CN2" s="17" t="s">
        <v>404</v>
      </c>
      <c r="CO2" s="17" t="s">
        <v>376</v>
      </c>
      <c r="CP2" s="17" t="s">
        <v>81</v>
      </c>
      <c r="CQ2" s="17" t="s">
        <v>83</v>
      </c>
      <c r="CR2" s="17" t="s">
        <v>159</v>
      </c>
      <c r="CS2" s="17" t="s">
        <v>87</v>
      </c>
      <c r="CT2" s="17" t="s">
        <v>89</v>
      </c>
      <c r="CU2" s="17" t="s">
        <v>377</v>
      </c>
      <c r="CV2" s="17" t="s">
        <v>405</v>
      </c>
      <c r="CW2" s="17" t="s">
        <v>406</v>
      </c>
      <c r="CX2" s="17" t="s">
        <v>407</v>
      </c>
      <c r="CY2" s="17" t="s">
        <v>408</v>
      </c>
      <c r="CZ2" s="17" t="s">
        <v>293</v>
      </c>
      <c r="DA2" s="17" t="s">
        <v>91</v>
      </c>
      <c r="DB2" s="17" t="s">
        <v>93</v>
      </c>
      <c r="DC2" s="17" t="s">
        <v>95</v>
      </c>
      <c r="DD2" s="17" t="s">
        <v>97</v>
      </c>
      <c r="DE2" s="17" t="s">
        <v>99</v>
      </c>
      <c r="DF2" s="17" t="s">
        <v>101</v>
      </c>
      <c r="DG2" s="17" t="s">
        <v>103</v>
      </c>
      <c r="DH2" s="17" t="s">
        <v>409</v>
      </c>
      <c r="DI2" s="17" t="s">
        <v>105</v>
      </c>
      <c r="DJ2" s="17" t="s">
        <v>160</v>
      </c>
      <c r="DK2" s="17" t="s">
        <v>161</v>
      </c>
      <c r="DL2" s="17" t="s">
        <v>107</v>
      </c>
      <c r="DM2" s="17" t="s">
        <v>111</v>
      </c>
      <c r="DN2" s="17" t="s">
        <v>113</v>
      </c>
      <c r="DO2" s="17" t="s">
        <v>115</v>
      </c>
      <c r="DP2" s="17" t="s">
        <v>117</v>
      </c>
      <c r="DQ2" s="17" t="s">
        <v>119</v>
      </c>
      <c r="DR2" s="17" t="s">
        <v>121</v>
      </c>
      <c r="DS2" s="17" t="s">
        <v>123</v>
      </c>
      <c r="DT2" s="17" t="s">
        <v>125</v>
      </c>
      <c r="DU2" s="17" t="s">
        <v>127</v>
      </c>
      <c r="DV2" s="17" t="s">
        <v>129</v>
      </c>
      <c r="DW2" s="17" t="s">
        <v>131</v>
      </c>
      <c r="DX2" s="17" t="s">
        <v>133</v>
      </c>
      <c r="DY2" s="17" t="s">
        <v>137</v>
      </c>
      <c r="DZ2" s="17" t="s">
        <v>139</v>
      </c>
      <c r="EA2" s="17" t="s">
        <v>474</v>
      </c>
      <c r="EB2" s="17" t="s">
        <v>141</v>
      </c>
      <c r="EC2" s="17" t="s">
        <v>143</v>
      </c>
      <c r="ED2" s="17" t="s">
        <v>145</v>
      </c>
      <c r="EE2" s="17" t="s">
        <v>295</v>
      </c>
      <c r="EF2" s="17" t="s">
        <v>149</v>
      </c>
      <c r="EG2" s="17" t="s">
        <v>151</v>
      </c>
      <c r="EH2" s="17" t="s">
        <v>296</v>
      </c>
      <c r="EI2" s="17" t="s">
        <v>153</v>
      </c>
      <c r="EK2" s="17" t="s">
        <v>65</v>
      </c>
      <c r="EL2" s="17" t="s">
        <v>376</v>
      </c>
      <c r="EM2" s="17" t="s">
        <v>51</v>
      </c>
      <c r="EN2" s="17" t="s">
        <v>77</v>
      </c>
      <c r="EO2" s="17" t="s">
        <v>159</v>
      </c>
      <c r="EP2" s="17" t="s">
        <v>160</v>
      </c>
      <c r="EQ2" s="17" t="s">
        <v>161</v>
      </c>
      <c r="ER2" s="17" t="s">
        <v>137</v>
      </c>
      <c r="ES2" s="17" t="s">
        <v>162</v>
      </c>
      <c r="ET2" s="17" t="s">
        <v>357</v>
      </c>
      <c r="EU2" s="17" t="s">
        <v>410</v>
      </c>
      <c r="EV2" s="17" t="s">
        <v>411</v>
      </c>
      <c r="EW2" s="61" t="s">
        <v>43</v>
      </c>
      <c r="EX2" s="17" t="s">
        <v>413</v>
      </c>
      <c r="EY2" s="17" t="s">
        <v>414</v>
      </c>
      <c r="EZ2" s="17" t="s">
        <v>358</v>
      </c>
      <c r="FA2" s="17" t="s">
        <v>415</v>
      </c>
      <c r="FB2" s="17" t="s">
        <v>359</v>
      </c>
      <c r="FC2" s="17" t="s">
        <v>416</v>
      </c>
      <c r="FD2" s="17" t="s">
        <v>63</v>
      </c>
      <c r="FE2" s="17" t="s">
        <v>417</v>
      </c>
      <c r="FF2" s="17" t="s">
        <v>419</v>
      </c>
      <c r="FG2" s="17" t="s">
        <v>360</v>
      </c>
      <c r="FH2" s="17" t="s">
        <v>361</v>
      </c>
      <c r="FI2" s="17" t="s">
        <v>420</v>
      </c>
      <c r="FJ2" s="17" t="s">
        <v>421</v>
      </c>
      <c r="FK2" s="17" t="s">
        <v>362</v>
      </c>
      <c r="FL2" s="17" t="s">
        <v>296</v>
      </c>
      <c r="FM2" s="17" t="s">
        <v>405</v>
      </c>
      <c r="FN2" s="17" t="s">
        <v>406</v>
      </c>
      <c r="FO2" s="17" t="s">
        <v>407</v>
      </c>
      <c r="FP2" s="17" t="s">
        <v>408</v>
      </c>
      <c r="FQ2" s="17" t="s">
        <v>293</v>
      </c>
      <c r="FR2" s="17" t="s">
        <v>397</v>
      </c>
      <c r="FS2" s="17" t="s">
        <v>291</v>
      </c>
      <c r="FT2" s="17" t="s">
        <v>474</v>
      </c>
      <c r="FU2" s="17" t="s">
        <v>363</v>
      </c>
      <c r="FV2" s="17" t="s">
        <v>478</v>
      </c>
      <c r="FW2" s="17" t="s">
        <v>285</v>
      </c>
    </row>
    <row r="3" spans="1:179" x14ac:dyDescent="0.25">
      <c r="A3" s="32" t="s">
        <v>172</v>
      </c>
      <c r="B3" s="15">
        <v>53290.534371000002</v>
      </c>
      <c r="C3" s="15">
        <v>3227.8539427000001</v>
      </c>
      <c r="D3" s="15">
        <v>1695.4925857600001</v>
      </c>
      <c r="E3" s="15">
        <v>8783.4452189999993</v>
      </c>
      <c r="F3" s="15">
        <v>7992.6016103000002</v>
      </c>
      <c r="G3" s="15">
        <v>550.35665357699997</v>
      </c>
      <c r="H3" s="15">
        <v>3804.5562381</v>
      </c>
      <c r="I3" s="17">
        <v>70.29383</v>
      </c>
      <c r="J3" s="17">
        <v>4.3738393999999996</v>
      </c>
      <c r="L3" s="17">
        <v>160.76319199999901</v>
      </c>
      <c r="M3" s="17">
        <v>23.176409100000001</v>
      </c>
      <c r="Q3" s="17">
        <v>4.9329002999999897E-3</v>
      </c>
      <c r="R3" s="17">
        <v>72.793175000000005</v>
      </c>
      <c r="S3" s="17">
        <v>43.674780900000002</v>
      </c>
      <c r="T3" s="17">
        <v>7.1855909849999997E-2</v>
      </c>
      <c r="V3" s="17">
        <v>2.7870885649999999</v>
      </c>
      <c r="X3" s="17">
        <v>1.8662805299999901</v>
      </c>
      <c r="Z3" s="17">
        <v>61.0364089999999</v>
      </c>
      <c r="AA3" s="17">
        <v>6.2318980000000002</v>
      </c>
      <c r="AB3" s="17">
        <v>1.60730338499999</v>
      </c>
      <c r="AC3" s="17">
        <v>4.4396074999999903E-2</v>
      </c>
      <c r="AD3" s="17">
        <v>0.75884433900000003</v>
      </c>
      <c r="AE3" s="17">
        <v>0.40614207400000002</v>
      </c>
      <c r="AF3" s="17">
        <v>3.8624604929999999</v>
      </c>
      <c r="AG3" s="17">
        <v>42.975020531999903</v>
      </c>
      <c r="AI3" s="17">
        <v>114.37466642</v>
      </c>
      <c r="AK3" s="17">
        <v>26.785654999999998</v>
      </c>
      <c r="AL3" s="17">
        <v>0.23020194799999999</v>
      </c>
      <c r="AN3" s="17" t="s">
        <v>172</v>
      </c>
      <c r="AO3" s="17">
        <v>0</v>
      </c>
      <c r="AP3" s="17">
        <v>0</v>
      </c>
      <c r="AQ3" s="17">
        <v>0</v>
      </c>
      <c r="AR3" s="17">
        <v>4.3738366647625497</v>
      </c>
      <c r="AS3" s="17">
        <v>70.293472604092003</v>
      </c>
      <c r="AT3" s="17">
        <v>70.293472604092003</v>
      </c>
      <c r="AU3" s="17">
        <v>0</v>
      </c>
      <c r="AV3" s="17">
        <v>0</v>
      </c>
      <c r="AW3" s="17">
        <v>0</v>
      </c>
      <c r="AX3" s="17">
        <v>0</v>
      </c>
      <c r="AY3" s="17">
        <v>160.763476999858</v>
      </c>
      <c r="AZ3" s="17">
        <v>0.23020703178773899</v>
      </c>
      <c r="BA3" s="17">
        <v>23.176427971418299</v>
      </c>
      <c r="BB3" s="17">
        <v>0</v>
      </c>
      <c r="BC3" s="17">
        <v>0</v>
      </c>
      <c r="BD3" s="17">
        <v>0</v>
      </c>
      <c r="BE3" s="17">
        <v>0</v>
      </c>
      <c r="BF3" s="17">
        <v>0</v>
      </c>
      <c r="BG3" s="17">
        <v>0</v>
      </c>
      <c r="BH3" s="17">
        <v>2.7871023442682601</v>
      </c>
      <c r="BI3" s="17">
        <v>53290.512675584301</v>
      </c>
      <c r="BJ3" s="17">
        <v>4.9328292331902498E-3</v>
      </c>
      <c r="BK3" s="17">
        <v>680.05962448176899</v>
      </c>
      <c r="BL3" s="17">
        <v>0</v>
      </c>
      <c r="BM3" s="17">
        <v>66.572536544387603</v>
      </c>
      <c r="BN3" s="17">
        <v>42.975005321011601</v>
      </c>
      <c r="BO3" s="17">
        <v>0</v>
      </c>
      <c r="BP3" s="17">
        <v>0</v>
      </c>
      <c r="BQ3" s="17">
        <v>72.7932373777344</v>
      </c>
      <c r="BR3" s="17">
        <v>72.7932373777344</v>
      </c>
      <c r="BS3" s="17">
        <v>0</v>
      </c>
      <c r="BT3" s="17">
        <v>0</v>
      </c>
      <c r="BU3" s="17">
        <v>43.674789709959803</v>
      </c>
      <c r="BV3" s="17">
        <v>0</v>
      </c>
      <c r="BW3" s="17">
        <v>4.3113675007964099E-2</v>
      </c>
      <c r="BX3" s="17">
        <v>1.43708967979078E-2</v>
      </c>
      <c r="BY3" s="17">
        <v>0</v>
      </c>
      <c r="BZ3" s="17">
        <v>0</v>
      </c>
      <c r="CA3" s="17">
        <v>0</v>
      </c>
      <c r="CB3" s="17">
        <v>0</v>
      </c>
      <c r="CC3" s="17">
        <v>0</v>
      </c>
      <c r="CD3" s="17">
        <v>0</v>
      </c>
      <c r="CE3" s="17">
        <v>0</v>
      </c>
      <c r="CF3" s="17">
        <v>0</v>
      </c>
      <c r="CG3" s="17">
        <v>0</v>
      </c>
      <c r="CH3" s="17">
        <v>26.7856854988508</v>
      </c>
      <c r="CI3" s="17">
        <v>0</v>
      </c>
      <c r="CJ3" s="17">
        <v>1.8662923056391401</v>
      </c>
      <c r="CK3" s="17">
        <v>3227.85342602115</v>
      </c>
      <c r="CL3" s="17">
        <v>0</v>
      </c>
      <c r="CM3" s="17">
        <v>0</v>
      </c>
      <c r="CN3" s="17">
        <v>0</v>
      </c>
      <c r="CO3" s="17">
        <v>3804.5506646384101</v>
      </c>
      <c r="CP3" s="17">
        <v>1525.9431367648201</v>
      </c>
      <c r="CQ3" s="17">
        <v>169.54907070950199</v>
      </c>
      <c r="CR3" s="17">
        <v>1695.4922074743199</v>
      </c>
      <c r="CS3" s="17">
        <v>0</v>
      </c>
      <c r="CT3" s="17">
        <v>352.90244059078299</v>
      </c>
      <c r="CU3" s="17">
        <v>0</v>
      </c>
      <c r="CV3" s="17">
        <v>1.60730025755496</v>
      </c>
      <c r="CW3" s="17">
        <v>4.4397222617216903E-2</v>
      </c>
      <c r="CX3" s="17">
        <v>0.75882997271780295</v>
      </c>
      <c r="CY3" s="17">
        <v>0.40614453281304203</v>
      </c>
      <c r="CZ3" s="17">
        <v>3.8624747124346102</v>
      </c>
      <c r="DA3" s="17">
        <v>2.39778410158898</v>
      </c>
      <c r="DB3" s="17">
        <v>2215.80669694174</v>
      </c>
      <c r="DC3" s="17">
        <v>2.637558308614</v>
      </c>
      <c r="DD3" s="17">
        <v>723.49002893566296</v>
      </c>
      <c r="DE3" s="17">
        <v>871.19320811080399</v>
      </c>
      <c r="DF3" s="17">
        <v>0.79926054873041397</v>
      </c>
      <c r="DG3" s="17">
        <v>0</v>
      </c>
      <c r="DH3" s="17">
        <v>1.4371066541003201E-2</v>
      </c>
      <c r="DI3" s="17">
        <v>562.67888313850005</v>
      </c>
      <c r="DJ3" s="17">
        <v>8783.4417673497701</v>
      </c>
      <c r="DK3" s="17">
        <v>7992.5984296623101</v>
      </c>
      <c r="DL3" s="17">
        <v>790.84333768746103</v>
      </c>
      <c r="DM3" s="17">
        <v>6.4420345629612497</v>
      </c>
      <c r="DN3" s="17">
        <v>0</v>
      </c>
      <c r="DO3" s="17">
        <v>191.32685034474699</v>
      </c>
      <c r="DP3" s="17">
        <v>52.351477339241697</v>
      </c>
      <c r="DQ3" s="17">
        <v>2171.9087530106799</v>
      </c>
      <c r="DR3" s="17">
        <v>143.866768850895</v>
      </c>
      <c r="DS3" s="17">
        <v>27.974106293644599</v>
      </c>
      <c r="DT3" s="17">
        <v>3102.7266689815201</v>
      </c>
      <c r="DU3" s="17">
        <v>66.471992355796004</v>
      </c>
      <c r="DV3" s="17">
        <v>1.1988931678764501</v>
      </c>
      <c r="DW3" s="17">
        <v>131.52622790279801</v>
      </c>
      <c r="DX3" s="17">
        <v>7.9926064033245703E-2</v>
      </c>
      <c r="DY3" s="17">
        <v>550.35597443961296</v>
      </c>
      <c r="DZ3" s="17">
        <v>0</v>
      </c>
      <c r="EA3" s="17">
        <v>114.37464163808301</v>
      </c>
      <c r="EB3" s="17">
        <v>0</v>
      </c>
      <c r="EC3" s="17">
        <v>0</v>
      </c>
      <c r="ED3" s="17">
        <v>0</v>
      </c>
      <c r="EE3" s="17">
        <v>61.036288307142499</v>
      </c>
      <c r="EF3" s="17">
        <v>0</v>
      </c>
      <c r="EG3" s="17">
        <v>3804.5547863996799</v>
      </c>
      <c r="EH3" s="17">
        <v>6.2318798827113504</v>
      </c>
      <c r="EI3" s="17">
        <v>0</v>
      </c>
      <c r="EK3" s="25">
        <f t="shared" ref="EK3:EK34" si="0">BY3/CR3</f>
        <v>0</v>
      </c>
      <c r="EL3" s="94">
        <f t="shared" ref="EL3:EL34" si="1">CO3/EG3</f>
        <v>0.99999891662454576</v>
      </c>
      <c r="EM3" s="40">
        <f t="shared" ref="EM3:EM34" si="2">(BI3-B3)/(B3+1E-50)</f>
        <v>-4.0711574684799405E-7</v>
      </c>
      <c r="EN3" s="40">
        <f t="shared" ref="EN3:EN34" si="3">(CK3-C3)/(C3+1E-50)</f>
        <v>-1.6006884427302065E-7</v>
      </c>
      <c r="EO3" s="40">
        <f t="shared" ref="EO3:EO34" si="4">(CR3-D3)/(D3+1E-50)</f>
        <v>-2.2311255347039833E-7</v>
      </c>
      <c r="EP3" s="40">
        <f t="shared" ref="EP3:EP34" si="5">(DJ3-E3)/(E3+1E-50)</f>
        <v>-3.9297224985411664E-7</v>
      </c>
      <c r="EQ3" s="40">
        <f t="shared" ref="EQ3:EQ34" si="6">(DK3-F3)/(F3+1E-50)</f>
        <v>-3.9794773281258932E-7</v>
      </c>
      <c r="ER3" s="40">
        <f t="shared" ref="ER3:ER34" si="7">(DY3-G3)/(G3+1E-50)</f>
        <v>-1.2339950513836559E-6</v>
      </c>
      <c r="ES3" s="40">
        <f t="shared" ref="ES3:ES34" si="8">(EG3-H3)/(H3+1E-50)</f>
        <v>-3.8156889509630062E-7</v>
      </c>
      <c r="ET3" s="40">
        <f t="shared" ref="ET3:ET34" si="9">(AT3-I3)/(I3+1E-50)</f>
        <v>-5.0843140571116349E-6</v>
      </c>
      <c r="EU3" s="40">
        <f t="shared" ref="EU3:EU34" si="10">(AR3-J3)/(J3+1E-50)</f>
        <v>-6.2536302770262495E-7</v>
      </c>
      <c r="EV3" s="40">
        <f t="shared" ref="EV3:EV34" si="11">(AW3+AX3-K3)/(K3+1E-50)</f>
        <v>0</v>
      </c>
      <c r="EW3" s="40">
        <f t="shared" ref="EW3:EW34" si="12">(AY3-L3)/(L3+1E-50)</f>
        <v>1.7727929847952271E-6</v>
      </c>
      <c r="EX3" s="40">
        <f t="shared" ref="EX3:EX34" si="13">(BA3-M3)/(M3+1E-50)</f>
        <v>8.1425117311468137E-7</v>
      </c>
      <c r="EY3" s="40">
        <f t="shared" ref="EY3:EY34" si="14">(BB3+BC3-N3)/(N3+1E-50)</f>
        <v>0</v>
      </c>
      <c r="EZ3" s="40">
        <f t="shared" ref="EZ3:EZ34" si="15">(BE3-O3)/(O3+1E-50)</f>
        <v>0</v>
      </c>
      <c r="FA3" s="40">
        <f t="shared" ref="FA3:FA34" si="16">(BF3+BG3-P3)/(P3+1E-50)</f>
        <v>0</v>
      </c>
      <c r="FB3" s="40">
        <f t="shared" ref="FB3:FB34" si="17">(BJ3-Q3)/(Q3+1E-50)</f>
        <v>-1.4406698983954199E-5</v>
      </c>
      <c r="FC3" s="40">
        <f t="shared" ref="FC3:FC34" si="18">(BR3-R3)/(R3+1E-50)</f>
        <v>8.5691734691691278E-7</v>
      </c>
      <c r="FD3" s="40">
        <f t="shared" ref="FD3:FD34" si="19">(BU3-S3)/(S3+1E-50)</f>
        <v>2.0171732107489723E-7</v>
      </c>
      <c r="FE3" s="40">
        <f t="shared" ref="FE3:FE34" si="20">(BW3+BX3+DH3-T3)/(T3+1E-50)</f>
        <v>-3.7784383423124426E-6</v>
      </c>
      <c r="FF3" s="40">
        <f t="shared" ref="FF3:FF34" si="21">(CE3+CF3-U3)/(U3+1E-50)</f>
        <v>0</v>
      </c>
      <c r="FG3" s="40">
        <f t="shared" ref="FG3:FG34" si="22">(BH3-V3)/(V3+1E-50)</f>
        <v>4.9439649795209817E-6</v>
      </c>
      <c r="FH3" s="40">
        <f t="shared" ref="FH3:FH34" si="23">(CG3-W3)/(W3+1E-50)</f>
        <v>0</v>
      </c>
      <c r="FI3" s="40">
        <f t="shared" ref="FI3:FI34" si="24">(CJ3-X3)/(X3+1E-50)</f>
        <v>6.3096833304060729E-6</v>
      </c>
      <c r="FJ3" s="40">
        <f t="shared" ref="FJ3:FJ34" si="25">(CM3+CN3-Y3)/(Y3+1E-50)</f>
        <v>0</v>
      </c>
      <c r="FK3" s="40">
        <f t="shared" ref="FK3:FK34" si="26">(EE3-Z3)/(Z3+1E-50)</f>
        <v>-1.9773911895879065E-6</v>
      </c>
      <c r="FL3" s="40">
        <f t="shared" ref="FL3:FL34" si="27">(EH3-AA3)/(AA3+1E-50)</f>
        <v>-2.9071863258601032E-6</v>
      </c>
      <c r="FM3" s="40">
        <f t="shared" ref="FM3:FM34" si="28">(CV3-AB3)/(AB3+1E-50)</f>
        <v>-1.945771445046783E-6</v>
      </c>
      <c r="FN3" s="40">
        <f t="shared" ref="FN3:FN34" si="29">(CW3-AC3)/(AC3+1E-50)</f>
        <v>2.5849519737942784E-5</v>
      </c>
      <c r="FO3" s="40">
        <f t="shared" ref="FO3:FO34" si="30">(CX3-AD3)/(AD3+1E-50)</f>
        <v>-1.8931790696388012E-5</v>
      </c>
      <c r="FP3" s="40">
        <f t="shared" ref="FP3:FP34" si="31">(CY3-AE3)/(AE3+1E-50)</f>
        <v>6.0540712214060582E-6</v>
      </c>
      <c r="FQ3" s="40">
        <f t="shared" ref="FQ3:FQ34" si="32">(CZ3-AF3)/(AF3+1E-50)</f>
        <v>3.6814446739296875E-6</v>
      </c>
      <c r="FR3" s="40">
        <f t="shared" ref="FR3:FR34" si="33">(BN3-AG3)/(AG3+1E-50)</f>
        <v>-3.5394952959919233E-7</v>
      </c>
      <c r="FS3" s="40">
        <f t="shared" ref="FS3:FS34" si="34">(BV3-AH3)/(AH3+1E-50)</f>
        <v>0</v>
      </c>
      <c r="FT3" s="40">
        <f t="shared" ref="FT3:FT34" si="35">(EA3-AI3)/(AI3+1E-50)</f>
        <v>-2.1667313022272138E-7</v>
      </c>
      <c r="FU3" s="40">
        <f t="shared" ref="FU3:FU34" si="36">(AQ3-AJ3)/(AJ3+1E-50)</f>
        <v>0</v>
      </c>
      <c r="FV3" s="40">
        <f t="shared" ref="FV3:FV34" si="37">(CH3-AK3)/(AK3+1E-50)</f>
        <v>1.1386262834083471E-6</v>
      </c>
      <c r="FW3" s="40">
        <f t="shared" ref="FW3:FW34" si="38">(AZ3-AL3)/(AL3+1E-50)</f>
        <v>2.208403440183737E-5</v>
      </c>
    </row>
    <row r="4" spans="1:179" x14ac:dyDescent="0.25">
      <c r="A4" s="32" t="s">
        <v>174</v>
      </c>
      <c r="B4" s="15">
        <v>8219.4149541999996</v>
      </c>
      <c r="C4" s="15">
        <v>404.365937779999</v>
      </c>
      <c r="D4" s="15">
        <v>314.76060507</v>
      </c>
      <c r="E4" s="15">
        <v>1634.99197407</v>
      </c>
      <c r="F4" s="15">
        <v>1494.7910580599901</v>
      </c>
      <c r="G4" s="15">
        <v>85.042033801000002</v>
      </c>
      <c r="H4" s="15">
        <v>590.40964010000005</v>
      </c>
      <c r="I4" s="17">
        <v>20.145706999999899</v>
      </c>
      <c r="J4" s="17">
        <v>1.2535109200000001</v>
      </c>
      <c r="L4" s="17">
        <v>46.073560999999998</v>
      </c>
      <c r="M4" s="17">
        <v>6.6421882999999999</v>
      </c>
      <c r="Q4" s="17">
        <v>1.4137336999999999E-3</v>
      </c>
      <c r="R4" s="17">
        <v>20.861985000000001</v>
      </c>
      <c r="S4" s="17">
        <v>12.51687295</v>
      </c>
      <c r="T4" s="17">
        <v>2.05933783E-2</v>
      </c>
      <c r="V4" s="17">
        <v>0.79875926500000005</v>
      </c>
      <c r="X4" s="17">
        <v>0.53486237999999997</v>
      </c>
      <c r="Z4" s="17">
        <v>17.492598000000001</v>
      </c>
      <c r="AA4" s="17">
        <v>1.7860164000000001</v>
      </c>
      <c r="AB4" s="17">
        <v>0.46064129199999998</v>
      </c>
      <c r="AC4" s="17">
        <v>1.27235951E-2</v>
      </c>
      <c r="AD4" s="17">
        <v>0.21747930099999899</v>
      </c>
      <c r="AE4" s="17">
        <v>0.11639733099999899</v>
      </c>
      <c r="AF4" s="17">
        <v>1.1069528879999999</v>
      </c>
      <c r="AG4" s="17">
        <v>10.277760659</v>
      </c>
      <c r="AI4" s="17">
        <v>28.468219136999998</v>
      </c>
      <c r="AK4" s="17">
        <v>7.6765649999999903</v>
      </c>
      <c r="AL4" s="17">
        <v>6.5974198999999997E-2</v>
      </c>
      <c r="AN4" s="17" t="s">
        <v>174</v>
      </c>
      <c r="AO4" s="17">
        <v>0</v>
      </c>
      <c r="AP4" s="17">
        <v>0</v>
      </c>
      <c r="AQ4" s="17">
        <v>0</v>
      </c>
      <c r="AR4" s="17">
        <v>1.25351219214625</v>
      </c>
      <c r="AS4" s="17">
        <v>20.145812998867399</v>
      </c>
      <c r="AT4" s="17">
        <v>20.145812998867399</v>
      </c>
      <c r="AU4" s="17">
        <v>0</v>
      </c>
      <c r="AV4" s="17">
        <v>0</v>
      </c>
      <c r="AW4" s="17">
        <v>0</v>
      </c>
      <c r="AX4" s="17">
        <v>0</v>
      </c>
      <c r="AY4" s="17">
        <v>46.073622507991097</v>
      </c>
      <c r="AZ4" s="17">
        <v>6.5974326691027693E-2</v>
      </c>
      <c r="BA4" s="17">
        <v>6.6421981783997603</v>
      </c>
      <c r="BB4" s="17">
        <v>0</v>
      </c>
      <c r="BC4" s="17">
        <v>0</v>
      </c>
      <c r="BD4" s="17">
        <v>0</v>
      </c>
      <c r="BE4" s="17">
        <v>0</v>
      </c>
      <c r="BF4" s="17">
        <v>0</v>
      </c>
      <c r="BG4" s="17">
        <v>0</v>
      </c>
      <c r="BH4" s="17">
        <v>0.79876501868417404</v>
      </c>
      <c r="BI4" s="17">
        <v>8219.4064275754008</v>
      </c>
      <c r="BJ4" s="17">
        <v>1.41370324948329E-3</v>
      </c>
      <c r="BK4" s="17">
        <v>97.725520446154903</v>
      </c>
      <c r="BL4" s="17">
        <v>0</v>
      </c>
      <c r="BM4" s="17">
        <v>9.5665736150035503</v>
      </c>
      <c r="BN4" s="17">
        <v>10.2777530360566</v>
      </c>
      <c r="BO4" s="17">
        <v>0</v>
      </c>
      <c r="BP4" s="17">
        <v>0</v>
      </c>
      <c r="BQ4" s="17">
        <v>20.862069996384299</v>
      </c>
      <c r="BR4" s="17">
        <v>20.862069996384299</v>
      </c>
      <c r="BS4" s="17">
        <v>0</v>
      </c>
      <c r="BT4" s="17">
        <v>0</v>
      </c>
      <c r="BU4" s="17">
        <v>12.5169162183567</v>
      </c>
      <c r="BV4" s="17">
        <v>0</v>
      </c>
      <c r="BW4" s="17">
        <v>1.23552945997784E-2</v>
      </c>
      <c r="BX4" s="17">
        <v>4.11861715725569E-3</v>
      </c>
      <c r="BY4" s="17">
        <v>0</v>
      </c>
      <c r="BZ4" s="17">
        <v>0</v>
      </c>
      <c r="CA4" s="17">
        <v>0</v>
      </c>
      <c r="CB4" s="17">
        <v>0</v>
      </c>
      <c r="CC4" s="17">
        <v>0</v>
      </c>
      <c r="CD4" s="17">
        <v>0</v>
      </c>
      <c r="CE4" s="17">
        <v>0</v>
      </c>
      <c r="CF4" s="17">
        <v>0</v>
      </c>
      <c r="CG4" s="17">
        <v>0</v>
      </c>
      <c r="CH4" s="17">
        <v>7.6765677002926598</v>
      </c>
      <c r="CI4" s="17">
        <v>0</v>
      </c>
      <c r="CJ4" s="17">
        <v>0.53485476111807495</v>
      </c>
      <c r="CK4" s="17">
        <v>404.36674178916098</v>
      </c>
      <c r="CL4" s="17">
        <v>0</v>
      </c>
      <c r="CM4" s="17">
        <v>0</v>
      </c>
      <c r="CN4" s="17">
        <v>0</v>
      </c>
      <c r="CO4" s="17">
        <v>590.40329701218502</v>
      </c>
      <c r="CP4" s="17">
        <v>283.28392786476797</v>
      </c>
      <c r="CQ4" s="17">
        <v>31.475699972993301</v>
      </c>
      <c r="CR4" s="17">
        <v>314.759627837761</v>
      </c>
      <c r="CS4" s="17">
        <v>0</v>
      </c>
      <c r="CT4" s="17">
        <v>50.712837309920303</v>
      </c>
      <c r="CU4" s="17">
        <v>0</v>
      </c>
      <c r="CV4" s="17">
        <v>0.46064547815495099</v>
      </c>
      <c r="CW4" s="17">
        <v>1.27228220814938E-2</v>
      </c>
      <c r="CX4" s="17">
        <v>0.21748607792236299</v>
      </c>
      <c r="CY4" s="17">
        <v>0.11639929482961001</v>
      </c>
      <c r="CZ4" s="17">
        <v>1.1069476067174799</v>
      </c>
      <c r="DA4" s="17">
        <v>0.448437675887496</v>
      </c>
      <c r="DB4" s="17">
        <v>318.41863421683502</v>
      </c>
      <c r="DC4" s="17">
        <v>0.49327849832173198</v>
      </c>
      <c r="DD4" s="17">
        <v>135.30840512133599</v>
      </c>
      <c r="DE4" s="17">
        <v>162.93198300236401</v>
      </c>
      <c r="DF4" s="17">
        <v>0.14947882295231901</v>
      </c>
      <c r="DG4" s="17">
        <v>0</v>
      </c>
      <c r="DH4" s="17">
        <v>4.1186617944520597E-3</v>
      </c>
      <c r="DI4" s="17">
        <v>105.23318727712601</v>
      </c>
      <c r="DJ4" s="17">
        <v>1634.9903216554501</v>
      </c>
      <c r="DK4" s="17">
        <v>1494.7895803512999</v>
      </c>
      <c r="DL4" s="17">
        <v>140.200741304144</v>
      </c>
      <c r="DM4" s="17">
        <v>1.20479874005853</v>
      </c>
      <c r="DN4" s="17">
        <v>0</v>
      </c>
      <c r="DO4" s="17">
        <v>35.782243313105901</v>
      </c>
      <c r="DP4" s="17">
        <v>9.7908724791525099</v>
      </c>
      <c r="DQ4" s="17">
        <v>406.19422223691902</v>
      </c>
      <c r="DR4" s="17">
        <v>26.9062154907764</v>
      </c>
      <c r="DS4" s="17">
        <v>5.2317600103617101</v>
      </c>
      <c r="DT4" s="17">
        <v>580.27715570693999</v>
      </c>
      <c r="DU4" s="17">
        <v>9.5523051564388695</v>
      </c>
      <c r="DV4" s="17">
        <v>0.224220970364368</v>
      </c>
      <c r="DW4" s="17">
        <v>24.598373099202401</v>
      </c>
      <c r="DX4" s="17">
        <v>1.4947906435842701E-2</v>
      </c>
      <c r="DY4" s="17">
        <v>85.041874193246201</v>
      </c>
      <c r="DZ4" s="17">
        <v>0</v>
      </c>
      <c r="EA4" s="17">
        <v>28.4681254876072</v>
      </c>
      <c r="EB4" s="17">
        <v>0</v>
      </c>
      <c r="EC4" s="17">
        <v>0</v>
      </c>
      <c r="ED4" s="17">
        <v>0</v>
      </c>
      <c r="EE4" s="17">
        <v>17.492568959261799</v>
      </c>
      <c r="EF4" s="17">
        <v>0</v>
      </c>
      <c r="EG4" s="17">
        <v>590.40901029007398</v>
      </c>
      <c r="EH4" s="17">
        <v>1.78602107933607</v>
      </c>
      <c r="EI4" s="17">
        <v>0</v>
      </c>
      <c r="EK4" s="25">
        <f t="shared" si="0"/>
        <v>0</v>
      </c>
      <c r="EL4" s="94">
        <f t="shared" si="1"/>
        <v>0.99999032318648706</v>
      </c>
      <c r="EM4" s="40">
        <f t="shared" si="2"/>
        <v>-1.0373760962618286E-6</v>
      </c>
      <c r="EN4" s="40">
        <f t="shared" si="3"/>
        <v>1.9883206938644256E-6</v>
      </c>
      <c r="EO4" s="40">
        <f t="shared" si="4"/>
        <v>-3.1046840781666488E-6</v>
      </c>
      <c r="EP4" s="40">
        <f t="shared" si="5"/>
        <v>-1.0106560619788621E-6</v>
      </c>
      <c r="EQ4" s="40">
        <f t="shared" si="6"/>
        <v>-9.8857206975501399E-7</v>
      </c>
      <c r="ER4" s="40">
        <f t="shared" si="7"/>
        <v>-1.8768101686581061E-6</v>
      </c>
      <c r="ES4" s="40">
        <f t="shared" si="8"/>
        <v>-1.0667338120713337E-6</v>
      </c>
      <c r="ET4" s="40">
        <f t="shared" si="9"/>
        <v>5.2616106995048821E-6</v>
      </c>
      <c r="EU4" s="40">
        <f t="shared" si="10"/>
        <v>1.0148665078224349E-6</v>
      </c>
      <c r="EV4" s="40">
        <f t="shared" si="11"/>
        <v>0</v>
      </c>
      <c r="EW4" s="40">
        <f t="shared" si="12"/>
        <v>1.3349953805091878E-6</v>
      </c>
      <c r="EX4" s="40">
        <f t="shared" si="13"/>
        <v>1.4872206740074142E-6</v>
      </c>
      <c r="EY4" s="40">
        <f t="shared" si="14"/>
        <v>0</v>
      </c>
      <c r="EZ4" s="40">
        <f t="shared" si="15"/>
        <v>0</v>
      </c>
      <c r="FA4" s="40">
        <f t="shared" si="16"/>
        <v>0</v>
      </c>
      <c r="FB4" s="40">
        <f t="shared" si="17"/>
        <v>-2.1539075364698469E-5</v>
      </c>
      <c r="FC4" s="40">
        <f t="shared" si="18"/>
        <v>4.074223248593978E-6</v>
      </c>
      <c r="FD4" s="40">
        <f t="shared" si="19"/>
        <v>3.4568024196658578E-6</v>
      </c>
      <c r="FE4" s="40">
        <f t="shared" si="20"/>
        <v>-3.9078023145511658E-5</v>
      </c>
      <c r="FF4" s="40">
        <f t="shared" si="21"/>
        <v>0</v>
      </c>
      <c r="FG4" s="40">
        <f t="shared" si="22"/>
        <v>7.2032769147190649E-6</v>
      </c>
      <c r="FH4" s="40">
        <f t="shared" si="23"/>
        <v>0</v>
      </c>
      <c r="FI4" s="40">
        <f t="shared" si="24"/>
        <v>-1.4244564975798124E-5</v>
      </c>
      <c r="FJ4" s="40">
        <f t="shared" si="25"/>
        <v>0</v>
      </c>
      <c r="FK4" s="40">
        <f t="shared" si="26"/>
        <v>-1.6601729601147683E-6</v>
      </c>
      <c r="FL4" s="40">
        <f t="shared" si="27"/>
        <v>2.6199849396439327E-6</v>
      </c>
      <c r="FM4" s="40">
        <f t="shared" si="28"/>
        <v>9.0876676140739865E-6</v>
      </c>
      <c r="FN4" s="40">
        <f t="shared" si="29"/>
        <v>-6.0754723812362716E-5</v>
      </c>
      <c r="FO4" s="40">
        <f t="shared" si="30"/>
        <v>3.1161229288688278E-5</v>
      </c>
      <c r="FP4" s="40">
        <f t="shared" si="31"/>
        <v>1.6871775273030169E-5</v>
      </c>
      <c r="FQ4" s="40">
        <f t="shared" si="32"/>
        <v>-4.7710092969878102E-6</v>
      </c>
      <c r="FR4" s="40">
        <f t="shared" si="33"/>
        <v>-7.4169302564853547E-7</v>
      </c>
      <c r="FS4" s="40">
        <f t="shared" si="34"/>
        <v>0</v>
      </c>
      <c r="FT4" s="40">
        <f t="shared" si="35"/>
        <v>-3.2896119124308448E-6</v>
      </c>
      <c r="FU4" s="40">
        <f t="shared" si="36"/>
        <v>0</v>
      </c>
      <c r="FV4" s="40">
        <f t="shared" si="37"/>
        <v>3.5175793723708034E-7</v>
      </c>
      <c r="FW4" s="40">
        <f t="shared" si="38"/>
        <v>1.9354691626637559E-6</v>
      </c>
    </row>
    <row r="5" spans="1:179" x14ac:dyDescent="0.25">
      <c r="A5" s="32" t="s">
        <v>175</v>
      </c>
      <c r="B5" s="15">
        <v>28579.4628892</v>
      </c>
      <c r="C5" s="15">
        <v>1667.8598669</v>
      </c>
      <c r="D5" s="15">
        <v>955.65172193999899</v>
      </c>
      <c r="E5" s="15">
        <v>4963.1137326999897</v>
      </c>
      <c r="F5" s="15">
        <v>4515.6323634399896</v>
      </c>
      <c r="G5" s="15">
        <v>296.747990993999</v>
      </c>
      <c r="H5" s="15">
        <v>2054.9308418199998</v>
      </c>
      <c r="I5" s="17">
        <v>45.894675999999997</v>
      </c>
      <c r="J5" s="17">
        <v>2.8556684300000001</v>
      </c>
      <c r="L5" s="17">
        <v>104.96191399999999</v>
      </c>
      <c r="M5" s="17">
        <v>15.1318223</v>
      </c>
      <c r="Q5" s="17">
        <v>3.2206778999999998E-3</v>
      </c>
      <c r="R5" s="17">
        <v>47.526477999999898</v>
      </c>
      <c r="S5" s="17">
        <v>28.5151573499999</v>
      </c>
      <c r="T5" s="17">
        <v>4.691454875E-2</v>
      </c>
      <c r="V5" s="17">
        <v>1.81968325</v>
      </c>
      <c r="X5" s="17">
        <v>1.2184902799999899</v>
      </c>
      <c r="Z5" s="17">
        <v>39.850515000000001</v>
      </c>
      <c r="AA5" s="17">
        <v>4.0687894999999896</v>
      </c>
      <c r="AB5" s="17">
        <v>1.0494045080000001</v>
      </c>
      <c r="AC5" s="17">
        <v>2.8986101199999999E-2</v>
      </c>
      <c r="AD5" s="17">
        <v>0.495447733</v>
      </c>
      <c r="AE5" s="17">
        <v>0.26516922500000001</v>
      </c>
      <c r="AF5" s="17">
        <v>2.5217913730000001</v>
      </c>
      <c r="AG5" s="17">
        <v>26.251485481</v>
      </c>
      <c r="AI5" s="17">
        <v>70.854282701999907</v>
      </c>
      <c r="AK5" s="17">
        <v>17.488283099999901</v>
      </c>
      <c r="AL5" s="17">
        <v>0.15029827700000001</v>
      </c>
      <c r="AN5" s="17" t="s">
        <v>175</v>
      </c>
      <c r="AO5" s="17">
        <v>0</v>
      </c>
      <c r="AP5" s="17">
        <v>0</v>
      </c>
      <c r="AQ5" s="17">
        <v>0</v>
      </c>
      <c r="AR5" s="17">
        <v>2.85565949554036</v>
      </c>
      <c r="AS5" s="17">
        <v>45.894665719842898</v>
      </c>
      <c r="AT5" s="17">
        <v>45.894665719842898</v>
      </c>
      <c r="AU5" s="17">
        <v>0</v>
      </c>
      <c r="AV5" s="17">
        <v>0</v>
      </c>
      <c r="AW5" s="17">
        <v>0</v>
      </c>
      <c r="AX5" s="17">
        <v>0</v>
      </c>
      <c r="AY5" s="17">
        <v>104.961700698782</v>
      </c>
      <c r="AZ5" s="17">
        <v>0.15029483166923999</v>
      </c>
      <c r="BA5" s="17">
        <v>15.131792008569301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1.81969643575455</v>
      </c>
      <c r="BI5" s="17">
        <v>28579.452664230499</v>
      </c>
      <c r="BJ5" s="17">
        <v>3.2206173896072998E-3</v>
      </c>
      <c r="BK5" s="17">
        <v>360.61389870565</v>
      </c>
      <c r="BL5" s="17">
        <v>0</v>
      </c>
      <c r="BM5" s="17">
        <v>35.301362437128603</v>
      </c>
      <c r="BN5" s="17">
        <v>26.251513481598501</v>
      </c>
      <c r="BO5" s="17">
        <v>0</v>
      </c>
      <c r="BP5" s="17">
        <v>0</v>
      </c>
      <c r="BQ5" s="17">
        <v>47.526243775944202</v>
      </c>
      <c r="BR5" s="17">
        <v>47.526243775944202</v>
      </c>
      <c r="BS5" s="17">
        <v>0</v>
      </c>
      <c r="BT5" s="17">
        <v>0</v>
      </c>
      <c r="BU5" s="17">
        <v>28.515190465025299</v>
      </c>
      <c r="BV5" s="17">
        <v>0</v>
      </c>
      <c r="BW5" s="17">
        <v>2.81492333762683E-2</v>
      </c>
      <c r="BX5" s="17">
        <v>9.3831880904060305E-3</v>
      </c>
      <c r="BY5" s="17">
        <v>0</v>
      </c>
      <c r="BZ5" s="17">
        <v>0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0</v>
      </c>
      <c r="CG5" s="17">
        <v>0</v>
      </c>
      <c r="CH5" s="17">
        <v>17.488245173504801</v>
      </c>
      <c r="CI5" s="17">
        <v>0</v>
      </c>
      <c r="CJ5" s="17">
        <v>1.2185044405944201</v>
      </c>
      <c r="CK5" s="17">
        <v>1667.85907246592</v>
      </c>
      <c r="CL5" s="17">
        <v>0</v>
      </c>
      <c r="CM5" s="17">
        <v>0</v>
      </c>
      <c r="CN5" s="17">
        <v>0</v>
      </c>
      <c r="CO5" s="17">
        <v>2054.9297129030901</v>
      </c>
      <c r="CP5" s="17">
        <v>860.08824507680299</v>
      </c>
      <c r="CQ5" s="17">
        <v>95.565196461581493</v>
      </c>
      <c r="CR5" s="17">
        <v>955.65344153838498</v>
      </c>
      <c r="CS5" s="17">
        <v>0</v>
      </c>
      <c r="CT5" s="17">
        <v>187.13316184554299</v>
      </c>
      <c r="CU5" s="17">
        <v>0</v>
      </c>
      <c r="CV5" s="17">
        <v>1.0494206840942</v>
      </c>
      <c r="CW5" s="17">
        <v>2.8985984955659499E-2</v>
      </c>
      <c r="CX5" s="17">
        <v>0.49545452493151798</v>
      </c>
      <c r="CY5" s="17">
        <v>0.26517383316523102</v>
      </c>
      <c r="CZ5" s="17">
        <v>2.5218030390714099</v>
      </c>
      <c r="DA5" s="17">
        <v>1.3546968853100501</v>
      </c>
      <c r="DB5" s="17">
        <v>1174.9766686109199</v>
      </c>
      <c r="DC5" s="17">
        <v>1.49015469733295</v>
      </c>
      <c r="DD5" s="17">
        <v>408.75477658911899</v>
      </c>
      <c r="DE5" s="17">
        <v>492.20375832933598</v>
      </c>
      <c r="DF5" s="17">
        <v>0.45156314412165</v>
      </c>
      <c r="DG5" s="17">
        <v>0</v>
      </c>
      <c r="DH5" s="17">
        <v>9.3826185397686192E-3</v>
      </c>
      <c r="DI5" s="17">
        <v>317.900323969201</v>
      </c>
      <c r="DJ5" s="17">
        <v>4963.11203758395</v>
      </c>
      <c r="DK5" s="17">
        <v>4515.6307183381496</v>
      </c>
      <c r="DL5" s="17">
        <v>447.48131924579798</v>
      </c>
      <c r="DM5" s="17">
        <v>3.6395746413355599</v>
      </c>
      <c r="DN5" s="17">
        <v>0</v>
      </c>
      <c r="DO5" s="17">
        <v>108.095117037869</v>
      </c>
      <c r="DP5" s="17">
        <v>29.5773579810072</v>
      </c>
      <c r="DQ5" s="17">
        <v>1227.0777074135899</v>
      </c>
      <c r="DR5" s="17">
        <v>81.281281282207999</v>
      </c>
      <c r="DS5" s="17">
        <v>15.8046978069522</v>
      </c>
      <c r="DT5" s="17">
        <v>1752.9678997117401</v>
      </c>
      <c r="DU5" s="17">
        <v>35.2481260678693</v>
      </c>
      <c r="DV5" s="17">
        <v>0.67734002678615701</v>
      </c>
      <c r="DW5" s="17">
        <v>74.309312642956002</v>
      </c>
      <c r="DX5" s="17">
        <v>4.5156179279860202E-2</v>
      </c>
      <c r="DY5" s="17">
        <v>296.74877357981001</v>
      </c>
      <c r="DZ5" s="17">
        <v>0</v>
      </c>
      <c r="EA5" s="17">
        <v>70.853707104383204</v>
      </c>
      <c r="EB5" s="17">
        <v>0</v>
      </c>
      <c r="EC5" s="17">
        <v>0</v>
      </c>
      <c r="ED5" s="17">
        <v>0</v>
      </c>
      <c r="EE5" s="17">
        <v>39.850596124882998</v>
      </c>
      <c r="EF5" s="17">
        <v>0</v>
      </c>
      <c r="EG5" s="17">
        <v>2054.9303899425099</v>
      </c>
      <c r="EH5" s="17">
        <v>4.0687896430496497</v>
      </c>
      <c r="EI5" s="17">
        <v>0</v>
      </c>
      <c r="EK5" s="25">
        <f t="shared" si="0"/>
        <v>0</v>
      </c>
      <c r="EL5" s="94">
        <f t="shared" si="1"/>
        <v>0.99999967052926797</v>
      </c>
      <c r="EM5" s="40">
        <f t="shared" si="2"/>
        <v>-3.5777332627408795E-7</v>
      </c>
      <c r="EN5" s="40">
        <f t="shared" si="3"/>
        <v>-4.7631944133986472E-7</v>
      </c>
      <c r="EO5" s="40">
        <f t="shared" si="4"/>
        <v>1.7993986161594497E-6</v>
      </c>
      <c r="EP5" s="40">
        <f t="shared" si="5"/>
        <v>-3.4154285614271072E-7</v>
      </c>
      <c r="EQ5" s="40">
        <f t="shared" si="6"/>
        <v>-3.643126161818598E-7</v>
      </c>
      <c r="ER5" s="40">
        <f t="shared" si="7"/>
        <v>2.6372067705939938E-6</v>
      </c>
      <c r="ES5" s="40">
        <f t="shared" si="8"/>
        <v>-2.1989912299056474E-7</v>
      </c>
      <c r="ET5" s="40">
        <f t="shared" si="9"/>
        <v>-2.2399454566186737E-7</v>
      </c>
      <c r="EU5" s="40">
        <f t="shared" si="10"/>
        <v>-3.1286754254308648E-6</v>
      </c>
      <c r="EV5" s="40">
        <f t="shared" si="11"/>
        <v>0</v>
      </c>
      <c r="EW5" s="40">
        <f t="shared" si="12"/>
        <v>-2.0321772904863983E-6</v>
      </c>
      <c r="EX5" s="40">
        <f t="shared" si="13"/>
        <v>-2.0018362691769831E-6</v>
      </c>
      <c r="EY5" s="40">
        <f t="shared" si="14"/>
        <v>0</v>
      </c>
      <c r="EZ5" s="40">
        <f t="shared" si="15"/>
        <v>0</v>
      </c>
      <c r="FA5" s="40">
        <f t="shared" si="16"/>
        <v>0</v>
      </c>
      <c r="FB5" s="40">
        <f t="shared" si="17"/>
        <v>-1.8788092003850959E-5</v>
      </c>
      <c r="FC5" s="40">
        <f t="shared" si="18"/>
        <v>-4.928285569480246E-6</v>
      </c>
      <c r="FD5" s="40">
        <f t="shared" si="19"/>
        <v>1.1613130866751238E-6</v>
      </c>
      <c r="FE5" s="40">
        <f t="shared" si="20"/>
        <v>1.0471302741784245E-5</v>
      </c>
      <c r="FF5" s="40">
        <f t="shared" si="21"/>
        <v>0</v>
      </c>
      <c r="FG5" s="40">
        <f t="shared" si="22"/>
        <v>7.2461811966476593E-6</v>
      </c>
      <c r="FH5" s="40">
        <f t="shared" si="23"/>
        <v>0</v>
      </c>
      <c r="FI5" s="40">
        <f t="shared" si="24"/>
        <v>1.16214258435916E-5</v>
      </c>
      <c r="FJ5" s="40">
        <f t="shared" si="25"/>
        <v>0</v>
      </c>
      <c r="FK5" s="40">
        <f t="shared" si="26"/>
        <v>2.0357298518266116E-6</v>
      </c>
      <c r="FL5" s="40">
        <f t="shared" si="27"/>
        <v>3.5157793274229656E-8</v>
      </c>
      <c r="FM5" s="40">
        <f t="shared" si="28"/>
        <v>1.5414546132199873E-5</v>
      </c>
      <c r="FN5" s="40">
        <f t="shared" si="29"/>
        <v>-4.0103475696350388E-6</v>
      </c>
      <c r="FO5" s="40">
        <f t="shared" si="30"/>
        <v>1.3708674125631441E-5</v>
      </c>
      <c r="FP5" s="40">
        <f t="shared" si="31"/>
        <v>1.7378205298946719E-5</v>
      </c>
      <c r="FQ5" s="40">
        <f t="shared" si="32"/>
        <v>4.6261048930110118E-6</v>
      </c>
      <c r="FR5" s="40">
        <f t="shared" si="33"/>
        <v>1.0666291064340529E-6</v>
      </c>
      <c r="FS5" s="40">
        <f t="shared" si="34"/>
        <v>0</v>
      </c>
      <c r="FT5" s="40">
        <f t="shared" si="35"/>
        <v>-8.1236813746770532E-6</v>
      </c>
      <c r="FU5" s="40">
        <f t="shared" si="36"/>
        <v>0</v>
      </c>
      <c r="FV5" s="40">
        <f t="shared" si="37"/>
        <v>-2.1686803034448934E-6</v>
      </c>
      <c r="FW5" s="40">
        <f t="shared" si="38"/>
        <v>-2.2923288468711402E-5</v>
      </c>
    </row>
    <row r="6" spans="1:179" x14ac:dyDescent="0.25">
      <c r="A6" s="32" t="s">
        <v>176</v>
      </c>
      <c r="B6" s="15">
        <v>76747.624973800004</v>
      </c>
      <c r="C6" s="15">
        <v>4689.3281858999899</v>
      </c>
      <c r="D6" s="15">
        <v>2176.8478313099899</v>
      </c>
      <c r="E6" s="15">
        <v>9969.5797598099998</v>
      </c>
      <c r="F6" s="15">
        <v>9124.0221284699892</v>
      </c>
      <c r="G6" s="15">
        <v>747.51104728199903</v>
      </c>
      <c r="H6" s="15">
        <v>5997.6436822399901</v>
      </c>
      <c r="I6" s="17">
        <v>111.922710070486</v>
      </c>
      <c r="J6" s="17">
        <v>6.9637664237999903</v>
      </c>
      <c r="K6" s="17">
        <v>4.1476370176999904E-6</v>
      </c>
      <c r="L6" s="17">
        <v>15.0238276483422</v>
      </c>
      <c r="M6" s="17">
        <v>36.900091808999903</v>
      </c>
      <c r="N6" s="17">
        <v>2.9278110899499998E-5</v>
      </c>
      <c r="O6" s="17">
        <v>1.34258960945E-5</v>
      </c>
      <c r="P6" s="17">
        <v>4.0236242946499997E-6</v>
      </c>
      <c r="Q6" s="17">
        <v>7.8538587357999904E-3</v>
      </c>
      <c r="R6" s="17">
        <v>115.900890276582</v>
      </c>
      <c r="S6" s="17">
        <v>30.500807579999901</v>
      </c>
      <c r="T6" s="17">
        <v>6.8200198370999996E-6</v>
      </c>
      <c r="U6" s="17">
        <v>2.6445337646149999E-4</v>
      </c>
      <c r="V6" s="17">
        <v>4.4374381056000001</v>
      </c>
      <c r="W6" s="17">
        <v>1.2407008872999999E-2</v>
      </c>
      <c r="X6" s="17">
        <v>2.9713817944000001</v>
      </c>
      <c r="Y6" s="17">
        <v>4.6282305031999999E-6</v>
      </c>
      <c r="Z6" s="17">
        <v>97.179238655632702</v>
      </c>
      <c r="AA6" s="17">
        <v>9.9222903687272002</v>
      </c>
      <c r="AB6" s="17">
        <v>2.5590529363299899</v>
      </c>
      <c r="AC6" s="17">
        <v>7.0684785108999906E-2</v>
      </c>
      <c r="AD6" s="17">
        <v>1.2081869082900001</v>
      </c>
      <c r="AE6" s="17">
        <v>0.64663552099999999</v>
      </c>
      <c r="AF6" s="17">
        <v>6.1495790108900001</v>
      </c>
      <c r="AG6" s="17">
        <v>66.690283545981302</v>
      </c>
      <c r="AH6" s="17">
        <v>4.39013265797999E-2</v>
      </c>
      <c r="AI6" s="17">
        <v>180.716594754299</v>
      </c>
      <c r="AJ6" s="17">
        <v>1.168468642E-3</v>
      </c>
      <c r="AK6" s="17">
        <v>42.647144627002902</v>
      </c>
      <c r="AL6" s="17">
        <v>0.36651386696999999</v>
      </c>
      <c r="AN6" s="17" t="s">
        <v>176</v>
      </c>
      <c r="AO6" s="17">
        <v>0</v>
      </c>
      <c r="AP6" s="17">
        <v>0</v>
      </c>
      <c r="AQ6" s="17">
        <v>1.1684254090218601E-3</v>
      </c>
      <c r="AR6" s="17">
        <v>6.9637580538536001</v>
      </c>
      <c r="AS6" s="17">
        <v>111.923006722172</v>
      </c>
      <c r="AT6" s="17">
        <v>111.923006722172</v>
      </c>
      <c r="AU6" s="17">
        <v>0</v>
      </c>
      <c r="AV6" s="17">
        <v>0</v>
      </c>
      <c r="AW6" s="5">
        <v>1.7004698786906701E-6</v>
      </c>
      <c r="AX6" s="5">
        <v>2.4470927814062101E-6</v>
      </c>
      <c r="AY6" s="17">
        <v>15.0237261147029</v>
      </c>
      <c r="AZ6" s="17">
        <v>0.36652691474814703</v>
      </c>
      <c r="BA6" s="17">
        <v>36.900002181199902</v>
      </c>
      <c r="BB6" s="5">
        <v>7.0264960934098196E-6</v>
      </c>
      <c r="BC6" s="5">
        <v>2.2250828898185E-5</v>
      </c>
      <c r="BD6" s="17">
        <v>0</v>
      </c>
      <c r="BE6" s="5">
        <v>1.34260647658054E-5</v>
      </c>
      <c r="BF6" s="5">
        <v>1.1668797267922199E-6</v>
      </c>
      <c r="BG6" s="5">
        <v>2.8567055112793899E-6</v>
      </c>
      <c r="BH6" s="17">
        <v>4.43742448991682</v>
      </c>
      <c r="BI6" s="17">
        <v>76747.535623494696</v>
      </c>
      <c r="BJ6" s="17">
        <v>7.8540999500431499E-3</v>
      </c>
      <c r="BK6" s="17">
        <v>1117.9618569428801</v>
      </c>
      <c r="BL6" s="17">
        <v>0</v>
      </c>
      <c r="BM6" s="17">
        <v>109.439619334702</v>
      </c>
      <c r="BN6" s="17">
        <v>66.690503884996303</v>
      </c>
      <c r="BO6" s="17">
        <v>0</v>
      </c>
      <c r="BP6" s="17">
        <v>0</v>
      </c>
      <c r="BQ6" s="17">
        <v>115.90100845018</v>
      </c>
      <c r="BR6" s="17">
        <v>115.90100845018</v>
      </c>
      <c r="BS6" s="17">
        <v>0</v>
      </c>
      <c r="BT6" s="17">
        <v>0</v>
      </c>
      <c r="BU6" s="17">
        <v>30.500748591885898</v>
      </c>
      <c r="BV6" s="17">
        <v>4.38996243244721E-2</v>
      </c>
      <c r="BW6" s="5">
        <v>4.0920577530538998E-6</v>
      </c>
      <c r="BX6" s="5">
        <v>1.3641040193095599E-6</v>
      </c>
      <c r="BY6" s="17">
        <v>0</v>
      </c>
      <c r="BZ6" s="17">
        <v>0</v>
      </c>
      <c r="CA6" s="17">
        <v>0</v>
      </c>
      <c r="CB6" s="17">
        <v>0</v>
      </c>
      <c r="CC6" s="17">
        <v>0</v>
      </c>
      <c r="CD6" s="17">
        <v>0</v>
      </c>
      <c r="CE6" s="5">
        <v>8.72723600092596E-5</v>
      </c>
      <c r="CF6" s="17">
        <v>1.77188942106626E-4</v>
      </c>
      <c r="CG6" s="17">
        <v>1.24074373121327E-2</v>
      </c>
      <c r="CH6" s="17">
        <v>42.647174094526598</v>
      </c>
      <c r="CI6" s="17">
        <v>0</v>
      </c>
      <c r="CJ6" s="17">
        <v>2.9713713651420601</v>
      </c>
      <c r="CK6" s="17">
        <v>4689.32402945375</v>
      </c>
      <c r="CL6" s="17">
        <v>0</v>
      </c>
      <c r="CM6" s="5">
        <v>1.8975682290822701E-6</v>
      </c>
      <c r="CN6" s="5">
        <v>2.73062409420349E-6</v>
      </c>
      <c r="CO6" s="17">
        <v>5997.6080228398796</v>
      </c>
      <c r="CP6" s="17">
        <v>1959.16090359849</v>
      </c>
      <c r="CQ6" s="17">
        <v>217.68409380380001</v>
      </c>
      <c r="CR6" s="17">
        <v>2176.8449974022901</v>
      </c>
      <c r="CS6" s="17">
        <v>0</v>
      </c>
      <c r="CT6" s="17">
        <v>580.14443377714997</v>
      </c>
      <c r="CU6" s="17">
        <v>0</v>
      </c>
      <c r="CV6" s="17">
        <v>2.55905320042439</v>
      </c>
      <c r="CW6" s="17">
        <v>7.0684564649239195E-2</v>
      </c>
      <c r="CX6" s="17">
        <v>1.2081883212883799</v>
      </c>
      <c r="CY6" s="17">
        <v>0.64664277298764905</v>
      </c>
      <c r="CZ6" s="17">
        <v>6.1495868142903598</v>
      </c>
      <c r="DA6" s="17">
        <v>2.7371971962719801</v>
      </c>
      <c r="DB6" s="17">
        <v>3642.6059398880502</v>
      </c>
      <c r="DC6" s="17">
        <v>3.01090957919277</v>
      </c>
      <c r="DD6" s="17">
        <v>825.90534524380405</v>
      </c>
      <c r="DE6" s="17">
        <v>994.51722352662205</v>
      </c>
      <c r="DF6" s="17">
        <v>0.91239801997387604</v>
      </c>
      <c r="DG6" s="17">
        <v>0</v>
      </c>
      <c r="DH6" s="5">
        <v>1.36401541868527E-6</v>
      </c>
      <c r="DI6" s="17">
        <v>642.33067818030497</v>
      </c>
      <c r="DJ6" s="17">
        <v>9969.5712926543401</v>
      </c>
      <c r="DK6" s="17">
        <v>9124.01442632609</v>
      </c>
      <c r="DL6" s="17">
        <v>845.55686632825496</v>
      </c>
      <c r="DM6" s="17">
        <v>7.3539914416574304</v>
      </c>
      <c r="DN6" s="17">
        <v>0</v>
      </c>
      <c r="DO6" s="17">
        <v>218.410800532416</v>
      </c>
      <c r="DP6" s="17">
        <v>59.762321642222901</v>
      </c>
      <c r="DQ6" s="17">
        <v>2479.3587629866001</v>
      </c>
      <c r="DR6" s="17">
        <v>164.23243006112301</v>
      </c>
      <c r="DS6" s="17">
        <v>31.934116222710902</v>
      </c>
      <c r="DT6" s="17">
        <v>3541.9437085048799</v>
      </c>
      <c r="DU6" s="17">
        <v>109.274478735869</v>
      </c>
      <c r="DV6" s="17">
        <v>1.3686071881699899</v>
      </c>
      <c r="DW6" s="17">
        <v>150.14469623615901</v>
      </c>
      <c r="DX6" s="17">
        <v>9.1239763978681193E-2</v>
      </c>
      <c r="DY6" s="17">
        <v>747.50984678097495</v>
      </c>
      <c r="DZ6" s="17">
        <v>0</v>
      </c>
      <c r="EA6" s="17">
        <v>180.716057308459</v>
      </c>
      <c r="EB6" s="17">
        <v>0</v>
      </c>
      <c r="EC6" s="17">
        <v>0</v>
      </c>
      <c r="ED6" s="17">
        <v>0</v>
      </c>
      <c r="EE6" s="17">
        <v>97.179335168819307</v>
      </c>
      <c r="EF6" s="17">
        <v>0</v>
      </c>
      <c r="EG6" s="17">
        <v>5997.6395566504998</v>
      </c>
      <c r="EH6" s="17">
        <v>9.9222614133544695</v>
      </c>
      <c r="EI6" s="17">
        <v>0</v>
      </c>
      <c r="EK6" s="25">
        <f t="shared" si="0"/>
        <v>0</v>
      </c>
      <c r="EL6" s="94">
        <f t="shared" si="1"/>
        <v>0.99999474229647811</v>
      </c>
      <c r="EM6" s="40">
        <f t="shared" si="2"/>
        <v>-1.1642093854887851E-6</v>
      </c>
      <c r="EN6" s="40">
        <f t="shared" si="3"/>
        <v>-8.8636283815696005E-7</v>
      </c>
      <c r="EO6" s="40">
        <f t="shared" si="4"/>
        <v>-1.3018400547171985E-6</v>
      </c>
      <c r="EP6" s="40">
        <f t="shared" si="5"/>
        <v>-8.492991543942992E-7</v>
      </c>
      <c r="EQ6" s="40">
        <f t="shared" si="6"/>
        <v>-8.441610279736221E-7</v>
      </c>
      <c r="ER6" s="40">
        <f t="shared" si="7"/>
        <v>-1.6059977018906511E-6</v>
      </c>
      <c r="ES6" s="40">
        <f t="shared" si="8"/>
        <v>-6.8786838779746522E-7</v>
      </c>
      <c r="ET6" s="40">
        <f t="shared" si="9"/>
        <v>2.6505048511877628E-6</v>
      </c>
      <c r="EU6" s="40">
        <f t="shared" si="10"/>
        <v>-1.2019280775401408E-6</v>
      </c>
      <c r="EV6" s="40">
        <f t="shared" si="11"/>
        <v>-1.7927702639461537E-5</v>
      </c>
      <c r="EW6" s="40">
        <f t="shared" si="12"/>
        <v>-6.7581738606977862E-6</v>
      </c>
      <c r="EX6" s="40">
        <f t="shared" si="13"/>
        <v>-2.4289316261122102E-6</v>
      </c>
      <c r="EY6" s="40">
        <f t="shared" si="14"/>
        <v>-2.6842848839478888E-5</v>
      </c>
      <c r="EZ6" s="40">
        <f t="shared" si="15"/>
        <v>1.2563132040661181E-5</v>
      </c>
      <c r="FA6" s="40">
        <f t="shared" si="16"/>
        <v>-9.7068154305122688E-6</v>
      </c>
      <c r="FB6" s="40">
        <f t="shared" si="17"/>
        <v>3.0712831905154505E-5</v>
      </c>
      <c r="FC6" s="40">
        <f t="shared" si="18"/>
        <v>1.0196090618020571E-6</v>
      </c>
      <c r="FD6" s="40">
        <f t="shared" si="19"/>
        <v>-1.9339853165386199E-6</v>
      </c>
      <c r="FE6" s="40">
        <f t="shared" si="20"/>
        <v>2.3072359390165833E-5</v>
      </c>
      <c r="FF6" s="40">
        <f t="shared" si="21"/>
        <v>2.9969949681329494E-5</v>
      </c>
      <c r="FG6" s="40">
        <f t="shared" si="22"/>
        <v>-3.0683657678181637E-6</v>
      </c>
      <c r="FH6" s="40">
        <f t="shared" si="23"/>
        <v>3.4532024365138244E-5</v>
      </c>
      <c r="FI6" s="40">
        <f t="shared" si="24"/>
        <v>-3.5099016759075228E-6</v>
      </c>
      <c r="FJ6" s="40">
        <f t="shared" si="25"/>
        <v>-8.2493545239845001E-6</v>
      </c>
      <c r="FK6" s="40">
        <f t="shared" si="26"/>
        <v>9.9314614870892441E-7</v>
      </c>
      <c r="FL6" s="40">
        <f t="shared" si="27"/>
        <v>-2.9182146112032824E-6</v>
      </c>
      <c r="FM6" s="40">
        <f t="shared" si="28"/>
        <v>1.0320005357340116E-7</v>
      </c>
      <c r="FN6" s="40">
        <f t="shared" si="29"/>
        <v>-3.1189139271042915E-6</v>
      </c>
      <c r="FO6" s="40">
        <f t="shared" si="30"/>
        <v>1.1695196911685449E-6</v>
      </c>
      <c r="FP6" s="40">
        <f t="shared" si="31"/>
        <v>1.1214954040638828E-5</v>
      </c>
      <c r="FQ6" s="40">
        <f t="shared" si="32"/>
        <v>1.2689324498220261E-6</v>
      </c>
      <c r="FR6" s="40">
        <f t="shared" si="33"/>
        <v>3.3039148026653024E-6</v>
      </c>
      <c r="FS6" s="40">
        <f t="shared" si="34"/>
        <v>-3.8774576087253793E-5</v>
      </c>
      <c r="FT6" s="40">
        <f t="shared" si="35"/>
        <v>-2.9739706014619517E-6</v>
      </c>
      <c r="FU6" s="40">
        <f t="shared" si="36"/>
        <v>-3.6999690523105542E-5</v>
      </c>
      <c r="FV6" s="40">
        <f t="shared" si="37"/>
        <v>6.9096123441652932E-7</v>
      </c>
      <c r="FW6" s="40">
        <f t="shared" si="38"/>
        <v>3.5599684822028989E-5</v>
      </c>
    </row>
    <row r="7" spans="1:179" x14ac:dyDescent="0.25">
      <c r="A7" s="32" t="s">
        <v>177</v>
      </c>
      <c r="B7" s="15">
        <v>3187.9847881999899</v>
      </c>
      <c r="C7" s="15">
        <v>31.452938567999901</v>
      </c>
      <c r="D7" s="15">
        <v>218.66502667499901</v>
      </c>
      <c r="E7" s="15">
        <v>1164.4364875179999</v>
      </c>
      <c r="F7" s="15">
        <v>1058.67516122699</v>
      </c>
      <c r="G7" s="15">
        <v>36.979108652899903</v>
      </c>
      <c r="H7" s="15">
        <v>262.10488411900002</v>
      </c>
      <c r="I7" s="17">
        <v>25.003470100000001</v>
      </c>
      <c r="J7" s="17">
        <v>1.555771383</v>
      </c>
      <c r="L7" s="17">
        <v>57.183333399999903</v>
      </c>
      <c r="M7" s="17">
        <v>8.2438334399999995</v>
      </c>
      <c r="Q7" s="17">
        <v>1.7546285679999999E-3</v>
      </c>
      <c r="R7" s="17">
        <v>25.892460100000001</v>
      </c>
      <c r="S7" s="17">
        <v>15.53508753</v>
      </c>
      <c r="T7" s="17">
        <v>2.5559095494999899E-2</v>
      </c>
      <c r="V7" s="17">
        <v>0.99136540989999999</v>
      </c>
      <c r="X7" s="17">
        <v>0.66383465899999905</v>
      </c>
      <c r="Z7" s="17">
        <v>21.710592399999999</v>
      </c>
      <c r="AA7" s="17">
        <v>2.2166806999999902</v>
      </c>
      <c r="AB7" s="17">
        <v>0.57171650079999903</v>
      </c>
      <c r="AC7" s="17">
        <v>1.5791652539999999E-2</v>
      </c>
      <c r="AD7" s="17">
        <v>0.26992042699999902</v>
      </c>
      <c r="AE7" s="17">
        <v>0.14446441569999899</v>
      </c>
      <c r="AF7" s="17">
        <v>1.37387445269999</v>
      </c>
      <c r="AG7" s="17">
        <v>10.6995431228</v>
      </c>
      <c r="AI7" s="17">
        <v>30.984127342399901</v>
      </c>
      <c r="AK7" s="17">
        <v>9.5276336700000002</v>
      </c>
      <c r="AL7" s="17">
        <v>8.1882664899999999E-2</v>
      </c>
      <c r="AN7" s="17" t="s">
        <v>177</v>
      </c>
      <c r="AO7" s="17">
        <v>0</v>
      </c>
      <c r="AP7" s="17">
        <v>0</v>
      </c>
      <c r="AQ7" s="17">
        <v>0</v>
      </c>
      <c r="AR7" s="17">
        <v>1.5557770027229101</v>
      </c>
      <c r="AS7" s="17">
        <v>25.003505828808301</v>
      </c>
      <c r="AT7" s="17">
        <v>25.003505828808301</v>
      </c>
      <c r="AU7" s="17">
        <v>0</v>
      </c>
      <c r="AV7" s="17">
        <v>0</v>
      </c>
      <c r="AW7" s="17">
        <v>0</v>
      </c>
      <c r="AX7" s="17">
        <v>0</v>
      </c>
      <c r="AY7" s="17">
        <v>57.183528601956397</v>
      </c>
      <c r="AZ7" s="17">
        <v>8.1883379565153694E-2</v>
      </c>
      <c r="BA7" s="17">
        <v>8.2438142754745698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0.99136492940524901</v>
      </c>
      <c r="BI7" s="17">
        <v>3187.98907257064</v>
      </c>
      <c r="BJ7" s="17">
        <v>1.7545209976922501E-3</v>
      </c>
      <c r="BK7" s="17">
        <v>29.8084101396236</v>
      </c>
      <c r="BL7" s="17">
        <v>0</v>
      </c>
      <c r="BM7" s="17">
        <v>2.91801711931909</v>
      </c>
      <c r="BN7" s="17">
        <v>10.6995684527891</v>
      </c>
      <c r="BO7" s="17">
        <v>0</v>
      </c>
      <c r="BP7" s="17">
        <v>0</v>
      </c>
      <c r="BQ7" s="17">
        <v>25.8923526668462</v>
      </c>
      <c r="BR7" s="17">
        <v>25.8923526668462</v>
      </c>
      <c r="BS7" s="17">
        <v>0</v>
      </c>
      <c r="BT7" s="17">
        <v>0</v>
      </c>
      <c r="BU7" s="17">
        <v>15.5350678725287</v>
      </c>
      <c r="BV7" s="17">
        <v>0</v>
      </c>
      <c r="BW7" s="17">
        <v>1.5335766294892901E-2</v>
      </c>
      <c r="BX7" s="17">
        <v>5.1118943892083596E-3</v>
      </c>
      <c r="BY7" s="17">
        <v>0</v>
      </c>
      <c r="BZ7" s="17">
        <v>0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0</v>
      </c>
      <c r="CG7" s="17">
        <v>0</v>
      </c>
      <c r="CH7" s="17">
        <v>9.5276259932306999</v>
      </c>
      <c r="CI7" s="17">
        <v>0</v>
      </c>
      <c r="CJ7" s="17">
        <v>0.66382960929443302</v>
      </c>
      <c r="CK7" s="17">
        <v>31.452916788747501</v>
      </c>
      <c r="CL7" s="17">
        <v>0</v>
      </c>
      <c r="CM7" s="17">
        <v>0</v>
      </c>
      <c r="CN7" s="17">
        <v>0</v>
      </c>
      <c r="CO7" s="17">
        <v>262.10462165930801</v>
      </c>
      <c r="CP7" s="17">
        <v>196.79832758147401</v>
      </c>
      <c r="CQ7" s="17">
        <v>21.866488245506702</v>
      </c>
      <c r="CR7" s="17">
        <v>218.664815826981</v>
      </c>
      <c r="CS7" s="17">
        <v>0</v>
      </c>
      <c r="CT7" s="17">
        <v>15.468498474633</v>
      </c>
      <c r="CU7" s="17">
        <v>0</v>
      </c>
      <c r="CV7" s="17">
        <v>0.57173373561070795</v>
      </c>
      <c r="CW7" s="17">
        <v>1.57917319907185E-2</v>
      </c>
      <c r="CX7" s="17">
        <v>0.26991332466916901</v>
      </c>
      <c r="CY7" s="17">
        <v>0.144463777469865</v>
      </c>
      <c r="CZ7" s="17">
        <v>1.37386542822026</v>
      </c>
      <c r="DA7" s="17">
        <v>0.31760276040719398</v>
      </c>
      <c r="DB7" s="17">
        <v>97.123783902213901</v>
      </c>
      <c r="DC7" s="17">
        <v>0.34936315106621002</v>
      </c>
      <c r="DD7" s="17">
        <v>95.8311798034579</v>
      </c>
      <c r="DE7" s="17">
        <v>115.395526325942</v>
      </c>
      <c r="DF7" s="17">
        <v>0.10586748182564699</v>
      </c>
      <c r="DG7" s="17">
        <v>0</v>
      </c>
      <c r="DH7" s="17">
        <v>5.1119139480921803E-3</v>
      </c>
      <c r="DI7" s="17">
        <v>74.530807227853202</v>
      </c>
      <c r="DJ7" s="17">
        <v>1164.4357561167701</v>
      </c>
      <c r="DK7" s="17">
        <v>1058.6745648492799</v>
      </c>
      <c r="DL7" s="17">
        <v>105.76119126749199</v>
      </c>
      <c r="DM7" s="17">
        <v>0.85329216367113503</v>
      </c>
      <c r="DN7" s="17">
        <v>0</v>
      </c>
      <c r="DO7" s="17">
        <v>25.3424924849947</v>
      </c>
      <c r="DP7" s="17">
        <v>6.9343005258023398</v>
      </c>
      <c r="DQ7" s="17">
        <v>287.68427437622898</v>
      </c>
      <c r="DR7" s="17">
        <v>19.056146159823999</v>
      </c>
      <c r="DS7" s="17">
        <v>3.7053680599877601</v>
      </c>
      <c r="DT7" s="17">
        <v>410.97744048898397</v>
      </c>
      <c r="DU7" s="17">
        <v>2.9136114532228801</v>
      </c>
      <c r="DV7" s="17">
        <v>0.15880158831991201</v>
      </c>
      <c r="DW7" s="17">
        <v>17.421515506759899</v>
      </c>
      <c r="DX7" s="17">
        <v>1.05867441591296E-2</v>
      </c>
      <c r="DY7" s="17">
        <v>36.979293511246297</v>
      </c>
      <c r="DZ7" s="17">
        <v>0</v>
      </c>
      <c r="EA7" s="17">
        <v>30.9841073870654</v>
      </c>
      <c r="EB7" s="17">
        <v>0</v>
      </c>
      <c r="EC7" s="17">
        <v>0</v>
      </c>
      <c r="ED7" s="17">
        <v>0</v>
      </c>
      <c r="EE7" s="17">
        <v>21.710582369247</v>
      </c>
      <c r="EF7" s="17">
        <v>0</v>
      </c>
      <c r="EG7" s="17">
        <v>262.10460501441202</v>
      </c>
      <c r="EH7" s="17">
        <v>2.2166823623227301</v>
      </c>
      <c r="EI7" s="17">
        <v>0</v>
      </c>
      <c r="EK7" s="25">
        <f t="shared" si="0"/>
        <v>0</v>
      </c>
      <c r="EL7" s="94">
        <f t="shared" si="1"/>
        <v>1.0000000635047828</v>
      </c>
      <c r="EM7" s="40">
        <f t="shared" si="2"/>
        <v>1.34391188627055E-6</v>
      </c>
      <c r="EN7" s="40">
        <f t="shared" si="3"/>
        <v>-6.9243935197601632E-7</v>
      </c>
      <c r="EO7" s="40">
        <f t="shared" si="4"/>
        <v>-9.6425121666785127E-7</v>
      </c>
      <c r="EP7" s="40">
        <f t="shared" si="5"/>
        <v>-6.281160352273391E-7</v>
      </c>
      <c r="EQ7" s="40">
        <f t="shared" si="6"/>
        <v>-5.6332455118913122E-7</v>
      </c>
      <c r="ER7" s="40">
        <f t="shared" si="7"/>
        <v>4.9989941112176301E-6</v>
      </c>
      <c r="ES7" s="40">
        <f t="shared" si="8"/>
        <v>-1.0648584017852448E-6</v>
      </c>
      <c r="ET7" s="40">
        <f t="shared" si="9"/>
        <v>1.4289539874505475E-6</v>
      </c>
      <c r="EU7" s="40">
        <f t="shared" si="10"/>
        <v>3.6121778376565673E-6</v>
      </c>
      <c r="EV7" s="40">
        <f t="shared" si="11"/>
        <v>0</v>
      </c>
      <c r="EW7" s="40">
        <f t="shared" si="12"/>
        <v>3.4136162564793422E-6</v>
      </c>
      <c r="EX7" s="40">
        <f t="shared" si="13"/>
        <v>-2.3247104116305018E-6</v>
      </c>
      <c r="EY7" s="40">
        <f t="shared" si="14"/>
        <v>0</v>
      </c>
      <c r="EZ7" s="40">
        <f t="shared" si="15"/>
        <v>0</v>
      </c>
      <c r="FA7" s="40">
        <f t="shared" si="16"/>
        <v>0</v>
      </c>
      <c r="FB7" s="40">
        <f t="shared" si="17"/>
        <v>-6.1306597710580844E-5</v>
      </c>
      <c r="FC7" s="40">
        <f t="shared" si="18"/>
        <v>-4.1492061158253754E-6</v>
      </c>
      <c r="FD7" s="40">
        <f t="shared" si="19"/>
        <v>-1.2653595457730182E-6</v>
      </c>
      <c r="FE7" s="40">
        <f t="shared" si="20"/>
        <v>1.8746249985103269E-5</v>
      </c>
      <c r="FF7" s="40">
        <f t="shared" si="21"/>
        <v>0</v>
      </c>
      <c r="FG7" s="40">
        <f t="shared" si="22"/>
        <v>-4.8467976206250114E-7</v>
      </c>
      <c r="FH7" s="40">
        <f t="shared" si="23"/>
        <v>0</v>
      </c>
      <c r="FI7" s="40">
        <f t="shared" si="24"/>
        <v>-7.6068724306081257E-6</v>
      </c>
      <c r="FJ7" s="40">
        <f t="shared" si="25"/>
        <v>0</v>
      </c>
      <c r="FK7" s="40">
        <f t="shared" si="26"/>
        <v>-4.6202115607715318E-7</v>
      </c>
      <c r="FL7" s="40">
        <f t="shared" si="27"/>
        <v>7.499152854552984E-7</v>
      </c>
      <c r="FM7" s="40">
        <f t="shared" si="28"/>
        <v>3.0145729019199145E-5</v>
      </c>
      <c r="FN7" s="40">
        <f t="shared" si="29"/>
        <v>5.0311845640929717E-6</v>
      </c>
      <c r="FO7" s="40">
        <f t="shared" si="30"/>
        <v>-2.6312683737756281E-5</v>
      </c>
      <c r="FP7" s="40">
        <f t="shared" si="31"/>
        <v>-4.4179054814288786E-6</v>
      </c>
      <c r="FQ7" s="40">
        <f t="shared" si="32"/>
        <v>-6.5686349376475619E-6</v>
      </c>
      <c r="FR7" s="40">
        <f t="shared" si="33"/>
        <v>2.3673897856451902E-6</v>
      </c>
      <c r="FS7" s="40">
        <f t="shared" si="34"/>
        <v>0</v>
      </c>
      <c r="FT7" s="40">
        <f t="shared" si="35"/>
        <v>-6.4405023516567753E-7</v>
      </c>
      <c r="FU7" s="40">
        <f t="shared" si="36"/>
        <v>0</v>
      </c>
      <c r="FV7" s="40">
        <f t="shared" si="37"/>
        <v>-8.057372445394023E-7</v>
      </c>
      <c r="FW7" s="40">
        <f t="shared" si="38"/>
        <v>8.7279176192871242E-6</v>
      </c>
    </row>
    <row r="8" spans="1:179" x14ac:dyDescent="0.25">
      <c r="A8" s="32" t="s">
        <v>178</v>
      </c>
      <c r="B8" s="15">
        <v>104.168188</v>
      </c>
      <c r="C8" s="15">
        <v>10.8069758</v>
      </c>
      <c r="D8" s="15">
        <v>3.7202929</v>
      </c>
      <c r="E8" s="15">
        <v>12.648994699999999</v>
      </c>
      <c r="F8" s="15">
        <v>9.7471683999999996</v>
      </c>
      <c r="G8" s="15">
        <v>1.2351372700000001</v>
      </c>
      <c r="H8" s="15">
        <v>14.1371129</v>
      </c>
      <c r="AG8" s="17">
        <v>3.5714799999999998E-2</v>
      </c>
      <c r="AI8" s="17">
        <v>7.5522060000000002E-2</v>
      </c>
      <c r="AN8" s="17" t="s">
        <v>178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104.168666809966</v>
      </c>
      <c r="BJ8" s="17">
        <v>0</v>
      </c>
      <c r="BK8" s="17">
        <v>2.7477892394963499</v>
      </c>
      <c r="BL8" s="17">
        <v>0</v>
      </c>
      <c r="BM8" s="17">
        <v>0.26898758013525298</v>
      </c>
      <c r="BN8" s="17">
        <v>3.5715124951636097E-2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10.8070220021274</v>
      </c>
      <c r="CL8" s="17">
        <v>0</v>
      </c>
      <c r="CM8" s="17">
        <v>0</v>
      </c>
      <c r="CN8" s="17">
        <v>0</v>
      </c>
      <c r="CO8" s="17">
        <v>14.137144022443</v>
      </c>
      <c r="CP8" s="17">
        <v>3.3482500901139201</v>
      </c>
      <c r="CQ8" s="17">
        <v>0.37202902164387702</v>
      </c>
      <c r="CR8" s="17">
        <v>3.7202791117578</v>
      </c>
      <c r="CS8" s="17">
        <v>0</v>
      </c>
      <c r="CT8" s="17">
        <v>1.4259098767065099</v>
      </c>
      <c r="CU8" s="17">
        <v>0</v>
      </c>
      <c r="CV8" s="17">
        <v>0</v>
      </c>
      <c r="CW8" s="17">
        <v>0</v>
      </c>
      <c r="CX8" s="17">
        <v>0</v>
      </c>
      <c r="CY8" s="17">
        <v>0</v>
      </c>
      <c r="CZ8" s="17">
        <v>0</v>
      </c>
      <c r="DA8" s="17">
        <v>2.9241924194072901E-3</v>
      </c>
      <c r="DB8" s="17">
        <v>8.95293541874039</v>
      </c>
      <c r="DC8" s="17">
        <v>3.21657545043183E-3</v>
      </c>
      <c r="DD8" s="17">
        <v>0.88231639081334101</v>
      </c>
      <c r="DE8" s="17">
        <v>1.0624443746314101</v>
      </c>
      <c r="DF8" s="17">
        <v>9.7471739501865597E-4</v>
      </c>
      <c r="DG8" s="17">
        <v>0</v>
      </c>
      <c r="DH8" s="17">
        <v>0</v>
      </c>
      <c r="DI8" s="17">
        <v>0.68620531093437298</v>
      </c>
      <c r="DJ8" s="17">
        <v>12.6490475943716</v>
      </c>
      <c r="DK8" s="17">
        <v>9.7472214508617299</v>
      </c>
      <c r="DL8" s="17">
        <v>2.90182614350987</v>
      </c>
      <c r="DM8" s="17">
        <v>7.8561996726136101E-3</v>
      </c>
      <c r="DN8" s="17">
        <v>0</v>
      </c>
      <c r="DO8" s="17">
        <v>0.233329464221741</v>
      </c>
      <c r="DP8" s="17">
        <v>6.3843345624100906E-2</v>
      </c>
      <c r="DQ8" s="17">
        <v>2.6486917221955801</v>
      </c>
      <c r="DR8" s="17">
        <v>0.175449131103358</v>
      </c>
      <c r="DS8" s="17">
        <v>3.4115551403517401E-2</v>
      </c>
      <c r="DT8" s="17">
        <v>3.7838958977496202</v>
      </c>
      <c r="DU8" s="17">
        <v>0.26857800176149199</v>
      </c>
      <c r="DV8" s="17">
        <v>1.4620358581766599E-3</v>
      </c>
      <c r="DW8" s="17">
        <v>0.16039906964952</v>
      </c>
      <c r="DX8" s="5">
        <v>9.7471739501865399E-5</v>
      </c>
      <c r="DY8" s="17">
        <v>1.2351366479824899</v>
      </c>
      <c r="DZ8" s="17">
        <v>0</v>
      </c>
      <c r="EA8" s="17">
        <v>7.55191083433919E-2</v>
      </c>
      <c r="EB8" s="17">
        <v>0</v>
      </c>
      <c r="EC8" s="17">
        <v>0</v>
      </c>
      <c r="ED8" s="17">
        <v>0</v>
      </c>
      <c r="EE8" s="17">
        <v>0</v>
      </c>
      <c r="EF8" s="17">
        <v>0</v>
      </c>
      <c r="EG8" s="17">
        <v>14.137144022443</v>
      </c>
      <c r="EH8" s="17">
        <v>0</v>
      </c>
      <c r="EI8" s="17">
        <v>0</v>
      </c>
      <c r="EK8" s="25">
        <f t="shared" si="0"/>
        <v>0</v>
      </c>
      <c r="EL8" s="94">
        <f t="shared" si="1"/>
        <v>1</v>
      </c>
      <c r="EM8" s="40">
        <f t="shared" si="2"/>
        <v>4.5965085424888471E-6</v>
      </c>
      <c r="EN8" s="40">
        <f t="shared" si="3"/>
        <v>4.2752133673106977E-6</v>
      </c>
      <c r="EO8" s="40">
        <f t="shared" si="4"/>
        <v>-3.7062249050328427E-6</v>
      </c>
      <c r="EP8" s="40">
        <f t="shared" si="5"/>
        <v>4.1817055707156113E-6</v>
      </c>
      <c r="EQ8" s="40">
        <f t="shared" si="6"/>
        <v>5.4426946937986273E-6</v>
      </c>
      <c r="ER8" s="40">
        <f t="shared" si="7"/>
        <v>-5.0360192771582557E-7</v>
      </c>
      <c r="ES8" s="40">
        <f t="shared" si="8"/>
        <v>2.2014709240690522E-6</v>
      </c>
      <c r="ET8" s="40">
        <f t="shared" si="9"/>
        <v>0</v>
      </c>
      <c r="EU8" s="40">
        <f t="shared" si="10"/>
        <v>0</v>
      </c>
      <c r="EV8" s="40">
        <f t="shared" si="11"/>
        <v>0</v>
      </c>
      <c r="EW8" s="40">
        <f t="shared" si="12"/>
        <v>0</v>
      </c>
      <c r="EX8" s="40">
        <f t="shared" si="13"/>
        <v>0</v>
      </c>
      <c r="EY8" s="40">
        <f t="shared" si="14"/>
        <v>0</v>
      </c>
      <c r="EZ8" s="40">
        <f t="shared" si="15"/>
        <v>0</v>
      </c>
      <c r="FA8" s="40">
        <f t="shared" si="16"/>
        <v>0</v>
      </c>
      <c r="FB8" s="40">
        <f t="shared" si="17"/>
        <v>0</v>
      </c>
      <c r="FC8" s="40">
        <f t="shared" si="18"/>
        <v>0</v>
      </c>
      <c r="FD8" s="40">
        <f t="shared" si="19"/>
        <v>0</v>
      </c>
      <c r="FE8" s="40">
        <f t="shared" si="20"/>
        <v>0</v>
      </c>
      <c r="FF8" s="40">
        <f t="shared" si="21"/>
        <v>0</v>
      </c>
      <c r="FG8" s="40">
        <f t="shared" si="22"/>
        <v>0</v>
      </c>
      <c r="FH8" s="40">
        <f t="shared" si="23"/>
        <v>0</v>
      </c>
      <c r="FI8" s="40">
        <f t="shared" si="24"/>
        <v>0</v>
      </c>
      <c r="FJ8" s="40">
        <f t="shared" si="25"/>
        <v>0</v>
      </c>
      <c r="FK8" s="40">
        <f t="shared" si="26"/>
        <v>0</v>
      </c>
      <c r="FL8" s="40">
        <f t="shared" si="27"/>
        <v>0</v>
      </c>
      <c r="FM8" s="40">
        <f t="shared" si="28"/>
        <v>0</v>
      </c>
      <c r="FN8" s="40">
        <f t="shared" si="29"/>
        <v>0</v>
      </c>
      <c r="FO8" s="40">
        <f t="shared" si="30"/>
        <v>0</v>
      </c>
      <c r="FP8" s="40">
        <f t="shared" si="31"/>
        <v>0</v>
      </c>
      <c r="FQ8" s="40">
        <f t="shared" si="32"/>
        <v>0</v>
      </c>
      <c r="FR8" s="40">
        <f t="shared" si="33"/>
        <v>9.0985147921658978E-6</v>
      </c>
      <c r="FS8" s="40">
        <f t="shared" si="34"/>
        <v>0</v>
      </c>
      <c r="FT8" s="40">
        <f t="shared" si="35"/>
        <v>-3.9083369920024163E-5</v>
      </c>
      <c r="FU8" s="40">
        <f t="shared" si="36"/>
        <v>0</v>
      </c>
      <c r="FV8" s="40">
        <f t="shared" si="37"/>
        <v>0</v>
      </c>
      <c r="FW8" s="40">
        <f t="shared" si="38"/>
        <v>0</v>
      </c>
    </row>
    <row r="9" spans="1:179" x14ac:dyDescent="0.25">
      <c r="A9" s="32" t="s">
        <v>179</v>
      </c>
      <c r="B9" s="15">
        <v>349.29297609999998</v>
      </c>
      <c r="C9" s="15">
        <v>283.27640430499901</v>
      </c>
      <c r="D9" s="15">
        <v>14.53104714</v>
      </c>
      <c r="E9" s="15">
        <v>70.526679400000006</v>
      </c>
      <c r="F9" s="15">
        <v>61.933403639999902</v>
      </c>
      <c r="G9" s="15">
        <v>42.742101817999902</v>
      </c>
      <c r="H9" s="15">
        <v>33.924919279999997</v>
      </c>
      <c r="I9" s="17">
        <v>0.8138029</v>
      </c>
      <c r="J9" s="17">
        <v>5.0636540000000001E-2</v>
      </c>
      <c r="L9" s="17">
        <v>1.8611839999999999</v>
      </c>
      <c r="M9" s="17">
        <v>0.26831748</v>
      </c>
      <c r="Q9" s="17">
        <v>5.7109039999999899E-5</v>
      </c>
      <c r="R9" s="17">
        <v>0.84273759999999998</v>
      </c>
      <c r="S9" s="17">
        <v>0.50541219999999998</v>
      </c>
      <c r="T9" s="17">
        <v>8.3188759999999902E-4</v>
      </c>
      <c r="V9" s="17">
        <v>3.2266530000000002E-2</v>
      </c>
      <c r="X9" s="17">
        <v>2.1606211E-2</v>
      </c>
      <c r="Z9" s="17">
        <v>0.70662899999999995</v>
      </c>
      <c r="AA9" s="17">
        <v>7.2147669999999997E-2</v>
      </c>
      <c r="AB9" s="17">
        <v>1.86080073E-2</v>
      </c>
      <c r="AC9" s="17">
        <v>5.1398039999999996E-4</v>
      </c>
      <c r="AD9" s="17">
        <v>8.7852629000000002E-3</v>
      </c>
      <c r="AE9" s="17">
        <v>4.7019708E-3</v>
      </c>
      <c r="AF9" s="17">
        <v>4.4716323000000002E-2</v>
      </c>
      <c r="AG9" s="17">
        <v>0.42621018900000002</v>
      </c>
      <c r="AI9" s="17">
        <v>1.173323838</v>
      </c>
      <c r="AK9" s="17">
        <v>0.31010230999999999</v>
      </c>
      <c r="AL9" s="17">
        <v>2.6650911000000001E-3</v>
      </c>
      <c r="AN9" s="17" t="s">
        <v>179</v>
      </c>
      <c r="AO9" s="17">
        <v>0</v>
      </c>
      <c r="AP9" s="17">
        <v>0</v>
      </c>
      <c r="AQ9" s="17">
        <v>0</v>
      </c>
      <c r="AR9" s="17">
        <v>5.0635968269685999E-2</v>
      </c>
      <c r="AS9" s="17">
        <v>0.813801355275383</v>
      </c>
      <c r="AT9" s="17">
        <v>0.813801355275383</v>
      </c>
      <c r="AU9" s="17">
        <v>0</v>
      </c>
      <c r="AV9" s="17">
        <v>0</v>
      </c>
      <c r="AW9" s="17">
        <v>0</v>
      </c>
      <c r="AX9" s="17">
        <v>0</v>
      </c>
      <c r="AY9" s="17">
        <v>1.86120003830586</v>
      </c>
      <c r="AZ9" s="17">
        <v>2.6649616003439299E-3</v>
      </c>
      <c r="BA9" s="17">
        <v>0.26831505997563898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3.2266341106830299E-2</v>
      </c>
      <c r="BI9" s="17">
        <v>349.29275065173999</v>
      </c>
      <c r="BJ9" s="5">
        <v>5.7108820568395502E-5</v>
      </c>
      <c r="BK9" s="17">
        <v>5.9059717110236702</v>
      </c>
      <c r="BL9" s="17">
        <v>0</v>
      </c>
      <c r="BM9" s="17">
        <v>0.57814154184758504</v>
      </c>
      <c r="BN9" s="17">
        <v>0.42620826518295502</v>
      </c>
      <c r="BO9" s="17">
        <v>0</v>
      </c>
      <c r="BP9" s="17">
        <v>0</v>
      </c>
      <c r="BQ9" s="17">
        <v>0.84274097010091398</v>
      </c>
      <c r="BR9" s="17">
        <v>0.84274097010091398</v>
      </c>
      <c r="BS9" s="17">
        <v>0</v>
      </c>
      <c r="BT9" s="17">
        <v>0</v>
      </c>
      <c r="BU9" s="17">
        <v>0.50541517269354896</v>
      </c>
      <c r="BV9" s="17">
        <v>0</v>
      </c>
      <c r="BW9" s="17">
        <v>4.9909450215226503E-4</v>
      </c>
      <c r="BX9" s="17">
        <v>1.6634734773226899E-4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0.31010831272011602</v>
      </c>
      <c r="CI9" s="17">
        <v>0</v>
      </c>
      <c r="CJ9" s="17">
        <v>2.1603620718183201E-2</v>
      </c>
      <c r="CK9" s="17">
        <v>283.27675005649297</v>
      </c>
      <c r="CL9" s="17">
        <v>0</v>
      </c>
      <c r="CM9" s="17">
        <v>0</v>
      </c>
      <c r="CN9" s="17">
        <v>0</v>
      </c>
      <c r="CO9" s="17">
        <v>33.924921046974902</v>
      </c>
      <c r="CP9" s="17">
        <v>13.0778162006646</v>
      </c>
      <c r="CQ9" s="17">
        <v>1.4531030274971399</v>
      </c>
      <c r="CR9" s="17">
        <v>14.5309192281617</v>
      </c>
      <c r="CS9" s="17">
        <v>0</v>
      </c>
      <c r="CT9" s="17">
        <v>3.0648040137899102</v>
      </c>
      <c r="CU9" s="17">
        <v>0</v>
      </c>
      <c r="CV9" s="17">
        <v>1.86082864961391E-2</v>
      </c>
      <c r="CW9" s="17">
        <v>5.1401781775492104E-4</v>
      </c>
      <c r="CX9" s="17">
        <v>8.7858336722939703E-3</v>
      </c>
      <c r="CY9" s="17">
        <v>4.7015674200962402E-3</v>
      </c>
      <c r="CZ9" s="17">
        <v>4.4717182272634402E-2</v>
      </c>
      <c r="DA9" s="17">
        <v>1.85801832040874E-2</v>
      </c>
      <c r="DB9" s="17">
        <v>19.2430557684484</v>
      </c>
      <c r="DC9" s="17">
        <v>2.04378434387694E-2</v>
      </c>
      <c r="DD9" s="17">
        <v>5.6062022079289298</v>
      </c>
      <c r="DE9" s="17">
        <v>6.7507286826832598</v>
      </c>
      <c r="DF9" s="17">
        <v>6.1935151044163897E-3</v>
      </c>
      <c r="DG9" s="17">
        <v>0</v>
      </c>
      <c r="DH9" s="17">
        <v>1.66369042698015E-4</v>
      </c>
      <c r="DI9" s="17">
        <v>4.3601000898383502</v>
      </c>
      <c r="DJ9" s="17">
        <v>70.526685522192295</v>
      </c>
      <c r="DK9" s="17">
        <v>61.933392533441399</v>
      </c>
      <c r="DL9" s="17">
        <v>8.5932929887508607</v>
      </c>
      <c r="DM9" s="17">
        <v>4.99182366331015E-2</v>
      </c>
      <c r="DN9" s="17">
        <v>0</v>
      </c>
      <c r="DO9" s="17">
        <v>1.4825674476540101</v>
      </c>
      <c r="DP9" s="17">
        <v>0.40566244481555802</v>
      </c>
      <c r="DQ9" s="17">
        <v>16.8297877500178</v>
      </c>
      <c r="DR9" s="17">
        <v>1.1148222578636</v>
      </c>
      <c r="DS9" s="17">
        <v>0.216766591158363</v>
      </c>
      <c r="DT9" s="17">
        <v>24.042559676361499</v>
      </c>
      <c r="DU9" s="17">
        <v>0.57727362500922996</v>
      </c>
      <c r="DV9" s="17">
        <v>9.2900312505167504E-3</v>
      </c>
      <c r="DW9" s="17">
        <v>1.01915623604887</v>
      </c>
      <c r="DX9" s="17">
        <v>6.1933944013624895E-4</v>
      </c>
      <c r="DY9" s="17">
        <v>42.742142341418599</v>
      </c>
      <c r="DZ9" s="17">
        <v>0</v>
      </c>
      <c r="EA9" s="17">
        <v>1.17330996271433</v>
      </c>
      <c r="EB9" s="17">
        <v>0</v>
      </c>
      <c r="EC9" s="17">
        <v>0</v>
      </c>
      <c r="ED9" s="17">
        <v>0</v>
      </c>
      <c r="EE9" s="17">
        <v>0.70663064058863401</v>
      </c>
      <c r="EF9" s="17">
        <v>0</v>
      </c>
      <c r="EG9" s="17">
        <v>33.924921046974902</v>
      </c>
      <c r="EH9" s="17">
        <v>7.2147858527753794E-2</v>
      </c>
      <c r="EI9" s="17">
        <v>0</v>
      </c>
      <c r="EK9" s="25">
        <f t="shared" si="0"/>
        <v>0</v>
      </c>
      <c r="EL9" s="94">
        <f t="shared" si="1"/>
        <v>1</v>
      </c>
      <c r="EM9" s="40">
        <f t="shared" si="2"/>
        <v>-6.45441722016883E-7</v>
      </c>
      <c r="EN9" s="40">
        <f t="shared" si="3"/>
        <v>1.2205446296000276E-6</v>
      </c>
      <c r="EO9" s="40">
        <f t="shared" si="4"/>
        <v>-8.802657996192114E-6</v>
      </c>
      <c r="EP9" s="40">
        <f t="shared" si="5"/>
        <v>8.6806756552419793E-8</v>
      </c>
      <c r="EQ9" s="40">
        <f t="shared" si="6"/>
        <v>-1.7933066568849745E-7</v>
      </c>
      <c r="ER9" s="40">
        <f t="shared" si="7"/>
        <v>9.4809138936695847E-7</v>
      </c>
      <c r="ES9" s="40">
        <f t="shared" si="8"/>
        <v>5.2084866866971299E-8</v>
      </c>
      <c r="ET9" s="40">
        <f t="shared" si="9"/>
        <v>-1.8981557045293227E-6</v>
      </c>
      <c r="EU9" s="40">
        <f t="shared" si="10"/>
        <v>-1.1290864541723022E-5</v>
      </c>
      <c r="EV9" s="40">
        <f t="shared" si="11"/>
        <v>0</v>
      </c>
      <c r="EW9" s="40">
        <f t="shared" si="12"/>
        <v>8.6172596906353702E-6</v>
      </c>
      <c r="EX9" s="40">
        <f t="shared" si="13"/>
        <v>-9.0192571912056643E-6</v>
      </c>
      <c r="EY9" s="40">
        <f t="shared" si="14"/>
        <v>0</v>
      </c>
      <c r="EZ9" s="40">
        <f t="shared" si="15"/>
        <v>0</v>
      </c>
      <c r="FA9" s="40">
        <f t="shared" si="16"/>
        <v>0</v>
      </c>
      <c r="FB9" s="40">
        <f t="shared" si="17"/>
        <v>-3.8423269660508171E-6</v>
      </c>
      <c r="FC9" s="40">
        <f t="shared" si="18"/>
        <v>3.9989919922902654E-6</v>
      </c>
      <c r="FD9" s="40">
        <f t="shared" si="19"/>
        <v>5.8817209972097904E-6</v>
      </c>
      <c r="FE9" s="40">
        <f t="shared" si="20"/>
        <v>-9.2208872268363193E-5</v>
      </c>
      <c r="FF9" s="40">
        <f t="shared" si="21"/>
        <v>0</v>
      </c>
      <c r="FG9" s="40">
        <f t="shared" si="22"/>
        <v>-5.8541519556968998E-6</v>
      </c>
      <c r="FH9" s="40">
        <f t="shared" si="23"/>
        <v>0</v>
      </c>
      <c r="FI9" s="40">
        <f t="shared" si="24"/>
        <v>-1.1988598171142986E-4</v>
      </c>
      <c r="FJ9" s="40">
        <f t="shared" si="25"/>
        <v>0</v>
      </c>
      <c r="FK9" s="40">
        <f t="shared" si="26"/>
        <v>2.3217114413013934E-6</v>
      </c>
      <c r="FL9" s="40">
        <f t="shared" si="27"/>
        <v>2.6130816670473937E-6</v>
      </c>
      <c r="FM9" s="40">
        <f t="shared" si="28"/>
        <v>1.5004085853962004E-5</v>
      </c>
      <c r="FN9" s="40">
        <f t="shared" si="29"/>
        <v>7.2799964592196067E-5</v>
      </c>
      <c r="FO9" s="40">
        <f t="shared" si="30"/>
        <v>6.4969290101742847E-5</v>
      </c>
      <c r="FP9" s="40">
        <f t="shared" si="31"/>
        <v>-8.5789538242107935E-5</v>
      </c>
      <c r="FQ9" s="40">
        <f t="shared" si="32"/>
        <v>1.9216084345755675E-5</v>
      </c>
      <c r="FR9" s="40">
        <f t="shared" si="33"/>
        <v>-4.5137753499412384E-6</v>
      </c>
      <c r="FS9" s="40">
        <f t="shared" si="34"/>
        <v>0</v>
      </c>
      <c r="FT9" s="40">
        <f t="shared" si="35"/>
        <v>-1.1825623259845671E-5</v>
      </c>
      <c r="FU9" s="40">
        <f t="shared" si="36"/>
        <v>0</v>
      </c>
      <c r="FV9" s="40">
        <f t="shared" si="37"/>
        <v>1.9357224768907125E-5</v>
      </c>
      <c r="FW9" s="40">
        <f t="shared" si="38"/>
        <v>-4.8591080458817719E-5</v>
      </c>
    </row>
    <row r="10" spans="1:179" x14ac:dyDescent="0.25">
      <c r="A10" s="32" t="s">
        <v>180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7">
        <v>0</v>
      </c>
      <c r="J10" s="17">
        <v>0</v>
      </c>
      <c r="L10" s="17">
        <v>0</v>
      </c>
      <c r="M10" s="17">
        <v>0</v>
      </c>
      <c r="Q10" s="17">
        <v>0</v>
      </c>
      <c r="R10" s="17">
        <v>0</v>
      </c>
      <c r="S10" s="17">
        <v>0</v>
      </c>
      <c r="T10" s="17">
        <v>0</v>
      </c>
      <c r="V10" s="17">
        <v>0</v>
      </c>
      <c r="X10" s="17">
        <v>0</v>
      </c>
      <c r="Z10" s="17">
        <v>0</v>
      </c>
      <c r="AA10" s="17">
        <v>0</v>
      </c>
      <c r="AB10" s="17">
        <v>0</v>
      </c>
      <c r="AC10" s="5">
        <v>0</v>
      </c>
      <c r="AD10" s="17">
        <v>0</v>
      </c>
      <c r="AE10" s="5">
        <v>0</v>
      </c>
      <c r="AF10" s="17">
        <v>0</v>
      </c>
      <c r="AG10" s="17">
        <v>0</v>
      </c>
      <c r="AI10" s="17">
        <v>0</v>
      </c>
      <c r="AK10" s="17">
        <v>0</v>
      </c>
      <c r="AL10" s="17">
        <v>0</v>
      </c>
      <c r="AN10" s="17" t="s">
        <v>180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17">
        <v>0</v>
      </c>
      <c r="CY10" s="17">
        <v>0</v>
      </c>
      <c r="CZ10" s="17">
        <v>0</v>
      </c>
      <c r="DA10" s="17">
        <v>0</v>
      </c>
      <c r="DB10" s="17">
        <v>0</v>
      </c>
      <c r="DC10" s="17">
        <v>0</v>
      </c>
      <c r="DD10" s="17">
        <v>0</v>
      </c>
      <c r="DE10" s="17">
        <v>0</v>
      </c>
      <c r="DF10" s="17">
        <v>0</v>
      </c>
      <c r="DG10" s="17">
        <v>0</v>
      </c>
      <c r="DH10" s="17">
        <v>0</v>
      </c>
      <c r="DI10" s="17">
        <v>0</v>
      </c>
      <c r="DJ10" s="17">
        <v>0</v>
      </c>
      <c r="DK10" s="17">
        <v>0</v>
      </c>
      <c r="DL10" s="17">
        <v>0</v>
      </c>
      <c r="DM10" s="17">
        <v>0</v>
      </c>
      <c r="DN10" s="17">
        <v>0</v>
      </c>
      <c r="DO10" s="17">
        <v>0</v>
      </c>
      <c r="DP10" s="17">
        <v>0</v>
      </c>
      <c r="DQ10" s="17">
        <v>0</v>
      </c>
      <c r="DR10" s="17">
        <v>0</v>
      </c>
      <c r="DS10" s="17">
        <v>0</v>
      </c>
      <c r="DT10" s="17">
        <v>0</v>
      </c>
      <c r="DU10" s="17">
        <v>0</v>
      </c>
      <c r="DV10" s="17">
        <v>0</v>
      </c>
      <c r="DW10" s="17">
        <v>0</v>
      </c>
      <c r="DX10" s="17">
        <v>0</v>
      </c>
      <c r="DY10" s="17">
        <v>0</v>
      </c>
      <c r="DZ10" s="17">
        <v>0</v>
      </c>
      <c r="EA10" s="17">
        <v>0</v>
      </c>
      <c r="EB10" s="17">
        <v>0</v>
      </c>
      <c r="EC10" s="17">
        <v>0</v>
      </c>
      <c r="ED10" s="17">
        <v>0</v>
      </c>
      <c r="EE10" s="17">
        <v>0</v>
      </c>
      <c r="EF10" s="17">
        <v>0</v>
      </c>
      <c r="EG10" s="17">
        <v>0</v>
      </c>
      <c r="EH10" s="17">
        <v>0</v>
      </c>
      <c r="EI10" s="17">
        <v>0</v>
      </c>
      <c r="EK10" s="25" t="e">
        <f t="shared" si="0"/>
        <v>#DIV/0!</v>
      </c>
      <c r="EL10" s="94" t="e">
        <f t="shared" si="1"/>
        <v>#DIV/0!</v>
      </c>
      <c r="EM10" s="40">
        <f t="shared" si="2"/>
        <v>0</v>
      </c>
      <c r="EN10" s="40">
        <f t="shared" si="3"/>
        <v>0</v>
      </c>
      <c r="EO10" s="40">
        <f t="shared" si="4"/>
        <v>0</v>
      </c>
      <c r="EP10" s="40">
        <f t="shared" si="5"/>
        <v>0</v>
      </c>
      <c r="EQ10" s="40">
        <f t="shared" si="6"/>
        <v>0</v>
      </c>
      <c r="ER10" s="40">
        <f t="shared" si="7"/>
        <v>0</v>
      </c>
      <c r="ES10" s="40">
        <f t="shared" si="8"/>
        <v>0</v>
      </c>
      <c r="ET10" s="40">
        <f t="shared" si="9"/>
        <v>0</v>
      </c>
      <c r="EU10" s="40">
        <f t="shared" si="10"/>
        <v>0</v>
      </c>
      <c r="EV10" s="40">
        <f t="shared" si="11"/>
        <v>0</v>
      </c>
      <c r="EW10" s="40">
        <f t="shared" si="12"/>
        <v>0</v>
      </c>
      <c r="EX10" s="40">
        <f t="shared" si="13"/>
        <v>0</v>
      </c>
      <c r="EY10" s="40">
        <f t="shared" si="14"/>
        <v>0</v>
      </c>
      <c r="EZ10" s="40">
        <f t="shared" si="15"/>
        <v>0</v>
      </c>
      <c r="FA10" s="40">
        <f t="shared" si="16"/>
        <v>0</v>
      </c>
      <c r="FB10" s="40">
        <f t="shared" si="17"/>
        <v>0</v>
      </c>
      <c r="FC10" s="40">
        <f t="shared" si="18"/>
        <v>0</v>
      </c>
      <c r="FD10" s="40">
        <f t="shared" si="19"/>
        <v>0</v>
      </c>
      <c r="FE10" s="40">
        <f t="shared" si="20"/>
        <v>0</v>
      </c>
      <c r="FF10" s="40">
        <f t="shared" si="21"/>
        <v>0</v>
      </c>
      <c r="FG10" s="40">
        <f t="shared" si="22"/>
        <v>0</v>
      </c>
      <c r="FH10" s="40">
        <f t="shared" si="23"/>
        <v>0</v>
      </c>
      <c r="FI10" s="40">
        <f t="shared" si="24"/>
        <v>0</v>
      </c>
      <c r="FJ10" s="40">
        <f t="shared" si="25"/>
        <v>0</v>
      </c>
      <c r="FK10" s="40">
        <f t="shared" si="26"/>
        <v>0</v>
      </c>
      <c r="FL10" s="40">
        <f t="shared" si="27"/>
        <v>0</v>
      </c>
      <c r="FM10" s="40">
        <f t="shared" si="28"/>
        <v>0</v>
      </c>
      <c r="FN10" s="40">
        <f t="shared" si="29"/>
        <v>0</v>
      </c>
      <c r="FO10" s="40">
        <f t="shared" si="30"/>
        <v>0</v>
      </c>
      <c r="FP10" s="40">
        <f t="shared" si="31"/>
        <v>0</v>
      </c>
      <c r="FQ10" s="40">
        <f t="shared" si="32"/>
        <v>0</v>
      </c>
      <c r="FR10" s="40">
        <f t="shared" si="33"/>
        <v>0</v>
      </c>
      <c r="FS10" s="40">
        <f t="shared" si="34"/>
        <v>0</v>
      </c>
      <c r="FT10" s="40">
        <f t="shared" si="35"/>
        <v>0</v>
      </c>
      <c r="FU10" s="40">
        <f t="shared" si="36"/>
        <v>0</v>
      </c>
      <c r="FV10" s="40">
        <f t="shared" si="37"/>
        <v>0</v>
      </c>
      <c r="FW10" s="40">
        <f t="shared" si="38"/>
        <v>0</v>
      </c>
    </row>
    <row r="11" spans="1:179" x14ac:dyDescent="0.25">
      <c r="A11" s="32" t="s">
        <v>181</v>
      </c>
      <c r="B11" s="15">
        <v>106920.70675565999</v>
      </c>
      <c r="C11" s="15">
        <v>7080.28384516399</v>
      </c>
      <c r="D11" s="15">
        <v>2933.21381259499</v>
      </c>
      <c r="E11" s="15">
        <v>15076.461001068001</v>
      </c>
      <c r="F11" s="15">
        <v>13737.4842311949</v>
      </c>
      <c r="G11" s="15">
        <v>1088.58094270939</v>
      </c>
      <c r="H11" s="15">
        <v>7440.91013672599</v>
      </c>
      <c r="I11" s="17">
        <v>59.650065099999999</v>
      </c>
      <c r="J11" s="17">
        <v>3.7115605970000001</v>
      </c>
      <c r="L11" s="17">
        <v>136.42071319999999</v>
      </c>
      <c r="M11" s="17">
        <v>19.667091309999901</v>
      </c>
      <c r="Q11" s="17">
        <v>4.1859714649999996E-3</v>
      </c>
      <c r="R11" s="17">
        <v>61.770970799999901</v>
      </c>
      <c r="S11" s="17">
        <v>37.061635949999904</v>
      </c>
      <c r="T11" s="17">
        <v>6.0975637219999997E-2</v>
      </c>
      <c r="V11" s="17">
        <v>2.36507337529999</v>
      </c>
      <c r="X11" s="17">
        <v>1.5836920239999901</v>
      </c>
      <c r="Z11" s="17">
        <v>51.794426180000002</v>
      </c>
      <c r="AA11" s="17">
        <v>5.2882774179999998</v>
      </c>
      <c r="AB11" s="17">
        <v>1.3639287338999999</v>
      </c>
      <c r="AC11" s="17">
        <v>3.7673708799999997E-2</v>
      </c>
      <c r="AD11" s="17">
        <v>0.64394184209999905</v>
      </c>
      <c r="AE11" s="17">
        <v>0.34464486049999998</v>
      </c>
      <c r="AF11" s="17">
        <v>3.2776149080999999</v>
      </c>
      <c r="AG11" s="17">
        <v>54.371684425799899</v>
      </c>
      <c r="AI11" s="17">
        <v>134.9155436982</v>
      </c>
      <c r="AK11" s="17">
        <v>22.729816450000001</v>
      </c>
      <c r="AL11" s="17">
        <v>0.19534525489999899</v>
      </c>
      <c r="AN11" s="17" t="s">
        <v>181</v>
      </c>
      <c r="AO11" s="17">
        <v>0</v>
      </c>
      <c r="AP11" s="17">
        <v>0</v>
      </c>
      <c r="AQ11" s="17">
        <v>0</v>
      </c>
      <c r="AR11" s="17">
        <v>3.7115504055787798</v>
      </c>
      <c r="AS11" s="17">
        <v>59.649926290231498</v>
      </c>
      <c r="AT11" s="17">
        <v>59.649926290231498</v>
      </c>
      <c r="AU11" s="17">
        <v>0</v>
      </c>
      <c r="AV11" s="17">
        <v>0</v>
      </c>
      <c r="AW11" s="17">
        <v>0</v>
      </c>
      <c r="AX11" s="17">
        <v>0</v>
      </c>
      <c r="AY11" s="17">
        <v>136.42154292163701</v>
      </c>
      <c r="AZ11" s="17">
        <v>0.195348978337199</v>
      </c>
      <c r="BA11" s="17">
        <v>19.667099987333899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2.3650603384794699</v>
      </c>
      <c r="BI11" s="17">
        <v>106920.607560089</v>
      </c>
      <c r="BJ11" s="17">
        <v>4.1859698508466599E-3</v>
      </c>
      <c r="BK11" s="17">
        <v>1395.84416391578</v>
      </c>
      <c r="BL11" s="17">
        <v>0</v>
      </c>
      <c r="BM11" s="17">
        <v>136.64223754327799</v>
      </c>
      <c r="BN11" s="17">
        <v>54.3716460122901</v>
      </c>
      <c r="BO11" s="17">
        <v>0</v>
      </c>
      <c r="BP11" s="17">
        <v>0</v>
      </c>
      <c r="BQ11" s="17">
        <v>61.770796755069703</v>
      </c>
      <c r="BR11" s="17">
        <v>61.770796755069703</v>
      </c>
      <c r="BS11" s="17">
        <v>0</v>
      </c>
      <c r="BT11" s="17">
        <v>0</v>
      </c>
      <c r="BU11" s="17">
        <v>37.0616488385389</v>
      </c>
      <c r="BV11" s="17">
        <v>0</v>
      </c>
      <c r="BW11" s="17">
        <v>3.6584838914660203E-2</v>
      </c>
      <c r="BX11" s="17">
        <v>1.21950300696958E-2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22.729766170174699</v>
      </c>
      <c r="CI11" s="17">
        <v>0</v>
      </c>
      <c r="CJ11" s="17">
        <v>1.58369556631649</v>
      </c>
      <c r="CK11" s="17">
        <v>7080.2803128425803</v>
      </c>
      <c r="CL11" s="17">
        <v>0</v>
      </c>
      <c r="CM11" s="17">
        <v>0</v>
      </c>
      <c r="CN11" s="17">
        <v>0</v>
      </c>
      <c r="CO11" s="17">
        <v>7440.8912281397897</v>
      </c>
      <c r="CP11" s="17">
        <v>2639.8904699791101</v>
      </c>
      <c r="CQ11" s="17">
        <v>293.320698615607</v>
      </c>
      <c r="CR11" s="17">
        <v>2933.2111685947102</v>
      </c>
      <c r="CS11" s="17">
        <v>0</v>
      </c>
      <c r="CT11" s="17">
        <v>724.34386645156701</v>
      </c>
      <c r="CU11" s="17">
        <v>0</v>
      </c>
      <c r="CV11" s="17">
        <v>1.36391751482884</v>
      </c>
      <c r="CW11" s="17">
        <v>3.7674668875918298E-2</v>
      </c>
      <c r="CX11" s="17">
        <v>0.64395488064727702</v>
      </c>
      <c r="CY11" s="17">
        <v>0.34462798333967098</v>
      </c>
      <c r="CZ11" s="17">
        <v>3.2776164734866602</v>
      </c>
      <c r="DA11" s="17">
        <v>4.1212416949133903</v>
      </c>
      <c r="DB11" s="17">
        <v>4548.0150023964698</v>
      </c>
      <c r="DC11" s="17">
        <v>4.53336671274326</v>
      </c>
      <c r="DD11" s="17">
        <v>1243.5162611044</v>
      </c>
      <c r="DE11" s="17">
        <v>1497.38477234522</v>
      </c>
      <c r="DF11" s="17">
        <v>1.3737471598405999</v>
      </c>
      <c r="DG11" s="17">
        <v>0</v>
      </c>
      <c r="DH11" s="17">
        <v>1.2195229032666901E-2</v>
      </c>
      <c r="DI11" s="17">
        <v>967.11821120278603</v>
      </c>
      <c r="DJ11" s="17">
        <v>15076.450461070601</v>
      </c>
      <c r="DK11" s="17">
        <v>13737.474566892401</v>
      </c>
      <c r="DL11" s="17">
        <v>1338.9758941781399</v>
      </c>
      <c r="DM11" s="17">
        <v>11.0724098642503</v>
      </c>
      <c r="DN11" s="17">
        <v>0</v>
      </c>
      <c r="DO11" s="17">
        <v>328.84769675424502</v>
      </c>
      <c r="DP11" s="17">
        <v>89.980448513809307</v>
      </c>
      <c r="DQ11" s="17">
        <v>3733.0211547809899</v>
      </c>
      <c r="DR11" s="17">
        <v>247.274568902704</v>
      </c>
      <c r="DS11" s="17">
        <v>48.081183953658801</v>
      </c>
      <c r="DT11" s="17">
        <v>5332.8876333934104</v>
      </c>
      <c r="DU11" s="17">
        <v>136.435756859789</v>
      </c>
      <c r="DV11" s="17">
        <v>2.0606186525350401</v>
      </c>
      <c r="DW11" s="17">
        <v>226.06387712539299</v>
      </c>
      <c r="DX11" s="17">
        <v>0.137374731559715</v>
      </c>
      <c r="DY11" s="17">
        <v>1088.5808713609599</v>
      </c>
      <c r="DZ11" s="17">
        <v>0</v>
      </c>
      <c r="EA11" s="17">
        <v>134.91577108511501</v>
      </c>
      <c r="EB11" s="17">
        <v>0</v>
      </c>
      <c r="EC11" s="17">
        <v>0</v>
      </c>
      <c r="ED11" s="17">
        <v>0</v>
      </c>
      <c r="EE11" s="17">
        <v>51.794449044139398</v>
      </c>
      <c r="EF11" s="17">
        <v>0</v>
      </c>
      <c r="EG11" s="17">
        <v>7440.9043951343901</v>
      </c>
      <c r="EH11" s="17">
        <v>5.2882680521001699</v>
      </c>
      <c r="EI11" s="17">
        <v>0</v>
      </c>
      <c r="EK11" s="25">
        <f t="shared" si="0"/>
        <v>0</v>
      </c>
      <c r="EL11" s="94">
        <f t="shared" si="1"/>
        <v>0.99999823045776415</v>
      </c>
      <c r="EM11" s="40">
        <f t="shared" si="2"/>
        <v>-9.2774892722366514E-7</v>
      </c>
      <c r="EN11" s="40">
        <f t="shared" si="3"/>
        <v>-4.9889545206666522E-7</v>
      </c>
      <c r="EO11" s="40">
        <f t="shared" si="4"/>
        <v>-9.0140045995359862E-7</v>
      </c>
      <c r="EP11" s="40">
        <f t="shared" si="5"/>
        <v>-6.9910288622954402E-7</v>
      </c>
      <c r="EQ11" s="40">
        <f t="shared" si="6"/>
        <v>-7.0349871463792731E-7</v>
      </c>
      <c r="ER11" s="40">
        <f t="shared" si="7"/>
        <v>-6.554260439796227E-8</v>
      </c>
      <c r="ES11" s="40">
        <f t="shared" si="8"/>
        <v>-7.7162490802476765E-7</v>
      </c>
      <c r="ET11" s="40">
        <f t="shared" si="9"/>
        <v>-2.3270681812028993E-6</v>
      </c>
      <c r="EU11" s="40">
        <f t="shared" si="10"/>
        <v>-2.745858771243338E-6</v>
      </c>
      <c r="EV11" s="40">
        <f t="shared" si="11"/>
        <v>0</v>
      </c>
      <c r="EW11" s="40">
        <f t="shared" si="12"/>
        <v>6.0820796018101334E-6</v>
      </c>
      <c r="EX11" s="40">
        <f t="shared" si="13"/>
        <v>4.4121084614054459E-7</v>
      </c>
      <c r="EY11" s="40">
        <f t="shared" si="14"/>
        <v>0</v>
      </c>
      <c r="EZ11" s="40">
        <f t="shared" si="15"/>
        <v>0</v>
      </c>
      <c r="FA11" s="40">
        <f t="shared" si="16"/>
        <v>0</v>
      </c>
      <c r="FB11" s="40">
        <f t="shared" si="17"/>
        <v>-3.8561021094695969E-7</v>
      </c>
      <c r="FC11" s="40">
        <f t="shared" si="18"/>
        <v>-2.8175845052071164E-6</v>
      </c>
      <c r="FD11" s="40">
        <f t="shared" si="19"/>
        <v>3.4775958121046995E-7</v>
      </c>
      <c r="FE11" s="40">
        <f t="shared" si="20"/>
        <v>-8.8429248414216948E-6</v>
      </c>
      <c r="FF11" s="40">
        <f t="shared" si="21"/>
        <v>0</v>
      </c>
      <c r="FG11" s="40">
        <f t="shared" si="22"/>
        <v>-5.5122266633074266E-6</v>
      </c>
      <c r="FH11" s="40">
        <f t="shared" si="23"/>
        <v>0</v>
      </c>
      <c r="FI11" s="40">
        <f t="shared" si="24"/>
        <v>2.2367458105635489E-6</v>
      </c>
      <c r="FJ11" s="40">
        <f t="shared" si="25"/>
        <v>0</v>
      </c>
      <c r="FK11" s="40">
        <f t="shared" si="26"/>
        <v>4.4144015258604927E-7</v>
      </c>
      <c r="FL11" s="40">
        <f t="shared" si="27"/>
        <v>-1.7710681739269153E-6</v>
      </c>
      <c r="FM11" s="40">
        <f t="shared" si="28"/>
        <v>-8.2255552515437317E-6</v>
      </c>
      <c r="FN11" s="40">
        <f t="shared" si="29"/>
        <v>2.5483976727575663E-5</v>
      </c>
      <c r="FO11" s="40">
        <f t="shared" si="30"/>
        <v>2.024801996938903E-5</v>
      </c>
      <c r="FP11" s="40">
        <f t="shared" si="31"/>
        <v>-4.8969714228477676E-5</v>
      </c>
      <c r="FQ11" s="40">
        <f t="shared" si="32"/>
        <v>4.7759932273540964E-7</v>
      </c>
      <c r="FR11" s="40">
        <f t="shared" si="33"/>
        <v>-7.0649843212511541E-7</v>
      </c>
      <c r="FS11" s="40">
        <f t="shared" si="34"/>
        <v>0</v>
      </c>
      <c r="FT11" s="40">
        <f t="shared" si="35"/>
        <v>1.6854019098281477E-6</v>
      </c>
      <c r="FU11" s="40">
        <f t="shared" si="36"/>
        <v>0</v>
      </c>
      <c r="FV11" s="40">
        <f t="shared" si="37"/>
        <v>-2.2120647306137136E-6</v>
      </c>
      <c r="FW11" s="40">
        <f t="shared" si="38"/>
        <v>1.9060801870593421E-5</v>
      </c>
    </row>
    <row r="12" spans="1:179" x14ac:dyDescent="0.25">
      <c r="A12" s="32" t="s">
        <v>182</v>
      </c>
      <c r="B12" s="15">
        <v>120982.1766275</v>
      </c>
      <c r="C12" s="15">
        <v>3945.2770426900001</v>
      </c>
      <c r="D12" s="15">
        <v>4015.0001825599902</v>
      </c>
      <c r="E12" s="15">
        <v>15130.83619946</v>
      </c>
      <c r="F12" s="15">
        <v>14749.321382390001</v>
      </c>
      <c r="G12" s="15">
        <v>673.71001945199998</v>
      </c>
      <c r="H12" s="15">
        <v>11991.87654768</v>
      </c>
      <c r="I12" s="17">
        <v>86.721541400000007</v>
      </c>
      <c r="J12" s="17">
        <v>5.3960068400000001</v>
      </c>
      <c r="L12" s="17">
        <v>198.33370399999899</v>
      </c>
      <c r="M12" s="17">
        <v>28.5927452</v>
      </c>
      <c r="Q12" s="17">
        <v>6.0857229399999997E-3</v>
      </c>
      <c r="R12" s="17">
        <v>89.804959499999995</v>
      </c>
      <c r="S12" s="17">
        <v>53.881605610000001</v>
      </c>
      <c r="T12" s="17">
        <v>8.8648683549999899E-2</v>
      </c>
      <c r="V12" s="17">
        <v>3.43843294549999</v>
      </c>
      <c r="X12" s="17">
        <v>2.3024319899999899</v>
      </c>
      <c r="Z12" s="17">
        <v>75.300655099999901</v>
      </c>
      <c r="AA12" s="17">
        <v>7.6882974399999897</v>
      </c>
      <c r="AB12" s="17">
        <v>1.9829309879999999</v>
      </c>
      <c r="AC12" s="17">
        <v>5.4771471199999998E-2</v>
      </c>
      <c r="AD12" s="17">
        <v>0.93618688699999897</v>
      </c>
      <c r="AE12" s="17">
        <v>0.5010577947</v>
      </c>
      <c r="AF12" s="17">
        <v>4.7651204210000104</v>
      </c>
      <c r="AG12" s="17">
        <v>83.928774976999904</v>
      </c>
      <c r="AI12" s="17">
        <v>206.46684448299899</v>
      </c>
      <c r="AK12" s="17">
        <v>33.045468999999997</v>
      </c>
      <c r="AL12" s="17">
        <v>0.28400025000000001</v>
      </c>
      <c r="AN12" s="17" t="s">
        <v>182</v>
      </c>
      <c r="AO12" s="17">
        <v>0</v>
      </c>
      <c r="AP12" s="17">
        <v>0</v>
      </c>
      <c r="AQ12" s="17">
        <v>0</v>
      </c>
      <c r="AR12" s="17">
        <v>5.39599243305996</v>
      </c>
      <c r="AS12" s="17">
        <v>86.721605431643397</v>
      </c>
      <c r="AT12" s="17">
        <v>86.721605431643397</v>
      </c>
      <c r="AU12" s="17">
        <v>0</v>
      </c>
      <c r="AV12" s="17">
        <v>0</v>
      </c>
      <c r="AW12" s="17">
        <v>0</v>
      </c>
      <c r="AX12" s="17">
        <v>0</v>
      </c>
      <c r="AY12" s="17">
        <v>198.333724721115</v>
      </c>
      <c r="AZ12" s="17">
        <v>0.28399903073891197</v>
      </c>
      <c r="BA12" s="17">
        <v>28.592735338347101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3.4384360925726298</v>
      </c>
      <c r="BI12" s="17">
        <v>120982.136708609</v>
      </c>
      <c r="BJ12" s="17">
        <v>6.0855795120173199E-3</v>
      </c>
      <c r="BK12" s="17">
        <v>2257.5181523200999</v>
      </c>
      <c r="BL12" s="17">
        <v>0</v>
      </c>
      <c r="BM12" s="17">
        <v>220.99363055210799</v>
      </c>
      <c r="BN12" s="17">
        <v>83.928731838405596</v>
      </c>
      <c r="BO12" s="17">
        <v>0</v>
      </c>
      <c r="BP12" s="17">
        <v>0</v>
      </c>
      <c r="BQ12" s="17">
        <v>89.804971437415702</v>
      </c>
      <c r="BR12" s="17">
        <v>89.804971437415702</v>
      </c>
      <c r="BS12" s="17">
        <v>0</v>
      </c>
      <c r="BT12" s="17">
        <v>0</v>
      </c>
      <c r="BU12" s="17">
        <v>53.881572886407902</v>
      </c>
      <c r="BV12" s="17">
        <v>0</v>
      </c>
      <c r="BW12" s="17">
        <v>5.31891921805751E-2</v>
      </c>
      <c r="BX12" s="17">
        <v>1.77300616218081E-2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33.045410637097099</v>
      </c>
      <c r="CI12" s="17">
        <v>0</v>
      </c>
      <c r="CJ12" s="17">
        <v>2.3024211036604401</v>
      </c>
      <c r="CK12" s="17">
        <v>3945.2753843315299</v>
      </c>
      <c r="CL12" s="17">
        <v>0</v>
      </c>
      <c r="CM12" s="17">
        <v>0</v>
      </c>
      <c r="CN12" s="17">
        <v>0</v>
      </c>
      <c r="CO12" s="17">
        <v>11991.866626322</v>
      </c>
      <c r="CP12" s="17">
        <v>3613.4959827113498</v>
      </c>
      <c r="CQ12" s="17">
        <v>401.49997833032899</v>
      </c>
      <c r="CR12" s="17">
        <v>4014.9959610416799</v>
      </c>
      <c r="CS12" s="17">
        <v>0</v>
      </c>
      <c r="CT12" s="17">
        <v>1171.4905283747401</v>
      </c>
      <c r="CU12" s="17">
        <v>0</v>
      </c>
      <c r="CV12" s="17">
        <v>1.9829396684799601</v>
      </c>
      <c r="CW12" s="17">
        <v>5.4771598121661998E-2</v>
      </c>
      <c r="CX12" s="17">
        <v>0.93620580781207796</v>
      </c>
      <c r="CY12" s="17">
        <v>0.50105157704327097</v>
      </c>
      <c r="CZ12" s="17">
        <v>4.76504890601145</v>
      </c>
      <c r="DA12" s="17">
        <v>4.4247935418905699</v>
      </c>
      <c r="DB12" s="17">
        <v>7355.568592224</v>
      </c>
      <c r="DC12" s="17">
        <v>4.8672756694610202</v>
      </c>
      <c r="DD12" s="17">
        <v>1335.10808388586</v>
      </c>
      <c r="DE12" s="17">
        <v>1607.67546176358</v>
      </c>
      <c r="DF12" s="17">
        <v>1.4749309017454999</v>
      </c>
      <c r="DG12" s="17">
        <v>0</v>
      </c>
      <c r="DH12" s="17">
        <v>1.7729793978075E-2</v>
      </c>
      <c r="DI12" s="17">
        <v>1038.3519146921501</v>
      </c>
      <c r="DJ12" s="17">
        <v>15130.830676306799</v>
      </c>
      <c r="DK12" s="17">
        <v>14749.315972051299</v>
      </c>
      <c r="DL12" s="17">
        <v>381.51470425547097</v>
      </c>
      <c r="DM12" s="17">
        <v>11.8879463015812</v>
      </c>
      <c r="DN12" s="17">
        <v>0</v>
      </c>
      <c r="DO12" s="17">
        <v>353.06911858110499</v>
      </c>
      <c r="DP12" s="17">
        <v>96.608012167308701</v>
      </c>
      <c r="DQ12" s="17">
        <v>4007.9789366005798</v>
      </c>
      <c r="DR12" s="17">
        <v>265.48771597854801</v>
      </c>
      <c r="DS12" s="17">
        <v>51.622640440483401</v>
      </c>
      <c r="DT12" s="17">
        <v>5725.6845121998203</v>
      </c>
      <c r="DU12" s="17">
        <v>220.65934407557401</v>
      </c>
      <c r="DV12" s="17">
        <v>2.21240104124296</v>
      </c>
      <c r="DW12" s="17">
        <v>242.71473514222501</v>
      </c>
      <c r="DX12" s="17">
        <v>0.147493143779934</v>
      </c>
      <c r="DY12" s="17">
        <v>673.70968718927202</v>
      </c>
      <c r="DZ12" s="17">
        <v>0</v>
      </c>
      <c r="EA12" s="17">
        <v>206.46668150435599</v>
      </c>
      <c r="EB12" s="17">
        <v>0</v>
      </c>
      <c r="EC12" s="17">
        <v>0</v>
      </c>
      <c r="ED12" s="17">
        <v>0</v>
      </c>
      <c r="EE12" s="17">
        <v>75.300755766662803</v>
      </c>
      <c r="EF12" s="17">
        <v>0</v>
      </c>
      <c r="EG12" s="17">
        <v>11991.872128286899</v>
      </c>
      <c r="EH12" s="17">
        <v>7.6883135723749696</v>
      </c>
      <c r="EI12" s="17">
        <v>0</v>
      </c>
      <c r="EK12" s="25">
        <f t="shared" si="0"/>
        <v>0</v>
      </c>
      <c r="EL12" s="94">
        <f t="shared" si="1"/>
        <v>0.99999954119216417</v>
      </c>
      <c r="EM12" s="40">
        <f t="shared" si="2"/>
        <v>-3.2995679286765919E-7</v>
      </c>
      <c r="EN12" s="40">
        <f t="shared" si="3"/>
        <v>-4.2034018200761974E-7</v>
      </c>
      <c r="EO12" s="40">
        <f t="shared" si="4"/>
        <v>-1.0514366421692627E-6</v>
      </c>
      <c r="EP12" s="40">
        <f t="shared" si="5"/>
        <v>-3.6502630309047441E-7</v>
      </c>
      <c r="EQ12" s="40">
        <f t="shared" si="6"/>
        <v>-3.6681950042119966E-7</v>
      </c>
      <c r="ER12" s="40">
        <f t="shared" si="7"/>
        <v>-4.9318359289964394E-7</v>
      </c>
      <c r="ES12" s="40">
        <f t="shared" si="8"/>
        <v>-3.6853223790201718E-7</v>
      </c>
      <c r="ET12" s="40">
        <f t="shared" si="9"/>
        <v>7.3835914764073143E-7</v>
      </c>
      <c r="EU12" s="40">
        <f t="shared" si="10"/>
        <v>-2.6699262004768234E-6</v>
      </c>
      <c r="EV12" s="40">
        <f t="shared" si="11"/>
        <v>0</v>
      </c>
      <c r="EW12" s="40">
        <f t="shared" si="12"/>
        <v>1.0447601995029811E-7</v>
      </c>
      <c r="EX12" s="40">
        <f t="shared" si="13"/>
        <v>-3.4490052738045504E-7</v>
      </c>
      <c r="EY12" s="40">
        <f t="shared" si="14"/>
        <v>0</v>
      </c>
      <c r="EZ12" s="40">
        <f t="shared" si="15"/>
        <v>0</v>
      </c>
      <c r="FA12" s="40">
        <f t="shared" si="16"/>
        <v>0</v>
      </c>
      <c r="FB12" s="40">
        <f t="shared" si="17"/>
        <v>-2.3567944859459797E-5</v>
      </c>
      <c r="FC12" s="40">
        <f t="shared" si="18"/>
        <v>1.3292601848562357E-7</v>
      </c>
      <c r="FD12" s="40">
        <f t="shared" si="19"/>
        <v>-6.0732399728427019E-7</v>
      </c>
      <c r="FE12" s="40">
        <f t="shared" si="20"/>
        <v>4.10869562549655E-6</v>
      </c>
      <c r="FF12" s="40">
        <f t="shared" si="21"/>
        <v>0</v>
      </c>
      <c r="FG12" s="40">
        <f t="shared" si="22"/>
        <v>9.1526363599395511E-7</v>
      </c>
      <c r="FH12" s="40">
        <f t="shared" si="23"/>
        <v>0</v>
      </c>
      <c r="FI12" s="40">
        <f t="shared" si="24"/>
        <v>-4.7281915805124315E-6</v>
      </c>
      <c r="FJ12" s="40">
        <f t="shared" si="25"/>
        <v>0</v>
      </c>
      <c r="FK12" s="40">
        <f t="shared" si="26"/>
        <v>1.3368630428080669E-6</v>
      </c>
      <c r="FL12" s="40">
        <f t="shared" si="27"/>
        <v>2.0983026613864377E-6</v>
      </c>
      <c r="FM12" s="40">
        <f t="shared" si="28"/>
        <v>4.3776006390020944E-6</v>
      </c>
      <c r="FN12" s="40">
        <f t="shared" si="29"/>
        <v>2.3172951030716585E-6</v>
      </c>
      <c r="FO12" s="40">
        <f t="shared" si="30"/>
        <v>2.0210507476369949E-5</v>
      </c>
      <c r="FP12" s="40">
        <f t="shared" si="31"/>
        <v>-1.2409060980196483E-5</v>
      </c>
      <c r="FQ12" s="40">
        <f t="shared" si="32"/>
        <v>-1.5008012860541053E-5</v>
      </c>
      <c r="FR12" s="40">
        <f t="shared" si="33"/>
        <v>-5.1399051540071972E-7</v>
      </c>
      <c r="FS12" s="40">
        <f t="shared" si="34"/>
        <v>0</v>
      </c>
      <c r="FT12" s="40">
        <f t="shared" si="35"/>
        <v>-7.8936956397291119E-7</v>
      </c>
      <c r="FU12" s="40">
        <f t="shared" si="36"/>
        <v>0</v>
      </c>
      <c r="FV12" s="40">
        <f t="shared" si="37"/>
        <v>-1.7661393426756364E-6</v>
      </c>
      <c r="FW12" s="40">
        <f t="shared" si="38"/>
        <v>-4.2931690660019736E-6</v>
      </c>
    </row>
    <row r="13" spans="1:179" x14ac:dyDescent="0.25">
      <c r="A13" s="32" t="s">
        <v>183</v>
      </c>
      <c r="B13" s="15">
        <v>1639.6372033099999</v>
      </c>
      <c r="C13" s="15">
        <v>88.701392896999906</v>
      </c>
      <c r="D13" s="15">
        <v>71.172871812799897</v>
      </c>
      <c r="E13" s="15">
        <v>371.21373440100001</v>
      </c>
      <c r="F13" s="15">
        <v>332.15445269399902</v>
      </c>
      <c r="G13" s="15">
        <v>17.380087673099901</v>
      </c>
      <c r="H13" s="15">
        <v>145.830333983999</v>
      </c>
      <c r="I13" s="17">
        <v>4.9028845399999899</v>
      </c>
      <c r="J13" s="17">
        <v>0.30499969459999998</v>
      </c>
      <c r="L13" s="17">
        <v>11.212887259999899</v>
      </c>
      <c r="M13" s="17">
        <v>1.61655572799999</v>
      </c>
      <c r="Q13" s="17">
        <v>3.433392625E-4</v>
      </c>
      <c r="R13" s="17">
        <v>5.0774151239999998</v>
      </c>
      <c r="S13" s="17">
        <v>3.25027819299999</v>
      </c>
      <c r="T13" s="17">
        <v>5.0013085190000004E-3</v>
      </c>
      <c r="V13" s="17">
        <v>0.19455890410000001</v>
      </c>
      <c r="X13" s="17">
        <v>0.1300111279</v>
      </c>
      <c r="Z13" s="17">
        <v>4.2574066650000004</v>
      </c>
      <c r="AA13" s="17">
        <v>0.43375192229999898</v>
      </c>
      <c r="AB13" s="17">
        <v>0.11227194215</v>
      </c>
      <c r="AC13" s="17">
        <v>3.0900515920000001E-3</v>
      </c>
      <c r="AD13" s="17">
        <v>5.3103178000000001E-2</v>
      </c>
      <c r="AE13" s="17">
        <v>2.8268293359999998E-2</v>
      </c>
      <c r="AF13" s="17">
        <v>0.26975017189</v>
      </c>
      <c r="AG13" s="17">
        <v>2.4101694026639899</v>
      </c>
      <c r="AI13" s="17">
        <v>6.7351266150709996</v>
      </c>
      <c r="AK13" s="17">
        <v>1.86833774399999</v>
      </c>
      <c r="AL13" s="17">
        <v>1.6022477760000001E-2</v>
      </c>
      <c r="AN13" s="17" t="s">
        <v>183</v>
      </c>
      <c r="AO13" s="17">
        <v>0</v>
      </c>
      <c r="AP13" s="17">
        <v>0</v>
      </c>
      <c r="AQ13" s="17">
        <v>0</v>
      </c>
      <c r="AR13" s="17">
        <v>0.30499868323262602</v>
      </c>
      <c r="AS13" s="17">
        <v>4.9028755590323803</v>
      </c>
      <c r="AT13" s="17">
        <v>4.9028755590323803</v>
      </c>
      <c r="AU13" s="17">
        <v>0</v>
      </c>
      <c r="AV13" s="17">
        <v>0</v>
      </c>
      <c r="AW13" s="17">
        <v>0</v>
      </c>
      <c r="AX13" s="17">
        <v>0</v>
      </c>
      <c r="AY13" s="17">
        <v>11.212835203249</v>
      </c>
      <c r="AZ13" s="17">
        <v>1.6022742552930201E-2</v>
      </c>
      <c r="BA13" s="17">
        <v>1.6165628716056799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0.194554562240777</v>
      </c>
      <c r="BI13" s="17">
        <v>1639.63662582604</v>
      </c>
      <c r="BJ13" s="17">
        <v>3.4333344091224798E-4</v>
      </c>
      <c r="BK13" s="17">
        <v>24.2002044402983</v>
      </c>
      <c r="BL13" s="17">
        <v>0</v>
      </c>
      <c r="BM13" s="17">
        <v>2.3689989658562398</v>
      </c>
      <c r="BN13" s="17">
        <v>2.4101668504293499</v>
      </c>
      <c r="BO13" s="17">
        <v>0</v>
      </c>
      <c r="BP13" s="17">
        <v>0</v>
      </c>
      <c r="BQ13" s="17">
        <v>5.0774095744120498</v>
      </c>
      <c r="BR13" s="17">
        <v>5.0774095744120498</v>
      </c>
      <c r="BS13" s="17">
        <v>0</v>
      </c>
      <c r="BT13" s="17">
        <v>0</v>
      </c>
      <c r="BU13" s="17">
        <v>3.2502809437876499</v>
      </c>
      <c r="BV13" s="17">
        <v>0</v>
      </c>
      <c r="BW13" s="17">
        <v>3.0008289980726099E-3</v>
      </c>
      <c r="BX13" s="17">
        <v>1.0002768707314299E-3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1.86833191324922</v>
      </c>
      <c r="CI13" s="17">
        <v>0</v>
      </c>
      <c r="CJ13" s="17">
        <v>0.13001034504700801</v>
      </c>
      <c r="CK13" s="17">
        <v>88.7011954061187</v>
      </c>
      <c r="CL13" s="17">
        <v>0</v>
      </c>
      <c r="CM13" s="17">
        <v>0</v>
      </c>
      <c r="CN13" s="17">
        <v>0</v>
      </c>
      <c r="CO13" s="17">
        <v>145.83003858088401</v>
      </c>
      <c r="CP13" s="17">
        <v>64.055461554148195</v>
      </c>
      <c r="CQ13" s="17">
        <v>7.1172843036425997</v>
      </c>
      <c r="CR13" s="17">
        <v>71.172745857790702</v>
      </c>
      <c r="CS13" s="17">
        <v>0</v>
      </c>
      <c r="CT13" s="17">
        <v>12.5580877468597</v>
      </c>
      <c r="CU13" s="17">
        <v>0</v>
      </c>
      <c r="CV13" s="17">
        <v>0.11227110835717</v>
      </c>
      <c r="CW13" s="17">
        <v>3.0900796798888799E-3</v>
      </c>
      <c r="CX13" s="17">
        <v>5.3101875035411597E-2</v>
      </c>
      <c r="CY13" s="17">
        <v>2.8268297954661899E-2</v>
      </c>
      <c r="CZ13" s="17">
        <v>0.26974109349250702</v>
      </c>
      <c r="DA13" s="17">
        <v>9.9646302132420594E-2</v>
      </c>
      <c r="DB13" s="17">
        <v>78.850134510987402</v>
      </c>
      <c r="DC13" s="17">
        <v>0.109611231336497</v>
      </c>
      <c r="DD13" s="17">
        <v>30.066562520323799</v>
      </c>
      <c r="DE13" s="17">
        <v>36.204860915910203</v>
      </c>
      <c r="DF13" s="17">
        <v>3.3215545175460298E-2</v>
      </c>
      <c r="DG13" s="17">
        <v>0</v>
      </c>
      <c r="DH13" s="17">
        <v>1.00028270418933E-3</v>
      </c>
      <c r="DI13" s="17">
        <v>23.3836282235707</v>
      </c>
      <c r="DJ13" s="17">
        <v>371.21369312674398</v>
      </c>
      <c r="DK13" s="17">
        <v>332.15439006286999</v>
      </c>
      <c r="DL13" s="17">
        <v>39.059303063873401</v>
      </c>
      <c r="DM13" s="17">
        <v>0.26771547644636901</v>
      </c>
      <c r="DN13" s="17">
        <v>0</v>
      </c>
      <c r="DO13" s="17">
        <v>7.9511503276619298</v>
      </c>
      <c r="DP13" s="17">
        <v>2.17562511119562</v>
      </c>
      <c r="DQ13" s="17">
        <v>90.259764215678203</v>
      </c>
      <c r="DR13" s="17">
        <v>5.9787554027017604</v>
      </c>
      <c r="DS13" s="17">
        <v>1.16254413598108</v>
      </c>
      <c r="DT13" s="17">
        <v>128.942234549733</v>
      </c>
      <c r="DU13" s="17">
        <v>2.365417701553</v>
      </c>
      <c r="DV13" s="17">
        <v>4.9823364032694502E-2</v>
      </c>
      <c r="DW13" s="17">
        <v>5.4659311220974596</v>
      </c>
      <c r="DX13" s="17">
        <v>3.32161889250814E-3</v>
      </c>
      <c r="DY13" s="17">
        <v>17.380222644774701</v>
      </c>
      <c r="DZ13" s="17">
        <v>0</v>
      </c>
      <c r="EA13" s="17">
        <v>6.7351375194971199</v>
      </c>
      <c r="EB13" s="17">
        <v>0</v>
      </c>
      <c r="EC13" s="17">
        <v>0</v>
      </c>
      <c r="ED13" s="17">
        <v>0</v>
      </c>
      <c r="EE13" s="17">
        <v>4.2574112407638998</v>
      </c>
      <c r="EF13" s="17">
        <v>0</v>
      </c>
      <c r="EG13" s="17">
        <v>145.83032022134401</v>
      </c>
      <c r="EH13" s="17">
        <v>0.43376152310361099</v>
      </c>
      <c r="EI13" s="17">
        <v>0</v>
      </c>
      <c r="EK13" s="25">
        <f t="shared" si="0"/>
        <v>0</v>
      </c>
      <c r="EL13" s="94">
        <f t="shared" si="1"/>
        <v>0.99999806871122843</v>
      </c>
      <c r="EM13" s="40">
        <f t="shared" si="2"/>
        <v>-3.522022790903466E-7</v>
      </c>
      <c r="EN13" s="40">
        <f t="shared" si="3"/>
        <v>-2.2264687707354823E-6</v>
      </c>
      <c r="EO13" s="40">
        <f t="shared" si="4"/>
        <v>-1.7697053102924696E-6</v>
      </c>
      <c r="EP13" s="40">
        <f t="shared" si="5"/>
        <v>-1.1118730857543866E-7</v>
      </c>
      <c r="EQ13" s="40">
        <f t="shared" si="6"/>
        <v>-1.8856025718811582E-7</v>
      </c>
      <c r="ER13" s="40">
        <f t="shared" si="7"/>
        <v>7.7658799736181949E-6</v>
      </c>
      <c r="ES13" s="40">
        <f t="shared" si="8"/>
        <v>-9.4374432336649143E-8</v>
      </c>
      <c r="ET13" s="40">
        <f t="shared" si="9"/>
        <v>-1.8317722019200036E-6</v>
      </c>
      <c r="EU13" s="40">
        <f t="shared" si="10"/>
        <v>-3.3159619234575877E-6</v>
      </c>
      <c r="EV13" s="40">
        <f t="shared" si="11"/>
        <v>0</v>
      </c>
      <c r="EW13" s="40">
        <f t="shared" si="12"/>
        <v>-4.6425822085055619E-6</v>
      </c>
      <c r="EX13" s="40">
        <f t="shared" si="13"/>
        <v>4.4190284109243043E-6</v>
      </c>
      <c r="EY13" s="40">
        <f t="shared" si="14"/>
        <v>0</v>
      </c>
      <c r="EZ13" s="40">
        <f t="shared" si="15"/>
        <v>0</v>
      </c>
      <c r="FA13" s="40">
        <f t="shared" si="16"/>
        <v>0</v>
      </c>
      <c r="FB13" s="40">
        <f t="shared" si="17"/>
        <v>-1.6955788014519881E-5</v>
      </c>
      <c r="FC13" s="40">
        <f t="shared" si="18"/>
        <v>-1.0929947255719209E-6</v>
      </c>
      <c r="FD13" s="40">
        <f t="shared" si="19"/>
        <v>8.4632375954828988E-7</v>
      </c>
      <c r="FE13" s="40">
        <f t="shared" si="20"/>
        <v>1.6006609683259972E-5</v>
      </c>
      <c r="FF13" s="40">
        <f t="shared" si="21"/>
        <v>0</v>
      </c>
      <c r="FG13" s="40">
        <f t="shared" si="22"/>
        <v>-2.2316425162353225E-5</v>
      </c>
      <c r="FH13" s="40">
        <f t="shared" si="23"/>
        <v>0</v>
      </c>
      <c r="FI13" s="40">
        <f t="shared" si="24"/>
        <v>-6.0214306623773719E-6</v>
      </c>
      <c r="FJ13" s="40">
        <f t="shared" si="25"/>
        <v>0</v>
      </c>
      <c r="FK13" s="40">
        <f t="shared" si="26"/>
        <v>1.0747772668644835E-6</v>
      </c>
      <c r="FL13" s="40">
        <f t="shared" si="27"/>
        <v>2.2134319454078396E-5</v>
      </c>
      <c r="FM13" s="40">
        <f t="shared" si="28"/>
        <v>-7.4265467759322435E-6</v>
      </c>
      <c r="FN13" s="40">
        <f t="shared" si="29"/>
        <v>9.0897799093365097E-6</v>
      </c>
      <c r="FO13" s="40">
        <f t="shared" si="30"/>
        <v>-2.4536471026345037E-5</v>
      </c>
      <c r="FP13" s="40">
        <f t="shared" si="31"/>
        <v>1.6253764747782326E-7</v>
      </c>
      <c r="FQ13" s="40">
        <f t="shared" si="32"/>
        <v>-3.3654834876919768E-5</v>
      </c>
      <c r="FR13" s="40">
        <f t="shared" si="33"/>
        <v>-1.0589440880185146E-6</v>
      </c>
      <c r="FS13" s="40">
        <f t="shared" si="34"/>
        <v>0</v>
      </c>
      <c r="FT13" s="40">
        <f t="shared" si="35"/>
        <v>1.6190380290525572E-6</v>
      </c>
      <c r="FU13" s="40">
        <f t="shared" si="36"/>
        <v>0</v>
      </c>
      <c r="FV13" s="40">
        <f t="shared" si="37"/>
        <v>-3.1208226610585526E-6</v>
      </c>
      <c r="FW13" s="40">
        <f t="shared" si="38"/>
        <v>1.6526340942194315E-5</v>
      </c>
    </row>
    <row r="14" spans="1:179" x14ac:dyDescent="0.25">
      <c r="A14" s="32" t="s">
        <v>184</v>
      </c>
      <c r="B14" s="15">
        <v>16503.038134619899</v>
      </c>
      <c r="C14" s="15">
        <v>750.131152843</v>
      </c>
      <c r="D14" s="15">
        <v>699.03732686900003</v>
      </c>
      <c r="E14" s="15">
        <v>3670.0262324219998</v>
      </c>
      <c r="F14" s="15">
        <v>3341.5984882759899</v>
      </c>
      <c r="G14" s="15">
        <v>176.5822591992</v>
      </c>
      <c r="H14" s="15">
        <v>1216.9706061209999</v>
      </c>
      <c r="I14" s="17">
        <v>53.030206900000003</v>
      </c>
      <c r="J14" s="17">
        <v>3.2996573339999902</v>
      </c>
      <c r="L14" s="17">
        <v>121.2810224</v>
      </c>
      <c r="M14" s="17">
        <v>17.48445911</v>
      </c>
      <c r="Q14" s="17">
        <v>3.72141782999999E-3</v>
      </c>
      <c r="R14" s="17">
        <v>54.915705099999997</v>
      </c>
      <c r="S14" s="17">
        <v>32.948593019999997</v>
      </c>
      <c r="T14" s="17">
        <v>5.4208653704999998E-2</v>
      </c>
      <c r="V14" s="17">
        <v>2.1026010880000001</v>
      </c>
      <c r="X14" s="17">
        <v>1.4079362209999999</v>
      </c>
      <c r="Z14" s="17">
        <v>46.046338499999898</v>
      </c>
      <c r="AA14" s="17">
        <v>4.7013911799999999</v>
      </c>
      <c r="AB14" s="17">
        <v>1.2125617257000001</v>
      </c>
      <c r="AC14" s="17">
        <v>3.3492750199999997E-2</v>
      </c>
      <c r="AD14" s="17">
        <v>0.57247808850000004</v>
      </c>
      <c r="AE14" s="17">
        <v>0.30639672339999902</v>
      </c>
      <c r="AF14" s="17">
        <v>2.9138701548999899</v>
      </c>
      <c r="AG14" s="17">
        <v>25.516528990600001</v>
      </c>
      <c r="AI14" s="17">
        <v>71.685703333800006</v>
      </c>
      <c r="AK14" s="17">
        <v>20.20729953</v>
      </c>
      <c r="AL14" s="17">
        <v>0.17366616430000001</v>
      </c>
      <c r="AN14" s="17" t="s">
        <v>184</v>
      </c>
      <c r="AO14" s="17">
        <v>0</v>
      </c>
      <c r="AP14" s="17">
        <v>0</v>
      </c>
      <c r="AQ14" s="17">
        <v>0</v>
      </c>
      <c r="AR14" s="17">
        <v>3.2996462487125102</v>
      </c>
      <c r="AS14" s="17">
        <v>53.030176150408899</v>
      </c>
      <c r="AT14" s="17">
        <v>53.030176150408899</v>
      </c>
      <c r="AU14" s="17">
        <v>0</v>
      </c>
      <c r="AV14" s="17">
        <v>0</v>
      </c>
      <c r="AW14" s="17">
        <v>0</v>
      </c>
      <c r="AX14" s="17">
        <v>0</v>
      </c>
      <c r="AY14" s="17">
        <v>121.280866112467</v>
      </c>
      <c r="AZ14" s="17">
        <v>0.17366441059600801</v>
      </c>
      <c r="BA14" s="17">
        <v>17.484472942482501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2.10259433046842</v>
      </c>
      <c r="BI14" s="17">
        <v>16503.0321237674</v>
      </c>
      <c r="BJ14" s="17">
        <v>3.7213395178094999E-3</v>
      </c>
      <c r="BK14" s="17">
        <v>191.71088416457499</v>
      </c>
      <c r="BL14" s="17">
        <v>0</v>
      </c>
      <c r="BM14" s="17">
        <v>18.767084434306099</v>
      </c>
      <c r="BN14" s="17">
        <v>25.516492537908402</v>
      </c>
      <c r="BO14" s="17">
        <v>0</v>
      </c>
      <c r="BP14" s="17">
        <v>0</v>
      </c>
      <c r="BQ14" s="17">
        <v>54.9156673814756</v>
      </c>
      <c r="BR14" s="17">
        <v>54.9156673814756</v>
      </c>
      <c r="BS14" s="17">
        <v>0</v>
      </c>
      <c r="BT14" s="17">
        <v>0</v>
      </c>
      <c r="BU14" s="17">
        <v>32.948575108510397</v>
      </c>
      <c r="BV14" s="17">
        <v>0</v>
      </c>
      <c r="BW14" s="17">
        <v>3.25249801213148E-2</v>
      </c>
      <c r="BX14" s="17">
        <v>1.0841510734180399E-2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20.207295932902301</v>
      </c>
      <c r="CI14" s="17">
        <v>0</v>
      </c>
      <c r="CJ14" s="17">
        <v>1.4079337929003299</v>
      </c>
      <c r="CK14" s="17">
        <v>750.130531181621</v>
      </c>
      <c r="CL14" s="17">
        <v>0</v>
      </c>
      <c r="CM14" s="17">
        <v>0</v>
      </c>
      <c r="CN14" s="17">
        <v>0</v>
      </c>
      <c r="CO14" s="17">
        <v>1216.97002507757</v>
      </c>
      <c r="CP14" s="17">
        <v>629.13681786625602</v>
      </c>
      <c r="CQ14" s="17">
        <v>69.903866723986795</v>
      </c>
      <c r="CR14" s="17">
        <v>699.04068459024302</v>
      </c>
      <c r="CS14" s="17">
        <v>0</v>
      </c>
      <c r="CT14" s="17">
        <v>99.484738875835703</v>
      </c>
      <c r="CU14" s="17">
        <v>0</v>
      </c>
      <c r="CV14" s="17">
        <v>1.21254904412551</v>
      </c>
      <c r="CW14" s="17">
        <v>3.3492493504632397E-2</v>
      </c>
      <c r="CX14" s="17">
        <v>0.57249199058626299</v>
      </c>
      <c r="CY14" s="17">
        <v>0.30639445766629703</v>
      </c>
      <c r="CZ14" s="17">
        <v>2.9139026610889598</v>
      </c>
      <c r="DA14" s="17">
        <v>1.0024788505100899</v>
      </c>
      <c r="DB14" s="17">
        <v>624.64322913209401</v>
      </c>
      <c r="DC14" s="17">
        <v>1.1027287427591901</v>
      </c>
      <c r="DD14" s="17">
        <v>302.481531330434</v>
      </c>
      <c r="DE14" s="17">
        <v>364.23409376257302</v>
      </c>
      <c r="DF14" s="17">
        <v>0.33415952336072502</v>
      </c>
      <c r="DG14" s="17">
        <v>0</v>
      </c>
      <c r="DH14" s="17">
        <v>1.08416344075353E-2</v>
      </c>
      <c r="DI14" s="17">
        <v>235.24851292735201</v>
      </c>
      <c r="DJ14" s="17">
        <v>3670.0253532104198</v>
      </c>
      <c r="DK14" s="17">
        <v>3341.59757844563</v>
      </c>
      <c r="DL14" s="17">
        <v>328.42777476479398</v>
      </c>
      <c r="DM14" s="17">
        <v>2.6933287576403901</v>
      </c>
      <c r="DN14" s="17">
        <v>0</v>
      </c>
      <c r="DO14" s="17">
        <v>79.991317079757593</v>
      </c>
      <c r="DP14" s="17">
        <v>21.887483440533</v>
      </c>
      <c r="DQ14" s="17">
        <v>908.045476832178</v>
      </c>
      <c r="DR14" s="17">
        <v>60.148708427718702</v>
      </c>
      <c r="DS14" s="17">
        <v>11.6955851529731</v>
      </c>
      <c r="DT14" s="17">
        <v>1297.2080681999801</v>
      </c>
      <c r="DU14" s="17">
        <v>18.7386274996874</v>
      </c>
      <c r="DV14" s="17">
        <v>0.50124081956822497</v>
      </c>
      <c r="DW14" s="17">
        <v>54.989448706713603</v>
      </c>
      <c r="DX14" s="17">
        <v>3.3415891576690497E-2</v>
      </c>
      <c r="DY14" s="17">
        <v>176.58157201452801</v>
      </c>
      <c r="DZ14" s="17">
        <v>0</v>
      </c>
      <c r="EA14" s="17">
        <v>71.685738841680703</v>
      </c>
      <c r="EB14" s="17">
        <v>0</v>
      </c>
      <c r="EC14" s="17">
        <v>0</v>
      </c>
      <c r="ED14" s="17">
        <v>0</v>
      </c>
      <c r="EE14" s="17">
        <v>46.046378194268797</v>
      </c>
      <c r="EF14" s="17">
        <v>0</v>
      </c>
      <c r="EG14" s="17">
        <v>1216.9702498387801</v>
      </c>
      <c r="EH14" s="17">
        <v>4.7013868472612996</v>
      </c>
      <c r="EI14" s="17">
        <v>0</v>
      </c>
      <c r="EK14" s="25">
        <f t="shared" si="0"/>
        <v>0</v>
      </c>
      <c r="EL14" s="94">
        <f t="shared" si="1"/>
        <v>0.99999981531084248</v>
      </c>
      <c r="EM14" s="40">
        <f t="shared" si="2"/>
        <v>-3.6422702598305451E-7</v>
      </c>
      <c r="EN14" s="40">
        <f t="shared" si="3"/>
        <v>-8.2873691706325841E-7</v>
      </c>
      <c r="EO14" s="40">
        <f t="shared" si="4"/>
        <v>4.8033504276962131E-6</v>
      </c>
      <c r="EP14" s="40">
        <f t="shared" si="5"/>
        <v>-2.3956547564869422E-7</v>
      </c>
      <c r="EQ14" s="40">
        <f t="shared" si="6"/>
        <v>-2.7227399194717963E-7</v>
      </c>
      <c r="ER14" s="40">
        <f t="shared" si="7"/>
        <v>-3.8915838720452249E-6</v>
      </c>
      <c r="ES14" s="40">
        <f t="shared" si="8"/>
        <v>-2.927615655321719E-7</v>
      </c>
      <c r="ET14" s="40">
        <f t="shared" si="9"/>
        <v>-5.7985048337601836E-7</v>
      </c>
      <c r="EU14" s="40">
        <f t="shared" si="10"/>
        <v>-3.3595268713895356E-6</v>
      </c>
      <c r="EV14" s="40">
        <f t="shared" si="11"/>
        <v>0</v>
      </c>
      <c r="EW14" s="40">
        <f t="shared" si="12"/>
        <v>-1.2886396396534801E-6</v>
      </c>
      <c r="EX14" s="40">
        <f t="shared" si="13"/>
        <v>7.9113013531713155E-7</v>
      </c>
      <c r="EY14" s="40">
        <f t="shared" si="14"/>
        <v>0</v>
      </c>
      <c r="EZ14" s="40">
        <f t="shared" si="15"/>
        <v>0</v>
      </c>
      <c r="FA14" s="40">
        <f t="shared" si="16"/>
        <v>0</v>
      </c>
      <c r="FB14" s="40">
        <f t="shared" si="17"/>
        <v>-2.1043643597038224E-5</v>
      </c>
      <c r="FC14" s="40">
        <f t="shared" si="18"/>
        <v>-6.8684403355259021E-7</v>
      </c>
      <c r="FD14" s="40">
        <f t="shared" si="19"/>
        <v>-5.4361925527687553E-7</v>
      </c>
      <c r="FE14" s="40">
        <f t="shared" si="20"/>
        <v>-9.7482953990713272E-6</v>
      </c>
      <c r="FF14" s="40">
        <f t="shared" si="21"/>
        <v>0</v>
      </c>
      <c r="FG14" s="40">
        <f t="shared" si="22"/>
        <v>-3.2138914122361723E-6</v>
      </c>
      <c r="FH14" s="40">
        <f t="shared" si="23"/>
        <v>0</v>
      </c>
      <c r="FI14" s="40">
        <f t="shared" si="24"/>
        <v>-1.7245807258717045E-6</v>
      </c>
      <c r="FJ14" s="40">
        <f t="shared" si="25"/>
        <v>0</v>
      </c>
      <c r="FK14" s="40">
        <f t="shared" si="26"/>
        <v>8.6205049505471226E-7</v>
      </c>
      <c r="FL14" s="40">
        <f t="shared" si="27"/>
        <v>-9.2158651224240514E-7</v>
      </c>
      <c r="FM14" s="40">
        <f t="shared" si="28"/>
        <v>-1.0458498088219018E-5</v>
      </c>
      <c r="FN14" s="40">
        <f t="shared" si="29"/>
        <v>-7.6642069124818448E-6</v>
      </c>
      <c r="FO14" s="40">
        <f t="shared" si="30"/>
        <v>2.4284049542188385E-5</v>
      </c>
      <c r="FP14" s="40">
        <f t="shared" si="31"/>
        <v>-7.3947713175491314E-6</v>
      </c>
      <c r="FQ14" s="40">
        <f t="shared" si="32"/>
        <v>1.1155675181757947E-5</v>
      </c>
      <c r="FR14" s="40">
        <f t="shared" si="33"/>
        <v>-1.4285913108672921E-6</v>
      </c>
      <c r="FS14" s="40">
        <f t="shared" si="34"/>
        <v>0</v>
      </c>
      <c r="FT14" s="40">
        <f t="shared" si="35"/>
        <v>4.95327227673733E-7</v>
      </c>
      <c r="FU14" s="40">
        <f t="shared" si="36"/>
        <v>0</v>
      </c>
      <c r="FV14" s="40">
        <f t="shared" si="37"/>
        <v>-1.780098173669885E-7</v>
      </c>
      <c r="FW14" s="40">
        <f t="shared" si="38"/>
        <v>-1.0098132811682151E-5</v>
      </c>
    </row>
    <row r="15" spans="1:179" x14ac:dyDescent="0.25">
      <c r="A15" s="32" t="s">
        <v>185</v>
      </c>
      <c r="B15" s="15">
        <v>33034.723884599902</v>
      </c>
      <c r="C15" s="15">
        <v>1832.04265971</v>
      </c>
      <c r="D15" s="15">
        <v>1163.8854389099999</v>
      </c>
      <c r="E15" s="15">
        <v>6062.3198310399903</v>
      </c>
      <c r="F15" s="15">
        <v>5520.2773658400001</v>
      </c>
      <c r="G15" s="15">
        <v>345.24855465699898</v>
      </c>
      <c r="H15" s="15">
        <v>2374.4188498899998</v>
      </c>
      <c r="I15" s="17">
        <v>64.146316999999996</v>
      </c>
      <c r="J15" s="17">
        <v>3.9913262</v>
      </c>
      <c r="L15" s="17">
        <v>146.703767999999</v>
      </c>
      <c r="M15" s="17">
        <v>21.1495286</v>
      </c>
      <c r="Q15" s="17">
        <v>4.50149649999999E-3</v>
      </c>
      <c r="R15" s="17">
        <v>66.427060999999995</v>
      </c>
      <c r="S15" s="17">
        <v>39.855222549999901</v>
      </c>
      <c r="T15" s="17">
        <v>6.5571787549999996E-2</v>
      </c>
      <c r="V15" s="17">
        <v>2.5433450549999899</v>
      </c>
      <c r="X15" s="17">
        <v>1.7030661699999901</v>
      </c>
      <c r="Z15" s="17">
        <v>55.698504999999898</v>
      </c>
      <c r="AA15" s="17">
        <v>5.6868892999999998</v>
      </c>
      <c r="AB15" s="17">
        <v>1.466736885</v>
      </c>
      <c r="AC15" s="17">
        <v>4.0513443000000003E-2</v>
      </c>
      <c r="AD15" s="17">
        <v>0.69248011499999995</v>
      </c>
      <c r="AE15" s="17">
        <v>0.37062309100000002</v>
      </c>
      <c r="AF15" s="17">
        <v>3.5246701379999998</v>
      </c>
      <c r="AG15" s="17">
        <v>34.666148608</v>
      </c>
      <c r="AI15" s="17">
        <v>94.749665332999896</v>
      </c>
      <c r="AK15" s="17">
        <v>24.4431245</v>
      </c>
      <c r="AL15" s="17">
        <v>0.210069757</v>
      </c>
      <c r="AN15" s="17" t="s">
        <v>185</v>
      </c>
      <c r="AO15" s="17">
        <v>0</v>
      </c>
      <c r="AP15" s="17">
        <v>0</v>
      </c>
      <c r="AQ15" s="17">
        <v>0</v>
      </c>
      <c r="AR15" s="17">
        <v>3.9913241819846399</v>
      </c>
      <c r="AS15" s="17">
        <v>64.146341619930794</v>
      </c>
      <c r="AT15" s="17">
        <v>64.146341619930794</v>
      </c>
      <c r="AU15" s="17">
        <v>0</v>
      </c>
      <c r="AV15" s="17">
        <v>0</v>
      </c>
      <c r="AW15" s="17">
        <v>0</v>
      </c>
      <c r="AX15" s="17">
        <v>0</v>
      </c>
      <c r="AY15" s="17">
        <v>146.70345727119201</v>
      </c>
      <c r="AZ15" s="17">
        <v>0.21007039962865301</v>
      </c>
      <c r="BA15" s="17">
        <v>21.149479213446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2.5433466862381899</v>
      </c>
      <c r="BI15" s="17">
        <v>33034.715940408998</v>
      </c>
      <c r="BJ15" s="17">
        <v>4.5015292350223998E-3</v>
      </c>
      <c r="BK15" s="17">
        <v>407.284717750227</v>
      </c>
      <c r="BL15" s="17">
        <v>0</v>
      </c>
      <c r="BM15" s="17">
        <v>39.869959445320497</v>
      </c>
      <c r="BN15" s="17">
        <v>34.666036671883298</v>
      </c>
      <c r="BO15" s="17">
        <v>0</v>
      </c>
      <c r="BP15" s="17">
        <v>0</v>
      </c>
      <c r="BQ15" s="17">
        <v>66.427118857068805</v>
      </c>
      <c r="BR15" s="17">
        <v>66.427118857068805</v>
      </c>
      <c r="BS15" s="17">
        <v>0</v>
      </c>
      <c r="BT15" s="17">
        <v>0</v>
      </c>
      <c r="BU15" s="17">
        <v>39.8551496858964</v>
      </c>
      <c r="BV15" s="17">
        <v>0</v>
      </c>
      <c r="BW15" s="17">
        <v>3.93438130571492E-2</v>
      </c>
      <c r="BX15" s="17">
        <v>1.31140447901916E-2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24.4431554805304</v>
      </c>
      <c r="CI15" s="17">
        <v>0</v>
      </c>
      <c r="CJ15" s="17">
        <v>1.70304168594718</v>
      </c>
      <c r="CK15" s="17">
        <v>1832.04234927275</v>
      </c>
      <c r="CL15" s="17">
        <v>0</v>
      </c>
      <c r="CM15" s="17">
        <v>0</v>
      </c>
      <c r="CN15" s="17">
        <v>0</v>
      </c>
      <c r="CO15" s="17">
        <v>2374.4174887150898</v>
      </c>
      <c r="CP15" s="17">
        <v>1047.49796652281</v>
      </c>
      <c r="CQ15" s="17">
        <v>116.388287032964</v>
      </c>
      <c r="CR15" s="17">
        <v>1163.8862535557701</v>
      </c>
      <c r="CS15" s="17">
        <v>0</v>
      </c>
      <c r="CT15" s="17">
        <v>211.35247260845301</v>
      </c>
      <c r="CU15" s="17">
        <v>0</v>
      </c>
      <c r="CV15" s="17">
        <v>1.46668022200543</v>
      </c>
      <c r="CW15" s="17">
        <v>4.0512956497296498E-2</v>
      </c>
      <c r="CX15" s="17">
        <v>0.69248944989169803</v>
      </c>
      <c r="CY15" s="17">
        <v>0.37062683840672001</v>
      </c>
      <c r="CZ15" s="17">
        <v>3.5246650065863099</v>
      </c>
      <c r="DA15" s="17">
        <v>1.6560838814574701</v>
      </c>
      <c r="DB15" s="17">
        <v>1327.03405820532</v>
      </c>
      <c r="DC15" s="17">
        <v>1.82169104647894</v>
      </c>
      <c r="DD15" s="17">
        <v>499.69541118955902</v>
      </c>
      <c r="DE15" s="17">
        <v>601.70993777454396</v>
      </c>
      <c r="DF15" s="17">
        <v>0.55202725519050599</v>
      </c>
      <c r="DG15" s="17">
        <v>0</v>
      </c>
      <c r="DH15" s="17">
        <v>1.3114270132332399E-2</v>
      </c>
      <c r="DI15" s="17">
        <v>388.627324525868</v>
      </c>
      <c r="DJ15" s="17">
        <v>6062.3172692919197</v>
      </c>
      <c r="DK15" s="17">
        <v>5520.27508958216</v>
      </c>
      <c r="DL15" s="17">
        <v>542.04217970976094</v>
      </c>
      <c r="DM15" s="17">
        <v>4.4493382716865897</v>
      </c>
      <c r="DN15" s="17">
        <v>0</v>
      </c>
      <c r="DO15" s="17">
        <v>132.144444132123</v>
      </c>
      <c r="DP15" s="17">
        <v>36.157817247860102</v>
      </c>
      <c r="DQ15" s="17">
        <v>1500.0794143421599</v>
      </c>
      <c r="DR15" s="17">
        <v>99.365015184333799</v>
      </c>
      <c r="DS15" s="17">
        <v>19.321005439904699</v>
      </c>
      <c r="DT15" s="17">
        <v>2142.97081730848</v>
      </c>
      <c r="DU15" s="17">
        <v>39.809839562585303</v>
      </c>
      <c r="DV15" s="17">
        <v>0.82804270518141299</v>
      </c>
      <c r="DW15" s="17">
        <v>90.841516724813602</v>
      </c>
      <c r="DX15" s="17">
        <v>5.520255251134E-2</v>
      </c>
      <c r="DY15" s="17">
        <v>345.248689782128</v>
      </c>
      <c r="DZ15" s="17">
        <v>0</v>
      </c>
      <c r="EA15" s="17">
        <v>94.749791317234099</v>
      </c>
      <c r="EB15" s="17">
        <v>0</v>
      </c>
      <c r="EC15" s="17">
        <v>0</v>
      </c>
      <c r="ED15" s="17">
        <v>0</v>
      </c>
      <c r="EE15" s="17">
        <v>55.698550845232397</v>
      </c>
      <c r="EF15" s="17">
        <v>0</v>
      </c>
      <c r="EG15" s="17">
        <v>2374.4182129334099</v>
      </c>
      <c r="EH15" s="17">
        <v>5.6868732183374897</v>
      </c>
      <c r="EI15" s="17">
        <v>0</v>
      </c>
      <c r="EK15" s="25">
        <f t="shared" si="0"/>
        <v>0</v>
      </c>
      <c r="EL15" s="94">
        <f t="shared" si="1"/>
        <v>0.99999969499125463</v>
      </c>
      <c r="EM15" s="40">
        <f t="shared" si="2"/>
        <v>-2.4048001525761273E-7</v>
      </c>
      <c r="EN15" s="40">
        <f t="shared" si="3"/>
        <v>-1.6944870158517642E-7</v>
      </c>
      <c r="EO15" s="40">
        <f t="shared" si="4"/>
        <v>6.9993638795658176E-7</v>
      </c>
      <c r="EP15" s="40">
        <f t="shared" si="5"/>
        <v>-4.2256894092443437E-7</v>
      </c>
      <c r="EQ15" s="40">
        <f t="shared" si="6"/>
        <v>-4.1234483147169936E-7</v>
      </c>
      <c r="ER15" s="40">
        <f t="shared" si="7"/>
        <v>3.9138506793894657E-7</v>
      </c>
      <c r="ES15" s="40">
        <f t="shared" si="8"/>
        <v>-2.6825788969137647E-7</v>
      </c>
      <c r="ET15" s="40">
        <f t="shared" si="9"/>
        <v>3.8380895349070859E-7</v>
      </c>
      <c r="EU15" s="40">
        <f t="shared" si="10"/>
        <v>-5.056002088103238E-7</v>
      </c>
      <c r="EV15" s="40">
        <f t="shared" si="11"/>
        <v>0</v>
      </c>
      <c r="EW15" s="40">
        <f t="shared" si="12"/>
        <v>-2.1180697076173439E-6</v>
      </c>
      <c r="EX15" s="40">
        <f t="shared" si="13"/>
        <v>-2.3351137008371981E-6</v>
      </c>
      <c r="EY15" s="40">
        <f t="shared" si="14"/>
        <v>0</v>
      </c>
      <c r="EZ15" s="40">
        <f t="shared" si="15"/>
        <v>0</v>
      </c>
      <c r="FA15" s="40">
        <f t="shared" si="16"/>
        <v>0</v>
      </c>
      <c r="FB15" s="40">
        <f t="shared" si="17"/>
        <v>7.272031070058731E-6</v>
      </c>
      <c r="FC15" s="40">
        <f t="shared" si="18"/>
        <v>8.709864314268376E-7</v>
      </c>
      <c r="FD15" s="40">
        <f t="shared" si="19"/>
        <v>-1.8282197122255704E-6</v>
      </c>
      <c r="FE15" s="40">
        <f t="shared" si="20"/>
        <v>5.191709512900842E-6</v>
      </c>
      <c r="FF15" s="40">
        <f t="shared" si="21"/>
        <v>0</v>
      </c>
      <c r="FG15" s="40">
        <f t="shared" si="22"/>
        <v>6.4137510435945232E-7</v>
      </c>
      <c r="FH15" s="40">
        <f t="shared" si="23"/>
        <v>0</v>
      </c>
      <c r="FI15" s="40">
        <f t="shared" si="24"/>
        <v>-1.4376454210279491E-5</v>
      </c>
      <c r="FJ15" s="40">
        <f t="shared" si="25"/>
        <v>0</v>
      </c>
      <c r="FK15" s="40">
        <f t="shared" si="26"/>
        <v>8.2309628416733027E-7</v>
      </c>
      <c r="FL15" s="40">
        <f t="shared" si="27"/>
        <v>-2.8278486993062194E-6</v>
      </c>
      <c r="FM15" s="40">
        <f t="shared" si="28"/>
        <v>-3.8632010382671352E-5</v>
      </c>
      <c r="FN15" s="40">
        <f t="shared" si="29"/>
        <v>-1.200842652412322E-5</v>
      </c>
      <c r="FO15" s="40">
        <f t="shared" si="30"/>
        <v>1.3480375097956742E-5</v>
      </c>
      <c r="FP15" s="40">
        <f t="shared" si="31"/>
        <v>1.0111098879128959E-5</v>
      </c>
      <c r="FQ15" s="40">
        <f t="shared" si="32"/>
        <v>-1.455856431681417E-6</v>
      </c>
      <c r="FR15" s="40">
        <f t="shared" si="33"/>
        <v>-3.2289746971476793E-6</v>
      </c>
      <c r="FS15" s="40">
        <f t="shared" si="34"/>
        <v>0</v>
      </c>
      <c r="FT15" s="40">
        <f t="shared" si="35"/>
        <v>1.3296536062635956E-6</v>
      </c>
      <c r="FU15" s="40">
        <f t="shared" si="36"/>
        <v>0</v>
      </c>
      <c r="FV15" s="40">
        <f t="shared" si="37"/>
        <v>1.2674537741942973E-6</v>
      </c>
      <c r="FW15" s="40">
        <f t="shared" si="38"/>
        <v>3.0591202760027807E-6</v>
      </c>
    </row>
    <row r="16" spans="1:179" x14ac:dyDescent="0.25">
      <c r="A16" s="32" t="s">
        <v>186</v>
      </c>
      <c r="B16" s="15">
        <v>12934.621914899901</v>
      </c>
      <c r="C16" s="15">
        <v>601.20329362999996</v>
      </c>
      <c r="D16" s="15">
        <v>534.07302667999897</v>
      </c>
      <c r="E16" s="15">
        <v>2802.21222975</v>
      </c>
      <c r="F16" s="15">
        <v>2553.6255235100002</v>
      </c>
      <c r="G16" s="15">
        <v>138.00046405500001</v>
      </c>
      <c r="H16" s="15">
        <v>942.27815813999905</v>
      </c>
      <c r="I16" s="17">
        <v>39.352232000000001</v>
      </c>
      <c r="J16" s="17">
        <v>2.4485833000000001</v>
      </c>
      <c r="L16" s="17">
        <v>89.999243999999905</v>
      </c>
      <c r="M16" s="17">
        <v>12.9747313</v>
      </c>
      <c r="Q16" s="17">
        <v>2.7615598399999899E-3</v>
      </c>
      <c r="R16" s="17">
        <v>40.751420000000003</v>
      </c>
      <c r="S16" s="17">
        <v>24.450227949999999</v>
      </c>
      <c r="T16" s="17">
        <v>4.0226725599999999E-2</v>
      </c>
      <c r="V16" s="17">
        <v>1.56028144</v>
      </c>
      <c r="X16" s="17">
        <v>1.04479059999999</v>
      </c>
      <c r="Z16" s="17">
        <v>34.169700999999897</v>
      </c>
      <c r="AA16" s="17">
        <v>3.4887711000000001</v>
      </c>
      <c r="AB16" s="17">
        <v>0.89980833400000004</v>
      </c>
      <c r="AC16" s="17">
        <v>2.4854030700000002E-2</v>
      </c>
      <c r="AD16" s="17">
        <v>0.424819951999999</v>
      </c>
      <c r="AE16" s="17">
        <v>0.22736841399999899</v>
      </c>
      <c r="AF16" s="17">
        <v>2.1623015099999998</v>
      </c>
      <c r="AG16" s="17">
        <v>19.128819118999999</v>
      </c>
      <c r="AI16" s="17">
        <v>53.605584314999902</v>
      </c>
      <c r="AK16" s="17">
        <v>14.9952673999999</v>
      </c>
      <c r="AL16" s="17">
        <v>0.12887279399999901</v>
      </c>
      <c r="AN16" s="17" t="s">
        <v>186</v>
      </c>
      <c r="AO16" s="17">
        <v>0</v>
      </c>
      <c r="AP16" s="17">
        <v>0</v>
      </c>
      <c r="AQ16" s="17">
        <v>0</v>
      </c>
      <c r="AR16" s="17">
        <v>2.4485934954475601</v>
      </c>
      <c r="AS16" s="17">
        <v>39.3522268647692</v>
      </c>
      <c r="AT16" s="17">
        <v>39.3522268647692</v>
      </c>
      <c r="AU16" s="17">
        <v>0</v>
      </c>
      <c r="AV16" s="17">
        <v>0</v>
      </c>
      <c r="AW16" s="17">
        <v>0</v>
      </c>
      <c r="AX16" s="17">
        <v>0</v>
      </c>
      <c r="AY16" s="17">
        <v>89.999338805265197</v>
      </c>
      <c r="AZ16" s="17">
        <v>0.12887479876600599</v>
      </c>
      <c r="BA16" s="17">
        <v>12.9747547847349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1.5602631070619499</v>
      </c>
      <c r="BI16" s="17">
        <v>12934.615690074201</v>
      </c>
      <c r="BJ16" s="17">
        <v>2.7615076113784898E-3</v>
      </c>
      <c r="BK16" s="17">
        <v>149.88243693796099</v>
      </c>
      <c r="BL16" s="17">
        <v>0</v>
      </c>
      <c r="BM16" s="17">
        <v>14.672275108091601</v>
      </c>
      <c r="BN16" s="17">
        <v>19.128778020832499</v>
      </c>
      <c r="BO16" s="17">
        <v>0</v>
      </c>
      <c r="BP16" s="17">
        <v>0</v>
      </c>
      <c r="BQ16" s="17">
        <v>40.751367528821497</v>
      </c>
      <c r="BR16" s="17">
        <v>40.751367528821497</v>
      </c>
      <c r="BS16" s="17">
        <v>0</v>
      </c>
      <c r="BT16" s="17">
        <v>0</v>
      </c>
      <c r="BU16" s="17">
        <v>24.4502320587752</v>
      </c>
      <c r="BV16" s="17">
        <v>0</v>
      </c>
      <c r="BW16" s="17">
        <v>2.4135928484167998E-2</v>
      </c>
      <c r="BX16" s="17">
        <v>8.0452345375640003E-3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14.9952658024768</v>
      </c>
      <c r="CI16" s="17">
        <v>0</v>
      </c>
      <c r="CJ16" s="17">
        <v>1.04479623074315</v>
      </c>
      <c r="CK16" s="17">
        <v>601.20262591974199</v>
      </c>
      <c r="CL16" s="17">
        <v>0</v>
      </c>
      <c r="CM16" s="17">
        <v>0</v>
      </c>
      <c r="CN16" s="17">
        <v>0</v>
      </c>
      <c r="CO16" s="17">
        <v>942.27779857471103</v>
      </c>
      <c r="CP16" s="17">
        <v>480.666263573582</v>
      </c>
      <c r="CQ16" s="17">
        <v>53.407496698027401</v>
      </c>
      <c r="CR16" s="17">
        <v>534.07376027160899</v>
      </c>
      <c r="CS16" s="17">
        <v>0</v>
      </c>
      <c r="CT16" s="17">
        <v>77.778818309578597</v>
      </c>
      <c r="CU16" s="17">
        <v>0</v>
      </c>
      <c r="CV16" s="17">
        <v>0.89982214382953796</v>
      </c>
      <c r="CW16" s="17">
        <v>2.4854365125084699E-2</v>
      </c>
      <c r="CX16" s="17">
        <v>0.42481941963325998</v>
      </c>
      <c r="CY16" s="17">
        <v>0.22737149549430399</v>
      </c>
      <c r="CZ16" s="17">
        <v>2.1622723197583702</v>
      </c>
      <c r="DA16" s="17">
        <v>0.76608627016540198</v>
      </c>
      <c r="DB16" s="17">
        <v>488.35405869938199</v>
      </c>
      <c r="DC16" s="17">
        <v>0.84269549265034005</v>
      </c>
      <c r="DD16" s="17">
        <v>231.154153783406</v>
      </c>
      <c r="DE16" s="17">
        <v>278.345064678097</v>
      </c>
      <c r="DF16" s="17">
        <v>0.25536259969024999</v>
      </c>
      <c r="DG16" s="17">
        <v>0</v>
      </c>
      <c r="DH16" s="17">
        <v>8.0453976862492303E-3</v>
      </c>
      <c r="DI16" s="17">
        <v>179.77521597028101</v>
      </c>
      <c r="DJ16" s="17">
        <v>2802.2114507459801</v>
      </c>
      <c r="DK16" s="17">
        <v>2553.6250330913699</v>
      </c>
      <c r="DL16" s="17">
        <v>248.58641765461201</v>
      </c>
      <c r="DM16" s="17">
        <v>2.05822187205476</v>
      </c>
      <c r="DN16" s="17">
        <v>0</v>
      </c>
      <c r="DO16" s="17">
        <v>61.128716182476602</v>
      </c>
      <c r="DP16" s="17">
        <v>16.7262157332848</v>
      </c>
      <c r="DQ16" s="17">
        <v>693.92173647051095</v>
      </c>
      <c r="DR16" s="17">
        <v>45.965440951955699</v>
      </c>
      <c r="DS16" s="17">
        <v>8.9377062782122501</v>
      </c>
      <c r="DT16" s="17">
        <v>991.31725039545302</v>
      </c>
      <c r="DU16" s="17">
        <v>14.6501301571538</v>
      </c>
      <c r="DV16" s="17">
        <v>0.38304281320789002</v>
      </c>
      <c r="DW16" s="17">
        <v>42.022587179020803</v>
      </c>
      <c r="DX16" s="17">
        <v>2.55364209064303E-2</v>
      </c>
      <c r="DY16" s="17">
        <v>138.000426373892</v>
      </c>
      <c r="DZ16" s="17">
        <v>0</v>
      </c>
      <c r="EA16" s="17">
        <v>53.605463518962502</v>
      </c>
      <c r="EB16" s="17">
        <v>0</v>
      </c>
      <c r="EC16" s="17">
        <v>0</v>
      </c>
      <c r="ED16" s="17">
        <v>0</v>
      </c>
      <c r="EE16" s="17">
        <v>34.169766070151901</v>
      </c>
      <c r="EF16" s="17">
        <v>0</v>
      </c>
      <c r="EG16" s="17">
        <v>942.27777222947896</v>
      </c>
      <c r="EH16" s="17">
        <v>3.4887696578729801</v>
      </c>
      <c r="EI16" s="17">
        <v>0</v>
      </c>
      <c r="EK16" s="25">
        <f t="shared" si="0"/>
        <v>0</v>
      </c>
      <c r="EL16" s="94">
        <f t="shared" si="1"/>
        <v>1.0000000279590933</v>
      </c>
      <c r="EM16" s="40">
        <f t="shared" si="2"/>
        <v>-4.8125300769735783E-7</v>
      </c>
      <c r="EN16" s="40">
        <f t="shared" si="3"/>
        <v>-1.1106230871423862E-6</v>
      </c>
      <c r="EO16" s="40">
        <f t="shared" si="4"/>
        <v>1.3735792173870159E-6</v>
      </c>
      <c r="EP16" s="40">
        <f t="shared" si="5"/>
        <v>-2.7799608168934839E-7</v>
      </c>
      <c r="EQ16" s="40">
        <f t="shared" si="6"/>
        <v>-1.9204798267853823E-7</v>
      </c>
      <c r="ER16" s="40">
        <f t="shared" si="7"/>
        <v>-2.7305058913855177E-7</v>
      </c>
      <c r="ES16" s="40">
        <f t="shared" si="8"/>
        <v>-4.0955053108338698E-7</v>
      </c>
      <c r="ET16" s="40">
        <f t="shared" si="9"/>
        <v>-1.3049401621209965E-7</v>
      </c>
      <c r="EU16" s="40">
        <f t="shared" si="10"/>
        <v>4.1638148720444586E-6</v>
      </c>
      <c r="EV16" s="40">
        <f t="shared" si="11"/>
        <v>0</v>
      </c>
      <c r="EW16" s="40">
        <f t="shared" si="12"/>
        <v>1.0534006851390631E-6</v>
      </c>
      <c r="EX16" s="40">
        <f t="shared" si="13"/>
        <v>1.8100363203576502E-6</v>
      </c>
      <c r="EY16" s="40">
        <f t="shared" si="14"/>
        <v>0</v>
      </c>
      <c r="EZ16" s="40">
        <f t="shared" si="15"/>
        <v>0</v>
      </c>
      <c r="FA16" s="40">
        <f t="shared" si="16"/>
        <v>0</v>
      </c>
      <c r="FB16" s="40">
        <f t="shared" si="17"/>
        <v>-1.8912724882382053E-5</v>
      </c>
      <c r="FC16" s="40">
        <f t="shared" si="18"/>
        <v>-1.2875914141434257E-6</v>
      </c>
      <c r="FD16" s="40">
        <f t="shared" si="19"/>
        <v>1.680464987632823E-7</v>
      </c>
      <c r="FE16" s="40">
        <f t="shared" si="20"/>
        <v>-4.0990663872286731E-6</v>
      </c>
      <c r="FF16" s="40">
        <f t="shared" si="21"/>
        <v>0</v>
      </c>
      <c r="FG16" s="40">
        <f t="shared" si="22"/>
        <v>-1.1749763587581891E-5</v>
      </c>
      <c r="FH16" s="40">
        <f t="shared" si="23"/>
        <v>0</v>
      </c>
      <c r="FI16" s="40">
        <f t="shared" si="24"/>
        <v>5.3893508995551474E-6</v>
      </c>
      <c r="FJ16" s="40">
        <f t="shared" si="25"/>
        <v>0</v>
      </c>
      <c r="FK16" s="40">
        <f t="shared" si="26"/>
        <v>1.9043231313147768E-6</v>
      </c>
      <c r="FL16" s="40">
        <f t="shared" si="27"/>
        <v>-4.133624645147329E-7</v>
      </c>
      <c r="FM16" s="40">
        <f t="shared" si="28"/>
        <v>1.5347523484833712E-5</v>
      </c>
      <c r="FN16" s="40">
        <f t="shared" si="29"/>
        <v>1.3455567377960474E-5</v>
      </c>
      <c r="FO16" s="40">
        <f t="shared" si="30"/>
        <v>-1.2531585122573775E-6</v>
      </c>
      <c r="FP16" s="40">
        <f t="shared" si="31"/>
        <v>1.3552868891462303E-5</v>
      </c>
      <c r="FQ16" s="40">
        <f t="shared" si="32"/>
        <v>-1.3499616725337012E-5</v>
      </c>
      <c r="FR16" s="40">
        <f t="shared" si="33"/>
        <v>-2.1484947525844496E-6</v>
      </c>
      <c r="FS16" s="40">
        <f t="shared" si="34"/>
        <v>0</v>
      </c>
      <c r="FT16" s="40">
        <f t="shared" si="35"/>
        <v>-2.2534226413895849E-6</v>
      </c>
      <c r="FU16" s="40">
        <f t="shared" si="36"/>
        <v>0</v>
      </c>
      <c r="FV16" s="40">
        <f t="shared" si="37"/>
        <v>-1.0653515258231985E-7</v>
      </c>
      <c r="FW16" s="40">
        <f t="shared" si="38"/>
        <v>1.5556161581939308E-5</v>
      </c>
    </row>
    <row r="17" spans="1:179" x14ac:dyDescent="0.25">
      <c r="A17" s="32" t="s">
        <v>187</v>
      </c>
      <c r="B17" s="15">
        <v>11488.8380668999</v>
      </c>
      <c r="C17" s="15">
        <v>596.82430565999903</v>
      </c>
      <c r="D17" s="15">
        <v>425.14793897899898</v>
      </c>
      <c r="E17" s="15">
        <v>2221.5810460600001</v>
      </c>
      <c r="F17" s="15">
        <v>2027.0222339100001</v>
      </c>
      <c r="G17" s="15">
        <v>120.94073126000001</v>
      </c>
      <c r="H17" s="15">
        <v>815.91223637999997</v>
      </c>
      <c r="I17" s="17">
        <v>26.429561699999901</v>
      </c>
      <c r="J17" s="17">
        <v>1.6445064999999901</v>
      </c>
      <c r="L17" s="17">
        <v>60.444873999999899</v>
      </c>
      <c r="M17" s="17">
        <v>8.7140284999999906</v>
      </c>
      <c r="Q17" s="17">
        <v>1.85470649E-3</v>
      </c>
      <c r="R17" s="17">
        <v>27.369281999999998</v>
      </c>
      <c r="S17" s="17">
        <v>16.42115051</v>
      </c>
      <c r="T17" s="17">
        <v>2.7016888945000001E-2</v>
      </c>
      <c r="V17" s="17">
        <v>1.0479090764999901</v>
      </c>
      <c r="X17" s="17">
        <v>0.70169744000000001</v>
      </c>
      <c r="Z17" s="17">
        <v>22.948901499999899</v>
      </c>
      <c r="AA17" s="17">
        <v>2.3431120999999999</v>
      </c>
      <c r="AB17" s="17">
        <v>0.60432503899999901</v>
      </c>
      <c r="AC17" s="17">
        <v>1.6692348199999998E-2</v>
      </c>
      <c r="AD17" s="17">
        <v>0.28531562399999999</v>
      </c>
      <c r="AE17" s="17">
        <v>0.15270418589999901</v>
      </c>
      <c r="AF17" s="17">
        <v>1.4522351801</v>
      </c>
      <c r="AG17" s="17">
        <v>13.653906429799999</v>
      </c>
      <c r="AI17" s="17">
        <v>37.708170813999999</v>
      </c>
      <c r="AK17" s="17">
        <v>10.071055400000001</v>
      </c>
      <c r="AL17" s="17">
        <v>8.6552931999999902E-2</v>
      </c>
      <c r="AN17" s="17" t="s">
        <v>187</v>
      </c>
      <c r="AO17" s="17">
        <v>0</v>
      </c>
      <c r="AP17" s="17">
        <v>0</v>
      </c>
      <c r="AQ17" s="17">
        <v>0</v>
      </c>
      <c r="AR17" s="17">
        <v>1.6445078623706799</v>
      </c>
      <c r="AS17" s="17">
        <v>26.429577877012299</v>
      </c>
      <c r="AT17" s="17">
        <v>26.429577877012299</v>
      </c>
      <c r="AU17" s="17">
        <v>0</v>
      </c>
      <c r="AV17" s="17">
        <v>0</v>
      </c>
      <c r="AW17" s="17">
        <v>0</v>
      </c>
      <c r="AX17" s="17">
        <v>0</v>
      </c>
      <c r="AY17" s="17">
        <v>60.444929803384099</v>
      </c>
      <c r="AZ17" s="17">
        <v>8.6551864153243299E-2</v>
      </c>
      <c r="BA17" s="17">
        <v>8.71401397767759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1.04790261465963</v>
      </c>
      <c r="BI17" s="17">
        <v>11488.8343485397</v>
      </c>
      <c r="BJ17" s="17">
        <v>1.85466628862595E-3</v>
      </c>
      <c r="BK17" s="17">
        <v>136.24553439266799</v>
      </c>
      <c r="BL17" s="17">
        <v>0</v>
      </c>
      <c r="BM17" s="17">
        <v>13.337340132690599</v>
      </c>
      <c r="BN17" s="17">
        <v>13.6538624113659</v>
      </c>
      <c r="BO17" s="17">
        <v>0</v>
      </c>
      <c r="BP17" s="17">
        <v>0</v>
      </c>
      <c r="BQ17" s="17">
        <v>27.369286588615299</v>
      </c>
      <c r="BR17" s="17">
        <v>27.369286588615299</v>
      </c>
      <c r="BS17" s="17">
        <v>0</v>
      </c>
      <c r="BT17" s="17">
        <v>0</v>
      </c>
      <c r="BU17" s="17">
        <v>16.421168939120399</v>
      </c>
      <c r="BV17" s="17">
        <v>0</v>
      </c>
      <c r="BW17" s="17">
        <v>1.6209849516515301E-2</v>
      </c>
      <c r="BX17" s="17">
        <v>5.4033934704883803E-3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10.071062950386001</v>
      </c>
      <c r="CI17" s="17">
        <v>0</v>
      </c>
      <c r="CJ17" s="17">
        <v>0.70170486694406298</v>
      </c>
      <c r="CK17" s="17">
        <v>596.82350560855696</v>
      </c>
      <c r="CL17" s="17">
        <v>0</v>
      </c>
      <c r="CM17" s="17">
        <v>0</v>
      </c>
      <c r="CN17" s="17">
        <v>0</v>
      </c>
      <c r="CO17" s="17">
        <v>815.91162927076505</v>
      </c>
      <c r="CP17" s="17">
        <v>382.63267791023799</v>
      </c>
      <c r="CQ17" s="17">
        <v>42.514723744770897</v>
      </c>
      <c r="CR17" s="17">
        <v>425.14740165500899</v>
      </c>
      <c r="CS17" s="17">
        <v>0</v>
      </c>
      <c r="CT17" s="17">
        <v>70.701901958376695</v>
      </c>
      <c r="CU17" s="17">
        <v>0</v>
      </c>
      <c r="CV17" s="17">
        <v>0.60431937382672796</v>
      </c>
      <c r="CW17" s="17">
        <v>1.6692311155938399E-2</v>
      </c>
      <c r="CX17" s="17">
        <v>0.28532770898989701</v>
      </c>
      <c r="CY17" s="17">
        <v>0.152700859008912</v>
      </c>
      <c r="CZ17" s="17">
        <v>1.45223790847511</v>
      </c>
      <c r="DA17" s="17">
        <v>0.60810306519618296</v>
      </c>
      <c r="DB17" s="17">
        <v>443.92067632652697</v>
      </c>
      <c r="DC17" s="17">
        <v>0.66891657688343598</v>
      </c>
      <c r="DD17" s="17">
        <v>183.48594333019099</v>
      </c>
      <c r="DE17" s="17">
        <v>220.945141784751</v>
      </c>
      <c r="DF17" s="17">
        <v>0.20270217419820599</v>
      </c>
      <c r="DG17" s="17">
        <v>0</v>
      </c>
      <c r="DH17" s="17">
        <v>5.4034411944642001E-3</v>
      </c>
      <c r="DI17" s="17">
        <v>142.70227935867501</v>
      </c>
      <c r="DJ17" s="17">
        <v>2221.5800768020199</v>
      </c>
      <c r="DK17" s="17">
        <v>2027.0211502324701</v>
      </c>
      <c r="DL17" s="17">
        <v>194.55892656955299</v>
      </c>
      <c r="DM17" s="17">
        <v>1.6337807734916201</v>
      </c>
      <c r="DN17" s="17">
        <v>0</v>
      </c>
      <c r="DO17" s="17">
        <v>48.522912801688598</v>
      </c>
      <c r="DP17" s="17">
        <v>13.2769826077371</v>
      </c>
      <c r="DQ17" s="17">
        <v>550.82296201987401</v>
      </c>
      <c r="DR17" s="17">
        <v>36.486323886528098</v>
      </c>
      <c r="DS17" s="17">
        <v>7.0945631662780997</v>
      </c>
      <c r="DT17" s="17">
        <v>786.88949839338102</v>
      </c>
      <c r="DU17" s="17">
        <v>13.317084548690699</v>
      </c>
      <c r="DV17" s="17">
        <v>0.30405298103473899</v>
      </c>
      <c r="DW17" s="17">
        <v>33.356717202114197</v>
      </c>
      <c r="DX17" s="17">
        <v>2.0270110451561699E-2</v>
      </c>
      <c r="DY17" s="17">
        <v>120.94062180305001</v>
      </c>
      <c r="DZ17" s="17">
        <v>0</v>
      </c>
      <c r="EA17" s="17">
        <v>37.708108536489199</v>
      </c>
      <c r="EB17" s="17">
        <v>0</v>
      </c>
      <c r="EC17" s="17">
        <v>0</v>
      </c>
      <c r="ED17" s="17">
        <v>0</v>
      </c>
      <c r="EE17" s="17">
        <v>22.948921246465002</v>
      </c>
      <c r="EF17" s="17">
        <v>0</v>
      </c>
      <c r="EG17" s="17">
        <v>815.91182074218398</v>
      </c>
      <c r="EH17" s="17">
        <v>2.34309339300501</v>
      </c>
      <c r="EI17" s="17">
        <v>0</v>
      </c>
      <c r="EK17" s="25">
        <f t="shared" si="0"/>
        <v>0</v>
      </c>
      <c r="EL17" s="94">
        <f t="shared" si="1"/>
        <v>0.99999976532829393</v>
      </c>
      <c r="EM17" s="40">
        <f t="shared" si="2"/>
        <v>-3.2364980498487337E-7</v>
      </c>
      <c r="EN17" s="40">
        <f t="shared" si="3"/>
        <v>-1.340514175583605E-6</v>
      </c>
      <c r="EO17" s="40">
        <f t="shared" si="4"/>
        <v>-1.2638518048060518E-6</v>
      </c>
      <c r="EP17" s="40">
        <f t="shared" si="5"/>
        <v>-4.3629197407785102E-7</v>
      </c>
      <c r="EQ17" s="40">
        <f t="shared" si="6"/>
        <v>-5.3461551228996011E-7</v>
      </c>
      <c r="ER17" s="40">
        <f t="shared" si="7"/>
        <v>-9.0504620618211147E-7</v>
      </c>
      <c r="ES17" s="40">
        <f t="shared" si="8"/>
        <v>-5.0941485794428508E-7</v>
      </c>
      <c r="ET17" s="40">
        <f t="shared" si="9"/>
        <v>6.1208023733850732E-7</v>
      </c>
      <c r="EU17" s="40">
        <f t="shared" si="10"/>
        <v>8.2843740040974945E-7</v>
      </c>
      <c r="EV17" s="40">
        <f t="shared" si="11"/>
        <v>0</v>
      </c>
      <c r="EW17" s="40">
        <f t="shared" si="12"/>
        <v>9.2321119239571246E-7</v>
      </c>
      <c r="EX17" s="40">
        <f t="shared" si="13"/>
        <v>-1.6665452035901681E-6</v>
      </c>
      <c r="EY17" s="40">
        <f t="shared" si="14"/>
        <v>0</v>
      </c>
      <c r="EZ17" s="40">
        <f t="shared" si="15"/>
        <v>0</v>
      </c>
      <c r="FA17" s="40">
        <f t="shared" si="16"/>
        <v>0</v>
      </c>
      <c r="FB17" s="40">
        <f t="shared" si="17"/>
        <v>-2.1675329367079446E-5</v>
      </c>
      <c r="FC17" s="40">
        <f t="shared" si="18"/>
        <v>1.6765566963210497E-7</v>
      </c>
      <c r="FD17" s="40">
        <f t="shared" si="19"/>
        <v>1.1222794887239597E-6</v>
      </c>
      <c r="FE17" s="40">
        <f t="shared" si="20"/>
        <v>-7.5790936749416539E-6</v>
      </c>
      <c r="FF17" s="40">
        <f t="shared" si="21"/>
        <v>0</v>
      </c>
      <c r="FG17" s="40">
        <f t="shared" si="22"/>
        <v>-6.1664131984718437E-6</v>
      </c>
      <c r="FH17" s="40">
        <f t="shared" si="23"/>
        <v>0</v>
      </c>
      <c r="FI17" s="40">
        <f t="shared" si="24"/>
        <v>1.0584254180792661E-5</v>
      </c>
      <c r="FJ17" s="40">
        <f t="shared" si="25"/>
        <v>0</v>
      </c>
      <c r="FK17" s="40">
        <f t="shared" si="26"/>
        <v>8.6045360833739346E-7</v>
      </c>
      <c r="FL17" s="40">
        <f t="shared" si="27"/>
        <v>-7.9838241584594953E-6</v>
      </c>
      <c r="FM17" s="40">
        <f t="shared" si="28"/>
        <v>-9.3743811780934876E-6</v>
      </c>
      <c r="FN17" s="40">
        <f t="shared" si="29"/>
        <v>-2.2192241112884052E-6</v>
      </c>
      <c r="FO17" s="40">
        <f t="shared" si="30"/>
        <v>4.2356565433027262E-5</v>
      </c>
      <c r="FP17" s="40">
        <f t="shared" si="31"/>
        <v>-2.1786508781012391E-5</v>
      </c>
      <c r="FQ17" s="40">
        <f t="shared" si="32"/>
        <v>1.8787419196618322E-6</v>
      </c>
      <c r="FR17" s="40">
        <f t="shared" si="33"/>
        <v>-3.2238710823037249E-6</v>
      </c>
      <c r="FS17" s="40">
        <f t="shared" si="34"/>
        <v>0</v>
      </c>
      <c r="FT17" s="40">
        <f t="shared" si="35"/>
        <v>-1.6515654155459572E-6</v>
      </c>
      <c r="FU17" s="40">
        <f t="shared" si="36"/>
        <v>0</v>
      </c>
      <c r="FV17" s="40">
        <f t="shared" si="37"/>
        <v>7.4971149498165187E-7</v>
      </c>
      <c r="FW17" s="40">
        <f t="shared" si="38"/>
        <v>-1.2337499515357436E-5</v>
      </c>
    </row>
    <row r="18" spans="1:179" x14ac:dyDescent="0.25">
      <c r="A18" s="32" t="s">
        <v>188</v>
      </c>
      <c r="B18" s="15">
        <v>27939.598056299899</v>
      </c>
      <c r="C18" s="15">
        <v>1480.46267863</v>
      </c>
      <c r="D18" s="15">
        <v>1048.6205404499999</v>
      </c>
      <c r="E18" s="15">
        <v>5473.9654709299903</v>
      </c>
      <c r="F18" s="15">
        <v>4976.9204035699904</v>
      </c>
      <c r="G18" s="15">
        <v>293.95695654500003</v>
      </c>
      <c r="H18" s="15">
        <v>2052.47572411999</v>
      </c>
      <c r="I18" s="17">
        <v>64.840007499999899</v>
      </c>
      <c r="J18" s="17">
        <v>4.0344896300000004</v>
      </c>
      <c r="L18" s="17">
        <v>148.290256999999</v>
      </c>
      <c r="M18" s="17">
        <v>21.378242700000001</v>
      </c>
      <c r="Q18" s="17">
        <v>4.5501761699999997E-3</v>
      </c>
      <c r="R18" s="17">
        <v>67.145433599999905</v>
      </c>
      <c r="S18" s="17">
        <v>40.286231749999899</v>
      </c>
      <c r="T18" s="17">
        <v>6.6280902149999904E-2</v>
      </c>
      <c r="V18" s="17">
        <v>2.5708496395</v>
      </c>
      <c r="X18" s="17">
        <v>1.72148331</v>
      </c>
      <c r="Z18" s="17">
        <v>56.300851899999998</v>
      </c>
      <c r="AA18" s="17">
        <v>5.7483888700000003</v>
      </c>
      <c r="AB18" s="17">
        <v>1.48259900199999</v>
      </c>
      <c r="AC18" s="17">
        <v>4.09515685E-2</v>
      </c>
      <c r="AD18" s="17">
        <v>0.699968758999999</v>
      </c>
      <c r="AE18" s="17">
        <v>0.37463111199999999</v>
      </c>
      <c r="AF18" s="17">
        <v>3.5627885989999899</v>
      </c>
      <c r="AG18" s="17">
        <v>33.477789827000002</v>
      </c>
      <c r="AI18" s="17">
        <v>92.468685667999907</v>
      </c>
      <c r="AK18" s="17">
        <v>24.707459099999902</v>
      </c>
      <c r="AL18" s="17">
        <v>0.21234146300000001</v>
      </c>
      <c r="AN18" s="17" t="s">
        <v>188</v>
      </c>
      <c r="AO18" s="17">
        <v>0</v>
      </c>
      <c r="AP18" s="17">
        <v>0</v>
      </c>
      <c r="AQ18" s="17">
        <v>0</v>
      </c>
      <c r="AR18" s="17">
        <v>4.0344832483211199</v>
      </c>
      <c r="AS18" s="17">
        <v>64.839975916248903</v>
      </c>
      <c r="AT18" s="17">
        <v>64.839975916248903</v>
      </c>
      <c r="AU18" s="17">
        <v>0</v>
      </c>
      <c r="AV18" s="17">
        <v>0</v>
      </c>
      <c r="AW18" s="17">
        <v>0</v>
      </c>
      <c r="AX18" s="17">
        <v>0</v>
      </c>
      <c r="AY18" s="17">
        <v>148.29004411478601</v>
      </c>
      <c r="AZ18" s="17">
        <v>0.21234214894408501</v>
      </c>
      <c r="BA18" s="17">
        <v>21.378206618765699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2.57083249960812</v>
      </c>
      <c r="BI18" s="17">
        <v>27939.586568075902</v>
      </c>
      <c r="BJ18" s="17">
        <v>4.5500934385652603E-3</v>
      </c>
      <c r="BK18" s="17">
        <v>344.123049614119</v>
      </c>
      <c r="BL18" s="17">
        <v>0</v>
      </c>
      <c r="BM18" s="17">
        <v>33.686966448582098</v>
      </c>
      <c r="BN18" s="17">
        <v>33.477770516543998</v>
      </c>
      <c r="BO18" s="17">
        <v>0</v>
      </c>
      <c r="BP18" s="17">
        <v>0</v>
      </c>
      <c r="BQ18" s="17">
        <v>67.145695365764396</v>
      </c>
      <c r="BR18" s="17">
        <v>67.145695365764396</v>
      </c>
      <c r="BS18" s="17">
        <v>0</v>
      </c>
      <c r="BT18" s="17">
        <v>0</v>
      </c>
      <c r="BU18" s="17">
        <v>40.286236250301698</v>
      </c>
      <c r="BV18" s="17">
        <v>0</v>
      </c>
      <c r="BW18" s="17">
        <v>3.97686176077756E-2</v>
      </c>
      <c r="BX18" s="17">
        <v>1.3256184347635799E-2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24.707483432728701</v>
      </c>
      <c r="CI18" s="17">
        <v>0</v>
      </c>
      <c r="CJ18" s="17">
        <v>1.7214805435701599</v>
      </c>
      <c r="CK18" s="17">
        <v>1480.4630878943101</v>
      </c>
      <c r="CL18" s="17">
        <v>0</v>
      </c>
      <c r="CM18" s="17">
        <v>0</v>
      </c>
      <c r="CN18" s="17">
        <v>0</v>
      </c>
      <c r="CO18" s="17">
        <v>2052.4745007909</v>
      </c>
      <c r="CP18" s="17">
        <v>943.75903303515702</v>
      </c>
      <c r="CQ18" s="17">
        <v>104.862004813792</v>
      </c>
      <c r="CR18" s="17">
        <v>1048.62103784894</v>
      </c>
      <c r="CS18" s="17">
        <v>0</v>
      </c>
      <c r="CT18" s="17">
        <v>178.57529367028201</v>
      </c>
      <c r="CU18" s="17">
        <v>0</v>
      </c>
      <c r="CV18" s="17">
        <v>1.4826259121898999</v>
      </c>
      <c r="CW18" s="17">
        <v>4.0951990681062797E-2</v>
      </c>
      <c r="CX18" s="17">
        <v>0.69997343836152404</v>
      </c>
      <c r="CY18" s="17">
        <v>0.37463260100200102</v>
      </c>
      <c r="CZ18" s="17">
        <v>3.5627532736982999</v>
      </c>
      <c r="DA18" s="17">
        <v>1.4930756029916701</v>
      </c>
      <c r="DB18" s="17">
        <v>1121.2394588100899</v>
      </c>
      <c r="DC18" s="17">
        <v>1.6423818385444999</v>
      </c>
      <c r="DD18" s="17">
        <v>450.51064579991902</v>
      </c>
      <c r="DE18" s="17">
        <v>542.48410067406303</v>
      </c>
      <c r="DF18" s="17">
        <v>0.49769179197186802</v>
      </c>
      <c r="DG18" s="17">
        <v>0</v>
      </c>
      <c r="DH18" s="17">
        <v>1.3256136455078E-2</v>
      </c>
      <c r="DI18" s="17">
        <v>350.37507939394902</v>
      </c>
      <c r="DJ18" s="17">
        <v>5473.9633340168102</v>
      </c>
      <c r="DK18" s="17">
        <v>4976.9183853349105</v>
      </c>
      <c r="DL18" s="17">
        <v>497.04494868191102</v>
      </c>
      <c r="DM18" s="17">
        <v>4.0113964286226</v>
      </c>
      <c r="DN18" s="17">
        <v>0</v>
      </c>
      <c r="DO18" s="17">
        <v>119.137515005208</v>
      </c>
      <c r="DP18" s="17">
        <v>32.5987927115196</v>
      </c>
      <c r="DQ18" s="17">
        <v>1352.42768387925</v>
      </c>
      <c r="DR18" s="17">
        <v>89.584534786179205</v>
      </c>
      <c r="DS18" s="17">
        <v>17.419222937989399</v>
      </c>
      <c r="DT18" s="17">
        <v>1932.03985339263</v>
      </c>
      <c r="DU18" s="17">
        <v>33.636042214786102</v>
      </c>
      <c r="DV18" s="17">
        <v>0.74653748088868299</v>
      </c>
      <c r="DW18" s="17">
        <v>81.900104454989801</v>
      </c>
      <c r="DX18" s="17">
        <v>4.9769156180933298E-2</v>
      </c>
      <c r="DY18" s="17">
        <v>293.95677657985902</v>
      </c>
      <c r="DZ18" s="17">
        <v>0</v>
      </c>
      <c r="EA18" s="17">
        <v>92.468707037517106</v>
      </c>
      <c r="EB18" s="17">
        <v>0</v>
      </c>
      <c r="EC18" s="17">
        <v>0</v>
      </c>
      <c r="ED18" s="17">
        <v>0</v>
      </c>
      <c r="EE18" s="17">
        <v>56.300916448114499</v>
      </c>
      <c r="EF18" s="17">
        <v>0</v>
      </c>
      <c r="EG18" s="17">
        <v>2052.4749701549299</v>
      </c>
      <c r="EH18" s="17">
        <v>5.7483825290073103</v>
      </c>
      <c r="EI18" s="17">
        <v>0</v>
      </c>
      <c r="EK18" s="25">
        <f t="shared" si="0"/>
        <v>0</v>
      </c>
      <c r="EL18" s="94">
        <f t="shared" si="1"/>
        <v>0.99999977131802498</v>
      </c>
      <c r="EM18" s="40">
        <f t="shared" si="2"/>
        <v>-4.1118071829741774E-7</v>
      </c>
      <c r="EN18" s="40">
        <f t="shared" si="3"/>
        <v>2.7644351726823337E-7</v>
      </c>
      <c r="EO18" s="40">
        <f t="shared" si="4"/>
        <v>4.7433644572341121E-7</v>
      </c>
      <c r="EP18" s="40">
        <f t="shared" si="5"/>
        <v>-3.9037754099595076E-7</v>
      </c>
      <c r="EQ18" s="40">
        <f t="shared" si="6"/>
        <v>-4.0551885831065074E-7</v>
      </c>
      <c r="ER18" s="40">
        <f t="shared" si="7"/>
        <v>-6.1221596221519796E-7</v>
      </c>
      <c r="ES18" s="40">
        <f t="shared" si="8"/>
        <v>-3.6734420350233602E-7</v>
      </c>
      <c r="ET18" s="40">
        <f t="shared" si="9"/>
        <v>-4.8710282761577935E-7</v>
      </c>
      <c r="EU18" s="40">
        <f t="shared" si="10"/>
        <v>-1.581780960099184E-6</v>
      </c>
      <c r="EV18" s="40">
        <f t="shared" si="11"/>
        <v>0</v>
      </c>
      <c r="EW18" s="40">
        <f t="shared" si="12"/>
        <v>-1.4355981120767001E-6</v>
      </c>
      <c r="EX18" s="40">
        <f t="shared" si="13"/>
        <v>-1.6877549202181596E-6</v>
      </c>
      <c r="EY18" s="40">
        <f t="shared" si="14"/>
        <v>0</v>
      </c>
      <c r="EZ18" s="40">
        <f t="shared" si="15"/>
        <v>0</v>
      </c>
      <c r="FA18" s="40">
        <f t="shared" si="16"/>
        <v>0</v>
      </c>
      <c r="FB18" s="40">
        <f t="shared" si="17"/>
        <v>-1.8182028925568405E-5</v>
      </c>
      <c r="FC18" s="40">
        <f t="shared" si="18"/>
        <v>3.898489449800559E-6</v>
      </c>
      <c r="FD18" s="40">
        <f t="shared" si="19"/>
        <v>1.1170818424264872E-7</v>
      </c>
      <c r="FE18" s="40">
        <f t="shared" si="20"/>
        <v>5.4707296255314013E-7</v>
      </c>
      <c r="FF18" s="40">
        <f t="shared" si="21"/>
        <v>0</v>
      </c>
      <c r="FG18" s="40">
        <f t="shared" si="22"/>
        <v>-6.6670145218400029E-6</v>
      </c>
      <c r="FH18" s="40">
        <f t="shared" si="23"/>
        <v>0</v>
      </c>
      <c r="FI18" s="40">
        <f t="shared" si="24"/>
        <v>-1.6070035788469778E-6</v>
      </c>
      <c r="FJ18" s="40">
        <f t="shared" si="25"/>
        <v>0</v>
      </c>
      <c r="FK18" s="40">
        <f t="shared" si="26"/>
        <v>1.1464855738960135E-6</v>
      </c>
      <c r="FL18" s="40">
        <f t="shared" si="27"/>
        <v>-1.1030904194960722E-6</v>
      </c>
      <c r="FM18" s="40">
        <f t="shared" si="28"/>
        <v>1.8150686648019155E-5</v>
      </c>
      <c r="FN18" s="40">
        <f t="shared" si="29"/>
        <v>1.0309276988905142E-5</v>
      </c>
      <c r="FO18" s="40">
        <f t="shared" si="30"/>
        <v>6.6851005346648152E-6</v>
      </c>
      <c r="FP18" s="40">
        <f t="shared" si="31"/>
        <v>3.9745818041712358E-6</v>
      </c>
      <c r="FQ18" s="40">
        <f t="shared" si="32"/>
        <v>-9.9150709362750161E-6</v>
      </c>
      <c r="FR18" s="40">
        <f t="shared" si="33"/>
        <v>-5.7681394452249535E-7</v>
      </c>
      <c r="FS18" s="40">
        <f t="shared" si="34"/>
        <v>0</v>
      </c>
      <c r="FT18" s="40">
        <f t="shared" si="35"/>
        <v>2.3110004262478065E-7</v>
      </c>
      <c r="FU18" s="40">
        <f t="shared" si="36"/>
        <v>0</v>
      </c>
      <c r="FV18" s="40">
        <f t="shared" si="37"/>
        <v>9.8483331290757866E-7</v>
      </c>
      <c r="FW18" s="40">
        <f t="shared" si="38"/>
        <v>3.2303822122808201E-6</v>
      </c>
    </row>
    <row r="19" spans="1:179" x14ac:dyDescent="0.25">
      <c r="A19" s="32" t="s">
        <v>189</v>
      </c>
      <c r="B19" s="15">
        <v>30989.635144200001</v>
      </c>
      <c r="C19" s="15">
        <v>1850.56043607999</v>
      </c>
      <c r="D19" s="15">
        <v>999.81609092999895</v>
      </c>
      <c r="E19" s="15">
        <v>5184.5822187599997</v>
      </c>
      <c r="F19" s="15">
        <v>4720.2735013399897</v>
      </c>
      <c r="G19" s="15">
        <v>320.62387458599898</v>
      </c>
      <c r="H19" s="15">
        <v>2206.9022205799902</v>
      </c>
      <c r="I19" s="17">
        <v>43.641376699999903</v>
      </c>
      <c r="J19" s="17">
        <v>2.71546386999999</v>
      </c>
      <c r="L19" s="17">
        <v>99.808595999999994</v>
      </c>
      <c r="M19" s="17">
        <v>14.388892599999901</v>
      </c>
      <c r="Q19" s="17">
        <v>3.0625536000000002E-3</v>
      </c>
      <c r="R19" s="17">
        <v>45.193078299999897</v>
      </c>
      <c r="S19" s="17">
        <v>27.115150815</v>
      </c>
      <c r="T19" s="17">
        <v>4.4611187250000003E-2</v>
      </c>
      <c r="V19" s="17">
        <v>1.7303424594999901</v>
      </c>
      <c r="X19" s="17">
        <v>1.1586660499999999</v>
      </c>
      <c r="Z19" s="17">
        <v>37.893982099999903</v>
      </c>
      <c r="AA19" s="17">
        <v>3.8690263699999901</v>
      </c>
      <c r="AB19" s="17">
        <v>0.99788166</v>
      </c>
      <c r="AC19" s="17">
        <v>2.7562959200000001E-2</v>
      </c>
      <c r="AD19" s="17">
        <v>0.471122756999999</v>
      </c>
      <c r="AE19" s="17">
        <v>0.25215015060000001</v>
      </c>
      <c r="AF19" s="17">
        <v>2.3979792644</v>
      </c>
      <c r="AG19" s="17">
        <v>26.063411694999999</v>
      </c>
      <c r="AI19" s="17">
        <v>69.703294937999999</v>
      </c>
      <c r="AK19" s="17">
        <v>16.629664599999899</v>
      </c>
      <c r="AL19" s="17">
        <v>0.14291911299999999</v>
      </c>
      <c r="AN19" s="17" t="s">
        <v>189</v>
      </c>
      <c r="AO19" s="17">
        <v>0</v>
      </c>
      <c r="AP19" s="17">
        <v>0</v>
      </c>
      <c r="AQ19" s="17">
        <v>0</v>
      </c>
      <c r="AR19" s="17">
        <v>2.71545059492259</v>
      </c>
      <c r="AS19" s="17">
        <v>43.641540058342898</v>
      </c>
      <c r="AT19" s="17">
        <v>43.641540058342898</v>
      </c>
      <c r="AU19" s="17">
        <v>0</v>
      </c>
      <c r="AV19" s="17">
        <v>0</v>
      </c>
      <c r="AW19" s="17">
        <v>0</v>
      </c>
      <c r="AX19" s="17">
        <v>0</v>
      </c>
      <c r="AY19" s="17">
        <v>99.808818254389607</v>
      </c>
      <c r="AZ19" s="17">
        <v>0.142917336948229</v>
      </c>
      <c r="BA19" s="17">
        <v>14.3888450395969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1.73035216533672</v>
      </c>
      <c r="BI19" s="17">
        <v>30989.622786531902</v>
      </c>
      <c r="BJ19" s="17">
        <v>3.06238435433745E-3</v>
      </c>
      <c r="BK19" s="17">
        <v>392.0556456914</v>
      </c>
      <c r="BL19" s="17">
        <v>0</v>
      </c>
      <c r="BM19" s="17">
        <v>38.379271307263501</v>
      </c>
      <c r="BN19" s="17">
        <v>26.063447582254401</v>
      </c>
      <c r="BO19" s="17">
        <v>0</v>
      </c>
      <c r="BP19" s="17">
        <v>0</v>
      </c>
      <c r="BQ19" s="17">
        <v>45.193135667682903</v>
      </c>
      <c r="BR19" s="17">
        <v>45.193135667682903</v>
      </c>
      <c r="BS19" s="17">
        <v>0</v>
      </c>
      <c r="BT19" s="17">
        <v>0</v>
      </c>
      <c r="BU19" s="17">
        <v>27.115130287118902</v>
      </c>
      <c r="BV19" s="17">
        <v>0</v>
      </c>
      <c r="BW19" s="17">
        <v>2.6766197404173301E-2</v>
      </c>
      <c r="BX19" s="17">
        <v>8.9222158041535101E-3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16.629663142313799</v>
      </c>
      <c r="CI19" s="17">
        <v>0</v>
      </c>
      <c r="CJ19" s="17">
        <v>1.15866994537302</v>
      </c>
      <c r="CK19" s="17">
        <v>1850.5591742235599</v>
      </c>
      <c r="CL19" s="17">
        <v>0</v>
      </c>
      <c r="CM19" s="17">
        <v>0</v>
      </c>
      <c r="CN19" s="17">
        <v>0</v>
      </c>
      <c r="CO19" s="17">
        <v>2206.89977193185</v>
      </c>
      <c r="CP19" s="17">
        <v>899.83559980599296</v>
      </c>
      <c r="CQ19" s="17">
        <v>99.981406436393996</v>
      </c>
      <c r="CR19" s="17">
        <v>999.81700624238704</v>
      </c>
      <c r="CS19" s="17">
        <v>0</v>
      </c>
      <c r="CT19" s="17">
        <v>203.45133074044901</v>
      </c>
      <c r="CU19" s="17">
        <v>0</v>
      </c>
      <c r="CV19" s="17">
        <v>0.99786000439270905</v>
      </c>
      <c r="CW19" s="17">
        <v>2.75633378836731E-2</v>
      </c>
      <c r="CX19" s="17">
        <v>0.47112338034689699</v>
      </c>
      <c r="CY19" s="17">
        <v>0.252144532350071</v>
      </c>
      <c r="CZ19" s="17">
        <v>2.3980033563165102</v>
      </c>
      <c r="DA19" s="17">
        <v>1.4160779234665399</v>
      </c>
      <c r="DB19" s="17">
        <v>1277.42529778517</v>
      </c>
      <c r="DC19" s="17">
        <v>1.5576835843846599</v>
      </c>
      <c r="DD19" s="17">
        <v>427.27908690068801</v>
      </c>
      <c r="DE19" s="17">
        <v>514.509280356266</v>
      </c>
      <c r="DF19" s="17">
        <v>0.47202759911153602</v>
      </c>
      <c r="DG19" s="17">
        <v>0</v>
      </c>
      <c r="DH19" s="17">
        <v>8.9222651388636207E-3</v>
      </c>
      <c r="DI19" s="17">
        <v>332.30716689539599</v>
      </c>
      <c r="DJ19" s="17">
        <v>5184.5807865031902</v>
      </c>
      <c r="DK19" s="17">
        <v>4720.2721683602604</v>
      </c>
      <c r="DL19" s="17">
        <v>464.30861814293598</v>
      </c>
      <c r="DM19" s="17">
        <v>3.8045460980946602</v>
      </c>
      <c r="DN19" s="17">
        <v>0</v>
      </c>
      <c r="DO19" s="17">
        <v>112.99379013100901</v>
      </c>
      <c r="DP19" s="17">
        <v>30.917769016242499</v>
      </c>
      <c r="DQ19" s="17">
        <v>1282.6869487480501</v>
      </c>
      <c r="DR19" s="17">
        <v>84.964766668320095</v>
      </c>
      <c r="DS19" s="17">
        <v>16.5209274899827</v>
      </c>
      <c r="DT19" s="17">
        <v>1832.40999377194</v>
      </c>
      <c r="DU19" s="17">
        <v>38.321447039523697</v>
      </c>
      <c r="DV19" s="17">
        <v>0.70804031581210003</v>
      </c>
      <c r="DW19" s="17">
        <v>77.676860000992093</v>
      </c>
      <c r="DX19" s="17">
        <v>4.7202860497031998E-2</v>
      </c>
      <c r="DY19" s="17">
        <v>320.624937775646</v>
      </c>
      <c r="DZ19" s="17">
        <v>0</v>
      </c>
      <c r="EA19" s="17">
        <v>69.703114065030903</v>
      </c>
      <c r="EB19" s="17">
        <v>0</v>
      </c>
      <c r="EC19" s="17">
        <v>0</v>
      </c>
      <c r="ED19" s="17">
        <v>0</v>
      </c>
      <c r="EE19" s="17">
        <v>37.893946084228602</v>
      </c>
      <c r="EF19" s="17">
        <v>0</v>
      </c>
      <c r="EG19" s="17">
        <v>2206.9015158980801</v>
      </c>
      <c r="EH19" s="17">
        <v>3.8690381566494101</v>
      </c>
      <c r="EI19" s="17">
        <v>0</v>
      </c>
      <c r="EK19" s="25">
        <f t="shared" si="0"/>
        <v>0</v>
      </c>
      <c r="EL19" s="94">
        <f t="shared" si="1"/>
        <v>0.99999920976707946</v>
      </c>
      <c r="EM19" s="40">
        <f t="shared" si="2"/>
        <v>-3.9876778291723664E-7</v>
      </c>
      <c r="EN19" s="40">
        <f t="shared" si="3"/>
        <v>-6.8187798977924339E-7</v>
      </c>
      <c r="EO19" s="40">
        <f t="shared" si="4"/>
        <v>9.1548075330178473E-7</v>
      </c>
      <c r="EP19" s="40">
        <f t="shared" si="5"/>
        <v>-2.7625308058795649E-7</v>
      </c>
      <c r="EQ19" s="40">
        <f t="shared" si="6"/>
        <v>-2.8239459619500257E-7</v>
      </c>
      <c r="ER19" s="40">
        <f t="shared" si="7"/>
        <v>3.3160027412183763E-6</v>
      </c>
      <c r="ES19" s="40">
        <f t="shared" si="8"/>
        <v>-3.1930817029126175E-7</v>
      </c>
      <c r="ET19" s="40">
        <f t="shared" si="9"/>
        <v>3.7431986648342481E-6</v>
      </c>
      <c r="EU19" s="40">
        <f t="shared" si="10"/>
        <v>-4.8886960149501656E-6</v>
      </c>
      <c r="EV19" s="40">
        <f t="shared" si="11"/>
        <v>0</v>
      </c>
      <c r="EW19" s="40">
        <f t="shared" si="12"/>
        <v>2.2268060920567475E-6</v>
      </c>
      <c r="EX19" s="40">
        <f t="shared" si="13"/>
        <v>-3.3053553406050004E-6</v>
      </c>
      <c r="EY19" s="40">
        <f t="shared" si="14"/>
        <v>0</v>
      </c>
      <c r="EZ19" s="40">
        <f t="shared" si="15"/>
        <v>0</v>
      </c>
      <c r="FA19" s="40">
        <f t="shared" si="16"/>
        <v>0</v>
      </c>
      <c r="FB19" s="40">
        <f t="shared" si="17"/>
        <v>-5.5262922598366465E-5</v>
      </c>
      <c r="FC19" s="40">
        <f t="shared" si="18"/>
        <v>1.2693909147984185E-6</v>
      </c>
      <c r="FD19" s="40">
        <f t="shared" si="19"/>
        <v>-7.5706313559280842E-7</v>
      </c>
      <c r="FE19" s="40">
        <f t="shared" si="20"/>
        <v>-1.1407515489814408E-5</v>
      </c>
      <c r="FF19" s="40">
        <f t="shared" si="21"/>
        <v>0</v>
      </c>
      <c r="FG19" s="40">
        <f t="shared" si="22"/>
        <v>5.6091998879130699E-6</v>
      </c>
      <c r="FH19" s="40">
        <f t="shared" si="23"/>
        <v>0</v>
      </c>
      <c r="FI19" s="40">
        <f t="shared" si="24"/>
        <v>3.3619462830953829E-6</v>
      </c>
      <c r="FJ19" s="40">
        <f t="shared" si="25"/>
        <v>0</v>
      </c>
      <c r="FK19" s="40">
        <f t="shared" si="26"/>
        <v>-9.5043511672564153E-7</v>
      </c>
      <c r="FL19" s="40">
        <f t="shared" si="27"/>
        <v>3.0464122734917963E-6</v>
      </c>
      <c r="FM19" s="40">
        <f t="shared" si="28"/>
        <v>-2.17015786129881E-5</v>
      </c>
      <c r="FN19" s="40">
        <f t="shared" si="29"/>
        <v>1.3738861286692572E-5</v>
      </c>
      <c r="FO19" s="40">
        <f t="shared" si="30"/>
        <v>1.3231092931214743E-6</v>
      </c>
      <c r="FP19" s="40">
        <f t="shared" si="31"/>
        <v>-2.2281366541475888E-5</v>
      </c>
      <c r="FQ19" s="40">
        <f t="shared" si="32"/>
        <v>1.004675764626888E-5</v>
      </c>
      <c r="FR19" s="40">
        <f t="shared" si="33"/>
        <v>1.3769208276305889E-6</v>
      </c>
      <c r="FS19" s="40">
        <f t="shared" si="34"/>
        <v>0</v>
      </c>
      <c r="FT19" s="40">
        <f t="shared" si="35"/>
        <v>-2.5948984084223925E-6</v>
      </c>
      <c r="FU19" s="40">
        <f t="shared" si="36"/>
        <v>0</v>
      </c>
      <c r="FV19" s="40">
        <f t="shared" si="37"/>
        <v>-8.765577267421944E-8</v>
      </c>
      <c r="FW19" s="40">
        <f t="shared" si="38"/>
        <v>-1.2426971688421244E-5</v>
      </c>
    </row>
    <row r="20" spans="1:179" x14ac:dyDescent="0.25">
      <c r="A20" s="32" t="s">
        <v>190</v>
      </c>
      <c r="B20" s="15">
        <v>17127.2552379999</v>
      </c>
      <c r="C20" s="15">
        <v>987.13416699999902</v>
      </c>
      <c r="D20" s="15">
        <v>582.98692189999997</v>
      </c>
      <c r="E20" s="15">
        <v>3030.0259455999999</v>
      </c>
      <c r="F20" s="15">
        <v>2756.1337057999999</v>
      </c>
      <c r="G20" s="15">
        <v>178.16819988</v>
      </c>
      <c r="H20" s="15">
        <v>1236.8257375999999</v>
      </c>
      <c r="I20" s="17">
        <v>29.253689000000001</v>
      </c>
      <c r="J20" s="17">
        <v>1.8202297000000001</v>
      </c>
      <c r="L20" s="17">
        <v>66.903729999999996</v>
      </c>
      <c r="M20" s="17">
        <v>9.6451740000000008</v>
      </c>
      <c r="Q20" s="17">
        <v>2.0528908999999998E-3</v>
      </c>
      <c r="R20" s="17">
        <v>30.293803</v>
      </c>
      <c r="S20" s="17">
        <v>18.175831499999902</v>
      </c>
      <c r="T20" s="17">
        <v>2.99037765E-2</v>
      </c>
      <c r="V20" s="17">
        <v>1.1598833499999901</v>
      </c>
      <c r="X20" s="17">
        <v>0.77667719999999996</v>
      </c>
      <c r="Z20" s="17">
        <v>25.401104999999902</v>
      </c>
      <c r="AA20" s="17">
        <v>2.5934862000000001</v>
      </c>
      <c r="AB20" s="17">
        <v>0.66890033000000004</v>
      </c>
      <c r="AC20" s="17">
        <v>1.8476013999999999E-2</v>
      </c>
      <c r="AD20" s="17">
        <v>0.31580301</v>
      </c>
      <c r="AE20" s="17">
        <v>0.16902128199999999</v>
      </c>
      <c r="AF20" s="17">
        <v>1.607413274</v>
      </c>
      <c r="AG20" s="17">
        <v>16.4178374399999</v>
      </c>
      <c r="AI20" s="17">
        <v>44.4968667199999</v>
      </c>
      <c r="AK20" s="17">
        <v>11.147193999999899</v>
      </c>
      <c r="AL20" s="17">
        <v>9.5801590000000006E-2</v>
      </c>
      <c r="AN20" s="17" t="s">
        <v>190</v>
      </c>
      <c r="AO20" s="17">
        <v>0</v>
      </c>
      <c r="AP20" s="17">
        <v>0</v>
      </c>
      <c r="AQ20" s="17">
        <v>0</v>
      </c>
      <c r="AR20" s="17">
        <v>1.8202223392905501</v>
      </c>
      <c r="AS20" s="17">
        <v>29.253629668009602</v>
      </c>
      <c r="AT20" s="17">
        <v>29.253629668009602</v>
      </c>
      <c r="AU20" s="17">
        <v>0</v>
      </c>
      <c r="AV20" s="17">
        <v>0</v>
      </c>
      <c r="AW20" s="17">
        <v>0</v>
      </c>
      <c r="AX20" s="17">
        <v>0</v>
      </c>
      <c r="AY20" s="17">
        <v>66.903826751196107</v>
      </c>
      <c r="AZ20" s="17">
        <v>9.5810380446325602E-2</v>
      </c>
      <c r="BA20" s="17">
        <v>9.6452071415665106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1.15988451206203</v>
      </c>
      <c r="BI20" s="17">
        <v>17127.244111399501</v>
      </c>
      <c r="BJ20" s="17">
        <v>2.0527958896931699E-3</v>
      </c>
      <c r="BK20" s="17">
        <v>215.669092814365</v>
      </c>
      <c r="BL20" s="17">
        <v>0</v>
      </c>
      <c r="BM20" s="17">
        <v>21.1123037265662</v>
      </c>
      <c r="BN20" s="17">
        <v>16.417960184095801</v>
      </c>
      <c r="BO20" s="17">
        <v>0</v>
      </c>
      <c r="BP20" s="17">
        <v>0</v>
      </c>
      <c r="BQ20" s="17">
        <v>30.2936209136945</v>
      </c>
      <c r="BR20" s="17">
        <v>30.2936209136945</v>
      </c>
      <c r="BS20" s="17">
        <v>0</v>
      </c>
      <c r="BT20" s="17">
        <v>0</v>
      </c>
      <c r="BU20" s="17">
        <v>18.1756911041298</v>
      </c>
      <c r="BV20" s="17">
        <v>0</v>
      </c>
      <c r="BW20" s="17">
        <v>1.7941285588275801E-2</v>
      </c>
      <c r="BX20" s="17">
        <v>5.9806437456527504E-3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11.147200883612401</v>
      </c>
      <c r="CI20" s="17">
        <v>0</v>
      </c>
      <c r="CJ20" s="17">
        <v>0.776658750985466</v>
      </c>
      <c r="CK20" s="17">
        <v>987.13427779339099</v>
      </c>
      <c r="CL20" s="17">
        <v>0</v>
      </c>
      <c r="CM20" s="17">
        <v>0</v>
      </c>
      <c r="CN20" s="17">
        <v>0</v>
      </c>
      <c r="CO20" s="17">
        <v>1236.82419330125</v>
      </c>
      <c r="CP20" s="17">
        <v>524.68655147516597</v>
      </c>
      <c r="CQ20" s="17">
        <v>58.298514993082797</v>
      </c>
      <c r="CR20" s="17">
        <v>582.98506646824899</v>
      </c>
      <c r="CS20" s="17">
        <v>0</v>
      </c>
      <c r="CT20" s="17">
        <v>111.91659288596</v>
      </c>
      <c r="CU20" s="17">
        <v>0</v>
      </c>
      <c r="CV20" s="17">
        <v>0.66891994962438595</v>
      </c>
      <c r="CW20" s="17">
        <v>1.8477015889813E-2</v>
      </c>
      <c r="CX20" s="17">
        <v>0.31581245942117703</v>
      </c>
      <c r="CY20" s="17">
        <v>0.169016817077001</v>
      </c>
      <c r="CZ20" s="17">
        <v>1.6074212382259301</v>
      </c>
      <c r="DA20" s="17">
        <v>0.82684609533887599</v>
      </c>
      <c r="DB20" s="17">
        <v>702.706467319235</v>
      </c>
      <c r="DC20" s="17">
        <v>0.90952527323533605</v>
      </c>
      <c r="DD20" s="17">
        <v>249.48518229467999</v>
      </c>
      <c r="DE20" s="17">
        <v>300.41837761867703</v>
      </c>
      <c r="DF20" s="17">
        <v>0.27561588815952598</v>
      </c>
      <c r="DG20" s="17">
        <v>0</v>
      </c>
      <c r="DH20" s="17">
        <v>5.9807558546492801E-3</v>
      </c>
      <c r="DI20" s="17">
        <v>194.03174501341999</v>
      </c>
      <c r="DJ20" s="17">
        <v>3030.02464817484</v>
      </c>
      <c r="DK20" s="17">
        <v>2756.13252308459</v>
      </c>
      <c r="DL20" s="17">
        <v>273.892125090251</v>
      </c>
      <c r="DM20" s="17">
        <v>2.2214429096600998</v>
      </c>
      <c r="DN20" s="17">
        <v>0</v>
      </c>
      <c r="DO20" s="17">
        <v>65.9763128799529</v>
      </c>
      <c r="DP20" s="17">
        <v>18.0526430110727</v>
      </c>
      <c r="DQ20" s="17">
        <v>748.95144639737202</v>
      </c>
      <c r="DR20" s="17">
        <v>49.610386966274703</v>
      </c>
      <c r="DS20" s="17">
        <v>9.6464633454036299</v>
      </c>
      <c r="DT20" s="17">
        <v>1069.9306083103199</v>
      </c>
      <c r="DU20" s="17">
        <v>21.0803978485534</v>
      </c>
      <c r="DV20" s="17">
        <v>0.41342158435159199</v>
      </c>
      <c r="DW20" s="17">
        <v>45.354943919928097</v>
      </c>
      <c r="DX20" s="17">
        <v>2.7561576745647201E-2</v>
      </c>
      <c r="DY20" s="17">
        <v>178.16981012693</v>
      </c>
      <c r="DZ20" s="17">
        <v>0</v>
      </c>
      <c r="EA20" s="17">
        <v>44.496724038922501</v>
      </c>
      <c r="EB20" s="17">
        <v>0</v>
      </c>
      <c r="EC20" s="17">
        <v>0</v>
      </c>
      <c r="ED20" s="17">
        <v>0</v>
      </c>
      <c r="EE20" s="17">
        <v>25.401193824617401</v>
      </c>
      <c r="EF20" s="17">
        <v>0</v>
      </c>
      <c r="EG20" s="17">
        <v>1236.82498961072</v>
      </c>
      <c r="EH20" s="17">
        <v>2.5934888266340401</v>
      </c>
      <c r="EI20" s="17">
        <v>0</v>
      </c>
      <c r="EK20" s="25">
        <f t="shared" si="0"/>
        <v>0</v>
      </c>
      <c r="EL20" s="94">
        <f t="shared" si="1"/>
        <v>0.99999935616641267</v>
      </c>
      <c r="EM20" s="40">
        <f t="shared" si="2"/>
        <v>-6.4964293718381652E-7</v>
      </c>
      <c r="EN20" s="40">
        <f t="shared" si="3"/>
        <v>1.1223741986878285E-7</v>
      </c>
      <c r="EO20" s="40">
        <f t="shared" si="4"/>
        <v>-3.1826301436324922E-6</v>
      </c>
      <c r="EP20" s="40">
        <f t="shared" si="5"/>
        <v>-4.2818945554012957E-7</v>
      </c>
      <c r="EQ20" s="40">
        <f t="shared" si="6"/>
        <v>-4.2912120242183764E-7</v>
      </c>
      <c r="ER20" s="40">
        <f t="shared" si="7"/>
        <v>9.0377908688754954E-6</v>
      </c>
      <c r="ES20" s="40">
        <f t="shared" si="8"/>
        <v>-6.0476529328636999E-7</v>
      </c>
      <c r="ET20" s="40">
        <f t="shared" si="9"/>
        <v>-2.0281883218170884E-6</v>
      </c>
      <c r="EU20" s="40">
        <f t="shared" si="10"/>
        <v>-4.0438354840353599E-6</v>
      </c>
      <c r="EV20" s="40">
        <f t="shared" si="11"/>
        <v>0</v>
      </c>
      <c r="EW20" s="40">
        <f t="shared" si="12"/>
        <v>1.4461255913645592E-6</v>
      </c>
      <c r="EX20" s="40">
        <f t="shared" si="13"/>
        <v>3.4360776186928119E-6</v>
      </c>
      <c r="EY20" s="40">
        <f t="shared" si="14"/>
        <v>0</v>
      </c>
      <c r="EZ20" s="40">
        <f t="shared" si="15"/>
        <v>0</v>
      </c>
      <c r="FA20" s="40">
        <f t="shared" si="16"/>
        <v>0</v>
      </c>
      <c r="FB20" s="40">
        <f t="shared" si="17"/>
        <v>-4.6281225577994292E-5</v>
      </c>
      <c r="FC20" s="40">
        <f t="shared" si="18"/>
        <v>-6.010678339071738E-6</v>
      </c>
      <c r="FD20" s="40">
        <f t="shared" si="19"/>
        <v>-7.7243162218561455E-6</v>
      </c>
      <c r="FE20" s="40">
        <f t="shared" si="20"/>
        <v>-3.6494100407937004E-5</v>
      </c>
      <c r="FF20" s="40">
        <f t="shared" si="21"/>
        <v>0</v>
      </c>
      <c r="FG20" s="40">
        <f t="shared" si="22"/>
        <v>1.0018783698617252E-6</v>
      </c>
      <c r="FH20" s="40">
        <f t="shared" si="23"/>
        <v>0</v>
      </c>
      <c r="FI20" s="40">
        <f t="shared" si="24"/>
        <v>-2.3753773812287892E-5</v>
      </c>
      <c r="FJ20" s="40">
        <f t="shared" si="25"/>
        <v>0</v>
      </c>
      <c r="FK20" s="40">
        <f t="shared" si="26"/>
        <v>3.4968800569693199E-6</v>
      </c>
      <c r="FL20" s="40">
        <f t="shared" si="27"/>
        <v>1.0127811900631124E-6</v>
      </c>
      <c r="FM20" s="40">
        <f t="shared" si="28"/>
        <v>2.9331162665000611E-5</v>
      </c>
      <c r="FN20" s="40">
        <f t="shared" si="29"/>
        <v>5.4226512980642528E-5</v>
      </c>
      <c r="FO20" s="40">
        <f t="shared" si="30"/>
        <v>2.9921884459025272E-5</v>
      </c>
      <c r="FP20" s="40">
        <f t="shared" si="31"/>
        <v>-2.6416336133294571E-5</v>
      </c>
      <c r="FQ20" s="40">
        <f t="shared" si="32"/>
        <v>4.9546846843317744E-6</v>
      </c>
      <c r="FR20" s="40">
        <f t="shared" si="33"/>
        <v>7.4762645414906412E-6</v>
      </c>
      <c r="FS20" s="40">
        <f t="shared" si="34"/>
        <v>0</v>
      </c>
      <c r="FT20" s="40">
        <f t="shared" si="35"/>
        <v>-3.2065421212029071E-6</v>
      </c>
      <c r="FU20" s="40">
        <f t="shared" si="36"/>
        <v>0</v>
      </c>
      <c r="FV20" s="40">
        <f t="shared" si="37"/>
        <v>6.1751975441896589E-7</v>
      </c>
      <c r="FW20" s="40">
        <f t="shared" si="38"/>
        <v>9.1756789481219596E-5</v>
      </c>
    </row>
    <row r="21" spans="1:179" x14ac:dyDescent="0.25">
      <c r="A21" s="32" t="s">
        <v>191</v>
      </c>
      <c r="B21" s="15">
        <v>29002.074949000002</v>
      </c>
      <c r="C21" s="15">
        <v>1839.2860175000001</v>
      </c>
      <c r="D21" s="15">
        <v>853.77863087000003</v>
      </c>
      <c r="E21" s="15">
        <v>4406.5925372000002</v>
      </c>
      <c r="F21" s="15">
        <v>4014.7589662</v>
      </c>
      <c r="G21" s="15">
        <v>297.30151105899898</v>
      </c>
      <c r="H21" s="15">
        <v>2034.0846388</v>
      </c>
      <c r="I21" s="17">
        <v>26.539565999999901</v>
      </c>
      <c r="J21" s="17">
        <v>1.651351</v>
      </c>
      <c r="L21" s="17">
        <v>60.696458999999997</v>
      </c>
      <c r="M21" s="17">
        <v>8.7502969999999998</v>
      </c>
      <c r="Q21" s="17">
        <v>1.8624249E-3</v>
      </c>
      <c r="R21" s="17">
        <v>27.483201999999899</v>
      </c>
      <c r="S21" s="17">
        <v>16.489497700000001</v>
      </c>
      <c r="T21" s="17">
        <v>2.7129337499999899E-2</v>
      </c>
      <c r="V21" s="17">
        <v>1.0522706150000001</v>
      </c>
      <c r="X21" s="17">
        <v>0.70461779999999996</v>
      </c>
      <c r="Z21" s="17">
        <v>23.044421</v>
      </c>
      <c r="AA21" s="17">
        <v>2.3528642</v>
      </c>
      <c r="AB21" s="17">
        <v>0.60684064999999998</v>
      </c>
      <c r="AC21" s="17">
        <v>1.67618119999999E-2</v>
      </c>
      <c r="AD21" s="17">
        <v>0.28650318999999902</v>
      </c>
      <c r="AE21" s="17">
        <v>0.15333972200000001</v>
      </c>
      <c r="AF21" s="17">
        <v>1.4582794560000001</v>
      </c>
      <c r="AG21" s="17">
        <v>18.795991653999899</v>
      </c>
      <c r="AI21" s="17">
        <v>48.618308810000002</v>
      </c>
      <c r="AK21" s="17">
        <v>10.112971999999999</v>
      </c>
      <c r="AL21" s="17">
        <v>8.6913209999999894E-2</v>
      </c>
      <c r="AN21" s="17" t="s">
        <v>191</v>
      </c>
      <c r="AO21" s="17">
        <v>0</v>
      </c>
      <c r="AP21" s="17">
        <v>0</v>
      </c>
      <c r="AQ21" s="17">
        <v>0</v>
      </c>
      <c r="AR21" s="17">
        <v>1.65135701120143</v>
      </c>
      <c r="AS21" s="17">
        <v>26.539677852077499</v>
      </c>
      <c r="AT21" s="17">
        <v>26.539677852077499</v>
      </c>
      <c r="AU21" s="17">
        <v>0</v>
      </c>
      <c r="AV21" s="17">
        <v>0</v>
      </c>
      <c r="AW21" s="17">
        <v>0</v>
      </c>
      <c r="AX21" s="17">
        <v>0</v>
      </c>
      <c r="AY21" s="17">
        <v>60.696526707026599</v>
      </c>
      <c r="AZ21" s="17">
        <v>8.6913368703847596E-2</v>
      </c>
      <c r="BA21" s="17">
        <v>8.7503027490582497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1.05226967287818</v>
      </c>
      <c r="BI21" s="17">
        <v>29002.064543836001</v>
      </c>
      <c r="BJ21" s="17">
        <v>1.8623503520575099E-3</v>
      </c>
      <c r="BK21" s="17">
        <v>372.92384460799599</v>
      </c>
      <c r="BL21" s="17">
        <v>0</v>
      </c>
      <c r="BM21" s="17">
        <v>36.506299410186998</v>
      </c>
      <c r="BN21" s="17">
        <v>18.795985254123998</v>
      </c>
      <c r="BO21" s="17">
        <v>0</v>
      </c>
      <c r="BP21" s="17">
        <v>0</v>
      </c>
      <c r="BQ21" s="17">
        <v>27.483091031641798</v>
      </c>
      <c r="BR21" s="17">
        <v>27.483091031641798</v>
      </c>
      <c r="BS21" s="17">
        <v>0</v>
      </c>
      <c r="BT21" s="17">
        <v>0</v>
      </c>
      <c r="BU21" s="17">
        <v>16.489438459961299</v>
      </c>
      <c r="BV21" s="17">
        <v>0</v>
      </c>
      <c r="BW21" s="17">
        <v>1.6276964697057299E-2</v>
      </c>
      <c r="BX21" s="17">
        <v>5.4260315274172301E-3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10.1129884926172</v>
      </c>
      <c r="CI21" s="17">
        <v>0</v>
      </c>
      <c r="CJ21" s="17">
        <v>0.70461230287868404</v>
      </c>
      <c r="CK21" s="17">
        <v>1839.28467936529</v>
      </c>
      <c r="CL21" s="17">
        <v>0</v>
      </c>
      <c r="CM21" s="17">
        <v>0</v>
      </c>
      <c r="CN21" s="17">
        <v>0</v>
      </c>
      <c r="CO21" s="17">
        <v>2034.08288033862</v>
      </c>
      <c r="CP21" s="17">
        <v>768.401539818228</v>
      </c>
      <c r="CQ21" s="17">
        <v>85.377887745057706</v>
      </c>
      <c r="CR21" s="17">
        <v>853.77942756328605</v>
      </c>
      <c r="CS21" s="17">
        <v>0</v>
      </c>
      <c r="CT21" s="17">
        <v>193.51989081003299</v>
      </c>
      <c r="CU21" s="17">
        <v>0</v>
      </c>
      <c r="CV21" s="17">
        <v>0.60686030545037495</v>
      </c>
      <c r="CW21" s="17">
        <v>1.6761168868532801E-2</v>
      </c>
      <c r="CX21" s="17">
        <v>0.28650572573400201</v>
      </c>
      <c r="CY21" s="17">
        <v>0.15333483490137001</v>
      </c>
      <c r="CZ21" s="17">
        <v>1.45826670414524</v>
      </c>
      <c r="DA21" s="17">
        <v>1.2044241582477599</v>
      </c>
      <c r="DB21" s="17">
        <v>1215.0845550885399</v>
      </c>
      <c r="DC21" s="17">
        <v>1.3248709193824799</v>
      </c>
      <c r="DD21" s="17">
        <v>363.415852885574</v>
      </c>
      <c r="DE21" s="17">
        <v>437.608522517457</v>
      </c>
      <c r="DF21" s="17">
        <v>0.40147992305869301</v>
      </c>
      <c r="DG21" s="17">
        <v>0</v>
      </c>
      <c r="DH21" s="17">
        <v>5.4258839156291197E-3</v>
      </c>
      <c r="DI21" s="17">
        <v>282.638955119407</v>
      </c>
      <c r="DJ21" s="17">
        <v>4406.59068222523</v>
      </c>
      <c r="DK21" s="17">
        <v>4014.7570752983102</v>
      </c>
      <c r="DL21" s="17">
        <v>391.83360692692099</v>
      </c>
      <c r="DM21" s="17">
        <v>3.2358919624993798</v>
      </c>
      <c r="DN21" s="17">
        <v>0</v>
      </c>
      <c r="DO21" s="17">
        <v>96.105196404261306</v>
      </c>
      <c r="DP21" s="17">
        <v>26.296648974575199</v>
      </c>
      <c r="DQ21" s="17">
        <v>1090.9698887217</v>
      </c>
      <c r="DR21" s="17">
        <v>72.265610432271302</v>
      </c>
      <c r="DS21" s="17">
        <v>14.051657545043099</v>
      </c>
      <c r="DT21" s="17">
        <v>1558.5287597347799</v>
      </c>
      <c r="DU21" s="17">
        <v>36.451471972539203</v>
      </c>
      <c r="DV21" s="17">
        <v>0.602214613888015</v>
      </c>
      <c r="DW21" s="17">
        <v>66.066953377756604</v>
      </c>
      <c r="DX21" s="17">
        <v>4.0148008399609698E-2</v>
      </c>
      <c r="DY21" s="17">
        <v>297.30196403159198</v>
      </c>
      <c r="DZ21" s="17">
        <v>0</v>
      </c>
      <c r="EA21" s="17">
        <v>48.618241426224998</v>
      </c>
      <c r="EB21" s="17">
        <v>0</v>
      </c>
      <c r="EC21" s="17">
        <v>0</v>
      </c>
      <c r="ED21" s="17">
        <v>0</v>
      </c>
      <c r="EE21" s="17">
        <v>23.044476197265102</v>
      </c>
      <c r="EF21" s="17">
        <v>0</v>
      </c>
      <c r="EG21" s="17">
        <v>2034.08386536373</v>
      </c>
      <c r="EH21" s="17">
        <v>2.3528635489977199</v>
      </c>
      <c r="EI21" s="17">
        <v>0</v>
      </c>
      <c r="EK21" s="25">
        <f t="shared" si="0"/>
        <v>0</v>
      </c>
      <c r="EL21" s="94">
        <f t="shared" si="1"/>
        <v>0.99999951574016854</v>
      </c>
      <c r="EM21" s="40">
        <f t="shared" si="2"/>
        <v>-3.5877308845257125E-7</v>
      </c>
      <c r="EN21" s="40">
        <f t="shared" si="3"/>
        <v>-7.2752943116831292E-7</v>
      </c>
      <c r="EO21" s="40">
        <f t="shared" si="4"/>
        <v>9.3313800230408071E-7</v>
      </c>
      <c r="EP21" s="40">
        <f t="shared" si="5"/>
        <v>-4.2095445732285321E-7</v>
      </c>
      <c r="EQ21" s="40">
        <f t="shared" si="6"/>
        <v>-4.7098759995193394E-7</v>
      </c>
      <c r="ER21" s="40">
        <f t="shared" si="7"/>
        <v>1.523613490500226E-6</v>
      </c>
      <c r="ES21" s="40">
        <f t="shared" si="8"/>
        <v>-3.8023799761540391E-7</v>
      </c>
      <c r="ET21" s="40">
        <f t="shared" si="9"/>
        <v>4.2145405692854748E-6</v>
      </c>
      <c r="EU21" s="40">
        <f t="shared" si="10"/>
        <v>3.6401718532015656E-6</v>
      </c>
      <c r="EV21" s="40">
        <f t="shared" si="11"/>
        <v>0</v>
      </c>
      <c r="EW21" s="40">
        <f t="shared" si="12"/>
        <v>1.1155020855861271E-6</v>
      </c>
      <c r="EX21" s="40">
        <f t="shared" si="13"/>
        <v>6.570129276645396E-7</v>
      </c>
      <c r="EY21" s="40">
        <f t="shared" si="14"/>
        <v>0</v>
      </c>
      <c r="EZ21" s="40">
        <f t="shared" si="15"/>
        <v>0</v>
      </c>
      <c r="FA21" s="40">
        <f t="shared" si="16"/>
        <v>0</v>
      </c>
      <c r="FB21" s="40">
        <f t="shared" si="17"/>
        <v>-4.0027354923182832E-5</v>
      </c>
      <c r="FC21" s="40">
        <f t="shared" si="18"/>
        <v>-4.0376793832337919E-6</v>
      </c>
      <c r="FD21" s="40">
        <f t="shared" si="19"/>
        <v>-3.5925920716225038E-6</v>
      </c>
      <c r="FE21" s="40">
        <f t="shared" si="20"/>
        <v>-1.6858498525831612E-5</v>
      </c>
      <c r="FF21" s="40">
        <f t="shared" si="21"/>
        <v>0</v>
      </c>
      <c r="FG21" s="40">
        <f t="shared" si="22"/>
        <v>-8.9532274937975766E-7</v>
      </c>
      <c r="FH21" s="40">
        <f t="shared" si="23"/>
        <v>0</v>
      </c>
      <c r="FI21" s="40">
        <f t="shared" si="24"/>
        <v>-7.8015646438717931E-6</v>
      </c>
      <c r="FJ21" s="40">
        <f t="shared" si="25"/>
        <v>0</v>
      </c>
      <c r="FK21" s="40">
        <f t="shared" si="26"/>
        <v>2.395255020802006E-6</v>
      </c>
      <c r="FL21" s="40">
        <f t="shared" si="27"/>
        <v>-2.7668502078581095E-7</v>
      </c>
      <c r="FM21" s="40">
        <f t="shared" si="28"/>
        <v>3.2389805091281962E-5</v>
      </c>
      <c r="FN21" s="40">
        <f t="shared" si="29"/>
        <v>-3.8368850998876953E-5</v>
      </c>
      <c r="FO21" s="40">
        <f t="shared" si="30"/>
        <v>8.85063095805403E-6</v>
      </c>
      <c r="FP21" s="40">
        <f t="shared" si="31"/>
        <v>-3.1871054455166085E-5</v>
      </c>
      <c r="FQ21" s="40">
        <f t="shared" si="32"/>
        <v>-8.7444520374077577E-6</v>
      </c>
      <c r="FR21" s="40">
        <f t="shared" si="33"/>
        <v>-3.4049152703154084E-7</v>
      </c>
      <c r="FS21" s="40">
        <f t="shared" si="34"/>
        <v>0</v>
      </c>
      <c r="FT21" s="40">
        <f t="shared" si="35"/>
        <v>-1.3859752972402785E-6</v>
      </c>
      <c r="FU21" s="40">
        <f t="shared" si="36"/>
        <v>0</v>
      </c>
      <c r="FV21" s="40">
        <f t="shared" si="37"/>
        <v>1.6308378190728766E-6</v>
      </c>
      <c r="FW21" s="40">
        <f t="shared" si="38"/>
        <v>1.8260037536577725E-6</v>
      </c>
    </row>
    <row r="22" spans="1:179" x14ac:dyDescent="0.25">
      <c r="A22" s="32" t="s">
        <v>192</v>
      </c>
      <c r="B22" s="15">
        <v>21904.0129010399</v>
      </c>
      <c r="C22" s="15">
        <v>1400.875267595</v>
      </c>
      <c r="D22" s="15">
        <v>639.11717404999899</v>
      </c>
      <c r="E22" s="15">
        <v>3296.3196600229899</v>
      </c>
      <c r="F22" s="15">
        <v>3001.927545862</v>
      </c>
      <c r="G22" s="15">
        <v>224.28929050239901</v>
      </c>
      <c r="H22" s="15">
        <v>1539.6010425720001</v>
      </c>
      <c r="I22" s="17">
        <v>18.871556399999999</v>
      </c>
      <c r="J22" s="17">
        <v>1.17423141</v>
      </c>
      <c r="L22" s="17">
        <v>43.159664099999901</v>
      </c>
      <c r="M22" s="17">
        <v>6.2220975999999997</v>
      </c>
      <c r="Q22" s="17">
        <v>1.3243193700000001E-3</v>
      </c>
      <c r="R22" s="17">
        <v>19.542554800000001</v>
      </c>
      <c r="S22" s="17">
        <v>11.725233684999999</v>
      </c>
      <c r="T22" s="17">
        <v>1.9290935994999901E-2</v>
      </c>
      <c r="V22" s="17">
        <v>0.74824114500000005</v>
      </c>
      <c r="X22" s="17">
        <v>0.50103510599999901</v>
      </c>
      <c r="Z22" s="17">
        <v>16.3862673</v>
      </c>
      <c r="AA22" s="17">
        <v>1.6730591800000001</v>
      </c>
      <c r="AB22" s="17">
        <v>0.431507812099999</v>
      </c>
      <c r="AC22" s="17">
        <v>1.19188874E-2</v>
      </c>
      <c r="AD22" s="17">
        <v>0.20372470940000001</v>
      </c>
      <c r="AE22" s="17">
        <v>0.1090356943</v>
      </c>
      <c r="AF22" s="17">
        <v>1.0369430903999901</v>
      </c>
      <c r="AG22" s="17">
        <v>13.7415590981999</v>
      </c>
      <c r="AI22" s="17">
        <v>35.3667828114</v>
      </c>
      <c r="AK22" s="17">
        <v>7.1910670099999896</v>
      </c>
      <c r="AL22" s="17">
        <v>6.1801688100000002E-2</v>
      </c>
      <c r="AN22" s="17" t="s">
        <v>192</v>
      </c>
      <c r="AO22" s="17">
        <v>0</v>
      </c>
      <c r="AP22" s="17">
        <v>0</v>
      </c>
      <c r="AQ22" s="17">
        <v>0</v>
      </c>
      <c r="AR22" s="17">
        <v>1.17423394533023</v>
      </c>
      <c r="AS22" s="17">
        <v>18.871657202604801</v>
      </c>
      <c r="AT22" s="17">
        <v>18.871657202604801</v>
      </c>
      <c r="AU22" s="17">
        <v>0</v>
      </c>
      <c r="AV22" s="17">
        <v>0</v>
      </c>
      <c r="AW22" s="17">
        <v>0</v>
      </c>
      <c r="AX22" s="17">
        <v>0</v>
      </c>
      <c r="AY22" s="17">
        <v>43.159673684815701</v>
      </c>
      <c r="AZ22" s="17">
        <v>6.1802618996614697E-2</v>
      </c>
      <c r="BA22" s="17">
        <v>6.22211067972155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0.74824519432860803</v>
      </c>
      <c r="BI22" s="17">
        <v>21903.995690845801</v>
      </c>
      <c r="BJ22" s="17">
        <v>1.32438074365755E-3</v>
      </c>
      <c r="BK22" s="17">
        <v>283.29423587644698</v>
      </c>
      <c r="BL22" s="17">
        <v>0</v>
      </c>
      <c r="BM22" s="17">
        <v>27.732284285766902</v>
      </c>
      <c r="BN22" s="17">
        <v>13.7414875501909</v>
      </c>
      <c r="BO22" s="17">
        <v>0</v>
      </c>
      <c r="BP22" s="17">
        <v>0</v>
      </c>
      <c r="BQ22" s="17">
        <v>19.542445607847299</v>
      </c>
      <c r="BR22" s="17">
        <v>19.542445607847299</v>
      </c>
      <c r="BS22" s="17">
        <v>0</v>
      </c>
      <c r="BT22" s="17">
        <v>0</v>
      </c>
      <c r="BU22" s="17">
        <v>11.7252077661557</v>
      </c>
      <c r="BV22" s="17">
        <v>0</v>
      </c>
      <c r="BW22" s="17">
        <v>1.15752218616269E-2</v>
      </c>
      <c r="BX22" s="17">
        <v>3.8584901454565401E-3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7.1910898915160599</v>
      </c>
      <c r="CI22" s="17">
        <v>0</v>
      </c>
      <c r="CJ22" s="17">
        <v>0.50104635554563504</v>
      </c>
      <c r="CK22" s="17">
        <v>1400.8748541940199</v>
      </c>
      <c r="CL22" s="17">
        <v>0</v>
      </c>
      <c r="CM22" s="17">
        <v>0</v>
      </c>
      <c r="CN22" s="17">
        <v>0</v>
      </c>
      <c r="CO22" s="17">
        <v>1539.59970540738</v>
      </c>
      <c r="CP22" s="17">
        <v>575.20350712148002</v>
      </c>
      <c r="CQ22" s="17">
        <v>63.9112396825345</v>
      </c>
      <c r="CR22" s="17">
        <v>639.11474680401398</v>
      </c>
      <c r="CS22" s="17">
        <v>0</v>
      </c>
      <c r="CT22" s="17">
        <v>147.00968851783199</v>
      </c>
      <c r="CU22" s="17">
        <v>0</v>
      </c>
      <c r="CV22" s="17">
        <v>0.43151718381587101</v>
      </c>
      <c r="CW22" s="17">
        <v>1.19179113521497E-2</v>
      </c>
      <c r="CX22" s="17">
        <v>0.203721661711779</v>
      </c>
      <c r="CY22" s="17">
        <v>0.10903871638089201</v>
      </c>
      <c r="CZ22" s="17">
        <v>1.03694181495505</v>
      </c>
      <c r="DA22" s="17">
        <v>0.90058141834355998</v>
      </c>
      <c r="DB22" s="17">
        <v>923.04736785231205</v>
      </c>
      <c r="DC22" s="17">
        <v>0.990632213385364</v>
      </c>
      <c r="DD22" s="17">
        <v>271.73451594768397</v>
      </c>
      <c r="DE22" s="17">
        <v>327.21003786438098</v>
      </c>
      <c r="DF22" s="17">
        <v>0.300193001427492</v>
      </c>
      <c r="DG22" s="17">
        <v>0</v>
      </c>
      <c r="DH22" s="17">
        <v>3.8581604634115299E-3</v>
      </c>
      <c r="DI22" s="17">
        <v>211.33558596096699</v>
      </c>
      <c r="DJ22" s="17">
        <v>3296.3186524789799</v>
      </c>
      <c r="DK22" s="17">
        <v>3001.9267932661401</v>
      </c>
      <c r="DL22" s="17">
        <v>294.39185921283899</v>
      </c>
      <c r="DM22" s="17">
        <v>2.41957270237052</v>
      </c>
      <c r="DN22" s="17">
        <v>0</v>
      </c>
      <c r="DO22" s="17">
        <v>71.860049378021003</v>
      </c>
      <c r="DP22" s="17">
        <v>19.662662273957299</v>
      </c>
      <c r="DQ22" s="17">
        <v>815.74363239030401</v>
      </c>
      <c r="DR22" s="17">
        <v>54.034744131571799</v>
      </c>
      <c r="DS22" s="17">
        <v>10.5067107117071</v>
      </c>
      <c r="DT22" s="17">
        <v>1165.3479090262699</v>
      </c>
      <c r="DU22" s="17">
        <v>27.690499851386399</v>
      </c>
      <c r="DV22" s="17">
        <v>0.45028885839161797</v>
      </c>
      <c r="DW22" s="17">
        <v>49.399658090686998</v>
      </c>
      <c r="DX22" s="17">
        <v>3.0019296670469601E-2</v>
      </c>
      <c r="DY22" s="17">
        <v>224.28922005544601</v>
      </c>
      <c r="DZ22" s="17">
        <v>0</v>
      </c>
      <c r="EA22" s="17">
        <v>35.366500338657403</v>
      </c>
      <c r="EB22" s="17">
        <v>0</v>
      </c>
      <c r="EC22" s="17">
        <v>0</v>
      </c>
      <c r="ED22" s="17">
        <v>0</v>
      </c>
      <c r="EE22" s="17">
        <v>16.386094825369401</v>
      </c>
      <c r="EF22" s="17">
        <v>0</v>
      </c>
      <c r="EG22" s="17">
        <v>1539.60079173487</v>
      </c>
      <c r="EH22" s="17">
        <v>1.67305624025502</v>
      </c>
      <c r="EI22" s="17">
        <v>0</v>
      </c>
      <c r="EK22" s="25">
        <f t="shared" si="0"/>
        <v>0</v>
      </c>
      <c r="EL22" s="94">
        <f t="shared" si="1"/>
        <v>0.99999929440963153</v>
      </c>
      <c r="EM22" s="40">
        <f t="shared" si="2"/>
        <v>-7.857096403582982E-7</v>
      </c>
      <c r="EN22" s="40">
        <f t="shared" si="3"/>
        <v>-2.9510191921701753E-7</v>
      </c>
      <c r="EO22" s="40">
        <f t="shared" si="4"/>
        <v>-3.7978106105911071E-6</v>
      </c>
      <c r="EP22" s="40">
        <f t="shared" si="5"/>
        <v>-3.0565725230698812E-7</v>
      </c>
      <c r="EQ22" s="40">
        <f t="shared" si="6"/>
        <v>-2.5070420535603065E-7</v>
      </c>
      <c r="ER22" s="40">
        <f t="shared" si="7"/>
        <v>-3.1408968678670694E-7</v>
      </c>
      <c r="ES22" s="40">
        <f t="shared" si="8"/>
        <v>-1.6292346081137869E-7</v>
      </c>
      <c r="ET22" s="40">
        <f t="shared" si="9"/>
        <v>5.3415098715409452E-6</v>
      </c>
      <c r="EU22" s="40">
        <f t="shared" si="10"/>
        <v>2.1591401902459789E-6</v>
      </c>
      <c r="EV22" s="40">
        <f t="shared" si="11"/>
        <v>0</v>
      </c>
      <c r="EW22" s="40">
        <f t="shared" si="12"/>
        <v>2.2207809072620909E-7</v>
      </c>
      <c r="EX22" s="40">
        <f t="shared" si="13"/>
        <v>2.1021402091620859E-6</v>
      </c>
      <c r="EY22" s="40">
        <f t="shared" si="14"/>
        <v>0</v>
      </c>
      <c r="EZ22" s="40">
        <f t="shared" si="15"/>
        <v>0</v>
      </c>
      <c r="FA22" s="40">
        <f t="shared" si="16"/>
        <v>0</v>
      </c>
      <c r="FB22" s="40">
        <f t="shared" si="17"/>
        <v>4.6343547440510106E-5</v>
      </c>
      <c r="FC22" s="40">
        <f t="shared" si="18"/>
        <v>-5.5874041966496129E-6</v>
      </c>
      <c r="FD22" s="40">
        <f t="shared" si="19"/>
        <v>-2.2105183568676387E-6</v>
      </c>
      <c r="FE22" s="40">
        <f t="shared" si="20"/>
        <v>4.8544844859426344E-5</v>
      </c>
      <c r="FF22" s="40">
        <f t="shared" si="21"/>
        <v>0</v>
      </c>
      <c r="FG22" s="40">
        <f t="shared" si="22"/>
        <v>5.4117962304520544E-6</v>
      </c>
      <c r="FH22" s="40">
        <f t="shared" si="23"/>
        <v>0</v>
      </c>
      <c r="FI22" s="40">
        <f t="shared" si="24"/>
        <v>2.2452609610208302E-5</v>
      </c>
      <c r="FJ22" s="40">
        <f t="shared" si="25"/>
        <v>0</v>
      </c>
      <c r="FK22" s="40">
        <f t="shared" si="26"/>
        <v>-1.0525559448116927E-5</v>
      </c>
      <c r="FL22" s="40">
        <f t="shared" si="27"/>
        <v>-1.7571075878575526E-6</v>
      </c>
      <c r="FM22" s="40">
        <f t="shared" si="28"/>
        <v>2.1718531181161439E-5</v>
      </c>
      <c r="FN22" s="40">
        <f t="shared" si="29"/>
        <v>-8.1890852522011905E-5</v>
      </c>
      <c r="FO22" s="40">
        <f t="shared" si="30"/>
        <v>-1.4959835898109165E-5</v>
      </c>
      <c r="FP22" s="40">
        <f t="shared" si="31"/>
        <v>2.7716436451459629E-5</v>
      </c>
      <c r="FQ22" s="40">
        <f t="shared" si="32"/>
        <v>-1.230004762957215E-6</v>
      </c>
      <c r="FR22" s="40">
        <f t="shared" si="33"/>
        <v>-5.2066878648059219E-6</v>
      </c>
      <c r="FS22" s="40">
        <f t="shared" si="34"/>
        <v>0</v>
      </c>
      <c r="FT22" s="40">
        <f t="shared" si="35"/>
        <v>-7.9869504699860579E-6</v>
      </c>
      <c r="FU22" s="40">
        <f t="shared" si="36"/>
        <v>0</v>
      </c>
      <c r="FV22" s="40">
        <f t="shared" si="37"/>
        <v>3.1819361491845932E-6</v>
      </c>
      <c r="FW22" s="40">
        <f t="shared" si="38"/>
        <v>1.5062640573653919E-5</v>
      </c>
    </row>
    <row r="23" spans="1:179" x14ac:dyDescent="0.25">
      <c r="A23" s="32" t="s">
        <v>193</v>
      </c>
      <c r="B23" s="15">
        <v>47940.630340600001</v>
      </c>
      <c r="C23" s="15">
        <v>2677.2120896599999</v>
      </c>
      <c r="D23" s="15">
        <v>1671.78752861</v>
      </c>
      <c r="E23" s="15">
        <v>8704.59883626999</v>
      </c>
      <c r="F23" s="15">
        <v>7928.3608760999996</v>
      </c>
      <c r="G23" s="15">
        <v>500.505620246999</v>
      </c>
      <c r="H23" s="15">
        <v>3433.8649474499998</v>
      </c>
      <c r="I23" s="17">
        <v>90.246425899999906</v>
      </c>
      <c r="J23" s="17">
        <v>5.6153343800000002</v>
      </c>
      <c r="L23" s="17">
        <v>206.39517599999999</v>
      </c>
      <c r="M23" s="17">
        <v>29.7549426</v>
      </c>
      <c r="Q23" s="17">
        <v>6.3330871399999902E-3</v>
      </c>
      <c r="R23" s="17">
        <v>93.455205000000007</v>
      </c>
      <c r="S23" s="17">
        <v>56.071690499999903</v>
      </c>
      <c r="T23" s="17">
        <v>9.2251918499999905E-2</v>
      </c>
      <c r="V23" s="17">
        <v>3.57819231849999</v>
      </c>
      <c r="X23" s="17">
        <v>2.3960162999999999</v>
      </c>
      <c r="Z23" s="17">
        <v>78.361362999999997</v>
      </c>
      <c r="AA23" s="17">
        <v>8.0007967299999994</v>
      </c>
      <c r="AB23" s="17">
        <v>2.0635291219999998</v>
      </c>
      <c r="AC23" s="17">
        <v>5.6997728300000002E-2</v>
      </c>
      <c r="AD23" s="17">
        <v>0.97423933399999996</v>
      </c>
      <c r="AE23" s="17">
        <v>0.521423784</v>
      </c>
      <c r="AF23" s="17">
        <v>4.9588040699999896</v>
      </c>
      <c r="AG23" s="17">
        <v>49.191141426999998</v>
      </c>
      <c r="AI23" s="17">
        <v>134.189650569999</v>
      </c>
      <c r="AK23" s="17">
        <v>34.388645099999998</v>
      </c>
      <c r="AL23" s="17">
        <v>0.29554388999999998</v>
      </c>
      <c r="AN23" s="17" t="s">
        <v>193</v>
      </c>
      <c r="AO23" s="17">
        <v>0</v>
      </c>
      <c r="AP23" s="17">
        <v>0</v>
      </c>
      <c r="AQ23" s="17">
        <v>0</v>
      </c>
      <c r="AR23" s="17">
        <v>5.6153338332793199</v>
      </c>
      <c r="AS23" s="17">
        <v>90.246399134046797</v>
      </c>
      <c r="AT23" s="17">
        <v>90.246399134046797</v>
      </c>
      <c r="AU23" s="17">
        <v>0</v>
      </c>
      <c r="AV23" s="17">
        <v>0</v>
      </c>
      <c r="AW23" s="17">
        <v>0</v>
      </c>
      <c r="AX23" s="17">
        <v>0</v>
      </c>
      <c r="AY23" s="17">
        <v>206.395174692392</v>
      </c>
      <c r="AZ23" s="17">
        <v>0.29554189844948903</v>
      </c>
      <c r="BA23" s="17">
        <v>29.754946642867498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3.5781792218836301</v>
      </c>
      <c r="BI23" s="17">
        <v>47940.616375711703</v>
      </c>
      <c r="BJ23" s="17">
        <v>6.3329670825144997E-3</v>
      </c>
      <c r="BK23" s="17">
        <v>591.14244329816904</v>
      </c>
      <c r="BL23" s="17">
        <v>0</v>
      </c>
      <c r="BM23" s="17">
        <v>57.868406595246299</v>
      </c>
      <c r="BN23" s="17">
        <v>49.191135754088201</v>
      </c>
      <c r="BO23" s="17">
        <v>0</v>
      </c>
      <c r="BP23" s="17">
        <v>0</v>
      </c>
      <c r="BQ23" s="17">
        <v>93.454840345771899</v>
      </c>
      <c r="BR23" s="17">
        <v>93.454840345771899</v>
      </c>
      <c r="BS23" s="17">
        <v>0</v>
      </c>
      <c r="BT23" s="17">
        <v>0</v>
      </c>
      <c r="BU23" s="17">
        <v>56.071563378891803</v>
      </c>
      <c r="BV23" s="17">
        <v>0</v>
      </c>
      <c r="BW23" s="17">
        <v>5.5351732963204801E-2</v>
      </c>
      <c r="BX23" s="17">
        <v>1.8450347291963601E-2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34.388708411637097</v>
      </c>
      <c r="CI23" s="17">
        <v>0</v>
      </c>
      <c r="CJ23" s="17">
        <v>2.39599897648844</v>
      </c>
      <c r="CK23" s="17">
        <v>2677.2111050336998</v>
      </c>
      <c r="CL23" s="17">
        <v>0</v>
      </c>
      <c r="CM23" s="17">
        <v>0</v>
      </c>
      <c r="CN23" s="17">
        <v>0</v>
      </c>
      <c r="CO23" s="17">
        <v>3433.8631472081202</v>
      </c>
      <c r="CP23" s="17">
        <v>1504.6074446887901</v>
      </c>
      <c r="CQ23" s="17">
        <v>167.17862115819801</v>
      </c>
      <c r="CR23" s="17">
        <v>1671.7860658469899</v>
      </c>
      <c r="CS23" s="17">
        <v>0</v>
      </c>
      <c r="CT23" s="17">
        <v>306.75813196453799</v>
      </c>
      <c r="CU23" s="17">
        <v>0</v>
      </c>
      <c r="CV23" s="17">
        <v>2.0635296776842602</v>
      </c>
      <c r="CW23" s="17">
        <v>5.6999018482448399E-2</v>
      </c>
      <c r="CX23" s="17">
        <v>0.97425097910569503</v>
      </c>
      <c r="CY23" s="17">
        <v>0.52143870427751704</v>
      </c>
      <c r="CZ23" s="17">
        <v>4.9588504375623499</v>
      </c>
      <c r="DA23" s="17">
        <v>2.3785002292806801</v>
      </c>
      <c r="DB23" s="17">
        <v>1926.0949741497</v>
      </c>
      <c r="DC23" s="17">
        <v>2.6163506499776701</v>
      </c>
      <c r="DD23" s="17">
        <v>717.67476005445405</v>
      </c>
      <c r="DE23" s="17">
        <v>864.19088212437305</v>
      </c>
      <c r="DF23" s="17">
        <v>0.79283430281585299</v>
      </c>
      <c r="DG23" s="17">
        <v>0</v>
      </c>
      <c r="DH23" s="17">
        <v>1.8450443514828802E-2</v>
      </c>
      <c r="DI23" s="17">
        <v>558.15641853646105</v>
      </c>
      <c r="DJ23" s="17">
        <v>8704.59537456406</v>
      </c>
      <c r="DK23" s="17">
        <v>7928.3574642150097</v>
      </c>
      <c r="DL23" s="17">
        <v>776.23791034904696</v>
      </c>
      <c r="DM23" s="17">
        <v>6.3902469452206496</v>
      </c>
      <c r="DN23" s="17">
        <v>0</v>
      </c>
      <c r="DO23" s="17">
        <v>189.78919415554699</v>
      </c>
      <c r="DP23" s="17">
        <v>51.930540760704801</v>
      </c>
      <c r="DQ23" s="17">
        <v>2154.45204605455</v>
      </c>
      <c r="DR23" s="17">
        <v>142.71042334253701</v>
      </c>
      <c r="DS23" s="17">
        <v>27.749236197688401</v>
      </c>
      <c r="DT23" s="17">
        <v>3077.7885886561198</v>
      </c>
      <c r="DU23" s="17">
        <v>57.781109326736903</v>
      </c>
      <c r="DV23" s="17">
        <v>1.18925005428881</v>
      </c>
      <c r="DW23" s="17">
        <v>130.468908712115</v>
      </c>
      <c r="DX23" s="17">
        <v>7.9283438879610896E-2</v>
      </c>
      <c r="DY23" s="17">
        <v>500.50564127052297</v>
      </c>
      <c r="DZ23" s="17">
        <v>0</v>
      </c>
      <c r="EA23" s="17">
        <v>134.18918659471299</v>
      </c>
      <c r="EB23" s="17">
        <v>0</v>
      </c>
      <c r="EC23" s="17">
        <v>0</v>
      </c>
      <c r="ED23" s="17">
        <v>0</v>
      </c>
      <c r="EE23" s="17">
        <v>78.361558252800506</v>
      </c>
      <c r="EF23" s="17">
        <v>0</v>
      </c>
      <c r="EG23" s="17">
        <v>3433.8638173029699</v>
      </c>
      <c r="EH23" s="17">
        <v>8.0007936850173795</v>
      </c>
      <c r="EI23" s="17">
        <v>0</v>
      </c>
      <c r="EK23" s="25">
        <f t="shared" si="0"/>
        <v>0</v>
      </c>
      <c r="EL23" s="94">
        <f t="shared" si="1"/>
        <v>0.99999980485689433</v>
      </c>
      <c r="EM23" s="40">
        <f t="shared" si="2"/>
        <v>-2.9129546688399491E-7</v>
      </c>
      <c r="EN23" s="40">
        <f t="shared" si="3"/>
        <v>-3.677804623423324E-7</v>
      </c>
      <c r="EO23" s="40">
        <f t="shared" si="4"/>
        <v>-8.7496944739374539E-7</v>
      </c>
      <c r="EP23" s="40">
        <f t="shared" si="5"/>
        <v>-3.9768701523585482E-7</v>
      </c>
      <c r="EQ23" s="40">
        <f t="shared" si="6"/>
        <v>-4.3033926472221058E-7</v>
      </c>
      <c r="ER23" s="40">
        <f t="shared" si="7"/>
        <v>4.200457121784756E-8</v>
      </c>
      <c r="ES23" s="40">
        <f t="shared" si="8"/>
        <v>-3.2911807750771227E-7</v>
      </c>
      <c r="ET23" s="40">
        <f t="shared" si="9"/>
        <v>-2.9658740323610232E-7</v>
      </c>
      <c r="EU23" s="40">
        <f t="shared" si="10"/>
        <v>-9.7362088040674387E-8</v>
      </c>
      <c r="EV23" s="40">
        <f t="shared" si="11"/>
        <v>0</v>
      </c>
      <c r="EW23" s="40">
        <f t="shared" si="12"/>
        <v>-6.3354580928298865E-9</v>
      </c>
      <c r="EX23" s="40">
        <f t="shared" si="13"/>
        <v>1.3587213233457454E-7</v>
      </c>
      <c r="EY23" s="40">
        <f t="shared" si="14"/>
        <v>0</v>
      </c>
      <c r="EZ23" s="40">
        <f t="shared" si="15"/>
        <v>0</v>
      </c>
      <c r="FA23" s="40">
        <f t="shared" si="16"/>
        <v>0</v>
      </c>
      <c r="FB23" s="40">
        <f t="shared" si="17"/>
        <v>-1.8957181992995779E-5</v>
      </c>
      <c r="FC23" s="40">
        <f t="shared" si="18"/>
        <v>-3.9019145922102161E-6</v>
      </c>
      <c r="FD23" s="40">
        <f t="shared" si="19"/>
        <v>-2.2671174520844086E-6</v>
      </c>
      <c r="FE23" s="40">
        <f t="shared" si="20"/>
        <v>6.561055934062097E-6</v>
      </c>
      <c r="FF23" s="40">
        <f t="shared" si="21"/>
        <v>0</v>
      </c>
      <c r="FG23" s="40">
        <f t="shared" si="22"/>
        <v>-3.6601208638591259E-6</v>
      </c>
      <c r="FH23" s="40">
        <f t="shared" si="23"/>
        <v>0</v>
      </c>
      <c r="FI23" s="40">
        <f t="shared" si="24"/>
        <v>-7.2301309302107297E-6</v>
      </c>
      <c r="FJ23" s="40">
        <f t="shared" si="25"/>
        <v>0</v>
      </c>
      <c r="FK23" s="40">
        <f t="shared" si="26"/>
        <v>2.4916973497403062E-6</v>
      </c>
      <c r="FL23" s="40">
        <f t="shared" si="27"/>
        <v>-3.8058492454993816E-7</v>
      </c>
      <c r="FM23" s="40">
        <f t="shared" si="28"/>
        <v>2.69288305388777E-7</v>
      </c>
      <c r="FN23" s="40">
        <f t="shared" si="29"/>
        <v>2.2635681927654667E-5</v>
      </c>
      <c r="FO23" s="40">
        <f t="shared" si="30"/>
        <v>1.1953023542229903E-5</v>
      </c>
      <c r="FP23" s="40">
        <f t="shared" si="31"/>
        <v>2.8614493574843771E-5</v>
      </c>
      <c r="FQ23" s="40">
        <f t="shared" si="32"/>
        <v>9.3505534209010761E-6</v>
      </c>
      <c r="FR23" s="40">
        <f t="shared" si="33"/>
        <v>-1.1532384963304941E-7</v>
      </c>
      <c r="FS23" s="40">
        <f t="shared" si="34"/>
        <v>0</v>
      </c>
      <c r="FT23" s="40">
        <f t="shared" si="35"/>
        <v>-3.4576085714451218E-6</v>
      </c>
      <c r="FU23" s="40">
        <f t="shared" si="36"/>
        <v>0</v>
      </c>
      <c r="FV23" s="40">
        <f t="shared" si="37"/>
        <v>1.841062272591878E-6</v>
      </c>
      <c r="FW23" s="40">
        <f t="shared" si="38"/>
        <v>-6.738594768273251E-6</v>
      </c>
    </row>
    <row r="24" spans="1:179" x14ac:dyDescent="0.25">
      <c r="A24" s="32" t="s">
        <v>194</v>
      </c>
      <c r="B24" s="15">
        <v>18689.263085299899</v>
      </c>
      <c r="C24" s="15">
        <v>1194.34725646999</v>
      </c>
      <c r="D24" s="15">
        <v>557.89954417199897</v>
      </c>
      <c r="E24" s="15">
        <v>3022.9320708099899</v>
      </c>
      <c r="F24" s="15">
        <v>2747.7664313199898</v>
      </c>
      <c r="G24" s="15">
        <v>191.58472383590001</v>
      </c>
      <c r="H24" s="15">
        <v>1919.3597455199899</v>
      </c>
      <c r="I24" s="17">
        <v>41.088853</v>
      </c>
      <c r="J24" s="17">
        <v>2.8344483999999901</v>
      </c>
      <c r="L24" s="17">
        <v>60.656259999999897</v>
      </c>
      <c r="M24" s="17">
        <v>8.3889840000000007</v>
      </c>
      <c r="Q24" s="17">
        <v>8.4378509999999895E-4</v>
      </c>
      <c r="R24" s="17">
        <v>42.068627999999997</v>
      </c>
      <c r="S24" s="17">
        <v>13.8918249999999</v>
      </c>
      <c r="T24" s="17">
        <v>1.37794929999999E-2</v>
      </c>
      <c r="V24" s="17">
        <v>3.3571070529999898</v>
      </c>
      <c r="X24" s="17">
        <v>0.85845509999999903</v>
      </c>
      <c r="Z24" s="17">
        <v>8.4378509999999896</v>
      </c>
      <c r="AA24" s="17">
        <v>7.50645132</v>
      </c>
      <c r="AB24" s="17">
        <v>0.68284353999999903</v>
      </c>
      <c r="AC24" s="17">
        <v>1.5799411999999902E-2</v>
      </c>
      <c r="AD24" s="17">
        <v>0.32993296999999899</v>
      </c>
      <c r="AE24" s="17">
        <v>0.17413624</v>
      </c>
      <c r="AF24" s="17">
        <v>2.74837721699999</v>
      </c>
      <c r="AG24" s="17">
        <v>18.017548595799902</v>
      </c>
      <c r="AI24" s="17">
        <v>46.472265122000003</v>
      </c>
      <c r="AK24" s="17">
        <v>9.2694769999999895</v>
      </c>
      <c r="AL24" s="17">
        <v>0.1037028</v>
      </c>
      <c r="AN24" s="17" t="s">
        <v>194</v>
      </c>
      <c r="AO24" s="17">
        <v>0</v>
      </c>
      <c r="AP24" s="17">
        <v>0</v>
      </c>
      <c r="AQ24" s="17">
        <v>0</v>
      </c>
      <c r="AR24" s="17">
        <v>2.8344460113461998</v>
      </c>
      <c r="AS24" s="17">
        <v>41.0887899861509</v>
      </c>
      <c r="AT24" s="17">
        <v>41.0887899861509</v>
      </c>
      <c r="AU24" s="17">
        <v>0</v>
      </c>
      <c r="AV24" s="17">
        <v>0</v>
      </c>
      <c r="AW24" s="17">
        <v>0</v>
      </c>
      <c r="AX24" s="17">
        <v>0</v>
      </c>
      <c r="AY24" s="17">
        <v>60.656107444271299</v>
      </c>
      <c r="AZ24" s="17">
        <v>0.103703818603881</v>
      </c>
      <c r="BA24" s="17">
        <v>8.3889758213055501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3.3570960452934102</v>
      </c>
      <c r="BI24" s="17">
        <v>18689.254877957599</v>
      </c>
      <c r="BJ24" s="17">
        <v>8.4372648868854204E-4</v>
      </c>
      <c r="BK24" s="17">
        <v>344.94085363193602</v>
      </c>
      <c r="BL24" s="17">
        <v>0</v>
      </c>
      <c r="BM24" s="17">
        <v>33.766952120618399</v>
      </c>
      <c r="BN24" s="17">
        <v>18.0175699505015</v>
      </c>
      <c r="BO24" s="17">
        <v>0</v>
      </c>
      <c r="BP24" s="17">
        <v>0</v>
      </c>
      <c r="BQ24" s="17">
        <v>42.068581804476402</v>
      </c>
      <c r="BR24" s="17">
        <v>42.068581804476402</v>
      </c>
      <c r="BS24" s="17">
        <v>0</v>
      </c>
      <c r="BT24" s="17">
        <v>0</v>
      </c>
      <c r="BU24" s="17">
        <v>13.8917937668281</v>
      </c>
      <c r="BV24" s="17">
        <v>0</v>
      </c>
      <c r="BW24" s="17">
        <v>8.2677573559747797E-3</v>
      </c>
      <c r="BX24" s="17">
        <v>2.7558878854032501E-3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9.2694721456918892</v>
      </c>
      <c r="CI24" s="17">
        <v>0</v>
      </c>
      <c r="CJ24" s="17">
        <v>0.85846712925230195</v>
      </c>
      <c r="CK24" s="17">
        <v>1194.34703803358</v>
      </c>
      <c r="CL24" s="17">
        <v>0</v>
      </c>
      <c r="CM24" s="17">
        <v>0</v>
      </c>
      <c r="CN24" s="17">
        <v>0</v>
      </c>
      <c r="CO24" s="17">
        <v>1919.3579112308901</v>
      </c>
      <c r="CP24" s="17">
        <v>502.108937968551</v>
      </c>
      <c r="CQ24" s="17">
        <v>55.790015437755102</v>
      </c>
      <c r="CR24" s="17">
        <v>557.89895340630596</v>
      </c>
      <c r="CS24" s="17">
        <v>0</v>
      </c>
      <c r="CT24" s="17">
        <v>178.999700817997</v>
      </c>
      <c r="CU24" s="17">
        <v>0</v>
      </c>
      <c r="CV24" s="17">
        <v>0.68285279568114599</v>
      </c>
      <c r="CW24" s="17">
        <v>1.57988995150934E-2</v>
      </c>
      <c r="CX24" s="17">
        <v>0.329932964769038</v>
      </c>
      <c r="CY24" s="17">
        <v>0.17413655539939399</v>
      </c>
      <c r="CZ24" s="17">
        <v>2.7483871032479499</v>
      </c>
      <c r="DA24" s="17">
        <v>0.82432923091761801</v>
      </c>
      <c r="DB24" s="17">
        <v>1123.9054790165801</v>
      </c>
      <c r="DC24" s="17">
        <v>0.90676629717202095</v>
      </c>
      <c r="DD24" s="17">
        <v>248.727751879164</v>
      </c>
      <c r="DE24" s="17">
        <v>299.50646096441102</v>
      </c>
      <c r="DF24" s="17">
        <v>0.27477559815803798</v>
      </c>
      <c r="DG24" s="17">
        <v>0</v>
      </c>
      <c r="DH24" s="17">
        <v>2.7559653543654198E-3</v>
      </c>
      <c r="DI24" s="17">
        <v>193.44250651300399</v>
      </c>
      <c r="DJ24" s="17">
        <v>3022.9312633833902</v>
      </c>
      <c r="DK24" s="17">
        <v>2747.76560943188</v>
      </c>
      <c r="DL24" s="17">
        <v>275.165653951509</v>
      </c>
      <c r="DM24" s="17">
        <v>2.21470266456125</v>
      </c>
      <c r="DN24" s="17">
        <v>0</v>
      </c>
      <c r="DO24" s="17">
        <v>65.776071731785606</v>
      </c>
      <c r="DP24" s="17">
        <v>17.997952101831501</v>
      </c>
      <c r="DQ24" s="17">
        <v>746.67767992195502</v>
      </c>
      <c r="DR24" s="17">
        <v>49.459837776748799</v>
      </c>
      <c r="DS24" s="17">
        <v>9.6171934930581902</v>
      </c>
      <c r="DT24" s="17">
        <v>1066.6826928355199</v>
      </c>
      <c r="DU24" s="17">
        <v>33.715991883802303</v>
      </c>
      <c r="DV24" s="17">
        <v>0.41216478673037898</v>
      </c>
      <c r="DW24" s="17">
        <v>45.217246213837399</v>
      </c>
      <c r="DX24" s="17">
        <v>2.7477423019009399E-2</v>
      </c>
      <c r="DY24" s="17">
        <v>191.58448856539701</v>
      </c>
      <c r="DZ24" s="17">
        <v>0</v>
      </c>
      <c r="EA24" s="17">
        <v>46.472287161198601</v>
      </c>
      <c r="EB24" s="17">
        <v>0</v>
      </c>
      <c r="EC24" s="17">
        <v>0</v>
      </c>
      <c r="ED24" s="17">
        <v>0</v>
      </c>
      <c r="EE24" s="17">
        <v>8.4378432114954407</v>
      </c>
      <c r="EF24" s="17">
        <v>0</v>
      </c>
      <c r="EG24" s="17">
        <v>1919.3587921978401</v>
      </c>
      <c r="EH24" s="17">
        <v>7.5064548881597997</v>
      </c>
      <c r="EI24" s="17">
        <v>0</v>
      </c>
      <c r="EK24" s="25">
        <f t="shared" si="0"/>
        <v>0</v>
      </c>
      <c r="EL24" s="94">
        <f t="shared" si="1"/>
        <v>0.99999954100976141</v>
      </c>
      <c r="EM24" s="40">
        <f t="shared" si="2"/>
        <v>-4.3914745394464427E-7</v>
      </c>
      <c r="EN24" s="40">
        <f t="shared" si="3"/>
        <v>-1.8289187574195943E-7</v>
      </c>
      <c r="EO24" s="40">
        <f t="shared" si="4"/>
        <v>-1.0589105138661618E-6</v>
      </c>
      <c r="EP24" s="40">
        <f t="shared" si="5"/>
        <v>-2.6710047756149447E-7</v>
      </c>
      <c r="EQ24" s="40">
        <f t="shared" si="6"/>
        <v>-2.9911134384346142E-7</v>
      </c>
      <c r="ER24" s="40">
        <f t="shared" si="7"/>
        <v>-1.2280232906214528E-6</v>
      </c>
      <c r="ES24" s="40">
        <f t="shared" si="8"/>
        <v>-4.9668758139326066E-7</v>
      </c>
      <c r="ET24" s="40">
        <f t="shared" si="9"/>
        <v>-1.5335996139988932E-6</v>
      </c>
      <c r="EU24" s="40">
        <f t="shared" si="10"/>
        <v>-8.4272262296942963E-7</v>
      </c>
      <c r="EV24" s="40">
        <f t="shared" si="11"/>
        <v>0</v>
      </c>
      <c r="EW24" s="40">
        <f t="shared" si="12"/>
        <v>-2.5150863010230525E-6</v>
      </c>
      <c r="EX24" s="40">
        <f t="shared" si="13"/>
        <v>-9.749326557993136E-7</v>
      </c>
      <c r="EY24" s="40">
        <f t="shared" si="14"/>
        <v>0</v>
      </c>
      <c r="EZ24" s="40">
        <f t="shared" si="15"/>
        <v>0</v>
      </c>
      <c r="FA24" s="40">
        <f t="shared" si="16"/>
        <v>0</v>
      </c>
      <c r="FB24" s="40">
        <f t="shared" si="17"/>
        <v>-6.9462368388473189E-5</v>
      </c>
      <c r="FC24" s="40">
        <f t="shared" si="18"/>
        <v>-1.0980991249550804E-6</v>
      </c>
      <c r="FD24" s="40">
        <f t="shared" si="19"/>
        <v>-2.2483130762144464E-6</v>
      </c>
      <c r="FE24" s="40">
        <f t="shared" si="20"/>
        <v>8.5341125069583377E-6</v>
      </c>
      <c r="FF24" s="40">
        <f t="shared" si="21"/>
        <v>0</v>
      </c>
      <c r="FG24" s="40">
        <f t="shared" si="22"/>
        <v>-3.2789262915352073E-6</v>
      </c>
      <c r="FH24" s="40">
        <f t="shared" si="23"/>
        <v>0</v>
      </c>
      <c r="FI24" s="40">
        <f t="shared" si="24"/>
        <v>1.4012674981982517E-5</v>
      </c>
      <c r="FJ24" s="40">
        <f t="shared" si="25"/>
        <v>0</v>
      </c>
      <c r="FK24" s="40">
        <f t="shared" si="26"/>
        <v>-9.2304362199044785E-7</v>
      </c>
      <c r="FL24" s="40">
        <f t="shared" si="27"/>
        <v>4.7534575893677068E-7</v>
      </c>
      <c r="FM24" s="40">
        <f t="shared" si="28"/>
        <v>1.3554614790612173E-5</v>
      </c>
      <c r="FN24" s="40">
        <f t="shared" si="29"/>
        <v>-3.2436960723696282E-5</v>
      </c>
      <c r="FO24" s="40">
        <f t="shared" si="30"/>
        <v>-1.5854617371804529E-8</v>
      </c>
      <c r="FP24" s="40">
        <f t="shared" si="31"/>
        <v>1.8112220293193074E-6</v>
      </c>
      <c r="FQ24" s="40">
        <f t="shared" si="32"/>
        <v>3.5971219302367961E-6</v>
      </c>
      <c r="FR24" s="40">
        <f t="shared" si="33"/>
        <v>1.1852168170713261E-6</v>
      </c>
      <c r="FS24" s="40">
        <f t="shared" si="34"/>
        <v>0</v>
      </c>
      <c r="FT24" s="40">
        <f t="shared" si="35"/>
        <v>4.742441225924706E-7</v>
      </c>
      <c r="FU24" s="40">
        <f t="shared" si="36"/>
        <v>0</v>
      </c>
      <c r="FV24" s="40">
        <f t="shared" si="37"/>
        <v>-5.2368737744072619E-7</v>
      </c>
      <c r="FW24" s="40">
        <f t="shared" si="38"/>
        <v>9.822337304355945E-6</v>
      </c>
    </row>
    <row r="25" spans="1:179" x14ac:dyDescent="0.25">
      <c r="A25" s="32" t="s">
        <v>195</v>
      </c>
      <c r="B25" s="15">
        <v>28147.698651199898</v>
      </c>
      <c r="C25" s="15">
        <v>1575.8326711499899</v>
      </c>
      <c r="D25" s="15">
        <v>991.04177878999894</v>
      </c>
      <c r="E25" s="15">
        <v>5159.3798655199898</v>
      </c>
      <c r="F25" s="15">
        <v>4693.1874041999899</v>
      </c>
      <c r="G25" s="15">
        <v>293.96311856800003</v>
      </c>
      <c r="H25" s="15">
        <v>2040.9790623699901</v>
      </c>
      <c r="I25" s="17">
        <v>53.963460300000001</v>
      </c>
      <c r="J25" s="17">
        <v>3.3577254700000001</v>
      </c>
      <c r="L25" s="17">
        <v>123.415314</v>
      </c>
      <c r="M25" s="17">
        <v>17.792155600000001</v>
      </c>
      <c r="Q25" s="17">
        <v>3.7869079400000001E-3</v>
      </c>
      <c r="R25" s="17">
        <v>55.882141099999998</v>
      </c>
      <c r="S25" s="17">
        <v>33.52842871</v>
      </c>
      <c r="T25" s="17">
        <v>5.51626294999999E-2</v>
      </c>
      <c r="V25" s="17">
        <v>2.1396031959999999</v>
      </c>
      <c r="X25" s="17">
        <v>1.43271383</v>
      </c>
      <c r="Z25" s="17">
        <v>46.856686499999903</v>
      </c>
      <c r="AA25" s="17">
        <v>4.7841277499999997</v>
      </c>
      <c r="AB25" s="17">
        <v>1.23390099599999</v>
      </c>
      <c r="AC25" s="17">
        <v>3.40821659999999E-2</v>
      </c>
      <c r="AD25" s="17">
        <v>0.58255269300000001</v>
      </c>
      <c r="AE25" s="17">
        <v>0.31178878319999997</v>
      </c>
      <c r="AF25" s="17">
        <v>2.9651493658999999</v>
      </c>
      <c r="AG25" s="17">
        <v>29.281369971999901</v>
      </c>
      <c r="AI25" s="17">
        <v>79.958749859999998</v>
      </c>
      <c r="AK25" s="17">
        <v>20.5629098</v>
      </c>
      <c r="AL25" s="17">
        <v>0.176722354999999</v>
      </c>
      <c r="AN25" s="17" t="s">
        <v>195</v>
      </c>
      <c r="AO25" s="17">
        <v>0</v>
      </c>
      <c r="AP25" s="17">
        <v>0</v>
      </c>
      <c r="AQ25" s="17">
        <v>0</v>
      </c>
      <c r="AR25" s="17">
        <v>3.35773021543329</v>
      </c>
      <c r="AS25" s="17">
        <v>53.963410779538599</v>
      </c>
      <c r="AT25" s="17">
        <v>53.963410779538599</v>
      </c>
      <c r="AU25" s="17">
        <v>0</v>
      </c>
      <c r="AV25" s="17">
        <v>0</v>
      </c>
      <c r="AW25" s="17">
        <v>0</v>
      </c>
      <c r="AX25" s="17">
        <v>0</v>
      </c>
      <c r="AY25" s="17">
        <v>123.41492438402901</v>
      </c>
      <c r="AZ25" s="17">
        <v>0.17672121023747001</v>
      </c>
      <c r="BA25" s="17">
        <v>17.792130713941201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2.13959780209824</v>
      </c>
      <c r="BI25" s="17">
        <v>28147.684727988199</v>
      </c>
      <c r="BJ25" s="17">
        <v>3.7867723461315699E-3</v>
      </c>
      <c r="BK25" s="17">
        <v>351.08281477306201</v>
      </c>
      <c r="BL25" s="17">
        <v>0</v>
      </c>
      <c r="BM25" s="17">
        <v>34.368180077994303</v>
      </c>
      <c r="BN25" s="17">
        <v>29.281374589112399</v>
      </c>
      <c r="BO25" s="17">
        <v>0</v>
      </c>
      <c r="BP25" s="17">
        <v>0</v>
      </c>
      <c r="BQ25" s="17">
        <v>55.882145766166701</v>
      </c>
      <c r="BR25" s="17">
        <v>55.882145766166701</v>
      </c>
      <c r="BS25" s="17">
        <v>0</v>
      </c>
      <c r="BT25" s="17">
        <v>0</v>
      </c>
      <c r="BU25" s="17">
        <v>33.528384041920802</v>
      </c>
      <c r="BV25" s="17">
        <v>0</v>
      </c>
      <c r="BW25" s="17">
        <v>3.3097291184058297E-2</v>
      </c>
      <c r="BX25" s="17">
        <v>1.10326752031448E-2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20.562948959985999</v>
      </c>
      <c r="CI25" s="17">
        <v>0</v>
      </c>
      <c r="CJ25" s="17">
        <v>1.4327176988530701</v>
      </c>
      <c r="CK25" s="17">
        <v>1575.8317358847301</v>
      </c>
      <c r="CL25" s="17">
        <v>0</v>
      </c>
      <c r="CM25" s="17">
        <v>0</v>
      </c>
      <c r="CN25" s="17">
        <v>0</v>
      </c>
      <c r="CO25" s="17">
        <v>2040.97749698242</v>
      </c>
      <c r="CP25" s="17">
        <v>891.93787429024803</v>
      </c>
      <c r="CQ25" s="17">
        <v>99.1042833488208</v>
      </c>
      <c r="CR25" s="17">
        <v>991.04215763906905</v>
      </c>
      <c r="CS25" s="17">
        <v>0</v>
      </c>
      <c r="CT25" s="17">
        <v>182.186876861538</v>
      </c>
      <c r="CU25" s="17">
        <v>0</v>
      </c>
      <c r="CV25" s="17">
        <v>1.2339205691396899</v>
      </c>
      <c r="CW25" s="17">
        <v>3.4081985815462103E-2</v>
      </c>
      <c r="CX25" s="17">
        <v>0.58253367033185</v>
      </c>
      <c r="CY25" s="17">
        <v>0.31179018786686202</v>
      </c>
      <c r="CZ25" s="17">
        <v>2.9651635904473701</v>
      </c>
      <c r="DA25" s="17">
        <v>1.40795657291511</v>
      </c>
      <c r="DB25" s="17">
        <v>1143.91613042616</v>
      </c>
      <c r="DC25" s="17">
        <v>1.5487544175664201</v>
      </c>
      <c r="DD25" s="17">
        <v>424.82715637934899</v>
      </c>
      <c r="DE25" s="17">
        <v>511.557257306944</v>
      </c>
      <c r="DF25" s="17">
        <v>0.46931789800316298</v>
      </c>
      <c r="DG25" s="17">
        <v>0</v>
      </c>
      <c r="DH25" s="17">
        <v>1.1032496513941401E-2</v>
      </c>
      <c r="DI25" s="17">
        <v>330.40025059938102</v>
      </c>
      <c r="DJ25" s="17">
        <v>5159.3779251955002</v>
      </c>
      <c r="DK25" s="17">
        <v>4693.1856555261302</v>
      </c>
      <c r="DL25" s="17">
        <v>466.192269669361</v>
      </c>
      <c r="DM25" s="17">
        <v>3.7827018727161499</v>
      </c>
      <c r="DN25" s="17">
        <v>0</v>
      </c>
      <c r="DO25" s="17">
        <v>112.345483754691</v>
      </c>
      <c r="DP25" s="17">
        <v>30.740365786471301</v>
      </c>
      <c r="DQ25" s="17">
        <v>1275.32627137794</v>
      </c>
      <c r="DR25" s="17">
        <v>84.477322226447697</v>
      </c>
      <c r="DS25" s="17">
        <v>16.426159030407199</v>
      </c>
      <c r="DT25" s="17">
        <v>1821.8947181666299</v>
      </c>
      <c r="DU25" s="17">
        <v>34.316371412285598</v>
      </c>
      <c r="DV25" s="17">
        <v>0.70397790638072699</v>
      </c>
      <c r="DW25" s="17">
        <v>77.231030488819698</v>
      </c>
      <c r="DX25" s="17">
        <v>4.6931741463979201E-2</v>
      </c>
      <c r="DY25" s="17">
        <v>293.96318566642901</v>
      </c>
      <c r="DZ25" s="17">
        <v>0</v>
      </c>
      <c r="EA25" s="17">
        <v>79.958740725629298</v>
      </c>
      <c r="EB25" s="17">
        <v>0</v>
      </c>
      <c r="EC25" s="17">
        <v>0</v>
      </c>
      <c r="ED25" s="17">
        <v>0</v>
      </c>
      <c r="EE25" s="17">
        <v>46.856598667304702</v>
      </c>
      <c r="EF25" s="17">
        <v>0</v>
      </c>
      <c r="EG25" s="17">
        <v>2040.97831864504</v>
      </c>
      <c r="EH25" s="17">
        <v>4.7841429261396504</v>
      </c>
      <c r="EI25" s="17">
        <v>0</v>
      </c>
      <c r="EK25" s="25">
        <f t="shared" si="0"/>
        <v>0</v>
      </c>
      <c r="EL25" s="94">
        <f t="shared" si="1"/>
        <v>0.99999959741727174</v>
      </c>
      <c r="EM25" s="40">
        <f t="shared" si="2"/>
        <v>-4.9464831467783285E-7</v>
      </c>
      <c r="EN25" s="40">
        <f t="shared" si="3"/>
        <v>-5.935054380858624E-7</v>
      </c>
      <c r="EO25" s="40">
        <f t="shared" si="4"/>
        <v>3.8227356122686549E-7</v>
      </c>
      <c r="EP25" s="40">
        <f t="shared" si="5"/>
        <v>-3.7607707519096077E-7</v>
      </c>
      <c r="EQ25" s="40">
        <f t="shared" si="6"/>
        <v>-3.7259834503955556E-7</v>
      </c>
      <c r="ER25" s="40">
        <f t="shared" si="7"/>
        <v>2.2825458279360517E-7</v>
      </c>
      <c r="ES25" s="40">
        <f t="shared" si="8"/>
        <v>-3.6439616839307366E-7</v>
      </c>
      <c r="ET25" s="40">
        <f t="shared" si="9"/>
        <v>-9.1766653078412587E-7</v>
      </c>
      <c r="EU25" s="40">
        <f t="shared" si="10"/>
        <v>1.4132880523661882E-6</v>
      </c>
      <c r="EV25" s="40">
        <f t="shared" si="11"/>
        <v>0</v>
      </c>
      <c r="EW25" s="40">
        <f t="shared" si="12"/>
        <v>-3.1569499631803277E-6</v>
      </c>
      <c r="EX25" s="40">
        <f t="shared" si="13"/>
        <v>-1.3987095975861989E-6</v>
      </c>
      <c r="EY25" s="40">
        <f t="shared" si="14"/>
        <v>0</v>
      </c>
      <c r="EZ25" s="40">
        <f t="shared" si="15"/>
        <v>0</v>
      </c>
      <c r="FA25" s="40">
        <f t="shared" si="16"/>
        <v>0</v>
      </c>
      <c r="FB25" s="40">
        <f t="shared" si="17"/>
        <v>-3.5805958470221532E-5</v>
      </c>
      <c r="FC25" s="40">
        <f t="shared" si="18"/>
        <v>8.350014174393777E-8</v>
      </c>
      <c r="FD25" s="40">
        <f t="shared" si="19"/>
        <v>-1.3322449311439263E-6</v>
      </c>
      <c r="FE25" s="40">
        <f t="shared" si="20"/>
        <v>-3.0201398467706801E-6</v>
      </c>
      <c r="FF25" s="40">
        <f t="shared" si="21"/>
        <v>0</v>
      </c>
      <c r="FG25" s="40">
        <f t="shared" si="22"/>
        <v>-2.5209822877405955E-6</v>
      </c>
      <c r="FH25" s="40">
        <f t="shared" si="23"/>
        <v>0</v>
      </c>
      <c r="FI25" s="40">
        <f t="shared" si="24"/>
        <v>2.7003669463653577E-6</v>
      </c>
      <c r="FJ25" s="40">
        <f t="shared" si="25"/>
        <v>0</v>
      </c>
      <c r="FK25" s="40">
        <f t="shared" si="26"/>
        <v>-1.8744965075692741E-6</v>
      </c>
      <c r="FL25" s="40">
        <f t="shared" si="27"/>
        <v>3.1721852851318718E-6</v>
      </c>
      <c r="FM25" s="40">
        <f t="shared" si="28"/>
        <v>1.5862812140815724E-5</v>
      </c>
      <c r="FN25" s="40">
        <f t="shared" si="29"/>
        <v>-5.2867689746352487E-6</v>
      </c>
      <c r="FO25" s="40">
        <f t="shared" si="30"/>
        <v>-3.2653987147588322E-5</v>
      </c>
      <c r="FP25" s="40">
        <f t="shared" si="31"/>
        <v>4.5051872861865339E-6</v>
      </c>
      <c r="FQ25" s="40">
        <f t="shared" si="32"/>
        <v>4.7972447977824951E-6</v>
      </c>
      <c r="FR25" s="40">
        <f t="shared" si="33"/>
        <v>1.5768089071534729E-7</v>
      </c>
      <c r="FS25" s="40">
        <f t="shared" si="34"/>
        <v>0</v>
      </c>
      <c r="FT25" s="40">
        <f t="shared" si="35"/>
        <v>-1.1423853819399776E-7</v>
      </c>
      <c r="FU25" s="40">
        <f t="shared" si="36"/>
        <v>0</v>
      </c>
      <c r="FV25" s="40">
        <f t="shared" si="37"/>
        <v>1.904399055370726E-6</v>
      </c>
      <c r="FW25" s="40">
        <f t="shared" si="38"/>
        <v>-6.4777460044196297E-6</v>
      </c>
    </row>
    <row r="26" spans="1:179" x14ac:dyDescent="0.25">
      <c r="A26" s="32" t="s">
        <v>196</v>
      </c>
      <c r="B26" s="15">
        <v>41352.863187255098</v>
      </c>
      <c r="C26" s="15">
        <v>2427.0343407021401</v>
      </c>
      <c r="D26" s="15">
        <v>1363.89232664778</v>
      </c>
      <c r="E26" s="15">
        <v>7080.6351346269303</v>
      </c>
      <c r="F26" s="15">
        <v>6446.6993790523702</v>
      </c>
      <c r="G26" s="15">
        <v>428.89055920151299</v>
      </c>
      <c r="H26" s="15">
        <v>2951.8705376543899</v>
      </c>
      <c r="I26" s="17">
        <v>63.566635302100003</v>
      </c>
      <c r="J26" s="17">
        <v>3.95525790390999</v>
      </c>
      <c r="L26" s="17">
        <v>145.37799610869899</v>
      </c>
      <c r="M26" s="17">
        <v>20.958403837199899</v>
      </c>
      <c r="Q26" s="17">
        <v>4.46081672944E-3</v>
      </c>
      <c r="R26" s="17">
        <v>65.8267828786</v>
      </c>
      <c r="S26" s="17">
        <v>39.495062806584997</v>
      </c>
      <c r="T26" s="17">
        <v>6.4979230099899907E-2</v>
      </c>
      <c r="V26" s="17">
        <v>2.52036141648599</v>
      </c>
      <c r="X26" s="17">
        <v>1.6876759531899901</v>
      </c>
      <c r="Z26" s="17">
        <v>55.195175773899997</v>
      </c>
      <c r="AA26" s="17">
        <v>5.6354985528999899</v>
      </c>
      <c r="AB26" s="17">
        <v>1.4534827039189899</v>
      </c>
      <c r="AC26" s="17">
        <v>4.0147329274999997E-2</v>
      </c>
      <c r="AD26" s="17">
        <v>0.68622221657499904</v>
      </c>
      <c r="AE26" s="17">
        <v>0.36727387243460002</v>
      </c>
      <c r="AF26" s="17">
        <v>3.4928191577251</v>
      </c>
      <c r="AG26" s="17">
        <v>36.861408524406201</v>
      </c>
      <c r="AI26" s="17">
        <v>99.1979129122399</v>
      </c>
      <c r="AK26" s="17">
        <v>24.222231380599901</v>
      </c>
      <c r="AL26" s="17">
        <v>0.208171394573999</v>
      </c>
      <c r="AN26" s="17" t="s">
        <v>196</v>
      </c>
      <c r="AO26" s="17">
        <v>0</v>
      </c>
      <c r="AP26" s="17">
        <v>0</v>
      </c>
      <c r="AQ26" s="17">
        <v>0</v>
      </c>
      <c r="AR26" s="17">
        <v>3.9552460330539101</v>
      </c>
      <c r="AS26" s="17">
        <v>63.566667310846199</v>
      </c>
      <c r="AT26" s="17">
        <v>63.566667310846199</v>
      </c>
      <c r="AU26" s="17">
        <v>0</v>
      </c>
      <c r="AV26" s="17">
        <v>0</v>
      </c>
      <c r="AW26" s="17">
        <v>0</v>
      </c>
      <c r="AX26" s="17">
        <v>0</v>
      </c>
      <c r="AY26" s="17">
        <v>145.37773623008101</v>
      </c>
      <c r="AZ26" s="17">
        <v>0.20817515380448701</v>
      </c>
      <c r="BA26" s="17">
        <v>20.958384307159701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2.5203660387904199</v>
      </c>
      <c r="BI26" s="17">
        <v>41352.845323533802</v>
      </c>
      <c r="BJ26" s="17">
        <v>4.4608356351242204E-3</v>
      </c>
      <c r="BK26" s="17">
        <v>520.01540296958501</v>
      </c>
      <c r="BL26" s="17">
        <v>0</v>
      </c>
      <c r="BM26" s="17">
        <v>50.905248462075697</v>
      </c>
      <c r="BN26" s="17">
        <v>36.861402953980402</v>
      </c>
      <c r="BO26" s="17">
        <v>0</v>
      </c>
      <c r="BP26" s="17">
        <v>0</v>
      </c>
      <c r="BQ26" s="17">
        <v>65.826735153598506</v>
      </c>
      <c r="BR26" s="17">
        <v>65.826735153598506</v>
      </c>
      <c r="BS26" s="17">
        <v>0</v>
      </c>
      <c r="BT26" s="17">
        <v>0</v>
      </c>
      <c r="BU26" s="17">
        <v>39.495106082271903</v>
      </c>
      <c r="BV26" s="17">
        <v>0</v>
      </c>
      <c r="BW26" s="17">
        <v>3.8987864743302E-2</v>
      </c>
      <c r="BX26" s="17">
        <v>1.2995858068476701E-2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24.222180627178101</v>
      </c>
      <c r="CI26" s="17">
        <v>0</v>
      </c>
      <c r="CJ26" s="17">
        <v>1.68766489158237</v>
      </c>
      <c r="CK26" s="17">
        <v>2427.0323829382501</v>
      </c>
      <c r="CL26" s="17">
        <v>0</v>
      </c>
      <c r="CM26" s="17">
        <v>0</v>
      </c>
      <c r="CN26" s="17">
        <v>0</v>
      </c>
      <c r="CO26" s="17">
        <v>2951.8676892364701</v>
      </c>
      <c r="CP26" s="17">
        <v>1227.5051256509901</v>
      </c>
      <c r="CQ26" s="17">
        <v>136.38914390262099</v>
      </c>
      <c r="CR26" s="17">
        <v>1363.89426955361</v>
      </c>
      <c r="CS26" s="17">
        <v>0</v>
      </c>
      <c r="CT26" s="17">
        <v>269.85005995084202</v>
      </c>
      <c r="CU26" s="17">
        <v>0</v>
      </c>
      <c r="CV26" s="17">
        <v>1.4534908142851799</v>
      </c>
      <c r="CW26" s="17">
        <v>4.0148102637124698E-2</v>
      </c>
      <c r="CX26" s="17">
        <v>0.68623086265720801</v>
      </c>
      <c r="CY26" s="17">
        <v>0.36728232073989298</v>
      </c>
      <c r="CZ26" s="17">
        <v>3.4928227941718601</v>
      </c>
      <c r="DA26" s="17">
        <v>1.93401001603862</v>
      </c>
      <c r="DB26" s="17">
        <v>1694.33167108151</v>
      </c>
      <c r="DC26" s="17">
        <v>2.12740159814701</v>
      </c>
      <c r="DD26" s="17">
        <v>583.55516520555295</v>
      </c>
      <c r="DE26" s="17">
        <v>702.68985337279605</v>
      </c>
      <c r="DF26" s="17">
        <v>0.64466949521651995</v>
      </c>
      <c r="DG26" s="17">
        <v>0</v>
      </c>
      <c r="DH26" s="17">
        <v>1.2995819493929001E-2</v>
      </c>
      <c r="DI26" s="17">
        <v>453.84723545417899</v>
      </c>
      <c r="DJ26" s="17">
        <v>7080.6322465711501</v>
      </c>
      <c r="DK26" s="17">
        <v>6446.6966433033504</v>
      </c>
      <c r="DL26" s="17">
        <v>633.93560326780096</v>
      </c>
      <c r="DM26" s="17">
        <v>5.1960418987527399</v>
      </c>
      <c r="DN26" s="17">
        <v>0</v>
      </c>
      <c r="DO26" s="17">
        <v>154.32096706344299</v>
      </c>
      <c r="DP26" s="17">
        <v>42.225905670397999</v>
      </c>
      <c r="DQ26" s="17">
        <v>1751.8251749604501</v>
      </c>
      <c r="DR26" s="17">
        <v>116.040444371379</v>
      </c>
      <c r="DS26" s="17">
        <v>22.563457582411498</v>
      </c>
      <c r="DT26" s="17">
        <v>2502.6080709838602</v>
      </c>
      <c r="DU26" s="17">
        <v>50.828183199533001</v>
      </c>
      <c r="DV26" s="17">
        <v>0.96700169417152904</v>
      </c>
      <c r="DW26" s="17">
        <v>106.086776814706</v>
      </c>
      <c r="DX26" s="17">
        <v>6.4467121834906896E-2</v>
      </c>
      <c r="DY26" s="17">
        <v>428.89070521509899</v>
      </c>
      <c r="DZ26" s="17">
        <v>0</v>
      </c>
      <c r="EA26" s="17">
        <v>99.198180365719196</v>
      </c>
      <c r="EB26" s="17">
        <v>0</v>
      </c>
      <c r="EC26" s="17">
        <v>0</v>
      </c>
      <c r="ED26" s="17">
        <v>0</v>
      </c>
      <c r="EE26" s="17">
        <v>55.195044893121903</v>
      </c>
      <c r="EF26" s="17">
        <v>0</v>
      </c>
      <c r="EG26" s="17">
        <v>2951.8693388448901</v>
      </c>
      <c r="EH26" s="17">
        <v>5.6355075840752002</v>
      </c>
      <c r="EI26" s="17">
        <v>0</v>
      </c>
      <c r="EK26" s="25">
        <f t="shared" si="0"/>
        <v>0</v>
      </c>
      <c r="EL26" s="94">
        <f t="shared" si="1"/>
        <v>0.99999944116482453</v>
      </c>
      <c r="EM26" s="40">
        <f t="shared" si="2"/>
        <v>-4.3198269524493606E-7</v>
      </c>
      <c r="EN26" s="40">
        <f t="shared" si="3"/>
        <v>-8.0664861521415099E-7</v>
      </c>
      <c r="EO26" s="40">
        <f t="shared" si="4"/>
        <v>1.4245302154953486E-6</v>
      </c>
      <c r="EP26" s="40">
        <f t="shared" si="5"/>
        <v>-4.0788089278606513E-7</v>
      </c>
      <c r="EQ26" s="40">
        <f t="shared" si="6"/>
        <v>-4.24364292328835E-7</v>
      </c>
      <c r="ER26" s="40">
        <f t="shared" si="7"/>
        <v>3.4044485911777082E-7</v>
      </c>
      <c r="ES26" s="40">
        <f t="shared" si="8"/>
        <v>-4.0611858971831253E-7</v>
      </c>
      <c r="ET26" s="40">
        <f t="shared" si="9"/>
        <v>5.0354633438876046E-7</v>
      </c>
      <c r="EU26" s="40">
        <f t="shared" si="10"/>
        <v>-3.001284965049581E-6</v>
      </c>
      <c r="EV26" s="40">
        <f t="shared" si="11"/>
        <v>0</v>
      </c>
      <c r="EW26" s="40">
        <f t="shared" si="12"/>
        <v>-1.7876062742493817E-6</v>
      </c>
      <c r="EX26" s="40">
        <f t="shared" si="13"/>
        <v>-9.3184768983816208E-7</v>
      </c>
      <c r="EY26" s="40">
        <f t="shared" si="14"/>
        <v>0</v>
      </c>
      <c r="EZ26" s="40">
        <f t="shared" si="15"/>
        <v>0</v>
      </c>
      <c r="FA26" s="40">
        <f t="shared" si="16"/>
        <v>0</v>
      </c>
      <c r="FB26" s="40">
        <f t="shared" si="17"/>
        <v>4.2381665437236217E-6</v>
      </c>
      <c r="FC26" s="40">
        <f t="shared" si="18"/>
        <v>-7.2500887035410999E-7</v>
      </c>
      <c r="FD26" s="40">
        <f t="shared" si="19"/>
        <v>1.0957239672694098E-6</v>
      </c>
      <c r="FE26" s="40">
        <f t="shared" si="20"/>
        <v>4.8047015534606656E-6</v>
      </c>
      <c r="FF26" s="40">
        <f t="shared" si="21"/>
        <v>0</v>
      </c>
      <c r="FG26" s="40">
        <f t="shared" si="22"/>
        <v>1.8339847609334205E-6</v>
      </c>
      <c r="FH26" s="40">
        <f t="shared" si="23"/>
        <v>0</v>
      </c>
      <c r="FI26" s="40">
        <f t="shared" si="24"/>
        <v>-6.5543433259160259E-6</v>
      </c>
      <c r="FJ26" s="40">
        <f t="shared" si="25"/>
        <v>0</v>
      </c>
      <c r="FK26" s="40">
        <f t="shared" si="26"/>
        <v>-2.3712358237712395E-6</v>
      </c>
      <c r="FL26" s="40">
        <f t="shared" si="27"/>
        <v>1.602551242904948E-6</v>
      </c>
      <c r="FM26" s="40">
        <f t="shared" si="28"/>
        <v>5.5799536988676018E-6</v>
      </c>
      <c r="FN26" s="40">
        <f t="shared" si="29"/>
        <v>1.9263102643850896E-5</v>
      </c>
      <c r="FO26" s="40">
        <f t="shared" si="30"/>
        <v>1.2599537001463358E-5</v>
      </c>
      <c r="FP26" s="40">
        <f t="shared" si="31"/>
        <v>2.3002739718317962E-5</v>
      </c>
      <c r="FQ26" s="40">
        <f t="shared" si="32"/>
        <v>1.0411208241672602E-6</v>
      </c>
      <c r="FR26" s="40">
        <f t="shared" si="33"/>
        <v>-1.5111809401321984E-7</v>
      </c>
      <c r="FS26" s="40">
        <f t="shared" si="34"/>
        <v>0</v>
      </c>
      <c r="FT26" s="40">
        <f t="shared" si="35"/>
        <v>2.6961603469674273E-6</v>
      </c>
      <c r="FU26" s="40">
        <f t="shared" si="36"/>
        <v>0</v>
      </c>
      <c r="FV26" s="40">
        <f t="shared" si="37"/>
        <v>-2.0953239609521774E-6</v>
      </c>
      <c r="FW26" s="40">
        <f t="shared" si="38"/>
        <v>1.8058343201776147E-5</v>
      </c>
    </row>
    <row r="27" spans="1:179" x14ac:dyDescent="0.25">
      <c r="A27" s="32" t="s">
        <v>197</v>
      </c>
      <c r="B27" s="15">
        <v>6782.2225969600004</v>
      </c>
      <c r="C27" s="15">
        <v>357.03680157000002</v>
      </c>
      <c r="D27" s="15">
        <v>253.14497275599899</v>
      </c>
      <c r="E27" s="15">
        <v>1321.89946207</v>
      </c>
      <c r="F27" s="15">
        <v>1203.37898128999</v>
      </c>
      <c r="G27" s="15">
        <v>71.366046584299895</v>
      </c>
      <c r="H27" s="15">
        <v>492.27678988999901</v>
      </c>
      <c r="I27" s="17">
        <v>15.667703399999899</v>
      </c>
      <c r="J27" s="17">
        <v>0.97487923999999904</v>
      </c>
      <c r="L27" s="17">
        <v>35.832302599999998</v>
      </c>
      <c r="M27" s="17">
        <v>5.1657604699999897</v>
      </c>
      <c r="Q27" s="17">
        <v>1.09948752999999E-3</v>
      </c>
      <c r="R27" s="17">
        <v>16.224780699999901</v>
      </c>
      <c r="S27" s="17">
        <v>9.7346171300000002</v>
      </c>
      <c r="T27" s="17">
        <v>1.60158725449999E-2</v>
      </c>
      <c r="V27" s="17">
        <v>0.62121063749999905</v>
      </c>
      <c r="X27" s="17">
        <v>0.41597291999999902</v>
      </c>
      <c r="Z27" s="17">
        <v>13.604338599999901</v>
      </c>
      <c r="AA27" s="17">
        <v>1.3890193399999999</v>
      </c>
      <c r="AB27" s="17">
        <v>0.35824979169999999</v>
      </c>
      <c r="AC27" s="17">
        <v>9.8953891000000006E-3</v>
      </c>
      <c r="AD27" s="17">
        <v>0.16913789369999899</v>
      </c>
      <c r="AE27" s="17">
        <v>9.0524518700000001E-2</v>
      </c>
      <c r="AF27" s="17">
        <v>0.86089908439999896</v>
      </c>
      <c r="AG27" s="17">
        <v>8.0939982656999998</v>
      </c>
      <c r="AI27" s="17">
        <v>22.353407225000002</v>
      </c>
      <c r="AK27" s="17">
        <v>5.9702183700000004</v>
      </c>
      <c r="AL27" s="17">
        <v>5.13094168E-2</v>
      </c>
      <c r="AN27" s="17" t="s">
        <v>197</v>
      </c>
      <c r="AO27" s="17">
        <v>0</v>
      </c>
      <c r="AP27" s="17">
        <v>0</v>
      </c>
      <c r="AQ27" s="17">
        <v>0</v>
      </c>
      <c r="AR27" s="17">
        <v>0.97487553014319905</v>
      </c>
      <c r="AS27" s="17">
        <v>15.6677291564959</v>
      </c>
      <c r="AT27" s="17">
        <v>15.6677291564959</v>
      </c>
      <c r="AU27" s="17">
        <v>0</v>
      </c>
      <c r="AV27" s="17">
        <v>0</v>
      </c>
      <c r="AW27" s="17">
        <v>0</v>
      </c>
      <c r="AX27" s="17">
        <v>0</v>
      </c>
      <c r="AY27" s="17">
        <v>35.8323859899903</v>
      </c>
      <c r="AZ27" s="17">
        <v>5.1308033268625403E-2</v>
      </c>
      <c r="BA27" s="17">
        <v>5.1657515247064296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0.62121608185155097</v>
      </c>
      <c r="BI27" s="17">
        <v>6782.2232195638098</v>
      </c>
      <c r="BJ27" s="17">
        <v>1.09955505491251E-3</v>
      </c>
      <c r="BK27" s="17">
        <v>82.437585930412297</v>
      </c>
      <c r="BL27" s="17">
        <v>0</v>
      </c>
      <c r="BM27" s="17">
        <v>8.0700588642570406</v>
      </c>
      <c r="BN27" s="17">
        <v>8.0940119581469006</v>
      </c>
      <c r="BO27" s="17">
        <v>0</v>
      </c>
      <c r="BP27" s="17">
        <v>0</v>
      </c>
      <c r="BQ27" s="17">
        <v>16.224796565396201</v>
      </c>
      <c r="BR27" s="17">
        <v>16.224796565396201</v>
      </c>
      <c r="BS27" s="17">
        <v>0</v>
      </c>
      <c r="BT27" s="17">
        <v>0</v>
      </c>
      <c r="BU27" s="17">
        <v>9.7346110910343508</v>
      </c>
      <c r="BV27" s="17">
        <v>0</v>
      </c>
      <c r="BW27" s="17">
        <v>9.6092539059618592E-3</v>
      </c>
      <c r="BX27" s="17">
        <v>3.2031824481478402E-3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5.9702059550025703</v>
      </c>
      <c r="CI27" s="17">
        <v>0</v>
      </c>
      <c r="CJ27" s="17">
        <v>0.415982040953148</v>
      </c>
      <c r="CK27" s="17">
        <v>357.03747835832797</v>
      </c>
      <c r="CL27" s="17">
        <v>0</v>
      </c>
      <c r="CM27" s="17">
        <v>0</v>
      </c>
      <c r="CN27" s="17">
        <v>0</v>
      </c>
      <c r="CO27" s="17">
        <v>492.27515197010501</v>
      </c>
      <c r="CP27" s="17">
        <v>227.832085058725</v>
      </c>
      <c r="CQ27" s="17">
        <v>25.314504640178001</v>
      </c>
      <c r="CR27" s="17">
        <v>253.146589698903</v>
      </c>
      <c r="CS27" s="17">
        <v>0</v>
      </c>
      <c r="CT27" s="17">
        <v>42.779618046567101</v>
      </c>
      <c r="CU27" s="17">
        <v>0</v>
      </c>
      <c r="CV27" s="17">
        <v>0.35823227391325901</v>
      </c>
      <c r="CW27" s="17">
        <v>9.8949632522583406E-3</v>
      </c>
      <c r="CX27" s="17">
        <v>0.16913400847677099</v>
      </c>
      <c r="CY27" s="17">
        <v>9.0527464276856304E-2</v>
      </c>
      <c r="CZ27" s="17">
        <v>0.86091044450690901</v>
      </c>
      <c r="DA27" s="17">
        <v>0.36101593765328999</v>
      </c>
      <c r="DB27" s="17">
        <v>268.60404127579699</v>
      </c>
      <c r="DC27" s="17">
        <v>0.397111397895687</v>
      </c>
      <c r="DD27" s="17">
        <v>108.929860226965</v>
      </c>
      <c r="DE27" s="17">
        <v>131.16825874545901</v>
      </c>
      <c r="DF27" s="17">
        <v>0.120337702453193</v>
      </c>
      <c r="DG27" s="17">
        <v>0</v>
      </c>
      <c r="DH27" s="17">
        <v>3.2032063801760401E-3</v>
      </c>
      <c r="DI27" s="17">
        <v>84.717858860100307</v>
      </c>
      <c r="DJ27" s="17">
        <v>1321.8989329349499</v>
      </c>
      <c r="DK27" s="17">
        <v>1203.37853385428</v>
      </c>
      <c r="DL27" s="17">
        <v>118.52039908067199</v>
      </c>
      <c r="DM27" s="17">
        <v>0.96992130491575601</v>
      </c>
      <c r="DN27" s="17">
        <v>0</v>
      </c>
      <c r="DO27" s="17">
        <v>28.806494197986002</v>
      </c>
      <c r="DP27" s="17">
        <v>7.8820800167551202</v>
      </c>
      <c r="DQ27" s="17">
        <v>327.00606634809799</v>
      </c>
      <c r="DR27" s="17">
        <v>21.660836443503801</v>
      </c>
      <c r="DS27" s="17">
        <v>4.2117792115169399</v>
      </c>
      <c r="DT27" s="17">
        <v>467.15158016280998</v>
      </c>
      <c r="DU27" s="17">
        <v>8.0578311441957506</v>
      </c>
      <c r="DV27" s="17">
        <v>0.18050630742351301</v>
      </c>
      <c r="DW27" s="17">
        <v>19.8027932020481</v>
      </c>
      <c r="DX27" s="17">
        <v>1.20337886980053E-2</v>
      </c>
      <c r="DY27" s="17">
        <v>71.365817768151004</v>
      </c>
      <c r="DZ27" s="17">
        <v>0</v>
      </c>
      <c r="EA27" s="17">
        <v>22.353369445757998</v>
      </c>
      <c r="EB27" s="17">
        <v>0</v>
      </c>
      <c r="EC27" s="17">
        <v>0</v>
      </c>
      <c r="ED27" s="17">
        <v>0</v>
      </c>
      <c r="EE27" s="17">
        <v>13.6043707405296</v>
      </c>
      <c r="EF27" s="17">
        <v>0</v>
      </c>
      <c r="EG27" s="17">
        <v>492.27658123756402</v>
      </c>
      <c r="EH27" s="17">
        <v>1.38901777657754</v>
      </c>
      <c r="EI27" s="17">
        <v>0</v>
      </c>
      <c r="EK27" s="25">
        <f t="shared" si="0"/>
        <v>0</v>
      </c>
      <c r="EL27" s="94">
        <f t="shared" si="1"/>
        <v>0.99999709661699643</v>
      </c>
      <c r="EM27" s="40">
        <f t="shared" si="2"/>
        <v>9.1799377056728819E-8</v>
      </c>
      <c r="EN27" s="40">
        <f t="shared" si="3"/>
        <v>1.8955702184614348E-6</v>
      </c>
      <c r="EO27" s="40">
        <f t="shared" si="4"/>
        <v>6.3874185862902268E-6</v>
      </c>
      <c r="EP27" s="40">
        <f t="shared" si="5"/>
        <v>-4.0028388336925124E-7</v>
      </c>
      <c r="EQ27" s="40">
        <f t="shared" si="6"/>
        <v>-3.7181612516627021E-7</v>
      </c>
      <c r="ER27" s="40">
        <f t="shared" si="7"/>
        <v>-3.2062326532310016E-6</v>
      </c>
      <c r="ES27" s="40">
        <f t="shared" si="8"/>
        <v>-4.2385186398619846E-7</v>
      </c>
      <c r="ET27" s="40">
        <f t="shared" si="9"/>
        <v>1.6439228739098469E-6</v>
      </c>
      <c r="EU27" s="40">
        <f t="shared" si="10"/>
        <v>-3.8054526630218388E-6</v>
      </c>
      <c r="EV27" s="40">
        <f t="shared" si="11"/>
        <v>0</v>
      </c>
      <c r="EW27" s="40">
        <f t="shared" si="12"/>
        <v>2.3272294619838702E-6</v>
      </c>
      <c r="EX27" s="40">
        <f t="shared" si="13"/>
        <v>-1.7316508599368166E-6</v>
      </c>
      <c r="EY27" s="40">
        <f t="shared" si="14"/>
        <v>0</v>
      </c>
      <c r="EZ27" s="40">
        <f t="shared" si="15"/>
        <v>0</v>
      </c>
      <c r="FA27" s="40">
        <f t="shared" si="16"/>
        <v>0</v>
      </c>
      <c r="FB27" s="40">
        <f t="shared" si="17"/>
        <v>6.1414896192589871E-5</v>
      </c>
      <c r="FC27" s="40">
        <f t="shared" si="18"/>
        <v>9.7784966053995293E-7</v>
      </c>
      <c r="FD27" s="40">
        <f t="shared" si="19"/>
        <v>-6.2035985274792911E-7</v>
      </c>
      <c r="FE27" s="40">
        <f t="shared" si="20"/>
        <v>-1.4348935002710231E-5</v>
      </c>
      <c r="FF27" s="40">
        <f t="shared" si="21"/>
        <v>0</v>
      </c>
      <c r="FG27" s="40">
        <f t="shared" si="22"/>
        <v>8.7640990402708773E-6</v>
      </c>
      <c r="FH27" s="40">
        <f t="shared" si="23"/>
        <v>0</v>
      </c>
      <c r="FI27" s="40">
        <f t="shared" si="24"/>
        <v>2.1926795496634212E-5</v>
      </c>
      <c r="FJ27" s="40">
        <f t="shared" si="25"/>
        <v>0</v>
      </c>
      <c r="FK27" s="40">
        <f t="shared" si="26"/>
        <v>2.3625205637722763E-6</v>
      </c>
      <c r="FL27" s="40">
        <f t="shared" si="27"/>
        <v>-1.1255584533028346E-6</v>
      </c>
      <c r="FM27" s="40">
        <f t="shared" si="28"/>
        <v>-4.8898246828966952E-5</v>
      </c>
      <c r="FN27" s="40">
        <f t="shared" si="29"/>
        <v>-4.303496682711899E-5</v>
      </c>
      <c r="FO27" s="40">
        <f t="shared" si="30"/>
        <v>-2.2970743829244518E-5</v>
      </c>
      <c r="FP27" s="40">
        <f t="shared" si="31"/>
        <v>3.2538994944173435E-5</v>
      </c>
      <c r="FQ27" s="40">
        <f t="shared" si="32"/>
        <v>1.3195631306739713E-5</v>
      </c>
      <c r="FR27" s="40">
        <f t="shared" si="33"/>
        <v>1.6916790010658655E-6</v>
      </c>
      <c r="FS27" s="40">
        <f t="shared" si="34"/>
        <v>0</v>
      </c>
      <c r="FT27" s="40">
        <f t="shared" si="35"/>
        <v>-1.6900887467821277E-6</v>
      </c>
      <c r="FU27" s="40">
        <f t="shared" si="36"/>
        <v>0</v>
      </c>
      <c r="FV27" s="40">
        <f t="shared" si="37"/>
        <v>-2.0794879953610651E-6</v>
      </c>
      <c r="FW27" s="40">
        <f t="shared" si="38"/>
        <v>-2.6964472817740839E-5</v>
      </c>
    </row>
    <row r="28" spans="1:179" x14ac:dyDescent="0.25">
      <c r="A28" s="32" t="s">
        <v>198</v>
      </c>
      <c r="B28" s="15">
        <v>5512.0208169299904</v>
      </c>
      <c r="C28" s="15">
        <v>245.186529471</v>
      </c>
      <c r="D28" s="15">
        <v>230.83163389500001</v>
      </c>
      <c r="E28" s="15">
        <v>1212.9761277309999</v>
      </c>
      <c r="F28" s="15">
        <v>1107.625848357</v>
      </c>
      <c r="G28" s="15">
        <v>59.008662405899997</v>
      </c>
      <c r="H28" s="15">
        <v>394.01475174000001</v>
      </c>
      <c r="I28" s="17">
        <v>17.615531999999899</v>
      </c>
      <c r="J28" s="17">
        <v>1.09607755</v>
      </c>
      <c r="L28" s="17">
        <v>40.287031800000001</v>
      </c>
      <c r="M28" s="17">
        <v>5.8079769800000003</v>
      </c>
      <c r="Q28" s="17">
        <v>1.2361776299999901E-3</v>
      </c>
      <c r="R28" s="17">
        <v>18.2418622</v>
      </c>
      <c r="S28" s="17">
        <v>10.944838239999999</v>
      </c>
      <c r="T28" s="17">
        <v>1.800698966E-2</v>
      </c>
      <c r="V28" s="17">
        <v>0.69844043450000004</v>
      </c>
      <c r="X28" s="17">
        <v>0.46768739300000001</v>
      </c>
      <c r="Z28" s="17">
        <v>15.295638599999901</v>
      </c>
      <c r="AA28" s="17">
        <v>1.5617046000000001</v>
      </c>
      <c r="AB28" s="17">
        <v>0.402787895599999</v>
      </c>
      <c r="AC28" s="17">
        <v>1.1125591599999899E-2</v>
      </c>
      <c r="AD28" s="17">
        <v>0.19016532829999899</v>
      </c>
      <c r="AE28" s="17">
        <v>0.1017786332</v>
      </c>
      <c r="AF28" s="17">
        <v>0.96792722489999905</v>
      </c>
      <c r="AG28" s="17">
        <v>8.4753472618999908</v>
      </c>
      <c r="AI28" s="17">
        <v>23.8109941622</v>
      </c>
      <c r="AK28" s="17">
        <v>6.7124446599999903</v>
      </c>
      <c r="AL28" s="17">
        <v>5.7688291599999997E-2</v>
      </c>
      <c r="AN28" s="17" t="s">
        <v>198</v>
      </c>
      <c r="AO28" s="17">
        <v>0</v>
      </c>
      <c r="AP28" s="17">
        <v>0</v>
      </c>
      <c r="AQ28" s="17">
        <v>0</v>
      </c>
      <c r="AR28" s="17">
        <v>1.0960781201590999</v>
      </c>
      <c r="AS28" s="17">
        <v>17.615462150337098</v>
      </c>
      <c r="AT28" s="17">
        <v>17.615462150337098</v>
      </c>
      <c r="AU28" s="17">
        <v>0</v>
      </c>
      <c r="AV28" s="17">
        <v>0</v>
      </c>
      <c r="AW28" s="17">
        <v>0</v>
      </c>
      <c r="AX28" s="17">
        <v>0</v>
      </c>
      <c r="AY28" s="17">
        <v>40.287044801405301</v>
      </c>
      <c r="AZ28" s="17">
        <v>5.7689060644124303E-2</v>
      </c>
      <c r="BA28" s="17">
        <v>5.8079753400913701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0.69843817775426098</v>
      </c>
      <c r="BI28" s="17">
        <v>5512.0189835590299</v>
      </c>
      <c r="BJ28" s="17">
        <v>1.2361488638299499E-3</v>
      </c>
      <c r="BK28" s="17">
        <v>61.693627871315798</v>
      </c>
      <c r="BL28" s="17">
        <v>0</v>
      </c>
      <c r="BM28" s="17">
        <v>6.03922678171398</v>
      </c>
      <c r="BN28" s="17">
        <v>8.4753355124605108</v>
      </c>
      <c r="BO28" s="17">
        <v>0</v>
      </c>
      <c r="BP28" s="17">
        <v>0</v>
      </c>
      <c r="BQ28" s="17">
        <v>18.2418133920523</v>
      </c>
      <c r="BR28" s="17">
        <v>18.2418133920523</v>
      </c>
      <c r="BS28" s="17">
        <v>0</v>
      </c>
      <c r="BT28" s="17">
        <v>0</v>
      </c>
      <c r="BU28" s="17">
        <v>10.9448141096887</v>
      </c>
      <c r="BV28" s="17">
        <v>0</v>
      </c>
      <c r="BW28" s="17">
        <v>1.0804515473733499E-2</v>
      </c>
      <c r="BX28" s="17">
        <v>3.60153730399256E-3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6.7124437898940101</v>
      </c>
      <c r="CI28" s="17">
        <v>0</v>
      </c>
      <c r="CJ28" s="17">
        <v>0.46768314143157902</v>
      </c>
      <c r="CK28" s="17">
        <v>245.18585216796899</v>
      </c>
      <c r="CL28" s="17">
        <v>0</v>
      </c>
      <c r="CM28" s="17">
        <v>0</v>
      </c>
      <c r="CN28" s="17">
        <v>0</v>
      </c>
      <c r="CO28" s="17">
        <v>394.01457234191503</v>
      </c>
      <c r="CP28" s="17">
        <v>207.74881979640301</v>
      </c>
      <c r="CQ28" s="17">
        <v>23.083203312885399</v>
      </c>
      <c r="CR28" s="17">
        <v>230.832023109288</v>
      </c>
      <c r="CS28" s="17">
        <v>0</v>
      </c>
      <c r="CT28" s="17">
        <v>32.014144059894001</v>
      </c>
      <c r="CU28" s="17">
        <v>0</v>
      </c>
      <c r="CV28" s="17">
        <v>0.40278917097945799</v>
      </c>
      <c r="CW28" s="17">
        <v>1.11256746044081E-2</v>
      </c>
      <c r="CX28" s="17">
        <v>0.190167484471193</v>
      </c>
      <c r="CY28" s="17">
        <v>0.101778770482316</v>
      </c>
      <c r="CZ28" s="17">
        <v>0.96793043932604605</v>
      </c>
      <c r="DA28" s="17">
        <v>0.33228671979805602</v>
      </c>
      <c r="DB28" s="17">
        <v>201.01002423652801</v>
      </c>
      <c r="DC28" s="17">
        <v>0.36551677551987699</v>
      </c>
      <c r="DD28" s="17">
        <v>100.262382038944</v>
      </c>
      <c r="DE28" s="17">
        <v>120.731181787617</v>
      </c>
      <c r="DF28" s="17">
        <v>0.110762456830745</v>
      </c>
      <c r="DG28" s="17">
        <v>0</v>
      </c>
      <c r="DH28" s="17">
        <v>3.60130235288281E-3</v>
      </c>
      <c r="DI28" s="17">
        <v>77.976831792853602</v>
      </c>
      <c r="DJ28" s="17">
        <v>1212.9756071603899</v>
      </c>
      <c r="DK28" s="17">
        <v>1107.6253798197699</v>
      </c>
      <c r="DL28" s="17">
        <v>105.350227340619</v>
      </c>
      <c r="DM28" s="17">
        <v>0.89274612807751397</v>
      </c>
      <c r="DN28" s="17">
        <v>0</v>
      </c>
      <c r="DO28" s="17">
        <v>26.514385671059301</v>
      </c>
      <c r="DP28" s="17">
        <v>7.2549359171503101</v>
      </c>
      <c r="DQ28" s="17">
        <v>300.986046286038</v>
      </c>
      <c r="DR28" s="17">
        <v>19.937239371241802</v>
      </c>
      <c r="DS28" s="17">
        <v>3.87669079625435</v>
      </c>
      <c r="DT28" s="17">
        <v>429.98007120928997</v>
      </c>
      <c r="DU28" s="17">
        <v>6.0301183271063801</v>
      </c>
      <c r="DV28" s="17">
        <v>0.166144116029255</v>
      </c>
      <c r="DW28" s="17">
        <v>18.227082332710498</v>
      </c>
      <c r="DX28" s="17">
        <v>1.1076420355274799E-2</v>
      </c>
      <c r="DY28" s="17">
        <v>59.008775286187401</v>
      </c>
      <c r="DZ28" s="17">
        <v>0</v>
      </c>
      <c r="EA28" s="17">
        <v>23.811019522258398</v>
      </c>
      <c r="EB28" s="17">
        <v>0</v>
      </c>
      <c r="EC28" s="17">
        <v>0</v>
      </c>
      <c r="ED28" s="17">
        <v>0</v>
      </c>
      <c r="EE28" s="17">
        <v>15.2956540233443</v>
      </c>
      <c r="EF28" s="17">
        <v>0</v>
      </c>
      <c r="EG28" s="17">
        <v>394.01466739419197</v>
      </c>
      <c r="EH28" s="17">
        <v>1.5616923518433401</v>
      </c>
      <c r="EI28" s="17">
        <v>0</v>
      </c>
      <c r="EK28" s="25">
        <f t="shared" si="0"/>
        <v>0</v>
      </c>
      <c r="EL28" s="94">
        <f t="shared" si="1"/>
        <v>0.99999975875954672</v>
      </c>
      <c r="EM28" s="40">
        <f t="shared" si="2"/>
        <v>-3.3261321415568696E-7</v>
      </c>
      <c r="EN28" s="40">
        <f t="shared" si="3"/>
        <v>-2.7623990293134892E-6</v>
      </c>
      <c r="EO28" s="40">
        <f t="shared" si="4"/>
        <v>1.6861392930616902E-6</v>
      </c>
      <c r="EP28" s="40">
        <f t="shared" si="5"/>
        <v>-4.2916805869251441E-7</v>
      </c>
      <c r="EQ28" s="40">
        <f t="shared" si="6"/>
        <v>-4.2301037914364252E-7</v>
      </c>
      <c r="ER28" s="40">
        <f t="shared" si="7"/>
        <v>1.9129443508999269E-6</v>
      </c>
      <c r="ES28" s="40">
        <f t="shared" si="8"/>
        <v>-2.1406764000962161E-7</v>
      </c>
      <c r="ET28" s="40">
        <f t="shared" si="9"/>
        <v>-3.965231524113877E-6</v>
      </c>
      <c r="EU28" s="40">
        <f t="shared" si="10"/>
        <v>5.2018135024566954E-7</v>
      </c>
      <c r="EV28" s="40">
        <f t="shared" si="11"/>
        <v>0</v>
      </c>
      <c r="EW28" s="40">
        <f t="shared" si="12"/>
        <v>3.2271936449577859E-7</v>
      </c>
      <c r="EX28" s="40">
        <f t="shared" si="13"/>
        <v>-2.8235453340662866E-7</v>
      </c>
      <c r="EY28" s="40">
        <f t="shared" si="14"/>
        <v>0</v>
      </c>
      <c r="EZ28" s="40">
        <f t="shared" si="15"/>
        <v>0</v>
      </c>
      <c r="FA28" s="40">
        <f t="shared" si="16"/>
        <v>0</v>
      </c>
      <c r="FB28" s="40">
        <f t="shared" si="17"/>
        <v>-2.3270256104035469E-5</v>
      </c>
      <c r="FC28" s="40">
        <f t="shared" si="18"/>
        <v>-2.6756011620051877E-6</v>
      </c>
      <c r="FD28" s="40">
        <f t="shared" si="19"/>
        <v>-2.2047206884375793E-6</v>
      </c>
      <c r="FE28" s="40">
        <f t="shared" si="20"/>
        <v>2.0296041468933492E-5</v>
      </c>
      <c r="FF28" s="40">
        <f t="shared" si="21"/>
        <v>0</v>
      </c>
      <c r="FG28" s="40">
        <f t="shared" si="22"/>
        <v>-3.2311212632977554E-6</v>
      </c>
      <c r="FH28" s="40">
        <f t="shared" si="23"/>
        <v>0</v>
      </c>
      <c r="FI28" s="40">
        <f t="shared" si="24"/>
        <v>-9.0906201121132576E-6</v>
      </c>
      <c r="FJ28" s="40">
        <f t="shared" si="25"/>
        <v>0</v>
      </c>
      <c r="FK28" s="40">
        <f t="shared" si="26"/>
        <v>1.0083491642492322E-6</v>
      </c>
      <c r="FL28" s="40">
        <f t="shared" si="27"/>
        <v>-7.8428126932652796E-6</v>
      </c>
      <c r="FM28" s="40">
        <f t="shared" si="28"/>
        <v>3.1663798066404434E-6</v>
      </c>
      <c r="FN28" s="40">
        <f t="shared" si="29"/>
        <v>7.4606736598992092E-6</v>
      </c>
      <c r="FO28" s="40">
        <f t="shared" si="30"/>
        <v>1.1338403342406685E-5</v>
      </c>
      <c r="FP28" s="40">
        <f t="shared" si="31"/>
        <v>1.3488323794977629E-6</v>
      </c>
      <c r="FQ28" s="40">
        <f t="shared" si="32"/>
        <v>3.3209377361368381E-6</v>
      </c>
      <c r="FR28" s="40">
        <f t="shared" si="33"/>
        <v>-1.3863077366554191E-6</v>
      </c>
      <c r="FS28" s="40">
        <f t="shared" si="34"/>
        <v>0</v>
      </c>
      <c r="FT28" s="40">
        <f t="shared" si="35"/>
        <v>1.0650566803467877E-6</v>
      </c>
      <c r="FU28" s="40">
        <f t="shared" si="36"/>
        <v>0</v>
      </c>
      <c r="FV28" s="40">
        <f t="shared" si="37"/>
        <v>-1.2962579570156872E-7</v>
      </c>
      <c r="FW28" s="40">
        <f t="shared" si="38"/>
        <v>1.333102615758623E-5</v>
      </c>
    </row>
    <row r="29" spans="1:179" x14ac:dyDescent="0.25">
      <c r="A29" s="32" t="s">
        <v>199</v>
      </c>
      <c r="B29" s="15">
        <v>5568.50275469999</v>
      </c>
      <c r="C29" s="15">
        <v>351.15101091999998</v>
      </c>
      <c r="D29" s="15">
        <v>162.91104704999901</v>
      </c>
      <c r="E29" s="15">
        <v>841.750237639999</v>
      </c>
      <c r="F29" s="15">
        <v>768.11546255999895</v>
      </c>
      <c r="G29" s="15">
        <v>57.0937113519999</v>
      </c>
      <c r="H29" s="15">
        <v>385.88645735</v>
      </c>
      <c r="I29" s="17">
        <v>5.0610134999999996</v>
      </c>
      <c r="J29" s="17">
        <v>0.31490751</v>
      </c>
      <c r="L29" s="17">
        <v>11.574622099999999</v>
      </c>
      <c r="M29" s="17">
        <v>1.6686553200000001</v>
      </c>
      <c r="Q29" s="17">
        <v>3.5515870000000003E-4</v>
      </c>
      <c r="R29" s="17">
        <v>5.2409596000000001</v>
      </c>
      <c r="S29" s="17">
        <v>3.1414090799999999</v>
      </c>
      <c r="T29" s="17">
        <v>5.1823222749999998E-3</v>
      </c>
      <c r="V29" s="17">
        <v>0.20066473499999901</v>
      </c>
      <c r="X29" s="17">
        <v>0.13436821700000001</v>
      </c>
      <c r="Z29" s="17">
        <v>4.3944983999999998</v>
      </c>
      <c r="AA29" s="17">
        <v>0.44868392000000001</v>
      </c>
      <c r="AB29" s="17">
        <v>0.11572255970000001</v>
      </c>
      <c r="AC29" s="17">
        <v>3.1964274000000001E-3</v>
      </c>
      <c r="AD29" s="17">
        <v>5.4635274400000003E-2</v>
      </c>
      <c r="AE29" s="17">
        <v>2.9241405000000002E-2</v>
      </c>
      <c r="AF29" s="17">
        <v>0.27808949089999901</v>
      </c>
      <c r="AG29" s="17">
        <v>3.591952193</v>
      </c>
      <c r="AI29" s="17">
        <v>9.2874542180000006</v>
      </c>
      <c r="AK29" s="17">
        <v>1.928512</v>
      </c>
      <c r="AL29" s="17">
        <v>1.6574074500000001E-2</v>
      </c>
      <c r="AN29" s="17" t="s">
        <v>199</v>
      </c>
      <c r="AO29" s="17">
        <v>0</v>
      </c>
      <c r="AP29" s="17">
        <v>0</v>
      </c>
      <c r="AQ29" s="17">
        <v>0</v>
      </c>
      <c r="AR29" s="17">
        <v>0.31490829490934102</v>
      </c>
      <c r="AS29" s="17">
        <v>5.06099634739767</v>
      </c>
      <c r="AT29" s="17">
        <v>5.06099634739767</v>
      </c>
      <c r="AU29" s="17">
        <v>0</v>
      </c>
      <c r="AV29" s="17">
        <v>0</v>
      </c>
      <c r="AW29" s="17">
        <v>0</v>
      </c>
      <c r="AX29" s="17">
        <v>0</v>
      </c>
      <c r="AY29" s="17">
        <v>11.574630348837299</v>
      </c>
      <c r="AZ29" s="17">
        <v>1.6573963392264999E-2</v>
      </c>
      <c r="BA29" s="17">
        <v>1.6686645817955099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0.20066495830122899</v>
      </c>
      <c r="BI29" s="17">
        <v>5568.4421880873197</v>
      </c>
      <c r="BJ29" s="17">
        <v>3.5518684214818399E-4</v>
      </c>
      <c r="BK29" s="17">
        <v>70.724314831205703</v>
      </c>
      <c r="BL29" s="17">
        <v>0</v>
      </c>
      <c r="BM29" s="17">
        <v>6.9233713400191697</v>
      </c>
      <c r="BN29" s="17">
        <v>3.5919515265216</v>
      </c>
      <c r="BO29" s="17">
        <v>0</v>
      </c>
      <c r="BP29" s="17">
        <v>0</v>
      </c>
      <c r="BQ29" s="17">
        <v>5.2409408677921299</v>
      </c>
      <c r="BR29" s="17">
        <v>5.2409408677921299</v>
      </c>
      <c r="BS29" s="17">
        <v>0</v>
      </c>
      <c r="BT29" s="17">
        <v>0</v>
      </c>
      <c r="BU29" s="17">
        <v>3.1414204631690299</v>
      </c>
      <c r="BV29" s="17">
        <v>0</v>
      </c>
      <c r="BW29" s="17">
        <v>3.1093424756295598E-3</v>
      </c>
      <c r="BX29" s="17">
        <v>1.03656555492926E-3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1.92850581271184</v>
      </c>
      <c r="CI29" s="17">
        <v>0</v>
      </c>
      <c r="CJ29" s="17">
        <v>0.13436551699490701</v>
      </c>
      <c r="CK29" s="17">
        <v>351.14972448839097</v>
      </c>
      <c r="CL29" s="17">
        <v>0</v>
      </c>
      <c r="CM29" s="17">
        <v>0</v>
      </c>
      <c r="CN29" s="17">
        <v>0</v>
      </c>
      <c r="CO29" s="17">
        <v>385.87421490655299</v>
      </c>
      <c r="CP29" s="17">
        <v>146.61887069781801</v>
      </c>
      <c r="CQ29" s="17">
        <v>16.290999544084201</v>
      </c>
      <c r="CR29" s="17">
        <v>162.90987024190201</v>
      </c>
      <c r="CS29" s="17">
        <v>0</v>
      </c>
      <c r="CT29" s="17">
        <v>36.7011903050755</v>
      </c>
      <c r="CU29" s="17">
        <v>0</v>
      </c>
      <c r="CV29" s="17">
        <v>0.115726948240987</v>
      </c>
      <c r="CW29" s="17">
        <v>3.19649400287702E-3</v>
      </c>
      <c r="CX29" s="17">
        <v>5.4635889746854398E-2</v>
      </c>
      <c r="CY29" s="17">
        <v>2.9242975115329198E-2</v>
      </c>
      <c r="CZ29" s="17">
        <v>0.278077707413591</v>
      </c>
      <c r="DA29" s="17">
        <v>0.230432344009216</v>
      </c>
      <c r="DB29" s="17">
        <v>230.438986887845</v>
      </c>
      <c r="DC29" s="17">
        <v>0.25347764568417602</v>
      </c>
      <c r="DD29" s="17">
        <v>69.529580901359594</v>
      </c>
      <c r="DE29" s="17">
        <v>83.7241680583343</v>
      </c>
      <c r="DF29" s="17">
        <v>7.6812204787336802E-2</v>
      </c>
      <c r="DG29" s="17">
        <v>0</v>
      </c>
      <c r="DH29" s="17">
        <v>1.03644896024515E-3</v>
      </c>
      <c r="DI29" s="17">
        <v>54.0751859874225</v>
      </c>
      <c r="DJ29" s="17">
        <v>841.74740085671397</v>
      </c>
      <c r="DK29" s="17">
        <v>768.11277236307797</v>
      </c>
      <c r="DL29" s="17">
        <v>73.634628493636797</v>
      </c>
      <c r="DM29" s="17">
        <v>0.61909962675749697</v>
      </c>
      <c r="DN29" s="17">
        <v>0</v>
      </c>
      <c r="DO29" s="17">
        <v>18.387123591108701</v>
      </c>
      <c r="DP29" s="17">
        <v>5.0311363007545298</v>
      </c>
      <c r="DQ29" s="17">
        <v>208.727007887035</v>
      </c>
      <c r="DR29" s="17">
        <v>13.826042819270601</v>
      </c>
      <c r="DS29" s="17">
        <v>2.68840109569713</v>
      </c>
      <c r="DT29" s="17">
        <v>298.18132685174299</v>
      </c>
      <c r="DU29" s="17">
        <v>6.9129900207503603</v>
      </c>
      <c r="DV29" s="17">
        <v>0.115216375932142</v>
      </c>
      <c r="DW29" s="17">
        <v>12.640079444655701</v>
      </c>
      <c r="DX29" s="17">
        <v>7.6812285256039597E-3</v>
      </c>
      <c r="DY29" s="17">
        <v>57.093396844083799</v>
      </c>
      <c r="DZ29" s="17">
        <v>0</v>
      </c>
      <c r="EA29" s="17">
        <v>9.2874662919801096</v>
      </c>
      <c r="EB29" s="17">
        <v>0</v>
      </c>
      <c r="EC29" s="17">
        <v>0</v>
      </c>
      <c r="ED29" s="17">
        <v>0</v>
      </c>
      <c r="EE29" s="17">
        <v>4.39450942408385</v>
      </c>
      <c r="EF29" s="17">
        <v>0</v>
      </c>
      <c r="EG29" s="17">
        <v>385.88246151556598</v>
      </c>
      <c r="EH29" s="17">
        <v>0.44868692819683798</v>
      </c>
      <c r="EI29" s="17">
        <v>0</v>
      </c>
      <c r="EK29" s="25">
        <f t="shared" si="0"/>
        <v>0</v>
      </c>
      <c r="EL29" s="94">
        <f t="shared" si="1"/>
        <v>0.9999786292204611</v>
      </c>
      <c r="EM29" s="40">
        <f t="shared" si="2"/>
        <v>-1.0876642310929961E-5</v>
      </c>
      <c r="EN29" s="40">
        <f t="shared" si="3"/>
        <v>-3.6634711819074909E-6</v>
      </c>
      <c r="EO29" s="40">
        <f t="shared" si="4"/>
        <v>-7.2236236787482819E-6</v>
      </c>
      <c r="EP29" s="40">
        <f t="shared" si="5"/>
        <v>-3.370100961286335E-6</v>
      </c>
      <c r="EQ29" s="40">
        <f t="shared" si="6"/>
        <v>-3.50233402672861E-6</v>
      </c>
      <c r="ER29" s="40">
        <f t="shared" si="7"/>
        <v>-5.5086262331504693E-6</v>
      </c>
      <c r="ES29" s="40">
        <f t="shared" si="8"/>
        <v>-1.0354948607066144E-5</v>
      </c>
      <c r="ET29" s="40">
        <f t="shared" si="9"/>
        <v>-3.3891635202307541E-6</v>
      </c>
      <c r="EU29" s="40">
        <f t="shared" si="10"/>
        <v>2.4925075334748966E-6</v>
      </c>
      <c r="EV29" s="40">
        <f t="shared" si="11"/>
        <v>0</v>
      </c>
      <c r="EW29" s="40">
        <f t="shared" si="12"/>
        <v>7.1266579842193378E-7</v>
      </c>
      <c r="EX29" s="40">
        <f t="shared" si="13"/>
        <v>5.550454547954718E-6</v>
      </c>
      <c r="EY29" s="40">
        <f t="shared" si="14"/>
        <v>0</v>
      </c>
      <c r="EZ29" s="40">
        <f t="shared" si="15"/>
        <v>0</v>
      </c>
      <c r="FA29" s="40">
        <f t="shared" si="16"/>
        <v>0</v>
      </c>
      <c r="FB29" s="40">
        <f t="shared" si="17"/>
        <v>7.9238234017537312E-5</v>
      </c>
      <c r="FC29" s="40">
        <f t="shared" si="18"/>
        <v>-3.5741942888067316E-6</v>
      </c>
      <c r="FD29" s="40">
        <f t="shared" si="19"/>
        <v>3.6235869764671532E-6</v>
      </c>
      <c r="FE29" s="40">
        <f t="shared" si="20"/>
        <v>6.698889441291628E-6</v>
      </c>
      <c r="FF29" s="40">
        <f t="shared" si="21"/>
        <v>0</v>
      </c>
      <c r="FG29" s="40">
        <f t="shared" si="22"/>
        <v>1.1128075392970569E-6</v>
      </c>
      <c r="FH29" s="40">
        <f t="shared" si="23"/>
        <v>0</v>
      </c>
      <c r="FI29" s="40">
        <f t="shared" si="24"/>
        <v>-2.0094075468782331E-5</v>
      </c>
      <c r="FJ29" s="40">
        <f t="shared" si="25"/>
        <v>0</v>
      </c>
      <c r="FK29" s="40">
        <f t="shared" si="26"/>
        <v>2.5086102773938164E-6</v>
      </c>
      <c r="FL29" s="40">
        <f t="shared" si="27"/>
        <v>6.7044899624693153E-6</v>
      </c>
      <c r="FM29" s="40">
        <f t="shared" si="28"/>
        <v>3.7922951223824826E-5</v>
      </c>
      <c r="FN29" s="40">
        <f t="shared" si="29"/>
        <v>2.0836661899457666E-5</v>
      </c>
      <c r="FO29" s="40">
        <f t="shared" si="30"/>
        <v>1.1262812553840659E-5</v>
      </c>
      <c r="FP29" s="40">
        <f t="shared" si="31"/>
        <v>5.3694934603755543E-5</v>
      </c>
      <c r="FQ29" s="40">
        <f t="shared" si="32"/>
        <v>-4.2373001474729419E-5</v>
      </c>
      <c r="FR29" s="40">
        <f t="shared" si="33"/>
        <v>-1.8554768109752438E-7</v>
      </c>
      <c r="FS29" s="40">
        <f t="shared" si="34"/>
        <v>0</v>
      </c>
      <c r="FT29" s="40">
        <f t="shared" si="35"/>
        <v>1.3000311846114132E-6</v>
      </c>
      <c r="FU29" s="40">
        <f t="shared" si="36"/>
        <v>0</v>
      </c>
      <c r="FV29" s="40">
        <f t="shared" si="37"/>
        <v>-3.2083223542514721E-6</v>
      </c>
      <c r="FW29" s="40">
        <f t="shared" si="38"/>
        <v>-6.7037067440496079E-6</v>
      </c>
    </row>
    <row r="30" spans="1:179" x14ac:dyDescent="0.25">
      <c r="A30" s="32" t="s">
        <v>200</v>
      </c>
      <c r="B30" s="15">
        <v>13875.626343</v>
      </c>
      <c r="C30" s="15">
        <v>992.95480109999903</v>
      </c>
      <c r="D30" s="15">
        <v>341.82391039999999</v>
      </c>
      <c r="E30" s="15">
        <v>1741.2013041999901</v>
      </c>
      <c r="F30" s="15">
        <v>1579.8898606</v>
      </c>
      <c r="G30" s="15">
        <v>139.64935568000001</v>
      </c>
      <c r="H30" s="15">
        <v>980.87156529999902</v>
      </c>
      <c r="AG30" s="17">
        <v>4.0521592599999998</v>
      </c>
      <c r="AI30" s="17">
        <v>8.5686444999999996</v>
      </c>
      <c r="AN30" s="17" t="s">
        <v>200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13875.619468134901</v>
      </c>
      <c r="BJ30" s="17">
        <v>0</v>
      </c>
      <c r="BK30" s="17">
        <v>190.65000442467601</v>
      </c>
      <c r="BL30" s="17">
        <v>0</v>
      </c>
      <c r="BM30" s="17">
        <v>18.663141272425101</v>
      </c>
      <c r="BN30" s="17">
        <v>4.0521137854902802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992.95458037776405</v>
      </c>
      <c r="CL30" s="17">
        <v>0</v>
      </c>
      <c r="CM30" s="17">
        <v>0</v>
      </c>
      <c r="CN30" s="17">
        <v>0</v>
      </c>
      <c r="CO30" s="17">
        <v>980.87108505982599</v>
      </c>
      <c r="CP30" s="17">
        <v>307.64204555851398</v>
      </c>
      <c r="CQ30" s="17">
        <v>34.182558496888603</v>
      </c>
      <c r="CR30" s="17">
        <v>341.82460405540201</v>
      </c>
      <c r="CS30" s="17">
        <v>0</v>
      </c>
      <c r="CT30" s="17">
        <v>98.932829852786298</v>
      </c>
      <c r="CU30" s="17">
        <v>0</v>
      </c>
      <c r="CV30" s="17">
        <v>0</v>
      </c>
      <c r="CW30" s="17">
        <v>0</v>
      </c>
      <c r="CX30" s="17">
        <v>0</v>
      </c>
      <c r="CY30" s="17">
        <v>0</v>
      </c>
      <c r="CZ30" s="17">
        <v>0</v>
      </c>
      <c r="DA30" s="17">
        <v>0.47396669367328698</v>
      </c>
      <c r="DB30" s="17">
        <v>621.18408938639902</v>
      </c>
      <c r="DC30" s="17">
        <v>0.52136235718183299</v>
      </c>
      <c r="DD30" s="17">
        <v>143.01159355588999</v>
      </c>
      <c r="DE30" s="17">
        <v>172.20793222991901</v>
      </c>
      <c r="DF30" s="17">
        <v>0.15798887106819401</v>
      </c>
      <c r="DG30" s="17">
        <v>0</v>
      </c>
      <c r="DH30" s="17">
        <v>0</v>
      </c>
      <c r="DI30" s="17">
        <v>111.22417930190601</v>
      </c>
      <c r="DJ30" s="17">
        <v>1741.2005195930201</v>
      </c>
      <c r="DK30" s="17">
        <v>1579.8891290828201</v>
      </c>
      <c r="DL30" s="17">
        <v>161.31139051020401</v>
      </c>
      <c r="DM30" s="17">
        <v>1.27338704343656</v>
      </c>
      <c r="DN30" s="17">
        <v>0</v>
      </c>
      <c r="DO30" s="17">
        <v>37.819324614053301</v>
      </c>
      <c r="DP30" s="17">
        <v>10.3482550416948</v>
      </c>
      <c r="DQ30" s="17">
        <v>429.31901277027202</v>
      </c>
      <c r="DR30" s="17">
        <v>28.438041854748398</v>
      </c>
      <c r="DS30" s="17">
        <v>5.5295960030203197</v>
      </c>
      <c r="DT30" s="17">
        <v>613.31307517209598</v>
      </c>
      <c r="DU30" s="17">
        <v>18.634858726279599</v>
      </c>
      <c r="DV30" s="17">
        <v>0.23698153629083299</v>
      </c>
      <c r="DW30" s="17">
        <v>25.998633134366099</v>
      </c>
      <c r="DX30" s="17">
        <v>1.5798903200559902E-2</v>
      </c>
      <c r="DY30" s="17">
        <v>139.650150300104</v>
      </c>
      <c r="DZ30" s="17">
        <v>0</v>
      </c>
      <c r="EA30" s="17">
        <v>8.56866297535786</v>
      </c>
      <c r="EB30" s="17">
        <v>0</v>
      </c>
      <c r="EC30" s="17">
        <v>0</v>
      </c>
      <c r="ED30" s="17">
        <v>0</v>
      </c>
      <c r="EE30" s="17">
        <v>0</v>
      </c>
      <c r="EF30" s="17">
        <v>0</v>
      </c>
      <c r="EG30" s="17">
        <v>980.87108505982599</v>
      </c>
      <c r="EH30" s="17">
        <v>0</v>
      </c>
      <c r="EI30" s="17">
        <v>0</v>
      </c>
      <c r="EK30" s="25">
        <f t="shared" si="0"/>
        <v>0</v>
      </c>
      <c r="EL30" s="94">
        <f t="shared" si="1"/>
        <v>1</v>
      </c>
      <c r="EM30" s="40">
        <f t="shared" si="2"/>
        <v>-4.9546340678905522E-7</v>
      </c>
      <c r="EN30" s="40">
        <f t="shared" si="3"/>
        <v>-2.2228830027383229E-7</v>
      </c>
      <c r="EO30" s="40">
        <f t="shared" si="4"/>
        <v>2.0292770075839525E-6</v>
      </c>
      <c r="EP30" s="40">
        <f t="shared" si="5"/>
        <v>-4.5061244102462774E-7</v>
      </c>
      <c r="EQ30" s="40">
        <f t="shared" si="6"/>
        <v>-4.6301783318701169E-7</v>
      </c>
      <c r="ER30" s="40">
        <f t="shared" si="7"/>
        <v>5.6901093465078248E-6</v>
      </c>
      <c r="ES30" s="40">
        <f t="shared" si="8"/>
        <v>-4.8960556103608921E-7</v>
      </c>
      <c r="ET30" s="40">
        <f t="shared" si="9"/>
        <v>0</v>
      </c>
      <c r="EU30" s="40">
        <f t="shared" si="10"/>
        <v>0</v>
      </c>
      <c r="EV30" s="40">
        <f t="shared" si="11"/>
        <v>0</v>
      </c>
      <c r="EW30" s="40">
        <f t="shared" si="12"/>
        <v>0</v>
      </c>
      <c r="EX30" s="40">
        <f t="shared" si="13"/>
        <v>0</v>
      </c>
      <c r="EY30" s="40">
        <f t="shared" si="14"/>
        <v>0</v>
      </c>
      <c r="EZ30" s="40">
        <f t="shared" si="15"/>
        <v>0</v>
      </c>
      <c r="FA30" s="40">
        <f t="shared" si="16"/>
        <v>0</v>
      </c>
      <c r="FB30" s="40">
        <f t="shared" si="17"/>
        <v>0</v>
      </c>
      <c r="FC30" s="40">
        <f t="shared" si="18"/>
        <v>0</v>
      </c>
      <c r="FD30" s="40">
        <f t="shared" si="19"/>
        <v>0</v>
      </c>
      <c r="FE30" s="40">
        <f t="shared" si="20"/>
        <v>0</v>
      </c>
      <c r="FF30" s="40">
        <f t="shared" si="21"/>
        <v>0</v>
      </c>
      <c r="FG30" s="40">
        <f t="shared" si="22"/>
        <v>0</v>
      </c>
      <c r="FH30" s="40">
        <f t="shared" si="23"/>
        <v>0</v>
      </c>
      <c r="FI30" s="40">
        <f t="shared" si="24"/>
        <v>0</v>
      </c>
      <c r="FJ30" s="40">
        <f t="shared" si="25"/>
        <v>0</v>
      </c>
      <c r="FK30" s="40">
        <f t="shared" si="26"/>
        <v>0</v>
      </c>
      <c r="FL30" s="40">
        <f t="shared" si="27"/>
        <v>0</v>
      </c>
      <c r="FM30" s="40">
        <f t="shared" si="28"/>
        <v>0</v>
      </c>
      <c r="FN30" s="40">
        <f t="shared" si="29"/>
        <v>0</v>
      </c>
      <c r="FO30" s="40">
        <f t="shared" si="30"/>
        <v>0</v>
      </c>
      <c r="FP30" s="40">
        <f t="shared" si="31"/>
        <v>0</v>
      </c>
      <c r="FQ30" s="40">
        <f t="shared" si="32"/>
        <v>0</v>
      </c>
      <c r="FR30" s="40">
        <f t="shared" si="33"/>
        <v>-1.1222290833551707E-5</v>
      </c>
      <c r="FS30" s="40">
        <f t="shared" si="34"/>
        <v>0</v>
      </c>
      <c r="FT30" s="40">
        <f t="shared" si="35"/>
        <v>2.1561587553878875E-6</v>
      </c>
      <c r="FU30" s="40">
        <f t="shared" si="36"/>
        <v>0</v>
      </c>
      <c r="FV30" s="40">
        <f t="shared" si="37"/>
        <v>0</v>
      </c>
      <c r="FW30" s="40">
        <f t="shared" si="38"/>
        <v>0</v>
      </c>
    </row>
    <row r="31" spans="1:179" x14ac:dyDescent="0.25">
      <c r="A31" s="32" t="s">
        <v>201</v>
      </c>
      <c r="B31" s="15">
        <v>170.03302790000001</v>
      </c>
      <c r="C31" s="15">
        <v>24.109887063999899</v>
      </c>
      <c r="D31" s="15">
        <v>10.39897135</v>
      </c>
      <c r="E31" s="15">
        <v>34.415284710000002</v>
      </c>
      <c r="F31" s="15">
        <v>32.116558707999999</v>
      </c>
      <c r="G31" s="15">
        <v>1.7045331770000001</v>
      </c>
      <c r="H31" s="15">
        <v>22.176958849999899</v>
      </c>
      <c r="I31" s="17">
        <v>0.51527179999999995</v>
      </c>
      <c r="J31" s="17">
        <v>3.2061338999999897E-2</v>
      </c>
      <c r="L31" s="17">
        <v>1.1784355500000001</v>
      </c>
      <c r="M31" s="17">
        <v>0.169889079</v>
      </c>
      <c r="Q31" s="17">
        <v>3.6159423999999997E-5</v>
      </c>
      <c r="R31" s="17">
        <v>0.53359259999999997</v>
      </c>
      <c r="S31" s="17">
        <v>0.47745293999999999</v>
      </c>
      <c r="T31" s="17">
        <v>4.5611073999999999E-4</v>
      </c>
      <c r="V31" s="17">
        <v>2.04300906999999E-2</v>
      </c>
      <c r="X31" s="17">
        <v>1.3680313899999999E-2</v>
      </c>
      <c r="Z31" s="17">
        <v>0.44741246000000001</v>
      </c>
      <c r="AA31" s="17">
        <v>4.5681403999999898E-2</v>
      </c>
      <c r="AB31" s="17">
        <v>1.178194885E-2</v>
      </c>
      <c r="AC31" s="17">
        <v>3.2543456999999901E-4</v>
      </c>
      <c r="AD31" s="17">
        <v>5.5625257799999999E-3</v>
      </c>
      <c r="AE31" s="17">
        <v>2.9771253200000002E-3</v>
      </c>
      <c r="AF31" s="17">
        <v>2.8312834540000002E-2</v>
      </c>
      <c r="AG31" s="17">
        <v>0.25109299709999899</v>
      </c>
      <c r="AI31" s="17">
        <v>0.70322125249999901</v>
      </c>
      <c r="AK31" s="17">
        <v>0.19634595199999999</v>
      </c>
      <c r="AL31" s="17">
        <v>1.68743977E-3</v>
      </c>
      <c r="AN31" s="17" t="s">
        <v>201</v>
      </c>
      <c r="AO31" s="17">
        <v>0</v>
      </c>
      <c r="AP31" s="17">
        <v>0</v>
      </c>
      <c r="AQ31" s="17">
        <v>0</v>
      </c>
      <c r="AR31" s="17">
        <v>3.2064739738340599E-2</v>
      </c>
      <c r="AS31" s="17">
        <v>0.515273115900724</v>
      </c>
      <c r="AT31" s="17">
        <v>0.515273115900724</v>
      </c>
      <c r="AU31" s="17">
        <v>0</v>
      </c>
      <c r="AV31" s="17">
        <v>0</v>
      </c>
      <c r="AW31" s="17">
        <v>0</v>
      </c>
      <c r="AX31" s="17">
        <v>0</v>
      </c>
      <c r="AY31" s="17">
        <v>1.17843474677844</v>
      </c>
      <c r="AZ31" s="17">
        <v>1.6873826391864901E-3</v>
      </c>
      <c r="BA31" s="17">
        <v>0.16988811224255301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2.0430007295920798E-2</v>
      </c>
      <c r="BI31" s="17">
        <v>170.032192088713</v>
      </c>
      <c r="BJ31" s="5">
        <v>3.6158687681512499E-5</v>
      </c>
      <c r="BK31" s="17">
        <v>3.87488187985582</v>
      </c>
      <c r="BL31" s="17">
        <v>0</v>
      </c>
      <c r="BM31" s="17">
        <v>0.37932308619190103</v>
      </c>
      <c r="BN31" s="17">
        <v>0.25109339344593401</v>
      </c>
      <c r="BO31" s="17">
        <v>0</v>
      </c>
      <c r="BP31" s="17">
        <v>0</v>
      </c>
      <c r="BQ31" s="17">
        <v>0.53359174364986195</v>
      </c>
      <c r="BR31" s="17">
        <v>0.53359174364986195</v>
      </c>
      <c r="BS31" s="17">
        <v>0</v>
      </c>
      <c r="BT31" s="17">
        <v>0</v>
      </c>
      <c r="BU31" s="17">
        <v>0.47745227760600001</v>
      </c>
      <c r="BV31" s="17">
        <v>0</v>
      </c>
      <c r="BW31" s="17">
        <v>2.7366222936611598E-4</v>
      </c>
      <c r="BX31" s="5">
        <v>9.1220312689583601E-5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0.19634952043353801</v>
      </c>
      <c r="CI31" s="17">
        <v>0</v>
      </c>
      <c r="CJ31" s="17">
        <v>1.36800584835149E-2</v>
      </c>
      <c r="CK31" s="17">
        <v>24.109907675391302</v>
      </c>
      <c r="CL31" s="17">
        <v>0</v>
      </c>
      <c r="CM31" s="17">
        <v>0</v>
      </c>
      <c r="CN31" s="17">
        <v>0</v>
      </c>
      <c r="CO31" s="17">
        <v>22.176993391645599</v>
      </c>
      <c r="CP31" s="17">
        <v>9.3590750872203508</v>
      </c>
      <c r="CQ31" s="17">
        <v>1.0398967637251499</v>
      </c>
      <c r="CR31" s="17">
        <v>10.3989718509455</v>
      </c>
      <c r="CS31" s="17">
        <v>0</v>
      </c>
      <c r="CT31" s="17">
        <v>2.01076832688481</v>
      </c>
      <c r="CU31" s="17">
        <v>0</v>
      </c>
      <c r="CV31" s="17">
        <v>1.1781832378731901E-2</v>
      </c>
      <c r="CW31" s="17">
        <v>3.2542681173079301E-4</v>
      </c>
      <c r="CX31" s="17">
        <v>5.5625619383036498E-3</v>
      </c>
      <c r="CY31" s="17">
        <v>2.9771731741596199E-3</v>
      </c>
      <c r="CZ31" s="17">
        <v>2.8313180178243601E-2</v>
      </c>
      <c r="DA31" s="17">
        <v>9.6348798756593097E-3</v>
      </c>
      <c r="DB31" s="17">
        <v>12.625428119016499</v>
      </c>
      <c r="DC31" s="17">
        <v>1.0598492589714299E-2</v>
      </c>
      <c r="DD31" s="17">
        <v>2.9071901872275201</v>
      </c>
      <c r="DE31" s="17">
        <v>3.5007168769324801</v>
      </c>
      <c r="DF31" s="17">
        <v>3.2117070939224001E-3</v>
      </c>
      <c r="DG31" s="17">
        <v>0</v>
      </c>
      <c r="DH31" s="5">
        <v>9.1222942398739003E-5</v>
      </c>
      <c r="DI31" s="17">
        <v>2.2610027668005901</v>
      </c>
      <c r="DJ31" s="17">
        <v>34.415357414860203</v>
      </c>
      <c r="DK31" s="17">
        <v>32.116630115577202</v>
      </c>
      <c r="DL31" s="17">
        <v>2.2987272992829402</v>
      </c>
      <c r="DM31" s="17">
        <v>2.5885936716325799E-2</v>
      </c>
      <c r="DN31" s="17">
        <v>0</v>
      </c>
      <c r="DO31" s="17">
        <v>0.76880261192590205</v>
      </c>
      <c r="DP31" s="17">
        <v>0.21036405859885199</v>
      </c>
      <c r="DQ31" s="17">
        <v>8.7273659176463294</v>
      </c>
      <c r="DR31" s="17">
        <v>0.57809576988155498</v>
      </c>
      <c r="DS31" s="17">
        <v>0.112407656101015</v>
      </c>
      <c r="DT31" s="17">
        <v>12.4677041066595</v>
      </c>
      <c r="DU31" s="17">
        <v>0.37875065606243502</v>
      </c>
      <c r="DV31" s="17">
        <v>4.81754454714308E-3</v>
      </c>
      <c r="DW31" s="17">
        <v>0.52851043227125705</v>
      </c>
      <c r="DX31" s="17">
        <v>3.2117070939224098E-4</v>
      </c>
      <c r="DY31" s="17">
        <v>1.7045356966881</v>
      </c>
      <c r="DZ31" s="17">
        <v>0</v>
      </c>
      <c r="EA31" s="17">
        <v>0.70322206630676198</v>
      </c>
      <c r="EB31" s="17">
        <v>0</v>
      </c>
      <c r="EC31" s="17">
        <v>0</v>
      </c>
      <c r="ED31" s="17">
        <v>0</v>
      </c>
      <c r="EE31" s="17">
        <v>0.44740817951328499</v>
      </c>
      <c r="EF31" s="17">
        <v>0</v>
      </c>
      <c r="EG31" s="17">
        <v>22.176993391645599</v>
      </c>
      <c r="EH31" s="17">
        <v>4.5682153453292303E-2</v>
      </c>
      <c r="EI31" s="17">
        <v>0</v>
      </c>
      <c r="EK31" s="25">
        <f t="shared" si="0"/>
        <v>0</v>
      </c>
      <c r="EL31" s="94">
        <f t="shared" si="1"/>
        <v>1</v>
      </c>
      <c r="EM31" s="40">
        <f t="shared" si="2"/>
        <v>-4.9155819744368751E-6</v>
      </c>
      <c r="EN31" s="40">
        <f t="shared" si="3"/>
        <v>8.5489373499809851E-7</v>
      </c>
      <c r="EO31" s="40">
        <f t="shared" si="4"/>
        <v>4.8172601244115259E-8</v>
      </c>
      <c r="EP31" s="40">
        <f t="shared" si="5"/>
        <v>2.1125747124935276E-6</v>
      </c>
      <c r="EQ31" s="40">
        <f t="shared" si="6"/>
        <v>2.2233881858761438E-6</v>
      </c>
      <c r="ER31" s="40">
        <f t="shared" si="7"/>
        <v>1.478227666051769E-6</v>
      </c>
      <c r="ES31" s="40">
        <f t="shared" si="8"/>
        <v>1.5575465479189997E-6</v>
      </c>
      <c r="ET31" s="40">
        <f t="shared" si="9"/>
        <v>2.5537992260640547E-6</v>
      </c>
      <c r="EU31" s="40">
        <f t="shared" si="10"/>
        <v>1.0606975400190597E-4</v>
      </c>
      <c r="EV31" s="40">
        <f t="shared" si="11"/>
        <v>0</v>
      </c>
      <c r="EW31" s="40">
        <f t="shared" si="12"/>
        <v>-6.8159990603879701E-7</v>
      </c>
      <c r="EX31" s="40">
        <f t="shared" si="13"/>
        <v>-5.6905214430243386E-6</v>
      </c>
      <c r="EY31" s="40">
        <f t="shared" si="14"/>
        <v>0</v>
      </c>
      <c r="EZ31" s="40">
        <f t="shared" si="15"/>
        <v>0</v>
      </c>
      <c r="FA31" s="40">
        <f t="shared" si="16"/>
        <v>0</v>
      </c>
      <c r="FB31" s="40">
        <f t="shared" si="17"/>
        <v>-2.0363114398571729E-5</v>
      </c>
      <c r="FC31" s="40">
        <f t="shared" si="18"/>
        <v>-1.6048763382835701E-6</v>
      </c>
      <c r="FD31" s="40">
        <f t="shared" si="19"/>
        <v>-1.387349295584843E-6</v>
      </c>
      <c r="FE31" s="40">
        <f t="shared" si="20"/>
        <v>-1.1522520959408837E-5</v>
      </c>
      <c r="FF31" s="40">
        <f t="shared" si="21"/>
        <v>0</v>
      </c>
      <c r="FG31" s="40">
        <f t="shared" si="22"/>
        <v>-4.0824135500023585E-6</v>
      </c>
      <c r="FH31" s="40">
        <f t="shared" si="23"/>
        <v>0</v>
      </c>
      <c r="FI31" s="40">
        <f t="shared" si="24"/>
        <v>-1.8670367285887568E-5</v>
      </c>
      <c r="FJ31" s="40">
        <f t="shared" si="25"/>
        <v>0</v>
      </c>
      <c r="FK31" s="40">
        <f t="shared" si="26"/>
        <v>-9.5672049791031508E-6</v>
      </c>
      <c r="FL31" s="40">
        <f t="shared" si="27"/>
        <v>1.6406091467873686E-5</v>
      </c>
      <c r="FM31" s="40">
        <f t="shared" si="28"/>
        <v>-9.88556898198175E-6</v>
      </c>
      <c r="FN31" s="40">
        <f t="shared" si="29"/>
        <v>-2.3839720549659899E-5</v>
      </c>
      <c r="FO31" s="40">
        <f t="shared" si="30"/>
        <v>6.500339068960837E-6</v>
      </c>
      <c r="FP31" s="40">
        <f t="shared" si="31"/>
        <v>1.6073948684078706E-5</v>
      </c>
      <c r="FQ31" s="40">
        <f t="shared" si="32"/>
        <v>1.2207829036362887E-5</v>
      </c>
      <c r="FR31" s="40">
        <f t="shared" si="33"/>
        <v>1.5784826323078483E-6</v>
      </c>
      <c r="FS31" s="40">
        <f t="shared" si="34"/>
        <v>0</v>
      </c>
      <c r="FT31" s="40">
        <f t="shared" si="35"/>
        <v>1.1572556433483987E-6</v>
      </c>
      <c r="FU31" s="40">
        <f t="shared" si="36"/>
        <v>0</v>
      </c>
      <c r="FV31" s="40">
        <f t="shared" si="37"/>
        <v>1.8174214959218451E-5</v>
      </c>
      <c r="FW31" s="40">
        <f t="shared" si="38"/>
        <v>-3.3856505296128306E-5</v>
      </c>
    </row>
    <row r="32" spans="1:179" x14ac:dyDescent="0.25">
      <c r="A32" s="32" t="s">
        <v>202</v>
      </c>
      <c r="B32" s="15">
        <v>6140.2503912000002</v>
      </c>
      <c r="C32" s="15">
        <v>298.63209065000001</v>
      </c>
      <c r="D32" s="15">
        <v>241.51968565999999</v>
      </c>
      <c r="E32" s="15">
        <v>1265.3741073899901</v>
      </c>
      <c r="F32" s="15">
        <v>1154.47403745</v>
      </c>
      <c r="G32" s="15">
        <v>65.140283625999899</v>
      </c>
      <c r="H32" s="15">
        <v>439.460433499999</v>
      </c>
      <c r="I32" s="17">
        <v>16.687930000000001</v>
      </c>
      <c r="J32" s="17">
        <v>1.0383600200000001</v>
      </c>
      <c r="L32" s="17">
        <v>38.165592499999903</v>
      </c>
      <c r="M32" s="17">
        <v>5.5021373499999902</v>
      </c>
      <c r="Q32" s="17">
        <v>1.1710828399999901E-3</v>
      </c>
      <c r="R32" s="17">
        <v>17.2812716</v>
      </c>
      <c r="S32" s="17">
        <v>10.368503355</v>
      </c>
      <c r="T32" s="17">
        <v>1.705877418E-2</v>
      </c>
      <c r="V32" s="17">
        <v>0.66166186250000003</v>
      </c>
      <c r="X32" s="17">
        <v>0.44305990699999998</v>
      </c>
      <c r="Z32" s="17">
        <v>14.4901979</v>
      </c>
      <c r="AA32" s="17">
        <v>1.4794680899999999</v>
      </c>
      <c r="AB32" s="17">
        <v>0.3815778232</v>
      </c>
      <c r="AC32" s="17">
        <v>1.0539738599999999E-2</v>
      </c>
      <c r="AD32" s="17">
        <v>0.18015157309999899</v>
      </c>
      <c r="AE32" s="17">
        <v>9.6419170999999901E-2</v>
      </c>
      <c r="AF32" s="17">
        <v>0.91695775319999895</v>
      </c>
      <c r="AG32" s="17">
        <v>8.2982527459999993</v>
      </c>
      <c r="AI32" s="17">
        <v>23.126407147999998</v>
      </c>
      <c r="AK32" s="17">
        <v>6.3589801999999898</v>
      </c>
      <c r="AL32" s="17">
        <v>5.4650532999999897E-2</v>
      </c>
      <c r="AN32" s="17" t="s">
        <v>202</v>
      </c>
      <c r="AO32" s="17">
        <v>0</v>
      </c>
      <c r="AP32" s="17">
        <v>0</v>
      </c>
      <c r="AQ32" s="17">
        <v>0</v>
      </c>
      <c r="AR32" s="17">
        <v>1.0383625044323199</v>
      </c>
      <c r="AS32" s="17">
        <v>16.6879063798301</v>
      </c>
      <c r="AT32" s="17">
        <v>16.6879063798301</v>
      </c>
      <c r="AU32" s="17">
        <v>0</v>
      </c>
      <c r="AV32" s="17">
        <v>0</v>
      </c>
      <c r="AW32" s="17">
        <v>0</v>
      </c>
      <c r="AX32" s="17">
        <v>0</v>
      </c>
      <c r="AY32" s="17">
        <v>38.165344370506702</v>
      </c>
      <c r="AZ32" s="17">
        <v>5.4651640732712697E-2</v>
      </c>
      <c r="BA32" s="17">
        <v>5.50217709997513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0.661657501269862</v>
      </c>
      <c r="BI32" s="17">
        <v>6140.2465607345803</v>
      </c>
      <c r="BJ32" s="17">
        <v>1.1710336418858599E-3</v>
      </c>
      <c r="BK32" s="17">
        <v>71.309260784776598</v>
      </c>
      <c r="BL32" s="17">
        <v>0</v>
      </c>
      <c r="BM32" s="17">
        <v>6.9806807836406</v>
      </c>
      <c r="BN32" s="17">
        <v>8.2981912021059596</v>
      </c>
      <c r="BO32" s="17">
        <v>0</v>
      </c>
      <c r="BP32" s="17">
        <v>0</v>
      </c>
      <c r="BQ32" s="17">
        <v>17.2811750152934</v>
      </c>
      <c r="BR32" s="17">
        <v>17.2811750152934</v>
      </c>
      <c r="BS32" s="17">
        <v>0</v>
      </c>
      <c r="BT32" s="17">
        <v>0</v>
      </c>
      <c r="BU32" s="17">
        <v>10.3684763205189</v>
      </c>
      <c r="BV32" s="17">
        <v>0</v>
      </c>
      <c r="BW32" s="17">
        <v>1.0234225689368701E-2</v>
      </c>
      <c r="BX32" s="17">
        <v>3.4117940691904E-3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6.3589725212057102</v>
      </c>
      <c r="CI32" s="17">
        <v>0</v>
      </c>
      <c r="CJ32" s="17">
        <v>0.44304672158691499</v>
      </c>
      <c r="CK32" s="17">
        <v>298.631834565166</v>
      </c>
      <c r="CL32" s="17">
        <v>0</v>
      </c>
      <c r="CM32" s="17">
        <v>0</v>
      </c>
      <c r="CN32" s="17">
        <v>0</v>
      </c>
      <c r="CO32" s="17">
        <v>439.45878800906098</v>
      </c>
      <c r="CP32" s="17">
        <v>217.36855647965999</v>
      </c>
      <c r="CQ32" s="17">
        <v>24.1519682920242</v>
      </c>
      <c r="CR32" s="17">
        <v>241.52052477168399</v>
      </c>
      <c r="CS32" s="17">
        <v>0</v>
      </c>
      <c r="CT32" s="17">
        <v>37.004705795355903</v>
      </c>
      <c r="CU32" s="17">
        <v>0</v>
      </c>
      <c r="CV32" s="17">
        <v>0.38155867665360399</v>
      </c>
      <c r="CW32" s="17">
        <v>1.05396169623616E-2</v>
      </c>
      <c r="CX32" s="17">
        <v>0.18014865461840701</v>
      </c>
      <c r="CY32" s="17">
        <v>9.6420385323831403E-2</v>
      </c>
      <c r="CZ32" s="17">
        <v>0.91696207807668895</v>
      </c>
      <c r="DA32" s="17">
        <v>0.34634059954695001</v>
      </c>
      <c r="DB32" s="17">
        <v>232.34557572016701</v>
      </c>
      <c r="DC32" s="17">
        <v>0.38097620496370599</v>
      </c>
      <c r="DD32" s="17">
        <v>104.50302176513</v>
      </c>
      <c r="DE32" s="17">
        <v>125.837537106543</v>
      </c>
      <c r="DF32" s="17">
        <v>0.115447361343055</v>
      </c>
      <c r="DG32" s="17">
        <v>0</v>
      </c>
      <c r="DH32" s="17">
        <v>3.4116517027948999E-3</v>
      </c>
      <c r="DI32" s="17">
        <v>81.274974894866801</v>
      </c>
      <c r="DJ32" s="17">
        <v>1265.37316945628</v>
      </c>
      <c r="DK32" s="17">
        <v>1154.4731594252501</v>
      </c>
      <c r="DL32" s="17">
        <v>110.900010031029</v>
      </c>
      <c r="DM32" s="17">
        <v>0.93050326284054496</v>
      </c>
      <c r="DN32" s="17">
        <v>0</v>
      </c>
      <c r="DO32" s="17">
        <v>27.635738311369799</v>
      </c>
      <c r="DP32" s="17">
        <v>7.5618246388553603</v>
      </c>
      <c r="DQ32" s="17">
        <v>313.71652275996598</v>
      </c>
      <c r="DR32" s="17">
        <v>20.780473139436801</v>
      </c>
      <c r="DS32" s="17">
        <v>4.0406715884852602</v>
      </c>
      <c r="DT32" s="17">
        <v>448.166421567817</v>
      </c>
      <c r="DU32" s="17">
        <v>6.9700084233385704</v>
      </c>
      <c r="DV32" s="17">
        <v>0.173171279948412</v>
      </c>
      <c r="DW32" s="17">
        <v>18.997990332732499</v>
      </c>
      <c r="DX32" s="17">
        <v>1.1544611407816501E-2</v>
      </c>
      <c r="DY32" s="17">
        <v>65.140210104885</v>
      </c>
      <c r="DZ32" s="17">
        <v>0</v>
      </c>
      <c r="EA32" s="17">
        <v>23.126385363966499</v>
      </c>
      <c r="EB32" s="17">
        <v>0</v>
      </c>
      <c r="EC32" s="17">
        <v>0</v>
      </c>
      <c r="ED32" s="17">
        <v>0</v>
      </c>
      <c r="EE32" s="17">
        <v>14.4901721546314</v>
      </c>
      <c r="EF32" s="17">
        <v>0</v>
      </c>
      <c r="EG32" s="17">
        <v>439.46015178822199</v>
      </c>
      <c r="EH32" s="17">
        <v>1.4794718580319799</v>
      </c>
      <c r="EI32" s="17">
        <v>0</v>
      </c>
      <c r="EK32" s="25">
        <f t="shared" si="0"/>
        <v>0</v>
      </c>
      <c r="EL32" s="94">
        <f t="shared" si="1"/>
        <v>0.99999689669437497</v>
      </c>
      <c r="EM32" s="40">
        <f t="shared" si="2"/>
        <v>-6.2382886297493762E-7</v>
      </c>
      <c r="EN32" s="40">
        <f t="shared" si="3"/>
        <v>-8.5752617359155978E-7</v>
      </c>
      <c r="EO32" s="40">
        <f t="shared" si="4"/>
        <v>3.4742993379964E-6</v>
      </c>
      <c r="EP32" s="40">
        <f t="shared" si="5"/>
        <v>-7.4123036384437508E-7</v>
      </c>
      <c r="EQ32" s="40">
        <f t="shared" si="6"/>
        <v>-7.6054092290228106E-7</v>
      </c>
      <c r="ER32" s="40">
        <f t="shared" si="7"/>
        <v>-1.1286581943876752E-6</v>
      </c>
      <c r="ES32" s="40">
        <f t="shared" si="8"/>
        <v>-6.4104013815938248E-7</v>
      </c>
      <c r="ET32" s="40">
        <f t="shared" si="9"/>
        <v>-1.4154044211451809E-6</v>
      </c>
      <c r="EU32" s="40">
        <f t="shared" si="10"/>
        <v>2.3926502099641586E-6</v>
      </c>
      <c r="EV32" s="40">
        <f t="shared" si="11"/>
        <v>0</v>
      </c>
      <c r="EW32" s="40">
        <f t="shared" si="12"/>
        <v>-6.5013924047184001E-6</v>
      </c>
      <c r="EX32" s="40">
        <f t="shared" si="13"/>
        <v>7.22446071614173E-6</v>
      </c>
      <c r="EY32" s="40">
        <f t="shared" si="14"/>
        <v>0</v>
      </c>
      <c r="EZ32" s="40">
        <f t="shared" si="15"/>
        <v>0</v>
      </c>
      <c r="FA32" s="40">
        <f t="shared" si="16"/>
        <v>0</v>
      </c>
      <c r="FB32" s="40">
        <f t="shared" si="17"/>
        <v>-4.2010789031926004E-5</v>
      </c>
      <c r="FC32" s="40">
        <f t="shared" si="18"/>
        <v>-5.5889814613275626E-6</v>
      </c>
      <c r="FD32" s="40">
        <f t="shared" si="19"/>
        <v>-2.6073658053008874E-6</v>
      </c>
      <c r="FE32" s="40">
        <f t="shared" si="20"/>
        <v>-6.4642314527649174E-5</v>
      </c>
      <c r="FF32" s="40">
        <f t="shared" si="21"/>
        <v>0</v>
      </c>
      <c r="FG32" s="40">
        <f t="shared" si="22"/>
        <v>-6.5913276632715503E-6</v>
      </c>
      <c r="FH32" s="40">
        <f t="shared" si="23"/>
        <v>0</v>
      </c>
      <c r="FI32" s="40">
        <f t="shared" si="24"/>
        <v>-2.9759887718709289E-5</v>
      </c>
      <c r="FJ32" s="40">
        <f t="shared" si="25"/>
        <v>0</v>
      </c>
      <c r="FK32" s="40">
        <f t="shared" si="26"/>
        <v>-1.7767437530768469E-6</v>
      </c>
      <c r="FL32" s="40">
        <f t="shared" si="27"/>
        <v>2.546882900319477E-6</v>
      </c>
      <c r="FM32" s="40">
        <f t="shared" si="28"/>
        <v>-5.0177303899482576E-5</v>
      </c>
      <c r="FN32" s="40">
        <f t="shared" si="29"/>
        <v>-1.154085912521347E-5</v>
      </c>
      <c r="FO32" s="40">
        <f t="shared" si="30"/>
        <v>-1.6200144921072447E-5</v>
      </c>
      <c r="FP32" s="40">
        <f t="shared" si="31"/>
        <v>1.2594215641022913E-5</v>
      </c>
      <c r="FQ32" s="40">
        <f t="shared" si="32"/>
        <v>4.716549562840181E-6</v>
      </c>
      <c r="FR32" s="40">
        <f t="shared" si="33"/>
        <v>-7.4164882564391432E-6</v>
      </c>
      <c r="FS32" s="40">
        <f t="shared" si="34"/>
        <v>0</v>
      </c>
      <c r="FT32" s="40">
        <f t="shared" si="35"/>
        <v>-9.419549418255224E-7</v>
      </c>
      <c r="FU32" s="40">
        <f t="shared" si="36"/>
        <v>0</v>
      </c>
      <c r="FV32" s="40">
        <f t="shared" si="37"/>
        <v>-1.2075512170240759E-6</v>
      </c>
      <c r="FW32" s="40">
        <f t="shared" si="38"/>
        <v>2.0269385347080673E-5</v>
      </c>
    </row>
    <row r="33" spans="1:179" x14ac:dyDescent="0.25">
      <c r="A33" s="32" t="s">
        <v>203</v>
      </c>
      <c r="B33" s="15">
        <v>56958.314897322998</v>
      </c>
      <c r="C33" s="15">
        <v>3377.0516271326901</v>
      </c>
      <c r="D33" s="15">
        <v>1863.8578580809999</v>
      </c>
      <c r="E33" s="15">
        <v>9669.9132390788891</v>
      </c>
      <c r="F33" s="15">
        <v>8799.4537867924901</v>
      </c>
      <c r="G33" s="15">
        <v>590.04612412857898</v>
      </c>
      <c r="H33" s="15">
        <v>4079.3902280768998</v>
      </c>
      <c r="I33" s="17">
        <v>84.369770459999899</v>
      </c>
      <c r="J33" s="17">
        <v>5.2496755068999903</v>
      </c>
      <c r="L33" s="17">
        <v>192.95515326</v>
      </c>
      <c r="M33" s="17">
        <v>27.817359025999998</v>
      </c>
      <c r="Q33" s="17">
        <v>5.9206832277999997E-3</v>
      </c>
      <c r="R33" s="17">
        <v>87.369592769999997</v>
      </c>
      <c r="S33" s="17">
        <v>52.420413730499902</v>
      </c>
      <c r="T33" s="17">
        <v>8.6244657392499896E-2</v>
      </c>
      <c r="V33" s="17">
        <v>3.3451874304500002</v>
      </c>
      <c r="X33" s="17">
        <v>2.2399930624</v>
      </c>
      <c r="Z33" s="17">
        <v>73.25862592</v>
      </c>
      <c r="AA33" s="17">
        <v>7.4798006199999998</v>
      </c>
      <c r="AB33" s="17">
        <v>1.92915662889999</v>
      </c>
      <c r="AC33" s="17">
        <v>5.3286142698999998E-2</v>
      </c>
      <c r="AD33" s="17">
        <v>0.91079885764000001</v>
      </c>
      <c r="AE33" s="17">
        <v>0.48746973900000001</v>
      </c>
      <c r="AF33" s="17">
        <v>4.6358973620399997</v>
      </c>
      <c r="AG33" s="17">
        <v>49.541502809459899</v>
      </c>
      <c r="AI33" s="17">
        <v>132.96583579544</v>
      </c>
      <c r="AK33" s="17">
        <v>32.149311324000003</v>
      </c>
      <c r="AL33" s="17">
        <v>0.27629864262999898</v>
      </c>
      <c r="AN33" s="17" t="s">
        <v>203</v>
      </c>
      <c r="AO33" s="17">
        <v>0</v>
      </c>
      <c r="AP33" s="17">
        <v>0</v>
      </c>
      <c r="AQ33" s="17">
        <v>0</v>
      </c>
      <c r="AR33" s="17">
        <v>5.2496631623250103</v>
      </c>
      <c r="AS33" s="17">
        <v>84.369897732511305</v>
      </c>
      <c r="AT33" s="17">
        <v>84.369897732511305</v>
      </c>
      <c r="AU33" s="17">
        <v>0</v>
      </c>
      <c r="AV33" s="17">
        <v>0</v>
      </c>
      <c r="AW33" s="17">
        <v>0</v>
      </c>
      <c r="AX33" s="17">
        <v>0</v>
      </c>
      <c r="AY33" s="17">
        <v>192.95434677654299</v>
      </c>
      <c r="AZ33" s="17">
        <v>0.27629881326129302</v>
      </c>
      <c r="BA33" s="17">
        <v>27.817339003672899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3.3451876447705802</v>
      </c>
      <c r="BI33" s="17">
        <v>56958.297472797698</v>
      </c>
      <c r="BJ33" s="17">
        <v>5.9206966745322604E-3</v>
      </c>
      <c r="BK33" s="17">
        <v>721.57894695060304</v>
      </c>
      <c r="BL33" s="17">
        <v>0</v>
      </c>
      <c r="BM33" s="17">
        <v>70.636936416261406</v>
      </c>
      <c r="BN33" s="17">
        <v>49.541378312001797</v>
      </c>
      <c r="BO33" s="17">
        <v>0</v>
      </c>
      <c r="BP33" s="17">
        <v>0</v>
      </c>
      <c r="BQ33" s="17">
        <v>87.369790965130704</v>
      </c>
      <c r="BR33" s="17">
        <v>87.369790965130704</v>
      </c>
      <c r="BS33" s="17">
        <v>0</v>
      </c>
      <c r="BT33" s="17">
        <v>0</v>
      </c>
      <c r="BU33" s="17">
        <v>52.4204084717935</v>
      </c>
      <c r="BV33" s="17">
        <v>0</v>
      </c>
      <c r="BW33" s="17">
        <v>5.1746759757936897E-2</v>
      </c>
      <c r="BX33" s="17">
        <v>1.7249094674888998E-2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32.149282147360204</v>
      </c>
      <c r="CI33" s="17">
        <v>0</v>
      </c>
      <c r="CJ33" s="17">
        <v>2.2399955353630898</v>
      </c>
      <c r="CK33" s="17">
        <v>3377.05030264885</v>
      </c>
      <c r="CL33" s="17">
        <v>0</v>
      </c>
      <c r="CM33" s="17">
        <v>0</v>
      </c>
      <c r="CN33" s="17">
        <v>0</v>
      </c>
      <c r="CO33" s="17">
        <v>4079.3869363250001</v>
      </c>
      <c r="CP33" s="17">
        <v>1677.4732951470701</v>
      </c>
      <c r="CQ33" s="17">
        <v>186.38608893775799</v>
      </c>
      <c r="CR33" s="17">
        <v>1863.85938408483</v>
      </c>
      <c r="CS33" s="17">
        <v>0</v>
      </c>
      <c r="CT33" s="17">
        <v>374.446905946698</v>
      </c>
      <c r="CU33" s="17">
        <v>0</v>
      </c>
      <c r="CV33" s="17">
        <v>1.92920575757095</v>
      </c>
      <c r="CW33" s="17">
        <v>5.3287549879285898E-2</v>
      </c>
      <c r="CX33" s="17">
        <v>0.91080672509355898</v>
      </c>
      <c r="CY33" s="17">
        <v>0.487470756647431</v>
      </c>
      <c r="CZ33" s="17">
        <v>4.6359002896300101</v>
      </c>
      <c r="DA33" s="17">
        <v>2.6398284486626098</v>
      </c>
      <c r="DB33" s="17">
        <v>2351.0875911406101</v>
      </c>
      <c r="DC33" s="17">
        <v>2.9038204396016201</v>
      </c>
      <c r="DD33" s="17">
        <v>796.526144110627</v>
      </c>
      <c r="DE33" s="17">
        <v>959.13994732055698</v>
      </c>
      <c r="DF33" s="17">
        <v>0.87994274916362003</v>
      </c>
      <c r="DG33" s="17">
        <v>0</v>
      </c>
      <c r="DH33" s="17">
        <v>1.7248939766971401E-2</v>
      </c>
      <c r="DI33" s="17">
        <v>619.48132631050998</v>
      </c>
      <c r="DJ33" s="17">
        <v>9669.9094248946894</v>
      </c>
      <c r="DK33" s="17">
        <v>8799.4502154500806</v>
      </c>
      <c r="DL33" s="17">
        <v>870.45920944459999</v>
      </c>
      <c r="DM33" s="17">
        <v>7.0923504874970398</v>
      </c>
      <c r="DN33" s="17">
        <v>0</v>
      </c>
      <c r="DO33" s="17">
        <v>210.64144892662401</v>
      </c>
      <c r="DP33" s="17">
        <v>57.636430695503002</v>
      </c>
      <c r="DQ33" s="17">
        <v>2391.1624712159</v>
      </c>
      <c r="DR33" s="17">
        <v>158.39003776682799</v>
      </c>
      <c r="DS33" s="17">
        <v>30.798068134393699</v>
      </c>
      <c r="DT33" s="17">
        <v>3415.9465620187698</v>
      </c>
      <c r="DU33" s="17">
        <v>70.530182094911694</v>
      </c>
      <c r="DV33" s="17">
        <v>1.3199235129549001</v>
      </c>
      <c r="DW33" s="17">
        <v>144.80391902202899</v>
      </c>
      <c r="DX33" s="17">
        <v>8.7994290458946994E-2</v>
      </c>
      <c r="DY33" s="17">
        <v>590.04323252787503</v>
      </c>
      <c r="DZ33" s="17">
        <v>0</v>
      </c>
      <c r="EA33" s="17">
        <v>132.96538724782701</v>
      </c>
      <c r="EB33" s="17">
        <v>0</v>
      </c>
      <c r="EC33" s="17">
        <v>0</v>
      </c>
      <c r="ED33" s="17">
        <v>0</v>
      </c>
      <c r="EE33" s="17">
        <v>73.258606412740093</v>
      </c>
      <c r="EF33" s="17">
        <v>0</v>
      </c>
      <c r="EG33" s="17">
        <v>4079.3885262983799</v>
      </c>
      <c r="EH33" s="17">
        <v>7.4797936616513496</v>
      </c>
      <c r="EI33" s="17">
        <v>0</v>
      </c>
      <c r="EK33" s="25">
        <f t="shared" si="0"/>
        <v>0</v>
      </c>
      <c r="EL33" s="94">
        <f t="shared" si="1"/>
        <v>0.99999961024222883</v>
      </c>
      <c r="EM33" s="40">
        <f t="shared" si="2"/>
        <v>-3.0591714891088177E-7</v>
      </c>
      <c r="EN33" s="40">
        <f t="shared" si="3"/>
        <v>-3.9220124130362259E-7</v>
      </c>
      <c r="EO33" s="40">
        <f t="shared" si="4"/>
        <v>8.1873401638754059E-7</v>
      </c>
      <c r="EP33" s="40">
        <f t="shared" si="5"/>
        <v>-3.9443830625497605E-7</v>
      </c>
      <c r="EQ33" s="40">
        <f t="shared" si="6"/>
        <v>-4.0585955628824678E-7</v>
      </c>
      <c r="ER33" s="40">
        <f t="shared" si="7"/>
        <v>-4.9006350278421407E-6</v>
      </c>
      <c r="ES33" s="40">
        <f t="shared" si="8"/>
        <v>-4.1716492532645919E-7</v>
      </c>
      <c r="ET33" s="40">
        <f t="shared" si="9"/>
        <v>1.5085084469520783E-6</v>
      </c>
      <c r="EU33" s="40">
        <f t="shared" si="10"/>
        <v>-2.3514929568085189E-6</v>
      </c>
      <c r="EV33" s="40">
        <f t="shared" si="11"/>
        <v>0</v>
      </c>
      <c r="EW33" s="40">
        <f t="shared" si="12"/>
        <v>-4.1796419706156119E-6</v>
      </c>
      <c r="EX33" s="40">
        <f t="shared" si="13"/>
        <v>-7.1977814575054774E-7</v>
      </c>
      <c r="EY33" s="40">
        <f t="shared" si="14"/>
        <v>0</v>
      </c>
      <c r="EZ33" s="40">
        <f t="shared" si="15"/>
        <v>0</v>
      </c>
      <c r="FA33" s="40">
        <f t="shared" si="16"/>
        <v>0</v>
      </c>
      <c r="FB33" s="40">
        <f t="shared" si="17"/>
        <v>2.2711453633454565E-6</v>
      </c>
      <c r="FC33" s="40">
        <f t="shared" si="18"/>
        <v>2.2684680610683183E-6</v>
      </c>
      <c r="FD33" s="40">
        <f t="shared" si="19"/>
        <v>-1.0031791105131484E-7</v>
      </c>
      <c r="FE33" s="40">
        <f t="shared" si="20"/>
        <v>1.5862698228908406E-6</v>
      </c>
      <c r="FF33" s="40">
        <f t="shared" si="21"/>
        <v>0</v>
      </c>
      <c r="FG33" s="40">
        <f t="shared" si="22"/>
        <v>6.4068332314947511E-8</v>
      </c>
      <c r="FH33" s="40">
        <f t="shared" si="23"/>
        <v>0</v>
      </c>
      <c r="FI33" s="40">
        <f t="shared" si="24"/>
        <v>1.1040047986629087E-6</v>
      </c>
      <c r="FJ33" s="40">
        <f t="shared" si="25"/>
        <v>0</v>
      </c>
      <c r="FK33" s="40">
        <f t="shared" si="26"/>
        <v>-2.6627935839612054E-7</v>
      </c>
      <c r="FL33" s="40">
        <f t="shared" si="27"/>
        <v>-9.3028531155762899E-7</v>
      </c>
      <c r="FM33" s="40">
        <f t="shared" si="28"/>
        <v>2.5466398230240105E-5</v>
      </c>
      <c r="FN33" s="40">
        <f t="shared" si="29"/>
        <v>2.640799680036906E-5</v>
      </c>
      <c r="FO33" s="40">
        <f t="shared" si="30"/>
        <v>8.6379703849744727E-6</v>
      </c>
      <c r="FP33" s="40">
        <f t="shared" si="31"/>
        <v>2.0876114957973922E-6</v>
      </c>
      <c r="FQ33" s="40">
        <f t="shared" si="32"/>
        <v>6.3150449239606255E-7</v>
      </c>
      <c r="FR33" s="40">
        <f t="shared" si="33"/>
        <v>-2.5129931682038305E-6</v>
      </c>
      <c r="FS33" s="40">
        <f t="shared" si="34"/>
        <v>0</v>
      </c>
      <c r="FT33" s="40">
        <f t="shared" si="35"/>
        <v>-3.3734049826162315E-6</v>
      </c>
      <c r="FU33" s="40">
        <f t="shared" si="36"/>
        <v>0</v>
      </c>
      <c r="FV33" s="40">
        <f t="shared" si="37"/>
        <v>-9.0753545247819653E-7</v>
      </c>
      <c r="FW33" s="40">
        <f t="shared" si="38"/>
        <v>6.1756110133013453E-7</v>
      </c>
    </row>
    <row r="34" spans="1:179" x14ac:dyDescent="0.25">
      <c r="A34" s="32" t="s">
        <v>204</v>
      </c>
      <c r="B34" s="15">
        <v>28641.4578880999</v>
      </c>
      <c r="C34" s="15">
        <v>980.77242079999905</v>
      </c>
      <c r="D34" s="15">
        <v>1466.581390568</v>
      </c>
      <c r="E34" s="15">
        <v>8859.1604376599898</v>
      </c>
      <c r="F34" s="15">
        <v>8059.5525015899902</v>
      </c>
      <c r="G34" s="15">
        <v>314.84598856100001</v>
      </c>
      <c r="H34" s="15">
        <v>2657.0232931300002</v>
      </c>
      <c r="I34" s="17">
        <v>185.86785999999901</v>
      </c>
      <c r="J34" s="17">
        <v>11.56511066</v>
      </c>
      <c r="L34" s="17">
        <v>425.08292599999902</v>
      </c>
      <c r="M34" s="17">
        <v>61.282041900000003</v>
      </c>
      <c r="Q34" s="17">
        <v>1.3043361099999999E-2</v>
      </c>
      <c r="R34" s="17">
        <v>192.47649899999999</v>
      </c>
      <c r="S34" s="17">
        <v>84.385028500000004</v>
      </c>
      <c r="T34" s="17">
        <v>0.1644505325</v>
      </c>
      <c r="V34" s="17">
        <v>7.3694978400000002</v>
      </c>
      <c r="X34" s="17">
        <v>4.9347372399999996</v>
      </c>
      <c r="Z34" s="17">
        <v>161.3897676</v>
      </c>
      <c r="AA34" s="17">
        <v>16.4781052599999</v>
      </c>
      <c r="AB34" s="17">
        <v>4.2499608029999996</v>
      </c>
      <c r="AC34" s="17">
        <v>0.117390171199999</v>
      </c>
      <c r="AD34" s="17">
        <v>2.0065030749999999</v>
      </c>
      <c r="AE34" s="17">
        <v>1.0739030949999999</v>
      </c>
      <c r="AF34" s="17">
        <v>10.212948271</v>
      </c>
      <c r="AG34" s="17">
        <v>82.657655747999897</v>
      </c>
      <c r="AI34" s="17">
        <v>236.92522029899899</v>
      </c>
      <c r="AK34" s="17">
        <v>70.825417599999895</v>
      </c>
      <c r="AL34" s="17">
        <v>0.60869001999999905</v>
      </c>
      <c r="AN34" s="17" t="s">
        <v>204</v>
      </c>
      <c r="AO34" s="17">
        <v>0</v>
      </c>
      <c r="AP34" s="17">
        <v>0</v>
      </c>
      <c r="AQ34" s="17">
        <v>0</v>
      </c>
      <c r="AR34" s="17">
        <v>11.5650775864138</v>
      </c>
      <c r="AS34" s="17">
        <v>185.86712495287699</v>
      </c>
      <c r="AT34" s="17">
        <v>185.86712495287699</v>
      </c>
      <c r="AU34" s="17">
        <v>0</v>
      </c>
      <c r="AV34" s="17">
        <v>0</v>
      </c>
      <c r="AW34" s="17">
        <v>0</v>
      </c>
      <c r="AX34" s="17">
        <v>0</v>
      </c>
      <c r="AY34" s="17">
        <v>425.08266713935802</v>
      </c>
      <c r="AZ34" s="17">
        <v>0.60870716912036704</v>
      </c>
      <c r="BA34" s="17">
        <v>61.282056318312499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7.3694859200879499</v>
      </c>
      <c r="BI34" s="17">
        <v>28641.448111509799</v>
      </c>
      <c r="BJ34" s="17">
        <v>1.30430707425583E-2</v>
      </c>
      <c r="BK34" s="17">
        <v>359.31906474765498</v>
      </c>
      <c r="BL34" s="17">
        <v>0</v>
      </c>
      <c r="BM34" s="17">
        <v>35.174547479095203</v>
      </c>
      <c r="BN34" s="17">
        <v>82.657615988561901</v>
      </c>
      <c r="BO34" s="17">
        <v>0</v>
      </c>
      <c r="BP34" s="17">
        <v>0</v>
      </c>
      <c r="BQ34" s="17">
        <v>192.476102773783</v>
      </c>
      <c r="BR34" s="17">
        <v>192.476102773783</v>
      </c>
      <c r="BS34" s="17">
        <v>0</v>
      </c>
      <c r="BT34" s="17">
        <v>0</v>
      </c>
      <c r="BU34" s="17">
        <v>84.384998045040405</v>
      </c>
      <c r="BV34" s="17">
        <v>0</v>
      </c>
      <c r="BW34" s="17">
        <v>9.8669339092544606E-2</v>
      </c>
      <c r="BX34" s="17">
        <v>3.28901267336816E-2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70.825419264736496</v>
      </c>
      <c r="CI34" s="17">
        <v>0</v>
      </c>
      <c r="CJ34" s="17">
        <v>4.9347325330762697</v>
      </c>
      <c r="CK34" s="17">
        <v>980.77274352640302</v>
      </c>
      <c r="CL34" s="17">
        <v>0</v>
      </c>
      <c r="CM34" s="17">
        <v>0</v>
      </c>
      <c r="CN34" s="17">
        <v>0</v>
      </c>
      <c r="CO34" s="17">
        <v>2657.0219492165302</v>
      </c>
      <c r="CP34" s="17">
        <v>1319.92303678301</v>
      </c>
      <c r="CQ34" s="17">
        <v>146.65806764066801</v>
      </c>
      <c r="CR34" s="17">
        <v>1466.58110442368</v>
      </c>
      <c r="CS34" s="17">
        <v>0</v>
      </c>
      <c r="CT34" s="17">
        <v>186.46092957519099</v>
      </c>
      <c r="CU34" s="17">
        <v>0</v>
      </c>
      <c r="CV34" s="17">
        <v>4.2499465391292803</v>
      </c>
      <c r="CW34" s="17">
        <v>0.117391110214564</v>
      </c>
      <c r="CX34" s="17">
        <v>2.00651095112904</v>
      </c>
      <c r="CY34" s="17">
        <v>1.0739041575422801</v>
      </c>
      <c r="CZ34" s="17">
        <v>10.2129391610311</v>
      </c>
      <c r="DA34" s="17">
        <v>2.4178663079746698</v>
      </c>
      <c r="DB34" s="17">
        <v>1170.75195248721</v>
      </c>
      <c r="DC34" s="17">
        <v>2.6596542367874201</v>
      </c>
      <c r="DD34" s="17">
        <v>729.55054703285396</v>
      </c>
      <c r="DE34" s="17">
        <v>878.49094043662603</v>
      </c>
      <c r="DF34" s="17">
        <v>0.80595501248367196</v>
      </c>
      <c r="DG34" s="17">
        <v>0</v>
      </c>
      <c r="DH34" s="17">
        <v>3.2890258491928302E-2</v>
      </c>
      <c r="DI34" s="17">
        <v>567.39224449257802</v>
      </c>
      <c r="DJ34" s="17">
        <v>8859.1575134362793</v>
      </c>
      <c r="DK34" s="17">
        <v>8059.5498310230996</v>
      </c>
      <c r="DL34" s="17">
        <v>799.60768241317896</v>
      </c>
      <c r="DM34" s="17">
        <v>6.4959945394820204</v>
      </c>
      <c r="DN34" s="17">
        <v>0</v>
      </c>
      <c r="DO34" s="17">
        <v>192.929514068244</v>
      </c>
      <c r="DP34" s="17">
        <v>52.7900531589476</v>
      </c>
      <c r="DQ34" s="17">
        <v>2190.1019866951001</v>
      </c>
      <c r="DR34" s="17">
        <v>145.071861615877</v>
      </c>
      <c r="DS34" s="17">
        <v>28.2084457922033</v>
      </c>
      <c r="DT34" s="17">
        <v>3128.7173393519502</v>
      </c>
      <c r="DU34" s="17">
        <v>35.121350727716099</v>
      </c>
      <c r="DV34" s="17">
        <v>1.2089332373220401</v>
      </c>
      <c r="DW34" s="17">
        <v>132.62789950230601</v>
      </c>
      <c r="DX34" s="17">
        <v>8.0595542364567299E-2</v>
      </c>
      <c r="DY34" s="17">
        <v>314.84593439265399</v>
      </c>
      <c r="DZ34" s="17">
        <v>0</v>
      </c>
      <c r="EA34" s="17">
        <v>236.925057610294</v>
      </c>
      <c r="EB34" s="17">
        <v>0</v>
      </c>
      <c r="EC34" s="17">
        <v>0</v>
      </c>
      <c r="ED34" s="17">
        <v>0</v>
      </c>
      <c r="EE34" s="17">
        <v>161.389238691651</v>
      </c>
      <c r="EF34" s="17">
        <v>0</v>
      </c>
      <c r="EG34" s="17">
        <v>2657.0222312979099</v>
      </c>
      <c r="EH34" s="17">
        <v>16.478105125569702</v>
      </c>
      <c r="EI34" s="17">
        <v>0</v>
      </c>
      <c r="EK34" s="25">
        <f t="shared" si="0"/>
        <v>0</v>
      </c>
      <c r="EL34" s="94">
        <f t="shared" si="1"/>
        <v>0.99999989383552146</v>
      </c>
      <c r="EM34" s="40">
        <f t="shared" si="2"/>
        <v>-3.4134401046034901E-7</v>
      </c>
      <c r="EN34" s="40">
        <f t="shared" si="3"/>
        <v>3.2905330239801418E-7</v>
      </c>
      <c r="EO34" s="40">
        <f t="shared" si="4"/>
        <v>-1.9510974418728817E-7</v>
      </c>
      <c r="EP34" s="40">
        <f t="shared" si="5"/>
        <v>-3.3007910074055367E-7</v>
      </c>
      <c r="EQ34" s="40">
        <f t="shared" si="6"/>
        <v>-3.3135423959357346E-7</v>
      </c>
      <c r="ER34" s="40">
        <f t="shared" si="7"/>
        <v>-1.7204712142955497E-7</v>
      </c>
      <c r="ES34" s="40">
        <f t="shared" si="8"/>
        <v>-3.9963220985592865E-7</v>
      </c>
      <c r="ET34" s="40">
        <f t="shared" si="9"/>
        <v>-3.9546757681541284E-6</v>
      </c>
      <c r="EU34" s="40">
        <f t="shared" si="10"/>
        <v>-2.8597725670543747E-6</v>
      </c>
      <c r="EV34" s="40">
        <f t="shared" si="11"/>
        <v>0</v>
      </c>
      <c r="EW34" s="40">
        <f t="shared" si="12"/>
        <v>-6.0896503991136016E-7</v>
      </c>
      <c r="EX34" s="40">
        <f t="shared" si="13"/>
        <v>2.3527793867348372E-7</v>
      </c>
      <c r="EY34" s="40">
        <f t="shared" si="14"/>
        <v>0</v>
      </c>
      <c r="EZ34" s="40">
        <f t="shared" si="15"/>
        <v>0</v>
      </c>
      <c r="FA34" s="40">
        <f t="shared" si="16"/>
        <v>0</v>
      </c>
      <c r="FB34" s="40">
        <f t="shared" si="17"/>
        <v>-2.2260937152120653E-5</v>
      </c>
      <c r="FC34" s="40">
        <f t="shared" si="18"/>
        <v>-2.0585693269082709E-6</v>
      </c>
      <c r="FD34" s="40">
        <f t="shared" si="19"/>
        <v>-3.6090477352299579E-7</v>
      </c>
      <c r="FE34" s="40">
        <f t="shared" si="20"/>
        <v>-4.9144373884843093E-6</v>
      </c>
      <c r="FF34" s="40">
        <f t="shared" si="21"/>
        <v>0</v>
      </c>
      <c r="FG34" s="40">
        <f t="shared" si="22"/>
        <v>-1.6174659805986893E-6</v>
      </c>
      <c r="FH34" s="40">
        <f t="shared" si="23"/>
        <v>0</v>
      </c>
      <c r="FI34" s="40">
        <f t="shared" si="24"/>
        <v>-9.5383472330359455E-7</v>
      </c>
      <c r="FJ34" s="40">
        <f t="shared" si="25"/>
        <v>0</v>
      </c>
      <c r="FK34" s="40">
        <f t="shared" si="26"/>
        <v>-3.2772111693467273E-6</v>
      </c>
      <c r="FL34" s="40">
        <f t="shared" si="27"/>
        <v>-8.1581101957613939E-9</v>
      </c>
      <c r="FM34" s="40">
        <f t="shared" si="28"/>
        <v>-3.356235829084492E-6</v>
      </c>
      <c r="FN34" s="40">
        <f t="shared" si="29"/>
        <v>7.9990901741990531E-6</v>
      </c>
      <c r="FO34" s="40">
        <f t="shared" si="30"/>
        <v>3.9253012558050408E-6</v>
      </c>
      <c r="FP34" s="40">
        <f t="shared" si="31"/>
        <v>9.8942100559020946E-7</v>
      </c>
      <c r="FQ34" s="40">
        <f t="shared" si="32"/>
        <v>-8.9200186453523809E-7</v>
      </c>
      <c r="FR34" s="40">
        <f t="shared" si="33"/>
        <v>-4.810133754262624E-7</v>
      </c>
      <c r="FS34" s="40">
        <f t="shared" si="34"/>
        <v>0</v>
      </c>
      <c r="FT34" s="40">
        <f t="shared" si="35"/>
        <v>-6.8666689339431618E-7</v>
      </c>
      <c r="FU34" s="40">
        <f t="shared" si="36"/>
        <v>0</v>
      </c>
      <c r="FV34" s="40">
        <f t="shared" si="37"/>
        <v>2.3504790475315748E-8</v>
      </c>
      <c r="FW34" s="40">
        <f t="shared" si="38"/>
        <v>2.8173815578555835E-5</v>
      </c>
    </row>
    <row r="35" spans="1:179" x14ac:dyDescent="0.25">
      <c r="A35" s="32" t="s">
        <v>205</v>
      </c>
      <c r="B35" s="15">
        <v>1928.0165426000001</v>
      </c>
      <c r="C35" s="15">
        <v>56.989891319999998</v>
      </c>
      <c r="D35" s="15">
        <v>100.111073061</v>
      </c>
      <c r="E35" s="15">
        <v>530.22369538999897</v>
      </c>
      <c r="F35" s="15">
        <v>484.41004658000003</v>
      </c>
      <c r="G35" s="15">
        <v>21.338200436999902</v>
      </c>
      <c r="H35" s="15">
        <v>140.84454442000001</v>
      </c>
      <c r="I35" s="17">
        <v>9.6834714000000002</v>
      </c>
      <c r="J35" s="17">
        <v>0.60252719999999904</v>
      </c>
      <c r="L35" s="17">
        <v>22.146280099999998</v>
      </c>
      <c r="M35" s="17">
        <v>3.1927140600000001</v>
      </c>
      <c r="Q35" s="17">
        <v>6.7954209999999905E-4</v>
      </c>
      <c r="R35" s="17">
        <v>10.027775199999899</v>
      </c>
      <c r="S35" s="17">
        <v>6.0165103499999901</v>
      </c>
      <c r="T35" s="17">
        <v>9.8986604749999908E-3</v>
      </c>
      <c r="V35" s="17">
        <v>0.38394117500000002</v>
      </c>
      <c r="X35" s="17">
        <v>0.25709346599999999</v>
      </c>
      <c r="Z35" s="17">
        <v>8.4081975999999994</v>
      </c>
      <c r="AA35" s="17">
        <v>0.85848774000000005</v>
      </c>
      <c r="AB35" s="17">
        <v>0.22141739760000001</v>
      </c>
      <c r="AC35" s="17">
        <v>6.1158746999999897E-3</v>
      </c>
      <c r="AD35" s="17">
        <v>0.10453618119999999</v>
      </c>
      <c r="AE35" s="17">
        <v>5.5948935199999897E-2</v>
      </c>
      <c r="AF35" s="17">
        <v>0.5320813405</v>
      </c>
      <c r="AG35" s="17">
        <v>4.3388258713000001</v>
      </c>
      <c r="AI35" s="17">
        <v>12.4121581199999</v>
      </c>
      <c r="AK35" s="17">
        <v>3.6899130800000002</v>
      </c>
      <c r="AL35" s="17">
        <v>3.1711947800000001E-2</v>
      </c>
      <c r="AN35" s="17" t="s">
        <v>205</v>
      </c>
      <c r="AO35" s="17">
        <v>0</v>
      </c>
      <c r="AP35" s="17">
        <v>0</v>
      </c>
      <c r="AQ35" s="17">
        <v>0</v>
      </c>
      <c r="AR35" s="17">
        <v>0.60253109708304198</v>
      </c>
      <c r="AS35" s="17">
        <v>9.6834819597546193</v>
      </c>
      <c r="AT35" s="17">
        <v>9.6834819597546193</v>
      </c>
      <c r="AU35" s="17">
        <v>0</v>
      </c>
      <c r="AV35" s="17">
        <v>0</v>
      </c>
      <c r="AW35" s="17">
        <v>0</v>
      </c>
      <c r="AX35" s="17">
        <v>0</v>
      </c>
      <c r="AY35" s="17">
        <v>22.146234778846001</v>
      </c>
      <c r="AZ35" s="17">
        <v>3.1713095833299697E-2</v>
      </c>
      <c r="BA35" s="17">
        <v>3.1927110975359598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0.38392660869392597</v>
      </c>
      <c r="BI35" s="17">
        <v>1928.0177397113</v>
      </c>
      <c r="BJ35" s="17">
        <v>6.7953037888592699E-4</v>
      </c>
      <c r="BK35" s="17">
        <v>19.189962076938698</v>
      </c>
      <c r="BL35" s="17">
        <v>0</v>
      </c>
      <c r="BM35" s="17">
        <v>1.8785314596385501</v>
      </c>
      <c r="BN35" s="17">
        <v>4.3388496887294199</v>
      </c>
      <c r="BO35" s="17">
        <v>0</v>
      </c>
      <c r="BP35" s="17">
        <v>0</v>
      </c>
      <c r="BQ35" s="17">
        <v>10.027792307053099</v>
      </c>
      <c r="BR35" s="17">
        <v>10.027792307053099</v>
      </c>
      <c r="BS35" s="17">
        <v>0</v>
      </c>
      <c r="BT35" s="17">
        <v>0</v>
      </c>
      <c r="BU35" s="17">
        <v>6.0164878227263401</v>
      </c>
      <c r="BV35" s="17">
        <v>0</v>
      </c>
      <c r="BW35" s="17">
        <v>5.9392980181495504E-3</v>
      </c>
      <c r="BX35" s="17">
        <v>1.9797872586523099E-3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3.6898978706327799</v>
      </c>
      <c r="CI35" s="17">
        <v>0</v>
      </c>
      <c r="CJ35" s="17">
        <v>0.25709407065163098</v>
      </c>
      <c r="CK35" s="17">
        <v>56.989301765902098</v>
      </c>
      <c r="CL35" s="17">
        <v>0</v>
      </c>
      <c r="CM35" s="17">
        <v>0</v>
      </c>
      <c r="CN35" s="17">
        <v>0</v>
      </c>
      <c r="CO35" s="17">
        <v>140.84434497924801</v>
      </c>
      <c r="CP35" s="17">
        <v>90.099875048639305</v>
      </c>
      <c r="CQ35" s="17">
        <v>10.0111419534053</v>
      </c>
      <c r="CR35" s="17">
        <v>100.11101700204399</v>
      </c>
      <c r="CS35" s="17">
        <v>0</v>
      </c>
      <c r="CT35" s="17">
        <v>9.9581038465968792</v>
      </c>
      <c r="CU35" s="17">
        <v>0</v>
      </c>
      <c r="CV35" s="17">
        <v>0.22141529385957601</v>
      </c>
      <c r="CW35" s="17">
        <v>6.1157507939394798E-3</v>
      </c>
      <c r="CX35" s="17">
        <v>0.104534467875901</v>
      </c>
      <c r="CY35" s="17">
        <v>5.5948120240083297E-2</v>
      </c>
      <c r="CZ35" s="17">
        <v>0.53207493025127195</v>
      </c>
      <c r="DA35" s="17">
        <v>0.14532315415268099</v>
      </c>
      <c r="DB35" s="17">
        <v>62.524955460903598</v>
      </c>
      <c r="DC35" s="17">
        <v>0.159855543797571</v>
      </c>
      <c r="DD35" s="17">
        <v>43.848806627093602</v>
      </c>
      <c r="DE35" s="17">
        <v>52.800518736531103</v>
      </c>
      <c r="DF35" s="17">
        <v>4.8441032424477899E-2</v>
      </c>
      <c r="DG35" s="17">
        <v>0</v>
      </c>
      <c r="DH35" s="17">
        <v>1.9796789519226999E-3</v>
      </c>
      <c r="DI35" s="17">
        <v>34.102483286209498</v>
      </c>
      <c r="DJ35" s="17">
        <v>530.22333227004401</v>
      </c>
      <c r="DK35" s="17">
        <v>484.40971161934903</v>
      </c>
      <c r="DL35" s="17">
        <v>45.813620650694197</v>
      </c>
      <c r="DM35" s="17">
        <v>0.39043418541973202</v>
      </c>
      <c r="DN35" s="17">
        <v>0</v>
      </c>
      <c r="DO35" s="17">
        <v>11.5958164597077</v>
      </c>
      <c r="DP35" s="17">
        <v>3.1728958316109699</v>
      </c>
      <c r="DQ35" s="17">
        <v>131.63350755358499</v>
      </c>
      <c r="DR35" s="17">
        <v>8.7193898598411597</v>
      </c>
      <c r="DS35" s="17">
        <v>1.69544148051389</v>
      </c>
      <c r="DT35" s="17">
        <v>188.047841179031</v>
      </c>
      <c r="DU35" s="17">
        <v>1.8757081570087699</v>
      </c>
      <c r="DV35" s="17">
        <v>7.2661266996257606E-2</v>
      </c>
      <c r="DW35" s="17">
        <v>7.9714513191906802</v>
      </c>
      <c r="DX35" s="17">
        <v>4.8441032424477899E-3</v>
      </c>
      <c r="DY35" s="17">
        <v>21.338191015063</v>
      </c>
      <c r="DZ35" s="17">
        <v>0</v>
      </c>
      <c r="EA35" s="17">
        <v>12.4121359747901</v>
      </c>
      <c r="EB35" s="17">
        <v>0</v>
      </c>
      <c r="EC35" s="17">
        <v>0</v>
      </c>
      <c r="ED35" s="17">
        <v>0</v>
      </c>
      <c r="EE35" s="17">
        <v>8.4082128727789591</v>
      </c>
      <c r="EF35" s="17">
        <v>0</v>
      </c>
      <c r="EG35" s="17">
        <v>140.84441850339201</v>
      </c>
      <c r="EH35" s="17">
        <v>0.85850125349432505</v>
      </c>
      <c r="EI35" s="17">
        <v>0</v>
      </c>
      <c r="EK35" s="25">
        <f t="shared" ref="EK35:EK51" si="39">BY35/CR35</f>
        <v>0</v>
      </c>
      <c r="EL35" s="94">
        <f t="shared" ref="EL35:EL51" si="40">CO35/EG35</f>
        <v>0.9999994779761614</v>
      </c>
      <c r="EM35" s="40">
        <f t="shared" ref="EM35:EM51" si="41">(BI35-B35)/(B35+1E-50)</f>
        <v>6.2090302311511243E-7</v>
      </c>
      <c r="EN35" s="40">
        <f t="shared" ref="EN35:EN51" si="42">(CK35-C35)/(C35+1E-50)</f>
        <v>-1.0344888966174222E-5</v>
      </c>
      <c r="EO35" s="40">
        <f t="shared" ref="EO35:EO51" si="43">(CR35-D35)/(D35+1E-50)</f>
        <v>-5.5996758691305692E-7</v>
      </c>
      <c r="EP35" s="40">
        <f t="shared" ref="EP35:EP51" si="44">(DJ35-E35)/(E35+1E-50)</f>
        <v>-6.8484294102970853E-7</v>
      </c>
      <c r="EQ35" s="40">
        <f t="shared" ref="EQ35:EQ51" si="45">(DK35-F35)/(F35+1E-50)</f>
        <v>-6.9148163496539685E-7</v>
      </c>
      <c r="ER35" s="40">
        <f t="shared" ref="ER35:ER51" si="46">(DY35-G35)/(G35+1E-50)</f>
        <v>-4.4155255404998583E-7</v>
      </c>
      <c r="ES35" s="40">
        <f t="shared" ref="ES35:ES51" si="47">(EG35-H35)/(H35+1E-50)</f>
        <v>-8.9401125558334333E-7</v>
      </c>
      <c r="ET35" s="40">
        <f t="shared" ref="ET35:ET51" si="48">(AT35-I35)/(I35+1E-50)</f>
        <v>1.0904926738531006E-6</v>
      </c>
      <c r="EU35" s="40">
        <f t="shared" ref="EU35:EU51" si="49">(AR35-J35)/(J35+1E-50)</f>
        <v>6.4678956285066479E-6</v>
      </c>
      <c r="EV35" s="40">
        <f t="shared" ref="EV35:EV51" si="50">(AW35+AX35-K35)/(K35+1E-50)</f>
        <v>0</v>
      </c>
      <c r="EW35" s="40">
        <f t="shared" ref="EW35:EW51" si="51">(AY35-L35)/(L35+1E-50)</f>
        <v>-2.0464454433451581E-6</v>
      </c>
      <c r="EX35" s="40">
        <f t="shared" ref="EX35:EX51" si="52">(BA35-M35)/(M35+1E-50)</f>
        <v>-9.2788266804620349E-7</v>
      </c>
      <c r="EY35" s="40">
        <f t="shared" ref="EY35:EY51" si="53">(BB35+BC35-N35)/(N35+1E-50)</f>
        <v>0</v>
      </c>
      <c r="EZ35" s="40">
        <f t="shared" ref="EZ35:EZ51" si="54">(BE35-O35)/(O35+1E-50)</f>
        <v>0</v>
      </c>
      <c r="FA35" s="40">
        <f t="shared" ref="FA35:FA51" si="55">(BF35+BG35-P35)/(P35+1E-50)</f>
        <v>0</v>
      </c>
      <c r="FB35" s="40">
        <f t="shared" ref="FB35:FB51" si="56">(BJ35-Q35)/(Q35+1E-50)</f>
        <v>-1.7248547326291482E-5</v>
      </c>
      <c r="FC35" s="40">
        <f t="shared" ref="FC35:FC51" si="57">(BR35-R35)/(R35+1E-50)</f>
        <v>1.7059669626214078E-6</v>
      </c>
      <c r="FD35" s="40">
        <f t="shared" ref="FD35:FD51" si="58">(BU35-S35)/(S35+1E-50)</f>
        <v>-3.7442424826945601E-6</v>
      </c>
      <c r="FE35" s="40">
        <f t="shared" ref="FE35:FE51" si="59">(BW35+BX35+DH35-T35)/(T35+1E-50)</f>
        <v>1.0481592416691708E-5</v>
      </c>
      <c r="FF35" s="40">
        <f t="shared" ref="FF35:FF51" si="60">(CE35+CF35-U35)/(U35+1E-50)</f>
        <v>0</v>
      </c>
      <c r="FG35" s="40">
        <f t="shared" ref="FG35:FG51" si="61">(BH35-V35)/(V35+1E-50)</f>
        <v>-3.7938900598636311E-5</v>
      </c>
      <c r="FH35" s="40">
        <f t="shared" ref="FH35:FH51" si="62">(CG35-W35)/(W35+1E-50)</f>
        <v>0</v>
      </c>
      <c r="FI35" s="40">
        <f t="shared" ref="FI35:FI51" si="63">(CJ35-X35)/(X35+1E-50)</f>
        <v>2.3518747496544796E-6</v>
      </c>
      <c r="FJ35" s="40">
        <f t="shared" ref="FJ35:FJ51" si="64">(CM35+CN35-Y35)/(Y35+1E-50)</f>
        <v>0</v>
      </c>
      <c r="FK35" s="40">
        <f t="shared" ref="FK35:FK51" si="65">(EE35-Z35)/(Z35+1E-50)</f>
        <v>1.8164153230343521E-6</v>
      </c>
      <c r="FL35" s="40">
        <f t="shared" ref="FL35:FL51" si="66">(EH35-AA35)/(AA35+1E-50)</f>
        <v>1.5741045206994314E-5</v>
      </c>
      <c r="FM35" s="40">
        <f t="shared" ref="FM35:FM51" si="67">(CV35-AB35)/(AB35+1E-50)</f>
        <v>-9.5012426611737318E-6</v>
      </c>
      <c r="FN35" s="40">
        <f t="shared" ref="FN35:FN51" si="68">(CW35-AC35)/(AC35+1E-50)</f>
        <v>-2.0259744776968166E-5</v>
      </c>
      <c r="FO35" s="40">
        <f t="shared" ref="FO35:FO51" si="69">(CX35-AD35)/(AD35+1E-50)</f>
        <v>-1.6389771267041923E-5</v>
      </c>
      <c r="FP35" s="40">
        <f t="shared" ref="FP35:FP51" si="70">(CY35-AE35)/(AE35+1E-50)</f>
        <v>-1.4566138098716801E-5</v>
      </c>
      <c r="FQ35" s="40">
        <f t="shared" ref="FQ35:FQ51" si="71">(CZ35-AF35)/(AF35+1E-50)</f>
        <v>-1.2047497704066555E-5</v>
      </c>
      <c r="FR35" s="40">
        <f t="shared" ref="FR35:FR51" si="72">(BN35-AG35)/(AG35+1E-50)</f>
        <v>5.489372038956334E-6</v>
      </c>
      <c r="FS35" s="40">
        <f t="shared" ref="FS35:FS51" si="73">(BV35-AH35)/(AH35+1E-50)</f>
        <v>0</v>
      </c>
      <c r="FT35" s="40">
        <f t="shared" ref="FT35:FT51" si="74">(EA35-AI35)/(AI35+1E-50)</f>
        <v>-1.7841546639322597E-6</v>
      </c>
      <c r="FU35" s="40">
        <f t="shared" ref="FU35:FU51" si="75">(AQ35-AJ35)/(AJ35+1E-50)</f>
        <v>0</v>
      </c>
      <c r="FV35" s="40">
        <f t="shared" ref="FV35:FV51" si="76">(CH35-AK35)/(AK35+1E-50)</f>
        <v>-4.1218768276042235E-6</v>
      </c>
      <c r="FW35" s="40">
        <f t="shared" ref="FW35:FW51" si="77">(AZ35-AL35)/(AL35+1E-50)</f>
        <v>3.6201916922169032E-5</v>
      </c>
    </row>
    <row r="36" spans="1:179" x14ac:dyDescent="0.25">
      <c r="A36" s="32" t="s">
        <v>206</v>
      </c>
      <c r="B36" s="15">
        <v>49814.321951099999</v>
      </c>
      <c r="C36" s="15">
        <v>2810.6261251000001</v>
      </c>
      <c r="D36" s="15">
        <v>1727.6013828800001</v>
      </c>
      <c r="E36" s="15">
        <v>8990.0836899999995</v>
      </c>
      <c r="F36" s="15">
        <v>8183.0030168100002</v>
      </c>
      <c r="G36" s="15">
        <v>519.52631966499905</v>
      </c>
      <c r="H36" s="15">
        <v>3585.5469988</v>
      </c>
      <c r="I36" s="17">
        <v>91.435772999999998</v>
      </c>
      <c r="J36" s="17">
        <v>5.6893367999999898</v>
      </c>
      <c r="L36" s="17">
        <v>209.115262</v>
      </c>
      <c r="M36" s="17">
        <v>30.147071499999999</v>
      </c>
      <c r="Q36" s="17">
        <v>6.4165471999999904E-3</v>
      </c>
      <c r="R36" s="17">
        <v>94.686857000000003</v>
      </c>
      <c r="S36" s="17">
        <v>56.81064095</v>
      </c>
      <c r="T36" s="17">
        <v>9.3467676499999999E-2</v>
      </c>
      <c r="V36" s="17">
        <v>3.62534818</v>
      </c>
      <c r="X36" s="17">
        <v>2.4275925599999999</v>
      </c>
      <c r="Z36" s="17">
        <v>79.394048999999896</v>
      </c>
      <c r="AA36" s="17">
        <v>8.1062376999999994</v>
      </c>
      <c r="AB36" s="17">
        <v>2.0907243069999999</v>
      </c>
      <c r="AC36" s="17">
        <v>5.7748880999999898E-2</v>
      </c>
      <c r="AD36" s="17">
        <v>0.98707836699999996</v>
      </c>
      <c r="AE36" s="17">
        <v>0.52829549199999903</v>
      </c>
      <c r="AF36" s="17">
        <v>5.02415433799999</v>
      </c>
      <c r="AG36" s="17">
        <v>50.216405497999901</v>
      </c>
      <c r="AI36" s="17">
        <v>136.75522538000001</v>
      </c>
      <c r="AK36" s="17">
        <v>34.841835999999901</v>
      </c>
      <c r="AL36" s="17">
        <v>0.29943875399999897</v>
      </c>
      <c r="AN36" s="17" t="s">
        <v>206</v>
      </c>
      <c r="AO36" s="17">
        <v>0</v>
      </c>
      <c r="AP36" s="17">
        <v>0</v>
      </c>
      <c r="AQ36" s="17">
        <v>0</v>
      </c>
      <c r="AR36" s="17">
        <v>5.6893314936364003</v>
      </c>
      <c r="AS36" s="17">
        <v>91.435880494945295</v>
      </c>
      <c r="AT36" s="17">
        <v>91.435880494945295</v>
      </c>
      <c r="AU36" s="17">
        <v>0</v>
      </c>
      <c r="AV36" s="17">
        <v>0</v>
      </c>
      <c r="AW36" s="17">
        <v>0</v>
      </c>
      <c r="AX36" s="17">
        <v>0</v>
      </c>
      <c r="AY36" s="17">
        <v>209.11529899244201</v>
      </c>
      <c r="AZ36" s="17">
        <v>0.29943916317785202</v>
      </c>
      <c r="BA36" s="17">
        <v>30.1470914505853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3.6253314907819298</v>
      </c>
      <c r="BI36" s="17">
        <v>49814.3013590392</v>
      </c>
      <c r="BJ36" s="17">
        <v>6.4163940569143003E-3</v>
      </c>
      <c r="BK36" s="17">
        <v>619.61767251295498</v>
      </c>
      <c r="BL36" s="17">
        <v>0</v>
      </c>
      <c r="BM36" s="17">
        <v>60.656230907928297</v>
      </c>
      <c r="BN36" s="17">
        <v>50.216549725087397</v>
      </c>
      <c r="BO36" s="17">
        <v>0</v>
      </c>
      <c r="BP36" s="17">
        <v>0</v>
      </c>
      <c r="BQ36" s="17">
        <v>94.686666556953597</v>
      </c>
      <c r="BR36" s="17">
        <v>94.686666556953597</v>
      </c>
      <c r="BS36" s="17">
        <v>0</v>
      </c>
      <c r="BT36" s="17">
        <v>0</v>
      </c>
      <c r="BU36" s="17">
        <v>56.810607058427998</v>
      </c>
      <c r="BV36" s="17">
        <v>0</v>
      </c>
      <c r="BW36" s="17">
        <v>5.60813339950616E-2</v>
      </c>
      <c r="BX36" s="17">
        <v>1.8693797198294702E-2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34.841827533745601</v>
      </c>
      <c r="CI36" s="17">
        <v>0</v>
      </c>
      <c r="CJ36" s="17">
        <v>2.4275749271292502</v>
      </c>
      <c r="CK36" s="17">
        <v>2810.6284347735</v>
      </c>
      <c r="CL36" s="17">
        <v>0</v>
      </c>
      <c r="CM36" s="17">
        <v>0</v>
      </c>
      <c r="CN36" s="17">
        <v>0</v>
      </c>
      <c r="CO36" s="17">
        <v>3585.544162657</v>
      </c>
      <c r="CP36" s="17">
        <v>1554.8428696462099</v>
      </c>
      <c r="CQ36" s="17">
        <v>172.759567303251</v>
      </c>
      <c r="CR36" s="17">
        <v>1727.6024369494601</v>
      </c>
      <c r="CS36" s="17">
        <v>0</v>
      </c>
      <c r="CT36" s="17">
        <v>321.53923003384</v>
      </c>
      <c r="CU36" s="17">
        <v>0</v>
      </c>
      <c r="CV36" s="17">
        <v>2.0906741006520102</v>
      </c>
      <c r="CW36" s="17">
        <v>5.7749767820234998E-2</v>
      </c>
      <c r="CX36" s="17">
        <v>0.98706348275158995</v>
      </c>
      <c r="CY36" s="17">
        <v>0.52830162403478798</v>
      </c>
      <c r="CZ36" s="17">
        <v>5.0241357099158304</v>
      </c>
      <c r="DA36" s="17">
        <v>2.4549004690333298</v>
      </c>
      <c r="DB36" s="17">
        <v>2018.8790032771701</v>
      </c>
      <c r="DC36" s="17">
        <v>2.7003928636386099</v>
      </c>
      <c r="DD36" s="17">
        <v>740.72510314875103</v>
      </c>
      <c r="DE36" s="17">
        <v>891.94702943721495</v>
      </c>
      <c r="DF36" s="17">
        <v>0.81830052580234403</v>
      </c>
      <c r="DG36" s="17">
        <v>0</v>
      </c>
      <c r="DH36" s="17">
        <v>1.8693644074802802E-2</v>
      </c>
      <c r="DI36" s="17">
        <v>576.08313662593503</v>
      </c>
      <c r="DJ36" s="17">
        <v>8990.0802753088901</v>
      </c>
      <c r="DK36" s="17">
        <v>8182.9997878669701</v>
      </c>
      <c r="DL36" s="17">
        <v>807.08048744192195</v>
      </c>
      <c r="DM36" s="17">
        <v>6.5955020861235498</v>
      </c>
      <c r="DN36" s="17">
        <v>0</v>
      </c>
      <c r="DO36" s="17">
        <v>195.88446391860501</v>
      </c>
      <c r="DP36" s="17">
        <v>53.5985709750491</v>
      </c>
      <c r="DQ36" s="17">
        <v>2223.6485679326702</v>
      </c>
      <c r="DR36" s="17">
        <v>147.294008057893</v>
      </c>
      <c r="DS36" s="17">
        <v>28.6405123761967</v>
      </c>
      <c r="DT36" s="17">
        <v>3176.6405522578002</v>
      </c>
      <c r="DU36" s="17">
        <v>60.564197463300196</v>
      </c>
      <c r="DV36" s="17">
        <v>1.2274513638342699</v>
      </c>
      <c r="DW36" s="17">
        <v>134.65946582009099</v>
      </c>
      <c r="DX36" s="17">
        <v>8.1830008322447995E-2</v>
      </c>
      <c r="DY36" s="17">
        <v>519.52569085247205</v>
      </c>
      <c r="DZ36" s="17">
        <v>0</v>
      </c>
      <c r="EA36" s="17">
        <v>136.75511873934201</v>
      </c>
      <c r="EB36" s="17">
        <v>0</v>
      </c>
      <c r="EC36" s="17">
        <v>0</v>
      </c>
      <c r="ED36" s="17">
        <v>0</v>
      </c>
      <c r="EE36" s="17">
        <v>79.394078875150598</v>
      </c>
      <c r="EF36" s="17">
        <v>0</v>
      </c>
      <c r="EG36" s="17">
        <v>3585.5454168664501</v>
      </c>
      <c r="EH36" s="17">
        <v>8.1062180806175093</v>
      </c>
      <c r="EI36" s="17">
        <v>0</v>
      </c>
      <c r="EK36" s="25">
        <f t="shared" si="39"/>
        <v>0</v>
      </c>
      <c r="EL36" s="94">
        <f t="shared" si="40"/>
        <v>0.9999996502039985</v>
      </c>
      <c r="EM36" s="40">
        <f t="shared" si="41"/>
        <v>-4.1337631412260948E-7</v>
      </c>
      <c r="EN36" s="40">
        <f t="shared" si="42"/>
        <v>8.2176475884434443E-7</v>
      </c>
      <c r="EO36" s="40">
        <f t="shared" si="43"/>
        <v>6.101346470558885E-7</v>
      </c>
      <c r="EP36" s="40">
        <f t="shared" si="44"/>
        <v>-3.7982862308101295E-7</v>
      </c>
      <c r="EQ36" s="40">
        <f t="shared" si="45"/>
        <v>-3.9459145052832283E-7</v>
      </c>
      <c r="ER36" s="40">
        <f t="shared" si="46"/>
        <v>-1.2103574028800047E-6</v>
      </c>
      <c r="ES36" s="40">
        <f t="shared" si="47"/>
        <v>-4.4119727072158721E-7</v>
      </c>
      <c r="ET36" s="40">
        <f t="shared" si="48"/>
        <v>1.1756333628529462E-6</v>
      </c>
      <c r="EU36" s="40">
        <f t="shared" si="49"/>
        <v>-9.3268579026980074E-7</v>
      </c>
      <c r="EV36" s="40">
        <f t="shared" si="50"/>
        <v>0</v>
      </c>
      <c r="EW36" s="40">
        <f t="shared" si="51"/>
        <v>1.7689977121618339E-7</v>
      </c>
      <c r="EX36" s="40">
        <f t="shared" si="52"/>
        <v>6.6177523415936756E-7</v>
      </c>
      <c r="EY36" s="40">
        <f t="shared" si="53"/>
        <v>0</v>
      </c>
      <c r="EZ36" s="40">
        <f t="shared" si="54"/>
        <v>0</v>
      </c>
      <c r="FA36" s="40">
        <f t="shared" si="55"/>
        <v>0</v>
      </c>
      <c r="FB36" s="40">
        <f t="shared" si="56"/>
        <v>-2.3866899271017635E-5</v>
      </c>
      <c r="FC36" s="40">
        <f t="shared" si="57"/>
        <v>-2.0112933562319572E-6</v>
      </c>
      <c r="FD36" s="40">
        <f t="shared" si="58"/>
        <v>-5.965708436911406E-7</v>
      </c>
      <c r="FE36" s="40">
        <f t="shared" si="59"/>
        <v>1.1755595091708726E-5</v>
      </c>
      <c r="FF36" s="40">
        <f t="shared" si="60"/>
        <v>0</v>
      </c>
      <c r="FG36" s="40">
        <f t="shared" si="61"/>
        <v>-4.6034800635858362E-6</v>
      </c>
      <c r="FH36" s="40">
        <f t="shared" si="62"/>
        <v>0</v>
      </c>
      <c r="FI36" s="40">
        <f t="shared" si="63"/>
        <v>-7.2635214987393673E-6</v>
      </c>
      <c r="FJ36" s="40">
        <f t="shared" si="64"/>
        <v>0</v>
      </c>
      <c r="FK36" s="40">
        <f t="shared" si="65"/>
        <v>3.7628954660999145E-7</v>
      </c>
      <c r="FL36" s="40">
        <f t="shared" si="66"/>
        <v>-2.4202821600181943E-6</v>
      </c>
      <c r="FM36" s="40">
        <f t="shared" si="67"/>
        <v>-2.4013853869490459E-5</v>
      </c>
      <c r="FN36" s="40">
        <f t="shared" si="68"/>
        <v>1.5356492104160728E-5</v>
      </c>
      <c r="FO36" s="40">
        <f t="shared" si="69"/>
        <v>-1.507909494080481E-5</v>
      </c>
      <c r="FP36" s="40">
        <f t="shared" si="70"/>
        <v>1.1607206349096658E-5</v>
      </c>
      <c r="FQ36" s="40">
        <f t="shared" si="71"/>
        <v>-3.7077053980510638E-6</v>
      </c>
      <c r="FR36" s="40">
        <f t="shared" si="72"/>
        <v>2.8721109379644315E-6</v>
      </c>
      <c r="FS36" s="40">
        <f t="shared" si="73"/>
        <v>0</v>
      </c>
      <c r="FT36" s="40">
        <f t="shared" si="74"/>
        <v>-7.7979219958416369E-7</v>
      </c>
      <c r="FU36" s="40">
        <f t="shared" si="75"/>
        <v>0</v>
      </c>
      <c r="FV36" s="40">
        <f t="shared" si="76"/>
        <v>-2.4299104961884971E-7</v>
      </c>
      <c r="FW36" s="40">
        <f t="shared" si="77"/>
        <v>1.3664826198302279E-6</v>
      </c>
    </row>
    <row r="37" spans="1:179" x14ac:dyDescent="0.25">
      <c r="A37" s="32" t="s">
        <v>207</v>
      </c>
      <c r="B37" s="15">
        <v>19094.973449500001</v>
      </c>
      <c r="C37" s="15">
        <v>991.638412862</v>
      </c>
      <c r="D37" s="15">
        <v>719.27968657799897</v>
      </c>
      <c r="E37" s="15">
        <v>3758.3230381899898</v>
      </c>
      <c r="F37" s="15">
        <v>3422.88330408</v>
      </c>
      <c r="G37" s="15">
        <v>201.21539522299901</v>
      </c>
      <c r="H37" s="15">
        <v>1382.0406911770001</v>
      </c>
      <c r="I37" s="17">
        <v>45.463596600000002</v>
      </c>
      <c r="J37" s="17">
        <v>2.8288462999999999</v>
      </c>
      <c r="L37" s="17">
        <v>103.976027</v>
      </c>
      <c r="M37" s="17">
        <v>14.989693600000001</v>
      </c>
      <c r="Q37" s="17">
        <v>3.1904268099999999E-3</v>
      </c>
      <c r="R37" s="17">
        <v>47.080058999999999</v>
      </c>
      <c r="S37" s="17">
        <v>28.247321750000001</v>
      </c>
      <c r="T37" s="17">
        <v>4.6473893150000001E-2</v>
      </c>
      <c r="V37" s="17">
        <v>1.8025915159999999</v>
      </c>
      <c r="X37" s="17">
        <v>1.20704503</v>
      </c>
      <c r="Z37" s="17">
        <v>39.476231599999998</v>
      </c>
      <c r="AA37" s="17">
        <v>4.0305732999999897</v>
      </c>
      <c r="AB37" s="17">
        <v>1.039547384</v>
      </c>
      <c r="AC37" s="17">
        <v>2.8713829699999902E-2</v>
      </c>
      <c r="AD37" s="17">
        <v>0.49079404199999999</v>
      </c>
      <c r="AE37" s="17">
        <v>0.262678472</v>
      </c>
      <c r="AF37" s="17">
        <v>2.4981046409999998</v>
      </c>
      <c r="AG37" s="17">
        <v>23.3118796484999</v>
      </c>
      <c r="AI37" s="17">
        <v>64.494134595399899</v>
      </c>
      <c r="AK37" s="17">
        <v>17.324021199999901</v>
      </c>
      <c r="AL37" s="17">
        <v>0.148886565</v>
      </c>
      <c r="AN37" s="17" t="s">
        <v>207</v>
      </c>
      <c r="AO37" s="17">
        <v>0</v>
      </c>
      <c r="AP37" s="17">
        <v>0</v>
      </c>
      <c r="AQ37" s="17">
        <v>0</v>
      </c>
      <c r="AR37" s="17">
        <v>2.82884766271185</v>
      </c>
      <c r="AS37" s="17">
        <v>45.463610000591999</v>
      </c>
      <c r="AT37" s="17">
        <v>45.463610000591999</v>
      </c>
      <c r="AU37" s="17">
        <v>0</v>
      </c>
      <c r="AV37" s="17">
        <v>0</v>
      </c>
      <c r="AW37" s="17">
        <v>0</v>
      </c>
      <c r="AX37" s="17">
        <v>0</v>
      </c>
      <c r="AY37" s="17">
        <v>103.97593707574801</v>
      </c>
      <c r="AZ37" s="17">
        <v>0.14888799930128899</v>
      </c>
      <c r="BA37" s="17">
        <v>14.989673601872999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1.80258558509234</v>
      </c>
      <c r="BI37" s="17">
        <v>19094.967421198598</v>
      </c>
      <c r="BJ37" s="17">
        <v>3.1903531096047601E-3</v>
      </c>
      <c r="BK37" s="17">
        <v>230.19208632321099</v>
      </c>
      <c r="BL37" s="17">
        <v>0</v>
      </c>
      <c r="BM37" s="17">
        <v>22.5339980896178</v>
      </c>
      <c r="BN37" s="17">
        <v>23.311809716414999</v>
      </c>
      <c r="BO37" s="17">
        <v>0</v>
      </c>
      <c r="BP37" s="17">
        <v>0</v>
      </c>
      <c r="BQ37" s="17">
        <v>47.080018479468897</v>
      </c>
      <c r="BR37" s="17">
        <v>47.080018479468897</v>
      </c>
      <c r="BS37" s="17">
        <v>0</v>
      </c>
      <c r="BT37" s="17">
        <v>0</v>
      </c>
      <c r="BU37" s="17">
        <v>28.247325548559498</v>
      </c>
      <c r="BV37" s="17">
        <v>0</v>
      </c>
      <c r="BW37" s="17">
        <v>2.7884178450900299E-2</v>
      </c>
      <c r="BX37" s="17">
        <v>9.2946050911721298E-3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17.3240128302551</v>
      </c>
      <c r="CI37" s="17">
        <v>0</v>
      </c>
      <c r="CJ37" s="17">
        <v>1.20704693587724</v>
      </c>
      <c r="CK37" s="17">
        <v>991.63910058532701</v>
      </c>
      <c r="CL37" s="17">
        <v>0</v>
      </c>
      <c r="CM37" s="17">
        <v>0</v>
      </c>
      <c r="CN37" s="17">
        <v>0</v>
      </c>
      <c r="CO37" s="17">
        <v>1382.0402074549199</v>
      </c>
      <c r="CP37" s="17">
        <v>647.35011593004799</v>
      </c>
      <c r="CQ37" s="17">
        <v>71.927648306574696</v>
      </c>
      <c r="CR37" s="17">
        <v>719.27776423662203</v>
      </c>
      <c r="CS37" s="17">
        <v>0</v>
      </c>
      <c r="CT37" s="17">
        <v>119.45208504111601</v>
      </c>
      <c r="CU37" s="17">
        <v>0</v>
      </c>
      <c r="CV37" s="17">
        <v>1.0395470736950001</v>
      </c>
      <c r="CW37" s="17">
        <v>2.8715070008873599E-2</v>
      </c>
      <c r="CX37" s="17">
        <v>0.490793047019075</v>
      </c>
      <c r="CY37" s="17">
        <v>0.26268095299194699</v>
      </c>
      <c r="CZ37" s="17">
        <v>2.4980924047465498</v>
      </c>
      <c r="DA37" s="17">
        <v>1.0268618551894</v>
      </c>
      <c r="DB37" s="17">
        <v>750.023456200336</v>
      </c>
      <c r="DC37" s="17">
        <v>1.1295508870847699</v>
      </c>
      <c r="DD37" s="17">
        <v>309.83945380490098</v>
      </c>
      <c r="DE37" s="17">
        <v>373.09412093453898</v>
      </c>
      <c r="DF37" s="17">
        <v>0.34228722586903398</v>
      </c>
      <c r="DG37" s="17">
        <v>0</v>
      </c>
      <c r="DH37" s="17">
        <v>9.2946944118344095E-3</v>
      </c>
      <c r="DI37" s="17">
        <v>240.97093426368301</v>
      </c>
      <c r="DJ37" s="17">
        <v>3758.32208172219</v>
      </c>
      <c r="DK37" s="17">
        <v>3422.8821912367898</v>
      </c>
      <c r="DL37" s="17">
        <v>335.43989048540197</v>
      </c>
      <c r="DM37" s="17">
        <v>2.75884373473987</v>
      </c>
      <c r="DN37" s="17">
        <v>0</v>
      </c>
      <c r="DO37" s="17">
        <v>81.936962052944097</v>
      </c>
      <c r="DP37" s="17">
        <v>22.4198204655059</v>
      </c>
      <c r="DQ37" s="17">
        <v>930.13402525394395</v>
      </c>
      <c r="DR37" s="17">
        <v>61.611727211098</v>
      </c>
      <c r="DS37" s="17">
        <v>11.9801064171034</v>
      </c>
      <c r="DT37" s="17">
        <v>1328.7629061327</v>
      </c>
      <c r="DU37" s="17">
        <v>22.4998044317223</v>
      </c>
      <c r="DV37" s="17">
        <v>0.51343324735307505</v>
      </c>
      <c r="DW37" s="17">
        <v>56.326929071798901</v>
      </c>
      <c r="DX37" s="17">
        <v>3.4228678329116899E-2</v>
      </c>
      <c r="DY37" s="17">
        <v>201.21411016275599</v>
      </c>
      <c r="DZ37" s="17">
        <v>0</v>
      </c>
      <c r="EA37" s="17">
        <v>64.494087046027005</v>
      </c>
      <c r="EB37" s="17">
        <v>0</v>
      </c>
      <c r="EC37" s="17">
        <v>0</v>
      </c>
      <c r="ED37" s="17">
        <v>0</v>
      </c>
      <c r="EE37" s="17">
        <v>39.476216899000299</v>
      </c>
      <c r="EF37" s="17">
        <v>0</v>
      </c>
      <c r="EG37" s="17">
        <v>1382.0402685229501</v>
      </c>
      <c r="EH37" s="17">
        <v>4.0305513549165699</v>
      </c>
      <c r="EI37" s="17">
        <v>0</v>
      </c>
      <c r="EK37" s="25">
        <f t="shared" si="39"/>
        <v>0</v>
      </c>
      <c r="EL37" s="94">
        <f t="shared" si="40"/>
        <v>0.9999999558131325</v>
      </c>
      <c r="EM37" s="40">
        <f t="shared" si="41"/>
        <v>-3.157009575654301E-7</v>
      </c>
      <c r="EN37" s="40">
        <f t="shared" si="42"/>
        <v>6.9352227394456119E-7</v>
      </c>
      <c r="EO37" s="40">
        <f t="shared" si="43"/>
        <v>-2.6725923348192947E-6</v>
      </c>
      <c r="EP37" s="40">
        <f t="shared" si="44"/>
        <v>-2.5449323810249241E-7</v>
      </c>
      <c r="EQ37" s="40">
        <f t="shared" si="45"/>
        <v>-3.2511865329081778E-7</v>
      </c>
      <c r="ER37" s="40">
        <f t="shared" si="46"/>
        <v>-6.386490663879727E-6</v>
      </c>
      <c r="ES37" s="40">
        <f t="shared" si="47"/>
        <v>-3.0581881756215069E-7</v>
      </c>
      <c r="ET37" s="40">
        <f t="shared" si="48"/>
        <v>2.9475433089822968E-7</v>
      </c>
      <c r="EU37" s="40">
        <f t="shared" si="49"/>
        <v>4.8172000367362477E-7</v>
      </c>
      <c r="EV37" s="40">
        <f t="shared" si="50"/>
        <v>0</v>
      </c>
      <c r="EW37" s="40">
        <f t="shared" si="51"/>
        <v>-8.6485562672003152E-7</v>
      </c>
      <c r="EX37" s="40">
        <f t="shared" si="52"/>
        <v>-1.3341251352519943E-6</v>
      </c>
      <c r="EY37" s="40">
        <f t="shared" si="53"/>
        <v>0</v>
      </c>
      <c r="EZ37" s="40">
        <f t="shared" si="54"/>
        <v>0</v>
      </c>
      <c r="FA37" s="40">
        <f t="shared" si="55"/>
        <v>0</v>
      </c>
      <c r="FB37" s="40">
        <f t="shared" si="56"/>
        <v>-2.3100481417973383E-5</v>
      </c>
      <c r="FC37" s="40">
        <f t="shared" si="57"/>
        <v>-8.6067290402400284E-7</v>
      </c>
      <c r="FD37" s="40">
        <f t="shared" si="58"/>
        <v>1.3447503203273129E-7</v>
      </c>
      <c r="FE37" s="40">
        <f t="shared" si="59"/>
        <v>-8.9339641036552395E-6</v>
      </c>
      <c r="FF37" s="40">
        <f t="shared" si="60"/>
        <v>0</v>
      </c>
      <c r="FG37" s="40">
        <f t="shared" si="61"/>
        <v>-3.2902116798152209E-6</v>
      </c>
      <c r="FH37" s="40">
        <f t="shared" si="62"/>
        <v>0</v>
      </c>
      <c r="FI37" s="40">
        <f t="shared" si="63"/>
        <v>1.5789611759779249E-6</v>
      </c>
      <c r="FJ37" s="40">
        <f t="shared" si="64"/>
        <v>0</v>
      </c>
      <c r="FK37" s="40">
        <f t="shared" si="65"/>
        <v>-3.7240129322165222E-7</v>
      </c>
      <c r="FL37" s="40">
        <f t="shared" si="66"/>
        <v>-5.4446555828160584E-6</v>
      </c>
      <c r="FM37" s="40">
        <f t="shared" si="67"/>
        <v>-2.9850010176888355E-7</v>
      </c>
      <c r="FN37" s="40">
        <f t="shared" si="68"/>
        <v>4.3195522389583273E-5</v>
      </c>
      <c r="FO37" s="40">
        <f t="shared" si="69"/>
        <v>-2.0272881083268938E-6</v>
      </c>
      <c r="FP37" s="40">
        <f t="shared" si="70"/>
        <v>9.4449763168864262E-6</v>
      </c>
      <c r="FQ37" s="40">
        <f t="shared" si="71"/>
        <v>-4.8982149303158591E-6</v>
      </c>
      <c r="FR37" s="40">
        <f t="shared" si="72"/>
        <v>-2.9998475436570217E-6</v>
      </c>
      <c r="FS37" s="40">
        <f t="shared" si="73"/>
        <v>0</v>
      </c>
      <c r="FT37" s="40">
        <f t="shared" si="74"/>
        <v>-7.3726662420534415E-7</v>
      </c>
      <c r="FU37" s="40">
        <f t="shared" si="75"/>
        <v>0</v>
      </c>
      <c r="FV37" s="40">
        <f t="shared" si="76"/>
        <v>-4.831294481000064E-7</v>
      </c>
      <c r="FW37" s="40">
        <f t="shared" si="77"/>
        <v>9.6335172282896044E-6</v>
      </c>
    </row>
    <row r="38" spans="1:179" x14ac:dyDescent="0.25">
      <c r="A38" s="32" t="s">
        <v>208</v>
      </c>
      <c r="B38" s="15">
        <v>28035.448742399902</v>
      </c>
      <c r="C38" s="15">
        <v>1779.2300156900001</v>
      </c>
      <c r="D38" s="15">
        <v>829.36551546800001</v>
      </c>
      <c r="E38" s="15">
        <v>4280.5362727299898</v>
      </c>
      <c r="F38" s="15">
        <v>3897.4558266499998</v>
      </c>
      <c r="G38" s="15">
        <v>287.44031475499997</v>
      </c>
      <c r="H38" s="15">
        <v>1976.3201832300001</v>
      </c>
      <c r="I38" s="17">
        <v>26.089753899999899</v>
      </c>
      <c r="J38" s="17">
        <v>1.62336254</v>
      </c>
      <c r="L38" s="17">
        <v>59.667713999999997</v>
      </c>
      <c r="M38" s="17">
        <v>8.6019933999999996</v>
      </c>
      <c r="Q38" s="17">
        <v>1.8308599100000001E-3</v>
      </c>
      <c r="R38" s="17">
        <v>27.017386800000001</v>
      </c>
      <c r="S38" s="17">
        <v>16.210018789999999</v>
      </c>
      <c r="T38" s="17">
        <v>2.66695240499999E-2</v>
      </c>
      <c r="V38" s="17">
        <v>1.0344357945</v>
      </c>
      <c r="X38" s="17">
        <v>0.69267533000000003</v>
      </c>
      <c r="Z38" s="17">
        <v>22.653845</v>
      </c>
      <c r="AA38" s="17">
        <v>2.3129862700000001</v>
      </c>
      <c r="AB38" s="17">
        <v>0.59655523399999999</v>
      </c>
      <c r="AC38" s="17">
        <v>1.6477733399999899E-2</v>
      </c>
      <c r="AD38" s="17">
        <v>0.28164716699999998</v>
      </c>
      <c r="AE38" s="17">
        <v>0.1507408019</v>
      </c>
      <c r="AF38" s="17">
        <v>1.4335633135999899</v>
      </c>
      <c r="AG38" s="17">
        <v>18.346592252800001</v>
      </c>
      <c r="AI38" s="17">
        <v>47.517616833999902</v>
      </c>
      <c r="AK38" s="17">
        <v>9.9415671999999997</v>
      </c>
      <c r="AL38" s="17">
        <v>8.5440109E-2</v>
      </c>
      <c r="AN38" s="17" t="s">
        <v>208</v>
      </c>
      <c r="AO38" s="17">
        <v>0</v>
      </c>
      <c r="AP38" s="17">
        <v>0</v>
      </c>
      <c r="AQ38" s="17">
        <v>0</v>
      </c>
      <c r="AR38" s="17">
        <v>1.6233600181883101</v>
      </c>
      <c r="AS38" s="17">
        <v>26.089786052304401</v>
      </c>
      <c r="AT38" s="17">
        <v>26.089786052304401</v>
      </c>
      <c r="AU38" s="17">
        <v>0</v>
      </c>
      <c r="AV38" s="17">
        <v>0</v>
      </c>
      <c r="AW38" s="17">
        <v>0</v>
      </c>
      <c r="AX38" s="17">
        <v>0</v>
      </c>
      <c r="AY38" s="17">
        <v>59.667779314713101</v>
      </c>
      <c r="AZ38" s="17">
        <v>8.5438925543786598E-2</v>
      </c>
      <c r="BA38" s="17">
        <v>8.6019766568024796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1.0344255586236499</v>
      </c>
      <c r="BI38" s="17">
        <v>28035.421062826099</v>
      </c>
      <c r="BJ38" s="17">
        <v>1.8308239267838099E-3</v>
      </c>
      <c r="BK38" s="17">
        <v>362.07639526026497</v>
      </c>
      <c r="BL38" s="17">
        <v>0</v>
      </c>
      <c r="BM38" s="17">
        <v>35.444400691861603</v>
      </c>
      <c r="BN38" s="17">
        <v>18.346523637458102</v>
      </c>
      <c r="BO38" s="17">
        <v>0</v>
      </c>
      <c r="BP38" s="17">
        <v>0</v>
      </c>
      <c r="BQ38" s="17">
        <v>27.0174680954987</v>
      </c>
      <c r="BR38" s="17">
        <v>27.0174680954987</v>
      </c>
      <c r="BS38" s="17">
        <v>0</v>
      </c>
      <c r="BT38" s="17">
        <v>0</v>
      </c>
      <c r="BU38" s="17">
        <v>16.209957871426401</v>
      </c>
      <c r="BV38" s="17">
        <v>0</v>
      </c>
      <c r="BW38" s="17">
        <v>1.6003259184907099E-2</v>
      </c>
      <c r="BX38" s="17">
        <v>5.3337521894762296E-3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9.9415538811157393</v>
      </c>
      <c r="CI38" s="17">
        <v>0</v>
      </c>
      <c r="CJ38" s="17">
        <v>0.69265973989665797</v>
      </c>
      <c r="CK38" s="17">
        <v>1779.23043741739</v>
      </c>
      <c r="CL38" s="17">
        <v>0</v>
      </c>
      <c r="CM38" s="17">
        <v>0</v>
      </c>
      <c r="CN38" s="17">
        <v>0</v>
      </c>
      <c r="CO38" s="17">
        <v>1976.3128489778701</v>
      </c>
      <c r="CP38" s="17">
        <v>746.43063240684103</v>
      </c>
      <c r="CQ38" s="17">
        <v>82.936805207317093</v>
      </c>
      <c r="CR38" s="17">
        <v>829.36743761415801</v>
      </c>
      <c r="CS38" s="17">
        <v>0</v>
      </c>
      <c r="CT38" s="17">
        <v>187.89224813673499</v>
      </c>
      <c r="CU38" s="17">
        <v>0</v>
      </c>
      <c r="CV38" s="17">
        <v>0.59655515346924803</v>
      </c>
      <c r="CW38" s="17">
        <v>1.6478502755226301E-2</v>
      </c>
      <c r="CX38" s="17">
        <v>0.28165935327413899</v>
      </c>
      <c r="CY38" s="17">
        <v>0.15074902786090999</v>
      </c>
      <c r="CZ38" s="17">
        <v>1.4335782141459501</v>
      </c>
      <c r="DA38" s="17">
        <v>1.1692335907229501</v>
      </c>
      <c r="DB38" s="17">
        <v>1179.73946175234</v>
      </c>
      <c r="DC38" s="17">
        <v>1.28616370310355</v>
      </c>
      <c r="DD38" s="17">
        <v>352.797367295534</v>
      </c>
      <c r="DE38" s="17">
        <v>424.822651002827</v>
      </c>
      <c r="DF38" s="17">
        <v>0.38974726433968798</v>
      </c>
      <c r="DG38" s="17">
        <v>0</v>
      </c>
      <c r="DH38" s="17">
        <v>5.3338599072956499E-3</v>
      </c>
      <c r="DI38" s="17">
        <v>274.38081482828801</v>
      </c>
      <c r="DJ38" s="17">
        <v>4280.5346231376698</v>
      </c>
      <c r="DK38" s="17">
        <v>3897.4543731335302</v>
      </c>
      <c r="DL38" s="17">
        <v>383.08025000413301</v>
      </c>
      <c r="DM38" s="17">
        <v>3.1413541118955899</v>
      </c>
      <c r="DN38" s="17">
        <v>0</v>
      </c>
      <c r="DO38" s="17">
        <v>93.297326631282502</v>
      </c>
      <c r="DP38" s="17">
        <v>25.5282690245099</v>
      </c>
      <c r="DQ38" s="17">
        <v>1059.0941476104599</v>
      </c>
      <c r="DR38" s="17">
        <v>70.154168058334193</v>
      </c>
      <c r="DS38" s="17">
        <v>13.6410685527207</v>
      </c>
      <c r="DT38" s="17">
        <v>1512.9920439601599</v>
      </c>
      <c r="DU38" s="17">
        <v>35.390775219466803</v>
      </c>
      <c r="DV38" s="17">
        <v>0.58461624596967598</v>
      </c>
      <c r="DW38" s="17">
        <v>64.1364266108896</v>
      </c>
      <c r="DX38" s="17">
        <v>3.8974642492986503E-2</v>
      </c>
      <c r="DY38" s="17">
        <v>287.43885883474599</v>
      </c>
      <c r="DZ38" s="17">
        <v>0</v>
      </c>
      <c r="EA38" s="17">
        <v>47.517386069307697</v>
      </c>
      <c r="EB38" s="17">
        <v>0</v>
      </c>
      <c r="EC38" s="17">
        <v>0</v>
      </c>
      <c r="ED38" s="17">
        <v>0</v>
      </c>
      <c r="EE38" s="17">
        <v>22.6539147145043</v>
      </c>
      <c r="EF38" s="17">
        <v>0</v>
      </c>
      <c r="EG38" s="17">
        <v>1976.3191976278199</v>
      </c>
      <c r="EH38" s="17">
        <v>2.3129978270198399</v>
      </c>
      <c r="EI38" s="17">
        <v>0</v>
      </c>
      <c r="EK38" s="25">
        <f t="shared" si="39"/>
        <v>0</v>
      </c>
      <c r="EL38" s="94">
        <f t="shared" si="40"/>
        <v>0.99999678763938671</v>
      </c>
      <c r="EM38" s="40">
        <f t="shared" si="41"/>
        <v>-9.8730625134890089E-7</v>
      </c>
      <c r="EN38" s="40">
        <f t="shared" si="42"/>
        <v>2.3702803248007898E-7</v>
      </c>
      <c r="EO38" s="40">
        <f t="shared" si="43"/>
        <v>2.317610416813549E-6</v>
      </c>
      <c r="EP38" s="40">
        <f t="shared" si="44"/>
        <v>-3.8537048046356531E-7</v>
      </c>
      <c r="EQ38" s="40">
        <f t="shared" si="45"/>
        <v>-3.7293981875844456E-7</v>
      </c>
      <c r="ER38" s="40">
        <f t="shared" si="46"/>
        <v>-5.0651219722936457E-6</v>
      </c>
      <c r="ES38" s="40">
        <f t="shared" si="47"/>
        <v>-4.9870572014151801E-7</v>
      </c>
      <c r="ET38" s="40">
        <f t="shared" si="48"/>
        <v>1.2323728550914158E-6</v>
      </c>
      <c r="EU38" s="40">
        <f t="shared" si="49"/>
        <v>-1.5534494777211345E-6</v>
      </c>
      <c r="EV38" s="40">
        <f t="shared" si="50"/>
        <v>0</v>
      </c>
      <c r="EW38" s="40">
        <f t="shared" si="51"/>
        <v>1.0946407818585008E-6</v>
      </c>
      <c r="EX38" s="40">
        <f t="shared" si="52"/>
        <v>-1.9464322676632255E-6</v>
      </c>
      <c r="EY38" s="40">
        <f t="shared" si="53"/>
        <v>0</v>
      </c>
      <c r="EZ38" s="40">
        <f t="shared" si="54"/>
        <v>0</v>
      </c>
      <c r="FA38" s="40">
        <f t="shared" si="55"/>
        <v>0</v>
      </c>
      <c r="FB38" s="40">
        <f t="shared" si="56"/>
        <v>-1.9653724456785048E-5</v>
      </c>
      <c r="FC38" s="40">
        <f t="shared" si="57"/>
        <v>3.0090067296613333E-6</v>
      </c>
      <c r="FD38" s="40">
        <f t="shared" si="58"/>
        <v>-3.7580816153336187E-6</v>
      </c>
      <c r="FE38" s="40">
        <f t="shared" si="59"/>
        <v>5.0515775105385515E-5</v>
      </c>
      <c r="FF38" s="40">
        <f t="shared" si="60"/>
        <v>0</v>
      </c>
      <c r="FG38" s="40">
        <f t="shared" si="61"/>
        <v>-9.8951296972672279E-6</v>
      </c>
      <c r="FH38" s="40">
        <f t="shared" si="62"/>
        <v>0</v>
      </c>
      <c r="FI38" s="40">
        <f t="shared" si="63"/>
        <v>-2.2507086172777217E-5</v>
      </c>
      <c r="FJ38" s="40">
        <f t="shared" si="64"/>
        <v>0</v>
      </c>
      <c r="FK38" s="40">
        <f t="shared" si="65"/>
        <v>3.0773806521213723E-6</v>
      </c>
      <c r="FL38" s="40">
        <f t="shared" si="66"/>
        <v>4.9965795256501231E-6</v>
      </c>
      <c r="FM38" s="40">
        <f t="shared" si="67"/>
        <v>-1.3499295181072623E-7</v>
      </c>
      <c r="FN38" s="40">
        <f t="shared" si="68"/>
        <v>4.6690598016444451E-5</v>
      </c>
      <c r="FO38" s="40">
        <f t="shared" si="69"/>
        <v>4.3267874017047753E-5</v>
      </c>
      <c r="FP38" s="40">
        <f t="shared" si="70"/>
        <v>5.4570234510547999E-5</v>
      </c>
      <c r="FQ38" s="40">
        <f t="shared" si="71"/>
        <v>1.0394061998411028E-5</v>
      </c>
      <c r="FR38" s="40">
        <f t="shared" si="72"/>
        <v>-3.7399502290936797E-6</v>
      </c>
      <c r="FS38" s="40">
        <f t="shared" si="73"/>
        <v>0</v>
      </c>
      <c r="FT38" s="40">
        <f t="shared" si="74"/>
        <v>-4.8564029002339655E-6</v>
      </c>
      <c r="FU38" s="40">
        <f t="shared" si="75"/>
        <v>0</v>
      </c>
      <c r="FV38" s="40">
        <f t="shared" si="76"/>
        <v>-1.3397167662228881E-6</v>
      </c>
      <c r="FW38" s="40">
        <f t="shared" si="77"/>
        <v>-1.3851295688330781E-5</v>
      </c>
    </row>
    <row r="39" spans="1:179" x14ac:dyDescent="0.25">
      <c r="A39" s="32" t="s">
        <v>209</v>
      </c>
      <c r="B39" s="15">
        <v>81821.097422099905</v>
      </c>
      <c r="C39" s="15">
        <v>5031.44206872</v>
      </c>
      <c r="D39" s="15">
        <v>2541.1421685199998</v>
      </c>
      <c r="E39" s="15">
        <v>13149.361796110001</v>
      </c>
      <c r="F39" s="15">
        <v>11969.470112229999</v>
      </c>
      <c r="G39" s="15">
        <v>842.99482251300003</v>
      </c>
      <c r="H39" s="15">
        <v>5810.0315552499897</v>
      </c>
      <c r="I39" s="17">
        <v>97.333819300000002</v>
      </c>
      <c r="J39" s="17">
        <v>6.0563271699999897</v>
      </c>
      <c r="L39" s="17">
        <v>222.60419300000001</v>
      </c>
      <c r="M39" s="17">
        <v>32.091704900000003</v>
      </c>
      <c r="Q39" s="17">
        <v>6.8304440399999996E-3</v>
      </c>
      <c r="R39" s="17">
        <v>100.79456519999999</v>
      </c>
      <c r="S39" s="17">
        <v>60.475212449999901</v>
      </c>
      <c r="T39" s="17">
        <v>9.9496809549999995E-2</v>
      </c>
      <c r="V39" s="17">
        <v>3.8592012079999898</v>
      </c>
      <c r="X39" s="17">
        <v>2.5841848399999998</v>
      </c>
      <c r="Z39" s="17">
        <v>84.515386800000002</v>
      </c>
      <c r="AA39" s="17">
        <v>8.6291260699999999</v>
      </c>
      <c r="AB39" s="17">
        <v>2.2255866649999998</v>
      </c>
      <c r="AC39" s="17">
        <v>6.1473986599999898E-2</v>
      </c>
      <c r="AD39" s="17">
        <v>1.0507498119999901</v>
      </c>
      <c r="AE39" s="17">
        <v>0.56237328099999995</v>
      </c>
      <c r="AF39" s="17">
        <v>5.3482381309999996</v>
      </c>
      <c r="AG39" s="17">
        <v>61.831909156000002</v>
      </c>
      <c r="AI39" s="17">
        <v>163.28903211599999</v>
      </c>
      <c r="AK39" s="17">
        <v>37.089327300000001</v>
      </c>
      <c r="AL39" s="17">
        <v>0.318754073999999</v>
      </c>
      <c r="AN39" s="17" t="s">
        <v>209</v>
      </c>
      <c r="AO39" s="17">
        <v>0</v>
      </c>
      <c r="AP39" s="17">
        <v>0</v>
      </c>
      <c r="AQ39" s="17">
        <v>0</v>
      </c>
      <c r="AR39" s="17">
        <v>6.0563183508042098</v>
      </c>
      <c r="AS39" s="17">
        <v>97.333705501703804</v>
      </c>
      <c r="AT39" s="17">
        <v>97.333705501703804</v>
      </c>
      <c r="AU39" s="17">
        <v>0</v>
      </c>
      <c r="AV39" s="17">
        <v>0</v>
      </c>
      <c r="AW39" s="17">
        <v>0</v>
      </c>
      <c r="AX39" s="17">
        <v>0</v>
      </c>
      <c r="AY39" s="17">
        <v>222.604688164983</v>
      </c>
      <c r="AZ39" s="17">
        <v>0.318754734038393</v>
      </c>
      <c r="BA39" s="17">
        <v>32.0917238359078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3.8591994650572898</v>
      </c>
      <c r="BI39" s="17">
        <v>81821.057747207</v>
      </c>
      <c r="BJ39" s="17">
        <v>6.8302641482681E-3</v>
      </c>
      <c r="BK39" s="17">
        <v>1047.0031845508199</v>
      </c>
      <c r="BL39" s="17">
        <v>0</v>
      </c>
      <c r="BM39" s="17">
        <v>102.493477323181</v>
      </c>
      <c r="BN39" s="17">
        <v>61.832067377985197</v>
      </c>
      <c r="BO39" s="17">
        <v>0</v>
      </c>
      <c r="BP39" s="17">
        <v>0</v>
      </c>
      <c r="BQ39" s="17">
        <v>100.79422103169399</v>
      </c>
      <c r="BR39" s="17">
        <v>100.79422103169399</v>
      </c>
      <c r="BS39" s="17">
        <v>0</v>
      </c>
      <c r="BT39" s="17">
        <v>0</v>
      </c>
      <c r="BU39" s="17">
        <v>60.475123775734801</v>
      </c>
      <c r="BV39" s="17">
        <v>0</v>
      </c>
      <c r="BW39" s="17">
        <v>5.96987351856842E-2</v>
      </c>
      <c r="BX39" s="17">
        <v>1.9899005382022401E-2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37.089303607698497</v>
      </c>
      <c r="CI39" s="17">
        <v>0</v>
      </c>
      <c r="CJ39" s="17">
        <v>2.5841804209869501</v>
      </c>
      <c r="CK39" s="17">
        <v>5031.4421833363504</v>
      </c>
      <c r="CL39" s="17">
        <v>0</v>
      </c>
      <c r="CM39" s="17">
        <v>0</v>
      </c>
      <c r="CN39" s="17">
        <v>0</v>
      </c>
      <c r="CO39" s="17">
        <v>5810.0278001730603</v>
      </c>
      <c r="CP39" s="17">
        <v>2287.02791557399</v>
      </c>
      <c r="CQ39" s="17">
        <v>254.11384746881799</v>
      </c>
      <c r="CR39" s="17">
        <v>2541.14176304281</v>
      </c>
      <c r="CS39" s="17">
        <v>0</v>
      </c>
      <c r="CT39" s="17">
        <v>543.32034847927798</v>
      </c>
      <c r="CU39" s="17">
        <v>0</v>
      </c>
      <c r="CV39" s="17">
        <v>2.2256139510684099</v>
      </c>
      <c r="CW39" s="17">
        <v>6.1473041977105E-2</v>
      </c>
      <c r="CX39" s="17">
        <v>1.0507351580548601</v>
      </c>
      <c r="CY39" s="17">
        <v>0.56237982347591697</v>
      </c>
      <c r="CZ39" s="17">
        <v>5.3482167952512301</v>
      </c>
      <c r="DA39" s="17">
        <v>3.5908491465357</v>
      </c>
      <c r="DB39" s="17">
        <v>3411.3908554162599</v>
      </c>
      <c r="DC39" s="17">
        <v>3.9499166063151301</v>
      </c>
      <c r="DD39" s="17">
        <v>1083.47603631012</v>
      </c>
      <c r="DE39" s="17">
        <v>1304.6717627606199</v>
      </c>
      <c r="DF39" s="17">
        <v>1.19693966721231</v>
      </c>
      <c r="DG39" s="17">
        <v>0</v>
      </c>
      <c r="DH39" s="17">
        <v>1.9899439419743498E-2</v>
      </c>
      <c r="DI39" s="17">
        <v>842.650298505818</v>
      </c>
      <c r="DJ39" s="17">
        <v>13149.355667808</v>
      </c>
      <c r="DK39" s="17">
        <v>11969.4641046207</v>
      </c>
      <c r="DL39" s="17">
        <v>1179.8915631872201</v>
      </c>
      <c r="DM39" s="17">
        <v>9.6473811863071095</v>
      </c>
      <c r="DN39" s="17">
        <v>0</v>
      </c>
      <c r="DO39" s="17">
        <v>286.52521123034398</v>
      </c>
      <c r="DP39" s="17">
        <v>78.399967762914798</v>
      </c>
      <c r="DQ39" s="17">
        <v>3252.5819594680202</v>
      </c>
      <c r="DR39" s="17">
        <v>215.45024388630699</v>
      </c>
      <c r="DS39" s="17">
        <v>41.8931379817787</v>
      </c>
      <c r="DT39" s="17">
        <v>4646.5458860100198</v>
      </c>
      <c r="DU39" s="17">
        <v>102.33785928936599</v>
      </c>
      <c r="DV39" s="17">
        <v>1.7954133478838299</v>
      </c>
      <c r="DW39" s="17">
        <v>196.969406791338</v>
      </c>
      <c r="DX39" s="17">
        <v>0.119693959225516</v>
      </c>
      <c r="DY39" s="17">
        <v>842.99571397675095</v>
      </c>
      <c r="DZ39" s="17">
        <v>0</v>
      </c>
      <c r="EA39" s="17">
        <v>163.28880290478199</v>
      </c>
      <c r="EB39" s="17">
        <v>0</v>
      </c>
      <c r="EC39" s="17">
        <v>0</v>
      </c>
      <c r="ED39" s="17">
        <v>0</v>
      </c>
      <c r="EE39" s="17">
        <v>84.515410522467704</v>
      </c>
      <c r="EF39" s="17">
        <v>0</v>
      </c>
      <c r="EG39" s="17">
        <v>5810.0296438984296</v>
      </c>
      <c r="EH39" s="17">
        <v>8.6291266123238302</v>
      </c>
      <c r="EI39" s="17">
        <v>0</v>
      </c>
      <c r="EK39" s="25">
        <f t="shared" si="39"/>
        <v>0</v>
      </c>
      <c r="EL39" s="94">
        <f t="shared" si="40"/>
        <v>0.99999968266506678</v>
      </c>
      <c r="EM39" s="40">
        <f t="shared" si="41"/>
        <v>-4.8489807830971519E-7</v>
      </c>
      <c r="EN39" s="40">
        <f t="shared" si="42"/>
        <v>2.2780019890188937E-8</v>
      </c>
      <c r="EO39" s="40">
        <f t="shared" si="43"/>
        <v>-1.595649369163728E-7</v>
      </c>
      <c r="EP39" s="40">
        <f t="shared" si="44"/>
        <v>-4.6605318915529814E-7</v>
      </c>
      <c r="EQ39" s="40">
        <f t="shared" si="45"/>
        <v>-5.0191104896283661E-7</v>
      </c>
      <c r="ER39" s="40">
        <f t="shared" si="46"/>
        <v>1.0574961163585524E-6</v>
      </c>
      <c r="ES39" s="40">
        <f t="shared" si="47"/>
        <v>-3.2897438539451416E-7</v>
      </c>
      <c r="ET39" s="40">
        <f t="shared" si="48"/>
        <v>-1.1691547400096969E-6</v>
      </c>
      <c r="EU39" s="40">
        <f t="shared" si="49"/>
        <v>-1.4561954023176661E-6</v>
      </c>
      <c r="EV39" s="40">
        <f t="shared" si="50"/>
        <v>0</v>
      </c>
      <c r="EW39" s="40">
        <f t="shared" si="51"/>
        <v>2.2244189398238391E-6</v>
      </c>
      <c r="EX39" s="40">
        <f t="shared" si="52"/>
        <v>5.9005614863568143E-7</v>
      </c>
      <c r="EY39" s="40">
        <f t="shared" si="53"/>
        <v>0</v>
      </c>
      <c r="EZ39" s="40">
        <f t="shared" si="54"/>
        <v>0</v>
      </c>
      <c r="FA39" s="40">
        <f t="shared" si="55"/>
        <v>0</v>
      </c>
      <c r="FB39" s="40">
        <f t="shared" si="56"/>
        <v>-2.6336755099099543E-5</v>
      </c>
      <c r="FC39" s="40">
        <f t="shared" si="57"/>
        <v>-3.4145522163566985E-6</v>
      </c>
      <c r="FD39" s="40">
        <f t="shared" si="58"/>
        <v>-1.4662910886641796E-6</v>
      </c>
      <c r="FE39" s="40">
        <f t="shared" si="59"/>
        <v>3.7231088291057242E-6</v>
      </c>
      <c r="FF39" s="40">
        <f t="shared" si="60"/>
        <v>0</v>
      </c>
      <c r="FG39" s="40">
        <f t="shared" si="61"/>
        <v>-4.5163302092978343E-7</v>
      </c>
      <c r="FH39" s="40">
        <f t="shared" si="62"/>
        <v>0</v>
      </c>
      <c r="FI39" s="40">
        <f t="shared" si="63"/>
        <v>-1.7100220469158513E-6</v>
      </c>
      <c r="FJ39" s="40">
        <f t="shared" si="64"/>
        <v>0</v>
      </c>
      <c r="FK39" s="40">
        <f t="shared" si="65"/>
        <v>2.8068815159482992E-7</v>
      </c>
      <c r="FL39" s="40">
        <f t="shared" si="66"/>
        <v>6.284805968632496E-8</v>
      </c>
      <c r="FM39" s="40">
        <f t="shared" si="67"/>
        <v>1.2260168898015321E-5</v>
      </c>
      <c r="FN39" s="40">
        <f t="shared" si="68"/>
        <v>-1.5366221505115592E-5</v>
      </c>
      <c r="FO39" s="40">
        <f t="shared" si="69"/>
        <v>-1.3946179159540536E-5</v>
      </c>
      <c r="FP39" s="40">
        <f t="shared" si="70"/>
        <v>1.163368911373704E-5</v>
      </c>
      <c r="FQ39" s="40">
        <f t="shared" si="71"/>
        <v>-3.9893041870805326E-6</v>
      </c>
      <c r="FR39" s="40">
        <f t="shared" si="72"/>
        <v>2.558905059784746E-6</v>
      </c>
      <c r="FS39" s="40">
        <f t="shared" si="73"/>
        <v>0</v>
      </c>
      <c r="FT39" s="40">
        <f t="shared" si="74"/>
        <v>-1.4037147200177579E-6</v>
      </c>
      <c r="FU39" s="40">
        <f t="shared" si="75"/>
        <v>0</v>
      </c>
      <c r="FV39" s="40">
        <f t="shared" si="76"/>
        <v>-6.3879027279596904E-7</v>
      </c>
      <c r="FW39" s="40">
        <f t="shared" si="77"/>
        <v>2.0706822212909737E-6</v>
      </c>
    </row>
    <row r="40" spans="1:179" x14ac:dyDescent="0.25">
      <c r="A40" s="32" t="s">
        <v>210</v>
      </c>
      <c r="B40" s="15">
        <v>5950.0561339300002</v>
      </c>
      <c r="C40" s="15">
        <v>392.48208871999998</v>
      </c>
      <c r="D40" s="15">
        <v>164.215803838</v>
      </c>
      <c r="E40" s="15">
        <v>844.39127949199997</v>
      </c>
      <c r="F40" s="15">
        <v>769.44523329100002</v>
      </c>
      <c r="G40" s="15">
        <v>60.615097777399903</v>
      </c>
      <c r="H40" s="15">
        <v>414.14691759999903</v>
      </c>
      <c r="I40" s="17">
        <v>3.5013122000000001</v>
      </c>
      <c r="J40" s="17">
        <v>0.21785963</v>
      </c>
      <c r="L40" s="17">
        <v>8.0075668999999898</v>
      </c>
      <c r="M40" s="17">
        <v>1.1544101999999901</v>
      </c>
      <c r="Q40" s="17">
        <v>2.4570628000000001E-4</v>
      </c>
      <c r="R40" s="17">
        <v>3.62580279999999</v>
      </c>
      <c r="S40" s="17">
        <v>2.1754275550000002</v>
      </c>
      <c r="T40" s="17">
        <v>3.5791212450000001E-3</v>
      </c>
      <c r="V40" s="17">
        <v>0.13882402199999999</v>
      </c>
      <c r="X40" s="17">
        <v>9.2958838000000002E-2</v>
      </c>
      <c r="Z40" s="17">
        <v>3.0402130999999999</v>
      </c>
      <c r="AA40" s="17">
        <v>0.31040855000000001</v>
      </c>
      <c r="AB40" s="17">
        <v>8.0059283199999998E-2</v>
      </c>
      <c r="AC40" s="17">
        <v>2.2113546999999998E-3</v>
      </c>
      <c r="AD40" s="17">
        <v>3.7797817300000001E-2</v>
      </c>
      <c r="AE40" s="17">
        <v>2.02298185E-2</v>
      </c>
      <c r="AF40" s="17">
        <v>0.1923879986</v>
      </c>
      <c r="AG40" s="17">
        <v>3.09662784739999</v>
      </c>
      <c r="AI40" s="17">
        <v>7.7186242168000003</v>
      </c>
      <c r="AK40" s="17">
        <v>1.33418393</v>
      </c>
      <c r="AL40" s="17">
        <v>1.14662872E-2</v>
      </c>
      <c r="AN40" s="17" t="s">
        <v>210</v>
      </c>
      <c r="AO40" s="17">
        <v>0</v>
      </c>
      <c r="AP40" s="17">
        <v>0</v>
      </c>
      <c r="AQ40" s="17">
        <v>0</v>
      </c>
      <c r="AR40" s="17">
        <v>0.217858296860204</v>
      </c>
      <c r="AS40" s="17">
        <v>3.50129992931693</v>
      </c>
      <c r="AT40" s="17">
        <v>3.50129992931693</v>
      </c>
      <c r="AU40" s="17">
        <v>0</v>
      </c>
      <c r="AV40" s="17">
        <v>0</v>
      </c>
      <c r="AW40" s="17">
        <v>0</v>
      </c>
      <c r="AX40" s="17">
        <v>0</v>
      </c>
      <c r="AY40" s="17">
        <v>8.0077093352958499</v>
      </c>
      <c r="AZ40" s="17">
        <v>1.1466445181597999E-2</v>
      </c>
      <c r="BA40" s="17">
        <v>1.15440111666572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0.13882119479819399</v>
      </c>
      <c r="BI40" s="17">
        <v>5950.05529103767</v>
      </c>
      <c r="BJ40" s="17">
        <v>2.4572087631997698E-4</v>
      </c>
      <c r="BK40" s="17">
        <v>77.536424046581899</v>
      </c>
      <c r="BL40" s="17">
        <v>0</v>
      </c>
      <c r="BM40" s="17">
        <v>7.5902645892954297</v>
      </c>
      <c r="BN40" s="17">
        <v>3.0966349879131401</v>
      </c>
      <c r="BO40" s="17">
        <v>0</v>
      </c>
      <c r="BP40" s="17">
        <v>0</v>
      </c>
      <c r="BQ40" s="17">
        <v>3.6257786522241799</v>
      </c>
      <c r="BR40" s="17">
        <v>3.6257786522241799</v>
      </c>
      <c r="BS40" s="17">
        <v>0</v>
      </c>
      <c r="BT40" s="17">
        <v>0</v>
      </c>
      <c r="BU40" s="17">
        <v>2.1754316757001</v>
      </c>
      <c r="BV40" s="17">
        <v>0</v>
      </c>
      <c r="BW40" s="17">
        <v>2.1476292830844698E-3</v>
      </c>
      <c r="BX40" s="17">
        <v>7.1589848735814795E-4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1.3341919817787899</v>
      </c>
      <c r="CI40" s="17">
        <v>0</v>
      </c>
      <c r="CJ40" s="17">
        <v>9.2959565682633694E-2</v>
      </c>
      <c r="CK40" s="17">
        <v>392.482111246329</v>
      </c>
      <c r="CL40" s="17">
        <v>0</v>
      </c>
      <c r="CM40" s="17">
        <v>0</v>
      </c>
      <c r="CN40" s="17">
        <v>0</v>
      </c>
      <c r="CO40" s="17">
        <v>414.14628829841502</v>
      </c>
      <c r="CP40" s="17">
        <v>147.793054005523</v>
      </c>
      <c r="CQ40" s="17">
        <v>16.421579999669198</v>
      </c>
      <c r="CR40" s="17">
        <v>164.21463400519201</v>
      </c>
      <c r="CS40" s="17">
        <v>0</v>
      </c>
      <c r="CT40" s="17">
        <v>40.235548034000999</v>
      </c>
      <c r="CU40" s="17">
        <v>0</v>
      </c>
      <c r="CV40" s="17">
        <v>8.0051573400133594E-2</v>
      </c>
      <c r="CW40" s="17">
        <v>2.2113889030352099E-3</v>
      </c>
      <c r="CX40" s="17">
        <v>3.77955187530657E-2</v>
      </c>
      <c r="CY40" s="17">
        <v>2.0229160733477702E-2</v>
      </c>
      <c r="CZ40" s="17">
        <v>0.192389949569271</v>
      </c>
      <c r="DA40" s="17">
        <v>0.23083537701791701</v>
      </c>
      <c r="DB40" s="17">
        <v>252.634345403362</v>
      </c>
      <c r="DC40" s="17">
        <v>0.25391818647795</v>
      </c>
      <c r="DD40" s="17">
        <v>69.650148260829198</v>
      </c>
      <c r="DE40" s="17">
        <v>83.869454852096993</v>
      </c>
      <c r="DF40" s="17">
        <v>7.6945058615387404E-2</v>
      </c>
      <c r="DG40" s="17">
        <v>0</v>
      </c>
      <c r="DH40" s="17">
        <v>7.1584957864161895E-4</v>
      </c>
      <c r="DI40" s="17">
        <v>54.168871674465201</v>
      </c>
      <c r="DJ40" s="17">
        <v>844.39081056460202</v>
      </c>
      <c r="DK40" s="17">
        <v>769.44484397564804</v>
      </c>
      <c r="DL40" s="17">
        <v>74.945966588954093</v>
      </c>
      <c r="DM40" s="17">
        <v>0.62017369941081602</v>
      </c>
      <c r="DN40" s="17">
        <v>0</v>
      </c>
      <c r="DO40" s="17">
        <v>18.418971802884698</v>
      </c>
      <c r="DP40" s="17">
        <v>5.0398807795543199</v>
      </c>
      <c r="DQ40" s="17">
        <v>209.08904407590401</v>
      </c>
      <c r="DR40" s="17">
        <v>13.849986628967599</v>
      </c>
      <c r="DS40" s="17">
        <v>2.69304808280561</v>
      </c>
      <c r="DT40" s="17">
        <v>298.69845968572997</v>
      </c>
      <c r="DU40" s="17">
        <v>7.5788417886450503</v>
      </c>
      <c r="DV40" s="17">
        <v>0.11541790979789</v>
      </c>
      <c r="DW40" s="17">
        <v>12.6619933751109</v>
      </c>
      <c r="DX40" s="17">
        <v>7.6945259787143897E-3</v>
      </c>
      <c r="DY40" s="17">
        <v>60.6161801705275</v>
      </c>
      <c r="DZ40" s="17">
        <v>0</v>
      </c>
      <c r="EA40" s="17">
        <v>7.7186052522363404</v>
      </c>
      <c r="EB40" s="17">
        <v>0</v>
      </c>
      <c r="EC40" s="17">
        <v>0</v>
      </c>
      <c r="ED40" s="17">
        <v>0</v>
      </c>
      <c r="EE40" s="17">
        <v>3.04020887807537</v>
      </c>
      <c r="EF40" s="17">
        <v>0</v>
      </c>
      <c r="EG40" s="17">
        <v>414.14671698716199</v>
      </c>
      <c r="EH40" s="17">
        <v>0.31040716344323299</v>
      </c>
      <c r="EI40" s="17">
        <v>0</v>
      </c>
      <c r="EK40" s="25">
        <f t="shared" si="39"/>
        <v>0</v>
      </c>
      <c r="EL40" s="94">
        <f t="shared" si="40"/>
        <v>0.99999896488676743</v>
      </c>
      <c r="EM40" s="40">
        <f t="shared" si="41"/>
        <v>-1.4166124003048732E-7</v>
      </c>
      <c r="EN40" s="40">
        <f t="shared" si="42"/>
        <v>5.739454020046223E-8</v>
      </c>
      <c r="EO40" s="40">
        <f t="shared" si="43"/>
        <v>-7.1237528949577638E-6</v>
      </c>
      <c r="EP40" s="40">
        <f t="shared" si="44"/>
        <v>-5.5534372433202665E-7</v>
      </c>
      <c r="EQ40" s="40">
        <f t="shared" si="45"/>
        <v>-5.059688917897691E-7</v>
      </c>
      <c r="ER40" s="40">
        <f t="shared" si="46"/>
        <v>1.7856823914916947E-5</v>
      </c>
      <c r="ES40" s="40">
        <f t="shared" si="47"/>
        <v>-4.8440016938082617E-7</v>
      </c>
      <c r="ET40" s="40">
        <f t="shared" si="48"/>
        <v>-3.50459552566646E-6</v>
      </c>
      <c r="EU40" s="40">
        <f t="shared" si="49"/>
        <v>-6.1192603512654456E-6</v>
      </c>
      <c r="EV40" s="40">
        <f t="shared" si="50"/>
        <v>0</v>
      </c>
      <c r="EW40" s="40">
        <f t="shared" si="51"/>
        <v>1.7787587370654459E-5</v>
      </c>
      <c r="EX40" s="40">
        <f t="shared" si="52"/>
        <v>-7.8683766568217972E-6</v>
      </c>
      <c r="EY40" s="40">
        <f t="shared" si="53"/>
        <v>0</v>
      </c>
      <c r="EZ40" s="40">
        <f t="shared" si="54"/>
        <v>0</v>
      </c>
      <c r="FA40" s="40">
        <f t="shared" si="55"/>
        <v>0</v>
      </c>
      <c r="FB40" s="40">
        <f t="shared" si="56"/>
        <v>5.9405563329363935E-5</v>
      </c>
      <c r="FC40" s="40">
        <f t="shared" si="57"/>
        <v>-6.6599804628253068E-6</v>
      </c>
      <c r="FD40" s="40">
        <f t="shared" si="58"/>
        <v>1.8942024018849965E-6</v>
      </c>
      <c r="FE40" s="40">
        <f t="shared" si="59"/>
        <v>7.1555017756046066E-5</v>
      </c>
      <c r="FF40" s="40">
        <f t="shared" si="60"/>
        <v>0</v>
      </c>
      <c r="FG40" s="40">
        <f t="shared" si="61"/>
        <v>-2.0365364475604807E-5</v>
      </c>
      <c r="FH40" s="40">
        <f t="shared" si="62"/>
        <v>0</v>
      </c>
      <c r="FI40" s="40">
        <f t="shared" si="63"/>
        <v>7.828009141977511E-6</v>
      </c>
      <c r="FJ40" s="40">
        <f t="shared" si="64"/>
        <v>0</v>
      </c>
      <c r="FK40" s="40">
        <f t="shared" si="65"/>
        <v>-1.3886936510796303E-6</v>
      </c>
      <c r="FL40" s="40">
        <f t="shared" si="66"/>
        <v>-4.4668768531456094E-6</v>
      </c>
      <c r="FM40" s="40">
        <f t="shared" si="67"/>
        <v>-9.6301135336718271E-5</v>
      </c>
      <c r="FN40" s="40">
        <f t="shared" si="68"/>
        <v>1.546700545600265E-5</v>
      </c>
      <c r="FO40" s="40">
        <f t="shared" si="69"/>
        <v>-6.0811631424579755E-5</v>
      </c>
      <c r="FP40" s="40">
        <f t="shared" si="70"/>
        <v>-3.2514702111546542E-5</v>
      </c>
      <c r="FQ40" s="40">
        <f t="shared" si="71"/>
        <v>1.0140805482641786E-5</v>
      </c>
      <c r="FR40" s="40">
        <f t="shared" si="72"/>
        <v>2.3058996760265929E-6</v>
      </c>
      <c r="FS40" s="40">
        <f t="shared" si="73"/>
        <v>0</v>
      </c>
      <c r="FT40" s="40">
        <f t="shared" si="74"/>
        <v>-2.456987557268216E-6</v>
      </c>
      <c r="FU40" s="40">
        <f t="shared" si="75"/>
        <v>0</v>
      </c>
      <c r="FV40" s="40">
        <f t="shared" si="76"/>
        <v>6.034984089435369E-6</v>
      </c>
      <c r="FW40" s="40">
        <f t="shared" si="77"/>
        <v>1.3777920894890277E-5</v>
      </c>
    </row>
    <row r="41" spans="1:179" x14ac:dyDescent="0.25">
      <c r="A41" s="32" t="s">
        <v>211</v>
      </c>
      <c r="B41" s="15">
        <v>55593.979167999998</v>
      </c>
      <c r="C41" s="15">
        <v>3498.0867505000001</v>
      </c>
      <c r="D41" s="15">
        <v>1669.03531502999</v>
      </c>
      <c r="E41" s="15">
        <v>8620.6786088000008</v>
      </c>
      <c r="F41" s="15">
        <v>7847.6696032999898</v>
      </c>
      <c r="G41" s="15">
        <v>570.78731134999896</v>
      </c>
      <c r="H41" s="15">
        <v>3930.8135088999902</v>
      </c>
      <c r="I41" s="17">
        <v>55.919449999999998</v>
      </c>
      <c r="J41" s="17">
        <v>3.4794320999999901</v>
      </c>
      <c r="L41" s="17">
        <v>127.888739999999</v>
      </c>
      <c r="M41" s="17">
        <v>18.437068100000001</v>
      </c>
      <c r="Q41" s="17">
        <v>3.9241718999999996E-3</v>
      </c>
      <c r="R41" s="17">
        <v>57.907693000000002</v>
      </c>
      <c r="S41" s="17">
        <v>34.743737899999999</v>
      </c>
      <c r="T41" s="17">
        <v>5.716211475E-2</v>
      </c>
      <c r="V41" s="17">
        <v>2.2171575099999998</v>
      </c>
      <c r="X41" s="17">
        <v>1.4846453799999999</v>
      </c>
      <c r="Z41" s="17">
        <v>48.555104</v>
      </c>
      <c r="AA41" s="17">
        <v>4.9575360000000002</v>
      </c>
      <c r="AB41" s="17">
        <v>1.278626048</v>
      </c>
      <c r="AC41" s="17">
        <v>3.5317534999999997E-2</v>
      </c>
      <c r="AD41" s="17">
        <v>0.60366852399999904</v>
      </c>
      <c r="AE41" s="17">
        <v>0.32309019</v>
      </c>
      <c r="AF41" s="17">
        <v>3.0726270360000001</v>
      </c>
      <c r="AG41" s="17">
        <v>38.019963048000001</v>
      </c>
      <c r="AI41" s="17">
        <v>99.091195060000004</v>
      </c>
      <c r="AK41" s="17">
        <v>21.3082633</v>
      </c>
      <c r="AL41" s="17">
        <v>0.18312804699999999</v>
      </c>
      <c r="AN41" s="17" t="s">
        <v>211</v>
      </c>
      <c r="AO41" s="17">
        <v>0</v>
      </c>
      <c r="AP41" s="17">
        <v>0</v>
      </c>
      <c r="AQ41" s="17">
        <v>0</v>
      </c>
      <c r="AR41" s="17">
        <v>3.47942589502229</v>
      </c>
      <c r="AS41" s="17">
        <v>55.919547159433897</v>
      </c>
      <c r="AT41" s="17">
        <v>55.919547159433897</v>
      </c>
      <c r="AU41" s="17">
        <v>0</v>
      </c>
      <c r="AV41" s="17">
        <v>0</v>
      </c>
      <c r="AW41" s="17">
        <v>0</v>
      </c>
      <c r="AX41" s="17">
        <v>0</v>
      </c>
      <c r="AY41" s="17">
        <v>127.88851473666401</v>
      </c>
      <c r="AZ41" s="17">
        <v>0.18313053059759499</v>
      </c>
      <c r="BA41" s="17">
        <v>18.437037897555101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2.2171534072984</v>
      </c>
      <c r="BI41" s="17">
        <v>55593.953801705298</v>
      </c>
      <c r="BJ41" s="17">
        <v>3.9240593294903401E-3</v>
      </c>
      <c r="BK41" s="17">
        <v>716.75144728748398</v>
      </c>
      <c r="BL41" s="17">
        <v>0</v>
      </c>
      <c r="BM41" s="17">
        <v>70.164388941987397</v>
      </c>
      <c r="BN41" s="17">
        <v>38.019945621358303</v>
      </c>
      <c r="BO41" s="17">
        <v>0</v>
      </c>
      <c r="BP41" s="17">
        <v>0</v>
      </c>
      <c r="BQ41" s="17">
        <v>57.907860744578002</v>
      </c>
      <c r="BR41" s="17">
        <v>57.907860744578002</v>
      </c>
      <c r="BS41" s="17">
        <v>0</v>
      </c>
      <c r="BT41" s="17">
        <v>0</v>
      </c>
      <c r="BU41" s="17">
        <v>34.743801794892903</v>
      </c>
      <c r="BV41" s="17">
        <v>0</v>
      </c>
      <c r="BW41" s="17">
        <v>3.4298230015873198E-2</v>
      </c>
      <c r="BX41" s="17">
        <v>1.14324205142832E-2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21.308298036558099</v>
      </c>
      <c r="CI41" s="17">
        <v>0</v>
      </c>
      <c r="CJ41" s="17">
        <v>1.4846539520073101</v>
      </c>
      <c r="CK41" s="17">
        <v>3498.08617980896</v>
      </c>
      <c r="CL41" s="17">
        <v>0</v>
      </c>
      <c r="CM41" s="17">
        <v>0</v>
      </c>
      <c r="CN41" s="17">
        <v>0</v>
      </c>
      <c r="CO41" s="17">
        <v>3930.8091680307698</v>
      </c>
      <c r="CP41" s="17">
        <v>1502.1317273103</v>
      </c>
      <c r="CQ41" s="17">
        <v>166.90376195373599</v>
      </c>
      <c r="CR41" s="17">
        <v>1669.0354892640401</v>
      </c>
      <c r="CS41" s="17">
        <v>0</v>
      </c>
      <c r="CT41" s="17">
        <v>371.94302673010401</v>
      </c>
      <c r="CU41" s="17">
        <v>0</v>
      </c>
      <c r="CV41" s="17">
        <v>1.2786226349642</v>
      </c>
      <c r="CW41" s="17">
        <v>3.5317900273924299E-2</v>
      </c>
      <c r="CX41" s="17">
        <v>0.60366922248493904</v>
      </c>
      <c r="CY41" s="17">
        <v>0.323078187800723</v>
      </c>
      <c r="CZ41" s="17">
        <v>3.07260390548785</v>
      </c>
      <c r="DA41" s="17">
        <v>2.3542980882620399</v>
      </c>
      <c r="DB41" s="17">
        <v>2335.3554299750299</v>
      </c>
      <c r="DC41" s="17">
        <v>2.5897362382534901</v>
      </c>
      <c r="DD41" s="17">
        <v>710.370847070884</v>
      </c>
      <c r="DE41" s="17">
        <v>855.39556782795103</v>
      </c>
      <c r="DF41" s="17">
        <v>0.78476763526733795</v>
      </c>
      <c r="DG41" s="17">
        <v>0</v>
      </c>
      <c r="DH41" s="17">
        <v>1.1432470223824201E-2</v>
      </c>
      <c r="DI41" s="17">
        <v>552.47568643661305</v>
      </c>
      <c r="DJ41" s="17">
        <v>8620.6752814896608</v>
      </c>
      <c r="DK41" s="17">
        <v>7847.6665671700903</v>
      </c>
      <c r="DL41" s="17">
        <v>773.00871431957103</v>
      </c>
      <c r="DM41" s="17">
        <v>6.3252126864972498</v>
      </c>
      <c r="DN41" s="17">
        <v>0</v>
      </c>
      <c r="DO41" s="17">
        <v>187.85746001091201</v>
      </c>
      <c r="DP41" s="17">
        <v>51.402225334413501</v>
      </c>
      <c r="DQ41" s="17">
        <v>2132.5249548879201</v>
      </c>
      <c r="DR41" s="17">
        <v>141.25798633134301</v>
      </c>
      <c r="DS41" s="17">
        <v>27.466839883816402</v>
      </c>
      <c r="DT41" s="17">
        <v>3046.4641165804101</v>
      </c>
      <c r="DU41" s="17">
        <v>70.058213179486003</v>
      </c>
      <c r="DV41" s="17">
        <v>1.1771508051830599</v>
      </c>
      <c r="DW41" s="17">
        <v>129.141240551816</v>
      </c>
      <c r="DX41" s="17">
        <v>7.8476800542336994E-2</v>
      </c>
      <c r="DY41" s="17">
        <v>570.78656289951903</v>
      </c>
      <c r="DZ41" s="17">
        <v>0</v>
      </c>
      <c r="EA41" s="17">
        <v>99.091131223548601</v>
      </c>
      <c r="EB41" s="17">
        <v>0</v>
      </c>
      <c r="EC41" s="17">
        <v>0</v>
      </c>
      <c r="ED41" s="17">
        <v>0</v>
      </c>
      <c r="EE41" s="17">
        <v>48.555175406015202</v>
      </c>
      <c r="EF41" s="17">
        <v>0</v>
      </c>
      <c r="EG41" s="17">
        <v>3930.81169662196</v>
      </c>
      <c r="EH41" s="17">
        <v>4.9575308385500101</v>
      </c>
      <c r="EI41" s="17">
        <v>0</v>
      </c>
      <c r="EK41" s="25">
        <f t="shared" si="39"/>
        <v>0</v>
      </c>
      <c r="EL41" s="94">
        <f t="shared" si="40"/>
        <v>0.9999993567254335</v>
      </c>
      <c r="EM41" s="40">
        <f t="shared" si="41"/>
        <v>-4.5627773149902775E-7</v>
      </c>
      <c r="EN41" s="40">
        <f t="shared" si="42"/>
        <v>-1.6314376424685718E-7</v>
      </c>
      <c r="EO41" s="40">
        <f t="shared" si="43"/>
        <v>1.0439206917619004E-7</v>
      </c>
      <c r="EP41" s="40">
        <f t="shared" si="44"/>
        <v>-3.8596849400679712E-7</v>
      </c>
      <c r="EQ41" s="40">
        <f t="shared" si="45"/>
        <v>-3.8688299240823127E-7</v>
      </c>
      <c r="ER41" s="40">
        <f t="shared" si="46"/>
        <v>-1.3112598424131351E-6</v>
      </c>
      <c r="ES41" s="40">
        <f t="shared" si="47"/>
        <v>-4.6104401191405326E-7</v>
      </c>
      <c r="ET41" s="40">
        <f t="shared" si="48"/>
        <v>1.7374890829435497E-6</v>
      </c>
      <c r="EU41" s="40">
        <f t="shared" si="49"/>
        <v>-1.7833305900975106E-6</v>
      </c>
      <c r="EV41" s="40">
        <f t="shared" si="50"/>
        <v>0</v>
      </c>
      <c r="EW41" s="40">
        <f t="shared" si="51"/>
        <v>-1.7614008473055635E-6</v>
      </c>
      <c r="EX41" s="40">
        <f t="shared" si="52"/>
        <v>-1.6381370799729018E-6</v>
      </c>
      <c r="EY41" s="40">
        <f t="shared" si="53"/>
        <v>0</v>
      </c>
      <c r="EZ41" s="40">
        <f t="shared" si="54"/>
        <v>0</v>
      </c>
      <c r="FA41" s="40">
        <f t="shared" si="55"/>
        <v>0</v>
      </c>
      <c r="FB41" s="40">
        <f t="shared" si="56"/>
        <v>-2.8686436916667281E-5</v>
      </c>
      <c r="FC41" s="40">
        <f t="shared" si="57"/>
        <v>2.896758087054081E-6</v>
      </c>
      <c r="FD41" s="40">
        <f t="shared" si="58"/>
        <v>1.8390333558124211E-6</v>
      </c>
      <c r="FE41" s="40">
        <f t="shared" si="59"/>
        <v>1.7599138607768413E-5</v>
      </c>
      <c r="FF41" s="40">
        <f t="shared" si="60"/>
        <v>0</v>
      </c>
      <c r="FG41" s="40">
        <f t="shared" si="61"/>
        <v>-1.8504330798690517E-6</v>
      </c>
      <c r="FH41" s="40">
        <f t="shared" si="62"/>
        <v>0</v>
      </c>
      <c r="FI41" s="40">
        <f t="shared" si="63"/>
        <v>5.7737742801533362E-6</v>
      </c>
      <c r="FJ41" s="40">
        <f t="shared" si="64"/>
        <v>0</v>
      </c>
      <c r="FK41" s="40">
        <f t="shared" si="65"/>
        <v>1.4706181084908791E-6</v>
      </c>
      <c r="FL41" s="40">
        <f t="shared" si="66"/>
        <v>-1.0411321249258715E-6</v>
      </c>
      <c r="FM41" s="40">
        <f t="shared" si="67"/>
        <v>-2.6692994447597522E-6</v>
      </c>
      <c r="FN41" s="40">
        <f t="shared" si="68"/>
        <v>1.0342565649105428E-5</v>
      </c>
      <c r="FO41" s="40">
        <f t="shared" si="69"/>
        <v>1.1570670197776391E-6</v>
      </c>
      <c r="FP41" s="40">
        <f t="shared" si="70"/>
        <v>-3.7148138967000983E-5</v>
      </c>
      <c r="FQ41" s="40">
        <f t="shared" si="71"/>
        <v>-7.5279270406323527E-6</v>
      </c>
      <c r="FR41" s="40">
        <f t="shared" si="72"/>
        <v>-4.5835504036868739E-7</v>
      </c>
      <c r="FS41" s="40">
        <f t="shared" si="73"/>
        <v>0</v>
      </c>
      <c r="FT41" s="40">
        <f t="shared" si="74"/>
        <v>-6.4421921003700923E-7</v>
      </c>
      <c r="FU41" s="40">
        <f t="shared" si="75"/>
        <v>0</v>
      </c>
      <c r="FV41" s="40">
        <f t="shared" si="76"/>
        <v>1.630191893642908E-6</v>
      </c>
      <c r="FW41" s="40">
        <f t="shared" si="77"/>
        <v>1.3562082027767337E-5</v>
      </c>
    </row>
    <row r="42" spans="1:179" x14ac:dyDescent="0.25">
      <c r="A42" s="32" t="s">
        <v>212</v>
      </c>
      <c r="B42" s="15">
        <v>3272.86001833</v>
      </c>
      <c r="C42" s="15">
        <v>126.92456141300001</v>
      </c>
      <c r="D42" s="15">
        <v>149.01961836199999</v>
      </c>
      <c r="E42" s="15">
        <v>785.79781011599903</v>
      </c>
      <c r="F42" s="15">
        <v>718.01030995799897</v>
      </c>
      <c r="G42" s="15">
        <v>35.480430879300002</v>
      </c>
      <c r="H42" s="15">
        <v>234.66089245000001</v>
      </c>
      <c r="I42" s="17">
        <v>12.671028700000001</v>
      </c>
      <c r="J42" s="17">
        <v>0.78841930999999998</v>
      </c>
      <c r="L42" s="17">
        <v>28.978856299999901</v>
      </c>
      <c r="M42" s="17">
        <v>4.1777360999999997</v>
      </c>
      <c r="Q42" s="17">
        <v>8.8919469999999899E-4</v>
      </c>
      <c r="R42" s="17">
        <v>13.1215530999999</v>
      </c>
      <c r="S42" s="17">
        <v>7.8727307549999903</v>
      </c>
      <c r="T42" s="17">
        <v>1.2952605799999999E-2</v>
      </c>
      <c r="V42" s="17">
        <v>0.50239512249999896</v>
      </c>
      <c r="X42" s="17">
        <v>0.33641218899999997</v>
      </c>
      <c r="Z42" s="17">
        <v>11.0023062</v>
      </c>
      <c r="AA42" s="17">
        <v>1.1233494399999999</v>
      </c>
      <c r="AB42" s="17">
        <v>0.28972936199999999</v>
      </c>
      <c r="AC42" s="17">
        <v>8.0027497000000006E-3</v>
      </c>
      <c r="AD42" s="17">
        <v>0.13678778799999999</v>
      </c>
      <c r="AE42" s="17">
        <v>7.3210364099999897E-2</v>
      </c>
      <c r="AF42" s="17">
        <v>0.69623966329999898</v>
      </c>
      <c r="AG42" s="17">
        <v>5.8944391407000003</v>
      </c>
      <c r="AI42" s="17">
        <v>16.7004142362</v>
      </c>
      <c r="AK42" s="17">
        <v>4.8283300000000002</v>
      </c>
      <c r="AL42" s="17">
        <v>4.1495757000000001E-2</v>
      </c>
      <c r="AN42" s="17" t="s">
        <v>212</v>
      </c>
      <c r="AO42" s="17">
        <v>0</v>
      </c>
      <c r="AP42" s="17">
        <v>0</v>
      </c>
      <c r="AQ42" s="17">
        <v>0</v>
      </c>
      <c r="AR42" s="17">
        <v>0.78841391108691705</v>
      </c>
      <c r="AS42" s="17">
        <v>12.671029516210201</v>
      </c>
      <c r="AT42" s="17">
        <v>12.671029516210201</v>
      </c>
      <c r="AU42" s="17">
        <v>0</v>
      </c>
      <c r="AV42" s="17">
        <v>0</v>
      </c>
      <c r="AW42" s="17">
        <v>0</v>
      </c>
      <c r="AX42" s="17">
        <v>0</v>
      </c>
      <c r="AY42" s="17">
        <v>28.978749571072299</v>
      </c>
      <c r="AZ42" s="17">
        <v>4.1492316743332397E-2</v>
      </c>
      <c r="BA42" s="17">
        <v>4.1777410011585197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0.502406811741265</v>
      </c>
      <c r="BI42" s="17">
        <v>3272.8577073033498</v>
      </c>
      <c r="BJ42" s="17">
        <v>8.8920500136509002E-4</v>
      </c>
      <c r="BK42" s="17">
        <v>34.899088741536602</v>
      </c>
      <c r="BL42" s="17">
        <v>0</v>
      </c>
      <c r="BM42" s="17">
        <v>3.4163576361864401</v>
      </c>
      <c r="BN42" s="17">
        <v>5.8944372414887702</v>
      </c>
      <c r="BO42" s="17">
        <v>0</v>
      </c>
      <c r="BP42" s="17">
        <v>0</v>
      </c>
      <c r="BQ42" s="17">
        <v>13.1215552558534</v>
      </c>
      <c r="BR42" s="17">
        <v>13.1215552558534</v>
      </c>
      <c r="BS42" s="17">
        <v>0</v>
      </c>
      <c r="BT42" s="17">
        <v>0</v>
      </c>
      <c r="BU42" s="17">
        <v>7.8727276626333103</v>
      </c>
      <c r="BV42" s="17">
        <v>0</v>
      </c>
      <c r="BW42" s="17">
        <v>7.77166512019599E-3</v>
      </c>
      <c r="BX42" s="17">
        <v>2.59053540158457E-3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4.8283471208353204</v>
      </c>
      <c r="CI42" s="17">
        <v>0</v>
      </c>
      <c r="CJ42" s="17">
        <v>0.33640468076219798</v>
      </c>
      <c r="CK42" s="17">
        <v>126.924401008614</v>
      </c>
      <c r="CL42" s="17">
        <v>0</v>
      </c>
      <c r="CM42" s="17">
        <v>0</v>
      </c>
      <c r="CN42" s="17">
        <v>0</v>
      </c>
      <c r="CO42" s="17">
        <v>234.66052464491699</v>
      </c>
      <c r="CP42" s="17">
        <v>134.11746912702401</v>
      </c>
      <c r="CQ42" s="17">
        <v>14.9019506792991</v>
      </c>
      <c r="CR42" s="17">
        <v>149.01941980632401</v>
      </c>
      <c r="CS42" s="17">
        <v>0</v>
      </c>
      <c r="CT42" s="17">
        <v>18.1101245272739</v>
      </c>
      <c r="CU42" s="17">
        <v>0</v>
      </c>
      <c r="CV42" s="17">
        <v>0.28972756383758502</v>
      </c>
      <c r="CW42" s="17">
        <v>8.0030450768035204E-3</v>
      </c>
      <c r="CX42" s="17">
        <v>0.136789635983839</v>
      </c>
      <c r="CY42" s="17">
        <v>7.3211785578465194E-2</v>
      </c>
      <c r="CZ42" s="17">
        <v>0.69623797174776902</v>
      </c>
      <c r="DA42" s="17">
        <v>0.21540242883204599</v>
      </c>
      <c r="DB42" s="17">
        <v>113.71077655149701</v>
      </c>
      <c r="DC42" s="17">
        <v>0.23694372713393599</v>
      </c>
      <c r="DD42" s="17">
        <v>64.994373970028207</v>
      </c>
      <c r="DE42" s="17">
        <v>78.2632142176071</v>
      </c>
      <c r="DF42" s="17">
        <v>7.1800815158980902E-2</v>
      </c>
      <c r="DG42" s="17">
        <v>0</v>
      </c>
      <c r="DH42" s="17">
        <v>2.5905208970606799E-3</v>
      </c>
      <c r="DI42" s="17">
        <v>50.547874402685203</v>
      </c>
      <c r="DJ42" s="17">
        <v>785.79784817947802</v>
      </c>
      <c r="DK42" s="17">
        <v>718.01043204054304</v>
      </c>
      <c r="DL42" s="17">
        <v>67.787416138935299</v>
      </c>
      <c r="DM42" s="17">
        <v>0.57871654568803399</v>
      </c>
      <c r="DN42" s="17">
        <v>0</v>
      </c>
      <c r="DO42" s="17">
        <v>17.187734668231901</v>
      </c>
      <c r="DP42" s="17">
        <v>4.7029281458577898</v>
      </c>
      <c r="DQ42" s="17">
        <v>195.11214890016799</v>
      </c>
      <c r="DR42" s="17">
        <v>12.924228806693201</v>
      </c>
      <c r="DS42" s="17">
        <v>2.5130369031674902</v>
      </c>
      <c r="DT42" s="17">
        <v>278.73152256706101</v>
      </c>
      <c r="DU42" s="17">
        <v>3.4111812003593398</v>
      </c>
      <c r="DV42" s="17">
        <v>0.107701491206314</v>
      </c>
      <c r="DW42" s="17">
        <v>11.815624365482201</v>
      </c>
      <c r="DX42" s="17">
        <v>7.1800855393331997E-3</v>
      </c>
      <c r="DY42" s="17">
        <v>35.480566790676598</v>
      </c>
      <c r="DZ42" s="17">
        <v>0</v>
      </c>
      <c r="EA42" s="17">
        <v>16.7003795696853</v>
      </c>
      <c r="EB42" s="17">
        <v>0</v>
      </c>
      <c r="EC42" s="17">
        <v>0</v>
      </c>
      <c r="ED42" s="17">
        <v>0</v>
      </c>
      <c r="EE42" s="17">
        <v>11.0022969285336</v>
      </c>
      <c r="EF42" s="17">
        <v>0</v>
      </c>
      <c r="EG42" s="17">
        <v>234.66083957516901</v>
      </c>
      <c r="EH42" s="17">
        <v>1.1233496665387901</v>
      </c>
      <c r="EI42" s="17">
        <v>0</v>
      </c>
      <c r="EK42" s="25">
        <f t="shared" si="39"/>
        <v>0</v>
      </c>
      <c r="EL42" s="94">
        <f t="shared" si="40"/>
        <v>0.99999865793435072</v>
      </c>
      <c r="EM42" s="40">
        <f t="shared" si="41"/>
        <v>-7.0611839102842453E-7</v>
      </c>
      <c r="EN42" s="40">
        <f t="shared" si="42"/>
        <v>-1.2637773510711984E-6</v>
      </c>
      <c r="EO42" s="40">
        <f t="shared" si="43"/>
        <v>-1.3324129947562823E-6</v>
      </c>
      <c r="EP42" s="40">
        <f t="shared" si="44"/>
        <v>4.84392785348247E-8</v>
      </c>
      <c r="EQ42" s="40">
        <f t="shared" si="45"/>
        <v>1.7002895692961826E-7</v>
      </c>
      <c r="ER42" s="40">
        <f t="shared" si="46"/>
        <v>3.8306010729716525E-6</v>
      </c>
      <c r="ES42" s="40">
        <f t="shared" si="47"/>
        <v>-2.2532442643881574E-7</v>
      </c>
      <c r="ET42" s="40">
        <f t="shared" si="48"/>
        <v>6.4415464536995543E-8</v>
      </c>
      <c r="EU42" s="40">
        <f t="shared" si="49"/>
        <v>-6.8477687119717912E-6</v>
      </c>
      <c r="EV42" s="40">
        <f t="shared" si="50"/>
        <v>0</v>
      </c>
      <c r="EW42" s="40">
        <f t="shared" si="51"/>
        <v>-3.6829930931936698E-6</v>
      </c>
      <c r="EX42" s="40">
        <f t="shared" si="52"/>
        <v>1.173161349258277E-6</v>
      </c>
      <c r="EY42" s="40">
        <f t="shared" si="53"/>
        <v>0</v>
      </c>
      <c r="EZ42" s="40">
        <f t="shared" si="54"/>
        <v>0</v>
      </c>
      <c r="FA42" s="40">
        <f t="shared" si="55"/>
        <v>0</v>
      </c>
      <c r="FB42" s="40">
        <f t="shared" si="56"/>
        <v>1.1585050035752446E-5</v>
      </c>
      <c r="FC42" s="40">
        <f t="shared" si="57"/>
        <v>1.6429865297538265E-7</v>
      </c>
      <c r="FD42" s="40">
        <f t="shared" si="58"/>
        <v>-3.9279467014587714E-7</v>
      </c>
      <c r="FE42" s="40">
        <f t="shared" si="59"/>
        <v>8.9262996979796127E-6</v>
      </c>
      <c r="FF42" s="40">
        <f t="shared" si="60"/>
        <v>0</v>
      </c>
      <c r="FG42" s="40">
        <f t="shared" si="61"/>
        <v>2.3267027768654576E-5</v>
      </c>
      <c r="FH42" s="40">
        <f t="shared" si="62"/>
        <v>0</v>
      </c>
      <c r="FI42" s="40">
        <f t="shared" si="63"/>
        <v>-2.2318566471412027E-5</v>
      </c>
      <c r="FJ42" s="40">
        <f t="shared" si="64"/>
        <v>0</v>
      </c>
      <c r="FK42" s="40">
        <f t="shared" si="65"/>
        <v>-8.4268390930181326E-7</v>
      </c>
      <c r="FL42" s="40">
        <f t="shared" si="66"/>
        <v>2.0166368727722391E-7</v>
      </c>
      <c r="FM42" s="40">
        <f t="shared" si="67"/>
        <v>-6.2063520333422864E-6</v>
      </c>
      <c r="FN42" s="40">
        <f t="shared" si="68"/>
        <v>3.6909414212941373E-5</v>
      </c>
      <c r="FO42" s="40">
        <f t="shared" si="69"/>
        <v>1.3509859805683283E-5</v>
      </c>
      <c r="FP42" s="40">
        <f t="shared" si="70"/>
        <v>1.9416355631765154E-5</v>
      </c>
      <c r="FQ42" s="40">
        <f t="shared" si="71"/>
        <v>-2.4295545328986158E-6</v>
      </c>
      <c r="FR42" s="40">
        <f t="shared" si="72"/>
        <v>-3.2220389162171048E-7</v>
      </c>
      <c r="FS42" s="40">
        <f t="shared" si="73"/>
        <v>0</v>
      </c>
      <c r="FT42" s="40">
        <f t="shared" si="74"/>
        <v>-2.0757877146237765E-6</v>
      </c>
      <c r="FU42" s="40">
        <f t="shared" si="75"/>
        <v>0</v>
      </c>
      <c r="FV42" s="40">
        <f t="shared" si="76"/>
        <v>3.5459124210913464E-6</v>
      </c>
      <c r="FW42" s="40">
        <f t="shared" si="77"/>
        <v>-8.2906227439210825E-5</v>
      </c>
    </row>
    <row r="43" spans="1:179" x14ac:dyDescent="0.25">
      <c r="A43" s="32" t="s">
        <v>213</v>
      </c>
      <c r="B43" s="15">
        <v>57748.074031799901</v>
      </c>
      <c r="C43" s="15">
        <v>3500.22462859999</v>
      </c>
      <c r="D43" s="15">
        <v>1831.3964223800001</v>
      </c>
      <c r="E43" s="15">
        <v>9486.9298624999992</v>
      </c>
      <c r="F43" s="15">
        <v>8634.82799134999</v>
      </c>
      <c r="G43" s="15">
        <v>596.26526056499904</v>
      </c>
      <c r="H43" s="15">
        <v>3962.13209829999</v>
      </c>
      <c r="I43" s="17">
        <v>75.363461999999998</v>
      </c>
      <c r="J43" s="17">
        <v>4.6892819999999897</v>
      </c>
      <c r="L43" s="17">
        <v>172.35749199999901</v>
      </c>
      <c r="M43" s="17">
        <v>24.8479086</v>
      </c>
      <c r="Q43" s="17">
        <v>5.2886629999999999E-3</v>
      </c>
      <c r="R43" s="17">
        <v>78.043049999999994</v>
      </c>
      <c r="S43" s="17">
        <v>46.824627499999998</v>
      </c>
      <c r="T43" s="17">
        <v>7.7038191650000004E-2</v>
      </c>
      <c r="V43" s="17">
        <v>2.9880946949999898</v>
      </c>
      <c r="X43" s="17">
        <v>2.0008775399999998</v>
      </c>
      <c r="Z43" s="17">
        <v>65.438404999999904</v>
      </c>
      <c r="AA43" s="17">
        <v>6.6813434999999899</v>
      </c>
      <c r="AB43" s="17">
        <v>1.7232232859999901</v>
      </c>
      <c r="AC43" s="17">
        <v>4.7597946999999897E-2</v>
      </c>
      <c r="AD43" s="17">
        <v>0.81357259100000001</v>
      </c>
      <c r="AE43" s="17">
        <v>0.43543325399999999</v>
      </c>
      <c r="AF43" s="17">
        <v>4.1410237470000002</v>
      </c>
      <c r="AG43" s="17">
        <v>45.605696741999999</v>
      </c>
      <c r="AI43" s="17">
        <v>121.63230523999999</v>
      </c>
      <c r="AK43" s="17">
        <v>28.717436499999899</v>
      </c>
      <c r="AL43" s="17">
        <v>0.24680422799999999</v>
      </c>
      <c r="AN43" s="17" t="s">
        <v>213</v>
      </c>
      <c r="AO43" s="17">
        <v>0</v>
      </c>
      <c r="AP43" s="17">
        <v>0</v>
      </c>
      <c r="AQ43" s="17">
        <v>0</v>
      </c>
      <c r="AR43" s="17">
        <v>4.6892818401524403</v>
      </c>
      <c r="AS43" s="17">
        <v>75.363381271972003</v>
      </c>
      <c r="AT43" s="17">
        <v>75.363381271972003</v>
      </c>
      <c r="AU43" s="17">
        <v>0</v>
      </c>
      <c r="AV43" s="17">
        <v>0</v>
      </c>
      <c r="AW43" s="17">
        <v>0</v>
      </c>
      <c r="AX43" s="17">
        <v>0</v>
      </c>
      <c r="AY43" s="17">
        <v>172.35717057660199</v>
      </c>
      <c r="AZ43" s="17">
        <v>0.246807613122483</v>
      </c>
      <c r="BA43" s="17">
        <v>24.8478931430971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2.9880895354255199</v>
      </c>
      <c r="BI43" s="17">
        <v>57748.049470835598</v>
      </c>
      <c r="BJ43" s="17">
        <v>5.2886311789382499E-3</v>
      </c>
      <c r="BK43" s="17">
        <v>706.40140388194504</v>
      </c>
      <c r="BL43" s="17">
        <v>0</v>
      </c>
      <c r="BM43" s="17">
        <v>69.1512351349688</v>
      </c>
      <c r="BN43" s="17">
        <v>45.605680458047601</v>
      </c>
      <c r="BO43" s="17">
        <v>0</v>
      </c>
      <c r="BP43" s="17">
        <v>0</v>
      </c>
      <c r="BQ43" s="17">
        <v>78.042970627258995</v>
      </c>
      <c r="BR43" s="17">
        <v>78.042970627258995</v>
      </c>
      <c r="BS43" s="17">
        <v>0</v>
      </c>
      <c r="BT43" s="17">
        <v>0</v>
      </c>
      <c r="BU43" s="17">
        <v>46.8246115649399</v>
      </c>
      <c r="BV43" s="17">
        <v>0</v>
      </c>
      <c r="BW43" s="17">
        <v>4.6222634826193099E-2</v>
      </c>
      <c r="BX43" s="17">
        <v>1.54072678511714E-2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28.717417226210699</v>
      </c>
      <c r="CI43" s="17">
        <v>0</v>
      </c>
      <c r="CJ43" s="17">
        <v>2.00087802042477</v>
      </c>
      <c r="CK43" s="17">
        <v>3500.2231660565299</v>
      </c>
      <c r="CL43" s="17">
        <v>0</v>
      </c>
      <c r="CM43" s="17">
        <v>0</v>
      </c>
      <c r="CN43" s="17">
        <v>0</v>
      </c>
      <c r="CO43" s="17">
        <v>3962.1294113108102</v>
      </c>
      <c r="CP43" s="17">
        <v>1648.25642672442</v>
      </c>
      <c r="CQ43" s="17">
        <v>183.13973441139299</v>
      </c>
      <c r="CR43" s="17">
        <v>1831.39616113582</v>
      </c>
      <c r="CS43" s="17">
        <v>0</v>
      </c>
      <c r="CT43" s="17">
        <v>366.57210737819099</v>
      </c>
      <c r="CU43" s="17">
        <v>0</v>
      </c>
      <c r="CV43" s="17">
        <v>1.72325685301234</v>
      </c>
      <c r="CW43" s="17">
        <v>4.7597623858419098E-2</v>
      </c>
      <c r="CX43" s="17">
        <v>0.81355696269228395</v>
      </c>
      <c r="CY43" s="17">
        <v>0.435432549479985</v>
      </c>
      <c r="CZ43" s="17">
        <v>4.1409900891218401</v>
      </c>
      <c r="DA43" s="17">
        <v>2.5904459725414299</v>
      </c>
      <c r="DB43" s="17">
        <v>2301.6346033089098</v>
      </c>
      <c r="DC43" s="17">
        <v>2.8494954121816298</v>
      </c>
      <c r="DD43" s="17">
        <v>781.62441729085003</v>
      </c>
      <c r="DE43" s="17">
        <v>941.19583315420698</v>
      </c>
      <c r="DF43" s="17">
        <v>0.86348243610729802</v>
      </c>
      <c r="DG43" s="17">
        <v>0</v>
      </c>
      <c r="DH43" s="17">
        <v>1.54077528839211E-2</v>
      </c>
      <c r="DI43" s="17">
        <v>607.89161648395896</v>
      </c>
      <c r="DJ43" s="17">
        <v>9486.9262725163007</v>
      </c>
      <c r="DK43" s="17">
        <v>8634.8246581818403</v>
      </c>
      <c r="DL43" s="17">
        <v>852.10161433445205</v>
      </c>
      <c r="DM43" s="17">
        <v>6.9596680820339802</v>
      </c>
      <c r="DN43" s="17">
        <v>0</v>
      </c>
      <c r="DO43" s="17">
        <v>206.70040969592699</v>
      </c>
      <c r="DP43" s="17">
        <v>56.558087975440401</v>
      </c>
      <c r="DQ43" s="17">
        <v>2346.4272258690298</v>
      </c>
      <c r="DR43" s="17">
        <v>155.42687308542301</v>
      </c>
      <c r="DS43" s="17">
        <v>30.221918369461498</v>
      </c>
      <c r="DT43" s="17">
        <v>3352.0389782679299</v>
      </c>
      <c r="DU43" s="17">
        <v>69.046744183263996</v>
      </c>
      <c r="DV43" s="17">
        <v>1.29522392797499</v>
      </c>
      <c r="DW43" s="17">
        <v>142.094633950076</v>
      </c>
      <c r="DX43" s="17">
        <v>8.6348208689517494E-2</v>
      </c>
      <c r="DY43" s="17">
        <v>596.26480399036495</v>
      </c>
      <c r="DZ43" s="17">
        <v>0</v>
      </c>
      <c r="EA43" s="17">
        <v>121.63231676254</v>
      </c>
      <c r="EB43" s="17">
        <v>0</v>
      </c>
      <c r="EC43" s="17">
        <v>0</v>
      </c>
      <c r="ED43" s="17">
        <v>0</v>
      </c>
      <c r="EE43" s="17">
        <v>65.438336883428605</v>
      </c>
      <c r="EF43" s="17">
        <v>0</v>
      </c>
      <c r="EG43" s="17">
        <v>3962.1305772251499</v>
      </c>
      <c r="EH43" s="17">
        <v>6.6813548989511498</v>
      </c>
      <c r="EI43" s="17">
        <v>0</v>
      </c>
      <c r="EK43" s="25">
        <f t="shared" si="39"/>
        <v>0</v>
      </c>
      <c r="EL43" s="94">
        <f t="shared" si="40"/>
        <v>0.99999970573550845</v>
      </c>
      <c r="EM43" s="40">
        <f t="shared" si="41"/>
        <v>-4.2531226736642688E-7</v>
      </c>
      <c r="EN43" s="40">
        <f t="shared" si="42"/>
        <v>-4.178427430464616E-7</v>
      </c>
      <c r="EO43" s="40">
        <f t="shared" si="43"/>
        <v>-1.4264753220278145E-7</v>
      </c>
      <c r="EP43" s="40">
        <f t="shared" si="44"/>
        <v>-3.7841364387713241E-7</v>
      </c>
      <c r="EQ43" s="40">
        <f t="shared" si="45"/>
        <v>-3.8601442357678995E-7</v>
      </c>
      <c r="ER43" s="40">
        <f t="shared" si="46"/>
        <v>-7.6572402298475165E-7</v>
      </c>
      <c r="ES43" s="40">
        <f t="shared" si="47"/>
        <v>-3.8390311136693165E-7</v>
      </c>
      <c r="ET43" s="40">
        <f t="shared" si="48"/>
        <v>-1.0711825844166599E-6</v>
      </c>
      <c r="EU43" s="40">
        <f t="shared" si="49"/>
        <v>-3.4087851705039794E-8</v>
      </c>
      <c r="EV43" s="40">
        <f t="shared" si="50"/>
        <v>0</v>
      </c>
      <c r="EW43" s="40">
        <f t="shared" si="51"/>
        <v>-1.8648646675913412E-6</v>
      </c>
      <c r="EX43" s="40">
        <f t="shared" si="52"/>
        <v>-6.2206051823304902E-7</v>
      </c>
      <c r="EY43" s="40">
        <f t="shared" si="53"/>
        <v>0</v>
      </c>
      <c r="EZ43" s="40">
        <f t="shared" si="54"/>
        <v>0</v>
      </c>
      <c r="FA43" s="40">
        <f t="shared" si="55"/>
        <v>0</v>
      </c>
      <c r="FB43" s="40">
        <f t="shared" si="56"/>
        <v>-6.016844285597753E-6</v>
      </c>
      <c r="FC43" s="40">
        <f t="shared" si="57"/>
        <v>-1.0170379168734598E-6</v>
      </c>
      <c r="FD43" s="40">
        <f t="shared" si="58"/>
        <v>-3.4031365435028029E-7</v>
      </c>
      <c r="FE43" s="40">
        <f t="shared" si="59"/>
        <v>-6.9587395929775366E-6</v>
      </c>
      <c r="FF43" s="40">
        <f t="shared" si="60"/>
        <v>0</v>
      </c>
      <c r="FG43" s="40">
        <f t="shared" si="61"/>
        <v>-1.7267104949941756E-6</v>
      </c>
      <c r="FH43" s="40">
        <f t="shared" si="62"/>
        <v>0</v>
      </c>
      <c r="FI43" s="40">
        <f t="shared" si="63"/>
        <v>2.401070333311815E-7</v>
      </c>
      <c r="FJ43" s="40">
        <f t="shared" si="64"/>
        <v>0</v>
      </c>
      <c r="FK43" s="40">
        <f t="shared" si="65"/>
        <v>-1.0409265216506293E-6</v>
      </c>
      <c r="FL43" s="40">
        <f t="shared" si="66"/>
        <v>1.7060866814988488E-6</v>
      </c>
      <c r="FM43" s="40">
        <f t="shared" si="67"/>
        <v>1.9479200764416313E-5</v>
      </c>
      <c r="FN43" s="40">
        <f t="shared" si="68"/>
        <v>-6.7889814827340871E-6</v>
      </c>
      <c r="FO43" s="40">
        <f t="shared" si="69"/>
        <v>-1.9209481598753375E-5</v>
      </c>
      <c r="FP43" s="40">
        <f t="shared" si="70"/>
        <v>-1.6179747608195956E-6</v>
      </c>
      <c r="FQ43" s="40">
        <f t="shared" si="71"/>
        <v>-8.1279123754130084E-6</v>
      </c>
      <c r="FR43" s="40">
        <f t="shared" si="72"/>
        <v>-3.5705961231502534E-7</v>
      </c>
      <c r="FS43" s="40">
        <f t="shared" si="73"/>
        <v>0</v>
      </c>
      <c r="FT43" s="40">
        <f t="shared" si="74"/>
        <v>9.4732562898032925E-8</v>
      </c>
      <c r="FU43" s="40">
        <f t="shared" si="75"/>
        <v>0</v>
      </c>
      <c r="FV43" s="40">
        <f t="shared" si="76"/>
        <v>-6.7115284469431679E-7</v>
      </c>
      <c r="FW43" s="40">
        <f t="shared" si="77"/>
        <v>1.3715820472161303E-5</v>
      </c>
    </row>
    <row r="44" spans="1:179" x14ac:dyDescent="0.25">
      <c r="A44" s="32" t="s">
        <v>214</v>
      </c>
      <c r="B44" s="15">
        <v>112844.74505168899</v>
      </c>
      <c r="C44" s="15">
        <v>6986.7642387139904</v>
      </c>
      <c r="D44" s="15">
        <v>3356.0679092279902</v>
      </c>
      <c r="E44" s="15">
        <v>18169.758265803899</v>
      </c>
      <c r="F44" s="15">
        <v>16565.844424226001</v>
      </c>
      <c r="G44" s="15">
        <v>1158.6530082259901</v>
      </c>
      <c r="H44" s="15">
        <v>8277.7562492989891</v>
      </c>
      <c r="I44" s="17">
        <v>149.06707792</v>
      </c>
      <c r="J44" s="17">
        <v>9.275283151</v>
      </c>
      <c r="L44" s="17">
        <v>340.918904599999</v>
      </c>
      <c r="M44" s="17">
        <v>49.148538240000001</v>
      </c>
      <c r="Q44" s="17">
        <v>1.0460847347E-2</v>
      </c>
      <c r="R44" s="17">
        <v>154.36721166000001</v>
      </c>
      <c r="S44" s="17">
        <v>67.666381699999903</v>
      </c>
      <c r="T44" s="17">
        <v>0.13188760382999901</v>
      </c>
      <c r="V44" s="17">
        <v>5.9103750129999897</v>
      </c>
      <c r="X44" s="17">
        <v>3.9576872079999998</v>
      </c>
      <c r="Z44" s="17">
        <v>129.4355314</v>
      </c>
      <c r="AA44" s="17">
        <v>13.215534324</v>
      </c>
      <c r="AB44" s="17">
        <v>3.40849178949999</v>
      </c>
      <c r="AC44" s="17">
        <v>9.4147557829999895E-2</v>
      </c>
      <c r="AD44" s="17">
        <v>1.6092264729000001</v>
      </c>
      <c r="AE44" s="17">
        <v>0.86127617609999996</v>
      </c>
      <c r="AF44" s="17">
        <v>8.1908419673999902</v>
      </c>
      <c r="AG44" s="17">
        <v>92.401292892499896</v>
      </c>
      <c r="AI44" s="17">
        <v>245.2258600783</v>
      </c>
      <c r="AK44" s="17">
        <v>56.802377700000001</v>
      </c>
      <c r="AL44" s="17">
        <v>0.48817273949999901</v>
      </c>
      <c r="AN44" s="17" t="s">
        <v>214</v>
      </c>
      <c r="AO44" s="17">
        <v>0</v>
      </c>
      <c r="AP44" s="17">
        <v>0</v>
      </c>
      <c r="AQ44" s="17">
        <v>0</v>
      </c>
      <c r="AR44" s="17">
        <v>9.2752614147410792</v>
      </c>
      <c r="AS44" s="17">
        <v>149.066782589121</v>
      </c>
      <c r="AT44" s="17">
        <v>149.066782589121</v>
      </c>
      <c r="AU44" s="17">
        <v>0</v>
      </c>
      <c r="AV44" s="17">
        <v>0</v>
      </c>
      <c r="AW44" s="17">
        <v>0</v>
      </c>
      <c r="AX44" s="17">
        <v>0</v>
      </c>
      <c r="AY44" s="17">
        <v>340.91934334447598</v>
      </c>
      <c r="AZ44" s="17">
        <v>0.48818081726663198</v>
      </c>
      <c r="BA44" s="17">
        <v>49.148619459950197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5.9103738593098303</v>
      </c>
      <c r="BI44" s="17">
        <v>112844.70036362699</v>
      </c>
      <c r="BJ44" s="17">
        <v>1.0460591399689601E-2</v>
      </c>
      <c r="BK44" s="17">
        <v>1482.9122783176399</v>
      </c>
      <c r="BL44" s="17">
        <v>0</v>
      </c>
      <c r="BM44" s="17">
        <v>145.16435012419399</v>
      </c>
      <c r="BN44" s="17">
        <v>92.401425099878097</v>
      </c>
      <c r="BO44" s="17">
        <v>0</v>
      </c>
      <c r="BP44" s="17">
        <v>0</v>
      </c>
      <c r="BQ44" s="17">
        <v>154.367153568297</v>
      </c>
      <c r="BR44" s="17">
        <v>154.367153568297</v>
      </c>
      <c r="BS44" s="17">
        <v>0</v>
      </c>
      <c r="BT44" s="17">
        <v>0</v>
      </c>
      <c r="BU44" s="17">
        <v>67.666410925632604</v>
      </c>
      <c r="BV44" s="17">
        <v>0</v>
      </c>
      <c r="BW44" s="17">
        <v>7.9130958869488094E-2</v>
      </c>
      <c r="BX44" s="17">
        <v>2.6377045573792501E-2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56.802365979910299</v>
      </c>
      <c r="CI44" s="17">
        <v>0</v>
      </c>
      <c r="CJ44" s="17">
        <v>3.9577168952539501</v>
      </c>
      <c r="CK44" s="17">
        <v>6986.7616861169499</v>
      </c>
      <c r="CL44" s="17">
        <v>0</v>
      </c>
      <c r="CM44" s="17">
        <v>0</v>
      </c>
      <c r="CN44" s="17">
        <v>0</v>
      </c>
      <c r="CO44" s="17">
        <v>8277.7485732535206</v>
      </c>
      <c r="CP44" s="17">
        <v>3020.4562819320099</v>
      </c>
      <c r="CQ44" s="17">
        <v>335.6056842909</v>
      </c>
      <c r="CR44" s="17">
        <v>3356.0619662229101</v>
      </c>
      <c r="CS44" s="17">
        <v>0</v>
      </c>
      <c r="CT44" s="17">
        <v>769.52756776969602</v>
      </c>
      <c r="CU44" s="17">
        <v>0</v>
      </c>
      <c r="CV44" s="17">
        <v>3.4085717467054599</v>
      </c>
      <c r="CW44" s="17">
        <v>9.4148455373931503E-2</v>
      </c>
      <c r="CX44" s="17">
        <v>1.60921262390361</v>
      </c>
      <c r="CY44" s="17">
        <v>0.86128540646505303</v>
      </c>
      <c r="CZ44" s="17">
        <v>8.1908624824704894</v>
      </c>
      <c r="DA44" s="17">
        <v>4.9697500971356403</v>
      </c>
      <c r="DB44" s="17">
        <v>4831.7061254456303</v>
      </c>
      <c r="DC44" s="17">
        <v>5.4667235963833098</v>
      </c>
      <c r="DD44" s="17">
        <v>1499.5397183689099</v>
      </c>
      <c r="DE44" s="17">
        <v>1805.6757788631801</v>
      </c>
      <c r="DF44" s="17">
        <v>1.6565831924249099</v>
      </c>
      <c r="DG44" s="17">
        <v>0</v>
      </c>
      <c r="DH44" s="17">
        <v>2.6377516146100299E-2</v>
      </c>
      <c r="DI44" s="17">
        <v>1166.23531686921</v>
      </c>
      <c r="DJ44" s="17">
        <v>18169.751500175</v>
      </c>
      <c r="DK44" s="17">
        <v>16565.838646897599</v>
      </c>
      <c r="DL44" s="17">
        <v>1603.91285327744</v>
      </c>
      <c r="DM44" s="17">
        <v>13.3520895684452</v>
      </c>
      <c r="DN44" s="17">
        <v>0</v>
      </c>
      <c r="DO44" s="17">
        <v>396.55302249541103</v>
      </c>
      <c r="DP44" s="17">
        <v>108.50621836163501</v>
      </c>
      <c r="DQ44" s="17">
        <v>4501.6005787275899</v>
      </c>
      <c r="DR44" s="17">
        <v>298.185019878525</v>
      </c>
      <c r="DS44" s="17">
        <v>57.980427948488902</v>
      </c>
      <c r="DT44" s="17">
        <v>6430.8595803006001</v>
      </c>
      <c r="DU44" s="17">
        <v>144.946135197036</v>
      </c>
      <c r="DV44" s="17">
        <v>2.48487620435743</v>
      </c>
      <c r="DW44" s="17">
        <v>272.60730421358301</v>
      </c>
      <c r="DX44" s="17">
        <v>0.16565821172307699</v>
      </c>
      <c r="DY44" s="17">
        <v>1158.65273464442</v>
      </c>
      <c r="DZ44" s="17">
        <v>0</v>
      </c>
      <c r="EA44" s="17">
        <v>245.22572822794001</v>
      </c>
      <c r="EB44" s="17">
        <v>0</v>
      </c>
      <c r="EC44" s="17">
        <v>0</v>
      </c>
      <c r="ED44" s="17">
        <v>0</v>
      </c>
      <c r="EE44" s="17">
        <v>129.43565030625601</v>
      </c>
      <c r="EF44" s="17">
        <v>0</v>
      </c>
      <c r="EG44" s="17">
        <v>8277.7532590452793</v>
      </c>
      <c r="EH44" s="17">
        <v>13.215521493166699</v>
      </c>
      <c r="EI44" s="17">
        <v>0</v>
      </c>
      <c r="EK44" s="25">
        <f t="shared" si="39"/>
        <v>0</v>
      </c>
      <c r="EL44" s="94">
        <f t="shared" si="40"/>
        <v>0.99999943392952029</v>
      </c>
      <c r="EM44" s="40">
        <f t="shared" si="41"/>
        <v>-3.9601367329719484E-7</v>
      </c>
      <c r="EN44" s="40">
        <f t="shared" si="42"/>
        <v>-3.6534752758718902E-7</v>
      </c>
      <c r="EO44" s="40">
        <f t="shared" si="43"/>
        <v>-1.7708238452974175E-6</v>
      </c>
      <c r="EP44" s="40">
        <f t="shared" si="44"/>
        <v>-3.7235657185573259E-7</v>
      </c>
      <c r="EQ44" s="40">
        <f t="shared" si="45"/>
        <v>-3.4874940597803486E-7</v>
      </c>
      <c r="ER44" s="40">
        <f t="shared" si="46"/>
        <v>-2.3612036406483317E-7</v>
      </c>
      <c r="ES44" s="40">
        <f t="shared" si="47"/>
        <v>-3.6123964270161523E-7</v>
      </c>
      <c r="ET44" s="40">
        <f t="shared" si="48"/>
        <v>-1.9811945274519449E-6</v>
      </c>
      <c r="EU44" s="40">
        <f t="shared" si="49"/>
        <v>-2.3434604169927337E-6</v>
      </c>
      <c r="EV44" s="40">
        <f t="shared" si="50"/>
        <v>0</v>
      </c>
      <c r="EW44" s="40">
        <f t="shared" si="51"/>
        <v>1.2869467520295656E-6</v>
      </c>
      <c r="EX44" s="40">
        <f t="shared" si="52"/>
        <v>1.6525405048648361E-6</v>
      </c>
      <c r="EY44" s="40">
        <f t="shared" si="53"/>
        <v>0</v>
      </c>
      <c r="EZ44" s="40">
        <f t="shared" si="54"/>
        <v>0</v>
      </c>
      <c r="FA44" s="40">
        <f t="shared" si="55"/>
        <v>0</v>
      </c>
      <c r="FB44" s="40">
        <f t="shared" si="56"/>
        <v>-2.4467168089687939E-5</v>
      </c>
      <c r="FC44" s="40">
        <f t="shared" si="57"/>
        <v>-3.7632151533954863E-7</v>
      </c>
      <c r="FD44" s="40">
        <f t="shared" si="58"/>
        <v>4.3190772089810776E-7</v>
      </c>
      <c r="FE44" s="40">
        <f t="shared" si="59"/>
        <v>-1.5795575608514795E-5</v>
      </c>
      <c r="FF44" s="40">
        <f t="shared" si="60"/>
        <v>0</v>
      </c>
      <c r="FG44" s="40">
        <f t="shared" si="61"/>
        <v>-1.951974547922966E-7</v>
      </c>
      <c r="FH44" s="40">
        <f t="shared" si="62"/>
        <v>0</v>
      </c>
      <c r="FI44" s="40">
        <f t="shared" si="63"/>
        <v>7.5011622672557056E-6</v>
      </c>
      <c r="FJ44" s="40">
        <f t="shared" si="64"/>
        <v>0</v>
      </c>
      <c r="FK44" s="40">
        <f t="shared" si="65"/>
        <v>9.1865235704403614E-7</v>
      </c>
      <c r="FL44" s="40">
        <f t="shared" si="66"/>
        <v>-9.7089024069379204E-7</v>
      </c>
      <c r="FM44" s="40">
        <f t="shared" si="67"/>
        <v>2.3458236195918074E-5</v>
      </c>
      <c r="FN44" s="40">
        <f t="shared" si="68"/>
        <v>9.5333745483708273E-6</v>
      </c>
      <c r="FO44" s="40">
        <f t="shared" si="69"/>
        <v>-8.6059958764925498E-6</v>
      </c>
      <c r="FP44" s="40">
        <f t="shared" si="70"/>
        <v>1.0717079270515383E-5</v>
      </c>
      <c r="FQ44" s="40">
        <f t="shared" si="71"/>
        <v>2.5046351255369037E-6</v>
      </c>
      <c r="FR44" s="40">
        <f t="shared" si="72"/>
        <v>1.4307957612069722E-6</v>
      </c>
      <c r="FS44" s="40">
        <f t="shared" si="73"/>
        <v>0</v>
      </c>
      <c r="FT44" s="40">
        <f t="shared" si="74"/>
        <v>-5.3766906944381433E-7</v>
      </c>
      <c r="FU44" s="40">
        <f t="shared" si="75"/>
        <v>0</v>
      </c>
      <c r="FV44" s="40">
        <f t="shared" si="76"/>
        <v>-2.0633097023144489E-7</v>
      </c>
      <c r="FW44" s="40">
        <f t="shared" si="77"/>
        <v>1.6546943283330478E-5</v>
      </c>
    </row>
    <row r="45" spans="1:179" x14ac:dyDescent="0.25">
      <c r="A45" s="32" t="s">
        <v>215</v>
      </c>
      <c r="B45" s="15">
        <v>248.59525980999999</v>
      </c>
      <c r="C45" s="15">
        <v>10.259860509999999</v>
      </c>
      <c r="D45" s="15">
        <v>16.5994370949999</v>
      </c>
      <c r="E45" s="15">
        <v>88.050736189999995</v>
      </c>
      <c r="F45" s="15">
        <v>79.488777111000005</v>
      </c>
      <c r="G45" s="15">
        <v>2.8462324399999899</v>
      </c>
      <c r="H45" s="15">
        <v>23.471595639999901</v>
      </c>
      <c r="I45" s="17">
        <v>1.92779667</v>
      </c>
      <c r="J45" s="17">
        <v>0.11995181199999901</v>
      </c>
      <c r="L45" s="17">
        <v>4.4089030999999999</v>
      </c>
      <c r="M45" s="17">
        <v>0.63560910999999998</v>
      </c>
      <c r="Q45" s="17">
        <v>1.3528391499999999E-4</v>
      </c>
      <c r="R45" s="17">
        <v>1.99634048</v>
      </c>
      <c r="S45" s="17">
        <v>1.1202272</v>
      </c>
      <c r="T45" s="17">
        <v>1.84305351E-3</v>
      </c>
      <c r="V45" s="17">
        <v>7.64354319999999E-2</v>
      </c>
      <c r="X45" s="17">
        <v>5.1182434999999901E-2</v>
      </c>
      <c r="Z45" s="17">
        <v>1.6739143599999999</v>
      </c>
      <c r="AA45" s="17">
        <v>0.17090876699999999</v>
      </c>
      <c r="AB45" s="17">
        <v>4.4080015999999902E-2</v>
      </c>
      <c r="AC45" s="17">
        <v>1.2175554399999899E-3</v>
      </c>
      <c r="AD45" s="17">
        <v>2.08111819E-2</v>
      </c>
      <c r="AE45" s="17">
        <v>1.11383793999999E-2</v>
      </c>
      <c r="AF45" s="17">
        <v>0.10592736699999999</v>
      </c>
      <c r="AG45" s="17">
        <v>0.83161203099999903</v>
      </c>
      <c r="AI45" s="17">
        <v>2.4030066784000002</v>
      </c>
      <c r="AK45" s="17">
        <v>0.73459215999999905</v>
      </c>
      <c r="AL45" s="17">
        <v>6.3132510999999898E-3</v>
      </c>
      <c r="AN45" s="17" t="s">
        <v>215</v>
      </c>
      <c r="AO45" s="17">
        <v>0</v>
      </c>
      <c r="AP45" s="17">
        <v>0</v>
      </c>
      <c r="AQ45" s="17">
        <v>0</v>
      </c>
      <c r="AR45" s="17">
        <v>0.11995520422486</v>
      </c>
      <c r="AS45" s="17">
        <v>1.9277934871876099</v>
      </c>
      <c r="AT45" s="17">
        <v>1.9277934871876099</v>
      </c>
      <c r="AU45" s="17">
        <v>0</v>
      </c>
      <c r="AV45" s="17">
        <v>0</v>
      </c>
      <c r="AW45" s="17">
        <v>0</v>
      </c>
      <c r="AX45" s="17">
        <v>0</v>
      </c>
      <c r="AY45" s="17">
        <v>4.4088914022137899</v>
      </c>
      <c r="AZ45" s="17">
        <v>6.3133455209951703E-3</v>
      </c>
      <c r="BA45" s="17">
        <v>0.63560571093701901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7.6436777186130594E-2</v>
      </c>
      <c r="BI45" s="17">
        <v>248.59632612973101</v>
      </c>
      <c r="BJ45" s="17">
        <v>1.35282041346255E-4</v>
      </c>
      <c r="BK45" s="17">
        <v>2.9324829697084902</v>
      </c>
      <c r="BL45" s="17">
        <v>0</v>
      </c>
      <c r="BM45" s="17">
        <v>0.28706884209395001</v>
      </c>
      <c r="BN45" s="17">
        <v>0.83161613180773497</v>
      </c>
      <c r="BO45" s="17">
        <v>0</v>
      </c>
      <c r="BP45" s="17">
        <v>0</v>
      </c>
      <c r="BQ45" s="17">
        <v>1.99634734376824</v>
      </c>
      <c r="BR45" s="17">
        <v>1.99634734376824</v>
      </c>
      <c r="BS45" s="17">
        <v>0</v>
      </c>
      <c r="BT45" s="17">
        <v>0</v>
      </c>
      <c r="BU45" s="17">
        <v>1.12022600753098</v>
      </c>
      <c r="BV45" s="17">
        <v>0</v>
      </c>
      <c r="BW45" s="17">
        <v>1.10583155264471E-3</v>
      </c>
      <c r="BX45" s="17">
        <v>3.6860971048738599E-4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0.73459439517849001</v>
      </c>
      <c r="CI45" s="17">
        <v>0</v>
      </c>
      <c r="CJ45" s="17">
        <v>5.1181547143181801E-2</v>
      </c>
      <c r="CK45" s="17">
        <v>10.2598799671511</v>
      </c>
      <c r="CL45" s="17">
        <v>0</v>
      </c>
      <c r="CM45" s="17">
        <v>0</v>
      </c>
      <c r="CN45" s="17">
        <v>0</v>
      </c>
      <c r="CO45" s="17">
        <v>23.471518102702301</v>
      </c>
      <c r="CP45" s="17">
        <v>14.9394424451462</v>
      </c>
      <c r="CQ45" s="17">
        <v>1.6599380494606899</v>
      </c>
      <c r="CR45" s="17">
        <v>16.599380494606901</v>
      </c>
      <c r="CS45" s="17">
        <v>0</v>
      </c>
      <c r="CT45" s="17">
        <v>1.52174399004613</v>
      </c>
      <c r="CU45" s="17">
        <v>0</v>
      </c>
      <c r="CV45" s="17">
        <v>4.4077321703952399E-2</v>
      </c>
      <c r="CW45" s="17">
        <v>1.2175484748976201E-3</v>
      </c>
      <c r="CX45" s="17">
        <v>2.0812660218147299E-2</v>
      </c>
      <c r="CY45" s="17">
        <v>1.11379225846988E-2</v>
      </c>
      <c r="CZ45" s="17">
        <v>0.105932130381344</v>
      </c>
      <c r="DA45" s="17">
        <v>2.38466114408858E-2</v>
      </c>
      <c r="DB45" s="17">
        <v>9.5547658986292703</v>
      </c>
      <c r="DC45" s="17">
        <v>2.62313486223868E-2</v>
      </c>
      <c r="DD45" s="17">
        <v>7.1953351631695899</v>
      </c>
      <c r="DE45" s="17">
        <v>8.6643025953912307</v>
      </c>
      <c r="DF45" s="17">
        <v>7.9489157117897599E-3</v>
      </c>
      <c r="DG45" s="17">
        <v>0</v>
      </c>
      <c r="DH45" s="17">
        <v>3.6861063068723498E-4</v>
      </c>
      <c r="DI45" s="17">
        <v>5.5959871084729196</v>
      </c>
      <c r="DJ45" s="17">
        <v>88.0508043984522</v>
      </c>
      <c r="DK45" s="17">
        <v>79.488800970265103</v>
      </c>
      <c r="DL45" s="17">
        <v>8.5620034281871895</v>
      </c>
      <c r="DM45" s="17">
        <v>6.4068295882317203E-2</v>
      </c>
      <c r="DN45" s="17">
        <v>0</v>
      </c>
      <c r="DO45" s="17">
        <v>1.9028019147141999</v>
      </c>
      <c r="DP45" s="17">
        <v>0.520653261462657</v>
      </c>
      <c r="DQ45" s="17">
        <v>21.600229247617499</v>
      </c>
      <c r="DR45" s="17">
        <v>1.4308052613303699</v>
      </c>
      <c r="DS45" s="17">
        <v>0.278210566753198</v>
      </c>
      <c r="DT45" s="17">
        <v>30.857597281701</v>
      </c>
      <c r="DU45" s="17">
        <v>0.28662951209113902</v>
      </c>
      <c r="DV45" s="17">
        <v>1.19232557857548E-2</v>
      </c>
      <c r="DW45" s="17">
        <v>1.3080652667317001</v>
      </c>
      <c r="DX45" s="17">
        <v>7.9487547743844903E-4</v>
      </c>
      <c r="DY45" s="17">
        <v>2.8462348843951299</v>
      </c>
      <c r="DZ45" s="17">
        <v>0</v>
      </c>
      <c r="EA45" s="17">
        <v>2.4030018608938599</v>
      </c>
      <c r="EB45" s="17">
        <v>0</v>
      </c>
      <c r="EC45" s="17">
        <v>0</v>
      </c>
      <c r="ED45" s="17">
        <v>0</v>
      </c>
      <c r="EE45" s="17">
        <v>1.67391474473479</v>
      </c>
      <c r="EF45" s="17">
        <v>0</v>
      </c>
      <c r="EG45" s="17">
        <v>23.471577903073701</v>
      </c>
      <c r="EH45" s="17">
        <v>0.170907891176</v>
      </c>
      <c r="EI45" s="17">
        <v>0</v>
      </c>
      <c r="EK45" s="25">
        <f t="shared" si="39"/>
        <v>0</v>
      </c>
      <c r="EL45" s="94">
        <f t="shared" si="40"/>
        <v>0.99999745222193215</v>
      </c>
      <c r="EM45" s="40">
        <f t="shared" si="41"/>
        <v>4.2893807864182551E-6</v>
      </c>
      <c r="EN45" s="40">
        <f t="shared" si="42"/>
        <v>1.8964342723764356E-6</v>
      </c>
      <c r="EO45" s="40">
        <f t="shared" si="43"/>
        <v>-3.4097778541726595E-6</v>
      </c>
      <c r="EP45" s="40">
        <f t="shared" si="44"/>
        <v>7.7464942551156427E-7</v>
      </c>
      <c r="EQ45" s="40">
        <f t="shared" si="45"/>
        <v>3.0015891508078004E-7</v>
      </c>
      <c r="ER45" s="40">
        <f t="shared" si="46"/>
        <v>8.5881782026125333E-7</v>
      </c>
      <c r="ES45" s="40">
        <f t="shared" si="47"/>
        <v>-7.5567619994045007E-7</v>
      </c>
      <c r="ET45" s="40">
        <f t="shared" si="48"/>
        <v>-1.6510104201446235E-6</v>
      </c>
      <c r="EU45" s="40">
        <f t="shared" si="49"/>
        <v>2.8279896772178832E-5</v>
      </c>
      <c r="EV45" s="40">
        <f t="shared" si="50"/>
        <v>0</v>
      </c>
      <c r="EW45" s="40">
        <f t="shared" si="51"/>
        <v>-2.6532191668961131E-6</v>
      </c>
      <c r="EX45" s="40">
        <f t="shared" si="52"/>
        <v>-5.3477253983487028E-6</v>
      </c>
      <c r="EY45" s="40">
        <f t="shared" si="53"/>
        <v>0</v>
      </c>
      <c r="EZ45" s="40">
        <f t="shared" si="54"/>
        <v>0</v>
      </c>
      <c r="FA45" s="40">
        <f t="shared" si="55"/>
        <v>0</v>
      </c>
      <c r="FB45" s="40">
        <f t="shared" si="56"/>
        <v>-1.3849789496303181E-5</v>
      </c>
      <c r="FC45" s="40">
        <f t="shared" si="57"/>
        <v>3.4381751553699088E-6</v>
      </c>
      <c r="FD45" s="40">
        <f t="shared" si="58"/>
        <v>-1.0644885430140595E-6</v>
      </c>
      <c r="FE45" s="40">
        <f t="shared" si="59"/>
        <v>-8.7690382310862691E-7</v>
      </c>
      <c r="FF45" s="40">
        <f t="shared" si="60"/>
        <v>0</v>
      </c>
      <c r="FG45" s="40">
        <f t="shared" si="61"/>
        <v>1.7598986432025543E-5</v>
      </c>
      <c r="FH45" s="40">
        <f t="shared" si="62"/>
        <v>0</v>
      </c>
      <c r="FI45" s="40">
        <f t="shared" si="63"/>
        <v>-1.734690461875464E-5</v>
      </c>
      <c r="FJ45" s="40">
        <f t="shared" si="64"/>
        <v>0</v>
      </c>
      <c r="FK45" s="40">
        <f t="shared" si="65"/>
        <v>2.2984138210424451E-7</v>
      </c>
      <c r="FL45" s="40">
        <f t="shared" si="66"/>
        <v>-5.1245118396450877E-6</v>
      </c>
      <c r="FM45" s="40">
        <f t="shared" si="67"/>
        <v>-6.1122846405125894E-5</v>
      </c>
      <c r="FN45" s="40">
        <f t="shared" si="68"/>
        <v>-5.7205628105610631E-6</v>
      </c>
      <c r="FO45" s="40">
        <f t="shared" si="69"/>
        <v>7.1034800157091191E-5</v>
      </c>
      <c r="FP45" s="40">
        <f t="shared" si="70"/>
        <v>-4.1012725881856277E-5</v>
      </c>
      <c r="FQ45" s="40">
        <f t="shared" si="71"/>
        <v>4.4968372941837521E-5</v>
      </c>
      <c r="FR45" s="40">
        <f t="shared" si="72"/>
        <v>4.9311548932371989E-6</v>
      </c>
      <c r="FS45" s="40">
        <f t="shared" si="73"/>
        <v>0</v>
      </c>
      <c r="FT45" s="40">
        <f t="shared" si="74"/>
        <v>-2.0047826681192509E-6</v>
      </c>
      <c r="FU45" s="40">
        <f t="shared" si="75"/>
        <v>0</v>
      </c>
      <c r="FV45" s="40">
        <f t="shared" si="76"/>
        <v>3.0427475443807275E-6</v>
      </c>
      <c r="FW45" s="40">
        <f t="shared" si="77"/>
        <v>1.4956001857825568E-5</v>
      </c>
    </row>
    <row r="46" spans="1:179" x14ac:dyDescent="0.25">
      <c r="A46" s="32" t="s">
        <v>216</v>
      </c>
      <c r="B46" s="15">
        <v>4655.0565972000004</v>
      </c>
      <c r="C46" s="15">
        <v>273.901204229999</v>
      </c>
      <c r="D46" s="15">
        <v>151.34360058999999</v>
      </c>
      <c r="E46" s="15">
        <v>785.54897212000003</v>
      </c>
      <c r="F46" s="15">
        <v>716.05951575999995</v>
      </c>
      <c r="G46" s="15">
        <v>48.235561691999997</v>
      </c>
      <c r="H46" s="15">
        <v>328.63102495999902</v>
      </c>
      <c r="I46" s="17">
        <v>6.8636889999999902</v>
      </c>
      <c r="J46" s="17">
        <v>0.42707378000000001</v>
      </c>
      <c r="L46" s="17">
        <v>15.6973799999999</v>
      </c>
      <c r="M46" s="17">
        <v>2.2630092999999998</v>
      </c>
      <c r="Q46" s="17">
        <v>4.8166217000000002E-4</v>
      </c>
      <c r="R46" s="17">
        <v>7.107729</v>
      </c>
      <c r="S46" s="17">
        <v>4.2645286999999996</v>
      </c>
      <c r="T46" s="17">
        <v>7.0162134499999898E-3</v>
      </c>
      <c r="V46" s="17">
        <v>0.27213918399999998</v>
      </c>
      <c r="X46" s="17">
        <v>0.18222888000000001</v>
      </c>
      <c r="Z46" s="17">
        <v>5.95976839999999</v>
      </c>
      <c r="AA46" s="17">
        <v>0.60849999999999904</v>
      </c>
      <c r="AB46" s="17">
        <v>0.156941623999999</v>
      </c>
      <c r="AC46" s="17">
        <v>4.3349574999999897E-3</v>
      </c>
      <c r="AD46" s="17">
        <v>7.4095698000000002E-2</v>
      </c>
      <c r="AE46" s="17">
        <v>3.9656852999999999E-2</v>
      </c>
      <c r="AF46" s="17">
        <v>0.37714157999999998</v>
      </c>
      <c r="AG46" s="17">
        <v>4.0329161979999997</v>
      </c>
      <c r="AI46" s="17">
        <v>10.822582318</v>
      </c>
      <c r="AK46" s="17">
        <v>2.6154247000000002</v>
      </c>
      <c r="AL46" s="17">
        <v>2.2477576999999901E-2</v>
      </c>
      <c r="AN46" s="17" t="s">
        <v>216</v>
      </c>
      <c r="AO46" s="17">
        <v>0</v>
      </c>
      <c r="AP46" s="17">
        <v>0</v>
      </c>
      <c r="AQ46" s="17">
        <v>0</v>
      </c>
      <c r="AR46" s="17">
        <v>0.42707060866240099</v>
      </c>
      <c r="AS46" s="17">
        <v>6.8636539272960899</v>
      </c>
      <c r="AT46" s="17">
        <v>6.8636539272960899</v>
      </c>
      <c r="AU46" s="17">
        <v>0</v>
      </c>
      <c r="AV46" s="17">
        <v>0</v>
      </c>
      <c r="AW46" s="17">
        <v>0</v>
      </c>
      <c r="AX46" s="17">
        <v>0</v>
      </c>
      <c r="AY46" s="17">
        <v>15.697438718250501</v>
      </c>
      <c r="AZ46" s="17">
        <v>2.2476832221344001E-2</v>
      </c>
      <c r="BA46" s="17">
        <v>2.2630065174821001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0.27214153645066802</v>
      </c>
      <c r="BI46" s="17">
        <v>4655.0564932180296</v>
      </c>
      <c r="BJ46" s="17">
        <v>4.81661605402866E-4</v>
      </c>
      <c r="BK46" s="17">
        <v>58.072673982043497</v>
      </c>
      <c r="BL46" s="17">
        <v>0</v>
      </c>
      <c r="BM46" s="17">
        <v>5.6849069446667304</v>
      </c>
      <c r="BN46" s="17">
        <v>4.0329262977452096</v>
      </c>
      <c r="BO46" s="17">
        <v>0</v>
      </c>
      <c r="BP46" s="17">
        <v>0</v>
      </c>
      <c r="BQ46" s="17">
        <v>7.1077237005638301</v>
      </c>
      <c r="BR46" s="17">
        <v>7.1077237005638301</v>
      </c>
      <c r="BS46" s="17">
        <v>0</v>
      </c>
      <c r="BT46" s="17">
        <v>0</v>
      </c>
      <c r="BU46" s="17">
        <v>4.26455127390774</v>
      </c>
      <c r="BV46" s="17">
        <v>0</v>
      </c>
      <c r="BW46" s="17">
        <v>4.2098069630450204E-3</v>
      </c>
      <c r="BX46" s="17">
        <v>1.40313985794518E-3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2.6154448352651301</v>
      </c>
      <c r="CI46" s="17">
        <v>0</v>
      </c>
      <c r="CJ46" s="17">
        <v>0.18223301003488801</v>
      </c>
      <c r="CK46" s="17">
        <v>273.90148434442602</v>
      </c>
      <c r="CL46" s="17">
        <v>0</v>
      </c>
      <c r="CM46" s="17">
        <v>0</v>
      </c>
      <c r="CN46" s="17">
        <v>0</v>
      </c>
      <c r="CO46" s="17">
        <v>328.63089204517399</v>
      </c>
      <c r="CP46" s="17">
        <v>136.20940594255899</v>
      </c>
      <c r="CQ46" s="17">
        <v>15.134342039385601</v>
      </c>
      <c r="CR46" s="17">
        <v>151.34374798194401</v>
      </c>
      <c r="CS46" s="17">
        <v>0</v>
      </c>
      <c r="CT46" s="17">
        <v>30.1355751991325</v>
      </c>
      <c r="CU46" s="17">
        <v>0</v>
      </c>
      <c r="CV46" s="17">
        <v>0.15693474715741501</v>
      </c>
      <c r="CW46" s="17">
        <v>4.3348943952997501E-3</v>
      </c>
      <c r="CX46" s="17">
        <v>7.4096514823327006E-2</v>
      </c>
      <c r="CY46" s="17">
        <v>3.9654912283602503E-2</v>
      </c>
      <c r="CZ46" s="17">
        <v>0.37714079597876798</v>
      </c>
      <c r="DA46" s="17">
        <v>0.21481558722862401</v>
      </c>
      <c r="DB46" s="17">
        <v>189.21610114915899</v>
      </c>
      <c r="DC46" s="17">
        <v>0.23630073634374399</v>
      </c>
      <c r="DD46" s="17">
        <v>64.817684265061402</v>
      </c>
      <c r="DE46" s="17">
        <v>78.050480772940205</v>
      </c>
      <c r="DF46" s="17">
        <v>7.1606057309148305E-2</v>
      </c>
      <c r="DG46" s="17">
        <v>0</v>
      </c>
      <c r="DH46" s="17">
        <v>1.4032937052530601E-3</v>
      </c>
      <c r="DI46" s="17">
        <v>50.410584390174002</v>
      </c>
      <c r="DJ46" s="17">
        <v>785.54867767390203</v>
      </c>
      <c r="DK46" s="17">
        <v>716.05924552941099</v>
      </c>
      <c r="DL46" s="17">
        <v>69.489432144491104</v>
      </c>
      <c r="DM46" s="17">
        <v>0.57714205481792502</v>
      </c>
      <c r="DN46" s="17">
        <v>0</v>
      </c>
      <c r="DO46" s="17">
        <v>17.1410326449401</v>
      </c>
      <c r="DP46" s="17">
        <v>4.6901859267955297</v>
      </c>
      <c r="DQ46" s="17">
        <v>194.58190953333599</v>
      </c>
      <c r="DR46" s="17">
        <v>12.8890905383135</v>
      </c>
      <c r="DS46" s="17">
        <v>2.5062122279358698</v>
      </c>
      <c r="DT46" s="17">
        <v>277.97417748309198</v>
      </c>
      <c r="DU46" s="17">
        <v>5.6763134439480298</v>
      </c>
      <c r="DV46" s="17">
        <v>0.107408175840649</v>
      </c>
      <c r="DW46" s="17">
        <v>11.7834545875427</v>
      </c>
      <c r="DX46" s="17">
        <v>7.1605477383334202E-3</v>
      </c>
      <c r="DY46" s="17">
        <v>48.235819207768998</v>
      </c>
      <c r="DZ46" s="17">
        <v>0</v>
      </c>
      <c r="EA46" s="17">
        <v>10.8225701306514</v>
      </c>
      <c r="EB46" s="17">
        <v>0</v>
      </c>
      <c r="EC46" s="17">
        <v>0</v>
      </c>
      <c r="ED46" s="17">
        <v>0</v>
      </c>
      <c r="EE46" s="17">
        <v>5.9597395937750299</v>
      </c>
      <c r="EF46" s="17">
        <v>0</v>
      </c>
      <c r="EG46" s="17">
        <v>328.63092257918697</v>
      </c>
      <c r="EH46" s="17">
        <v>0.60850221320072395</v>
      </c>
      <c r="EI46" s="17">
        <v>0</v>
      </c>
      <c r="EK46" s="25">
        <f t="shared" si="39"/>
        <v>0</v>
      </c>
      <c r="EL46" s="94">
        <f t="shared" si="40"/>
        <v>0.99999990708721886</v>
      </c>
      <c r="EM46" s="40">
        <f t="shared" si="41"/>
        <v>-2.2337423542067519E-8</v>
      </c>
      <c r="EN46" s="40">
        <f t="shared" si="42"/>
        <v>1.0226841748117862E-6</v>
      </c>
      <c r="EO46" s="40">
        <f t="shared" si="43"/>
        <v>9.7388950333541048E-7</v>
      </c>
      <c r="EP46" s="40">
        <f t="shared" si="44"/>
        <v>-3.7482844284230771E-7</v>
      </c>
      <c r="EQ46" s="40">
        <f t="shared" si="45"/>
        <v>-3.7738565443154701E-7</v>
      </c>
      <c r="ER46" s="40">
        <f t="shared" si="46"/>
        <v>5.3387119371527715E-6</v>
      </c>
      <c r="ES46" s="40">
        <f t="shared" si="47"/>
        <v>-3.115372690835339E-7</v>
      </c>
      <c r="ET46" s="40">
        <f t="shared" si="48"/>
        <v>-5.1098911824589957E-6</v>
      </c>
      <c r="EU46" s="40">
        <f t="shared" si="49"/>
        <v>-7.4257370682609532E-6</v>
      </c>
      <c r="EV46" s="40">
        <f t="shared" si="50"/>
        <v>0</v>
      </c>
      <c r="EW46" s="40">
        <f t="shared" si="51"/>
        <v>3.7406401960920229E-6</v>
      </c>
      <c r="EX46" s="40">
        <f t="shared" si="52"/>
        <v>-1.2295653843077729E-6</v>
      </c>
      <c r="EY46" s="40">
        <f t="shared" si="53"/>
        <v>0</v>
      </c>
      <c r="EZ46" s="40">
        <f t="shared" si="54"/>
        <v>0</v>
      </c>
      <c r="FA46" s="40">
        <f t="shared" si="55"/>
        <v>0</v>
      </c>
      <c r="FB46" s="40">
        <f t="shared" si="56"/>
        <v>-1.1721849237590894E-6</v>
      </c>
      <c r="FC46" s="40">
        <f t="shared" si="57"/>
        <v>-7.4558781994813625E-7</v>
      </c>
      <c r="FD46" s="40">
        <f t="shared" si="58"/>
        <v>5.2934120810134476E-6</v>
      </c>
      <c r="FE46" s="40">
        <f t="shared" si="59"/>
        <v>3.8590962864796988E-6</v>
      </c>
      <c r="FF46" s="40">
        <f t="shared" si="60"/>
        <v>0</v>
      </c>
      <c r="FG46" s="40">
        <f t="shared" si="61"/>
        <v>8.6442923560823335E-6</v>
      </c>
      <c r="FH46" s="40">
        <f t="shared" si="62"/>
        <v>0</v>
      </c>
      <c r="FI46" s="40">
        <f t="shared" si="63"/>
        <v>2.2663997539798485E-5</v>
      </c>
      <c r="FJ46" s="40">
        <f t="shared" si="64"/>
        <v>0</v>
      </c>
      <c r="FK46" s="40">
        <f t="shared" si="65"/>
        <v>-4.8334470446943834E-6</v>
      </c>
      <c r="FL46" s="40">
        <f t="shared" si="66"/>
        <v>3.6371417007556757E-6</v>
      </c>
      <c r="FM46" s="40">
        <f t="shared" si="67"/>
        <v>-4.38178375418851E-5</v>
      </c>
      <c r="FN46" s="40">
        <f t="shared" si="68"/>
        <v>-1.4557166994047105E-5</v>
      </c>
      <c r="FO46" s="40">
        <f t="shared" si="69"/>
        <v>1.102389678553944E-5</v>
      </c>
      <c r="FP46" s="40">
        <f t="shared" si="70"/>
        <v>-4.8937730825382629E-5</v>
      </c>
      <c r="FQ46" s="40">
        <f t="shared" si="71"/>
        <v>-2.0788512154826854E-6</v>
      </c>
      <c r="FR46" s="40">
        <f t="shared" si="72"/>
        <v>2.5043280628899773E-6</v>
      </c>
      <c r="FS46" s="40">
        <f t="shared" si="73"/>
        <v>0</v>
      </c>
      <c r="FT46" s="40">
        <f t="shared" si="74"/>
        <v>-1.1261035714428617E-6</v>
      </c>
      <c r="FU46" s="40">
        <f t="shared" si="75"/>
        <v>0</v>
      </c>
      <c r="FV46" s="40">
        <f t="shared" si="76"/>
        <v>7.6986598504995067E-6</v>
      </c>
      <c r="FW46" s="40">
        <f t="shared" si="77"/>
        <v>-3.3134294497161166E-5</v>
      </c>
    </row>
    <row r="47" spans="1:179" x14ac:dyDescent="0.25">
      <c r="A47" s="32" t="s">
        <v>217</v>
      </c>
      <c r="B47" s="15">
        <v>48753.309980910301</v>
      </c>
      <c r="C47" s="15">
        <v>2905.2778155180699</v>
      </c>
      <c r="D47" s="15">
        <v>1586.2359143384799</v>
      </c>
      <c r="E47" s="15">
        <v>8226.8051008002203</v>
      </c>
      <c r="F47" s="15">
        <v>7485.57881006969</v>
      </c>
      <c r="G47" s="15">
        <v>504.70402204297301</v>
      </c>
      <c r="H47" s="15">
        <v>3491.7959988422999</v>
      </c>
      <c r="I47" s="17">
        <v>70.509168485999993</v>
      </c>
      <c r="J47" s="17">
        <v>4.3872366727000003</v>
      </c>
      <c r="L47" s="17">
        <v>161.25571143299899</v>
      </c>
      <c r="M47" s="17">
        <v>23.247410150399901</v>
      </c>
      <c r="Q47" s="17">
        <v>4.9480119438000004E-3</v>
      </c>
      <c r="R47" s="17">
        <v>73.016161011999898</v>
      </c>
      <c r="S47" s="17">
        <v>43.808574693600001</v>
      </c>
      <c r="T47" s="17">
        <v>7.2076036993699896E-2</v>
      </c>
      <c r="V47" s="17">
        <v>2.7956265252149999</v>
      </c>
      <c r="X47" s="17">
        <v>1.87199793747</v>
      </c>
      <c r="Z47" s="17">
        <v>61.223404561000002</v>
      </c>
      <c r="AA47" s="17">
        <v>6.2509899197000003</v>
      </c>
      <c r="AB47" s="17">
        <v>1.6122270849160001</v>
      </c>
      <c r="AC47" s="17">
        <v>4.4532095804999901E-2</v>
      </c>
      <c r="AD47" s="17">
        <v>0.76116910556700002</v>
      </c>
      <c r="AE47" s="17">
        <v>0.40738622448799899</v>
      </c>
      <c r="AF47" s="17">
        <v>3.8742937872519998</v>
      </c>
      <c r="AG47" s="17">
        <v>41.740007106417998</v>
      </c>
      <c r="AI47" s="17">
        <v>111.83512565704</v>
      </c>
      <c r="AK47" s="17">
        <v>26.867698217499999</v>
      </c>
      <c r="AL47" s="17">
        <v>0.23090718224199899</v>
      </c>
      <c r="AN47" s="17" t="s">
        <v>217</v>
      </c>
      <c r="AO47" s="17">
        <v>0</v>
      </c>
      <c r="AP47" s="17">
        <v>0</v>
      </c>
      <c r="AQ47" s="17">
        <v>0</v>
      </c>
      <c r="AR47" s="17">
        <v>4.3872179737273402</v>
      </c>
      <c r="AS47" s="17">
        <v>70.509234072127398</v>
      </c>
      <c r="AT47" s="17">
        <v>70.509234072127398</v>
      </c>
      <c r="AU47" s="17">
        <v>0</v>
      </c>
      <c r="AV47" s="17">
        <v>0</v>
      </c>
      <c r="AW47" s="17">
        <v>0</v>
      </c>
      <c r="AX47" s="17">
        <v>0</v>
      </c>
      <c r="AY47" s="17">
        <v>161.25586402194099</v>
      </c>
      <c r="AZ47" s="17">
        <v>0.23091150639531599</v>
      </c>
      <c r="BA47" s="17">
        <v>23.2473894383801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2.7956292304661901</v>
      </c>
      <c r="BI47" s="17">
        <v>48753.291360325798</v>
      </c>
      <c r="BJ47" s="17">
        <v>4.9480128762890803E-3</v>
      </c>
      <c r="BK47" s="17">
        <v>619.087115406924</v>
      </c>
      <c r="BL47" s="17">
        <v>0</v>
      </c>
      <c r="BM47" s="17">
        <v>60.603882473726401</v>
      </c>
      <c r="BN47" s="17">
        <v>41.739979704963197</v>
      </c>
      <c r="BO47" s="17">
        <v>0</v>
      </c>
      <c r="BP47" s="17">
        <v>0</v>
      </c>
      <c r="BQ47" s="17">
        <v>73.016089855912398</v>
      </c>
      <c r="BR47" s="17">
        <v>73.016089855912398</v>
      </c>
      <c r="BS47" s="17">
        <v>0</v>
      </c>
      <c r="BT47" s="17">
        <v>0</v>
      </c>
      <c r="BU47" s="17">
        <v>43.808498967972902</v>
      </c>
      <c r="BV47" s="17">
        <v>0</v>
      </c>
      <c r="BW47" s="17">
        <v>4.3246371711309101E-2</v>
      </c>
      <c r="BX47" s="17">
        <v>1.44150589498818E-2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26.8677784523165</v>
      </c>
      <c r="CI47" s="17">
        <v>0</v>
      </c>
      <c r="CJ47" s="17">
        <v>1.8720006368443001</v>
      </c>
      <c r="CK47" s="17">
        <v>2905.2770058547299</v>
      </c>
      <c r="CL47" s="17">
        <v>0</v>
      </c>
      <c r="CM47" s="17">
        <v>0</v>
      </c>
      <c r="CN47" s="17">
        <v>0</v>
      </c>
      <c r="CO47" s="17">
        <v>3491.7939634549698</v>
      </c>
      <c r="CP47" s="17">
        <v>1427.61083714184</v>
      </c>
      <c r="CQ47" s="17">
        <v>158.62357178845701</v>
      </c>
      <c r="CR47" s="17">
        <v>1586.2344089302901</v>
      </c>
      <c r="CS47" s="17">
        <v>0</v>
      </c>
      <c r="CT47" s="17">
        <v>321.26213954790398</v>
      </c>
      <c r="CU47" s="17">
        <v>0</v>
      </c>
      <c r="CV47" s="17">
        <v>1.61221139594217</v>
      </c>
      <c r="CW47" s="17">
        <v>4.4531840034370003E-2</v>
      </c>
      <c r="CX47" s="17">
        <v>0.76117411228801102</v>
      </c>
      <c r="CY47" s="17">
        <v>0.40739109215430103</v>
      </c>
      <c r="CZ47" s="17">
        <v>3.8742508706030199</v>
      </c>
      <c r="DA47" s="17">
        <v>2.24567407134928</v>
      </c>
      <c r="DB47" s="17">
        <v>2017.14326256697</v>
      </c>
      <c r="DC47" s="17">
        <v>2.4702412234318198</v>
      </c>
      <c r="DD47" s="17">
        <v>677.59434984044003</v>
      </c>
      <c r="DE47" s="17">
        <v>815.92779565942897</v>
      </c>
      <c r="DF47" s="17">
        <v>0.74855707622370204</v>
      </c>
      <c r="DG47" s="17">
        <v>0</v>
      </c>
      <c r="DH47" s="17">
        <v>1.44150670690101E-2</v>
      </c>
      <c r="DI47" s="17">
        <v>526.98450378974496</v>
      </c>
      <c r="DJ47" s="17">
        <v>8226.8017436256196</v>
      </c>
      <c r="DK47" s="17">
        <v>7485.5757663413797</v>
      </c>
      <c r="DL47" s="17">
        <v>741.22597728423602</v>
      </c>
      <c r="DM47" s="17">
        <v>6.0333742484498796</v>
      </c>
      <c r="DN47" s="17">
        <v>0</v>
      </c>
      <c r="DO47" s="17">
        <v>179.18966290304601</v>
      </c>
      <c r="DP47" s="17">
        <v>49.030520174606004</v>
      </c>
      <c r="DQ47" s="17">
        <v>2034.1303152867299</v>
      </c>
      <c r="DR47" s="17">
        <v>134.74036550879899</v>
      </c>
      <c r="DS47" s="17">
        <v>26.199521673396202</v>
      </c>
      <c r="DT47" s="17">
        <v>2905.9005526723799</v>
      </c>
      <c r="DU47" s="17">
        <v>60.512194605571302</v>
      </c>
      <c r="DV47" s="17">
        <v>1.12283626453479</v>
      </c>
      <c r="DW47" s="17">
        <v>123.18264022112299</v>
      </c>
      <c r="DX47" s="17">
        <v>7.4855727684430398E-2</v>
      </c>
      <c r="DY47" s="17">
        <v>504.70435101956002</v>
      </c>
      <c r="DZ47" s="17">
        <v>0</v>
      </c>
      <c r="EA47" s="17">
        <v>111.83505457741499</v>
      </c>
      <c r="EB47" s="17">
        <v>0</v>
      </c>
      <c r="EC47" s="17">
        <v>0</v>
      </c>
      <c r="ED47" s="17">
        <v>0</v>
      </c>
      <c r="EE47" s="17">
        <v>61.223390505987702</v>
      </c>
      <c r="EF47" s="17">
        <v>0</v>
      </c>
      <c r="EG47" s="17">
        <v>3491.7946080677002</v>
      </c>
      <c r="EH47" s="17">
        <v>6.2509733850840004</v>
      </c>
      <c r="EI47" s="17">
        <v>0</v>
      </c>
      <c r="EK47" s="25">
        <f t="shared" si="39"/>
        <v>0</v>
      </c>
      <c r="EL47" s="94">
        <f t="shared" si="40"/>
        <v>0.99999981539213989</v>
      </c>
      <c r="EM47" s="40">
        <f t="shared" si="41"/>
        <v>-3.8193477549217727E-7</v>
      </c>
      <c r="EN47" s="40">
        <f t="shared" si="42"/>
        <v>-2.7868706247422331E-7</v>
      </c>
      <c r="EO47" s="40">
        <f t="shared" si="43"/>
        <v>-9.4904432323490362E-7</v>
      </c>
      <c r="EP47" s="40">
        <f t="shared" si="44"/>
        <v>-4.080775659100604E-7</v>
      </c>
      <c r="EQ47" s="40">
        <f t="shared" si="45"/>
        <v>-4.0661228577763447E-7</v>
      </c>
      <c r="ER47" s="40">
        <f t="shared" si="46"/>
        <v>6.5182081506292127E-7</v>
      </c>
      <c r="ES47" s="40">
        <f t="shared" si="47"/>
        <v>-3.9829778147811326E-7</v>
      </c>
      <c r="ET47" s="40">
        <f t="shared" si="48"/>
        <v>9.3017871028366939E-7</v>
      </c>
      <c r="EU47" s="40">
        <f t="shared" si="49"/>
        <v>-4.262129913438092E-6</v>
      </c>
      <c r="EV47" s="40">
        <f t="shared" si="50"/>
        <v>0</v>
      </c>
      <c r="EW47" s="40">
        <f t="shared" si="51"/>
        <v>9.4625449632074115E-7</v>
      </c>
      <c r="EX47" s="40">
        <f t="shared" si="52"/>
        <v>-8.9093880421891277E-7</v>
      </c>
      <c r="EY47" s="40">
        <f t="shared" si="53"/>
        <v>0</v>
      </c>
      <c r="EZ47" s="40">
        <f t="shared" si="54"/>
        <v>0</v>
      </c>
      <c r="FA47" s="40">
        <f t="shared" si="55"/>
        <v>0</v>
      </c>
      <c r="FB47" s="40">
        <f t="shared" si="56"/>
        <v>1.8845732194409017E-7</v>
      </c>
      <c r="FC47" s="40">
        <f t="shared" si="57"/>
        <v>-9.7452518064758656E-7</v>
      </c>
      <c r="FD47" s="40">
        <f t="shared" si="58"/>
        <v>-1.7285571974963161E-6</v>
      </c>
      <c r="FE47" s="40">
        <f t="shared" si="59"/>
        <v>6.3923672876766281E-6</v>
      </c>
      <c r="FF47" s="40">
        <f t="shared" si="60"/>
        <v>0</v>
      </c>
      <c r="FG47" s="40">
        <f t="shared" si="61"/>
        <v>9.6767260067524936E-7</v>
      </c>
      <c r="FH47" s="40">
        <f t="shared" si="62"/>
        <v>0</v>
      </c>
      <c r="FI47" s="40">
        <f t="shared" si="63"/>
        <v>1.4419750396381412E-6</v>
      </c>
      <c r="FJ47" s="40">
        <f t="shared" si="64"/>
        <v>0</v>
      </c>
      <c r="FK47" s="40">
        <f t="shared" si="65"/>
        <v>-2.2956927014193684E-7</v>
      </c>
      <c r="FL47" s="40">
        <f t="shared" si="66"/>
        <v>-2.6451196070275794E-6</v>
      </c>
      <c r="FM47" s="40">
        <f t="shared" si="67"/>
        <v>-9.7312431833405476E-6</v>
      </c>
      <c r="FN47" s="40">
        <f t="shared" si="68"/>
        <v>-5.7435120731297826E-6</v>
      </c>
      <c r="FO47" s="40">
        <f t="shared" si="69"/>
        <v>6.5776723915682389E-6</v>
      </c>
      <c r="FP47" s="40">
        <f t="shared" si="70"/>
        <v>1.1948529452979705E-5</v>
      </c>
      <c r="FQ47" s="40">
        <f t="shared" si="71"/>
        <v>-1.1077283070566953E-5</v>
      </c>
      <c r="FR47" s="40">
        <f t="shared" si="72"/>
        <v>-6.5647939951993646E-7</v>
      </c>
      <c r="FS47" s="40">
        <f t="shared" si="73"/>
        <v>0</v>
      </c>
      <c r="FT47" s="40">
        <f t="shared" si="74"/>
        <v>-6.355751342367544E-7</v>
      </c>
      <c r="FU47" s="40">
        <f t="shared" si="75"/>
        <v>0</v>
      </c>
      <c r="FV47" s="40">
        <f t="shared" si="76"/>
        <v>2.9862929027813095E-6</v>
      </c>
      <c r="FW47" s="40">
        <f t="shared" si="77"/>
        <v>1.8726803016746848E-5</v>
      </c>
    </row>
    <row r="48" spans="1:179" x14ac:dyDescent="0.25">
      <c r="A48" s="32" t="s">
        <v>218</v>
      </c>
      <c r="B48" s="15">
        <v>1815.98607941</v>
      </c>
      <c r="C48" s="15">
        <v>65.720786335999904</v>
      </c>
      <c r="D48" s="15">
        <v>102.613484357</v>
      </c>
      <c r="E48" s="15">
        <v>519.41908233200002</v>
      </c>
      <c r="F48" s="15">
        <v>470.20506125099899</v>
      </c>
      <c r="G48" s="15">
        <v>14.8805990818</v>
      </c>
      <c r="H48" s="15">
        <v>182.04755292199999</v>
      </c>
      <c r="I48" s="17">
        <v>9.6277808</v>
      </c>
      <c r="J48" s="17">
        <v>0.59906179999999898</v>
      </c>
      <c r="L48" s="17">
        <v>22.0188896999999</v>
      </c>
      <c r="M48" s="17">
        <v>3.1743532399999901</v>
      </c>
      <c r="Q48" s="17">
        <v>6.75633635999999E-4</v>
      </c>
      <c r="R48" s="17">
        <v>9.9701000000000004</v>
      </c>
      <c r="S48" s="17">
        <v>5.9819072200000001</v>
      </c>
      <c r="T48" s="17">
        <v>9.8417294249999992E-3</v>
      </c>
      <c r="V48" s="17">
        <v>0.38173300794999998</v>
      </c>
      <c r="X48" s="17">
        <v>0.25561481000000003</v>
      </c>
      <c r="Z48" s="17">
        <v>8.3598382000000004</v>
      </c>
      <c r="AA48" s="17">
        <v>0.85355042000000003</v>
      </c>
      <c r="AB48" s="17">
        <v>0.22014393039999999</v>
      </c>
      <c r="AC48" s="17">
        <v>6.0807014699999998E-3</v>
      </c>
      <c r="AD48" s="17">
        <v>0.10393498009999901</v>
      </c>
      <c r="AE48" s="17">
        <v>5.5627171400000001E-2</v>
      </c>
      <c r="AF48" s="17">
        <v>0.52902100640000005</v>
      </c>
      <c r="AG48" s="17">
        <v>4.4533404705999997</v>
      </c>
      <c r="AI48" s="17">
        <v>12.6356836137999</v>
      </c>
      <c r="AK48" s="17">
        <v>3.6686898800000001</v>
      </c>
      <c r="AL48" s="17">
        <v>3.1529576699999902E-2</v>
      </c>
      <c r="AN48" s="17" t="s">
        <v>218</v>
      </c>
      <c r="AO48" s="17">
        <v>0</v>
      </c>
      <c r="AP48" s="17">
        <v>0</v>
      </c>
      <c r="AQ48" s="17">
        <v>0</v>
      </c>
      <c r="AR48" s="17">
        <v>0.59906477731346397</v>
      </c>
      <c r="AS48" s="17">
        <v>9.6277710096211901</v>
      </c>
      <c r="AT48" s="17">
        <v>9.6277710096211901</v>
      </c>
      <c r="AU48" s="17">
        <v>0</v>
      </c>
      <c r="AV48" s="17">
        <v>0</v>
      </c>
      <c r="AW48" s="17">
        <v>0</v>
      </c>
      <c r="AX48" s="17">
        <v>0</v>
      </c>
      <c r="AY48" s="17">
        <v>22.018865588304401</v>
      </c>
      <c r="AZ48" s="17">
        <v>3.1528881804227402E-2</v>
      </c>
      <c r="BA48" s="17">
        <v>3.17435932610922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0.38172257696390499</v>
      </c>
      <c r="BI48" s="17">
        <v>1815.9868132740201</v>
      </c>
      <c r="BJ48" s="17">
        <v>6.7563156837631801E-4</v>
      </c>
      <c r="BK48" s="17">
        <v>27.2454434561003</v>
      </c>
      <c r="BL48" s="17">
        <v>0</v>
      </c>
      <c r="BM48" s="17">
        <v>2.66711647243473</v>
      </c>
      <c r="BN48" s="17">
        <v>4.4533381646935304</v>
      </c>
      <c r="BO48" s="17">
        <v>0</v>
      </c>
      <c r="BP48" s="17">
        <v>0</v>
      </c>
      <c r="BQ48" s="17">
        <v>9.9700957751539203</v>
      </c>
      <c r="BR48" s="17">
        <v>9.9700957751539203</v>
      </c>
      <c r="BS48" s="17">
        <v>0</v>
      </c>
      <c r="BT48" s="17">
        <v>0</v>
      </c>
      <c r="BU48" s="17">
        <v>5.98190754122919</v>
      </c>
      <c r="BV48" s="17">
        <v>0</v>
      </c>
      <c r="BW48" s="17">
        <v>5.9051383604821501E-3</v>
      </c>
      <c r="BX48" s="17">
        <v>1.9684658090053301E-3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3.6686795592354402</v>
      </c>
      <c r="CI48" s="17">
        <v>0</v>
      </c>
      <c r="CJ48" s="17">
        <v>0.25561276349976803</v>
      </c>
      <c r="CK48" s="17">
        <v>65.720638037996594</v>
      </c>
      <c r="CL48" s="17">
        <v>0</v>
      </c>
      <c r="CM48" s="17">
        <v>0</v>
      </c>
      <c r="CN48" s="17">
        <v>0</v>
      </c>
      <c r="CO48" s="17">
        <v>182.047168052822</v>
      </c>
      <c r="CP48" s="17">
        <v>92.352077383333906</v>
      </c>
      <c r="CQ48" s="17">
        <v>10.261315862806301</v>
      </c>
      <c r="CR48" s="17">
        <v>102.61339324614001</v>
      </c>
      <c r="CS48" s="17">
        <v>0</v>
      </c>
      <c r="CT48" s="17">
        <v>14.1384570061233</v>
      </c>
      <c r="CU48" s="17">
        <v>0</v>
      </c>
      <c r="CV48" s="17">
        <v>0.220150404311138</v>
      </c>
      <c r="CW48" s="17">
        <v>6.0806504424124998E-3</v>
      </c>
      <c r="CX48" s="17">
        <v>0.103932288386602</v>
      </c>
      <c r="CY48" s="17">
        <v>5.5626976729112501E-2</v>
      </c>
      <c r="CZ48" s="17">
        <v>0.52903064473067696</v>
      </c>
      <c r="DA48" s="17">
        <v>0.14106193400464001</v>
      </c>
      <c r="DB48" s="17">
        <v>88.772196705170302</v>
      </c>
      <c r="DC48" s="17">
        <v>0.15516779929121399</v>
      </c>
      <c r="DD48" s="17">
        <v>42.562966704696301</v>
      </c>
      <c r="DE48" s="17">
        <v>51.252311160347702</v>
      </c>
      <c r="DF48" s="17">
        <v>4.70204379481583E-2</v>
      </c>
      <c r="DG48" s="17">
        <v>0</v>
      </c>
      <c r="DH48" s="17">
        <v>1.9683706851413899E-3</v>
      </c>
      <c r="DI48" s="17">
        <v>33.102359402988398</v>
      </c>
      <c r="DJ48" s="17">
        <v>519.41861960917504</v>
      </c>
      <c r="DK48" s="17">
        <v>470.20458873344398</v>
      </c>
      <c r="DL48" s="17">
        <v>49.214030875730799</v>
      </c>
      <c r="DM48" s="17">
        <v>0.37898489723705803</v>
      </c>
      <c r="DN48" s="17">
        <v>0</v>
      </c>
      <c r="DO48" s="17">
        <v>11.2557183044252</v>
      </c>
      <c r="DP48" s="17">
        <v>3.07983576888947</v>
      </c>
      <c r="DQ48" s="17">
        <v>127.773393354166</v>
      </c>
      <c r="DR48" s="17">
        <v>8.4636921080044196</v>
      </c>
      <c r="DS48" s="17">
        <v>1.6457123910778899</v>
      </c>
      <c r="DT48" s="17">
        <v>182.53345998886601</v>
      </c>
      <c r="DU48" s="17">
        <v>2.6630791070169799</v>
      </c>
      <c r="DV48" s="17">
        <v>7.0530754035836196E-2</v>
      </c>
      <c r="DW48" s="17">
        <v>7.7376716876932301</v>
      </c>
      <c r="DX48" s="17">
        <v>4.7020397713806901E-3</v>
      </c>
      <c r="DY48" s="17">
        <v>14.88059179109</v>
      </c>
      <c r="DZ48" s="17">
        <v>0</v>
      </c>
      <c r="EA48" s="17">
        <v>12.635581807305</v>
      </c>
      <c r="EB48" s="17">
        <v>0</v>
      </c>
      <c r="EC48" s="17">
        <v>0</v>
      </c>
      <c r="ED48" s="17">
        <v>0</v>
      </c>
      <c r="EE48" s="17">
        <v>8.3597866498467095</v>
      </c>
      <c r="EF48" s="17">
        <v>0</v>
      </c>
      <c r="EG48" s="17">
        <v>182.04743999294499</v>
      </c>
      <c r="EH48" s="17">
        <v>0.85354206532157295</v>
      </c>
      <c r="EI48" s="17">
        <v>0</v>
      </c>
      <c r="EK48" s="25">
        <f t="shared" si="39"/>
        <v>0</v>
      </c>
      <c r="EL48" s="94">
        <f t="shared" si="40"/>
        <v>0.99999850621286956</v>
      </c>
      <c r="EM48" s="40">
        <f t="shared" si="41"/>
        <v>4.0411324093802539E-7</v>
      </c>
      <c r="EN48" s="40">
        <f t="shared" si="42"/>
        <v>-2.2564855288265834E-6</v>
      </c>
      <c r="EO48" s="40">
        <f t="shared" si="43"/>
        <v>-8.8790338393470847E-7</v>
      </c>
      <c r="EP48" s="40">
        <f t="shared" si="44"/>
        <v>-8.9084679542371831E-7</v>
      </c>
      <c r="EQ48" s="40">
        <f t="shared" si="45"/>
        <v>-1.0049180537391553E-6</v>
      </c>
      <c r="ER48" s="40">
        <f t="shared" si="46"/>
        <v>-4.8994734419529823E-7</v>
      </c>
      <c r="ES48" s="40">
        <f t="shared" si="47"/>
        <v>-6.2032723425401821E-7</v>
      </c>
      <c r="ET48" s="40">
        <f t="shared" si="48"/>
        <v>-1.0168884204220637E-6</v>
      </c>
      <c r="EU48" s="40">
        <f t="shared" si="49"/>
        <v>4.9699604698401901E-6</v>
      </c>
      <c r="EV48" s="40">
        <f t="shared" si="50"/>
        <v>0</v>
      </c>
      <c r="EW48" s="40">
        <f t="shared" si="51"/>
        <v>-1.0950459277187874E-6</v>
      </c>
      <c r="EX48" s="40">
        <f t="shared" si="52"/>
        <v>1.917275353362742E-6</v>
      </c>
      <c r="EY48" s="40">
        <f t="shared" si="53"/>
        <v>0</v>
      </c>
      <c r="EZ48" s="40">
        <f t="shared" si="54"/>
        <v>0</v>
      </c>
      <c r="FA48" s="40">
        <f t="shared" si="55"/>
        <v>0</v>
      </c>
      <c r="FB48" s="40">
        <f t="shared" si="56"/>
        <v>-3.0602734541652762E-6</v>
      </c>
      <c r="FC48" s="40">
        <f t="shared" si="57"/>
        <v>-4.2375162536905272E-7</v>
      </c>
      <c r="FD48" s="40">
        <f t="shared" si="58"/>
        <v>5.3700129089367259E-8</v>
      </c>
      <c r="FE48" s="40">
        <f t="shared" si="59"/>
        <v>2.4937652547973913E-5</v>
      </c>
      <c r="FF48" s="40">
        <f t="shared" si="60"/>
        <v>0</v>
      </c>
      <c r="FG48" s="40">
        <f t="shared" si="61"/>
        <v>-2.7325344881769895E-5</v>
      </c>
      <c r="FH48" s="40">
        <f t="shared" si="62"/>
        <v>0</v>
      </c>
      <c r="FI48" s="40">
        <f t="shared" si="63"/>
        <v>-8.0061880295600203E-6</v>
      </c>
      <c r="FJ48" s="40">
        <f t="shared" si="64"/>
        <v>0</v>
      </c>
      <c r="FK48" s="40">
        <f t="shared" si="65"/>
        <v>-6.1664056238488927E-6</v>
      </c>
      <c r="FL48" s="40">
        <f t="shared" si="66"/>
        <v>-9.7881486920016809E-6</v>
      </c>
      <c r="FM48" s="40">
        <f t="shared" si="67"/>
        <v>2.9407629482412554E-5</v>
      </c>
      <c r="FN48" s="40">
        <f t="shared" si="68"/>
        <v>-8.3917271307905253E-6</v>
      </c>
      <c r="FO48" s="40">
        <f t="shared" si="69"/>
        <v>-2.5898050823865704E-5</v>
      </c>
      <c r="FP48" s="40">
        <f t="shared" si="70"/>
        <v>-3.4995647378953979E-6</v>
      </c>
      <c r="FQ48" s="40">
        <f t="shared" si="71"/>
        <v>1.8219183284417831E-5</v>
      </c>
      <c r="FR48" s="40">
        <f t="shared" si="72"/>
        <v>-5.1779253900468005E-7</v>
      </c>
      <c r="FS48" s="40">
        <f t="shared" si="73"/>
        <v>0</v>
      </c>
      <c r="FT48" s="40">
        <f t="shared" si="74"/>
        <v>-8.0570626815090795E-6</v>
      </c>
      <c r="FU48" s="40">
        <f t="shared" si="75"/>
        <v>0</v>
      </c>
      <c r="FV48" s="40">
        <f t="shared" si="76"/>
        <v>-2.8132016871014367E-6</v>
      </c>
      <c r="FW48" s="40">
        <f t="shared" si="77"/>
        <v>-2.2039489432800308E-5</v>
      </c>
    </row>
    <row r="49" spans="1:179" x14ac:dyDescent="0.25">
      <c r="A49" s="32" t="s">
        <v>219</v>
      </c>
      <c r="B49" s="15">
        <v>17382.190700899999</v>
      </c>
      <c r="C49" s="15">
        <v>968.92627119999997</v>
      </c>
      <c r="D49" s="15">
        <v>617.11588109000002</v>
      </c>
      <c r="E49" s="15">
        <v>3213.4553873999998</v>
      </c>
      <c r="F49" s="15">
        <v>2922.06094359999</v>
      </c>
      <c r="G49" s="15">
        <v>181.670984054</v>
      </c>
      <c r="H49" s="15">
        <v>1265.5669318999901</v>
      </c>
      <c r="I49" s="17">
        <v>34.113584000000003</v>
      </c>
      <c r="J49" s="17">
        <v>2.12262314</v>
      </c>
      <c r="L49" s="17">
        <v>78.018336000000005</v>
      </c>
      <c r="M49" s="17">
        <v>11.247505800000001</v>
      </c>
      <c r="Q49" s="17">
        <v>2.3939358000000001E-3</v>
      </c>
      <c r="R49" s="17">
        <v>35.326506999999999</v>
      </c>
      <c r="S49" s="17">
        <v>21.195362100000001</v>
      </c>
      <c r="T49" s="17">
        <v>3.4871657600000001E-2</v>
      </c>
      <c r="V49" s="17">
        <v>1.3525735049999901</v>
      </c>
      <c r="X49" s="17">
        <v>0.90570589000000001</v>
      </c>
      <c r="Z49" s="17">
        <v>29.620958000000002</v>
      </c>
      <c r="AA49" s="17">
        <v>3.0243380000000002</v>
      </c>
      <c r="AB49" s="17">
        <v>0.78002405600000002</v>
      </c>
      <c r="AC49" s="17">
        <v>2.1545404800000001E-2</v>
      </c>
      <c r="AD49" s="17">
        <v>0.36826703099999902</v>
      </c>
      <c r="AE49" s="17">
        <v>0.19710065800000001</v>
      </c>
      <c r="AF49" s="17">
        <v>1.8744515449999899</v>
      </c>
      <c r="AG49" s="17">
        <v>18.3937259019999</v>
      </c>
      <c r="AI49" s="17">
        <v>50.299801422999998</v>
      </c>
      <c r="AK49" s="17">
        <v>12.999067999999999</v>
      </c>
      <c r="AL49" s="17">
        <v>0.111716966999999</v>
      </c>
      <c r="AN49" s="17" t="s">
        <v>219</v>
      </c>
      <c r="AO49" s="17">
        <v>0</v>
      </c>
      <c r="AP49" s="17">
        <v>0</v>
      </c>
      <c r="AQ49" s="17">
        <v>0</v>
      </c>
      <c r="AR49" s="17">
        <v>2.1226220389636001</v>
      </c>
      <c r="AS49" s="17">
        <v>34.113573481237403</v>
      </c>
      <c r="AT49" s="17">
        <v>34.113573481237403</v>
      </c>
      <c r="AU49" s="17">
        <v>0</v>
      </c>
      <c r="AV49" s="17">
        <v>0</v>
      </c>
      <c r="AW49" s="17">
        <v>0</v>
      </c>
      <c r="AX49" s="17">
        <v>0</v>
      </c>
      <c r="AY49" s="17">
        <v>78.018354028401006</v>
      </c>
      <c r="AZ49" s="17">
        <v>0.11171871254474</v>
      </c>
      <c r="BA49" s="17">
        <v>11.247491360333299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1.3525783931281901</v>
      </c>
      <c r="BI49" s="17">
        <v>17382.1849254562</v>
      </c>
      <c r="BJ49" s="17">
        <v>2.3939181514532298E-3</v>
      </c>
      <c r="BK49" s="17">
        <v>217.147228185535</v>
      </c>
      <c r="BL49" s="17">
        <v>0</v>
      </c>
      <c r="BM49" s="17">
        <v>21.257053778760501</v>
      </c>
      <c r="BN49" s="17">
        <v>18.393694385860599</v>
      </c>
      <c r="BO49" s="17">
        <v>0</v>
      </c>
      <c r="BP49" s="17">
        <v>0</v>
      </c>
      <c r="BQ49" s="17">
        <v>35.3265768922546</v>
      </c>
      <c r="BR49" s="17">
        <v>35.3265768922546</v>
      </c>
      <c r="BS49" s="17">
        <v>0</v>
      </c>
      <c r="BT49" s="17">
        <v>0</v>
      </c>
      <c r="BU49" s="17">
        <v>21.1953549770774</v>
      </c>
      <c r="BV49" s="17">
        <v>0</v>
      </c>
      <c r="BW49" s="17">
        <v>2.0923214028230101E-2</v>
      </c>
      <c r="BX49" s="17">
        <v>6.9741356557923703E-3</v>
      </c>
      <c r="BY49" s="17">
        <v>0</v>
      </c>
      <c r="BZ49" s="17">
        <v>0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>
        <v>12.9990241861637</v>
      </c>
      <c r="CI49" s="17">
        <v>0</v>
      </c>
      <c r="CJ49" s="17">
        <v>0.90569465634782298</v>
      </c>
      <c r="CK49" s="17">
        <v>968.92562967310903</v>
      </c>
      <c r="CL49" s="17">
        <v>0</v>
      </c>
      <c r="CM49" s="17">
        <v>0</v>
      </c>
      <c r="CN49" s="17">
        <v>0</v>
      </c>
      <c r="CO49" s="17">
        <v>1265.56618462606</v>
      </c>
      <c r="CP49" s="17">
        <v>555.40432588942701</v>
      </c>
      <c r="CQ49" s="17">
        <v>61.7115774471579</v>
      </c>
      <c r="CR49" s="17">
        <v>617.11590333658501</v>
      </c>
      <c r="CS49" s="17">
        <v>0</v>
      </c>
      <c r="CT49" s="17">
        <v>112.684262720889</v>
      </c>
      <c r="CU49" s="17">
        <v>0</v>
      </c>
      <c r="CV49" s="17">
        <v>0.78001064689120603</v>
      </c>
      <c r="CW49" s="17">
        <v>2.1544855726230001E-2</v>
      </c>
      <c r="CX49" s="17">
        <v>0.36829237696831402</v>
      </c>
      <c r="CY49" s="17">
        <v>0.197108251260768</v>
      </c>
      <c r="CZ49" s="17">
        <v>1.8744546966715701</v>
      </c>
      <c r="DA49" s="17">
        <v>0.87661728622056101</v>
      </c>
      <c r="DB49" s="17">
        <v>707.52168555564594</v>
      </c>
      <c r="DC49" s="17">
        <v>0.96427915673208797</v>
      </c>
      <c r="DD49" s="17">
        <v>264.50482613799801</v>
      </c>
      <c r="DE49" s="17">
        <v>318.50455287510198</v>
      </c>
      <c r="DF49" s="17">
        <v>0.29220606844248898</v>
      </c>
      <c r="DG49" s="17">
        <v>0</v>
      </c>
      <c r="DH49" s="17">
        <v>6.9742828089088696E-3</v>
      </c>
      <c r="DI49" s="17">
        <v>205.713027662494</v>
      </c>
      <c r="DJ49" s="17">
        <v>3213.4541699370002</v>
      </c>
      <c r="DK49" s="17">
        <v>2922.0598595152001</v>
      </c>
      <c r="DL49" s="17">
        <v>291.39431042179899</v>
      </c>
      <c r="DM49" s="17">
        <v>2.3551770046903302</v>
      </c>
      <c r="DN49" s="17">
        <v>0</v>
      </c>
      <c r="DO49" s="17">
        <v>69.948289566075204</v>
      </c>
      <c r="DP49" s="17">
        <v>19.139477217987501</v>
      </c>
      <c r="DQ49" s="17">
        <v>794.04043629469197</v>
      </c>
      <c r="DR49" s="17">
        <v>52.597067411828903</v>
      </c>
      <c r="DS49" s="17">
        <v>10.227209889934199</v>
      </c>
      <c r="DT49" s="17">
        <v>1134.3437405821301</v>
      </c>
      <c r="DU49" s="17">
        <v>21.224923954677301</v>
      </c>
      <c r="DV49" s="17">
        <v>0.43830861301718999</v>
      </c>
      <c r="DW49" s="17">
        <v>48.085423105540698</v>
      </c>
      <c r="DX49" s="17">
        <v>2.92206423166167E-2</v>
      </c>
      <c r="DY49" s="17">
        <v>181.67118611529</v>
      </c>
      <c r="DZ49" s="17">
        <v>0</v>
      </c>
      <c r="EA49" s="17">
        <v>50.299774825283599</v>
      </c>
      <c r="EB49" s="17">
        <v>0</v>
      </c>
      <c r="EC49" s="17">
        <v>0</v>
      </c>
      <c r="ED49" s="17">
        <v>0</v>
      </c>
      <c r="EE49" s="17">
        <v>29.6210407297025</v>
      </c>
      <c r="EF49" s="17">
        <v>0</v>
      </c>
      <c r="EG49" s="17">
        <v>1265.56637069616</v>
      </c>
      <c r="EH49" s="17">
        <v>3.0243359189966701</v>
      </c>
      <c r="EI49" s="17">
        <v>0</v>
      </c>
      <c r="EK49" s="25">
        <f t="shared" si="39"/>
        <v>0</v>
      </c>
      <c r="EL49" s="94">
        <f t="shared" si="40"/>
        <v>0.99999985297483851</v>
      </c>
      <c r="EM49" s="40">
        <f t="shared" si="41"/>
        <v>-3.3226213530064498E-7</v>
      </c>
      <c r="EN49" s="40">
        <f t="shared" si="42"/>
        <v>-6.6210083265723291E-7</v>
      </c>
      <c r="EO49" s="40">
        <f t="shared" si="43"/>
        <v>3.6049282917297869E-8</v>
      </c>
      <c r="EP49" s="40">
        <f t="shared" si="44"/>
        <v>-3.7886413622596601E-7</v>
      </c>
      <c r="EQ49" s="40">
        <f t="shared" si="45"/>
        <v>-3.7100006154332985E-7</v>
      </c>
      <c r="ER49" s="40">
        <f t="shared" si="46"/>
        <v>1.1122375488252443E-6</v>
      </c>
      <c r="ES49" s="40">
        <f t="shared" si="47"/>
        <v>-4.4344065569084759E-7</v>
      </c>
      <c r="ET49" s="40">
        <f t="shared" si="48"/>
        <v>-3.0834527971313907E-7</v>
      </c>
      <c r="EU49" s="40">
        <f t="shared" si="49"/>
        <v>-5.187149706805447E-7</v>
      </c>
      <c r="EV49" s="40">
        <f t="shared" si="50"/>
        <v>0</v>
      </c>
      <c r="EW49" s="40">
        <f t="shared" si="51"/>
        <v>2.3107902482567708E-7</v>
      </c>
      <c r="EX49" s="40">
        <f t="shared" si="52"/>
        <v>-1.2838105583772205E-6</v>
      </c>
      <c r="EY49" s="40">
        <f t="shared" si="53"/>
        <v>0</v>
      </c>
      <c r="EZ49" s="40">
        <f t="shared" si="54"/>
        <v>0</v>
      </c>
      <c r="FA49" s="40">
        <f t="shared" si="55"/>
        <v>0</v>
      </c>
      <c r="FB49" s="40">
        <f t="shared" si="56"/>
        <v>-7.3721888324100135E-6</v>
      </c>
      <c r="FC49" s="40">
        <f t="shared" si="57"/>
        <v>1.9784649130678337E-6</v>
      </c>
      <c r="FD49" s="40">
        <f t="shared" si="58"/>
        <v>-3.3606043466409971E-7</v>
      </c>
      <c r="FE49" s="40">
        <f t="shared" si="59"/>
        <v>-7.1998495019097801E-7</v>
      </c>
      <c r="FF49" s="40">
        <f t="shared" si="60"/>
        <v>0</v>
      </c>
      <c r="FG49" s="40">
        <f t="shared" si="61"/>
        <v>3.6139464375999941E-6</v>
      </c>
      <c r="FH49" s="40">
        <f t="shared" si="62"/>
        <v>0</v>
      </c>
      <c r="FI49" s="40">
        <f t="shared" si="63"/>
        <v>-1.2403200974031406E-5</v>
      </c>
      <c r="FJ49" s="40">
        <f t="shared" si="64"/>
        <v>0</v>
      </c>
      <c r="FK49" s="40">
        <f t="shared" si="65"/>
        <v>2.7929448635098458E-6</v>
      </c>
      <c r="FL49" s="40">
        <f t="shared" si="66"/>
        <v>-6.8808556785024794E-7</v>
      </c>
      <c r="FM49" s="40">
        <f t="shared" si="67"/>
        <v>-1.7190634943691527E-5</v>
      </c>
      <c r="FN49" s="40">
        <f t="shared" si="68"/>
        <v>-2.5484495422407639E-5</v>
      </c>
      <c r="FO49" s="40">
        <f t="shared" si="69"/>
        <v>6.8824972591678354E-5</v>
      </c>
      <c r="FP49" s="40">
        <f t="shared" si="70"/>
        <v>3.8524786497621519E-5</v>
      </c>
      <c r="FQ49" s="40">
        <f t="shared" si="71"/>
        <v>1.6813833297352078E-6</v>
      </c>
      <c r="FR49" s="40">
        <f t="shared" si="72"/>
        <v>-1.7134179050928649E-6</v>
      </c>
      <c r="FS49" s="40">
        <f t="shared" si="73"/>
        <v>0</v>
      </c>
      <c r="FT49" s="40">
        <f t="shared" si="74"/>
        <v>-5.2878372571391025E-7</v>
      </c>
      <c r="FU49" s="40">
        <f t="shared" si="75"/>
        <v>0</v>
      </c>
      <c r="FV49" s="40">
        <f t="shared" si="76"/>
        <v>-3.3705367415169899E-6</v>
      </c>
      <c r="FW49" s="40">
        <f t="shared" si="77"/>
        <v>1.5624705788868801E-5</v>
      </c>
    </row>
    <row r="50" spans="1:179" x14ac:dyDescent="0.25">
      <c r="A50" s="32" t="s">
        <v>220</v>
      </c>
      <c r="B50" s="15">
        <v>40902.363697200002</v>
      </c>
      <c r="C50" s="15">
        <v>2415.5278415999901</v>
      </c>
      <c r="D50" s="15">
        <v>1338.08379661</v>
      </c>
      <c r="E50" s="15">
        <v>6943.8444205999904</v>
      </c>
      <c r="F50" s="15">
        <v>6322.3293539699898</v>
      </c>
      <c r="G50" s="15">
        <v>423.841640157999</v>
      </c>
      <c r="H50" s="15">
        <v>2916.2765273999898</v>
      </c>
      <c r="I50" s="17">
        <v>60.938324799999997</v>
      </c>
      <c r="J50" s="17">
        <v>3.7917178800000002</v>
      </c>
      <c r="L50" s="17">
        <v>139.366997</v>
      </c>
      <c r="M50" s="17">
        <v>20.091827599999998</v>
      </c>
      <c r="Q50" s="17">
        <v>4.2763734899999902E-3</v>
      </c>
      <c r="R50" s="17">
        <v>63.105007999999998</v>
      </c>
      <c r="S50" s="17">
        <v>37.862040939999901</v>
      </c>
      <c r="T50" s="17">
        <v>6.2292506099999999E-2</v>
      </c>
      <c r="V50" s="17">
        <v>2.4161508395000002</v>
      </c>
      <c r="X50" s="17">
        <v>1.61789442999999</v>
      </c>
      <c r="Z50" s="17">
        <v>52.912982499999899</v>
      </c>
      <c r="AA50" s="17">
        <v>5.4024859699999901</v>
      </c>
      <c r="AB50" s="17">
        <v>1.3933849039999999</v>
      </c>
      <c r="AC50" s="17">
        <v>3.8487340499999897E-2</v>
      </c>
      <c r="AD50" s="17">
        <v>0.65784872799999905</v>
      </c>
      <c r="AE50" s="17">
        <v>0.35208804700000002</v>
      </c>
      <c r="AF50" s="17">
        <v>3.3484002585999999</v>
      </c>
      <c r="AG50" s="17">
        <v>35.703081620999903</v>
      </c>
      <c r="AI50" s="17">
        <v>95.869822540000001</v>
      </c>
      <c r="AK50" s="17">
        <v>23.220708899999899</v>
      </c>
      <c r="AL50" s="17">
        <v>0.19956406900000001</v>
      </c>
      <c r="AN50" s="17" t="s">
        <v>220</v>
      </c>
      <c r="AO50" s="17">
        <v>0</v>
      </c>
      <c r="AP50" s="17">
        <v>0</v>
      </c>
      <c r="AQ50" s="17">
        <v>0</v>
      </c>
      <c r="AR50" s="17">
        <v>3.7917086203596599</v>
      </c>
      <c r="AS50" s="17">
        <v>60.938323300946998</v>
      </c>
      <c r="AT50" s="17">
        <v>60.938323300946998</v>
      </c>
      <c r="AU50" s="17">
        <v>0</v>
      </c>
      <c r="AV50" s="17">
        <v>0</v>
      </c>
      <c r="AW50" s="17">
        <v>0</v>
      </c>
      <c r="AX50" s="17">
        <v>0</v>
      </c>
      <c r="AY50" s="17">
        <v>139.36675566589199</v>
      </c>
      <c r="AZ50" s="17">
        <v>0.199570307886241</v>
      </c>
      <c r="BA50" s="17">
        <v>20.091814283136902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2.4161422763537699</v>
      </c>
      <c r="BI50" s="17">
        <v>40902.347719814599</v>
      </c>
      <c r="BJ50" s="17">
        <v>4.2763025460459403E-3</v>
      </c>
      <c r="BK50" s="17">
        <v>515.31521254644804</v>
      </c>
      <c r="BL50" s="17">
        <v>0</v>
      </c>
      <c r="BM50" s="17">
        <v>50.445463910100898</v>
      </c>
      <c r="BN50" s="17">
        <v>35.703040934977402</v>
      </c>
      <c r="BO50" s="17">
        <v>0</v>
      </c>
      <c r="BP50" s="17">
        <v>0</v>
      </c>
      <c r="BQ50" s="17">
        <v>63.104909772152197</v>
      </c>
      <c r="BR50" s="17">
        <v>63.104909772152197</v>
      </c>
      <c r="BS50" s="17">
        <v>0</v>
      </c>
      <c r="BT50" s="17">
        <v>0</v>
      </c>
      <c r="BU50" s="17">
        <v>37.862062541003198</v>
      </c>
      <c r="BV50" s="17">
        <v>0</v>
      </c>
      <c r="BW50" s="17">
        <v>3.7376085708824502E-2</v>
      </c>
      <c r="BX50" s="17">
        <v>1.2458275564631201E-2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23.220715817430801</v>
      </c>
      <c r="CI50" s="17">
        <v>0</v>
      </c>
      <c r="CJ50" s="17">
        <v>1.61787361539335</v>
      </c>
      <c r="CK50" s="17">
        <v>2415.5264704553001</v>
      </c>
      <c r="CL50" s="17">
        <v>0</v>
      </c>
      <c r="CM50" s="17">
        <v>0</v>
      </c>
      <c r="CN50" s="17">
        <v>0</v>
      </c>
      <c r="CO50" s="17">
        <v>2916.2744433604998</v>
      </c>
      <c r="CP50" s="17">
        <v>1204.2749258199799</v>
      </c>
      <c r="CQ50" s="17">
        <v>133.80809162519199</v>
      </c>
      <c r="CR50" s="17">
        <v>1338.0830174451701</v>
      </c>
      <c r="CS50" s="17">
        <v>0</v>
      </c>
      <c r="CT50" s="17">
        <v>267.41222361395398</v>
      </c>
      <c r="CU50" s="17">
        <v>0</v>
      </c>
      <c r="CV50" s="17">
        <v>1.39339256731537</v>
      </c>
      <c r="CW50" s="17">
        <v>3.8487799531517701E-2</v>
      </c>
      <c r="CX50" s="17">
        <v>0.65784332487860697</v>
      </c>
      <c r="CY50" s="17">
        <v>0.35208412143057899</v>
      </c>
      <c r="CZ50" s="17">
        <v>3.34836157145455</v>
      </c>
      <c r="DA50" s="17">
        <v>1.89670043045243</v>
      </c>
      <c r="DB50" s="17">
        <v>1679.02946014897</v>
      </c>
      <c r="DC50" s="17">
        <v>2.0863692207212399</v>
      </c>
      <c r="DD50" s="17">
        <v>572.29687274370701</v>
      </c>
      <c r="DE50" s="17">
        <v>689.13367108142097</v>
      </c>
      <c r="DF50" s="17">
        <v>0.63223381857063299</v>
      </c>
      <c r="DG50" s="17">
        <v>0</v>
      </c>
      <c r="DH50" s="17">
        <v>1.2458430088680901E-2</v>
      </c>
      <c r="DI50" s="17">
        <v>445.09181704944399</v>
      </c>
      <c r="DJ50" s="17">
        <v>6943.8414441003697</v>
      </c>
      <c r="DK50" s="17">
        <v>6322.3266951792602</v>
      </c>
      <c r="DL50" s="17">
        <v>621.51474892111298</v>
      </c>
      <c r="DM50" s="17">
        <v>5.0957903134421301</v>
      </c>
      <c r="DN50" s="17">
        <v>0</v>
      </c>
      <c r="DO50" s="17">
        <v>151.34375810887499</v>
      </c>
      <c r="DP50" s="17">
        <v>41.411407320447303</v>
      </c>
      <c r="DQ50" s="17">
        <v>1718.02895098574</v>
      </c>
      <c r="DR50" s="17">
        <v>113.802037346296</v>
      </c>
      <c r="DS50" s="17">
        <v>22.1280652016953</v>
      </c>
      <c r="DT50" s="17">
        <v>2454.3272793311098</v>
      </c>
      <c r="DU50" s="17">
        <v>50.369114162196098</v>
      </c>
      <c r="DV50" s="17">
        <v>0.94834857112937099</v>
      </c>
      <c r="DW50" s="17">
        <v>104.04017036216401</v>
      </c>
      <c r="DX50" s="17">
        <v>6.3223294035946398E-2</v>
      </c>
      <c r="DY50" s="17">
        <v>423.84060254964498</v>
      </c>
      <c r="DZ50" s="17">
        <v>0</v>
      </c>
      <c r="EA50" s="17">
        <v>95.869764622816803</v>
      </c>
      <c r="EB50" s="17">
        <v>0</v>
      </c>
      <c r="EC50" s="17">
        <v>0</v>
      </c>
      <c r="ED50" s="17">
        <v>0</v>
      </c>
      <c r="EE50" s="17">
        <v>52.9130609574377</v>
      </c>
      <c r="EF50" s="17">
        <v>0</v>
      </c>
      <c r="EG50" s="17">
        <v>2916.2751939240502</v>
      </c>
      <c r="EH50" s="17">
        <v>5.4024780860877204</v>
      </c>
      <c r="EI50" s="17">
        <v>0</v>
      </c>
      <c r="EK50" s="25">
        <f t="shared" si="39"/>
        <v>0</v>
      </c>
      <c r="EL50" s="94">
        <f t="shared" si="40"/>
        <v>0.99999974262938152</v>
      </c>
      <c r="EM50" s="40">
        <f t="shared" si="41"/>
        <v>-3.9062254497634015E-7</v>
      </c>
      <c r="EN50" s="40">
        <f t="shared" si="42"/>
        <v>-5.6763770898004821E-7</v>
      </c>
      <c r="EO50" s="40">
        <f t="shared" si="43"/>
        <v>-5.8229898003280731E-7</v>
      </c>
      <c r="EP50" s="40">
        <f t="shared" si="44"/>
        <v>-4.2865298246631359E-7</v>
      </c>
      <c r="EQ50" s="40">
        <f t="shared" si="45"/>
        <v>-4.2053973792331417E-7</v>
      </c>
      <c r="ER50" s="40">
        <f t="shared" si="46"/>
        <v>-2.448103856959645E-6</v>
      </c>
      <c r="ES50" s="40">
        <f t="shared" si="47"/>
        <v>-4.5725291381561308E-7</v>
      </c>
      <c r="ET50" s="40">
        <f t="shared" si="48"/>
        <v>-2.459951112843026E-8</v>
      </c>
      <c r="EU50" s="40">
        <f t="shared" si="49"/>
        <v>-2.442069962300174E-6</v>
      </c>
      <c r="EV50" s="40">
        <f t="shared" si="50"/>
        <v>0</v>
      </c>
      <c r="EW50" s="40">
        <f t="shared" si="51"/>
        <v>-1.7316446017087897E-6</v>
      </c>
      <c r="EX50" s="40">
        <f t="shared" si="52"/>
        <v>-6.6279998822459882E-7</v>
      </c>
      <c r="EY50" s="40">
        <f t="shared" si="53"/>
        <v>0</v>
      </c>
      <c r="EZ50" s="40">
        <f t="shared" si="54"/>
        <v>0</v>
      </c>
      <c r="FA50" s="40">
        <f t="shared" si="55"/>
        <v>0</v>
      </c>
      <c r="FB50" s="40">
        <f t="shared" si="56"/>
        <v>-1.6589746946992326E-5</v>
      </c>
      <c r="FC50" s="40">
        <f t="shared" si="57"/>
        <v>-1.556577693493966E-6</v>
      </c>
      <c r="FD50" s="40">
        <f t="shared" si="58"/>
        <v>5.7051872431835482E-7</v>
      </c>
      <c r="FE50" s="40">
        <f t="shared" si="59"/>
        <v>4.5793973379204645E-6</v>
      </c>
      <c r="FF50" s="40">
        <f t="shared" si="60"/>
        <v>0</v>
      </c>
      <c r="FG50" s="40">
        <f t="shared" si="61"/>
        <v>-3.5441273327515754E-6</v>
      </c>
      <c r="FH50" s="40">
        <f t="shared" si="62"/>
        <v>0</v>
      </c>
      <c r="FI50" s="40">
        <f t="shared" si="63"/>
        <v>-1.2865244019692783E-5</v>
      </c>
      <c r="FJ50" s="40">
        <f t="shared" si="64"/>
        <v>0</v>
      </c>
      <c r="FK50" s="40">
        <f t="shared" si="65"/>
        <v>1.4827634749498421E-6</v>
      </c>
      <c r="FL50" s="40">
        <f t="shared" si="66"/>
        <v>-1.4593119377764077E-6</v>
      </c>
      <c r="FM50" s="40">
        <f t="shared" si="67"/>
        <v>5.4997835472850012E-6</v>
      </c>
      <c r="FN50" s="40">
        <f t="shared" si="68"/>
        <v>1.1926818321040451E-5</v>
      </c>
      <c r="FO50" s="40">
        <f t="shared" si="69"/>
        <v>-8.2133189016031659E-6</v>
      </c>
      <c r="FP50" s="40">
        <f t="shared" si="70"/>
        <v>-1.1149397017235478E-5</v>
      </c>
      <c r="FQ50" s="40">
        <f t="shared" si="71"/>
        <v>-1.1553919024612536E-5</v>
      </c>
      <c r="FR50" s="40">
        <f t="shared" si="72"/>
        <v>-1.1395661285820167E-6</v>
      </c>
      <c r="FS50" s="40">
        <f t="shared" si="73"/>
        <v>0</v>
      </c>
      <c r="FT50" s="40">
        <f t="shared" si="74"/>
        <v>-6.041231918890008E-7</v>
      </c>
      <c r="FU50" s="40">
        <f t="shared" si="75"/>
        <v>0</v>
      </c>
      <c r="FV50" s="40">
        <f t="shared" si="76"/>
        <v>2.9789921279556409E-7</v>
      </c>
      <c r="FW50" s="40">
        <f t="shared" si="77"/>
        <v>3.1262572828122711E-5</v>
      </c>
    </row>
    <row r="51" spans="1:179" x14ac:dyDescent="0.25">
      <c r="A51" s="32" t="s">
        <v>221</v>
      </c>
      <c r="B51" s="15">
        <v>1991.6217197999899</v>
      </c>
      <c r="C51" s="15">
        <v>83.889843080000006</v>
      </c>
      <c r="D51" s="15">
        <v>88.157137921</v>
      </c>
      <c r="E51" s="15">
        <v>463.84696174999999</v>
      </c>
      <c r="F51" s="15">
        <v>422.79058677</v>
      </c>
      <c r="G51" s="15">
        <v>21.4605882349999</v>
      </c>
      <c r="H51" s="15">
        <v>146.16423306999999</v>
      </c>
      <c r="I51" s="17">
        <v>7.1313384999999903</v>
      </c>
      <c r="J51" s="17">
        <v>0.443727699999999</v>
      </c>
      <c r="L51" s="17">
        <v>16.309491999999999</v>
      </c>
      <c r="M51" s="17">
        <v>2.3512547000000001</v>
      </c>
      <c r="Q51" s="17">
        <v>5.0044485000000003E-4</v>
      </c>
      <c r="R51" s="17">
        <v>7.3848951999999999</v>
      </c>
      <c r="S51" s="17">
        <v>4.4308242799999897</v>
      </c>
      <c r="T51" s="17">
        <v>7.2898113499999997E-3</v>
      </c>
      <c r="V51" s="17">
        <v>0.28275127950000001</v>
      </c>
      <c r="X51" s="17">
        <v>0.189334959999999</v>
      </c>
      <c r="Z51" s="17">
        <v>6.1921710999999897</v>
      </c>
      <c r="AA51" s="17">
        <v>0.63222834000000006</v>
      </c>
      <c r="AB51" s="17">
        <v>0.163061604</v>
      </c>
      <c r="AC51" s="17">
        <v>4.5040026000000002E-3</v>
      </c>
      <c r="AD51" s="17">
        <v>7.6985074999999903E-2</v>
      </c>
      <c r="AE51" s="17">
        <v>4.1203273399999997E-2</v>
      </c>
      <c r="AF51" s="17">
        <v>0.39184811650000001</v>
      </c>
      <c r="AG51" s="17">
        <v>3.3638258169999999</v>
      </c>
      <c r="AI51" s="17">
        <v>9.4972179609999898</v>
      </c>
      <c r="AK51" s="17">
        <v>2.71741429999999</v>
      </c>
      <c r="AL51" s="17">
        <v>2.3354073999999999E-2</v>
      </c>
      <c r="AN51" s="17" t="s">
        <v>221</v>
      </c>
      <c r="AO51" s="17">
        <v>0</v>
      </c>
      <c r="AP51" s="17">
        <v>0</v>
      </c>
      <c r="AQ51" s="17">
        <v>0</v>
      </c>
      <c r="AR51" s="17">
        <v>0.44372422402459299</v>
      </c>
      <c r="AS51" s="17">
        <v>7.1313163759744</v>
      </c>
      <c r="AT51" s="17">
        <v>7.1313163759744</v>
      </c>
      <c r="AU51" s="17">
        <v>0</v>
      </c>
      <c r="AV51" s="17">
        <v>0</v>
      </c>
      <c r="AW51" s="17">
        <v>0</v>
      </c>
      <c r="AX51" s="17">
        <v>0</v>
      </c>
      <c r="AY51" s="17">
        <v>16.309422372597801</v>
      </c>
      <c r="AZ51" s="17">
        <v>2.3353742164652198E-2</v>
      </c>
      <c r="BA51" s="17">
        <v>2.3512625936339702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0.28275540149969303</v>
      </c>
      <c r="BI51" s="17">
        <v>1991.62206914796</v>
      </c>
      <c r="BJ51" s="17">
        <v>5.0043645989574295E-4</v>
      </c>
      <c r="BK51" s="17">
        <v>22.3813387848245</v>
      </c>
      <c r="BL51" s="17">
        <v>0</v>
      </c>
      <c r="BM51" s="17">
        <v>2.1909534432001099</v>
      </c>
      <c r="BN51" s="17">
        <v>3.3638220947204802</v>
      </c>
      <c r="BO51" s="17">
        <v>0</v>
      </c>
      <c r="BP51" s="17">
        <v>0</v>
      </c>
      <c r="BQ51" s="17">
        <v>7.38489634662497</v>
      </c>
      <c r="BR51" s="17">
        <v>7.38489634662497</v>
      </c>
      <c r="BS51" s="17">
        <v>0</v>
      </c>
      <c r="BT51" s="17">
        <v>0</v>
      </c>
      <c r="BU51" s="17">
        <v>4.4308382288728403</v>
      </c>
      <c r="BV51" s="17">
        <v>0</v>
      </c>
      <c r="BW51" s="17">
        <v>4.3740438466464901E-3</v>
      </c>
      <c r="BX51" s="17">
        <v>1.4580199959545099E-3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2.7174146159162702</v>
      </c>
      <c r="CI51" s="17">
        <v>0</v>
      </c>
      <c r="CJ51" s="17">
        <v>0.18932994717769699</v>
      </c>
      <c r="CK51" s="17">
        <v>83.889787442473093</v>
      </c>
      <c r="CL51" s="17">
        <v>0</v>
      </c>
      <c r="CM51" s="17">
        <v>0</v>
      </c>
      <c r="CN51" s="17">
        <v>0</v>
      </c>
      <c r="CO51" s="17">
        <v>146.163891157812</v>
      </c>
      <c r="CP51" s="17">
        <v>79.341835017113198</v>
      </c>
      <c r="CQ51" s="17">
        <v>8.8157137937686407</v>
      </c>
      <c r="CR51" s="17">
        <v>88.157548810881806</v>
      </c>
      <c r="CS51" s="17">
        <v>0</v>
      </c>
      <c r="CT51" s="17">
        <v>11.614228071038401</v>
      </c>
      <c r="CU51" s="17">
        <v>0</v>
      </c>
      <c r="CV51" s="17">
        <v>0.16306416250268599</v>
      </c>
      <c r="CW51" s="17">
        <v>4.5041720597232202E-3</v>
      </c>
      <c r="CX51" s="17">
        <v>7.6984481842181998E-2</v>
      </c>
      <c r="CY51" s="17">
        <v>4.1203295887828797E-2</v>
      </c>
      <c r="CZ51" s="17">
        <v>0.39183859763995099</v>
      </c>
      <c r="DA51" s="17">
        <v>0.12683760908745101</v>
      </c>
      <c r="DB51" s="17">
        <v>72.923981323930605</v>
      </c>
      <c r="DC51" s="17">
        <v>0.13952116646549401</v>
      </c>
      <c r="DD51" s="17">
        <v>38.270935090417098</v>
      </c>
      <c r="DE51" s="17">
        <v>46.084211654734098</v>
      </c>
      <c r="DF51" s="17">
        <v>4.2278956993336503E-2</v>
      </c>
      <c r="DG51" s="17">
        <v>0</v>
      </c>
      <c r="DH51" s="17">
        <v>1.4579802355638601E-3</v>
      </c>
      <c r="DI51" s="17">
        <v>29.7643471287554</v>
      </c>
      <c r="DJ51" s="17">
        <v>463.84672996742597</v>
      </c>
      <c r="DK51" s="17">
        <v>422.790366711861</v>
      </c>
      <c r="DL51" s="17">
        <v>41.056363255565302</v>
      </c>
      <c r="DM51" s="17">
        <v>0.34076909781356601</v>
      </c>
      <c r="DN51" s="17">
        <v>0</v>
      </c>
      <c r="DO51" s="17">
        <v>10.120761972475201</v>
      </c>
      <c r="DP51" s="17">
        <v>2.7692728660636998</v>
      </c>
      <c r="DQ51" s="17">
        <v>114.889076428732</v>
      </c>
      <c r="DR51" s="17">
        <v>7.6101931138632004</v>
      </c>
      <c r="DS51" s="17">
        <v>1.47976167044208</v>
      </c>
      <c r="DT51" s="17">
        <v>164.127312290216</v>
      </c>
      <c r="DU51" s="17">
        <v>2.1876310026819201</v>
      </c>
      <c r="DV51" s="17">
        <v>6.3418631811592796E-2</v>
      </c>
      <c r="DW51" s="17">
        <v>6.9574411117908701</v>
      </c>
      <c r="DX51" s="17">
        <v>4.2279221988899699E-3</v>
      </c>
      <c r="DY51" s="17">
        <v>21.460507527792</v>
      </c>
      <c r="DZ51" s="17">
        <v>0</v>
      </c>
      <c r="EA51" s="17">
        <v>9.4971986536924504</v>
      </c>
      <c r="EB51" s="17">
        <v>0</v>
      </c>
      <c r="EC51" s="17">
        <v>0</v>
      </c>
      <c r="ED51" s="17">
        <v>0</v>
      </c>
      <c r="EE51" s="17">
        <v>6.1921839809983501</v>
      </c>
      <c r="EF51" s="17">
        <v>0</v>
      </c>
      <c r="EG51" s="17">
        <v>146.16431709078</v>
      </c>
      <c r="EH51" s="17">
        <v>0.63222601260768196</v>
      </c>
      <c r="EI51" s="17">
        <v>0</v>
      </c>
      <c r="EK51" s="25">
        <f t="shared" si="39"/>
        <v>0</v>
      </c>
      <c r="EL51" s="94">
        <f t="shared" si="40"/>
        <v>0.99999708593057135</v>
      </c>
      <c r="EM51" s="40">
        <f t="shared" si="41"/>
        <v>1.7540879706892279E-7</v>
      </c>
      <c r="EN51" s="40">
        <f t="shared" si="42"/>
        <v>-6.6322125384923213E-7</v>
      </c>
      <c r="EO51" s="40">
        <f t="shared" si="43"/>
        <v>4.6608804629552746E-6</v>
      </c>
      <c r="EP51" s="40">
        <f t="shared" si="44"/>
        <v>-4.9969622123807037E-7</v>
      </c>
      <c r="EQ51" s="40">
        <f t="shared" si="45"/>
        <v>-5.2048968423879245E-7</v>
      </c>
      <c r="ER51" s="40">
        <f t="shared" si="46"/>
        <v>-3.7607174144580268E-6</v>
      </c>
      <c r="ES51" s="40">
        <f t="shared" si="47"/>
        <v>5.7483816829451669E-7</v>
      </c>
      <c r="ET51" s="40">
        <f t="shared" si="48"/>
        <v>-3.1023664898544509E-6</v>
      </c>
      <c r="EU51" s="40">
        <f t="shared" si="49"/>
        <v>-7.8335776784022157E-6</v>
      </c>
      <c r="EV51" s="40">
        <f t="shared" si="50"/>
        <v>0</v>
      </c>
      <c r="EW51" s="40">
        <f t="shared" si="51"/>
        <v>-4.269133716588174E-6</v>
      </c>
      <c r="EX51" s="40">
        <f t="shared" si="52"/>
        <v>3.3572007192688152E-6</v>
      </c>
      <c r="EY51" s="40">
        <f t="shared" si="53"/>
        <v>0</v>
      </c>
      <c r="EZ51" s="40">
        <f t="shared" si="54"/>
        <v>0</v>
      </c>
      <c r="FA51" s="40">
        <f t="shared" si="55"/>
        <v>0</v>
      </c>
      <c r="FB51" s="40">
        <f t="shared" si="56"/>
        <v>-1.6765292433471555E-5</v>
      </c>
      <c r="FC51" s="40">
        <f t="shared" si="57"/>
        <v>1.5526624806850475E-7</v>
      </c>
      <c r="FD51" s="40">
        <f t="shared" si="58"/>
        <v>3.1481439951293877E-6</v>
      </c>
      <c r="FE51" s="40">
        <f t="shared" si="59"/>
        <v>3.1925128605720295E-5</v>
      </c>
      <c r="FF51" s="40">
        <f t="shared" si="60"/>
        <v>0</v>
      </c>
      <c r="FG51" s="40">
        <f t="shared" si="61"/>
        <v>1.4578182281996109E-5</v>
      </c>
      <c r="FH51" s="40">
        <f t="shared" si="62"/>
        <v>0</v>
      </c>
      <c r="FI51" s="40">
        <f t="shared" si="63"/>
        <v>-2.6475946660896526E-5</v>
      </c>
      <c r="FJ51" s="40">
        <f t="shared" si="64"/>
        <v>0</v>
      </c>
      <c r="FK51" s="40">
        <f t="shared" si="65"/>
        <v>2.0802071119105986E-6</v>
      </c>
      <c r="FL51" s="40">
        <f t="shared" si="66"/>
        <v>-3.6812527544891337E-6</v>
      </c>
      <c r="FM51" s="40">
        <f t="shared" si="67"/>
        <v>1.5690405486197615E-5</v>
      </c>
      <c r="FN51" s="40">
        <f t="shared" si="68"/>
        <v>3.7624250754194946E-5</v>
      </c>
      <c r="FO51" s="40">
        <f t="shared" si="69"/>
        <v>-7.7048417229534422E-6</v>
      </c>
      <c r="FP51" s="40">
        <f t="shared" si="70"/>
        <v>5.4577772455545161E-7</v>
      </c>
      <c r="FQ51" s="40">
        <f t="shared" si="71"/>
        <v>-2.4292218459644276E-5</v>
      </c>
      <c r="FR51" s="40">
        <f t="shared" si="72"/>
        <v>-1.1065613150695671E-6</v>
      </c>
      <c r="FS51" s="40">
        <f t="shared" si="73"/>
        <v>0</v>
      </c>
      <c r="FT51" s="40">
        <f t="shared" si="74"/>
        <v>-2.0329435018435514E-6</v>
      </c>
      <c r="FU51" s="40">
        <f t="shared" si="75"/>
        <v>0</v>
      </c>
      <c r="FV51" s="40">
        <f t="shared" si="76"/>
        <v>1.1625620732431345E-7</v>
      </c>
      <c r="FW51" s="40">
        <f t="shared" si="77"/>
        <v>-1.4208884830997643E-5</v>
      </c>
    </row>
    <row r="52" spans="1:179" x14ac:dyDescent="0.25"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</row>
    <row r="53" spans="1:179" x14ac:dyDescent="0.25"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</row>
    <row r="54" spans="1:179" x14ac:dyDescent="0.25">
      <c r="A54" s="32" t="s">
        <v>343</v>
      </c>
      <c r="B54" s="15">
        <v>117.96790049000001</v>
      </c>
      <c r="D54" s="15">
        <v>5.7422109429999999</v>
      </c>
      <c r="E54" s="15">
        <v>34.754111991000002</v>
      </c>
      <c r="F54" s="15">
        <v>30.857938831999999</v>
      </c>
      <c r="G54" s="15">
        <v>1.2109988306999999</v>
      </c>
      <c r="H54" s="15">
        <v>21.978574717000001</v>
      </c>
      <c r="I54" s="17">
        <v>1.8747711244</v>
      </c>
      <c r="J54" s="17">
        <v>0.11664939721000001</v>
      </c>
      <c r="L54" s="17">
        <v>4.2876248280000002</v>
      </c>
      <c r="M54" s="17">
        <v>0.61812621239999899</v>
      </c>
      <c r="Q54" s="17">
        <v>1.3153709727000001E-4</v>
      </c>
      <c r="R54" s="17">
        <v>1.9414325913999999</v>
      </c>
      <c r="S54" s="17">
        <v>0.334584514</v>
      </c>
      <c r="T54" s="17">
        <v>6.0529418199999996E-4</v>
      </c>
      <c r="V54" s="17">
        <v>7.4338655520000005E-2</v>
      </c>
      <c r="X54" s="17">
        <v>4.9768940259999998E-2</v>
      </c>
      <c r="Z54" s="17">
        <v>1.6278720017999999</v>
      </c>
      <c r="AA54" s="17">
        <v>0.16617518305999901</v>
      </c>
      <c r="AB54" s="17">
        <v>4.2873286013E-2</v>
      </c>
      <c r="AC54" s="17">
        <v>1.1838388060999999E-3</v>
      </c>
      <c r="AD54" s="17">
        <v>2.0244852253999902E-2</v>
      </c>
      <c r="AE54" s="17">
        <v>1.0829896925000001E-2</v>
      </c>
      <c r="AF54" s="17">
        <v>0.103025923307</v>
      </c>
      <c r="AG54" s="17">
        <v>0.81277406354699999</v>
      </c>
      <c r="AI54" s="17">
        <v>2.3454260794600001</v>
      </c>
      <c r="AK54" s="17">
        <v>0.71438808329999903</v>
      </c>
      <c r="AL54" s="17">
        <v>6.138403816E-3</v>
      </c>
      <c r="AN54" s="17" t="s">
        <v>343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A54" s="17">
        <v>0</v>
      </c>
      <c r="EB54" s="17">
        <v>0</v>
      </c>
      <c r="EC54" s="17">
        <v>0</v>
      </c>
      <c r="ED54" s="17">
        <v>0</v>
      </c>
      <c r="EE54" s="17">
        <v>0</v>
      </c>
      <c r="EF54" s="17">
        <v>0</v>
      </c>
      <c r="EG54" s="17">
        <v>0</v>
      </c>
      <c r="EH54" s="17">
        <v>0</v>
      </c>
      <c r="EI54" s="17">
        <v>0</v>
      </c>
      <c r="EK54" s="25" t="e">
        <f t="shared" ref="EK54:EK59" si="78">BY54/CR54</f>
        <v>#DIV/0!</v>
      </c>
      <c r="EL54" s="94" t="e">
        <f t="shared" ref="EL54:EL59" si="79">CO54/EG54</f>
        <v>#DIV/0!</v>
      </c>
      <c r="EM54" s="40">
        <f t="shared" ref="EM54:EM59" si="80">(BI54-B54)/(B54+1E-50)</f>
        <v>-1</v>
      </c>
      <c r="EN54" s="40">
        <f t="shared" ref="EN54:EN59" si="81">(CK54-C54)/(C54+1E-50)</f>
        <v>0</v>
      </c>
      <c r="EO54" s="40">
        <f t="shared" ref="EO54:EO59" si="82">(CR54-D54)/(D54+1E-50)</f>
        <v>-1</v>
      </c>
      <c r="EP54" s="40">
        <f t="shared" ref="EP54:EQ59" si="83">(DJ54-E54)/(E54+1E-50)</f>
        <v>-1</v>
      </c>
      <c r="EQ54" s="40">
        <f t="shared" si="83"/>
        <v>-1</v>
      </c>
      <c r="ER54" s="40">
        <f t="shared" ref="ER54:ER59" si="84">(DY54-G54)/(G54+1E-50)</f>
        <v>-1</v>
      </c>
      <c r="ES54" s="40">
        <f t="shared" ref="ES54:ES59" si="85">(EG54-H54)/(H54+1E-50)</f>
        <v>-1</v>
      </c>
      <c r="ET54" s="40">
        <f t="shared" ref="ET54:ET59" si="86">(AT54-I54)/(I54+1E-50)</f>
        <v>-1</v>
      </c>
      <c r="EU54" s="40">
        <f t="shared" ref="EU54:EU59" si="87">(AR54-J54)/(J54+1E-50)</f>
        <v>-1</v>
      </c>
      <c r="EV54" s="40">
        <f t="shared" ref="EV54:EV59" si="88">(AW54+AX54-K54)/(K54+1E-50)</f>
        <v>0</v>
      </c>
      <c r="EW54" s="40">
        <f t="shared" ref="EW54:EW59" si="89">(AY54-L54)/(L54+1E-50)</f>
        <v>-1</v>
      </c>
      <c r="EX54" s="40">
        <f t="shared" ref="EX54:EX59" si="90">(BA54-M54)/(M54+1E-50)</f>
        <v>-1</v>
      </c>
      <c r="EY54" s="40">
        <f t="shared" ref="EY54:EY59" si="91">(BB54+BC54-N54)/(N54+1E-50)</f>
        <v>0</v>
      </c>
      <c r="EZ54" s="40">
        <f t="shared" ref="EZ54:EZ59" si="92">(BE54-O54)/(O54+1E-50)</f>
        <v>0</v>
      </c>
      <c r="FA54" s="40">
        <f t="shared" ref="FA54:FA59" si="93">(BF54+BG54-P54)/(P54+1E-50)</f>
        <v>0</v>
      </c>
      <c r="FB54" s="40">
        <f t="shared" ref="FB54:FB59" si="94">(BJ54-Q54)/(Q54+1E-50)</f>
        <v>-1</v>
      </c>
      <c r="FC54" s="40">
        <f t="shared" ref="FC54:FC59" si="95">(BR54-R54)/(R54+1E-50)</f>
        <v>-1</v>
      </c>
      <c r="FD54" s="40">
        <f t="shared" ref="FD54:FD59" si="96">(BU54-S54)/(S54+1E-50)</f>
        <v>-1</v>
      </c>
      <c r="FE54" s="40">
        <f t="shared" ref="FE54:FE59" si="97">(BW54+BX54+DH54-T54)/(T54+1E-50)</f>
        <v>-1</v>
      </c>
      <c r="FF54" s="40">
        <f t="shared" ref="FF54:FF59" si="98">(CE54+CF54-U54)/(U54+1E-50)</f>
        <v>0</v>
      </c>
      <c r="FG54" s="40">
        <f t="shared" ref="FG54:FG59" si="99">(BH54-V54)/(V54+1E-50)</f>
        <v>-1</v>
      </c>
      <c r="FH54" s="40">
        <f t="shared" ref="FH54:FH59" si="100">(CG54-W54)/(W54+1E-50)</f>
        <v>0</v>
      </c>
      <c r="FI54" s="40">
        <f t="shared" ref="FI54:FI59" si="101">(CJ54-X54)/(X54+1E-50)</f>
        <v>-1</v>
      </c>
      <c r="FJ54" s="40">
        <f t="shared" ref="FJ54:FJ59" si="102">(CM54+CN54-Y54)/(Y54+1E-50)</f>
        <v>0</v>
      </c>
      <c r="FK54" s="40">
        <f t="shared" ref="FK54:FK59" si="103">(EE54-Z54)/(Z54+1E-50)</f>
        <v>-1</v>
      </c>
      <c r="FL54" s="40">
        <f t="shared" ref="FL54:FL59" si="104">(EH54-AA54)/(AA54+1E-50)</f>
        <v>-1</v>
      </c>
      <c r="FM54" s="40">
        <f t="shared" ref="FM54:FQ59" si="105">(CV54-AB54)/(AB54+1E-50)</f>
        <v>-1</v>
      </c>
      <c r="FN54" s="40">
        <f t="shared" si="105"/>
        <v>-1</v>
      </c>
      <c r="FO54" s="40">
        <f t="shared" si="105"/>
        <v>-1</v>
      </c>
      <c r="FP54" s="40">
        <f t="shared" si="105"/>
        <v>-1</v>
      </c>
      <c r="FQ54" s="40">
        <f t="shared" si="105"/>
        <v>-1</v>
      </c>
      <c r="FR54" s="40">
        <f t="shared" ref="FR54:FR59" si="106">(BN54-AG54)/(AG54+1E-50)</f>
        <v>-1</v>
      </c>
      <c r="FS54" s="40">
        <f t="shared" ref="FS54:FS59" si="107">(BV54-AH54)/(AH54+1E-50)</f>
        <v>0</v>
      </c>
      <c r="FT54" s="40">
        <f t="shared" ref="FT54:FT59" si="108">(EA54-AI54)/(AI54+1E-50)</f>
        <v>-1</v>
      </c>
      <c r="FU54" s="40">
        <f t="shared" ref="FU54:FU59" si="109">(AQ54-AJ54)/(AJ54+1E-50)</f>
        <v>0</v>
      </c>
      <c r="FV54" s="40">
        <f t="shared" ref="FV54:FV59" si="110">(CH54-AK54)/(AK54+1E-50)</f>
        <v>-1</v>
      </c>
      <c r="FW54" s="40">
        <f t="shared" ref="FW54:FW59" si="111">(AZ54-AL54)/(AL54+1E-50)</f>
        <v>-1</v>
      </c>
    </row>
    <row r="55" spans="1:179" x14ac:dyDescent="0.25">
      <c r="A55" s="32" t="s">
        <v>344</v>
      </c>
      <c r="B55" s="15">
        <v>8226.4476352000001</v>
      </c>
      <c r="C55" s="15">
        <v>417.26010894999899</v>
      </c>
      <c r="D55" s="15">
        <v>310.10949961199998</v>
      </c>
      <c r="E55" s="15">
        <v>1207.4845284099999</v>
      </c>
      <c r="F55" s="15">
        <v>1134.1607930499899</v>
      </c>
      <c r="G55" s="15">
        <v>87.612855263999904</v>
      </c>
      <c r="H55" s="15">
        <v>484.61935932</v>
      </c>
      <c r="I55" s="17">
        <v>8.3185725999999995</v>
      </c>
      <c r="J55" s="17">
        <v>0.51760065</v>
      </c>
      <c r="L55" s="17">
        <v>19.024733399999899</v>
      </c>
      <c r="M55" s="17">
        <v>2.7427004199999998</v>
      </c>
      <c r="Q55" s="17">
        <v>5.8376029000000004E-4</v>
      </c>
      <c r="R55" s="17">
        <v>8.6143576999999993</v>
      </c>
      <c r="S55" s="17">
        <v>12.997079168999999</v>
      </c>
      <c r="T55" s="17">
        <v>1.18160900659999E-2</v>
      </c>
      <c r="V55" s="17">
        <v>0.32982450349999998</v>
      </c>
      <c r="X55" s="17">
        <v>0.22085595899999999</v>
      </c>
      <c r="Z55" s="17">
        <v>7.2230594999999997</v>
      </c>
      <c r="AA55" s="17">
        <v>0.73748360000000002</v>
      </c>
      <c r="AB55" s="17">
        <v>0.19020854840000001</v>
      </c>
      <c r="AC55" s="17">
        <v>5.2538419999999999E-3</v>
      </c>
      <c r="AD55" s="17">
        <v>8.98017812E-2</v>
      </c>
      <c r="AE55" s="17">
        <v>4.8062913299999899E-2</v>
      </c>
      <c r="AF55" s="17">
        <v>0.457084285199999</v>
      </c>
      <c r="AG55" s="17">
        <v>5.2307658131999899</v>
      </c>
      <c r="AI55" s="17">
        <v>13.8419230649999</v>
      </c>
      <c r="AK55" s="17">
        <v>3.1698178499999998</v>
      </c>
      <c r="AL55" s="17">
        <v>2.7242136E-2</v>
      </c>
      <c r="AN55" s="17" t="s">
        <v>344</v>
      </c>
      <c r="AO55" s="17">
        <v>0</v>
      </c>
      <c r="AP55" s="17">
        <v>0</v>
      </c>
      <c r="AQ55" s="17">
        <v>0</v>
      </c>
      <c r="AR55" s="17">
        <v>5.3342863106370597E-2</v>
      </c>
      <c r="AS55" s="17">
        <v>0.857302227641764</v>
      </c>
      <c r="AT55" s="17">
        <v>0.857302227641764</v>
      </c>
      <c r="AU55" s="17">
        <v>0</v>
      </c>
      <c r="AV55" s="17">
        <v>0</v>
      </c>
      <c r="AW55" s="17">
        <v>0</v>
      </c>
      <c r="AX55" s="17">
        <v>0</v>
      </c>
      <c r="AY55" s="17">
        <v>1.96070886272412</v>
      </c>
      <c r="AZ55" s="17">
        <v>2.8075523548323602E-3</v>
      </c>
      <c r="BA55" s="17">
        <v>0.28266052498367999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3.3993881679442402E-2</v>
      </c>
      <c r="BI55" s="17">
        <v>1046.2100358074599</v>
      </c>
      <c r="BJ55" s="17">
        <v>6.0156836339219502E-5</v>
      </c>
      <c r="BK55" s="17">
        <v>5.4789652282164001</v>
      </c>
      <c r="BL55" s="17">
        <v>0</v>
      </c>
      <c r="BM55" s="17">
        <v>0.53634627532151602</v>
      </c>
      <c r="BN55" s="17">
        <v>0.46269447768751498</v>
      </c>
      <c r="BO55" s="17">
        <v>0</v>
      </c>
      <c r="BP55" s="17">
        <v>0</v>
      </c>
      <c r="BQ55" s="17">
        <v>0.88780609434437197</v>
      </c>
      <c r="BR55" s="17">
        <v>0.88780609434437197</v>
      </c>
      <c r="BS55" s="17">
        <v>0</v>
      </c>
      <c r="BT55" s="17">
        <v>0</v>
      </c>
      <c r="BU55" s="17">
        <v>3.9524230489304699</v>
      </c>
      <c r="BV55" s="17">
        <v>0</v>
      </c>
      <c r="BW55" s="17">
        <v>1.8949734676499299E-3</v>
      </c>
      <c r="BX55" s="17">
        <v>6.31563396430173E-4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0.32668337908530298</v>
      </c>
      <c r="CI55" s="17">
        <v>0</v>
      </c>
      <c r="CJ55" s="17">
        <v>2.2764413741552299E-2</v>
      </c>
      <c r="CK55" s="17">
        <v>24.459689555052101</v>
      </c>
      <c r="CL55" s="17">
        <v>0</v>
      </c>
      <c r="CM55" s="17">
        <v>0</v>
      </c>
      <c r="CN55" s="17">
        <v>0</v>
      </c>
      <c r="CO55" s="17">
        <v>31.9170174440716</v>
      </c>
      <c r="CP55" s="17">
        <v>50.017701461112999</v>
      </c>
      <c r="CQ55" s="17">
        <v>5.5574726952055196</v>
      </c>
      <c r="CR55" s="17">
        <v>55.575174156318504</v>
      </c>
      <c r="CS55" s="17">
        <v>0</v>
      </c>
      <c r="CT55" s="17">
        <v>2.8431360697294399</v>
      </c>
      <c r="CU55" s="17">
        <v>0</v>
      </c>
      <c r="CV55" s="17">
        <v>1.9602448509399899E-2</v>
      </c>
      <c r="CW55" s="17">
        <v>5.4147107557995199E-4</v>
      </c>
      <c r="CX55" s="17">
        <v>9.2547843172009897E-3</v>
      </c>
      <c r="CY55" s="17">
        <v>4.9536028803386402E-3</v>
      </c>
      <c r="CZ55" s="17">
        <v>4.7109293259919201E-2</v>
      </c>
      <c r="DA55" s="17">
        <v>4.9338089876926797E-2</v>
      </c>
      <c r="DB55" s="17">
        <v>17.851689793052099</v>
      </c>
      <c r="DC55" s="17">
        <v>5.4272249265585298E-2</v>
      </c>
      <c r="DD55" s="17">
        <v>14.886979799048699</v>
      </c>
      <c r="DE55" s="17">
        <v>17.926163644129801</v>
      </c>
      <c r="DF55" s="17">
        <v>1.64458957103568E-2</v>
      </c>
      <c r="DG55" s="17">
        <v>0</v>
      </c>
      <c r="DH55" s="17">
        <v>6.3160929986717297E-4</v>
      </c>
      <c r="DI55" s="17">
        <v>11.5780199209643</v>
      </c>
      <c r="DJ55" s="17">
        <v>168.59421773938601</v>
      </c>
      <c r="DK55" s="17">
        <v>164.46026544299599</v>
      </c>
      <c r="DL55" s="17">
        <v>4.13395229638936</v>
      </c>
      <c r="DM55" s="17">
        <v>0.132555035687318</v>
      </c>
      <c r="DN55" s="17">
        <v>0</v>
      </c>
      <c r="DO55" s="17">
        <v>3.9368606651344402</v>
      </c>
      <c r="DP55" s="17">
        <v>1.0772232565573701</v>
      </c>
      <c r="DQ55" s="17">
        <v>44.690433510254302</v>
      </c>
      <c r="DR55" s="17">
        <v>2.9603038762766198</v>
      </c>
      <c r="DS55" s="17">
        <v>0.57561178149991599</v>
      </c>
      <c r="DT55" s="17">
        <v>63.843372983459801</v>
      </c>
      <c r="DU55" s="17">
        <v>0.53553494077966302</v>
      </c>
      <c r="DV55" s="17">
        <v>2.46692660262238E-2</v>
      </c>
      <c r="DW55" s="17">
        <v>2.7063708835573799</v>
      </c>
      <c r="DX55" s="17">
        <v>1.6445855476005401E-3</v>
      </c>
      <c r="DY55" s="17">
        <v>12.2059671304088</v>
      </c>
      <c r="DZ55" s="17">
        <v>0</v>
      </c>
      <c r="EA55" s="17">
        <v>1.26501996828927</v>
      </c>
      <c r="EB55" s="17">
        <v>0</v>
      </c>
      <c r="EC55" s="17">
        <v>0</v>
      </c>
      <c r="ED55" s="17">
        <v>0</v>
      </c>
      <c r="EE55" s="17">
        <v>0.74440887759665197</v>
      </c>
      <c r="EF55" s="17">
        <v>0</v>
      </c>
      <c r="EG55" s="17">
        <v>31.9170646229821</v>
      </c>
      <c r="EH55" s="17">
        <v>7.6008037635074299E-2</v>
      </c>
      <c r="EI55" s="17">
        <v>0</v>
      </c>
      <c r="EK55" s="25">
        <f t="shared" si="78"/>
        <v>0</v>
      </c>
      <c r="EL55" s="94">
        <f t="shared" si="79"/>
        <v>0.99999852182802351</v>
      </c>
      <c r="EM55" s="40">
        <f t="shared" si="80"/>
        <v>-0.87282359504352147</v>
      </c>
      <c r="EN55" s="40">
        <f t="shared" si="81"/>
        <v>-0.9413802349412147</v>
      </c>
      <c r="EO55" s="40">
        <f t="shared" si="82"/>
        <v>-0.82078854654290645</v>
      </c>
      <c r="EP55" s="40">
        <f t="shared" si="83"/>
        <v>-0.86037567043497543</v>
      </c>
      <c r="EQ55" s="40">
        <f t="shared" si="83"/>
        <v>-0.8549938717236657</v>
      </c>
      <c r="ER55" s="40">
        <f t="shared" si="84"/>
        <v>-0.86068292040444183</v>
      </c>
      <c r="ES55" s="40">
        <f t="shared" si="85"/>
        <v>-0.93413993062974843</v>
      </c>
      <c r="ET55" s="40">
        <f t="shared" si="86"/>
        <v>-0.8969411858421763</v>
      </c>
      <c r="EU55" s="40">
        <f t="shared" si="87"/>
        <v>-0.8969420476841159</v>
      </c>
      <c r="EV55" s="40">
        <f t="shared" si="88"/>
        <v>0</v>
      </c>
      <c r="EW55" s="40">
        <f t="shared" si="89"/>
        <v>-0.89693895722480232</v>
      </c>
      <c r="EX55" s="40">
        <f t="shared" si="90"/>
        <v>-0.89694079494701795</v>
      </c>
      <c r="EY55" s="40">
        <f t="shared" si="91"/>
        <v>0</v>
      </c>
      <c r="EZ55" s="40">
        <f t="shared" si="92"/>
        <v>0</v>
      </c>
      <c r="FA55" s="40">
        <f t="shared" si="93"/>
        <v>0</v>
      </c>
      <c r="FB55" s="40">
        <f t="shared" si="94"/>
        <v>-0.89694942021626811</v>
      </c>
      <c r="FC55" s="40">
        <f t="shared" si="95"/>
        <v>-0.89693879389935571</v>
      </c>
      <c r="FD55" s="40">
        <f t="shared" si="96"/>
        <v>-0.69589913260222369</v>
      </c>
      <c r="FE55" s="40">
        <f t="shared" si="97"/>
        <v>-0.73272494147326672</v>
      </c>
      <c r="FF55" s="40">
        <f t="shared" si="98"/>
        <v>0</v>
      </c>
      <c r="FG55" s="40">
        <f t="shared" si="99"/>
        <v>-0.89693342575002954</v>
      </c>
      <c r="FH55" s="40">
        <f t="shared" si="100"/>
        <v>0</v>
      </c>
      <c r="FI55" s="40">
        <f t="shared" si="101"/>
        <v>-0.89692642279327273</v>
      </c>
      <c r="FJ55" s="40">
        <f t="shared" si="102"/>
        <v>0</v>
      </c>
      <c r="FK55" s="40">
        <f t="shared" si="103"/>
        <v>-0.89693994939448407</v>
      </c>
      <c r="FL55" s="40">
        <f t="shared" si="104"/>
        <v>-0.89693596218943139</v>
      </c>
      <c r="FM55" s="40">
        <f t="shared" si="105"/>
        <v>-0.89694233684925218</v>
      </c>
      <c r="FN55" s="40">
        <f t="shared" si="105"/>
        <v>-0.89693807396949665</v>
      </c>
      <c r="FO55" s="40">
        <f t="shared" si="105"/>
        <v>-0.89694208518437502</v>
      </c>
      <c r="FP55" s="40">
        <f t="shared" si="105"/>
        <v>-0.89693502660941182</v>
      </c>
      <c r="FQ55" s="40">
        <f t="shared" si="105"/>
        <v>-0.89693521570249057</v>
      </c>
      <c r="FR55" s="40">
        <f t="shared" si="106"/>
        <v>-0.91154364500129359</v>
      </c>
      <c r="FS55" s="40">
        <f t="shared" si="107"/>
        <v>0</v>
      </c>
      <c r="FT55" s="40">
        <f t="shared" si="108"/>
        <v>-0.90860952178762311</v>
      </c>
      <c r="FU55" s="40">
        <f t="shared" si="109"/>
        <v>0</v>
      </c>
      <c r="FV55" s="40">
        <f t="shared" si="110"/>
        <v>-0.89693938436074383</v>
      </c>
      <c r="FW55" s="40">
        <f t="shared" si="111"/>
        <v>-0.8969408142286508</v>
      </c>
    </row>
    <row r="56" spans="1:179" x14ac:dyDescent="0.25">
      <c r="A56" s="32" t="s">
        <v>345</v>
      </c>
      <c r="B56" s="15">
        <v>6423.4422661999997</v>
      </c>
      <c r="C56" s="15">
        <v>423.236254385</v>
      </c>
      <c r="D56" s="15">
        <v>178.46999476849999</v>
      </c>
      <c r="E56" s="15">
        <v>917.84355820799999</v>
      </c>
      <c r="F56" s="15">
        <v>835.94962398699897</v>
      </c>
      <c r="G56" s="15">
        <v>65.462986906299903</v>
      </c>
      <c r="H56" s="15">
        <v>448.96050315599899</v>
      </c>
      <c r="I56" s="17">
        <v>3.9424761899999998</v>
      </c>
      <c r="J56" s="17">
        <v>0.245310052</v>
      </c>
      <c r="L56" s="17">
        <v>9.0165177799999991</v>
      </c>
      <c r="M56" s="17">
        <v>1.2998652499999901</v>
      </c>
      <c r="Q56" s="17">
        <v>2.7666555000000002E-4</v>
      </c>
      <c r="R56" s="17">
        <v>4.0826570699999998</v>
      </c>
      <c r="S56" s="17">
        <v>2.4495310429999999</v>
      </c>
      <c r="T56" s="17">
        <v>4.0300894410000001E-3</v>
      </c>
      <c r="V56" s="17">
        <v>0.15631581375</v>
      </c>
      <c r="X56" s="17">
        <v>0.10467158709999901</v>
      </c>
      <c r="Z56" s="17">
        <v>3.4232686499999998</v>
      </c>
      <c r="AA56" s="17">
        <v>0.349520160999999</v>
      </c>
      <c r="AB56" s="17">
        <v>9.0146633729999898E-2</v>
      </c>
      <c r="AC56" s="17">
        <v>2.4899897500000002E-3</v>
      </c>
      <c r="AD56" s="17">
        <v>4.2560296689999999E-2</v>
      </c>
      <c r="AE56" s="17">
        <v>2.2778787080000001E-2</v>
      </c>
      <c r="AF56" s="17">
        <v>0.21662879316</v>
      </c>
      <c r="AG56" s="17">
        <v>3.4077740231</v>
      </c>
      <c r="AI56" s="17">
        <v>8.5240570891999905</v>
      </c>
      <c r="AK56" s="17">
        <v>1.50229225</v>
      </c>
      <c r="AL56" s="17">
        <v>1.2911037699999999E-2</v>
      </c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K56" s="25" t="e">
        <f t="shared" si="78"/>
        <v>#DIV/0!</v>
      </c>
      <c r="EL56" s="94" t="e">
        <f t="shared" si="79"/>
        <v>#DIV/0!</v>
      </c>
      <c r="EM56" s="40">
        <f t="shared" si="80"/>
        <v>-1</v>
      </c>
      <c r="EN56" s="40">
        <f t="shared" si="81"/>
        <v>-1</v>
      </c>
      <c r="EO56" s="40">
        <f t="shared" si="82"/>
        <v>-1</v>
      </c>
      <c r="EP56" s="40">
        <f t="shared" si="83"/>
        <v>-1</v>
      </c>
      <c r="EQ56" s="40">
        <f t="shared" si="83"/>
        <v>-1</v>
      </c>
      <c r="ER56" s="40">
        <f t="shared" si="84"/>
        <v>-1</v>
      </c>
      <c r="ES56" s="40">
        <f t="shared" si="85"/>
        <v>-1</v>
      </c>
      <c r="ET56" s="40">
        <f t="shared" si="86"/>
        <v>-1</v>
      </c>
      <c r="EU56" s="40">
        <f t="shared" si="87"/>
        <v>-1</v>
      </c>
      <c r="EV56" s="40">
        <f t="shared" si="88"/>
        <v>0</v>
      </c>
      <c r="EW56" s="40">
        <f t="shared" si="89"/>
        <v>-1</v>
      </c>
      <c r="EX56" s="40">
        <f t="shared" si="90"/>
        <v>-1</v>
      </c>
      <c r="EY56" s="40">
        <f t="shared" si="91"/>
        <v>0</v>
      </c>
      <c r="EZ56" s="40">
        <f t="shared" si="92"/>
        <v>0</v>
      </c>
      <c r="FA56" s="40">
        <f t="shared" si="93"/>
        <v>0</v>
      </c>
      <c r="FB56" s="40">
        <f t="shared" si="94"/>
        <v>-1</v>
      </c>
      <c r="FC56" s="40">
        <f t="shared" si="95"/>
        <v>-1</v>
      </c>
      <c r="FD56" s="40">
        <f t="shared" si="96"/>
        <v>-1</v>
      </c>
      <c r="FE56" s="40">
        <f t="shared" si="97"/>
        <v>-1</v>
      </c>
      <c r="FF56" s="40">
        <f t="shared" si="98"/>
        <v>0</v>
      </c>
      <c r="FG56" s="40">
        <f t="shared" si="99"/>
        <v>-1</v>
      </c>
      <c r="FH56" s="40">
        <f t="shared" si="100"/>
        <v>0</v>
      </c>
      <c r="FI56" s="40">
        <f t="shared" si="101"/>
        <v>-1</v>
      </c>
      <c r="FJ56" s="40">
        <f t="shared" si="102"/>
        <v>0</v>
      </c>
      <c r="FK56" s="40">
        <f t="shared" si="103"/>
        <v>-1</v>
      </c>
      <c r="FL56" s="40">
        <f t="shared" si="104"/>
        <v>-1</v>
      </c>
      <c r="FM56" s="40">
        <f t="shared" si="105"/>
        <v>-1</v>
      </c>
      <c r="FN56" s="40">
        <f t="shared" si="105"/>
        <v>-1</v>
      </c>
      <c r="FO56" s="40">
        <f t="shared" si="105"/>
        <v>-1</v>
      </c>
      <c r="FP56" s="40">
        <f t="shared" si="105"/>
        <v>-1</v>
      </c>
      <c r="FQ56" s="40">
        <f t="shared" si="105"/>
        <v>-1</v>
      </c>
      <c r="FR56" s="40">
        <f t="shared" si="106"/>
        <v>-1</v>
      </c>
      <c r="FS56" s="40">
        <f t="shared" si="107"/>
        <v>0</v>
      </c>
      <c r="FT56" s="40">
        <f t="shared" si="108"/>
        <v>-1</v>
      </c>
      <c r="FU56" s="40">
        <f t="shared" si="109"/>
        <v>0</v>
      </c>
      <c r="FV56" s="40">
        <f t="shared" si="110"/>
        <v>-1</v>
      </c>
      <c r="FW56" s="40">
        <f t="shared" si="111"/>
        <v>-1</v>
      </c>
    </row>
    <row r="57" spans="1:179" x14ac:dyDescent="0.25">
      <c r="A57" s="32" t="s">
        <v>346</v>
      </c>
      <c r="B57" s="15">
        <v>5835.1320017325897</v>
      </c>
      <c r="C57" s="15">
        <v>348.61104519019898</v>
      </c>
      <c r="D57" s="15">
        <v>189.40399623101001</v>
      </c>
      <c r="E57" s="15">
        <v>982.15242240959901</v>
      </c>
      <c r="F57" s="15">
        <v>893.56980732175896</v>
      </c>
      <c r="G57" s="15">
        <v>60.387319300442002</v>
      </c>
      <c r="H57" s="15">
        <v>418.14065196669998</v>
      </c>
      <c r="I57" s="17">
        <v>8.3484142639999899</v>
      </c>
      <c r="J57" s="17">
        <v>0.51945696732999902</v>
      </c>
      <c r="L57" s="17">
        <v>19.092977402999999</v>
      </c>
      <c r="M57" s="17">
        <v>2.7525360217000001</v>
      </c>
      <c r="Q57" s="17">
        <v>5.858540384E-4</v>
      </c>
      <c r="R57" s="17">
        <v>8.6452509790000001</v>
      </c>
      <c r="S57" s="17">
        <v>5.1870175547999997</v>
      </c>
      <c r="T57" s="17">
        <v>8.5339379569000003E-3</v>
      </c>
      <c r="V57" s="17">
        <v>0.33100741921499999</v>
      </c>
      <c r="X57" s="17">
        <v>0.22164802216999899</v>
      </c>
      <c r="Z57" s="17">
        <v>7.2489639859999997</v>
      </c>
      <c r="AA57" s="17">
        <v>0.74012855489999996</v>
      </c>
      <c r="AB57" s="17">
        <v>0.19089071563599999</v>
      </c>
      <c r="AC57" s="17">
        <v>5.2726832438999898E-3</v>
      </c>
      <c r="AD57" s="17">
        <v>9.0123865256999905E-2</v>
      </c>
      <c r="AE57" s="17">
        <v>4.8235300802000003E-2</v>
      </c>
      <c r="AF57" s="17">
        <v>0.45872351195299899</v>
      </c>
      <c r="AG57" s="17">
        <v>4.9606012990580002</v>
      </c>
      <c r="AI57" s="17">
        <v>13.28062602646</v>
      </c>
      <c r="AK57" s="17">
        <v>3.1811880143</v>
      </c>
      <c r="AL57" s="17">
        <v>2.7339837706E-2</v>
      </c>
      <c r="AN57" s="17" t="s">
        <v>346</v>
      </c>
      <c r="AO57" s="17">
        <v>0</v>
      </c>
      <c r="AP57" s="17">
        <v>0</v>
      </c>
      <c r="AQ57" s="17">
        <v>0</v>
      </c>
      <c r="AR57" s="17">
        <v>1.09738370224925E-4</v>
      </c>
      <c r="AS57" s="17">
        <v>1.76374288870516E-3</v>
      </c>
      <c r="AT57" s="17">
        <v>1.76374288870516E-3</v>
      </c>
      <c r="AU57" s="17">
        <v>0</v>
      </c>
      <c r="AV57" s="17">
        <v>0</v>
      </c>
      <c r="AW57" s="17">
        <v>0</v>
      </c>
      <c r="AX57" s="17">
        <v>0</v>
      </c>
      <c r="AY57" s="17">
        <v>4.0353264425668197E-3</v>
      </c>
      <c r="AZ57" s="17">
        <v>5.7763574640233097E-6</v>
      </c>
      <c r="BA57" s="17">
        <v>5.8150526421843105E-4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6.9948107772946399E-5</v>
      </c>
      <c r="BI57" s="17">
        <v>1.4493218031603301</v>
      </c>
      <c r="BJ57" s="17">
        <v>1.23789599463174E-7</v>
      </c>
      <c r="BK57" s="17">
        <v>1.8478982383968001E-2</v>
      </c>
      <c r="BL57" s="17">
        <v>0</v>
      </c>
      <c r="BM57" s="17">
        <v>1.8091737776748801E-3</v>
      </c>
      <c r="BN57" s="17">
        <v>1.11058477598284E-3</v>
      </c>
      <c r="BO57" s="17">
        <v>0</v>
      </c>
      <c r="BP57" s="17">
        <v>0</v>
      </c>
      <c r="BQ57" s="17">
        <v>1.8266118685824899E-3</v>
      </c>
      <c r="BR57" s="17">
        <v>1.8266118685824899E-3</v>
      </c>
      <c r="BS57" s="17">
        <v>0</v>
      </c>
      <c r="BT57" s="17">
        <v>0</v>
      </c>
      <c r="BU57" s="17">
        <v>1.09595419787584E-3</v>
      </c>
      <c r="BV57" s="17">
        <v>0</v>
      </c>
      <c r="BW57" s="17">
        <v>1.08146154312517E-6</v>
      </c>
      <c r="BX57" s="17">
        <v>3.60594789155466E-7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6.7220098050562501E-4</v>
      </c>
      <c r="CI57" s="17">
        <v>0</v>
      </c>
      <c r="CJ57" s="17">
        <v>4.6829417740868801E-5</v>
      </c>
      <c r="CK57" s="17">
        <v>8.8699041540589302E-2</v>
      </c>
      <c r="CL57" s="17">
        <v>0</v>
      </c>
      <c r="CM57" s="17">
        <v>0</v>
      </c>
      <c r="CN57" s="17">
        <v>0</v>
      </c>
      <c r="CO57" s="17">
        <v>0.10274243952446301</v>
      </c>
      <c r="CP57" s="17">
        <v>4.0676446369814302E-2</v>
      </c>
      <c r="CQ57" s="17">
        <v>4.5196051522016101E-3</v>
      </c>
      <c r="CR57" s="17">
        <v>4.5196051522015897E-2</v>
      </c>
      <c r="CS57" s="17">
        <v>0</v>
      </c>
      <c r="CT57" s="17">
        <v>9.5895759960757804E-3</v>
      </c>
      <c r="CU57" s="17">
        <v>0</v>
      </c>
      <c r="CV57" s="17">
        <v>4.0333126650021798E-5</v>
      </c>
      <c r="CW57" s="17">
        <v>1.1142501253878601E-6</v>
      </c>
      <c r="CX57" s="17">
        <v>1.9038251293837501E-5</v>
      </c>
      <c r="CY57" s="17">
        <v>1.01916830635427E-5</v>
      </c>
      <c r="CZ57" s="17">
        <v>9.6918114827735695E-5</v>
      </c>
      <c r="DA57" s="17">
        <v>6.3892149892248804E-5</v>
      </c>
      <c r="DB57" s="17">
        <v>6.0206321202400298E-2</v>
      </c>
      <c r="DC57" s="17">
        <v>7.0289411751737893E-5</v>
      </c>
      <c r="DD57" s="17">
        <v>1.9282312868929501E-2</v>
      </c>
      <c r="DE57" s="17">
        <v>2.32188418018375E-2</v>
      </c>
      <c r="DF57" s="17">
        <v>2.1300065587504099E-5</v>
      </c>
      <c r="DG57" s="17">
        <v>0</v>
      </c>
      <c r="DH57" s="17">
        <v>3.60620490859086E-7</v>
      </c>
      <c r="DI57" s="17">
        <v>1.49965497665855E-2</v>
      </c>
      <c r="DJ57" s="17">
        <v>0.233949497302093</v>
      </c>
      <c r="DK57" s="17">
        <v>0.21301757602914401</v>
      </c>
      <c r="DL57" s="17">
        <v>2.0931921272948701E-2</v>
      </c>
      <c r="DM57" s="17">
        <v>1.7167997707193101E-4</v>
      </c>
      <c r="DN57" s="17">
        <v>0</v>
      </c>
      <c r="DO57" s="17">
        <v>5.0993016859846498E-3</v>
      </c>
      <c r="DP57" s="17">
        <v>1.3952468349895501E-3</v>
      </c>
      <c r="DQ57" s="17">
        <v>5.7885161240541098E-2</v>
      </c>
      <c r="DR57" s="17">
        <v>3.8342934462099699E-3</v>
      </c>
      <c r="DS57" s="17">
        <v>7.4554252991396099E-4</v>
      </c>
      <c r="DT57" s="17">
        <v>8.2693662262933898E-2</v>
      </c>
      <c r="DU57" s="17">
        <v>1.80610908690068E-3</v>
      </c>
      <c r="DV57" s="17">
        <v>3.1954121816387902E-5</v>
      </c>
      <c r="DW57" s="17">
        <v>3.5054178585404499E-3</v>
      </c>
      <c r="DX57" s="17">
        <v>2.1300065587503998E-6</v>
      </c>
      <c r="DY57" s="17">
        <v>1.49401412060383E-2</v>
      </c>
      <c r="DZ57" s="17">
        <v>0</v>
      </c>
      <c r="EA57" s="17">
        <v>2.9383138720326901E-3</v>
      </c>
      <c r="EB57" s="17">
        <v>0</v>
      </c>
      <c r="EC57" s="17">
        <v>0</v>
      </c>
      <c r="ED57" s="17">
        <v>0</v>
      </c>
      <c r="EE57" s="17">
        <v>1.5314148888705E-3</v>
      </c>
      <c r="EF57" s="17">
        <v>0</v>
      </c>
      <c r="EG57" s="17">
        <v>0.10274243952446301</v>
      </c>
      <c r="EH57" s="17">
        <v>1.56378879418199E-4</v>
      </c>
      <c r="EI57" s="17">
        <v>0</v>
      </c>
      <c r="EK57" s="25">
        <f t="shared" si="78"/>
        <v>0</v>
      </c>
      <c r="EL57" s="94">
        <f t="shared" si="79"/>
        <v>1</v>
      </c>
      <c r="EM57" s="40">
        <f t="shared" si="80"/>
        <v>-0.99975162141957885</v>
      </c>
      <c r="EN57" s="40">
        <f t="shared" si="81"/>
        <v>-0.99974556445424101</v>
      </c>
      <c r="EO57" s="40">
        <f t="shared" si="82"/>
        <v>-0.9997613775188412</v>
      </c>
      <c r="EP57" s="40">
        <f t="shared" si="83"/>
        <v>-0.99976179919535491</v>
      </c>
      <c r="EQ57" s="40">
        <f t="shared" si="83"/>
        <v>-0.9997616105935051</v>
      </c>
      <c r="ER57" s="40">
        <f t="shared" si="84"/>
        <v>-0.99975259472718592</v>
      </c>
      <c r="ES57" s="40">
        <f t="shared" si="85"/>
        <v>-0.99975428736947425</v>
      </c>
      <c r="ET57" s="40">
        <f t="shared" si="86"/>
        <v>-0.99978873318537731</v>
      </c>
      <c r="EU57" s="40">
        <f t="shared" si="87"/>
        <v>-0.99978874405941853</v>
      </c>
      <c r="EV57" s="40">
        <f t="shared" si="88"/>
        <v>0</v>
      </c>
      <c r="EW57" s="40">
        <f t="shared" si="89"/>
        <v>-0.99978864865560824</v>
      </c>
      <c r="EX57" s="40">
        <f t="shared" si="90"/>
        <v>-0.99978873836359128</v>
      </c>
      <c r="EY57" s="40">
        <f t="shared" si="91"/>
        <v>0</v>
      </c>
      <c r="EZ57" s="40">
        <f t="shared" si="92"/>
        <v>0</v>
      </c>
      <c r="FA57" s="40">
        <f t="shared" si="93"/>
        <v>0</v>
      </c>
      <c r="FB57" s="40">
        <f t="shared" si="94"/>
        <v>-0.99978870231943562</v>
      </c>
      <c r="FC57" s="40">
        <f t="shared" si="95"/>
        <v>-0.99978871499820898</v>
      </c>
      <c r="FD57" s="40">
        <f t="shared" si="96"/>
        <v>-0.99978871207080044</v>
      </c>
      <c r="FE57" s="40">
        <f t="shared" si="97"/>
        <v>-0.99978876377678816</v>
      </c>
      <c r="FF57" s="40">
        <f t="shared" si="98"/>
        <v>0</v>
      </c>
      <c r="FG57" s="40">
        <f t="shared" si="99"/>
        <v>-0.99978868114817843</v>
      </c>
      <c r="FH57" s="40">
        <f t="shared" si="100"/>
        <v>0</v>
      </c>
      <c r="FI57" s="40">
        <f t="shared" si="101"/>
        <v>-0.99978872169811217</v>
      </c>
      <c r="FJ57" s="40">
        <f t="shared" si="102"/>
        <v>0</v>
      </c>
      <c r="FK57" s="40">
        <f t="shared" si="103"/>
        <v>-0.99978874017144681</v>
      </c>
      <c r="FL57" s="40">
        <f t="shared" si="104"/>
        <v>-0.99978871389519708</v>
      </c>
      <c r="FM57" s="40">
        <f t="shared" si="105"/>
        <v>-0.99978871090447929</v>
      </c>
      <c r="FN57" s="40">
        <f t="shared" si="105"/>
        <v>-0.99978867493573076</v>
      </c>
      <c r="FO57" s="40">
        <f t="shared" si="105"/>
        <v>-0.99978875460745564</v>
      </c>
      <c r="FP57" s="40">
        <f t="shared" si="105"/>
        <v>-0.99978870903893857</v>
      </c>
      <c r="FQ57" s="40">
        <f t="shared" si="105"/>
        <v>-0.99978872215549808</v>
      </c>
      <c r="FR57" s="40">
        <f t="shared" si="106"/>
        <v>-0.99977611892006035</v>
      </c>
      <c r="FS57" s="40">
        <f t="shared" si="107"/>
        <v>0</v>
      </c>
      <c r="FT57" s="40">
        <f t="shared" si="108"/>
        <v>-0.99977875185505727</v>
      </c>
      <c r="FU57" s="40">
        <f t="shared" si="109"/>
        <v>0</v>
      </c>
      <c r="FV57" s="40">
        <f t="shared" si="110"/>
        <v>-0.9997886949851803</v>
      </c>
      <c r="FW57" s="40">
        <f t="shared" si="111"/>
        <v>-0.99978872012606146</v>
      </c>
    </row>
    <row r="58" spans="1:179" x14ac:dyDescent="0.25">
      <c r="A58" s="32" t="s">
        <v>424</v>
      </c>
      <c r="B58" s="15">
        <v>211.20968869999999</v>
      </c>
      <c r="C58" s="15">
        <v>12.699916780000001</v>
      </c>
      <c r="D58" s="15">
        <v>6.7936993299999999</v>
      </c>
      <c r="E58" s="15">
        <v>35.212946819999999</v>
      </c>
      <c r="F58" s="15">
        <v>32.038836740000001</v>
      </c>
      <c r="G58" s="15">
        <v>2.183701235</v>
      </c>
      <c r="H58" s="15">
        <v>15.11169626</v>
      </c>
      <c r="I58" s="17">
        <v>0.29134529999999997</v>
      </c>
      <c r="J58" s="17">
        <v>1.8128160000000001E-2</v>
      </c>
      <c r="L58" s="17">
        <v>0.66631099999999899</v>
      </c>
      <c r="M58" s="17">
        <v>9.60588E-2</v>
      </c>
      <c r="Q58" s="17">
        <v>2.0445259999999999E-5</v>
      </c>
      <c r="R58" s="17">
        <v>0.30170429999999998</v>
      </c>
      <c r="S58" s="17">
        <v>0.18101797999999999</v>
      </c>
      <c r="T58" s="17">
        <v>2.9781969999999899E-4</v>
      </c>
      <c r="U58" s="5"/>
      <c r="V58" s="17">
        <v>1.1551587E-2</v>
      </c>
      <c r="X58" s="17">
        <v>7.7351299999999998E-3</v>
      </c>
      <c r="Z58" s="17">
        <v>0.2529766</v>
      </c>
      <c r="AA58" s="17">
        <v>2.582922E-2</v>
      </c>
      <c r="AB58" s="17">
        <v>6.6617499999999897E-3</v>
      </c>
      <c r="AC58" s="17">
        <v>1.840077E-4</v>
      </c>
      <c r="AD58" s="17">
        <v>3.1451669999999999E-3</v>
      </c>
      <c r="AE58" s="17">
        <v>1.6833276999999999E-3</v>
      </c>
      <c r="AF58" s="17">
        <v>1.6008660099999999E-2</v>
      </c>
      <c r="AG58" s="17">
        <v>0.175315789999999</v>
      </c>
      <c r="AI58" s="17">
        <v>0.46812190300000001</v>
      </c>
      <c r="AK58" s="17">
        <v>0.11101799999999901</v>
      </c>
      <c r="AL58" s="17">
        <v>9.5411300000000003E-4</v>
      </c>
      <c r="AN58" s="17" t="s">
        <v>347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  <c r="DT58" s="17">
        <v>0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0</v>
      </c>
      <c r="EB58" s="17">
        <v>0</v>
      </c>
      <c r="EC58" s="17">
        <v>0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K58" s="25" t="e">
        <f t="shared" si="78"/>
        <v>#DIV/0!</v>
      </c>
      <c r="EL58" s="94" t="e">
        <f t="shared" si="79"/>
        <v>#DIV/0!</v>
      </c>
      <c r="EM58" s="40">
        <f t="shared" si="80"/>
        <v>-1</v>
      </c>
      <c r="EN58" s="40">
        <f t="shared" si="81"/>
        <v>-1</v>
      </c>
      <c r="EO58" s="40">
        <f t="shared" si="82"/>
        <v>-1</v>
      </c>
      <c r="EP58" s="40">
        <f t="shared" si="83"/>
        <v>-1</v>
      </c>
      <c r="EQ58" s="40">
        <f t="shared" si="83"/>
        <v>-1</v>
      </c>
      <c r="ER58" s="40">
        <f t="shared" si="84"/>
        <v>-1</v>
      </c>
      <c r="ES58" s="40">
        <f t="shared" si="85"/>
        <v>-1</v>
      </c>
      <c r="ET58" s="40">
        <f t="shared" si="86"/>
        <v>-1</v>
      </c>
      <c r="EU58" s="40">
        <f t="shared" si="87"/>
        <v>-1</v>
      </c>
      <c r="EV58" s="40">
        <f t="shared" si="88"/>
        <v>0</v>
      </c>
      <c r="EW58" s="40">
        <f t="shared" si="89"/>
        <v>-1</v>
      </c>
      <c r="EX58" s="40">
        <f t="shared" si="90"/>
        <v>-1</v>
      </c>
      <c r="EY58" s="40">
        <f t="shared" si="91"/>
        <v>0</v>
      </c>
      <c r="EZ58" s="40">
        <f t="shared" si="92"/>
        <v>0</v>
      </c>
      <c r="FA58" s="40">
        <f t="shared" si="93"/>
        <v>0</v>
      </c>
      <c r="FB58" s="40">
        <f t="shared" si="94"/>
        <v>-1</v>
      </c>
      <c r="FC58" s="40">
        <f t="shared" si="95"/>
        <v>-1</v>
      </c>
      <c r="FD58" s="40">
        <f t="shared" si="96"/>
        <v>-1</v>
      </c>
      <c r="FE58" s="40">
        <f t="shared" si="97"/>
        <v>-1</v>
      </c>
      <c r="FF58" s="40">
        <f t="shared" si="98"/>
        <v>0</v>
      </c>
      <c r="FG58" s="40">
        <f t="shared" si="99"/>
        <v>-1</v>
      </c>
      <c r="FH58" s="40">
        <f t="shared" si="100"/>
        <v>0</v>
      </c>
      <c r="FI58" s="40">
        <f t="shared" si="101"/>
        <v>-1</v>
      </c>
      <c r="FJ58" s="40">
        <f t="shared" si="102"/>
        <v>0</v>
      </c>
      <c r="FK58" s="40">
        <f t="shared" si="103"/>
        <v>-1</v>
      </c>
      <c r="FL58" s="40">
        <f t="shared" si="104"/>
        <v>-1</v>
      </c>
      <c r="FM58" s="40">
        <f t="shared" si="105"/>
        <v>-1</v>
      </c>
      <c r="FN58" s="40">
        <f t="shared" si="105"/>
        <v>-1</v>
      </c>
      <c r="FO58" s="40">
        <f t="shared" si="105"/>
        <v>-1</v>
      </c>
      <c r="FP58" s="40">
        <f t="shared" si="105"/>
        <v>-1</v>
      </c>
      <c r="FQ58" s="40">
        <f t="shared" si="105"/>
        <v>-1</v>
      </c>
      <c r="FR58" s="40">
        <f t="shared" si="106"/>
        <v>-1</v>
      </c>
      <c r="FS58" s="40">
        <f t="shared" si="107"/>
        <v>0</v>
      </c>
      <c r="FT58" s="40">
        <f t="shared" si="108"/>
        <v>-1</v>
      </c>
      <c r="FU58" s="40">
        <f t="shared" si="109"/>
        <v>0</v>
      </c>
      <c r="FV58" s="40">
        <f t="shared" si="110"/>
        <v>-1</v>
      </c>
      <c r="FW58" s="40">
        <f t="shared" si="111"/>
        <v>-1</v>
      </c>
    </row>
    <row r="59" spans="1:179" x14ac:dyDescent="0.25">
      <c r="A59" s="17" t="s">
        <v>378</v>
      </c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K59" s="25" t="e">
        <f t="shared" si="78"/>
        <v>#DIV/0!</v>
      </c>
      <c r="EL59" s="94" t="e">
        <f t="shared" si="79"/>
        <v>#DIV/0!</v>
      </c>
      <c r="EM59" s="40">
        <f t="shared" si="80"/>
        <v>0</v>
      </c>
      <c r="EN59" s="40">
        <f t="shared" si="81"/>
        <v>0</v>
      </c>
      <c r="EO59" s="40">
        <f t="shared" si="82"/>
        <v>0</v>
      </c>
      <c r="EP59" s="40">
        <f t="shared" si="83"/>
        <v>0</v>
      </c>
      <c r="EQ59" s="40">
        <f t="shared" si="83"/>
        <v>0</v>
      </c>
      <c r="ER59" s="40">
        <f t="shared" si="84"/>
        <v>0</v>
      </c>
      <c r="ES59" s="40">
        <f t="shared" si="85"/>
        <v>0</v>
      </c>
      <c r="ET59" s="40">
        <f t="shared" si="86"/>
        <v>0</v>
      </c>
      <c r="EU59" s="40">
        <f t="shared" si="87"/>
        <v>0</v>
      </c>
      <c r="EV59" s="40">
        <f t="shared" si="88"/>
        <v>0</v>
      </c>
      <c r="EW59" s="40">
        <f t="shared" si="89"/>
        <v>0</v>
      </c>
      <c r="EX59" s="40">
        <f t="shared" si="90"/>
        <v>0</v>
      </c>
      <c r="EY59" s="40">
        <f t="shared" si="91"/>
        <v>0</v>
      </c>
      <c r="EZ59" s="40">
        <f t="shared" si="92"/>
        <v>0</v>
      </c>
      <c r="FA59" s="40">
        <f t="shared" si="93"/>
        <v>0</v>
      </c>
      <c r="FB59" s="40">
        <f t="shared" si="94"/>
        <v>0</v>
      </c>
      <c r="FC59" s="40">
        <f t="shared" si="95"/>
        <v>0</v>
      </c>
      <c r="FD59" s="40">
        <f t="shared" si="96"/>
        <v>0</v>
      </c>
      <c r="FE59" s="40">
        <f t="shared" si="97"/>
        <v>0</v>
      </c>
      <c r="FF59" s="40">
        <f t="shared" si="98"/>
        <v>0</v>
      </c>
      <c r="FG59" s="40">
        <f t="shared" si="99"/>
        <v>0</v>
      </c>
      <c r="FH59" s="40">
        <f t="shared" si="100"/>
        <v>0</v>
      </c>
      <c r="FI59" s="40">
        <f t="shared" si="101"/>
        <v>0</v>
      </c>
      <c r="FJ59" s="40">
        <f t="shared" si="102"/>
        <v>0</v>
      </c>
      <c r="FK59" s="40">
        <f t="shared" si="103"/>
        <v>0</v>
      </c>
      <c r="FL59" s="40">
        <f t="shared" si="104"/>
        <v>0</v>
      </c>
      <c r="FM59" s="40">
        <f t="shared" si="105"/>
        <v>0</v>
      </c>
      <c r="FN59" s="40">
        <f t="shared" si="105"/>
        <v>0</v>
      </c>
      <c r="FO59" s="40">
        <f t="shared" si="105"/>
        <v>0</v>
      </c>
      <c r="FP59" s="40">
        <f t="shared" si="105"/>
        <v>0</v>
      </c>
      <c r="FQ59" s="40">
        <f t="shared" si="105"/>
        <v>0</v>
      </c>
      <c r="FR59" s="40">
        <f t="shared" si="106"/>
        <v>0</v>
      </c>
      <c r="FS59" s="40">
        <f t="shared" si="107"/>
        <v>0</v>
      </c>
      <c r="FT59" s="40">
        <f t="shared" si="108"/>
        <v>0</v>
      </c>
      <c r="FU59" s="40">
        <f t="shared" si="109"/>
        <v>0</v>
      </c>
      <c r="FV59" s="40">
        <f t="shared" si="110"/>
        <v>0</v>
      </c>
      <c r="FW59" s="40">
        <f t="shared" si="111"/>
        <v>0</v>
      </c>
    </row>
    <row r="60" spans="1:179" x14ac:dyDescent="0.25">
      <c r="A60" s="17" t="s">
        <v>426</v>
      </c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</row>
    <row r="61" spans="1:179" x14ac:dyDescent="0.25">
      <c r="A61" s="1" t="s">
        <v>353</v>
      </c>
      <c r="B61" s="1">
        <f>SUM(B3:B58)</f>
        <v>1413390.5820359988</v>
      </c>
      <c r="C61" s="1">
        <f t="shared" ref="C61:AL61" si="112">SUM(C3:C58)</f>
        <v>80368.767767460042</v>
      </c>
      <c r="D61" s="1">
        <f t="shared" si="112"/>
        <v>46179.113263611522</v>
      </c>
      <c r="E61" s="1">
        <f t="shared" si="112"/>
        <v>234273.61760978133</v>
      </c>
      <c r="F61" s="1">
        <f t="shared" si="112"/>
        <v>214347.63173908097</v>
      </c>
      <c r="G61" s="1">
        <f t="shared" si="112"/>
        <v>14058.009342971076</v>
      </c>
      <c r="H61" s="1">
        <f t="shared" si="112"/>
        <v>106010.02661156312</v>
      </c>
      <c r="I61" s="1">
        <f t="shared" si="112"/>
        <v>2146.5196627269838</v>
      </c>
      <c r="J61" s="1">
        <f t="shared" si="112"/>
        <v>133.8386513644499</v>
      </c>
      <c r="K61" s="1">
        <f t="shared" si="112"/>
        <v>4.1476370176999904E-6</v>
      </c>
      <c r="L61" s="1">
        <f t="shared" si="112"/>
        <v>4634.8676504710311</v>
      </c>
      <c r="M61" s="1">
        <f t="shared" si="112"/>
        <v>702.56390754369954</v>
      </c>
      <c r="N61" s="1">
        <f t="shared" si="112"/>
        <v>2.9278110899499998E-5</v>
      </c>
      <c r="O61" s="1">
        <f t="shared" si="112"/>
        <v>1.34258960945E-5</v>
      </c>
      <c r="P61" s="1">
        <f t="shared" si="112"/>
        <v>4.0236242946499997E-6</v>
      </c>
      <c r="Q61" s="1">
        <f t="shared" si="112"/>
        <v>0.14859220620000993</v>
      </c>
      <c r="R61" s="1">
        <f t="shared" si="112"/>
        <v>2222.3580237415817</v>
      </c>
      <c r="S61" s="1">
        <f t="shared" si="112"/>
        <v>1234.2233528294837</v>
      </c>
      <c r="T61" s="1">
        <f t="shared" si="112"/>
        <v>2.0073564356658351</v>
      </c>
      <c r="U61" s="1">
        <f t="shared" si="112"/>
        <v>2.6445337646149999E-4</v>
      </c>
      <c r="V61" s="1">
        <f t="shared" si="112"/>
        <v>86.835559221685898</v>
      </c>
      <c r="W61" s="1">
        <f t="shared" si="112"/>
        <v>1.2407008872999999E-2</v>
      </c>
      <c r="X61" s="1">
        <f t="shared" si="112"/>
        <v>56.756732491789911</v>
      </c>
      <c r="Y61" s="1">
        <f t="shared" si="112"/>
        <v>4.6282305031999999E-6</v>
      </c>
      <c r="Z61" s="1">
        <f t="shared" si="112"/>
        <v>1836.5885466133316</v>
      </c>
      <c r="AA61" s="1">
        <f t="shared" si="112"/>
        <v>194.16219653558701</v>
      </c>
      <c r="AB61" s="1">
        <f t="shared" si="112"/>
        <v>48.824618453543927</v>
      </c>
      <c r="AC61" s="1">
        <f t="shared" si="112"/>
        <v>1.3455346341299974</v>
      </c>
      <c r="AD61" s="1">
        <f t="shared" si="112"/>
        <v>23.058860349052967</v>
      </c>
      <c r="AE61" s="1">
        <f t="shared" si="112"/>
        <v>12.338755845409592</v>
      </c>
      <c r="AF61" s="1">
        <f t="shared" si="112"/>
        <v>118.436339550857</v>
      </c>
      <c r="AG61" s="1">
        <f t="shared" si="112"/>
        <v>1264.0114420293332</v>
      </c>
      <c r="AH61" s="1">
        <f t="shared" si="112"/>
        <v>4.39013265797999E-2</v>
      </c>
      <c r="AI61" s="1">
        <f t="shared" si="112"/>
        <v>3387.3870370886038</v>
      </c>
      <c r="AJ61" s="1">
        <f t="shared" si="112"/>
        <v>1.168468642E-3</v>
      </c>
      <c r="AK61" s="1">
        <f t="shared" si="112"/>
        <v>811.54816039270167</v>
      </c>
      <c r="AL61" s="1">
        <f t="shared" si="112"/>
        <v>6.9986283326679883</v>
      </c>
      <c r="AM61" s="1"/>
      <c r="AN61" s="1" t="s">
        <v>353</v>
      </c>
      <c r="AO61" s="39">
        <f>SUM(AO3:AO59)</f>
        <v>0</v>
      </c>
      <c r="AP61" s="39">
        <f t="shared" ref="AP61:CJ61" si="113">SUM(AP3:AP59)</f>
        <v>0</v>
      </c>
      <c r="AQ61" s="39">
        <f t="shared" si="113"/>
        <v>1.1684254090218601E-3</v>
      </c>
      <c r="AR61" s="39">
        <f t="shared" si="113"/>
        <v>132.47477188702112</v>
      </c>
      <c r="AS61" s="39">
        <f t="shared" si="113"/>
        <v>2124.6023688655787</v>
      </c>
      <c r="AT61" s="39">
        <f t="shared" si="113"/>
        <v>2124.6023688655787</v>
      </c>
      <c r="AU61" s="39">
        <f t="shared" si="113"/>
        <v>0</v>
      </c>
      <c r="AV61" s="39">
        <f t="shared" si="113"/>
        <v>0</v>
      </c>
      <c r="AW61" s="39">
        <f t="shared" si="113"/>
        <v>1.7004698786906701E-6</v>
      </c>
      <c r="AX61" s="39">
        <f t="shared" si="113"/>
        <v>2.4470927814062101E-6</v>
      </c>
      <c r="AY61" s="39">
        <f t="shared" si="113"/>
        <v>4584.743398113922</v>
      </c>
      <c r="AZ61" s="39">
        <f t="shared" si="113"/>
        <v>6.9269259670836796</v>
      </c>
      <c r="BA61" s="39">
        <f t="shared" si="113"/>
        <v>695.33767100683622</v>
      </c>
      <c r="BB61" s="39">
        <f t="shared" si="113"/>
        <v>7.0264960934098196E-6</v>
      </c>
      <c r="BC61" s="39">
        <f t="shared" si="113"/>
        <v>2.2250828898185E-5</v>
      </c>
      <c r="BD61" s="39">
        <f t="shared" si="113"/>
        <v>0</v>
      </c>
      <c r="BE61" s="39">
        <f t="shared" si="113"/>
        <v>1.34260647658054E-5</v>
      </c>
      <c r="BF61" s="39">
        <f t="shared" si="113"/>
        <v>1.1668797267922199E-6</v>
      </c>
      <c r="BG61" s="39">
        <f t="shared" si="113"/>
        <v>2.8567055112793899E-6</v>
      </c>
      <c r="BH61" s="39">
        <f t="shared" si="113"/>
        <v>85.966464273125766</v>
      </c>
      <c r="BI61" s="39">
        <f t="shared" si="113"/>
        <v>1393623.3071100558</v>
      </c>
      <c r="BJ61" s="39">
        <f t="shared" si="113"/>
        <v>0.14705206121652381</v>
      </c>
      <c r="BK61" s="39">
        <f t="shared" si="113"/>
        <v>18598.603118827345</v>
      </c>
      <c r="BL61" s="39">
        <f t="shared" si="113"/>
        <v>0</v>
      </c>
      <c r="BM61" s="39">
        <f t="shared" si="113"/>
        <v>1820.6577990250214</v>
      </c>
      <c r="BN61" s="39">
        <f t="shared" si="113"/>
        <v>1249.8879542549209</v>
      </c>
      <c r="BO61" s="39">
        <f t="shared" si="113"/>
        <v>0</v>
      </c>
      <c r="BP61" s="39">
        <f t="shared" si="113"/>
        <v>0</v>
      </c>
      <c r="BQ61" s="39">
        <f t="shared" si="113"/>
        <v>2199.6605320513336</v>
      </c>
      <c r="BR61" s="39">
        <f t="shared" si="113"/>
        <v>2199.6605320513336</v>
      </c>
      <c r="BS61" s="39">
        <f t="shared" si="113"/>
        <v>0</v>
      </c>
      <c r="BT61" s="39">
        <f t="shared" si="113"/>
        <v>0</v>
      </c>
      <c r="BU61" s="39">
        <f t="shared" si="113"/>
        <v>1217.0269326493142</v>
      </c>
      <c r="BV61" s="39">
        <f t="shared" si="113"/>
        <v>4.38996243244721E-2</v>
      </c>
      <c r="BW61" s="39">
        <f t="shared" si="113"/>
        <v>1.1911410891911669</v>
      </c>
      <c r="BX61" s="39">
        <f t="shared" si="113"/>
        <v>0.39704545958073828</v>
      </c>
      <c r="BY61" s="39">
        <f t="shared" si="113"/>
        <v>0</v>
      </c>
      <c r="BZ61" s="39">
        <f t="shared" si="113"/>
        <v>0</v>
      </c>
      <c r="CA61" s="39">
        <f t="shared" si="113"/>
        <v>0</v>
      </c>
      <c r="CB61" s="39">
        <f t="shared" si="113"/>
        <v>0</v>
      </c>
      <c r="CC61" s="39">
        <f t="shared" si="113"/>
        <v>0</v>
      </c>
      <c r="CD61" s="39">
        <f t="shared" si="113"/>
        <v>0</v>
      </c>
      <c r="CE61" s="39">
        <f t="shared" si="113"/>
        <v>8.72723600092596E-5</v>
      </c>
      <c r="CF61" s="39">
        <f t="shared" si="113"/>
        <v>1.77188942106626E-4</v>
      </c>
      <c r="CG61" s="39">
        <f t="shared" si="113"/>
        <v>1.24074373121327E-2</v>
      </c>
      <c r="CH61" s="39">
        <f t="shared" si="113"/>
        <v>803.1968341688812</v>
      </c>
      <c r="CI61" s="39">
        <f t="shared" si="113"/>
        <v>0</v>
      </c>
      <c r="CJ61" s="39">
        <f t="shared" si="113"/>
        <v>56.174768464756433</v>
      </c>
      <c r="CK61" s="39">
        <f t="shared" ref="CK61:EI61" si="114">SUM(CK3:CK59)</f>
        <v>79191.48290879697</v>
      </c>
      <c r="CL61" s="39">
        <f t="shared" si="114"/>
        <v>0</v>
      </c>
      <c r="CM61" s="39">
        <f t="shared" si="114"/>
        <v>1.8975682290822701E-6</v>
      </c>
      <c r="CN61" s="39">
        <f t="shared" si="114"/>
        <v>2.73062409420349E-6</v>
      </c>
      <c r="CO61" s="39">
        <f t="shared" si="114"/>
        <v>104653.08135691581</v>
      </c>
      <c r="CP61" s="39">
        <f t="shared" si="114"/>
        <v>40989.785241009537</v>
      </c>
      <c r="CQ61" s="39">
        <f t="shared" si="114"/>
        <v>4554.4166863192704</v>
      </c>
      <c r="CR61" s="39">
        <f t="shared" si="114"/>
        <v>45544.201927328781</v>
      </c>
      <c r="CS61" s="39">
        <f t="shared" si="114"/>
        <v>0</v>
      </c>
      <c r="CT61" s="39">
        <f t="shared" si="114"/>
        <v>9651.3529041135062</v>
      </c>
      <c r="CU61" s="39">
        <f t="shared" si="114"/>
        <v>0</v>
      </c>
      <c r="CV61" s="39">
        <f t="shared" si="114"/>
        <v>48.323599101042255</v>
      </c>
      <c r="CW61" s="39">
        <f t="shared" si="114"/>
        <v>1.3316999767569986</v>
      </c>
      <c r="CX61" s="39">
        <f t="shared" si="114"/>
        <v>22.822319660477696</v>
      </c>
      <c r="CY61" s="39">
        <f t="shared" si="114"/>
        <v>12.212171245712176</v>
      </c>
      <c r="CZ61" s="39">
        <f t="shared" si="114"/>
        <v>117.23192073638192</v>
      </c>
      <c r="DA61" s="39">
        <f t="shared" si="114"/>
        <v>63.475685471322713</v>
      </c>
      <c r="DB61" s="39">
        <f t="shared" si="114"/>
        <v>60598.984919278773</v>
      </c>
      <c r="DC61" s="39">
        <f t="shared" si="114"/>
        <v>69.823238422404302</v>
      </c>
      <c r="DD61" s="39">
        <f t="shared" si="114"/>
        <v>19152.732142807665</v>
      </c>
      <c r="DE61" s="39">
        <f t="shared" si="114"/>
        <v>23062.832300810493</v>
      </c>
      <c r="DF61" s="39">
        <f t="shared" si="114"/>
        <v>21.158558352647987</v>
      </c>
      <c r="DG61" s="39">
        <f t="shared" si="114"/>
        <v>0</v>
      </c>
      <c r="DH61" s="39">
        <f t="shared" si="114"/>
        <v>0.39704643195778899</v>
      </c>
      <c r="DI61" s="39">
        <f t="shared" si="114"/>
        <v>14895.628496367315</v>
      </c>
      <c r="DJ61" s="39">
        <f t="shared" si="114"/>
        <v>231264.89677761222</v>
      </c>
      <c r="DK61" s="39">
        <f t="shared" si="114"/>
        <v>211585.63400556709</v>
      </c>
      <c r="DL61" s="39">
        <f t="shared" si="114"/>
        <v>19679.26277204492</v>
      </c>
      <c r="DM61" s="39">
        <f t="shared" si="114"/>
        <v>170.5380476299209</v>
      </c>
      <c r="DN61" s="39">
        <f t="shared" si="114"/>
        <v>0</v>
      </c>
      <c r="DO61" s="39">
        <f t="shared" si="114"/>
        <v>5064.9375333279777</v>
      </c>
      <c r="DP61" s="39">
        <f t="shared" si="114"/>
        <v>1385.8856164107638</v>
      </c>
      <c r="DQ61" s="39">
        <f t="shared" si="114"/>
        <v>57496.277687171634</v>
      </c>
      <c r="DR61" s="39">
        <f t="shared" si="114"/>
        <v>3808.5413627133844</v>
      </c>
      <c r="DS61" s="39">
        <f t="shared" si="114"/>
        <v>740.54983665639168</v>
      </c>
      <c r="DT61" s="39">
        <f t="shared" si="114"/>
        <v>82137.546691944299</v>
      </c>
      <c r="DU61" s="39">
        <f t="shared" si="114"/>
        <v>1817.9068576182117</v>
      </c>
      <c r="DV61" s="39">
        <f t="shared" si="114"/>
        <v>31.737849887640248</v>
      </c>
      <c r="DW61" s="39">
        <f t="shared" si="114"/>
        <v>3481.8531020862802</v>
      </c>
      <c r="DX61" s="39">
        <f t="shared" si="114"/>
        <v>2.1158555070186322</v>
      </c>
      <c r="DY61" s="39">
        <f t="shared" si="114"/>
        <v>13853.367528574898</v>
      </c>
      <c r="DZ61" s="39">
        <f t="shared" si="114"/>
        <v>0</v>
      </c>
      <c r="EA61" s="39">
        <f t="shared" si="114"/>
        <v>3350.1910091277709</v>
      </c>
      <c r="EB61" s="39">
        <f t="shared" si="114"/>
        <v>0</v>
      </c>
      <c r="EC61" s="39">
        <f t="shared" si="114"/>
        <v>0</v>
      </c>
      <c r="ED61" s="39">
        <f t="shared" si="114"/>
        <v>0</v>
      </c>
      <c r="EE61" s="39">
        <f t="shared" si="114"/>
        <v>1817.5584257496164</v>
      </c>
      <c r="EF61" s="39">
        <f t="shared" si="114"/>
        <v>0</v>
      </c>
      <c r="EG61" s="39">
        <f t="shared" si="114"/>
        <v>104653.18668267962</v>
      </c>
      <c r="EH61" s="39">
        <f t="shared" si="114"/>
        <v>192.21911592162795</v>
      </c>
      <c r="EI61" s="39">
        <f t="shared" si="114"/>
        <v>0</v>
      </c>
    </row>
    <row r="62" spans="1:179" x14ac:dyDescent="0.25">
      <c r="A62" s="17" t="s">
        <v>223</v>
      </c>
      <c r="B62" s="1">
        <f>SUM(B2:B51)</f>
        <v>1392576.3825436763</v>
      </c>
      <c r="C62" s="1">
        <f t="shared" ref="C62:AL62" si="115">SUM(C2:C51)</f>
        <v>79166.960442154843</v>
      </c>
      <c r="D62" s="1">
        <f t="shared" si="115"/>
        <v>45488.593862727008</v>
      </c>
      <c r="E62" s="1">
        <f t="shared" si="115"/>
        <v>231096.17004194277</v>
      </c>
      <c r="F62" s="1">
        <f t="shared" si="115"/>
        <v>211421.05473915025</v>
      </c>
      <c r="G62" s="1">
        <f t="shared" si="115"/>
        <v>13841.151481434634</v>
      </c>
      <c r="H62" s="1">
        <f t="shared" si="115"/>
        <v>104621.21582614341</v>
      </c>
      <c r="I62" s="1">
        <f t="shared" si="115"/>
        <v>2123.7440832485836</v>
      </c>
      <c r="J62" s="1">
        <f t="shared" si="115"/>
        <v>132.42150613790989</v>
      </c>
      <c r="K62" s="1">
        <f t="shared" si="115"/>
        <v>4.1476370176999904E-6</v>
      </c>
      <c r="L62" s="1">
        <f t="shared" si="115"/>
        <v>4582.7794860600316</v>
      </c>
      <c r="M62" s="1">
        <f t="shared" si="115"/>
        <v>695.05462083959947</v>
      </c>
      <c r="N62" s="1">
        <f t="shared" si="115"/>
        <v>2.9278110899499998E-5</v>
      </c>
      <c r="O62" s="1">
        <f t="shared" si="115"/>
        <v>1.34258960945E-5</v>
      </c>
      <c r="P62" s="1">
        <f t="shared" si="115"/>
        <v>4.0236242946499997E-6</v>
      </c>
      <c r="Q62" s="1">
        <f t="shared" si="115"/>
        <v>0.1469939439643399</v>
      </c>
      <c r="R62" s="1">
        <f t="shared" si="115"/>
        <v>2198.7726211011818</v>
      </c>
      <c r="S62" s="1">
        <f t="shared" si="115"/>
        <v>1213.0741225686838</v>
      </c>
      <c r="T62" s="1">
        <f t="shared" si="115"/>
        <v>1.9820732043199352</v>
      </c>
      <c r="U62" s="1">
        <f t="shared" si="115"/>
        <v>2.6445337646149999E-4</v>
      </c>
      <c r="V62" s="1">
        <f t="shared" si="115"/>
        <v>85.932521242700901</v>
      </c>
      <c r="W62" s="1">
        <f t="shared" si="115"/>
        <v>1.2407008872999999E-2</v>
      </c>
      <c r="X62" s="1">
        <f t="shared" si="115"/>
        <v>56.15205285325991</v>
      </c>
      <c r="Y62" s="1">
        <f t="shared" si="115"/>
        <v>4.6282305031999999E-6</v>
      </c>
      <c r="Z62" s="1">
        <f t="shared" si="115"/>
        <v>1816.8124058755316</v>
      </c>
      <c r="AA62" s="1">
        <f t="shared" si="115"/>
        <v>192.14305981662704</v>
      </c>
      <c r="AB62" s="1">
        <f t="shared" si="115"/>
        <v>48.303837519764926</v>
      </c>
      <c r="AC62" s="1">
        <f t="shared" si="115"/>
        <v>1.3311502726299975</v>
      </c>
      <c r="AD62" s="1">
        <f t="shared" si="115"/>
        <v>22.812984386651973</v>
      </c>
      <c r="AE62" s="1">
        <f t="shared" si="115"/>
        <v>12.207165619602593</v>
      </c>
      <c r="AF62" s="1">
        <f t="shared" si="115"/>
        <v>117.18486837713701</v>
      </c>
      <c r="AG62" s="1">
        <f t="shared" si="115"/>
        <v>1249.4242110404282</v>
      </c>
      <c r="AH62" s="1">
        <f t="shared" si="115"/>
        <v>4.39013265797999E-2</v>
      </c>
      <c r="AI62" s="1">
        <f t="shared" si="115"/>
        <v>3348.9268829254838</v>
      </c>
      <c r="AJ62" s="1">
        <f t="shared" si="115"/>
        <v>1.168468642E-3</v>
      </c>
      <c r="AK62" s="1">
        <f t="shared" si="115"/>
        <v>802.86945619510175</v>
      </c>
      <c r="AL62" s="1">
        <f t="shared" si="115"/>
        <v>6.9240428044459881</v>
      </c>
      <c r="AN62" s="126" t="s">
        <v>223</v>
      </c>
      <c r="AO62" s="39">
        <f t="shared" ref="AO62:CI62" si="116">SUM(AO2:AO51)</f>
        <v>0</v>
      </c>
      <c r="AP62" s="39">
        <f t="shared" si="116"/>
        <v>0</v>
      </c>
      <c r="AQ62" s="39">
        <f t="shared" si="116"/>
        <v>1.1684254090218601E-3</v>
      </c>
      <c r="AR62" s="39">
        <f t="shared" si="116"/>
        <v>132.42131928554454</v>
      </c>
      <c r="AS62" s="39">
        <f t="shared" si="116"/>
        <v>2123.7433028950481</v>
      </c>
      <c r="AT62" s="39">
        <f t="shared" si="116"/>
        <v>2123.7433028950481</v>
      </c>
      <c r="AU62" s="39">
        <f t="shared" si="116"/>
        <v>0</v>
      </c>
      <c r="AV62" s="39">
        <f t="shared" si="116"/>
        <v>0</v>
      </c>
      <c r="AW62" s="39">
        <f t="shared" si="116"/>
        <v>1.7004698786906701E-6</v>
      </c>
      <c r="AX62" s="39">
        <f t="shared" si="116"/>
        <v>2.4470927814062101E-6</v>
      </c>
      <c r="AY62" s="39">
        <f t="shared" si="116"/>
        <v>4582.7786539247554</v>
      </c>
      <c r="AZ62" s="39">
        <f t="shared" si="116"/>
        <v>6.9241126383713825</v>
      </c>
      <c r="BA62" s="39">
        <f t="shared" si="116"/>
        <v>695.05442897658827</v>
      </c>
      <c r="BB62" s="39">
        <f t="shared" si="116"/>
        <v>7.0264960934098196E-6</v>
      </c>
      <c r="BC62" s="39">
        <f t="shared" si="116"/>
        <v>2.2250828898185E-5</v>
      </c>
      <c r="BD62" s="39">
        <f t="shared" si="116"/>
        <v>0</v>
      </c>
      <c r="BE62" s="39">
        <f t="shared" si="116"/>
        <v>1.34260647658054E-5</v>
      </c>
      <c r="BF62" s="39">
        <f t="shared" si="116"/>
        <v>1.1668797267922199E-6</v>
      </c>
      <c r="BG62" s="39">
        <f t="shared" si="116"/>
        <v>2.8567055112793899E-6</v>
      </c>
      <c r="BH62" s="39">
        <f t="shared" si="116"/>
        <v>85.932400443338551</v>
      </c>
      <c r="BI62" s="39">
        <f t="shared" si="116"/>
        <v>1392575.6477524452</v>
      </c>
      <c r="BJ62" s="39">
        <f t="shared" si="116"/>
        <v>0.14699178059058512</v>
      </c>
      <c r="BK62" s="39">
        <f t="shared" si="116"/>
        <v>18593.105674616745</v>
      </c>
      <c r="BL62" s="39">
        <f t="shared" si="116"/>
        <v>0</v>
      </c>
      <c r="BM62" s="39">
        <f t="shared" si="116"/>
        <v>1820.1196435759223</v>
      </c>
      <c r="BN62" s="39">
        <f t="shared" si="116"/>
        <v>1249.4241491924574</v>
      </c>
      <c r="BO62" s="39">
        <f t="shared" si="116"/>
        <v>0</v>
      </c>
      <c r="BP62" s="39">
        <f t="shared" si="116"/>
        <v>0</v>
      </c>
      <c r="BQ62" s="39">
        <f t="shared" si="116"/>
        <v>2198.7708993451206</v>
      </c>
      <c r="BR62" s="39">
        <f t="shared" si="116"/>
        <v>2198.7708993451206</v>
      </c>
      <c r="BS62" s="39">
        <f t="shared" si="116"/>
        <v>0</v>
      </c>
      <c r="BT62" s="39">
        <f t="shared" si="116"/>
        <v>0</v>
      </c>
      <c r="BU62" s="39">
        <f t="shared" si="116"/>
        <v>1213.0734136461858</v>
      </c>
      <c r="BV62" s="39">
        <f t="shared" si="116"/>
        <v>4.38996243244721E-2</v>
      </c>
      <c r="BW62" s="39">
        <f t="shared" si="116"/>
        <v>1.1892450342619738</v>
      </c>
      <c r="BX62" s="39">
        <f t="shared" si="116"/>
        <v>0.39641353558951897</v>
      </c>
      <c r="BY62" s="39">
        <f t="shared" si="116"/>
        <v>0</v>
      </c>
      <c r="BZ62" s="39">
        <f t="shared" si="116"/>
        <v>0</v>
      </c>
      <c r="CA62" s="39">
        <f t="shared" si="116"/>
        <v>0</v>
      </c>
      <c r="CB62" s="39">
        <f t="shared" si="116"/>
        <v>0</v>
      </c>
      <c r="CC62" s="39">
        <f t="shared" si="116"/>
        <v>0</v>
      </c>
      <c r="CD62" s="39">
        <f t="shared" si="116"/>
        <v>0</v>
      </c>
      <c r="CE62" s="39">
        <f t="shared" si="116"/>
        <v>8.72723600092596E-5</v>
      </c>
      <c r="CF62" s="39">
        <f t="shared" si="116"/>
        <v>1.77188942106626E-4</v>
      </c>
      <c r="CG62" s="39">
        <f t="shared" si="116"/>
        <v>1.24074373121327E-2</v>
      </c>
      <c r="CH62" s="39">
        <f t="shared" si="116"/>
        <v>802.86947858881535</v>
      </c>
      <c r="CI62" s="39">
        <f t="shared" si="116"/>
        <v>0</v>
      </c>
      <c r="CJ62" s="39">
        <f t="shared" ref="CJ62:EI62" si="117">SUM(CJ2:CJ51)</f>
        <v>56.151957221597137</v>
      </c>
      <c r="CK62" s="39">
        <f t="shared" si="117"/>
        <v>79166.934520200375</v>
      </c>
      <c r="CL62" s="39">
        <f t="shared" si="117"/>
        <v>0</v>
      </c>
      <c r="CM62" s="39">
        <f t="shared" si="117"/>
        <v>1.8975682290822701E-6</v>
      </c>
      <c r="CN62" s="39">
        <f t="shared" si="117"/>
        <v>2.73062409420349E-6</v>
      </c>
      <c r="CO62" s="39">
        <f t="shared" si="117"/>
        <v>104621.06159703221</v>
      </c>
      <c r="CP62" s="39">
        <f t="shared" si="117"/>
        <v>40939.726863102056</v>
      </c>
      <c r="CQ62" s="39">
        <f t="shared" si="117"/>
        <v>4548.8546940189126</v>
      </c>
      <c r="CR62" s="39">
        <f t="shared" si="117"/>
        <v>45488.581557120939</v>
      </c>
      <c r="CS62" s="39">
        <f t="shared" si="117"/>
        <v>0</v>
      </c>
      <c r="CT62" s="39">
        <f t="shared" si="117"/>
        <v>9648.5001784677806</v>
      </c>
      <c r="CU62" s="39">
        <f t="shared" si="117"/>
        <v>0</v>
      </c>
      <c r="CV62" s="39">
        <f t="shared" si="117"/>
        <v>48.303956319406204</v>
      </c>
      <c r="CW62" s="39">
        <f t="shared" si="117"/>
        <v>1.3311573914312933</v>
      </c>
      <c r="CX62" s="39">
        <f t="shared" si="117"/>
        <v>22.8130458379092</v>
      </c>
      <c r="CY62" s="39">
        <f t="shared" si="117"/>
        <v>12.207207451148774</v>
      </c>
      <c r="CZ62" s="39">
        <f t="shared" si="117"/>
        <v>117.18471452500718</v>
      </c>
      <c r="DA62" s="39">
        <f t="shared" si="117"/>
        <v>63.426283489295898</v>
      </c>
      <c r="DB62" s="39">
        <f t="shared" si="117"/>
        <v>60581.073023164521</v>
      </c>
      <c r="DC62" s="39">
        <f t="shared" si="117"/>
        <v>69.768895883726969</v>
      </c>
      <c r="DD62" s="39">
        <f t="shared" si="117"/>
        <v>19137.825880695749</v>
      </c>
      <c r="DE62" s="39">
        <f t="shared" si="117"/>
        <v>23044.882918324562</v>
      </c>
      <c r="DF62" s="39">
        <f t="shared" si="117"/>
        <v>21.142091156872041</v>
      </c>
      <c r="DG62" s="39">
        <f t="shared" si="117"/>
        <v>0</v>
      </c>
      <c r="DH62" s="39">
        <f t="shared" si="117"/>
        <v>0.39641446203743097</v>
      </c>
      <c r="DI62" s="39">
        <f t="shared" si="117"/>
        <v>14884.035479896585</v>
      </c>
      <c r="DJ62" s="39">
        <f t="shared" si="117"/>
        <v>231096.06861037551</v>
      </c>
      <c r="DK62" s="39">
        <f t="shared" si="117"/>
        <v>211420.96072254807</v>
      </c>
      <c r="DL62" s="39">
        <f t="shared" si="117"/>
        <v>19675.107887827256</v>
      </c>
      <c r="DM62" s="39">
        <f t="shared" si="117"/>
        <v>170.40532091425649</v>
      </c>
      <c r="DN62" s="39">
        <f t="shared" si="117"/>
        <v>0</v>
      </c>
      <c r="DO62" s="39">
        <f t="shared" si="117"/>
        <v>5060.9955733611578</v>
      </c>
      <c r="DP62" s="39">
        <f t="shared" si="117"/>
        <v>1384.8069979073714</v>
      </c>
      <c r="DQ62" s="39">
        <f t="shared" si="117"/>
        <v>57451.529368500145</v>
      </c>
      <c r="DR62" s="39">
        <f t="shared" si="117"/>
        <v>3805.5772245436615</v>
      </c>
      <c r="DS62" s="39">
        <f t="shared" si="117"/>
        <v>739.97347933236188</v>
      </c>
      <c r="DT62" s="39">
        <f t="shared" si="117"/>
        <v>82073.620625298572</v>
      </c>
      <c r="DU62" s="39">
        <f t="shared" si="117"/>
        <v>1817.3695165683453</v>
      </c>
      <c r="DV62" s="39">
        <f t="shared" si="117"/>
        <v>31.713148667492209</v>
      </c>
      <c r="DW62" s="39">
        <f t="shared" si="117"/>
        <v>3479.1432257848646</v>
      </c>
      <c r="DX62" s="39">
        <f t="shared" si="117"/>
        <v>2.1142087914644732</v>
      </c>
      <c r="DY62" s="39">
        <f t="shared" si="117"/>
        <v>13841.146621303284</v>
      </c>
      <c r="DZ62" s="39">
        <f t="shared" si="117"/>
        <v>0</v>
      </c>
      <c r="EA62" s="39">
        <f t="shared" si="117"/>
        <v>3348.9230508456094</v>
      </c>
      <c r="EB62" s="39">
        <f t="shared" si="117"/>
        <v>0</v>
      </c>
      <c r="EC62" s="39">
        <f t="shared" si="117"/>
        <v>0</v>
      </c>
      <c r="ED62" s="39">
        <f t="shared" si="117"/>
        <v>0</v>
      </c>
      <c r="EE62" s="39">
        <f t="shared" si="117"/>
        <v>1816.8124854571308</v>
      </c>
      <c r="EF62" s="39">
        <f t="shared" si="117"/>
        <v>0</v>
      </c>
      <c r="EG62" s="39">
        <f t="shared" si="117"/>
        <v>104621.16687561711</v>
      </c>
      <c r="EH62" s="39">
        <f t="shared" si="117"/>
        <v>192.14295150511347</v>
      </c>
      <c r="EI62" s="39">
        <f t="shared" si="117"/>
        <v>0</v>
      </c>
    </row>
    <row r="63" spans="1:179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1252199.0930798866</v>
      </c>
      <c r="C63" s="15">
        <f t="shared" ref="C63:AL63" si="118">+C3+C5+C8+C9+C11+C12+C14+C15+C16+C17+C18+C19+C20+C21+C22+C23+C24+C25+C26+C28+C30+C31+C33+C34+C35+C36+C37+C39+C40+C41+C42+C43+C44+C46+C47+C49+C50</f>
        <v>71007.191578253842</v>
      </c>
      <c r="D63" s="15">
        <f t="shared" si="118"/>
        <v>41012.836247552215</v>
      </c>
      <c r="E63" s="15">
        <f t="shared" si="118"/>
        <v>209175.07122604179</v>
      </c>
      <c r="F63" s="15">
        <f t="shared" si="118"/>
        <v>191415.50320561728</v>
      </c>
      <c r="G63" s="15">
        <f t="shared" si="118"/>
        <v>12434.011427951535</v>
      </c>
      <c r="H63" s="15">
        <f t="shared" si="118"/>
        <v>93979.600040098434</v>
      </c>
      <c r="I63" s="15">
        <f t="shared" si="118"/>
        <v>1879.5759947680983</v>
      </c>
      <c r="J63" s="15">
        <f t="shared" si="118"/>
        <v>117.22920709450989</v>
      </c>
      <c r="K63" s="15">
        <f t="shared" si="118"/>
        <v>0</v>
      </c>
      <c r="L63" s="15">
        <f t="shared" si="118"/>
        <v>4265.3083607516892</v>
      </c>
      <c r="M63" s="15">
        <f t="shared" si="118"/>
        <v>614.55218797259954</v>
      </c>
      <c r="N63" s="15">
        <f t="shared" si="118"/>
        <v>0</v>
      </c>
      <c r="O63" s="15">
        <f t="shared" si="118"/>
        <v>0</v>
      </c>
      <c r="P63" s="15">
        <f t="shared" si="118"/>
        <v>0</v>
      </c>
      <c r="Q63" s="15">
        <f t="shared" si="118"/>
        <v>0.12986043231703986</v>
      </c>
      <c r="R63" s="15">
        <f t="shared" si="118"/>
        <v>1945.9241362205992</v>
      </c>
      <c r="S63" s="15">
        <f t="shared" si="118"/>
        <v>1100.2835692606839</v>
      </c>
      <c r="T63" s="15">
        <f t="shared" si="118"/>
        <v>1.8470115146510981</v>
      </c>
      <c r="U63" s="15">
        <f t="shared" si="118"/>
        <v>0</v>
      </c>
      <c r="V63" s="15">
        <f t="shared" si="118"/>
        <v>76.251506809150882</v>
      </c>
      <c r="W63" s="15">
        <f t="shared" si="118"/>
        <v>0</v>
      </c>
      <c r="X63" s="15">
        <f t="shared" si="118"/>
        <v>49.669754312959917</v>
      </c>
      <c r="Y63" s="15">
        <f t="shared" si="118"/>
        <v>0</v>
      </c>
      <c r="Z63" s="15">
        <f t="shared" si="118"/>
        <v>1604.8037665948989</v>
      </c>
      <c r="AA63" s="15">
        <f t="shared" si="118"/>
        <v>170.49747527859986</v>
      </c>
      <c r="AB63" s="15">
        <f t="shared" si="118"/>
        <v>42.720763889484928</v>
      </c>
      <c r="AC63" s="15">
        <f t="shared" si="118"/>
        <v>1.1769486402789979</v>
      </c>
      <c r="AD63" s="15">
        <f t="shared" si="118"/>
        <v>20.176991427161976</v>
      </c>
      <c r="AE63" s="15">
        <f t="shared" si="118"/>
        <v>10.796505337742596</v>
      </c>
      <c r="AF63" s="15">
        <f t="shared" si="118"/>
        <v>103.76840572165703</v>
      </c>
      <c r="AG63" s="15">
        <f t="shared" si="118"/>
        <v>1112.3668805338825</v>
      </c>
      <c r="AH63" s="15">
        <f t="shared" si="118"/>
        <v>0</v>
      </c>
      <c r="AI63" s="15">
        <f t="shared" si="118"/>
        <v>2975.2020213985147</v>
      </c>
      <c r="AJ63" s="15">
        <f t="shared" si="118"/>
        <v>0</v>
      </c>
      <c r="AK63" s="15">
        <f t="shared" si="118"/>
        <v>709.82980104409876</v>
      </c>
      <c r="AL63" s="15">
        <f t="shared" si="118"/>
        <v>6.1244785607159882</v>
      </c>
      <c r="AM63" s="15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U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5703125" style="17" bestFit="1" customWidth="1"/>
    <col min="2" max="2" width="11.7109375" style="15" bestFit="1" customWidth="1"/>
    <col min="3" max="3" width="11.5703125" style="15" bestFit="1" customWidth="1"/>
    <col min="4" max="4" width="5.7109375" style="15" bestFit="1" customWidth="1"/>
    <col min="5" max="5" width="8.85546875" style="15" bestFit="1" customWidth="1"/>
    <col min="6" max="6" width="8.42578125" style="15" bestFit="1" customWidth="1"/>
    <col min="7" max="7" width="9.85546875" style="15" bestFit="1" customWidth="1"/>
    <col min="8" max="8" width="6.7109375" style="15" bestFit="1" customWidth="1"/>
    <col min="9" max="9" width="14.5703125" style="15" bestFit="1" customWidth="1"/>
    <col min="10" max="10" width="5.7109375" style="15" bestFit="1" customWidth="1"/>
    <col min="11" max="11" width="12" style="15" bestFit="1" customWidth="1"/>
    <col min="12" max="12" width="5.42578125" style="15" bestFit="1" customWidth="1"/>
    <col min="13" max="13" width="8.5703125" style="15" bestFit="1" customWidth="1"/>
    <col min="14" max="14" width="10.7109375" style="15" bestFit="1" customWidth="1"/>
    <col min="15" max="15" width="10.5703125" style="15" bestFit="1" customWidth="1"/>
    <col min="16" max="16" width="6.7109375" style="15" bestFit="1" customWidth="1"/>
    <col min="17" max="17" width="11.85546875" style="15" bestFit="1" customWidth="1"/>
    <col min="18" max="18" width="13.42578125" style="15" bestFit="1" customWidth="1"/>
    <col min="19" max="19" width="11.5703125" style="15" bestFit="1" customWidth="1"/>
    <col min="20" max="20" width="11.5703125" style="15" customWidth="1"/>
    <col min="21" max="22" width="11.42578125" style="15" bestFit="1" customWidth="1"/>
    <col min="23" max="23" width="11.28515625" style="15" bestFit="1" customWidth="1"/>
    <col min="24" max="24" width="8.85546875" style="15" bestFit="1" customWidth="1"/>
    <col min="25" max="25" width="13.42578125" style="15" bestFit="1" customWidth="1"/>
    <col min="26" max="26" width="7.7109375" style="15" bestFit="1" customWidth="1"/>
    <col min="27" max="27" width="8.7109375" style="15" bestFit="1" customWidth="1"/>
    <col min="28" max="28" width="11.140625" style="15" bestFit="1" customWidth="1"/>
    <col min="29" max="29" width="13.42578125" style="15" bestFit="1" customWidth="1"/>
    <col min="30" max="30" width="13.28515625" style="15" bestFit="1" customWidth="1"/>
    <col min="31" max="31" width="10" style="15" bestFit="1" customWidth="1"/>
    <col min="32" max="32" width="10.28515625" style="15" bestFit="1" customWidth="1"/>
    <col min="33" max="33" width="12.7109375" style="15" bestFit="1" customWidth="1"/>
    <col min="34" max="34" width="10.28515625" style="15" bestFit="1" customWidth="1"/>
    <col min="35" max="35" width="11.42578125" style="15" bestFit="1" customWidth="1"/>
    <col min="36" max="36" width="11.7109375" style="15" bestFit="1" customWidth="1"/>
    <col min="37" max="37" width="12.7109375" style="15" bestFit="1" customWidth="1"/>
    <col min="38" max="38" width="15" style="15" bestFit="1" customWidth="1"/>
    <col min="39" max="39" width="14.5703125" style="15" bestFit="1" customWidth="1"/>
    <col min="40" max="40" width="13.28515625" style="15" bestFit="1" customWidth="1"/>
    <col min="41" max="41" width="14.28515625" style="15" bestFit="1" customWidth="1"/>
    <col min="42" max="42" width="12.28515625" style="15" bestFit="1" customWidth="1"/>
    <col min="43" max="43" width="7.7109375" style="15" bestFit="1" customWidth="1"/>
    <col min="44" max="44" width="6.7109375" style="15" bestFit="1" customWidth="1"/>
    <col min="45" max="45" width="9.28515625" style="15" bestFit="1" customWidth="1"/>
    <col min="46" max="46" width="6.7109375" style="15" bestFit="1" customWidth="1"/>
    <col min="47" max="47" width="10.85546875" style="15" bestFit="1" customWidth="1"/>
    <col min="48" max="48" width="11.7109375" style="15" bestFit="1" customWidth="1"/>
    <col min="49" max="49" width="7.7109375" style="15" bestFit="1" customWidth="1"/>
    <col min="50" max="51" width="11.85546875" style="15" bestFit="1" customWidth="1"/>
    <col min="52" max="52" width="11.7109375" style="15" bestFit="1" customWidth="1"/>
    <col min="53" max="53" width="10.28515625" style="15" bestFit="1" customWidth="1"/>
    <col min="54" max="54" width="6.7109375" style="15" bestFit="1" customWidth="1"/>
    <col min="55" max="55" width="9.7109375" style="15" bestFit="1" customWidth="1"/>
    <col min="56" max="56" width="15.42578125" style="15" bestFit="1" customWidth="1"/>
    <col min="57" max="57" width="15.42578125" style="15" customWidth="1"/>
    <col min="58" max="58" width="8.140625" style="15" bestFit="1" customWidth="1"/>
    <col min="59" max="59" width="12.42578125" style="15" bestFit="1" customWidth="1"/>
    <col min="60" max="60" width="3.85546875" style="15" bestFit="1" customWidth="1"/>
    <col min="61" max="61" width="8.7109375" style="15" bestFit="1" customWidth="1"/>
    <col min="62" max="62" width="12.85546875" style="15" bestFit="1" customWidth="1"/>
    <col min="63" max="63" width="8.7109375" style="15" bestFit="1" customWidth="1"/>
    <col min="64" max="64" width="6.7109375" style="15" bestFit="1" customWidth="1"/>
    <col min="65" max="65" width="10.85546875" style="15" bestFit="1" customWidth="1"/>
    <col min="66" max="66" width="11.28515625" style="15" bestFit="1" customWidth="1"/>
    <col min="67" max="67" width="6.7109375" style="15" bestFit="1" customWidth="1"/>
    <col min="68" max="68" width="5.7109375" style="15" bestFit="1" customWidth="1"/>
    <col min="69" max="69" width="5.7109375" style="15" customWidth="1"/>
    <col min="70" max="70" width="5.7109375" style="15" bestFit="1" customWidth="1"/>
    <col min="71" max="71" width="14.7109375" style="15" bestFit="1" customWidth="1"/>
    <col min="72" max="72" width="14.5703125" style="15" bestFit="1" customWidth="1"/>
    <col min="73" max="73" width="6.5703125" style="15" bestFit="1" customWidth="1"/>
    <col min="74" max="74" width="6" style="15" bestFit="1" customWidth="1"/>
    <col min="75" max="75" width="9.140625" style="15" customWidth="1"/>
    <col min="76" max="76" width="8.42578125" style="15" bestFit="1" customWidth="1"/>
    <col min="77" max="77" width="14.140625" style="15" bestFit="1" customWidth="1"/>
    <col min="78" max="78" width="7.7109375" style="15" bestFit="1" customWidth="1"/>
    <col min="79" max="79" width="9" style="15" bestFit="1" customWidth="1"/>
    <col min="80" max="80" width="7.140625" style="15" bestFit="1" customWidth="1"/>
    <col min="81" max="81" width="9.28515625" style="15" bestFit="1" customWidth="1"/>
    <col min="82" max="83" width="9.140625" style="15" customWidth="1"/>
    <col min="84" max="84" width="9.28515625" style="15" bestFit="1" customWidth="1"/>
    <col min="85" max="85" width="7.7109375" style="15" bestFit="1" customWidth="1"/>
    <col min="86" max="86" width="9.140625" style="15" customWidth="1"/>
    <col min="87" max="87" width="12.7109375" style="15" bestFit="1" customWidth="1"/>
    <col min="88" max="88" width="9.28515625" style="15" bestFit="1" customWidth="1"/>
    <col min="89" max="89" width="9.28515625" style="15" customWidth="1"/>
    <col min="90" max="90" width="6.7109375" style="15" bestFit="1" customWidth="1"/>
    <col min="91" max="92" width="10.7109375" style="15" bestFit="1" customWidth="1"/>
    <col min="93" max="93" width="12.28515625" style="15" bestFit="1" customWidth="1"/>
    <col min="94" max="95" width="10.7109375" style="15" bestFit="1" customWidth="1"/>
    <col min="96" max="96" width="4.28515625" style="15" bestFit="1" customWidth="1"/>
    <col min="97" max="97" width="7.7109375" style="15" bestFit="1" customWidth="1"/>
    <col min="98" max="98" width="4.5703125" style="15" bestFit="1" customWidth="1"/>
    <col min="99" max="99" width="4.140625" style="15" bestFit="1" customWidth="1"/>
    <col min="100" max="100" width="6.7109375" style="15" bestFit="1" customWidth="1"/>
    <col min="101" max="101" width="5.7109375" style="15" bestFit="1" customWidth="1"/>
    <col min="102" max="102" width="5.85546875" style="15" bestFit="1" customWidth="1"/>
    <col min="103" max="103" width="12" style="15" bestFit="1" customWidth="1"/>
    <col min="104" max="104" width="5.5703125" style="15" bestFit="1" customWidth="1"/>
    <col min="105" max="105" width="3.28515625" style="15" bestFit="1" customWidth="1"/>
    <col min="106" max="107" width="3.28515625" style="15" customWidth="1"/>
    <col min="108" max="108" width="7.7109375" style="15" bestFit="1" customWidth="1"/>
    <col min="109" max="109" width="5.140625" style="15" bestFit="1" customWidth="1"/>
    <col min="110" max="110" width="5.28515625" style="15" bestFit="1" customWidth="1"/>
    <col min="111" max="111" width="8.7109375" style="15" bestFit="1" customWidth="1"/>
    <col min="112" max="112" width="4.85546875" style="15" bestFit="1" customWidth="1"/>
    <col min="113" max="113" width="7.85546875" style="15" bestFit="1" customWidth="1"/>
    <col min="114" max="114" width="5.85546875" style="15" bestFit="1" customWidth="1"/>
    <col min="115" max="115" width="6" style="15" bestFit="1" customWidth="1"/>
    <col min="116" max="116" width="6.7109375" style="15" bestFit="1" customWidth="1"/>
    <col min="117" max="117" width="11.42578125" style="15" bestFit="1" customWidth="1"/>
    <col min="118" max="118" width="5.7109375" style="15" bestFit="1" customWidth="1"/>
    <col min="119" max="119" width="4.140625" style="15" bestFit="1" customWidth="1"/>
    <col min="120" max="120" width="5.7109375" style="15" bestFit="1" customWidth="1"/>
    <col min="121" max="121" width="3.85546875" style="15" bestFit="1" customWidth="1"/>
    <col min="122" max="122" width="7.7109375" style="15" bestFit="1" customWidth="1"/>
    <col min="123" max="123" width="7.7109375" style="15" customWidth="1"/>
    <col min="124" max="124" width="11.5703125" style="15" bestFit="1" customWidth="1"/>
    <col min="125" max="125" width="6.7109375" style="15" bestFit="1" customWidth="1"/>
    <col min="126" max="126" width="8.7109375" style="15" bestFit="1" customWidth="1"/>
    <col min="127" max="127" width="8" style="15" bestFit="1" customWidth="1"/>
    <col min="128" max="128" width="8.7109375" style="15" bestFit="1" customWidth="1"/>
    <col min="129" max="129" width="12.85546875" style="15" bestFit="1" customWidth="1"/>
    <col min="130" max="130" width="5.28515625" style="15" bestFit="1" customWidth="1"/>
    <col min="131" max="132" width="7.7109375" style="15" bestFit="1" customWidth="1"/>
    <col min="133" max="133" width="9" style="15" bestFit="1" customWidth="1"/>
    <col min="134" max="134" width="9" style="15" customWidth="1"/>
    <col min="135" max="135" width="11.42578125" style="15" bestFit="1" customWidth="1"/>
    <col min="136" max="136" width="17.5703125" style="15" bestFit="1" customWidth="1"/>
    <col min="137" max="137" width="6.7109375" style="15" bestFit="1" customWidth="1"/>
    <col min="138" max="138" width="9.28515625" style="15" bestFit="1" customWidth="1"/>
    <col min="139" max="139" width="7.7109375" style="15" bestFit="1" customWidth="1"/>
    <col min="140" max="140" width="8.42578125" style="15" bestFit="1" customWidth="1"/>
    <col min="141" max="141" width="7.7109375" style="15" bestFit="1" customWidth="1"/>
    <col min="142" max="142" width="9.28515625" style="15" bestFit="1" customWidth="1"/>
    <col min="143" max="144" width="7.7109375" style="15" bestFit="1" customWidth="1"/>
    <col min="145" max="151" width="9.140625" customWidth="1"/>
  </cols>
  <sheetData>
    <row r="1" spans="1:151" s="17" customFormat="1" x14ac:dyDescent="0.25">
      <c r="A1" s="17" t="s">
        <v>681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 t="s">
        <v>498</v>
      </c>
      <c r="EM1" s="15"/>
      <c r="EN1" s="15"/>
    </row>
    <row r="2" spans="1:151" x14ac:dyDescent="0.25">
      <c r="A2" s="17" t="s">
        <v>341</v>
      </c>
      <c r="B2" s="15" t="s">
        <v>499</v>
      </c>
      <c r="C2" s="15" t="s">
        <v>500</v>
      </c>
      <c r="D2" s="15" t="s">
        <v>33</v>
      </c>
      <c r="E2" s="15" t="s">
        <v>357</v>
      </c>
      <c r="F2" s="15" t="s">
        <v>410</v>
      </c>
      <c r="G2" s="15" t="s">
        <v>35</v>
      </c>
      <c r="H2" s="15" t="s">
        <v>37</v>
      </c>
      <c r="I2" s="15" t="s">
        <v>39</v>
      </c>
      <c r="J2" s="15" t="s">
        <v>41</v>
      </c>
      <c r="K2" s="15" t="s">
        <v>501</v>
      </c>
      <c r="L2" s="15" t="s">
        <v>366</v>
      </c>
      <c r="M2" s="15" t="s">
        <v>411</v>
      </c>
      <c r="N2" s="15" t="s">
        <v>385</v>
      </c>
      <c r="O2" s="15" t="s">
        <v>386</v>
      </c>
      <c r="P2" s="15" t="s">
        <v>284</v>
      </c>
      <c r="Q2" s="15" t="s">
        <v>502</v>
      </c>
      <c r="R2" s="15" t="s">
        <v>503</v>
      </c>
      <c r="S2" s="15" t="s">
        <v>412</v>
      </c>
      <c r="T2" s="15" t="s">
        <v>285</v>
      </c>
      <c r="U2" s="15" t="s">
        <v>504</v>
      </c>
      <c r="V2" s="15" t="s">
        <v>505</v>
      </c>
      <c r="W2" s="15" t="s">
        <v>506</v>
      </c>
      <c r="X2" s="15" t="s">
        <v>413</v>
      </c>
      <c r="Y2" s="15" t="s">
        <v>45</v>
      </c>
      <c r="Z2" s="15" t="s">
        <v>47</v>
      </c>
      <c r="AA2" s="15" t="s">
        <v>507</v>
      </c>
      <c r="AB2" s="15" t="s">
        <v>415</v>
      </c>
      <c r="AC2" s="15" t="s">
        <v>389</v>
      </c>
      <c r="AD2" s="15" t="s">
        <v>390</v>
      </c>
      <c r="AE2" s="15" t="s">
        <v>508</v>
      </c>
      <c r="AF2" s="15" t="s">
        <v>51</v>
      </c>
      <c r="AG2" s="15" t="s">
        <v>509</v>
      </c>
      <c r="AH2" s="15" t="s">
        <v>510</v>
      </c>
      <c r="AI2" s="15" t="s">
        <v>511</v>
      </c>
      <c r="AJ2" s="15" t="s">
        <v>391</v>
      </c>
      <c r="AK2" s="15" t="s">
        <v>392</v>
      </c>
      <c r="AL2" s="15" t="s">
        <v>393</v>
      </c>
      <c r="AM2" s="15" t="s">
        <v>394</v>
      </c>
      <c r="AN2" s="15" t="s">
        <v>395</v>
      </c>
      <c r="AO2" s="15" t="s">
        <v>396</v>
      </c>
      <c r="AP2" s="15" t="s">
        <v>512</v>
      </c>
      <c r="AQ2" s="15" t="s">
        <v>53</v>
      </c>
      <c r="AR2" s="15" t="s">
        <v>55</v>
      </c>
      <c r="AS2" s="15" t="s">
        <v>513</v>
      </c>
      <c r="AT2" s="15" t="s">
        <v>369</v>
      </c>
      <c r="AU2" s="15" t="s">
        <v>397</v>
      </c>
      <c r="AV2" s="15" t="s">
        <v>514</v>
      </c>
      <c r="AW2" s="15" t="s">
        <v>57</v>
      </c>
      <c r="AX2" s="15" t="s">
        <v>515</v>
      </c>
      <c r="AY2" s="15" t="s">
        <v>516</v>
      </c>
      <c r="AZ2" s="15" t="s">
        <v>517</v>
      </c>
      <c r="BA2" s="15" t="s">
        <v>518</v>
      </c>
      <c r="BB2" s="15" t="s">
        <v>59</v>
      </c>
      <c r="BC2" s="15" t="s">
        <v>416</v>
      </c>
      <c r="BD2" s="15" t="s">
        <v>61</v>
      </c>
      <c r="BE2" s="15" t="s">
        <v>371</v>
      </c>
      <c r="BF2" s="15" t="s">
        <v>291</v>
      </c>
      <c r="BG2" s="15" t="s">
        <v>519</v>
      </c>
      <c r="BH2" s="15" t="s">
        <v>520</v>
      </c>
      <c r="BI2" s="15" t="s">
        <v>398</v>
      </c>
      <c r="BJ2" s="15" t="s">
        <v>521</v>
      </c>
      <c r="BK2" s="15" t="s">
        <v>292</v>
      </c>
      <c r="BL2" s="15" t="s">
        <v>65</v>
      </c>
      <c r="BM2" s="15" t="s">
        <v>522</v>
      </c>
      <c r="BN2" s="15" t="s">
        <v>523</v>
      </c>
      <c r="BO2" s="15" t="s">
        <v>67</v>
      </c>
      <c r="BP2" s="15" t="s">
        <v>69</v>
      </c>
      <c r="BQ2" s="15" t="s">
        <v>374</v>
      </c>
      <c r="BR2" s="15" t="s">
        <v>71</v>
      </c>
      <c r="BS2" s="15" t="s">
        <v>401</v>
      </c>
      <c r="BT2" s="15" t="s">
        <v>402</v>
      </c>
      <c r="BU2" s="15" t="s">
        <v>73</v>
      </c>
      <c r="BV2" s="15" t="s">
        <v>524</v>
      </c>
      <c r="BW2" s="15" t="s">
        <v>525</v>
      </c>
      <c r="BX2" s="15" t="s">
        <v>75</v>
      </c>
      <c r="BY2" s="15" t="s">
        <v>420</v>
      </c>
      <c r="BZ2" s="15" t="s">
        <v>77</v>
      </c>
      <c r="CA2" s="15" t="s">
        <v>526</v>
      </c>
      <c r="CB2" s="15" t="s">
        <v>421</v>
      </c>
      <c r="CC2" s="15" t="s">
        <v>403</v>
      </c>
      <c r="CD2" s="15" t="s">
        <v>404</v>
      </c>
      <c r="CE2" s="15" t="s">
        <v>376</v>
      </c>
      <c r="CF2" s="15" t="s">
        <v>81</v>
      </c>
      <c r="CG2" s="15" t="s">
        <v>83</v>
      </c>
      <c r="CH2" s="15" t="s">
        <v>527</v>
      </c>
      <c r="CI2" s="15" t="s">
        <v>528</v>
      </c>
      <c r="CJ2" s="15" t="s">
        <v>529</v>
      </c>
      <c r="CK2" s="15" t="s">
        <v>87</v>
      </c>
      <c r="CL2" s="15" t="s">
        <v>89</v>
      </c>
      <c r="CM2" s="15" t="s">
        <v>405</v>
      </c>
      <c r="CN2" s="15" t="s">
        <v>406</v>
      </c>
      <c r="CO2" s="15" t="s">
        <v>407</v>
      </c>
      <c r="CP2" s="15" t="s">
        <v>408</v>
      </c>
      <c r="CQ2" s="15" t="s">
        <v>293</v>
      </c>
      <c r="CR2" s="15" t="s">
        <v>91</v>
      </c>
      <c r="CS2" s="15" t="s">
        <v>93</v>
      </c>
      <c r="CT2" s="15" t="s">
        <v>95</v>
      </c>
      <c r="CU2" s="15" t="s">
        <v>97</v>
      </c>
      <c r="CV2" s="15" t="s">
        <v>99</v>
      </c>
      <c r="CW2" s="15" t="s">
        <v>101</v>
      </c>
      <c r="CX2" s="15" t="s">
        <v>103</v>
      </c>
      <c r="CY2" s="15" t="s">
        <v>530</v>
      </c>
      <c r="CZ2" s="15" t="s">
        <v>409</v>
      </c>
      <c r="DA2" s="15" t="s">
        <v>105</v>
      </c>
      <c r="DB2" s="15" t="s">
        <v>531</v>
      </c>
      <c r="DC2" s="15" t="s">
        <v>532</v>
      </c>
      <c r="DD2" s="15" t="s">
        <v>107</v>
      </c>
      <c r="DE2" s="15" t="s">
        <v>111</v>
      </c>
      <c r="DF2" s="15" t="s">
        <v>113</v>
      </c>
      <c r="DG2" s="15" t="s">
        <v>115</v>
      </c>
      <c r="DH2" s="15" t="s">
        <v>117</v>
      </c>
      <c r="DI2" s="15" t="s">
        <v>119</v>
      </c>
      <c r="DJ2" s="15" t="s">
        <v>121</v>
      </c>
      <c r="DK2" s="15" t="s">
        <v>123</v>
      </c>
      <c r="DL2" s="15" t="s">
        <v>125</v>
      </c>
      <c r="DM2" s="15" t="s">
        <v>533</v>
      </c>
      <c r="DN2" s="15" t="s">
        <v>127</v>
      </c>
      <c r="DO2" s="15" t="s">
        <v>129</v>
      </c>
      <c r="DP2" s="15" t="s">
        <v>131</v>
      </c>
      <c r="DQ2" s="15" t="s">
        <v>133</v>
      </c>
      <c r="DR2" s="15" t="s">
        <v>534</v>
      </c>
      <c r="DS2" s="15" t="s">
        <v>535</v>
      </c>
      <c r="DT2" s="15" t="s">
        <v>536</v>
      </c>
      <c r="DU2" s="15" t="s">
        <v>137</v>
      </c>
      <c r="DV2" s="15" t="s">
        <v>537</v>
      </c>
      <c r="DW2" s="15" t="s">
        <v>139</v>
      </c>
      <c r="DX2" s="15" t="s">
        <v>474</v>
      </c>
      <c r="DY2" s="15" t="s">
        <v>538</v>
      </c>
      <c r="DZ2" s="15" t="s">
        <v>143</v>
      </c>
      <c r="EA2" s="15" t="s">
        <v>145</v>
      </c>
      <c r="EB2" s="15" t="s">
        <v>295</v>
      </c>
      <c r="EC2" s="15" t="s">
        <v>362</v>
      </c>
      <c r="ED2" s="15" t="s">
        <v>539</v>
      </c>
      <c r="EE2" s="15" t="s">
        <v>540</v>
      </c>
      <c r="EF2" s="15" t="s">
        <v>541</v>
      </c>
      <c r="EG2" s="15" t="s">
        <v>149</v>
      </c>
      <c r="EH2" s="15" t="s">
        <v>151</v>
      </c>
      <c r="EI2" s="15" t="s">
        <v>296</v>
      </c>
      <c r="EJ2" s="15" t="s">
        <v>153</v>
      </c>
      <c r="EK2" s="15" t="s">
        <v>492</v>
      </c>
      <c r="EL2" s="15" t="s">
        <v>159</v>
      </c>
      <c r="EM2" s="15" t="s">
        <v>160</v>
      </c>
      <c r="EN2" s="15" t="s">
        <v>161</v>
      </c>
      <c r="EO2" s="17"/>
      <c r="EP2" s="17"/>
      <c r="EQ2" s="17"/>
      <c r="ER2" s="17"/>
      <c r="ES2" s="17"/>
      <c r="ET2" s="17"/>
      <c r="EU2" s="17"/>
    </row>
    <row r="3" spans="1:151" x14ac:dyDescent="0.25">
      <c r="A3" s="17" t="s">
        <v>172</v>
      </c>
      <c r="B3" s="15">
        <v>0.88462097099999903</v>
      </c>
      <c r="C3" s="15">
        <v>2.75399470999999</v>
      </c>
      <c r="D3" s="15">
        <v>103.19605206999999</v>
      </c>
      <c r="E3" s="15">
        <v>231.4243979</v>
      </c>
      <c r="F3" s="15">
        <v>19.658278580000001</v>
      </c>
      <c r="G3" s="15">
        <v>19.658280489999999</v>
      </c>
      <c r="H3" s="15">
        <v>231.42413579999999</v>
      </c>
      <c r="I3" s="15">
        <v>231.42413579999999</v>
      </c>
      <c r="J3" s="15">
        <v>46.898866169999998</v>
      </c>
      <c r="K3" s="15">
        <v>0.81872637000000004</v>
      </c>
      <c r="L3" s="15">
        <v>0.60088861149999995</v>
      </c>
      <c r="M3" s="15">
        <v>0.18000437</v>
      </c>
      <c r="N3" s="15">
        <v>9.0002229999999999E-3</v>
      </c>
      <c r="O3" s="15">
        <v>0.17100418000000001</v>
      </c>
      <c r="P3" s="15">
        <v>485.045621259999</v>
      </c>
      <c r="Q3" s="15">
        <v>0.38599894739999902</v>
      </c>
      <c r="R3" s="15">
        <v>485.04528809999999</v>
      </c>
      <c r="S3" s="15">
        <v>0.26731635435000001</v>
      </c>
      <c r="T3" s="15">
        <v>0.26731655073999999</v>
      </c>
      <c r="U3" s="15">
        <v>0.15991575122599999</v>
      </c>
      <c r="V3" s="15">
        <v>0.53120963694900003</v>
      </c>
      <c r="W3" s="15">
        <v>0.14204618557150001</v>
      </c>
      <c r="X3" s="15">
        <v>59.638581944999999</v>
      </c>
      <c r="Y3" s="15">
        <v>59.638776356000001</v>
      </c>
      <c r="Z3" s="15">
        <v>2681.9822650000001</v>
      </c>
      <c r="AA3" s="15">
        <v>2681.9822650000001</v>
      </c>
      <c r="AB3" s="15">
        <v>8.7778846999999997E-4</v>
      </c>
      <c r="AC3" s="15">
        <v>1.2289026999999999E-4</v>
      </c>
      <c r="AD3" s="15">
        <v>7.5489679999999997E-4</v>
      </c>
      <c r="AE3" s="15">
        <v>0.27419449890000003</v>
      </c>
      <c r="AF3" s="15">
        <v>465828.80170000001</v>
      </c>
      <c r="AG3" s="15">
        <v>39965651.042000003</v>
      </c>
      <c r="AH3" s="15">
        <v>465828.88429999998</v>
      </c>
      <c r="AI3" s="15">
        <v>7.3730717832999997E-3</v>
      </c>
      <c r="AJ3" s="15">
        <v>76.218423979999997</v>
      </c>
      <c r="AK3" s="15">
        <v>547.97667139999896</v>
      </c>
      <c r="AL3" s="15">
        <v>74.295382779999997</v>
      </c>
      <c r="AM3" s="15">
        <v>2.4020967249999998</v>
      </c>
      <c r="AN3" s="15">
        <v>204.06491406000001</v>
      </c>
      <c r="AO3" s="15">
        <v>47.748170379999998</v>
      </c>
      <c r="AP3" s="15">
        <v>1752.1187</v>
      </c>
      <c r="AQ3" s="15">
        <v>697.77774415999897</v>
      </c>
      <c r="AR3" s="15">
        <v>329.35248769999998</v>
      </c>
      <c r="AS3" s="15">
        <v>3027.5050630000001</v>
      </c>
      <c r="AT3" s="15">
        <v>131.77674292</v>
      </c>
      <c r="AU3" s="15">
        <v>500.79075208999899</v>
      </c>
      <c r="AV3" s="15">
        <v>500.79058208999999</v>
      </c>
      <c r="AW3" s="15">
        <v>3027.5072919999998</v>
      </c>
      <c r="AX3" s="15">
        <v>7337.2070999999996</v>
      </c>
      <c r="AY3" s="15">
        <v>9669.1445359999998</v>
      </c>
      <c r="AZ3" s="15">
        <v>1.529352515</v>
      </c>
      <c r="BA3" s="15">
        <v>1.7860524520000001</v>
      </c>
      <c r="BB3" s="15">
        <v>281.42561160000002</v>
      </c>
      <c r="BC3" s="15">
        <v>281.42548069999998</v>
      </c>
      <c r="BD3" s="15">
        <v>281.42561160000002</v>
      </c>
      <c r="BE3" s="15">
        <v>5.5622806999999996</v>
      </c>
      <c r="BF3" s="15">
        <v>850.10300623000001</v>
      </c>
      <c r="BG3" s="15">
        <v>850.10268053399898</v>
      </c>
      <c r="BH3" s="15">
        <v>7.7107004000000002E-3</v>
      </c>
      <c r="BI3" s="15">
        <v>7.1682460000000001E-4</v>
      </c>
      <c r="BJ3" s="15">
        <v>7.1682262999999997E-4</v>
      </c>
      <c r="BK3" s="15">
        <v>7.7106750000000002E-3</v>
      </c>
      <c r="BL3" s="15">
        <v>443.3666169</v>
      </c>
      <c r="BM3" s="15">
        <v>443.36583880000001</v>
      </c>
      <c r="BN3" s="15">
        <v>0.20312216032699901</v>
      </c>
      <c r="BO3" s="15">
        <v>836.1646002</v>
      </c>
      <c r="BP3" s="15">
        <v>11.442293621999999</v>
      </c>
      <c r="BQ3" s="15">
        <v>2708.6792690999901</v>
      </c>
      <c r="BR3" s="15">
        <v>6.0157199800000001</v>
      </c>
      <c r="BS3" s="15">
        <v>0.33575407000000002</v>
      </c>
      <c r="BT3" s="15">
        <v>0.59689619999999999</v>
      </c>
      <c r="BU3" s="15">
        <v>33.30144026</v>
      </c>
      <c r="BV3" s="15">
        <v>0</v>
      </c>
      <c r="BW3" s="15">
        <v>1823.445005</v>
      </c>
      <c r="BX3" s="15">
        <v>38.188715979999998</v>
      </c>
      <c r="BY3" s="15">
        <v>37.445275340000002</v>
      </c>
      <c r="BZ3" s="15">
        <v>4527.6030492099999</v>
      </c>
      <c r="CA3" s="15">
        <v>4527.6018008999999</v>
      </c>
      <c r="CB3" s="15">
        <v>0.12396379</v>
      </c>
      <c r="CC3" s="15">
        <v>2.1073792000000001E-2</v>
      </c>
      <c r="CD3" s="15">
        <v>0.102889724</v>
      </c>
      <c r="CE3" s="15">
        <v>33402.011122000004</v>
      </c>
      <c r="CF3" s="15">
        <v>48947.3920499999</v>
      </c>
      <c r="CG3" s="15">
        <v>6030.0646699999998</v>
      </c>
      <c r="CH3" s="15">
        <v>6030.0639449999899</v>
      </c>
      <c r="CI3" s="15">
        <v>0</v>
      </c>
      <c r="CJ3" s="15">
        <v>48947.389179999998</v>
      </c>
      <c r="CK3" s="15">
        <v>14.898323</v>
      </c>
      <c r="CL3" s="15">
        <v>806.92300939999996</v>
      </c>
      <c r="CM3" s="15">
        <v>6.5990113600000004</v>
      </c>
      <c r="CN3" s="15">
        <v>7.3730811496999999E-3</v>
      </c>
      <c r="CO3" s="15">
        <v>0.74903530539999996</v>
      </c>
      <c r="CP3" s="15">
        <v>0.41624010179999998</v>
      </c>
      <c r="CQ3" s="15">
        <v>7.4852084669999996</v>
      </c>
      <c r="CR3" s="15">
        <v>2.0291643647000002</v>
      </c>
      <c r="CS3" s="15">
        <v>14891.8785949999</v>
      </c>
      <c r="CT3" s="15">
        <v>9.8833257900000007</v>
      </c>
      <c r="CU3" s="15">
        <v>2.047595276</v>
      </c>
      <c r="CV3" s="15">
        <v>676.371033299999</v>
      </c>
      <c r="CW3" s="15">
        <v>84.160907006000002</v>
      </c>
      <c r="CX3" s="15">
        <v>0</v>
      </c>
      <c r="CY3" s="15">
        <v>3.8973793719999898</v>
      </c>
      <c r="CZ3" s="15">
        <v>4.1689298000000002E-5</v>
      </c>
      <c r="DA3" s="15">
        <v>0.77805619169999995</v>
      </c>
      <c r="DB3" s="15">
        <v>358.68691999999999</v>
      </c>
      <c r="DC3" s="15">
        <v>113.69497</v>
      </c>
      <c r="DD3" s="15">
        <v>1818.7111862199999</v>
      </c>
      <c r="DE3" s="15">
        <v>1.69968092</v>
      </c>
      <c r="DF3" s="15">
        <v>0.56015374900000003</v>
      </c>
      <c r="DG3" s="15">
        <v>289.68170517300001</v>
      </c>
      <c r="DH3" s="15">
        <v>1.958125363</v>
      </c>
      <c r="DI3" s="15">
        <v>117.146445669999</v>
      </c>
      <c r="DJ3" s="15">
        <v>13.080499100000001</v>
      </c>
      <c r="DK3" s="15">
        <v>3.524626633</v>
      </c>
      <c r="DL3" s="15">
        <v>494.98387749999898</v>
      </c>
      <c r="DM3" s="15">
        <v>16.68938657</v>
      </c>
      <c r="DN3" s="15">
        <v>107.087448369999</v>
      </c>
      <c r="DO3" s="15">
        <v>3.8723139689999999</v>
      </c>
      <c r="DP3" s="15">
        <v>58.761202470000001</v>
      </c>
      <c r="DQ3" s="15">
        <v>0.55315980760000005</v>
      </c>
      <c r="DR3" s="15">
        <v>1.8829126519999999</v>
      </c>
      <c r="DS3" s="15">
        <v>73.4946032</v>
      </c>
      <c r="DT3" s="15">
        <v>2808.5909999999999</v>
      </c>
      <c r="DU3" s="15">
        <v>276.65312770000003</v>
      </c>
      <c r="DV3" s="15">
        <v>276.65358048000002</v>
      </c>
      <c r="DW3" s="15">
        <v>3007.6282149999902</v>
      </c>
      <c r="DX3" s="15">
        <v>12.139145947999999</v>
      </c>
      <c r="DY3" s="15">
        <v>12.139168198</v>
      </c>
      <c r="DZ3" s="15">
        <v>0.2004203725</v>
      </c>
      <c r="EA3" s="15">
        <v>4273.9305226699998</v>
      </c>
      <c r="EB3" s="15">
        <v>3614.1296650499899</v>
      </c>
      <c r="EC3" s="15">
        <v>3614.1293083800001</v>
      </c>
      <c r="ED3" s="15">
        <v>485.08300379999997</v>
      </c>
      <c r="EE3" s="15">
        <v>815.99579533999895</v>
      </c>
      <c r="EF3" s="15">
        <v>1058120510000</v>
      </c>
      <c r="EG3" s="15">
        <v>108.431262183</v>
      </c>
      <c r="EH3" s="15">
        <v>32996.606039999999</v>
      </c>
      <c r="EI3" s="15">
        <v>1883.5777986999999</v>
      </c>
      <c r="EJ3" s="15">
        <v>4224.7960247000001</v>
      </c>
      <c r="EK3" s="15">
        <v>1883.5766033999901</v>
      </c>
      <c r="EL3" s="15">
        <f t="shared" ref="EL3:EL34" si="0">BL3+CF3+CG3</f>
        <v>55420.823336899899</v>
      </c>
      <c r="EM3" s="15">
        <f t="shared" ref="EM3:EM34" si="1">EN3+DD3</f>
        <v>3579.8030585029965</v>
      </c>
      <c r="EN3" s="15">
        <f t="shared" ref="EN3:EN34" si="2">CR3+CT3+CU3+CV3+CW3+CX3+DA3+DE3+DF3+DG3+DH3+DI3+DJ3+DK3+DL3+DO3+DP3+DQ3</f>
        <v>1761.0918722829967</v>
      </c>
      <c r="EO3" s="28"/>
      <c r="EP3" s="28"/>
      <c r="EQ3" s="28"/>
      <c r="ER3" s="28"/>
      <c r="ES3" s="28"/>
      <c r="ET3" s="28"/>
      <c r="EU3" s="28"/>
    </row>
    <row r="4" spans="1:151" x14ac:dyDescent="0.25">
      <c r="A4" s="17" t="s">
        <v>174</v>
      </c>
      <c r="B4" s="15">
        <v>1.010937588</v>
      </c>
      <c r="C4" s="15">
        <v>2.7185510549999998</v>
      </c>
      <c r="D4" s="15">
        <v>107.6023103</v>
      </c>
      <c r="E4" s="15">
        <v>243.6776854</v>
      </c>
      <c r="F4" s="15">
        <v>24.30984166</v>
      </c>
      <c r="G4" s="15">
        <v>24.309789119999898</v>
      </c>
      <c r="H4" s="15">
        <v>243.67738600000001</v>
      </c>
      <c r="I4" s="15">
        <v>243.67738600000001</v>
      </c>
      <c r="J4" s="15">
        <v>53.381548269999897</v>
      </c>
      <c r="K4" s="15">
        <v>0.94528617999999998</v>
      </c>
      <c r="L4" s="15">
        <v>0.878193004</v>
      </c>
      <c r="M4" s="15">
        <v>0.19018266</v>
      </c>
      <c r="N4" s="15">
        <v>9.5091169999999992E-3</v>
      </c>
      <c r="O4" s="15">
        <v>0.18067335000000001</v>
      </c>
      <c r="P4" s="15">
        <v>457.71425549999998</v>
      </c>
      <c r="Q4" s="15">
        <v>0.4630455208</v>
      </c>
      <c r="R4" s="15">
        <v>457.71358279999998</v>
      </c>
      <c r="S4" s="15">
        <v>0.27340326308000001</v>
      </c>
      <c r="T4" s="15">
        <v>0.27340235608000002</v>
      </c>
      <c r="U4" s="15">
        <v>0.14990390531600001</v>
      </c>
      <c r="V4" s="15">
        <v>0.48486608246399998</v>
      </c>
      <c r="W4" s="15">
        <v>0.125729682324</v>
      </c>
      <c r="X4" s="15">
        <v>52.574822294000001</v>
      </c>
      <c r="Y4" s="15">
        <v>52.574682115999998</v>
      </c>
      <c r="Z4" s="15">
        <v>4416.9721490000002</v>
      </c>
      <c r="AA4" s="15">
        <v>4416.9721490000002</v>
      </c>
      <c r="AB4" s="15">
        <v>9.1946430000000004E-4</v>
      </c>
      <c r="AC4" s="15">
        <v>1.2872348E-4</v>
      </c>
      <c r="AD4" s="15">
        <v>7.9073390000000004E-4</v>
      </c>
      <c r="AE4" s="15">
        <v>0.30831523106999997</v>
      </c>
      <c r="AF4" s="15">
        <v>420496.16875000001</v>
      </c>
      <c r="AG4" s="15">
        <v>45550008.18</v>
      </c>
      <c r="AH4" s="15">
        <v>420496.19011999998</v>
      </c>
      <c r="AI4" s="15">
        <v>7.9598502389999996E-3</v>
      </c>
      <c r="AJ4" s="15">
        <v>100.952575099999</v>
      </c>
      <c r="AK4" s="15">
        <v>716.62898150000001</v>
      </c>
      <c r="AL4" s="15">
        <v>100.45231514</v>
      </c>
      <c r="AM4" s="15">
        <v>3.243977879</v>
      </c>
      <c r="AN4" s="15">
        <v>275.94101890000002</v>
      </c>
      <c r="AO4" s="15">
        <v>64.642492499999904</v>
      </c>
      <c r="AP4" s="15">
        <v>2184.2899399999901</v>
      </c>
      <c r="AQ4" s="15">
        <v>663.96523309999998</v>
      </c>
      <c r="AR4" s="15">
        <v>337.71831507000002</v>
      </c>
      <c r="AS4" s="15">
        <v>3712.0032745999902</v>
      </c>
      <c r="AT4" s="15">
        <v>129.97280132</v>
      </c>
      <c r="AU4" s="15">
        <v>532.89894519999996</v>
      </c>
      <c r="AV4" s="15">
        <v>532.89887582999995</v>
      </c>
      <c r="AW4" s="15">
        <v>3712.0059819999901</v>
      </c>
      <c r="AX4" s="15">
        <v>9522.1895999999997</v>
      </c>
      <c r="AY4" s="15">
        <v>8901.4411799999998</v>
      </c>
      <c r="AZ4" s="15">
        <v>1.7836549450000001</v>
      </c>
      <c r="BA4" s="15">
        <v>2.019624549</v>
      </c>
      <c r="BB4" s="15">
        <v>353.88432510000001</v>
      </c>
      <c r="BC4" s="15">
        <v>353.8862474</v>
      </c>
      <c r="BD4" s="15">
        <v>353.88432510000001</v>
      </c>
      <c r="BE4" s="15">
        <v>7.7046902900000003</v>
      </c>
      <c r="BF4" s="15">
        <v>986.32444441500002</v>
      </c>
      <c r="BG4" s="15">
        <v>986.32470134000005</v>
      </c>
      <c r="BH4" s="15">
        <v>7.9866099999999999E-3</v>
      </c>
      <c r="BI4" s="15">
        <v>7.4702413999999998E-4</v>
      </c>
      <c r="BJ4" s="15">
        <v>7.4702950000000003E-4</v>
      </c>
      <c r="BK4" s="15">
        <v>7.9866239999999995E-3</v>
      </c>
      <c r="BL4" s="15">
        <v>528.38955250000004</v>
      </c>
      <c r="BM4" s="15">
        <v>528.38990899999999</v>
      </c>
      <c r="BN4" s="15">
        <v>0.186898957722999</v>
      </c>
      <c r="BO4" s="15">
        <v>978.27519096000003</v>
      </c>
      <c r="BP4" s="15">
        <v>13.821827021000001</v>
      </c>
      <c r="BQ4" s="15">
        <v>2797.8754571999998</v>
      </c>
      <c r="BR4" s="15">
        <v>6.6927697419999896</v>
      </c>
      <c r="BS4" s="15">
        <v>0.43694156000000001</v>
      </c>
      <c r="BT4" s="15">
        <v>0.77678645000000002</v>
      </c>
      <c r="BU4" s="15">
        <v>37.489758615</v>
      </c>
      <c r="BV4" s="15">
        <v>0</v>
      </c>
      <c r="BW4" s="15">
        <v>2149.4282600000001</v>
      </c>
      <c r="BX4" s="15">
        <v>41.016388399999997</v>
      </c>
      <c r="BY4" s="15">
        <v>40.070262929999998</v>
      </c>
      <c r="BZ4" s="15">
        <v>4718.6283177400001</v>
      </c>
      <c r="CA4" s="15">
        <v>4718.6333980999998</v>
      </c>
      <c r="CB4" s="15">
        <v>0.13484286000000001</v>
      </c>
      <c r="CC4" s="15">
        <v>2.2923342999999999E-2</v>
      </c>
      <c r="CD4" s="15">
        <v>0.11191986499999999</v>
      </c>
      <c r="CE4" s="15">
        <v>37248.739079999999</v>
      </c>
      <c r="CF4" s="15">
        <v>58101.907299999999</v>
      </c>
      <c r="CG4" s="15">
        <v>7418.4021899999998</v>
      </c>
      <c r="CH4" s="15">
        <v>7418.4019399999997</v>
      </c>
      <c r="CI4" s="15">
        <v>0</v>
      </c>
      <c r="CJ4" s="15">
        <v>58101.899439999899</v>
      </c>
      <c r="CK4" s="15">
        <v>18.104647</v>
      </c>
      <c r="CL4" s="15">
        <v>813.94254639999997</v>
      </c>
      <c r="CM4" s="15">
        <v>7.2767553299999896</v>
      </c>
      <c r="CN4" s="15">
        <v>7.9598727032999996E-3</v>
      </c>
      <c r="CO4" s="15">
        <v>0.79983665429999995</v>
      </c>
      <c r="CP4" s="15">
        <v>0.43404167074</v>
      </c>
      <c r="CQ4" s="15">
        <v>8.0173715540000003</v>
      </c>
      <c r="CR4" s="15">
        <v>2.3479309838</v>
      </c>
      <c r="CS4" s="15">
        <v>16976.696731</v>
      </c>
      <c r="CT4" s="15">
        <v>11.324783641</v>
      </c>
      <c r="CU4" s="15">
        <v>2.61729443999999</v>
      </c>
      <c r="CV4" s="15">
        <v>844.70153619999996</v>
      </c>
      <c r="CW4" s="15">
        <v>111.11410429999999</v>
      </c>
      <c r="CX4" s="15">
        <v>0</v>
      </c>
      <c r="CY4" s="15">
        <v>4.1057322320000003</v>
      </c>
      <c r="CZ4" s="15">
        <v>4.589665E-5</v>
      </c>
      <c r="DA4" s="15">
        <v>0.93742163710000004</v>
      </c>
      <c r="DB4" s="15">
        <v>484.17093</v>
      </c>
      <c r="DC4" s="15">
        <v>126.89524</v>
      </c>
      <c r="DD4" s="15">
        <v>2200.9098099500002</v>
      </c>
      <c r="DE4" s="15">
        <v>2.1017261845999999</v>
      </c>
      <c r="DF4" s="15">
        <v>0.72469239949999997</v>
      </c>
      <c r="DG4" s="15">
        <v>383.11028212000002</v>
      </c>
      <c r="DH4" s="15">
        <v>2.627604533</v>
      </c>
      <c r="DI4" s="15">
        <v>133.86287823999999</v>
      </c>
      <c r="DJ4" s="15">
        <v>13.833702475000001</v>
      </c>
      <c r="DK4" s="15">
        <v>4.2703966219999998</v>
      </c>
      <c r="DL4" s="15">
        <v>563.81397560000005</v>
      </c>
      <c r="DM4" s="15">
        <v>19.1089871</v>
      </c>
      <c r="DN4" s="15">
        <v>137.70265803000001</v>
      </c>
      <c r="DO4" s="15">
        <v>4.8195787249999897</v>
      </c>
      <c r="DP4" s="15">
        <v>74.484486599999997</v>
      </c>
      <c r="DQ4" s="15">
        <v>0.70243373124999997</v>
      </c>
      <c r="DR4" s="15">
        <v>2.2258130039999999</v>
      </c>
      <c r="DS4" s="15">
        <v>83.828878419999995</v>
      </c>
      <c r="DT4" s="15">
        <v>3155.7556</v>
      </c>
      <c r="DU4" s="15">
        <v>202.83594187</v>
      </c>
      <c r="DV4" s="15">
        <v>202.83615269000001</v>
      </c>
      <c r="DW4" s="15">
        <v>3284.6488490000002</v>
      </c>
      <c r="DX4" s="15">
        <v>10.898263083</v>
      </c>
      <c r="DY4" s="15">
        <v>10.898221855999999</v>
      </c>
      <c r="DZ4" s="15">
        <v>0.29291255099999902</v>
      </c>
      <c r="EA4" s="15">
        <v>4782.6160958999999</v>
      </c>
      <c r="EB4" s="15">
        <v>4109.2263849199999</v>
      </c>
      <c r="EC4" s="15">
        <v>4109.2267289000001</v>
      </c>
      <c r="ED4" s="15">
        <v>549.97618269999998</v>
      </c>
      <c r="EE4" s="15">
        <v>934.82899051999902</v>
      </c>
      <c r="EF4" s="15">
        <v>1208438044540</v>
      </c>
      <c r="EG4" s="15">
        <v>124.51983006699901</v>
      </c>
      <c r="EH4" s="15">
        <v>36876.516239999997</v>
      </c>
      <c r="EI4" s="15">
        <v>2014.7136849999999</v>
      </c>
      <c r="EJ4" s="15">
        <v>4456.8421423</v>
      </c>
      <c r="EK4" s="15">
        <v>2014.7116019</v>
      </c>
      <c r="EL4" s="15">
        <f t="shared" si="0"/>
        <v>66048.699042499997</v>
      </c>
      <c r="EM4" s="15">
        <f t="shared" si="1"/>
        <v>4358.3046383822502</v>
      </c>
      <c r="EN4" s="15">
        <f t="shared" si="2"/>
        <v>2157.3948284322501</v>
      </c>
      <c r="EO4" s="28"/>
      <c r="EP4" s="28"/>
      <c r="EQ4" s="28"/>
      <c r="ER4" s="28"/>
      <c r="ES4" s="28"/>
      <c r="ET4" s="28"/>
      <c r="EU4" s="28"/>
    </row>
    <row r="5" spans="1:151" x14ac:dyDescent="0.25">
      <c r="A5" s="17" t="s">
        <v>175</v>
      </c>
      <c r="B5" s="15">
        <v>0.58935304899999996</v>
      </c>
      <c r="C5" s="15">
        <v>1.6090788539999901</v>
      </c>
      <c r="D5" s="15">
        <v>61.615026899999997</v>
      </c>
      <c r="E5" s="15">
        <v>141.91116209999899</v>
      </c>
      <c r="F5" s="15">
        <v>13.931450399999999</v>
      </c>
      <c r="G5" s="15">
        <v>13.931448570000001</v>
      </c>
      <c r="H5" s="15">
        <v>141.9111441</v>
      </c>
      <c r="I5" s="15">
        <v>141.9111441</v>
      </c>
      <c r="J5" s="15">
        <v>30.453416430000001</v>
      </c>
      <c r="K5" s="15">
        <v>0.555777136</v>
      </c>
      <c r="L5" s="15">
        <v>0.51302238200000005</v>
      </c>
      <c r="M5" s="15">
        <v>9.6834550000000005E-2</v>
      </c>
      <c r="N5" s="15">
        <v>4.8417099999999999E-3</v>
      </c>
      <c r="O5" s="15">
        <v>9.1992505000000002E-2</v>
      </c>
      <c r="P5" s="15">
        <v>246.88748106</v>
      </c>
      <c r="Q5" s="15">
        <v>0.27664392300000001</v>
      </c>
      <c r="R5" s="15">
        <v>246.88746028</v>
      </c>
      <c r="S5" s="15">
        <v>0.15544192683999999</v>
      </c>
      <c r="T5" s="15">
        <v>0.15544183684999999</v>
      </c>
      <c r="U5" s="15">
        <v>8.5628878290000002E-2</v>
      </c>
      <c r="V5" s="15">
        <v>0.26184556482999999</v>
      </c>
      <c r="W5" s="15">
        <v>7.0573162374999998E-2</v>
      </c>
      <c r="X5" s="15">
        <v>32.077157970000002</v>
      </c>
      <c r="Y5" s="15">
        <v>32.0771923</v>
      </c>
      <c r="Z5" s="15">
        <v>1424.1350009999901</v>
      </c>
      <c r="AA5" s="15">
        <v>1424.1350009999901</v>
      </c>
      <c r="AB5" s="15">
        <v>4.5366868E-4</v>
      </c>
      <c r="AC5" s="15">
        <v>6.3513460000000005E-5</v>
      </c>
      <c r="AD5" s="15">
        <v>3.9015542E-4</v>
      </c>
      <c r="AE5" s="15">
        <v>0.18419870999999999</v>
      </c>
      <c r="AF5" s="15">
        <v>239500.60904999901</v>
      </c>
      <c r="AG5" s="15">
        <v>25101748.923</v>
      </c>
      <c r="AH5" s="15">
        <v>239500.62361999901</v>
      </c>
      <c r="AI5" s="15">
        <v>4.6111486509999898E-3</v>
      </c>
      <c r="AJ5" s="15">
        <v>64.686118609999994</v>
      </c>
      <c r="AK5" s="15">
        <v>461.45508474000002</v>
      </c>
      <c r="AL5" s="15">
        <v>63.057501729999998</v>
      </c>
      <c r="AM5" s="15">
        <v>2.026018299</v>
      </c>
      <c r="AN5" s="15">
        <v>173.25428213000001</v>
      </c>
      <c r="AO5" s="15">
        <v>44.078587560000003</v>
      </c>
      <c r="AP5" s="15">
        <v>729.42914999999903</v>
      </c>
      <c r="AQ5" s="15">
        <v>391.030881359999</v>
      </c>
      <c r="AR5" s="15">
        <v>167.84370104999999</v>
      </c>
      <c r="AS5" s="15">
        <v>1384.3052513</v>
      </c>
      <c r="AT5" s="15">
        <v>74.490855870000004</v>
      </c>
      <c r="AU5" s="15">
        <v>239.90563478999999</v>
      </c>
      <c r="AV5" s="15">
        <v>239.90552729999999</v>
      </c>
      <c r="AW5" s="15">
        <v>1384.3063643999999</v>
      </c>
      <c r="AX5" s="15">
        <v>3300.4933000000001</v>
      </c>
      <c r="AY5" s="15">
        <v>5326.1257869999999</v>
      </c>
      <c r="AZ5" s="15">
        <v>1.0587877429999999</v>
      </c>
      <c r="BA5" s="15">
        <v>1.189520844</v>
      </c>
      <c r="BB5" s="15">
        <v>184.11085929999999</v>
      </c>
      <c r="BC5" s="15">
        <v>184.11057</v>
      </c>
      <c r="BD5" s="15">
        <v>184.11085929999999</v>
      </c>
      <c r="BE5" s="15">
        <v>4.5230639799999999</v>
      </c>
      <c r="BF5" s="15">
        <v>394.65355977000002</v>
      </c>
      <c r="BG5" s="15">
        <v>394.65347704999999</v>
      </c>
      <c r="BH5" s="15">
        <v>3.8771729999999998E-3</v>
      </c>
      <c r="BI5" s="15">
        <v>3.681391E-4</v>
      </c>
      <c r="BJ5" s="15">
        <v>3.6813752000000003E-4</v>
      </c>
      <c r="BK5" s="15">
        <v>3.8771794999999999E-3</v>
      </c>
      <c r="BL5" s="15">
        <v>326.88497969999997</v>
      </c>
      <c r="BM5" s="15">
        <v>326.884098399999</v>
      </c>
      <c r="BN5" s="15">
        <v>0.101362442490999</v>
      </c>
      <c r="BO5" s="15">
        <v>392.72792616999902</v>
      </c>
      <c r="BP5" s="15">
        <v>5.5925334509999898</v>
      </c>
      <c r="BQ5" s="15">
        <v>1747.1750081</v>
      </c>
      <c r="BR5" s="15">
        <v>3.7409022740000002</v>
      </c>
      <c r="BS5" s="15">
        <v>0.22775255</v>
      </c>
      <c r="BT5" s="15">
        <v>0.40489350000000002</v>
      </c>
      <c r="BU5" s="15">
        <v>16.84354678</v>
      </c>
      <c r="BV5" s="15">
        <v>0</v>
      </c>
      <c r="BW5" s="15">
        <v>1432.20831</v>
      </c>
      <c r="BX5" s="15">
        <v>24.213900469999999</v>
      </c>
      <c r="BY5" s="15">
        <v>23.51705853</v>
      </c>
      <c r="BZ5" s="15">
        <v>2450.1543790300002</v>
      </c>
      <c r="CA5" s="15">
        <v>2450.1561297559902</v>
      </c>
      <c r="CB5" s="15">
        <v>6.8604709999999999E-2</v>
      </c>
      <c r="CC5" s="15">
        <v>1.16628045E-2</v>
      </c>
      <c r="CD5" s="15">
        <v>5.6941989999999998E-2</v>
      </c>
      <c r="CE5" s="15">
        <v>16534.71558</v>
      </c>
      <c r="CF5" s="15">
        <v>35905.169320000001</v>
      </c>
      <c r="CG5" s="15">
        <v>4628.5641100000003</v>
      </c>
      <c r="CH5" s="15">
        <v>4628.5610040000001</v>
      </c>
      <c r="CI5" s="15">
        <v>0</v>
      </c>
      <c r="CJ5" s="15">
        <v>35905.157549999902</v>
      </c>
      <c r="CK5" s="15">
        <v>14.032876</v>
      </c>
      <c r="CL5" s="15">
        <v>426.3723152</v>
      </c>
      <c r="CM5" s="15">
        <v>4.31937719</v>
      </c>
      <c r="CN5" s="15">
        <v>4.6111466369999996E-3</v>
      </c>
      <c r="CO5" s="15">
        <v>0.46363512639999999</v>
      </c>
      <c r="CP5" s="15">
        <v>0.25477178489999902</v>
      </c>
      <c r="CQ5" s="15">
        <v>4.7085732849999999</v>
      </c>
      <c r="CR5" s="15">
        <v>1.3177231727000001</v>
      </c>
      <c r="CS5" s="15">
        <v>7064.9774214999998</v>
      </c>
      <c r="CT5" s="15">
        <v>6.5994855299999999</v>
      </c>
      <c r="CU5" s="15">
        <v>1.6144301560000001</v>
      </c>
      <c r="CV5" s="15">
        <v>530.91416160000006</v>
      </c>
      <c r="CW5" s="15">
        <v>58.531044417999901</v>
      </c>
      <c r="CX5" s="15">
        <v>0</v>
      </c>
      <c r="CY5" s="15">
        <v>2.439412125</v>
      </c>
      <c r="CZ5" s="15">
        <v>2.5557767000000001E-5</v>
      </c>
      <c r="DA5" s="15">
        <v>0.53156364170000003</v>
      </c>
      <c r="DB5" s="15">
        <v>253.96522999999999</v>
      </c>
      <c r="DC5" s="15">
        <v>67.713290000000001</v>
      </c>
      <c r="DD5" s="15">
        <v>1161.67149184</v>
      </c>
      <c r="DE5" s="15">
        <v>1.1296622195999899</v>
      </c>
      <c r="DF5" s="15">
        <v>0.37965419630000002</v>
      </c>
      <c r="DG5" s="15">
        <v>202.190179137</v>
      </c>
      <c r="DH5" s="15">
        <v>1.4880036089999999</v>
      </c>
      <c r="DI5" s="15">
        <v>76.423924099999994</v>
      </c>
      <c r="DJ5" s="15">
        <v>7.91307300999999</v>
      </c>
      <c r="DK5" s="15">
        <v>2.60174942</v>
      </c>
      <c r="DL5" s="15">
        <v>326.04357690000001</v>
      </c>
      <c r="DM5" s="15">
        <v>11.0225736599999</v>
      </c>
      <c r="DN5" s="15">
        <v>55.089033829999998</v>
      </c>
      <c r="DO5" s="15">
        <v>2.9205784800000001</v>
      </c>
      <c r="DP5" s="15">
        <v>49.370052370000003</v>
      </c>
      <c r="DQ5" s="15">
        <v>0.38454977942999902</v>
      </c>
      <c r="DR5" s="15">
        <v>1.324185832</v>
      </c>
      <c r="DS5" s="15">
        <v>47.922115829999903</v>
      </c>
      <c r="DT5" s="15">
        <v>1530.1454000000001</v>
      </c>
      <c r="DU5" s="15">
        <v>139.09771282</v>
      </c>
      <c r="DV5" s="15">
        <v>139.09774501999999</v>
      </c>
      <c r="DW5" s="15">
        <v>1960.3166429999901</v>
      </c>
      <c r="DX5" s="15">
        <v>6.583975927</v>
      </c>
      <c r="DY5" s="15">
        <v>6.5839682049999997</v>
      </c>
      <c r="DZ5" s="15">
        <v>0.1711134926</v>
      </c>
      <c r="EA5" s="15">
        <v>2009.4702322999999</v>
      </c>
      <c r="EB5" s="15">
        <v>1684.4606124500001</v>
      </c>
      <c r="EC5" s="15">
        <v>1684.46052933999</v>
      </c>
      <c r="ED5" s="15">
        <v>323.96087419999998</v>
      </c>
      <c r="EE5" s="15">
        <v>379.22443572999998</v>
      </c>
      <c r="EF5" s="15">
        <v>663989440540</v>
      </c>
      <c r="EG5" s="15">
        <v>50.326035400999999</v>
      </c>
      <c r="EH5" s="15">
        <v>16320.498604</v>
      </c>
      <c r="EI5" s="15">
        <v>906.21194769999897</v>
      </c>
      <c r="EJ5" s="15">
        <v>2036.5158182</v>
      </c>
      <c r="EK5" s="15">
        <v>906.21147199999996</v>
      </c>
      <c r="EL5" s="15">
        <f t="shared" si="0"/>
        <v>40860.6184097</v>
      </c>
      <c r="EM5" s="15">
        <f t="shared" si="1"/>
        <v>2432.0249035797297</v>
      </c>
      <c r="EN5" s="15">
        <f t="shared" si="2"/>
        <v>1270.3534117397296</v>
      </c>
      <c r="EO5" s="28"/>
      <c r="EP5" s="28"/>
      <c r="EQ5" s="28"/>
      <c r="ER5" s="28"/>
      <c r="ES5" s="28"/>
      <c r="ET5" s="28"/>
      <c r="EU5" s="28"/>
    </row>
    <row r="6" spans="1:151" x14ac:dyDescent="0.25">
      <c r="A6" s="17" t="s">
        <v>176</v>
      </c>
      <c r="B6" s="15">
        <v>3.1687081269999999</v>
      </c>
      <c r="C6" s="15">
        <v>9.0370219859999992</v>
      </c>
      <c r="D6" s="15">
        <v>221.28232310000001</v>
      </c>
      <c r="E6" s="15">
        <v>510.00394399999999</v>
      </c>
      <c r="F6" s="15">
        <v>8.7998686429999999</v>
      </c>
      <c r="G6" s="15">
        <v>8.7998672452999998</v>
      </c>
      <c r="H6" s="15">
        <v>510.00339500000001</v>
      </c>
      <c r="I6" s="15">
        <v>510.00339500000001</v>
      </c>
      <c r="J6" s="15">
        <v>104.51812700000001</v>
      </c>
      <c r="K6" s="15">
        <v>2.9516330059999998</v>
      </c>
      <c r="L6" s="15">
        <v>0.60001804000000003</v>
      </c>
      <c r="M6" s="15">
        <v>0.16145344</v>
      </c>
      <c r="N6" s="15">
        <v>8.0726210000000003E-3</v>
      </c>
      <c r="O6" s="15">
        <v>0.15337944000000001</v>
      </c>
      <c r="P6" s="15">
        <v>1492.9983944999999</v>
      </c>
      <c r="Q6" s="15">
        <v>1.4672783404999901</v>
      </c>
      <c r="R6" s="15">
        <v>1492.9989779999901</v>
      </c>
      <c r="S6" s="15">
        <v>1.0032199337000001</v>
      </c>
      <c r="T6" s="15">
        <v>1.0032183738</v>
      </c>
      <c r="U6" s="15">
        <v>0.56188531818499998</v>
      </c>
      <c r="V6" s="15">
        <v>1.957401050866</v>
      </c>
      <c r="W6" s="15">
        <v>0.49057178678699997</v>
      </c>
      <c r="X6" s="15">
        <v>177.52706474999999</v>
      </c>
      <c r="Y6" s="15">
        <v>177.52673917999999</v>
      </c>
      <c r="Z6" s="15">
        <v>4939.1396370000002</v>
      </c>
      <c r="AA6" s="15">
        <v>4939.1396370000002</v>
      </c>
      <c r="AB6" s="15">
        <v>2.7828693000000002E-2</v>
      </c>
      <c r="AC6" s="15">
        <v>3.8960150000000001E-3</v>
      </c>
      <c r="AD6" s="15">
        <v>2.3932615000000001E-2</v>
      </c>
      <c r="AE6" s="15">
        <v>1.0088082353000001</v>
      </c>
      <c r="AF6" s="15">
        <v>468905.28119999898</v>
      </c>
      <c r="AG6" s="15">
        <v>178735729.16</v>
      </c>
      <c r="AH6" s="15">
        <v>468905.1433</v>
      </c>
      <c r="AI6" s="15">
        <v>2.8035052139E-2</v>
      </c>
      <c r="AJ6" s="15">
        <v>38.886332611999997</v>
      </c>
      <c r="AK6" s="15">
        <v>531.7798573</v>
      </c>
      <c r="AL6" s="15">
        <v>66.806383354000005</v>
      </c>
      <c r="AM6" s="15">
        <v>2.0297443395000001</v>
      </c>
      <c r="AN6" s="15">
        <v>184.0065219</v>
      </c>
      <c r="AO6" s="15">
        <v>75.405810250000002</v>
      </c>
      <c r="AP6" s="15">
        <v>3913.96252</v>
      </c>
      <c r="AQ6" s="15">
        <v>1382.8056864</v>
      </c>
      <c r="AR6" s="15">
        <v>624.0898929</v>
      </c>
      <c r="AS6" s="15">
        <v>5963.059937</v>
      </c>
      <c r="AT6" s="15">
        <v>278.923633</v>
      </c>
      <c r="AU6" s="15">
        <v>696.9902846</v>
      </c>
      <c r="AV6" s="15">
        <v>696.99139019999996</v>
      </c>
      <c r="AW6" s="15">
        <v>5963.0587880000003</v>
      </c>
      <c r="AX6" s="15">
        <v>21319.5841</v>
      </c>
      <c r="AY6" s="15">
        <v>17676.93477</v>
      </c>
      <c r="AZ6" s="15">
        <v>5.55598353999999</v>
      </c>
      <c r="BA6" s="15">
        <v>6.3711900999999997</v>
      </c>
      <c r="BB6" s="15">
        <v>1047.0269539999999</v>
      </c>
      <c r="BC6" s="15">
        <v>1047.0277140000001</v>
      </c>
      <c r="BD6" s="15">
        <v>1047.0269539999999</v>
      </c>
      <c r="BE6" s="15">
        <v>5.9230058400000001</v>
      </c>
      <c r="BF6" s="15">
        <v>696.26377760000003</v>
      </c>
      <c r="BG6" s="15">
        <v>696.26396769999894</v>
      </c>
      <c r="BH6" s="15">
        <v>1.5974855E-2</v>
      </c>
      <c r="BI6" s="15">
        <v>2.9679762999999999E-3</v>
      </c>
      <c r="BJ6" s="15">
        <v>2.9679793E-3</v>
      </c>
      <c r="BK6" s="15">
        <v>1.5974973999999999E-2</v>
      </c>
      <c r="BL6" s="15">
        <v>943.01338199999998</v>
      </c>
      <c r="BM6" s="15">
        <v>943.01320899999996</v>
      </c>
      <c r="BN6" s="15">
        <v>0.74944530109499996</v>
      </c>
      <c r="BO6" s="15">
        <v>1661.9779991999901</v>
      </c>
      <c r="BP6" s="15">
        <v>23.511141389999999</v>
      </c>
      <c r="BQ6" s="15">
        <v>4487.2998094000004</v>
      </c>
      <c r="BR6" s="15">
        <v>13.548399759999899</v>
      </c>
      <c r="BS6" s="15">
        <v>4.0685549999999999</v>
      </c>
      <c r="BT6" s="15">
        <v>7.2329892999999998</v>
      </c>
      <c r="BU6" s="15">
        <v>87.069687224000006</v>
      </c>
      <c r="BV6" s="15">
        <v>0</v>
      </c>
      <c r="BW6" s="15">
        <v>8839.9511199999997</v>
      </c>
      <c r="BX6" s="15">
        <v>64.868681359999997</v>
      </c>
      <c r="BY6" s="15">
        <v>61.475622020000003</v>
      </c>
      <c r="BZ6" s="15">
        <v>19584.625599999999</v>
      </c>
      <c r="CA6" s="15">
        <v>19584.60427</v>
      </c>
      <c r="CB6" s="15">
        <v>10.130298</v>
      </c>
      <c r="CC6" s="15">
        <v>1.7221626000000001</v>
      </c>
      <c r="CD6" s="15">
        <v>8.408201</v>
      </c>
      <c r="CE6" s="15">
        <v>65309.458379999996</v>
      </c>
      <c r="CF6" s="15">
        <v>102303.784999999</v>
      </c>
      <c r="CG6" s="15">
        <v>14629.87304</v>
      </c>
      <c r="CH6" s="15">
        <v>14629.867919999901</v>
      </c>
      <c r="CI6" s="15">
        <v>0</v>
      </c>
      <c r="CJ6" s="15">
        <v>102303.7844</v>
      </c>
      <c r="CK6" s="15">
        <v>68.742339999999999</v>
      </c>
      <c r="CL6" s="15">
        <v>1494.2021643</v>
      </c>
      <c r="CM6" s="15">
        <v>23.25105022</v>
      </c>
      <c r="CN6" s="15">
        <v>2.8035033899E-2</v>
      </c>
      <c r="CO6" s="15">
        <v>2.7785808102999998</v>
      </c>
      <c r="CP6" s="15">
        <v>1.4993724227999901</v>
      </c>
      <c r="CQ6" s="15">
        <v>26.089705029999902</v>
      </c>
      <c r="CR6" s="15">
        <v>5.9078709563</v>
      </c>
      <c r="CS6" s="15">
        <v>31456.967198999901</v>
      </c>
      <c r="CT6" s="15">
        <v>18.161103300299999</v>
      </c>
      <c r="CU6" s="15">
        <v>1.8672821402999999</v>
      </c>
      <c r="CV6" s="15">
        <v>823.08020839999995</v>
      </c>
      <c r="CW6" s="15">
        <v>1103.2657229496999</v>
      </c>
      <c r="CX6" s="15">
        <v>0</v>
      </c>
      <c r="CY6" s="15">
        <v>13.406122804000001</v>
      </c>
      <c r="CZ6" s="15">
        <v>9.7174000000000002E-4</v>
      </c>
      <c r="DA6" s="15">
        <v>4.1396134086999998</v>
      </c>
      <c r="DB6" s="15">
        <v>5117.2173000000003</v>
      </c>
      <c r="DC6" s="15">
        <v>2277.6304</v>
      </c>
      <c r="DD6" s="15">
        <v>11366.470638772</v>
      </c>
      <c r="DE6" s="15">
        <v>15.902998390400001</v>
      </c>
      <c r="DF6" s="15">
        <v>7.1078963000000002</v>
      </c>
      <c r="DG6" s="15">
        <v>3800.476384134</v>
      </c>
      <c r="DH6" s="15">
        <v>15.428449968700001</v>
      </c>
      <c r="DI6" s="15">
        <v>771.98601569699997</v>
      </c>
      <c r="DJ6" s="15">
        <v>13.5534297549999</v>
      </c>
      <c r="DK6" s="15">
        <v>3.4403743609999999</v>
      </c>
      <c r="DL6" s="15">
        <v>2146.0051505799902</v>
      </c>
      <c r="DM6" s="15">
        <v>73.157483900000003</v>
      </c>
      <c r="DN6" s="15">
        <v>277.32710929999899</v>
      </c>
      <c r="DO6" s="15">
        <v>3.6052928100999999</v>
      </c>
      <c r="DP6" s="15">
        <v>89.239307010000005</v>
      </c>
      <c r="DQ6" s="15">
        <v>5.0048271590029998</v>
      </c>
      <c r="DR6" s="15">
        <v>6.89345914</v>
      </c>
      <c r="DS6" s="15">
        <v>76.233845546999902</v>
      </c>
      <c r="DT6" s="15">
        <v>2595.694</v>
      </c>
      <c r="DU6" s="15">
        <v>1379.7564798999999</v>
      </c>
      <c r="DV6" s="15">
        <v>1379.7566560999901</v>
      </c>
      <c r="DW6" s="15">
        <v>5100.6506740000004</v>
      </c>
      <c r="DX6" s="15">
        <v>76.096581579999906</v>
      </c>
      <c r="DY6" s="15">
        <v>76.096405969999907</v>
      </c>
      <c r="DZ6" s="15">
        <v>0.200130048</v>
      </c>
      <c r="EA6" s="15">
        <v>5278.0094697000004</v>
      </c>
      <c r="EB6" s="15">
        <v>4163.5913965</v>
      </c>
      <c r="EC6" s="15">
        <v>4163.5904950000004</v>
      </c>
      <c r="ED6" s="15">
        <v>518.49679506999996</v>
      </c>
      <c r="EE6" s="15">
        <v>1491.3890139999901</v>
      </c>
      <c r="EF6" s="15">
        <v>4755043082700</v>
      </c>
      <c r="EG6" s="15">
        <v>199.44824660999899</v>
      </c>
      <c r="EH6" s="15">
        <v>61981.236449999997</v>
      </c>
      <c r="EI6" s="15">
        <v>3352.7212036999999</v>
      </c>
      <c r="EJ6" s="15">
        <v>8571.0787763000008</v>
      </c>
      <c r="EK6" s="15">
        <v>3352.7247557999999</v>
      </c>
      <c r="EL6" s="15">
        <f t="shared" si="0"/>
        <v>117876.67142199901</v>
      </c>
      <c r="EM6" s="15">
        <f t="shared" si="1"/>
        <v>20194.642566092494</v>
      </c>
      <c r="EN6" s="15">
        <f t="shared" si="2"/>
        <v>8828.1719273204926</v>
      </c>
      <c r="EO6" s="28"/>
      <c r="EP6" s="28"/>
      <c r="EQ6" s="28"/>
      <c r="ER6" s="28"/>
      <c r="ES6" s="28"/>
      <c r="ET6" s="28"/>
      <c r="EU6" s="28"/>
    </row>
    <row r="7" spans="1:151" x14ac:dyDescent="0.25">
      <c r="A7" s="17" t="s">
        <v>177</v>
      </c>
      <c r="B7" s="15">
        <v>0.81355888629999995</v>
      </c>
      <c r="C7" s="15">
        <v>2.4102084579999898</v>
      </c>
      <c r="D7" s="15">
        <v>116.57816975999999</v>
      </c>
      <c r="E7" s="15">
        <v>218.31044696000001</v>
      </c>
      <c r="F7" s="15">
        <v>18.84864293</v>
      </c>
      <c r="G7" s="15">
        <v>18.848648895</v>
      </c>
      <c r="H7" s="15">
        <v>218.31082956</v>
      </c>
      <c r="I7" s="15">
        <v>218.31082956</v>
      </c>
      <c r="J7" s="15">
        <v>49.285535089999897</v>
      </c>
      <c r="K7" s="15">
        <v>0.73943472539999999</v>
      </c>
      <c r="L7" s="15">
        <v>0.5916366086</v>
      </c>
      <c r="M7" s="15">
        <v>0.13481788</v>
      </c>
      <c r="N7" s="15">
        <v>6.7408755000000001E-3</v>
      </c>
      <c r="O7" s="15">
        <v>0.12807661000000001</v>
      </c>
      <c r="P7" s="15">
        <v>437.758847975999</v>
      </c>
      <c r="Q7" s="15">
        <v>0.3335901859</v>
      </c>
      <c r="R7" s="15">
        <v>437.759722866</v>
      </c>
      <c r="S7" s="15">
        <v>0.23848301079000001</v>
      </c>
      <c r="T7" s="15">
        <v>0.23848268013999999</v>
      </c>
      <c r="U7" s="15">
        <v>0.14091704667299901</v>
      </c>
      <c r="V7" s="15">
        <v>0.49179516962999997</v>
      </c>
      <c r="W7" s="15">
        <v>0.12663358072549999</v>
      </c>
      <c r="X7" s="15">
        <v>58.562274024999901</v>
      </c>
      <c r="Y7" s="15">
        <v>58.562371247999998</v>
      </c>
      <c r="Z7" s="15">
        <v>2093.1800757000001</v>
      </c>
      <c r="AA7" s="15">
        <v>2093.1800757000001</v>
      </c>
      <c r="AB7" s="15">
        <v>6.7047804000000002E-4</v>
      </c>
      <c r="AC7" s="15">
        <v>9.3866800000000001E-5</v>
      </c>
      <c r="AD7" s="15">
        <v>5.7661150000000005E-4</v>
      </c>
      <c r="AE7" s="15">
        <v>0.234461827159999</v>
      </c>
      <c r="AF7" s="15">
        <v>315384.48982999998</v>
      </c>
      <c r="AG7" s="15">
        <v>28902709.279999901</v>
      </c>
      <c r="AH7" s="15">
        <v>315384.59528000001</v>
      </c>
      <c r="AI7" s="15">
        <v>6.4740748521999996E-3</v>
      </c>
      <c r="AJ7" s="15">
        <v>59.793565260000001</v>
      </c>
      <c r="AK7" s="15">
        <v>435.6694688</v>
      </c>
      <c r="AL7" s="15">
        <v>58.56802047</v>
      </c>
      <c r="AM7" s="15">
        <v>1.9272835079999999</v>
      </c>
      <c r="AN7" s="15">
        <v>160.76073779999999</v>
      </c>
      <c r="AO7" s="15">
        <v>30.6855726</v>
      </c>
      <c r="AP7" s="15">
        <v>844.84169699999995</v>
      </c>
      <c r="AQ7" s="15">
        <v>669.35475507000001</v>
      </c>
      <c r="AR7" s="15">
        <v>272.19999139999999</v>
      </c>
      <c r="AS7" s="15">
        <v>2105.5562976000001</v>
      </c>
      <c r="AT7" s="15">
        <v>138.86397079</v>
      </c>
      <c r="AU7" s="15">
        <v>376.55768415</v>
      </c>
      <c r="AV7" s="15">
        <v>376.557081339999</v>
      </c>
      <c r="AW7" s="15">
        <v>2105.5559585999999</v>
      </c>
      <c r="AX7" s="15">
        <v>5514.8698000000004</v>
      </c>
      <c r="AY7" s="15">
        <v>8183.2790859999996</v>
      </c>
      <c r="AZ7" s="15">
        <v>1.3542999339999999</v>
      </c>
      <c r="BA7" s="15">
        <v>1.6073505533999899</v>
      </c>
      <c r="BB7" s="15">
        <v>240.13203100000001</v>
      </c>
      <c r="BC7" s="15">
        <v>240.13251529999999</v>
      </c>
      <c r="BD7" s="15">
        <v>240.13203100000001</v>
      </c>
      <c r="BE7" s="15">
        <v>5.2708364750000003</v>
      </c>
      <c r="BF7" s="15">
        <v>607.57350948999999</v>
      </c>
      <c r="BG7" s="15">
        <v>607.57303761399999</v>
      </c>
      <c r="BH7" s="15">
        <v>5.8512664000000001E-3</v>
      </c>
      <c r="BI7" s="15">
        <v>5.4179795999999996E-4</v>
      </c>
      <c r="BJ7" s="15">
        <v>5.4179726000000005E-4</v>
      </c>
      <c r="BK7" s="15">
        <v>5.8512540000000002E-3</v>
      </c>
      <c r="BL7" s="15">
        <v>329.80753270000002</v>
      </c>
      <c r="BM7" s="15">
        <v>329.80733720000001</v>
      </c>
      <c r="BN7" s="15">
        <v>0.1875049988037</v>
      </c>
      <c r="BO7" s="15">
        <v>564.84587143999897</v>
      </c>
      <c r="BP7" s="15">
        <v>7.9538069260000004</v>
      </c>
      <c r="BQ7" s="15">
        <v>2059.2965873999901</v>
      </c>
      <c r="BR7" s="15">
        <v>7.3438562859999896</v>
      </c>
      <c r="BS7" s="15">
        <v>0.24916959999999999</v>
      </c>
      <c r="BT7" s="15">
        <v>0.44296819999999998</v>
      </c>
      <c r="BU7" s="15">
        <v>33.608196176</v>
      </c>
      <c r="BV7" s="15">
        <v>0</v>
      </c>
      <c r="BW7" s="15">
        <v>1172.0556799999999</v>
      </c>
      <c r="BX7" s="15">
        <v>34.012365000000003</v>
      </c>
      <c r="BY7" s="15">
        <v>33.584959699999999</v>
      </c>
      <c r="BZ7" s="15">
        <v>3201.2787252799999</v>
      </c>
      <c r="CA7" s="15">
        <v>3201.2791746150001</v>
      </c>
      <c r="CB7" s="15">
        <v>9.8108390000000004E-2</v>
      </c>
      <c r="CC7" s="15">
        <v>1.6678427999999999E-2</v>
      </c>
      <c r="CD7" s="15">
        <v>8.1429959999999996E-2</v>
      </c>
      <c r="CE7" s="15">
        <v>24906.323424999999</v>
      </c>
      <c r="CF7" s="15">
        <v>36600.487150000001</v>
      </c>
      <c r="CG7" s="15">
        <v>4295.6456499999904</v>
      </c>
      <c r="CH7" s="15">
        <v>4295.643626</v>
      </c>
      <c r="CI7" s="15">
        <v>0</v>
      </c>
      <c r="CJ7" s="15">
        <v>36600.492409999999</v>
      </c>
      <c r="CK7" s="15">
        <v>8.5563400000000005</v>
      </c>
      <c r="CL7" s="15">
        <v>668.08619009999995</v>
      </c>
      <c r="CM7" s="15">
        <v>5.8197751090000001</v>
      </c>
      <c r="CN7" s="15">
        <v>6.4740789839999998E-3</v>
      </c>
      <c r="CO7" s="15">
        <v>0.66201175379999999</v>
      </c>
      <c r="CP7" s="15">
        <v>0.36109597842999902</v>
      </c>
      <c r="CQ7" s="15">
        <v>6.6771923040000001</v>
      </c>
      <c r="CR7" s="15">
        <v>1.4276507032000001</v>
      </c>
      <c r="CS7" s="15">
        <v>10744.3406627</v>
      </c>
      <c r="CT7" s="15">
        <v>7.4749548250000002</v>
      </c>
      <c r="CU7" s="15">
        <v>1.594726713</v>
      </c>
      <c r="CV7" s="15">
        <v>600.22065139999995</v>
      </c>
      <c r="CW7" s="15">
        <v>61.597687895399901</v>
      </c>
      <c r="CX7" s="15">
        <v>0</v>
      </c>
      <c r="CY7" s="15">
        <v>3.4185465705000002</v>
      </c>
      <c r="CZ7" s="15">
        <v>3.0342985999999999E-5</v>
      </c>
      <c r="DA7" s="15">
        <v>0.55701620289999998</v>
      </c>
      <c r="DB7" s="15">
        <v>263.25348000000002</v>
      </c>
      <c r="DC7" s="15">
        <v>84.300749999999994</v>
      </c>
      <c r="DD7" s="15">
        <v>1373.3480051700001</v>
      </c>
      <c r="DE7" s="15">
        <v>1.2265552707</v>
      </c>
      <c r="DF7" s="15">
        <v>0.4035398429</v>
      </c>
      <c r="DG7" s="15">
        <v>214.10721136000001</v>
      </c>
      <c r="DH7" s="15">
        <v>1.4296891731999899</v>
      </c>
      <c r="DI7" s="15">
        <v>93.811031700000001</v>
      </c>
      <c r="DJ7" s="15">
        <v>9.4572758340000007</v>
      </c>
      <c r="DK7" s="15">
        <v>2.9124862560000002</v>
      </c>
      <c r="DL7" s="15">
        <v>401.90418865999999</v>
      </c>
      <c r="DM7" s="15">
        <v>14.6831043</v>
      </c>
      <c r="DN7" s="15">
        <v>104.03964711</v>
      </c>
      <c r="DO7" s="15">
        <v>2.9143083366</v>
      </c>
      <c r="DP7" s="15">
        <v>39.072960819999999</v>
      </c>
      <c r="DQ7" s="15">
        <v>0.40187939622999902</v>
      </c>
      <c r="DR7" s="15">
        <v>1.66179231229999</v>
      </c>
      <c r="DS7" s="15">
        <v>55.633937750000001</v>
      </c>
      <c r="DT7" s="15">
        <v>1664.7455</v>
      </c>
      <c r="DU7" s="15">
        <v>170.79196132999999</v>
      </c>
      <c r="DV7" s="15">
        <v>170.79199650999999</v>
      </c>
      <c r="DW7" s="15">
        <v>2367.9547689999999</v>
      </c>
      <c r="DX7" s="15">
        <v>10.140614134</v>
      </c>
      <c r="DY7" s="15">
        <v>10.140595734</v>
      </c>
      <c r="DZ7" s="15">
        <v>0.19733444019999999</v>
      </c>
      <c r="EA7" s="15">
        <v>3099.8340024399999</v>
      </c>
      <c r="EB7" s="15">
        <v>2590.0536744800002</v>
      </c>
      <c r="EC7" s="15">
        <v>2590.0570206100001</v>
      </c>
      <c r="ED7" s="15">
        <v>401.7037479</v>
      </c>
      <c r="EE7" s="15">
        <v>576.27987132500004</v>
      </c>
      <c r="EF7" s="15">
        <v>763186475460</v>
      </c>
      <c r="EG7" s="15">
        <v>76.204910333000001</v>
      </c>
      <c r="EH7" s="15">
        <v>24562.516256999999</v>
      </c>
      <c r="EI7" s="15">
        <v>1411.39422324</v>
      </c>
      <c r="EJ7" s="15">
        <v>3244.7911657999998</v>
      </c>
      <c r="EK7" s="15">
        <v>1411.3931742</v>
      </c>
      <c r="EL7" s="15">
        <f t="shared" si="0"/>
        <v>41225.940332699989</v>
      </c>
      <c r="EM7" s="15">
        <f t="shared" si="1"/>
        <v>2813.8618195591298</v>
      </c>
      <c r="EN7" s="15">
        <f t="shared" si="2"/>
        <v>1440.5138143891297</v>
      </c>
      <c r="EO7" s="28"/>
      <c r="EP7" s="28"/>
      <c r="EQ7" s="28"/>
      <c r="ER7" s="28"/>
      <c r="ES7" s="28"/>
      <c r="ET7" s="28"/>
      <c r="EU7" s="28"/>
    </row>
    <row r="8" spans="1:151" x14ac:dyDescent="0.25">
      <c r="A8" s="17" t="s">
        <v>178</v>
      </c>
      <c r="B8" s="15">
        <v>0.24448259879999901</v>
      </c>
      <c r="C8" s="15">
        <v>0.82145867279999996</v>
      </c>
      <c r="D8" s="15">
        <v>43.56789672</v>
      </c>
      <c r="E8" s="15">
        <v>75.872012079999905</v>
      </c>
      <c r="F8" s="15">
        <v>5.605560895</v>
      </c>
      <c r="G8" s="15">
        <v>5.6055738739999903</v>
      </c>
      <c r="H8" s="15">
        <v>75.871774189999996</v>
      </c>
      <c r="I8" s="15">
        <v>75.871774189999996</v>
      </c>
      <c r="J8" s="15">
        <v>16.711860275999999</v>
      </c>
      <c r="K8" s="15">
        <v>0.2171527768</v>
      </c>
      <c r="L8" s="15">
        <v>0.13691867769999999</v>
      </c>
      <c r="M8" s="15">
        <v>7.8655115999999997E-2</v>
      </c>
      <c r="N8" s="15">
        <v>3.9327640000000001E-3</v>
      </c>
      <c r="O8" s="15">
        <v>7.4722566000000004E-2</v>
      </c>
      <c r="P8" s="15">
        <v>173.194597415</v>
      </c>
      <c r="Q8" s="15">
        <v>9.1916579149999997E-2</v>
      </c>
      <c r="R8" s="15">
        <v>173.19521251500001</v>
      </c>
      <c r="S8" s="15">
        <v>8.3412495956000005E-2</v>
      </c>
      <c r="T8" s="15">
        <v>8.3412641349000005E-2</v>
      </c>
      <c r="U8" s="15">
        <v>5.2395329249999997E-2</v>
      </c>
      <c r="V8" s="15">
        <v>0.19360168459829999</v>
      </c>
      <c r="W8" s="15">
        <v>4.953624371557E-2</v>
      </c>
      <c r="X8" s="15">
        <v>23.158382590999999</v>
      </c>
      <c r="Y8" s="15">
        <v>23.158458355</v>
      </c>
      <c r="Z8" s="15">
        <v>734.23722250000003</v>
      </c>
      <c r="AA8" s="15">
        <v>734.23722250000003</v>
      </c>
      <c r="AB8" s="15">
        <v>3.9891269999999999E-4</v>
      </c>
      <c r="AC8" s="15">
        <v>5.5848089999999997E-5</v>
      </c>
      <c r="AD8" s="15">
        <v>3.4306696000000001E-4</v>
      </c>
      <c r="AE8" s="15">
        <v>7.006119794E-2</v>
      </c>
      <c r="AF8" s="15">
        <v>122696.57736999899</v>
      </c>
      <c r="AG8" s="15">
        <v>15110546.196</v>
      </c>
      <c r="AH8" s="15">
        <v>122696.533994999</v>
      </c>
      <c r="AI8" s="15">
        <v>2.1169322848699902E-3</v>
      </c>
      <c r="AJ8" s="15">
        <v>12.638576558</v>
      </c>
      <c r="AK8" s="15">
        <v>89.129418329999993</v>
      </c>
      <c r="AL8" s="15">
        <v>12.199591979999999</v>
      </c>
      <c r="AM8" s="15">
        <v>0.38834642460000002</v>
      </c>
      <c r="AN8" s="15">
        <v>33.545071049999997</v>
      </c>
      <c r="AO8" s="15">
        <v>10.077887194999899</v>
      </c>
      <c r="AP8" s="15">
        <v>382.09884099999999</v>
      </c>
      <c r="AQ8" s="15">
        <v>248.92716454999999</v>
      </c>
      <c r="AR8" s="15">
        <v>103.42995986</v>
      </c>
      <c r="AS8" s="15">
        <v>898.53672110000002</v>
      </c>
      <c r="AT8" s="15">
        <v>52.677042849999999</v>
      </c>
      <c r="AU8" s="15">
        <v>148.802379847</v>
      </c>
      <c r="AV8" s="15">
        <v>148.802522614</v>
      </c>
      <c r="AW8" s="15">
        <v>898.53590880000002</v>
      </c>
      <c r="AX8" s="15">
        <v>2247.0568199999998</v>
      </c>
      <c r="AY8" s="15">
        <v>2969.2153960000001</v>
      </c>
      <c r="AZ8" s="15">
        <v>0.38799752050000003</v>
      </c>
      <c r="BA8" s="15">
        <v>0.4832358685</v>
      </c>
      <c r="BB8" s="15">
        <v>70.695983940000005</v>
      </c>
      <c r="BC8" s="15">
        <v>70.695994630000001</v>
      </c>
      <c r="BD8" s="15">
        <v>70.695983940000005</v>
      </c>
      <c r="BE8" s="15">
        <v>1.245343549</v>
      </c>
      <c r="BF8" s="15">
        <v>255.62339768300001</v>
      </c>
      <c r="BG8" s="15">
        <v>255.62288667799999</v>
      </c>
      <c r="BH8" s="15">
        <v>3.5893190000000001E-3</v>
      </c>
      <c r="BI8" s="15">
        <v>3.2742557E-4</v>
      </c>
      <c r="BJ8" s="15">
        <v>3.2742842E-4</v>
      </c>
      <c r="BK8" s="15">
        <v>3.5893206999999998E-3</v>
      </c>
      <c r="BL8" s="15">
        <v>91.472937299999998</v>
      </c>
      <c r="BM8" s="15">
        <v>91.472959829999994</v>
      </c>
      <c r="BN8" s="15">
        <v>7.3274388669999996E-2</v>
      </c>
      <c r="BO8" s="15">
        <v>229.84013087</v>
      </c>
      <c r="BP8" s="15">
        <v>3.1892367880000001</v>
      </c>
      <c r="BQ8" s="15">
        <v>634.19769362</v>
      </c>
      <c r="BR8" s="15">
        <v>2.7380837955999899</v>
      </c>
      <c r="BS8" s="15">
        <v>0.12750690000000001</v>
      </c>
      <c r="BT8" s="15">
        <v>0.22667897000000001</v>
      </c>
      <c r="BU8" s="15">
        <v>15.854170176</v>
      </c>
      <c r="BV8" s="15">
        <v>0</v>
      </c>
      <c r="BW8" s="15">
        <v>484.60029600000001</v>
      </c>
      <c r="BX8" s="15">
        <v>10.904352957</v>
      </c>
      <c r="BY8" s="15">
        <v>10.764682548</v>
      </c>
      <c r="BZ8" s="15">
        <v>1789.7712220379999</v>
      </c>
      <c r="CA8" s="15">
        <v>1789.7713860890001</v>
      </c>
      <c r="CB8" s="15">
        <v>5.281984E-2</v>
      </c>
      <c r="CC8" s="15">
        <v>8.9793110000000002E-3</v>
      </c>
      <c r="CD8" s="15">
        <v>4.3840184999999997E-2</v>
      </c>
      <c r="CE8" s="15">
        <v>9767.6607949999998</v>
      </c>
      <c r="CF8" s="15">
        <v>10039.58253</v>
      </c>
      <c r="CG8" s="15">
        <v>1303.060972</v>
      </c>
      <c r="CH8" s="15">
        <v>1303.0610670000001</v>
      </c>
      <c r="CI8" s="15">
        <v>0</v>
      </c>
      <c r="CJ8" s="15">
        <v>10039.576546</v>
      </c>
      <c r="CK8" s="15">
        <v>2.8120984999999998</v>
      </c>
      <c r="CL8" s="15">
        <v>247.73427100000001</v>
      </c>
      <c r="CM8" s="15">
        <v>1.7826945074</v>
      </c>
      <c r="CN8" s="15">
        <v>2.1169308888000001E-3</v>
      </c>
      <c r="CO8" s="15">
        <v>0.21758621846000001</v>
      </c>
      <c r="CP8" s="15">
        <v>0.119597535256</v>
      </c>
      <c r="CQ8" s="15">
        <v>2.1307750436999999</v>
      </c>
      <c r="CR8" s="15">
        <v>0.486620935299999</v>
      </c>
      <c r="CS8" s="15">
        <v>4329.4820589999999</v>
      </c>
      <c r="CT8" s="15">
        <v>2.3551561864999999</v>
      </c>
      <c r="CU8" s="15">
        <v>0.37458467969999998</v>
      </c>
      <c r="CV8" s="15">
        <v>161.57930277</v>
      </c>
      <c r="CW8" s="15">
        <v>30.110686768399901</v>
      </c>
      <c r="CX8" s="15">
        <v>0</v>
      </c>
      <c r="CY8" s="15">
        <v>1.0989971729999899</v>
      </c>
      <c r="CZ8" s="15">
        <v>1.5673111000000001E-5</v>
      </c>
      <c r="DA8" s="15">
        <v>0.204276369199999</v>
      </c>
      <c r="DB8" s="15">
        <v>131.79184000000001</v>
      </c>
      <c r="DC8" s="15">
        <v>47.725740000000002</v>
      </c>
      <c r="DD8" s="15">
        <v>697.19823240599999</v>
      </c>
      <c r="DE8" s="15">
        <v>0.54897162234999997</v>
      </c>
      <c r="DF8" s="15">
        <v>0.19921035970000001</v>
      </c>
      <c r="DG8" s="15">
        <v>103.18682779349901</v>
      </c>
      <c r="DH8" s="15">
        <v>0.55231477969999998</v>
      </c>
      <c r="DI8" s="15">
        <v>35.490373474999998</v>
      </c>
      <c r="DJ8" s="15">
        <v>3.1627442429999899</v>
      </c>
      <c r="DK8" s="15">
        <v>0.78413639099999999</v>
      </c>
      <c r="DL8" s="15">
        <v>140.30252711999901</v>
      </c>
      <c r="DM8" s="15">
        <v>4.3470921069999999</v>
      </c>
      <c r="DN8" s="15">
        <v>41.445679069999997</v>
      </c>
      <c r="DO8" s="15">
        <v>0.7268143158</v>
      </c>
      <c r="DP8" s="15">
        <v>14.16854996</v>
      </c>
      <c r="DQ8" s="15">
        <v>0.16909329280999899</v>
      </c>
      <c r="DR8" s="15">
        <v>0.4665457093</v>
      </c>
      <c r="DS8" s="15">
        <v>17.209994460000001</v>
      </c>
      <c r="DT8" s="15">
        <v>662.93206999999995</v>
      </c>
      <c r="DU8" s="15">
        <v>102.897449237</v>
      </c>
      <c r="DV8" s="15">
        <v>102.89769157699899</v>
      </c>
      <c r="DW8" s="15">
        <v>755.6538534</v>
      </c>
      <c r="DX8" s="15">
        <v>3.597909198</v>
      </c>
      <c r="DY8" s="15">
        <v>3.597895158</v>
      </c>
      <c r="DZ8" s="15">
        <v>4.5667833300000002E-2</v>
      </c>
      <c r="EA8" s="15">
        <v>1245.6481108539999</v>
      </c>
      <c r="EB8" s="15">
        <v>1046.093958573</v>
      </c>
      <c r="EC8" s="15">
        <v>1046.0927561649901</v>
      </c>
      <c r="ED8" s="15">
        <v>123.78401397</v>
      </c>
      <c r="EE8" s="15">
        <v>231.385004313</v>
      </c>
      <c r="EF8" s="15">
        <v>396956486600</v>
      </c>
      <c r="EG8" s="15">
        <v>30.676944849000002</v>
      </c>
      <c r="EH8" s="15">
        <v>9633.9292165999996</v>
      </c>
      <c r="EI8" s="15">
        <v>558.82588413999997</v>
      </c>
      <c r="EJ8" s="15">
        <v>1288.21026534</v>
      </c>
      <c r="EK8" s="15">
        <v>558.82655053999997</v>
      </c>
      <c r="EL8" s="15">
        <f t="shared" si="0"/>
        <v>11434.116439299998</v>
      </c>
      <c r="EM8" s="15">
        <f t="shared" si="1"/>
        <v>1191.6004234679579</v>
      </c>
      <c r="EN8" s="15">
        <f t="shared" si="2"/>
        <v>494.40219106195792</v>
      </c>
      <c r="EO8" s="28"/>
      <c r="EP8" s="28"/>
      <c r="EQ8" s="28"/>
      <c r="ER8" s="28"/>
      <c r="ES8" s="28"/>
      <c r="ET8" s="28"/>
      <c r="EU8" s="28"/>
    </row>
    <row r="9" spans="1:151" x14ac:dyDescent="0.25">
      <c r="A9" s="17" t="s">
        <v>179</v>
      </c>
      <c r="B9" s="15">
        <v>9.0445501050000002E-2</v>
      </c>
      <c r="C9" s="15">
        <v>0.26857801990000002</v>
      </c>
      <c r="D9" s="15">
        <v>12.9880356405</v>
      </c>
      <c r="E9" s="15">
        <v>24.959608159999998</v>
      </c>
      <c r="F9" s="15">
        <v>2.1661414636999998</v>
      </c>
      <c r="G9" s="15">
        <v>2.1661379919999999</v>
      </c>
      <c r="H9" s="15">
        <v>24.959681867999901</v>
      </c>
      <c r="I9" s="15">
        <v>24.959681867999901</v>
      </c>
      <c r="J9" s="15">
        <v>5.5195453404999997</v>
      </c>
      <c r="K9" s="15">
        <v>8.56380541E-2</v>
      </c>
      <c r="L9" s="15">
        <v>6.8401625899999999E-2</v>
      </c>
      <c r="M9" s="15">
        <v>2.4750805000000001E-2</v>
      </c>
      <c r="N9" s="15">
        <v>1.2375483000000001E-3</v>
      </c>
      <c r="O9" s="15">
        <v>2.3513414E-2</v>
      </c>
      <c r="P9" s="15">
        <v>50.567762046499901</v>
      </c>
      <c r="Q9" s="15">
        <v>4.3844064479999903E-2</v>
      </c>
      <c r="R9" s="15">
        <v>50.567718996000004</v>
      </c>
      <c r="S9" s="15">
        <v>2.8698083321999999E-2</v>
      </c>
      <c r="T9" s="15">
        <v>2.8698119947999999E-2</v>
      </c>
      <c r="U9" s="15">
        <v>1.62625039469E-2</v>
      </c>
      <c r="V9" s="15">
        <v>5.3635720049699999E-2</v>
      </c>
      <c r="W9" s="15">
        <v>1.40020713281099E-2</v>
      </c>
      <c r="X9" s="15">
        <v>6.5717777844</v>
      </c>
      <c r="Y9" s="15">
        <v>6.5718123833999904</v>
      </c>
      <c r="Z9" s="15">
        <v>247.1729259</v>
      </c>
      <c r="AA9" s="15">
        <v>247.1729259</v>
      </c>
      <c r="AB9" s="15">
        <v>1.21517834E-4</v>
      </c>
      <c r="AC9" s="15">
        <v>1.7012329999999998E-5</v>
      </c>
      <c r="AD9" s="15">
        <v>1.04504696E-4</v>
      </c>
      <c r="AE9" s="15">
        <v>3.0329882012000001E-2</v>
      </c>
      <c r="AF9" s="15">
        <v>39179.261697000002</v>
      </c>
      <c r="AG9" s="15">
        <v>5377156.6173</v>
      </c>
      <c r="AH9" s="15">
        <v>39179.267250999997</v>
      </c>
      <c r="AI9" s="15">
        <v>8.1634743899999904E-4</v>
      </c>
      <c r="AJ9" s="15">
        <v>9.7105665162000001</v>
      </c>
      <c r="AK9" s="15">
        <v>69.173510516999997</v>
      </c>
      <c r="AL9" s="15">
        <v>9.4467129350000008</v>
      </c>
      <c r="AM9" s="15">
        <v>0.29862663189999999</v>
      </c>
      <c r="AN9" s="15">
        <v>25.954274819999998</v>
      </c>
      <c r="AO9" s="15">
        <v>6.7951446960000004</v>
      </c>
      <c r="AP9" s="15">
        <v>118.03213599999999</v>
      </c>
      <c r="AQ9" s="15">
        <v>74.851351883000007</v>
      </c>
      <c r="AR9" s="15">
        <v>30.600635296</v>
      </c>
      <c r="AS9" s="15">
        <v>277.20772479999999</v>
      </c>
      <c r="AT9" s="15">
        <v>15.448870542</v>
      </c>
      <c r="AU9" s="15">
        <v>44.911304325299902</v>
      </c>
      <c r="AV9" s="15">
        <v>44.911172523999902</v>
      </c>
      <c r="AW9" s="15">
        <v>277.20772260000001</v>
      </c>
      <c r="AX9" s="15">
        <v>666.82344000000001</v>
      </c>
      <c r="AY9" s="15">
        <v>922.14507462999995</v>
      </c>
      <c r="AZ9" s="15">
        <v>0.16385842078999999</v>
      </c>
      <c r="BA9" s="15">
        <v>0.1851468473</v>
      </c>
      <c r="BB9" s="15">
        <v>27.452147539999999</v>
      </c>
      <c r="BC9" s="15">
        <v>27.452162545999901</v>
      </c>
      <c r="BD9" s="15">
        <v>27.452147539999999</v>
      </c>
      <c r="BE9" s="15">
        <v>0.59783010560000005</v>
      </c>
      <c r="BF9" s="15">
        <v>77.641907229399905</v>
      </c>
      <c r="BG9" s="15">
        <v>77.641676299300002</v>
      </c>
      <c r="BH9" s="15">
        <v>1.0746613999999999E-3</v>
      </c>
      <c r="BI9" s="15">
        <v>9.9495555E-5</v>
      </c>
      <c r="BJ9" s="15">
        <v>9.9495059999999999E-5</v>
      </c>
      <c r="BK9" s="15">
        <v>1.0746531999999999E-3</v>
      </c>
      <c r="BL9" s="15">
        <v>46.956683939999998</v>
      </c>
      <c r="BM9" s="15">
        <v>46.956559409999997</v>
      </c>
      <c r="BN9" s="15">
        <v>2.06061818994E-2</v>
      </c>
      <c r="BO9" s="15">
        <v>72.067283421999903</v>
      </c>
      <c r="BP9" s="15">
        <v>0.99965640022999902</v>
      </c>
      <c r="BQ9" s="15">
        <v>246.60708622999999</v>
      </c>
      <c r="BR9" s="15">
        <v>0.82986538103999996</v>
      </c>
      <c r="BS9" s="15">
        <v>5.3380754000000002E-2</v>
      </c>
      <c r="BT9" s="15">
        <v>9.4899049999999999E-2</v>
      </c>
      <c r="BU9" s="15">
        <v>4.5933642289999996</v>
      </c>
      <c r="BV9" s="15">
        <v>0</v>
      </c>
      <c r="BW9" s="15">
        <v>230.44716450000001</v>
      </c>
      <c r="BX9" s="15">
        <v>3.8755979666</v>
      </c>
      <c r="BY9" s="15">
        <v>3.7802991100000001</v>
      </c>
      <c r="BZ9" s="15">
        <v>563.29224161720003</v>
      </c>
      <c r="CA9" s="15">
        <v>563.29424258699999</v>
      </c>
      <c r="CB9" s="15">
        <v>1.6797908E-2</v>
      </c>
      <c r="CC9" s="15">
        <v>2.8556301000000001E-3</v>
      </c>
      <c r="CD9" s="15">
        <v>1.3942194999999999E-2</v>
      </c>
      <c r="CE9" s="15">
        <v>3042.298299</v>
      </c>
      <c r="CF9" s="15">
        <v>5122.7497450000001</v>
      </c>
      <c r="CG9" s="15">
        <v>699.87781900000004</v>
      </c>
      <c r="CH9" s="15">
        <v>699.87721099999999</v>
      </c>
      <c r="CI9" s="15">
        <v>0</v>
      </c>
      <c r="CJ9" s="15">
        <v>5122.7507439999999</v>
      </c>
      <c r="CK9" s="15">
        <v>1.9172667999999999</v>
      </c>
      <c r="CL9" s="15">
        <v>76.050121754999907</v>
      </c>
      <c r="CM9" s="15">
        <v>0.68650173879999998</v>
      </c>
      <c r="CN9" s="15">
        <v>8.1634999391999997E-4</v>
      </c>
      <c r="CO9" s="15">
        <v>8.0712879789999997E-2</v>
      </c>
      <c r="CP9" s="15">
        <v>4.4331852177999898E-2</v>
      </c>
      <c r="CQ9" s="15">
        <v>0.76166174239999995</v>
      </c>
      <c r="CR9" s="15">
        <v>0.22626492019</v>
      </c>
      <c r="CS9" s="15">
        <v>1329.32220663</v>
      </c>
      <c r="CT9" s="15">
        <v>1.1037417696</v>
      </c>
      <c r="CU9" s="15">
        <v>0.24612378009999999</v>
      </c>
      <c r="CV9" s="15">
        <v>88.825778236000005</v>
      </c>
      <c r="CW9" s="15">
        <v>13.28169819677</v>
      </c>
      <c r="CX9" s="15">
        <v>0</v>
      </c>
      <c r="CY9" s="15">
        <v>0.39695958664999997</v>
      </c>
      <c r="CZ9" s="15">
        <v>5.5656030000000004E-6</v>
      </c>
      <c r="DA9" s="15">
        <v>9.6316862709999895E-2</v>
      </c>
      <c r="DB9" s="15">
        <v>58.720042999999997</v>
      </c>
      <c r="DC9" s="15">
        <v>16.288843</v>
      </c>
      <c r="DD9" s="15">
        <v>264.78286443659999</v>
      </c>
      <c r="DE9" s="15">
        <v>0.23722615955000001</v>
      </c>
      <c r="DF9" s="15">
        <v>8.6159142879999998E-2</v>
      </c>
      <c r="DG9" s="15">
        <v>45.518089161799999</v>
      </c>
      <c r="DH9" s="15">
        <v>0.28529980710000002</v>
      </c>
      <c r="DI9" s="15">
        <v>14.4254713676</v>
      </c>
      <c r="DJ9" s="15">
        <v>1.3098368305999999</v>
      </c>
      <c r="DK9" s="15">
        <v>0.41326114479999998</v>
      </c>
      <c r="DL9" s="15">
        <v>58.757226160000002</v>
      </c>
      <c r="DM9" s="15">
        <v>1.6159089739999899</v>
      </c>
      <c r="DN9" s="15">
        <v>12.114922350600001</v>
      </c>
      <c r="DO9" s="15">
        <v>0.44929441025</v>
      </c>
      <c r="DP9" s="15">
        <v>7.9786174999999897</v>
      </c>
      <c r="DQ9" s="15">
        <v>7.8247992562000004E-2</v>
      </c>
      <c r="DR9" s="15">
        <v>0.20390659603</v>
      </c>
      <c r="DS9" s="15">
        <v>7.8508027174999997</v>
      </c>
      <c r="DT9" s="15">
        <v>259.07490000000001</v>
      </c>
      <c r="DU9" s="15">
        <v>33.943066627999997</v>
      </c>
      <c r="DV9" s="15">
        <v>33.943342682500003</v>
      </c>
      <c r="DW9" s="15">
        <v>292.047505099999</v>
      </c>
      <c r="DX9" s="15">
        <v>1.11069111375</v>
      </c>
      <c r="DY9" s="15">
        <v>1.11069309997</v>
      </c>
      <c r="DZ9" s="15">
        <v>2.2814692080000001E-2</v>
      </c>
      <c r="EA9" s="15">
        <v>378.67483425099999</v>
      </c>
      <c r="EB9" s="15">
        <v>318.38809223099997</v>
      </c>
      <c r="EC9" s="15">
        <v>318.388402257</v>
      </c>
      <c r="ED9" s="15">
        <v>54.464809559999999</v>
      </c>
      <c r="EE9" s="15">
        <v>70.694164014400002</v>
      </c>
      <c r="EF9" s="15">
        <v>141738508772</v>
      </c>
      <c r="EG9" s="15">
        <v>9.3747671409700004</v>
      </c>
      <c r="EH9" s="15">
        <v>3002.1979955000002</v>
      </c>
      <c r="EI9" s="15">
        <v>169.198088864</v>
      </c>
      <c r="EJ9" s="15">
        <v>385.61920533599999</v>
      </c>
      <c r="EK9" s="15">
        <v>169.198887802</v>
      </c>
      <c r="EL9" s="15">
        <f t="shared" si="0"/>
        <v>5869.5842479400008</v>
      </c>
      <c r="EM9" s="15">
        <f t="shared" si="1"/>
        <v>498.10151787911201</v>
      </c>
      <c r="EN9" s="15">
        <f t="shared" si="2"/>
        <v>233.31865344251202</v>
      </c>
      <c r="EO9" s="28"/>
      <c r="EP9" s="28"/>
      <c r="EQ9" s="28"/>
      <c r="ER9" s="28"/>
      <c r="ES9" s="28"/>
      <c r="ET9" s="28"/>
      <c r="EU9" s="28"/>
    </row>
    <row r="10" spans="1:151" x14ac:dyDescent="0.25">
      <c r="A10" s="17" t="s">
        <v>180</v>
      </c>
      <c r="B10" s="15">
        <v>4.8545004782499998E-2</v>
      </c>
      <c r="C10" s="15">
        <v>0.15324673638799999</v>
      </c>
      <c r="D10" s="15">
        <v>6.2927115623700001</v>
      </c>
      <c r="E10" s="15">
        <v>14.602580918099999</v>
      </c>
      <c r="F10" s="15">
        <v>1.05218426328</v>
      </c>
      <c r="G10" s="15">
        <v>1.0521811554</v>
      </c>
      <c r="H10" s="15">
        <v>14.6025718467</v>
      </c>
      <c r="I10" s="15">
        <v>14.6025718467</v>
      </c>
      <c r="J10" s="15">
        <v>2.7748960302399999</v>
      </c>
      <c r="K10" s="15">
        <v>4.5006832346299999E-2</v>
      </c>
      <c r="L10" s="15">
        <v>3.0175458924999999E-2</v>
      </c>
      <c r="M10" s="15">
        <v>8.5056544999999994E-3</v>
      </c>
      <c r="N10" s="15">
        <v>4.2527922999999998E-4</v>
      </c>
      <c r="O10" s="15">
        <v>8.0802925000000008E-3</v>
      </c>
      <c r="P10" s="15">
        <v>28.284010545899999</v>
      </c>
      <c r="Q10" s="15">
        <v>2.12897844382E-2</v>
      </c>
      <c r="R10" s="15">
        <v>28.283620652029999</v>
      </c>
      <c r="S10" s="15">
        <v>1.5132762156189999E-2</v>
      </c>
      <c r="T10" s="15">
        <v>1.5132693952619999E-2</v>
      </c>
      <c r="U10" s="15">
        <v>9.0732681030600004E-3</v>
      </c>
      <c r="V10" s="15">
        <v>3.0490142605308999E-2</v>
      </c>
      <c r="W10" s="15">
        <v>8.1021721984379999E-3</v>
      </c>
      <c r="X10" s="15">
        <v>3.6564445012459998</v>
      </c>
      <c r="Y10" s="15">
        <v>3.6565112673560001</v>
      </c>
      <c r="Z10" s="15">
        <v>519.36997727399898</v>
      </c>
      <c r="AA10" s="15">
        <v>519.36997727399898</v>
      </c>
      <c r="AB10" s="15">
        <v>4.3613202999999999E-5</v>
      </c>
      <c r="AC10" s="15">
        <v>6.1059329999999997E-6</v>
      </c>
      <c r="AD10" s="15">
        <v>3.7506870000000003E-5</v>
      </c>
      <c r="AE10" s="15">
        <v>1.52281684931E-2</v>
      </c>
      <c r="AF10" s="15">
        <v>20719.6727937</v>
      </c>
      <c r="AG10" s="15">
        <v>1902676.310056</v>
      </c>
      <c r="AH10" s="15">
        <v>20719.621581029998</v>
      </c>
      <c r="AI10" s="15">
        <v>4.1455946433199901E-4</v>
      </c>
      <c r="AJ10" s="15">
        <v>3.3818519722499998</v>
      </c>
      <c r="AK10" s="15">
        <v>23.288687287749902</v>
      </c>
      <c r="AL10" s="15">
        <v>3.84330001691999</v>
      </c>
      <c r="AM10" s="15">
        <v>0.12784293205299899</v>
      </c>
      <c r="AN10" s="15">
        <v>10.533327766599999</v>
      </c>
      <c r="AO10" s="15">
        <v>1.09676331974</v>
      </c>
      <c r="AP10" s="15">
        <v>105.357291</v>
      </c>
      <c r="AQ10" s="15">
        <v>40.569345689099997</v>
      </c>
      <c r="AR10" s="15">
        <v>28.962950305539898</v>
      </c>
      <c r="AS10" s="15">
        <v>152.64676316000001</v>
      </c>
      <c r="AT10" s="15">
        <v>8.1618173304999999</v>
      </c>
      <c r="AU10" s="15">
        <v>24.96058188548</v>
      </c>
      <c r="AV10" s="15">
        <v>24.960504232430001</v>
      </c>
      <c r="AW10" s="15">
        <v>152.64668646999999</v>
      </c>
      <c r="AX10" s="15">
        <v>432.91458</v>
      </c>
      <c r="AY10" s="15">
        <v>546.60933798199903</v>
      </c>
      <c r="AZ10" s="15">
        <v>8.4108100070699895E-2</v>
      </c>
      <c r="BA10" s="15">
        <v>9.8031782780999999E-2</v>
      </c>
      <c r="BB10" s="15">
        <v>20.777193979</v>
      </c>
      <c r="BC10" s="15">
        <v>20.7771539836999</v>
      </c>
      <c r="BD10" s="15">
        <v>20.777193979</v>
      </c>
      <c r="BE10" s="15">
        <v>0.28010780902999999</v>
      </c>
      <c r="BF10" s="15">
        <v>44.802628531751999</v>
      </c>
      <c r="BG10" s="15">
        <v>44.802766190920003</v>
      </c>
      <c r="BH10" s="15">
        <v>3.9388585999999999E-4</v>
      </c>
      <c r="BI10" s="15">
        <v>3.5778570000000001E-5</v>
      </c>
      <c r="BJ10" s="15">
        <v>3.5777797E-5</v>
      </c>
      <c r="BK10" s="15">
        <v>3.9388859999999999E-4</v>
      </c>
      <c r="BL10" s="15">
        <v>16.094128686800001</v>
      </c>
      <c r="BM10" s="15">
        <v>16.0941481847</v>
      </c>
      <c r="BN10" s="15">
        <v>1.16480442317699E-2</v>
      </c>
      <c r="BO10" s="15">
        <v>38.03496626031</v>
      </c>
      <c r="BP10" s="15">
        <v>0.64780938250499998</v>
      </c>
      <c r="BQ10" s="15">
        <v>130.46520758499901</v>
      </c>
      <c r="BR10" s="15">
        <v>0.37502058558399998</v>
      </c>
      <c r="BS10" s="15">
        <v>2.7528785E-2</v>
      </c>
      <c r="BT10" s="15">
        <v>4.8940119999999997E-2</v>
      </c>
      <c r="BU10" s="15">
        <v>2.1894352073999999</v>
      </c>
      <c r="BV10" s="15">
        <v>0</v>
      </c>
      <c r="BW10" s="15">
        <v>55.716004999999903</v>
      </c>
      <c r="BX10" s="15">
        <v>2.0726162722899999</v>
      </c>
      <c r="BY10" s="15">
        <v>2.0522800987099998</v>
      </c>
      <c r="BZ10" s="15">
        <v>243.71215683380899</v>
      </c>
      <c r="CA10" s="15">
        <v>243.71181252910901</v>
      </c>
      <c r="CB10" s="15">
        <v>5.8081597E-3</v>
      </c>
      <c r="CC10" s="15">
        <v>9.8736719999999991E-4</v>
      </c>
      <c r="CD10" s="15">
        <v>4.8206830000000001E-3</v>
      </c>
      <c r="CE10" s="15">
        <v>1715.0552364529999</v>
      </c>
      <c r="CF10" s="15">
        <v>1814.4053023199999</v>
      </c>
      <c r="CG10" s="15">
        <v>181.26702943399999</v>
      </c>
      <c r="CH10" s="15">
        <v>181.26770367</v>
      </c>
      <c r="CI10" s="15">
        <v>0</v>
      </c>
      <c r="CJ10" s="15">
        <v>1814.40559105999</v>
      </c>
      <c r="CK10" s="15">
        <v>0.2465572</v>
      </c>
      <c r="CL10" s="15">
        <v>43.1003435899</v>
      </c>
      <c r="CM10" s="15">
        <v>0.36310146491499901</v>
      </c>
      <c r="CN10" s="15">
        <v>4.1456492930339999E-4</v>
      </c>
      <c r="CO10" s="15">
        <v>4.2011620173199898E-2</v>
      </c>
      <c r="CP10" s="15">
        <v>2.3330273584199999E-2</v>
      </c>
      <c r="CQ10" s="15">
        <v>0.414420952904</v>
      </c>
      <c r="CR10" s="15">
        <v>0.1174663070145</v>
      </c>
      <c r="CS10" s="15">
        <v>749.50731523849902</v>
      </c>
      <c r="CT10" s="15">
        <v>0.53902745161400001</v>
      </c>
      <c r="CU10" s="15">
        <v>0.107300138009</v>
      </c>
      <c r="CV10" s="15">
        <v>32.171034270939998</v>
      </c>
      <c r="CW10" s="15">
        <v>7.2203246120579996</v>
      </c>
      <c r="CX10" s="15">
        <v>0</v>
      </c>
      <c r="CY10" s="15">
        <v>0.214574451163</v>
      </c>
      <c r="CZ10" s="15">
        <v>1.6284066999999999E-6</v>
      </c>
      <c r="DA10" s="15">
        <v>4.8488865020999999E-2</v>
      </c>
      <c r="DB10" s="15">
        <v>31.977547000000001</v>
      </c>
      <c r="DC10" s="15">
        <v>6.7175446000000001</v>
      </c>
      <c r="DD10" s="15">
        <v>144.20333575446</v>
      </c>
      <c r="DE10" s="15">
        <v>0.1261789155983</v>
      </c>
      <c r="DF10" s="15">
        <v>4.7281037927000003E-2</v>
      </c>
      <c r="DG10" s="15">
        <v>24.569476396932</v>
      </c>
      <c r="DH10" s="15">
        <v>0.12986381081199999</v>
      </c>
      <c r="DI10" s="15">
        <v>6.7399786165899904</v>
      </c>
      <c r="DJ10" s="15">
        <v>0.67597162721000004</v>
      </c>
      <c r="DK10" s="15">
        <v>0.18895178552</v>
      </c>
      <c r="DL10" s="15">
        <v>27.7957117238</v>
      </c>
      <c r="DM10" s="15">
        <v>0.98109218487500005</v>
      </c>
      <c r="DN10" s="15">
        <v>8.6762429691499996</v>
      </c>
      <c r="DO10" s="15">
        <v>0.203352701153</v>
      </c>
      <c r="DP10" s="15">
        <v>1.6852039728999999</v>
      </c>
      <c r="DQ10" s="15">
        <v>4.0959091581429997E-2</v>
      </c>
      <c r="DR10" s="15">
        <v>0.103522520753</v>
      </c>
      <c r="DS10" s="15">
        <v>4.0184518059799998</v>
      </c>
      <c r="DT10" s="15">
        <v>23.024730000000002</v>
      </c>
      <c r="DU10" s="15">
        <v>13.18636382891</v>
      </c>
      <c r="DV10" s="15">
        <v>13.18637733476</v>
      </c>
      <c r="DW10" s="15">
        <v>138.83750930599999</v>
      </c>
      <c r="DX10" s="15">
        <v>0.67323268841399997</v>
      </c>
      <c r="DY10" s="15">
        <v>0.67323426082499904</v>
      </c>
      <c r="DZ10" s="15">
        <v>1.00647116997E-2</v>
      </c>
      <c r="EA10" s="15">
        <v>212.93160741680001</v>
      </c>
      <c r="EB10" s="15">
        <v>179.09085501839999</v>
      </c>
      <c r="EC10" s="15">
        <v>179.09089272689999</v>
      </c>
      <c r="ED10" s="15">
        <v>26.2692156984</v>
      </c>
      <c r="EE10" s="15">
        <v>40.051355868274896</v>
      </c>
      <c r="EF10" s="15">
        <v>51098372358.800003</v>
      </c>
      <c r="EG10" s="15">
        <v>5.3375355114019998</v>
      </c>
      <c r="EH10" s="15">
        <v>1687.5953059660001</v>
      </c>
      <c r="EI10" s="15">
        <v>93.519701274499994</v>
      </c>
      <c r="EJ10" s="15">
        <v>218.0791214235</v>
      </c>
      <c r="EK10" s="15">
        <v>93.518962022500006</v>
      </c>
      <c r="EL10" s="15">
        <f t="shared" si="0"/>
        <v>2011.7664604408001</v>
      </c>
      <c r="EM10" s="15">
        <f t="shared" si="1"/>
        <v>246.60990707914021</v>
      </c>
      <c r="EN10" s="15">
        <f t="shared" si="2"/>
        <v>102.40657132468021</v>
      </c>
      <c r="EO10" s="28"/>
      <c r="EP10" s="28"/>
      <c r="EQ10" s="28"/>
      <c r="ER10" s="28"/>
      <c r="ES10" s="28"/>
      <c r="ET10" s="28"/>
      <c r="EU10" s="28"/>
    </row>
    <row r="11" spans="1:151" x14ac:dyDescent="0.25">
      <c r="A11" s="17" t="s">
        <v>181</v>
      </c>
      <c r="B11" s="15">
        <v>2.024633745</v>
      </c>
      <c r="C11" s="15">
        <v>5.7502478940000001</v>
      </c>
      <c r="D11" s="15">
        <v>220.09046710000001</v>
      </c>
      <c r="E11" s="15">
        <v>500.94573019999899</v>
      </c>
      <c r="F11" s="15">
        <v>46.976396100000002</v>
      </c>
      <c r="G11" s="15">
        <v>46.976372240000003</v>
      </c>
      <c r="H11" s="15">
        <v>500.94648599999903</v>
      </c>
      <c r="I11" s="15">
        <v>500.94648599999903</v>
      </c>
      <c r="J11" s="15">
        <v>104.63591344</v>
      </c>
      <c r="K11" s="15">
        <v>1.8808948640000001</v>
      </c>
      <c r="L11" s="15">
        <v>1.614297439</v>
      </c>
      <c r="M11" s="15">
        <v>0.56996464999999996</v>
      </c>
      <c r="N11" s="15">
        <v>2.8498216999999999E-2</v>
      </c>
      <c r="O11" s="15">
        <v>0.54146669999999997</v>
      </c>
      <c r="P11" s="15">
        <v>1014.1677189</v>
      </c>
      <c r="Q11" s="15">
        <v>0.89410630599999996</v>
      </c>
      <c r="R11" s="15">
        <v>1014.16498716</v>
      </c>
      <c r="S11" s="15">
        <v>0.5463113423</v>
      </c>
      <c r="T11" s="15">
        <v>0.54631067282000001</v>
      </c>
      <c r="U11" s="15">
        <v>0.31259245306299999</v>
      </c>
      <c r="V11" s="15">
        <v>1.0025387458520001</v>
      </c>
      <c r="W11" s="15">
        <v>0.26778469106699998</v>
      </c>
      <c r="X11" s="15">
        <v>115.12636448000001</v>
      </c>
      <c r="Y11" s="15">
        <v>115.12660019</v>
      </c>
      <c r="Z11" s="15">
        <v>7028.2886870000002</v>
      </c>
      <c r="AA11" s="15">
        <v>7028.2886870000002</v>
      </c>
      <c r="AB11" s="15">
        <v>2.8071094E-3</v>
      </c>
      <c r="AC11" s="15">
        <v>3.929933E-4</v>
      </c>
      <c r="AD11" s="15">
        <v>2.4141013000000002E-3</v>
      </c>
      <c r="AE11" s="15">
        <v>0.60809682745999905</v>
      </c>
      <c r="AF11" s="15">
        <v>1127671.7239600001</v>
      </c>
      <c r="AG11" s="15">
        <v>120591411.066</v>
      </c>
      <c r="AH11" s="15">
        <v>1127671.8608599999</v>
      </c>
      <c r="AI11" s="15">
        <v>1.5646271514800001E-2</v>
      </c>
      <c r="AJ11" s="15">
        <v>186.71004923000001</v>
      </c>
      <c r="AK11" s="15">
        <v>1315.9068652999999</v>
      </c>
      <c r="AL11" s="15">
        <v>186.64894059999901</v>
      </c>
      <c r="AM11" s="15">
        <v>5.9758543250000002</v>
      </c>
      <c r="AN11" s="15">
        <v>512.72130319999997</v>
      </c>
      <c r="AO11" s="15">
        <v>125.84952115999999</v>
      </c>
      <c r="AP11" s="15">
        <v>4676.84148</v>
      </c>
      <c r="AQ11" s="15">
        <v>1413.43267384</v>
      </c>
      <c r="AR11" s="15">
        <v>655.10860643999899</v>
      </c>
      <c r="AS11" s="15">
        <v>8057.108972</v>
      </c>
      <c r="AT11" s="15">
        <v>271.29989802</v>
      </c>
      <c r="AU11" s="15">
        <v>1142.3466978699901</v>
      </c>
      <c r="AV11" s="15">
        <v>1142.3466421999999</v>
      </c>
      <c r="AW11" s="15">
        <v>8057.114243</v>
      </c>
      <c r="AX11" s="15">
        <v>19397.161</v>
      </c>
      <c r="AY11" s="15">
        <v>19252.95723</v>
      </c>
      <c r="AZ11" s="15">
        <v>3.5254424179999999</v>
      </c>
      <c r="BA11" s="15">
        <v>4.0496933369999999</v>
      </c>
      <c r="BB11" s="15">
        <v>636.38059169999997</v>
      </c>
      <c r="BC11" s="15">
        <v>636.38091780000002</v>
      </c>
      <c r="BD11" s="15">
        <v>636.38059169999997</v>
      </c>
      <c r="BE11" s="15">
        <v>14.21064411</v>
      </c>
      <c r="BF11" s="15">
        <v>2137.0405668149901</v>
      </c>
      <c r="BG11" s="15">
        <v>2137.0385918450002</v>
      </c>
      <c r="BH11" s="15">
        <v>2.4892133E-2</v>
      </c>
      <c r="BI11" s="15">
        <v>2.3005336999999998E-3</v>
      </c>
      <c r="BJ11" s="15">
        <v>2.3005324999999998E-3</v>
      </c>
      <c r="BK11" s="15">
        <v>2.4892049999999999E-2</v>
      </c>
      <c r="BL11" s="15">
        <v>918.53510129999995</v>
      </c>
      <c r="BM11" s="15">
        <v>918.53459229999999</v>
      </c>
      <c r="BN11" s="15">
        <v>0.38544482326700003</v>
      </c>
      <c r="BO11" s="15">
        <v>2083.8236010599999</v>
      </c>
      <c r="BP11" s="15">
        <v>29.001446555000001</v>
      </c>
      <c r="BQ11" s="15">
        <v>5823.6576619999996</v>
      </c>
      <c r="BR11" s="15">
        <v>13.254402109999999</v>
      </c>
      <c r="BS11" s="15">
        <v>1.2216743999999999</v>
      </c>
      <c r="BT11" s="15">
        <v>2.1718657000000001</v>
      </c>
      <c r="BU11" s="15">
        <v>91.220276969999901</v>
      </c>
      <c r="BV11" s="15">
        <v>0</v>
      </c>
      <c r="BW11" s="15">
        <v>4701.4858999999997</v>
      </c>
      <c r="BX11" s="15">
        <v>83.816811580000007</v>
      </c>
      <c r="BY11" s="15">
        <v>81.986033719999995</v>
      </c>
      <c r="BZ11" s="15">
        <v>12416.455090489901</v>
      </c>
      <c r="CA11" s="15">
        <v>12416.458960010001</v>
      </c>
      <c r="CB11" s="15">
        <v>0.38587227000000002</v>
      </c>
      <c r="CC11" s="15">
        <v>6.5598020000000007E-2</v>
      </c>
      <c r="CD11" s="15">
        <v>0.32027250000000002</v>
      </c>
      <c r="CE11" s="15">
        <v>79210.287253999995</v>
      </c>
      <c r="CF11" s="15">
        <v>100290.3412</v>
      </c>
      <c r="CG11" s="15">
        <v>13608.0024399999</v>
      </c>
      <c r="CH11" s="15">
        <v>13608.00604</v>
      </c>
      <c r="CI11" s="15">
        <v>0</v>
      </c>
      <c r="CJ11" s="15">
        <v>100290.3538</v>
      </c>
      <c r="CK11" s="15">
        <v>36.266247</v>
      </c>
      <c r="CL11" s="15">
        <v>1708.70507319999</v>
      </c>
      <c r="CM11" s="15">
        <v>14.69161765</v>
      </c>
      <c r="CN11" s="15">
        <v>1.5646258628399998E-2</v>
      </c>
      <c r="CO11" s="15">
        <v>1.5921412350999999</v>
      </c>
      <c r="CP11" s="15">
        <v>0.87588137309999903</v>
      </c>
      <c r="CQ11" s="15">
        <v>16.352495945000001</v>
      </c>
      <c r="CR11" s="15">
        <v>4.9168866089999996</v>
      </c>
      <c r="CS11" s="15">
        <v>36150.885335999999</v>
      </c>
      <c r="CT11" s="15">
        <v>22.914895742999999</v>
      </c>
      <c r="CU11" s="15">
        <v>4.93152686899999</v>
      </c>
      <c r="CV11" s="15">
        <v>1620.8203787</v>
      </c>
      <c r="CW11" s="15">
        <v>302.66899755200001</v>
      </c>
      <c r="CX11" s="15">
        <v>0</v>
      </c>
      <c r="CY11" s="15">
        <v>8.4351744249999996</v>
      </c>
      <c r="CZ11" s="15">
        <v>1.264902E-4</v>
      </c>
      <c r="DA11" s="15">
        <v>2.1164154627</v>
      </c>
      <c r="DB11" s="15">
        <v>1342.36</v>
      </c>
      <c r="DC11" s="15">
        <v>370.04140000000001</v>
      </c>
      <c r="DD11" s="15">
        <v>5903.9875368200001</v>
      </c>
      <c r="DE11" s="15">
        <v>5.3408751499999996</v>
      </c>
      <c r="DF11" s="15">
        <v>1.974339914</v>
      </c>
      <c r="DG11" s="15">
        <v>1031.8527343559999</v>
      </c>
      <c r="DH11" s="15">
        <v>6.2075773380000001</v>
      </c>
      <c r="DI11" s="15">
        <v>299.83788354999899</v>
      </c>
      <c r="DJ11" s="15">
        <v>27.855272360000001</v>
      </c>
      <c r="DK11" s="15">
        <v>8.1056873199999995</v>
      </c>
      <c r="DL11" s="15">
        <v>1195.0340437999901</v>
      </c>
      <c r="DM11" s="15">
        <v>36.170828369999903</v>
      </c>
      <c r="DN11" s="15">
        <v>263.56789359999999</v>
      </c>
      <c r="DO11" s="15">
        <v>9.1676686160000003</v>
      </c>
      <c r="DP11" s="15">
        <v>150.60662396999999</v>
      </c>
      <c r="DQ11" s="15">
        <v>1.7471700851</v>
      </c>
      <c r="DR11" s="15">
        <v>4.3755614679999999</v>
      </c>
      <c r="DS11" s="15">
        <v>161.72487806000001</v>
      </c>
      <c r="DT11" s="15">
        <v>7042.2879999999996</v>
      </c>
      <c r="DU11" s="15">
        <v>861.04473865</v>
      </c>
      <c r="DV11" s="15">
        <v>861.04189577</v>
      </c>
      <c r="DW11" s="15">
        <v>6810.13831199999</v>
      </c>
      <c r="DX11" s="15">
        <v>23.632671642999998</v>
      </c>
      <c r="DY11" s="15">
        <v>23.632688813000001</v>
      </c>
      <c r="DZ11" s="15">
        <v>0.53843267699999997</v>
      </c>
      <c r="EA11" s="15">
        <v>10208.351383699999</v>
      </c>
      <c r="EB11" s="15">
        <v>8754.2329042000001</v>
      </c>
      <c r="EC11" s="15">
        <v>8754.2397174500002</v>
      </c>
      <c r="ED11" s="15">
        <v>1069.0567523</v>
      </c>
      <c r="EE11" s="15">
        <v>1982.4152509400001</v>
      </c>
      <c r="EF11" s="15">
        <v>3201906047300</v>
      </c>
      <c r="EG11" s="15">
        <v>264.13222473299999</v>
      </c>
      <c r="EH11" s="15">
        <v>78365.926418000003</v>
      </c>
      <c r="EI11" s="15">
        <v>4314.5233285999902</v>
      </c>
      <c r="EJ11" s="15">
        <v>9565.6556540000001</v>
      </c>
      <c r="EK11" s="15">
        <v>4314.5208398999903</v>
      </c>
      <c r="EL11" s="15">
        <f t="shared" si="0"/>
        <v>114816.87874129989</v>
      </c>
      <c r="EM11" s="15">
        <f t="shared" si="1"/>
        <v>10600.086514214789</v>
      </c>
      <c r="EN11" s="15">
        <f t="shared" si="2"/>
        <v>4696.0989773947895</v>
      </c>
      <c r="EO11" s="28"/>
      <c r="EP11" s="28"/>
      <c r="EQ11" s="28"/>
      <c r="ER11" s="28"/>
      <c r="ES11" s="28"/>
      <c r="ET11" s="28"/>
      <c r="EU11" s="28"/>
    </row>
    <row r="12" spans="1:151" x14ac:dyDescent="0.25">
      <c r="A12" s="17" t="s">
        <v>182</v>
      </c>
      <c r="B12" s="15">
        <v>1.236638422</v>
      </c>
      <c r="C12" s="15">
        <v>3.5125512589999999</v>
      </c>
      <c r="D12" s="15">
        <v>131.49874599999899</v>
      </c>
      <c r="E12" s="15">
        <v>311.59558720000001</v>
      </c>
      <c r="F12" s="15">
        <v>29.040044199999901</v>
      </c>
      <c r="G12" s="15">
        <v>29.040039799999999</v>
      </c>
      <c r="H12" s="15">
        <v>311.595527</v>
      </c>
      <c r="I12" s="15">
        <v>311.595527</v>
      </c>
      <c r="J12" s="15">
        <v>64.376324060000002</v>
      </c>
      <c r="K12" s="15">
        <v>1.156200052</v>
      </c>
      <c r="L12" s="15">
        <v>1.007986914</v>
      </c>
      <c r="M12" s="15">
        <v>0.30545652000000001</v>
      </c>
      <c r="N12" s="15">
        <v>1.5272798000000001E-2</v>
      </c>
      <c r="O12" s="15">
        <v>0.29018306999999999</v>
      </c>
      <c r="P12" s="15">
        <v>580.80865012000004</v>
      </c>
      <c r="Q12" s="15">
        <v>0.56850694499999999</v>
      </c>
      <c r="R12" s="15">
        <v>580.80810684999994</v>
      </c>
      <c r="S12" s="15">
        <v>0.35907797961999999</v>
      </c>
      <c r="T12" s="15">
        <v>0.35907751170000002</v>
      </c>
      <c r="U12" s="15">
        <v>0.202293371299999</v>
      </c>
      <c r="V12" s="15">
        <v>0.666317605965</v>
      </c>
      <c r="W12" s="15">
        <v>0.1734997105105</v>
      </c>
      <c r="X12" s="15">
        <v>70.904466139999997</v>
      </c>
      <c r="Y12" s="15">
        <v>70.904435496000005</v>
      </c>
      <c r="Z12" s="15">
        <v>4145.2448709999999</v>
      </c>
      <c r="AA12" s="15">
        <v>4145.2448709999999</v>
      </c>
      <c r="AB12" s="15">
        <v>1.4918167E-3</v>
      </c>
      <c r="AC12" s="15">
        <v>2.088541E-4</v>
      </c>
      <c r="AD12" s="15">
        <v>1.2829605E-3</v>
      </c>
      <c r="AE12" s="15">
        <v>0.38738509090000001</v>
      </c>
      <c r="AF12" s="15">
        <v>601408.82290000003</v>
      </c>
      <c r="AG12" s="15">
        <v>66912186.710000001</v>
      </c>
      <c r="AH12" s="15">
        <v>601408.9486</v>
      </c>
      <c r="AI12" s="15">
        <v>1.0246415757999901E-2</v>
      </c>
      <c r="AJ12" s="15">
        <v>123.19506754</v>
      </c>
      <c r="AK12" s="15">
        <v>872.31068530000005</v>
      </c>
      <c r="AL12" s="15">
        <v>120.88633629</v>
      </c>
      <c r="AM12" s="15">
        <v>3.8633467160000001</v>
      </c>
      <c r="AN12" s="15">
        <v>332.17693300000002</v>
      </c>
      <c r="AO12" s="15">
        <v>87.469485659999904</v>
      </c>
      <c r="AP12" s="15">
        <v>1963.0263649999999</v>
      </c>
      <c r="AQ12" s="15">
        <v>859.83406323999998</v>
      </c>
      <c r="AR12" s="15">
        <v>412.28554469999898</v>
      </c>
      <c r="AS12" s="15">
        <v>3839.9731309999902</v>
      </c>
      <c r="AT12" s="15">
        <v>162.79378213000001</v>
      </c>
      <c r="AU12" s="15">
        <v>615.59238716000004</v>
      </c>
      <c r="AV12" s="15">
        <v>615.59182780000003</v>
      </c>
      <c r="AW12" s="15">
        <v>3839.973939</v>
      </c>
      <c r="AX12" s="15">
        <v>9229.8212999999996</v>
      </c>
      <c r="AY12" s="15">
        <v>11902.266449999999</v>
      </c>
      <c r="AZ12" s="15">
        <v>2.1830526290000001</v>
      </c>
      <c r="BA12" s="15">
        <v>2.4889795989999999</v>
      </c>
      <c r="BB12" s="15">
        <v>416.42545100000001</v>
      </c>
      <c r="BC12" s="15">
        <v>416.42468029999998</v>
      </c>
      <c r="BD12" s="15">
        <v>416.42545100000001</v>
      </c>
      <c r="BE12" s="15">
        <v>8.9383983600000008</v>
      </c>
      <c r="BF12" s="15">
        <v>1048.9346237899999</v>
      </c>
      <c r="BG12" s="15">
        <v>1048.93499249</v>
      </c>
      <c r="BH12" s="15">
        <v>1.3122543E-2</v>
      </c>
      <c r="BI12" s="15">
        <v>1.2188539999999999E-3</v>
      </c>
      <c r="BJ12" s="15">
        <v>1.2188574E-3</v>
      </c>
      <c r="BK12" s="15">
        <v>1.3122533E-2</v>
      </c>
      <c r="BL12" s="15">
        <v>667.1440887</v>
      </c>
      <c r="BM12" s="15">
        <v>667.14423429999897</v>
      </c>
      <c r="BN12" s="15">
        <v>0.25602521743500001</v>
      </c>
      <c r="BO12" s="15">
        <v>1038.43738745</v>
      </c>
      <c r="BP12" s="15">
        <v>13.7678584879999</v>
      </c>
      <c r="BQ12" s="15">
        <v>3709.6086270000001</v>
      </c>
      <c r="BR12" s="15">
        <v>7.901437348</v>
      </c>
      <c r="BS12" s="15">
        <v>0.60568580000000005</v>
      </c>
      <c r="BT12" s="15">
        <v>1.0767745</v>
      </c>
      <c r="BU12" s="15">
        <v>43.193421139999998</v>
      </c>
      <c r="BV12" s="15">
        <v>0</v>
      </c>
      <c r="BW12" s="15">
        <v>2876.8592600000002</v>
      </c>
      <c r="BX12" s="15">
        <v>51.568874839999999</v>
      </c>
      <c r="BY12" s="15">
        <v>50.295700299999901</v>
      </c>
      <c r="BZ12" s="15">
        <v>7237.9755075799903</v>
      </c>
      <c r="CA12" s="15">
        <v>7237.9840569199996</v>
      </c>
      <c r="CB12" s="15">
        <v>0.20998552000000001</v>
      </c>
      <c r="CC12" s="15">
        <v>3.5697609999999998E-2</v>
      </c>
      <c r="CD12" s="15">
        <v>0.17428843999999999</v>
      </c>
      <c r="CE12" s="15">
        <v>41905.737785999998</v>
      </c>
      <c r="CF12" s="15">
        <v>73061.361999999994</v>
      </c>
      <c r="CG12" s="15">
        <v>9664.4979999999996</v>
      </c>
      <c r="CH12" s="15">
        <v>9664.4948800000002</v>
      </c>
      <c r="CI12" s="15">
        <v>0</v>
      </c>
      <c r="CJ12" s="15">
        <v>73061.348499999993</v>
      </c>
      <c r="CK12" s="15">
        <v>25.1768</v>
      </c>
      <c r="CL12" s="15">
        <v>985.84823180000001</v>
      </c>
      <c r="CM12" s="15">
        <v>9.0738549769999999</v>
      </c>
      <c r="CN12" s="15">
        <v>1.0246398362E-2</v>
      </c>
      <c r="CO12" s="15">
        <v>1.0268258158999899</v>
      </c>
      <c r="CP12" s="15">
        <v>0.56088467619999904</v>
      </c>
      <c r="CQ12" s="15">
        <v>10.087531819999899</v>
      </c>
      <c r="CR12" s="15">
        <v>3.0386456916000002</v>
      </c>
      <c r="CS12" s="15">
        <v>18521.977218</v>
      </c>
      <c r="CT12" s="15">
        <v>14.52977257</v>
      </c>
      <c r="CU12" s="15">
        <v>3.199027649</v>
      </c>
      <c r="CV12" s="15">
        <v>1053.8135471999999</v>
      </c>
      <c r="CW12" s="15">
        <v>150.25393897599901</v>
      </c>
      <c r="CX12" s="15">
        <v>0</v>
      </c>
      <c r="CY12" s="15">
        <v>5.2034298899999998</v>
      </c>
      <c r="CZ12" s="15">
        <v>7.0304589999999997E-5</v>
      </c>
      <c r="DA12" s="15">
        <v>1.227415819</v>
      </c>
      <c r="DB12" s="15">
        <v>655.21063000000004</v>
      </c>
      <c r="DC12" s="15">
        <v>196.04852</v>
      </c>
      <c r="DD12" s="15">
        <v>3107.3171208999902</v>
      </c>
      <c r="DE12" s="15">
        <v>2.8282796669999999</v>
      </c>
      <c r="DF12" s="15">
        <v>0.98461170239999996</v>
      </c>
      <c r="DG12" s="15">
        <v>517.28265970999996</v>
      </c>
      <c r="DH12" s="15">
        <v>3.4201514579999999</v>
      </c>
      <c r="DI12" s="15">
        <v>180.05509273000001</v>
      </c>
      <c r="DJ12" s="15">
        <v>18.140307815</v>
      </c>
      <c r="DK12" s="15">
        <v>5.3050449549999996</v>
      </c>
      <c r="DL12" s="15">
        <v>741.94822820000002</v>
      </c>
      <c r="DM12" s="15">
        <v>23.646783450000001</v>
      </c>
      <c r="DN12" s="15">
        <v>140.94638795999899</v>
      </c>
      <c r="DO12" s="15">
        <v>5.9471237019999998</v>
      </c>
      <c r="DP12" s="15">
        <v>102.6920398</v>
      </c>
      <c r="DQ12" s="15">
        <v>0.93123283329999995</v>
      </c>
      <c r="DR12" s="15">
        <v>2.714229177</v>
      </c>
      <c r="DS12" s="15">
        <v>106.57493349999901</v>
      </c>
      <c r="DT12" s="15">
        <v>3998.2685999999999</v>
      </c>
      <c r="DU12" s="15">
        <v>462.31428923999999</v>
      </c>
      <c r="DV12" s="15">
        <v>462.31505172999903</v>
      </c>
      <c r="DW12" s="15">
        <v>4201.523228</v>
      </c>
      <c r="DX12" s="15">
        <v>14.622751805</v>
      </c>
      <c r="DY12" s="15">
        <v>14.622758899999999</v>
      </c>
      <c r="DZ12" s="15">
        <v>0.336203892</v>
      </c>
      <c r="EA12" s="15">
        <v>5280.8347454000004</v>
      </c>
      <c r="EB12" s="15">
        <v>4476.9895457499997</v>
      </c>
      <c r="EC12" s="15">
        <v>4476.9879180300004</v>
      </c>
      <c r="ED12" s="15">
        <v>700.34672599999999</v>
      </c>
      <c r="EE12" s="15">
        <v>1011.2894159</v>
      </c>
      <c r="EF12" s="15">
        <v>1774355478800</v>
      </c>
      <c r="EG12" s="15">
        <v>134.05313081</v>
      </c>
      <c r="EH12" s="15">
        <v>41392.943679999997</v>
      </c>
      <c r="EI12" s="15">
        <v>2322.5479366999998</v>
      </c>
      <c r="EJ12" s="15">
        <v>5162.7905683999998</v>
      </c>
      <c r="EK12" s="15">
        <v>2322.5465377</v>
      </c>
      <c r="EL12" s="15">
        <f t="shared" si="0"/>
        <v>83393.004088699992</v>
      </c>
      <c r="EM12" s="15">
        <f t="shared" si="1"/>
        <v>5912.9142413782893</v>
      </c>
      <c r="EN12" s="15">
        <f t="shared" si="2"/>
        <v>2805.5971204782991</v>
      </c>
      <c r="EO12" s="28"/>
      <c r="EP12" s="28"/>
      <c r="EQ12" s="28"/>
      <c r="ER12" s="28"/>
      <c r="ES12" s="28"/>
      <c r="ET12" s="28"/>
      <c r="EU12" s="28"/>
    </row>
    <row r="13" spans="1:151" x14ac:dyDescent="0.25">
      <c r="A13" s="17" t="s">
        <v>183</v>
      </c>
      <c r="B13" s="15">
        <v>0.47049758330000002</v>
      </c>
      <c r="C13" s="15">
        <v>1.2712609388</v>
      </c>
      <c r="D13" s="15">
        <v>55.471385889999901</v>
      </c>
      <c r="E13" s="15">
        <v>113.37934917</v>
      </c>
      <c r="F13" s="15">
        <v>11.002140259999999</v>
      </c>
      <c r="G13" s="15">
        <v>11.002137019999999</v>
      </c>
      <c r="H13" s="15">
        <v>113.37931555999999</v>
      </c>
      <c r="I13" s="15">
        <v>113.37931555999999</v>
      </c>
      <c r="J13" s="15">
        <v>25.932515639999998</v>
      </c>
      <c r="K13" s="15">
        <v>0.42490918760000002</v>
      </c>
      <c r="L13" s="15">
        <v>0.39475472989999999</v>
      </c>
      <c r="M13" s="15">
        <v>4.8043023999999997E-2</v>
      </c>
      <c r="N13" s="15">
        <v>2.4021452000000001E-3</v>
      </c>
      <c r="O13" s="15">
        <v>4.5640862999999997E-2</v>
      </c>
      <c r="P13" s="15">
        <v>194.09797950000001</v>
      </c>
      <c r="Q13" s="15">
        <v>0.1844342048</v>
      </c>
      <c r="R13" s="15">
        <v>194.097305156</v>
      </c>
      <c r="S13" s="15">
        <v>0.112598089033</v>
      </c>
      <c r="T13" s="15">
        <v>0.11259818374</v>
      </c>
      <c r="U13" s="15">
        <v>6.4956291939999994E-2</v>
      </c>
      <c r="V13" s="15">
        <v>0.215610636937</v>
      </c>
      <c r="W13" s="15">
        <v>5.6573993608000001E-2</v>
      </c>
      <c r="X13" s="15">
        <v>26.900902608999999</v>
      </c>
      <c r="Y13" s="15">
        <v>26.900904394000001</v>
      </c>
      <c r="Z13" s="15">
        <v>1128.5943035</v>
      </c>
      <c r="AA13" s="15">
        <v>1128.5943035</v>
      </c>
      <c r="AB13" s="15">
        <v>2.3091864E-4</v>
      </c>
      <c r="AC13" s="15">
        <v>3.2328929999999997E-5</v>
      </c>
      <c r="AD13" s="15">
        <v>1.9859179000000001E-4</v>
      </c>
      <c r="AE13" s="15">
        <v>0.12376963270999999</v>
      </c>
      <c r="AF13" s="15">
        <v>138137.46437</v>
      </c>
      <c r="AG13" s="15">
        <v>11655713.637</v>
      </c>
      <c r="AH13" s="15">
        <v>138137.46129000001</v>
      </c>
      <c r="AI13" s="15">
        <v>3.1680037561999902E-3</v>
      </c>
      <c r="AJ13" s="15">
        <v>35.1059202</v>
      </c>
      <c r="AK13" s="15">
        <v>256.929757469999</v>
      </c>
      <c r="AL13" s="15">
        <v>34.329304049999998</v>
      </c>
      <c r="AM13" s="15">
        <v>1.139847622</v>
      </c>
      <c r="AN13" s="15">
        <v>94.219994940000007</v>
      </c>
      <c r="AO13" s="15">
        <v>17.090565089999998</v>
      </c>
      <c r="AP13" s="15">
        <v>396.1232923</v>
      </c>
      <c r="AQ13" s="15">
        <v>324.50102984</v>
      </c>
      <c r="AR13" s="15">
        <v>134.617204246</v>
      </c>
      <c r="AS13" s="15">
        <v>921.42854089999901</v>
      </c>
      <c r="AT13" s="15">
        <v>65.431602389999995</v>
      </c>
      <c r="AU13" s="15">
        <v>172.28632501999999</v>
      </c>
      <c r="AV13" s="15">
        <v>172.28646519</v>
      </c>
      <c r="AW13" s="15">
        <v>921.42874410000002</v>
      </c>
      <c r="AX13" s="15">
        <v>2483.3096399999999</v>
      </c>
      <c r="AY13" s="15">
        <v>4124.1148039999998</v>
      </c>
      <c r="AZ13" s="15">
        <v>0.77258039859999905</v>
      </c>
      <c r="BA13" s="15">
        <v>0.91401308749999999</v>
      </c>
      <c r="BB13" s="15">
        <v>146.59372730000001</v>
      </c>
      <c r="BC13" s="15">
        <v>146.59361934</v>
      </c>
      <c r="BD13" s="15">
        <v>146.59372730000001</v>
      </c>
      <c r="BE13" s="15">
        <v>3.47294316999999</v>
      </c>
      <c r="BF13" s="15">
        <v>268.558934988999</v>
      </c>
      <c r="BG13" s="15">
        <v>268.55896126800002</v>
      </c>
      <c r="BH13" s="15">
        <v>1.9291234E-3</v>
      </c>
      <c r="BI13" s="15">
        <v>1.8300409E-4</v>
      </c>
      <c r="BJ13" s="15">
        <v>1.8300346999999999E-4</v>
      </c>
      <c r="BK13" s="15">
        <v>1.9291277999999999E-3</v>
      </c>
      <c r="BL13" s="15">
        <v>178.61345940000001</v>
      </c>
      <c r="BM13" s="15">
        <v>178.61351489999899</v>
      </c>
      <c r="BN13" s="15">
        <v>8.2568813157999896E-2</v>
      </c>
      <c r="BO13" s="15">
        <v>253.78579203000001</v>
      </c>
      <c r="BP13" s="15">
        <v>3.80087449</v>
      </c>
      <c r="BQ13" s="15">
        <v>1205.7599056899901</v>
      </c>
      <c r="BR13" s="15">
        <v>3.4527676280000001</v>
      </c>
      <c r="BS13" s="15">
        <v>0.10031717</v>
      </c>
      <c r="BT13" s="15">
        <v>0.17834151000000001</v>
      </c>
      <c r="BU13" s="15">
        <v>13.29759237</v>
      </c>
      <c r="BV13" s="15">
        <v>0</v>
      </c>
      <c r="BW13" s="15">
        <v>618.06304599999999</v>
      </c>
      <c r="BX13" s="15">
        <v>18.780541880000001</v>
      </c>
      <c r="BY13" s="15">
        <v>18.520808366000001</v>
      </c>
      <c r="BZ13" s="15">
        <v>1223.1660624450001</v>
      </c>
      <c r="CA13" s="15">
        <v>1223.1629444099999</v>
      </c>
      <c r="CB13" s="15">
        <v>3.8132816999999999E-2</v>
      </c>
      <c r="CC13" s="15">
        <v>6.48257E-3</v>
      </c>
      <c r="CD13" s="15">
        <v>3.1650204000000001E-2</v>
      </c>
      <c r="CE13" s="15">
        <v>11669.083771</v>
      </c>
      <c r="CF13" s="15">
        <v>19877.24192</v>
      </c>
      <c r="CG13" s="15">
        <v>2270.82762</v>
      </c>
      <c r="CH13" s="15">
        <v>2270.828113</v>
      </c>
      <c r="CI13" s="15">
        <v>0</v>
      </c>
      <c r="CJ13" s="15">
        <v>19877.2363</v>
      </c>
      <c r="CK13" s="15">
        <v>5.1373424999999999</v>
      </c>
      <c r="CL13" s="15">
        <v>325.54204955</v>
      </c>
      <c r="CM13" s="15">
        <v>3.2277094270000002</v>
      </c>
      <c r="CN13" s="15">
        <v>3.1679922809999999E-3</v>
      </c>
      <c r="CO13" s="15">
        <v>0.33195943960000002</v>
      </c>
      <c r="CP13" s="15">
        <v>0.18034401329999999</v>
      </c>
      <c r="CQ13" s="15">
        <v>3.6439460229999998</v>
      </c>
      <c r="CR13" s="15">
        <v>0.71455068725000004</v>
      </c>
      <c r="CS13" s="15">
        <v>4883.3195519000001</v>
      </c>
      <c r="CT13" s="15">
        <v>3.8052472704999998</v>
      </c>
      <c r="CU13" s="15">
        <v>0.90099921059999999</v>
      </c>
      <c r="CV13" s="15">
        <v>322.41766487000001</v>
      </c>
      <c r="CW13" s="15">
        <v>25.581238356699998</v>
      </c>
      <c r="CX13" s="15">
        <v>0</v>
      </c>
      <c r="CY13" s="15">
        <v>1.8500069099999901</v>
      </c>
      <c r="CZ13" s="15">
        <v>1.2616313E-5</v>
      </c>
      <c r="DA13" s="15">
        <v>0.27018913350000001</v>
      </c>
      <c r="DB13" s="15">
        <v>107.86584499999999</v>
      </c>
      <c r="DC13" s="15">
        <v>31.901201</v>
      </c>
      <c r="DD13" s="15">
        <v>566.99973235000004</v>
      </c>
      <c r="DE13" s="15">
        <v>0.53580698579999997</v>
      </c>
      <c r="DF13" s="15">
        <v>0.16602282999999901</v>
      </c>
      <c r="DG13" s="15">
        <v>90.102459717999906</v>
      </c>
      <c r="DH13" s="15">
        <v>0.69540445520000005</v>
      </c>
      <c r="DI13" s="15">
        <v>44.379284969999901</v>
      </c>
      <c r="DJ13" s="15">
        <v>4.6617651689999997</v>
      </c>
      <c r="DK13" s="15">
        <v>1.562716019</v>
      </c>
      <c r="DL13" s="15">
        <v>196.07038922999999</v>
      </c>
      <c r="DM13" s="15">
        <v>8.7697422520000003</v>
      </c>
      <c r="DN13" s="15">
        <v>47.935582595</v>
      </c>
      <c r="DO13" s="15">
        <v>1.62161108999999</v>
      </c>
      <c r="DP13" s="15">
        <v>20.413687450000001</v>
      </c>
      <c r="DQ13" s="15">
        <v>0.18262223249999901</v>
      </c>
      <c r="DR13" s="15">
        <v>0.95279270380000003</v>
      </c>
      <c r="DS13" s="15">
        <v>28.684606264999999</v>
      </c>
      <c r="DT13" s="15">
        <v>704.21969999999999</v>
      </c>
      <c r="DU13" s="15">
        <v>68.166458349999999</v>
      </c>
      <c r="DV13" s="15">
        <v>68.166495953999998</v>
      </c>
      <c r="DW13" s="15">
        <v>1347.0456609999901</v>
      </c>
      <c r="DX13" s="15">
        <v>5.155929639</v>
      </c>
      <c r="DY13" s="15">
        <v>5.1559254550000002</v>
      </c>
      <c r="DZ13" s="15">
        <v>0.13166642740000001</v>
      </c>
      <c r="EA13" s="15">
        <v>1403.4882103299999</v>
      </c>
      <c r="EB13" s="15">
        <v>1167.0224203499999</v>
      </c>
      <c r="EC13" s="15">
        <v>1167.0217859500001</v>
      </c>
      <c r="ED13" s="15">
        <v>204.29280679999999</v>
      </c>
      <c r="EE13" s="15">
        <v>261.10517000999999</v>
      </c>
      <c r="EF13" s="15">
        <v>306763952600</v>
      </c>
      <c r="EG13" s="15">
        <v>34.503132326500001</v>
      </c>
      <c r="EH13" s="15">
        <v>11503.2058289999</v>
      </c>
      <c r="EI13" s="15">
        <v>646.76676176000001</v>
      </c>
      <c r="EJ13" s="15">
        <v>1485.0508500000001</v>
      </c>
      <c r="EK13" s="15">
        <v>646.76726647999999</v>
      </c>
      <c r="EL13" s="15">
        <f t="shared" si="0"/>
        <v>22326.6829994</v>
      </c>
      <c r="EM13" s="15">
        <f t="shared" si="1"/>
        <v>1281.0813920280498</v>
      </c>
      <c r="EN13" s="15">
        <f t="shared" si="2"/>
        <v>714.08165967804973</v>
      </c>
      <c r="EO13" s="28"/>
      <c r="EP13" s="28"/>
      <c r="EQ13" s="28"/>
      <c r="ER13" s="28"/>
      <c r="ES13" s="28"/>
      <c r="ET13" s="28"/>
      <c r="EU13" s="28"/>
    </row>
    <row r="14" spans="1:151" x14ac:dyDescent="0.25">
      <c r="A14" s="17" t="s">
        <v>184</v>
      </c>
      <c r="B14" s="15">
        <v>1.16633990699999</v>
      </c>
      <c r="C14" s="15">
        <v>3.601479356</v>
      </c>
      <c r="D14" s="15">
        <v>187.81133159999999</v>
      </c>
      <c r="E14" s="15">
        <v>358.54847819999998</v>
      </c>
      <c r="F14" s="15">
        <v>29.809273900000001</v>
      </c>
      <c r="G14" s="15">
        <v>29.8092501</v>
      </c>
      <c r="H14" s="15">
        <v>358.5485802</v>
      </c>
      <c r="I14" s="15">
        <v>358.5485802</v>
      </c>
      <c r="J14" s="15">
        <v>77.903251499999996</v>
      </c>
      <c r="K14" s="15">
        <v>1.0874135169999899</v>
      </c>
      <c r="L14" s="15">
        <v>0.82904584299999995</v>
      </c>
      <c r="M14" s="15">
        <v>0.25994985999999998</v>
      </c>
      <c r="N14" s="15">
        <v>1.2997478999999999E-2</v>
      </c>
      <c r="O14" s="15">
        <v>0.24695238</v>
      </c>
      <c r="P14" s="15">
        <v>689.60826247</v>
      </c>
      <c r="Q14" s="15">
        <v>0.53849294930000002</v>
      </c>
      <c r="R14" s="15">
        <v>689.60924820000002</v>
      </c>
      <c r="S14" s="15">
        <v>0.38529339183</v>
      </c>
      <c r="T14" s="15">
        <v>0.38529317745999903</v>
      </c>
      <c r="U14" s="15">
        <v>0.224531719164</v>
      </c>
      <c r="V14" s="15">
        <v>0.76909562011999999</v>
      </c>
      <c r="W14" s="15">
        <v>0.199006012058</v>
      </c>
      <c r="X14" s="15">
        <v>89.615654599999999</v>
      </c>
      <c r="Y14" s="15">
        <v>89.615428749999893</v>
      </c>
      <c r="Z14" s="15">
        <v>4030.90708699999</v>
      </c>
      <c r="AA14" s="15">
        <v>4030.90708699999</v>
      </c>
      <c r="AB14" s="15">
        <v>1.2470815999999999E-3</v>
      </c>
      <c r="AC14" s="15">
        <v>1.7459101E-4</v>
      </c>
      <c r="AD14" s="15">
        <v>1.0724835999999999E-3</v>
      </c>
      <c r="AE14" s="15">
        <v>0.38167106569999998</v>
      </c>
      <c r="AF14" s="15">
        <v>497754.05534999998</v>
      </c>
      <c r="AG14" s="15">
        <v>62258135.159999996</v>
      </c>
      <c r="AH14" s="15">
        <v>497754.12903999898</v>
      </c>
      <c r="AI14" s="15">
        <v>1.0631571493E-2</v>
      </c>
      <c r="AJ14" s="15">
        <v>114.642279479999</v>
      </c>
      <c r="AK14" s="15">
        <v>807.99455899999998</v>
      </c>
      <c r="AL14" s="15">
        <v>109.57718385</v>
      </c>
      <c r="AM14" s="15">
        <v>3.4631362970000001</v>
      </c>
      <c r="AN14" s="15">
        <v>301.39747619999901</v>
      </c>
      <c r="AO14" s="15">
        <v>95.915197839999905</v>
      </c>
      <c r="AP14" s="15">
        <v>1221.436512</v>
      </c>
      <c r="AQ14" s="15">
        <v>1068.0345973000001</v>
      </c>
      <c r="AR14" s="15">
        <v>455.61745919999998</v>
      </c>
      <c r="AS14" s="15">
        <v>3115.75236549999</v>
      </c>
      <c r="AT14" s="15">
        <v>222.95384515999999</v>
      </c>
      <c r="AU14" s="15">
        <v>552.41381244000002</v>
      </c>
      <c r="AV14" s="15">
        <v>552.41384470000003</v>
      </c>
      <c r="AW14" s="15">
        <v>3115.7525310000001</v>
      </c>
      <c r="AX14" s="15">
        <v>7345.2884999999997</v>
      </c>
      <c r="AY14" s="15">
        <v>12924.707630000001</v>
      </c>
      <c r="AZ14" s="15">
        <v>2.0518035659999998</v>
      </c>
      <c r="BA14" s="15">
        <v>2.3787906570000001</v>
      </c>
      <c r="BB14" s="15">
        <v>366.2347767</v>
      </c>
      <c r="BC14" s="15">
        <v>366.23481600000002</v>
      </c>
      <c r="BD14" s="15">
        <v>366.2347767</v>
      </c>
      <c r="BE14" s="15">
        <v>7.3073471199999904</v>
      </c>
      <c r="BF14" s="15">
        <v>921.12372581999898</v>
      </c>
      <c r="BG14" s="15">
        <v>921.12508799</v>
      </c>
      <c r="BH14" s="15">
        <v>1.0947955000000001E-2</v>
      </c>
      <c r="BI14" s="15">
        <v>1.0230937999999999E-3</v>
      </c>
      <c r="BJ14" s="15">
        <v>1.0230928E-3</v>
      </c>
      <c r="BK14" s="15">
        <v>1.0947872000000001E-2</v>
      </c>
      <c r="BL14" s="15">
        <v>626.44986999999901</v>
      </c>
      <c r="BM14" s="15">
        <v>626.44946399999901</v>
      </c>
      <c r="BN14" s="15">
        <v>0.29406666611799998</v>
      </c>
      <c r="BO14" s="15">
        <v>828.00934370000004</v>
      </c>
      <c r="BP14" s="15">
        <v>12.04683133</v>
      </c>
      <c r="BQ14" s="15">
        <v>3317.6741942999902</v>
      </c>
      <c r="BR14" s="15">
        <v>12.170512410000001</v>
      </c>
      <c r="BS14" s="15">
        <v>0.69297399999999998</v>
      </c>
      <c r="BT14" s="15">
        <v>1.2319522000000001</v>
      </c>
      <c r="BU14" s="15">
        <v>62.338364609999999</v>
      </c>
      <c r="BV14" s="15">
        <v>0</v>
      </c>
      <c r="BW14" s="15">
        <v>3194.0396540000002</v>
      </c>
      <c r="BX14" s="15">
        <v>51.55375007</v>
      </c>
      <c r="BY14" s="15">
        <v>50.121065999999999</v>
      </c>
      <c r="BZ14" s="15">
        <v>6194.0462165999998</v>
      </c>
      <c r="CA14" s="15">
        <v>6194.0453620999997</v>
      </c>
      <c r="CB14" s="15">
        <v>0.17447850000000001</v>
      </c>
      <c r="CC14" s="15">
        <v>2.9661259999999998E-2</v>
      </c>
      <c r="CD14" s="15">
        <v>0.14481669999999999</v>
      </c>
      <c r="CE14" s="15">
        <v>37254.03787</v>
      </c>
      <c r="CF14" s="15">
        <v>67838.317799999902</v>
      </c>
      <c r="CG14" s="15">
        <v>9841.4449399999994</v>
      </c>
      <c r="CH14" s="15">
        <v>9841.44811999999</v>
      </c>
      <c r="CI14" s="15">
        <v>0</v>
      </c>
      <c r="CJ14" s="15">
        <v>67838.310200000007</v>
      </c>
      <c r="CK14" s="15">
        <v>28.639303000000002</v>
      </c>
      <c r="CL14" s="15">
        <v>1029.1056696999999</v>
      </c>
      <c r="CM14" s="15">
        <v>8.8445062100000005</v>
      </c>
      <c r="CN14" s="15">
        <v>1.0631601758999999E-2</v>
      </c>
      <c r="CO14" s="15">
        <v>1.0570913115</v>
      </c>
      <c r="CP14" s="15">
        <v>0.58067654909999999</v>
      </c>
      <c r="CQ14" s="15">
        <v>9.9675052700000002</v>
      </c>
      <c r="CR14" s="15">
        <v>2.6943146926999999</v>
      </c>
      <c r="CS14" s="15">
        <v>15746.087172</v>
      </c>
      <c r="CT14" s="15">
        <v>13.322089369999899</v>
      </c>
      <c r="CU14" s="15">
        <v>2.8590803999999999</v>
      </c>
      <c r="CV14" s="15">
        <v>1115.0851236999999</v>
      </c>
      <c r="CW14" s="15">
        <v>177.62541003000001</v>
      </c>
      <c r="CX14" s="15">
        <v>0</v>
      </c>
      <c r="CY14" s="15">
        <v>5.2244970300000002</v>
      </c>
      <c r="CZ14" s="15">
        <v>6.2370774999999994E-5</v>
      </c>
      <c r="DA14" s="15">
        <v>1.2069629297</v>
      </c>
      <c r="DB14" s="15">
        <v>789.82619999999997</v>
      </c>
      <c r="DC14" s="15">
        <v>183.21755999999999</v>
      </c>
      <c r="DD14" s="15">
        <v>3262.2552873999998</v>
      </c>
      <c r="DE14" s="15">
        <v>3.1110340179999998</v>
      </c>
      <c r="DF14" s="15">
        <v>1.1476225900000001</v>
      </c>
      <c r="DG14" s="15">
        <v>604.67613458999995</v>
      </c>
      <c r="DH14" s="15">
        <v>3.7432720319999899</v>
      </c>
      <c r="DI14" s="15">
        <v>177.140994159999</v>
      </c>
      <c r="DJ14" s="15">
        <v>15.544419299999999</v>
      </c>
      <c r="DK14" s="15">
        <v>5.1032527700000001</v>
      </c>
      <c r="DL14" s="15">
        <v>728.81350870000006</v>
      </c>
      <c r="DM14" s="15">
        <v>21.68491178</v>
      </c>
      <c r="DN14" s="15">
        <v>165.27377926999901</v>
      </c>
      <c r="DO14" s="15">
        <v>5.1480469419999997</v>
      </c>
      <c r="DP14" s="15">
        <v>109.499272</v>
      </c>
      <c r="DQ14" s="15">
        <v>1.0068455333499999</v>
      </c>
      <c r="DR14" s="15">
        <v>2.5326112420000002</v>
      </c>
      <c r="DS14" s="15">
        <v>94.558932049999896</v>
      </c>
      <c r="DT14" s="15">
        <v>2916.1590000000001</v>
      </c>
      <c r="DU14" s="15">
        <v>352.86667970000002</v>
      </c>
      <c r="DV14" s="15">
        <v>352.86685460000001</v>
      </c>
      <c r="DW14" s="15">
        <v>3897.6700929999902</v>
      </c>
      <c r="DX14" s="15">
        <v>15.150919460000001</v>
      </c>
      <c r="DY14" s="15">
        <v>15.150906190000001</v>
      </c>
      <c r="DZ14" s="15">
        <v>0.27651974299999998</v>
      </c>
      <c r="EA14" s="15">
        <v>4500.0728437999996</v>
      </c>
      <c r="EB14" s="15">
        <v>3729.3387677999999</v>
      </c>
      <c r="EC14" s="15">
        <v>3729.3401801999998</v>
      </c>
      <c r="ED14" s="15">
        <v>686.30762600000003</v>
      </c>
      <c r="EE14" s="15">
        <v>818.04207543999996</v>
      </c>
      <c r="EF14" s="15">
        <v>1641273566400</v>
      </c>
      <c r="EG14" s="15">
        <v>108.52400084600001</v>
      </c>
      <c r="EH14" s="15">
        <v>36664.782749999998</v>
      </c>
      <c r="EI14" s="15">
        <v>2089.6253792000002</v>
      </c>
      <c r="EJ14" s="15">
        <v>4842.1676869999901</v>
      </c>
      <c r="EK14" s="15">
        <v>2089.6245703999998</v>
      </c>
      <c r="EL14" s="15">
        <f t="shared" si="0"/>
        <v>78306.2126099999</v>
      </c>
      <c r="EM14" s="15">
        <f t="shared" si="1"/>
        <v>6229.982671157748</v>
      </c>
      <c r="EN14" s="15">
        <f t="shared" si="2"/>
        <v>2967.7273837577486</v>
      </c>
      <c r="EO14" s="28"/>
      <c r="EP14" s="28"/>
      <c r="EQ14" s="28"/>
      <c r="ER14" s="28"/>
      <c r="ES14" s="28"/>
      <c r="ET14" s="28"/>
      <c r="EU14" s="28"/>
    </row>
    <row r="15" spans="1:151" x14ac:dyDescent="0.25">
      <c r="A15" s="17" t="s">
        <v>185</v>
      </c>
      <c r="B15" s="15">
        <v>1.032767733</v>
      </c>
      <c r="C15" s="15">
        <v>3.08374528</v>
      </c>
      <c r="D15" s="15">
        <v>136.89675589999999</v>
      </c>
      <c r="E15" s="15">
        <v>287.6723303</v>
      </c>
      <c r="F15" s="15">
        <v>24.829131570000001</v>
      </c>
      <c r="G15" s="15">
        <v>24.82914426</v>
      </c>
      <c r="H15" s="15">
        <v>287.67280030000001</v>
      </c>
      <c r="I15" s="15">
        <v>287.67280030000001</v>
      </c>
      <c r="J15" s="15">
        <v>60.591715399999998</v>
      </c>
      <c r="K15" s="15">
        <v>0.95896157000000004</v>
      </c>
      <c r="L15" s="15">
        <v>0.76335614399999996</v>
      </c>
      <c r="M15" s="15">
        <v>0.22063664999999999</v>
      </c>
      <c r="N15" s="15">
        <v>1.1031869999999999E-2</v>
      </c>
      <c r="O15" s="15">
        <v>0.20960535</v>
      </c>
      <c r="P15" s="15">
        <v>546.21955725999999</v>
      </c>
      <c r="Q15" s="15">
        <v>0.46571809240000001</v>
      </c>
      <c r="R15" s="15">
        <v>546.22019375000002</v>
      </c>
      <c r="S15" s="15">
        <v>0.31947289298999998</v>
      </c>
      <c r="T15" s="15">
        <v>0.31947329694999999</v>
      </c>
      <c r="U15" s="15">
        <v>0.18494568332</v>
      </c>
      <c r="V15" s="15">
        <v>0.62703369165</v>
      </c>
      <c r="W15" s="15">
        <v>0.16271409649899901</v>
      </c>
      <c r="X15" s="15">
        <v>67.750647889999996</v>
      </c>
      <c r="Y15" s="15">
        <v>67.750713595999997</v>
      </c>
      <c r="Z15" s="15">
        <v>3368.338002</v>
      </c>
      <c r="AA15" s="15">
        <v>3368.338002</v>
      </c>
      <c r="AB15" s="15">
        <v>1.0644923999999999E-3</v>
      </c>
      <c r="AC15" s="15">
        <v>1.4902823E-4</v>
      </c>
      <c r="AD15" s="15">
        <v>9.1545850000000002E-4</v>
      </c>
      <c r="AE15" s="15">
        <v>0.32541488733000001</v>
      </c>
      <c r="AF15" s="15">
        <v>466726.24303999997</v>
      </c>
      <c r="AG15" s="15">
        <v>50554266.490000002</v>
      </c>
      <c r="AH15" s="15">
        <v>466726.18849999999</v>
      </c>
      <c r="AI15" s="15">
        <v>8.8822599340000006E-3</v>
      </c>
      <c r="AJ15" s="15">
        <v>96.282701279999998</v>
      </c>
      <c r="AK15" s="15">
        <v>688.84437530000002</v>
      </c>
      <c r="AL15" s="15">
        <v>93.268119029999994</v>
      </c>
      <c r="AM15" s="15">
        <v>3.0013204609999899</v>
      </c>
      <c r="AN15" s="15">
        <v>256.27569199999999</v>
      </c>
      <c r="AO15" s="15">
        <v>65.830170199999998</v>
      </c>
      <c r="AP15" s="15">
        <v>1008.605502</v>
      </c>
      <c r="AQ15" s="15">
        <v>836.29082158999995</v>
      </c>
      <c r="AR15" s="15">
        <v>373.79618772999999</v>
      </c>
      <c r="AS15" s="15">
        <v>2614.4448859999902</v>
      </c>
      <c r="AT15" s="15">
        <v>166.2020321</v>
      </c>
      <c r="AU15" s="15">
        <v>477.28312829999999</v>
      </c>
      <c r="AV15" s="15">
        <v>477.28284480000002</v>
      </c>
      <c r="AW15" s="15">
        <v>2614.4468699999902</v>
      </c>
      <c r="AX15" s="15">
        <v>6279.9004000000004</v>
      </c>
      <c r="AY15" s="15">
        <v>10828.695363999999</v>
      </c>
      <c r="AZ15" s="15">
        <v>1.7999434239999901</v>
      </c>
      <c r="BA15" s="15">
        <v>2.0834253989999998</v>
      </c>
      <c r="BB15" s="15">
        <v>324.41670749999997</v>
      </c>
      <c r="BC15" s="15">
        <v>324.41681849999998</v>
      </c>
      <c r="BD15" s="15">
        <v>324.41670749999997</v>
      </c>
      <c r="BE15" s="15">
        <v>6.7977674500000003</v>
      </c>
      <c r="BF15" s="15">
        <v>760.27011565400005</v>
      </c>
      <c r="BG15" s="15">
        <v>760.26998772000002</v>
      </c>
      <c r="BH15" s="15">
        <v>9.3320759999999999E-3</v>
      </c>
      <c r="BI15" s="15">
        <v>8.7093979999999999E-4</v>
      </c>
      <c r="BJ15" s="15">
        <v>8.7094039999999998E-4</v>
      </c>
      <c r="BK15" s="15">
        <v>9.3320650000000005E-3</v>
      </c>
      <c r="BL15" s="15">
        <v>515.20296800000006</v>
      </c>
      <c r="BM15" s="15">
        <v>515.20355859999995</v>
      </c>
      <c r="BN15" s="15">
        <v>0.23998128787099901</v>
      </c>
      <c r="BO15" s="15">
        <v>714.99482475000002</v>
      </c>
      <c r="BP15" s="15">
        <v>9.5012754160000004</v>
      </c>
      <c r="BQ15" s="15">
        <v>3034.8462854999998</v>
      </c>
      <c r="BR15" s="15">
        <v>8.4141411870000002</v>
      </c>
      <c r="BS15" s="15">
        <v>0.4695511</v>
      </c>
      <c r="BT15" s="15">
        <v>0.83475719999999998</v>
      </c>
      <c r="BU15" s="15">
        <v>41.363652080000001</v>
      </c>
      <c r="BV15" s="15">
        <v>0</v>
      </c>
      <c r="BW15" s="15">
        <v>2410.2122599999998</v>
      </c>
      <c r="BX15" s="15">
        <v>44.039736320000003</v>
      </c>
      <c r="BY15" s="15">
        <v>43.003034020000001</v>
      </c>
      <c r="BZ15" s="15">
        <v>5485.9475807700001</v>
      </c>
      <c r="CA15" s="15">
        <v>5485.9401797399996</v>
      </c>
      <c r="CB15" s="15">
        <v>0.15065419999999999</v>
      </c>
      <c r="CC15" s="15">
        <v>2.5611426999999999E-2</v>
      </c>
      <c r="CD15" s="15">
        <v>0.12504388</v>
      </c>
      <c r="CE15" s="15">
        <v>31806.056693999901</v>
      </c>
      <c r="CF15" s="15">
        <v>56319.992899999997</v>
      </c>
      <c r="CG15" s="15">
        <v>7565.1609799999997</v>
      </c>
      <c r="CH15" s="15">
        <v>7565.1638299999904</v>
      </c>
      <c r="CI15" s="15">
        <v>0</v>
      </c>
      <c r="CJ15" s="15">
        <v>56320.012629999997</v>
      </c>
      <c r="CK15" s="15">
        <v>20.710495000000002</v>
      </c>
      <c r="CL15" s="15">
        <v>849.88842199999999</v>
      </c>
      <c r="CM15" s="15">
        <v>7.6551699599999896</v>
      </c>
      <c r="CN15" s="15">
        <v>8.8822576309999998E-3</v>
      </c>
      <c r="CO15" s="15">
        <v>0.89064560130000003</v>
      </c>
      <c r="CP15" s="15">
        <v>0.48812834469999999</v>
      </c>
      <c r="CQ15" s="15">
        <v>8.6269065099999995</v>
      </c>
      <c r="CR15" s="15">
        <v>2.3197038372000001</v>
      </c>
      <c r="CS15" s="15">
        <v>13520.448372999999</v>
      </c>
      <c r="CT15" s="15">
        <v>11.500619828</v>
      </c>
      <c r="CU15" s="15">
        <v>2.4845750249999998</v>
      </c>
      <c r="CV15" s="15">
        <v>885.99786019999999</v>
      </c>
      <c r="CW15" s="15">
        <v>118.278045319</v>
      </c>
      <c r="CX15" s="15">
        <v>0</v>
      </c>
      <c r="CY15" s="15">
        <v>4.4713733199999997</v>
      </c>
      <c r="CZ15" s="15">
        <v>5.2477410000000001E-5</v>
      </c>
      <c r="DA15" s="15">
        <v>0.9530674093</v>
      </c>
      <c r="DB15" s="15">
        <v>515.63030000000003</v>
      </c>
      <c r="DC15" s="15">
        <v>148.55426</v>
      </c>
      <c r="DD15" s="15">
        <v>2470.9941257599999</v>
      </c>
      <c r="DE15" s="15">
        <v>2.2239643199999999</v>
      </c>
      <c r="DF15" s="15">
        <v>0.77265095319999999</v>
      </c>
      <c r="DG15" s="15">
        <v>406.45715667000002</v>
      </c>
      <c r="DH15" s="15">
        <v>2.6700467969999999</v>
      </c>
      <c r="DI15" s="15">
        <v>145.16382637000001</v>
      </c>
      <c r="DJ15" s="15">
        <v>14.273919935</v>
      </c>
      <c r="DK15" s="15">
        <v>4.3184204499999996</v>
      </c>
      <c r="DL15" s="15">
        <v>604.88528869999902</v>
      </c>
      <c r="DM15" s="15">
        <v>19.417821620000002</v>
      </c>
      <c r="DN15" s="15">
        <v>123.52968525</v>
      </c>
      <c r="DO15" s="15">
        <v>4.5653128919999997</v>
      </c>
      <c r="DP15" s="15">
        <v>77.880258399999903</v>
      </c>
      <c r="DQ15" s="15">
        <v>0.72654375602999899</v>
      </c>
      <c r="DR15" s="15">
        <v>2.2248390659999999</v>
      </c>
      <c r="DS15" s="15">
        <v>83.79799826</v>
      </c>
      <c r="DT15" s="15">
        <v>2755.8494000000001</v>
      </c>
      <c r="DU15" s="15">
        <v>286.71034444999998</v>
      </c>
      <c r="DV15" s="15">
        <v>286.71027925999999</v>
      </c>
      <c r="DW15" s="15">
        <v>3437.1261649999901</v>
      </c>
      <c r="DX15" s="15">
        <v>13.01033105</v>
      </c>
      <c r="DY15" s="15">
        <v>13.010369894</v>
      </c>
      <c r="DZ15" s="15">
        <v>0.25460983170000001</v>
      </c>
      <c r="EA15" s="15">
        <v>3888.2609704000001</v>
      </c>
      <c r="EB15" s="15">
        <v>3236.3691867999901</v>
      </c>
      <c r="EC15" s="15">
        <v>3236.3668907000001</v>
      </c>
      <c r="ED15" s="15">
        <v>580.74199799999997</v>
      </c>
      <c r="EE15" s="15">
        <v>718.22852165999996</v>
      </c>
      <c r="EF15" s="15">
        <v>1334964136800</v>
      </c>
      <c r="EG15" s="15">
        <v>94.860884478000003</v>
      </c>
      <c r="EH15" s="15">
        <v>31321.370776999898</v>
      </c>
      <c r="EI15" s="15">
        <v>1800.3512166999999</v>
      </c>
      <c r="EJ15" s="15">
        <v>4101.0618414999999</v>
      </c>
      <c r="EK15" s="15">
        <v>1800.3519048999999</v>
      </c>
      <c r="EL15" s="15">
        <f t="shared" si="0"/>
        <v>64400.356847999996</v>
      </c>
      <c r="EM15" s="15">
        <f t="shared" si="1"/>
        <v>4756.4653866217286</v>
      </c>
      <c r="EN15" s="15">
        <f t="shared" si="2"/>
        <v>2285.4712608617292</v>
      </c>
      <c r="EO15" s="28"/>
      <c r="EP15" s="28"/>
      <c r="EQ15" s="28"/>
      <c r="ER15" s="28"/>
      <c r="ES15" s="28"/>
      <c r="ET15" s="28"/>
      <c r="EU15" s="28"/>
    </row>
    <row r="16" spans="1:151" x14ac:dyDescent="0.25">
      <c r="A16" s="17" t="s">
        <v>186</v>
      </c>
      <c r="B16" s="15">
        <v>0.58731620899999903</v>
      </c>
      <c r="C16" s="15">
        <v>1.6998219699999999</v>
      </c>
      <c r="D16" s="15">
        <v>84.190533130000006</v>
      </c>
      <c r="E16" s="15">
        <v>159.9707487</v>
      </c>
      <c r="F16" s="15">
        <v>14.05638323</v>
      </c>
      <c r="G16" s="15">
        <v>14.056373239999999</v>
      </c>
      <c r="H16" s="15">
        <v>159.97080399999999</v>
      </c>
      <c r="I16" s="15">
        <v>159.97080399999999</v>
      </c>
      <c r="J16" s="15">
        <v>36.152635320000002</v>
      </c>
      <c r="K16" s="15">
        <v>0.54186765999999997</v>
      </c>
      <c r="L16" s="15">
        <v>0.45790888000000002</v>
      </c>
      <c r="M16" s="15">
        <v>8.216039E-2</v>
      </c>
      <c r="N16" s="15">
        <v>4.1080257000000002E-3</v>
      </c>
      <c r="O16" s="15">
        <v>7.8052499999999997E-2</v>
      </c>
      <c r="P16" s="15">
        <v>289.96115713</v>
      </c>
      <c r="Q16" s="15">
        <v>0.25513530080000002</v>
      </c>
      <c r="R16" s="15">
        <v>289.96104984999999</v>
      </c>
      <c r="S16" s="15">
        <v>0.165747425565</v>
      </c>
      <c r="T16" s="15">
        <v>0.16574710705000001</v>
      </c>
      <c r="U16" s="15">
        <v>9.5893490205000001E-2</v>
      </c>
      <c r="V16" s="15">
        <v>0.31813315927300001</v>
      </c>
      <c r="W16" s="15">
        <v>8.3661696766999999E-2</v>
      </c>
      <c r="X16" s="15">
        <v>41.677623593</v>
      </c>
      <c r="Y16" s="15">
        <v>41.677803175999998</v>
      </c>
      <c r="Z16" s="15">
        <v>1414.192164</v>
      </c>
      <c r="AA16" s="15">
        <v>1414.192164</v>
      </c>
      <c r="AB16" s="15">
        <v>3.8727386999999998E-4</v>
      </c>
      <c r="AC16" s="15">
        <v>5.4218263999999997E-5</v>
      </c>
      <c r="AD16" s="15">
        <v>3.3305603000000002E-4</v>
      </c>
      <c r="AE16" s="15">
        <v>0.17581051642000001</v>
      </c>
      <c r="AF16" s="15">
        <v>209172.00829999999</v>
      </c>
      <c r="AG16" s="15">
        <v>20958663.23</v>
      </c>
      <c r="AH16" s="15">
        <v>209171.99714999899</v>
      </c>
      <c r="AI16" s="15">
        <v>4.6571371069999996E-3</v>
      </c>
      <c r="AJ16" s="15">
        <v>52.778671340000002</v>
      </c>
      <c r="AK16" s="15">
        <v>378.75696425000001</v>
      </c>
      <c r="AL16" s="15">
        <v>51.177220390000002</v>
      </c>
      <c r="AM16" s="15">
        <v>1.6556268700000001</v>
      </c>
      <c r="AN16" s="15">
        <v>140.602147</v>
      </c>
      <c r="AO16" s="15">
        <v>34.748388459999902</v>
      </c>
      <c r="AP16" s="15">
        <v>592.78374399999996</v>
      </c>
      <c r="AQ16" s="15">
        <v>477.40321016500002</v>
      </c>
      <c r="AR16" s="15">
        <v>189.49012605999999</v>
      </c>
      <c r="AS16" s="15">
        <v>1282.8129980000001</v>
      </c>
      <c r="AT16" s="15">
        <v>99.051238769999998</v>
      </c>
      <c r="AU16" s="15">
        <v>236.21132155000001</v>
      </c>
      <c r="AV16" s="15">
        <v>236.21095283</v>
      </c>
      <c r="AW16" s="15">
        <v>1282.812518</v>
      </c>
      <c r="AX16" s="15">
        <v>3132.4225000000001</v>
      </c>
      <c r="AY16" s="15">
        <v>5795.8484259999996</v>
      </c>
      <c r="AZ16" s="15">
        <v>1.0097561798000001</v>
      </c>
      <c r="BA16" s="15">
        <v>1.1741825450000001</v>
      </c>
      <c r="BB16" s="15">
        <v>175.981087</v>
      </c>
      <c r="BC16" s="15">
        <v>175.98111599999999</v>
      </c>
      <c r="BD16" s="15">
        <v>175.981087</v>
      </c>
      <c r="BE16" s="15">
        <v>4.0447018549999996</v>
      </c>
      <c r="BF16" s="15">
        <v>382.877096564</v>
      </c>
      <c r="BG16" s="15">
        <v>382.87675414</v>
      </c>
      <c r="BH16" s="15">
        <v>3.3014048999999998E-3</v>
      </c>
      <c r="BI16" s="15">
        <v>3.1310908000000001E-4</v>
      </c>
      <c r="BJ16" s="15">
        <v>3.1311046999999998E-4</v>
      </c>
      <c r="BK16" s="15">
        <v>3.3013867000000001E-3</v>
      </c>
      <c r="BL16" s="15">
        <v>273.10550979999999</v>
      </c>
      <c r="BM16" s="15">
        <v>273.10564599999998</v>
      </c>
      <c r="BN16" s="15">
        <v>0.12191568172099999</v>
      </c>
      <c r="BO16" s="15">
        <v>356.83781291999998</v>
      </c>
      <c r="BP16" s="15">
        <v>5.6157811144999998</v>
      </c>
      <c r="BQ16" s="15">
        <v>1566.0732161999999</v>
      </c>
      <c r="BR16" s="15">
        <v>5.3784222140000004</v>
      </c>
      <c r="BS16" s="15">
        <v>0.18220584000000001</v>
      </c>
      <c r="BT16" s="15">
        <v>0.32392144</v>
      </c>
      <c r="BU16" s="15">
        <v>23.609928889999999</v>
      </c>
      <c r="BV16" s="15">
        <v>0</v>
      </c>
      <c r="BW16" s="15">
        <v>1206.5287760000001</v>
      </c>
      <c r="BX16" s="15">
        <v>24.7106195</v>
      </c>
      <c r="BY16" s="15">
        <v>24.15236818</v>
      </c>
      <c r="BZ16" s="15">
        <v>2061.3212011400001</v>
      </c>
      <c r="CA16" s="15">
        <v>2061.3203914199999</v>
      </c>
      <c r="CB16" s="15">
        <v>5.9184122999999998E-2</v>
      </c>
      <c r="CC16" s="15">
        <v>1.0061294E-2</v>
      </c>
      <c r="CD16" s="15">
        <v>4.9122732000000002E-2</v>
      </c>
      <c r="CE16" s="15">
        <v>16055.356460000001</v>
      </c>
      <c r="CF16" s="15">
        <v>29985.3298</v>
      </c>
      <c r="CG16" s="15">
        <v>3879.7475060000002</v>
      </c>
      <c r="CH16" s="15">
        <v>3879.7495599999902</v>
      </c>
      <c r="CI16" s="15">
        <v>0</v>
      </c>
      <c r="CJ16" s="15">
        <v>29985.315649999899</v>
      </c>
      <c r="CK16" s="15">
        <v>11.259226999999999</v>
      </c>
      <c r="CL16" s="15">
        <v>464.42558050000002</v>
      </c>
      <c r="CM16" s="15">
        <v>4.2692869679999896</v>
      </c>
      <c r="CN16" s="15">
        <v>4.6571381200000003E-3</v>
      </c>
      <c r="CO16" s="15">
        <v>0.47294470960000001</v>
      </c>
      <c r="CP16" s="15">
        <v>0.25947247099999998</v>
      </c>
      <c r="CQ16" s="15">
        <v>4.7892038870000002</v>
      </c>
      <c r="CR16" s="15">
        <v>1.0528307286</v>
      </c>
      <c r="CS16" s="15">
        <v>6694.8695010000001</v>
      </c>
      <c r="CT16" s="15">
        <v>5.605921597</v>
      </c>
      <c r="CU16" s="15">
        <v>1.3242288634999999</v>
      </c>
      <c r="CV16" s="15">
        <v>487.5409808</v>
      </c>
      <c r="CW16" s="15">
        <v>46.534113551999901</v>
      </c>
      <c r="CX16" s="15">
        <v>0</v>
      </c>
      <c r="CY16" s="15">
        <v>2.4790277810000001</v>
      </c>
      <c r="CZ16" s="15">
        <v>2.1549230999999998E-5</v>
      </c>
      <c r="DA16" s="15">
        <v>0.4243995116</v>
      </c>
      <c r="DB16" s="15">
        <v>200.7535</v>
      </c>
      <c r="DC16" s="15">
        <v>56.520600000000002</v>
      </c>
      <c r="DD16" s="15">
        <v>957.64773888000002</v>
      </c>
      <c r="DE16" s="15">
        <v>0.91072354970000002</v>
      </c>
      <c r="DF16" s="15">
        <v>0.29984843820000001</v>
      </c>
      <c r="DG16" s="15">
        <v>162.03437980000001</v>
      </c>
      <c r="DH16" s="15">
        <v>1.1949552409999999</v>
      </c>
      <c r="DI16" s="15">
        <v>68.750254229999996</v>
      </c>
      <c r="DJ16" s="15">
        <v>6.6641526879999997</v>
      </c>
      <c r="DK16" s="15">
        <v>2.3121948699999999</v>
      </c>
      <c r="DL16" s="15">
        <v>297.50952429999899</v>
      </c>
      <c r="DM16" s="15">
        <v>10.88637434</v>
      </c>
      <c r="DN16" s="15">
        <v>69.138339900000005</v>
      </c>
      <c r="DO16" s="15">
        <v>2.3592202709999999</v>
      </c>
      <c r="DP16" s="15">
        <v>39.857285300000001</v>
      </c>
      <c r="DQ16" s="15">
        <v>0.30585616782000002</v>
      </c>
      <c r="DR16" s="15">
        <v>1.248390184</v>
      </c>
      <c r="DS16" s="15">
        <v>41.259338239999998</v>
      </c>
      <c r="DT16" s="15">
        <v>1084.9580000000001</v>
      </c>
      <c r="DU16" s="15">
        <v>117.218159939999</v>
      </c>
      <c r="DV16" s="15">
        <v>117.218022859999</v>
      </c>
      <c r="DW16" s="15">
        <v>1802.756695</v>
      </c>
      <c r="DX16" s="15">
        <v>7.0677091919999997</v>
      </c>
      <c r="DY16" s="15">
        <v>7.0677178600000001</v>
      </c>
      <c r="DZ16" s="15">
        <v>0.15273092069999999</v>
      </c>
      <c r="EA16" s="15">
        <v>1915.76583369999</v>
      </c>
      <c r="EB16" s="15">
        <v>1582.8574492</v>
      </c>
      <c r="EC16" s="15">
        <v>1582.8570625499999</v>
      </c>
      <c r="ED16" s="15">
        <v>301.52132729999897</v>
      </c>
      <c r="EE16" s="15">
        <v>350.08397288499998</v>
      </c>
      <c r="EF16" s="15">
        <v>550933898570</v>
      </c>
      <c r="EG16" s="15">
        <v>46.554006970000003</v>
      </c>
      <c r="EH16" s="15">
        <v>15811.0267699999</v>
      </c>
      <c r="EI16" s="15">
        <v>890.93291239999996</v>
      </c>
      <c r="EJ16" s="15">
        <v>2071.5950101999902</v>
      </c>
      <c r="EK16" s="15">
        <v>890.93318720000002</v>
      </c>
      <c r="EL16" s="15">
        <f t="shared" si="0"/>
        <v>34138.182815799999</v>
      </c>
      <c r="EM16" s="15">
        <f t="shared" si="1"/>
        <v>2082.3286087884189</v>
      </c>
      <c r="EN16" s="15">
        <f t="shared" si="2"/>
        <v>1124.6808699084188</v>
      </c>
      <c r="EO16" s="28"/>
      <c r="EP16" s="28"/>
      <c r="EQ16" s="28"/>
      <c r="ER16" s="28"/>
      <c r="ES16" s="28"/>
      <c r="ET16" s="28"/>
      <c r="EU16" s="28"/>
    </row>
    <row r="17" spans="1:151" x14ac:dyDescent="0.25">
      <c r="A17" s="17" t="s">
        <v>187</v>
      </c>
      <c r="B17" s="15">
        <v>0.57435205729999905</v>
      </c>
      <c r="C17" s="15">
        <v>1.6159123014000001</v>
      </c>
      <c r="D17" s="15">
        <v>70.721221549999996</v>
      </c>
      <c r="E17" s="15">
        <v>144.16426113</v>
      </c>
      <c r="F17" s="15">
        <v>13.444465229999899</v>
      </c>
      <c r="G17" s="15">
        <v>13.444471979999999</v>
      </c>
      <c r="H17" s="15">
        <v>144.16403529999999</v>
      </c>
      <c r="I17" s="15">
        <v>144.16403529999999</v>
      </c>
      <c r="J17" s="15">
        <v>32.20693137</v>
      </c>
      <c r="K17" s="15">
        <v>0.53451857329999997</v>
      </c>
      <c r="L17" s="15">
        <v>0.46908873270000001</v>
      </c>
      <c r="M17" s="15">
        <v>7.8625545000000005E-2</v>
      </c>
      <c r="N17" s="15">
        <v>3.9312619999999996E-3</v>
      </c>
      <c r="O17" s="15">
        <v>7.4694109999999994E-2</v>
      </c>
      <c r="P17" s="15">
        <v>260.54452565999998</v>
      </c>
      <c r="Q17" s="15">
        <v>0.25599537969999903</v>
      </c>
      <c r="R17" s="15">
        <v>260.54441514600001</v>
      </c>
      <c r="S17" s="15">
        <v>0.15403309179999999</v>
      </c>
      <c r="T17" s="15">
        <v>0.15403321436</v>
      </c>
      <c r="U17" s="15">
        <v>8.7487979260000001E-2</v>
      </c>
      <c r="V17" s="15">
        <v>0.278649901438</v>
      </c>
      <c r="W17" s="15">
        <v>7.4456921771599904E-2</v>
      </c>
      <c r="X17" s="15">
        <v>35.830623433</v>
      </c>
      <c r="Y17" s="15">
        <v>35.830723782999897</v>
      </c>
      <c r="Z17" s="15">
        <v>1333.9485689999999</v>
      </c>
      <c r="AA17" s="15">
        <v>1333.9485689999999</v>
      </c>
      <c r="AB17" s="15">
        <v>3.7694816000000001E-4</v>
      </c>
      <c r="AC17" s="15">
        <v>5.2773048000000002E-5</v>
      </c>
      <c r="AD17" s="15">
        <v>3.2417696999999999E-4</v>
      </c>
      <c r="AE17" s="15">
        <v>0.17332894371999999</v>
      </c>
      <c r="AF17" s="15">
        <v>223372.69967999999</v>
      </c>
      <c r="AG17" s="15">
        <v>19839410.785999998</v>
      </c>
      <c r="AH17" s="15">
        <v>223372.66415999999</v>
      </c>
      <c r="AI17" s="15">
        <v>4.4406023609000001E-3</v>
      </c>
      <c r="AJ17" s="15">
        <v>55.147971210000001</v>
      </c>
      <c r="AK17" s="15">
        <v>397.36265229999998</v>
      </c>
      <c r="AL17" s="15">
        <v>53.935687079999902</v>
      </c>
      <c r="AM17" s="15">
        <v>1.747490794</v>
      </c>
      <c r="AN17" s="15">
        <v>148.1118855</v>
      </c>
      <c r="AO17" s="15">
        <v>33.028476439999999</v>
      </c>
      <c r="AP17" s="15">
        <v>737.90729399999998</v>
      </c>
      <c r="AQ17" s="15">
        <v>421.09569291999998</v>
      </c>
      <c r="AR17" s="15">
        <v>171.9183257</v>
      </c>
      <c r="AS17" s="15">
        <v>1369.4196139999999</v>
      </c>
      <c r="AT17" s="15">
        <v>84.3244732</v>
      </c>
      <c r="AU17" s="15">
        <v>238.09798599000001</v>
      </c>
      <c r="AV17" s="15">
        <v>238.09844860000001</v>
      </c>
      <c r="AW17" s="15">
        <v>1369.41890019999</v>
      </c>
      <c r="AX17" s="15">
        <v>3366.69445</v>
      </c>
      <c r="AY17" s="15">
        <v>5386.505827</v>
      </c>
      <c r="AZ17" s="15">
        <v>1.0043358223000001</v>
      </c>
      <c r="BA17" s="15">
        <v>1.1507158496000001</v>
      </c>
      <c r="BB17" s="15">
        <v>174.6606491</v>
      </c>
      <c r="BC17" s="15">
        <v>174.6607003</v>
      </c>
      <c r="BD17" s="15">
        <v>174.6606491</v>
      </c>
      <c r="BE17" s="15">
        <v>4.157348388</v>
      </c>
      <c r="BF17" s="15">
        <v>395.56878454999998</v>
      </c>
      <c r="BG17" s="15">
        <v>395.56812652999997</v>
      </c>
      <c r="BH17" s="15">
        <v>3.206352E-3</v>
      </c>
      <c r="BI17" s="15">
        <v>3.0267210000000001E-4</v>
      </c>
      <c r="BJ17" s="15">
        <v>3.026711E-4</v>
      </c>
      <c r="BK17" s="15">
        <v>3.2063503999999999E-3</v>
      </c>
      <c r="BL17" s="15">
        <v>288.78173720000001</v>
      </c>
      <c r="BM17" s="15">
        <v>288.78176919999999</v>
      </c>
      <c r="BN17" s="15">
        <v>0.107249608495</v>
      </c>
      <c r="BO17" s="15">
        <v>382.03497446</v>
      </c>
      <c r="BP17" s="15">
        <v>5.8356747010000003</v>
      </c>
      <c r="BQ17" s="15">
        <v>1571.3241499999899</v>
      </c>
      <c r="BR17" s="15">
        <v>4.4195337930000003</v>
      </c>
      <c r="BS17" s="15">
        <v>0.16714096000000001</v>
      </c>
      <c r="BT17" s="15">
        <v>0.29713963999999998</v>
      </c>
      <c r="BU17" s="15">
        <v>19.468897882</v>
      </c>
      <c r="BV17" s="15">
        <v>0</v>
      </c>
      <c r="BW17" s="15">
        <v>1077.1219269999999</v>
      </c>
      <c r="BX17" s="15">
        <v>23.746284553999999</v>
      </c>
      <c r="BY17" s="15">
        <v>23.234829820000002</v>
      </c>
      <c r="BZ17" s="15">
        <v>2032.2545032830001</v>
      </c>
      <c r="CA17" s="15">
        <v>2032.2517134730001</v>
      </c>
      <c r="CB17" s="15">
        <v>5.8605070000000002E-2</v>
      </c>
      <c r="CC17" s="15">
        <v>9.9628960000000006E-3</v>
      </c>
      <c r="CD17" s="15">
        <v>4.864243E-2</v>
      </c>
      <c r="CE17" s="15">
        <v>16293.917495</v>
      </c>
      <c r="CF17" s="15">
        <v>31913.23271</v>
      </c>
      <c r="CG17" s="15">
        <v>3895.6997379999998</v>
      </c>
      <c r="CH17" s="15">
        <v>3895.6955440000002</v>
      </c>
      <c r="CI17" s="15">
        <v>0</v>
      </c>
      <c r="CJ17" s="15">
        <v>31913.237969999998</v>
      </c>
      <c r="CK17" s="15">
        <v>10.307363499999999</v>
      </c>
      <c r="CL17" s="15">
        <v>439.2914677</v>
      </c>
      <c r="CM17" s="15">
        <v>4.1737735100000002</v>
      </c>
      <c r="CN17" s="15">
        <v>4.4406148755999899E-3</v>
      </c>
      <c r="CO17" s="15">
        <v>0.450732680739999</v>
      </c>
      <c r="CP17" s="15">
        <v>0.24778573196000001</v>
      </c>
      <c r="CQ17" s="15">
        <v>4.6239596769999904</v>
      </c>
      <c r="CR17" s="15">
        <v>1.1060213549</v>
      </c>
      <c r="CS17" s="15">
        <v>6957.1532857000002</v>
      </c>
      <c r="CT17" s="15">
        <v>5.7682838820000004</v>
      </c>
      <c r="CU17" s="15">
        <v>1.3967275777999999</v>
      </c>
      <c r="CV17" s="15">
        <v>478.75867969999899</v>
      </c>
      <c r="CW17" s="15">
        <v>42.622375554999998</v>
      </c>
      <c r="CX17" s="15">
        <v>0</v>
      </c>
      <c r="CY17" s="15">
        <v>2.3911789584999998</v>
      </c>
      <c r="CZ17" s="15">
        <v>2.0078608999999999E-5</v>
      </c>
      <c r="DA17" s="15">
        <v>0.4282344998</v>
      </c>
      <c r="DB17" s="15">
        <v>181.80318</v>
      </c>
      <c r="DC17" s="15">
        <v>51.983795000000001</v>
      </c>
      <c r="DD17" s="15">
        <v>884.79875363999997</v>
      </c>
      <c r="DE17" s="15">
        <v>0.8654892985</v>
      </c>
      <c r="DF17" s="15">
        <v>0.27656675780000001</v>
      </c>
      <c r="DG17" s="15">
        <v>148.75636824700001</v>
      </c>
      <c r="DH17" s="15">
        <v>1.1391083016000001</v>
      </c>
      <c r="DI17" s="15">
        <v>66.554864859999995</v>
      </c>
      <c r="DJ17" s="15">
        <v>6.9989465879999999</v>
      </c>
      <c r="DK17" s="15">
        <v>2.3298390179999999</v>
      </c>
      <c r="DL17" s="15">
        <v>290.3866476</v>
      </c>
      <c r="DM17" s="15">
        <v>10.611518874</v>
      </c>
      <c r="DN17" s="15">
        <v>61.494782349999902</v>
      </c>
      <c r="DO17" s="15">
        <v>2.5183435369999998</v>
      </c>
      <c r="DP17" s="15">
        <v>37.946086539999897</v>
      </c>
      <c r="DQ17" s="15">
        <v>0.29663550694000002</v>
      </c>
      <c r="DR17" s="15">
        <v>1.248075286</v>
      </c>
      <c r="DS17" s="15">
        <v>42.570826889999999</v>
      </c>
      <c r="DT17" s="15">
        <v>1202.6659</v>
      </c>
      <c r="DU17" s="15">
        <v>112.14472402</v>
      </c>
      <c r="DV17" s="15">
        <v>112.144806425</v>
      </c>
      <c r="DW17" s="15">
        <v>1781.26453499999</v>
      </c>
      <c r="DX17" s="15">
        <v>6.6972144339999904</v>
      </c>
      <c r="DY17" s="15">
        <v>6.6972225969999997</v>
      </c>
      <c r="DZ17" s="15">
        <v>0.15645982289999899</v>
      </c>
      <c r="EA17" s="15">
        <v>1985.42477478</v>
      </c>
      <c r="EB17" s="15">
        <v>1659.1452617100001</v>
      </c>
      <c r="EC17" s="15">
        <v>1659.1440311700001</v>
      </c>
      <c r="ED17" s="15">
        <v>297.59920729999999</v>
      </c>
      <c r="EE17" s="15">
        <v>371.76667058800001</v>
      </c>
      <c r="EF17" s="15">
        <v>524266119030</v>
      </c>
      <c r="EG17" s="15">
        <v>49.460750329</v>
      </c>
      <c r="EH17" s="15">
        <v>16076.404904000001</v>
      </c>
      <c r="EI17" s="15">
        <v>897.17426169999999</v>
      </c>
      <c r="EJ17" s="15">
        <v>2050.3030766399902</v>
      </c>
      <c r="EK17" s="15">
        <v>897.17550900000003</v>
      </c>
      <c r="EL17" s="15">
        <f t="shared" si="0"/>
        <v>36097.714185199999</v>
      </c>
      <c r="EM17" s="15">
        <f t="shared" si="1"/>
        <v>1972.9479724643388</v>
      </c>
      <c r="EN17" s="15">
        <f t="shared" si="2"/>
        <v>1088.149218824339</v>
      </c>
      <c r="EO17" s="28"/>
      <c r="EP17" s="28"/>
      <c r="EQ17" s="28"/>
      <c r="ER17" s="28"/>
      <c r="ES17" s="28"/>
      <c r="ET17" s="28"/>
      <c r="EU17" s="28"/>
    </row>
    <row r="18" spans="1:151" x14ac:dyDescent="0.25">
      <c r="A18" s="17" t="s">
        <v>188</v>
      </c>
      <c r="B18" s="15">
        <v>0.74291799439999995</v>
      </c>
      <c r="C18" s="15">
        <v>2.0641039060000002</v>
      </c>
      <c r="D18" s="15">
        <v>89.865560680000002</v>
      </c>
      <c r="E18" s="15">
        <v>189.05764769999999</v>
      </c>
      <c r="F18" s="15">
        <v>17.816030210000001</v>
      </c>
      <c r="G18" s="15">
        <v>17.816004199999998</v>
      </c>
      <c r="H18" s="15">
        <v>189.05777560000001</v>
      </c>
      <c r="I18" s="15">
        <v>189.05777560000001</v>
      </c>
      <c r="J18" s="15">
        <v>41.578675660000002</v>
      </c>
      <c r="K18" s="15">
        <v>0.71358556069999901</v>
      </c>
      <c r="L18" s="15">
        <v>0.62554514999999999</v>
      </c>
      <c r="M18" s="15">
        <v>0.12089968500000001</v>
      </c>
      <c r="N18" s="15">
        <v>6.0449800000000001E-3</v>
      </c>
      <c r="O18" s="15">
        <v>0.114854544</v>
      </c>
      <c r="P18" s="15">
        <v>330.89027308999999</v>
      </c>
      <c r="Q18" s="15">
        <v>0.37698466359999999</v>
      </c>
      <c r="R18" s="15">
        <v>330.89044904000002</v>
      </c>
      <c r="S18" s="15">
        <v>0.217259701556</v>
      </c>
      <c r="T18" s="15">
        <v>0.21725958797</v>
      </c>
      <c r="U18" s="15">
        <v>0.117844083332</v>
      </c>
      <c r="V18" s="15">
        <v>0.36399538687999999</v>
      </c>
      <c r="W18" s="15">
        <v>9.6591078313500001E-2</v>
      </c>
      <c r="X18" s="15">
        <v>42.869659386999999</v>
      </c>
      <c r="Y18" s="15">
        <v>42.869683555000002</v>
      </c>
      <c r="Z18" s="15">
        <v>1956.8222109999999</v>
      </c>
      <c r="AA18" s="15">
        <v>1956.8222109999999</v>
      </c>
      <c r="AB18" s="15">
        <v>5.7344489999999998E-4</v>
      </c>
      <c r="AC18" s="15">
        <v>8.0282596000000005E-5</v>
      </c>
      <c r="AD18" s="15">
        <v>4.9316180000000005E-4</v>
      </c>
      <c r="AE18" s="15">
        <v>0.25236735980000002</v>
      </c>
      <c r="AF18" s="15">
        <v>286443.48835</v>
      </c>
      <c r="AG18" s="15">
        <v>29987140.960000001</v>
      </c>
      <c r="AH18" s="15">
        <v>286443.48968</v>
      </c>
      <c r="AI18" s="15">
        <v>6.4622561772999998E-3</v>
      </c>
      <c r="AJ18" s="15">
        <v>89.440242139999995</v>
      </c>
      <c r="AK18" s="15">
        <v>641.69396729999903</v>
      </c>
      <c r="AL18" s="15">
        <v>87.944561629999995</v>
      </c>
      <c r="AM18" s="15">
        <v>2.8364610319999999</v>
      </c>
      <c r="AN18" s="15">
        <v>241.50670529999999</v>
      </c>
      <c r="AO18" s="15">
        <v>54.5503273899999</v>
      </c>
      <c r="AP18" s="15">
        <v>833.934123</v>
      </c>
      <c r="AQ18" s="15">
        <v>534.87792942999999</v>
      </c>
      <c r="AR18" s="15">
        <v>222.92884708999901</v>
      </c>
      <c r="AS18" s="15">
        <v>1765.3130824</v>
      </c>
      <c r="AT18" s="15">
        <v>106.80066406</v>
      </c>
      <c r="AU18" s="15">
        <v>306.07653427000002</v>
      </c>
      <c r="AV18" s="15">
        <v>306.07658333999899</v>
      </c>
      <c r="AW18" s="15">
        <v>1765.3127813999999</v>
      </c>
      <c r="AX18" s="15">
        <v>4320.3439399999997</v>
      </c>
      <c r="AY18" s="15">
        <v>6879.2514600000004</v>
      </c>
      <c r="AZ18" s="15">
        <v>1.3846033019999999</v>
      </c>
      <c r="BA18" s="15">
        <v>1.525317603</v>
      </c>
      <c r="BB18" s="15">
        <v>230.48605939999999</v>
      </c>
      <c r="BC18" s="15">
        <v>230.48619679999999</v>
      </c>
      <c r="BD18" s="15">
        <v>230.48605939999999</v>
      </c>
      <c r="BE18" s="15">
        <v>5.49734867</v>
      </c>
      <c r="BF18" s="15">
        <v>502.79178803999997</v>
      </c>
      <c r="BG18" s="15">
        <v>502.791631284</v>
      </c>
      <c r="BH18" s="15">
        <v>4.9063735999999997E-3</v>
      </c>
      <c r="BI18" s="15">
        <v>4.6386723999999999E-4</v>
      </c>
      <c r="BJ18" s="15">
        <v>4.6386497E-4</v>
      </c>
      <c r="BK18" s="15">
        <v>4.9064047999999999E-3</v>
      </c>
      <c r="BL18" s="15">
        <v>398.94969600000002</v>
      </c>
      <c r="BM18" s="15">
        <v>398.950042</v>
      </c>
      <c r="BN18" s="15">
        <v>0.1410405725235</v>
      </c>
      <c r="BO18" s="15">
        <v>482.32410406999998</v>
      </c>
      <c r="BP18" s="15">
        <v>7.0474739119999903</v>
      </c>
      <c r="BQ18" s="15">
        <v>2074.8974069000001</v>
      </c>
      <c r="BR18" s="15">
        <v>5.6571396719999996</v>
      </c>
      <c r="BS18" s="15">
        <v>0.27552775000000002</v>
      </c>
      <c r="BT18" s="15">
        <v>0.48982694999999998</v>
      </c>
      <c r="BU18" s="15">
        <v>25.370502269999999</v>
      </c>
      <c r="BV18" s="15">
        <v>0</v>
      </c>
      <c r="BW18" s="15">
        <v>1644.4878899999901</v>
      </c>
      <c r="BX18" s="15">
        <v>30.7641798299999</v>
      </c>
      <c r="BY18" s="15">
        <v>29.986474429999902</v>
      </c>
      <c r="BZ18" s="15">
        <v>3028.5577254700002</v>
      </c>
      <c r="CA18" s="15">
        <v>3028.55700514</v>
      </c>
      <c r="CB18" s="15">
        <v>8.6996526000000005E-2</v>
      </c>
      <c r="CC18" s="15">
        <v>1.4789452E-2</v>
      </c>
      <c r="CD18" s="15">
        <v>7.2207350000000003E-2</v>
      </c>
      <c r="CE18" s="15">
        <v>20942.781493999999</v>
      </c>
      <c r="CF18" s="15">
        <v>43915.347099999999</v>
      </c>
      <c r="CG18" s="15">
        <v>5554.4064039999903</v>
      </c>
      <c r="CH18" s="15">
        <v>5554.4091799999997</v>
      </c>
      <c r="CI18" s="15">
        <v>0</v>
      </c>
      <c r="CJ18" s="15">
        <v>43915.359020000004</v>
      </c>
      <c r="CK18" s="15">
        <v>15.602107</v>
      </c>
      <c r="CL18" s="15">
        <v>554.39715139999998</v>
      </c>
      <c r="CM18" s="15">
        <v>5.6172361999999998</v>
      </c>
      <c r="CN18" s="15">
        <v>6.4622673149999999E-3</v>
      </c>
      <c r="CO18" s="15">
        <v>0.6358693084</v>
      </c>
      <c r="CP18" s="15">
        <v>0.34895850845999998</v>
      </c>
      <c r="CQ18" s="15">
        <v>6.0809353699999997</v>
      </c>
      <c r="CR18" s="15">
        <v>1.7191319894999999</v>
      </c>
      <c r="CS18" s="15">
        <v>8917.5275139999994</v>
      </c>
      <c r="CT18" s="15">
        <v>8.8659136019999991</v>
      </c>
      <c r="CU18" s="15">
        <v>2.2364900589999999</v>
      </c>
      <c r="CV18" s="15">
        <v>751.748212499999</v>
      </c>
      <c r="CW18" s="15">
        <v>70.687064273999994</v>
      </c>
      <c r="CX18" s="15">
        <v>0</v>
      </c>
      <c r="CY18" s="15">
        <v>3.1646850359999998</v>
      </c>
      <c r="CZ18" s="15">
        <v>3.1150313999999997E-5</v>
      </c>
      <c r="DA18" s="15">
        <v>0.68111595160000005</v>
      </c>
      <c r="DB18" s="15">
        <v>304.90109999999999</v>
      </c>
      <c r="DC18" s="15">
        <v>80.862144000000001</v>
      </c>
      <c r="DD18" s="15">
        <v>1411.57125827</v>
      </c>
      <c r="DE18" s="15">
        <v>1.3915689382999901</v>
      </c>
      <c r="DF18" s="15">
        <v>0.45581622969999902</v>
      </c>
      <c r="DG18" s="15">
        <v>245.950457978</v>
      </c>
      <c r="DH18" s="15">
        <v>1.89100132</v>
      </c>
      <c r="DI18" s="15">
        <v>101.38077897999899</v>
      </c>
      <c r="DJ18" s="15">
        <v>10.457020885</v>
      </c>
      <c r="DK18" s="15">
        <v>3.6162372999999999</v>
      </c>
      <c r="DL18" s="15">
        <v>439.85760069999998</v>
      </c>
      <c r="DM18" s="15">
        <v>13.712713150000001</v>
      </c>
      <c r="DN18" s="15">
        <v>79.566117399999996</v>
      </c>
      <c r="DO18" s="15">
        <v>4.0083476229999997</v>
      </c>
      <c r="DP18" s="15">
        <v>61.170358739999998</v>
      </c>
      <c r="DQ18" s="15">
        <v>0.48196825835000001</v>
      </c>
      <c r="DR18" s="15">
        <v>1.738968319</v>
      </c>
      <c r="DS18" s="15">
        <v>64.737115979999999</v>
      </c>
      <c r="DT18" s="15">
        <v>1714.3063999999999</v>
      </c>
      <c r="DU18" s="15">
        <v>163.13828566999999</v>
      </c>
      <c r="DV18" s="15">
        <v>163.13794494000001</v>
      </c>
      <c r="DW18" s="15">
        <v>2364.7025330000001</v>
      </c>
      <c r="DX18" s="15">
        <v>8.4431902210000001</v>
      </c>
      <c r="DY18" s="15">
        <v>8.4431754819999991</v>
      </c>
      <c r="DZ18" s="15">
        <v>0.20864430240000001</v>
      </c>
      <c r="EA18" s="15">
        <v>2544.7338344999998</v>
      </c>
      <c r="EB18" s="15">
        <v>2127.4035768399999</v>
      </c>
      <c r="EC18" s="15">
        <v>2127.4011398499902</v>
      </c>
      <c r="ED18" s="15">
        <v>447.37321319999899</v>
      </c>
      <c r="EE18" s="15">
        <v>475.94178550399999</v>
      </c>
      <c r="EF18" s="15">
        <v>791714215000</v>
      </c>
      <c r="EG18" s="15">
        <v>63.121757606999999</v>
      </c>
      <c r="EH18" s="15">
        <v>20658.854134000001</v>
      </c>
      <c r="EI18" s="15">
        <v>1154.2833462999999</v>
      </c>
      <c r="EJ18" s="15">
        <v>2623.7426534000001</v>
      </c>
      <c r="EK18" s="15">
        <v>1154.2819536</v>
      </c>
      <c r="EL18" s="15">
        <f t="shared" si="0"/>
        <v>49868.703199999989</v>
      </c>
      <c r="EM18" s="15">
        <f t="shared" si="1"/>
        <v>3118.1703435984477</v>
      </c>
      <c r="EN18" s="15">
        <f t="shared" si="2"/>
        <v>1706.5990853284477</v>
      </c>
      <c r="EO18" s="28"/>
      <c r="EP18" s="28"/>
      <c r="EQ18" s="28"/>
      <c r="ER18" s="28"/>
      <c r="ES18" s="28"/>
      <c r="ET18" s="28"/>
      <c r="EU18" s="28"/>
    </row>
    <row r="19" spans="1:151" x14ac:dyDescent="0.25">
      <c r="A19" s="17" t="s">
        <v>189</v>
      </c>
      <c r="B19" s="15">
        <v>0.64032811199999995</v>
      </c>
      <c r="C19" s="15">
        <v>1.710585617</v>
      </c>
      <c r="D19" s="15">
        <v>62.717015500000002</v>
      </c>
      <c r="E19" s="15">
        <v>155.3859636</v>
      </c>
      <c r="F19" s="15">
        <v>15.606720080000001</v>
      </c>
      <c r="G19" s="15">
        <v>15.60672475</v>
      </c>
      <c r="H19" s="15">
        <v>155.38605580000001</v>
      </c>
      <c r="I19" s="15">
        <v>155.38605580000001</v>
      </c>
      <c r="J19" s="15">
        <v>32.376593159999999</v>
      </c>
      <c r="K19" s="15">
        <v>0.627596402</v>
      </c>
      <c r="L19" s="15">
        <v>0.57741040600000004</v>
      </c>
      <c r="M19" s="15">
        <v>0.14202086999999999</v>
      </c>
      <c r="N19" s="15">
        <v>7.1010530000000004E-3</v>
      </c>
      <c r="O19" s="15">
        <v>0.13491971999999999</v>
      </c>
      <c r="P19" s="15">
        <v>266.56539135000003</v>
      </c>
      <c r="Q19" s="15">
        <v>0.35108575519999902</v>
      </c>
      <c r="R19" s="15">
        <v>266.56557486000003</v>
      </c>
      <c r="S19" s="15">
        <v>0.19109441995000001</v>
      </c>
      <c r="T19" s="15">
        <v>0.1910944362</v>
      </c>
      <c r="U19" s="15">
        <v>9.911295195E-2</v>
      </c>
      <c r="V19" s="15">
        <v>0.29591924408999998</v>
      </c>
      <c r="W19" s="15">
        <v>7.8013263351999998E-2</v>
      </c>
      <c r="X19" s="15">
        <v>31.593136269999999</v>
      </c>
      <c r="Y19" s="15">
        <v>31.593111914999898</v>
      </c>
      <c r="Z19" s="15">
        <v>1812.4090590000001</v>
      </c>
      <c r="AA19" s="15">
        <v>1812.4090590000001</v>
      </c>
      <c r="AB19" s="15">
        <v>6.7091069999999995E-4</v>
      </c>
      <c r="AC19" s="15">
        <v>9.3927379999999997E-5</v>
      </c>
      <c r="AD19" s="15">
        <v>5.7698384999999995E-4</v>
      </c>
      <c r="AE19" s="15">
        <v>0.23110744954000001</v>
      </c>
      <c r="AF19" s="15">
        <v>291714.37599999999</v>
      </c>
      <c r="AG19" s="15">
        <v>34696275.659999996</v>
      </c>
      <c r="AH19" s="15">
        <v>291714.40029999998</v>
      </c>
      <c r="AI19" s="15">
        <v>5.8509252241999996E-3</v>
      </c>
      <c r="AJ19" s="15">
        <v>90.192213419999902</v>
      </c>
      <c r="AK19" s="15">
        <v>646.51729669999997</v>
      </c>
      <c r="AL19" s="15">
        <v>87.872124400000004</v>
      </c>
      <c r="AM19" s="15">
        <v>2.8214509999999899</v>
      </c>
      <c r="AN19" s="15">
        <v>241.3805126</v>
      </c>
      <c r="AO19" s="15">
        <v>58.589037750000003</v>
      </c>
      <c r="AP19" s="15">
        <v>922.43961300000001</v>
      </c>
      <c r="AQ19" s="15">
        <v>405.75571257000001</v>
      </c>
      <c r="AR19" s="15">
        <v>181.30575306999901</v>
      </c>
      <c r="AS19" s="15">
        <v>1803.751812</v>
      </c>
      <c r="AT19" s="15">
        <v>75.685646149999997</v>
      </c>
      <c r="AU19" s="15">
        <v>284.45004325000002</v>
      </c>
      <c r="AV19" s="15">
        <v>284.44976631999998</v>
      </c>
      <c r="AW19" s="15">
        <v>1803.7509702</v>
      </c>
      <c r="AX19" s="15">
        <v>4293.8374000000003</v>
      </c>
      <c r="AY19" s="15">
        <v>5662.6165360000005</v>
      </c>
      <c r="AZ19" s="15">
        <v>1.2420450345</v>
      </c>
      <c r="BA19" s="15">
        <v>1.3317073159999999</v>
      </c>
      <c r="BB19" s="15">
        <v>206.477778599999</v>
      </c>
      <c r="BC19" s="15">
        <v>206.477685699999</v>
      </c>
      <c r="BD19" s="15">
        <v>206.477778599999</v>
      </c>
      <c r="BE19" s="15">
        <v>5.0369509939999997</v>
      </c>
      <c r="BF19" s="15">
        <v>490.59279266999999</v>
      </c>
      <c r="BG19" s="15">
        <v>490.59309737000001</v>
      </c>
      <c r="BH19" s="15">
        <v>5.8104814999999999E-3</v>
      </c>
      <c r="BI19" s="15">
        <v>5.4793400000000003E-4</v>
      </c>
      <c r="BJ19" s="15">
        <v>5.4793216999999997E-4</v>
      </c>
      <c r="BK19" s="15">
        <v>5.8104799999999998E-3</v>
      </c>
      <c r="BL19" s="15">
        <v>392.79505949999901</v>
      </c>
      <c r="BM19" s="15">
        <v>392.79499129999999</v>
      </c>
      <c r="BN19" s="15">
        <v>0.115470841934999</v>
      </c>
      <c r="BO19" s="15">
        <v>488.61072491999897</v>
      </c>
      <c r="BP19" s="15">
        <v>6.5844294090000002</v>
      </c>
      <c r="BQ19" s="15">
        <v>1968.35379929999</v>
      </c>
      <c r="BR19" s="15">
        <v>3.8530506679999998</v>
      </c>
      <c r="BS19" s="15">
        <v>0.36700642</v>
      </c>
      <c r="BT19" s="15">
        <v>0.65245575</v>
      </c>
      <c r="BU19" s="15">
        <v>20.13329456</v>
      </c>
      <c r="BV19" s="15">
        <v>0</v>
      </c>
      <c r="BW19" s="15">
        <v>1808.37799</v>
      </c>
      <c r="BX19" s="15">
        <v>26.356367200000001</v>
      </c>
      <c r="BY19" s="15">
        <v>25.494196729999999</v>
      </c>
      <c r="BZ19" s="15">
        <v>3381.9363255999901</v>
      </c>
      <c r="CA19" s="15">
        <v>3381.9334671800002</v>
      </c>
      <c r="CB19" s="15">
        <v>9.7473270000000001E-2</v>
      </c>
      <c r="CC19" s="15">
        <v>1.6570464E-2</v>
      </c>
      <c r="CD19" s="15">
        <v>8.0902879999999996E-2</v>
      </c>
      <c r="CE19" s="15">
        <v>19822.53139</v>
      </c>
      <c r="CF19" s="15">
        <v>42883.044799999901</v>
      </c>
      <c r="CG19" s="15">
        <v>5823.5330800000002</v>
      </c>
      <c r="CH19" s="15">
        <v>5823.5340550000001</v>
      </c>
      <c r="CI19" s="15">
        <v>0</v>
      </c>
      <c r="CJ19" s="15">
        <v>42883.037499999999</v>
      </c>
      <c r="CK19" s="15">
        <v>17.299274</v>
      </c>
      <c r="CL19" s="15">
        <v>465.01667149999901</v>
      </c>
      <c r="CM19" s="15">
        <v>4.9240777299999996</v>
      </c>
      <c r="CN19" s="15">
        <v>5.8509258599999999E-3</v>
      </c>
      <c r="CO19" s="15">
        <v>0.56566979809999995</v>
      </c>
      <c r="CP19" s="15">
        <v>0.30912020354999997</v>
      </c>
      <c r="CQ19" s="15">
        <v>5.2205784869999903</v>
      </c>
      <c r="CR19" s="15">
        <v>1.825527455</v>
      </c>
      <c r="CS19" s="15">
        <v>8668.2597260000002</v>
      </c>
      <c r="CT19" s="15">
        <v>8.91292295199999</v>
      </c>
      <c r="CU19" s="15">
        <v>2.2236370999999999</v>
      </c>
      <c r="CV19" s="15">
        <v>726.80183680000005</v>
      </c>
      <c r="CW19" s="15">
        <v>94.431237589999995</v>
      </c>
      <c r="CX19" s="15">
        <v>0</v>
      </c>
      <c r="CY19" s="15">
        <v>2.7239780100000002</v>
      </c>
      <c r="CZ19" s="15">
        <v>3.6049703000000003E-5</v>
      </c>
      <c r="DA19" s="15">
        <v>0.76579367599999904</v>
      </c>
      <c r="DB19" s="15">
        <v>416.11583999999999</v>
      </c>
      <c r="DC19" s="15">
        <v>96.446659999999994</v>
      </c>
      <c r="DD19" s="15">
        <v>1725.72119491999</v>
      </c>
      <c r="DE19" s="15">
        <v>1.7242623459999999</v>
      </c>
      <c r="DF19" s="15">
        <v>0.61000944150000003</v>
      </c>
      <c r="DG19" s="15">
        <v>323.512321947999</v>
      </c>
      <c r="DH19" s="15">
        <v>2.2330338479999998</v>
      </c>
      <c r="DI19" s="15">
        <v>103.52301233</v>
      </c>
      <c r="DJ19" s="15">
        <v>10.36338187</v>
      </c>
      <c r="DK19" s="15">
        <v>3.4839606999999999</v>
      </c>
      <c r="DL19" s="15">
        <v>435.008941399999</v>
      </c>
      <c r="DM19" s="15">
        <v>11.96633211</v>
      </c>
      <c r="DN19" s="15">
        <v>64.24665272</v>
      </c>
      <c r="DO19" s="15">
        <v>4.0121200180000001</v>
      </c>
      <c r="DP19" s="15">
        <v>65.506977399999997</v>
      </c>
      <c r="DQ19" s="15">
        <v>0.58765613348000001</v>
      </c>
      <c r="DR19" s="15">
        <v>1.5724992</v>
      </c>
      <c r="DS19" s="15">
        <v>63.440234719999999</v>
      </c>
      <c r="DT19" s="15">
        <v>2021.5653</v>
      </c>
      <c r="DU19" s="15">
        <v>224.28091264</v>
      </c>
      <c r="DV19" s="15">
        <v>224.2810265</v>
      </c>
      <c r="DW19" s="15">
        <v>2244.175585</v>
      </c>
      <c r="DX19" s="15">
        <v>6.8336057700000001</v>
      </c>
      <c r="DY19" s="15">
        <v>6.8336115329999902</v>
      </c>
      <c r="DZ19" s="15">
        <v>0.19258940999999999</v>
      </c>
      <c r="EA19" s="15">
        <v>2449.0575226999999</v>
      </c>
      <c r="EB19" s="15">
        <v>2075.88956865</v>
      </c>
      <c r="EC19" s="15">
        <v>2075.8884905300001</v>
      </c>
      <c r="ED19" s="15">
        <v>422.88392099999999</v>
      </c>
      <c r="EE19" s="15">
        <v>468.94148335999898</v>
      </c>
      <c r="EF19" s="15">
        <v>919511508800</v>
      </c>
      <c r="EG19" s="15">
        <v>62.193539004999998</v>
      </c>
      <c r="EH19" s="15">
        <v>19582.906305999899</v>
      </c>
      <c r="EI19" s="15">
        <v>1078.7599404</v>
      </c>
      <c r="EJ19" s="15">
        <v>2386.9252499999998</v>
      </c>
      <c r="EK19" s="15">
        <v>1078.7608557000001</v>
      </c>
      <c r="EL19" s="15">
        <f t="shared" si="0"/>
        <v>49099.372939499903</v>
      </c>
      <c r="EM19" s="15">
        <f t="shared" si="1"/>
        <v>3511.2478279279685</v>
      </c>
      <c r="EN19" s="15">
        <f t="shared" si="2"/>
        <v>1785.5266330079783</v>
      </c>
      <c r="EO19" s="28"/>
      <c r="EP19" s="28"/>
      <c r="EQ19" s="28"/>
      <c r="ER19" s="28"/>
      <c r="ES19" s="28"/>
      <c r="ET19" s="28"/>
      <c r="EU19" s="28"/>
    </row>
    <row r="20" spans="1:151" x14ac:dyDescent="0.25">
      <c r="A20" s="17" t="s">
        <v>190</v>
      </c>
      <c r="B20" s="15">
        <v>0.17840585279999999</v>
      </c>
      <c r="C20" s="15">
        <v>0.53565699450000004</v>
      </c>
      <c r="D20" s="15">
        <v>26.47090219</v>
      </c>
      <c r="E20" s="15">
        <v>49.905050299999999</v>
      </c>
      <c r="F20" s="15">
        <v>4.2160475440000003</v>
      </c>
      <c r="G20" s="15">
        <v>4.216045287</v>
      </c>
      <c r="H20" s="15">
        <v>49.905043969999902</v>
      </c>
      <c r="I20" s="15">
        <v>49.905043969999902</v>
      </c>
      <c r="J20" s="15">
        <v>11.074879379999899</v>
      </c>
      <c r="K20" s="15">
        <v>0.16453815120000001</v>
      </c>
      <c r="L20" s="15">
        <v>0.12680193789999999</v>
      </c>
      <c r="M20" s="15">
        <v>3.7293237E-2</v>
      </c>
      <c r="N20" s="15">
        <v>1.8646814999999999E-3</v>
      </c>
      <c r="O20" s="15">
        <v>3.5428914999999998E-2</v>
      </c>
      <c r="P20" s="15">
        <v>99.160852599999998</v>
      </c>
      <c r="Q20" s="15">
        <v>7.7980928899999996E-2</v>
      </c>
      <c r="R20" s="15">
        <v>99.160592210000004</v>
      </c>
      <c r="S20" s="15">
        <v>5.4471996703E-2</v>
      </c>
      <c r="T20" s="15">
        <v>5.4471806847000002E-2</v>
      </c>
      <c r="U20" s="15">
        <v>3.1873239058999997E-2</v>
      </c>
      <c r="V20" s="15">
        <v>0.1089239507828</v>
      </c>
      <c r="W20" s="15">
        <v>2.828116523456E-2</v>
      </c>
      <c r="X20" s="15">
        <v>13.176269013399899</v>
      </c>
      <c r="Y20" s="15">
        <v>13.176306155700001</v>
      </c>
      <c r="Z20" s="15">
        <v>481.390961599999</v>
      </c>
      <c r="AA20" s="15">
        <v>481.390961599999</v>
      </c>
      <c r="AB20" s="15">
        <v>1.8393627E-4</v>
      </c>
      <c r="AC20" s="15">
        <v>2.5750981999999999E-5</v>
      </c>
      <c r="AD20" s="15">
        <v>1.5818469E-4</v>
      </c>
      <c r="AE20" s="15">
        <v>5.4768577244999998E-2</v>
      </c>
      <c r="AF20" s="15">
        <v>63764.641349999998</v>
      </c>
      <c r="AG20" s="15">
        <v>7896058.3584999898</v>
      </c>
      <c r="AH20" s="15">
        <v>63764.6319269999</v>
      </c>
      <c r="AI20" s="15">
        <v>1.50118663939999E-3</v>
      </c>
      <c r="AJ20" s="15">
        <v>14.72227337</v>
      </c>
      <c r="AK20" s="15">
        <v>104.31700909</v>
      </c>
      <c r="AL20" s="15">
        <v>14.831787431999899</v>
      </c>
      <c r="AM20" s="15">
        <v>0.4793156401</v>
      </c>
      <c r="AN20" s="15">
        <v>40.72668908</v>
      </c>
      <c r="AO20" s="15">
        <v>8.9463837549999994</v>
      </c>
      <c r="AP20" s="15">
        <v>152.74678549999999</v>
      </c>
      <c r="AQ20" s="15">
        <v>151.74264626199999</v>
      </c>
      <c r="AR20" s="15">
        <v>62.514443475999997</v>
      </c>
      <c r="AS20" s="15">
        <v>404.92787135999998</v>
      </c>
      <c r="AT20" s="15">
        <v>31.482655862999898</v>
      </c>
      <c r="AU20" s="15">
        <v>76.138837554999995</v>
      </c>
      <c r="AV20" s="15">
        <v>76.138783000000004</v>
      </c>
      <c r="AW20" s="15">
        <v>404.92899057</v>
      </c>
      <c r="AX20" s="15">
        <v>974.83474000000001</v>
      </c>
      <c r="AY20" s="15">
        <v>1852.2614297</v>
      </c>
      <c r="AZ20" s="15">
        <v>0.30646300876999999</v>
      </c>
      <c r="BA20" s="15">
        <v>0.35806137309999903</v>
      </c>
      <c r="BB20" s="15">
        <v>53.256391200000003</v>
      </c>
      <c r="BC20" s="15">
        <v>53.256408759999999</v>
      </c>
      <c r="BD20" s="15">
        <v>53.256391200000003</v>
      </c>
      <c r="BE20" s="15">
        <v>1.124350408</v>
      </c>
      <c r="BF20" s="15">
        <v>123.673713969</v>
      </c>
      <c r="BG20" s="15">
        <v>123.67368248899901</v>
      </c>
      <c r="BH20" s="15">
        <v>1.6212412999999999E-3</v>
      </c>
      <c r="BI20" s="15">
        <v>1.5004444999999999E-4</v>
      </c>
      <c r="BJ20" s="15">
        <v>1.500448E-4</v>
      </c>
      <c r="BK20" s="15">
        <v>1.6212367000000001E-3</v>
      </c>
      <c r="BL20" s="15">
        <v>70.339861729999996</v>
      </c>
      <c r="BM20" s="15">
        <v>70.339869199999995</v>
      </c>
      <c r="BN20" s="15">
        <v>4.1628865652800003E-2</v>
      </c>
      <c r="BO20" s="15">
        <v>111.334170845</v>
      </c>
      <c r="BP20" s="15">
        <v>1.6198329330000001</v>
      </c>
      <c r="BQ20" s="15">
        <v>468.33361977999903</v>
      </c>
      <c r="BR20" s="15">
        <v>1.6850760908</v>
      </c>
      <c r="BS20" s="15">
        <v>7.0530350000000006E-2</v>
      </c>
      <c r="BT20" s="15">
        <v>0.12538717999999999</v>
      </c>
      <c r="BU20" s="15">
        <v>7.9547291900000001</v>
      </c>
      <c r="BV20" s="15">
        <v>0</v>
      </c>
      <c r="BW20" s="15">
        <v>319.91121399999997</v>
      </c>
      <c r="BX20" s="15">
        <v>7.58695451</v>
      </c>
      <c r="BY20" s="15">
        <v>7.4628428819999897</v>
      </c>
      <c r="BZ20" s="15">
        <v>828.55555783900002</v>
      </c>
      <c r="CA20" s="15">
        <v>828.55270178399996</v>
      </c>
      <c r="CB20" s="15">
        <v>2.5838630000000001E-2</v>
      </c>
      <c r="CC20" s="15">
        <v>4.3925513000000003E-3</v>
      </c>
      <c r="CD20" s="15">
        <v>2.1445997000000001E-2</v>
      </c>
      <c r="CE20" s="15">
        <v>5087.6699994999999</v>
      </c>
      <c r="CF20" s="15">
        <v>7760.3650699999998</v>
      </c>
      <c r="CG20" s="15">
        <v>961.77755300000001</v>
      </c>
      <c r="CH20" s="15">
        <v>961.77481899999998</v>
      </c>
      <c r="CI20" s="15">
        <v>0</v>
      </c>
      <c r="CJ20" s="15">
        <v>7760.3629179999998</v>
      </c>
      <c r="CK20" s="15">
        <v>2.4897149000000001</v>
      </c>
      <c r="CL20" s="15">
        <v>145.68773909000001</v>
      </c>
      <c r="CM20" s="15">
        <v>1.3122644268000001</v>
      </c>
      <c r="CN20" s="15">
        <v>1.5011882529000001E-3</v>
      </c>
      <c r="CO20" s="15">
        <v>0.15148291311000001</v>
      </c>
      <c r="CP20" s="15">
        <v>8.3049612737999906E-2</v>
      </c>
      <c r="CQ20" s="15">
        <v>1.487502814</v>
      </c>
      <c r="CR20" s="15">
        <v>0.3472603366</v>
      </c>
      <c r="CS20" s="15">
        <v>2133.1636152000001</v>
      </c>
      <c r="CT20" s="15">
        <v>1.7926476414000001</v>
      </c>
      <c r="CU20" s="15">
        <v>0.39340674069999998</v>
      </c>
      <c r="CV20" s="15">
        <v>146.39832226999999</v>
      </c>
      <c r="CW20" s="15">
        <v>17.3444533057</v>
      </c>
      <c r="CX20" s="15">
        <v>0</v>
      </c>
      <c r="CY20" s="15">
        <v>0.77001832869999998</v>
      </c>
      <c r="CZ20" s="15">
        <v>8.3629875000000002E-6</v>
      </c>
      <c r="DA20" s="15">
        <v>0.14141974901999901</v>
      </c>
      <c r="DB20" s="15">
        <v>75.431884999999994</v>
      </c>
      <c r="DC20" s="15">
        <v>23.746645000000001</v>
      </c>
      <c r="DD20" s="15">
        <v>368.972177184999</v>
      </c>
      <c r="DE20" s="15">
        <v>0.327659233099999</v>
      </c>
      <c r="DF20" s="15">
        <v>0.11263760455999999</v>
      </c>
      <c r="DG20" s="15">
        <v>60.114512341999998</v>
      </c>
      <c r="DH20" s="15">
        <v>0.39689379209999998</v>
      </c>
      <c r="DI20" s="15">
        <v>23.410947686999901</v>
      </c>
      <c r="DJ20" s="15">
        <v>2.1795508235000001</v>
      </c>
      <c r="DK20" s="15">
        <v>0.70075780759999995</v>
      </c>
      <c r="DL20" s="15">
        <v>98.074878499999997</v>
      </c>
      <c r="DM20" s="15">
        <v>3.2146040710000001</v>
      </c>
      <c r="DN20" s="15">
        <v>22.080442526999999</v>
      </c>
      <c r="DO20" s="15">
        <v>0.71296607209999996</v>
      </c>
      <c r="DP20" s="15">
        <v>11.057674995999999</v>
      </c>
      <c r="DQ20" s="15">
        <v>0.10774490308</v>
      </c>
      <c r="DR20" s="15">
        <v>0.37770856330000002</v>
      </c>
      <c r="DS20" s="15">
        <v>13.115912614999999</v>
      </c>
      <c r="DT20" s="15">
        <v>368.15839999999997</v>
      </c>
      <c r="DU20" s="15">
        <v>54.82566619</v>
      </c>
      <c r="DV20" s="15">
        <v>54.8257281079999</v>
      </c>
      <c r="DW20" s="15">
        <v>537.89396039999997</v>
      </c>
      <c r="DX20" s="15">
        <v>2.2355881009999998</v>
      </c>
      <c r="DY20" s="15">
        <v>2.2355897807999998</v>
      </c>
      <c r="DZ20" s="15">
        <v>4.2293513649999899E-2</v>
      </c>
      <c r="EA20" s="15">
        <v>612.28912423399902</v>
      </c>
      <c r="EB20" s="15">
        <v>505.61726322499999</v>
      </c>
      <c r="EC20" s="15">
        <v>505.61774825999998</v>
      </c>
      <c r="ED20" s="15">
        <v>94.914010979999901</v>
      </c>
      <c r="EE20" s="15">
        <v>110.742872769</v>
      </c>
      <c r="EF20" s="15">
        <v>207583602780</v>
      </c>
      <c r="EG20" s="15">
        <v>14.6686567723</v>
      </c>
      <c r="EH20" s="15">
        <v>5007.5345341000002</v>
      </c>
      <c r="EI20" s="15">
        <v>286.14309789999999</v>
      </c>
      <c r="EJ20" s="15">
        <v>667.11868177999997</v>
      </c>
      <c r="EK20" s="15">
        <v>286.14371061000003</v>
      </c>
      <c r="EL20" s="15">
        <f t="shared" si="0"/>
        <v>8792.4824847300006</v>
      </c>
      <c r="EM20" s="15">
        <f t="shared" si="1"/>
        <v>732.58591098945897</v>
      </c>
      <c r="EN20" s="15">
        <f t="shared" si="2"/>
        <v>363.61373380445997</v>
      </c>
      <c r="EO20" s="28"/>
      <c r="EP20" s="28"/>
      <c r="EQ20" s="28"/>
      <c r="ER20" s="28"/>
      <c r="ES20" s="28"/>
      <c r="ET20" s="28"/>
      <c r="EU20" s="28"/>
    </row>
    <row r="21" spans="1:151" x14ac:dyDescent="0.25">
      <c r="A21" s="17" t="s">
        <v>191</v>
      </c>
      <c r="B21" s="15">
        <v>0.60465955530000004</v>
      </c>
      <c r="C21" s="15">
        <v>1.793351227</v>
      </c>
      <c r="D21" s="15">
        <v>80.252209840000006</v>
      </c>
      <c r="E21" s="15">
        <v>161.57405159999999</v>
      </c>
      <c r="F21" s="15">
        <v>14.269156055</v>
      </c>
      <c r="G21" s="15">
        <v>14.26915706</v>
      </c>
      <c r="H21" s="15">
        <v>161.5739227</v>
      </c>
      <c r="I21" s="15">
        <v>161.5739227</v>
      </c>
      <c r="J21" s="15">
        <v>35.153701769999998</v>
      </c>
      <c r="K21" s="15">
        <v>0.55226010469999998</v>
      </c>
      <c r="L21" s="15">
        <v>0.45030606670000001</v>
      </c>
      <c r="M21" s="15">
        <v>0.14212076000000001</v>
      </c>
      <c r="N21" s="15">
        <v>7.1060369999999999E-3</v>
      </c>
      <c r="O21" s="15">
        <v>0.13501479999999999</v>
      </c>
      <c r="P21" s="15">
        <v>295.290362324</v>
      </c>
      <c r="Q21" s="15">
        <v>0.25274603435999998</v>
      </c>
      <c r="R21" s="15">
        <v>295.290447043999</v>
      </c>
      <c r="S21" s="15">
        <v>0.177321794975</v>
      </c>
      <c r="T21" s="15">
        <v>0.177321950955</v>
      </c>
      <c r="U21" s="15">
        <v>0.104451028662999</v>
      </c>
      <c r="V21" s="15">
        <v>0.36011661374299903</v>
      </c>
      <c r="W21" s="15">
        <v>9.3294480844499997E-2</v>
      </c>
      <c r="X21" s="15">
        <v>43.640913118</v>
      </c>
      <c r="Y21" s="15">
        <v>43.640966589999998</v>
      </c>
      <c r="Z21" s="15">
        <v>1643.776245</v>
      </c>
      <c r="AA21" s="15">
        <v>1643.776245</v>
      </c>
      <c r="AB21" s="15">
        <v>7.0326204999999998E-4</v>
      </c>
      <c r="AC21" s="15">
        <v>9.8457144999999999E-5</v>
      </c>
      <c r="AD21" s="15">
        <v>6.0480717000000004E-4</v>
      </c>
      <c r="AE21" s="15">
        <v>0.17719141413</v>
      </c>
      <c r="AF21" s="15">
        <v>236762.04682999899</v>
      </c>
      <c r="AG21" s="15">
        <v>29541556.662999999</v>
      </c>
      <c r="AH21" s="15">
        <v>236762.08087999999</v>
      </c>
      <c r="AI21" s="15">
        <v>4.8494544702E-3</v>
      </c>
      <c r="AJ21" s="15">
        <v>47.228545285000003</v>
      </c>
      <c r="AK21" s="15">
        <v>331.68804884999997</v>
      </c>
      <c r="AL21" s="15">
        <v>46.867502899999998</v>
      </c>
      <c r="AM21" s="15">
        <v>1.494950419</v>
      </c>
      <c r="AN21" s="15">
        <v>128.78801246</v>
      </c>
      <c r="AO21" s="15">
        <v>34.27473638</v>
      </c>
      <c r="AP21" s="15">
        <v>913.66942600000004</v>
      </c>
      <c r="AQ21" s="15">
        <v>481.61578392000001</v>
      </c>
      <c r="AR21" s="15">
        <v>205.03758181000001</v>
      </c>
      <c r="AS21" s="15">
        <v>1750.1693049999999</v>
      </c>
      <c r="AT21" s="15">
        <v>97.107020610000006</v>
      </c>
      <c r="AU21" s="15">
        <v>288.84449373000001</v>
      </c>
      <c r="AV21" s="15">
        <v>288.84438965999999</v>
      </c>
      <c r="AW21" s="15">
        <v>1750.1697455999999</v>
      </c>
      <c r="AX21" s="15">
        <v>4223.6472000000003</v>
      </c>
      <c r="AY21" s="15">
        <v>6144.891987</v>
      </c>
      <c r="AZ21" s="15">
        <v>1.017045996</v>
      </c>
      <c r="BA21" s="15">
        <v>1.199888912</v>
      </c>
      <c r="BB21" s="15">
        <v>185.64435169999999</v>
      </c>
      <c r="BC21" s="15">
        <v>185.64455149999901</v>
      </c>
      <c r="BD21" s="15">
        <v>185.64435169999999</v>
      </c>
      <c r="BE21" s="15">
        <v>4.0060480070000004</v>
      </c>
      <c r="BF21" s="15">
        <v>498.22550504699899</v>
      </c>
      <c r="BG21" s="15">
        <v>498.22530530300003</v>
      </c>
      <c r="BH21" s="15">
        <v>6.2252343999999998E-3</v>
      </c>
      <c r="BI21" s="15">
        <v>5.7482340000000005E-4</v>
      </c>
      <c r="BJ21" s="15">
        <v>5.7482574000000002E-4</v>
      </c>
      <c r="BK21" s="15">
        <v>6.2252339999999996E-3</v>
      </c>
      <c r="BL21" s="15">
        <v>261.29977079999998</v>
      </c>
      <c r="BM21" s="15">
        <v>261.300063999999</v>
      </c>
      <c r="BN21" s="15">
        <v>0.137451605665</v>
      </c>
      <c r="BO21" s="15">
        <v>468.29540772500002</v>
      </c>
      <c r="BP21" s="15">
        <v>6.893134646</v>
      </c>
      <c r="BQ21" s="15">
        <v>1656.0155950999999</v>
      </c>
      <c r="BR21" s="15">
        <v>4.9574038685000001</v>
      </c>
      <c r="BS21" s="15">
        <v>0.28029062999999999</v>
      </c>
      <c r="BT21" s="15">
        <v>0.49829456</v>
      </c>
      <c r="BU21" s="15">
        <v>26.533349899999902</v>
      </c>
      <c r="BV21" s="15">
        <v>0</v>
      </c>
      <c r="BW21" s="15">
        <v>1217.28774</v>
      </c>
      <c r="BX21" s="15">
        <v>25.46239576</v>
      </c>
      <c r="BY21" s="15">
        <v>24.998791610000001</v>
      </c>
      <c r="BZ21" s="15">
        <v>3227.6284627240002</v>
      </c>
      <c r="CA21" s="15">
        <v>3227.6162826499999</v>
      </c>
      <c r="CB21" s="15">
        <v>9.7525940000000005E-2</v>
      </c>
      <c r="CC21" s="15">
        <v>1.6579447000000001E-2</v>
      </c>
      <c r="CD21" s="15">
        <v>8.0946749999999998E-2</v>
      </c>
      <c r="CE21" s="15">
        <v>19596.26124</v>
      </c>
      <c r="CF21" s="15">
        <v>28758.46039</v>
      </c>
      <c r="CG21" s="15">
        <v>3642.7138530000002</v>
      </c>
      <c r="CH21" s="15">
        <v>3642.7117579999899</v>
      </c>
      <c r="CI21" s="15">
        <v>0</v>
      </c>
      <c r="CJ21" s="15">
        <v>28758.459929999899</v>
      </c>
      <c r="CK21" s="15">
        <v>9.2851750000000006</v>
      </c>
      <c r="CL21" s="15">
        <v>503.02522133999997</v>
      </c>
      <c r="CM21" s="15">
        <v>4.3574519489999997</v>
      </c>
      <c r="CN21" s="15">
        <v>4.8494554552E-3</v>
      </c>
      <c r="CO21" s="15">
        <v>0.49464779720000002</v>
      </c>
      <c r="CP21" s="15">
        <v>0.2704854713</v>
      </c>
      <c r="CQ21" s="15">
        <v>4.9750595569999998</v>
      </c>
      <c r="CR21" s="15">
        <v>1.2492572594</v>
      </c>
      <c r="CS21" s="15">
        <v>8541.6898093</v>
      </c>
      <c r="CT21" s="15">
        <v>6.13358604</v>
      </c>
      <c r="CU21" s="15">
        <v>1.2647153857</v>
      </c>
      <c r="CV21" s="15">
        <v>459.33277679999998</v>
      </c>
      <c r="CW21" s="15">
        <v>69.070638808599995</v>
      </c>
      <c r="CX21" s="15">
        <v>0</v>
      </c>
      <c r="CY21" s="15">
        <v>2.554946626</v>
      </c>
      <c r="CZ21" s="15">
        <v>3.1327515999999998E-5</v>
      </c>
      <c r="DA21" s="15">
        <v>0.51894145469999997</v>
      </c>
      <c r="DB21" s="15">
        <v>302.62326000000002</v>
      </c>
      <c r="DC21" s="15">
        <v>90.956249999999997</v>
      </c>
      <c r="DD21" s="15">
        <v>1427.301727476</v>
      </c>
      <c r="DE21" s="15">
        <v>1.2707786642999901</v>
      </c>
      <c r="DF21" s="15">
        <v>0.4515074415</v>
      </c>
      <c r="DG21" s="15">
        <v>237.06811876999899</v>
      </c>
      <c r="DH21" s="15">
        <v>1.4758035940000001</v>
      </c>
      <c r="DI21" s="15">
        <v>81.156544183999898</v>
      </c>
      <c r="DJ21" s="15">
        <v>7.6325968899999896</v>
      </c>
      <c r="DK21" s="15">
        <v>2.2449229050000001</v>
      </c>
      <c r="DL21" s="15">
        <v>332.39554455000001</v>
      </c>
      <c r="DM21" s="15">
        <v>11.003871074999999</v>
      </c>
      <c r="DN21" s="15">
        <v>74.689655279999997</v>
      </c>
      <c r="DO21" s="15">
        <v>2.3413783499999998</v>
      </c>
      <c r="DP21" s="15">
        <v>41.522707150000002</v>
      </c>
      <c r="DQ21" s="15">
        <v>0.41087442226999998</v>
      </c>
      <c r="DR21" s="15">
        <v>1.2502490314000001</v>
      </c>
      <c r="DS21" s="15">
        <v>44.494131799999998</v>
      </c>
      <c r="DT21" s="15">
        <v>1443.5110999999999</v>
      </c>
      <c r="DU21" s="15">
        <v>211.47229395999901</v>
      </c>
      <c r="DV21" s="15">
        <v>211.47224159000001</v>
      </c>
      <c r="DW21" s="15">
        <v>1894.7302089999901</v>
      </c>
      <c r="DX21" s="15">
        <v>7.5457029029999996</v>
      </c>
      <c r="DY21" s="15">
        <v>7.5457158709999996</v>
      </c>
      <c r="DZ21" s="15">
        <v>0.1501950413</v>
      </c>
      <c r="EA21" s="15">
        <v>2436.2499895199999</v>
      </c>
      <c r="EB21" s="15">
        <v>2045.7284999399999</v>
      </c>
      <c r="EC21" s="15">
        <v>2045.7305888599999</v>
      </c>
      <c r="ED21" s="15">
        <v>310.80945819999999</v>
      </c>
      <c r="EE21" s="15">
        <v>456.53166381300002</v>
      </c>
      <c r="EF21" s="15">
        <v>778254616170</v>
      </c>
      <c r="EG21" s="15">
        <v>60.712676691299997</v>
      </c>
      <c r="EH21" s="15">
        <v>19337.081977000002</v>
      </c>
      <c r="EI21" s="15">
        <v>1087.2552992999999</v>
      </c>
      <c r="EJ21" s="15">
        <v>2486.1485484999998</v>
      </c>
      <c r="EK21" s="15">
        <v>1087.2562794299999</v>
      </c>
      <c r="EL21" s="15">
        <f t="shared" si="0"/>
        <v>32662.474013800002</v>
      </c>
      <c r="EM21" s="15">
        <f t="shared" si="1"/>
        <v>2672.8424201454691</v>
      </c>
      <c r="EN21" s="15">
        <f t="shared" si="2"/>
        <v>1245.5406926694689</v>
      </c>
      <c r="EO21" s="28"/>
      <c r="EP21" s="28"/>
      <c r="EQ21" s="28"/>
      <c r="ER21" s="28"/>
      <c r="ES21" s="28"/>
      <c r="ET21" s="28"/>
      <c r="EU21" s="28"/>
    </row>
    <row r="22" spans="1:151" x14ac:dyDescent="0.25">
      <c r="A22" s="17" t="s">
        <v>192</v>
      </c>
      <c r="B22" s="15">
        <v>0.49767778159999998</v>
      </c>
      <c r="C22" s="15">
        <v>1.5324567935</v>
      </c>
      <c r="D22" s="15">
        <v>75.470396054999995</v>
      </c>
      <c r="E22" s="15">
        <v>142.52940075999999</v>
      </c>
      <c r="F22" s="15">
        <v>11.72921672</v>
      </c>
      <c r="G22" s="15">
        <v>11.729199036000001</v>
      </c>
      <c r="H22" s="15">
        <v>142.528797</v>
      </c>
      <c r="I22" s="15">
        <v>142.528797</v>
      </c>
      <c r="J22" s="15">
        <v>31.069537709999999</v>
      </c>
      <c r="K22" s="15">
        <v>0.4679613863</v>
      </c>
      <c r="L22" s="15">
        <v>0.33456719099999999</v>
      </c>
      <c r="M22" s="15">
        <v>0.15573405000000001</v>
      </c>
      <c r="N22" s="15">
        <v>7.7866385999999996E-3</v>
      </c>
      <c r="O22" s="15">
        <v>0.14794618000000001</v>
      </c>
      <c r="P22" s="15">
        <v>299.032191949999</v>
      </c>
      <c r="Q22" s="15">
        <v>0.23775027687</v>
      </c>
      <c r="R22" s="15">
        <v>299.031318179999</v>
      </c>
      <c r="S22" s="15">
        <v>0.171097214587</v>
      </c>
      <c r="T22" s="15">
        <v>0.17109746127</v>
      </c>
      <c r="U22" s="15">
        <v>9.8440794201000006E-2</v>
      </c>
      <c r="V22" s="15">
        <v>0.34044723488200002</v>
      </c>
      <c r="W22" s="15">
        <v>8.6975624040899993E-2</v>
      </c>
      <c r="X22" s="15">
        <v>39.068271881000001</v>
      </c>
      <c r="Y22" s="15">
        <v>39.068395361999997</v>
      </c>
      <c r="Z22" s="15">
        <v>1501.0502626</v>
      </c>
      <c r="AA22" s="15">
        <v>1501.0502626</v>
      </c>
      <c r="AB22" s="15">
        <v>7.8387064000000003E-4</v>
      </c>
      <c r="AC22" s="15">
        <v>1.0974191499999999E-4</v>
      </c>
      <c r="AD22" s="15">
        <v>6.7412823999999998E-4</v>
      </c>
      <c r="AE22" s="15">
        <v>0.16800588074</v>
      </c>
      <c r="AF22" s="15">
        <v>204116.23436499899</v>
      </c>
      <c r="AG22" s="15">
        <v>31645388.842</v>
      </c>
      <c r="AH22" s="15">
        <v>204116.15606000001</v>
      </c>
      <c r="AI22" s="15">
        <v>4.7289634102999998E-3</v>
      </c>
      <c r="AJ22" s="15">
        <v>45.170299499999999</v>
      </c>
      <c r="AK22" s="15">
        <v>316.204356509999</v>
      </c>
      <c r="AL22" s="15">
        <v>46.942082290000002</v>
      </c>
      <c r="AM22" s="15">
        <v>1.5173975394999999</v>
      </c>
      <c r="AN22" s="15">
        <v>128.854498059999</v>
      </c>
      <c r="AO22" s="15">
        <v>25.923850679999902</v>
      </c>
      <c r="AP22" s="15">
        <v>540.66177700000003</v>
      </c>
      <c r="AQ22" s="15">
        <v>435.67912171499898</v>
      </c>
      <c r="AR22" s="15">
        <v>184.33259885999999</v>
      </c>
      <c r="AS22" s="15">
        <v>1471.6732044999901</v>
      </c>
      <c r="AT22" s="15">
        <v>90.492856779999997</v>
      </c>
      <c r="AU22" s="15">
        <v>248.56124708199999</v>
      </c>
      <c r="AV22" s="15">
        <v>248.56146686</v>
      </c>
      <c r="AW22" s="15">
        <v>1471.6734590000001</v>
      </c>
      <c r="AX22" s="15">
        <v>3443.5489499999999</v>
      </c>
      <c r="AY22" s="15">
        <v>5336.7973549999997</v>
      </c>
      <c r="AZ22" s="15">
        <v>0.88897880379999905</v>
      </c>
      <c r="BA22" s="15">
        <v>1.0163685901999999</v>
      </c>
      <c r="BB22" s="15">
        <v>150.33653946000001</v>
      </c>
      <c r="BC22" s="15">
        <v>150.33625645999999</v>
      </c>
      <c r="BD22" s="15">
        <v>150.33653946000001</v>
      </c>
      <c r="BE22" s="15">
        <v>2.9544805670000001</v>
      </c>
      <c r="BF22" s="15">
        <v>423.42479753499998</v>
      </c>
      <c r="BG22" s="15">
        <v>423.42550800800001</v>
      </c>
      <c r="BH22" s="15">
        <v>7.0321100000000003E-3</v>
      </c>
      <c r="BI22" s="15">
        <v>6.4347769999999996E-4</v>
      </c>
      <c r="BJ22" s="15">
        <v>6.4347579999999996E-4</v>
      </c>
      <c r="BK22" s="15">
        <v>7.0321052000000004E-3</v>
      </c>
      <c r="BL22" s="15">
        <v>197.35565025</v>
      </c>
      <c r="BM22" s="15">
        <v>197.35577735000001</v>
      </c>
      <c r="BN22" s="15">
        <v>0.13021282141669999</v>
      </c>
      <c r="BO22" s="15">
        <v>383.47340730799999</v>
      </c>
      <c r="BP22" s="15">
        <v>5.1341612204000002</v>
      </c>
      <c r="BQ22" s="15">
        <v>1303.0118247999901</v>
      </c>
      <c r="BR22" s="15">
        <v>4.7827631224999996</v>
      </c>
      <c r="BS22" s="15">
        <v>0.32803077000000003</v>
      </c>
      <c r="BT22" s="15">
        <v>0.58316570000000001</v>
      </c>
      <c r="BU22" s="15">
        <v>26.248436426000001</v>
      </c>
      <c r="BV22" s="15">
        <v>0</v>
      </c>
      <c r="BW22" s="15">
        <v>1007.1829770000001</v>
      </c>
      <c r="BX22" s="15">
        <v>21.378295355999999</v>
      </c>
      <c r="BY22" s="15">
        <v>21.052855899999901</v>
      </c>
      <c r="BZ22" s="15">
        <v>3478.431317992</v>
      </c>
      <c r="CA22" s="15">
        <v>3478.4419577519998</v>
      </c>
      <c r="CB22" s="15">
        <v>0.1044243</v>
      </c>
      <c r="CC22" s="15">
        <v>1.7752001E-2</v>
      </c>
      <c r="CD22" s="15">
        <v>8.6671609999999996E-2</v>
      </c>
      <c r="CE22" s="15">
        <v>16569.595671999999</v>
      </c>
      <c r="CF22" s="15">
        <v>21733.982199999999</v>
      </c>
      <c r="CG22" s="15">
        <v>2738.1207949999998</v>
      </c>
      <c r="CH22" s="15">
        <v>2738.1181099999899</v>
      </c>
      <c r="CI22" s="15">
        <v>0</v>
      </c>
      <c r="CJ22" s="15">
        <v>21733.980629999998</v>
      </c>
      <c r="CK22" s="15">
        <v>6.4817457000000003</v>
      </c>
      <c r="CL22" s="15">
        <v>431.35878019999899</v>
      </c>
      <c r="CM22" s="15">
        <v>3.783404934</v>
      </c>
      <c r="CN22" s="15">
        <v>4.7289512017999998E-3</v>
      </c>
      <c r="CO22" s="15">
        <v>0.46640457171999999</v>
      </c>
      <c r="CP22" s="15">
        <v>0.25498132431999998</v>
      </c>
      <c r="CQ22" s="15">
        <v>4.2759243500000004</v>
      </c>
      <c r="CR22" s="15">
        <v>1.254230934</v>
      </c>
      <c r="CS22" s="15">
        <v>7179.9351653000003</v>
      </c>
      <c r="CT22" s="15">
        <v>6.0549077536999896</v>
      </c>
      <c r="CU22" s="15">
        <v>1.2593968897999901</v>
      </c>
      <c r="CV22" s="15">
        <v>452.98133861999997</v>
      </c>
      <c r="CW22" s="15">
        <v>80.899880928499996</v>
      </c>
      <c r="CX22" s="15">
        <v>0</v>
      </c>
      <c r="CY22" s="15">
        <v>2.2149917094</v>
      </c>
      <c r="CZ22" s="15">
        <v>3.1893025000000003E-5</v>
      </c>
      <c r="DA22" s="15">
        <v>0.54585484750000002</v>
      </c>
      <c r="DB22" s="15">
        <v>359.06572999999997</v>
      </c>
      <c r="DC22" s="15">
        <v>101.92395</v>
      </c>
      <c r="DD22" s="15">
        <v>1650.6506513099901</v>
      </c>
      <c r="DE22" s="15">
        <v>1.4152097391</v>
      </c>
      <c r="DF22" s="15">
        <v>0.52606834449999995</v>
      </c>
      <c r="DG22" s="15">
        <v>276.61478711400002</v>
      </c>
      <c r="DH22" s="15">
        <v>1.5949083955000001</v>
      </c>
      <c r="DI22" s="15">
        <v>83.564695533000005</v>
      </c>
      <c r="DJ22" s="15">
        <v>7.2986704570000001</v>
      </c>
      <c r="DK22" s="15">
        <v>2.21221091</v>
      </c>
      <c r="DL22" s="15">
        <v>334.58368580000001</v>
      </c>
      <c r="DM22" s="15">
        <v>8.7497981130000007</v>
      </c>
      <c r="DN22" s="15">
        <v>68.968201429999993</v>
      </c>
      <c r="DO22" s="15">
        <v>2.31597460619999</v>
      </c>
      <c r="DP22" s="15">
        <v>33.617693199999998</v>
      </c>
      <c r="DQ22" s="15">
        <v>0.45955877201500001</v>
      </c>
      <c r="DR22" s="15">
        <v>1.1004538734</v>
      </c>
      <c r="DS22" s="15">
        <v>42.959677816000003</v>
      </c>
      <c r="DT22" s="15">
        <v>1392.4802</v>
      </c>
      <c r="DU22" s="15">
        <v>212.091620806999</v>
      </c>
      <c r="DV22" s="15">
        <v>212.09233887799999</v>
      </c>
      <c r="DW22" s="15">
        <v>1531.2006669999901</v>
      </c>
      <c r="DX22" s="15">
        <v>6.3952110019999999</v>
      </c>
      <c r="DY22" s="15">
        <v>6.3951814206000002</v>
      </c>
      <c r="DZ22" s="15">
        <v>0.111591495349999</v>
      </c>
      <c r="EA22" s="15">
        <v>2058.2339858800001</v>
      </c>
      <c r="EB22" s="15">
        <v>1721.71649413</v>
      </c>
      <c r="EC22" s="15">
        <v>1721.7162037099999</v>
      </c>
      <c r="ED22" s="15">
        <v>301.61281029999998</v>
      </c>
      <c r="EE22" s="15">
        <v>378.72940153600001</v>
      </c>
      <c r="EF22" s="15">
        <v>833498802760</v>
      </c>
      <c r="EG22" s="15">
        <v>50.121370209999903</v>
      </c>
      <c r="EH22" s="15">
        <v>16331.513091000001</v>
      </c>
      <c r="EI22" s="15">
        <v>933.42885774000001</v>
      </c>
      <c r="EJ22" s="15">
        <v>2146.7134045399998</v>
      </c>
      <c r="EK22" s="15">
        <v>933.42849589999901</v>
      </c>
      <c r="EL22" s="15">
        <f t="shared" si="0"/>
        <v>24669.458645249997</v>
      </c>
      <c r="EM22" s="15">
        <f t="shared" si="1"/>
        <v>2937.8497241548048</v>
      </c>
      <c r="EN22" s="15">
        <f t="shared" si="2"/>
        <v>1287.199072844815</v>
      </c>
      <c r="EO22" s="28"/>
      <c r="EP22" s="28"/>
      <c r="EQ22" s="28"/>
      <c r="ER22" s="28"/>
      <c r="ES22" s="28"/>
      <c r="ET22" s="28"/>
      <c r="EU22" s="28"/>
    </row>
    <row r="23" spans="1:151" x14ac:dyDescent="0.25">
      <c r="A23" s="17" t="s">
        <v>193</v>
      </c>
      <c r="B23" s="15">
        <v>0.99550102750000002</v>
      </c>
      <c r="C23" s="15">
        <v>3.1960791629999998</v>
      </c>
      <c r="D23" s="15">
        <v>168.29805442</v>
      </c>
      <c r="E23" s="15">
        <v>303.30605939999998</v>
      </c>
      <c r="F23" s="15">
        <v>23.8230863</v>
      </c>
      <c r="G23" s="15">
        <v>23.823100579999998</v>
      </c>
      <c r="H23" s="15">
        <v>303.30637830000001</v>
      </c>
      <c r="I23" s="15">
        <v>303.30637830000001</v>
      </c>
      <c r="J23" s="15">
        <v>66.779746270000004</v>
      </c>
      <c r="K23" s="15">
        <v>0.90840124450000004</v>
      </c>
      <c r="L23" s="15">
        <v>0.62901209049999995</v>
      </c>
      <c r="M23" s="15">
        <v>0.2406334</v>
      </c>
      <c r="N23" s="15">
        <v>1.2031691000000001E-2</v>
      </c>
      <c r="O23" s="15">
        <v>0.22860216999999999</v>
      </c>
      <c r="P23" s="15">
        <v>644.40285337</v>
      </c>
      <c r="Q23" s="15">
        <v>0.41745556829999902</v>
      </c>
      <c r="R23" s="15">
        <v>644.40338840000004</v>
      </c>
      <c r="S23" s="15">
        <v>0.32540301514999997</v>
      </c>
      <c r="T23" s="15">
        <v>0.32540288133</v>
      </c>
      <c r="U23" s="15">
        <v>0.197390822834</v>
      </c>
      <c r="V23" s="15">
        <v>0.69412207854499997</v>
      </c>
      <c r="W23" s="15">
        <v>0.18024501947300001</v>
      </c>
      <c r="X23" s="15">
        <v>84.648742150000004</v>
      </c>
      <c r="Y23" s="15">
        <v>84.648920579999995</v>
      </c>
      <c r="Z23" s="15">
        <v>2928.5999459999998</v>
      </c>
      <c r="AA23" s="15">
        <v>2928.5999459999998</v>
      </c>
      <c r="AB23" s="15">
        <v>1.1978335999999999E-3</v>
      </c>
      <c r="AC23" s="15">
        <v>1.6769614000000001E-4</v>
      </c>
      <c r="AD23" s="15">
        <v>1.0301335999999999E-3</v>
      </c>
      <c r="AE23" s="15">
        <v>0.30440673304999999</v>
      </c>
      <c r="AF23" s="15">
        <v>474945.87124000001</v>
      </c>
      <c r="AG23" s="15">
        <v>49971690.954999998</v>
      </c>
      <c r="AH23" s="15">
        <v>474945.86223000003</v>
      </c>
      <c r="AI23" s="15">
        <v>8.6692467270000004E-3</v>
      </c>
      <c r="AJ23" s="15">
        <v>74.99249374</v>
      </c>
      <c r="AK23" s="15">
        <v>541.89539339999999</v>
      </c>
      <c r="AL23" s="15">
        <v>71.745988420000003</v>
      </c>
      <c r="AM23" s="15">
        <v>2.312515898</v>
      </c>
      <c r="AN23" s="15">
        <v>197.11446599999999</v>
      </c>
      <c r="AO23" s="15">
        <v>49.32285607</v>
      </c>
      <c r="AP23" s="15">
        <v>959.66340500000001</v>
      </c>
      <c r="AQ23" s="15">
        <v>956.64446192000003</v>
      </c>
      <c r="AR23" s="15">
        <v>391.83688070999898</v>
      </c>
      <c r="AS23" s="15">
        <v>2667.2071336999902</v>
      </c>
      <c r="AT23" s="15">
        <v>201.65266731999901</v>
      </c>
      <c r="AU23" s="15">
        <v>486.16676011999999</v>
      </c>
      <c r="AV23" s="15">
        <v>486.16686621999997</v>
      </c>
      <c r="AW23" s="15">
        <v>2667.2052543999998</v>
      </c>
      <c r="AX23" s="15">
        <v>6299.5241999999998</v>
      </c>
      <c r="AY23" s="15">
        <v>11380.561707000001</v>
      </c>
      <c r="AZ23" s="15">
        <v>1.672897372</v>
      </c>
      <c r="BA23" s="15">
        <v>1.998526241</v>
      </c>
      <c r="BB23" s="15">
        <v>291.827556799999</v>
      </c>
      <c r="BC23" s="15">
        <v>291.82723870000001</v>
      </c>
      <c r="BD23" s="15">
        <v>291.827556799999</v>
      </c>
      <c r="BE23" s="15">
        <v>5.6054592550000004</v>
      </c>
      <c r="BF23" s="15">
        <v>795.94138084999997</v>
      </c>
      <c r="BG23" s="15">
        <v>795.94072385999903</v>
      </c>
      <c r="BH23" s="15">
        <v>1.06294835E-2</v>
      </c>
      <c r="BI23" s="15">
        <v>9.7903029999999998E-4</v>
      </c>
      <c r="BJ23" s="15">
        <v>9.7902550000000007E-4</v>
      </c>
      <c r="BK23" s="15">
        <v>1.06294975E-2</v>
      </c>
      <c r="BL23" s="15">
        <v>423.23832370000002</v>
      </c>
      <c r="BM23" s="15">
        <v>423.23820649999999</v>
      </c>
      <c r="BN23" s="15">
        <v>0.264149583277</v>
      </c>
      <c r="BO23" s="15">
        <v>704.24346587000002</v>
      </c>
      <c r="BP23" s="15">
        <v>10.129537507</v>
      </c>
      <c r="BQ23" s="15">
        <v>2592.9547188000001</v>
      </c>
      <c r="BR23" s="15">
        <v>10.667980375000001</v>
      </c>
      <c r="BS23" s="15">
        <v>0.42679232</v>
      </c>
      <c r="BT23" s="15">
        <v>0.75874229999999998</v>
      </c>
      <c r="BU23" s="15">
        <v>56.911642239999999</v>
      </c>
      <c r="BV23" s="15">
        <v>0</v>
      </c>
      <c r="BW23" s="15">
        <v>1904.03224</v>
      </c>
      <c r="BX23" s="15">
        <v>43.677298960000002</v>
      </c>
      <c r="BY23" s="15">
        <v>42.962657219999997</v>
      </c>
      <c r="BZ23" s="15">
        <v>5399.0841965700001</v>
      </c>
      <c r="CA23" s="15">
        <v>5399.0902373400004</v>
      </c>
      <c r="CB23" s="15">
        <v>0.16512156</v>
      </c>
      <c r="CC23" s="15">
        <v>2.8070714E-2</v>
      </c>
      <c r="CD23" s="15">
        <v>0.13705117999999999</v>
      </c>
      <c r="CE23" s="15">
        <v>32031.148297</v>
      </c>
      <c r="CF23" s="15">
        <v>46409.92353</v>
      </c>
      <c r="CG23" s="15">
        <v>6071.6163859999997</v>
      </c>
      <c r="CH23" s="15">
        <v>6071.6160999999902</v>
      </c>
      <c r="CI23" s="15">
        <v>0</v>
      </c>
      <c r="CJ23" s="15">
        <v>46409.91678</v>
      </c>
      <c r="CK23" s="15">
        <v>14.376442000000001</v>
      </c>
      <c r="CL23" s="15">
        <v>899.21114269999998</v>
      </c>
      <c r="CM23" s="15">
        <v>7.3942919529999998</v>
      </c>
      <c r="CN23" s="15">
        <v>8.669255071E-3</v>
      </c>
      <c r="CO23" s="15">
        <v>0.87899533959999998</v>
      </c>
      <c r="CP23" s="15">
        <v>0.48465179234</v>
      </c>
      <c r="CQ23" s="15">
        <v>8.5571173799999993</v>
      </c>
      <c r="CR23" s="15">
        <v>1.9377711697</v>
      </c>
      <c r="CS23" s="15">
        <v>13585.646747000001</v>
      </c>
      <c r="CT23" s="15">
        <v>9.9023255359999993</v>
      </c>
      <c r="CU23" s="15">
        <v>1.9775757969999901</v>
      </c>
      <c r="CV23" s="15">
        <v>810.023819</v>
      </c>
      <c r="CW23" s="15">
        <v>103.445114390999</v>
      </c>
      <c r="CX23" s="15">
        <v>0</v>
      </c>
      <c r="CY23" s="15">
        <v>4.4431616719999996</v>
      </c>
      <c r="CZ23" s="15">
        <v>5.2012302999999998E-5</v>
      </c>
      <c r="DA23" s="15">
        <v>0.79848036609999995</v>
      </c>
      <c r="DB23" s="15">
        <v>450.26575000000003</v>
      </c>
      <c r="DC23" s="15">
        <v>148.54546999999999</v>
      </c>
      <c r="DD23" s="15">
        <v>2257.2971490999998</v>
      </c>
      <c r="DE23" s="15">
        <v>1.9378892503</v>
      </c>
      <c r="DF23" s="15">
        <v>0.67637538289999999</v>
      </c>
      <c r="DG23" s="15">
        <v>357.17765514500002</v>
      </c>
      <c r="DH23" s="15">
        <v>2.187785189</v>
      </c>
      <c r="DI23" s="15">
        <v>135.5070532</v>
      </c>
      <c r="DJ23" s="15">
        <v>12.46888401</v>
      </c>
      <c r="DK23" s="15">
        <v>3.7371050700000001</v>
      </c>
      <c r="DL23" s="15">
        <v>559.89333590000001</v>
      </c>
      <c r="DM23" s="15">
        <v>17.851733970000002</v>
      </c>
      <c r="DN23" s="15">
        <v>141.75966377</v>
      </c>
      <c r="DO23" s="15">
        <v>3.6327655769999998</v>
      </c>
      <c r="DP23" s="15">
        <v>61.81793862</v>
      </c>
      <c r="DQ23" s="15">
        <v>0.62088713959999997</v>
      </c>
      <c r="DR23" s="15">
        <v>2.0427374820000002</v>
      </c>
      <c r="DS23" s="15">
        <v>72.681219900000002</v>
      </c>
      <c r="DT23" s="15">
        <v>2247.634</v>
      </c>
      <c r="DU23" s="15">
        <v>278.13136265000003</v>
      </c>
      <c r="DV23" s="15">
        <v>278.13195284</v>
      </c>
      <c r="DW23" s="15">
        <v>3035.9080829999998</v>
      </c>
      <c r="DX23" s="15">
        <v>13.7293862</v>
      </c>
      <c r="DY23" s="15">
        <v>13.729370797</v>
      </c>
      <c r="DZ23" s="15">
        <v>0.20980062250000001</v>
      </c>
      <c r="EA23" s="15">
        <v>3919.1620561499899</v>
      </c>
      <c r="EB23" s="15">
        <v>3240.0126194999998</v>
      </c>
      <c r="EC23" s="15">
        <v>3240.00992494</v>
      </c>
      <c r="ED23" s="15">
        <v>530.70113839999999</v>
      </c>
      <c r="EE23" s="15">
        <v>708.39004702399995</v>
      </c>
      <c r="EF23" s="15">
        <v>1316540725460</v>
      </c>
      <c r="EG23" s="15">
        <v>93.857367987999893</v>
      </c>
      <c r="EH23" s="15">
        <v>31518.804314000001</v>
      </c>
      <c r="EI23" s="15">
        <v>1823.9301627999901</v>
      </c>
      <c r="EJ23" s="15">
        <v>4260.5071809999999</v>
      </c>
      <c r="EK23" s="15">
        <v>1823.9309628999999</v>
      </c>
      <c r="EL23" s="15">
        <f t="shared" si="0"/>
        <v>52904.778239700005</v>
      </c>
      <c r="EM23" s="15">
        <f t="shared" si="1"/>
        <v>4325.0399098435992</v>
      </c>
      <c r="EN23" s="15">
        <f t="shared" si="2"/>
        <v>2067.7427607435993</v>
      </c>
      <c r="EO23" s="28"/>
      <c r="EP23" s="28"/>
      <c r="EQ23" s="28"/>
      <c r="ER23" s="28"/>
      <c r="ES23" s="28"/>
      <c r="ET23" s="28"/>
      <c r="EU23" s="28"/>
    </row>
    <row r="24" spans="1:151" x14ac:dyDescent="0.25">
      <c r="A24" s="17" t="s">
        <v>194</v>
      </c>
      <c r="B24" s="15">
        <v>0.91516102079999995</v>
      </c>
      <c r="C24" s="15">
        <v>2.7535191773999999</v>
      </c>
      <c r="D24" s="15">
        <v>145.55370836</v>
      </c>
      <c r="E24" s="15">
        <v>260.513879559999</v>
      </c>
      <c r="F24" s="15">
        <v>21.861874705999998</v>
      </c>
      <c r="G24" s="15">
        <v>21.861858009999999</v>
      </c>
      <c r="H24" s="15">
        <v>260.5127377</v>
      </c>
      <c r="I24" s="15">
        <v>260.5127377</v>
      </c>
      <c r="J24" s="15">
        <v>59.506423980000001</v>
      </c>
      <c r="K24" s="15">
        <v>0.86111550950000004</v>
      </c>
      <c r="L24" s="15">
        <v>0.65967420700000001</v>
      </c>
      <c r="M24" s="15">
        <v>0.14398904000000001</v>
      </c>
      <c r="N24" s="15">
        <v>7.1995030000000003E-3</v>
      </c>
      <c r="O24" s="15">
        <v>0.13679047</v>
      </c>
      <c r="P24" s="15">
        <v>492.16699908999999</v>
      </c>
      <c r="Q24" s="15">
        <v>0.43409659919999999</v>
      </c>
      <c r="R24" s="15">
        <v>492.16661652599998</v>
      </c>
      <c r="S24" s="15">
        <v>0.29359053041599997</v>
      </c>
      <c r="T24" s="15">
        <v>0.29359099371399999</v>
      </c>
      <c r="U24" s="15">
        <v>0.168215559604</v>
      </c>
      <c r="V24" s="15">
        <v>0.56364216362399999</v>
      </c>
      <c r="W24" s="15">
        <v>0.14655439268529999</v>
      </c>
      <c r="X24" s="15">
        <v>75.587489914000002</v>
      </c>
      <c r="Y24" s="15">
        <v>75.587832637000005</v>
      </c>
      <c r="Z24" s="15">
        <v>2481.3936869999902</v>
      </c>
      <c r="AA24" s="15">
        <v>2481.3936869999902</v>
      </c>
      <c r="AB24" s="15">
        <v>7.0013249999999996E-4</v>
      </c>
      <c r="AC24" s="15">
        <v>9.8018019999999997E-5</v>
      </c>
      <c r="AD24" s="15">
        <v>6.0211300000000004E-4</v>
      </c>
      <c r="AE24" s="15">
        <v>0.30279957107</v>
      </c>
      <c r="AF24" s="15">
        <v>325918.93367</v>
      </c>
      <c r="AG24" s="15">
        <v>33366643.357999999</v>
      </c>
      <c r="AH24" s="15">
        <v>325918.92479999998</v>
      </c>
      <c r="AI24" s="15">
        <v>8.2506062109999993E-3</v>
      </c>
      <c r="AJ24" s="15">
        <v>90.482005430000001</v>
      </c>
      <c r="AK24" s="15">
        <v>650.65966909999997</v>
      </c>
      <c r="AL24" s="15">
        <v>89.205994009999998</v>
      </c>
      <c r="AM24" s="15">
        <v>2.87915533599999</v>
      </c>
      <c r="AN24" s="15">
        <v>244.92561760000001</v>
      </c>
      <c r="AO24" s="15">
        <v>52.840979869999998</v>
      </c>
      <c r="AP24" s="15">
        <v>641.30191100000002</v>
      </c>
      <c r="AQ24" s="15">
        <v>808.96361655999999</v>
      </c>
      <c r="AR24" s="15">
        <v>322.66643083999998</v>
      </c>
      <c r="AS24" s="15">
        <v>1746.5942129999901</v>
      </c>
      <c r="AT24" s="15">
        <v>171.46310113999999</v>
      </c>
      <c r="AU24" s="15">
        <v>354.93072623</v>
      </c>
      <c r="AV24" s="15">
        <v>354.92979611499999</v>
      </c>
      <c r="AW24" s="15">
        <v>1746.5951706000001</v>
      </c>
      <c r="AX24" s="15">
        <v>4034.6543299999998</v>
      </c>
      <c r="AY24" s="15">
        <v>9538.9417880000001</v>
      </c>
      <c r="AZ24" s="15">
        <v>1.6374598636</v>
      </c>
      <c r="BA24" s="15">
        <v>1.8661959303</v>
      </c>
      <c r="BB24" s="15">
        <v>269.009873999999</v>
      </c>
      <c r="BC24" s="15">
        <v>269.00935659999999</v>
      </c>
      <c r="BD24" s="15">
        <v>269.009873999999</v>
      </c>
      <c r="BE24" s="15">
        <v>5.7956817230000004</v>
      </c>
      <c r="BF24" s="15">
        <v>564.89331658000003</v>
      </c>
      <c r="BG24" s="15">
        <v>564.89239103199998</v>
      </c>
      <c r="BH24" s="15">
        <v>6.0767010000000003E-3</v>
      </c>
      <c r="BI24" s="15">
        <v>5.6751190000000002E-4</v>
      </c>
      <c r="BJ24" s="15">
        <v>5.6751334000000001E-4</v>
      </c>
      <c r="BK24" s="15">
        <v>6.0766763000000001E-3</v>
      </c>
      <c r="BL24" s="15">
        <v>402.87953399999998</v>
      </c>
      <c r="BM24" s="15">
        <v>402.87934619999999</v>
      </c>
      <c r="BN24" s="15">
        <v>0.216107976103699</v>
      </c>
      <c r="BO24" s="15">
        <v>510.73757410000002</v>
      </c>
      <c r="BP24" s="15">
        <v>7.9976952060000004</v>
      </c>
      <c r="BQ24" s="15">
        <v>2322.0240659000001</v>
      </c>
      <c r="BR24" s="15">
        <v>9.3603550430000002</v>
      </c>
      <c r="BS24" s="15">
        <v>0.33641969999999999</v>
      </c>
      <c r="BT24" s="15">
        <v>0.59807909999999997</v>
      </c>
      <c r="BU24" s="15">
        <v>44.493178913999998</v>
      </c>
      <c r="BV24" s="15">
        <v>0</v>
      </c>
      <c r="BW24" s="15">
        <v>1580.339753</v>
      </c>
      <c r="BX24" s="15">
        <v>39.021494349999998</v>
      </c>
      <c r="BY24" s="15">
        <v>38.311122730000001</v>
      </c>
      <c r="BZ24" s="15">
        <v>3401.1068882620002</v>
      </c>
      <c r="CA24" s="15">
        <v>3401.1056780899999</v>
      </c>
      <c r="CB24" s="15">
        <v>0.1028873</v>
      </c>
      <c r="CC24" s="15">
        <v>1.7490838000000002E-2</v>
      </c>
      <c r="CD24" s="15">
        <v>8.5396429999999995E-2</v>
      </c>
      <c r="CE24" s="15">
        <v>23804.884873999999</v>
      </c>
      <c r="CF24" s="15">
        <v>44305.224300000002</v>
      </c>
      <c r="CG24" s="15">
        <v>5651.8298449999902</v>
      </c>
      <c r="CH24" s="15">
        <v>5651.8280599999998</v>
      </c>
      <c r="CI24" s="15">
        <v>0</v>
      </c>
      <c r="CJ24" s="15">
        <v>44305.21256</v>
      </c>
      <c r="CK24" s="15">
        <v>14.246959</v>
      </c>
      <c r="CL24" s="15">
        <v>739.88291349999997</v>
      </c>
      <c r="CM24" s="15">
        <v>6.9140837550000001</v>
      </c>
      <c r="CN24" s="15">
        <v>8.2505983229999996E-3</v>
      </c>
      <c r="CO24" s="15">
        <v>0.81841984949999902</v>
      </c>
      <c r="CP24" s="15">
        <v>0.44935408851999997</v>
      </c>
      <c r="CQ24" s="15">
        <v>7.7359550309999996</v>
      </c>
      <c r="CR24" s="15">
        <v>1.7887748782999999</v>
      </c>
      <c r="CS24" s="15">
        <v>9710.7614009999998</v>
      </c>
      <c r="CT24" s="15">
        <v>9.6307543864999996</v>
      </c>
      <c r="CU24" s="15">
        <v>2.2998271130000001</v>
      </c>
      <c r="CV24" s="15">
        <v>869.71373744999903</v>
      </c>
      <c r="CW24" s="15">
        <v>85.825446082499994</v>
      </c>
      <c r="CX24" s="15">
        <v>0</v>
      </c>
      <c r="CY24" s="15">
        <v>4.021290767</v>
      </c>
      <c r="CZ24" s="15">
        <v>3.4403580000000002E-5</v>
      </c>
      <c r="DA24" s="15">
        <v>0.73040575019999998</v>
      </c>
      <c r="DB24" s="15">
        <v>373.47357</v>
      </c>
      <c r="DC24" s="15">
        <v>94.245679999999993</v>
      </c>
      <c r="DD24" s="15">
        <v>1674.6973893300001</v>
      </c>
      <c r="DE24" s="15">
        <v>1.6220223317</v>
      </c>
      <c r="DF24" s="15">
        <v>0.55003431570000005</v>
      </c>
      <c r="DG24" s="15">
        <v>298.050127094</v>
      </c>
      <c r="DH24" s="15">
        <v>2.0784132729999998</v>
      </c>
      <c r="DI24" s="15">
        <v>119.22688052999899</v>
      </c>
      <c r="DJ24" s="15">
        <v>11.163461044</v>
      </c>
      <c r="DK24" s="15">
        <v>4.0340330150000003</v>
      </c>
      <c r="DL24" s="15">
        <v>517.08054949999996</v>
      </c>
      <c r="DM24" s="15">
        <v>16.488194620000002</v>
      </c>
      <c r="DN24" s="15">
        <v>112.019719665</v>
      </c>
      <c r="DO24" s="15">
        <v>4.0675544649999997</v>
      </c>
      <c r="DP24" s="15">
        <v>61.825779929999896</v>
      </c>
      <c r="DQ24" s="15">
        <v>0.548199272529999</v>
      </c>
      <c r="DR24" s="15">
        <v>2.0316882506999998</v>
      </c>
      <c r="DS24" s="15">
        <v>70.463000120000004</v>
      </c>
      <c r="DT24" s="15">
        <v>1645.5016000000001</v>
      </c>
      <c r="DU24" s="15">
        <v>223.27384526</v>
      </c>
      <c r="DV24" s="15">
        <v>223.2731746</v>
      </c>
      <c r="DW24" s="15">
        <v>2703.9996219999998</v>
      </c>
      <c r="DX24" s="15">
        <v>11.501917250999901</v>
      </c>
      <c r="DY24" s="15">
        <v>11.5019070829999</v>
      </c>
      <c r="DZ24" s="15">
        <v>0.220027685</v>
      </c>
      <c r="EA24" s="15">
        <v>2784.9634028</v>
      </c>
      <c r="EB24" s="15">
        <v>2268.92024391</v>
      </c>
      <c r="EC24" s="15">
        <v>2268.9213497800001</v>
      </c>
      <c r="ED24" s="15">
        <v>525.63304909999999</v>
      </c>
      <c r="EE24" s="15">
        <v>491.79076143999998</v>
      </c>
      <c r="EF24" s="15">
        <v>876897070820</v>
      </c>
      <c r="EG24" s="15">
        <v>65.377568834000002</v>
      </c>
      <c r="EH24" s="15">
        <v>23391.8511799999</v>
      </c>
      <c r="EI24" s="15">
        <v>1332.4807516999999</v>
      </c>
      <c r="EJ24" s="15">
        <v>3161.3593416999902</v>
      </c>
      <c r="EK24" s="15">
        <v>1332.4826741300001</v>
      </c>
      <c r="EL24" s="15">
        <f t="shared" si="0"/>
        <v>50359.933678999994</v>
      </c>
      <c r="EM24" s="15">
        <f t="shared" si="1"/>
        <v>3664.9333897614283</v>
      </c>
      <c r="EN24" s="15">
        <f t="shared" si="2"/>
        <v>1990.2360004314282</v>
      </c>
      <c r="EO24" s="28"/>
      <c r="EP24" s="28"/>
      <c r="EQ24" s="28"/>
      <c r="ER24" s="28"/>
      <c r="ES24" s="28"/>
      <c r="ET24" s="28"/>
      <c r="EU24" s="28"/>
    </row>
    <row r="25" spans="1:151" x14ac:dyDescent="0.25">
      <c r="A25" s="17" t="s">
        <v>195</v>
      </c>
      <c r="B25" s="15">
        <v>0.57433173739999999</v>
      </c>
      <c r="C25" s="15">
        <v>1.645421198</v>
      </c>
      <c r="D25" s="15">
        <v>62.710736330000003</v>
      </c>
      <c r="E25" s="15">
        <v>141.49107549999999</v>
      </c>
      <c r="F25" s="15">
        <v>13.129471710000001</v>
      </c>
      <c r="G25" s="15">
        <v>13.129485169999899</v>
      </c>
      <c r="H25" s="15">
        <v>141.4910266</v>
      </c>
      <c r="I25" s="15">
        <v>141.4910266</v>
      </c>
      <c r="J25" s="15">
        <v>29.846052360000002</v>
      </c>
      <c r="K25" s="15">
        <v>0.53388654999999996</v>
      </c>
      <c r="L25" s="15">
        <v>0.458225773</v>
      </c>
      <c r="M25" s="15">
        <v>0.10046126</v>
      </c>
      <c r="N25" s="15">
        <v>5.0230435999999998E-3</v>
      </c>
      <c r="O25" s="15">
        <v>9.5438029999999993E-2</v>
      </c>
      <c r="P25" s="15">
        <v>264.90907321999998</v>
      </c>
      <c r="Q25" s="15">
        <v>0.2542162771</v>
      </c>
      <c r="R25" s="15">
        <v>264.90923752999998</v>
      </c>
      <c r="S25" s="15">
        <v>0.15591495268</v>
      </c>
      <c r="T25" s="15">
        <v>0.15591497454</v>
      </c>
      <c r="U25" s="15">
        <v>8.9600361625999894E-2</v>
      </c>
      <c r="V25" s="15">
        <v>0.28646766236299998</v>
      </c>
      <c r="W25" s="15">
        <v>7.6855256366000005E-2</v>
      </c>
      <c r="X25" s="15">
        <v>34.283231809999997</v>
      </c>
      <c r="Y25" s="15">
        <v>34.283312174999999</v>
      </c>
      <c r="Z25" s="15">
        <v>1426.0259510000001</v>
      </c>
      <c r="AA25" s="15">
        <v>1426.0259510000001</v>
      </c>
      <c r="AB25" s="15">
        <v>4.7978259999999998E-4</v>
      </c>
      <c r="AC25" s="15">
        <v>6.7169493999999998E-5</v>
      </c>
      <c r="AD25" s="15">
        <v>4.1261286000000001E-4</v>
      </c>
      <c r="AE25" s="15">
        <v>0.17345015550000001</v>
      </c>
      <c r="AF25" s="15">
        <v>268552.43556000001</v>
      </c>
      <c r="AG25" s="15">
        <v>24216433.8699999</v>
      </c>
      <c r="AH25" s="15">
        <v>268552.43417999998</v>
      </c>
      <c r="AI25" s="15">
        <v>4.4618337904999998E-3</v>
      </c>
      <c r="AJ25" s="15">
        <v>53.919924909999999</v>
      </c>
      <c r="AK25" s="15">
        <v>382.96248916000002</v>
      </c>
      <c r="AL25" s="15">
        <v>53.219565930000002</v>
      </c>
      <c r="AM25" s="15">
        <v>1.7142806099999901</v>
      </c>
      <c r="AN25" s="15">
        <v>146.20263220000001</v>
      </c>
      <c r="AO25" s="15">
        <v>35.963654649999903</v>
      </c>
      <c r="AP25" s="15">
        <v>975.051456999999</v>
      </c>
      <c r="AQ25" s="15">
        <v>405.83413629</v>
      </c>
      <c r="AR25" s="15">
        <v>177.511990709999</v>
      </c>
      <c r="AS25" s="15">
        <v>1690.9998094999901</v>
      </c>
      <c r="AT25" s="15">
        <v>77.372909280000002</v>
      </c>
      <c r="AU25" s="15">
        <v>276.173182319999</v>
      </c>
      <c r="AV25" s="15">
        <v>276.17331560000002</v>
      </c>
      <c r="AW25" s="15">
        <v>1691.0045057</v>
      </c>
      <c r="AX25" s="15">
        <v>4067.8946999999998</v>
      </c>
      <c r="AY25" s="15">
        <v>5534.7333660000004</v>
      </c>
      <c r="AZ25" s="15">
        <v>1.0016396269999901</v>
      </c>
      <c r="BA25" s="15">
        <v>1.1510885259999999</v>
      </c>
      <c r="BB25" s="15">
        <v>177.37864379999999</v>
      </c>
      <c r="BC25" s="15">
        <v>177.37854829999901</v>
      </c>
      <c r="BD25" s="15">
        <v>177.37864379999999</v>
      </c>
      <c r="BE25" s="15">
        <v>4.10564515</v>
      </c>
      <c r="BF25" s="15">
        <v>469.63857574999997</v>
      </c>
      <c r="BG25" s="15">
        <v>469.63856131699998</v>
      </c>
      <c r="BH25" s="15">
        <v>4.1460395000000004E-3</v>
      </c>
      <c r="BI25" s="15">
        <v>3.8990720000000001E-4</v>
      </c>
      <c r="BJ25" s="15">
        <v>3.8990889999999999E-4</v>
      </c>
      <c r="BK25" s="15">
        <v>4.1460469999999999E-3</v>
      </c>
      <c r="BL25" s="15">
        <v>294.90877179999899</v>
      </c>
      <c r="BM25" s="15">
        <v>294.908717499999</v>
      </c>
      <c r="BN25" s="15">
        <v>0.1101328505393</v>
      </c>
      <c r="BO25" s="15">
        <v>468.13063694999897</v>
      </c>
      <c r="BP25" s="15">
        <v>6.6489848179999997</v>
      </c>
      <c r="BQ25" s="15">
        <v>1689.7886635</v>
      </c>
      <c r="BR25" s="15">
        <v>3.7419511989999998</v>
      </c>
      <c r="BS25" s="15">
        <v>0.19402030000000001</v>
      </c>
      <c r="BT25" s="15">
        <v>0.34492493000000002</v>
      </c>
      <c r="BU25" s="15">
        <v>18.941029289999999</v>
      </c>
      <c r="BV25" s="15">
        <v>0</v>
      </c>
      <c r="BW25" s="15">
        <v>1271.351637</v>
      </c>
      <c r="BX25" s="15">
        <v>23.920587430000001</v>
      </c>
      <c r="BY25" s="15">
        <v>23.352513819999999</v>
      </c>
      <c r="BZ25" s="15">
        <v>2585.6965058400001</v>
      </c>
      <c r="CA25" s="15">
        <v>2585.6976964700002</v>
      </c>
      <c r="CB25" s="15">
        <v>7.0738583999999993E-2</v>
      </c>
      <c r="CC25" s="15">
        <v>1.2025519E-2</v>
      </c>
      <c r="CD25" s="15">
        <v>5.8712933000000002E-2</v>
      </c>
      <c r="CE25" s="15">
        <v>18804.249457999998</v>
      </c>
      <c r="CF25" s="15">
        <v>32469.878629999901</v>
      </c>
      <c r="CG25" s="15">
        <v>4098.8089559999999</v>
      </c>
      <c r="CH25" s="15">
        <v>4098.8105599999999</v>
      </c>
      <c r="CI25" s="15">
        <v>0</v>
      </c>
      <c r="CJ25" s="15">
        <v>32469.881629999902</v>
      </c>
      <c r="CK25" s="15">
        <v>11.452843</v>
      </c>
      <c r="CL25" s="15">
        <v>461.756404199999</v>
      </c>
      <c r="CM25" s="15">
        <v>4.1855582159999898</v>
      </c>
      <c r="CN25" s="15">
        <v>4.4618298903E-3</v>
      </c>
      <c r="CO25" s="15">
        <v>0.45394970849999999</v>
      </c>
      <c r="CP25" s="15">
        <v>0.25030518699999998</v>
      </c>
      <c r="CQ25" s="15">
        <v>4.6589401779999999</v>
      </c>
      <c r="CR25" s="15">
        <v>1.2345327191</v>
      </c>
      <c r="CS25" s="15">
        <v>8273.4939709999999</v>
      </c>
      <c r="CT25" s="15">
        <v>6.1586995340000001</v>
      </c>
      <c r="CU25" s="15">
        <v>1.404779274</v>
      </c>
      <c r="CV25" s="15">
        <v>453.72202205999997</v>
      </c>
      <c r="CW25" s="15">
        <v>48.912007014999901</v>
      </c>
      <c r="CX25" s="15">
        <v>0</v>
      </c>
      <c r="CY25" s="15">
        <v>2.4089077410000002</v>
      </c>
      <c r="CZ25" s="15">
        <v>2.5085516999999999E-5</v>
      </c>
      <c r="DA25" s="15">
        <v>0.47755117949999998</v>
      </c>
      <c r="DB25" s="15">
        <v>208.58676</v>
      </c>
      <c r="DC25" s="15">
        <v>64.335849999999994</v>
      </c>
      <c r="DD25" s="15">
        <v>1037.35388158</v>
      </c>
      <c r="DE25" s="15">
        <v>0.99476117900000005</v>
      </c>
      <c r="DF25" s="15">
        <v>0.32185980819999999</v>
      </c>
      <c r="DG25" s="15">
        <v>169.32794795699999</v>
      </c>
      <c r="DH25" s="15">
        <v>1.2598396730000001</v>
      </c>
      <c r="DI25" s="15">
        <v>71.287361419999996</v>
      </c>
      <c r="DJ25" s="15">
        <v>7.7958640949999998</v>
      </c>
      <c r="DK25" s="15">
        <v>2.3271972699999899</v>
      </c>
      <c r="DL25" s="15">
        <v>304.80304189999998</v>
      </c>
      <c r="DM25" s="15">
        <v>10.6847234399999</v>
      </c>
      <c r="DN25" s="15">
        <v>60.977828969999997</v>
      </c>
      <c r="DO25" s="15">
        <v>2.5920028849999999</v>
      </c>
      <c r="DP25" s="15">
        <v>41.869135999999997</v>
      </c>
      <c r="DQ25" s="15">
        <v>0.33261833117</v>
      </c>
      <c r="DR25" s="15">
        <v>1.2427682345</v>
      </c>
      <c r="DS25" s="15">
        <v>45.404519079999901</v>
      </c>
      <c r="DT25" s="15">
        <v>1630.7118</v>
      </c>
      <c r="DU25" s="15">
        <v>159.1910111</v>
      </c>
      <c r="DV25" s="15">
        <v>159.19087436999899</v>
      </c>
      <c r="DW25" s="15">
        <v>1900.7610790000001</v>
      </c>
      <c r="DX25" s="15">
        <v>6.9512441009999897</v>
      </c>
      <c r="DY25" s="15">
        <v>6.9512463699999998</v>
      </c>
      <c r="DZ25" s="15">
        <v>0.15283659660000001</v>
      </c>
      <c r="EA25" s="15">
        <v>2361.4472056999998</v>
      </c>
      <c r="EB25" s="15">
        <v>1995.1878942000001</v>
      </c>
      <c r="EC25" s="15">
        <v>1995.1866494999999</v>
      </c>
      <c r="ED25" s="15">
        <v>303.80366749999899</v>
      </c>
      <c r="EE25" s="15">
        <v>451.21515045000001</v>
      </c>
      <c r="EF25" s="15">
        <v>640257119400</v>
      </c>
      <c r="EG25" s="15">
        <v>60.013431529999998</v>
      </c>
      <c r="EH25" s="15">
        <v>18580.029160999999</v>
      </c>
      <c r="EI25" s="15">
        <v>1040.6819366699999</v>
      </c>
      <c r="EJ25" s="15">
        <v>2331.3306904000001</v>
      </c>
      <c r="EK25" s="15">
        <v>1040.6823050399901</v>
      </c>
      <c r="EL25" s="15">
        <f t="shared" si="0"/>
        <v>36863.596357799899</v>
      </c>
      <c r="EM25" s="15">
        <f t="shared" si="1"/>
        <v>2152.1751038799698</v>
      </c>
      <c r="EN25" s="15">
        <f t="shared" si="2"/>
        <v>1114.8212222999698</v>
      </c>
      <c r="EO25" s="28"/>
      <c r="EP25" s="28"/>
      <c r="EQ25" s="28"/>
      <c r="ER25" s="28"/>
      <c r="ES25" s="28"/>
      <c r="ET25" s="28"/>
      <c r="EU25" s="28"/>
    </row>
    <row r="26" spans="1:151" x14ac:dyDescent="0.25">
      <c r="A26" s="17" t="s">
        <v>196</v>
      </c>
      <c r="B26" s="15">
        <v>1.094815788</v>
      </c>
      <c r="C26" s="15">
        <v>3.1257935479999999</v>
      </c>
      <c r="D26" s="15">
        <v>128.64065006999999</v>
      </c>
      <c r="E26" s="15">
        <v>279.87276029999998</v>
      </c>
      <c r="F26" s="15">
        <v>25.980022029999901</v>
      </c>
      <c r="G26" s="15">
        <v>25.980007350000001</v>
      </c>
      <c r="H26" s="15">
        <v>279.87261849999999</v>
      </c>
      <c r="I26" s="15">
        <v>279.87261849999999</v>
      </c>
      <c r="J26" s="15">
        <v>59.959835400000003</v>
      </c>
      <c r="K26" s="15">
        <v>1.0205167559999999</v>
      </c>
      <c r="L26" s="15">
        <v>0.87888192399999998</v>
      </c>
      <c r="M26" s="15">
        <v>0.19938374</v>
      </c>
      <c r="N26" s="15">
        <v>9.9692219999999998E-3</v>
      </c>
      <c r="O26" s="15">
        <v>0.18941516999999999</v>
      </c>
      <c r="P26" s="15">
        <v>513.54362964999996</v>
      </c>
      <c r="Q26" s="15">
        <v>0.49799187449999999</v>
      </c>
      <c r="R26" s="15">
        <v>513.54401482000003</v>
      </c>
      <c r="S26" s="15">
        <v>0.3187651212</v>
      </c>
      <c r="T26" s="15">
        <v>0.31876512289999998</v>
      </c>
      <c r="U26" s="15">
        <v>0.18053399225399899</v>
      </c>
      <c r="V26" s="15">
        <v>0.59854391377500005</v>
      </c>
      <c r="W26" s="15">
        <v>0.15566562082099999</v>
      </c>
      <c r="X26" s="15">
        <v>66.05610471</v>
      </c>
      <c r="Y26" s="15">
        <v>66.056121660000002</v>
      </c>
      <c r="Z26" s="15">
        <v>3067.0868340000002</v>
      </c>
      <c r="AA26" s="15">
        <v>3067.0868340000002</v>
      </c>
      <c r="AB26" s="15">
        <v>9.4808969999999996E-4</v>
      </c>
      <c r="AC26" s="15">
        <v>1.3273228000000001E-4</v>
      </c>
      <c r="AD26" s="15">
        <v>8.1535557000000003E-4</v>
      </c>
      <c r="AE26" s="15">
        <v>0.34046579630000001</v>
      </c>
      <c r="AF26" s="15">
        <v>454276.69020000001</v>
      </c>
      <c r="AG26" s="15">
        <v>48177731.419999897</v>
      </c>
      <c r="AH26" s="15">
        <v>454276.66379999998</v>
      </c>
      <c r="AI26" s="15">
        <v>9.0496750370000004E-3</v>
      </c>
      <c r="AJ26" s="15">
        <v>107.77373736</v>
      </c>
      <c r="AK26" s="15">
        <v>772.95940209999901</v>
      </c>
      <c r="AL26" s="15">
        <v>104.252764599999</v>
      </c>
      <c r="AM26" s="15">
        <v>3.366464154</v>
      </c>
      <c r="AN26" s="15">
        <v>286.44201170000002</v>
      </c>
      <c r="AO26" s="15">
        <v>72.344374299999998</v>
      </c>
      <c r="AP26" s="15">
        <v>1296.9763049999999</v>
      </c>
      <c r="AQ26" s="15">
        <v>800.12821459999998</v>
      </c>
      <c r="AR26" s="15">
        <v>350.59095167999999</v>
      </c>
      <c r="AS26" s="15">
        <v>2615.9892553999998</v>
      </c>
      <c r="AT26" s="15">
        <v>156.05684217000001</v>
      </c>
      <c r="AU26" s="15">
        <v>466.83068552999998</v>
      </c>
      <c r="AV26" s="15">
        <v>466.83097766999998</v>
      </c>
      <c r="AW26" s="15">
        <v>2615.9909796000002</v>
      </c>
      <c r="AX26" s="15">
        <v>6162.741</v>
      </c>
      <c r="AY26" s="15">
        <v>10610.994199999999</v>
      </c>
      <c r="AZ26" s="15">
        <v>1.9213650120000001</v>
      </c>
      <c r="BA26" s="15">
        <v>2.200717246</v>
      </c>
      <c r="BB26" s="15">
        <v>342.929912</v>
      </c>
      <c r="BC26" s="15">
        <v>342.93026899999899</v>
      </c>
      <c r="BD26" s="15">
        <v>342.929912</v>
      </c>
      <c r="BE26" s="15">
        <v>7.8167119400000002</v>
      </c>
      <c r="BF26" s="15">
        <v>762.09313511999903</v>
      </c>
      <c r="BG26" s="15">
        <v>762.09345999999903</v>
      </c>
      <c r="BH26" s="15">
        <v>8.1722830000000007E-3</v>
      </c>
      <c r="BI26" s="15">
        <v>7.7021369999999997E-4</v>
      </c>
      <c r="BJ26" s="15">
        <v>7.7021010000000005E-4</v>
      </c>
      <c r="BK26" s="15">
        <v>8.1723090000000009E-3</v>
      </c>
      <c r="BL26" s="15">
        <v>570.66046600000004</v>
      </c>
      <c r="BM26" s="15">
        <v>570.66042600000003</v>
      </c>
      <c r="BN26" s="15">
        <v>0.22977947805599999</v>
      </c>
      <c r="BO26" s="15">
        <v>740.97661149999999</v>
      </c>
      <c r="BP26" s="15">
        <v>10.527788912</v>
      </c>
      <c r="BQ26" s="15">
        <v>3197.8345764000001</v>
      </c>
      <c r="BR26" s="15">
        <v>7.9115205799999897</v>
      </c>
      <c r="BS26" s="15">
        <v>0.41641936000000002</v>
      </c>
      <c r="BT26" s="15">
        <v>0.74030112999999997</v>
      </c>
      <c r="BU26" s="15">
        <v>35.971542915000001</v>
      </c>
      <c r="BV26" s="15">
        <v>0</v>
      </c>
      <c r="BW26" s="15">
        <v>2503.5457000000001</v>
      </c>
      <c r="BX26" s="15">
        <v>45.863408129999897</v>
      </c>
      <c r="BY26" s="15">
        <v>44.692952050000002</v>
      </c>
      <c r="BZ26" s="15">
        <v>4868.8821474599999</v>
      </c>
      <c r="CA26" s="15">
        <v>4868.8799171999999</v>
      </c>
      <c r="CB26" s="15">
        <v>0.14073484</v>
      </c>
      <c r="CC26" s="15">
        <v>2.3924904E-2</v>
      </c>
      <c r="CD26" s="15">
        <v>0.11680975</v>
      </c>
      <c r="CE26" s="15">
        <v>31743.024515000001</v>
      </c>
      <c r="CF26" s="15">
        <v>62682.864099999999</v>
      </c>
      <c r="CG26" s="15">
        <v>8079.0390299999999</v>
      </c>
      <c r="CH26" s="15">
        <v>8079.0357899999899</v>
      </c>
      <c r="CI26" s="15">
        <v>0</v>
      </c>
      <c r="CJ26" s="15">
        <v>62682.876759999999</v>
      </c>
      <c r="CK26" s="15">
        <v>23.476465000000001</v>
      </c>
      <c r="CL26" s="15">
        <v>846.47277580000002</v>
      </c>
      <c r="CM26" s="15">
        <v>8.0209750139999993</v>
      </c>
      <c r="CN26" s="15">
        <v>9.0496653310000001E-3</v>
      </c>
      <c r="CO26" s="15">
        <v>0.908305099</v>
      </c>
      <c r="CP26" s="15">
        <v>0.4961319582</v>
      </c>
      <c r="CQ26" s="15">
        <v>8.9412320199999993</v>
      </c>
      <c r="CR26" s="15">
        <v>2.3938048013</v>
      </c>
      <c r="CS26" s="15">
        <v>13510.131128000001</v>
      </c>
      <c r="CT26" s="15">
        <v>12.040433833</v>
      </c>
      <c r="CU26" s="15">
        <v>2.739393266</v>
      </c>
      <c r="CV26" s="15">
        <v>946.05481780000002</v>
      </c>
      <c r="CW26" s="15">
        <v>105.45484335499999</v>
      </c>
      <c r="CX26" s="15">
        <v>0</v>
      </c>
      <c r="CY26" s="15">
        <v>4.6149221799999998</v>
      </c>
      <c r="CZ26" s="15">
        <v>5.0438113000000003E-5</v>
      </c>
      <c r="DA26" s="15">
        <v>0.95618136220000005</v>
      </c>
      <c r="DB26" s="15">
        <v>454.57303000000002</v>
      </c>
      <c r="DC26" s="15">
        <v>130.25227000000001</v>
      </c>
      <c r="DD26" s="15">
        <v>2108.0724362000001</v>
      </c>
      <c r="DE26" s="15">
        <v>2.0716290749999899</v>
      </c>
      <c r="DF26" s="15">
        <v>0.68908570849999995</v>
      </c>
      <c r="DG26" s="15">
        <v>364.05825141000003</v>
      </c>
      <c r="DH26" s="15">
        <v>2.6197333079999998</v>
      </c>
      <c r="DI26" s="15">
        <v>143.49677939999901</v>
      </c>
      <c r="DJ26" s="15">
        <v>14.94476528</v>
      </c>
      <c r="DK26" s="15">
        <v>4.6360089499999999</v>
      </c>
      <c r="DL26" s="15">
        <v>611.32465200000001</v>
      </c>
      <c r="DM26" s="15">
        <v>20.386160480000001</v>
      </c>
      <c r="DN26" s="15">
        <v>113.79544921999999</v>
      </c>
      <c r="DO26" s="15">
        <v>5.0056968819999996</v>
      </c>
      <c r="DP26" s="15">
        <v>83.637254899999903</v>
      </c>
      <c r="DQ26" s="15">
        <v>0.68784208234999999</v>
      </c>
      <c r="DR26" s="15">
        <v>2.385527824</v>
      </c>
      <c r="DS26" s="15">
        <v>88.3796238299999</v>
      </c>
      <c r="DT26" s="15">
        <v>2816.7694999999999</v>
      </c>
      <c r="DU26" s="15">
        <v>273.83445003999998</v>
      </c>
      <c r="DV26" s="15">
        <v>273.83376074</v>
      </c>
      <c r="DW26" s="15">
        <v>3593.8938869999902</v>
      </c>
      <c r="DX26" s="15">
        <v>13.021320836999999</v>
      </c>
      <c r="DY26" s="15">
        <v>13.021321166</v>
      </c>
      <c r="DZ26" s="15">
        <v>0.29314231699999999</v>
      </c>
      <c r="EA26" s="15">
        <v>3862.2843994999998</v>
      </c>
      <c r="EB26" s="15">
        <v>3223.5060438999999</v>
      </c>
      <c r="EC26" s="15">
        <v>3223.5063071</v>
      </c>
      <c r="ED26" s="15">
        <v>606.19943069999999</v>
      </c>
      <c r="EE26" s="15">
        <v>720.70300159999999</v>
      </c>
      <c r="EF26" s="15">
        <v>1274495625800</v>
      </c>
      <c r="EG26" s="15">
        <v>95.616559722999995</v>
      </c>
      <c r="EH26" s="15">
        <v>31300.513939999899</v>
      </c>
      <c r="EI26" s="15">
        <v>1760.2277446000001</v>
      </c>
      <c r="EJ26" s="15">
        <v>3995.6911206</v>
      </c>
      <c r="EK26" s="15">
        <v>1760.2293662</v>
      </c>
      <c r="EL26" s="15">
        <f t="shared" si="0"/>
        <v>71332.563595999993</v>
      </c>
      <c r="EM26" s="15">
        <f t="shared" si="1"/>
        <v>4410.8836096133491</v>
      </c>
      <c r="EN26" s="15">
        <f t="shared" si="2"/>
        <v>2302.8111734133486</v>
      </c>
      <c r="EO26" s="28"/>
      <c r="EP26" s="28"/>
      <c r="EQ26" s="28"/>
      <c r="ER26" s="28"/>
      <c r="ES26" s="28"/>
      <c r="ET26" s="28"/>
      <c r="EU26" s="28"/>
    </row>
    <row r="27" spans="1:151" x14ac:dyDescent="0.25">
      <c r="A27" s="17" t="s">
        <v>197</v>
      </c>
      <c r="B27" s="15">
        <v>0.51182034639999996</v>
      </c>
      <c r="C27" s="15">
        <v>1.4557964079999901</v>
      </c>
      <c r="D27" s="15">
        <v>65.11751787</v>
      </c>
      <c r="E27" s="15">
        <v>123.22009389999999</v>
      </c>
      <c r="F27" s="15">
        <v>11.433983995</v>
      </c>
      <c r="G27" s="15">
        <v>11.434001325000001</v>
      </c>
      <c r="H27" s="15">
        <v>123.22014593</v>
      </c>
      <c r="I27" s="15">
        <v>123.22014593</v>
      </c>
      <c r="J27" s="15">
        <v>28.847553315999999</v>
      </c>
      <c r="K27" s="15">
        <v>0.46050301230000001</v>
      </c>
      <c r="L27" s="15">
        <v>0.39446919899999999</v>
      </c>
      <c r="M27" s="15">
        <v>3.3984933000000002E-2</v>
      </c>
      <c r="N27" s="15">
        <v>1.6992423E-3</v>
      </c>
      <c r="O27" s="15">
        <v>3.2285605000000002E-2</v>
      </c>
      <c r="P27" s="15">
        <v>223.216920343</v>
      </c>
      <c r="Q27" s="15">
        <v>0.19942830874</v>
      </c>
      <c r="R27" s="15">
        <v>223.217775292</v>
      </c>
      <c r="S27" s="15">
        <v>0.13764530062699901</v>
      </c>
      <c r="T27" s="15">
        <v>0.1376451353</v>
      </c>
      <c r="U27" s="15">
        <v>8.1056415766000006E-2</v>
      </c>
      <c r="V27" s="15">
        <v>0.28327122280200001</v>
      </c>
      <c r="W27" s="15">
        <v>7.27389410731E-2</v>
      </c>
      <c r="X27" s="15">
        <v>31.844149705</v>
      </c>
      <c r="Y27" s="15">
        <v>31.844089925999999</v>
      </c>
      <c r="Z27" s="15">
        <v>1038.3135385</v>
      </c>
      <c r="AA27" s="15">
        <v>1038.3135385</v>
      </c>
      <c r="AB27" s="15">
        <v>1.6679938E-4</v>
      </c>
      <c r="AC27" s="15">
        <v>2.3352139E-5</v>
      </c>
      <c r="AD27" s="15">
        <v>1.434478E-4</v>
      </c>
      <c r="AE27" s="15">
        <v>0.13791668072999999</v>
      </c>
      <c r="AF27" s="15">
        <v>148573.60211000001</v>
      </c>
      <c r="AG27" s="15">
        <v>8541879.6899999995</v>
      </c>
      <c r="AH27" s="15">
        <v>148573.58930599899</v>
      </c>
      <c r="AI27" s="15">
        <v>3.7417852602999999E-3</v>
      </c>
      <c r="AJ27" s="15">
        <v>33.387314510000003</v>
      </c>
      <c r="AK27" s="15">
        <v>244.31832302999999</v>
      </c>
      <c r="AL27" s="15">
        <v>33.580657719999998</v>
      </c>
      <c r="AM27" s="15">
        <v>1.13127626099999</v>
      </c>
      <c r="AN27" s="15">
        <v>92.109855499999995</v>
      </c>
      <c r="AO27" s="15">
        <v>12.803737995999899</v>
      </c>
      <c r="AP27" s="15">
        <v>435.98616829999997</v>
      </c>
      <c r="AQ27" s="15">
        <v>382.70849562000001</v>
      </c>
      <c r="AR27" s="15">
        <v>152.84801456</v>
      </c>
      <c r="AS27" s="15">
        <v>942.14100659999997</v>
      </c>
      <c r="AT27" s="15">
        <v>77.79401455</v>
      </c>
      <c r="AU27" s="15">
        <v>191.18399131499999</v>
      </c>
      <c r="AV27" s="15">
        <v>191.18436431999999</v>
      </c>
      <c r="AW27" s="15">
        <v>942.13952419999896</v>
      </c>
      <c r="AX27" s="15">
        <v>2522.1409399999998</v>
      </c>
      <c r="AY27" s="15">
        <v>4804.3063869999996</v>
      </c>
      <c r="AZ27" s="15">
        <v>0.83326672609999997</v>
      </c>
      <c r="BA27" s="15">
        <v>0.99563794279999995</v>
      </c>
      <c r="BB27" s="15">
        <v>151.52668352999899</v>
      </c>
      <c r="BC27" s="15">
        <v>151.52689484999999</v>
      </c>
      <c r="BD27" s="15">
        <v>151.52668352999899</v>
      </c>
      <c r="BE27" s="15">
        <v>3.5701906559999999</v>
      </c>
      <c r="BF27" s="15">
        <v>284.89488320999999</v>
      </c>
      <c r="BG27" s="15">
        <v>284.89502254000001</v>
      </c>
      <c r="BH27" s="15">
        <v>1.3618950999999999E-3</v>
      </c>
      <c r="BI27" s="15">
        <v>1.2927728000000001E-4</v>
      </c>
      <c r="BJ27" s="15">
        <v>1.2927680999999999E-4</v>
      </c>
      <c r="BK27" s="15">
        <v>1.3618998E-3</v>
      </c>
      <c r="BL27" s="15">
        <v>177.44811060000001</v>
      </c>
      <c r="BM27" s="15">
        <v>177.44810059999901</v>
      </c>
      <c r="BN27" s="15">
        <v>0.1079742008707</v>
      </c>
      <c r="BO27" s="15">
        <v>267.53676325999999</v>
      </c>
      <c r="BP27" s="15">
        <v>4.2394654893999997</v>
      </c>
      <c r="BQ27" s="15">
        <v>1283.6648545999999</v>
      </c>
      <c r="BR27" s="15">
        <v>4.0095449800000003</v>
      </c>
      <c r="BS27" s="15">
        <v>6.5009159999999996E-2</v>
      </c>
      <c r="BT27" s="15">
        <v>0.11557184</v>
      </c>
      <c r="BU27" s="15">
        <v>12.574716910999999</v>
      </c>
      <c r="BV27" s="15">
        <v>0</v>
      </c>
      <c r="BW27" s="15">
        <v>473.51967100000002</v>
      </c>
      <c r="BX27" s="15">
        <v>20.741636459999999</v>
      </c>
      <c r="BY27" s="15">
        <v>20.550275119999998</v>
      </c>
      <c r="BZ27" s="15">
        <v>922.73201563999999</v>
      </c>
      <c r="CA27" s="15">
        <v>922.72838136300004</v>
      </c>
      <c r="CB27" s="15">
        <v>2.9682430999999999E-2</v>
      </c>
      <c r="CC27" s="15">
        <v>5.0460210000000004E-3</v>
      </c>
      <c r="CD27" s="15">
        <v>2.4636462000000001E-2</v>
      </c>
      <c r="CE27" s="15">
        <v>12633.858118</v>
      </c>
      <c r="CF27" s="15">
        <v>20045.512839999999</v>
      </c>
      <c r="CG27" s="15">
        <v>1958.0519429999999</v>
      </c>
      <c r="CH27" s="15">
        <v>1958.0506149999901</v>
      </c>
      <c r="CI27" s="15">
        <v>0</v>
      </c>
      <c r="CJ27" s="15">
        <v>20045.50722</v>
      </c>
      <c r="CK27" s="15">
        <v>3.8640523</v>
      </c>
      <c r="CL27" s="15">
        <v>381.27467280000002</v>
      </c>
      <c r="CM27" s="15">
        <v>3.5462127049999999</v>
      </c>
      <c r="CN27" s="15">
        <v>3.7417816267000001E-3</v>
      </c>
      <c r="CO27" s="15">
        <v>0.3884570088</v>
      </c>
      <c r="CP27" s="15">
        <v>0.21065550861999999</v>
      </c>
      <c r="CQ27" s="15">
        <v>4.0797487800000001</v>
      </c>
      <c r="CR27" s="15">
        <v>0.68581434299999899</v>
      </c>
      <c r="CS27" s="15">
        <v>5228.3318389999904</v>
      </c>
      <c r="CT27" s="15">
        <v>3.9407789724</v>
      </c>
      <c r="CU27" s="15">
        <v>0.90508146</v>
      </c>
      <c r="CV27" s="15">
        <v>326.64790770000002</v>
      </c>
      <c r="CW27" s="15">
        <v>17.139188557400001</v>
      </c>
      <c r="CX27" s="15">
        <v>0</v>
      </c>
      <c r="CY27" s="15">
        <v>2.0638465923</v>
      </c>
      <c r="CZ27" s="15">
        <v>8.9562780000000008E-6</v>
      </c>
      <c r="DA27" s="15">
        <v>0.2429257668</v>
      </c>
      <c r="DB27" s="15">
        <v>67.482860000000002</v>
      </c>
      <c r="DC27" s="15">
        <v>21.948125999999998</v>
      </c>
      <c r="DD27" s="15">
        <v>410.47489368499998</v>
      </c>
      <c r="DE27" s="15">
        <v>0.42557680209999998</v>
      </c>
      <c r="DF27" s="15">
        <v>0.11188933128</v>
      </c>
      <c r="DG27" s="15">
        <v>61.921940571</v>
      </c>
      <c r="DH27" s="15">
        <v>0.542295627</v>
      </c>
      <c r="DI27" s="15">
        <v>44.889067859999997</v>
      </c>
      <c r="DJ27" s="15">
        <v>4.9792236320000001</v>
      </c>
      <c r="DK27" s="15">
        <v>1.6785129560000001</v>
      </c>
      <c r="DL27" s="15">
        <v>207.01542319999999</v>
      </c>
      <c r="DM27" s="15">
        <v>9.4360350219999898</v>
      </c>
      <c r="DN27" s="15">
        <v>51.529680876</v>
      </c>
      <c r="DO27" s="15">
        <v>1.6174984158000001</v>
      </c>
      <c r="DP27" s="15">
        <v>16.167702864999999</v>
      </c>
      <c r="DQ27" s="15">
        <v>0.14549779011</v>
      </c>
      <c r="DR27" s="15">
        <v>1.0218681873</v>
      </c>
      <c r="DS27" s="15">
        <v>30.24997273</v>
      </c>
      <c r="DT27" s="15">
        <v>625.43269999999995</v>
      </c>
      <c r="DU27" s="15">
        <v>50.0994461659999</v>
      </c>
      <c r="DV27" s="15">
        <v>50.099395952999899</v>
      </c>
      <c r="DW27" s="15">
        <v>1399.7863</v>
      </c>
      <c r="DX27" s="15">
        <v>6.158021046</v>
      </c>
      <c r="DY27" s="15">
        <v>6.1580169910000002</v>
      </c>
      <c r="DZ27" s="15">
        <v>0.1315711755</v>
      </c>
      <c r="EA27" s="15">
        <v>1524.7557667199901</v>
      </c>
      <c r="EB27" s="15">
        <v>1256.3967728</v>
      </c>
      <c r="EC27" s="15">
        <v>1256.3973712100001</v>
      </c>
      <c r="ED27" s="15">
        <v>227.50267881999901</v>
      </c>
      <c r="EE27" s="15">
        <v>280.88681713</v>
      </c>
      <c r="EF27" s="15">
        <v>224377304400</v>
      </c>
      <c r="EG27" s="15">
        <v>37.164357017</v>
      </c>
      <c r="EH27" s="15">
        <v>12450.0249139999</v>
      </c>
      <c r="EI27" s="15">
        <v>713.98726239999996</v>
      </c>
      <c r="EJ27" s="15">
        <v>1663.3781431499999</v>
      </c>
      <c r="EK27" s="15">
        <v>713.98709779999899</v>
      </c>
      <c r="EL27" s="15">
        <f t="shared" si="0"/>
        <v>22181.012893599996</v>
      </c>
      <c r="EM27" s="15">
        <f t="shared" si="1"/>
        <v>1099.5312195348902</v>
      </c>
      <c r="EN27" s="15">
        <f t="shared" si="2"/>
        <v>689.05632584989007</v>
      </c>
      <c r="EO27" s="28"/>
      <c r="EP27" s="28"/>
      <c r="EQ27" s="28"/>
      <c r="ER27" s="28"/>
      <c r="ES27" s="28"/>
      <c r="ET27" s="28"/>
      <c r="EU27" s="28"/>
    </row>
    <row r="28" spans="1:151" x14ac:dyDescent="0.25">
      <c r="A28" s="17" t="s">
        <v>198</v>
      </c>
      <c r="B28" s="15">
        <v>0.39434157149999899</v>
      </c>
      <c r="C28" s="15">
        <v>1.1703968419999999</v>
      </c>
      <c r="D28" s="15">
        <v>54.99895257</v>
      </c>
      <c r="E28" s="15">
        <v>105.4711618</v>
      </c>
      <c r="F28" s="15">
        <v>9.1239536000000001</v>
      </c>
      <c r="G28" s="15">
        <v>9.1239329599999994</v>
      </c>
      <c r="H28" s="15">
        <v>105.4716086</v>
      </c>
      <c r="I28" s="15">
        <v>105.4716086</v>
      </c>
      <c r="J28" s="15">
        <v>23.610553830000001</v>
      </c>
      <c r="K28" s="15">
        <v>0.35873913679999903</v>
      </c>
      <c r="L28" s="15">
        <v>0.29097061950000003</v>
      </c>
      <c r="M28" s="15">
        <v>5.3494878000000003E-2</v>
      </c>
      <c r="N28" s="15">
        <v>2.6747372E-3</v>
      </c>
      <c r="O28" s="15">
        <v>5.0819950000000003E-2</v>
      </c>
      <c r="P28" s="15">
        <v>199.68977580000001</v>
      </c>
      <c r="Q28" s="15">
        <v>0.1613188495</v>
      </c>
      <c r="R28" s="15">
        <v>199.68972002000001</v>
      </c>
      <c r="S28" s="15">
        <v>0.112088063585999</v>
      </c>
      <c r="T28" s="15">
        <v>0.11208842158</v>
      </c>
      <c r="U28" s="15">
        <v>6.6597461309000003E-2</v>
      </c>
      <c r="V28" s="15">
        <v>0.22760843410600001</v>
      </c>
      <c r="W28" s="15">
        <v>5.9552609316600003E-2</v>
      </c>
      <c r="X28" s="15">
        <v>28.088536861999899</v>
      </c>
      <c r="Y28" s="15">
        <v>28.088577216000001</v>
      </c>
      <c r="Z28" s="15">
        <v>1012.33243</v>
      </c>
      <c r="AA28" s="15">
        <v>1012.33243</v>
      </c>
      <c r="AB28" s="15">
        <v>2.5781989999999999E-4</v>
      </c>
      <c r="AC28" s="15">
        <v>3.6094962999999998E-5</v>
      </c>
      <c r="AD28" s="15">
        <v>2.2172418999999999E-4</v>
      </c>
      <c r="AE28" s="15">
        <v>0.11316975157</v>
      </c>
      <c r="AF28" s="15">
        <v>152964.20597000001</v>
      </c>
      <c r="AG28" s="15">
        <v>12941599.689999999</v>
      </c>
      <c r="AH28" s="15">
        <v>152964.18922</v>
      </c>
      <c r="AI28" s="15">
        <v>3.0642484698E-3</v>
      </c>
      <c r="AJ28" s="15">
        <v>30.655085140000001</v>
      </c>
      <c r="AK28" s="15">
        <v>223.13852881</v>
      </c>
      <c r="AL28" s="15">
        <v>29.382591600000001</v>
      </c>
      <c r="AM28" s="15">
        <v>0.96736958799999995</v>
      </c>
      <c r="AN28" s="15">
        <v>80.709139100000002</v>
      </c>
      <c r="AO28" s="15">
        <v>18.327923029999901</v>
      </c>
      <c r="AP28" s="15">
        <v>508.01218299999999</v>
      </c>
      <c r="AQ28" s="15">
        <v>322.70614426999998</v>
      </c>
      <c r="AR28" s="15">
        <v>133.55087122</v>
      </c>
      <c r="AS28" s="15">
        <v>973.28732769999999</v>
      </c>
      <c r="AT28" s="15">
        <v>65.9172394</v>
      </c>
      <c r="AU28" s="15">
        <v>175.33216192999899</v>
      </c>
      <c r="AV28" s="15">
        <v>175.33235110000001</v>
      </c>
      <c r="AW28" s="15">
        <v>973.28706639999996</v>
      </c>
      <c r="AX28" s="15">
        <v>2443.4337999999998</v>
      </c>
      <c r="AY28" s="15">
        <v>4019.4705239999998</v>
      </c>
      <c r="AZ28" s="15">
        <v>0.65807920499999994</v>
      </c>
      <c r="BA28" s="15">
        <v>0.78085468800000002</v>
      </c>
      <c r="BB28" s="15">
        <v>118.5563198</v>
      </c>
      <c r="BC28" s="15">
        <v>118.5563504</v>
      </c>
      <c r="BD28" s="15">
        <v>118.5563198</v>
      </c>
      <c r="BE28" s="15">
        <v>2.6198077949999998</v>
      </c>
      <c r="BF28" s="15">
        <v>285.97986688600002</v>
      </c>
      <c r="BG28" s="15">
        <v>285.979583969999</v>
      </c>
      <c r="BH28" s="15">
        <v>2.2093293E-3</v>
      </c>
      <c r="BI28" s="15">
        <v>2.0772607E-4</v>
      </c>
      <c r="BJ28" s="15">
        <v>2.0772353000000001E-4</v>
      </c>
      <c r="BK28" s="15">
        <v>2.2093099999999999E-3</v>
      </c>
      <c r="BL28" s="15">
        <v>181.5817816</v>
      </c>
      <c r="BM28" s="15">
        <v>181.58171189999999</v>
      </c>
      <c r="BN28" s="15">
        <v>8.6868087881999997E-2</v>
      </c>
      <c r="BO28" s="15">
        <v>270.76676319000001</v>
      </c>
      <c r="BP28" s="15">
        <v>4.1735137690000004</v>
      </c>
      <c r="BQ28" s="15">
        <v>1063.28875606</v>
      </c>
      <c r="BR28" s="15">
        <v>3.4331484130000001</v>
      </c>
      <c r="BS28" s="15">
        <v>0.11112960400000001</v>
      </c>
      <c r="BT28" s="15">
        <v>0.19756373999999999</v>
      </c>
      <c r="BU28" s="15">
        <v>15.001547528</v>
      </c>
      <c r="BV28" s="15">
        <v>0</v>
      </c>
      <c r="BW28" s="15">
        <v>700.50801899999999</v>
      </c>
      <c r="BX28" s="15">
        <v>16.633376250000001</v>
      </c>
      <c r="BY28" s="15">
        <v>16.32319356</v>
      </c>
      <c r="BZ28" s="15">
        <v>1361.0973075299901</v>
      </c>
      <c r="CA28" s="15">
        <v>1361.0934460799999</v>
      </c>
      <c r="CB28" s="15">
        <v>3.9340663999999997E-2</v>
      </c>
      <c r="CC28" s="15">
        <v>6.68791E-3</v>
      </c>
      <c r="CD28" s="15">
        <v>3.2652649999999998E-2</v>
      </c>
      <c r="CE28" s="15">
        <v>11784.660024000001</v>
      </c>
      <c r="CF28" s="15">
        <v>20056.8999</v>
      </c>
      <c r="CG28" s="15">
        <v>2459.242835</v>
      </c>
      <c r="CH28" s="15">
        <v>2459.2443499999999</v>
      </c>
      <c r="CI28" s="15">
        <v>0</v>
      </c>
      <c r="CJ28" s="15">
        <v>20056.896629999999</v>
      </c>
      <c r="CK28" s="15">
        <v>6.2397738</v>
      </c>
      <c r="CL28" s="15">
        <v>328.17679120000003</v>
      </c>
      <c r="CM28" s="15">
        <v>2.8305601330000001</v>
      </c>
      <c r="CN28" s="15">
        <v>3.0642496348000001E-3</v>
      </c>
      <c r="CO28" s="15">
        <v>0.31478348830000003</v>
      </c>
      <c r="CP28" s="15">
        <v>0.17272226617</v>
      </c>
      <c r="CQ28" s="15">
        <v>3.2312709499999999</v>
      </c>
      <c r="CR28" s="15">
        <v>0.68348711309999999</v>
      </c>
      <c r="CS28" s="15">
        <v>5026.0546592999999</v>
      </c>
      <c r="CT28" s="15">
        <v>3.5991403259999899</v>
      </c>
      <c r="CU28" s="15">
        <v>0.78965710700000002</v>
      </c>
      <c r="CV28" s="15">
        <v>292.779889359999</v>
      </c>
      <c r="CW28" s="15">
        <v>28.284442303999999</v>
      </c>
      <c r="CX28" s="15">
        <v>0</v>
      </c>
      <c r="CY28" s="15">
        <v>1.6638836960000001</v>
      </c>
      <c r="CZ28" s="15">
        <v>1.3339501500000001E-5</v>
      </c>
      <c r="DA28" s="15">
        <v>0.26883815049999998</v>
      </c>
      <c r="DB28" s="15">
        <v>120.48949</v>
      </c>
      <c r="DC28" s="15">
        <v>34.529879999999999</v>
      </c>
      <c r="DD28" s="15">
        <v>580.72343998999997</v>
      </c>
      <c r="DE28" s="15">
        <v>0.57313088270000001</v>
      </c>
      <c r="DF28" s="15">
        <v>0.18490366953999901</v>
      </c>
      <c r="DG28" s="15">
        <v>98.121564363000005</v>
      </c>
      <c r="DH28" s="15">
        <v>0.69942793699999894</v>
      </c>
      <c r="DI28" s="15">
        <v>43.496467349999897</v>
      </c>
      <c r="DJ28" s="15">
        <v>4.5291708029999898</v>
      </c>
      <c r="DK28" s="15">
        <v>1.4305595099999999</v>
      </c>
      <c r="DL28" s="15">
        <v>189.34058393000001</v>
      </c>
      <c r="DM28" s="15">
        <v>7.3454413900000004</v>
      </c>
      <c r="DN28" s="15">
        <v>47.704354904999903</v>
      </c>
      <c r="DO28" s="15">
        <v>1.4319989449999999</v>
      </c>
      <c r="DP28" s="15">
        <v>21.965174039999901</v>
      </c>
      <c r="DQ28" s="15">
        <v>0.18829956422999999</v>
      </c>
      <c r="DR28" s="15">
        <v>0.80793478249999995</v>
      </c>
      <c r="DS28" s="15">
        <v>26.831222669999999</v>
      </c>
      <c r="DT28" s="15">
        <v>760.33936000000006</v>
      </c>
      <c r="DU28" s="15">
        <v>74.399105140000003</v>
      </c>
      <c r="DV28" s="15">
        <v>74.399322279999893</v>
      </c>
      <c r="DW28" s="15">
        <v>1204.8993857</v>
      </c>
      <c r="DX28" s="15">
        <v>4.9896516569999996</v>
      </c>
      <c r="DY28" s="15">
        <v>4.9896470669999999</v>
      </c>
      <c r="DZ28" s="15">
        <v>9.7050351100000001E-2</v>
      </c>
      <c r="EA28" s="15">
        <v>1443.7429858999999</v>
      </c>
      <c r="EB28" s="15">
        <v>1201.4369161699999</v>
      </c>
      <c r="EC28" s="15">
        <v>1201.4353295999999</v>
      </c>
      <c r="ED28" s="15">
        <v>193.4390133</v>
      </c>
      <c r="EE28" s="15">
        <v>268.10962635599998</v>
      </c>
      <c r="EF28" s="15">
        <v>341473828500</v>
      </c>
      <c r="EG28" s="15">
        <v>35.657796783000002</v>
      </c>
      <c r="EH28" s="15">
        <v>11617.557251</v>
      </c>
      <c r="EI28" s="15">
        <v>659.84973579999996</v>
      </c>
      <c r="EJ28" s="15">
        <v>1523.1315792999901</v>
      </c>
      <c r="EK28" s="15">
        <v>659.84803769999996</v>
      </c>
      <c r="EL28" s="15">
        <f t="shared" si="0"/>
        <v>22697.724516600003</v>
      </c>
      <c r="EM28" s="15">
        <f t="shared" si="1"/>
        <v>1269.0901753450687</v>
      </c>
      <c r="EN28" s="15">
        <f t="shared" si="2"/>
        <v>688.36673535506873</v>
      </c>
      <c r="EO28" s="28"/>
      <c r="EP28" s="28"/>
      <c r="EQ28" s="28"/>
      <c r="ER28" s="28"/>
      <c r="ES28" s="28"/>
      <c r="ET28" s="28"/>
      <c r="EU28" s="28"/>
    </row>
    <row r="29" spans="1:151" x14ac:dyDescent="0.25">
      <c r="A29" s="17" t="s">
        <v>199</v>
      </c>
      <c r="B29" s="15">
        <v>0.34651784829999999</v>
      </c>
      <c r="C29" s="15">
        <v>0.93828972359999996</v>
      </c>
      <c r="D29" s="15">
        <v>39.330946500000003</v>
      </c>
      <c r="E29" s="15">
        <v>86.459851599999993</v>
      </c>
      <c r="F29" s="15">
        <v>8.5243455499999996</v>
      </c>
      <c r="G29" s="15">
        <v>8.5243443299999999</v>
      </c>
      <c r="H29" s="15">
        <v>86.459844399999994</v>
      </c>
      <c r="I29" s="15">
        <v>86.459844399999994</v>
      </c>
      <c r="J29" s="15">
        <v>18.940944859999998</v>
      </c>
      <c r="K29" s="15">
        <v>0.32237716659999999</v>
      </c>
      <c r="L29" s="15">
        <v>0.30496295400000001</v>
      </c>
      <c r="M29" s="15">
        <v>6.9005794999999995E-2</v>
      </c>
      <c r="N29" s="15">
        <v>3.4503122000000002E-3</v>
      </c>
      <c r="O29" s="15">
        <v>6.5555929999999998E-2</v>
      </c>
      <c r="P29" s="15">
        <v>161.16978216000001</v>
      </c>
      <c r="Q29" s="15">
        <v>0.15708159762999899</v>
      </c>
      <c r="R29" s="15">
        <v>161.16937755999999</v>
      </c>
      <c r="S29" s="15">
        <v>9.6560468514999998E-2</v>
      </c>
      <c r="T29" s="15">
        <v>9.6560820445999895E-2</v>
      </c>
      <c r="U29" s="15">
        <v>5.3229466985000001E-2</v>
      </c>
      <c r="V29" s="15">
        <v>0.17696307830499999</v>
      </c>
      <c r="W29" s="15">
        <v>4.5245995996000002E-2</v>
      </c>
      <c r="X29" s="15">
        <v>19.254347416000002</v>
      </c>
      <c r="Y29" s="15">
        <v>19.254334669999999</v>
      </c>
      <c r="Z29" s="15">
        <v>1336.4746700000001</v>
      </c>
      <c r="AA29" s="15">
        <v>1336.4746700000001</v>
      </c>
      <c r="AB29" s="15">
        <v>3.3156297000000001E-4</v>
      </c>
      <c r="AC29" s="15">
        <v>4.6417783000000002E-5</v>
      </c>
      <c r="AD29" s="15">
        <v>2.8513992000000002E-4</v>
      </c>
      <c r="AE29" s="15">
        <v>0.10524188279999901</v>
      </c>
      <c r="AF29" s="15">
        <v>138920.96951999899</v>
      </c>
      <c r="AG29" s="15">
        <v>16291542.863</v>
      </c>
      <c r="AH29" s="15">
        <v>138920.98018000001</v>
      </c>
      <c r="AI29" s="15">
        <v>2.7742847740999999E-3</v>
      </c>
      <c r="AJ29" s="15">
        <v>35.742856080000003</v>
      </c>
      <c r="AK29" s="15">
        <v>257.83500135999998</v>
      </c>
      <c r="AL29" s="15">
        <v>33.763603099999997</v>
      </c>
      <c r="AM29" s="15">
        <v>1.08450446</v>
      </c>
      <c r="AN29" s="15">
        <v>92.811973949999995</v>
      </c>
      <c r="AO29" s="15">
        <v>25.534313000000001</v>
      </c>
      <c r="AP29" s="15">
        <v>521.39286500000003</v>
      </c>
      <c r="AQ29" s="15">
        <v>237.10223385</v>
      </c>
      <c r="AR29" s="15">
        <v>109.845700725</v>
      </c>
      <c r="AS29" s="15">
        <v>973.18236929999898</v>
      </c>
      <c r="AT29" s="15">
        <v>46.844598490000003</v>
      </c>
      <c r="AU29" s="15">
        <v>153.83436395000001</v>
      </c>
      <c r="AV29" s="15">
        <v>153.83519455000001</v>
      </c>
      <c r="AW29" s="15">
        <v>973.18194819999997</v>
      </c>
      <c r="AX29" s="15">
        <v>2927.5540500000002</v>
      </c>
      <c r="AY29" s="15">
        <v>3117.1214799999998</v>
      </c>
      <c r="AZ29" s="15">
        <v>0.60570500599999999</v>
      </c>
      <c r="BA29" s="15">
        <v>0.69108485200000003</v>
      </c>
      <c r="BB29" s="15">
        <v>110.4594985</v>
      </c>
      <c r="BC29" s="15">
        <v>110.45933119999999</v>
      </c>
      <c r="BD29" s="15">
        <v>110.4594985</v>
      </c>
      <c r="BE29" s="15">
        <v>2.6583341699999998</v>
      </c>
      <c r="BF29" s="15">
        <v>269.163499333</v>
      </c>
      <c r="BG29" s="15">
        <v>269.16431938699998</v>
      </c>
      <c r="BH29" s="15">
        <v>2.8718277000000002E-3</v>
      </c>
      <c r="BI29" s="15">
        <v>2.6936745E-4</v>
      </c>
      <c r="BJ29" s="15">
        <v>2.6937367999999999E-4</v>
      </c>
      <c r="BK29" s="15">
        <v>2.8718095000000001E-3</v>
      </c>
      <c r="BL29" s="15">
        <v>193.61230399999999</v>
      </c>
      <c r="BM29" s="15">
        <v>193.61235500000001</v>
      </c>
      <c r="BN29" s="15">
        <v>6.8044796108500005E-2</v>
      </c>
      <c r="BO29" s="15">
        <v>235.02797885999999</v>
      </c>
      <c r="BP29" s="15">
        <v>3.6417453329999998</v>
      </c>
      <c r="BQ29" s="15">
        <v>981.92534099999898</v>
      </c>
      <c r="BR29" s="15">
        <v>2.4643527340000002</v>
      </c>
      <c r="BS29" s="15">
        <v>0.16248877</v>
      </c>
      <c r="BT29" s="15">
        <v>0.2888693</v>
      </c>
      <c r="BU29" s="15">
        <v>12.5880141459999</v>
      </c>
      <c r="BV29" s="15">
        <v>0</v>
      </c>
      <c r="BW29" s="15">
        <v>809.12225999999998</v>
      </c>
      <c r="BX29" s="15">
        <v>14.181772689999899</v>
      </c>
      <c r="BY29" s="15">
        <v>13.815542579999899</v>
      </c>
      <c r="BZ29" s="15">
        <v>1667.8703195799999</v>
      </c>
      <c r="CA29" s="15">
        <v>1667.8682746039999</v>
      </c>
      <c r="CB29" s="15">
        <v>4.8856272999999999E-2</v>
      </c>
      <c r="CC29" s="15">
        <v>8.3055539999999997E-3</v>
      </c>
      <c r="CD29" s="15">
        <v>4.0550742000000001E-2</v>
      </c>
      <c r="CE29" s="15">
        <v>10721.888604</v>
      </c>
      <c r="CF29" s="15">
        <v>21179.76094</v>
      </c>
      <c r="CG29" s="15">
        <v>2828.1660099999999</v>
      </c>
      <c r="CH29" s="15">
        <v>2828.1684399999999</v>
      </c>
      <c r="CI29" s="15">
        <v>0</v>
      </c>
      <c r="CJ29" s="15">
        <v>21179.756949999999</v>
      </c>
      <c r="CK29" s="15">
        <v>7.1887702999999998</v>
      </c>
      <c r="CL29" s="15">
        <v>248.27173399999899</v>
      </c>
      <c r="CM29" s="15">
        <v>2.4895835540000002</v>
      </c>
      <c r="CN29" s="15">
        <v>2.7742778553E-3</v>
      </c>
      <c r="CO29" s="15">
        <v>0.27835428099999998</v>
      </c>
      <c r="CP29" s="15">
        <v>0.15048710230000001</v>
      </c>
      <c r="CQ29" s="15">
        <v>2.758512192</v>
      </c>
      <c r="CR29" s="15">
        <v>0.77936184740000003</v>
      </c>
      <c r="CS29" s="15">
        <v>4703.9010201999999</v>
      </c>
      <c r="CT29" s="15">
        <v>3.82890109</v>
      </c>
      <c r="CU29" s="15">
        <v>0.87722422249999998</v>
      </c>
      <c r="CV29" s="15">
        <v>312.86484959999899</v>
      </c>
      <c r="CW29" s="15">
        <v>41.209089716999998</v>
      </c>
      <c r="CX29" s="15">
        <v>0</v>
      </c>
      <c r="CY29" s="15">
        <v>1.4130770689999901</v>
      </c>
      <c r="CZ29" s="15">
        <v>1.6954839999999998E-5</v>
      </c>
      <c r="DA29" s="15">
        <v>0.32669577550000001</v>
      </c>
      <c r="DB29" s="15">
        <v>180.90395000000001</v>
      </c>
      <c r="DC29" s="15">
        <v>47.692745000000002</v>
      </c>
      <c r="DD29" s="15">
        <v>819.82029693999903</v>
      </c>
      <c r="DE29" s="15">
        <v>0.75947710769999999</v>
      </c>
      <c r="DF29" s="15">
        <v>0.2676579737</v>
      </c>
      <c r="DG29" s="15">
        <v>141.38516073400001</v>
      </c>
      <c r="DH29" s="15">
        <v>0.94209647099999905</v>
      </c>
      <c r="DI29" s="15">
        <v>47.339410059999999</v>
      </c>
      <c r="DJ29" s="15">
        <v>4.6074712900000003</v>
      </c>
      <c r="DK29" s="15">
        <v>1.465466535</v>
      </c>
      <c r="DL29" s="15">
        <v>197.09883959999999</v>
      </c>
      <c r="DM29" s="15">
        <v>6.4172719139999996</v>
      </c>
      <c r="DN29" s="15">
        <v>44.074316670000002</v>
      </c>
      <c r="DO29" s="15">
        <v>1.5960803432999999</v>
      </c>
      <c r="DP29" s="15">
        <v>28.911089499999999</v>
      </c>
      <c r="DQ29" s="15">
        <v>0.25165775783</v>
      </c>
      <c r="DR29" s="15">
        <v>0.75413619429999901</v>
      </c>
      <c r="DS29" s="15">
        <v>27.625013989999999</v>
      </c>
      <c r="DT29" s="15">
        <v>393.22762999999998</v>
      </c>
      <c r="DU29" s="15">
        <v>82.871961639999995</v>
      </c>
      <c r="DV29" s="15">
        <v>82.872000589999999</v>
      </c>
      <c r="DW29" s="15">
        <v>1100.1226160000001</v>
      </c>
      <c r="DX29" s="15">
        <v>3.7711964409999998</v>
      </c>
      <c r="DY29" s="15">
        <v>3.7712100880000001</v>
      </c>
      <c r="DZ29" s="15">
        <v>0.1017173465</v>
      </c>
      <c r="EA29" s="15">
        <v>1325.02457973999</v>
      </c>
      <c r="EB29" s="15">
        <v>1122.30995964</v>
      </c>
      <c r="EC29" s="15">
        <v>1122.3111034799999</v>
      </c>
      <c r="ED29" s="15">
        <v>188.9995193</v>
      </c>
      <c r="EE29" s="15">
        <v>252.97546686999999</v>
      </c>
      <c r="EF29" s="15">
        <v>431976071700</v>
      </c>
      <c r="EG29" s="15">
        <v>33.453378705999903</v>
      </c>
      <c r="EH29" s="15">
        <v>10589.579333</v>
      </c>
      <c r="EI29" s="15">
        <v>582.71697970000002</v>
      </c>
      <c r="EJ29" s="15">
        <v>1324.8942107</v>
      </c>
      <c r="EK29" s="15">
        <v>582.71737169999994</v>
      </c>
      <c r="EL29" s="15">
        <f t="shared" si="0"/>
        <v>24201.539253999999</v>
      </c>
      <c r="EM29" s="15">
        <f t="shared" si="1"/>
        <v>1604.330826564928</v>
      </c>
      <c r="EN29" s="15">
        <f t="shared" si="2"/>
        <v>784.51052962492906</v>
      </c>
      <c r="EO29" s="28"/>
      <c r="EP29" s="28"/>
      <c r="EQ29" s="28"/>
      <c r="ER29" s="28"/>
      <c r="ES29" s="28"/>
      <c r="ET29" s="28"/>
      <c r="EU29" s="28"/>
    </row>
    <row r="30" spans="1:151" x14ac:dyDescent="0.25">
      <c r="A30" s="17" t="s">
        <v>200</v>
      </c>
      <c r="B30" s="15">
        <v>0.13435021819000001</v>
      </c>
      <c r="C30" s="15">
        <v>0.42621143739</v>
      </c>
      <c r="D30" s="15">
        <v>22.022261564000001</v>
      </c>
      <c r="E30" s="15">
        <v>40.248483854</v>
      </c>
      <c r="F30" s="15">
        <v>3.16708186049999</v>
      </c>
      <c r="G30" s="15">
        <v>3.16708786139999</v>
      </c>
      <c r="H30" s="15">
        <v>40.248509474999999</v>
      </c>
      <c r="I30" s="15">
        <v>40.248509474999999</v>
      </c>
      <c r="J30" s="15">
        <v>8.7939035570000001</v>
      </c>
      <c r="K30" s="15">
        <v>0.12130534442</v>
      </c>
      <c r="L30" s="15">
        <v>8.2780468469999993E-2</v>
      </c>
      <c r="M30" s="15">
        <v>3.4314163000000002E-2</v>
      </c>
      <c r="N30" s="15">
        <v>1.7157112E-3</v>
      </c>
      <c r="O30" s="15">
        <v>3.2598519999999999E-2</v>
      </c>
      <c r="P30" s="15">
        <v>84.683165630999994</v>
      </c>
      <c r="Q30" s="15">
        <v>5.3490037040000001E-2</v>
      </c>
      <c r="R30" s="15">
        <v>84.683339593599996</v>
      </c>
      <c r="S30" s="15">
        <v>4.1438971900499999E-2</v>
      </c>
      <c r="T30" s="15">
        <v>4.1438987496299998E-2</v>
      </c>
      <c r="U30" s="15">
        <v>2.5418938548299901E-2</v>
      </c>
      <c r="V30" s="15">
        <v>8.9217862947859994E-2</v>
      </c>
      <c r="W30" s="15">
        <v>2.3318112903969901E-2</v>
      </c>
      <c r="X30" s="15">
        <v>11.4376391006</v>
      </c>
      <c r="Y30" s="15">
        <v>11.4377372959</v>
      </c>
      <c r="Z30" s="15">
        <v>425.72466494000003</v>
      </c>
      <c r="AA30" s="15">
        <v>425.72466494000003</v>
      </c>
      <c r="AB30" s="15">
        <v>1.7171921999999999E-4</v>
      </c>
      <c r="AC30" s="15">
        <v>2.4040954999999999E-5</v>
      </c>
      <c r="AD30" s="15">
        <v>1.476793E-4</v>
      </c>
      <c r="AE30" s="15">
        <v>3.8968332743999898E-2</v>
      </c>
      <c r="AF30" s="15">
        <v>55977.128832000002</v>
      </c>
      <c r="AG30" s="15">
        <v>6634503.8524999898</v>
      </c>
      <c r="AH30" s="15">
        <v>55977.161029999901</v>
      </c>
      <c r="AI30" s="15">
        <v>1.0979434735400001E-3</v>
      </c>
      <c r="AJ30" s="15">
        <v>8.4321704410000002</v>
      </c>
      <c r="AK30" s="15">
        <v>59.492867982999996</v>
      </c>
      <c r="AL30" s="15">
        <v>8.6343071410000007</v>
      </c>
      <c r="AM30" s="15">
        <v>0.2808184816</v>
      </c>
      <c r="AN30" s="15">
        <v>23.703200102999901</v>
      </c>
      <c r="AO30" s="15">
        <v>4.8561544479999998</v>
      </c>
      <c r="AP30" s="15">
        <v>149.968031</v>
      </c>
      <c r="AQ30" s="15">
        <v>125.70821068799999</v>
      </c>
      <c r="AR30" s="15">
        <v>53.161260767999998</v>
      </c>
      <c r="AS30" s="15">
        <v>374.4723012</v>
      </c>
      <c r="AT30" s="15">
        <v>26.400348698999998</v>
      </c>
      <c r="AU30" s="15">
        <v>65.599988639599999</v>
      </c>
      <c r="AV30" s="15">
        <v>65.599877380300001</v>
      </c>
      <c r="AW30" s="15">
        <v>374.47197310000001</v>
      </c>
      <c r="AX30" s="15">
        <v>883.40120000000002</v>
      </c>
      <c r="AY30" s="15">
        <v>1512.2550779999999</v>
      </c>
      <c r="AZ30" s="15">
        <v>0.22084978714</v>
      </c>
      <c r="BA30" s="15">
        <v>0.26711208464000002</v>
      </c>
      <c r="BB30" s="15">
        <v>39.616827254</v>
      </c>
      <c r="BC30" s="15">
        <v>39.616870740000003</v>
      </c>
      <c r="BD30" s="15">
        <v>39.616827254</v>
      </c>
      <c r="BE30" s="15">
        <v>0.73984916369999898</v>
      </c>
      <c r="BF30" s="15">
        <v>111.61126547729999</v>
      </c>
      <c r="BG30" s="15">
        <v>111.6118877669</v>
      </c>
      <c r="BH30" s="15">
        <v>1.5331208000000001E-3</v>
      </c>
      <c r="BI30" s="15">
        <v>1.4072990000000001E-4</v>
      </c>
      <c r="BJ30" s="15">
        <v>1.4072999E-4</v>
      </c>
      <c r="BK30" s="15">
        <v>1.5331283E-3</v>
      </c>
      <c r="BL30" s="15">
        <v>44.060104940000002</v>
      </c>
      <c r="BM30" s="15">
        <v>44.060219369999999</v>
      </c>
      <c r="BN30" s="15">
        <v>3.3923720999100002E-2</v>
      </c>
      <c r="BO30" s="15">
        <v>98.450942303000005</v>
      </c>
      <c r="BP30" s="15">
        <v>1.4256610995700001</v>
      </c>
      <c r="BQ30" s="15">
        <v>344.67660691999998</v>
      </c>
      <c r="BR30" s="15">
        <v>1.3933452886</v>
      </c>
      <c r="BS30" s="15">
        <v>5.7187456999999997E-2</v>
      </c>
      <c r="BT30" s="15">
        <v>0.10166654</v>
      </c>
      <c r="BU30" s="15">
        <v>7.503096276</v>
      </c>
      <c r="BV30" s="15">
        <v>0</v>
      </c>
      <c r="BW30" s="15">
        <v>221.18583999999899</v>
      </c>
      <c r="BX30" s="15">
        <v>5.8190261739999896</v>
      </c>
      <c r="BY30" s="15">
        <v>5.7529513520000002</v>
      </c>
      <c r="BZ30" s="15">
        <v>699.07173741760005</v>
      </c>
      <c r="CA30" s="15">
        <v>699.07021041350004</v>
      </c>
      <c r="CB30" s="15">
        <v>2.3229764999999999E-2</v>
      </c>
      <c r="CC30" s="15">
        <v>3.9490460000000003E-3</v>
      </c>
      <c r="CD30" s="15">
        <v>1.9280638999999999E-2</v>
      </c>
      <c r="CE30" s="15">
        <v>4366.0501179999901</v>
      </c>
      <c r="CF30" s="15">
        <v>4874.264212</v>
      </c>
      <c r="CG30" s="15">
        <v>589.18751799999995</v>
      </c>
      <c r="CH30" s="15">
        <v>589.18691460000002</v>
      </c>
      <c r="CI30" s="15">
        <v>0</v>
      </c>
      <c r="CJ30" s="15">
        <v>4874.2641370000001</v>
      </c>
      <c r="CK30" s="15">
        <v>1.3112482000000001</v>
      </c>
      <c r="CL30" s="15">
        <v>120.806307078</v>
      </c>
      <c r="CM30" s="15">
        <v>0.97992767049999996</v>
      </c>
      <c r="CN30" s="15">
        <v>1.09794103567E-3</v>
      </c>
      <c r="CO30" s="15">
        <v>0.112832940225</v>
      </c>
      <c r="CP30" s="15">
        <v>6.2286518885999897E-2</v>
      </c>
      <c r="CQ30" s="15">
        <v>1.1377404218</v>
      </c>
      <c r="CR30" s="15">
        <v>0.246048900904</v>
      </c>
      <c r="CS30" s="15">
        <v>1865.4051228199901</v>
      </c>
      <c r="CT30" s="15">
        <v>1.2442901684999901</v>
      </c>
      <c r="CU30" s="15">
        <v>0.24063871070000001</v>
      </c>
      <c r="CV30" s="15">
        <v>95.164510140000004</v>
      </c>
      <c r="CW30" s="15">
        <v>13.644799882999999</v>
      </c>
      <c r="CX30" s="15">
        <v>0</v>
      </c>
      <c r="CY30" s="15">
        <v>0.58971471600000003</v>
      </c>
      <c r="CZ30" s="15">
        <v>7.2161350000000002E-6</v>
      </c>
      <c r="DA30" s="15">
        <v>0.101414494919999</v>
      </c>
      <c r="DB30" s="15">
        <v>59.533729999999998</v>
      </c>
      <c r="DC30" s="15">
        <v>20.697226000000001</v>
      </c>
      <c r="DD30" s="15">
        <v>293.04356220350002</v>
      </c>
      <c r="DE30" s="15">
        <v>0.25304772577000001</v>
      </c>
      <c r="DF30" s="15">
        <v>8.9328108019999894E-2</v>
      </c>
      <c r="DG30" s="15">
        <v>47.122395995700003</v>
      </c>
      <c r="DH30" s="15">
        <v>0.28179498167</v>
      </c>
      <c r="DI30" s="15">
        <v>17.547615408999999</v>
      </c>
      <c r="DJ30" s="15">
        <v>1.5721067339999999</v>
      </c>
      <c r="DK30" s="15">
        <v>0.45835293319999998</v>
      </c>
      <c r="DL30" s="15">
        <v>71.507792940000002</v>
      </c>
      <c r="DM30" s="15">
        <v>2.3757647566000002</v>
      </c>
      <c r="DN30" s="15">
        <v>19.387772030000001</v>
      </c>
      <c r="DO30" s="15">
        <v>0.44586244179000001</v>
      </c>
      <c r="DP30" s="15">
        <v>6.6385567879999998</v>
      </c>
      <c r="DQ30" s="15">
        <v>8.0632437246999894E-2</v>
      </c>
      <c r="DR30" s="15">
        <v>0.26890961464000002</v>
      </c>
      <c r="DS30" s="15">
        <v>9.1083467999999996</v>
      </c>
      <c r="DT30" s="15">
        <v>291.50583</v>
      </c>
      <c r="DU30" s="15">
        <v>45.833374434299998</v>
      </c>
      <c r="DV30" s="15">
        <v>45.8333035425999</v>
      </c>
      <c r="DW30" s="15">
        <v>402.14971600000001</v>
      </c>
      <c r="DX30" s="15">
        <v>1.80716604767</v>
      </c>
      <c r="DY30" s="15">
        <v>1.8071674536</v>
      </c>
      <c r="DZ30" s="15">
        <v>2.761058856E-2</v>
      </c>
      <c r="EA30" s="15">
        <v>535.454871185</v>
      </c>
      <c r="EB30" s="15">
        <v>444.56026178799999</v>
      </c>
      <c r="EC30" s="15">
        <v>444.56028808099899</v>
      </c>
      <c r="ED30" s="15">
        <v>66.332989740000002</v>
      </c>
      <c r="EE30" s="15">
        <v>97.133238180399999</v>
      </c>
      <c r="EF30" s="15">
        <v>174086078390</v>
      </c>
      <c r="EG30" s="15">
        <v>12.8910017639</v>
      </c>
      <c r="EH30" s="15">
        <v>4297.2731477999996</v>
      </c>
      <c r="EI30" s="15">
        <v>246.53043447300001</v>
      </c>
      <c r="EJ30" s="15">
        <v>575.62825682000005</v>
      </c>
      <c r="EK30" s="15">
        <v>246.53088053799999</v>
      </c>
      <c r="EL30" s="15">
        <f t="shared" si="0"/>
        <v>5507.51183494</v>
      </c>
      <c r="EM30" s="15">
        <f t="shared" si="1"/>
        <v>549.68275099592097</v>
      </c>
      <c r="EN30" s="15">
        <f t="shared" si="2"/>
        <v>256.63918879242101</v>
      </c>
      <c r="EO30" s="28"/>
      <c r="EP30" s="28"/>
      <c r="EQ30" s="28"/>
      <c r="ER30" s="28"/>
      <c r="ES30" s="28"/>
      <c r="ET30" s="28"/>
      <c r="EU30" s="28"/>
    </row>
    <row r="31" spans="1:151" x14ac:dyDescent="0.25">
      <c r="A31" s="17" t="s">
        <v>201</v>
      </c>
      <c r="B31" s="15">
        <v>0.66009996800000004</v>
      </c>
      <c r="C31" s="15">
        <v>2.0404249134999999</v>
      </c>
      <c r="D31" s="15">
        <v>100.79840423</v>
      </c>
      <c r="E31" s="15">
        <v>189.93498069999899</v>
      </c>
      <c r="F31" s="15">
        <v>15.631938809999999</v>
      </c>
      <c r="G31" s="15">
        <v>15.631934790000001</v>
      </c>
      <c r="H31" s="15">
        <v>189.9354214</v>
      </c>
      <c r="I31" s="15">
        <v>189.9354214</v>
      </c>
      <c r="J31" s="15">
        <v>41.615276899999998</v>
      </c>
      <c r="K31" s="15">
        <v>0.60610263139999998</v>
      </c>
      <c r="L31" s="15">
        <v>0.44997691969999998</v>
      </c>
      <c r="M31" s="15">
        <v>0.18827277000000001</v>
      </c>
      <c r="N31" s="15">
        <v>9.4136570000000006E-3</v>
      </c>
      <c r="O31" s="15">
        <v>0.17885946</v>
      </c>
      <c r="P31" s="15">
        <v>395.36433740000001</v>
      </c>
      <c r="Q31" s="15">
        <v>0.28454584654999998</v>
      </c>
      <c r="R31" s="15">
        <v>395.36348812</v>
      </c>
      <c r="S31" s="15">
        <v>0.21016282477500001</v>
      </c>
      <c r="T31" s="15">
        <v>0.21016327601599999</v>
      </c>
      <c r="U31" s="15">
        <v>0.12469466545999899</v>
      </c>
      <c r="V31" s="15">
        <v>0.434333507881</v>
      </c>
      <c r="W31" s="15">
        <v>0.112223418398</v>
      </c>
      <c r="X31" s="15">
        <v>52.527409085000002</v>
      </c>
      <c r="Y31" s="15">
        <v>52.527440053999896</v>
      </c>
      <c r="Z31" s="15">
        <v>1987.2775864999901</v>
      </c>
      <c r="AA31" s="15">
        <v>1987.2775864999901</v>
      </c>
      <c r="AB31" s="15">
        <v>9.4302103000000004E-4</v>
      </c>
      <c r="AC31" s="15">
        <v>1.3202266E-4</v>
      </c>
      <c r="AD31" s="15">
        <v>8.1099399999999999E-4</v>
      </c>
      <c r="AE31" s="15">
        <v>0.20316048419999999</v>
      </c>
      <c r="AF31" s="15">
        <v>283137.55458</v>
      </c>
      <c r="AG31" s="15">
        <v>38525513.166000001</v>
      </c>
      <c r="AH31" s="15">
        <v>283137.57877999998</v>
      </c>
      <c r="AI31" s="15">
        <v>5.6962562850000004E-3</v>
      </c>
      <c r="AJ31" s="15">
        <v>52.02651127</v>
      </c>
      <c r="AK31" s="15">
        <v>362.27694105</v>
      </c>
      <c r="AL31" s="15">
        <v>52.383775980000003</v>
      </c>
      <c r="AM31" s="15">
        <v>1.675087523</v>
      </c>
      <c r="AN31" s="15">
        <v>143.94849079999901</v>
      </c>
      <c r="AO31" s="15">
        <v>38.003257400000003</v>
      </c>
      <c r="AP31" s="15">
        <v>1019.8279669999999</v>
      </c>
      <c r="AQ31" s="15">
        <v>583.20675589999996</v>
      </c>
      <c r="AR31" s="15">
        <v>246.49925046000001</v>
      </c>
      <c r="AS31" s="15">
        <v>1994.2118558</v>
      </c>
      <c r="AT31" s="15">
        <v>120.88918729</v>
      </c>
      <c r="AU31" s="15">
        <v>324.53660579999899</v>
      </c>
      <c r="AV31" s="15">
        <v>324.53620425999998</v>
      </c>
      <c r="AW31" s="15">
        <v>1994.2154533999999</v>
      </c>
      <c r="AX31" s="15">
        <v>5168.6584000000003</v>
      </c>
      <c r="AY31" s="15">
        <v>7160.4195</v>
      </c>
      <c r="AZ31" s="15">
        <v>1.1237152545</v>
      </c>
      <c r="BA31" s="15">
        <v>1.32547540599999</v>
      </c>
      <c r="BB31" s="15">
        <v>201.2980211</v>
      </c>
      <c r="BC31" s="15">
        <v>201.29798149999999</v>
      </c>
      <c r="BD31" s="15">
        <v>201.2980211</v>
      </c>
      <c r="BE31" s="15">
        <v>3.9955538249999898</v>
      </c>
      <c r="BF31" s="15">
        <v>576.53584800500005</v>
      </c>
      <c r="BG31" s="15">
        <v>576.53599788700001</v>
      </c>
      <c r="BH31" s="15">
        <v>8.4335385000000006E-3</v>
      </c>
      <c r="BI31" s="15">
        <v>7.7355035999999999E-4</v>
      </c>
      <c r="BJ31" s="15">
        <v>7.7354699999999997E-4</v>
      </c>
      <c r="BK31" s="15">
        <v>8.4335460000000001E-3</v>
      </c>
      <c r="BL31" s="15">
        <v>278.67333509999997</v>
      </c>
      <c r="BM31" s="15">
        <v>278.67292800000001</v>
      </c>
      <c r="BN31" s="15">
        <v>0.165628689936</v>
      </c>
      <c r="BO31" s="15">
        <v>496.11322855999902</v>
      </c>
      <c r="BP31" s="15">
        <v>7.8308413750000003</v>
      </c>
      <c r="BQ31" s="15">
        <v>1768.6681974000001</v>
      </c>
      <c r="BR31" s="15">
        <v>6.3963790439999997</v>
      </c>
      <c r="BS31" s="15">
        <v>0.39374387</v>
      </c>
      <c r="BT31" s="15">
        <v>0.69998895999999999</v>
      </c>
      <c r="BU31" s="15">
        <v>35.934879330000001</v>
      </c>
      <c r="BV31" s="15">
        <v>0</v>
      </c>
      <c r="BW31" s="15">
        <v>1407.4736250000001</v>
      </c>
      <c r="BX31" s="15">
        <v>28.53576923</v>
      </c>
      <c r="BY31" s="15">
        <v>28.049274310000001</v>
      </c>
      <c r="BZ31" s="15">
        <v>4118.6119027599998</v>
      </c>
      <c r="CA31" s="15">
        <v>4118.6067221200001</v>
      </c>
      <c r="CB31" s="15">
        <v>0.12671588</v>
      </c>
      <c r="CC31" s="15">
        <v>2.1541622999999999E-2</v>
      </c>
      <c r="CD31" s="15">
        <v>0.105173826</v>
      </c>
      <c r="CE31" s="15">
        <v>22105.350280999999</v>
      </c>
      <c r="CF31" s="15">
        <v>30518.2533999999</v>
      </c>
      <c r="CG31" s="15">
        <v>4037.23173</v>
      </c>
      <c r="CH31" s="15">
        <v>4037.2318759999998</v>
      </c>
      <c r="CI31" s="15">
        <v>0</v>
      </c>
      <c r="CJ31" s="15">
        <v>30518.252199999999</v>
      </c>
      <c r="CK31" s="15">
        <v>9.7232760000000003</v>
      </c>
      <c r="CL31" s="15">
        <v>572.97553500000004</v>
      </c>
      <c r="CM31" s="15">
        <v>4.8797119529999904</v>
      </c>
      <c r="CN31" s="15">
        <v>5.6962572192999997E-3</v>
      </c>
      <c r="CO31" s="15">
        <v>0.57486943889999997</v>
      </c>
      <c r="CP31" s="15">
        <v>0.31538364839999999</v>
      </c>
      <c r="CQ31" s="15">
        <v>5.5840428989999999</v>
      </c>
      <c r="CR31" s="15">
        <v>1.496507056</v>
      </c>
      <c r="CS31" s="15">
        <v>9569.3603275999994</v>
      </c>
      <c r="CT31" s="15">
        <v>7.1871459949999998</v>
      </c>
      <c r="CU31" s="15">
        <v>1.424367647</v>
      </c>
      <c r="CV31" s="15">
        <v>528.37535679999996</v>
      </c>
      <c r="CW31" s="15">
        <v>97.127066740999993</v>
      </c>
      <c r="CX31" s="15">
        <v>0</v>
      </c>
      <c r="CY31" s="15">
        <v>2.8941865975000001</v>
      </c>
      <c r="CZ31" s="15">
        <v>3.9342514000000003E-5</v>
      </c>
      <c r="DA31" s="15">
        <v>0.65332639699999995</v>
      </c>
      <c r="DB31" s="15">
        <v>430.42610000000002</v>
      </c>
      <c r="DC31" s="15">
        <v>121.94225</v>
      </c>
      <c r="DD31" s="15">
        <v>1959.88814484</v>
      </c>
      <c r="DE31" s="15">
        <v>1.7109801522999999</v>
      </c>
      <c r="DF31" s="15">
        <v>0.63329835670000001</v>
      </c>
      <c r="DG31" s="15">
        <v>331.43923656999999</v>
      </c>
      <c r="DH31" s="15">
        <v>1.9228463405</v>
      </c>
      <c r="DI31" s="15">
        <v>99.944545189999999</v>
      </c>
      <c r="DJ31" s="15">
        <v>8.8259998359999994</v>
      </c>
      <c r="DK31" s="15">
        <v>2.575790665</v>
      </c>
      <c r="DL31" s="15">
        <v>400.09244206</v>
      </c>
      <c r="DM31" s="15">
        <v>11.916535140000001</v>
      </c>
      <c r="DN31" s="15">
        <v>94.739558930000001</v>
      </c>
      <c r="DO31" s="15">
        <v>2.6393830115000001</v>
      </c>
      <c r="DP31" s="15">
        <v>47.215741999999999</v>
      </c>
      <c r="DQ31" s="15">
        <v>0.54817300130000002</v>
      </c>
      <c r="DR31" s="15">
        <v>1.3794260696</v>
      </c>
      <c r="DS31" s="15">
        <v>51.244124999999997</v>
      </c>
      <c r="DT31" s="15">
        <v>956.18389999999999</v>
      </c>
      <c r="DU31" s="15">
        <v>253.24019380999999</v>
      </c>
      <c r="DV31" s="15">
        <v>253.23994605999999</v>
      </c>
      <c r="DW31" s="15">
        <v>2034.039657</v>
      </c>
      <c r="DX31" s="15">
        <v>8.6141022320000005</v>
      </c>
      <c r="DY31" s="15">
        <v>8.6141006709999992</v>
      </c>
      <c r="DZ31" s="15">
        <v>0.15008524770000001</v>
      </c>
      <c r="EA31" s="15">
        <v>2720.5813878499998</v>
      </c>
      <c r="EB31" s="15">
        <v>2275.4042961999999</v>
      </c>
      <c r="EC31" s="15">
        <v>2275.4047125000002</v>
      </c>
      <c r="ED31" s="15">
        <v>360.55461499999899</v>
      </c>
      <c r="EE31" s="15">
        <v>502.28354793400001</v>
      </c>
      <c r="EF31" s="15">
        <v>1015933771050</v>
      </c>
      <c r="EG31" s="15">
        <v>66.804383244999997</v>
      </c>
      <c r="EH31" s="15">
        <v>21786.282628000001</v>
      </c>
      <c r="EI31" s="15">
        <v>1224.1459657</v>
      </c>
      <c r="EJ31" s="15">
        <v>2849.4239663999901</v>
      </c>
      <c r="EK31" s="15">
        <v>1224.1443449999999</v>
      </c>
      <c r="EL31" s="15">
        <f t="shared" si="0"/>
        <v>34834.158465099899</v>
      </c>
      <c r="EM31" s="15">
        <f t="shared" si="1"/>
        <v>3493.7003526593003</v>
      </c>
      <c r="EN31" s="15">
        <f t="shared" si="2"/>
        <v>1533.8122078193003</v>
      </c>
      <c r="EO31" s="28"/>
      <c r="EP31" s="28"/>
      <c r="EQ31" s="28"/>
      <c r="ER31" s="28"/>
      <c r="ES31" s="28"/>
      <c r="ET31" s="28"/>
      <c r="EU31" s="28"/>
    </row>
    <row r="32" spans="1:151" x14ac:dyDescent="0.25">
      <c r="A32" s="17" t="s">
        <v>202</v>
      </c>
      <c r="B32" s="15">
        <v>0.439672301799999</v>
      </c>
      <c r="C32" s="15">
        <v>1.1971771980000001</v>
      </c>
      <c r="D32" s="15">
        <v>45.717808560000002</v>
      </c>
      <c r="E32" s="15">
        <v>104.4864101</v>
      </c>
      <c r="F32" s="15">
        <v>10.286281905999999</v>
      </c>
      <c r="G32" s="15">
        <v>10.28628705</v>
      </c>
      <c r="H32" s="15">
        <v>104.48609279999999</v>
      </c>
      <c r="I32" s="15">
        <v>104.48609279999999</v>
      </c>
      <c r="J32" s="15">
        <v>22.666038889999999</v>
      </c>
      <c r="K32" s="15">
        <v>0.4121157439</v>
      </c>
      <c r="L32" s="15">
        <v>0.37137746830000001</v>
      </c>
      <c r="M32" s="15">
        <v>6.7518690000000006E-2</v>
      </c>
      <c r="N32" s="15">
        <v>3.3759290000000002E-3</v>
      </c>
      <c r="O32" s="15">
        <v>6.4142660000000004E-2</v>
      </c>
      <c r="P32" s="15">
        <v>185.08761736</v>
      </c>
      <c r="Q32" s="15">
        <v>0.20246251209999999</v>
      </c>
      <c r="R32" s="15">
        <v>185.08758961000001</v>
      </c>
      <c r="S32" s="15">
        <v>0.118647531414</v>
      </c>
      <c r="T32" s="15">
        <v>0.11864763403</v>
      </c>
      <c r="U32" s="15">
        <v>6.5465898061999997E-2</v>
      </c>
      <c r="V32" s="15">
        <v>0.20855265494700001</v>
      </c>
      <c r="W32" s="15">
        <v>5.4806387231800001E-2</v>
      </c>
      <c r="X32" s="15">
        <v>23.540744736000001</v>
      </c>
      <c r="Y32" s="15">
        <v>23.540785391999901</v>
      </c>
      <c r="Z32" s="15">
        <v>1277.3766069999999</v>
      </c>
      <c r="AA32" s="15">
        <v>1277.3766069999999</v>
      </c>
      <c r="AB32" s="15">
        <v>3.2661309999999999E-4</v>
      </c>
      <c r="AC32" s="15">
        <v>4.5725744999999998E-5</v>
      </c>
      <c r="AD32" s="15">
        <v>2.8088855E-4</v>
      </c>
      <c r="AE32" s="15">
        <v>0.13522567216</v>
      </c>
      <c r="AF32" s="15">
        <v>165994.22953999901</v>
      </c>
      <c r="AG32" s="15">
        <v>15790082.228</v>
      </c>
      <c r="AH32" s="15">
        <v>165994.27762000001</v>
      </c>
      <c r="AI32" s="15">
        <v>3.4648445323999999E-3</v>
      </c>
      <c r="AJ32" s="15">
        <v>44.131544550000001</v>
      </c>
      <c r="AK32" s="15">
        <v>317.71840759999998</v>
      </c>
      <c r="AL32" s="15">
        <v>43.802819100000001</v>
      </c>
      <c r="AM32" s="15">
        <v>1.429208654</v>
      </c>
      <c r="AN32" s="15">
        <v>120.2479621</v>
      </c>
      <c r="AO32" s="15">
        <v>24.299320600000001</v>
      </c>
      <c r="AP32" s="15">
        <v>444.327741</v>
      </c>
      <c r="AQ32" s="15">
        <v>288.15187866000002</v>
      </c>
      <c r="AR32" s="15">
        <v>132.25731961</v>
      </c>
      <c r="AS32" s="15">
        <v>1038.3979667000001</v>
      </c>
      <c r="AT32" s="15">
        <v>55.403614519999998</v>
      </c>
      <c r="AU32" s="15">
        <v>184.36321642999999</v>
      </c>
      <c r="AV32" s="15">
        <v>184.36333445999901</v>
      </c>
      <c r="AW32" s="15">
        <v>1038.3991053</v>
      </c>
      <c r="AX32" s="15">
        <v>2742.4463000000001</v>
      </c>
      <c r="AY32" s="15">
        <v>3911.3035399999999</v>
      </c>
      <c r="AZ32" s="15">
        <v>0.77963688499999995</v>
      </c>
      <c r="BA32" s="15">
        <v>0.88183180969999997</v>
      </c>
      <c r="BB32" s="15">
        <v>146.78044220000001</v>
      </c>
      <c r="BC32" s="15">
        <v>146.7803787</v>
      </c>
      <c r="BD32" s="15">
        <v>146.78044220000001</v>
      </c>
      <c r="BE32" s="15">
        <v>3.2771599549999899</v>
      </c>
      <c r="BF32" s="15">
        <v>294.05430485199997</v>
      </c>
      <c r="BG32" s="15">
        <v>294.054705367</v>
      </c>
      <c r="BH32" s="15">
        <v>2.7878970000000001E-3</v>
      </c>
      <c r="BI32" s="15">
        <v>2.6214221999999997E-4</v>
      </c>
      <c r="BJ32" s="15">
        <v>2.6214107999999997E-4</v>
      </c>
      <c r="BK32" s="15">
        <v>2.7879103999999999E-3</v>
      </c>
      <c r="BL32" s="15">
        <v>227.13160920000001</v>
      </c>
      <c r="BM32" s="15">
        <v>227.1317607</v>
      </c>
      <c r="BN32" s="15">
        <v>8.0450202701999998E-2</v>
      </c>
      <c r="BO32" s="15">
        <v>286.85157999</v>
      </c>
      <c r="BP32" s="15">
        <v>3.749780619</v>
      </c>
      <c r="BQ32" s="15">
        <v>1223.88123365</v>
      </c>
      <c r="BR32" s="15">
        <v>2.8329285</v>
      </c>
      <c r="BS32" s="15">
        <v>0.12746542999999999</v>
      </c>
      <c r="BT32" s="15">
        <v>0.22660527999999999</v>
      </c>
      <c r="BU32" s="15">
        <v>11.839513488</v>
      </c>
      <c r="BV32" s="15">
        <v>0</v>
      </c>
      <c r="BW32" s="15">
        <v>740.20261800000003</v>
      </c>
      <c r="BX32" s="15">
        <v>17.903452359999999</v>
      </c>
      <c r="BY32" s="15">
        <v>17.555786509999901</v>
      </c>
      <c r="BZ32" s="15">
        <v>1673.86780641</v>
      </c>
      <c r="CA32" s="15">
        <v>1673.86646735</v>
      </c>
      <c r="CB32" s="15">
        <v>5.0482683E-2</v>
      </c>
      <c r="CC32" s="15">
        <v>8.5820789999999994E-3</v>
      </c>
      <c r="CD32" s="15">
        <v>4.1900769999999997E-2</v>
      </c>
      <c r="CE32" s="15">
        <v>12434.0913</v>
      </c>
      <c r="CF32" s="15">
        <v>25174.011579999999</v>
      </c>
      <c r="CG32" s="15">
        <v>2990.3079499999999</v>
      </c>
      <c r="CH32" s="15">
        <v>2990.3051500000001</v>
      </c>
      <c r="CI32" s="15">
        <v>0</v>
      </c>
      <c r="CJ32" s="15">
        <v>25174.008610000001</v>
      </c>
      <c r="CK32" s="15">
        <v>6.8406890000000002</v>
      </c>
      <c r="CL32" s="15">
        <v>311.62350029999999</v>
      </c>
      <c r="CM32" s="15">
        <v>3.1897860069999902</v>
      </c>
      <c r="CN32" s="15">
        <v>3.4648493029000001E-3</v>
      </c>
      <c r="CO32" s="15">
        <v>0.34837838339999999</v>
      </c>
      <c r="CP32" s="15">
        <v>0.1900318473</v>
      </c>
      <c r="CQ32" s="15">
        <v>3.5068535750000001</v>
      </c>
      <c r="CR32" s="15">
        <v>0.93192659779999998</v>
      </c>
      <c r="CS32" s="15">
        <v>5371.3602031999999</v>
      </c>
      <c r="CT32" s="15">
        <v>4.722361984</v>
      </c>
      <c r="CU32" s="15">
        <v>1.1396558990000001</v>
      </c>
      <c r="CV32" s="15">
        <v>371.59684709999999</v>
      </c>
      <c r="CW32" s="15">
        <v>32.060107715800001</v>
      </c>
      <c r="CX32" s="15">
        <v>0</v>
      </c>
      <c r="CY32" s="15">
        <v>1.8047003420000001</v>
      </c>
      <c r="CZ32" s="15">
        <v>1.6843449999999999E-5</v>
      </c>
      <c r="DA32" s="15">
        <v>0.34872454925999902</v>
      </c>
      <c r="DB32" s="15">
        <v>135.14628999999999</v>
      </c>
      <c r="DC32" s="15">
        <v>42.145218</v>
      </c>
      <c r="DD32" s="15">
        <v>704.20181614000001</v>
      </c>
      <c r="DE32" s="15">
        <v>0.67742945249999997</v>
      </c>
      <c r="DF32" s="15">
        <v>0.20979906856</v>
      </c>
      <c r="DG32" s="15">
        <v>112.673312134</v>
      </c>
      <c r="DH32" s="15">
        <v>0.90336595819999899</v>
      </c>
      <c r="DI32" s="15">
        <v>53.024481889999997</v>
      </c>
      <c r="DJ32" s="15">
        <v>5.8622002649999896</v>
      </c>
      <c r="DK32" s="15">
        <v>1.862691922</v>
      </c>
      <c r="DL32" s="15">
        <v>231.37342770000001</v>
      </c>
      <c r="DM32" s="15">
        <v>8.2754455199999999</v>
      </c>
      <c r="DN32" s="15">
        <v>44.684395166000002</v>
      </c>
      <c r="DO32" s="15">
        <v>2.081950784</v>
      </c>
      <c r="DP32" s="15">
        <v>28.377572789999999</v>
      </c>
      <c r="DQ32" s="15">
        <v>0.23267480533000001</v>
      </c>
      <c r="DR32" s="15">
        <v>0.97297136659999905</v>
      </c>
      <c r="DS32" s="15">
        <v>35.544850429999997</v>
      </c>
      <c r="DT32" s="15">
        <v>1041.6937</v>
      </c>
      <c r="DU32" s="15">
        <v>91.730300139999997</v>
      </c>
      <c r="DV32" s="15">
        <v>91.730340380000001</v>
      </c>
      <c r="DW32" s="15">
        <v>1363.2477145</v>
      </c>
      <c r="DX32" s="15">
        <v>4.8738209799999996</v>
      </c>
      <c r="DY32" s="15">
        <v>4.8738174619999999</v>
      </c>
      <c r="DZ32" s="15">
        <v>0.12386922240000001</v>
      </c>
      <c r="EA32" s="15">
        <v>1538.2616921399999</v>
      </c>
      <c r="EB32" s="15">
        <v>1293.9611445399901</v>
      </c>
      <c r="EC32" s="15">
        <v>1293.9617274</v>
      </c>
      <c r="ED32" s="15">
        <v>237.14887883</v>
      </c>
      <c r="EE32" s="15">
        <v>291.35713476000001</v>
      </c>
      <c r="EF32" s="15">
        <v>417705483180</v>
      </c>
      <c r="EG32" s="15">
        <v>38.412755678300002</v>
      </c>
      <c r="EH32" s="15">
        <v>12275.808842</v>
      </c>
      <c r="EI32" s="15">
        <v>691.84969973</v>
      </c>
      <c r="EJ32" s="15">
        <v>1553.5626319999899</v>
      </c>
      <c r="EK32" s="15">
        <v>691.850591299999</v>
      </c>
      <c r="EL32" s="15">
        <f t="shared" si="0"/>
        <v>28391.451139199999</v>
      </c>
      <c r="EM32" s="15">
        <f t="shared" si="1"/>
        <v>1552.28034675545</v>
      </c>
      <c r="EN32" s="15">
        <f t="shared" si="2"/>
        <v>848.07853061544995</v>
      </c>
      <c r="EO32" s="28"/>
      <c r="EP32" s="28"/>
      <c r="EQ32" s="28"/>
      <c r="ER32" s="28"/>
      <c r="ES32" s="28"/>
      <c r="ET32" s="28"/>
      <c r="EU32" s="28"/>
    </row>
    <row r="33" spans="1:151" x14ac:dyDescent="0.25">
      <c r="A33" s="17" t="s">
        <v>203</v>
      </c>
      <c r="B33" s="15">
        <v>1.1619073819999901</v>
      </c>
      <c r="C33" s="15">
        <v>3.3410090079999901</v>
      </c>
      <c r="D33" s="15">
        <v>157.57389466999999</v>
      </c>
      <c r="E33" s="15">
        <v>318.35289929999999</v>
      </c>
      <c r="F33" s="15">
        <v>27.695826570000001</v>
      </c>
      <c r="G33" s="15">
        <v>27.695855219999999</v>
      </c>
      <c r="H33" s="15">
        <v>318.3532151</v>
      </c>
      <c r="I33" s="15">
        <v>318.3532151</v>
      </c>
      <c r="J33" s="15">
        <v>69.532915070000001</v>
      </c>
      <c r="K33" s="15">
        <v>1.1243073615999899</v>
      </c>
      <c r="L33" s="15">
        <v>0.89999497699999997</v>
      </c>
      <c r="M33" s="15">
        <v>0.29433018</v>
      </c>
      <c r="N33" s="15">
        <v>1.4716599E-2</v>
      </c>
      <c r="O33" s="15">
        <v>0.27961522</v>
      </c>
      <c r="P33" s="15">
        <v>588.41842208000003</v>
      </c>
      <c r="Q33" s="15">
        <v>0.61329492269999997</v>
      </c>
      <c r="R33" s="15">
        <v>588.41636074999997</v>
      </c>
      <c r="S33" s="15">
        <v>0.38191098330000001</v>
      </c>
      <c r="T33" s="15">
        <v>0.38191151402000001</v>
      </c>
      <c r="U33" s="15">
        <v>0.20794671026299999</v>
      </c>
      <c r="V33" s="15">
        <v>0.67373277190000003</v>
      </c>
      <c r="W33" s="15">
        <v>0.17386547095060001</v>
      </c>
      <c r="X33" s="15">
        <v>79.826159179999905</v>
      </c>
      <c r="Y33" s="15">
        <v>79.826223979999995</v>
      </c>
      <c r="Z33" s="15">
        <v>4510.1252949999998</v>
      </c>
      <c r="AA33" s="15">
        <v>4510.1252949999998</v>
      </c>
      <c r="AB33" s="15">
        <v>1.4634874E-3</v>
      </c>
      <c r="AC33" s="15">
        <v>2.0488740000000001E-4</v>
      </c>
      <c r="AD33" s="15">
        <v>1.2585922000000001E-3</v>
      </c>
      <c r="AE33" s="15">
        <v>0.41691545536999902</v>
      </c>
      <c r="AF33" s="15">
        <v>399215.9143</v>
      </c>
      <c r="AG33" s="15">
        <v>63180458.787</v>
      </c>
      <c r="AH33" s="15">
        <v>399216.0037</v>
      </c>
      <c r="AI33" s="15">
        <v>1.11385703563E-2</v>
      </c>
      <c r="AJ33" s="15">
        <v>134.47142885</v>
      </c>
      <c r="AK33" s="15">
        <v>954.12726050000003</v>
      </c>
      <c r="AL33" s="15">
        <v>138.64166237999899</v>
      </c>
      <c r="AM33" s="15">
        <v>4.5215214929999998</v>
      </c>
      <c r="AN33" s="15">
        <v>380.4547705</v>
      </c>
      <c r="AO33" s="15">
        <v>68.623948429999999</v>
      </c>
      <c r="AP33" s="15">
        <v>1205.52864</v>
      </c>
      <c r="AQ33" s="15">
        <v>909.58755956000005</v>
      </c>
      <c r="AR33" s="15">
        <v>424.95694478000001</v>
      </c>
      <c r="AS33" s="15">
        <v>2709.6649400000001</v>
      </c>
      <c r="AT33" s="15">
        <v>187.73326850000001</v>
      </c>
      <c r="AU33" s="15">
        <v>470.29562024999899</v>
      </c>
      <c r="AV33" s="15">
        <v>470.29548342999999</v>
      </c>
      <c r="AW33" s="15">
        <v>2709.6668506000001</v>
      </c>
      <c r="AX33" s="15">
        <v>6832.8432000000003</v>
      </c>
      <c r="AY33" s="15">
        <v>11326.673510000001</v>
      </c>
      <c r="AZ33" s="15">
        <v>2.1969936524999998</v>
      </c>
      <c r="BA33" s="15">
        <v>2.4075925809999998</v>
      </c>
      <c r="BB33" s="15">
        <v>397.66695720000001</v>
      </c>
      <c r="BC33" s="15">
        <v>397.666428</v>
      </c>
      <c r="BD33" s="15">
        <v>397.66695720000001</v>
      </c>
      <c r="BE33" s="15">
        <v>7.8639962199999998</v>
      </c>
      <c r="BF33" s="15">
        <v>799.10492123999995</v>
      </c>
      <c r="BG33" s="15">
        <v>799.10569179000004</v>
      </c>
      <c r="BH33" s="15">
        <v>1.3014519E-2</v>
      </c>
      <c r="BI33" s="15">
        <v>1.1983482E-3</v>
      </c>
      <c r="BJ33" s="15">
        <v>1.1983457E-3</v>
      </c>
      <c r="BK33" s="15">
        <v>1.301455E-2</v>
      </c>
      <c r="BL33" s="15">
        <v>509.97734400000002</v>
      </c>
      <c r="BM33" s="15">
        <v>509.97721539999998</v>
      </c>
      <c r="BN33" s="15">
        <v>0.26005109993799902</v>
      </c>
      <c r="BO33" s="15">
        <v>697.29887679999899</v>
      </c>
      <c r="BP33" s="15">
        <v>10.835745381000001</v>
      </c>
      <c r="BQ33" s="15">
        <v>3051.7813894000001</v>
      </c>
      <c r="BR33" s="15">
        <v>10.058000292999999</v>
      </c>
      <c r="BS33" s="15">
        <v>0.67311969999999999</v>
      </c>
      <c r="BT33" s="15">
        <v>1.1966573</v>
      </c>
      <c r="BU33" s="15">
        <v>50.727672060000003</v>
      </c>
      <c r="BV33" s="15">
        <v>0</v>
      </c>
      <c r="BW33" s="15">
        <v>2365.5595400000002</v>
      </c>
      <c r="BX33" s="15">
        <v>48.568878599999998</v>
      </c>
      <c r="BY33" s="15">
        <v>47.625121300000004</v>
      </c>
      <c r="BZ33" s="15">
        <v>6497.3149685199996</v>
      </c>
      <c r="CA33" s="15">
        <v>6497.3061086600001</v>
      </c>
      <c r="CB33" s="15">
        <v>0.20026404</v>
      </c>
      <c r="CC33" s="15">
        <v>3.4044944000000001E-2</v>
      </c>
      <c r="CD33" s="15">
        <v>0.16621946000000001</v>
      </c>
      <c r="CE33" s="15">
        <v>32363.665727</v>
      </c>
      <c r="CF33" s="15">
        <v>56363.953099999999</v>
      </c>
      <c r="CG33" s="15">
        <v>6873.2236039999898</v>
      </c>
      <c r="CH33" s="15">
        <v>6873.2198499999904</v>
      </c>
      <c r="CI33" s="15">
        <v>0</v>
      </c>
      <c r="CJ33" s="15">
        <v>56363.934379999999</v>
      </c>
      <c r="CK33" s="15">
        <v>18.134943</v>
      </c>
      <c r="CL33" s="15">
        <v>879.54041859999995</v>
      </c>
      <c r="CM33" s="15">
        <v>8.9645293699999993</v>
      </c>
      <c r="CN33" s="15">
        <v>1.1138554334E-2</v>
      </c>
      <c r="CO33" s="15">
        <v>1.0812912875</v>
      </c>
      <c r="CP33" s="15">
        <v>0.59078079049999999</v>
      </c>
      <c r="CQ33" s="15">
        <v>9.7812032499999901</v>
      </c>
      <c r="CR33" s="15">
        <v>3.0117202221000001</v>
      </c>
      <c r="CS33" s="15">
        <v>13597.984144</v>
      </c>
      <c r="CT33" s="15">
        <v>14.887702495999999</v>
      </c>
      <c r="CU33" s="15">
        <v>3.5672050519999998</v>
      </c>
      <c r="CV33" s="15">
        <v>1225.6970457</v>
      </c>
      <c r="CW33" s="15">
        <v>168.843504483</v>
      </c>
      <c r="CX33" s="15">
        <v>0</v>
      </c>
      <c r="CY33" s="15">
        <v>5.0820031219999997</v>
      </c>
      <c r="CZ33" s="15">
        <v>6.3468025000000005E-5</v>
      </c>
      <c r="DA33" s="15">
        <v>1.2686572828</v>
      </c>
      <c r="DB33" s="15">
        <v>746.99180000000001</v>
      </c>
      <c r="DC33" s="15">
        <v>198.13014000000001</v>
      </c>
      <c r="DD33" s="15">
        <v>3367.0430292000001</v>
      </c>
      <c r="DE33" s="15">
        <v>3.0059042623000001</v>
      </c>
      <c r="DF33" s="15">
        <v>1.0879916110000001</v>
      </c>
      <c r="DG33" s="15">
        <v>583.006510585</v>
      </c>
      <c r="DH33" s="15">
        <v>3.657809699</v>
      </c>
      <c r="DI33" s="15">
        <v>190.09766807999901</v>
      </c>
      <c r="DJ33" s="15">
        <v>17.172739</v>
      </c>
      <c r="DK33" s="15">
        <v>5.9099024269999996</v>
      </c>
      <c r="DL33" s="15">
        <v>786.2142265</v>
      </c>
      <c r="DM33" s="15">
        <v>21.941985339999999</v>
      </c>
      <c r="DN33" s="15">
        <v>148.28123635999901</v>
      </c>
      <c r="DO33" s="15">
        <v>6.4134657204999996</v>
      </c>
      <c r="DP33" s="15">
        <v>82.916208099999906</v>
      </c>
      <c r="DQ33" s="15">
        <v>1.0137754887299999</v>
      </c>
      <c r="DR33" s="15">
        <v>2.7582317839999999</v>
      </c>
      <c r="DS33" s="15">
        <v>107.98023945</v>
      </c>
      <c r="DT33" s="15">
        <v>1839.5923</v>
      </c>
      <c r="DU33" s="15">
        <v>425.74237540000001</v>
      </c>
      <c r="DV33" s="15">
        <v>425.74175101999998</v>
      </c>
      <c r="DW33" s="15">
        <v>3479.8758349999998</v>
      </c>
      <c r="DX33" s="15">
        <v>13.629198011</v>
      </c>
      <c r="DY33" s="15">
        <v>13.62918711</v>
      </c>
      <c r="DZ33" s="15">
        <v>0.30018419329999901</v>
      </c>
      <c r="EA33" s="15">
        <v>3863.3546763600002</v>
      </c>
      <c r="EB33" s="15">
        <v>3209.07399523</v>
      </c>
      <c r="EC33" s="15">
        <v>3209.0709396100001</v>
      </c>
      <c r="ED33" s="15">
        <v>746.32806570000002</v>
      </c>
      <c r="EE33" s="15">
        <v>706.42207356999904</v>
      </c>
      <c r="EF33" s="15">
        <v>1665361912700</v>
      </c>
      <c r="EG33" s="15">
        <v>93.669385430000005</v>
      </c>
      <c r="EH33" s="15">
        <v>31859.992161999999</v>
      </c>
      <c r="EI33" s="15">
        <v>1769.9165811</v>
      </c>
      <c r="EJ33" s="15">
        <v>4121.3758035000001</v>
      </c>
      <c r="EK33" s="15">
        <v>1769.9173194999901</v>
      </c>
      <c r="EL33" s="15">
        <f t="shared" si="0"/>
        <v>63747.154047999989</v>
      </c>
      <c r="EM33" s="15">
        <f t="shared" si="1"/>
        <v>6464.815065909429</v>
      </c>
      <c r="EN33" s="15">
        <f t="shared" si="2"/>
        <v>3097.7720367094289</v>
      </c>
      <c r="EO33" s="28"/>
      <c r="EP33" s="28"/>
      <c r="EQ33" s="28"/>
      <c r="ER33" s="28"/>
      <c r="ES33" s="28"/>
      <c r="ET33" s="28"/>
      <c r="EU33" s="28"/>
    </row>
    <row r="34" spans="1:151" x14ac:dyDescent="0.25">
      <c r="A34" s="17" t="s">
        <v>204</v>
      </c>
      <c r="B34" s="15">
        <v>1.2992250646999901</v>
      </c>
      <c r="C34" s="15">
        <v>3.8096004209999998</v>
      </c>
      <c r="D34" s="15">
        <v>158.3994706</v>
      </c>
      <c r="E34" s="15">
        <v>331.69016399999998</v>
      </c>
      <c r="F34" s="15">
        <v>29.709636239999998</v>
      </c>
      <c r="G34" s="15">
        <v>29.70963441</v>
      </c>
      <c r="H34" s="15">
        <v>331.68963919999999</v>
      </c>
      <c r="I34" s="15">
        <v>331.68963919999999</v>
      </c>
      <c r="J34" s="15">
        <v>71.302465999999995</v>
      </c>
      <c r="K34" s="15">
        <v>1.2471867983</v>
      </c>
      <c r="L34" s="15">
        <v>0.97555290629999902</v>
      </c>
      <c r="M34" s="15">
        <v>0.29786425999999999</v>
      </c>
      <c r="N34" s="15">
        <v>1.4893198E-2</v>
      </c>
      <c r="O34" s="15">
        <v>0.28297070000000002</v>
      </c>
      <c r="P34" s="15">
        <v>657.99950448000004</v>
      </c>
      <c r="Q34" s="15">
        <v>0.659620929999999</v>
      </c>
      <c r="R34" s="15">
        <v>657.99909256000001</v>
      </c>
      <c r="S34" s="15">
        <v>0.41228823765</v>
      </c>
      <c r="T34" s="15">
        <v>0.41228865598499997</v>
      </c>
      <c r="U34" s="15">
        <v>0.22949538379500001</v>
      </c>
      <c r="V34" s="15">
        <v>0.73673208031999904</v>
      </c>
      <c r="W34" s="15">
        <v>0.19369904805299901</v>
      </c>
      <c r="X34" s="15">
        <v>84.087730449999995</v>
      </c>
      <c r="Y34" s="15">
        <v>84.087612750000005</v>
      </c>
      <c r="Z34" s="15">
        <v>3461.9697729999998</v>
      </c>
      <c r="AA34" s="15">
        <v>3461.9697729999998</v>
      </c>
      <c r="AB34" s="15">
        <v>1.4818683E-3</v>
      </c>
      <c r="AC34" s="15">
        <v>2.07462E-4</v>
      </c>
      <c r="AD34" s="15">
        <v>1.2744055999999999E-3</v>
      </c>
      <c r="AE34" s="15">
        <v>0.45157323955999901</v>
      </c>
      <c r="AF34" s="15">
        <v>601736.85858</v>
      </c>
      <c r="AG34" s="15">
        <v>61779612.119999997</v>
      </c>
      <c r="AH34" s="15">
        <v>601736.92111</v>
      </c>
      <c r="AI34" s="15">
        <v>1.1946130079E-2</v>
      </c>
      <c r="AJ34" s="15">
        <v>144.41884241</v>
      </c>
      <c r="AK34" s="15">
        <v>1046.3930447</v>
      </c>
      <c r="AL34" s="15">
        <v>145.00986867</v>
      </c>
      <c r="AM34" s="15">
        <v>4.7500485809999997</v>
      </c>
      <c r="AN34" s="15">
        <v>397.84149980000001</v>
      </c>
      <c r="AO34" s="15">
        <v>66.770977349999995</v>
      </c>
      <c r="AP34" s="15">
        <v>1910.15788</v>
      </c>
      <c r="AQ34" s="15">
        <v>982.63007497000001</v>
      </c>
      <c r="AR34" s="15">
        <v>423.70194803999999</v>
      </c>
      <c r="AS34" s="15">
        <v>3955.361347</v>
      </c>
      <c r="AT34" s="15">
        <v>193.65668321999999</v>
      </c>
      <c r="AU34" s="15">
        <v>651.12874739999995</v>
      </c>
      <c r="AV34" s="15">
        <v>651.12898532999998</v>
      </c>
      <c r="AW34" s="15">
        <v>3955.36195</v>
      </c>
      <c r="AX34" s="15">
        <v>9717.0277999999998</v>
      </c>
      <c r="AY34" s="15">
        <v>12897.227448</v>
      </c>
      <c r="AZ34" s="15">
        <v>2.4167916433999999</v>
      </c>
      <c r="BA34" s="15">
        <v>2.6767218150000001</v>
      </c>
      <c r="BB34" s="15">
        <v>395.52402640000003</v>
      </c>
      <c r="BC34" s="15">
        <v>395.52365120000002</v>
      </c>
      <c r="BD34" s="15">
        <v>395.52402640000003</v>
      </c>
      <c r="BE34" s="15">
        <v>8.7106854640000009</v>
      </c>
      <c r="BF34" s="15">
        <v>1097.0356942430001</v>
      </c>
      <c r="BG34" s="15">
        <v>1097.0350689300001</v>
      </c>
      <c r="BH34" s="15">
        <v>1.3085054E-2</v>
      </c>
      <c r="BI34" s="15">
        <v>1.2072031E-3</v>
      </c>
      <c r="BJ34" s="15">
        <v>1.2071984E-3</v>
      </c>
      <c r="BK34" s="15">
        <v>1.3085075999999999E-2</v>
      </c>
      <c r="BL34" s="15">
        <v>633.49438880000002</v>
      </c>
      <c r="BM34" s="15">
        <v>633.49448570000004</v>
      </c>
      <c r="BN34" s="15">
        <v>0.28404893372399997</v>
      </c>
      <c r="BO34" s="15">
        <v>1059.6068619499999</v>
      </c>
      <c r="BP34" s="15">
        <v>14.348590148</v>
      </c>
      <c r="BQ34" s="15">
        <v>3597.0114176000002</v>
      </c>
      <c r="BR34" s="15">
        <v>9.6249586669999996</v>
      </c>
      <c r="BS34" s="15">
        <v>0.53642310000000004</v>
      </c>
      <c r="BT34" s="15">
        <v>0.9536405</v>
      </c>
      <c r="BU34" s="15">
        <v>50.626610630000002</v>
      </c>
      <c r="BV34" s="15">
        <v>0</v>
      </c>
      <c r="BW34" s="15">
        <v>2397.82386</v>
      </c>
      <c r="BX34" s="15">
        <v>54.204534639999999</v>
      </c>
      <c r="BY34" s="15">
        <v>53.303950699999902</v>
      </c>
      <c r="BZ34" s="15">
        <v>6979.75696849</v>
      </c>
      <c r="CA34" s="15">
        <v>6979.7534889199997</v>
      </c>
      <c r="CB34" s="15">
        <v>0.20805185000000001</v>
      </c>
      <c r="CC34" s="15">
        <v>3.5368875000000001E-2</v>
      </c>
      <c r="CD34" s="15">
        <v>0.17268336000000001</v>
      </c>
      <c r="CE34" s="15">
        <v>43638.366235000001</v>
      </c>
      <c r="CF34" s="15">
        <v>70260.643349999998</v>
      </c>
      <c r="CG34" s="15">
        <v>8292.6545700000006</v>
      </c>
      <c r="CH34" s="15">
        <v>8292.6503929999999</v>
      </c>
      <c r="CI34" s="15">
        <v>0</v>
      </c>
      <c r="CJ34" s="15">
        <v>70260.634650000007</v>
      </c>
      <c r="CK34" s="15">
        <v>18.072676000000001</v>
      </c>
      <c r="CL34" s="15">
        <v>1069.4235811000001</v>
      </c>
      <c r="CM34" s="15">
        <v>9.9487131820000005</v>
      </c>
      <c r="CN34" s="15">
        <v>1.19461236976E-2</v>
      </c>
      <c r="CO34" s="15">
        <v>1.17316483905</v>
      </c>
      <c r="CP34" s="15">
        <v>0.64527265387999999</v>
      </c>
      <c r="CQ34" s="15">
        <v>10.939054091999999</v>
      </c>
      <c r="CR34" s="15">
        <v>3.1916976750999999</v>
      </c>
      <c r="CS34" s="15">
        <v>19258.908157999998</v>
      </c>
      <c r="CT34" s="15">
        <v>16.124370814999999</v>
      </c>
      <c r="CU34" s="15">
        <v>3.81428522299999</v>
      </c>
      <c r="CV34" s="15">
        <v>1264.61562323</v>
      </c>
      <c r="CW34" s="15">
        <v>131.87355065899999</v>
      </c>
      <c r="CX34" s="15">
        <v>0</v>
      </c>
      <c r="CY34" s="15">
        <v>5.6776897399999999</v>
      </c>
      <c r="CZ34" s="15">
        <v>6.5219835999999994E-5</v>
      </c>
      <c r="DA34" s="15">
        <v>1.2403834693</v>
      </c>
      <c r="DB34" s="15">
        <v>566.56934000000001</v>
      </c>
      <c r="DC34" s="15">
        <v>184.50909999999999</v>
      </c>
      <c r="DD34" s="15">
        <v>2901.05146646</v>
      </c>
      <c r="DE34" s="15">
        <v>2.5976975886</v>
      </c>
      <c r="DF34" s="15">
        <v>0.86173542169999995</v>
      </c>
      <c r="DG34" s="15">
        <v>459.46649000999997</v>
      </c>
      <c r="DH34" s="15">
        <v>3.1685120599999999</v>
      </c>
      <c r="DI34" s="15">
        <v>192.37102264999999</v>
      </c>
      <c r="DJ34" s="15">
        <v>19.946038406</v>
      </c>
      <c r="DK34" s="15">
        <v>6.2760630729999898</v>
      </c>
      <c r="DL34" s="15">
        <v>815.36586205999902</v>
      </c>
      <c r="DM34" s="15">
        <v>23.599091224999999</v>
      </c>
      <c r="DN34" s="15">
        <v>154.34048851</v>
      </c>
      <c r="DO34" s="15">
        <v>6.9661983737000002</v>
      </c>
      <c r="DP34" s="15">
        <v>82.516956480000005</v>
      </c>
      <c r="DQ34" s="15">
        <v>0.88639687202999995</v>
      </c>
      <c r="DR34" s="15">
        <v>3.0238289585999998</v>
      </c>
      <c r="DS34" s="15">
        <v>118.33428153</v>
      </c>
      <c r="DT34" s="15">
        <v>3661.4973</v>
      </c>
      <c r="DU34" s="15">
        <v>444.87253836000002</v>
      </c>
      <c r="DV34" s="15">
        <v>444.87186548</v>
      </c>
      <c r="DW34" s="15">
        <v>4094.2155720000001</v>
      </c>
      <c r="DX34" s="15">
        <v>16.065315785999999</v>
      </c>
      <c r="DY34" s="15">
        <v>16.065308729000002</v>
      </c>
      <c r="DZ34" s="15">
        <v>0.325385851</v>
      </c>
      <c r="EA34" s="15">
        <v>5522.4977595</v>
      </c>
      <c r="EB34" s="15">
        <v>4663.4899163700002</v>
      </c>
      <c r="EC34" s="15">
        <v>4663.4908862599996</v>
      </c>
      <c r="ED34" s="15">
        <v>802.65328129999898</v>
      </c>
      <c r="EE34" s="15">
        <v>1048.05535952999</v>
      </c>
      <c r="EF34" s="15">
        <v>1630763945150</v>
      </c>
      <c r="EG34" s="15">
        <v>138.88135788</v>
      </c>
      <c r="EH34" s="15">
        <v>43096.640231999998</v>
      </c>
      <c r="EI34" s="15">
        <v>2445.90976847</v>
      </c>
      <c r="EJ34" s="15">
        <v>5510.9366468999997</v>
      </c>
      <c r="EK34" s="15">
        <v>2445.9074649599902</v>
      </c>
      <c r="EL34" s="15">
        <f t="shared" si="0"/>
        <v>79186.792308799995</v>
      </c>
      <c r="EM34" s="15">
        <f t="shared" si="1"/>
        <v>5912.3343505264293</v>
      </c>
      <c r="EN34" s="15">
        <f t="shared" si="2"/>
        <v>3011.2828840664288</v>
      </c>
      <c r="EO34" s="28"/>
      <c r="EP34" s="28"/>
      <c r="EQ34" s="28"/>
      <c r="ER34" s="28"/>
      <c r="ES34" s="28"/>
      <c r="ET34" s="28"/>
      <c r="EU34" s="28"/>
    </row>
    <row r="35" spans="1:151" x14ac:dyDescent="0.25">
      <c r="A35" s="17" t="s">
        <v>205</v>
      </c>
      <c r="B35" s="15">
        <v>0.24289857709999901</v>
      </c>
      <c r="C35" s="15">
        <v>0.65664602859999999</v>
      </c>
      <c r="D35" s="15">
        <v>31.448080090000001</v>
      </c>
      <c r="E35" s="15">
        <v>61.550479539999998</v>
      </c>
      <c r="F35" s="15">
        <v>5.8952433429999997</v>
      </c>
      <c r="G35" s="15">
        <v>5.8952446849999998</v>
      </c>
      <c r="H35" s="15">
        <v>61.550480100000001</v>
      </c>
      <c r="I35" s="15">
        <v>61.550480100000001</v>
      </c>
      <c r="J35" s="15">
        <v>14.235219109999999</v>
      </c>
      <c r="K35" s="15">
        <v>0.2268580301</v>
      </c>
      <c r="L35" s="15">
        <v>0.206432644</v>
      </c>
      <c r="M35" s="15">
        <v>2.3100583000000001E-2</v>
      </c>
      <c r="N35" s="15">
        <v>1.1550301000000001E-3</v>
      </c>
      <c r="O35" s="15">
        <v>2.1945554999999999E-2</v>
      </c>
      <c r="P35" s="15">
        <v>97.425136492999997</v>
      </c>
      <c r="Q35" s="15">
        <v>0.11241978287</v>
      </c>
      <c r="R35" s="15">
        <v>97.425575924</v>
      </c>
      <c r="S35" s="15">
        <v>6.9823879914000006E-2</v>
      </c>
      <c r="T35" s="15">
        <v>6.9824371001000002E-2</v>
      </c>
      <c r="U35" s="15">
        <v>3.8194205100000003E-2</v>
      </c>
      <c r="V35" s="15">
        <v>0.12809261244199999</v>
      </c>
      <c r="W35" s="15">
        <v>3.2428167787999999E-2</v>
      </c>
      <c r="X35" s="15">
        <v>15.577807566000001</v>
      </c>
      <c r="Y35" s="15">
        <v>15.577789453999999</v>
      </c>
      <c r="Z35" s="15">
        <v>495.73757169999999</v>
      </c>
      <c r="AA35" s="15">
        <v>495.73757169999999</v>
      </c>
      <c r="AB35" s="15">
        <v>1.07241525E-4</v>
      </c>
      <c r="AC35" s="15">
        <v>1.5013826E-5</v>
      </c>
      <c r="AD35" s="15">
        <v>9.2227599999999998E-5</v>
      </c>
      <c r="AE35" s="15">
        <v>7.5327983619999997E-2</v>
      </c>
      <c r="AF35" s="15">
        <v>64467.027707000001</v>
      </c>
      <c r="AG35" s="15">
        <v>6283808.2980000004</v>
      </c>
      <c r="AH35" s="15">
        <v>64467.017910000002</v>
      </c>
      <c r="AI35" s="15">
        <v>2.0065360729E-3</v>
      </c>
      <c r="AJ35" s="15">
        <v>23.693905950000001</v>
      </c>
      <c r="AK35" s="15">
        <v>170.86855951000001</v>
      </c>
      <c r="AL35" s="15">
        <v>23.599588125</v>
      </c>
      <c r="AM35" s="15">
        <v>0.77187174439999995</v>
      </c>
      <c r="AN35" s="15">
        <v>64.774704200000002</v>
      </c>
      <c r="AO35" s="15">
        <v>12.45721479</v>
      </c>
      <c r="AP35" s="15">
        <v>128.79039349999999</v>
      </c>
      <c r="AQ35" s="15">
        <v>176.88121838800001</v>
      </c>
      <c r="AR35" s="15">
        <v>67.811271391000005</v>
      </c>
      <c r="AS35" s="15">
        <v>336.91324279999998</v>
      </c>
      <c r="AT35" s="15">
        <v>36.399979899999998</v>
      </c>
      <c r="AU35" s="15">
        <v>73.093362815999996</v>
      </c>
      <c r="AV35" s="15">
        <v>73.093321450000005</v>
      </c>
      <c r="AW35" s="15">
        <v>336.91319256999998</v>
      </c>
      <c r="AX35" s="15">
        <v>796.12536</v>
      </c>
      <c r="AY35" s="15">
        <v>2162.3438707999999</v>
      </c>
      <c r="AZ35" s="15">
        <v>0.42801823629999902</v>
      </c>
      <c r="BA35" s="15">
        <v>0.48574070180000001</v>
      </c>
      <c r="BB35" s="15">
        <v>72.977686379999994</v>
      </c>
      <c r="BC35" s="15">
        <v>72.977674129999997</v>
      </c>
      <c r="BD35" s="15">
        <v>72.977686379999994</v>
      </c>
      <c r="BE35" s="15">
        <v>1.801570677</v>
      </c>
      <c r="BF35" s="15">
        <v>109.8929018705</v>
      </c>
      <c r="BG35" s="15">
        <v>109.892979064999</v>
      </c>
      <c r="BH35" s="15">
        <v>8.7528897000000003E-4</v>
      </c>
      <c r="BI35" s="15">
        <v>8.4618429999999998E-5</v>
      </c>
      <c r="BJ35" s="15">
        <v>8.4618379999999995E-5</v>
      </c>
      <c r="BK35" s="15">
        <v>8.7529179999999999E-4</v>
      </c>
      <c r="BL35" s="15">
        <v>103.88800519999999</v>
      </c>
      <c r="BM35" s="15">
        <v>103.88796696</v>
      </c>
      <c r="BN35" s="15">
        <v>4.9254893757599998E-2</v>
      </c>
      <c r="BO35" s="15">
        <v>103.145559838</v>
      </c>
      <c r="BP35" s="15">
        <v>1.7184790713</v>
      </c>
      <c r="BQ35" s="15">
        <v>628.80544362000001</v>
      </c>
      <c r="BR35" s="15">
        <v>2.0203597979999999</v>
      </c>
      <c r="BS35" s="15">
        <v>4.9545816999999999E-2</v>
      </c>
      <c r="BT35" s="15">
        <v>8.8081345000000005E-2</v>
      </c>
      <c r="BU35" s="15">
        <v>7.5045128719999896</v>
      </c>
      <c r="BV35" s="15">
        <v>0</v>
      </c>
      <c r="BW35" s="15">
        <v>365.08202499999999</v>
      </c>
      <c r="BX35" s="15">
        <v>9.8455285050000008</v>
      </c>
      <c r="BY35" s="15">
        <v>9.6585885999999999</v>
      </c>
      <c r="BZ35" s="15">
        <v>564.19342906700001</v>
      </c>
      <c r="CA35" s="15">
        <v>564.19211179199999</v>
      </c>
      <c r="CB35" s="15">
        <v>1.8468680000000001E-2</v>
      </c>
      <c r="CC35" s="15">
        <v>3.1396710000000001E-3</v>
      </c>
      <c r="CD35" s="15">
        <v>1.5328974E-2</v>
      </c>
      <c r="CE35" s="15">
        <v>5043.2151334999999</v>
      </c>
      <c r="CF35" s="15">
        <v>11546.34326</v>
      </c>
      <c r="CG35" s="15">
        <v>1335.7671539999999</v>
      </c>
      <c r="CH35" s="15">
        <v>1335.7683460000001</v>
      </c>
      <c r="CI35" s="15">
        <v>0</v>
      </c>
      <c r="CJ35" s="15">
        <v>11546.341989999901</v>
      </c>
      <c r="CK35" s="15">
        <v>3.7750378000000002</v>
      </c>
      <c r="CL35" s="15">
        <v>164.5428914</v>
      </c>
      <c r="CM35" s="15">
        <v>1.7531347945</v>
      </c>
      <c r="CN35" s="15">
        <v>2.0065291937999999E-3</v>
      </c>
      <c r="CO35" s="15">
        <v>0.19986883956000001</v>
      </c>
      <c r="CP35" s="15">
        <v>0.10775611448</v>
      </c>
      <c r="CQ35" s="15">
        <v>1.9413856819999999</v>
      </c>
      <c r="CR35" s="15">
        <v>0.405372364139999</v>
      </c>
      <c r="CS35" s="15">
        <v>1973.1379824999999</v>
      </c>
      <c r="CT35" s="15">
        <v>2.3108474905</v>
      </c>
      <c r="CU35" s="15">
        <v>0.59882716199999997</v>
      </c>
      <c r="CV35" s="15">
        <v>216.42848942000001</v>
      </c>
      <c r="CW35" s="15">
        <v>12.8484849946</v>
      </c>
      <c r="CX35" s="15">
        <v>0</v>
      </c>
      <c r="CY35" s="15">
        <v>0.99271775979999999</v>
      </c>
      <c r="CZ35" s="15">
        <v>6.6709153999999999E-6</v>
      </c>
      <c r="DA35" s="15">
        <v>0.15371603019999999</v>
      </c>
      <c r="DB35" s="15">
        <v>53.657454999999999</v>
      </c>
      <c r="DC35" s="15">
        <v>15.921659999999999</v>
      </c>
      <c r="DD35" s="15">
        <v>276.84620888999899</v>
      </c>
      <c r="DE35" s="15">
        <v>0.27935225869999902</v>
      </c>
      <c r="DF35" s="15">
        <v>8.1158298429999998E-2</v>
      </c>
      <c r="DG35" s="15">
        <v>46.150923509999998</v>
      </c>
      <c r="DH35" s="15">
        <v>0.41382355059999998</v>
      </c>
      <c r="DI35" s="15">
        <v>26.761249919999901</v>
      </c>
      <c r="DJ35" s="15">
        <v>2.66611276399999</v>
      </c>
      <c r="DK35" s="15">
        <v>1.028133851</v>
      </c>
      <c r="DL35" s="15">
        <v>120.92556378</v>
      </c>
      <c r="DM35" s="15">
        <v>4.4941370349999996</v>
      </c>
      <c r="DN35" s="15">
        <v>22.713413691</v>
      </c>
      <c r="DO35" s="15">
        <v>1.0468954256</v>
      </c>
      <c r="DP35" s="15">
        <v>14.13225227</v>
      </c>
      <c r="DQ35" s="15">
        <v>9.9531847596000006E-2</v>
      </c>
      <c r="DR35" s="15">
        <v>0.53356157519999903</v>
      </c>
      <c r="DS35" s="15">
        <v>17.281099222999998</v>
      </c>
      <c r="DT35" s="15">
        <v>333.74180000000001</v>
      </c>
      <c r="DU35" s="15">
        <v>37.912393819999899</v>
      </c>
      <c r="DV35" s="15">
        <v>37.912315286000002</v>
      </c>
      <c r="DW35" s="15">
        <v>710.05996119999998</v>
      </c>
      <c r="DX35" s="15">
        <v>2.6298765044999999</v>
      </c>
      <c r="DY35" s="15">
        <v>2.6298795006</v>
      </c>
      <c r="DZ35" s="15">
        <v>6.8853537140000004E-2</v>
      </c>
      <c r="EA35" s="15">
        <v>564.51233904000003</v>
      </c>
      <c r="EB35" s="15">
        <v>456.73199512999901</v>
      </c>
      <c r="EC35" s="15">
        <v>456.73165490000002</v>
      </c>
      <c r="ED35" s="15">
        <v>129.65390221999999</v>
      </c>
      <c r="EE35" s="15">
        <v>99.882231179999906</v>
      </c>
      <c r="EF35" s="15">
        <v>165221299500</v>
      </c>
      <c r="EG35" s="15">
        <v>13.259634200400001</v>
      </c>
      <c r="EH35" s="15">
        <v>4954.8903049999999</v>
      </c>
      <c r="EI35" s="15">
        <v>275.675547029999</v>
      </c>
      <c r="EJ35" s="15">
        <v>650.67209377999995</v>
      </c>
      <c r="EK35" s="15">
        <v>275.67571658999998</v>
      </c>
      <c r="EL35" s="15">
        <f t="shared" ref="EL35:EL51" si="3">BL35+CF35+CG35</f>
        <v>12985.998419199999</v>
      </c>
      <c r="EM35" s="15">
        <f t="shared" ref="EM35:EM51" si="4">EN35+DD35</f>
        <v>723.17694382736477</v>
      </c>
      <c r="EN35" s="15">
        <f t="shared" ref="EN35:EN51" si="5">CR35+CT35+CU35+CV35+CW35+CX35+DA35+DE35+DF35+DG35+DH35+DI35+DJ35+DK35+DL35+DO35+DP35+DQ35</f>
        <v>446.33073493736583</v>
      </c>
      <c r="EO35" s="28"/>
      <c r="EP35" s="28"/>
      <c r="EQ35" s="28"/>
      <c r="ER35" s="28"/>
      <c r="ES35" s="28"/>
      <c r="ET35" s="28"/>
      <c r="EU35" s="28"/>
    </row>
    <row r="36" spans="1:151" x14ac:dyDescent="0.25">
      <c r="A36" s="17" t="s">
        <v>206</v>
      </c>
      <c r="B36" s="15">
        <v>1.2422780410000001</v>
      </c>
      <c r="C36" s="15">
        <v>3.8935486770000001</v>
      </c>
      <c r="D36" s="15">
        <v>197.2147678</v>
      </c>
      <c r="E36" s="15">
        <v>370.76793120000002</v>
      </c>
      <c r="F36" s="15">
        <v>29.53984926</v>
      </c>
      <c r="G36" s="15">
        <v>29.539897839999998</v>
      </c>
      <c r="H36" s="15">
        <v>370.76867229999999</v>
      </c>
      <c r="I36" s="15">
        <v>370.76867229999999</v>
      </c>
      <c r="J36" s="15">
        <v>80.492813299999995</v>
      </c>
      <c r="K36" s="15">
        <v>1.157919414</v>
      </c>
      <c r="L36" s="15">
        <v>0.83533223099999998</v>
      </c>
      <c r="M36" s="15">
        <v>0.27765069999999997</v>
      </c>
      <c r="N36" s="15">
        <v>1.3882577E-2</v>
      </c>
      <c r="O36" s="15">
        <v>0.26376854999999999</v>
      </c>
      <c r="P36" s="15">
        <v>748.15657503</v>
      </c>
      <c r="Q36" s="15">
        <v>0.56546521380000003</v>
      </c>
      <c r="R36" s="15">
        <v>748.15686951999999</v>
      </c>
      <c r="S36" s="15">
        <v>0.39963449693000003</v>
      </c>
      <c r="T36" s="15">
        <v>0.39963397884999902</v>
      </c>
      <c r="U36" s="15">
        <v>0.23613374686999999</v>
      </c>
      <c r="V36" s="15">
        <v>0.79449209431500001</v>
      </c>
      <c r="W36" s="15">
        <v>0.209407733569</v>
      </c>
      <c r="X36" s="15">
        <v>97.305298840000006</v>
      </c>
      <c r="Y36" s="15">
        <v>97.305227215000002</v>
      </c>
      <c r="Z36" s="15">
        <v>4090.5988120000002</v>
      </c>
      <c r="AA36" s="15">
        <v>4090.5988120000002</v>
      </c>
      <c r="AB36" s="15">
        <v>1.3609958999999999E-3</v>
      </c>
      <c r="AC36" s="15">
        <v>1.9053936000000001E-4</v>
      </c>
      <c r="AD36" s="15">
        <v>1.1704566E-3</v>
      </c>
      <c r="AE36" s="15">
        <v>0.40246758259999998</v>
      </c>
      <c r="AF36" s="15">
        <v>569491.94496999995</v>
      </c>
      <c r="AG36" s="15">
        <v>60849812.469999999</v>
      </c>
      <c r="AH36" s="15">
        <v>569491.96239999996</v>
      </c>
      <c r="AI36" s="15">
        <v>1.1032236734E-2</v>
      </c>
      <c r="AJ36" s="15">
        <v>114.72644381000001</v>
      </c>
      <c r="AK36" s="15">
        <v>822.32559460000004</v>
      </c>
      <c r="AL36" s="15">
        <v>111.57829924000001</v>
      </c>
      <c r="AM36" s="15">
        <v>3.5952672259999998</v>
      </c>
      <c r="AN36" s="15">
        <v>306.52811159999999</v>
      </c>
      <c r="AO36" s="15">
        <v>75.28912948</v>
      </c>
      <c r="AP36" s="15">
        <v>1561.7525869999999</v>
      </c>
      <c r="AQ36" s="15">
        <v>1136.43950234</v>
      </c>
      <c r="AR36" s="15">
        <v>485.80626869999901</v>
      </c>
      <c r="AS36" s="15">
        <v>3640.3312599999999</v>
      </c>
      <c r="AT36" s="15">
        <v>236.71722176</v>
      </c>
      <c r="AU36" s="15">
        <v>628.90114289999997</v>
      </c>
      <c r="AV36" s="15">
        <v>628.90099604</v>
      </c>
      <c r="AW36" s="15">
        <v>3640.3307989999998</v>
      </c>
      <c r="AX36" s="15">
        <v>8900.1160999999993</v>
      </c>
      <c r="AY36" s="15">
        <v>13830.2890039999</v>
      </c>
      <c r="AZ36" s="15">
        <v>2.1818495090000001</v>
      </c>
      <c r="BA36" s="15">
        <v>2.530364703</v>
      </c>
      <c r="BB36" s="15">
        <v>379.78849400000001</v>
      </c>
      <c r="BC36" s="15">
        <v>379.78852460000002</v>
      </c>
      <c r="BD36" s="15">
        <v>379.78849400000001</v>
      </c>
      <c r="BE36" s="15">
        <v>7.4643150399999998</v>
      </c>
      <c r="BF36" s="15">
        <v>1053.1738389099901</v>
      </c>
      <c r="BG36" s="15">
        <v>1053.172624545</v>
      </c>
      <c r="BH36" s="15">
        <v>1.2025785000000001E-2</v>
      </c>
      <c r="BI36" s="15">
        <v>1.1142181E-3</v>
      </c>
      <c r="BJ36" s="15">
        <v>1.1142201E-3</v>
      </c>
      <c r="BK36" s="15">
        <v>1.2025786E-2</v>
      </c>
      <c r="BL36" s="15">
        <v>591.30397199999902</v>
      </c>
      <c r="BM36" s="15">
        <v>591.3042117</v>
      </c>
      <c r="BN36" s="15">
        <v>0.30385185862499903</v>
      </c>
      <c r="BO36" s="15">
        <v>955.60948456000006</v>
      </c>
      <c r="BP36" s="15">
        <v>13.8182590039999</v>
      </c>
      <c r="BQ36" s="15">
        <v>3388.1978875999998</v>
      </c>
      <c r="BR36" s="15">
        <v>12.457084657999999</v>
      </c>
      <c r="BS36" s="15">
        <v>0.57735013999999996</v>
      </c>
      <c r="BT36" s="15">
        <v>1.0263998999999999</v>
      </c>
      <c r="BU36" s="15">
        <v>65.248215770000002</v>
      </c>
      <c r="BV36" s="15">
        <v>0</v>
      </c>
      <c r="BW36" s="15">
        <v>2774.3115899999998</v>
      </c>
      <c r="BX36" s="15">
        <v>54.192395599999998</v>
      </c>
      <c r="BY36" s="15">
        <v>53.067615969999899</v>
      </c>
      <c r="BZ36" s="15">
        <v>6505.73712961</v>
      </c>
      <c r="CA36" s="15">
        <v>6505.7314498299902</v>
      </c>
      <c r="CB36" s="15">
        <v>0.18895714</v>
      </c>
      <c r="CC36" s="15">
        <v>3.2122680000000001E-2</v>
      </c>
      <c r="CD36" s="15">
        <v>0.15683416999999999</v>
      </c>
      <c r="CE36" s="15">
        <v>41957.974065000002</v>
      </c>
      <c r="CF36" s="15">
        <v>64820.500699999997</v>
      </c>
      <c r="CG36" s="15">
        <v>8501.1818000000003</v>
      </c>
      <c r="CH36" s="15">
        <v>8501.1806359999991</v>
      </c>
      <c r="CI36" s="15">
        <v>0</v>
      </c>
      <c r="CJ36" s="15">
        <v>64820.50333</v>
      </c>
      <c r="CK36" s="15">
        <v>22.438065000000002</v>
      </c>
      <c r="CL36" s="15">
        <v>1122.3961248000001</v>
      </c>
      <c r="CM36" s="15">
        <v>9.413747248</v>
      </c>
      <c r="CN36" s="15">
        <v>1.1032262378E-2</v>
      </c>
      <c r="CO36" s="15">
        <v>1.1054506061</v>
      </c>
      <c r="CP36" s="15">
        <v>0.61187620336000004</v>
      </c>
      <c r="CQ36" s="15">
        <v>10.64252104</v>
      </c>
      <c r="CR36" s="15">
        <v>2.6919872032000001</v>
      </c>
      <c r="CS36" s="15">
        <v>18077.486562999999</v>
      </c>
      <c r="CT36" s="15">
        <v>13.59469303</v>
      </c>
      <c r="CU36" s="15">
        <v>2.962340974</v>
      </c>
      <c r="CV36" s="15">
        <v>1112.7178647000001</v>
      </c>
      <c r="CW36" s="15">
        <v>144.09166345999901</v>
      </c>
      <c r="CX36" s="15">
        <v>0</v>
      </c>
      <c r="CY36" s="15">
        <v>5.5647711179999897</v>
      </c>
      <c r="CZ36" s="15">
        <v>6.2774419999999995E-5</v>
      </c>
      <c r="DA36" s="15">
        <v>1.1204794511</v>
      </c>
      <c r="DB36" s="15">
        <v>630.79016000000001</v>
      </c>
      <c r="DC36" s="15">
        <v>180.5745</v>
      </c>
      <c r="DD36" s="15">
        <v>2942.53728675</v>
      </c>
      <c r="DE36" s="15">
        <v>2.6615702240000001</v>
      </c>
      <c r="DF36" s="15">
        <v>0.93627197100000004</v>
      </c>
      <c r="DG36" s="15">
        <v>496.35452140999899</v>
      </c>
      <c r="DH36" s="15">
        <v>3.1638151639999998</v>
      </c>
      <c r="DI36" s="15">
        <v>176.66220246</v>
      </c>
      <c r="DJ36" s="15">
        <v>16.528837695</v>
      </c>
      <c r="DK36" s="15">
        <v>5.249574355</v>
      </c>
      <c r="DL36" s="15">
        <v>736.10801799999899</v>
      </c>
      <c r="DM36" s="15">
        <v>22.874747599999999</v>
      </c>
      <c r="DN36" s="15">
        <v>179.59700889999999</v>
      </c>
      <c r="DO36" s="15">
        <v>5.3824268449999897</v>
      </c>
      <c r="DP36" s="15">
        <v>89.888461699999993</v>
      </c>
      <c r="DQ36" s="15">
        <v>0.87182029129999905</v>
      </c>
      <c r="DR36" s="15">
        <v>2.6910516260000001</v>
      </c>
      <c r="DS36" s="15">
        <v>99.050561700000003</v>
      </c>
      <c r="DT36" s="15">
        <v>2976.4148</v>
      </c>
      <c r="DU36" s="15">
        <v>352.24488309999998</v>
      </c>
      <c r="DV36" s="15">
        <v>352.24590899999998</v>
      </c>
      <c r="DW36" s="15">
        <v>3952.77799799999</v>
      </c>
      <c r="DX36" s="15">
        <v>16.653114979999899</v>
      </c>
      <c r="DY36" s="15">
        <v>16.653085664999999</v>
      </c>
      <c r="DZ36" s="15">
        <v>0.27861658099999997</v>
      </c>
      <c r="EA36" s="15">
        <v>5186.8972718000005</v>
      </c>
      <c r="EB36" s="15">
        <v>4324.8965569299999</v>
      </c>
      <c r="EC36" s="15">
        <v>4324.8960872600001</v>
      </c>
      <c r="ED36" s="15">
        <v>706.68755269999997</v>
      </c>
      <c r="EE36" s="15">
        <v>955.64328263000004</v>
      </c>
      <c r="EF36" s="15">
        <v>1600458245500</v>
      </c>
      <c r="EG36" s="15">
        <v>126.779041879</v>
      </c>
      <c r="EH36" s="15">
        <v>41336.496657000003</v>
      </c>
      <c r="EI36" s="15">
        <v>2368.6925639999999</v>
      </c>
      <c r="EJ36" s="15">
        <v>5468.8830630000002</v>
      </c>
      <c r="EK36" s="15">
        <v>2368.6947380000001</v>
      </c>
      <c r="EL36" s="15">
        <f t="shared" si="3"/>
        <v>73912.986472000004</v>
      </c>
      <c r="EM36" s="15">
        <f t="shared" si="4"/>
        <v>5753.5238356835962</v>
      </c>
      <c r="EN36" s="15">
        <f t="shared" si="5"/>
        <v>2810.9865489335966</v>
      </c>
      <c r="EO36" s="28"/>
      <c r="EP36" s="28"/>
      <c r="EQ36" s="28"/>
      <c r="ER36" s="28"/>
      <c r="ES36" s="28"/>
      <c r="ET36" s="28"/>
      <c r="EU36" s="28"/>
    </row>
    <row r="37" spans="1:151" x14ac:dyDescent="0.25">
      <c r="A37" s="17" t="s">
        <v>207</v>
      </c>
      <c r="B37" s="15">
        <v>0.66221310700000002</v>
      </c>
      <c r="C37" s="15">
        <v>1.9466546742999999</v>
      </c>
      <c r="D37" s="15">
        <v>87.349185509999899</v>
      </c>
      <c r="E37" s="15">
        <v>175.79923905000001</v>
      </c>
      <c r="F37" s="15">
        <v>15.48649241</v>
      </c>
      <c r="G37" s="15">
        <v>15.486474449999999</v>
      </c>
      <c r="H37" s="15">
        <v>175.79930185000001</v>
      </c>
      <c r="I37" s="15">
        <v>175.79930185000001</v>
      </c>
      <c r="J37" s="15">
        <v>38.488794859999999</v>
      </c>
      <c r="K37" s="15">
        <v>0.60511732419999997</v>
      </c>
      <c r="L37" s="15">
        <v>0.49619652349999999</v>
      </c>
      <c r="M37" s="15">
        <v>0.1118392</v>
      </c>
      <c r="N37" s="15">
        <v>5.5919736999999999E-3</v>
      </c>
      <c r="O37" s="15">
        <v>0.10624739499999999</v>
      </c>
      <c r="P37" s="15">
        <v>342.26487467999902</v>
      </c>
      <c r="Q37" s="15">
        <v>0.27271947089999998</v>
      </c>
      <c r="R37" s="15">
        <v>342.26541061</v>
      </c>
      <c r="S37" s="15">
        <v>0.17688963702999999</v>
      </c>
      <c r="T37" s="15">
        <v>0.17688993301</v>
      </c>
      <c r="U37" s="15">
        <v>0.105177321536999</v>
      </c>
      <c r="V37" s="15">
        <v>0.34432849410849897</v>
      </c>
      <c r="W37" s="15">
        <v>9.2634713696500004E-2</v>
      </c>
      <c r="X37" s="15">
        <v>45.054033935</v>
      </c>
      <c r="Y37" s="15">
        <v>45.054152793999997</v>
      </c>
      <c r="Z37" s="15">
        <v>1960.5006685999999</v>
      </c>
      <c r="AA37" s="15">
        <v>1960.5006685999999</v>
      </c>
      <c r="AB37" s="15">
        <v>5.2970013000000005E-4</v>
      </c>
      <c r="AC37" s="15">
        <v>7.4158259999999995E-5</v>
      </c>
      <c r="AD37" s="15">
        <v>4.5554310000000002E-4</v>
      </c>
      <c r="AE37" s="15">
        <v>0.18935623192000001</v>
      </c>
      <c r="AF37" s="15">
        <v>292943.35563999898</v>
      </c>
      <c r="AG37" s="15">
        <v>27227165.07</v>
      </c>
      <c r="AH37" s="15">
        <v>292943.33159999998</v>
      </c>
      <c r="AI37" s="15">
        <v>4.9297898539999996E-3</v>
      </c>
      <c r="AJ37" s="15">
        <v>54.074617679999903</v>
      </c>
      <c r="AK37" s="15">
        <v>384.61947199999997</v>
      </c>
      <c r="AL37" s="15">
        <v>52.706505780000001</v>
      </c>
      <c r="AM37" s="15">
        <v>1.691665368</v>
      </c>
      <c r="AN37" s="15">
        <v>144.83159386</v>
      </c>
      <c r="AO37" s="15">
        <v>37.993628360000002</v>
      </c>
      <c r="AP37" s="15">
        <v>1174.305838</v>
      </c>
      <c r="AQ37" s="15">
        <v>524.18668914</v>
      </c>
      <c r="AR37" s="15">
        <v>227.36139230999899</v>
      </c>
      <c r="AS37" s="15">
        <v>2040.9624930999901</v>
      </c>
      <c r="AT37" s="15">
        <v>105.39767234999999</v>
      </c>
      <c r="AU37" s="15">
        <v>328.65908461999999</v>
      </c>
      <c r="AV37" s="15">
        <v>328.65988307999999</v>
      </c>
      <c r="AW37" s="15">
        <v>2040.9625303</v>
      </c>
      <c r="AX37" s="15">
        <v>5000.3819000000003</v>
      </c>
      <c r="AY37" s="15">
        <v>6684.9398440000004</v>
      </c>
      <c r="AZ37" s="15">
        <v>1.1156657023999901</v>
      </c>
      <c r="BA37" s="15">
        <v>1.3154556064</v>
      </c>
      <c r="BB37" s="15">
        <v>204.69330579999999</v>
      </c>
      <c r="BC37" s="15">
        <v>204.69347189999999</v>
      </c>
      <c r="BD37" s="15">
        <v>204.69330579999999</v>
      </c>
      <c r="BE37" s="15">
        <v>4.4545151860000001</v>
      </c>
      <c r="BF37" s="15">
        <v>574.24089223500005</v>
      </c>
      <c r="BG37" s="15">
        <v>574.24085129000002</v>
      </c>
      <c r="BH37" s="15">
        <v>4.5705047000000002E-3</v>
      </c>
      <c r="BI37" s="15">
        <v>4.3115755999999998E-4</v>
      </c>
      <c r="BJ37" s="15">
        <v>4.3115762000000001E-4</v>
      </c>
      <c r="BK37" s="15">
        <v>4.5705149999999998E-3</v>
      </c>
      <c r="BL37" s="15">
        <v>315.61301099999997</v>
      </c>
      <c r="BM37" s="15">
        <v>315.61278759999999</v>
      </c>
      <c r="BN37" s="15">
        <v>0.1317925672353</v>
      </c>
      <c r="BO37" s="15">
        <v>555.65920191999999</v>
      </c>
      <c r="BP37" s="15">
        <v>8.3000189120000005</v>
      </c>
      <c r="BQ37" s="15">
        <v>1848.9231136999999</v>
      </c>
      <c r="BR37" s="15">
        <v>5.4090492670000003</v>
      </c>
      <c r="BS37" s="15">
        <v>0.22264726000000001</v>
      </c>
      <c r="BT37" s="15">
        <v>0.39581706999999999</v>
      </c>
      <c r="BU37" s="15">
        <v>26.851132525000001</v>
      </c>
      <c r="BV37" s="15">
        <v>0</v>
      </c>
      <c r="BW37" s="15">
        <v>1492.9899129999999</v>
      </c>
      <c r="BX37" s="15">
        <v>27.912821730000001</v>
      </c>
      <c r="BY37" s="15">
        <v>27.310904479999898</v>
      </c>
      <c r="BZ37" s="15">
        <v>2768.0614492599998</v>
      </c>
      <c r="CA37" s="15">
        <v>2768.0646795899902</v>
      </c>
      <c r="CB37" s="15">
        <v>7.8225285000000006E-2</v>
      </c>
      <c r="CC37" s="15">
        <v>1.3298282999999999E-2</v>
      </c>
      <c r="CD37" s="15">
        <v>6.4926940000000002E-2</v>
      </c>
      <c r="CE37" s="15">
        <v>22471.530152999901</v>
      </c>
      <c r="CF37" s="15">
        <v>34692.942479999998</v>
      </c>
      <c r="CG37" s="15">
        <v>4443.0673269999998</v>
      </c>
      <c r="CH37" s="15">
        <v>4443.0698659999998</v>
      </c>
      <c r="CI37" s="15">
        <v>0</v>
      </c>
      <c r="CJ37" s="15">
        <v>34692.937279999998</v>
      </c>
      <c r="CK37" s="15">
        <v>12.028079999999999</v>
      </c>
      <c r="CL37" s="15">
        <v>571.44912380000005</v>
      </c>
      <c r="CM37" s="15">
        <v>4.7687750649999998</v>
      </c>
      <c r="CN37" s="15">
        <v>4.9297907785999899E-3</v>
      </c>
      <c r="CO37" s="15">
        <v>0.50968955790000003</v>
      </c>
      <c r="CP37" s="15">
        <v>0.28199105778</v>
      </c>
      <c r="CQ37" s="15">
        <v>5.3842987100000004</v>
      </c>
      <c r="CR37" s="15">
        <v>1.2656525415</v>
      </c>
      <c r="CS37" s="15">
        <v>9876.5608119999997</v>
      </c>
      <c r="CT37" s="15">
        <v>6.3627221225000001</v>
      </c>
      <c r="CU37" s="15">
        <v>1.3956365899999901</v>
      </c>
      <c r="CV37" s="15">
        <v>485.69890090000001</v>
      </c>
      <c r="CW37" s="15">
        <v>56.048426280000001</v>
      </c>
      <c r="CX37" s="15">
        <v>0</v>
      </c>
      <c r="CY37" s="15">
        <v>2.7900482719999999</v>
      </c>
      <c r="CZ37" s="15">
        <v>2.8448303000000002E-5</v>
      </c>
      <c r="DA37" s="15">
        <v>0.499676858</v>
      </c>
      <c r="DB37" s="15">
        <v>241.16728000000001</v>
      </c>
      <c r="DC37" s="15">
        <v>72.285483999999997</v>
      </c>
      <c r="DD37" s="15">
        <v>1158.63448669999</v>
      </c>
      <c r="DE37" s="15">
        <v>1.1059241324</v>
      </c>
      <c r="DF37" s="15">
        <v>0.36702076729999999</v>
      </c>
      <c r="DG37" s="15">
        <v>193.622044614</v>
      </c>
      <c r="DH37" s="15">
        <v>1.39546302</v>
      </c>
      <c r="DI37" s="15">
        <v>77.356928850000003</v>
      </c>
      <c r="DJ37" s="15">
        <v>7.9513847899999996</v>
      </c>
      <c r="DK37" s="15">
        <v>2.4037597850000001</v>
      </c>
      <c r="DL37" s="15">
        <v>328.4286323</v>
      </c>
      <c r="DM37" s="15">
        <v>12.335364289999999</v>
      </c>
      <c r="DN37" s="15">
        <v>85.323782749999907</v>
      </c>
      <c r="DO37" s="15">
        <v>2.5688449047999899</v>
      </c>
      <c r="DP37" s="15">
        <v>44.616659419999998</v>
      </c>
      <c r="DQ37" s="15">
        <v>0.36307907916999999</v>
      </c>
      <c r="DR37" s="15">
        <v>1.37362076699999</v>
      </c>
      <c r="DS37" s="15">
        <v>46.942767000000003</v>
      </c>
      <c r="DT37" s="15">
        <v>1692.1963000000001</v>
      </c>
      <c r="DU37" s="15">
        <v>157.46652997999999</v>
      </c>
      <c r="DV37" s="15">
        <v>157.46691713999999</v>
      </c>
      <c r="DW37" s="15">
        <v>2129.9836069999901</v>
      </c>
      <c r="DX37" s="15">
        <v>8.2247631169999895</v>
      </c>
      <c r="DY37" s="15">
        <v>8.2247839319999994</v>
      </c>
      <c r="DZ37" s="15">
        <v>0.165501343</v>
      </c>
      <c r="EA37" s="15">
        <v>2811.0426251999902</v>
      </c>
      <c r="EB37" s="15">
        <v>2370.9823999199998</v>
      </c>
      <c r="EC37" s="15">
        <v>2370.9810820499902</v>
      </c>
      <c r="ED37" s="15">
        <v>324.086594399999</v>
      </c>
      <c r="EE37" s="15">
        <v>532.78001008499996</v>
      </c>
      <c r="EF37" s="15">
        <v>716985741330</v>
      </c>
      <c r="EG37" s="15">
        <v>71.045927156999994</v>
      </c>
      <c r="EH37" s="15">
        <v>22187.547135000001</v>
      </c>
      <c r="EI37" s="15">
        <v>1241.2496881</v>
      </c>
      <c r="EJ37" s="15">
        <v>2819.6782005999999</v>
      </c>
      <c r="EK37" s="15">
        <v>1241.25100505</v>
      </c>
      <c r="EL37" s="15">
        <f t="shared" si="3"/>
        <v>39451.622817999996</v>
      </c>
      <c r="EM37" s="15">
        <f t="shared" si="4"/>
        <v>2370.0852436546597</v>
      </c>
      <c r="EN37" s="15">
        <f t="shared" si="5"/>
        <v>1211.4507569546697</v>
      </c>
      <c r="EO37" s="28"/>
      <c r="EP37" s="28"/>
      <c r="EQ37" s="28"/>
      <c r="ER37" s="28"/>
      <c r="ES37" s="28"/>
      <c r="ET37" s="28"/>
      <c r="EU37" s="28"/>
    </row>
    <row r="38" spans="1:151" x14ac:dyDescent="0.25">
      <c r="A38" s="17" t="s">
        <v>208</v>
      </c>
      <c r="B38" s="15">
        <v>0.78910239930000003</v>
      </c>
      <c r="C38" s="15">
        <v>2.0687965623000002</v>
      </c>
      <c r="D38" s="15">
        <v>84.751450199999994</v>
      </c>
      <c r="E38" s="15">
        <v>180.20402475</v>
      </c>
      <c r="F38" s="15">
        <v>18.33800913</v>
      </c>
      <c r="G38" s="15">
        <v>18.337969919999999</v>
      </c>
      <c r="H38" s="15">
        <v>180.20440273999901</v>
      </c>
      <c r="I38" s="15">
        <v>180.20440273999901</v>
      </c>
      <c r="J38" s="15">
        <v>41.140242350000001</v>
      </c>
      <c r="K38" s="15">
        <v>0.72894705500000001</v>
      </c>
      <c r="L38" s="15">
        <v>0.6929996356</v>
      </c>
      <c r="M38" s="15">
        <v>9.1249209999999997E-2</v>
      </c>
      <c r="N38" s="15">
        <v>4.5624812999999998E-3</v>
      </c>
      <c r="O38" s="15">
        <v>8.6687150000000004E-2</v>
      </c>
      <c r="P38" s="15">
        <v>304.85029599500001</v>
      </c>
      <c r="Q38" s="15">
        <v>0.3400095796</v>
      </c>
      <c r="R38" s="15">
        <v>304.85045191999899</v>
      </c>
      <c r="S38" s="15">
        <v>0.19030429907399901</v>
      </c>
      <c r="T38" s="15">
        <v>0.19030400376000001</v>
      </c>
      <c r="U38" s="15">
        <v>0.105020244374</v>
      </c>
      <c r="V38" s="15">
        <v>0.33114344466599999</v>
      </c>
      <c r="W38" s="15">
        <v>8.7578746455499998E-2</v>
      </c>
      <c r="X38" s="15">
        <v>41.307518809999998</v>
      </c>
      <c r="Y38" s="15">
        <v>41.307606053999997</v>
      </c>
      <c r="Z38" s="15">
        <v>1735.4852245</v>
      </c>
      <c r="AA38" s="15">
        <v>1735.4852245</v>
      </c>
      <c r="AB38" s="15">
        <v>4.3790271999999999E-4</v>
      </c>
      <c r="AC38" s="15">
        <v>6.1306280000000005E-5</v>
      </c>
      <c r="AD38" s="15">
        <v>3.7659526999999997E-4</v>
      </c>
      <c r="AE38" s="15">
        <v>0.223710566049999</v>
      </c>
      <c r="AF38" s="15">
        <v>220941.85934999899</v>
      </c>
      <c r="AG38" s="15">
        <v>21919116.9469999</v>
      </c>
      <c r="AH38" s="15">
        <v>220941.84389999899</v>
      </c>
      <c r="AI38" s="15">
        <v>5.5783165514000001E-3</v>
      </c>
      <c r="AJ38" s="15">
        <v>70.757822579999996</v>
      </c>
      <c r="AK38" s="15">
        <v>512.4455663</v>
      </c>
      <c r="AL38" s="15">
        <v>70.987512379999998</v>
      </c>
      <c r="AM38" s="15">
        <v>2.3506062060000001</v>
      </c>
      <c r="AN38" s="15">
        <v>194.79299624000001</v>
      </c>
      <c r="AO38" s="15">
        <v>33.115418859999998</v>
      </c>
      <c r="AP38" s="15">
        <v>721.65373299999999</v>
      </c>
      <c r="AQ38" s="15">
        <v>503.19438110999999</v>
      </c>
      <c r="AR38" s="15">
        <v>203.29316752</v>
      </c>
      <c r="AS38" s="15">
        <v>1572.55025109999</v>
      </c>
      <c r="AT38" s="15">
        <v>99.848650960000001</v>
      </c>
      <c r="AU38" s="15">
        <v>283.04370329999898</v>
      </c>
      <c r="AV38" s="15">
        <v>283.04384819999899</v>
      </c>
      <c r="AW38" s="15">
        <v>1572.5496833</v>
      </c>
      <c r="AX38" s="15">
        <v>4491.52196</v>
      </c>
      <c r="AY38" s="15">
        <v>6533.828528</v>
      </c>
      <c r="AZ38" s="15">
        <v>1.3574847944999999</v>
      </c>
      <c r="BA38" s="15">
        <v>1.5538394815000001</v>
      </c>
      <c r="BB38" s="15">
        <v>237.46662449999999</v>
      </c>
      <c r="BC38" s="15">
        <v>237.46650779999999</v>
      </c>
      <c r="BD38" s="15">
        <v>237.46662449999999</v>
      </c>
      <c r="BE38" s="15">
        <v>6.0701331520000004</v>
      </c>
      <c r="BF38" s="15">
        <v>449.63334762800002</v>
      </c>
      <c r="BG38" s="15">
        <v>449.63206143000002</v>
      </c>
      <c r="BH38" s="15">
        <v>3.6930995999999998E-3</v>
      </c>
      <c r="BI38" s="15">
        <v>3.4945652999999999E-4</v>
      </c>
      <c r="BJ38" s="15">
        <v>3.4945575000000002E-4</v>
      </c>
      <c r="BK38" s="15">
        <v>3.693099E-3</v>
      </c>
      <c r="BL38" s="15">
        <v>312.37229869999999</v>
      </c>
      <c r="BM38" s="15">
        <v>312.37254339999998</v>
      </c>
      <c r="BN38" s="15">
        <v>0.12776767658800001</v>
      </c>
      <c r="BO38" s="15">
        <v>417.28008670999998</v>
      </c>
      <c r="BP38" s="15">
        <v>6.32239737</v>
      </c>
      <c r="BQ38" s="15">
        <v>2030.3965083999999</v>
      </c>
      <c r="BR38" s="15">
        <v>5.2197628920000003</v>
      </c>
      <c r="BS38" s="15">
        <v>0.22739685000000001</v>
      </c>
      <c r="BT38" s="15">
        <v>0.40426084000000001</v>
      </c>
      <c r="BU38" s="15">
        <v>20.013867612999999</v>
      </c>
      <c r="BV38" s="15">
        <v>0</v>
      </c>
      <c r="BW38" s="15">
        <v>1175.0260430000001</v>
      </c>
      <c r="BX38" s="15">
        <v>31.050367380000001</v>
      </c>
      <c r="BY38" s="15">
        <v>30.568913439999999</v>
      </c>
      <c r="BZ38" s="15">
        <v>2305.9609111349901</v>
      </c>
      <c r="CA38" s="15">
        <v>2305.96515211</v>
      </c>
      <c r="CB38" s="15">
        <v>7.0242819999999997E-2</v>
      </c>
      <c r="CC38" s="15">
        <v>1.194127E-2</v>
      </c>
      <c r="CD38" s="15">
        <v>5.8301482000000002E-2</v>
      </c>
      <c r="CE38" s="15">
        <v>19357.194146999998</v>
      </c>
      <c r="CF38" s="15">
        <v>34758.565759999998</v>
      </c>
      <c r="CG38" s="15">
        <v>3975.5948800000001</v>
      </c>
      <c r="CH38" s="15">
        <v>3975.5987260000002</v>
      </c>
      <c r="CI38" s="15">
        <v>0</v>
      </c>
      <c r="CJ38" s="15">
        <v>34758.554649999998</v>
      </c>
      <c r="CK38" s="15">
        <v>9.6144119999999997</v>
      </c>
      <c r="CL38" s="15">
        <v>512.82205569999996</v>
      </c>
      <c r="CM38" s="15">
        <v>5.5202832559999901</v>
      </c>
      <c r="CN38" s="15">
        <v>5.5783278182000001E-3</v>
      </c>
      <c r="CO38" s="15">
        <v>0.57279614339999996</v>
      </c>
      <c r="CP38" s="15">
        <v>0.31128910469999999</v>
      </c>
      <c r="CQ38" s="15">
        <v>6.1003184919999898</v>
      </c>
      <c r="CR38" s="15">
        <v>1.4199328490000001</v>
      </c>
      <c r="CS38" s="15">
        <v>8188.7966361999997</v>
      </c>
      <c r="CT38" s="15">
        <v>7.36622843199999</v>
      </c>
      <c r="CU38" s="15">
        <v>1.8286130249999999</v>
      </c>
      <c r="CV38" s="15">
        <v>612.52474629999995</v>
      </c>
      <c r="CW38" s="15">
        <v>58.798955438</v>
      </c>
      <c r="CX38" s="15">
        <v>0</v>
      </c>
      <c r="CY38" s="15">
        <v>3.1005489769999999</v>
      </c>
      <c r="CZ38" s="15">
        <v>2.3626808000000001E-5</v>
      </c>
      <c r="DA38" s="15">
        <v>0.55962150779999997</v>
      </c>
      <c r="DB38" s="15">
        <v>253.42833999999999</v>
      </c>
      <c r="DC38" s="15">
        <v>63.888860000000001</v>
      </c>
      <c r="DD38" s="15">
        <v>1209.26340121</v>
      </c>
      <c r="DE38" s="15">
        <v>1.1526508175999901</v>
      </c>
      <c r="DF38" s="15">
        <v>0.37980815340000001</v>
      </c>
      <c r="DG38" s="15">
        <v>204.31915878999999</v>
      </c>
      <c r="DH38" s="15">
        <v>1.497943051</v>
      </c>
      <c r="DI38" s="15">
        <v>84.086249370000004</v>
      </c>
      <c r="DJ38" s="15">
        <v>8.7697832600000005</v>
      </c>
      <c r="DK38" s="15">
        <v>3.0064683720000001</v>
      </c>
      <c r="DL38" s="15">
        <v>366.82827409999999</v>
      </c>
      <c r="DM38" s="15">
        <v>14.297727214</v>
      </c>
      <c r="DN38" s="15">
        <v>75.494134059999993</v>
      </c>
      <c r="DO38" s="15">
        <v>3.2806955524999899</v>
      </c>
      <c r="DP38" s="15">
        <v>38.673616669999902</v>
      </c>
      <c r="DQ38" s="15">
        <v>0.39854847651999997</v>
      </c>
      <c r="DR38" s="15">
        <v>1.6907983174000001</v>
      </c>
      <c r="DS38" s="15">
        <v>53.978138029999997</v>
      </c>
      <c r="DT38" s="15">
        <v>1010.92017</v>
      </c>
      <c r="DU38" s="15">
        <v>122.45541350000001</v>
      </c>
      <c r="DV38" s="15">
        <v>122.45558276</v>
      </c>
      <c r="DW38" s="15">
        <v>2248.4396769999998</v>
      </c>
      <c r="DX38" s="15">
        <v>8.2612965359999997</v>
      </c>
      <c r="DY38" s="15">
        <v>8.2612967699999995</v>
      </c>
      <c r="DZ38" s="15">
        <v>0.231143031999999</v>
      </c>
      <c r="EA38" s="15">
        <v>2340.9882263999998</v>
      </c>
      <c r="EB38" s="15">
        <v>1957.5758635299901</v>
      </c>
      <c r="EC38" s="15">
        <v>1957.57695245999</v>
      </c>
      <c r="ED38" s="15">
        <v>375.87093919999899</v>
      </c>
      <c r="EE38" s="15">
        <v>440.26774176499998</v>
      </c>
      <c r="EF38" s="15">
        <v>577487307600</v>
      </c>
      <c r="EG38" s="15">
        <v>58.102201643999997</v>
      </c>
      <c r="EH38" s="15">
        <v>19105.827023999998</v>
      </c>
      <c r="EI38" s="15">
        <v>1061.8141169999999</v>
      </c>
      <c r="EJ38" s="15">
        <v>2427.545102</v>
      </c>
      <c r="EK38" s="15">
        <v>1061.8151465999999</v>
      </c>
      <c r="EL38" s="15">
        <f t="shared" si="3"/>
        <v>39046.532938699995</v>
      </c>
      <c r="EM38" s="15">
        <f t="shared" si="4"/>
        <v>2604.1546953748202</v>
      </c>
      <c r="EN38" s="15">
        <f t="shared" si="5"/>
        <v>1394.89129416482</v>
      </c>
      <c r="EO38" s="28"/>
      <c r="EP38" s="28"/>
      <c r="EQ38" s="28"/>
      <c r="ER38" s="28"/>
      <c r="ES38" s="28"/>
      <c r="ET38" s="28"/>
      <c r="EU38" s="28"/>
    </row>
    <row r="39" spans="1:151" x14ac:dyDescent="0.25">
      <c r="A39" s="17" t="s">
        <v>209</v>
      </c>
      <c r="B39" s="15">
        <v>1.199883778</v>
      </c>
      <c r="C39" s="15">
        <v>3.5388178219999999</v>
      </c>
      <c r="D39" s="15">
        <v>176.87517086</v>
      </c>
      <c r="E39" s="15">
        <v>343.9410115</v>
      </c>
      <c r="F39" s="15">
        <v>29.221637899999902</v>
      </c>
      <c r="G39" s="15">
        <v>29.221632199999998</v>
      </c>
      <c r="H39" s="15">
        <v>343.941608999999</v>
      </c>
      <c r="I39" s="15">
        <v>343.941608999999</v>
      </c>
      <c r="J39" s="15">
        <v>75.196005130000003</v>
      </c>
      <c r="K39" s="15">
        <v>1.128740313</v>
      </c>
      <c r="L39" s="15">
        <v>0.90192958599999995</v>
      </c>
      <c r="M39" s="15">
        <v>0.25075956999999999</v>
      </c>
      <c r="N39" s="15">
        <v>1.2537945999999999E-2</v>
      </c>
      <c r="O39" s="15">
        <v>0.23822127000000001</v>
      </c>
      <c r="P39" s="15">
        <v>645.61272510000003</v>
      </c>
      <c r="Q39" s="15">
        <v>0.57154508999999998</v>
      </c>
      <c r="R39" s="15">
        <v>645.61044579999998</v>
      </c>
      <c r="S39" s="15">
        <v>0.38203080177999998</v>
      </c>
      <c r="T39" s="15">
        <v>0.3820303987</v>
      </c>
      <c r="U39" s="15">
        <v>0.21649122328999901</v>
      </c>
      <c r="V39" s="15">
        <v>0.72756340649999995</v>
      </c>
      <c r="W39" s="15">
        <v>0.187692740799</v>
      </c>
      <c r="X39" s="15">
        <v>87.6645331</v>
      </c>
      <c r="Y39" s="15">
        <v>87.664109629999999</v>
      </c>
      <c r="Z39" s="15">
        <v>3806.2058099999999</v>
      </c>
      <c r="AA39" s="15">
        <v>3806.2058099999999</v>
      </c>
      <c r="AB39" s="15">
        <v>1.2180869E-3</v>
      </c>
      <c r="AC39" s="15">
        <v>1.7053249999999999E-4</v>
      </c>
      <c r="AD39" s="15">
        <v>1.047559E-3</v>
      </c>
      <c r="AE39" s="15">
        <v>0.39576723749999998</v>
      </c>
      <c r="AF39" s="15">
        <v>436528.29889999999</v>
      </c>
      <c r="AG39" s="15">
        <v>57808354.25</v>
      </c>
      <c r="AH39" s="15">
        <v>436528.30819999898</v>
      </c>
      <c r="AI39" s="15">
        <v>1.0779326503499999E-2</v>
      </c>
      <c r="AJ39" s="15">
        <v>122.5039275</v>
      </c>
      <c r="AK39" s="15">
        <v>882.77832809999995</v>
      </c>
      <c r="AL39" s="15">
        <v>119.63315634999999</v>
      </c>
      <c r="AM39" s="15">
        <v>3.905963125</v>
      </c>
      <c r="AN39" s="15">
        <v>328.57792169999999</v>
      </c>
      <c r="AO39" s="15">
        <v>73.857861099999994</v>
      </c>
      <c r="AP39" s="15">
        <v>1442.3410469999999</v>
      </c>
      <c r="AQ39" s="15">
        <v>1005.90746773</v>
      </c>
      <c r="AR39" s="15">
        <v>424.61097923</v>
      </c>
      <c r="AS39" s="15">
        <v>3263.2194294999999</v>
      </c>
      <c r="AT39" s="15">
        <v>209.05604700000001</v>
      </c>
      <c r="AU39" s="15">
        <v>549.49001243999999</v>
      </c>
      <c r="AV39" s="15">
        <v>549.49034080000001</v>
      </c>
      <c r="AW39" s="15">
        <v>3263.2202275999998</v>
      </c>
      <c r="AX39" s="15">
        <v>7891.8278999999902</v>
      </c>
      <c r="AY39" s="15">
        <v>12270.61859</v>
      </c>
      <c r="AZ39" s="15">
        <v>2.14714976</v>
      </c>
      <c r="BA39" s="15">
        <v>2.4430108129999999</v>
      </c>
      <c r="BB39" s="15">
        <v>366.70410249999998</v>
      </c>
      <c r="BC39" s="15">
        <v>366.70362399999999</v>
      </c>
      <c r="BD39" s="15">
        <v>366.70410249999998</v>
      </c>
      <c r="BE39" s="15">
        <v>7.9277336900000002</v>
      </c>
      <c r="BF39" s="15">
        <v>934.17516603000001</v>
      </c>
      <c r="BG39" s="15">
        <v>934.17546657000003</v>
      </c>
      <c r="BH39" s="15">
        <v>1.0688675E-2</v>
      </c>
      <c r="BI39" s="15">
        <v>9.9518070000000004E-4</v>
      </c>
      <c r="BJ39" s="15">
        <v>9.9518130000000003E-4</v>
      </c>
      <c r="BK39" s="15">
        <v>1.0688731999999999E-2</v>
      </c>
      <c r="BL39" s="15">
        <v>569.44264399999997</v>
      </c>
      <c r="BM39" s="15">
        <v>569.44281799999999</v>
      </c>
      <c r="BN39" s="15">
        <v>0.27911145697599998</v>
      </c>
      <c r="BO39" s="15">
        <v>859.98941735999995</v>
      </c>
      <c r="BP39" s="15">
        <v>12.69624539</v>
      </c>
      <c r="BQ39" s="15">
        <v>3259.3844291999999</v>
      </c>
      <c r="BR39" s="15">
        <v>11.307165505</v>
      </c>
      <c r="BS39" s="15">
        <v>0.57446969999999997</v>
      </c>
      <c r="BT39" s="15">
        <v>1.0212791999999999</v>
      </c>
      <c r="BU39" s="15">
        <v>56.788828680000002</v>
      </c>
      <c r="BV39" s="15">
        <v>0</v>
      </c>
      <c r="BW39" s="15">
        <v>2797.1039540000002</v>
      </c>
      <c r="BX39" s="15">
        <v>51.071117299999997</v>
      </c>
      <c r="BY39" s="15">
        <v>49.890783499999998</v>
      </c>
      <c r="BZ39" s="15">
        <v>5864.9218718399998</v>
      </c>
      <c r="CA39" s="15">
        <v>5864.9294506999904</v>
      </c>
      <c r="CB39" s="15">
        <v>0.17245269999999999</v>
      </c>
      <c r="CC39" s="15">
        <v>2.9316981999999998E-2</v>
      </c>
      <c r="CD39" s="15">
        <v>0.14313587999999999</v>
      </c>
      <c r="CE39" s="15">
        <v>37403.777034999999</v>
      </c>
      <c r="CF39" s="15">
        <v>62560.1417</v>
      </c>
      <c r="CG39" s="15">
        <v>8050.7309299999997</v>
      </c>
      <c r="CH39" s="15">
        <v>8050.7309400000004</v>
      </c>
      <c r="CI39" s="15">
        <v>0</v>
      </c>
      <c r="CJ39" s="15">
        <v>62560.139300000003</v>
      </c>
      <c r="CK39" s="15">
        <v>23.533875999999999</v>
      </c>
      <c r="CL39" s="15">
        <v>1001.095615</v>
      </c>
      <c r="CM39" s="15">
        <v>9.0195062059999902</v>
      </c>
      <c r="CN39" s="15">
        <v>1.0779336679000001E-2</v>
      </c>
      <c r="CO39" s="15">
        <v>1.0671468064</v>
      </c>
      <c r="CP39" s="15">
        <v>0.58345980639999995</v>
      </c>
      <c r="CQ39" s="15">
        <v>10.056415234999999</v>
      </c>
      <c r="CR39" s="15">
        <v>2.6592018292000001</v>
      </c>
      <c r="CS39" s="15">
        <v>15993.961117999999</v>
      </c>
      <c r="CT39" s="15">
        <v>13.54520754</v>
      </c>
      <c r="CU39" s="15">
        <v>3.1171687530000001</v>
      </c>
      <c r="CV39" s="15">
        <v>1170.4994237999999</v>
      </c>
      <c r="CW39" s="15">
        <v>145.13830412300001</v>
      </c>
      <c r="CX39" s="15">
        <v>0</v>
      </c>
      <c r="CY39" s="15">
        <v>5.2232567019999996</v>
      </c>
      <c r="CZ39" s="15">
        <v>5.8686812000000001E-5</v>
      </c>
      <c r="DA39" s="15">
        <v>1.1316215808000001</v>
      </c>
      <c r="DB39" s="15">
        <v>638.09770000000003</v>
      </c>
      <c r="DC39" s="15">
        <v>172.12753000000001</v>
      </c>
      <c r="DD39" s="15">
        <v>2903.61661267</v>
      </c>
      <c r="DE39" s="15">
        <v>2.6501188179999899</v>
      </c>
      <c r="DF39" s="15">
        <v>0.93742350200000002</v>
      </c>
      <c r="DG39" s="15">
        <v>499.97826554</v>
      </c>
      <c r="DH39" s="15">
        <v>3.2417054269999999</v>
      </c>
      <c r="DI39" s="15">
        <v>173.8680458</v>
      </c>
      <c r="DJ39" s="15">
        <v>16.019233320000001</v>
      </c>
      <c r="DK39" s="15">
        <v>5.413726144</v>
      </c>
      <c r="DL39" s="15">
        <v>727.17179420000002</v>
      </c>
      <c r="DM39" s="15">
        <v>22.049821979999901</v>
      </c>
      <c r="DN39" s="15">
        <v>161.39010469999999</v>
      </c>
      <c r="DO39" s="15">
        <v>5.5825884849999996</v>
      </c>
      <c r="DP39" s="15">
        <v>87.312538000000004</v>
      </c>
      <c r="DQ39" s="15">
        <v>0.87882928500000002</v>
      </c>
      <c r="DR39" s="15">
        <v>2.66750960999999</v>
      </c>
      <c r="DS39" s="15">
        <v>97.889976200000007</v>
      </c>
      <c r="DT39" s="15">
        <v>2764.2727</v>
      </c>
      <c r="DU39" s="15">
        <v>367.662151899999</v>
      </c>
      <c r="DV39" s="15">
        <v>367.66253069999999</v>
      </c>
      <c r="DW39" s="15">
        <v>3818.5365449999999</v>
      </c>
      <c r="DX39" s="15">
        <v>14.64990894</v>
      </c>
      <c r="DY39" s="15">
        <v>14.6498916599999</v>
      </c>
      <c r="DZ39" s="15">
        <v>0.30082955</v>
      </c>
      <c r="EA39" s="15">
        <v>4561.5901642999997</v>
      </c>
      <c r="EB39" s="15">
        <v>3808.5238597999901</v>
      </c>
      <c r="EC39" s="15">
        <v>3808.5306420000002</v>
      </c>
      <c r="ED39" s="15">
        <v>702.00440400000002</v>
      </c>
      <c r="EE39" s="15">
        <v>842.88684054999999</v>
      </c>
      <c r="EF39" s="15">
        <v>1518825472500</v>
      </c>
      <c r="EG39" s="15">
        <v>111.952510344</v>
      </c>
      <c r="EH39" s="15">
        <v>36859.067965000002</v>
      </c>
      <c r="EI39" s="15">
        <v>2077.1912170000001</v>
      </c>
      <c r="EJ39" s="15">
        <v>4779.1652020000001</v>
      </c>
      <c r="EK39" s="15">
        <v>2077.1940601000001</v>
      </c>
      <c r="EL39" s="15">
        <f t="shared" si="3"/>
        <v>71180.315274000008</v>
      </c>
      <c r="EM39" s="15">
        <f t="shared" si="4"/>
        <v>5762.7618088170002</v>
      </c>
      <c r="EN39" s="15">
        <f t="shared" si="5"/>
        <v>2859.1451961469998</v>
      </c>
      <c r="EO39" s="28"/>
      <c r="EP39" s="28"/>
      <c r="EQ39" s="28"/>
      <c r="ER39" s="28"/>
      <c r="ES39" s="28"/>
      <c r="ET39" s="28"/>
      <c r="EU39" s="28"/>
    </row>
    <row r="40" spans="1:151" x14ac:dyDescent="0.25">
      <c r="A40" s="17" t="s">
        <v>210</v>
      </c>
      <c r="B40" s="15">
        <v>7.2672267799999996E-2</v>
      </c>
      <c r="C40" s="15">
        <v>0.22674571582</v>
      </c>
      <c r="D40" s="15">
        <v>12.196529165999999</v>
      </c>
      <c r="E40" s="15">
        <v>21.570792489999999</v>
      </c>
      <c r="F40" s="15">
        <v>1.7102301774999999</v>
      </c>
      <c r="G40" s="15">
        <v>1.7102225099999999</v>
      </c>
      <c r="H40" s="15">
        <v>21.570812740000001</v>
      </c>
      <c r="I40" s="15">
        <v>21.570812740000001</v>
      </c>
      <c r="J40" s="15">
        <v>4.8390041129999997</v>
      </c>
      <c r="K40" s="15">
        <v>6.595338932E-2</v>
      </c>
      <c r="L40" s="15">
        <v>4.7593015629999999E-2</v>
      </c>
      <c r="M40" s="15">
        <v>1.8890487000000001E-2</v>
      </c>
      <c r="N40" s="15">
        <v>9.4453229999999998E-4</v>
      </c>
      <c r="O40" s="15">
        <v>1.7946124000000001E-2</v>
      </c>
      <c r="P40" s="15">
        <v>45.005139703499999</v>
      </c>
      <c r="Q40" s="15">
        <v>2.9646876684000002E-2</v>
      </c>
      <c r="R40" s="15">
        <v>45.004982328499999</v>
      </c>
      <c r="S40" s="15">
        <v>2.2486252217E-2</v>
      </c>
      <c r="T40" s="15">
        <v>2.24859949632999E-2</v>
      </c>
      <c r="U40" s="15">
        <v>1.3599122130799999E-2</v>
      </c>
      <c r="V40" s="15">
        <v>4.7705529008999999E-2</v>
      </c>
      <c r="W40" s="15">
        <v>1.238760726486E-2</v>
      </c>
      <c r="X40" s="15">
        <v>6.2886752635999903</v>
      </c>
      <c r="Y40" s="15">
        <v>6.2886226634</v>
      </c>
      <c r="Z40" s="15">
        <v>222.58747320000001</v>
      </c>
      <c r="AA40" s="15">
        <v>222.58747320000001</v>
      </c>
      <c r="AB40" s="15">
        <v>9.4944370000000003E-5</v>
      </c>
      <c r="AC40" s="15">
        <v>1.3292213E-5</v>
      </c>
      <c r="AD40" s="15">
        <v>8.1651466000000003E-5</v>
      </c>
      <c r="AE40" s="15">
        <v>2.137369385E-2</v>
      </c>
      <c r="AF40" s="15">
        <v>30085.673791000001</v>
      </c>
      <c r="AG40" s="15">
        <v>3838049.8303</v>
      </c>
      <c r="AH40" s="15">
        <v>30085.679893</v>
      </c>
      <c r="AI40" s="15">
        <v>6.0091391840999997E-4</v>
      </c>
      <c r="AJ40" s="15">
        <v>4.9067530939999999</v>
      </c>
      <c r="AK40" s="15">
        <v>34.145614058</v>
      </c>
      <c r="AL40" s="15">
        <v>5.0354375769999997</v>
      </c>
      <c r="AM40" s="15">
        <v>0.1624386981</v>
      </c>
      <c r="AN40" s="15">
        <v>13.830634092999899</v>
      </c>
      <c r="AO40" s="15">
        <v>3.252007259</v>
      </c>
      <c r="AP40" s="15">
        <v>101.8563834</v>
      </c>
      <c r="AQ40" s="15">
        <v>67.594761449999993</v>
      </c>
      <c r="AR40" s="15">
        <v>27.566599067999999</v>
      </c>
      <c r="AS40" s="15">
        <v>236.08026960000001</v>
      </c>
      <c r="AT40" s="15">
        <v>14.454318614</v>
      </c>
      <c r="AU40" s="15">
        <v>38.337764981999896</v>
      </c>
      <c r="AV40" s="15">
        <v>38.33764334</v>
      </c>
      <c r="AW40" s="15">
        <v>236.07922299999899</v>
      </c>
      <c r="AX40" s="15">
        <v>587.86825999999996</v>
      </c>
      <c r="AY40" s="15">
        <v>792.86395990000005</v>
      </c>
      <c r="AZ40" s="15">
        <v>0.12069600496999899</v>
      </c>
      <c r="BA40" s="15">
        <v>0.14463563969999901</v>
      </c>
      <c r="BB40" s="15">
        <v>21.111833059999999</v>
      </c>
      <c r="BC40" s="15">
        <v>21.11187005</v>
      </c>
      <c r="BD40" s="15">
        <v>21.111833059999999</v>
      </c>
      <c r="BE40" s="15">
        <v>0.41977891099999998</v>
      </c>
      <c r="BF40" s="15">
        <v>66.919734529599907</v>
      </c>
      <c r="BG40" s="15">
        <v>66.919958807</v>
      </c>
      <c r="BH40" s="15">
        <v>8.4937334999999996E-4</v>
      </c>
      <c r="BI40" s="15">
        <v>7.7819490000000002E-5</v>
      </c>
      <c r="BJ40" s="15">
        <v>7.7820165000000002E-5</v>
      </c>
      <c r="BK40" s="15">
        <v>8.4935874000000001E-4</v>
      </c>
      <c r="BL40" s="15">
        <v>25.916133499999901</v>
      </c>
      <c r="BM40" s="15">
        <v>25.91607621</v>
      </c>
      <c r="BN40" s="15">
        <v>1.8157155357769999E-2</v>
      </c>
      <c r="BO40" s="15">
        <v>60.278861921000001</v>
      </c>
      <c r="BP40" s="15">
        <v>0.87667985579999996</v>
      </c>
      <c r="BQ40" s="15">
        <v>178.46922907000001</v>
      </c>
      <c r="BR40" s="15">
        <v>0.78179245040000001</v>
      </c>
      <c r="BS40" s="15">
        <v>4.051975E-2</v>
      </c>
      <c r="BT40" s="15">
        <v>7.2035139999999998E-2</v>
      </c>
      <c r="BU40" s="15">
        <v>4.3563436170000003</v>
      </c>
      <c r="BV40" s="15">
        <v>0</v>
      </c>
      <c r="BW40" s="15">
        <v>136.646885</v>
      </c>
      <c r="BX40" s="15">
        <v>3.1284356459999998</v>
      </c>
      <c r="BY40" s="15">
        <v>3.0882999130000002</v>
      </c>
      <c r="BZ40" s="15">
        <v>432.803038864999</v>
      </c>
      <c r="CA40" s="15">
        <v>432.800487779999</v>
      </c>
      <c r="CB40" s="15">
        <v>1.2777073E-2</v>
      </c>
      <c r="CC40" s="15">
        <v>2.1721090000000002E-3</v>
      </c>
      <c r="CD40" s="15">
        <v>1.0604983E-2</v>
      </c>
      <c r="CE40" s="15">
        <v>2565.8530524999901</v>
      </c>
      <c r="CF40" s="15">
        <v>2840.9304219999999</v>
      </c>
      <c r="CG40" s="15">
        <v>372.669464599999</v>
      </c>
      <c r="CH40" s="15">
        <v>372.67013730000002</v>
      </c>
      <c r="CI40" s="15">
        <v>0</v>
      </c>
      <c r="CJ40" s="15">
        <v>2840.9282990000002</v>
      </c>
      <c r="CK40" s="15">
        <v>0.79711449999999995</v>
      </c>
      <c r="CL40" s="15">
        <v>66.311355980000002</v>
      </c>
      <c r="CM40" s="15">
        <v>0.52993051089999998</v>
      </c>
      <c r="CN40" s="15">
        <v>6.0091368502999997E-4</v>
      </c>
      <c r="CO40" s="15">
        <v>6.1403258219999902E-2</v>
      </c>
      <c r="CP40" s="15">
        <v>3.3761384572000001E-2</v>
      </c>
      <c r="CQ40" s="15">
        <v>0.61245720559999905</v>
      </c>
      <c r="CR40" s="15">
        <v>0.14722634268000001</v>
      </c>
      <c r="CS40" s="15">
        <v>1125.3682730600001</v>
      </c>
      <c r="CT40" s="15">
        <v>0.71666874969999905</v>
      </c>
      <c r="CU40" s="15">
        <v>0.13850385042999999</v>
      </c>
      <c r="CV40" s="15">
        <v>53.371478920000001</v>
      </c>
      <c r="CW40" s="15">
        <v>10.014152683299899</v>
      </c>
      <c r="CX40" s="15">
        <v>0</v>
      </c>
      <c r="CY40" s="15">
        <v>0.31655414770000001</v>
      </c>
      <c r="CZ40" s="15">
        <v>3.9108013E-6</v>
      </c>
      <c r="DA40" s="15">
        <v>6.4999270099999895E-2</v>
      </c>
      <c r="DB40" s="15">
        <v>44.464153000000003</v>
      </c>
      <c r="DC40" s="15">
        <v>12.275309999999999</v>
      </c>
      <c r="DD40" s="15">
        <v>205.709060287</v>
      </c>
      <c r="DE40" s="15">
        <v>0.17446803031999999</v>
      </c>
      <c r="DF40" s="15">
        <v>6.5195218949999995E-2</v>
      </c>
      <c r="DG40" s="15">
        <v>34.145131391500001</v>
      </c>
      <c r="DH40" s="15">
        <v>0.19124549726999901</v>
      </c>
      <c r="DI40" s="15">
        <v>10.184531862</v>
      </c>
      <c r="DJ40" s="15">
        <v>0.87513109339999995</v>
      </c>
      <c r="DK40" s="15">
        <v>0.25910295459999999</v>
      </c>
      <c r="DL40" s="15">
        <v>40.836280217999999</v>
      </c>
      <c r="DM40" s="15">
        <v>1.2796146823000001</v>
      </c>
      <c r="DN40" s="15">
        <v>11.435802301500001</v>
      </c>
      <c r="DO40" s="15">
        <v>0.25557045523999999</v>
      </c>
      <c r="DP40" s="15">
        <v>4.2332982399999999</v>
      </c>
      <c r="DQ40" s="15">
        <v>5.5692999234999999E-2</v>
      </c>
      <c r="DR40" s="15">
        <v>0.14742514444999999</v>
      </c>
      <c r="DS40" s="15">
        <v>5.0979266669999896</v>
      </c>
      <c r="DT40" s="15">
        <v>166.90466000000001</v>
      </c>
      <c r="DU40" s="15">
        <v>25.645693646999899</v>
      </c>
      <c r="DV40" s="15">
        <v>25.6457491849999</v>
      </c>
      <c r="DW40" s="15">
        <v>215.05491499999999</v>
      </c>
      <c r="DX40" s="15">
        <v>0.95608398129999905</v>
      </c>
      <c r="DY40" s="15">
        <v>0.95607924389999899</v>
      </c>
      <c r="DZ40" s="15">
        <v>1.5874179959999998E-2</v>
      </c>
      <c r="EA40" s="15">
        <v>321.91627132399998</v>
      </c>
      <c r="EB40" s="15">
        <v>270.19186969399999</v>
      </c>
      <c r="EC40" s="15">
        <v>270.19225920399998</v>
      </c>
      <c r="ED40" s="15">
        <v>36.899868229999903</v>
      </c>
      <c r="EE40" s="15">
        <v>59.692769618599897</v>
      </c>
      <c r="EF40" s="15">
        <v>100599938070</v>
      </c>
      <c r="EG40" s="15">
        <v>7.9283316098999901</v>
      </c>
      <c r="EH40" s="15">
        <v>2530.2409545999999</v>
      </c>
      <c r="EI40" s="15">
        <v>144.15557755399999</v>
      </c>
      <c r="EJ40" s="15">
        <v>333.326286004</v>
      </c>
      <c r="EK40" s="15">
        <v>144.15649317699999</v>
      </c>
      <c r="EL40" s="15">
        <f t="shared" si="3"/>
        <v>3239.516020099999</v>
      </c>
      <c r="EM40" s="15">
        <f t="shared" si="4"/>
        <v>361.43773806372485</v>
      </c>
      <c r="EN40" s="15">
        <f t="shared" si="5"/>
        <v>155.72867777672488</v>
      </c>
      <c r="EO40" s="28"/>
      <c r="EP40" s="28"/>
      <c r="EQ40" s="28"/>
      <c r="ER40" s="28"/>
      <c r="ES40" s="28"/>
      <c r="ET40" s="28"/>
      <c r="EU40" s="28"/>
    </row>
    <row r="41" spans="1:151" x14ac:dyDescent="0.25">
      <c r="A41" s="17" t="s">
        <v>211</v>
      </c>
      <c r="B41" s="15">
        <v>0.75032849239999999</v>
      </c>
      <c r="C41" s="15">
        <v>2.2357611940000002</v>
      </c>
      <c r="D41" s="15">
        <v>93.865799379999999</v>
      </c>
      <c r="E41" s="15">
        <v>196.61308579999999</v>
      </c>
      <c r="F41" s="15">
        <v>17.32873292</v>
      </c>
      <c r="G41" s="15">
        <v>17.3287783</v>
      </c>
      <c r="H41" s="15">
        <v>196.6129851</v>
      </c>
      <c r="I41" s="15">
        <v>196.6129851</v>
      </c>
      <c r="J41" s="15">
        <v>42.006289899999999</v>
      </c>
      <c r="K41" s="15">
        <v>0.7192196327</v>
      </c>
      <c r="L41" s="15">
        <v>0.56612562300000002</v>
      </c>
      <c r="M41" s="15">
        <v>0.14835317000000001</v>
      </c>
      <c r="N41" s="15">
        <v>7.4176327000000002E-3</v>
      </c>
      <c r="O41" s="15">
        <v>0.14093496999999999</v>
      </c>
      <c r="P41" s="15">
        <v>393.12232026999999</v>
      </c>
      <c r="Q41" s="15">
        <v>0.37657308449999999</v>
      </c>
      <c r="R41" s="15">
        <v>393.121715829999</v>
      </c>
      <c r="S41" s="15">
        <v>0.23259236255999999</v>
      </c>
      <c r="T41" s="15">
        <v>0.23259259579</v>
      </c>
      <c r="U41" s="15">
        <v>0.131249448608</v>
      </c>
      <c r="V41" s="15">
        <v>0.41248043284800001</v>
      </c>
      <c r="W41" s="15">
        <v>0.1107930485825</v>
      </c>
      <c r="X41" s="15">
        <v>50.138135797999901</v>
      </c>
      <c r="Y41" s="15">
        <v>50.138084253999999</v>
      </c>
      <c r="Z41" s="15">
        <v>1974.1365579999899</v>
      </c>
      <c r="AA41" s="15">
        <v>1974.1365579999899</v>
      </c>
      <c r="AB41" s="15">
        <v>7.2291924000000005E-4</v>
      </c>
      <c r="AC41" s="15">
        <v>1.0120931999999999E-4</v>
      </c>
      <c r="AD41" s="15">
        <v>6.2171236000000004E-4</v>
      </c>
      <c r="AE41" s="15">
        <v>0.2589414276</v>
      </c>
      <c r="AF41" s="15">
        <v>365345.21169999999</v>
      </c>
      <c r="AG41" s="15">
        <v>33967332.072999999</v>
      </c>
      <c r="AH41" s="15">
        <v>365345.15203</v>
      </c>
      <c r="AI41" s="15">
        <v>6.7555149079999996E-3</v>
      </c>
      <c r="AJ41" s="15">
        <v>85.854574139999997</v>
      </c>
      <c r="AK41" s="15">
        <v>618.37423850000005</v>
      </c>
      <c r="AL41" s="15">
        <v>84.385412419999994</v>
      </c>
      <c r="AM41" s="15">
        <v>2.7318153650000001</v>
      </c>
      <c r="AN41" s="15">
        <v>231.7059721</v>
      </c>
      <c r="AO41" s="15">
        <v>50.099866749999997</v>
      </c>
      <c r="AP41" s="15">
        <v>1369.584243</v>
      </c>
      <c r="AQ41" s="15">
        <v>584.83761193999999</v>
      </c>
      <c r="AR41" s="15">
        <v>251.56514602999999</v>
      </c>
      <c r="AS41" s="15">
        <v>2568.9061605000002</v>
      </c>
      <c r="AT41" s="15">
        <v>114.96379793</v>
      </c>
      <c r="AU41" s="15">
        <v>410.19261830999898</v>
      </c>
      <c r="AV41" s="15">
        <v>410.19229143000001</v>
      </c>
      <c r="AW41" s="15">
        <v>2568.9060752999999</v>
      </c>
      <c r="AX41" s="15">
        <v>6537.8357999999998</v>
      </c>
      <c r="AY41" s="15">
        <v>7690.7988559999903</v>
      </c>
      <c r="AZ41" s="15">
        <v>1.392654399</v>
      </c>
      <c r="BA41" s="15">
        <v>1.5506080149999999</v>
      </c>
      <c r="BB41" s="15">
        <v>231.4145302</v>
      </c>
      <c r="BC41" s="15">
        <v>231.41453659999999</v>
      </c>
      <c r="BD41" s="15">
        <v>231.4145302</v>
      </c>
      <c r="BE41" s="15">
        <v>5.0824027699999901</v>
      </c>
      <c r="BF41" s="15">
        <v>704.53604358999996</v>
      </c>
      <c r="BG41" s="15">
        <v>704.53507082600004</v>
      </c>
      <c r="BH41" s="15">
        <v>6.3182799999999999E-3</v>
      </c>
      <c r="BI41" s="15">
        <v>5.8841579999999996E-4</v>
      </c>
      <c r="BJ41" s="15">
        <v>5.8841495999999995E-4</v>
      </c>
      <c r="BK41" s="15">
        <v>6.3182762999999999E-3</v>
      </c>
      <c r="BL41" s="15">
        <v>412.077305499999</v>
      </c>
      <c r="BM41" s="15">
        <v>412.077471</v>
      </c>
      <c r="BN41" s="15">
        <v>0.159128137541</v>
      </c>
      <c r="BO41" s="15">
        <v>682.18413109999995</v>
      </c>
      <c r="BP41" s="15">
        <v>9.4690697489999902</v>
      </c>
      <c r="BQ41" s="15">
        <v>2170.3750043999999</v>
      </c>
      <c r="BR41" s="15">
        <v>5.7519033949999896</v>
      </c>
      <c r="BS41" s="15">
        <v>0.2925719</v>
      </c>
      <c r="BT41" s="15">
        <v>0.52012780000000003</v>
      </c>
      <c r="BU41" s="15">
        <v>31.035333536</v>
      </c>
      <c r="BV41" s="15">
        <v>0</v>
      </c>
      <c r="BW41" s="15">
        <v>1630.8312599999999</v>
      </c>
      <c r="BX41" s="15">
        <v>31.919770150000002</v>
      </c>
      <c r="BY41" s="15">
        <v>31.231357240000001</v>
      </c>
      <c r="BZ41" s="15">
        <v>3711.5404124699999</v>
      </c>
      <c r="CA41" s="15">
        <v>3711.54345341</v>
      </c>
      <c r="CB41" s="15">
        <v>0.1037339</v>
      </c>
      <c r="CC41" s="15">
        <v>1.7634707999999999E-2</v>
      </c>
      <c r="CD41" s="15">
        <v>8.6098939999999999E-2</v>
      </c>
      <c r="CE41" s="15">
        <v>27603.556476999998</v>
      </c>
      <c r="CF41" s="15">
        <v>45464.690069999997</v>
      </c>
      <c r="CG41" s="15">
        <v>5632.8913700000003</v>
      </c>
      <c r="CH41" s="15">
        <v>5632.8915799999904</v>
      </c>
      <c r="CI41" s="15">
        <v>0</v>
      </c>
      <c r="CJ41" s="15">
        <v>45464.699220000002</v>
      </c>
      <c r="CK41" s="15">
        <v>13.880812000000001</v>
      </c>
      <c r="CL41" s="15">
        <v>653.39218240000002</v>
      </c>
      <c r="CM41" s="15">
        <v>5.7826563240000004</v>
      </c>
      <c r="CN41" s="15">
        <v>6.7555166330000001E-3</v>
      </c>
      <c r="CO41" s="15">
        <v>0.66695015349999998</v>
      </c>
      <c r="CP41" s="15">
        <v>0.369734912999999</v>
      </c>
      <c r="CQ41" s="15">
        <v>6.3418172530000003</v>
      </c>
      <c r="CR41" s="15">
        <v>1.8345706449000001</v>
      </c>
      <c r="CS41" s="15">
        <v>12340.449823000001</v>
      </c>
      <c r="CT41" s="15">
        <v>9.2724407729999996</v>
      </c>
      <c r="CU41" s="15">
        <v>2.206144525</v>
      </c>
      <c r="CV41" s="15">
        <v>730.97909509999999</v>
      </c>
      <c r="CW41" s="15">
        <v>73.665301584999995</v>
      </c>
      <c r="CX41" s="15">
        <v>0</v>
      </c>
      <c r="CY41" s="15">
        <v>3.3232320199999901</v>
      </c>
      <c r="CZ41" s="15">
        <v>3.4781450000000002E-5</v>
      </c>
      <c r="DA41" s="15">
        <v>0.71387474579999999</v>
      </c>
      <c r="DB41" s="15">
        <v>315.59460000000001</v>
      </c>
      <c r="DC41" s="15">
        <v>95.583564999999993</v>
      </c>
      <c r="DD41" s="15">
        <v>1582.50279854</v>
      </c>
      <c r="DE41" s="15">
        <v>1.4718840855999999</v>
      </c>
      <c r="DF41" s="15">
        <v>0.48145228569999998</v>
      </c>
      <c r="DG41" s="15">
        <v>255.983114387</v>
      </c>
      <c r="DH41" s="15">
        <v>1.85265932899999</v>
      </c>
      <c r="DI41" s="15">
        <v>107.60988784</v>
      </c>
      <c r="DJ41" s="15">
        <v>11.4785126599999</v>
      </c>
      <c r="DK41" s="15">
        <v>3.6187764069999999</v>
      </c>
      <c r="DL41" s="15">
        <v>461.05057140000002</v>
      </c>
      <c r="DM41" s="15">
        <v>13.92618053</v>
      </c>
      <c r="DN41" s="15">
        <v>96.535825750000001</v>
      </c>
      <c r="DO41" s="15">
        <v>4.0244192339999998</v>
      </c>
      <c r="DP41" s="15">
        <v>58.539703950000003</v>
      </c>
      <c r="DQ41" s="15">
        <v>0.50150077609999999</v>
      </c>
      <c r="DR41" s="15">
        <v>1.740211009</v>
      </c>
      <c r="DS41" s="15">
        <v>68.107093520000006</v>
      </c>
      <c r="DT41" s="15">
        <v>2168.009</v>
      </c>
      <c r="DU41" s="15">
        <v>231.47858848999999</v>
      </c>
      <c r="DV41" s="15">
        <v>231.47826617999999</v>
      </c>
      <c r="DW41" s="15">
        <v>2483.2494160000001</v>
      </c>
      <c r="DX41" s="15">
        <v>9.5545083499999901</v>
      </c>
      <c r="DY41" s="15">
        <v>9.5544833599999901</v>
      </c>
      <c r="DZ41" s="15">
        <v>0.188825458999999</v>
      </c>
      <c r="EA41" s="15">
        <v>3526.4404681999999</v>
      </c>
      <c r="EB41" s="15">
        <v>2990.03464922999</v>
      </c>
      <c r="EC41" s="15">
        <v>2990.03661878</v>
      </c>
      <c r="ED41" s="15">
        <v>460.86182839999998</v>
      </c>
      <c r="EE41" s="15">
        <v>674.94814411599998</v>
      </c>
      <c r="EF41" s="15">
        <v>895933047900</v>
      </c>
      <c r="EG41" s="15">
        <v>89.594106589000006</v>
      </c>
      <c r="EH41" s="15">
        <v>27282.6371269999</v>
      </c>
      <c r="EI41" s="15">
        <v>1545.8394507999999</v>
      </c>
      <c r="EJ41" s="15">
        <v>3469.7606811999999</v>
      </c>
      <c r="EK41" s="15">
        <v>1545.8358429999901</v>
      </c>
      <c r="EL41" s="15">
        <f t="shared" si="3"/>
        <v>51509.65874549999</v>
      </c>
      <c r="EM41" s="15">
        <f t="shared" si="4"/>
        <v>3307.7867082681005</v>
      </c>
      <c r="EN41" s="15">
        <f t="shared" si="5"/>
        <v>1725.2839097281005</v>
      </c>
      <c r="EO41" s="28"/>
      <c r="EP41" s="28"/>
      <c r="EQ41" s="28"/>
      <c r="ER41" s="28"/>
      <c r="ES41" s="28"/>
      <c r="ET41" s="28"/>
      <c r="EU41" s="28"/>
    </row>
    <row r="42" spans="1:151" x14ac:dyDescent="0.25">
      <c r="A42" s="17" t="s">
        <v>212</v>
      </c>
      <c r="B42" s="15">
        <v>0.23881601929999899</v>
      </c>
      <c r="C42" s="15">
        <v>0.66670630799999997</v>
      </c>
      <c r="D42" s="15">
        <v>31.271107655999899</v>
      </c>
      <c r="E42" s="15">
        <v>60.505544440000001</v>
      </c>
      <c r="F42" s="15">
        <v>5.67853808</v>
      </c>
      <c r="G42" s="15">
        <v>5.6785501900000002</v>
      </c>
      <c r="H42" s="15">
        <v>60.505648549999997</v>
      </c>
      <c r="I42" s="15">
        <v>60.505648549999997</v>
      </c>
      <c r="J42" s="15">
        <v>13.93994571</v>
      </c>
      <c r="K42" s="15">
        <v>0.21949811450000001</v>
      </c>
      <c r="L42" s="15">
        <v>0.19496059709999999</v>
      </c>
      <c r="M42" s="15">
        <v>2.5590307999999999E-2</v>
      </c>
      <c r="N42" s="15">
        <v>1.2795205000000001E-3</v>
      </c>
      <c r="O42" s="15">
        <v>2.431082E-2</v>
      </c>
      <c r="P42" s="15">
        <v>104.711780969999</v>
      </c>
      <c r="Q42" s="15">
        <v>0.10232012665</v>
      </c>
      <c r="R42" s="15">
        <v>104.71198379499999</v>
      </c>
      <c r="S42" s="15">
        <v>6.5239511604000003E-2</v>
      </c>
      <c r="T42" s="15">
        <v>6.5239345296999998E-2</v>
      </c>
      <c r="U42" s="15">
        <v>3.7167470830999999E-2</v>
      </c>
      <c r="V42" s="15">
        <v>0.12453714034299999</v>
      </c>
      <c r="W42" s="15">
        <v>3.2272770196099997E-2</v>
      </c>
      <c r="X42" s="15">
        <v>15.723675552</v>
      </c>
      <c r="Y42" s="15">
        <v>15.723661769</v>
      </c>
      <c r="Z42" s="15">
        <v>514.39612499999998</v>
      </c>
      <c r="AA42" s="15">
        <v>514.39612499999998</v>
      </c>
      <c r="AB42" s="15">
        <v>1.2194511000000001E-4</v>
      </c>
      <c r="AC42" s="15">
        <v>1.7072365E-5</v>
      </c>
      <c r="AD42" s="15">
        <v>1.0487305E-4</v>
      </c>
      <c r="AE42" s="15">
        <v>6.9563401649999995E-2</v>
      </c>
      <c r="AF42" s="15">
        <v>74555.476089999996</v>
      </c>
      <c r="AG42" s="15">
        <v>6589480.7574999901</v>
      </c>
      <c r="AH42" s="15">
        <v>74555.448510000002</v>
      </c>
      <c r="AI42" s="15">
        <v>1.839343059E-3</v>
      </c>
      <c r="AJ42" s="15">
        <v>20.758885646</v>
      </c>
      <c r="AK42" s="15">
        <v>150.91934103999901</v>
      </c>
      <c r="AL42" s="15">
        <v>20.192747659999998</v>
      </c>
      <c r="AM42" s="15">
        <v>0.66203444749999996</v>
      </c>
      <c r="AN42" s="15">
        <v>55.440627730000003</v>
      </c>
      <c r="AO42" s="15">
        <v>11.507686699999899</v>
      </c>
      <c r="AP42" s="15">
        <v>188.630662</v>
      </c>
      <c r="AQ42" s="15">
        <v>179.68159109599901</v>
      </c>
      <c r="AR42" s="15">
        <v>70.681393180000001</v>
      </c>
      <c r="AS42" s="15">
        <v>436.28106709999997</v>
      </c>
      <c r="AT42" s="15">
        <v>36.75483354</v>
      </c>
      <c r="AU42" s="15">
        <v>86.507913896999995</v>
      </c>
      <c r="AV42" s="15">
        <v>86.507973960000001</v>
      </c>
      <c r="AW42" s="15">
        <v>436.28113705999999</v>
      </c>
      <c r="AX42" s="15">
        <v>1127.90689</v>
      </c>
      <c r="AY42" s="15">
        <v>2222.4778160000001</v>
      </c>
      <c r="AZ42" s="15">
        <v>0.40709742589999998</v>
      </c>
      <c r="BA42" s="15">
        <v>0.4730911766</v>
      </c>
      <c r="BB42" s="15">
        <v>71.727126040000002</v>
      </c>
      <c r="BC42" s="15">
        <v>71.727188839999997</v>
      </c>
      <c r="BD42" s="15">
        <v>71.727126040000002</v>
      </c>
      <c r="BE42" s="15">
        <v>1.718221682</v>
      </c>
      <c r="BF42" s="15">
        <v>135.14429135999899</v>
      </c>
      <c r="BG42" s="15">
        <v>135.14435275</v>
      </c>
      <c r="BH42" s="15">
        <v>1.0126601999999999E-3</v>
      </c>
      <c r="BI42" s="15">
        <v>9.6516019999999997E-5</v>
      </c>
      <c r="BJ42" s="15">
        <v>9.6516225000000004E-5</v>
      </c>
      <c r="BK42" s="15">
        <v>1.0126595999999999E-3</v>
      </c>
      <c r="BL42" s="15">
        <v>105.1358376</v>
      </c>
      <c r="BM42" s="15">
        <v>105.135885199999</v>
      </c>
      <c r="BN42" s="15">
        <v>4.7734643427599997E-2</v>
      </c>
      <c r="BO42" s="15">
        <v>126.5998845</v>
      </c>
      <c r="BP42" s="15">
        <v>1.9674699195000001</v>
      </c>
      <c r="BQ42" s="15">
        <v>625.98989606999999</v>
      </c>
      <c r="BR42" s="15">
        <v>1.9778387470000001</v>
      </c>
      <c r="BS42" s="15">
        <v>4.9130703999999997E-2</v>
      </c>
      <c r="BT42" s="15">
        <v>8.7343530000000003E-2</v>
      </c>
      <c r="BU42" s="15">
        <v>7.8614630124999998</v>
      </c>
      <c r="BV42" s="15">
        <v>0</v>
      </c>
      <c r="BW42" s="15">
        <v>366.25783899999999</v>
      </c>
      <c r="BX42" s="15">
        <v>9.7890275300000003</v>
      </c>
      <c r="BY42" s="15">
        <v>9.6099091560000005</v>
      </c>
      <c r="BZ42" s="15">
        <v>638.24705001799998</v>
      </c>
      <c r="CA42" s="15">
        <v>638.24811889299997</v>
      </c>
      <c r="CB42" s="15">
        <v>2.0322565000000001E-2</v>
      </c>
      <c r="CC42" s="15">
        <v>3.4548230000000001E-3</v>
      </c>
      <c r="CD42" s="15">
        <v>1.6867625000000001E-2</v>
      </c>
      <c r="CE42" s="15">
        <v>5870.0061034999999</v>
      </c>
      <c r="CF42" s="15">
        <v>11666.106179999901</v>
      </c>
      <c r="CG42" s="15">
        <v>1370.737022</v>
      </c>
      <c r="CH42" s="15">
        <v>1370.73834099999</v>
      </c>
      <c r="CI42" s="15">
        <v>0</v>
      </c>
      <c r="CJ42" s="15">
        <v>11666.110570000001</v>
      </c>
      <c r="CK42" s="15">
        <v>3.6152612999999998</v>
      </c>
      <c r="CL42" s="15">
        <v>173.99679620000001</v>
      </c>
      <c r="CM42" s="15">
        <v>1.7020563439999901</v>
      </c>
      <c r="CN42" s="15">
        <v>1.8393403772999999E-3</v>
      </c>
      <c r="CO42" s="15">
        <v>0.18722203975000001</v>
      </c>
      <c r="CP42" s="15">
        <v>0.101835940649999</v>
      </c>
      <c r="CQ42" s="15">
        <v>1.91024220899999</v>
      </c>
      <c r="CR42" s="15">
        <v>0.38879988920000003</v>
      </c>
      <c r="CS42" s="15">
        <v>2418.7213950999999</v>
      </c>
      <c r="CT42" s="15">
        <v>2.1498637930000002</v>
      </c>
      <c r="CU42" s="15">
        <v>0.524209327</v>
      </c>
      <c r="CV42" s="15">
        <v>191.75198616999899</v>
      </c>
      <c r="CW42" s="15">
        <v>12.489657279499999</v>
      </c>
      <c r="CX42" s="15">
        <v>0</v>
      </c>
      <c r="CY42" s="15">
        <v>0.97870994239999898</v>
      </c>
      <c r="CZ42" s="15">
        <v>6.8923759999999996E-6</v>
      </c>
      <c r="DA42" s="15">
        <v>0.14643340064999999</v>
      </c>
      <c r="DB42" s="15">
        <v>51.922325000000001</v>
      </c>
      <c r="DC42" s="15">
        <v>16.532820000000001</v>
      </c>
      <c r="DD42" s="15">
        <v>274.89753254499999</v>
      </c>
      <c r="DE42" s="15">
        <v>0.27395266680000002</v>
      </c>
      <c r="DF42" s="15">
        <v>8.0467298490000005E-2</v>
      </c>
      <c r="DG42" s="15">
        <v>44.444543853999903</v>
      </c>
      <c r="DH42" s="15">
        <v>0.3770903088</v>
      </c>
      <c r="DI42" s="15">
        <v>24.992260069999901</v>
      </c>
      <c r="DJ42" s="15">
        <v>2.6014755119999999</v>
      </c>
      <c r="DK42" s="15">
        <v>0.91375325699999999</v>
      </c>
      <c r="DL42" s="15">
        <v>111.7771079</v>
      </c>
      <c r="DM42" s="15">
        <v>4.3968267670000003</v>
      </c>
      <c r="DN42" s="15">
        <v>24.791588925999999</v>
      </c>
      <c r="DO42" s="15">
        <v>0.93177930440000001</v>
      </c>
      <c r="DP42" s="15">
        <v>13.356426404</v>
      </c>
      <c r="DQ42" s="15">
        <v>9.4670622179999997E-2</v>
      </c>
      <c r="DR42" s="15">
        <v>0.50384891430000001</v>
      </c>
      <c r="DS42" s="15">
        <v>16.143195240000001</v>
      </c>
      <c r="DT42" s="15">
        <v>376.72239999999999</v>
      </c>
      <c r="DU42" s="15">
        <v>41.257850195000003</v>
      </c>
      <c r="DV42" s="15">
        <v>41.257731309999997</v>
      </c>
      <c r="DW42" s="15">
        <v>706.38538329999994</v>
      </c>
      <c r="DX42" s="15">
        <v>2.7299242435000002</v>
      </c>
      <c r="DY42" s="15">
        <v>2.7299261773999999</v>
      </c>
      <c r="DZ42" s="15">
        <v>6.5027122139999893E-2</v>
      </c>
      <c r="EA42" s="15">
        <v>692.30563368000003</v>
      </c>
      <c r="EB42" s="15">
        <v>569.84630191500003</v>
      </c>
      <c r="EC42" s="15">
        <v>569.84572719999903</v>
      </c>
      <c r="ED42" s="15">
        <v>118.31120937999999</v>
      </c>
      <c r="EE42" s="15">
        <v>126.084853827999</v>
      </c>
      <c r="EF42" s="15">
        <v>173617687420</v>
      </c>
      <c r="EG42" s="15">
        <v>16.713259128899999</v>
      </c>
      <c r="EH42" s="15">
        <v>5779.7786539999997</v>
      </c>
      <c r="EI42" s="15">
        <v>325.45580656999999</v>
      </c>
      <c r="EJ42" s="15">
        <v>758.25498149999999</v>
      </c>
      <c r="EK42" s="15">
        <v>325.45580533999998</v>
      </c>
      <c r="EL42" s="15">
        <f t="shared" si="3"/>
        <v>13141.979039599901</v>
      </c>
      <c r="EM42" s="15">
        <f t="shared" si="4"/>
        <v>682.19200960201874</v>
      </c>
      <c r="EN42" s="15">
        <f t="shared" si="5"/>
        <v>407.29447705701875</v>
      </c>
      <c r="EO42" s="28"/>
      <c r="EP42" s="28"/>
      <c r="EQ42" s="28"/>
      <c r="ER42" s="28"/>
      <c r="ES42" s="28"/>
      <c r="ET42" s="28"/>
      <c r="EU42" s="28"/>
    </row>
    <row r="43" spans="1:151" x14ac:dyDescent="0.25">
      <c r="A43" s="17" t="s">
        <v>213</v>
      </c>
      <c r="B43" s="15">
        <v>0.98344623399999997</v>
      </c>
      <c r="C43" s="15">
        <v>2.934950626</v>
      </c>
      <c r="D43" s="15">
        <v>126.7606873</v>
      </c>
      <c r="E43" s="15">
        <v>266.04376769999999</v>
      </c>
      <c r="F43" s="15">
        <v>23.208182999999998</v>
      </c>
      <c r="G43" s="15">
        <v>23.208235549999898</v>
      </c>
      <c r="H43" s="15">
        <v>266.04350030000001</v>
      </c>
      <c r="I43" s="15">
        <v>266.04350030000001</v>
      </c>
      <c r="J43" s="15">
        <v>56.523382499999997</v>
      </c>
      <c r="K43" s="15">
        <v>0.90600997999999999</v>
      </c>
      <c r="L43" s="15">
        <v>0.74521771999999997</v>
      </c>
      <c r="M43" s="15">
        <v>0.20901357000000001</v>
      </c>
      <c r="N43" s="15">
        <v>1.0450617000000001E-2</v>
      </c>
      <c r="O43" s="15">
        <v>0.19856136999999999</v>
      </c>
      <c r="P43" s="15">
        <v>512.45467399999995</v>
      </c>
      <c r="Q43" s="15">
        <v>0.42424802769999997</v>
      </c>
      <c r="R43" s="15">
        <v>512.45421882999995</v>
      </c>
      <c r="S43" s="15">
        <v>0.28489941425999998</v>
      </c>
      <c r="T43" s="15">
        <v>0.28489905776000002</v>
      </c>
      <c r="U43" s="15">
        <v>0.16762119320999999</v>
      </c>
      <c r="V43" s="15">
        <v>0.55848083200999998</v>
      </c>
      <c r="W43" s="15">
        <v>0.14777599025400001</v>
      </c>
      <c r="X43" s="15">
        <v>65.44620492</v>
      </c>
      <c r="Y43" s="15">
        <v>65.446224439999995</v>
      </c>
      <c r="Z43" s="15">
        <v>2716.498173</v>
      </c>
      <c r="AA43" s="15">
        <v>2716.498173</v>
      </c>
      <c r="AB43" s="15">
        <v>9.9945049999999999E-4</v>
      </c>
      <c r="AC43" s="15">
        <v>1.3992285E-4</v>
      </c>
      <c r="AD43" s="15">
        <v>8.5952890000000001E-4</v>
      </c>
      <c r="AE43" s="15">
        <v>0.29643378860000003</v>
      </c>
      <c r="AF43" s="15">
        <v>462988.52879999997</v>
      </c>
      <c r="AG43" s="15">
        <v>49948260.840000004</v>
      </c>
      <c r="AH43" s="15">
        <v>462988.57750000001</v>
      </c>
      <c r="AI43" s="15">
        <v>7.9187193069999995E-3</v>
      </c>
      <c r="AJ43" s="15">
        <v>89.732930550000006</v>
      </c>
      <c r="AK43" s="15">
        <v>642.74436700000001</v>
      </c>
      <c r="AL43" s="15">
        <v>84.864783419999995</v>
      </c>
      <c r="AM43" s="15">
        <v>2.74748693</v>
      </c>
      <c r="AN43" s="15">
        <v>233.367256099999</v>
      </c>
      <c r="AO43" s="15">
        <v>68.177095499999993</v>
      </c>
      <c r="AP43" s="15">
        <v>1465.1527799999999</v>
      </c>
      <c r="AQ43" s="15">
        <v>782.83504031999996</v>
      </c>
      <c r="AR43" s="15">
        <v>338.95379616999998</v>
      </c>
      <c r="AS43" s="15">
        <v>2990.3032542999899</v>
      </c>
      <c r="AT43" s="15">
        <v>154.42910860000001</v>
      </c>
      <c r="AU43" s="15">
        <v>501.88938309999998</v>
      </c>
      <c r="AV43" s="15">
        <v>501.88926669999898</v>
      </c>
      <c r="AW43" s="15">
        <v>2990.3028085999999</v>
      </c>
      <c r="AX43" s="15">
        <v>7388.7695999999996</v>
      </c>
      <c r="AY43" s="15">
        <v>10233.871996</v>
      </c>
      <c r="AZ43" s="15">
        <v>1.6860586469999901</v>
      </c>
      <c r="BA43" s="15">
        <v>1.972005188</v>
      </c>
      <c r="BB43" s="15">
        <v>305.72207400000002</v>
      </c>
      <c r="BC43" s="15">
        <v>305.72253840000002</v>
      </c>
      <c r="BD43" s="15">
        <v>305.72207400000002</v>
      </c>
      <c r="BE43" s="15">
        <v>6.6802355899999997</v>
      </c>
      <c r="BF43" s="15">
        <v>835.45056336000005</v>
      </c>
      <c r="BG43" s="15">
        <v>835.45058116999996</v>
      </c>
      <c r="BH43" s="15">
        <v>8.7231040000000006E-3</v>
      </c>
      <c r="BI43" s="15">
        <v>8.1748363999999997E-4</v>
      </c>
      <c r="BJ43" s="15">
        <v>8.1748550000000002E-4</v>
      </c>
      <c r="BK43" s="15">
        <v>8.7231089999999997E-3</v>
      </c>
      <c r="BL43" s="15">
        <v>542.12289199999998</v>
      </c>
      <c r="BM43" s="15">
        <v>542.12257499999998</v>
      </c>
      <c r="BN43" s="15">
        <v>0.21371906363900001</v>
      </c>
      <c r="BO43" s="15">
        <v>804.21393785999999</v>
      </c>
      <c r="BP43" s="15">
        <v>11.101999664999999</v>
      </c>
      <c r="BQ43" s="15">
        <v>2948.7152718999901</v>
      </c>
      <c r="BR43" s="15">
        <v>7.7820859699999998</v>
      </c>
      <c r="BS43" s="15">
        <v>0.44751656000000001</v>
      </c>
      <c r="BT43" s="15">
        <v>0.79558479999999998</v>
      </c>
      <c r="BU43" s="15">
        <v>39.212966999999999</v>
      </c>
      <c r="BV43" s="15">
        <v>0</v>
      </c>
      <c r="BW43" s="15">
        <v>2668.5743940000002</v>
      </c>
      <c r="BX43" s="15">
        <v>42.219063399999897</v>
      </c>
      <c r="BY43" s="15">
        <v>41.042060499999998</v>
      </c>
      <c r="BZ43" s="15">
        <v>5223.7070726499996</v>
      </c>
      <c r="CA43" s="15">
        <v>5223.7236302700003</v>
      </c>
      <c r="CB43" s="15">
        <v>0.14257640999999999</v>
      </c>
      <c r="CC43" s="15">
        <v>2.4238069000000001E-2</v>
      </c>
      <c r="CD43" s="15">
        <v>0.11833876</v>
      </c>
      <c r="CE43" s="15">
        <v>33753.606246000003</v>
      </c>
      <c r="CF43" s="15">
        <v>59204.207399999999</v>
      </c>
      <c r="CG43" s="15">
        <v>8019.0235199999997</v>
      </c>
      <c r="CH43" s="15">
        <v>8019.0182599999998</v>
      </c>
      <c r="CI43" s="15">
        <v>0</v>
      </c>
      <c r="CJ43" s="15">
        <v>59204.207799999996</v>
      </c>
      <c r="CK43" s="15">
        <v>23.734423</v>
      </c>
      <c r="CL43" s="15">
        <v>842.89530239999999</v>
      </c>
      <c r="CM43" s="15">
        <v>7.2123920899999998</v>
      </c>
      <c r="CN43" s="15">
        <v>7.9186969630000003E-3</v>
      </c>
      <c r="CO43" s="15">
        <v>0.80558860899999996</v>
      </c>
      <c r="CP43" s="15">
        <v>0.44420962200000003</v>
      </c>
      <c r="CQ43" s="15">
        <v>8.1349387100000001</v>
      </c>
      <c r="CR43" s="15">
        <v>2.150404424</v>
      </c>
      <c r="CS43" s="15">
        <v>14761.6295729999</v>
      </c>
      <c r="CT43" s="15">
        <v>10.544421844999899</v>
      </c>
      <c r="CU43" s="15">
        <v>2.2644419039999999</v>
      </c>
      <c r="CV43" s="15">
        <v>808.83059379999997</v>
      </c>
      <c r="CW43" s="15">
        <v>112.709232653999</v>
      </c>
      <c r="CX43" s="15">
        <v>0</v>
      </c>
      <c r="CY43" s="15">
        <v>4.2274448729999996</v>
      </c>
      <c r="CZ43" s="15">
        <v>5.1067957000000002E-5</v>
      </c>
      <c r="DA43" s="15">
        <v>0.90360726680000003</v>
      </c>
      <c r="DB43" s="15">
        <v>492.37689999999998</v>
      </c>
      <c r="DC43" s="15">
        <v>143.03505999999999</v>
      </c>
      <c r="DD43" s="15">
        <v>2325.5316226</v>
      </c>
      <c r="DE43" s="15">
        <v>2.111243977</v>
      </c>
      <c r="DF43" s="15">
        <v>0.73708769330000001</v>
      </c>
      <c r="DG43" s="15">
        <v>386.437011759999</v>
      </c>
      <c r="DH43" s="15">
        <v>2.5346895589999998</v>
      </c>
      <c r="DI43" s="15">
        <v>134.0600877</v>
      </c>
      <c r="DJ43" s="15">
        <v>13.1930663</v>
      </c>
      <c r="DK43" s="15">
        <v>3.9451035499999998</v>
      </c>
      <c r="DL43" s="15">
        <v>554.06547899999998</v>
      </c>
      <c r="DM43" s="15">
        <v>18.56244044</v>
      </c>
      <c r="DN43" s="15">
        <v>121.923976799999</v>
      </c>
      <c r="DO43" s="15">
        <v>4.1591045129999999</v>
      </c>
      <c r="DP43" s="15">
        <v>79.266030099999995</v>
      </c>
      <c r="DQ43" s="15">
        <v>0.68520262834000001</v>
      </c>
      <c r="DR43" s="15">
        <v>2.0789459529999998</v>
      </c>
      <c r="DS43" s="15">
        <v>76.506309599999994</v>
      </c>
      <c r="DT43" s="15">
        <v>2844.8586</v>
      </c>
      <c r="DU43" s="15">
        <v>299.77501660000001</v>
      </c>
      <c r="DV43" s="15">
        <v>299.77507843999899</v>
      </c>
      <c r="DW43" s="15">
        <v>3362.3082439999998</v>
      </c>
      <c r="DX43" s="15">
        <v>12.51708663</v>
      </c>
      <c r="DY43" s="15">
        <v>12.517085436</v>
      </c>
      <c r="DZ43" s="15">
        <v>0.24855978449999999</v>
      </c>
      <c r="EA43" s="15">
        <v>4225.8861894000001</v>
      </c>
      <c r="EB43" s="15">
        <v>3555.2457946999998</v>
      </c>
      <c r="EC43" s="15">
        <v>3555.2473149000002</v>
      </c>
      <c r="ED43" s="15">
        <v>525.39624839999999</v>
      </c>
      <c r="EE43" s="15">
        <v>798.2883233</v>
      </c>
      <c r="EF43" s="15">
        <v>1320101036700</v>
      </c>
      <c r="EG43" s="15">
        <v>105.822896105</v>
      </c>
      <c r="EH43" s="15">
        <v>33315.060850000002</v>
      </c>
      <c r="EI43" s="15">
        <v>1895.1073386999899</v>
      </c>
      <c r="EJ43" s="15">
        <v>4277.0336790000001</v>
      </c>
      <c r="EK43" s="15">
        <v>1895.1085519999999</v>
      </c>
      <c r="EL43" s="15">
        <f t="shared" si="3"/>
        <v>67765.353812000001</v>
      </c>
      <c r="EM43" s="15">
        <f t="shared" si="4"/>
        <v>4444.1284312744374</v>
      </c>
      <c r="EN43" s="15">
        <f t="shared" si="5"/>
        <v>2118.5968086744379</v>
      </c>
      <c r="EO43" s="28"/>
      <c r="EP43" s="28"/>
      <c r="EQ43" s="28"/>
      <c r="ER43" s="28"/>
      <c r="ES43" s="28"/>
      <c r="ET43" s="28"/>
      <c r="EU43" s="28"/>
    </row>
    <row r="44" spans="1:151" x14ac:dyDescent="0.25">
      <c r="A44" s="17" t="s">
        <v>214</v>
      </c>
      <c r="B44" s="15">
        <v>2.81067993</v>
      </c>
      <c r="C44" s="15">
        <v>7.5730202899999997</v>
      </c>
      <c r="D44" s="15">
        <v>323.25363499999997</v>
      </c>
      <c r="E44" s="15">
        <v>729.53615600000001</v>
      </c>
      <c r="F44" s="15">
        <v>72.693919399999999</v>
      </c>
      <c r="G44" s="15">
        <v>72.693944599999995</v>
      </c>
      <c r="H44" s="15">
        <v>729.53565000000003</v>
      </c>
      <c r="I44" s="15">
        <v>729.53565000000003</v>
      </c>
      <c r="J44" s="15">
        <v>157.88146269999999</v>
      </c>
      <c r="K44" s="15">
        <v>2.6607057199999899</v>
      </c>
      <c r="L44" s="15">
        <v>2.5659575750000001</v>
      </c>
      <c r="M44" s="15">
        <v>0.72961160000000003</v>
      </c>
      <c r="N44" s="15">
        <v>3.6480654000000001E-2</v>
      </c>
      <c r="O44" s="15">
        <v>0.69313170000000002</v>
      </c>
      <c r="P44" s="15">
        <v>1199.1206695000001</v>
      </c>
      <c r="Q44" s="15">
        <v>1.36359987</v>
      </c>
      <c r="R44" s="15">
        <v>1199.12248349999</v>
      </c>
      <c r="S44" s="15">
        <v>0.79115959380000001</v>
      </c>
      <c r="T44" s="15">
        <v>0.79115963499999997</v>
      </c>
      <c r="U44" s="15">
        <v>0.42733838883000003</v>
      </c>
      <c r="V44" s="15">
        <v>1.3543010027</v>
      </c>
      <c r="W44" s="15">
        <v>0.35264244813000001</v>
      </c>
      <c r="X44" s="15">
        <v>170.75421159999999</v>
      </c>
      <c r="Y44" s="15">
        <v>170.75450190000001</v>
      </c>
      <c r="Z44" s="15">
        <v>8505.5665100000006</v>
      </c>
      <c r="AA44" s="15">
        <v>8505.5665100000006</v>
      </c>
      <c r="AB44" s="15">
        <v>3.4782912000000002E-3</v>
      </c>
      <c r="AC44" s="15">
        <v>4.8695664999999998E-4</v>
      </c>
      <c r="AD44" s="15">
        <v>2.9913126000000001E-3</v>
      </c>
      <c r="AE44" s="15">
        <v>0.90681544999999997</v>
      </c>
      <c r="AF44" s="15">
        <v>1325185.9273999999</v>
      </c>
      <c r="AG44" s="15">
        <v>172603263.40000001</v>
      </c>
      <c r="AH44" s="15">
        <v>1325186.05</v>
      </c>
      <c r="AI44" s="15">
        <v>2.335612749E-2</v>
      </c>
      <c r="AJ44" s="15">
        <v>341.44039859999998</v>
      </c>
      <c r="AK44" s="15">
        <v>2431.6132244</v>
      </c>
      <c r="AL44" s="15">
        <v>324.02081129999999</v>
      </c>
      <c r="AM44" s="15">
        <v>10.767937115000001</v>
      </c>
      <c r="AN44" s="15">
        <v>891.51855880000005</v>
      </c>
      <c r="AO44" s="15">
        <v>268.5336992</v>
      </c>
      <c r="AP44" s="15">
        <v>4705.6893199999904</v>
      </c>
      <c r="AQ44" s="15">
        <v>1947.5869439600001</v>
      </c>
      <c r="AR44" s="15">
        <v>839.7256744</v>
      </c>
      <c r="AS44" s="15">
        <v>8329.389905</v>
      </c>
      <c r="AT44" s="15">
        <v>380.69590040000003</v>
      </c>
      <c r="AU44" s="15">
        <v>1240.9180945999999</v>
      </c>
      <c r="AV44" s="15">
        <v>1240.9175375999901</v>
      </c>
      <c r="AW44" s="15">
        <v>8329.3842079999995</v>
      </c>
      <c r="AX44" s="15">
        <v>18881.767</v>
      </c>
      <c r="AY44" s="15">
        <v>25654.055159999902</v>
      </c>
      <c r="AZ44" s="15">
        <v>5.0965996499999999</v>
      </c>
      <c r="BA44" s="15">
        <v>5.7034153700000001</v>
      </c>
      <c r="BB44" s="15">
        <v>920.62058500000001</v>
      </c>
      <c r="BC44" s="15">
        <v>920.619541999999</v>
      </c>
      <c r="BD44" s="15">
        <v>920.62058500000001</v>
      </c>
      <c r="BE44" s="15">
        <v>22.143608700000001</v>
      </c>
      <c r="BF44" s="15">
        <v>2269.1059046</v>
      </c>
      <c r="BG44" s="15">
        <v>2269.1057860000001</v>
      </c>
      <c r="BH44" s="15">
        <v>3.0361880000000001E-2</v>
      </c>
      <c r="BI44" s="15">
        <v>2.8479450000000002E-3</v>
      </c>
      <c r="BJ44" s="15">
        <v>2.8479566999999998E-3</v>
      </c>
      <c r="BK44" s="15">
        <v>3.036196E-2</v>
      </c>
      <c r="BL44" s="15">
        <v>1718.6678199999999</v>
      </c>
      <c r="BM44" s="15">
        <v>1718.6670099999899</v>
      </c>
      <c r="BN44" s="15">
        <v>0.52368283625000001</v>
      </c>
      <c r="BO44" s="15">
        <v>2218.5414092999999</v>
      </c>
      <c r="BP44" s="15">
        <v>32.9598821599999</v>
      </c>
      <c r="BQ44" s="15">
        <v>8508.3353193999992</v>
      </c>
      <c r="BR44" s="15">
        <v>20.6714828</v>
      </c>
      <c r="BS44" s="15">
        <v>1.5643251</v>
      </c>
      <c r="BT44" s="15">
        <v>2.7810215999999999</v>
      </c>
      <c r="BU44" s="15">
        <v>117.08543942</v>
      </c>
      <c r="BV44" s="15">
        <v>0</v>
      </c>
      <c r="BW44" s="15">
        <v>8422.7096600000004</v>
      </c>
      <c r="BX44" s="15">
        <v>116.992242</v>
      </c>
      <c r="BY44" s="15">
        <v>113.09976380000001</v>
      </c>
      <c r="BZ44" s="15">
        <v>16548.323110000001</v>
      </c>
      <c r="CA44" s="15">
        <v>16548.323263999999</v>
      </c>
      <c r="CB44" s="15">
        <v>0.49454745999999999</v>
      </c>
      <c r="CC44" s="15">
        <v>8.4073030000000007E-2</v>
      </c>
      <c r="CD44" s="15">
        <v>0.41047393999999998</v>
      </c>
      <c r="CE44" s="15">
        <v>88582.0962</v>
      </c>
      <c r="CF44" s="15">
        <v>186181.59599999999</v>
      </c>
      <c r="CG44" s="15">
        <v>26933.227199999899</v>
      </c>
      <c r="CH44" s="15">
        <v>26933.218999999899</v>
      </c>
      <c r="CI44" s="15">
        <v>0</v>
      </c>
      <c r="CJ44" s="15">
        <v>186181.59400000001</v>
      </c>
      <c r="CK44" s="15">
        <v>77.955680000000001</v>
      </c>
      <c r="CL44" s="15">
        <v>2138.584186</v>
      </c>
      <c r="CM44" s="15">
        <v>20.766705599999899</v>
      </c>
      <c r="CN44" s="15">
        <v>2.3356140795999999E-2</v>
      </c>
      <c r="CO44" s="15">
        <v>2.314618635</v>
      </c>
      <c r="CP44" s="15">
        <v>1.2594598619999999</v>
      </c>
      <c r="CQ44" s="15">
        <v>22.53794753</v>
      </c>
      <c r="CR44" s="15">
        <v>7.0617057839999999</v>
      </c>
      <c r="CS44" s="15">
        <v>38510.238230000003</v>
      </c>
      <c r="CT44" s="15">
        <v>34.419363849999897</v>
      </c>
      <c r="CU44" s="15">
        <v>8.2848025939999896</v>
      </c>
      <c r="CV44" s="15">
        <v>2884.864227</v>
      </c>
      <c r="CW44" s="15">
        <v>390.35104899999999</v>
      </c>
      <c r="CX44" s="15">
        <v>0</v>
      </c>
      <c r="CY44" s="15">
        <v>11.7220295999999</v>
      </c>
      <c r="CZ44" s="15">
        <v>1.7928831E-4</v>
      </c>
      <c r="DA44" s="15">
        <v>3.168235696</v>
      </c>
      <c r="DB44" s="15">
        <v>1723.0544</v>
      </c>
      <c r="DC44" s="15">
        <v>477.13715000000002</v>
      </c>
      <c r="DD44" s="15">
        <v>7563.1072290000002</v>
      </c>
      <c r="DE44" s="15">
        <v>7.1520366299999996</v>
      </c>
      <c r="DF44" s="15">
        <v>2.5241974183</v>
      </c>
      <c r="DG44" s="15">
        <v>1340.7940655999901</v>
      </c>
      <c r="DH44" s="15">
        <v>9.2832510599999996</v>
      </c>
      <c r="DI44" s="15">
        <v>435.02157499999998</v>
      </c>
      <c r="DJ44" s="15">
        <v>40.966056199999997</v>
      </c>
      <c r="DK44" s="15">
        <v>13.828066740000001</v>
      </c>
      <c r="DL44" s="15">
        <v>1783.3174999999901</v>
      </c>
      <c r="DM44" s="15">
        <v>53.450988899999999</v>
      </c>
      <c r="DN44" s="15">
        <v>321.6788019</v>
      </c>
      <c r="DO44" s="15">
        <v>14.766671029999999</v>
      </c>
      <c r="DP44" s="15">
        <v>300.21400929999999</v>
      </c>
      <c r="DQ44" s="15">
        <v>2.3588798659000001</v>
      </c>
      <c r="DR44" s="15">
        <v>6.3839636899999999</v>
      </c>
      <c r="DS44" s="15">
        <v>247.040269</v>
      </c>
      <c r="DT44" s="15">
        <v>8289.3629999999994</v>
      </c>
      <c r="DU44" s="15">
        <v>1097.2071209999999</v>
      </c>
      <c r="DV44" s="15">
        <v>1097.2067766999901</v>
      </c>
      <c r="DW44" s="15">
        <v>9939.123576</v>
      </c>
      <c r="DX44" s="15">
        <v>30.025181539999998</v>
      </c>
      <c r="DY44" s="15">
        <v>30.025156849999998</v>
      </c>
      <c r="DZ44" s="15">
        <v>0.85584910000000003</v>
      </c>
      <c r="EA44" s="15">
        <v>10789.133288000001</v>
      </c>
      <c r="EB44" s="15">
        <v>9133.0085579999995</v>
      </c>
      <c r="EC44" s="15">
        <v>9133.0107360000002</v>
      </c>
      <c r="ED44" s="15">
        <v>1669.8326869999901</v>
      </c>
      <c r="EE44" s="15">
        <v>2053.0646167999998</v>
      </c>
      <c r="EF44" s="15">
        <v>4556494404000</v>
      </c>
      <c r="EG44" s="15">
        <v>274.01006912999998</v>
      </c>
      <c r="EH44" s="15">
        <v>87442.883900000001</v>
      </c>
      <c r="EI44" s="15">
        <v>4738.3213779999996</v>
      </c>
      <c r="EJ44" s="15">
        <v>10604.053830000001</v>
      </c>
      <c r="EK44" s="15">
        <v>4738.3182040000002</v>
      </c>
      <c r="EL44" s="15">
        <f t="shared" si="3"/>
        <v>214833.4910199999</v>
      </c>
      <c r="EM44" s="15">
        <f t="shared" si="4"/>
        <v>14841.48292176818</v>
      </c>
      <c r="EN44" s="15">
        <f t="shared" si="5"/>
        <v>7278.3756927681798</v>
      </c>
      <c r="EO44" s="28"/>
      <c r="EP44" s="28"/>
      <c r="EQ44" s="28"/>
      <c r="ER44" s="28"/>
      <c r="ES44" s="28"/>
      <c r="ET44" s="28"/>
      <c r="EU44" s="28"/>
    </row>
    <row r="45" spans="1:151" x14ac:dyDescent="0.25">
      <c r="A45" s="17" t="s">
        <v>215</v>
      </c>
      <c r="B45" s="15">
        <v>0.58623987950000001</v>
      </c>
      <c r="C45" s="15">
        <v>1.525890051</v>
      </c>
      <c r="D45" s="15">
        <v>65.651637219999998</v>
      </c>
      <c r="E45" s="15">
        <v>146.66524269999999</v>
      </c>
      <c r="F45" s="15">
        <v>14.613192739999899</v>
      </c>
      <c r="G45" s="15">
        <v>14.61317223</v>
      </c>
      <c r="H45" s="15">
        <v>146.6653766</v>
      </c>
      <c r="I45" s="15">
        <v>146.6653766</v>
      </c>
      <c r="J45" s="15">
        <v>32.206919219999897</v>
      </c>
      <c r="K45" s="15">
        <v>0.54411175819999902</v>
      </c>
      <c r="L45" s="15">
        <v>0.529786702</v>
      </c>
      <c r="M45" s="15">
        <v>8.5464639999999995E-2</v>
      </c>
      <c r="N45" s="15">
        <v>4.2732389999999999E-3</v>
      </c>
      <c r="O45" s="15">
        <v>8.1191554999999999E-2</v>
      </c>
      <c r="P45" s="15">
        <v>234.61960060000001</v>
      </c>
      <c r="Q45" s="15">
        <v>0.26195230139999998</v>
      </c>
      <c r="R45" s="15">
        <v>234.61901545000001</v>
      </c>
      <c r="S45" s="15">
        <v>0.14959484999</v>
      </c>
      <c r="T45" s="15">
        <v>0.14959485291999999</v>
      </c>
      <c r="U45" s="15">
        <v>8.1182291239999996E-2</v>
      </c>
      <c r="V45" s="15">
        <v>0.2607172505</v>
      </c>
      <c r="W45" s="15">
        <v>6.7493366464000004E-2</v>
      </c>
      <c r="X45" s="15">
        <v>31.09637343</v>
      </c>
      <c r="Y45" s="15">
        <v>31.09644085</v>
      </c>
      <c r="Z45" s="15">
        <v>1597.389844</v>
      </c>
      <c r="AA45" s="15">
        <v>1597.389844</v>
      </c>
      <c r="AB45" s="15">
        <v>3.833574E-4</v>
      </c>
      <c r="AC45" s="15">
        <v>5.3670257000000003E-5</v>
      </c>
      <c r="AD45" s="15">
        <v>3.2968716999999997E-4</v>
      </c>
      <c r="AE45" s="15">
        <v>0.17234796524999901</v>
      </c>
      <c r="AF45" s="15">
        <v>182892.67864999999</v>
      </c>
      <c r="AG45" s="15">
        <v>23030953.449999899</v>
      </c>
      <c r="AH45" s="15">
        <v>182892.771929999</v>
      </c>
      <c r="AI45" s="15">
        <v>4.3894776342999998E-3</v>
      </c>
      <c r="AJ45" s="15">
        <v>60.698158899999903</v>
      </c>
      <c r="AK45" s="15">
        <v>432.90978534999999</v>
      </c>
      <c r="AL45" s="15">
        <v>58.032341859999903</v>
      </c>
      <c r="AM45" s="15">
        <v>1.848360499</v>
      </c>
      <c r="AN45" s="15">
        <v>159.5323205</v>
      </c>
      <c r="AO45" s="15">
        <v>45.688680429999998</v>
      </c>
      <c r="AP45" s="15">
        <v>513.88932799999998</v>
      </c>
      <c r="AQ45" s="15">
        <v>384.97570604999999</v>
      </c>
      <c r="AR45" s="15">
        <v>162.63265160999899</v>
      </c>
      <c r="AS45" s="15">
        <v>1228.3305545000001</v>
      </c>
      <c r="AT45" s="15">
        <v>76.19342168</v>
      </c>
      <c r="AU45" s="15">
        <v>215.89020776000001</v>
      </c>
      <c r="AV45" s="15">
        <v>215.89037862999999</v>
      </c>
      <c r="AW45" s="15">
        <v>1228.3320153</v>
      </c>
      <c r="AX45" s="15">
        <v>3214.9560000000001</v>
      </c>
      <c r="AY45" s="15">
        <v>4992.9984430000004</v>
      </c>
      <c r="AZ45" s="15">
        <v>1.0206457822999999</v>
      </c>
      <c r="BA45" s="15">
        <v>1.1642935329999999</v>
      </c>
      <c r="BB45" s="15">
        <v>186.26842579999999</v>
      </c>
      <c r="BC45" s="15">
        <v>186.26889700000001</v>
      </c>
      <c r="BD45" s="15">
        <v>186.26842579999999</v>
      </c>
      <c r="BE45" s="15">
        <v>4.5868663859999996</v>
      </c>
      <c r="BF45" s="15">
        <v>348.78732938799902</v>
      </c>
      <c r="BG45" s="15">
        <v>348.78674808</v>
      </c>
      <c r="BH45" s="15">
        <v>3.1996155E-3</v>
      </c>
      <c r="BI45" s="15">
        <v>3.1056390000000001E-4</v>
      </c>
      <c r="BJ45" s="15">
        <v>3.1056493999999997E-4</v>
      </c>
      <c r="BK45" s="15">
        <v>3.1996192E-3</v>
      </c>
      <c r="BL45" s="15">
        <v>316.78798649999999</v>
      </c>
      <c r="BM45" s="15">
        <v>316.78767979999998</v>
      </c>
      <c r="BN45" s="15">
        <v>0.100610203015</v>
      </c>
      <c r="BO45" s="15">
        <v>335.85670343999999</v>
      </c>
      <c r="BP45" s="15">
        <v>4.7827563089999998</v>
      </c>
      <c r="BQ45" s="15">
        <v>1661.04156819999</v>
      </c>
      <c r="BR45" s="15">
        <v>4.2187568849999897</v>
      </c>
      <c r="BS45" s="15">
        <v>0.29308434999999999</v>
      </c>
      <c r="BT45" s="15">
        <v>0.52103889999999997</v>
      </c>
      <c r="BU45" s="15">
        <v>17.546466093999999</v>
      </c>
      <c r="BV45" s="15">
        <v>0</v>
      </c>
      <c r="BW45" s="15">
        <v>1464.077736</v>
      </c>
      <c r="BX45" s="15">
        <v>23.77564272</v>
      </c>
      <c r="BY45" s="15">
        <v>23.093216599999899</v>
      </c>
      <c r="BZ45" s="15">
        <v>2132.1990288000002</v>
      </c>
      <c r="CA45" s="15">
        <v>2132.2017843649901</v>
      </c>
      <c r="CB45" s="15">
        <v>6.0736752999999997E-2</v>
      </c>
      <c r="CC45" s="15">
        <v>1.032522E-2</v>
      </c>
      <c r="CD45" s="15">
        <v>5.041143E-2</v>
      </c>
      <c r="CE45" s="15">
        <v>15033.5803</v>
      </c>
      <c r="CF45" s="15">
        <v>34398.405619999998</v>
      </c>
      <c r="CG45" s="15">
        <v>4883.3071950000003</v>
      </c>
      <c r="CH45" s="15">
        <v>4883.3086499999999</v>
      </c>
      <c r="CI45" s="15">
        <v>0</v>
      </c>
      <c r="CJ45" s="15">
        <v>34398.397599999997</v>
      </c>
      <c r="CK45" s="15">
        <v>13.640722</v>
      </c>
      <c r="CL45" s="15">
        <v>395.11620829999902</v>
      </c>
      <c r="CM45" s="15">
        <v>4.1593700760000001</v>
      </c>
      <c r="CN45" s="15">
        <v>4.3894883399999999E-3</v>
      </c>
      <c r="CO45" s="15">
        <v>0.44374356250000002</v>
      </c>
      <c r="CP45" s="15">
        <v>0.23984058719999901</v>
      </c>
      <c r="CQ45" s="15">
        <v>4.557759613</v>
      </c>
      <c r="CR45" s="15">
        <v>1.2559817511</v>
      </c>
      <c r="CS45" s="15">
        <v>6310.9687529999901</v>
      </c>
      <c r="CT45" s="15">
        <v>6.1544150310000001</v>
      </c>
      <c r="CU45" s="15">
        <v>1.4604399969999999</v>
      </c>
      <c r="CV45" s="15">
        <v>517.62868490000005</v>
      </c>
      <c r="CW45" s="15">
        <v>77.301537522999993</v>
      </c>
      <c r="CX45" s="15">
        <v>0</v>
      </c>
      <c r="CY45" s="15">
        <v>2.3419140779999998</v>
      </c>
      <c r="CZ45" s="15">
        <v>2.5127406999999998E-5</v>
      </c>
      <c r="DA45" s="15">
        <v>0.55367551429999995</v>
      </c>
      <c r="DB45" s="15">
        <v>343.91928000000001</v>
      </c>
      <c r="DC45" s="15">
        <v>62.998753000000001</v>
      </c>
      <c r="DD45" s="15">
        <v>1289.21359109999</v>
      </c>
      <c r="DE45" s="15">
        <v>1.3629019934</v>
      </c>
      <c r="DF45" s="15">
        <v>0.49714357079999999</v>
      </c>
      <c r="DG45" s="15">
        <v>262.31878565199997</v>
      </c>
      <c r="DH45" s="15">
        <v>1.77266795299999</v>
      </c>
      <c r="DI45" s="15">
        <v>73.5789331</v>
      </c>
      <c r="DJ45" s="15">
        <v>6.9278442499999997</v>
      </c>
      <c r="DK45" s="15">
        <v>2.39751548</v>
      </c>
      <c r="DL45" s="15">
        <v>310.31001090000001</v>
      </c>
      <c r="DM45" s="15">
        <v>11.04128199</v>
      </c>
      <c r="DN45" s="15">
        <v>60.251742819999997</v>
      </c>
      <c r="DO45" s="15">
        <v>2.6160582339999898</v>
      </c>
      <c r="DP45" s="15">
        <v>50.324812020000003</v>
      </c>
      <c r="DQ45" s="15">
        <v>0.45208070852999999</v>
      </c>
      <c r="DR45" s="15">
        <v>1.2733493409999901</v>
      </c>
      <c r="DS45" s="15">
        <v>43.399361859999999</v>
      </c>
      <c r="DT45" s="15">
        <v>1217.0744999999999</v>
      </c>
      <c r="DU45" s="15">
        <v>120.47205398</v>
      </c>
      <c r="DV45" s="15">
        <v>120.47192124999999</v>
      </c>
      <c r="DW45" s="15">
        <v>1896.299718</v>
      </c>
      <c r="DX45" s="15">
        <v>5.9717636909999996</v>
      </c>
      <c r="DY45" s="15">
        <v>5.971793022</v>
      </c>
      <c r="DZ45" s="15">
        <v>0.17670505459999999</v>
      </c>
      <c r="EA45" s="15">
        <v>1787.8302937999999</v>
      </c>
      <c r="EB45" s="15">
        <v>1494.76531148</v>
      </c>
      <c r="EC45" s="15">
        <v>1494.7637639</v>
      </c>
      <c r="ED45" s="15">
        <v>303.27115029999999</v>
      </c>
      <c r="EE45" s="15">
        <v>334.65382055999999</v>
      </c>
      <c r="EF45" s="15">
        <v>609276525700</v>
      </c>
      <c r="EG45" s="15">
        <v>44.223116458999897</v>
      </c>
      <c r="EH45" s="15">
        <v>14821.6479699999</v>
      </c>
      <c r="EI45" s="15">
        <v>819.42938229999902</v>
      </c>
      <c r="EJ45" s="15">
        <v>1851.9534051999999</v>
      </c>
      <c r="EK45" s="15">
        <v>819.42775010000003</v>
      </c>
      <c r="EL45" s="15">
        <f t="shared" si="3"/>
        <v>39598.500801499998</v>
      </c>
      <c r="EM45" s="15">
        <f t="shared" si="4"/>
        <v>2606.12707967812</v>
      </c>
      <c r="EN45" s="15">
        <f t="shared" si="5"/>
        <v>1316.9134885781302</v>
      </c>
      <c r="EO45" s="28"/>
      <c r="EP45" s="28"/>
      <c r="EQ45" s="28"/>
      <c r="ER45" s="28"/>
      <c r="ES45" s="28"/>
      <c r="ET45" s="28"/>
      <c r="EU45" s="28"/>
    </row>
    <row r="46" spans="1:151" x14ac:dyDescent="0.25">
      <c r="A46" s="17" t="s">
        <v>216</v>
      </c>
      <c r="B46" s="15">
        <v>6.6684297379999993E-2</v>
      </c>
      <c r="C46" s="15">
        <v>0.19999615770000001</v>
      </c>
      <c r="D46" s="15">
        <v>9.8311332779999994</v>
      </c>
      <c r="E46" s="15">
        <v>19.041354812999899</v>
      </c>
      <c r="F46" s="15">
        <v>1.6018227</v>
      </c>
      <c r="G46" s="15">
        <v>1.6018233470000001</v>
      </c>
      <c r="H46" s="15">
        <v>19.04131976</v>
      </c>
      <c r="I46" s="15">
        <v>19.04131976</v>
      </c>
      <c r="J46" s="15">
        <v>4.1404716590000001</v>
      </c>
      <c r="K46" s="15">
        <v>6.3014152279999999E-2</v>
      </c>
      <c r="L46" s="15">
        <v>4.6797973960000003E-2</v>
      </c>
      <c r="M46" s="15">
        <v>1.7832572000000001E-2</v>
      </c>
      <c r="N46" s="15">
        <v>8.9162856000000003E-4</v>
      </c>
      <c r="O46" s="15">
        <v>1.6940963999999999E-2</v>
      </c>
      <c r="P46" s="15">
        <v>37.699164788499999</v>
      </c>
      <c r="Q46" s="15">
        <v>3.2595463305000003E-2</v>
      </c>
      <c r="R46" s="15">
        <v>37.699075260499903</v>
      </c>
      <c r="S46" s="15">
        <v>2.26630485937E-2</v>
      </c>
      <c r="T46" s="15">
        <v>2.2663006453700001E-2</v>
      </c>
      <c r="U46" s="15">
        <v>1.28162183212E-2</v>
      </c>
      <c r="V46" s="15">
        <v>4.3957924468249997E-2</v>
      </c>
      <c r="W46" s="15">
        <v>1.118413885694E-2</v>
      </c>
      <c r="X46" s="15">
        <v>4.8957087547000002</v>
      </c>
      <c r="Y46" s="15">
        <v>4.8957456512000004</v>
      </c>
      <c r="Z46" s="15">
        <v>198.25254946000001</v>
      </c>
      <c r="AA46" s="15">
        <v>198.25254946000001</v>
      </c>
      <c r="AB46" s="15">
        <v>8.8264846000000002E-5</v>
      </c>
      <c r="AC46" s="15">
        <v>1.2357087E-5</v>
      </c>
      <c r="AD46" s="15">
        <v>7.5908150000000003E-5</v>
      </c>
      <c r="AE46" s="15">
        <v>2.2746870666999999E-2</v>
      </c>
      <c r="AF46" s="15">
        <v>23572.376563000002</v>
      </c>
      <c r="AG46" s="15">
        <v>3573892.4427</v>
      </c>
      <c r="AH46" s="15">
        <v>23572.377826</v>
      </c>
      <c r="AI46" s="15">
        <v>6.3433350140000002E-4</v>
      </c>
      <c r="AJ46" s="15">
        <v>6.5304590420000004</v>
      </c>
      <c r="AK46" s="15">
        <v>46.801457503999899</v>
      </c>
      <c r="AL46" s="15">
        <v>6.6350361700000002</v>
      </c>
      <c r="AM46" s="15">
        <v>0.21669411499999999</v>
      </c>
      <c r="AN46" s="15">
        <v>18.206387956</v>
      </c>
      <c r="AO46" s="15">
        <v>3.23851300499999</v>
      </c>
      <c r="AP46" s="15">
        <v>54.446762700000001</v>
      </c>
      <c r="AQ46" s="15">
        <v>56.673254473999997</v>
      </c>
      <c r="AR46" s="15">
        <v>24.023063639</v>
      </c>
      <c r="AS46" s="15">
        <v>154.42953982</v>
      </c>
      <c r="AT46" s="15">
        <v>11.696855484</v>
      </c>
      <c r="AU46" s="15">
        <v>28.805257079999901</v>
      </c>
      <c r="AV46" s="15">
        <v>28.805245299999999</v>
      </c>
      <c r="AW46" s="15">
        <v>154.42928807999999</v>
      </c>
      <c r="AX46" s="15">
        <v>360.293689999999</v>
      </c>
      <c r="AY46" s="15">
        <v>697.73631829999999</v>
      </c>
      <c r="AZ46" s="15">
        <v>0.12040928514</v>
      </c>
      <c r="BA46" s="15">
        <v>0.13645499987999901</v>
      </c>
      <c r="BB46" s="15">
        <v>20.117960589999999</v>
      </c>
      <c r="BC46" s="15">
        <v>20.117893179999999</v>
      </c>
      <c r="BD46" s="15">
        <v>20.117960589999999</v>
      </c>
      <c r="BE46" s="15">
        <v>0.412491899</v>
      </c>
      <c r="BF46" s="15">
        <v>47.269062435000002</v>
      </c>
      <c r="BG46" s="15">
        <v>47.269089328699899</v>
      </c>
      <c r="BH46" s="15">
        <v>7.8376360000000003E-4</v>
      </c>
      <c r="BI46" s="15">
        <v>7.2297869999999996E-5</v>
      </c>
      <c r="BJ46" s="15">
        <v>7.2297679999999996E-5</v>
      </c>
      <c r="BK46" s="15">
        <v>7.8376323999999995E-4</v>
      </c>
      <c r="BL46" s="15">
        <v>26.670458910000001</v>
      </c>
      <c r="BM46" s="15">
        <v>26.670504909999998</v>
      </c>
      <c r="BN46" s="15">
        <v>1.6843707075599901E-2</v>
      </c>
      <c r="BO46" s="15">
        <v>42.678870863999997</v>
      </c>
      <c r="BP46" s="15">
        <v>0.59528837619999997</v>
      </c>
      <c r="BQ46" s="15">
        <v>178.83736139999999</v>
      </c>
      <c r="BR46" s="15">
        <v>0.62465534459999905</v>
      </c>
      <c r="BS46" s="15">
        <v>3.2009370000000002E-2</v>
      </c>
      <c r="BT46" s="15">
        <v>5.6905539999999998E-2</v>
      </c>
      <c r="BU46" s="15">
        <v>3.1166130184999998</v>
      </c>
      <c r="BV46" s="15">
        <v>0</v>
      </c>
      <c r="BW46" s="15">
        <v>127.11004029999999</v>
      </c>
      <c r="BX46" s="15">
        <v>2.8360925765</v>
      </c>
      <c r="BY46" s="15">
        <v>2.789513082</v>
      </c>
      <c r="BZ46" s="15">
        <v>363.24320329519998</v>
      </c>
      <c r="CA46" s="15">
        <v>363.24295432830002</v>
      </c>
      <c r="CB46" s="15">
        <v>1.2092719E-2</v>
      </c>
      <c r="CC46" s="15">
        <v>2.0557584000000001E-3</v>
      </c>
      <c r="CD46" s="15">
        <v>1.0036915E-2</v>
      </c>
      <c r="CE46" s="15">
        <v>1930.1260307</v>
      </c>
      <c r="CF46" s="15">
        <v>2955.8456259999998</v>
      </c>
      <c r="CG46" s="15">
        <v>351.29106880000001</v>
      </c>
      <c r="CH46" s="15">
        <v>351.29029739999999</v>
      </c>
      <c r="CI46" s="15">
        <v>0</v>
      </c>
      <c r="CJ46" s="15">
        <v>2955.8468330000001</v>
      </c>
      <c r="CK46" s="15">
        <v>0.92976135000000004</v>
      </c>
      <c r="CL46" s="15">
        <v>54.585600244999902</v>
      </c>
      <c r="CM46" s="15">
        <v>0.50679145930000002</v>
      </c>
      <c r="CN46" s="15">
        <v>6.3433613343000001E-4</v>
      </c>
      <c r="CO46" s="15">
        <v>6.2255336034999997E-2</v>
      </c>
      <c r="CP46" s="15">
        <v>3.3930963832999997E-2</v>
      </c>
      <c r="CQ46" s="15">
        <v>0.5675031545</v>
      </c>
      <c r="CR46" s="15">
        <v>0.15167814154000001</v>
      </c>
      <c r="CS46" s="15">
        <v>810.00372444000004</v>
      </c>
      <c r="CT46" s="15">
        <v>0.77702948810000005</v>
      </c>
      <c r="CU46" s="15">
        <v>0.17502005470000001</v>
      </c>
      <c r="CV46" s="15">
        <v>65.145611799999998</v>
      </c>
      <c r="CW46" s="15">
        <v>7.7691052276499999</v>
      </c>
      <c r="CX46" s="15">
        <v>0</v>
      </c>
      <c r="CY46" s="15">
        <v>0.29418619797000001</v>
      </c>
      <c r="CZ46" s="15">
        <v>3.9001375000000002E-6</v>
      </c>
      <c r="DA46" s="15">
        <v>6.2310631269999903E-2</v>
      </c>
      <c r="DB46" s="15">
        <v>33.932364999999997</v>
      </c>
      <c r="DC46" s="15">
        <v>11.249809000000001</v>
      </c>
      <c r="DD46" s="15">
        <v>163.4750162375</v>
      </c>
      <c r="DE46" s="15">
        <v>0.14449239468</v>
      </c>
      <c r="DF46" s="15">
        <v>5.0365542459999899E-2</v>
      </c>
      <c r="DG46" s="15">
        <v>26.9880500676</v>
      </c>
      <c r="DH46" s="15">
        <v>0.17362298869999901</v>
      </c>
      <c r="DI46" s="15">
        <v>10.308878186999999</v>
      </c>
      <c r="DJ46" s="15">
        <v>0.9348352727</v>
      </c>
      <c r="DK46" s="15">
        <v>0.30522158830000001</v>
      </c>
      <c r="DL46" s="15">
        <v>42.643484282000003</v>
      </c>
      <c r="DM46" s="15">
        <v>1.2028297002999999</v>
      </c>
      <c r="DN46" s="15">
        <v>8.3916014580000002</v>
      </c>
      <c r="DO46" s="15">
        <v>0.316387019759999</v>
      </c>
      <c r="DP46" s="15">
        <v>4.1349915560000001</v>
      </c>
      <c r="DQ46" s="15">
        <v>4.7973912707999999E-2</v>
      </c>
      <c r="DR46" s="15">
        <v>0.14959172770000001</v>
      </c>
      <c r="DS46" s="15">
        <v>5.6498981769999901</v>
      </c>
      <c r="DT46" s="15">
        <v>156.93969999999999</v>
      </c>
      <c r="DU46" s="15">
        <v>25.380718817999998</v>
      </c>
      <c r="DV46" s="15">
        <v>25.380811251699999</v>
      </c>
      <c r="DW46" s="15">
        <v>206.53957556</v>
      </c>
      <c r="DX46" s="15">
        <v>0.82683926549999998</v>
      </c>
      <c r="DY46" s="15">
        <v>0.82684362389999999</v>
      </c>
      <c r="DZ46" s="15">
        <v>1.5609002130000001E-2</v>
      </c>
      <c r="EA46" s="15">
        <v>231.83903319000001</v>
      </c>
      <c r="EB46" s="15">
        <v>191.674194048</v>
      </c>
      <c r="EC46" s="15">
        <v>191.67414454299899</v>
      </c>
      <c r="ED46" s="15">
        <v>40.491122812999997</v>
      </c>
      <c r="EE46" s="15">
        <v>41.854177181399997</v>
      </c>
      <c r="EF46" s="15">
        <v>94012027342</v>
      </c>
      <c r="EG46" s="15">
        <v>5.5399417418999999</v>
      </c>
      <c r="EH46" s="15">
        <v>1898.7453842</v>
      </c>
      <c r="EI46" s="15">
        <v>108.53066720599899</v>
      </c>
      <c r="EJ46" s="15">
        <v>252.04288192999999</v>
      </c>
      <c r="EK46" s="15">
        <v>108.53067347</v>
      </c>
      <c r="EL46" s="15">
        <f t="shared" si="3"/>
        <v>3333.80715371</v>
      </c>
      <c r="EM46" s="15">
        <f t="shared" si="4"/>
        <v>323.60407439266794</v>
      </c>
      <c r="EN46" s="15">
        <f t="shared" si="5"/>
        <v>160.12905815516797</v>
      </c>
      <c r="EO46" s="28"/>
      <c r="EP46" s="28"/>
      <c r="EQ46" s="28"/>
      <c r="ER46" s="28"/>
      <c r="ES46" s="28"/>
      <c r="ET46" s="28"/>
      <c r="EU46" s="28"/>
    </row>
    <row r="47" spans="1:151" x14ac:dyDescent="0.25">
      <c r="A47" s="17" t="s">
        <v>217</v>
      </c>
      <c r="B47" s="15">
        <v>0.97636309470000004</v>
      </c>
      <c r="C47" s="15">
        <v>2.9881964220000001</v>
      </c>
      <c r="D47" s="15">
        <v>135.20422943</v>
      </c>
      <c r="E47" s="15">
        <v>264.6114925</v>
      </c>
      <c r="F47" s="15">
        <v>22.627277249999999</v>
      </c>
      <c r="G47" s="15">
        <v>22.62728834</v>
      </c>
      <c r="H47" s="15">
        <v>264.61169169999999</v>
      </c>
      <c r="I47" s="15">
        <v>264.61169169999999</v>
      </c>
      <c r="J47" s="15">
        <v>57.665747529999997</v>
      </c>
      <c r="K47" s="15">
        <v>0.90685402130000003</v>
      </c>
      <c r="L47" s="15">
        <v>0.68261206900000004</v>
      </c>
      <c r="M47" s="15">
        <v>0.21637086999999999</v>
      </c>
      <c r="N47" s="15">
        <v>1.0818540999999999E-2</v>
      </c>
      <c r="O47" s="15">
        <v>0.20555203</v>
      </c>
      <c r="P47" s="15">
        <v>520.85111096000003</v>
      </c>
      <c r="Q47" s="15">
        <v>0.43380431270000003</v>
      </c>
      <c r="R47" s="15">
        <v>520.85129930000005</v>
      </c>
      <c r="S47" s="15">
        <v>0.29592242763999999</v>
      </c>
      <c r="T47" s="15">
        <v>0.29592245071500001</v>
      </c>
      <c r="U47" s="15">
        <v>0.17458585722299999</v>
      </c>
      <c r="V47" s="15">
        <v>0.58056462686999999</v>
      </c>
      <c r="W47" s="15">
        <v>0.154036216690799</v>
      </c>
      <c r="X47" s="15">
        <v>73.306022389999995</v>
      </c>
      <c r="Y47" s="15">
        <v>73.306017616999995</v>
      </c>
      <c r="Z47" s="15">
        <v>2666.3305989999999</v>
      </c>
      <c r="AA47" s="15">
        <v>2666.3305989999999</v>
      </c>
      <c r="AB47" s="15">
        <v>1.0790132E-3</v>
      </c>
      <c r="AC47" s="15">
        <v>1.5106177000000001E-4</v>
      </c>
      <c r="AD47" s="15">
        <v>9.2795165E-4</v>
      </c>
      <c r="AE47" s="15">
        <v>0.30555692185</v>
      </c>
      <c r="AF47" s="15">
        <v>459686.14474999998</v>
      </c>
      <c r="AG47" s="15">
        <v>45369898.079999998</v>
      </c>
      <c r="AH47" s="15">
        <v>459686.23577999999</v>
      </c>
      <c r="AI47" s="15">
        <v>8.2186141445999995E-3</v>
      </c>
      <c r="AJ47" s="15">
        <v>85.997495239999907</v>
      </c>
      <c r="AK47" s="15">
        <v>621.6620461</v>
      </c>
      <c r="AL47" s="15">
        <v>84.557430319999995</v>
      </c>
      <c r="AM47" s="15">
        <v>2.7545710840000002</v>
      </c>
      <c r="AN47" s="15">
        <v>232.14084969999999</v>
      </c>
      <c r="AO47" s="15">
        <v>47.830080729999999</v>
      </c>
      <c r="AP47" s="15">
        <v>1416.4046249999999</v>
      </c>
      <c r="AQ47" s="15">
        <v>814.78514040000005</v>
      </c>
      <c r="AR47" s="15">
        <v>344.92298134999999</v>
      </c>
      <c r="AS47" s="15">
        <v>2957.1783695999902</v>
      </c>
      <c r="AT47" s="15">
        <v>164.73288165</v>
      </c>
      <c r="AU47" s="15">
        <v>499.19753552999998</v>
      </c>
      <c r="AV47" s="15">
        <v>499.197315809999</v>
      </c>
      <c r="AW47" s="15">
        <v>2957.1775360000001</v>
      </c>
      <c r="AX47" s="15">
        <v>7317.8585999999996</v>
      </c>
      <c r="AY47" s="15">
        <v>10353.38796</v>
      </c>
      <c r="AZ47" s="15">
        <v>1.7001973584999901</v>
      </c>
      <c r="BA47" s="15">
        <v>1.9721630139999999</v>
      </c>
      <c r="BB47" s="15">
        <v>294.6724476</v>
      </c>
      <c r="BC47" s="15">
        <v>294.6727995</v>
      </c>
      <c r="BD47" s="15">
        <v>294.6724476</v>
      </c>
      <c r="BE47" s="15">
        <v>6.1284735799999996</v>
      </c>
      <c r="BF47" s="15">
        <v>839.33388476599998</v>
      </c>
      <c r="BG47" s="15">
        <v>839.33549449600002</v>
      </c>
      <c r="BH47" s="15">
        <v>9.5284329999999993E-3</v>
      </c>
      <c r="BI47" s="15">
        <v>8.7842569999999997E-4</v>
      </c>
      <c r="BJ47" s="15">
        <v>8.7842344999999997E-4</v>
      </c>
      <c r="BK47" s="15">
        <v>9.5284730000000008E-3</v>
      </c>
      <c r="BL47" s="15">
        <v>453.38783979999903</v>
      </c>
      <c r="BM47" s="15">
        <v>453.38789969999999</v>
      </c>
      <c r="BN47" s="15">
        <v>0.22219996841</v>
      </c>
      <c r="BO47" s="15">
        <v>787.84353696999904</v>
      </c>
      <c r="BP47" s="15">
        <v>11.081687294</v>
      </c>
      <c r="BQ47" s="15">
        <v>2671.0267417999999</v>
      </c>
      <c r="BR47" s="15">
        <v>8.3416149710000003</v>
      </c>
      <c r="BS47" s="15">
        <v>0.35915091999999998</v>
      </c>
      <c r="BT47" s="15">
        <v>0.63849043999999999</v>
      </c>
      <c r="BU47" s="15">
        <v>44.768381649999903</v>
      </c>
      <c r="BV47" s="15">
        <v>0</v>
      </c>
      <c r="BW47" s="15">
        <v>1825.8419960000001</v>
      </c>
      <c r="BX47" s="15">
        <v>41.709150749999999</v>
      </c>
      <c r="BY47" s="15">
        <v>41.005510530000002</v>
      </c>
      <c r="BZ47" s="15">
        <v>5166.7634070300001</v>
      </c>
      <c r="CA47" s="15">
        <v>5166.7665581199999</v>
      </c>
      <c r="CB47" s="15">
        <v>0.15161801999999999</v>
      </c>
      <c r="CC47" s="15">
        <v>2.5775088000000002E-2</v>
      </c>
      <c r="CD47" s="15">
        <v>0.12584313999999999</v>
      </c>
      <c r="CE47" s="15">
        <v>33263.887932999998</v>
      </c>
      <c r="CF47" s="15">
        <v>50188.692499999997</v>
      </c>
      <c r="CG47" s="15">
        <v>6031.4011099999998</v>
      </c>
      <c r="CH47" s="15">
        <v>6031.3979099999897</v>
      </c>
      <c r="CI47" s="15">
        <v>0</v>
      </c>
      <c r="CJ47" s="15">
        <v>50188.686569999998</v>
      </c>
      <c r="CK47" s="15">
        <v>14.166377000000001</v>
      </c>
      <c r="CL47" s="15">
        <v>846.36610449999898</v>
      </c>
      <c r="CM47" s="15">
        <v>7.2737484539999997</v>
      </c>
      <c r="CN47" s="15">
        <v>8.2186276196000007E-3</v>
      </c>
      <c r="CO47" s="15">
        <v>0.83058946049999904</v>
      </c>
      <c r="CP47" s="15">
        <v>0.45959282849999999</v>
      </c>
      <c r="CQ47" s="15">
        <v>8.21747747299999</v>
      </c>
      <c r="CR47" s="15">
        <v>2.0629683804000001</v>
      </c>
      <c r="CS47" s="15">
        <v>14582.025380999999</v>
      </c>
      <c r="CT47" s="15">
        <v>10.438917612999999</v>
      </c>
      <c r="CU47" s="15">
        <v>2.282781988</v>
      </c>
      <c r="CV47" s="15">
        <v>800.73785650000002</v>
      </c>
      <c r="CW47" s="15">
        <v>86.916037093</v>
      </c>
      <c r="CX47" s="15">
        <v>0</v>
      </c>
      <c r="CY47" s="15">
        <v>4.2685802349999999</v>
      </c>
      <c r="CZ47" s="15">
        <v>4.7105903000000001E-5</v>
      </c>
      <c r="DA47" s="15">
        <v>0.80187101559999996</v>
      </c>
      <c r="DB47" s="15">
        <v>371.77794999999998</v>
      </c>
      <c r="DC47" s="15">
        <v>134.30466000000001</v>
      </c>
      <c r="DD47" s="15">
        <v>2025.6509759999999</v>
      </c>
      <c r="DE47" s="15">
        <v>1.7325441959999901</v>
      </c>
      <c r="DF47" s="15">
        <v>0.57192376459999905</v>
      </c>
      <c r="DG47" s="15">
        <v>302.72864815000003</v>
      </c>
      <c r="DH47" s="15">
        <v>2.0402720159999999</v>
      </c>
      <c r="DI47" s="15">
        <v>130.57937088</v>
      </c>
      <c r="DJ47" s="15">
        <v>13.314230546999999</v>
      </c>
      <c r="DK47" s="15">
        <v>3.958647998</v>
      </c>
      <c r="DL47" s="15">
        <v>548.30983079999999</v>
      </c>
      <c r="DM47" s="15">
        <v>17.680714469999899</v>
      </c>
      <c r="DN47" s="15">
        <v>125.94617015</v>
      </c>
      <c r="DO47" s="15">
        <v>4.2124509219999897</v>
      </c>
      <c r="DP47" s="15">
        <v>59.740107000000002</v>
      </c>
      <c r="DQ47" s="15">
        <v>0.57337001187000003</v>
      </c>
      <c r="DR47" s="15">
        <v>2.0983104725000001</v>
      </c>
      <c r="DS47" s="15">
        <v>77.213375880000001</v>
      </c>
      <c r="DT47" s="15">
        <v>2460.2168000000001</v>
      </c>
      <c r="DU47" s="15">
        <v>326.31847548000002</v>
      </c>
      <c r="DV47" s="15">
        <v>326.31899999000001</v>
      </c>
      <c r="DW47" s="15">
        <v>3054.1881600000002</v>
      </c>
      <c r="DX47" s="15">
        <v>12.811929681999899</v>
      </c>
      <c r="DY47" s="15">
        <v>12.811939461</v>
      </c>
      <c r="DZ47" s="15">
        <v>0.22767847769999999</v>
      </c>
      <c r="EA47" s="15">
        <v>4185.3202938000004</v>
      </c>
      <c r="EB47" s="15">
        <v>3514.3569453499999</v>
      </c>
      <c r="EC47" s="15">
        <v>3514.35661596</v>
      </c>
      <c r="ED47" s="15">
        <v>532.46735779999995</v>
      </c>
      <c r="EE47" s="15">
        <v>784.64559494000002</v>
      </c>
      <c r="EF47" s="15">
        <v>1196216724900</v>
      </c>
      <c r="EG47" s="15">
        <v>104.059255682</v>
      </c>
      <c r="EH47" s="15">
        <v>32821.096802</v>
      </c>
      <c r="EI47" s="15">
        <v>1873.9933891999999</v>
      </c>
      <c r="EJ47" s="15">
        <v>4279.7697472999998</v>
      </c>
      <c r="EK47" s="15">
        <v>1873.9948781999999</v>
      </c>
      <c r="EL47" s="15">
        <f t="shared" si="3"/>
        <v>56673.481449799998</v>
      </c>
      <c r="EM47" s="15">
        <f t="shared" si="4"/>
        <v>3996.6528048754703</v>
      </c>
      <c r="EN47" s="15">
        <f t="shared" si="5"/>
        <v>1971.0018288754704</v>
      </c>
      <c r="EO47" s="28"/>
      <c r="EP47" s="28"/>
      <c r="EQ47" s="28"/>
      <c r="ER47" s="28"/>
      <c r="ES47" s="28"/>
      <c r="ET47" s="28"/>
      <c r="EU47" s="28"/>
    </row>
    <row r="48" spans="1:151" x14ac:dyDescent="0.25">
      <c r="A48" s="17" t="s">
        <v>218</v>
      </c>
      <c r="B48" s="15">
        <v>1.0855101869999999</v>
      </c>
      <c r="C48" s="15">
        <v>3.1924608534000001</v>
      </c>
      <c r="D48" s="15">
        <v>149.53848076</v>
      </c>
      <c r="E48" s="15">
        <v>282.37066620000002</v>
      </c>
      <c r="F48" s="15">
        <v>24.92136983</v>
      </c>
      <c r="G48" s="15">
        <v>24.921382680000001</v>
      </c>
      <c r="H48" s="15">
        <v>282.37088879999999</v>
      </c>
      <c r="I48" s="15">
        <v>282.37088879999999</v>
      </c>
      <c r="J48" s="15">
        <v>64.341575199999994</v>
      </c>
      <c r="K48" s="15">
        <v>0.97135764140000003</v>
      </c>
      <c r="L48" s="15">
        <v>0.80015971749999903</v>
      </c>
      <c r="M48" s="15">
        <v>0.14556026</v>
      </c>
      <c r="N48" s="15">
        <v>7.2780090000000002E-3</v>
      </c>
      <c r="O48" s="15">
        <v>0.13828228000000001</v>
      </c>
      <c r="P48" s="15">
        <v>541.65987100999996</v>
      </c>
      <c r="Q48" s="15">
        <v>0.40620332433999901</v>
      </c>
      <c r="R48" s="15">
        <v>541.66064034999999</v>
      </c>
      <c r="S48" s="15">
        <v>0.27750075213999997</v>
      </c>
      <c r="T48" s="15">
        <v>0.27750162709999998</v>
      </c>
      <c r="U48" s="15">
        <v>0.16935454564899999</v>
      </c>
      <c r="V48" s="15">
        <v>0.57305406896900002</v>
      </c>
      <c r="W48" s="15">
        <v>0.15289403249540001</v>
      </c>
      <c r="X48" s="15">
        <v>74.752885105000004</v>
      </c>
      <c r="Y48" s="15">
        <v>74.752624796999996</v>
      </c>
      <c r="Z48" s="15">
        <v>2794.7859739999999</v>
      </c>
      <c r="AA48" s="15">
        <v>2794.7859739999999</v>
      </c>
      <c r="AB48" s="15">
        <v>7.1366946000000001E-4</v>
      </c>
      <c r="AC48" s="15">
        <v>9.9915360000000006E-5</v>
      </c>
      <c r="AD48" s="15">
        <v>6.1376010000000001E-4</v>
      </c>
      <c r="AE48" s="15">
        <v>0.28485721959999999</v>
      </c>
      <c r="AF48" s="15">
        <v>379696.80278999999</v>
      </c>
      <c r="AG48" s="15">
        <v>32699640.758000001</v>
      </c>
      <c r="AH48" s="15">
        <v>379696.84369999898</v>
      </c>
      <c r="AI48" s="15">
        <v>7.5135075243000001E-3</v>
      </c>
      <c r="AJ48" s="15">
        <v>69.853682359999993</v>
      </c>
      <c r="AK48" s="15">
        <v>501.20617779999998</v>
      </c>
      <c r="AL48" s="15">
        <v>68.53900754</v>
      </c>
      <c r="AM48" s="15">
        <v>2.241918777</v>
      </c>
      <c r="AN48" s="15">
        <v>188.25954665</v>
      </c>
      <c r="AO48" s="15">
        <v>43.050739700000001</v>
      </c>
      <c r="AP48" s="15">
        <v>1185.5883959999901</v>
      </c>
      <c r="AQ48" s="15">
        <v>871.41829495000002</v>
      </c>
      <c r="AR48" s="15">
        <v>360.28140673000001</v>
      </c>
      <c r="AS48" s="15">
        <v>2490.0455299999999</v>
      </c>
      <c r="AT48" s="15">
        <v>178.91262179</v>
      </c>
      <c r="AU48" s="15">
        <v>462.10552267000003</v>
      </c>
      <c r="AV48" s="15">
        <v>462.10472178999999</v>
      </c>
      <c r="AW48" s="15">
        <v>2490.0468820000001</v>
      </c>
      <c r="AX48" s="15">
        <v>7204.7901000000002</v>
      </c>
      <c r="AY48" s="15">
        <v>10830.005795999999</v>
      </c>
      <c r="AZ48" s="15">
        <v>1.7487721834999901</v>
      </c>
      <c r="BA48" s="15">
        <v>2.1180269384999999</v>
      </c>
      <c r="BB48" s="15">
        <v>325.18753429999998</v>
      </c>
      <c r="BC48" s="15">
        <v>325.18714510000001</v>
      </c>
      <c r="BD48" s="15">
        <v>325.18753429999998</v>
      </c>
      <c r="BE48" s="15">
        <v>7.1858431530000004</v>
      </c>
      <c r="BF48" s="15">
        <v>735.53142725600003</v>
      </c>
      <c r="BG48" s="15">
        <v>735.53300945499996</v>
      </c>
      <c r="BH48" s="15">
        <v>6.1806487000000002E-3</v>
      </c>
      <c r="BI48" s="15">
        <v>5.7613949999999999E-4</v>
      </c>
      <c r="BJ48" s="15">
        <v>5.7613789999999998E-4</v>
      </c>
      <c r="BK48" s="15">
        <v>6.1806863999999996E-3</v>
      </c>
      <c r="BL48" s="15">
        <v>417.79149080000002</v>
      </c>
      <c r="BM48" s="15">
        <v>417.79106899999999</v>
      </c>
      <c r="BN48" s="15">
        <v>0.2183587216333</v>
      </c>
      <c r="BO48" s="15">
        <v>642.57663327</v>
      </c>
      <c r="BP48" s="15">
        <v>10.260221061999999</v>
      </c>
      <c r="BQ48" s="15">
        <v>2798.5769335</v>
      </c>
      <c r="BR48" s="15">
        <v>9.3421483809999994</v>
      </c>
      <c r="BS48" s="15">
        <v>0.34411406999999999</v>
      </c>
      <c r="BT48" s="15">
        <v>0.61175889999999999</v>
      </c>
      <c r="BU48" s="15">
        <v>39.582094204000001</v>
      </c>
      <c r="BV48" s="15">
        <v>0</v>
      </c>
      <c r="BW48" s="15">
        <v>1631.6422299999999</v>
      </c>
      <c r="BX48" s="15">
        <v>45.171331160000001</v>
      </c>
      <c r="BY48" s="15">
        <v>44.596632630000002</v>
      </c>
      <c r="BZ48" s="15">
        <v>3686.7810085299998</v>
      </c>
      <c r="CA48" s="15">
        <v>3686.7752581</v>
      </c>
      <c r="CB48" s="15">
        <v>0.10633146</v>
      </c>
      <c r="CC48" s="15">
        <v>1.8076387999999999E-2</v>
      </c>
      <c r="CD48" s="15">
        <v>8.8255260000000002E-2</v>
      </c>
      <c r="CE48" s="15">
        <v>30775.292373</v>
      </c>
      <c r="CF48" s="15">
        <v>46162.601640000001</v>
      </c>
      <c r="CG48" s="15">
        <v>5643.53784</v>
      </c>
      <c r="CH48" s="15">
        <v>5643.5374449999999</v>
      </c>
      <c r="CI48" s="15">
        <v>0</v>
      </c>
      <c r="CJ48" s="15">
        <v>46162.605600000003</v>
      </c>
      <c r="CK48" s="15">
        <v>11.485405</v>
      </c>
      <c r="CL48" s="15">
        <v>850.50452540000003</v>
      </c>
      <c r="CM48" s="15">
        <v>7.5850831539999897</v>
      </c>
      <c r="CN48" s="15">
        <v>7.5135112262999897E-3</v>
      </c>
      <c r="CO48" s="15">
        <v>0.79391497359999996</v>
      </c>
      <c r="CP48" s="15">
        <v>0.43775097614000003</v>
      </c>
      <c r="CQ48" s="15">
        <v>8.7177836000000006</v>
      </c>
      <c r="CR48" s="15">
        <v>1.73465130709999</v>
      </c>
      <c r="CS48" s="15">
        <v>13063.6282314</v>
      </c>
      <c r="CT48" s="15">
        <v>8.873023002</v>
      </c>
      <c r="CU48" s="15">
        <v>1.8573330719999901</v>
      </c>
      <c r="CV48" s="15">
        <v>687.87800689999995</v>
      </c>
      <c r="CW48" s="15">
        <v>87.869373871999997</v>
      </c>
      <c r="CX48" s="15">
        <v>0</v>
      </c>
      <c r="CY48" s="15">
        <v>4.4777991089999896</v>
      </c>
      <c r="CZ48" s="15">
        <v>3.4342509999999999E-5</v>
      </c>
      <c r="DA48" s="15">
        <v>0.70472478589999898</v>
      </c>
      <c r="DB48" s="15">
        <v>381.6859</v>
      </c>
      <c r="DC48" s="15">
        <v>96.874880000000005</v>
      </c>
      <c r="DD48" s="15">
        <v>1777.7537079700001</v>
      </c>
      <c r="DE48" s="15">
        <v>1.6618462748</v>
      </c>
      <c r="DF48" s="15">
        <v>0.57365073550000001</v>
      </c>
      <c r="DG48" s="15">
        <v>301.28166619999899</v>
      </c>
      <c r="DH48" s="15">
        <v>1.932703131</v>
      </c>
      <c r="DI48" s="15">
        <v>110.70896329</v>
      </c>
      <c r="DJ48" s="15">
        <v>11.054245829999999</v>
      </c>
      <c r="DK48" s="15">
        <v>3.3879392049999999</v>
      </c>
      <c r="DL48" s="15">
        <v>472.39709875</v>
      </c>
      <c r="DM48" s="15">
        <v>19.986595514999902</v>
      </c>
      <c r="DN48" s="15">
        <v>132.76753335999999</v>
      </c>
      <c r="DO48" s="15">
        <v>3.3993760829999999</v>
      </c>
      <c r="DP48" s="15">
        <v>52.346122540000003</v>
      </c>
      <c r="DQ48" s="15">
        <v>0.5395625235</v>
      </c>
      <c r="DR48" s="15">
        <v>2.1359408915999998</v>
      </c>
      <c r="DS48" s="15">
        <v>65.149108799999993</v>
      </c>
      <c r="DT48" s="15">
        <v>985.25995</v>
      </c>
      <c r="DU48" s="15">
        <v>200.14704001000001</v>
      </c>
      <c r="DV48" s="15">
        <v>200.14764040999901</v>
      </c>
      <c r="DW48" s="15">
        <v>3092.5227319999999</v>
      </c>
      <c r="DX48" s="15">
        <v>13.561358936</v>
      </c>
      <c r="DY48" s="15">
        <v>13.561379985</v>
      </c>
      <c r="DZ48" s="15">
        <v>0.26688522219999999</v>
      </c>
      <c r="EA48" s="15">
        <v>3764.9964926600001</v>
      </c>
      <c r="EB48" s="15">
        <v>3126.4669358199899</v>
      </c>
      <c r="EC48" s="15">
        <v>3126.46627875999</v>
      </c>
      <c r="ED48" s="15">
        <v>469.498788399999</v>
      </c>
      <c r="EE48" s="15">
        <v>696.614628874</v>
      </c>
      <c r="EF48" s="15">
        <v>858699242800</v>
      </c>
      <c r="EG48" s="15">
        <v>92.109156252000005</v>
      </c>
      <c r="EH48" s="15">
        <v>30330.819289999999</v>
      </c>
      <c r="EI48" s="15">
        <v>1733.3170055999999</v>
      </c>
      <c r="EJ48" s="15">
        <v>4043.4966002000001</v>
      </c>
      <c r="EK48" s="15">
        <v>1733.3176486</v>
      </c>
      <c r="EL48" s="15">
        <f t="shared" si="3"/>
        <v>52223.9309708</v>
      </c>
      <c r="EM48" s="15">
        <f t="shared" si="4"/>
        <v>3525.9539954717989</v>
      </c>
      <c r="EN48" s="15">
        <f t="shared" si="5"/>
        <v>1748.2002875017988</v>
      </c>
      <c r="EO48" s="28"/>
      <c r="EP48" s="28"/>
      <c r="EQ48" s="28"/>
      <c r="ER48" s="28"/>
      <c r="ES48" s="28"/>
      <c r="ET48" s="28"/>
      <c r="EU48" s="28"/>
    </row>
    <row r="49" spans="1:151" x14ac:dyDescent="0.25">
      <c r="A49" s="17" t="s">
        <v>219</v>
      </c>
      <c r="B49" s="15">
        <v>0.25732030629999902</v>
      </c>
      <c r="C49" s="15">
        <v>0.73142062429999999</v>
      </c>
      <c r="D49" s="15">
        <v>33.127936460000001</v>
      </c>
      <c r="E49" s="15">
        <v>66.098112549999996</v>
      </c>
      <c r="F49" s="15">
        <v>6.0467138140000003</v>
      </c>
      <c r="G49" s="15">
        <v>6.0467148599999998</v>
      </c>
      <c r="H49" s="15">
        <v>66.098099660000003</v>
      </c>
      <c r="I49" s="15">
        <v>66.098099660000003</v>
      </c>
      <c r="J49" s="15">
        <v>14.769520325999901</v>
      </c>
      <c r="K49" s="15">
        <v>0.24791450379999999</v>
      </c>
      <c r="L49" s="15">
        <v>0.20398651749999899</v>
      </c>
      <c r="M49" s="15">
        <v>3.8477704000000001E-2</v>
      </c>
      <c r="N49" s="15">
        <v>1.9238801E-3</v>
      </c>
      <c r="O49" s="15">
        <v>3.6553755E-2</v>
      </c>
      <c r="P49" s="15">
        <v>120.91578989</v>
      </c>
      <c r="Q49" s="15">
        <v>0.13148378199999999</v>
      </c>
      <c r="R49" s="15">
        <v>120.91591564999899</v>
      </c>
      <c r="S49" s="15">
        <v>7.6291089133999998E-2</v>
      </c>
      <c r="T49" s="15">
        <v>7.6291177880000005E-2</v>
      </c>
      <c r="U49" s="15">
        <v>4.1828560009000003E-2</v>
      </c>
      <c r="V49" s="15">
        <v>0.12811923123899999</v>
      </c>
      <c r="W49" s="15">
        <v>3.4404484809100001E-2</v>
      </c>
      <c r="X49" s="15">
        <v>16.230128362999999</v>
      </c>
      <c r="Y49" s="15">
        <v>16.230116203999899</v>
      </c>
      <c r="Z49" s="15">
        <v>581.35242129999995</v>
      </c>
      <c r="AA49" s="15">
        <v>581.35242129999995</v>
      </c>
      <c r="AB49" s="15">
        <v>1.8451255000000001E-4</v>
      </c>
      <c r="AC49" s="15">
        <v>2.5831718000000001E-5</v>
      </c>
      <c r="AD49" s="15">
        <v>1.5868077999999999E-4</v>
      </c>
      <c r="AE49" s="15">
        <v>8.8621852000000001E-2</v>
      </c>
      <c r="AF49" s="15">
        <v>90677.151794000005</v>
      </c>
      <c r="AG49" s="15">
        <v>9226211.1109999996</v>
      </c>
      <c r="AH49" s="15">
        <v>90677.182429999899</v>
      </c>
      <c r="AI49" s="15">
        <v>2.2654310426999998E-3</v>
      </c>
      <c r="AJ49" s="15">
        <v>30.0361531</v>
      </c>
      <c r="AK49" s="15">
        <v>216.39737825999899</v>
      </c>
      <c r="AL49" s="15">
        <v>30.230368779999999</v>
      </c>
      <c r="AM49" s="15">
        <v>0.99088084899999995</v>
      </c>
      <c r="AN49" s="15">
        <v>82.956959179999998</v>
      </c>
      <c r="AO49" s="15">
        <v>14.82951811</v>
      </c>
      <c r="AP49" s="15">
        <v>288.10462539999997</v>
      </c>
      <c r="AQ49" s="15">
        <v>194.16425131299999</v>
      </c>
      <c r="AR49" s="15">
        <v>78.116734272000002</v>
      </c>
      <c r="AS49" s="15">
        <v>633.37457180000001</v>
      </c>
      <c r="AT49" s="15">
        <v>39.361108389999998</v>
      </c>
      <c r="AU49" s="15">
        <v>110.358331716</v>
      </c>
      <c r="AV49" s="15">
        <v>110.35832631</v>
      </c>
      <c r="AW49" s="15">
        <v>633.37496710000005</v>
      </c>
      <c r="AX49" s="15">
        <v>1626.1964399999999</v>
      </c>
      <c r="AY49" s="15">
        <v>2444.1376679999998</v>
      </c>
      <c r="AZ49" s="15">
        <v>0.48236305200000001</v>
      </c>
      <c r="BA49" s="15">
        <v>0.53072194800000005</v>
      </c>
      <c r="BB49" s="15">
        <v>77.7222419</v>
      </c>
      <c r="BC49" s="15">
        <v>77.722275600000003</v>
      </c>
      <c r="BD49" s="15">
        <v>77.7222419</v>
      </c>
      <c r="BE49" s="15">
        <v>1.803989871</v>
      </c>
      <c r="BF49" s="15">
        <v>180.81863574499999</v>
      </c>
      <c r="BG49" s="15">
        <v>180.81860959100001</v>
      </c>
      <c r="BH49" s="15">
        <v>1.5849536E-3</v>
      </c>
      <c r="BI49" s="15">
        <v>1.4914347000000001E-4</v>
      </c>
      <c r="BJ49" s="15">
        <v>1.4914364000000001E-4</v>
      </c>
      <c r="BK49" s="15">
        <v>1.5849499000000001E-3</v>
      </c>
      <c r="BL49" s="15">
        <v>119.7836442</v>
      </c>
      <c r="BM49" s="15">
        <v>119.78343959999999</v>
      </c>
      <c r="BN49" s="15">
        <v>4.9638715160500002E-2</v>
      </c>
      <c r="BO49" s="15">
        <v>169.28928532</v>
      </c>
      <c r="BP49" s="15">
        <v>2.4787805715000002</v>
      </c>
      <c r="BQ49" s="15">
        <v>686.57964303999995</v>
      </c>
      <c r="BR49" s="15">
        <v>2.0891314699999999</v>
      </c>
      <c r="BS49" s="15">
        <v>8.4129490000000001E-2</v>
      </c>
      <c r="BT49" s="15">
        <v>0.14956352000000001</v>
      </c>
      <c r="BU49" s="15">
        <v>9.3392499069999992</v>
      </c>
      <c r="BV49" s="15">
        <v>0</v>
      </c>
      <c r="BW49" s="15">
        <v>479.81063999999998</v>
      </c>
      <c r="BX49" s="15">
        <v>10.67029634</v>
      </c>
      <c r="BY49" s="15">
        <v>10.465140306</v>
      </c>
      <c r="BZ49" s="15">
        <v>918.52346445000001</v>
      </c>
      <c r="CA49" s="15">
        <v>918.52508960499995</v>
      </c>
      <c r="CB49" s="15">
        <v>2.7797619999999999E-2</v>
      </c>
      <c r="CC49" s="15">
        <v>4.7255810000000004E-3</v>
      </c>
      <c r="CD49" s="15">
        <v>2.3071960999999998E-2</v>
      </c>
      <c r="CE49" s="15">
        <v>7454.2216529999996</v>
      </c>
      <c r="CF49" s="15">
        <v>13293.0051</v>
      </c>
      <c r="CG49" s="15">
        <v>1560.162718</v>
      </c>
      <c r="CH49" s="15">
        <v>1560.15978</v>
      </c>
      <c r="CI49" s="15">
        <v>0</v>
      </c>
      <c r="CJ49" s="15">
        <v>13292.99876</v>
      </c>
      <c r="CK49" s="15">
        <v>4.1408763000000004</v>
      </c>
      <c r="CL49" s="15">
        <v>197.74396412999999</v>
      </c>
      <c r="CM49" s="15">
        <v>1.9651714229999999</v>
      </c>
      <c r="CN49" s="15">
        <v>2.2654292929000001E-3</v>
      </c>
      <c r="CO49" s="15">
        <v>0.22295101716999999</v>
      </c>
      <c r="CP49" s="15">
        <v>0.12302623443999899</v>
      </c>
      <c r="CQ49" s="15">
        <v>2.1299421230000002</v>
      </c>
      <c r="CR49" s="15">
        <v>0.56671309660000002</v>
      </c>
      <c r="CS49" s="15">
        <v>3195.0462094999998</v>
      </c>
      <c r="CT49" s="15">
        <v>2.9928972854000002</v>
      </c>
      <c r="CU49" s="15">
        <v>0.76996760099999995</v>
      </c>
      <c r="CV49" s="15">
        <v>258.42683254999997</v>
      </c>
      <c r="CW49" s="15">
        <v>21.557531503499899</v>
      </c>
      <c r="CX49" s="15">
        <v>0</v>
      </c>
      <c r="CY49" s="15">
        <v>1.1116775907000001</v>
      </c>
      <c r="CZ49" s="15">
        <v>9.6429830000000008E-6</v>
      </c>
      <c r="DA49" s="15">
        <v>0.22131687536</v>
      </c>
      <c r="DB49" s="15">
        <v>92.316990000000004</v>
      </c>
      <c r="DC49" s="15">
        <v>26.042313</v>
      </c>
      <c r="DD49" s="15">
        <v>451.631985979999</v>
      </c>
      <c r="DE49" s="15">
        <v>0.43351701349999999</v>
      </c>
      <c r="DF49" s="15">
        <v>0.13849491815000001</v>
      </c>
      <c r="DG49" s="15">
        <v>75.677866620000003</v>
      </c>
      <c r="DH49" s="15">
        <v>0.59233080380000003</v>
      </c>
      <c r="DI49" s="15">
        <v>34.207098789999897</v>
      </c>
      <c r="DJ49" s="15">
        <v>3.516984355</v>
      </c>
      <c r="DK49" s="15">
        <v>1.2543450034999899</v>
      </c>
      <c r="DL49" s="15">
        <v>149.73835094</v>
      </c>
      <c r="DM49" s="15">
        <v>4.6947664900000001</v>
      </c>
      <c r="DN49" s="15">
        <v>29.282592640000001</v>
      </c>
      <c r="DO49" s="15">
        <v>1.3708497015999901</v>
      </c>
      <c r="DP49" s="15">
        <v>17.05669026</v>
      </c>
      <c r="DQ49" s="15">
        <v>0.15252774891000001</v>
      </c>
      <c r="DR49" s="15">
        <v>0.60558174730000003</v>
      </c>
      <c r="DS49" s="15">
        <v>21.977036829999999</v>
      </c>
      <c r="DT49" s="15">
        <v>514.91345000000001</v>
      </c>
      <c r="DU49" s="15">
        <v>54.757797116999903</v>
      </c>
      <c r="DV49" s="15">
        <v>54.757837709999997</v>
      </c>
      <c r="DW49" s="15">
        <v>781.44864399999994</v>
      </c>
      <c r="DX49" s="15">
        <v>3.0249675890000001</v>
      </c>
      <c r="DY49" s="15">
        <v>3.0249649989999998</v>
      </c>
      <c r="DZ49" s="15">
        <v>6.8037616600000003E-2</v>
      </c>
      <c r="EA49" s="15">
        <v>915.34288954999897</v>
      </c>
      <c r="EB49" s="15">
        <v>765.33178596999903</v>
      </c>
      <c r="EC49" s="15">
        <v>765.33259030999898</v>
      </c>
      <c r="ED49" s="15">
        <v>154.1295308</v>
      </c>
      <c r="EE49" s="15">
        <v>170.90801559499999</v>
      </c>
      <c r="EF49" s="15">
        <v>242280790000</v>
      </c>
      <c r="EG49" s="15">
        <v>22.640007659999998</v>
      </c>
      <c r="EH49" s="15">
        <v>7353.9897189999901</v>
      </c>
      <c r="EI49" s="15">
        <v>414.95306726000001</v>
      </c>
      <c r="EJ49" s="15">
        <v>949.913117239999</v>
      </c>
      <c r="EK49" s="15">
        <v>414.95333052000001</v>
      </c>
      <c r="EL49" s="15">
        <f t="shared" si="3"/>
        <v>14972.951462200001</v>
      </c>
      <c r="EM49" s="15">
        <f t="shared" si="4"/>
        <v>1020.3063010463186</v>
      </c>
      <c r="EN49" s="15">
        <f t="shared" si="5"/>
        <v>568.67431506631965</v>
      </c>
      <c r="EO49" s="28"/>
      <c r="EP49" s="28"/>
      <c r="EQ49" s="28"/>
      <c r="ER49" s="28"/>
      <c r="ES49" s="28"/>
      <c r="ET49" s="28"/>
      <c r="EU49" s="28"/>
    </row>
    <row r="50" spans="1:151" x14ac:dyDescent="0.25">
      <c r="A50" s="17" t="s">
        <v>220</v>
      </c>
      <c r="B50" s="15">
        <v>0.821024435</v>
      </c>
      <c r="C50" s="15">
        <v>2.437074677</v>
      </c>
      <c r="D50" s="15">
        <v>122.50538336</v>
      </c>
      <c r="E50" s="15">
        <v>234.53028849999899</v>
      </c>
      <c r="F50" s="15">
        <v>20.16619206</v>
      </c>
      <c r="G50" s="15">
        <v>20.16618592</v>
      </c>
      <c r="H50" s="15">
        <v>234.5302514</v>
      </c>
      <c r="I50" s="15">
        <v>234.5302514</v>
      </c>
      <c r="J50" s="15">
        <v>51.886430730000001</v>
      </c>
      <c r="K50" s="15">
        <v>0.75958543940000001</v>
      </c>
      <c r="L50" s="15">
        <v>0.61409930400000001</v>
      </c>
      <c r="M50" s="15">
        <v>0.16106677</v>
      </c>
      <c r="N50" s="15">
        <v>8.0533410000000003E-3</v>
      </c>
      <c r="O50" s="15">
        <v>0.15301363000000001</v>
      </c>
      <c r="P50" s="15">
        <v>431.41073568000002</v>
      </c>
      <c r="Q50" s="15">
        <v>0.3656325835</v>
      </c>
      <c r="R50" s="15">
        <v>431.40956089999997</v>
      </c>
      <c r="S50" s="15">
        <v>0.25317031388</v>
      </c>
      <c r="T50" s="15">
        <v>0.25317028823999999</v>
      </c>
      <c r="U50" s="15">
        <v>0.146500313503</v>
      </c>
      <c r="V50" s="15">
        <v>0.50144581322699999</v>
      </c>
      <c r="W50" s="15">
        <v>0.12931499095499999</v>
      </c>
      <c r="X50" s="15">
        <v>62.431493230000001</v>
      </c>
      <c r="Y50" s="15">
        <v>62.431523609999999</v>
      </c>
      <c r="Z50" s="15">
        <v>2701.34431</v>
      </c>
      <c r="AA50" s="15">
        <v>2701.34431</v>
      </c>
      <c r="AB50" s="15">
        <v>7.6780079999999996E-4</v>
      </c>
      <c r="AC50" s="15">
        <v>1.0749211E-4</v>
      </c>
      <c r="AD50" s="15">
        <v>6.6030880000000002E-4</v>
      </c>
      <c r="AE50" s="15">
        <v>0.25538983869999998</v>
      </c>
      <c r="AF50" s="15">
        <v>316720.38063999999</v>
      </c>
      <c r="AG50" s="15">
        <v>37563293.68</v>
      </c>
      <c r="AH50" s="15">
        <v>316720.30007</v>
      </c>
      <c r="AI50" s="15">
        <v>7.0135397619999996E-3</v>
      </c>
      <c r="AJ50" s="15">
        <v>75.322436249999896</v>
      </c>
      <c r="AK50" s="15">
        <v>538.77176080000004</v>
      </c>
      <c r="AL50" s="15">
        <v>72.406611620000007</v>
      </c>
      <c r="AM50" s="15">
        <v>2.319117613</v>
      </c>
      <c r="AN50" s="15">
        <v>198.9890169</v>
      </c>
      <c r="AO50" s="15">
        <v>53.700118660000001</v>
      </c>
      <c r="AP50" s="15">
        <v>571.33140000000003</v>
      </c>
      <c r="AQ50" s="15">
        <v>699.32773243999998</v>
      </c>
      <c r="AR50" s="15">
        <v>296.06809566999999</v>
      </c>
      <c r="AS50" s="15">
        <v>1638.6891249</v>
      </c>
      <c r="AT50" s="15">
        <v>145.14446189999899</v>
      </c>
      <c r="AU50" s="15">
        <v>327.23445863999899</v>
      </c>
      <c r="AV50" s="15">
        <v>327.23461599999899</v>
      </c>
      <c r="AW50" s="15">
        <v>1638.6902525</v>
      </c>
      <c r="AX50" s="15">
        <v>3826.3226599999998</v>
      </c>
      <c r="AY50" s="15">
        <v>8516.9547899999998</v>
      </c>
      <c r="AZ50" s="15">
        <v>1.420282195</v>
      </c>
      <c r="BA50" s="15">
        <v>1.651137605</v>
      </c>
      <c r="BB50" s="15">
        <v>250.900463</v>
      </c>
      <c r="BC50" s="15">
        <v>250.90007360000001</v>
      </c>
      <c r="BD50" s="15">
        <v>250.900463</v>
      </c>
      <c r="BE50" s="15">
        <v>5.3857345150000002</v>
      </c>
      <c r="BF50" s="15">
        <v>517.21054999</v>
      </c>
      <c r="BG50" s="15">
        <v>517.21012169999995</v>
      </c>
      <c r="BH50" s="15">
        <v>6.6646416999999996E-3</v>
      </c>
      <c r="BI50" s="15">
        <v>6.2625120000000005E-4</v>
      </c>
      <c r="BJ50" s="15">
        <v>6.2625159999999997E-4</v>
      </c>
      <c r="BK50" s="15">
        <v>6.6646324000000003E-3</v>
      </c>
      <c r="BL50" s="15">
        <v>391.03224569999998</v>
      </c>
      <c r="BM50" s="15">
        <v>391.03221100000002</v>
      </c>
      <c r="BN50" s="15">
        <v>0.191780509938</v>
      </c>
      <c r="BO50" s="15">
        <v>473.43627292999997</v>
      </c>
      <c r="BP50" s="15">
        <v>6.9453075220000002</v>
      </c>
      <c r="BQ50" s="15">
        <v>2254.6435186999902</v>
      </c>
      <c r="BR50" s="15">
        <v>7.8151299200000004</v>
      </c>
      <c r="BS50" s="15">
        <v>0.31882185000000002</v>
      </c>
      <c r="BT50" s="15">
        <v>0.56679446</v>
      </c>
      <c r="BU50" s="15">
        <v>37.475737389999999</v>
      </c>
      <c r="BV50" s="15">
        <v>0</v>
      </c>
      <c r="BW50" s="15">
        <v>1904.71048</v>
      </c>
      <c r="BX50" s="15">
        <v>35.121104099999997</v>
      </c>
      <c r="BY50" s="15">
        <v>34.251104099999999</v>
      </c>
      <c r="BZ50" s="15">
        <v>3786.8795301800001</v>
      </c>
      <c r="CA50" s="15">
        <v>3786.8823780799999</v>
      </c>
      <c r="CB50" s="15">
        <v>0.1116323</v>
      </c>
      <c r="CC50" s="15">
        <v>1.8977474000000001E-2</v>
      </c>
      <c r="CD50" s="15">
        <v>9.2654739999999999E-2</v>
      </c>
      <c r="CE50" s="15">
        <v>22043.275285</v>
      </c>
      <c r="CF50" s="15">
        <v>42687.964460000003</v>
      </c>
      <c r="CG50" s="15">
        <v>5800.0377199999903</v>
      </c>
      <c r="CH50" s="15">
        <v>5800.0384039999899</v>
      </c>
      <c r="CI50" s="15">
        <v>0</v>
      </c>
      <c r="CJ50" s="15">
        <v>42687.952469999997</v>
      </c>
      <c r="CK50" s="15">
        <v>17.356482</v>
      </c>
      <c r="CL50" s="15">
        <v>655.53085149999902</v>
      </c>
      <c r="CM50" s="15">
        <v>6.0511077999999996</v>
      </c>
      <c r="CN50" s="15">
        <v>7.0135474529999997E-3</v>
      </c>
      <c r="CO50" s="15">
        <v>0.70391358729999998</v>
      </c>
      <c r="CP50" s="15">
        <v>0.38470453240000002</v>
      </c>
      <c r="CQ50" s="15">
        <v>6.8309400569999896</v>
      </c>
      <c r="CR50" s="15">
        <v>1.6220027224</v>
      </c>
      <c r="CS50" s="15">
        <v>9044.6985362999894</v>
      </c>
      <c r="CT50" s="15">
        <v>8.4382005739999997</v>
      </c>
      <c r="CU50" s="15">
        <v>1.8934557030000001</v>
      </c>
      <c r="CV50" s="15">
        <v>726.34259889999896</v>
      </c>
      <c r="CW50" s="15">
        <v>79.430644079999993</v>
      </c>
      <c r="CX50" s="15">
        <v>0</v>
      </c>
      <c r="CY50" s="15">
        <v>3.5377539269999998</v>
      </c>
      <c r="CZ50" s="15">
        <v>4.0018327000000003E-5</v>
      </c>
      <c r="DA50" s="15">
        <v>0.66616666439999905</v>
      </c>
      <c r="DB50" s="15">
        <v>345.12979999999999</v>
      </c>
      <c r="DC50" s="15">
        <v>105.86118</v>
      </c>
      <c r="DD50" s="15">
        <v>1655.4622201</v>
      </c>
      <c r="DE50" s="15">
        <v>1.5151473149999899</v>
      </c>
      <c r="DF50" s="15">
        <v>0.51413799940000005</v>
      </c>
      <c r="DG50" s="15">
        <v>275.55430198599998</v>
      </c>
      <c r="DH50" s="15">
        <v>1.9239003610000001</v>
      </c>
      <c r="DI50" s="15">
        <v>108.98762293999999</v>
      </c>
      <c r="DJ50" s="15">
        <v>10.143111694</v>
      </c>
      <c r="DK50" s="15">
        <v>3.3623206749999999</v>
      </c>
      <c r="DL50" s="15">
        <v>459.8813748</v>
      </c>
      <c r="DM50" s="15">
        <v>15.09385516</v>
      </c>
      <c r="DN50" s="15">
        <v>99.459820549999904</v>
      </c>
      <c r="DO50" s="15">
        <v>3.4050561959999999</v>
      </c>
      <c r="DP50" s="15">
        <v>62.587637379999997</v>
      </c>
      <c r="DQ50" s="15">
        <v>0.49847955634000002</v>
      </c>
      <c r="DR50" s="15">
        <v>1.753769114</v>
      </c>
      <c r="DS50" s="15">
        <v>61.852248400000001</v>
      </c>
      <c r="DT50" s="15">
        <v>1773.6610000000001</v>
      </c>
      <c r="DU50" s="15">
        <v>237.55001189000001</v>
      </c>
      <c r="DV50" s="15">
        <v>237.54988594</v>
      </c>
      <c r="DW50" s="15">
        <v>2604.7507353999999</v>
      </c>
      <c r="DX50" s="15">
        <v>10.1215726</v>
      </c>
      <c r="DY50" s="15">
        <v>10.121570683</v>
      </c>
      <c r="DZ50" s="15">
        <v>0.20482667369999899</v>
      </c>
      <c r="EA50" s="15">
        <v>2586.6827337999998</v>
      </c>
      <c r="EB50" s="15">
        <v>2117.9536338600001</v>
      </c>
      <c r="EC50" s="15">
        <v>2117.9547314000001</v>
      </c>
      <c r="ED50" s="15">
        <v>449.79032369999999</v>
      </c>
      <c r="EE50" s="15">
        <v>461.78277721000001</v>
      </c>
      <c r="EF50" s="15">
        <v>989091048900</v>
      </c>
      <c r="EG50" s="15">
        <v>61.186492528000002</v>
      </c>
      <c r="EH50" s="15">
        <v>21662.023939999999</v>
      </c>
      <c r="EI50" s="15">
        <v>1233.56719</v>
      </c>
      <c r="EJ50" s="15">
        <v>2886.5304569999998</v>
      </c>
      <c r="EK50" s="15">
        <v>1233.5677816</v>
      </c>
      <c r="EL50" s="15">
        <f t="shared" si="3"/>
        <v>48879.034425699996</v>
      </c>
      <c r="EM50" s="15">
        <f t="shared" si="4"/>
        <v>3402.228379646539</v>
      </c>
      <c r="EN50" s="15">
        <f t="shared" si="5"/>
        <v>1746.766159546539</v>
      </c>
      <c r="EO50" s="28"/>
      <c r="EP50" s="28"/>
      <c r="EQ50" s="28"/>
      <c r="ER50" s="28"/>
      <c r="ES50" s="28"/>
      <c r="ET50" s="28"/>
      <c r="EU50" s="28"/>
    </row>
    <row r="51" spans="1:151" x14ac:dyDescent="0.25">
      <c r="A51" s="17" t="s">
        <v>221</v>
      </c>
      <c r="B51" s="15">
        <v>0.2430895454</v>
      </c>
      <c r="C51" s="15">
        <v>0.61282608900000002</v>
      </c>
      <c r="D51" s="15">
        <v>24.642765690000001</v>
      </c>
      <c r="E51" s="15">
        <v>56.233621380000002</v>
      </c>
      <c r="F51" s="15">
        <v>5.9652468799999996</v>
      </c>
      <c r="G51" s="15">
        <v>5.9652451099999997</v>
      </c>
      <c r="H51" s="15">
        <v>56.233543969999999</v>
      </c>
      <c r="I51" s="15">
        <v>56.233543969999999</v>
      </c>
      <c r="J51" s="15">
        <v>12.65186256</v>
      </c>
      <c r="K51" s="15">
        <v>0.2287692563</v>
      </c>
      <c r="L51" s="15">
        <v>0.23026735179999999</v>
      </c>
      <c r="M51" s="15">
        <v>2.3493776000000001E-2</v>
      </c>
      <c r="N51" s="15">
        <v>1.1746875E-3</v>
      </c>
      <c r="O51" s="15">
        <v>2.2319137999999999E-2</v>
      </c>
      <c r="P51" s="15">
        <v>82.149131909999994</v>
      </c>
      <c r="Q51" s="15">
        <v>0.11423295896999899</v>
      </c>
      <c r="R51" s="15">
        <v>82.14908801</v>
      </c>
      <c r="S51" s="15">
        <v>6.0830727644999999E-2</v>
      </c>
      <c r="T51" s="15">
        <v>6.083060169E-2</v>
      </c>
      <c r="U51" s="15">
        <v>3.1900220579999999E-2</v>
      </c>
      <c r="V51" s="15">
        <v>9.7978636064999999E-2</v>
      </c>
      <c r="W51" s="15">
        <v>2.5541698166799999E-2</v>
      </c>
      <c r="X51" s="15">
        <v>11.528608259999899</v>
      </c>
      <c r="Y51" s="15">
        <v>11.528577555999901</v>
      </c>
      <c r="Z51" s="15">
        <v>457.19068440000001</v>
      </c>
      <c r="AA51" s="15">
        <v>457.19068440000001</v>
      </c>
      <c r="AB51" s="15">
        <v>1.07276064E-4</v>
      </c>
      <c r="AC51" s="15">
        <v>1.5018623999999999E-5</v>
      </c>
      <c r="AD51" s="15">
        <v>9.225766E-5</v>
      </c>
      <c r="AE51" s="15">
        <v>7.3979810620000003E-2</v>
      </c>
      <c r="AF51" s="15">
        <v>64333.541790000003</v>
      </c>
      <c r="AG51" s="15">
        <v>6805628.6720000003</v>
      </c>
      <c r="AH51" s="15">
        <v>64333.5242699999</v>
      </c>
      <c r="AI51" s="15">
        <v>1.8393158907000001E-3</v>
      </c>
      <c r="AJ51" s="15">
        <v>27.277133414999899</v>
      </c>
      <c r="AK51" s="15">
        <v>198.33052325999901</v>
      </c>
      <c r="AL51" s="15">
        <v>26.31256123</v>
      </c>
      <c r="AM51" s="15">
        <v>0.85492382</v>
      </c>
      <c r="AN51" s="15">
        <v>72.258757540000005</v>
      </c>
      <c r="AO51" s="15">
        <v>15.92160827</v>
      </c>
      <c r="AP51" s="15">
        <v>113.2626003</v>
      </c>
      <c r="AQ51" s="15">
        <v>146.76188726999999</v>
      </c>
      <c r="AR51" s="15">
        <v>57.319750260999903</v>
      </c>
      <c r="AS51" s="15">
        <v>317.376675199999</v>
      </c>
      <c r="AT51" s="15">
        <v>28.454713285</v>
      </c>
      <c r="AU51" s="15">
        <v>67.270249144999994</v>
      </c>
      <c r="AV51" s="15">
        <v>67.270285819999998</v>
      </c>
      <c r="AW51" s="15">
        <v>317.37699629999997</v>
      </c>
      <c r="AX51" s="15">
        <v>789.64621999999997</v>
      </c>
      <c r="AY51" s="15">
        <v>1942.268693</v>
      </c>
      <c r="AZ51" s="15">
        <v>0.43502781299999899</v>
      </c>
      <c r="BA51" s="15">
        <v>0.48601947619999902</v>
      </c>
      <c r="BB51" s="15">
        <v>75.966234499999999</v>
      </c>
      <c r="BC51" s="15">
        <v>75.966322599999998</v>
      </c>
      <c r="BD51" s="15">
        <v>75.966234499999999</v>
      </c>
      <c r="BE51" s="15">
        <v>1.9983700129999999</v>
      </c>
      <c r="BF51" s="15">
        <v>97.489946621999906</v>
      </c>
      <c r="BG51" s="15">
        <v>97.489764757999893</v>
      </c>
      <c r="BH51" s="15">
        <v>8.5407630000000005E-4</v>
      </c>
      <c r="BI51" s="15">
        <v>8.3727510000000002E-5</v>
      </c>
      <c r="BJ51" s="15">
        <v>8.3727190000000006E-5</v>
      </c>
      <c r="BK51" s="15">
        <v>8.5407899999999999E-4</v>
      </c>
      <c r="BL51" s="15">
        <v>124.0961772</v>
      </c>
      <c r="BM51" s="15">
        <v>124.0962468</v>
      </c>
      <c r="BN51" s="15">
        <v>3.8057679585899999E-2</v>
      </c>
      <c r="BO51" s="15">
        <v>93.804081959999905</v>
      </c>
      <c r="BP51" s="15">
        <v>1.4531572605999901</v>
      </c>
      <c r="BQ51" s="15">
        <v>673.49310297999898</v>
      </c>
      <c r="BR51" s="15">
        <v>1.579861381</v>
      </c>
      <c r="BS51" s="15">
        <v>5.7053838000000003E-2</v>
      </c>
      <c r="BT51" s="15">
        <v>0.10142910500000001</v>
      </c>
      <c r="BU51" s="15">
        <v>4.8546676489999996</v>
      </c>
      <c r="BV51" s="15">
        <v>0</v>
      </c>
      <c r="BW51" s="15">
        <v>420.38896299999902</v>
      </c>
      <c r="BX51" s="15">
        <v>9.6543086860000003</v>
      </c>
      <c r="BY51" s="15">
        <v>9.4256168139999996</v>
      </c>
      <c r="BZ51" s="15">
        <v>601.20614924200004</v>
      </c>
      <c r="CA51" s="15">
        <v>601.20392770399997</v>
      </c>
      <c r="CB51" s="15">
        <v>1.9476904999999999E-2</v>
      </c>
      <c r="CC51" s="15">
        <v>3.3110864000000001E-3</v>
      </c>
      <c r="CD51" s="15">
        <v>1.6165858000000002E-2</v>
      </c>
      <c r="CE51" s="15">
        <v>4714.1946099999996</v>
      </c>
      <c r="CF51" s="15">
        <v>13699.521919999999</v>
      </c>
      <c r="CG51" s="15">
        <v>1688.403335</v>
      </c>
      <c r="CH51" s="15">
        <v>1688.4026719999999</v>
      </c>
      <c r="CI51" s="15">
        <v>0</v>
      </c>
      <c r="CJ51" s="15">
        <v>13699.517830000001</v>
      </c>
      <c r="CK51" s="15">
        <v>4.6181760000000001</v>
      </c>
      <c r="CL51" s="15">
        <v>143.14752449999901</v>
      </c>
      <c r="CM51" s="15">
        <v>1.737889746</v>
      </c>
      <c r="CN51" s="15">
        <v>1.8393147759999901E-3</v>
      </c>
      <c r="CO51" s="15">
        <v>0.18418989705</v>
      </c>
      <c r="CP51" s="15">
        <v>9.9521256050000007E-2</v>
      </c>
      <c r="CQ51" s="15">
        <v>1.8749158369999901</v>
      </c>
      <c r="CR51" s="15">
        <v>0.45714660629999998</v>
      </c>
      <c r="CS51" s="15">
        <v>1838.9742888000001</v>
      </c>
      <c r="CT51" s="15">
        <v>2.4627262406999999</v>
      </c>
      <c r="CU51" s="15">
        <v>0.65966085299999999</v>
      </c>
      <c r="CV51" s="15">
        <v>226.96956954999999</v>
      </c>
      <c r="CW51" s="15">
        <v>14.925878039999899</v>
      </c>
      <c r="CX51" s="15">
        <v>0</v>
      </c>
      <c r="CY51" s="15">
        <v>0.96292430599999901</v>
      </c>
      <c r="CZ51" s="15">
        <v>7.2019060000000002E-6</v>
      </c>
      <c r="DA51" s="15">
        <v>0.17549259435</v>
      </c>
      <c r="DB51" s="15">
        <v>63.011467000000003</v>
      </c>
      <c r="DC51" s="15">
        <v>16.730734000000002</v>
      </c>
      <c r="DD51" s="15">
        <v>307.11737125000002</v>
      </c>
      <c r="DE51" s="15">
        <v>0.317636518899999</v>
      </c>
      <c r="DF51" s="15">
        <v>9.5088724459999996E-2</v>
      </c>
      <c r="DG51" s="15">
        <v>52.881910349999998</v>
      </c>
      <c r="DH51" s="15">
        <v>0.48013000020000002</v>
      </c>
      <c r="DI51" s="15">
        <v>26.895773070000001</v>
      </c>
      <c r="DJ51" s="15">
        <v>2.85149556</v>
      </c>
      <c r="DK51" s="15">
        <v>1.0612705979999999</v>
      </c>
      <c r="DL51" s="15">
        <v>120.61038077000001</v>
      </c>
      <c r="DM51" s="15">
        <v>4.556723914</v>
      </c>
      <c r="DN51" s="15">
        <v>17.987096473000001</v>
      </c>
      <c r="DO51" s="15">
        <v>1.16581922929999</v>
      </c>
      <c r="DP51" s="15">
        <v>17.463510100000001</v>
      </c>
      <c r="DQ51" s="15">
        <v>0.11421840637</v>
      </c>
      <c r="DR51" s="15">
        <v>0.54620083600000002</v>
      </c>
      <c r="DS51" s="15">
        <v>18.188986334999999</v>
      </c>
      <c r="DT51" s="15">
        <v>361.07100000000003</v>
      </c>
      <c r="DU51" s="15">
        <v>35.780555450000001</v>
      </c>
      <c r="DV51" s="15">
        <v>35.780579973999998</v>
      </c>
      <c r="DW51" s="15">
        <v>742.59915100000001</v>
      </c>
      <c r="DX51" s="15">
        <v>2.378624834</v>
      </c>
      <c r="DY51" s="15">
        <v>2.3786289940000001</v>
      </c>
      <c r="DZ51" s="15">
        <v>7.6803361099999995E-2</v>
      </c>
      <c r="EA51" s="15">
        <v>524.97880095999994</v>
      </c>
      <c r="EB51" s="15">
        <v>428.38641496000002</v>
      </c>
      <c r="EC51" s="15">
        <v>428.38683815000002</v>
      </c>
      <c r="ED51" s="15">
        <v>128.09058469999999</v>
      </c>
      <c r="EE51" s="15">
        <v>95.224148746999902</v>
      </c>
      <c r="EF51" s="15">
        <v>180046624100</v>
      </c>
      <c r="EG51" s="15">
        <v>12.543290414599999</v>
      </c>
      <c r="EH51" s="15">
        <v>4638.7723669999996</v>
      </c>
      <c r="EI51" s="15">
        <v>254.4559438</v>
      </c>
      <c r="EJ51" s="15">
        <v>583.62840819999997</v>
      </c>
      <c r="EK51" s="15">
        <v>254.45699679999899</v>
      </c>
      <c r="EL51" s="15">
        <f t="shared" si="3"/>
        <v>15512.021432199999</v>
      </c>
      <c r="EM51" s="15">
        <f t="shared" si="4"/>
        <v>776.70507846158</v>
      </c>
      <c r="EN51" s="15">
        <f t="shared" si="5"/>
        <v>469.58770721157998</v>
      </c>
      <c r="EO51" s="28"/>
      <c r="EP51" s="28"/>
      <c r="EQ51" s="28"/>
      <c r="ER51" s="28"/>
      <c r="ES51" s="28"/>
      <c r="ET51" s="28"/>
      <c r="EU51" s="28"/>
    </row>
    <row r="52" spans="1:151" x14ac:dyDescent="0.25">
      <c r="EO52" s="28"/>
      <c r="EP52" s="28"/>
      <c r="EQ52" s="28"/>
      <c r="ER52" s="28"/>
      <c r="ES52" s="28"/>
      <c r="ET52" s="28"/>
      <c r="EU52" s="28"/>
    </row>
    <row r="53" spans="1:151" s="17" customFormat="1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</row>
    <row r="54" spans="1:151" s="17" customFormat="1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</row>
    <row r="55" spans="1:151" s="17" customFormat="1" x14ac:dyDescent="0.25">
      <c r="A55" s="126" t="s">
        <v>344</v>
      </c>
      <c r="B55" s="126">
        <v>1.2653353399999999E-2</v>
      </c>
      <c r="C55" s="126">
        <v>3.7334011399999999E-2</v>
      </c>
      <c r="D55" s="126">
        <v>1.8585689699999901</v>
      </c>
      <c r="E55" s="126">
        <v>1.7164228100000001</v>
      </c>
      <c r="F55" s="126">
        <v>0.25257584999999999</v>
      </c>
      <c r="G55" s="126">
        <v>0.25257708800000001</v>
      </c>
      <c r="H55" s="126">
        <v>1.7164207199999999</v>
      </c>
      <c r="I55" s="126">
        <v>1.7164207199999999</v>
      </c>
      <c r="J55" s="126">
        <v>0.77475053500000002</v>
      </c>
      <c r="K55" s="126">
        <v>1.127397795E-2</v>
      </c>
      <c r="L55" s="126">
        <v>8.9527181999999993E-3</v>
      </c>
      <c r="M55" s="126">
        <v>1.0200597E-3</v>
      </c>
      <c r="N55" s="127">
        <v>5.1003630000000003E-5</v>
      </c>
      <c r="O55" s="126">
        <v>9.6906186000000004E-4</v>
      </c>
      <c r="P55" s="126">
        <v>9.0762719149999995</v>
      </c>
      <c r="Q55" s="126">
        <v>4.4947865000000004E-3</v>
      </c>
      <c r="R55" s="126">
        <v>9.0762499349999999</v>
      </c>
      <c r="S55" s="126">
        <v>2.8338870400000001E-3</v>
      </c>
      <c r="T55" s="126">
        <v>2.8338694500000001E-3</v>
      </c>
      <c r="U55" s="126">
        <v>1.78924166E-3</v>
      </c>
      <c r="V55" s="126">
        <v>5.6908847539999998E-3</v>
      </c>
      <c r="W55" s="126">
        <v>1.6066764549999999E-3</v>
      </c>
      <c r="X55" s="126">
        <v>0.66588366200000004</v>
      </c>
      <c r="Y55" s="126">
        <v>0.66587898400000001</v>
      </c>
      <c r="Z55" s="126">
        <v>25.077704539999999</v>
      </c>
      <c r="AA55" s="126">
        <v>25.077704539999999</v>
      </c>
      <c r="AB55" s="127">
        <v>5.2072633000000004E-6</v>
      </c>
      <c r="AC55" s="127">
        <v>7.2901196E-7</v>
      </c>
      <c r="AD55" s="127">
        <v>4.4782050000000001E-6</v>
      </c>
      <c r="AE55" s="126">
        <v>3.1410877100000001E-3</v>
      </c>
      <c r="AF55" s="126">
        <v>4882.5294480000002</v>
      </c>
      <c r="AG55" s="126">
        <v>230716.73439999999</v>
      </c>
      <c r="AH55" s="126">
        <v>4882.5274919999902</v>
      </c>
      <c r="AI55" s="127">
        <v>7.7564136999999999E-5</v>
      </c>
      <c r="AJ55" s="126">
        <v>0.70260240099999904</v>
      </c>
      <c r="AK55" s="126">
        <v>5.1448707750000002</v>
      </c>
      <c r="AL55" s="126">
        <v>0.72557075299999996</v>
      </c>
      <c r="AM55" s="126">
        <v>2.4606895600000001E-2</v>
      </c>
      <c r="AN55" s="126">
        <v>1.988666874</v>
      </c>
      <c r="AO55" s="126">
        <v>0.19600498259999999</v>
      </c>
      <c r="AP55" s="126">
        <v>4.3580610139999996</v>
      </c>
      <c r="AQ55" s="126">
        <v>10.569575023599899</v>
      </c>
      <c r="AR55" s="126">
        <v>4.1462252301599998</v>
      </c>
      <c r="AS55" s="126">
        <v>0.4020262195</v>
      </c>
      <c r="AT55" s="126">
        <v>2.214136345</v>
      </c>
      <c r="AU55" s="126">
        <v>5.9080361899999998</v>
      </c>
      <c r="AV55" s="126">
        <v>5.9080316740000001</v>
      </c>
      <c r="AW55" s="126">
        <v>0.40202576010000002</v>
      </c>
      <c r="AX55" s="126">
        <v>65.910781</v>
      </c>
      <c r="AY55" s="126">
        <v>126.80654680000001</v>
      </c>
      <c r="AZ55" s="126">
        <v>2.0180086399999901E-2</v>
      </c>
      <c r="BA55" s="126">
        <v>2.460302E-2</v>
      </c>
      <c r="BB55" s="126">
        <v>3.3697495100000001</v>
      </c>
      <c r="BC55" s="126">
        <v>3.3697507799999999</v>
      </c>
      <c r="BD55" s="126">
        <v>3.3697495100000001</v>
      </c>
      <c r="BE55" s="126">
        <v>8.6584896600000003E-2</v>
      </c>
      <c r="BF55" s="126">
        <v>4.4988876409999996</v>
      </c>
      <c r="BG55" s="126">
        <v>4.4988730549999998</v>
      </c>
      <c r="BH55" s="127">
        <v>4.4470213000000002E-5</v>
      </c>
      <c r="BI55" s="127">
        <v>4.1121533999999997E-6</v>
      </c>
      <c r="BJ55" s="127">
        <v>4.1122259999999996E-6</v>
      </c>
      <c r="BK55" s="127">
        <v>4.4470164999999997E-5</v>
      </c>
      <c r="BL55" s="126">
        <v>3.3096737699999998</v>
      </c>
      <c r="BM55" s="126">
        <v>3.3096855299999999</v>
      </c>
      <c r="BN55" s="126">
        <v>2.1716519329999999E-3</v>
      </c>
      <c r="BO55" s="126">
        <v>6.6689668079999898</v>
      </c>
      <c r="BP55" s="126">
        <v>8.8657058129999994E-2</v>
      </c>
      <c r="BQ55" s="126">
        <v>29.909589988</v>
      </c>
      <c r="BR55" s="126">
        <v>0.117975179</v>
      </c>
      <c r="BS55" s="126">
        <v>2.1344756E-3</v>
      </c>
      <c r="BT55" s="126">
        <v>3.794637E-3</v>
      </c>
      <c r="BU55" s="126">
        <v>3.4017373924960001E-2</v>
      </c>
      <c r="BV55" s="126">
        <v>0</v>
      </c>
      <c r="BW55" s="126">
        <v>9.7085675999999896</v>
      </c>
      <c r="BX55" s="126">
        <v>0.52248893199999902</v>
      </c>
      <c r="BY55" s="126">
        <v>0.52030949199999998</v>
      </c>
      <c r="BZ55" s="126">
        <v>28.4730828</v>
      </c>
      <c r="CA55" s="126">
        <v>28.472957359999999</v>
      </c>
      <c r="CB55" s="126">
        <v>8.3003926999999998E-4</v>
      </c>
      <c r="CC55" s="126">
        <v>1.4110458000000001E-4</v>
      </c>
      <c r="CD55" s="126">
        <v>6.8892835000000001E-4</v>
      </c>
      <c r="CE55" s="126">
        <v>299.65333959999998</v>
      </c>
      <c r="CF55" s="126">
        <v>374.91494499999999</v>
      </c>
      <c r="CG55" s="126">
        <v>35.4846231</v>
      </c>
      <c r="CH55" s="126">
        <v>35.484579799999999</v>
      </c>
      <c r="CI55" s="126">
        <v>0</v>
      </c>
      <c r="CJ55" s="126">
        <v>374.91412600000001</v>
      </c>
      <c r="CK55" s="126">
        <v>4.399902E-2</v>
      </c>
      <c r="CL55" s="126">
        <v>10.90793553</v>
      </c>
      <c r="CM55" s="126">
        <v>8.7816563E-2</v>
      </c>
      <c r="CN55" s="127">
        <v>7.7564548999999898E-5</v>
      </c>
      <c r="CO55" s="126">
        <v>8.4556858199999994E-3</v>
      </c>
      <c r="CP55" s="126">
        <v>4.7477617999999999E-3</v>
      </c>
      <c r="CQ55" s="126">
        <v>0.1004610505</v>
      </c>
      <c r="CR55" s="126">
        <v>1.6098445399999901E-2</v>
      </c>
      <c r="CS55" s="126">
        <v>135.50385355</v>
      </c>
      <c r="CT55" s="126">
        <v>8.7390234999999997E-2</v>
      </c>
      <c r="CU55" s="126">
        <v>1.9685957939999998E-2</v>
      </c>
      <c r="CV55" s="126">
        <v>6.7287464000000003</v>
      </c>
      <c r="CW55" s="126">
        <v>0.5473884483</v>
      </c>
      <c r="CX55" s="126">
        <v>0</v>
      </c>
      <c r="CY55" s="126">
        <v>5.19249814E-2</v>
      </c>
      <c r="CZ55" s="127">
        <v>2.2729598000000001E-7</v>
      </c>
      <c r="DA55" s="126">
        <v>5.9282322499999898E-3</v>
      </c>
      <c r="DB55" s="126">
        <v>2.2774850999999998</v>
      </c>
      <c r="DC55" s="126">
        <v>0.68521315000000005</v>
      </c>
      <c r="DD55" s="126">
        <v>14.058629289999899</v>
      </c>
      <c r="DE55" s="126">
        <v>1.1743650600000001E-2</v>
      </c>
      <c r="DF55" s="126">
        <v>3.5877642550000001E-3</v>
      </c>
      <c r="DG55" s="126">
        <v>1.9247980659999999</v>
      </c>
      <c r="DH55" s="126">
        <v>1.3739484240000001E-2</v>
      </c>
      <c r="DI55" s="126">
        <v>1.0181599800000001</v>
      </c>
      <c r="DJ55" s="126">
        <v>0.11057083099999999</v>
      </c>
      <c r="DK55" s="126">
        <v>3.5406032999999899E-2</v>
      </c>
      <c r="DL55" s="126">
        <v>4.5380641900000001</v>
      </c>
      <c r="DM55" s="126">
        <v>0.263483254</v>
      </c>
      <c r="DN55" s="126">
        <v>1.4674986056999999</v>
      </c>
      <c r="DO55" s="126">
        <v>3.5696507670000002E-2</v>
      </c>
      <c r="DP55" s="126">
        <v>0.28577524900000001</v>
      </c>
      <c r="DQ55" s="126">
        <v>3.9755048649999999E-3</v>
      </c>
      <c r="DR55" s="126">
        <v>2.4617661499999999E-2</v>
      </c>
      <c r="DS55" s="126">
        <v>0.65875668399999998</v>
      </c>
      <c r="DT55" s="126">
        <v>24.892316999999998</v>
      </c>
      <c r="DU55" s="126">
        <v>0.69023844999999995</v>
      </c>
      <c r="DV55" s="126">
        <v>0.69024144899999995</v>
      </c>
      <c r="DW55" s="126">
        <v>31.76359141</v>
      </c>
      <c r="DX55" s="126">
        <v>0.1699591607</v>
      </c>
      <c r="DY55" s="126">
        <v>0.16996046500000001</v>
      </c>
      <c r="DZ55" s="126">
        <v>2.9860930299999999E-3</v>
      </c>
      <c r="EA55" s="126">
        <v>32.622212380000001</v>
      </c>
      <c r="EB55" s="126">
        <v>24.743742579999999</v>
      </c>
      <c r="EC55" s="126">
        <v>24.743834939999999</v>
      </c>
      <c r="ED55" s="126">
        <v>4.7823735999999997</v>
      </c>
      <c r="EE55" s="126">
        <v>5.9356845739999997</v>
      </c>
      <c r="EF55" s="126">
        <v>6125999920</v>
      </c>
      <c r="EG55" s="126">
        <v>0.78734135579999998</v>
      </c>
      <c r="EH55" s="126">
        <v>294.7788468</v>
      </c>
      <c r="EI55" s="126">
        <v>20.167890400000001</v>
      </c>
      <c r="EJ55" s="126">
        <v>46.757807700000001</v>
      </c>
      <c r="EK55" s="126">
        <v>20.167909479999999</v>
      </c>
      <c r="EL55" s="15">
        <f t="shared" ref="EL55" si="6">BL55+CF55+CG55</f>
        <v>413.70924187000003</v>
      </c>
      <c r="EM55" s="15">
        <f t="shared" ref="EM55" si="7">EN55+DD55</f>
        <v>29.445384269519899</v>
      </c>
      <c r="EN55" s="15">
        <f t="shared" ref="EN55" si="8">CR55+CT55+CU55+CV55+CW55+CX55+DA55+DE55+DF55+DG55+DH55+DI55+DJ55+DK55+DL55+DO55+DP55+DQ55</f>
        <v>15.386754979519999</v>
      </c>
    </row>
    <row r="56" spans="1:151" s="17" customFormat="1" x14ac:dyDescent="0.25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7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7"/>
      <c r="AC56" s="127"/>
      <c r="AD56" s="127"/>
      <c r="AE56" s="126"/>
      <c r="AF56" s="126"/>
      <c r="AG56" s="126"/>
      <c r="AH56" s="126"/>
      <c r="AI56" s="127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7"/>
      <c r="BI56" s="127"/>
      <c r="BJ56" s="127"/>
      <c r="BK56" s="127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7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7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  <c r="EH56" s="126"/>
      <c r="EI56" s="126"/>
      <c r="EJ56" s="126"/>
      <c r="EK56" s="126"/>
      <c r="EL56" s="15"/>
      <c r="EM56" s="15"/>
      <c r="EN56" s="15"/>
    </row>
    <row r="57" spans="1:151" s="17" customFormat="1" x14ac:dyDescent="0.25">
      <c r="A57" s="126" t="s">
        <v>346</v>
      </c>
      <c r="B57" s="127">
        <v>8.1036921999999997E-6</v>
      </c>
      <c r="C57" s="127">
        <v>3.0331700999999999E-5</v>
      </c>
      <c r="D57" s="126">
        <v>2.1466049300000001E-3</v>
      </c>
      <c r="E57" s="126">
        <v>2.8691923499999999E-3</v>
      </c>
      <c r="F57" s="126">
        <v>1.76582644E-4</v>
      </c>
      <c r="G57" s="126">
        <v>1.7658148599999999E-4</v>
      </c>
      <c r="H57" s="126">
        <v>2.8691179999999999E-3</v>
      </c>
      <c r="I57" s="126">
        <v>2.8691179999999999E-3</v>
      </c>
      <c r="J57" s="126">
        <v>7.2179554999999998E-4</v>
      </c>
      <c r="K57" s="127">
        <v>7.2050542999999997E-6</v>
      </c>
      <c r="L57" s="127">
        <v>2.9275242E-6</v>
      </c>
      <c r="M57" s="126">
        <v>0</v>
      </c>
      <c r="N57" s="126">
        <v>0</v>
      </c>
      <c r="O57" s="126">
        <v>0</v>
      </c>
      <c r="P57" s="126">
        <v>8.2498405999999903E-3</v>
      </c>
      <c r="Q57" s="127">
        <v>2.56847819999999E-6</v>
      </c>
      <c r="R57" s="126">
        <v>8.2498454299999996E-3</v>
      </c>
      <c r="S57" s="127">
        <v>1.6734634E-6</v>
      </c>
      <c r="T57" s="127">
        <v>1.67346534E-6</v>
      </c>
      <c r="U57" s="127">
        <v>1.3133027699999899E-6</v>
      </c>
      <c r="V57" s="127">
        <v>3.4785003900000002E-6</v>
      </c>
      <c r="W57" s="127">
        <v>1.2223059299999901E-6</v>
      </c>
      <c r="X57" s="126">
        <v>1.0575973369999999E-3</v>
      </c>
      <c r="Y57" s="126">
        <v>1.0576288599999999E-3</v>
      </c>
      <c r="Z57" s="126">
        <v>2.5236630600000001E-2</v>
      </c>
      <c r="AA57" s="126">
        <v>2.5236630600000001E-2</v>
      </c>
      <c r="AB57" s="126">
        <v>0</v>
      </c>
      <c r="AC57" s="126">
        <v>0</v>
      </c>
      <c r="AD57" s="126">
        <v>0</v>
      </c>
      <c r="AE57" s="127">
        <v>2.0369853399999999E-6</v>
      </c>
      <c r="AF57" s="126">
        <v>2.7097625999999999</v>
      </c>
      <c r="AG57" s="126">
        <v>110.28211099999901</v>
      </c>
      <c r="AH57" s="126">
        <v>2.7097336200000002</v>
      </c>
      <c r="AI57" s="127">
        <v>4.4263070999999997E-8</v>
      </c>
      <c r="AJ57" s="126">
        <v>2.04594644E-4</v>
      </c>
      <c r="AK57" s="126">
        <v>8.3364065399999996E-4</v>
      </c>
      <c r="AL57" s="126">
        <v>3.6876415399999998E-4</v>
      </c>
      <c r="AM57" s="127">
        <v>1.28051836E-5</v>
      </c>
      <c r="AN57" s="126">
        <v>1.011758316E-3</v>
      </c>
      <c r="AO57" s="126">
        <v>1.2579038999999999E-4</v>
      </c>
      <c r="AP57" s="126">
        <v>0.101275474</v>
      </c>
      <c r="AQ57" s="126">
        <v>1.0896103155E-2</v>
      </c>
      <c r="AR57" s="126">
        <v>4.1119153680000001E-3</v>
      </c>
      <c r="AS57" s="126">
        <v>0.109384566659999</v>
      </c>
      <c r="AT57" s="126">
        <v>2.5258733100000002E-3</v>
      </c>
      <c r="AU57" s="126">
        <v>1.1155514159999999E-2</v>
      </c>
      <c r="AV57" s="126">
        <v>1.115546123E-2</v>
      </c>
      <c r="AW57" s="126">
        <v>0.10938537294</v>
      </c>
      <c r="AX57" s="126">
        <v>0.28892228999999903</v>
      </c>
      <c r="AY57" s="126">
        <v>0.111284218</v>
      </c>
      <c r="AZ57" s="127">
        <v>1.2887091500000001E-5</v>
      </c>
      <c r="BA57" s="127">
        <v>1.6364833999999999E-5</v>
      </c>
      <c r="BB57" s="126">
        <v>2.0907387999999998E-3</v>
      </c>
      <c r="BC57" s="126">
        <v>2.0907161299999902E-3</v>
      </c>
      <c r="BD57" s="126">
        <v>2.0907387999999998E-3</v>
      </c>
      <c r="BE57" s="127">
        <v>2.94290905E-5</v>
      </c>
      <c r="BF57" s="126">
        <v>2.7811211499999999E-2</v>
      </c>
      <c r="BG57" s="126">
        <v>2.781178087E-2</v>
      </c>
      <c r="BH57" s="126">
        <v>0</v>
      </c>
      <c r="BI57" s="126">
        <v>0</v>
      </c>
      <c r="BJ57" s="126">
        <v>0</v>
      </c>
      <c r="BK57" s="126">
        <v>0</v>
      </c>
      <c r="BL57" s="126">
        <v>1.8167242000000001E-3</v>
      </c>
      <c r="BM57" s="126">
        <v>1.81672575E-3</v>
      </c>
      <c r="BN57" s="127">
        <v>1.3248502899999999E-6</v>
      </c>
      <c r="BO57" s="126">
        <v>2.5315771970000001E-2</v>
      </c>
      <c r="BP57" s="126">
        <v>4.9202674699999995E-4</v>
      </c>
      <c r="BQ57" s="126">
        <v>1.3947521706000001E-2</v>
      </c>
      <c r="BR57" s="126">
        <v>1.4028206799999901E-4</v>
      </c>
      <c r="BS57" s="126">
        <v>0</v>
      </c>
      <c r="BT57" s="126">
        <v>0</v>
      </c>
      <c r="BU57" s="126">
        <v>1.3302951259999999E-3</v>
      </c>
      <c r="BV57" s="126">
        <v>0</v>
      </c>
      <c r="BW57" s="126">
        <v>1.8312159500000001E-2</v>
      </c>
      <c r="BX57" s="126">
        <v>3.7539941500000002E-4</v>
      </c>
      <c r="BY57" s="126">
        <v>3.7533647E-4</v>
      </c>
      <c r="BZ57" s="126">
        <v>9.2547979999999998E-3</v>
      </c>
      <c r="CA57" s="126">
        <v>9.2548449999999994E-3</v>
      </c>
      <c r="CB57" s="126">
        <v>0</v>
      </c>
      <c r="CC57" s="126">
        <v>0</v>
      </c>
      <c r="CD57" s="126">
        <v>0</v>
      </c>
      <c r="CE57" s="126">
        <v>0.83043459099999895</v>
      </c>
      <c r="CF57" s="126">
        <v>0.20774305999999901</v>
      </c>
      <c r="CG57" s="126">
        <v>1.7530773999999999E-2</v>
      </c>
      <c r="CH57" s="126">
        <v>1.7530732E-2</v>
      </c>
      <c r="CI57" s="126">
        <v>0</v>
      </c>
      <c r="CJ57" s="126">
        <v>0.20774739</v>
      </c>
      <c r="CK57" s="126">
        <v>0</v>
      </c>
      <c r="CL57" s="126">
        <v>1.528183246E-2</v>
      </c>
      <c r="CM57" s="127">
        <v>6.1715549999999999E-5</v>
      </c>
      <c r="CN57" s="127">
        <v>4.4263989999999903E-8</v>
      </c>
      <c r="CO57" s="127">
        <v>5.2066981999999999E-6</v>
      </c>
      <c r="CP57" s="127">
        <v>3.2594232999999999E-6</v>
      </c>
      <c r="CQ57" s="127">
        <v>7.1165743999999996E-5</v>
      </c>
      <c r="CR57" s="127">
        <v>5.1148365500000004E-6</v>
      </c>
      <c r="CS57" s="126">
        <v>0.4130193063</v>
      </c>
      <c r="CT57" s="127">
        <v>3.7146359000000002E-5</v>
      </c>
      <c r="CU57" s="127">
        <v>9.5456892599999995E-6</v>
      </c>
      <c r="CV57" s="126">
        <v>2.6038402699999998E-3</v>
      </c>
      <c r="CW57" s="127">
        <v>2.1801581999999999E-5</v>
      </c>
      <c r="CX57" s="126">
        <v>0</v>
      </c>
      <c r="CY57" s="127">
        <v>3.9090113999999999E-5</v>
      </c>
      <c r="CZ57" s="126">
        <v>0</v>
      </c>
      <c r="DA57" s="127">
        <v>1.640462433E-6</v>
      </c>
      <c r="DB57" s="126">
        <v>0</v>
      </c>
      <c r="DC57" s="126">
        <v>0</v>
      </c>
      <c r="DD57" s="126">
        <v>6.2916286999999897E-4</v>
      </c>
      <c r="DE57" s="127">
        <v>1.7949000999999999E-6</v>
      </c>
      <c r="DF57" s="127">
        <v>7.4202816E-8</v>
      </c>
      <c r="DG57" s="126">
        <v>1.3535718299999901E-4</v>
      </c>
      <c r="DH57" s="127">
        <v>3.6452075799999998E-6</v>
      </c>
      <c r="DI57" s="126">
        <v>4.24594259999999E-4</v>
      </c>
      <c r="DJ57" s="127">
        <v>4.2458488999999997E-5</v>
      </c>
      <c r="DK57" s="127">
        <v>1.8941921E-5</v>
      </c>
      <c r="DL57" s="126">
        <v>2.1229741000000002E-3</v>
      </c>
      <c r="DM57" s="126">
        <v>1.3807724299999999E-4</v>
      </c>
      <c r="DN57" s="126">
        <v>3.434688222E-3</v>
      </c>
      <c r="DO57" s="127">
        <v>1.5996142999999998E-5</v>
      </c>
      <c r="DP57" s="126">
        <v>1.6226654000000001E-4</v>
      </c>
      <c r="DQ57" s="127">
        <v>7.1350321299999898E-7</v>
      </c>
      <c r="DR57" s="127">
        <v>1.5421078E-5</v>
      </c>
      <c r="DS57" s="126">
        <v>2.9422538000000001E-4</v>
      </c>
      <c r="DT57" s="126">
        <v>0</v>
      </c>
      <c r="DU57" s="126">
        <v>8.5006470999999997E-4</v>
      </c>
      <c r="DV57" s="126">
        <v>8.5006524999999998E-4</v>
      </c>
      <c r="DW57" s="126">
        <v>2.4190509499999999E-2</v>
      </c>
      <c r="DX57" s="126">
        <v>1.39521071E-4</v>
      </c>
      <c r="DY57" s="126">
        <v>1.3952311700000001E-4</v>
      </c>
      <c r="DZ57" s="127">
        <v>9.7646406999999999E-7</v>
      </c>
      <c r="EA57" s="126">
        <v>0.11351100209999999</v>
      </c>
      <c r="EB57" s="126">
        <v>9.9855981899999904E-2</v>
      </c>
      <c r="EC57" s="126">
        <v>9.9855962899999998E-2</v>
      </c>
      <c r="ED57" s="126">
        <v>2.5475711999999998E-3</v>
      </c>
      <c r="EE57" s="126">
        <v>2.2887540039999901E-2</v>
      </c>
      <c r="EF57" s="126">
        <v>1514471.88</v>
      </c>
      <c r="EG57" s="126">
        <v>3.1278295919999902E-3</v>
      </c>
      <c r="EH57" s="126">
        <v>0.82571971999999905</v>
      </c>
      <c r="EI57" s="126">
        <v>4.2758047999999903E-2</v>
      </c>
      <c r="EJ57" s="126">
        <v>9.7428738999999903E-2</v>
      </c>
      <c r="EK57" s="126">
        <v>4.2758142999999998E-2</v>
      </c>
      <c r="EL57" s="15">
        <f t="shared" ref="EL57" si="9">BL57+CF57+CG57</f>
        <v>0.22709055819999902</v>
      </c>
      <c r="EM57" s="15">
        <f t="shared" ref="EM57" si="10">EN57+DD57</f>
        <v>6.2370685189519978E-3</v>
      </c>
      <c r="EN57" s="15">
        <f t="shared" ref="EN57" si="11">CR57+CT57+CU57+CV57+CW57+CX57+DA57+DE57+DF57+DG57+DH57+DI57+DJ57+DK57+DL57+DO57+DP57+DQ57</f>
        <v>5.6079056489519987E-3</v>
      </c>
    </row>
    <row r="58" spans="1:151" s="17" customFormat="1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</row>
    <row r="59" spans="1:151" s="17" customFormat="1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</row>
    <row r="60" spans="1:151" s="17" customFormat="1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</row>
    <row r="61" spans="1:151" s="2" customFormat="1" x14ac:dyDescent="0.25">
      <c r="A61" s="128" t="s">
        <v>350</v>
      </c>
      <c r="B61" s="1">
        <f>SUM(B3:B59)</f>
        <v>38.176143001494658</v>
      </c>
      <c r="C61" s="1">
        <f t="shared" ref="C61:BN61" si="12">SUM(C3:C59)</f>
        <v>110.50990818269898</v>
      </c>
      <c r="D61" s="1">
        <f t="shared" si="12"/>
        <v>4751.0901519667987</v>
      </c>
      <c r="E61" s="1">
        <f t="shared" si="12"/>
        <v>9798.3403595074469</v>
      </c>
      <c r="F61" s="1">
        <f t="shared" si="12"/>
        <v>842.82988053862334</v>
      </c>
      <c r="G61" s="1">
        <f t="shared" si="12"/>
        <v>842.82989177258548</v>
      </c>
      <c r="H61" s="1">
        <f t="shared" si="12"/>
        <v>9798.340824207693</v>
      </c>
      <c r="I61" s="1">
        <f t="shared" si="12"/>
        <v>9798.340824207693</v>
      </c>
      <c r="J61" s="1">
        <f t="shared" si="12"/>
        <v>2127.1793386782902</v>
      </c>
      <c r="K61" s="1">
        <f t="shared" si="12"/>
        <v>35.597776293270542</v>
      </c>
      <c r="L61" s="1">
        <f t="shared" si="12"/>
        <v>27.835613781909192</v>
      </c>
      <c r="M61" s="1">
        <f t="shared" si="12"/>
        <v>7.3367078751999975</v>
      </c>
      <c r="N61" s="1">
        <f t="shared" si="12"/>
        <v>0.36683546491999997</v>
      </c>
      <c r="O61" s="1">
        <f t="shared" si="12"/>
        <v>6.9698726923600018</v>
      </c>
      <c r="P61" s="1">
        <f t="shared" si="12"/>
        <v>19020.564091577002</v>
      </c>
      <c r="Q61" s="1">
        <f t="shared" si="12"/>
        <v>17.386496709855383</v>
      </c>
      <c r="R61" s="1">
        <f t="shared" si="12"/>
        <v>19020.558505195033</v>
      </c>
      <c r="S61" s="1">
        <f t="shared" si="12"/>
        <v>11.277172191011784</v>
      </c>
      <c r="T61" s="1">
        <f t="shared" si="12"/>
        <v>11.277170939584257</v>
      </c>
      <c r="U61" s="1">
        <f t="shared" si="12"/>
        <v>6.4280016892220226</v>
      </c>
      <c r="V61" s="1">
        <f t="shared" si="12"/>
        <v>21.339471178655113</v>
      </c>
      <c r="W61" s="1">
        <f t="shared" si="12"/>
        <v>5.5649086862944754</v>
      </c>
      <c r="X61" s="1">
        <f t="shared" si="12"/>
        <v>2493.2715795702825</v>
      </c>
      <c r="Y61" s="1">
        <f t="shared" si="12"/>
        <v>2493.2725675758147</v>
      </c>
      <c r="Z61" s="1">
        <f t="shared" si="12"/>
        <v>108897.31490834453</v>
      </c>
      <c r="AA61" s="1">
        <f t="shared" si="12"/>
        <v>108897.31490834453</v>
      </c>
      <c r="AB61" s="1">
        <f t="shared" si="12"/>
        <v>6.2704510435299982E-2</v>
      </c>
      <c r="AC61" s="1">
        <f t="shared" si="12"/>
        <v>8.7786214039599995E-3</v>
      </c>
      <c r="AD61" s="1">
        <f t="shared" si="12"/>
        <v>5.3925764637000002E-2</v>
      </c>
      <c r="AE61" s="1">
        <f t="shared" si="12"/>
        <v>11.95421011839643</v>
      </c>
      <c r="AF61" s="1">
        <f t="shared" si="12"/>
        <v>15274966.681523293</v>
      </c>
      <c r="AG61" s="1">
        <f t="shared" si="12"/>
        <v>1806135114.4163659</v>
      </c>
      <c r="AH61" s="1">
        <f t="shared" si="12"/>
        <v>15274967.299024645</v>
      </c>
      <c r="AI61" s="1">
        <f t="shared" si="12"/>
        <v>0.31897016199222289</v>
      </c>
      <c r="AJ61" s="1">
        <f t="shared" si="12"/>
        <v>3412.1867441470904</v>
      </c>
      <c r="AK61" s="1">
        <f t="shared" si="12"/>
        <v>24659.464685035393</v>
      </c>
      <c r="AL61" s="1">
        <f t="shared" si="12"/>
        <v>3371.0172082880708</v>
      </c>
      <c r="AM61" s="1">
        <f t="shared" si="12"/>
        <v>109.19055917703655</v>
      </c>
      <c r="AN61" s="1">
        <f t="shared" si="12"/>
        <v>9261.0355106009101</v>
      </c>
      <c r="AO61" s="1">
        <f t="shared" si="12"/>
        <v>2251.1770641267299</v>
      </c>
      <c r="AP61" s="1">
        <f t="shared" si="12"/>
        <v>51065.744802887973</v>
      </c>
      <c r="AQ61" s="1">
        <f t="shared" si="12"/>
        <v>28470.74917338985</v>
      </c>
      <c r="AR61" s="1">
        <f t="shared" si="12"/>
        <v>12327.468884743064</v>
      </c>
      <c r="AS61" s="1">
        <f t="shared" si="12"/>
        <v>102433.97945072607</v>
      </c>
      <c r="AT61" s="1">
        <f t="shared" si="12"/>
        <v>5720.5561818858077</v>
      </c>
      <c r="AU61" s="1">
        <f t="shared" si="12"/>
        <v>16862.310266229517</v>
      </c>
      <c r="AV61" s="1">
        <f t="shared" si="12"/>
        <v>16862.309601260942</v>
      </c>
      <c r="AW61" s="1">
        <f t="shared" si="12"/>
        <v>102433.997409583</v>
      </c>
      <c r="AX61" s="1">
        <f t="shared" si="12"/>
        <v>258644.65286329013</v>
      </c>
      <c r="AY61" s="1">
        <f t="shared" si="12"/>
        <v>364080.31331832981</v>
      </c>
      <c r="AZ61" s="1">
        <f t="shared" si="12"/>
        <v>67.053658107372129</v>
      </c>
      <c r="BA61" s="1">
        <f t="shared" si="12"/>
        <v>76.909739982234996</v>
      </c>
      <c r="BB61" s="1">
        <f t="shared" si="12"/>
        <v>11981.407489121797</v>
      </c>
      <c r="BC61" s="1">
        <f t="shared" si="12"/>
        <v>11981.407631605822</v>
      </c>
      <c r="BD61" s="1">
        <f t="shared" si="12"/>
        <v>11981.407489121797</v>
      </c>
      <c r="BE61" s="1">
        <f t="shared" si="12"/>
        <v>246.76546230502041</v>
      </c>
      <c r="BF61" s="1">
        <f t="shared" si="12"/>
        <v>28080.255587106029</v>
      </c>
      <c r="BG61" s="1">
        <f t="shared" si="12"/>
        <v>28080.253588387688</v>
      </c>
      <c r="BH61" s="1">
        <f t="shared" si="12"/>
        <v>0.32106644099300002</v>
      </c>
      <c r="BI61" s="1">
        <f t="shared" si="12"/>
        <v>3.1395295408400005E-2</v>
      </c>
      <c r="BJ61" s="1">
        <f t="shared" si="12"/>
        <v>3.1395298462999995E-2</v>
      </c>
      <c r="BK61" s="1">
        <f t="shared" si="12"/>
        <v>0.32106663514500011</v>
      </c>
      <c r="BL61" s="1">
        <f t="shared" si="12"/>
        <v>18001.625913250999</v>
      </c>
      <c r="BM61" s="1">
        <f t="shared" si="12"/>
        <v>18001.62295398043</v>
      </c>
      <c r="BN61" s="1">
        <f t="shared" si="12"/>
        <v>8.1879416716340234</v>
      </c>
      <c r="BO61" s="1">
        <f t="shared" ref="BO61:DZ61" si="13">SUM(BO3:BO59)</f>
        <v>27537.318445496272</v>
      </c>
      <c r="BP61" s="1">
        <f t="shared" si="13"/>
        <v>396.47327742938165</v>
      </c>
      <c r="BQ61" s="1">
        <f t="shared" si="13"/>
        <v>102170.3667369246</v>
      </c>
      <c r="BR61" s="1">
        <f t="shared" si="13"/>
        <v>296.61367232869179</v>
      </c>
      <c r="BS61" s="1">
        <f t="shared" si="13"/>
        <v>19.323715324600006</v>
      </c>
      <c r="BT61" s="1">
        <f t="shared" si="13"/>
        <v>34.353271766999995</v>
      </c>
      <c r="BU61" s="1">
        <f t="shared" si="13"/>
        <v>1517.4721503104502</v>
      </c>
      <c r="BV61" s="1">
        <f t="shared" si="13"/>
        <v>0</v>
      </c>
      <c r="BW61" s="1">
        <f t="shared" si="13"/>
        <v>84336.917765559498</v>
      </c>
      <c r="BX61" s="1">
        <f t="shared" si="13"/>
        <v>1535.5702249848041</v>
      </c>
      <c r="BY61" s="1">
        <f t="shared" si="13"/>
        <v>1500.0103989761792</v>
      </c>
      <c r="BZ61" s="1">
        <f t="shared" si="13"/>
        <v>189098.00761220165</v>
      </c>
      <c r="CA61" s="1">
        <f t="shared" si="13"/>
        <v>189097.98582664796</v>
      </c>
      <c r="CB61" s="1">
        <f t="shared" si="13"/>
        <v>15.119340542970001</v>
      </c>
      <c r="CC61" s="1">
        <f t="shared" si="13"/>
        <v>2.5702996204800002</v>
      </c>
      <c r="CD61" s="1">
        <f t="shared" si="13"/>
        <v>12.549105203350001</v>
      </c>
      <c r="CE61" s="1">
        <f t="shared" si="13"/>
        <v>1164694.6871653437</v>
      </c>
      <c r="CF61" s="1">
        <f t="shared" si="13"/>
        <v>1975010.8696953778</v>
      </c>
      <c r="CG61" s="1">
        <f t="shared" si="13"/>
        <v>257190.58257470772</v>
      </c>
      <c r="CH61" s="1">
        <f t="shared" si="13"/>
        <v>257190.54962550165</v>
      </c>
      <c r="CI61" s="1">
        <f t="shared" si="13"/>
        <v>0</v>
      </c>
      <c r="CJ61" s="1">
        <f t="shared" si="13"/>
        <v>1975010.7573914491</v>
      </c>
      <c r="CK61" s="1">
        <f t="shared" si="13"/>
        <v>710.64794097000015</v>
      </c>
      <c r="CL61" s="1">
        <f t="shared" si="13"/>
        <v>29739.522425620344</v>
      </c>
      <c r="CM61" s="1">
        <f t="shared" si="13"/>
        <v>281.20878220366484</v>
      </c>
      <c r="CN61" s="1">
        <f t="shared" si="13"/>
        <v>0.31897021120464342</v>
      </c>
      <c r="CO61" s="1">
        <f t="shared" si="13"/>
        <v>32.002380590171391</v>
      </c>
      <c r="CP61" s="1">
        <f t="shared" si="13"/>
        <v>17.519105670260476</v>
      </c>
      <c r="CQ61" s="1">
        <f t="shared" si="13"/>
        <v>313.98732499814764</v>
      </c>
      <c r="CR61" s="1">
        <f t="shared" si="13"/>
        <v>82.372600680255047</v>
      </c>
      <c r="CS61" s="1">
        <f t="shared" si="13"/>
        <v>507407.43958174437</v>
      </c>
      <c r="CT61" s="1">
        <f t="shared" si="13"/>
        <v>400.42238612127261</v>
      </c>
      <c r="CU61" s="1">
        <f t="shared" si="13"/>
        <v>88.561883341168141</v>
      </c>
      <c r="CV61" s="1">
        <f t="shared" si="13"/>
        <v>31314.3441717272</v>
      </c>
      <c r="CW61" s="1">
        <f t="shared" si="13"/>
        <v>4931.5714763839551</v>
      </c>
      <c r="CX61" s="1">
        <f t="shared" si="13"/>
        <v>0</v>
      </c>
      <c r="CY61" s="1">
        <f t="shared" si="13"/>
        <v>162.42452950079684</v>
      </c>
      <c r="CZ61" s="1">
        <f t="shared" si="13"/>
        <v>2.6597592098799999E-3</v>
      </c>
      <c r="DA61" s="1">
        <f t="shared" si="13"/>
        <v>35.639901928673424</v>
      </c>
      <c r="DB61" s="1">
        <f t="shared" si="13"/>
        <v>21824.417980099999</v>
      </c>
      <c r="DC61" s="1">
        <f t="shared" si="13"/>
        <v>6986.2531987500015</v>
      </c>
      <c r="DD61" s="1">
        <f t="shared" si="13"/>
        <v>89006.190741410857</v>
      </c>
      <c r="DE61" s="1">
        <f t="shared" si="13"/>
        <v>87.761230194768331</v>
      </c>
      <c r="DF61" s="1">
        <f t="shared" si="13"/>
        <v>32.004723732064811</v>
      </c>
      <c r="DG61" s="1">
        <f t="shared" si="13"/>
        <v>16992.597782393204</v>
      </c>
      <c r="DH61" s="1">
        <f t="shared" si="13"/>
        <v>103.70648448409956</v>
      </c>
      <c r="DI61" s="1">
        <f t="shared" si="13"/>
        <v>5529.9208951924402</v>
      </c>
      <c r="DJ61" s="1">
        <f t="shared" si="13"/>
        <v>478.82741644289899</v>
      </c>
      <c r="DK61" s="1">
        <f t="shared" si="13"/>
        <v>151.252062902441</v>
      </c>
      <c r="DL61" s="1">
        <f t="shared" si="13"/>
        <v>22084.224632317866</v>
      </c>
      <c r="DM61" s="1">
        <f t="shared" si="13"/>
        <v>720.3475488273175</v>
      </c>
      <c r="DN61" s="1">
        <f t="shared" si="13"/>
        <v>4534.6566569071647</v>
      </c>
      <c r="DO61" s="1">
        <f t="shared" si="13"/>
        <v>161.24081095080584</v>
      </c>
      <c r="DP61" s="1">
        <f t="shared" si="13"/>
        <v>2644.5629620874392</v>
      </c>
      <c r="DQ61" s="1">
        <f t="shared" si="13"/>
        <v>28.806458355095636</v>
      </c>
      <c r="DR61" s="1">
        <f t="shared" si="13"/>
        <v>83.186858448050955</v>
      </c>
      <c r="DS61" s="1">
        <f t="shared" si="13"/>
        <v>2860.0840348278593</v>
      </c>
      <c r="DT61" s="1">
        <f t="shared" si="13"/>
        <v>87371.914967000004</v>
      </c>
      <c r="DU61" s="1">
        <f t="shared" si="13"/>
        <v>11582.859624562916</v>
      </c>
      <c r="DV61" s="1">
        <f t="shared" si="13"/>
        <v>11582.859541605781</v>
      </c>
      <c r="DW61" s="1">
        <f t="shared" si="13"/>
        <v>117046.92094878538</v>
      </c>
      <c r="DX61" s="1">
        <f t="shared" si="13"/>
        <v>498.2124795834045</v>
      </c>
      <c r="DY61" s="1">
        <f t="shared" si="13"/>
        <v>498.21223661671155</v>
      </c>
      <c r="DZ61" s="1">
        <f t="shared" si="13"/>
        <v>9.2842885822037644</v>
      </c>
      <c r="EA61" s="1">
        <f t="shared" ref="EA61:EN61" si="14">SUM(EA3:EA59)</f>
        <v>141015.8476165068</v>
      </c>
      <c r="EB61" s="1">
        <f t="shared" si="14"/>
        <v>118082.4223109642</v>
      </c>
      <c r="EC61" s="1">
        <f t="shared" si="14"/>
        <v>118082.43220877973</v>
      </c>
      <c r="ED61" s="1">
        <f t="shared" si="14"/>
        <v>19822.623841582576</v>
      </c>
      <c r="EE61" s="1">
        <f t="shared" si="14"/>
        <v>26938.169689454087</v>
      </c>
      <c r="EF61" s="1">
        <f t="shared" si="14"/>
        <v>47714940481184.68</v>
      </c>
      <c r="EG61" s="1">
        <f t="shared" si="14"/>
        <v>3577.3247151617616</v>
      </c>
      <c r="EH61" s="1">
        <f t="shared" si="14"/>
        <v>1146496.1349942854</v>
      </c>
      <c r="EI61" s="1">
        <f t="shared" si="14"/>
        <v>64316.141873029461</v>
      </c>
      <c r="EJ61" s="1">
        <f t="shared" si="14"/>
        <v>147368.98829042242</v>
      </c>
      <c r="EK61" s="1">
        <f t="shared" si="14"/>
        <v>64316.146826022428</v>
      </c>
      <c r="EL61" s="1">
        <f t="shared" si="14"/>
        <v>2250203.0781833362</v>
      </c>
      <c r="EM61" s="1">
        <f t="shared" si="14"/>
        <v>174154.00862064655</v>
      </c>
      <c r="EN61" s="1">
        <f t="shared" si="14"/>
        <v>85147.817879235634</v>
      </c>
    </row>
    <row r="62" spans="1:151" x14ac:dyDescent="0.25">
      <c r="A62" s="17" t="s">
        <v>689</v>
      </c>
      <c r="B62" s="15">
        <f>SUM(B3:B51)</f>
        <v>38.163481544402458</v>
      </c>
      <c r="C62" s="15">
        <f t="shared" ref="C62:BN62" si="15">SUM(C3:C51)</f>
        <v>110.47254383959798</v>
      </c>
      <c r="D62" s="15">
        <f t="shared" si="15"/>
        <v>4749.2294363918681</v>
      </c>
      <c r="E62" s="15">
        <f t="shared" si="15"/>
        <v>9796.621067505097</v>
      </c>
      <c r="F62" s="15">
        <f t="shared" si="15"/>
        <v>842.57712810597934</v>
      </c>
      <c r="G62" s="15">
        <f t="shared" si="15"/>
        <v>842.57713810309951</v>
      </c>
      <c r="H62" s="15">
        <f t="shared" si="15"/>
        <v>9796.6215343696931</v>
      </c>
      <c r="I62" s="15">
        <f t="shared" si="15"/>
        <v>9796.6215343696931</v>
      </c>
      <c r="J62" s="15">
        <f t="shared" si="15"/>
        <v>2126.4038663477404</v>
      </c>
      <c r="K62" s="15">
        <f t="shared" si="15"/>
        <v>35.586495110266242</v>
      </c>
      <c r="L62" s="15">
        <f t="shared" si="15"/>
        <v>27.826658136184992</v>
      </c>
      <c r="M62" s="15">
        <f t="shared" si="15"/>
        <v>7.3356878154999974</v>
      </c>
      <c r="N62" s="15">
        <f t="shared" si="15"/>
        <v>0.36678446128999997</v>
      </c>
      <c r="O62" s="15">
        <f t="shared" si="15"/>
        <v>6.9689036305000016</v>
      </c>
      <c r="P62" s="15">
        <f t="shared" si="15"/>
        <v>19011.4795698214</v>
      </c>
      <c r="Q62" s="15">
        <f t="shared" si="15"/>
        <v>17.381999354877181</v>
      </c>
      <c r="R62" s="15">
        <f t="shared" si="15"/>
        <v>19011.474005414606</v>
      </c>
      <c r="S62" s="15">
        <f t="shared" si="15"/>
        <v>11.274336630508385</v>
      </c>
      <c r="T62" s="15">
        <f t="shared" si="15"/>
        <v>11.274335396668917</v>
      </c>
      <c r="U62" s="15">
        <f t="shared" si="15"/>
        <v>6.4262111342592529</v>
      </c>
      <c r="V62" s="15">
        <f t="shared" si="15"/>
        <v>21.333776815400725</v>
      </c>
      <c r="W62" s="15">
        <f t="shared" si="15"/>
        <v>5.563300787533545</v>
      </c>
      <c r="X62" s="15">
        <f t="shared" si="15"/>
        <v>2492.6046383109456</v>
      </c>
      <c r="Y62" s="15">
        <f t="shared" si="15"/>
        <v>2492.6056309629548</v>
      </c>
      <c r="Z62" s="15">
        <f t="shared" si="15"/>
        <v>108872.21196717393</v>
      </c>
      <c r="AA62" s="15">
        <f t="shared" si="15"/>
        <v>108872.21196717393</v>
      </c>
      <c r="AB62" s="15">
        <f t="shared" si="15"/>
        <v>6.2699303171999982E-2</v>
      </c>
      <c r="AC62" s="15">
        <f t="shared" si="15"/>
        <v>8.7778923919999991E-3</v>
      </c>
      <c r="AD62" s="15">
        <f t="shared" si="15"/>
        <v>5.3921286432000004E-2</v>
      </c>
      <c r="AE62" s="15">
        <f t="shared" si="15"/>
        <v>11.95106699370109</v>
      </c>
      <c r="AF62" s="15">
        <f t="shared" si="15"/>
        <v>15270081.442312693</v>
      </c>
      <c r="AG62" s="15">
        <f t="shared" si="15"/>
        <v>1805904287.3998549</v>
      </c>
      <c r="AH62" s="15">
        <f t="shared" si="15"/>
        <v>15270082.061799025</v>
      </c>
      <c r="AI62" s="15">
        <f t="shared" si="15"/>
        <v>0.31889255359215191</v>
      </c>
      <c r="AJ62" s="15">
        <f t="shared" si="15"/>
        <v>3411.4839371514463</v>
      </c>
      <c r="AK62" s="15">
        <f t="shared" si="15"/>
        <v>24654.318980619741</v>
      </c>
      <c r="AL62" s="15">
        <f t="shared" si="15"/>
        <v>3370.2912687709172</v>
      </c>
      <c r="AM62" s="15">
        <f t="shared" si="15"/>
        <v>109.16593947625294</v>
      </c>
      <c r="AN62" s="15">
        <f t="shared" si="15"/>
        <v>9259.0458319685949</v>
      </c>
      <c r="AO62" s="15">
        <f t="shared" si="15"/>
        <v>2250.9809333537401</v>
      </c>
      <c r="AP62" s="15">
        <f t="shared" si="15"/>
        <v>51061.285466399975</v>
      </c>
      <c r="AQ62" s="15">
        <f t="shared" si="15"/>
        <v>28460.168702263094</v>
      </c>
      <c r="AR62" s="15">
        <f t="shared" si="15"/>
        <v>12323.318547597535</v>
      </c>
      <c r="AS62" s="15">
        <f t="shared" si="15"/>
        <v>102433.46803993991</v>
      </c>
      <c r="AT62" s="15">
        <f t="shared" si="15"/>
        <v>5718.3395196674974</v>
      </c>
      <c r="AU62" s="15">
        <f t="shared" si="15"/>
        <v>16856.391074525356</v>
      </c>
      <c r="AV62" s="15">
        <f t="shared" si="15"/>
        <v>16856.390414125712</v>
      </c>
      <c r="AW62" s="15">
        <f t="shared" si="15"/>
        <v>102433.48599844996</v>
      </c>
      <c r="AX62" s="15">
        <f t="shared" si="15"/>
        <v>258578.45316000012</v>
      </c>
      <c r="AY62" s="15">
        <f t="shared" si="15"/>
        <v>363953.39548731182</v>
      </c>
      <c r="AZ62" s="15">
        <f t="shared" si="15"/>
        <v>67.033465133880625</v>
      </c>
      <c r="BA62" s="15">
        <f t="shared" si="15"/>
        <v>76.885120597400999</v>
      </c>
      <c r="BB62" s="15">
        <f t="shared" si="15"/>
        <v>11978.035648872996</v>
      </c>
      <c r="BC62" s="15">
        <f t="shared" si="15"/>
        <v>11978.03579010969</v>
      </c>
      <c r="BD62" s="15">
        <f t="shared" si="15"/>
        <v>11978.035648872996</v>
      </c>
      <c r="BE62" s="15">
        <f t="shared" si="15"/>
        <v>246.67884797932993</v>
      </c>
      <c r="BF62" s="15">
        <f t="shared" si="15"/>
        <v>28075.728888253529</v>
      </c>
      <c r="BG62" s="15">
        <f t="shared" si="15"/>
        <v>28075.726903551818</v>
      </c>
      <c r="BH62" s="15">
        <f t="shared" si="15"/>
        <v>0.32102197078</v>
      </c>
      <c r="BI62" s="15">
        <f t="shared" si="15"/>
        <v>3.1391183255000003E-2</v>
      </c>
      <c r="BJ62" s="15">
        <f t="shared" si="15"/>
        <v>3.1391186236999997E-2</v>
      </c>
      <c r="BK62" s="15">
        <f t="shared" si="15"/>
        <v>0.32102216498000014</v>
      </c>
      <c r="BL62" s="15">
        <f t="shared" si="15"/>
        <v>17998.314422756797</v>
      </c>
      <c r="BM62" s="15">
        <f t="shared" si="15"/>
        <v>17998.31145172468</v>
      </c>
      <c r="BN62" s="15">
        <f t="shared" si="15"/>
        <v>8.1857686948507329</v>
      </c>
      <c r="BO62" s="15">
        <f t="shared" ref="BO62:DZ62" si="16">SUM(BO3:BO51)</f>
        <v>27530.624162916301</v>
      </c>
      <c r="BP62" s="15">
        <f t="shared" si="16"/>
        <v>396.38412834450463</v>
      </c>
      <c r="BQ62" s="15">
        <f t="shared" si="16"/>
        <v>102140.44319941489</v>
      </c>
      <c r="BR62" s="15">
        <f t="shared" si="16"/>
        <v>296.4955568676238</v>
      </c>
      <c r="BS62" s="15">
        <f t="shared" si="16"/>
        <v>19.321580849000007</v>
      </c>
      <c r="BT62" s="15">
        <f t="shared" si="16"/>
        <v>34.349477129999997</v>
      </c>
      <c r="BU62" s="15">
        <f t="shared" si="16"/>
        <v>1517.436802641399</v>
      </c>
      <c r="BV62" s="15">
        <f t="shared" si="16"/>
        <v>0</v>
      </c>
      <c r="BW62" s="15">
        <f t="shared" si="16"/>
        <v>84327.190885799995</v>
      </c>
      <c r="BX62" s="15">
        <f t="shared" si="16"/>
        <v>1535.0473606533892</v>
      </c>
      <c r="BY62" s="15">
        <f t="shared" si="16"/>
        <v>1499.4897141477093</v>
      </c>
      <c r="BZ62" s="15">
        <f t="shared" si="16"/>
        <v>189069.52527460366</v>
      </c>
      <c r="CA62" s="15">
        <f t="shared" si="16"/>
        <v>189069.50361444295</v>
      </c>
      <c r="CB62" s="15">
        <f t="shared" si="16"/>
        <v>15.118510503700001</v>
      </c>
      <c r="CC62" s="15">
        <f t="shared" si="16"/>
        <v>2.5701585159000002</v>
      </c>
      <c r="CD62" s="15">
        <f t="shared" si="16"/>
        <v>12.548416275000001</v>
      </c>
      <c r="CE62" s="15">
        <f t="shared" si="16"/>
        <v>1164394.2033911527</v>
      </c>
      <c r="CF62" s="15">
        <f t="shared" si="16"/>
        <v>1974635.7470073176</v>
      </c>
      <c r="CG62" s="15">
        <f t="shared" si="16"/>
        <v>257155.08042083372</v>
      </c>
      <c r="CH62" s="15">
        <f t="shared" si="16"/>
        <v>257155.04751496966</v>
      </c>
      <c r="CI62" s="15">
        <f t="shared" si="16"/>
        <v>0</v>
      </c>
      <c r="CJ62" s="15">
        <f t="shared" si="16"/>
        <v>1974635.6355180591</v>
      </c>
      <c r="CK62" s="15">
        <f t="shared" si="16"/>
        <v>710.60394195000015</v>
      </c>
      <c r="CL62" s="15">
        <f t="shared" si="16"/>
        <v>29728.599208257885</v>
      </c>
      <c r="CM62" s="15">
        <f t="shared" si="16"/>
        <v>281.12090392511487</v>
      </c>
      <c r="CN62" s="15">
        <f t="shared" si="16"/>
        <v>0.31889260239165346</v>
      </c>
      <c r="CO62" s="15">
        <f t="shared" si="16"/>
        <v>31.993919697653194</v>
      </c>
      <c r="CP62" s="15">
        <f t="shared" si="16"/>
        <v>17.514354649037177</v>
      </c>
      <c r="CQ62" s="15">
        <f t="shared" si="16"/>
        <v>313.88679278190369</v>
      </c>
      <c r="CR62" s="15">
        <f t="shared" si="16"/>
        <v>82.356497120018489</v>
      </c>
      <c r="CS62" s="15">
        <f t="shared" si="16"/>
        <v>507271.52270888805</v>
      </c>
      <c r="CT62" s="15">
        <f t="shared" si="16"/>
        <v>400.33495873991365</v>
      </c>
      <c r="CU62" s="15">
        <f t="shared" si="16"/>
        <v>88.542187837538876</v>
      </c>
      <c r="CV62" s="15">
        <f t="shared" si="16"/>
        <v>31307.612821486931</v>
      </c>
      <c r="CW62" s="15">
        <f t="shared" si="16"/>
        <v>4931.0240661340731</v>
      </c>
      <c r="CX62" s="15">
        <f t="shared" si="16"/>
        <v>0</v>
      </c>
      <c r="CY62" s="15">
        <f t="shared" si="16"/>
        <v>162.37256542928284</v>
      </c>
      <c r="CZ62" s="15">
        <f t="shared" si="16"/>
        <v>2.6595319139000001E-3</v>
      </c>
      <c r="DA62" s="15">
        <f t="shared" si="16"/>
        <v>35.633972055960989</v>
      </c>
      <c r="DB62" s="15">
        <f t="shared" si="16"/>
        <v>21822.140495</v>
      </c>
      <c r="DC62" s="15">
        <f t="shared" si="16"/>
        <v>6985.5679856000015</v>
      </c>
      <c r="DD62" s="15">
        <f t="shared" si="16"/>
        <v>88992.131482957993</v>
      </c>
      <c r="DE62" s="15">
        <f t="shared" si="16"/>
        <v>87.749484749268234</v>
      </c>
      <c r="DF62" s="15">
        <f t="shared" si="16"/>
        <v>32.001135893606993</v>
      </c>
      <c r="DG62" s="15">
        <f t="shared" si="16"/>
        <v>16990.672848970022</v>
      </c>
      <c r="DH62" s="15">
        <f t="shared" si="16"/>
        <v>103.69274135465197</v>
      </c>
      <c r="DI62" s="15">
        <f t="shared" si="16"/>
        <v>5528.9023106181803</v>
      </c>
      <c r="DJ62" s="15">
        <f t="shared" si="16"/>
        <v>478.71680315340996</v>
      </c>
      <c r="DK62" s="15">
        <f t="shared" si="16"/>
        <v>151.21663792752</v>
      </c>
      <c r="DL62" s="15">
        <f t="shared" si="16"/>
        <v>22079.684445153765</v>
      </c>
      <c r="DM62" s="15">
        <f t="shared" si="16"/>
        <v>720.08392749607447</v>
      </c>
      <c r="DN62" s="15">
        <f t="shared" si="16"/>
        <v>4533.1857236132428</v>
      </c>
      <c r="DO62" s="15">
        <f t="shared" si="16"/>
        <v>161.20509844699285</v>
      </c>
      <c r="DP62" s="15">
        <f t="shared" si="16"/>
        <v>2644.2770245718993</v>
      </c>
      <c r="DQ62" s="15">
        <f t="shared" si="16"/>
        <v>28.802482136727424</v>
      </c>
      <c r="DR62" s="15">
        <f t="shared" si="16"/>
        <v>83.162225365472949</v>
      </c>
      <c r="DS62" s="15">
        <f t="shared" si="16"/>
        <v>2859.4249839184795</v>
      </c>
      <c r="DT62" s="15">
        <f t="shared" si="16"/>
        <v>87347.022649999999</v>
      </c>
      <c r="DU62" s="15">
        <f t="shared" si="16"/>
        <v>11582.168536048204</v>
      </c>
      <c r="DV62" s="15">
        <f t="shared" si="16"/>
        <v>11582.168450091533</v>
      </c>
      <c r="DW62" s="15">
        <f t="shared" si="16"/>
        <v>117015.13316686588</v>
      </c>
      <c r="DX62" s="15">
        <f t="shared" si="16"/>
        <v>498.04238090163352</v>
      </c>
      <c r="DY62" s="15">
        <f t="shared" si="16"/>
        <v>498.04213662859456</v>
      </c>
      <c r="DZ62" s="15">
        <f t="shared" si="16"/>
        <v>9.2813015127096943</v>
      </c>
      <c r="EA62" s="15">
        <f t="shared" ref="EA62:EN62" si="17">SUM(EA3:EA51)</f>
        <v>140983.1118931247</v>
      </c>
      <c r="EB62" s="15">
        <f t="shared" si="17"/>
        <v>118057.5787124023</v>
      </c>
      <c r="EC62" s="15">
        <f t="shared" si="17"/>
        <v>118057.58851787684</v>
      </c>
      <c r="ED62" s="15">
        <f t="shared" si="17"/>
        <v>19817.838920411377</v>
      </c>
      <c r="EE62" s="15">
        <f t="shared" si="17"/>
        <v>26932.211117340048</v>
      </c>
      <c r="EF62" s="15">
        <f t="shared" si="17"/>
        <v>47708812966792.797</v>
      </c>
      <c r="EG62" s="15">
        <f t="shared" si="17"/>
        <v>3576.5342459763697</v>
      </c>
      <c r="EH62" s="15">
        <f t="shared" si="17"/>
        <v>1146200.5304277653</v>
      </c>
      <c r="EI62" s="15">
        <f t="shared" si="17"/>
        <v>64295.931224581458</v>
      </c>
      <c r="EJ62" s="15">
        <f t="shared" si="17"/>
        <v>147322.13305398342</v>
      </c>
      <c r="EK62" s="15">
        <f t="shared" si="17"/>
        <v>64295.936158399432</v>
      </c>
      <c r="EL62" s="15">
        <f t="shared" si="17"/>
        <v>2249789.1418509083</v>
      </c>
      <c r="EM62" s="15">
        <f t="shared" si="17"/>
        <v>174124.55699930852</v>
      </c>
      <c r="EN62" s="15">
        <f t="shared" si="17"/>
        <v>85132.425516350457</v>
      </c>
      <c r="EO62" s="17"/>
      <c r="EP62" s="17"/>
      <c r="EQ62" s="17"/>
      <c r="ER62" s="17"/>
      <c r="ES62" s="17"/>
      <c r="ET62" s="17"/>
      <c r="EU62" s="17"/>
    </row>
    <row r="63" spans="1:151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39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39"/>
      <c r="EP63" s="39"/>
      <c r="EQ63" s="39"/>
      <c r="ER63" s="39"/>
      <c r="ES63" s="39"/>
      <c r="ET63" s="39"/>
      <c r="EU63" s="39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J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5703125" bestFit="1" customWidth="1"/>
    <col min="2" max="8" width="9.140625" style="15"/>
    <col min="9" max="43" width="9.140625" style="17"/>
    <col min="44" max="44" width="17.5703125" customWidth="1"/>
    <col min="45" max="46" width="9.140625" style="17"/>
    <col min="51" max="53" width="9.140625" style="17"/>
    <col min="55" max="55" width="9.140625" style="17"/>
    <col min="60" max="60" width="9.140625" style="17"/>
    <col min="63" max="64" width="9.140625" style="17"/>
    <col min="73" max="74" width="9.140625" style="17"/>
    <col min="76" max="76" width="9.140625" style="17"/>
    <col min="79" max="81" width="9.140625" style="17"/>
    <col min="87" max="89" width="9.140625" style="17"/>
    <col min="95" max="95" width="9.140625" style="17"/>
    <col min="97" max="98" width="9.140625" style="17"/>
    <col min="101" max="101" width="9.140625" style="17"/>
    <col min="107" max="111" width="9.140625" style="17"/>
    <col min="134" max="134" width="9.140625" style="17"/>
    <col min="139" max="140" width="9.140625" style="17"/>
    <col min="147" max="147" width="9.140625" style="17"/>
    <col min="150" max="150" width="9.140625" style="17"/>
    <col min="151" max="151" width="9" customWidth="1"/>
    <col min="160" max="160" width="9.140625" style="17"/>
    <col min="166" max="166" width="9.140625" style="17"/>
    <col min="182" max="182" width="9.140625" style="17"/>
  </cols>
  <sheetData>
    <row r="1" spans="1:192" s="17" customFormat="1" x14ac:dyDescent="0.25">
      <c r="B1" s="15" t="s">
        <v>334</v>
      </c>
      <c r="C1" s="15"/>
      <c r="D1" s="15"/>
      <c r="E1" s="15"/>
      <c r="F1" s="15"/>
      <c r="G1" s="15"/>
      <c r="H1" s="15"/>
      <c r="AR1" s="17" t="s">
        <v>354</v>
      </c>
      <c r="EU1" s="17" t="s">
        <v>355</v>
      </c>
    </row>
    <row r="2" spans="1:192" x14ac:dyDescent="0.25">
      <c r="A2" s="15" t="s">
        <v>356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I2" s="17" t="s">
        <v>357</v>
      </c>
      <c r="J2" s="17" t="s">
        <v>410</v>
      </c>
      <c r="K2" s="17" t="s">
        <v>411</v>
      </c>
      <c r="L2" s="17" t="s">
        <v>43</v>
      </c>
      <c r="M2" s="17" t="s">
        <v>413</v>
      </c>
      <c r="N2" s="17" t="s">
        <v>414</v>
      </c>
      <c r="O2" s="17" t="s">
        <v>358</v>
      </c>
      <c r="P2" s="17" t="s">
        <v>542</v>
      </c>
      <c r="Q2" s="17" t="s">
        <v>415</v>
      </c>
      <c r="R2" s="17" t="s">
        <v>494</v>
      </c>
      <c r="S2" s="17" t="s">
        <v>468</v>
      </c>
      <c r="T2" s="17" t="s">
        <v>416</v>
      </c>
      <c r="U2" s="17" t="s">
        <v>417</v>
      </c>
      <c r="V2" s="17" t="s">
        <v>418</v>
      </c>
      <c r="W2" s="17" t="s">
        <v>419</v>
      </c>
      <c r="X2" s="17" t="s">
        <v>360</v>
      </c>
      <c r="Y2" s="17" t="s">
        <v>361</v>
      </c>
      <c r="Z2" s="17" t="s">
        <v>420</v>
      </c>
      <c r="AA2" s="17" t="s">
        <v>421</v>
      </c>
      <c r="AB2" s="17" t="s">
        <v>471</v>
      </c>
      <c r="AC2" s="17" t="s">
        <v>362</v>
      </c>
      <c r="AD2" s="17" t="s">
        <v>472</v>
      </c>
      <c r="AE2" s="17" t="s">
        <v>473</v>
      </c>
      <c r="AF2" s="17" t="s">
        <v>405</v>
      </c>
      <c r="AG2" s="17" t="s">
        <v>406</v>
      </c>
      <c r="AH2" s="17" t="s">
        <v>407</v>
      </c>
      <c r="AI2" s="17" t="s">
        <v>408</v>
      </c>
      <c r="AJ2" s="17" t="s">
        <v>293</v>
      </c>
      <c r="AK2" s="17" t="s">
        <v>296</v>
      </c>
      <c r="AL2" s="17" t="s">
        <v>397</v>
      </c>
      <c r="AM2" s="17" t="s">
        <v>291</v>
      </c>
      <c r="AN2" s="17" t="s">
        <v>474</v>
      </c>
      <c r="AO2" s="17" t="s">
        <v>412</v>
      </c>
      <c r="AP2" s="17" t="s">
        <v>466</v>
      </c>
      <c r="AR2" s="17" t="s">
        <v>339</v>
      </c>
      <c r="AS2" s="17" t="s">
        <v>364</v>
      </c>
      <c r="AT2" s="17" t="s">
        <v>33</v>
      </c>
      <c r="AU2" s="17" t="s">
        <v>35</v>
      </c>
      <c r="AV2" s="17" t="s">
        <v>37</v>
      </c>
      <c r="AW2" s="17" t="s">
        <v>39</v>
      </c>
      <c r="AX2" s="17" t="s">
        <v>41</v>
      </c>
      <c r="AY2" s="17" t="s">
        <v>366</v>
      </c>
      <c r="AZ2" s="17" t="s">
        <v>385</v>
      </c>
      <c r="BA2" s="17" t="s">
        <v>386</v>
      </c>
      <c r="BB2" s="17" t="s">
        <v>284</v>
      </c>
      <c r="BC2" s="17" t="s">
        <v>285</v>
      </c>
      <c r="BD2" s="17" t="s">
        <v>483</v>
      </c>
      <c r="BE2" s="17" t="s">
        <v>45</v>
      </c>
      <c r="BF2" s="17" t="s">
        <v>387</v>
      </c>
      <c r="BG2" s="17" t="s">
        <v>388</v>
      </c>
      <c r="BH2" s="17" t="s">
        <v>466</v>
      </c>
      <c r="BI2" s="17" t="s">
        <v>47</v>
      </c>
      <c r="BJ2" s="17" t="s">
        <v>358</v>
      </c>
      <c r="BK2" s="17" t="s">
        <v>389</v>
      </c>
      <c r="BL2" s="17" t="s">
        <v>390</v>
      </c>
      <c r="BM2" s="17" t="s">
        <v>49</v>
      </c>
      <c r="BN2" s="17" t="s">
        <v>367</v>
      </c>
      <c r="BO2" s="17" t="s">
        <v>485</v>
      </c>
      <c r="BP2" s="17" t="s">
        <v>487</v>
      </c>
      <c r="BQ2" s="17" t="s">
        <v>51</v>
      </c>
      <c r="BR2" s="17" t="s">
        <v>496</v>
      </c>
      <c r="BS2" s="17" t="s">
        <v>53</v>
      </c>
      <c r="BT2" s="17" t="s">
        <v>55</v>
      </c>
      <c r="BU2" s="17" t="s">
        <v>369</v>
      </c>
      <c r="BV2" s="17" t="s">
        <v>397</v>
      </c>
      <c r="BW2" s="17" t="s">
        <v>57</v>
      </c>
      <c r="BX2" s="17" t="s">
        <v>370</v>
      </c>
      <c r="BY2" s="17" t="s">
        <v>59</v>
      </c>
      <c r="BZ2" s="17" t="s">
        <v>61</v>
      </c>
      <c r="CA2" s="17" t="s">
        <v>371</v>
      </c>
      <c r="CB2" s="17" t="s">
        <v>372</v>
      </c>
      <c r="CC2" s="17" t="s">
        <v>291</v>
      </c>
      <c r="CD2" s="17" t="s">
        <v>398</v>
      </c>
      <c r="CE2" s="17" t="s">
        <v>292</v>
      </c>
      <c r="CF2" s="17" t="s">
        <v>65</v>
      </c>
      <c r="CG2" s="17" t="s">
        <v>67</v>
      </c>
      <c r="CH2" s="17" t="s">
        <v>69</v>
      </c>
      <c r="CI2" s="17" t="s">
        <v>373</v>
      </c>
      <c r="CJ2" s="17" t="s">
        <v>374</v>
      </c>
      <c r="CK2" s="17" t="s">
        <v>71</v>
      </c>
      <c r="CL2" s="17" t="s">
        <v>399</v>
      </c>
      <c r="CM2" s="17" t="s">
        <v>400</v>
      </c>
      <c r="CN2" s="17" t="s">
        <v>401</v>
      </c>
      <c r="CO2" s="17" t="s">
        <v>402</v>
      </c>
      <c r="CP2" s="17" t="s">
        <v>73</v>
      </c>
      <c r="CQ2" s="17" t="s">
        <v>375</v>
      </c>
      <c r="CR2" s="17" t="s">
        <v>75</v>
      </c>
      <c r="CS2" s="17" t="s">
        <v>77</v>
      </c>
      <c r="CT2" s="17" t="s">
        <v>79</v>
      </c>
      <c r="CU2" s="17" t="s">
        <v>403</v>
      </c>
      <c r="CV2" s="17" t="s">
        <v>404</v>
      </c>
      <c r="CW2" s="17" t="s">
        <v>376</v>
      </c>
      <c r="CX2" s="17" t="s">
        <v>81</v>
      </c>
      <c r="CY2" s="17" t="s">
        <v>83</v>
      </c>
      <c r="CZ2" s="17" t="s">
        <v>159</v>
      </c>
      <c r="DA2" s="17" t="s">
        <v>87</v>
      </c>
      <c r="DB2" s="17" t="s">
        <v>89</v>
      </c>
      <c r="DC2" s="17" t="s">
        <v>377</v>
      </c>
      <c r="DD2" s="17" t="s">
        <v>405</v>
      </c>
      <c r="DE2" s="17" t="s">
        <v>406</v>
      </c>
      <c r="DF2" s="17" t="s">
        <v>407</v>
      </c>
      <c r="DG2" s="17" t="s">
        <v>408</v>
      </c>
      <c r="DH2" s="17" t="s">
        <v>293</v>
      </c>
      <c r="DI2" s="17" t="s">
        <v>91</v>
      </c>
      <c r="DJ2" s="17" t="s">
        <v>93</v>
      </c>
      <c r="DK2" s="17" t="s">
        <v>95</v>
      </c>
      <c r="DL2" s="17" t="s">
        <v>97</v>
      </c>
      <c r="DM2" s="17" t="s">
        <v>99</v>
      </c>
      <c r="DN2" s="17" t="s">
        <v>101</v>
      </c>
      <c r="DO2" s="17" t="s">
        <v>103</v>
      </c>
      <c r="DP2" s="17" t="s">
        <v>409</v>
      </c>
      <c r="DQ2" s="17" t="s">
        <v>105</v>
      </c>
      <c r="DR2" s="17" t="s">
        <v>160</v>
      </c>
      <c r="DS2" s="17" t="s">
        <v>161</v>
      </c>
      <c r="DT2" s="17" t="s">
        <v>107</v>
      </c>
      <c r="DU2" s="17" t="s">
        <v>111</v>
      </c>
      <c r="DV2" s="17" t="s">
        <v>113</v>
      </c>
      <c r="DW2" s="17" t="s">
        <v>115</v>
      </c>
      <c r="DX2" s="17" t="s">
        <v>117</v>
      </c>
      <c r="DY2" s="17" t="s">
        <v>119</v>
      </c>
      <c r="DZ2" s="17" t="s">
        <v>121</v>
      </c>
      <c r="EA2" s="17" t="s">
        <v>123</v>
      </c>
      <c r="EB2" s="17" t="s">
        <v>125</v>
      </c>
      <c r="EC2" s="17" t="s">
        <v>490</v>
      </c>
      <c r="ED2" s="17" t="s">
        <v>127</v>
      </c>
      <c r="EE2" s="17" t="s">
        <v>129</v>
      </c>
      <c r="EF2" s="17" t="s">
        <v>131</v>
      </c>
      <c r="EG2" s="17" t="s">
        <v>133</v>
      </c>
      <c r="EH2" s="17" t="s">
        <v>137</v>
      </c>
      <c r="EI2" s="17" t="s">
        <v>139</v>
      </c>
      <c r="EJ2" s="17" t="s">
        <v>474</v>
      </c>
      <c r="EK2" s="17" t="s">
        <v>141</v>
      </c>
      <c r="EL2" s="17" t="s">
        <v>143</v>
      </c>
      <c r="EM2" s="17" t="s">
        <v>145</v>
      </c>
      <c r="EN2" s="17" t="s">
        <v>295</v>
      </c>
      <c r="EO2" s="17" t="s">
        <v>149</v>
      </c>
      <c r="EP2" s="17" t="s">
        <v>151</v>
      </c>
      <c r="EQ2" s="17" t="s">
        <v>296</v>
      </c>
      <c r="ER2" s="17" t="s">
        <v>153</v>
      </c>
      <c r="ES2" s="17"/>
      <c r="ET2" s="17" t="s">
        <v>376</v>
      </c>
      <c r="EU2" s="17" t="s">
        <v>51</v>
      </c>
      <c r="EV2" s="17" t="s">
        <v>77</v>
      </c>
      <c r="EW2" s="17" t="s">
        <v>159</v>
      </c>
      <c r="EX2" s="17" t="s">
        <v>160</v>
      </c>
      <c r="EY2" s="17" t="s">
        <v>161</v>
      </c>
      <c r="EZ2" s="17" t="s">
        <v>137</v>
      </c>
      <c r="FA2" s="17" t="s">
        <v>162</v>
      </c>
      <c r="FB2" s="17" t="s">
        <v>357</v>
      </c>
      <c r="FC2" s="17" t="s">
        <v>410</v>
      </c>
      <c r="FD2" s="17" t="s">
        <v>411</v>
      </c>
      <c r="FE2" s="17" t="s">
        <v>43</v>
      </c>
      <c r="FF2" s="17" t="s">
        <v>413</v>
      </c>
      <c r="FG2" s="17" t="s">
        <v>414</v>
      </c>
      <c r="FH2" s="17" t="s">
        <v>358</v>
      </c>
      <c r="FI2" s="17" t="s">
        <v>542</v>
      </c>
      <c r="FJ2" s="17" t="s">
        <v>415</v>
      </c>
      <c r="FK2" s="17" t="s">
        <v>494</v>
      </c>
      <c r="FL2" s="17" t="s">
        <v>468</v>
      </c>
      <c r="FM2" s="17" t="s">
        <v>416</v>
      </c>
      <c r="FN2" s="17" t="s">
        <v>417</v>
      </c>
      <c r="FO2" s="17" t="s">
        <v>418</v>
      </c>
      <c r="FP2" s="17" t="s">
        <v>419</v>
      </c>
      <c r="FQ2" s="17" t="s">
        <v>360</v>
      </c>
      <c r="FR2" s="17" t="s">
        <v>361</v>
      </c>
      <c r="FS2" s="17" t="s">
        <v>420</v>
      </c>
      <c r="FT2" s="17" t="s">
        <v>421</v>
      </c>
      <c r="FU2" s="17" t="s">
        <v>471</v>
      </c>
      <c r="FV2" s="17" t="s">
        <v>362</v>
      </c>
      <c r="FW2" s="17" t="s">
        <v>472</v>
      </c>
      <c r="FX2" s="17" t="s">
        <v>473</v>
      </c>
      <c r="FY2" s="17" t="s">
        <v>405</v>
      </c>
      <c r="FZ2" s="17" t="s">
        <v>406</v>
      </c>
      <c r="GA2" s="17" t="s">
        <v>407</v>
      </c>
      <c r="GB2" s="17" t="s">
        <v>408</v>
      </c>
      <c r="GC2" s="17" t="s">
        <v>293</v>
      </c>
      <c r="GD2" s="17" t="s">
        <v>296</v>
      </c>
      <c r="GE2" s="17" t="s">
        <v>397</v>
      </c>
      <c r="GF2" s="17" t="s">
        <v>291</v>
      </c>
      <c r="GG2" s="17" t="s">
        <v>474</v>
      </c>
      <c r="GH2" s="17" t="s">
        <v>412</v>
      </c>
      <c r="GI2" s="17" t="s">
        <v>466</v>
      </c>
      <c r="GJ2" s="17"/>
    </row>
    <row r="3" spans="1:192" x14ac:dyDescent="0.25">
      <c r="A3" s="17" t="s">
        <v>172</v>
      </c>
      <c r="B3" s="17">
        <v>5572.2440820490001</v>
      </c>
      <c r="C3" s="17">
        <v>8.8496259999999998E-4</v>
      </c>
      <c r="D3" s="17">
        <v>3921.7451403343898</v>
      </c>
      <c r="E3" s="17">
        <v>78.269908104999999</v>
      </c>
      <c r="F3" s="17">
        <v>78.268127496000005</v>
      </c>
      <c r="G3" s="17">
        <v>238.23792817255199</v>
      </c>
      <c r="H3" s="17">
        <v>11655.589981470899</v>
      </c>
      <c r="I3" s="17">
        <v>8.8000207335709906</v>
      </c>
      <c r="J3" s="17">
        <v>6.7310793793919999</v>
      </c>
      <c r="K3" s="5">
        <v>9.5574096999999998E-7</v>
      </c>
      <c r="L3" s="17">
        <v>91.301724733120395</v>
      </c>
      <c r="M3" s="17">
        <v>1.0836044282099999</v>
      </c>
      <c r="N3" s="5">
        <v>2.1366823E-6</v>
      </c>
      <c r="O3" s="17">
        <v>3.5575848963999998E-2</v>
      </c>
      <c r="P3" s="17">
        <v>2.1366823E-6</v>
      </c>
      <c r="Q3" s="5">
        <v>8.1927319999999896E-10</v>
      </c>
      <c r="R3" s="17">
        <v>3.2967765151999902E-2</v>
      </c>
      <c r="S3" s="17">
        <v>5.5305496660000002E-2</v>
      </c>
      <c r="T3" s="17">
        <v>85.612390000256994</v>
      </c>
      <c r="U3" s="5">
        <v>1.2703607E-8</v>
      </c>
      <c r="V3" s="5">
        <v>2.4927937000000001E-6</v>
      </c>
      <c r="W3" s="5">
        <v>1.3564726E-6</v>
      </c>
      <c r="X3" s="17">
        <v>7.4719645043999999E-2</v>
      </c>
      <c r="Y3" s="17">
        <v>5.72810549058</v>
      </c>
      <c r="Z3" s="17">
        <v>0.18196211156698999</v>
      </c>
      <c r="AA3" s="5">
        <v>2.3357105999999998E-6</v>
      </c>
      <c r="AB3" s="17">
        <v>3.3675600016E-2</v>
      </c>
      <c r="AC3" s="17">
        <v>61.463393614630803</v>
      </c>
      <c r="AD3" s="17">
        <v>5.8450587290000001E-2</v>
      </c>
      <c r="AE3" s="17">
        <v>1.86239223589999E-2</v>
      </c>
      <c r="AF3" s="17">
        <v>3.4640571000000002E-5</v>
      </c>
      <c r="AG3" s="5">
        <v>1.2121200999999999E-8</v>
      </c>
      <c r="AH3" s="5">
        <v>4.3672692000000002E-7</v>
      </c>
      <c r="AI3" s="5">
        <v>3.9504179999999898E-7</v>
      </c>
      <c r="AJ3" s="17">
        <v>0.21332958639959901</v>
      </c>
      <c r="AK3" s="17">
        <v>91.476201974620807</v>
      </c>
      <c r="AL3" s="17">
        <v>7.3340603839995904</v>
      </c>
      <c r="AM3" s="17">
        <v>9.3453103277339995</v>
      </c>
      <c r="AN3" s="17">
        <v>3.0238644722999999E-2</v>
      </c>
      <c r="AO3" s="5">
        <v>7.6162240000000001E-8</v>
      </c>
      <c r="AR3" s="17" t="s">
        <v>172</v>
      </c>
      <c r="AS3" s="17">
        <v>0</v>
      </c>
      <c r="AT3" s="17">
        <v>0</v>
      </c>
      <c r="AU3" s="17">
        <v>6.7310895311897703</v>
      </c>
      <c r="AV3" s="17">
        <v>8.8000109260340196</v>
      </c>
      <c r="AW3" s="17">
        <v>8.8000109260340196</v>
      </c>
      <c r="AX3" s="17">
        <v>1.1438073287041901</v>
      </c>
      <c r="AY3" s="17">
        <v>0</v>
      </c>
      <c r="AZ3" s="5">
        <v>3.9186141746170799E-7</v>
      </c>
      <c r="BA3" s="5">
        <v>5.6391408588104796E-7</v>
      </c>
      <c r="BB3" s="17">
        <v>91.301696252981998</v>
      </c>
      <c r="BC3" s="5">
        <v>7.6164284623312598E-8</v>
      </c>
      <c r="BD3" s="17">
        <v>5.5305997149589101E-2</v>
      </c>
      <c r="BE3" s="17">
        <v>1.0836049060016699</v>
      </c>
      <c r="BF3" s="5">
        <v>5.1281414485468795E-7</v>
      </c>
      <c r="BG3" s="5">
        <v>1.6238369241114E-6</v>
      </c>
      <c r="BH3" s="17">
        <v>0</v>
      </c>
      <c r="BI3" s="17">
        <v>257261.66624667001</v>
      </c>
      <c r="BJ3" s="17">
        <v>3.5575547421852399E-2</v>
      </c>
      <c r="BK3" s="5">
        <v>2.3758020690377299E-10</v>
      </c>
      <c r="BL3" s="5">
        <v>5.8165368695469999E-10</v>
      </c>
      <c r="BM3" s="5">
        <v>2.1367585749102998E-6</v>
      </c>
      <c r="BN3" s="17">
        <v>7.47200505289108E-2</v>
      </c>
      <c r="BO3" s="17">
        <v>5.8450980116370899E-2</v>
      </c>
      <c r="BP3" s="17">
        <v>1.8623917709728401E-2</v>
      </c>
      <c r="BQ3" s="17">
        <v>5572.2391659606301</v>
      </c>
      <c r="BR3" s="17">
        <v>3.2967508673321301E-2</v>
      </c>
      <c r="BS3" s="17">
        <v>9.7558172912938996</v>
      </c>
      <c r="BT3" s="17">
        <v>19005.1734488816</v>
      </c>
      <c r="BU3" s="17">
        <v>15.554923868823501</v>
      </c>
      <c r="BV3" s="17">
        <v>7.33403178691142</v>
      </c>
      <c r="BW3" s="17">
        <v>29.487575534816301</v>
      </c>
      <c r="BX3" s="17">
        <v>0</v>
      </c>
      <c r="BY3" s="17">
        <v>85.612049410555997</v>
      </c>
      <c r="BZ3" s="17">
        <v>85.612049410555997</v>
      </c>
      <c r="CA3" s="17">
        <v>0</v>
      </c>
      <c r="CB3" s="17">
        <v>0</v>
      </c>
      <c r="CC3" s="17">
        <v>9.3452914262967202</v>
      </c>
      <c r="CD3" s="5">
        <v>2.79474560018076E-9</v>
      </c>
      <c r="CE3" s="5">
        <v>9.2738035951873204E-9</v>
      </c>
      <c r="CF3" s="17">
        <v>0</v>
      </c>
      <c r="CG3" s="17">
        <v>1.3521718389480399</v>
      </c>
      <c r="CH3" s="17">
        <v>5.0517685807380898E-2</v>
      </c>
      <c r="CI3" s="17">
        <v>0</v>
      </c>
      <c r="CJ3" s="17">
        <v>2.3156563015370099E-2</v>
      </c>
      <c r="CK3" s="17">
        <v>0</v>
      </c>
      <c r="CL3" s="5">
        <v>6.4812392180205703E-7</v>
      </c>
      <c r="CM3" s="5">
        <v>1.8447091828017399E-6</v>
      </c>
      <c r="CN3" s="5">
        <v>4.47633283178182E-7</v>
      </c>
      <c r="CO3" s="5">
        <v>9.0882410974608196E-7</v>
      </c>
      <c r="CP3" s="17">
        <v>5.7281121914912498</v>
      </c>
      <c r="CQ3" s="17">
        <v>0</v>
      </c>
      <c r="CR3" s="17">
        <v>0.22617046481373501</v>
      </c>
      <c r="CS3" s="17">
        <v>8.8504134217386502E-4</v>
      </c>
      <c r="CT3" s="17">
        <v>0</v>
      </c>
      <c r="CU3" s="5">
        <v>9.576166933977089E-7</v>
      </c>
      <c r="CV3" s="5">
        <v>1.37801154119611E-6</v>
      </c>
      <c r="CW3" s="17">
        <v>30677.059529136801</v>
      </c>
      <c r="CX3" s="17">
        <v>3529.5684341350402</v>
      </c>
      <c r="CY3" s="17">
        <v>392.17446635537198</v>
      </c>
      <c r="CZ3" s="17">
        <v>3921.7429004904102</v>
      </c>
      <c r="DA3" s="17">
        <v>0</v>
      </c>
      <c r="DB3" s="17">
        <v>51.811200986358799</v>
      </c>
      <c r="DC3" s="17">
        <v>0</v>
      </c>
      <c r="DD3" s="5">
        <v>3.46417242348584E-5</v>
      </c>
      <c r="DE3" s="5">
        <v>1.21210833071534E-8</v>
      </c>
      <c r="DF3" s="5">
        <v>4.3671110964136397E-7</v>
      </c>
      <c r="DG3" s="5">
        <v>3.9503135964549497E-7</v>
      </c>
      <c r="DH3" s="17">
        <v>0.21332918853067401</v>
      </c>
      <c r="DI3" s="17">
        <v>0.61610508110253404</v>
      </c>
      <c r="DJ3" s="17">
        <v>6023.0696435753298</v>
      </c>
      <c r="DK3" s="17">
        <v>0.833551233430887</v>
      </c>
      <c r="DL3" s="17">
        <v>2.17449475333036</v>
      </c>
      <c r="DM3" s="17">
        <v>5.2671175633415297</v>
      </c>
      <c r="DN3" s="17">
        <v>1.2322147708571001</v>
      </c>
      <c r="DO3" s="17">
        <v>7.3392321191377397E-2</v>
      </c>
      <c r="DP3" s="5">
        <v>6.35175405237081E-10</v>
      </c>
      <c r="DQ3" s="17">
        <v>0.28993287322872302</v>
      </c>
      <c r="DR3" s="17">
        <v>78.269879395492595</v>
      </c>
      <c r="DS3" s="17">
        <v>78.268098790764796</v>
      </c>
      <c r="DT3" s="17">
        <v>1.7806047278118499E-3</v>
      </c>
      <c r="DU3" s="17">
        <v>0</v>
      </c>
      <c r="DV3" s="17">
        <v>0</v>
      </c>
      <c r="DW3" s="17">
        <v>3.1491553429565</v>
      </c>
      <c r="DX3" s="17">
        <v>0</v>
      </c>
      <c r="DY3" s="17">
        <v>14.1531834492413</v>
      </c>
      <c r="DZ3" s="17">
        <v>3.5154293507939398</v>
      </c>
      <c r="EA3" s="17">
        <v>1.88814291715581</v>
      </c>
      <c r="EB3" s="17">
        <v>35.383011579776998</v>
      </c>
      <c r="EC3" s="17">
        <v>3.3648805965563799E-2</v>
      </c>
      <c r="ED3" s="17">
        <v>5356.0765496384802</v>
      </c>
      <c r="EE3" s="17">
        <v>1.92080638326251</v>
      </c>
      <c r="EF3" s="17">
        <v>7.7715611710951897</v>
      </c>
      <c r="EG3" s="17">
        <v>0</v>
      </c>
      <c r="EH3" s="17">
        <v>238.23788844198199</v>
      </c>
      <c r="EI3" s="17">
        <v>107.39192131250999</v>
      </c>
      <c r="EJ3" s="17">
        <v>3.0238830819705902E-2</v>
      </c>
      <c r="EK3" s="17">
        <v>0</v>
      </c>
      <c r="EL3" s="17">
        <v>0</v>
      </c>
      <c r="EM3" s="17">
        <v>71.980197842970298</v>
      </c>
      <c r="EN3" s="17">
        <v>61.463309614093603</v>
      </c>
      <c r="EO3" s="17">
        <v>3.5599705711711803E-2</v>
      </c>
      <c r="EP3" s="17">
        <v>11655.584577495199</v>
      </c>
      <c r="EQ3" s="17">
        <v>91.475470998805605</v>
      </c>
      <c r="ER3" s="17">
        <v>52.522017249002701</v>
      </c>
      <c r="ES3" s="17"/>
      <c r="ET3" s="26">
        <f t="shared" ref="ET3:ET34" si="0">CW3/EP3</f>
        <v>2.6319623288881271</v>
      </c>
      <c r="EU3" s="40">
        <f t="shared" ref="EU3:EU34" si="1">(BQ3-B3)/(B3+1E-50)</f>
        <v>-8.822456980746531E-7</v>
      </c>
      <c r="EV3" s="40">
        <f t="shared" ref="EV3:EV34" si="2">(CS3-C3)/(C3+1E-50)</f>
        <v>8.8977967955983215E-5</v>
      </c>
      <c r="EW3" s="40">
        <f t="shared" ref="EW3:EW34" si="3">(CZ3-D3)/(D3+1E-50)</f>
        <v>-5.7113450759128622E-7</v>
      </c>
      <c r="EX3" s="40">
        <f t="shared" ref="EX3:EX34" si="4">(DR3-E3)/(E3+1E-50)</f>
        <v>-3.6680134293484483E-7</v>
      </c>
      <c r="EY3" s="40">
        <f t="shared" ref="EY3:EY34" si="5">(DS3-F3)/(F3+1E-50)</f>
        <v>-3.667551036113102E-7</v>
      </c>
      <c r="EZ3" s="40">
        <f t="shared" ref="EZ3:EZ34" si="6">(EH3-G3)/(G3+1E-50)</f>
        <v>-1.6676844992569141E-7</v>
      </c>
      <c r="FA3" s="40">
        <f t="shared" ref="FA3:FA34" si="7">(EP3-H3)/(H3+1E-50)</f>
        <v>-4.6363810911804893E-7</v>
      </c>
      <c r="FB3" s="40">
        <f t="shared" ref="FB3:FB34" si="8">(AW3-I3)/(I3+1E-50)</f>
        <v>-1.1144902117766007E-6</v>
      </c>
      <c r="FC3" s="40">
        <f t="shared" ref="FC3:FC34" si="9">(AU3-J3)/(J3+1E-50)</f>
        <v>1.5081976007443941E-6</v>
      </c>
      <c r="FD3" s="40">
        <f t="shared" ref="FD3:FD34" si="10">(AZ3+BA3-K3)/(K3+1E-50)</f>
        <v>3.6132533646557769E-5</v>
      </c>
      <c r="FE3" s="40">
        <f t="shared" ref="FE3:FE34" si="11">(BB3-L3)/(L3+1E-50)</f>
        <v>-3.1193428689553077E-7</v>
      </c>
      <c r="FF3" s="40">
        <f t="shared" ref="FF3:FF34" si="12">(BE3-M3)/(M3+1E-50)</f>
        <v>4.4092812613853673E-7</v>
      </c>
      <c r="FG3" s="40">
        <f t="shared" ref="FG3:FG34" si="13">(BF3+BG3-N3)/(N3+1E-50)</f>
        <v>-1.461660159403591E-5</v>
      </c>
      <c r="FH3" s="40">
        <f t="shared" ref="FH3:FH34" si="14">(BJ3-O3)/(O3+1E-50)</f>
        <v>-8.4760351862283679E-6</v>
      </c>
      <c r="FI3" s="40">
        <f t="shared" ref="FI3:FI34" si="15">(BM3-P3)/(P3+1E-50)</f>
        <v>3.5697824753764802E-5</v>
      </c>
      <c r="FJ3" s="40">
        <f t="shared" ref="FJ3:FJ34" si="16">(BK3+BL3-Q3)/(Q3+1E-50)</f>
        <v>-4.7976842799245306E-5</v>
      </c>
      <c r="FK3" s="40">
        <f t="shared" ref="FK3:FK34" si="17">(BR3-R3)/(R3+1E-50)</f>
        <v>-7.7796804672163989E-6</v>
      </c>
      <c r="FL3" s="40">
        <f t="shared" ref="FL3:FL34" si="18">(BD3-S3)/(S3+1E-50)</f>
        <v>9.049545150562058E-6</v>
      </c>
      <c r="FM3" s="40">
        <f t="shared" ref="FM3:FM34" si="19">(BZ3-T3)/(T3+1E-50)</f>
        <v>-3.9782758196086696E-6</v>
      </c>
      <c r="FN3" s="40">
        <f t="shared" ref="FN3:FN34" si="20">(CD3+CE3+DP3-U3)/(U3+1E-50)</f>
        <v>9.2572609622971357E-6</v>
      </c>
      <c r="FO3" s="40">
        <f t="shared" ref="FO3:FO34" si="21">(CL3+CM3-V3)/(V3+1E-50)</f>
        <v>1.5807406684741401E-5</v>
      </c>
      <c r="FP3" s="40">
        <f t="shared" ref="FP3:FP34" si="22">(CO3+CN3-W3)/(W3+1E-50)</f>
        <v>-1.1210750394787884E-5</v>
      </c>
      <c r="FQ3" s="40">
        <f t="shared" ref="FQ3:FQ34" si="23">(BN3-X3)/(X3+1E-50)</f>
        <v>5.4267510313006588E-6</v>
      </c>
      <c r="FR3" s="40">
        <f t="shared" ref="FR3:FR34" si="24">(CP3-Y3)/(Y3+1E-50)</f>
        <v>1.169830279993845E-6</v>
      </c>
      <c r="FS3" s="40">
        <f t="shared" ref="FS3:FS34" si="25">(CR3-Z3)/(Z3+1E-50)</f>
        <v>0.24295361746486197</v>
      </c>
      <c r="FT3" s="40">
        <f t="shared" ref="FT3:FT34" si="26">(CU3+CV3-AA3)/(AA3+1E-50)</f>
        <v>-3.5263532297523223E-5</v>
      </c>
      <c r="FU3" s="40">
        <f t="shared" ref="FU3:FU34" si="27">(EC3-AB3)/(AB3+1E-50)</f>
        <v>-7.9565176042802651E-4</v>
      </c>
      <c r="FV3" s="40">
        <f t="shared" ref="FV3:FV34" si="28">(EN3-AC3)/(AC3+1E-50)</f>
        <v>-1.3666758742038869E-6</v>
      </c>
      <c r="FW3" s="40">
        <f t="shared" ref="FW3:FW34" si="29">(BO3-AD3)/(AD3+1E-50)</f>
        <v>6.7206573810485165E-6</v>
      </c>
      <c r="FX3" s="40">
        <f t="shared" ref="FX3:FX34" si="30">(BP3-AE3)/(AE3+1E-50)</f>
        <v>-2.4963975952112996E-7</v>
      </c>
      <c r="FY3" s="40">
        <f t="shared" ref="FY3:FY34" si="31">(DD3-AF3)/(AF3+1E-50)</f>
        <v>3.3291450605651876E-5</v>
      </c>
      <c r="FZ3" s="40">
        <f t="shared" ref="FZ3:FZ34" si="32">(DE3-AG3)/(AG3+1E-50)</f>
        <v>-9.7096687530744153E-6</v>
      </c>
      <c r="GA3" s="40">
        <f t="shared" ref="GA3:GA34" si="33">(DF3-AH3)/(AH3+1E-50)</f>
        <v>-3.6201932860111763E-5</v>
      </c>
      <c r="GB3" s="40">
        <f t="shared" ref="GB3:GB34" si="34">(DG3-AI3)/(AI3+1E-50)</f>
        <v>-2.6428480489930611E-5</v>
      </c>
      <c r="GC3" s="40">
        <f t="shared" ref="GC3:GC34" si="35">(DH3-AJ3)/(AJ3+1E-50)</f>
        <v>-1.8650433430988334E-6</v>
      </c>
      <c r="GD3" s="40">
        <f t="shared" ref="GD3:GD34" si="36">(EQ3-AK3)/(AK3+1E-50)</f>
        <v>-7.9908850545049445E-6</v>
      </c>
      <c r="GE3" s="40">
        <f t="shared" ref="GE3:GE34" si="37">(BV3-AL3)/(AL3+1E-50)</f>
        <v>-3.8992163512544889E-6</v>
      </c>
      <c r="GF3" s="40">
        <f t="shared" ref="GF3:GF34" si="38">(CC3-AM3)/(AM3+1E-50)</f>
        <v>-2.0225585471726736E-6</v>
      </c>
      <c r="GG3" s="40">
        <f t="shared" ref="GG3:GG34" si="39">(EJ3-AN3)/(AN3+1E-50)</f>
        <v>6.1542674153447023E-6</v>
      </c>
      <c r="GH3" s="40">
        <f t="shared" ref="GH3:GH34" si="40">(BC3-AO3)/(AO3+1E-50)</f>
        <v>2.6845629968296378E-5</v>
      </c>
      <c r="GI3" s="40">
        <f t="shared" ref="GI3:GI34" si="41">(BH3-AP3)/(AP3+1E-50)</f>
        <v>0</v>
      </c>
      <c r="GJ3" s="40"/>
    </row>
    <row r="4" spans="1:192" x14ac:dyDescent="0.25">
      <c r="A4" s="17" t="s">
        <v>174</v>
      </c>
      <c r="B4" s="17">
        <v>16.906692777</v>
      </c>
      <c r="C4" s="17"/>
      <c r="D4" s="17">
        <v>12.114145561000001</v>
      </c>
      <c r="E4" s="17">
        <v>0.224731176</v>
      </c>
      <c r="F4" s="17">
        <v>0.22448517600000001</v>
      </c>
      <c r="G4" s="17">
        <v>0.53438801397049995</v>
      </c>
      <c r="H4" s="17">
        <v>136.88005935199899</v>
      </c>
      <c r="I4" s="17">
        <v>2.8440449489999999E-2</v>
      </c>
      <c r="J4" s="17">
        <v>2.090297247E-2</v>
      </c>
      <c r="K4" s="5">
        <v>1.3927999999999999E-7</v>
      </c>
      <c r="L4" s="17">
        <v>0.73291851573858302</v>
      </c>
      <c r="M4" s="17">
        <v>3.3584138E-3</v>
      </c>
      <c r="N4" s="5">
        <v>2.9519399999999999E-7</v>
      </c>
      <c r="O4" s="17">
        <v>1.1086639000000001E-4</v>
      </c>
      <c r="P4" s="5">
        <v>2.9519399999999999E-7</v>
      </c>
      <c r="R4" s="17">
        <v>1.0273818E-4</v>
      </c>
      <c r="S4" s="17">
        <v>1.7235039999999999E-4</v>
      </c>
      <c r="T4" s="17">
        <v>0.35312828058758</v>
      </c>
      <c r="U4" s="5">
        <v>1.8512899999999999E-9</v>
      </c>
      <c r="V4" s="5">
        <v>3.4439399999999998E-7</v>
      </c>
      <c r="W4" s="5">
        <v>1.75822E-7</v>
      </c>
      <c r="X4" s="17">
        <v>2.3047006000000001E-4</v>
      </c>
      <c r="Y4" s="17">
        <v>1.7738776500000001E-2</v>
      </c>
      <c r="Z4" s="17">
        <v>5.6089540468999999E-4</v>
      </c>
      <c r="AA4" s="5">
        <v>3.0103700000000002E-7</v>
      </c>
      <c r="AB4" s="17">
        <v>1.0493993E-4</v>
      </c>
      <c r="AC4" s="17">
        <v>0.56059248964889696</v>
      </c>
      <c r="AD4" s="17">
        <v>1.8174399999999999E-4</v>
      </c>
      <c r="AE4" s="17">
        <v>5.8037259999999998E-5</v>
      </c>
      <c r="AJ4" s="17">
        <v>6.5603109999999999E-4</v>
      </c>
      <c r="AK4" s="17">
        <v>0.49459616355305702</v>
      </c>
      <c r="AL4" s="17">
        <v>4.7163289581852799E-2</v>
      </c>
      <c r="AM4" s="17">
        <v>2.342864213E-2</v>
      </c>
      <c r="AN4" s="17">
        <v>9.4196499999999904E-5</v>
      </c>
      <c r="AR4" s="17" t="s">
        <v>174</v>
      </c>
      <c r="AS4" s="17">
        <v>0</v>
      </c>
      <c r="AT4" s="17">
        <v>0</v>
      </c>
      <c r="AU4" s="17">
        <v>2.09026497081631E-2</v>
      </c>
      <c r="AV4" s="17">
        <v>2.84407389764182E-2</v>
      </c>
      <c r="AW4" s="17">
        <v>2.84407389764182E-2</v>
      </c>
      <c r="AX4" s="17">
        <v>1.4147323054283301E-4</v>
      </c>
      <c r="AY4" s="17">
        <v>0</v>
      </c>
      <c r="AZ4" s="5">
        <v>5.7086757386861598E-8</v>
      </c>
      <c r="BA4" s="5">
        <v>8.2175377679304605E-8</v>
      </c>
      <c r="BB4" s="17">
        <v>0.732909823607515</v>
      </c>
      <c r="BC4" s="17">
        <v>0</v>
      </c>
      <c r="BD4" s="17">
        <v>1.72364814100762E-4</v>
      </c>
      <c r="BE4" s="17">
        <v>3.3591067348816101E-3</v>
      </c>
      <c r="BF4" s="5">
        <v>7.0863848057452097E-8</v>
      </c>
      <c r="BG4" s="5">
        <v>2.24358206980936E-7</v>
      </c>
      <c r="BH4" s="17">
        <v>0</v>
      </c>
      <c r="BI4" s="17">
        <v>1006.78455627609</v>
      </c>
      <c r="BJ4" s="17">
        <v>1.1085219826694501E-4</v>
      </c>
      <c r="BK4" s="17">
        <v>0</v>
      </c>
      <c r="BL4" s="17">
        <v>0</v>
      </c>
      <c r="BM4" s="5">
        <v>2.9525342411966498E-7</v>
      </c>
      <c r="BN4" s="17">
        <v>2.3047024064551399E-4</v>
      </c>
      <c r="BO4" s="17">
        <v>1.8171524611848501E-4</v>
      </c>
      <c r="BP4" s="5">
        <v>5.8036536097928702E-5</v>
      </c>
      <c r="BQ4" s="17">
        <v>16.906655800525801</v>
      </c>
      <c r="BR4" s="17">
        <v>1.02732494154995E-4</v>
      </c>
      <c r="BS4" s="17">
        <v>1.39913750347062E-2</v>
      </c>
      <c r="BT4" s="17">
        <v>80.942892441118602</v>
      </c>
      <c r="BU4" s="17">
        <v>1.1502906287603899E-2</v>
      </c>
      <c r="BV4" s="17">
        <v>4.7163093676386603E-2</v>
      </c>
      <c r="BW4" s="17">
        <v>3.7374814530958801E-4</v>
      </c>
      <c r="BX4" s="17">
        <v>0</v>
      </c>
      <c r="BY4" s="17">
        <v>0.35312943031661298</v>
      </c>
      <c r="BZ4" s="17">
        <v>0.35312943031661298</v>
      </c>
      <c r="CA4" s="17">
        <v>0</v>
      </c>
      <c r="CB4" s="17">
        <v>0</v>
      </c>
      <c r="CC4" s="17">
        <v>2.34281024785612E-2</v>
      </c>
      <c r="CD4" s="5">
        <v>4.0725374097896301E-10</v>
      </c>
      <c r="CE4" s="5">
        <v>1.35142384070503E-9</v>
      </c>
      <c r="CF4" s="17">
        <v>0</v>
      </c>
      <c r="CG4" s="17">
        <v>2.2340517644140801E-4</v>
      </c>
      <c r="CH4" s="17">
        <v>0</v>
      </c>
      <c r="CI4" s="17">
        <v>0</v>
      </c>
      <c r="CJ4" s="5">
        <v>7.3057113641539201E-5</v>
      </c>
      <c r="CK4" s="17">
        <v>0</v>
      </c>
      <c r="CL4" s="5">
        <v>8.9539002518780005E-8</v>
      </c>
      <c r="CM4" s="5">
        <v>2.5483820830370698E-7</v>
      </c>
      <c r="CN4" s="5">
        <v>5.80345243803631E-8</v>
      </c>
      <c r="CO4" s="5">
        <v>1.17817313998799E-7</v>
      </c>
      <c r="CP4" s="17">
        <v>1.7739213901922801E-2</v>
      </c>
      <c r="CQ4" s="17">
        <v>0</v>
      </c>
      <c r="CR4" s="17">
        <v>7.0042369711236104E-4</v>
      </c>
      <c r="CS4" s="17">
        <v>0</v>
      </c>
      <c r="CT4" s="17">
        <v>0</v>
      </c>
      <c r="CU4" s="5">
        <v>1.2343369874942699E-7</v>
      </c>
      <c r="CV4" s="5">
        <v>1.7759839503518901E-7</v>
      </c>
      <c r="CW4" s="17">
        <v>217.90033461052499</v>
      </c>
      <c r="CX4" s="17">
        <v>10.902714208458001</v>
      </c>
      <c r="CY4" s="17">
        <v>1.2114143315861601</v>
      </c>
      <c r="CZ4" s="17">
        <v>12.1141285400442</v>
      </c>
      <c r="DA4" s="17">
        <v>0</v>
      </c>
      <c r="DB4" s="17">
        <v>1.7667630850377699E-2</v>
      </c>
      <c r="DC4" s="17">
        <v>0</v>
      </c>
      <c r="DD4" s="17">
        <v>0</v>
      </c>
      <c r="DE4" s="17">
        <v>0</v>
      </c>
      <c r="DF4" s="17">
        <v>0</v>
      </c>
      <c r="DG4" s="17">
        <v>0</v>
      </c>
      <c r="DH4" s="17">
        <v>6.5600396391033301E-4</v>
      </c>
      <c r="DI4" s="17">
        <v>1.57579137662109E-3</v>
      </c>
      <c r="DJ4" s="17">
        <v>79.841827962757506</v>
      </c>
      <c r="DK4" s="17">
        <v>2.1319507046523001E-3</v>
      </c>
      <c r="DL4" s="17">
        <v>5.5615932803121703E-3</v>
      </c>
      <c r="DM4" s="17">
        <v>1.34714055016342E-2</v>
      </c>
      <c r="DN4" s="17">
        <v>3.1515895875703398E-3</v>
      </c>
      <c r="DO4" s="17">
        <v>1.55835711569305E-3</v>
      </c>
      <c r="DP4" s="5">
        <v>9.2574932345662506E-11</v>
      </c>
      <c r="DQ4" s="17">
        <v>7.4154896741017396E-4</v>
      </c>
      <c r="DR4" s="17">
        <v>0.224731307638463</v>
      </c>
      <c r="DS4" s="17">
        <v>0.22448531437358299</v>
      </c>
      <c r="DT4" s="17">
        <v>2.4599326487982002E-4</v>
      </c>
      <c r="DU4" s="17">
        <v>0</v>
      </c>
      <c r="DV4" s="17">
        <v>0</v>
      </c>
      <c r="DW4" s="17">
        <v>2.4016971400541199E-2</v>
      </c>
      <c r="DX4" s="17">
        <v>0</v>
      </c>
      <c r="DY4" s="17">
        <v>3.6539300241957201E-2</v>
      </c>
      <c r="DZ4" s="17">
        <v>8.9912564691876501E-3</v>
      </c>
      <c r="EA4" s="17">
        <v>4.8960663260525497E-3</v>
      </c>
      <c r="EB4" s="17">
        <v>9.1348727216609305E-2</v>
      </c>
      <c r="EC4" s="17">
        <v>1.04871422807916E-4</v>
      </c>
      <c r="ED4" s="17">
        <v>57.3995166534474</v>
      </c>
      <c r="EE4" s="17">
        <v>4.9127939725634902E-3</v>
      </c>
      <c r="EF4" s="17">
        <v>2.5587962212779002E-2</v>
      </c>
      <c r="EG4" s="17">
        <v>0</v>
      </c>
      <c r="EH4" s="17">
        <v>0.53438760233469296</v>
      </c>
      <c r="EI4" s="17">
        <v>0.59588499871294198</v>
      </c>
      <c r="EJ4" s="5">
        <v>9.4179585035026602E-5</v>
      </c>
      <c r="EK4" s="17">
        <v>0</v>
      </c>
      <c r="EL4" s="17">
        <v>0</v>
      </c>
      <c r="EM4" s="17">
        <v>0.57872497497202802</v>
      </c>
      <c r="EN4" s="17">
        <v>0.56058696444630596</v>
      </c>
      <c r="EO4" s="17">
        <v>1.6373843327766599E-3</v>
      </c>
      <c r="EP4" s="17">
        <v>136.879584472847</v>
      </c>
      <c r="EQ4" s="17">
        <v>0.49459143037284498</v>
      </c>
      <c r="ER4" s="17">
        <v>0.234714906955582</v>
      </c>
      <c r="ES4" s="17"/>
      <c r="ET4" s="26">
        <f t="shared" si="0"/>
        <v>1.5919125956562952</v>
      </c>
      <c r="EU4" s="40">
        <f t="shared" si="1"/>
        <v>-2.1870909164022219E-6</v>
      </c>
      <c r="EV4" s="40">
        <f t="shared" si="2"/>
        <v>0</v>
      </c>
      <c r="EW4" s="40">
        <f t="shared" si="3"/>
        <v>-1.4050479841647993E-6</v>
      </c>
      <c r="EX4" s="40">
        <f t="shared" si="4"/>
        <v>5.8575968556870781E-7</v>
      </c>
      <c r="EY4" s="40">
        <f t="shared" si="5"/>
        <v>6.16404100468283E-7</v>
      </c>
      <c r="EZ4" s="40">
        <f t="shared" si="6"/>
        <v>-7.7029386182831948E-7</v>
      </c>
      <c r="FA4" s="40">
        <f t="shared" si="7"/>
        <v>-3.4693084898013344E-6</v>
      </c>
      <c r="FB4" s="40">
        <f t="shared" si="8"/>
        <v>1.0178686462152524E-5</v>
      </c>
      <c r="FC4" s="40">
        <f t="shared" si="9"/>
        <v>-1.5440954025216572E-5</v>
      </c>
      <c r="FD4" s="40">
        <f t="shared" si="10"/>
        <v>-1.2826632563031485E-4</v>
      </c>
      <c r="FE4" s="40">
        <f t="shared" si="11"/>
        <v>-1.1859614515622962E-5</v>
      </c>
      <c r="FF4" s="40">
        <f t="shared" si="12"/>
        <v>2.0632802354793623E-4</v>
      </c>
      <c r="FG4" s="40">
        <f t="shared" si="13"/>
        <v>9.5039324607146727E-5</v>
      </c>
      <c r="FH4" s="40">
        <f t="shared" si="14"/>
        <v>-1.28007532805935E-4</v>
      </c>
      <c r="FI4" s="40">
        <f t="shared" si="15"/>
        <v>2.0130530994868947E-4</v>
      </c>
      <c r="FJ4" s="40">
        <f t="shared" si="16"/>
        <v>0</v>
      </c>
      <c r="FK4" s="40">
        <f t="shared" si="17"/>
        <v>-5.5343057517655042E-5</v>
      </c>
      <c r="FL4" s="40">
        <f t="shared" si="18"/>
        <v>8.3632534429929688E-5</v>
      </c>
      <c r="FM4" s="40">
        <f t="shared" si="19"/>
        <v>3.2558395806352661E-6</v>
      </c>
      <c r="FN4" s="40">
        <f t="shared" si="20"/>
        <v>-2.0248567401256998E-5</v>
      </c>
      <c r="FO4" s="40">
        <f t="shared" si="21"/>
        <v>-4.8749912928160636E-5</v>
      </c>
      <c r="FP4" s="40">
        <f t="shared" si="22"/>
        <v>1.6970788161947025E-4</v>
      </c>
      <c r="FQ4" s="40">
        <f t="shared" si="23"/>
        <v>7.8381336813362973E-7</v>
      </c>
      <c r="FR4" s="40">
        <f t="shared" si="24"/>
        <v>2.4657953314850259E-5</v>
      </c>
      <c r="FS4" s="40">
        <f t="shared" si="25"/>
        <v>0.24875991362324784</v>
      </c>
      <c r="FT4" s="40">
        <f t="shared" si="26"/>
        <v>-1.6297715510130237E-5</v>
      </c>
      <c r="FU4" s="40">
        <f t="shared" si="27"/>
        <v>-6.5282292530592992E-4</v>
      </c>
      <c r="FV4" s="40">
        <f t="shared" si="28"/>
        <v>-9.8560053747174254E-6</v>
      </c>
      <c r="FW4" s="40">
        <f t="shared" si="29"/>
        <v>-1.582108983788976E-4</v>
      </c>
      <c r="FX4" s="40">
        <f t="shared" si="30"/>
        <v>-1.2473057330686697E-5</v>
      </c>
      <c r="FY4" s="40">
        <f t="shared" si="31"/>
        <v>0</v>
      </c>
      <c r="FZ4" s="40">
        <f t="shared" si="32"/>
        <v>0</v>
      </c>
      <c r="GA4" s="40">
        <f t="shared" si="33"/>
        <v>0</v>
      </c>
      <c r="GB4" s="40">
        <f t="shared" si="34"/>
        <v>0</v>
      </c>
      <c r="GC4" s="40">
        <f t="shared" si="35"/>
        <v>-4.136402933790673E-5</v>
      </c>
      <c r="GD4" s="40">
        <f t="shared" si="36"/>
        <v>-9.5697875576803791E-6</v>
      </c>
      <c r="GE4" s="40">
        <f t="shared" si="37"/>
        <v>-4.153770187224204E-6</v>
      </c>
      <c r="GF4" s="40">
        <f t="shared" si="38"/>
        <v>-2.3033833365379361E-5</v>
      </c>
      <c r="GG4" s="40">
        <f t="shared" si="39"/>
        <v>-1.7957105596599974E-4</v>
      </c>
      <c r="GH4" s="40">
        <f t="shared" si="40"/>
        <v>0</v>
      </c>
      <c r="GI4" s="40">
        <f t="shared" si="41"/>
        <v>0</v>
      </c>
      <c r="GJ4" s="40"/>
    </row>
    <row r="5" spans="1:192" x14ac:dyDescent="0.25">
      <c r="A5" s="17" t="s">
        <v>175</v>
      </c>
      <c r="B5" s="17">
        <v>4295.1964472477903</v>
      </c>
      <c r="C5" s="17">
        <v>7.2630020000000002E-3</v>
      </c>
      <c r="D5" s="17">
        <v>4536.8524262758901</v>
      </c>
      <c r="E5" s="17">
        <v>66.069861553799996</v>
      </c>
      <c r="F5" s="17">
        <v>66.053625473799897</v>
      </c>
      <c r="G5" s="17">
        <v>1045.8678235816999</v>
      </c>
      <c r="H5" s="17">
        <v>8523.9907578769798</v>
      </c>
      <c r="I5" s="17">
        <v>21.987237475665999</v>
      </c>
      <c r="J5" s="17">
        <v>14.366561353024</v>
      </c>
      <c r="K5" s="17">
        <v>8.4671692999999992E-6</v>
      </c>
      <c r="L5" s="17">
        <v>71.397086496382698</v>
      </c>
      <c r="M5" s="17">
        <v>1.2525307615800001</v>
      </c>
      <c r="N5" s="17">
        <v>1.9483055700000001E-5</v>
      </c>
      <c r="O5" s="17">
        <v>7.8656566629000002E-2</v>
      </c>
      <c r="P5" s="17">
        <v>1.9483055700000001E-5</v>
      </c>
      <c r="Q5" s="5">
        <v>6.7238830000000003E-9</v>
      </c>
      <c r="R5" s="17">
        <v>7.2869947072999999E-2</v>
      </c>
      <c r="S5" s="17">
        <v>0.122267414129999</v>
      </c>
      <c r="T5" s="17">
        <v>189.95572049001299</v>
      </c>
      <c r="U5" s="5">
        <v>1.12544837E-7</v>
      </c>
      <c r="V5" s="17">
        <v>2.2730225300000001E-5</v>
      </c>
      <c r="W5" s="17">
        <v>1.2897280699999899E-5</v>
      </c>
      <c r="X5" s="17">
        <v>8.9307170309999906E-2</v>
      </c>
      <c r="Y5" s="17">
        <v>8.6881392880899995</v>
      </c>
      <c r="Z5" s="17">
        <v>0.26514786591921802</v>
      </c>
      <c r="AA5" s="17">
        <v>2.22767699E-5</v>
      </c>
      <c r="AB5" s="17">
        <v>7.4307267088000006E-2</v>
      </c>
      <c r="AC5" s="17">
        <v>28.948491596873101</v>
      </c>
      <c r="AD5" s="17">
        <v>0.116235903512</v>
      </c>
      <c r="AE5" s="17">
        <v>4.1139092078999899E-2</v>
      </c>
      <c r="AF5" s="17">
        <v>2.8429929900000001E-4</v>
      </c>
      <c r="AG5" s="5">
        <v>9.9480309999999895E-8</v>
      </c>
      <c r="AH5" s="5">
        <v>3.5842731799999998E-6</v>
      </c>
      <c r="AI5" s="5">
        <v>3.2421592999999998E-6</v>
      </c>
      <c r="AJ5" s="17">
        <v>0.197895079437899</v>
      </c>
      <c r="AK5" s="17">
        <v>59.984700949890403</v>
      </c>
      <c r="AL5" s="17">
        <v>16.812500650507499</v>
      </c>
      <c r="AM5" s="17">
        <v>3.9183625964400002</v>
      </c>
      <c r="AN5" s="17">
        <v>6.5667461627000004E-2</v>
      </c>
      <c r="AO5" s="5">
        <v>6.2507291999999998E-7</v>
      </c>
      <c r="AR5" s="17" t="s">
        <v>175</v>
      </c>
      <c r="AS5" s="17">
        <v>0</v>
      </c>
      <c r="AT5" s="17">
        <v>0</v>
      </c>
      <c r="AU5" s="17">
        <v>14.3665368817471</v>
      </c>
      <c r="AV5" s="17">
        <v>21.987233424856701</v>
      </c>
      <c r="AW5" s="17">
        <v>21.987233424856701</v>
      </c>
      <c r="AX5" s="17">
        <v>0.154921479294027</v>
      </c>
      <c r="AY5" s="17">
        <v>0</v>
      </c>
      <c r="AZ5" s="5">
        <v>3.4716717097394601E-6</v>
      </c>
      <c r="BA5" s="5">
        <v>4.9957201673307997E-6</v>
      </c>
      <c r="BB5" s="17">
        <v>71.396851615190897</v>
      </c>
      <c r="BC5" s="5">
        <v>6.2508567838753895E-7</v>
      </c>
      <c r="BD5" s="17">
        <v>0.122268428010188</v>
      </c>
      <c r="BE5" s="17">
        <v>1.2525287470136399</v>
      </c>
      <c r="BF5" s="5">
        <v>4.67580559643292E-6</v>
      </c>
      <c r="BG5" s="5">
        <v>1.4807699642299999E-5</v>
      </c>
      <c r="BH5" s="17">
        <v>0</v>
      </c>
      <c r="BI5" s="17">
        <v>28857.773471815199</v>
      </c>
      <c r="BJ5" s="17">
        <v>7.8657476856987804E-2</v>
      </c>
      <c r="BK5" s="5">
        <v>1.9497566648478501E-9</v>
      </c>
      <c r="BL5" s="5">
        <v>4.7740780546415498E-9</v>
      </c>
      <c r="BM5" s="5">
        <v>1.9482614050607099E-5</v>
      </c>
      <c r="BN5" s="17">
        <v>8.9307411573934903E-2</v>
      </c>
      <c r="BO5" s="17">
        <v>0.116234755386481</v>
      </c>
      <c r="BP5" s="17">
        <v>4.1139805149307998E-2</v>
      </c>
      <c r="BQ5" s="17">
        <v>4295.1941471563096</v>
      </c>
      <c r="BR5" s="17">
        <v>7.2869188397870405E-2</v>
      </c>
      <c r="BS5" s="17">
        <v>22.541879997495698</v>
      </c>
      <c r="BT5" s="17">
        <v>4167.3917535493201</v>
      </c>
      <c r="BU5" s="17">
        <v>30.869226039866302</v>
      </c>
      <c r="BV5" s="17">
        <v>16.812381678093999</v>
      </c>
      <c r="BW5" s="17">
        <v>1.90606400009718</v>
      </c>
      <c r="BX5" s="17">
        <v>0</v>
      </c>
      <c r="BY5" s="17">
        <v>189.95508702218601</v>
      </c>
      <c r="BZ5" s="17">
        <v>189.95508702218601</v>
      </c>
      <c r="CA5" s="17">
        <v>0</v>
      </c>
      <c r="CB5" s="17">
        <v>0</v>
      </c>
      <c r="CC5" s="17">
        <v>3.9183549336116599</v>
      </c>
      <c r="CD5" s="5">
        <v>2.47596474437959E-8</v>
      </c>
      <c r="CE5" s="5">
        <v>8.2159080078594798E-8</v>
      </c>
      <c r="CF5" s="17">
        <v>0</v>
      </c>
      <c r="CG5" s="17">
        <v>0.244599769705554</v>
      </c>
      <c r="CH5" s="5">
        <v>4.0005883695166802E-10</v>
      </c>
      <c r="CI5" s="17">
        <v>0</v>
      </c>
      <c r="CJ5" s="17">
        <v>8.0011406758877093E-2</v>
      </c>
      <c r="CK5" s="17">
        <v>0</v>
      </c>
      <c r="CL5" s="5">
        <v>5.9099925594007897E-6</v>
      </c>
      <c r="CM5" s="5">
        <v>1.68210805954684E-5</v>
      </c>
      <c r="CN5" s="5">
        <v>4.2560069886517003E-6</v>
      </c>
      <c r="CO5" s="5">
        <v>8.6409321141773797E-6</v>
      </c>
      <c r="CP5" s="17">
        <v>8.6881545585662199</v>
      </c>
      <c r="CQ5" s="17">
        <v>0</v>
      </c>
      <c r="CR5" s="17">
        <v>0.41790387923408401</v>
      </c>
      <c r="CS5" s="17">
        <v>7.2629964340239304E-3</v>
      </c>
      <c r="CT5" s="17">
        <v>0</v>
      </c>
      <c r="CU5" s="5">
        <v>9.1335383631783905E-6</v>
      </c>
      <c r="CV5" s="5">
        <v>1.3143521993860099E-5</v>
      </c>
      <c r="CW5" s="17">
        <v>12673.7686222559</v>
      </c>
      <c r="CX5" s="17">
        <v>4083.1649873906699</v>
      </c>
      <c r="CY5" s="17">
        <v>453.68528398926298</v>
      </c>
      <c r="CZ5" s="17">
        <v>4536.8502713799298</v>
      </c>
      <c r="DA5" s="17">
        <v>0</v>
      </c>
      <c r="DB5" s="17">
        <v>19.814155848795401</v>
      </c>
      <c r="DC5" s="17">
        <v>0</v>
      </c>
      <c r="DD5" s="17">
        <v>2.8429656112038802E-4</v>
      </c>
      <c r="DE5" s="5">
        <v>9.9482983867678498E-8</v>
      </c>
      <c r="DF5" s="5">
        <v>3.58438205217237E-6</v>
      </c>
      <c r="DG5" s="5">
        <v>3.2424458340911701E-6</v>
      </c>
      <c r="DH5" s="17">
        <v>0.197897534899276</v>
      </c>
      <c r="DI5" s="17">
        <v>0.49106932279523902</v>
      </c>
      <c r="DJ5" s="17">
        <v>4777.0864733051803</v>
      </c>
      <c r="DK5" s="17">
        <v>0.66438781130640401</v>
      </c>
      <c r="DL5" s="17">
        <v>1.7331819645386499</v>
      </c>
      <c r="DM5" s="17">
        <v>4.1981718837943696</v>
      </c>
      <c r="DN5" s="17">
        <v>0.98213642068596796</v>
      </c>
      <c r="DO5" s="17">
        <v>0.26548250797797501</v>
      </c>
      <c r="DP5" s="5">
        <v>5.62737931072493E-9</v>
      </c>
      <c r="DQ5" s="17">
        <v>0.231090739904209</v>
      </c>
      <c r="DR5" s="17">
        <v>66.069847042091695</v>
      </c>
      <c r="DS5" s="17">
        <v>66.053610981199995</v>
      </c>
      <c r="DT5" s="17">
        <v>1.6236060891659299E-2</v>
      </c>
      <c r="DU5" s="17">
        <v>0</v>
      </c>
      <c r="DV5" s="17">
        <v>0</v>
      </c>
      <c r="DW5" s="17">
        <v>4.9206344034568499</v>
      </c>
      <c r="DX5" s="17">
        <v>0</v>
      </c>
      <c r="DY5" s="17">
        <v>11.3321845226717</v>
      </c>
      <c r="DZ5" s="17">
        <v>2.8019780332567201</v>
      </c>
      <c r="EA5" s="17">
        <v>1.51503547898168</v>
      </c>
      <c r="EB5" s="17">
        <v>28.330511323489599</v>
      </c>
      <c r="EC5" s="17">
        <v>7.4249922707870994E-2</v>
      </c>
      <c r="ED5" s="17">
        <v>3352.1720891190398</v>
      </c>
      <c r="EE5" s="17">
        <v>1.5309777236175599</v>
      </c>
      <c r="EF5" s="17">
        <v>7.0567688447229502</v>
      </c>
      <c r="EG5" s="17">
        <v>0</v>
      </c>
      <c r="EH5" s="17">
        <v>1045.8637816108501</v>
      </c>
      <c r="EI5" s="17">
        <v>55.9696799945511</v>
      </c>
      <c r="EJ5" s="17">
        <v>6.5666941603269996E-2</v>
      </c>
      <c r="EK5" s="17">
        <v>0</v>
      </c>
      <c r="EL5" s="17">
        <v>0</v>
      </c>
      <c r="EM5" s="17">
        <v>74.271901282660906</v>
      </c>
      <c r="EN5" s="17">
        <v>28.948398873253598</v>
      </c>
      <c r="EO5" s="17">
        <v>0.149214846606712</v>
      </c>
      <c r="EP5" s="17">
        <v>8523.9721089353807</v>
      </c>
      <c r="EQ5" s="17">
        <v>59.984601340651501</v>
      </c>
      <c r="ER5" s="17">
        <v>61.591767516901598</v>
      </c>
      <c r="ES5" s="17"/>
      <c r="ET5" s="26">
        <f t="shared" si="0"/>
        <v>1.4868383495730157</v>
      </c>
      <c r="EU5" s="40">
        <f t="shared" si="1"/>
        <v>-5.3550320898446308E-7</v>
      </c>
      <c r="EV5" s="40">
        <f t="shared" si="2"/>
        <v>-7.6634648727900878E-7</v>
      </c>
      <c r="EW5" s="40">
        <f t="shared" si="3"/>
        <v>-4.7497598727742747E-7</v>
      </c>
      <c r="EX5" s="40">
        <f t="shared" si="4"/>
        <v>-2.1964187542583234E-7</v>
      </c>
      <c r="EY5" s="40">
        <f t="shared" si="5"/>
        <v>-2.1940657758643516E-7</v>
      </c>
      <c r="EZ5" s="40">
        <f t="shared" si="6"/>
        <v>-3.8647052320338584E-6</v>
      </c>
      <c r="FA5" s="40">
        <f t="shared" si="7"/>
        <v>-2.1878181392833985E-6</v>
      </c>
      <c r="FB5" s="40">
        <f t="shared" si="8"/>
        <v>-1.8423457258532231E-7</v>
      </c>
      <c r="FC5" s="40">
        <f t="shared" si="9"/>
        <v>-1.7033496254705636E-6</v>
      </c>
      <c r="FD5" s="40">
        <f t="shared" si="10"/>
        <v>2.6287069783880176E-5</v>
      </c>
      <c r="FE5" s="40">
        <f t="shared" si="11"/>
        <v>-3.289786787210859E-6</v>
      </c>
      <c r="FF5" s="40">
        <f t="shared" si="12"/>
        <v>-1.6083967132546431E-6</v>
      </c>
      <c r="FG5" s="40">
        <f t="shared" si="13"/>
        <v>2.3073317647956045E-5</v>
      </c>
      <c r="FH5" s="40">
        <f t="shared" si="14"/>
        <v>1.1572180516031509E-5</v>
      </c>
      <c r="FI5" s="40">
        <f t="shared" si="15"/>
        <v>-2.2668384246461869E-5</v>
      </c>
      <c r="FJ5" s="40">
        <f t="shared" si="16"/>
        <v>-7.1804507306862524E-6</v>
      </c>
      <c r="FK5" s="40">
        <f t="shared" si="17"/>
        <v>-1.0411358318053533E-5</v>
      </c>
      <c r="FL5" s="40">
        <f t="shared" si="18"/>
        <v>8.2923172638719525E-6</v>
      </c>
      <c r="FM5" s="40">
        <f t="shared" si="19"/>
        <v>-3.3348183742636688E-6</v>
      </c>
      <c r="FN5" s="40">
        <f t="shared" si="20"/>
        <v>1.1282908656552707E-5</v>
      </c>
      <c r="FO5" s="40">
        <f t="shared" si="21"/>
        <v>3.7300768382096115E-5</v>
      </c>
      <c r="FP5" s="40">
        <f t="shared" si="22"/>
        <v>-2.6485984043075759E-5</v>
      </c>
      <c r="FQ5" s="40">
        <f t="shared" si="23"/>
        <v>2.7015068796764909E-6</v>
      </c>
      <c r="FR5" s="40">
        <f t="shared" si="24"/>
        <v>1.7576233200291123E-6</v>
      </c>
      <c r="FS5" s="40">
        <f t="shared" si="25"/>
        <v>0.57611632205784302</v>
      </c>
      <c r="FT5" s="40">
        <f t="shared" si="26"/>
        <v>1.3038561685294589E-5</v>
      </c>
      <c r="FU5" s="40">
        <f t="shared" si="27"/>
        <v>-7.7171967663810191E-4</v>
      </c>
      <c r="FV5" s="40">
        <f t="shared" si="28"/>
        <v>-3.2030553022851542E-6</v>
      </c>
      <c r="FW5" s="40">
        <f t="shared" si="29"/>
        <v>-9.877546302944243E-6</v>
      </c>
      <c r="FX5" s="40">
        <f t="shared" si="30"/>
        <v>1.7333156179764761E-5</v>
      </c>
      <c r="FY5" s="40">
        <f t="shared" si="31"/>
        <v>-9.6302721168145916E-6</v>
      </c>
      <c r="FZ5" s="40">
        <f t="shared" si="32"/>
        <v>2.6878360939997467E-5</v>
      </c>
      <c r="GA5" s="40">
        <f t="shared" si="33"/>
        <v>3.0374964993641853E-5</v>
      </c>
      <c r="GB5" s="40">
        <f t="shared" si="34"/>
        <v>8.8377548620226774E-5</v>
      </c>
      <c r="GC5" s="40">
        <f t="shared" si="35"/>
        <v>1.2407895052160799E-5</v>
      </c>
      <c r="GD5" s="40">
        <f t="shared" si="36"/>
        <v>-1.6605774026419182E-6</v>
      </c>
      <c r="GE5" s="40">
        <f t="shared" si="37"/>
        <v>-7.0764258079580576E-6</v>
      </c>
      <c r="GF5" s="40">
        <f t="shared" si="38"/>
        <v>-1.9556200202775098E-6</v>
      </c>
      <c r="GG5" s="40">
        <f t="shared" si="39"/>
        <v>-7.9190472286218125E-6</v>
      </c>
      <c r="GH5" s="40">
        <f t="shared" si="40"/>
        <v>2.0411038665650947E-5</v>
      </c>
      <c r="GI5" s="40">
        <f t="shared" si="41"/>
        <v>0</v>
      </c>
      <c r="GJ5" s="40"/>
    </row>
    <row r="6" spans="1:192" x14ac:dyDescent="0.25">
      <c r="A6" s="17" t="s">
        <v>176</v>
      </c>
      <c r="B6" s="17">
        <v>4221.85724273899</v>
      </c>
      <c r="C6" s="17">
        <v>6.7847139999999998E-3</v>
      </c>
      <c r="D6" s="17">
        <v>1201.8723051940999</v>
      </c>
      <c r="E6" s="17">
        <v>13.094508795699999</v>
      </c>
      <c r="F6" s="17">
        <v>13.0694522187</v>
      </c>
      <c r="G6" s="17">
        <v>10553.877303565399</v>
      </c>
      <c r="H6" s="17">
        <v>27847.2103064031</v>
      </c>
      <c r="I6" s="17">
        <v>0.558261060595999</v>
      </c>
      <c r="J6" s="17">
        <v>0.37615849297499998</v>
      </c>
      <c r="K6" s="17">
        <v>1.24530134E-5</v>
      </c>
      <c r="L6" s="17">
        <v>311.65431936220602</v>
      </c>
      <c r="M6" s="17">
        <v>7.3962648712000006E-2</v>
      </c>
      <c r="N6" s="17">
        <v>3.00671349999999E-5</v>
      </c>
      <c r="O6" s="17">
        <v>1.8480048829E-3</v>
      </c>
      <c r="P6" s="17">
        <v>3.00671349999999E-5</v>
      </c>
      <c r="Q6" s="5">
        <v>6.2810999999999997E-9</v>
      </c>
      <c r="R6" s="17">
        <v>1.7128009140999999E-3</v>
      </c>
      <c r="S6" s="17">
        <v>2.8730128129999901E-3</v>
      </c>
      <c r="T6" s="17">
        <v>1025.75300010365</v>
      </c>
      <c r="U6" s="17">
        <v>1.6552441399999999E-7</v>
      </c>
      <c r="V6" s="17">
        <v>3.507841E-5</v>
      </c>
      <c r="W6" s="17">
        <v>2.0750527499999999E-5</v>
      </c>
      <c r="X6" s="17">
        <v>4.9086395259E-3</v>
      </c>
      <c r="Y6" s="17">
        <v>0.35291585374000001</v>
      </c>
      <c r="Z6" s="17">
        <v>1.18584416419789E-2</v>
      </c>
      <c r="AA6" s="17">
        <v>3.59712449999999E-5</v>
      </c>
      <c r="AB6" s="17">
        <v>1.75129732499999E-3</v>
      </c>
      <c r="AC6" s="17">
        <v>272.43811918613397</v>
      </c>
      <c r="AD6" s="17">
        <v>3.2121504067999999E-3</v>
      </c>
      <c r="AE6" s="17">
        <v>9.6793635989999996E-4</v>
      </c>
      <c r="AF6" s="17">
        <v>2.6557760000000001E-4</v>
      </c>
      <c r="AG6" s="5">
        <v>9.2929300000000001E-8</v>
      </c>
      <c r="AH6" s="5">
        <v>3.3482380000000002E-6</v>
      </c>
      <c r="AI6" s="5">
        <v>3.028658E-6</v>
      </c>
      <c r="AJ6" s="17">
        <v>1.52207551568999E-2</v>
      </c>
      <c r="AK6" s="17">
        <v>477.65791885475102</v>
      </c>
      <c r="AL6" s="17">
        <v>190.93244786710099</v>
      </c>
      <c r="AM6" s="17">
        <v>2.3291055067099999</v>
      </c>
      <c r="AN6" s="17">
        <v>1.5868516503000001E-3</v>
      </c>
      <c r="AO6" s="5">
        <v>5.8390999999999999E-7</v>
      </c>
      <c r="AP6" s="5"/>
      <c r="AR6" s="17" t="s">
        <v>176</v>
      </c>
      <c r="AS6" s="17">
        <v>0</v>
      </c>
      <c r="AT6" s="17">
        <v>0</v>
      </c>
      <c r="AU6" s="17">
        <v>0.376157966782044</v>
      </c>
      <c r="AV6" s="17">
        <v>0.55826099101645998</v>
      </c>
      <c r="AW6" s="17">
        <v>0.55826099101645998</v>
      </c>
      <c r="AX6" s="17">
        <v>1.57384188657104E-3</v>
      </c>
      <c r="AY6" s="17">
        <v>0</v>
      </c>
      <c r="AZ6" s="5">
        <v>5.1057582521756603E-6</v>
      </c>
      <c r="BA6" s="5">
        <v>7.3472624657594197E-6</v>
      </c>
      <c r="BB6" s="17">
        <v>311.64477554726602</v>
      </c>
      <c r="BC6" s="5">
        <v>5.8393106794137597E-7</v>
      </c>
      <c r="BD6" s="17">
        <v>2.8730687873995899E-3</v>
      </c>
      <c r="BE6" s="17">
        <v>7.3961742990915805E-2</v>
      </c>
      <c r="BF6" s="5">
        <v>7.2166450062556198E-6</v>
      </c>
      <c r="BG6" s="5">
        <v>2.2851960294758001E-5</v>
      </c>
      <c r="BH6" s="17">
        <v>0</v>
      </c>
      <c r="BI6" s="17">
        <v>111641.03089655</v>
      </c>
      <c r="BJ6" s="17">
        <v>1.8479658727952001E-3</v>
      </c>
      <c r="BK6" s="5">
        <v>1.82153805453133E-9</v>
      </c>
      <c r="BL6" s="5">
        <v>4.4597342328191398E-9</v>
      </c>
      <c r="BM6" s="5">
        <v>3.0067677030837099E-5</v>
      </c>
      <c r="BN6" s="17">
        <v>4.9086987861855502E-3</v>
      </c>
      <c r="BO6" s="17">
        <v>3.2122062141108402E-3</v>
      </c>
      <c r="BP6" s="17">
        <v>9.6791118749207895E-4</v>
      </c>
      <c r="BQ6" s="17">
        <v>4221.8557915790097</v>
      </c>
      <c r="BR6" s="17">
        <v>1.7128616153361999E-3</v>
      </c>
      <c r="BS6" s="17">
        <v>27.6822360932055</v>
      </c>
      <c r="BT6" s="17">
        <v>4156.9396179041196</v>
      </c>
      <c r="BU6" s="17">
        <v>55.735091038294001</v>
      </c>
      <c r="BV6" s="17">
        <v>190.928069630089</v>
      </c>
      <c r="BW6" s="17">
        <v>117.23712549843501</v>
      </c>
      <c r="BX6" s="17">
        <v>0</v>
      </c>
      <c r="BY6" s="17">
        <v>1025.7370127817901</v>
      </c>
      <c r="BZ6" s="17">
        <v>1025.7370127817901</v>
      </c>
      <c r="CA6" s="17">
        <v>0</v>
      </c>
      <c r="CB6" s="17">
        <v>0</v>
      </c>
      <c r="CC6" s="17">
        <v>2.3291059507934202</v>
      </c>
      <c r="CD6" s="5">
        <v>3.6415979584494797E-8</v>
      </c>
      <c r="CE6" s="5">
        <v>1.2084289093128799E-7</v>
      </c>
      <c r="CF6" s="17">
        <v>0</v>
      </c>
      <c r="CG6" s="17">
        <v>2.4848307857981799E-3</v>
      </c>
      <c r="CH6" s="17">
        <v>0</v>
      </c>
      <c r="CI6" s="17">
        <v>0</v>
      </c>
      <c r="CJ6" s="17">
        <v>8.1285943274615096E-4</v>
      </c>
      <c r="CK6" s="17">
        <v>0</v>
      </c>
      <c r="CL6" s="5">
        <v>9.1201038376957702E-6</v>
      </c>
      <c r="CM6" s="5">
        <v>2.59589975583812E-5</v>
      </c>
      <c r="CN6" s="5">
        <v>6.8474939510684096E-6</v>
      </c>
      <c r="CO6" s="5">
        <v>1.39032541322882E-5</v>
      </c>
      <c r="CP6" s="17">
        <v>0.35291494293724102</v>
      </c>
      <c r="CQ6" s="17">
        <v>0</v>
      </c>
      <c r="CR6" s="17">
        <v>1.3410241591778701E-2</v>
      </c>
      <c r="CS6" s="17">
        <v>6.7846862547330704E-3</v>
      </c>
      <c r="CT6" s="17">
        <v>0</v>
      </c>
      <c r="CU6" s="5">
        <v>1.4749435892348201E-5</v>
      </c>
      <c r="CV6" s="5">
        <v>2.12225934070778E-5</v>
      </c>
      <c r="CW6" s="17">
        <v>32006.242450060301</v>
      </c>
      <c r="CX6" s="17">
        <v>1081.6804472210199</v>
      </c>
      <c r="CY6" s="17">
        <v>120.18752502340701</v>
      </c>
      <c r="CZ6" s="17">
        <v>1201.8679722444199</v>
      </c>
      <c r="DA6" s="17">
        <v>0</v>
      </c>
      <c r="DB6" s="17">
        <v>169.90985928165799</v>
      </c>
      <c r="DC6" s="17">
        <v>0</v>
      </c>
      <c r="DD6" s="17">
        <v>2.6556503701009101E-4</v>
      </c>
      <c r="DE6" s="5">
        <v>9.2930867684100106E-8</v>
      </c>
      <c r="DF6" s="5">
        <v>3.34863108186313E-6</v>
      </c>
      <c r="DG6" s="5">
        <v>3.0283017377932999E-6</v>
      </c>
      <c r="DH6" s="17">
        <v>1.52205820879401E-2</v>
      </c>
      <c r="DI6" s="17">
        <v>2.8240227126771201E-2</v>
      </c>
      <c r="DJ6" s="17">
        <v>15566.545237049801</v>
      </c>
      <c r="DK6" s="17">
        <v>3.8207475626250403E-2</v>
      </c>
      <c r="DL6" s="17">
        <v>9.96712432502741E-2</v>
      </c>
      <c r="DM6" s="17">
        <v>0.241426138152636</v>
      </c>
      <c r="DN6" s="17">
        <v>5.6480567108142102E-2</v>
      </c>
      <c r="DO6" s="17">
        <v>0.53814711830552597</v>
      </c>
      <c r="DP6" s="5">
        <v>8.2758083522103805E-9</v>
      </c>
      <c r="DQ6" s="17">
        <v>1.3289548539493001E-2</v>
      </c>
      <c r="DR6" s="17">
        <v>13.0944509283462</v>
      </c>
      <c r="DS6" s="17">
        <v>13.069394402169101</v>
      </c>
      <c r="DT6" s="17">
        <v>2.5056526177130299E-2</v>
      </c>
      <c r="DU6" s="17">
        <v>0</v>
      </c>
      <c r="DV6" s="17">
        <v>0</v>
      </c>
      <c r="DW6" s="17">
        <v>6.3724828352540799</v>
      </c>
      <c r="DX6" s="17">
        <v>0</v>
      </c>
      <c r="DY6" s="17">
        <v>0.78147991459294297</v>
      </c>
      <c r="DZ6" s="17">
        <v>0.161134766386128</v>
      </c>
      <c r="EA6" s="17">
        <v>0.11262078655841901</v>
      </c>
      <c r="EB6" s="17">
        <v>1.9537075502791501</v>
      </c>
      <c r="EC6" s="17">
        <v>1.7498621369098899E-3</v>
      </c>
      <c r="ED6" s="17">
        <v>4959.3394020629403</v>
      </c>
      <c r="EE6" s="17">
        <v>8.80432278531941E-2</v>
      </c>
      <c r="EF6" s="17">
        <v>2.58446300313607</v>
      </c>
      <c r="EG6" s="17">
        <v>0</v>
      </c>
      <c r="EH6" s="17">
        <v>10553.8171914825</v>
      </c>
      <c r="EI6" s="17">
        <v>824.17419482276603</v>
      </c>
      <c r="EJ6" s="17">
        <v>1.5868094317314999E-3</v>
      </c>
      <c r="EK6" s="17">
        <v>0</v>
      </c>
      <c r="EL6" s="17">
        <v>0</v>
      </c>
      <c r="EM6" s="17">
        <v>2638.9122032128198</v>
      </c>
      <c r="EN6" s="17">
        <v>272.42907138647098</v>
      </c>
      <c r="EO6" s="17">
        <v>2.3494036786810502</v>
      </c>
      <c r="EP6" s="17">
        <v>27846.539706727199</v>
      </c>
      <c r="EQ6" s="17">
        <v>477.64533971933997</v>
      </c>
      <c r="ER6" s="17">
        <v>3335.91958800568</v>
      </c>
      <c r="ES6" s="17"/>
      <c r="ET6" s="26">
        <f t="shared" si="0"/>
        <v>1.1493795202973889</v>
      </c>
      <c r="EU6" s="40">
        <f t="shared" si="1"/>
        <v>-3.4372549728015529E-7</v>
      </c>
      <c r="EV6" s="40">
        <f t="shared" si="2"/>
        <v>-4.0893789965844661E-6</v>
      </c>
      <c r="EW6" s="40">
        <f t="shared" si="3"/>
        <v>-3.6051664234995208E-6</v>
      </c>
      <c r="EX6" s="40">
        <f t="shared" si="4"/>
        <v>-4.4192076772231447E-6</v>
      </c>
      <c r="EY6" s="40">
        <f t="shared" si="5"/>
        <v>-4.4237914437631905E-6</v>
      </c>
      <c r="EZ6" s="40">
        <f t="shared" si="6"/>
        <v>-5.6957344841731679E-6</v>
      </c>
      <c r="FA6" s="40">
        <f t="shared" si="7"/>
        <v>-2.4081395174684153E-5</v>
      </c>
      <c r="FB6" s="40">
        <f t="shared" si="8"/>
        <v>-1.2463620325772391E-7</v>
      </c>
      <c r="FC6" s="40">
        <f t="shared" si="9"/>
        <v>-1.3988596982713557E-6</v>
      </c>
      <c r="FD6" s="40">
        <f t="shared" si="10"/>
        <v>5.8764371679383999E-7</v>
      </c>
      <c r="FE6" s="40">
        <f t="shared" si="11"/>
        <v>-3.0623079312790095E-5</v>
      </c>
      <c r="FF6" s="40">
        <f t="shared" si="12"/>
        <v>-1.224565507014866E-5</v>
      </c>
      <c r="FG6" s="40">
        <f t="shared" si="13"/>
        <v>4.8900602392664745E-5</v>
      </c>
      <c r="FH6" s="40">
        <f t="shared" si="14"/>
        <v>-2.1109308292878731E-5</v>
      </c>
      <c r="FI6" s="40">
        <f t="shared" si="15"/>
        <v>1.8027352363281547E-5</v>
      </c>
      <c r="FJ6" s="40">
        <f t="shared" si="16"/>
        <v>2.7429486948122637E-5</v>
      </c>
      <c r="FK6" s="40">
        <f t="shared" si="17"/>
        <v>3.5439750002667113E-5</v>
      </c>
      <c r="FL6" s="40">
        <f t="shared" si="18"/>
        <v>1.9482822821557211E-5</v>
      </c>
      <c r="FM6" s="40">
        <f t="shared" si="19"/>
        <v>-1.5585937217169426E-5</v>
      </c>
      <c r="FN6" s="40">
        <f t="shared" si="20"/>
        <v>6.2014223431660468E-5</v>
      </c>
      <c r="FO6" s="40">
        <f t="shared" si="21"/>
        <v>1.9710017556864446E-5</v>
      </c>
      <c r="FP6" s="40">
        <f t="shared" si="22"/>
        <v>1.0630252971180365E-5</v>
      </c>
      <c r="FQ6" s="40">
        <f t="shared" si="23"/>
        <v>1.2072649710280445E-5</v>
      </c>
      <c r="FR6" s="40">
        <f t="shared" si="24"/>
        <v>-2.580792983196587E-6</v>
      </c>
      <c r="FS6" s="40">
        <f t="shared" si="25"/>
        <v>0.13086036063173992</v>
      </c>
      <c r="FT6" s="40">
        <f t="shared" si="26"/>
        <v>2.1803510723749578E-5</v>
      </c>
      <c r="FU6" s="40">
        <f t="shared" si="27"/>
        <v>-8.1949996132157541E-4</v>
      </c>
      <c r="FV6" s="40">
        <f t="shared" si="28"/>
        <v>-3.3210476162525169E-5</v>
      </c>
      <c r="FW6" s="40">
        <f t="shared" si="29"/>
        <v>1.7373816220468826E-5</v>
      </c>
      <c r="FX6" s="40">
        <f t="shared" si="30"/>
        <v>-2.6006263390721842E-5</v>
      </c>
      <c r="FY6" s="40">
        <f t="shared" si="31"/>
        <v>-4.7304403342015325E-5</v>
      </c>
      <c r="FZ6" s="40">
        <f t="shared" si="32"/>
        <v>1.6869642837133016E-5</v>
      </c>
      <c r="GA6" s="40">
        <f t="shared" si="33"/>
        <v>1.173996182857295E-4</v>
      </c>
      <c r="GB6" s="40">
        <f t="shared" si="34"/>
        <v>-1.1763038504187571E-4</v>
      </c>
      <c r="GC6" s="40">
        <f t="shared" si="35"/>
        <v>-1.1370589567765367E-5</v>
      </c>
      <c r="GD6" s="40">
        <f t="shared" si="36"/>
        <v>-2.6335029556727299E-5</v>
      </c>
      <c r="GE6" s="40">
        <f t="shared" si="37"/>
        <v>-2.2930816950709405E-5</v>
      </c>
      <c r="GF6" s="40">
        <f t="shared" si="38"/>
        <v>1.9066694015348752E-7</v>
      </c>
      <c r="GG6" s="40">
        <f t="shared" si="39"/>
        <v>-2.660523968458777E-5</v>
      </c>
      <c r="GH6" s="40">
        <f t="shared" si="40"/>
        <v>3.6080802479803399E-5</v>
      </c>
      <c r="GI6" s="40">
        <f t="shared" si="41"/>
        <v>0</v>
      </c>
      <c r="GJ6" s="40"/>
    </row>
    <row r="7" spans="1:192" x14ac:dyDescent="0.25">
      <c r="A7" s="17" t="s">
        <v>177</v>
      </c>
      <c r="B7" s="17">
        <v>34819.585964893296</v>
      </c>
      <c r="C7" s="17"/>
      <c r="D7" s="17">
        <v>31161.295364705398</v>
      </c>
      <c r="E7" s="17">
        <v>780.116356</v>
      </c>
      <c r="F7" s="17">
        <v>774.71051099999897</v>
      </c>
      <c r="G7" s="17">
        <v>23.976482000000001</v>
      </c>
      <c r="H7" s="17">
        <v>22174.119358185199</v>
      </c>
      <c r="I7" s="17">
        <v>261.088701391548</v>
      </c>
      <c r="J7" s="17">
        <v>131.59732577205301</v>
      </c>
      <c r="K7" s="5">
        <v>3.4752657237012499E-3</v>
      </c>
      <c r="L7" s="17">
        <v>130.15961089241799</v>
      </c>
      <c r="M7" s="17">
        <v>7.7840704703134298</v>
      </c>
      <c r="N7" s="5">
        <v>7.5166214360000002E-3</v>
      </c>
      <c r="O7" s="17">
        <v>0.64095103713195101</v>
      </c>
      <c r="P7" s="17">
        <v>7.5200028279999998E-3</v>
      </c>
      <c r="Q7" s="5">
        <v>1.1669532863999999E-9</v>
      </c>
      <c r="R7" s="17">
        <v>0.59394185936618604</v>
      </c>
      <c r="S7" s="17">
        <v>0.996527276996381</v>
      </c>
      <c r="T7" s="17">
        <v>1436.56769411852</v>
      </c>
      <c r="U7" s="5">
        <v>4.6192528063844999E-5</v>
      </c>
      <c r="V7" s="5"/>
      <c r="W7" s="5">
        <v>4.67178876726187E-3</v>
      </c>
      <c r="X7" s="17">
        <v>0.19724841999999901</v>
      </c>
      <c r="Y7" s="17">
        <v>61.992582168040201</v>
      </c>
      <c r="Z7" s="17">
        <v>6.2114900590790496</v>
      </c>
      <c r="AA7" s="5">
        <v>8.0239408246823001E-3</v>
      </c>
      <c r="AB7" s="17">
        <v>0.60515259468684901</v>
      </c>
      <c r="AC7" s="17">
        <v>134.20243152594901</v>
      </c>
      <c r="AD7" s="17">
        <v>0.89982983788682802</v>
      </c>
      <c r="AE7" s="17">
        <v>0.33519070961130998</v>
      </c>
      <c r="AF7" s="17">
        <v>0.68834965988335595</v>
      </c>
      <c r="AG7" s="17">
        <v>3.7782079422205498E-5</v>
      </c>
      <c r="AH7" s="17">
        <v>2.67419860675997E-3</v>
      </c>
      <c r="AI7" s="17">
        <v>2.6167785847634201E-3</v>
      </c>
      <c r="AJ7" s="17">
        <v>1.56065442179638</v>
      </c>
      <c r="AK7" s="17">
        <v>62.323933294303103</v>
      </c>
      <c r="AL7" s="17">
        <v>12.552426034817801</v>
      </c>
      <c r="AM7" s="17">
        <v>229.754143592709</v>
      </c>
      <c r="AN7" s="17">
        <v>0.55091692621862098</v>
      </c>
      <c r="AO7" s="17">
        <v>2.3739936217001599E-4</v>
      </c>
      <c r="AR7" s="17" t="s">
        <v>177</v>
      </c>
      <c r="AS7" s="17">
        <v>0</v>
      </c>
      <c r="AT7" s="17">
        <v>0</v>
      </c>
      <c r="AU7" s="17">
        <v>131.596734945848</v>
      </c>
      <c r="AV7" s="17">
        <v>261.087342357811</v>
      </c>
      <c r="AW7" s="17">
        <v>261.087342357811</v>
      </c>
      <c r="AX7" s="17">
        <v>1.4148921303783499</v>
      </c>
      <c r="AY7" s="17">
        <v>0</v>
      </c>
      <c r="AZ7" s="17">
        <v>1.42485027199524E-3</v>
      </c>
      <c r="BA7" s="17">
        <v>2.0504019147141901E-3</v>
      </c>
      <c r="BB7" s="17">
        <v>130.15798129529401</v>
      </c>
      <c r="BC7" s="17">
        <v>2.3740335495141501E-4</v>
      </c>
      <c r="BD7" s="17">
        <v>0.99653954611416895</v>
      </c>
      <c r="BE7" s="17">
        <v>7.7840602910161802</v>
      </c>
      <c r="BF7" s="17">
        <v>1.80399562713228E-3</v>
      </c>
      <c r="BG7" s="17">
        <v>5.7126627214956101E-3</v>
      </c>
      <c r="BH7" s="17">
        <v>0</v>
      </c>
      <c r="BI7" s="17">
        <v>147113.90020001301</v>
      </c>
      <c r="BJ7" s="17">
        <v>0.64093251800200701</v>
      </c>
      <c r="BK7" s="5">
        <v>3.3841690614372999E-10</v>
      </c>
      <c r="BL7" s="5">
        <v>8.2850063658460097E-10</v>
      </c>
      <c r="BM7" s="17">
        <v>7.5194755695210998E-3</v>
      </c>
      <c r="BN7" s="17">
        <v>0.19724887997486601</v>
      </c>
      <c r="BO7" s="17">
        <v>0.89985541087377496</v>
      </c>
      <c r="BP7" s="17">
        <v>0.33520094370221998</v>
      </c>
      <c r="BQ7" s="17">
        <v>34819.234050959698</v>
      </c>
      <c r="BR7" s="17">
        <v>0.59394005984415499</v>
      </c>
      <c r="BS7" s="17">
        <v>627.24886506967903</v>
      </c>
      <c r="BT7" s="17">
        <v>13357.5298980769</v>
      </c>
      <c r="BU7" s="17">
        <v>839.54745539953899</v>
      </c>
      <c r="BV7" s="17">
        <v>12.552241205772001</v>
      </c>
      <c r="BW7" s="17">
        <v>7.3670317241136596</v>
      </c>
      <c r="BX7" s="17">
        <v>0</v>
      </c>
      <c r="BY7" s="17">
        <v>1436.5634060950699</v>
      </c>
      <c r="BZ7" s="17">
        <v>1436.5634060950699</v>
      </c>
      <c r="CA7" s="17">
        <v>0</v>
      </c>
      <c r="CB7" s="17">
        <v>0</v>
      </c>
      <c r="CC7" s="17">
        <v>229.75345147353201</v>
      </c>
      <c r="CD7" s="5">
        <v>1.0162050316878401E-5</v>
      </c>
      <c r="CE7" s="5">
        <v>3.3719972749876702E-5</v>
      </c>
      <c r="CF7" s="17">
        <v>0</v>
      </c>
      <c r="CG7" s="17">
        <v>2.4269380287273399</v>
      </c>
      <c r="CH7" s="17">
        <v>0.117246472065849</v>
      </c>
      <c r="CI7" s="17">
        <v>0</v>
      </c>
      <c r="CJ7" s="17">
        <v>0.80631173039230297</v>
      </c>
      <c r="CK7" s="17">
        <v>0</v>
      </c>
      <c r="CL7" s="17">
        <v>0</v>
      </c>
      <c r="CM7" s="17">
        <v>0</v>
      </c>
      <c r="CN7" s="17">
        <v>1.5416928344273799E-3</v>
      </c>
      <c r="CO7" s="17">
        <v>3.1300966197633198E-3</v>
      </c>
      <c r="CP7" s="17">
        <v>61.992822154788101</v>
      </c>
      <c r="CQ7" s="17">
        <v>0</v>
      </c>
      <c r="CR7" s="17">
        <v>7.6066873097074303</v>
      </c>
      <c r="CS7" s="17">
        <v>0</v>
      </c>
      <c r="CT7" s="17">
        <v>0</v>
      </c>
      <c r="CU7" s="17">
        <v>3.28981155111691E-3</v>
      </c>
      <c r="CV7" s="17">
        <v>4.7341238876304204E-3</v>
      </c>
      <c r="CW7" s="17">
        <v>35465.969693705702</v>
      </c>
      <c r="CX7" s="17">
        <v>28044.923090787401</v>
      </c>
      <c r="CY7" s="17">
        <v>3116.0953832779401</v>
      </c>
      <c r="CZ7" s="17">
        <v>31161.018474065299</v>
      </c>
      <c r="DA7" s="17">
        <v>0</v>
      </c>
      <c r="DB7" s="17">
        <v>276.22851461539602</v>
      </c>
      <c r="DC7" s="17">
        <v>0</v>
      </c>
      <c r="DD7" s="17">
        <v>0.68834999498448302</v>
      </c>
      <c r="DE7" s="5">
        <v>3.7779836968203903E-5</v>
      </c>
      <c r="DF7" s="17">
        <v>2.6742229953096602E-3</v>
      </c>
      <c r="DG7" s="17">
        <v>2.61670147588419E-3</v>
      </c>
      <c r="DH7" s="17">
        <v>1.56064393813743</v>
      </c>
      <c r="DI7" s="17">
        <v>3.8129865462060999</v>
      </c>
      <c r="DJ7" s="17">
        <v>10836.8742021735</v>
      </c>
      <c r="DK7" s="17">
        <v>5.1587233141972098</v>
      </c>
      <c r="DL7" s="17">
        <v>13.457581831324299</v>
      </c>
      <c r="DM7" s="17">
        <v>32.597318552996299</v>
      </c>
      <c r="DN7" s="17">
        <v>7.6259629342967497</v>
      </c>
      <c r="DO7" s="17">
        <v>16.828363121083299</v>
      </c>
      <c r="DP7" s="5">
        <v>2.3096707099433902E-6</v>
      </c>
      <c r="DQ7" s="17">
        <v>1.7943328331927799</v>
      </c>
      <c r="DR7" s="17">
        <v>780.11495565198902</v>
      </c>
      <c r="DS7" s="17">
        <v>774.70900541459605</v>
      </c>
      <c r="DT7" s="17">
        <v>5.4059502373936903</v>
      </c>
      <c r="DU7" s="17">
        <v>0</v>
      </c>
      <c r="DV7" s="17">
        <v>0</v>
      </c>
      <c r="DW7" s="17">
        <v>210.18646024471201</v>
      </c>
      <c r="DX7" s="17">
        <v>0</v>
      </c>
      <c r="DY7" s="17">
        <v>91.656472763879407</v>
      </c>
      <c r="DZ7" s="17">
        <v>21.7564116568836</v>
      </c>
      <c r="EA7" s="17">
        <v>12.4837422242431</v>
      </c>
      <c r="EB7" s="17">
        <v>229.140901250572</v>
      </c>
      <c r="EC7" s="17">
        <v>0.60465214316242799</v>
      </c>
      <c r="ED7" s="17">
        <v>7244.7882745360503</v>
      </c>
      <c r="EE7" s="17">
        <v>11.887534799186399</v>
      </c>
      <c r="EF7" s="17">
        <v>116.322213341821</v>
      </c>
      <c r="EG7" s="17">
        <v>0</v>
      </c>
      <c r="EH7" s="17">
        <v>23.976531144937201</v>
      </c>
      <c r="EI7" s="17">
        <v>104.52405230018201</v>
      </c>
      <c r="EJ7" s="17">
        <v>0.55091731079651396</v>
      </c>
      <c r="EK7" s="17">
        <v>0</v>
      </c>
      <c r="EL7" s="17">
        <v>0</v>
      </c>
      <c r="EM7" s="17">
        <v>291.22306088010703</v>
      </c>
      <c r="EN7" s="17">
        <v>134.20175830360799</v>
      </c>
      <c r="EO7" s="17">
        <v>1.40443890641743E-2</v>
      </c>
      <c r="EP7" s="17">
        <v>22173.991171929702</v>
      </c>
      <c r="EQ7" s="17">
        <v>62.323163878571798</v>
      </c>
      <c r="ER7" s="17">
        <v>249.457363153578</v>
      </c>
      <c r="ES7" s="17"/>
      <c r="ET7" s="26">
        <f t="shared" si="0"/>
        <v>1.5994400565380607</v>
      </c>
      <c r="EU7" s="40">
        <f t="shared" si="1"/>
        <v>-1.010678110743099E-5</v>
      </c>
      <c r="EV7" s="40">
        <f t="shared" si="2"/>
        <v>0</v>
      </c>
      <c r="EW7" s="40">
        <f t="shared" si="3"/>
        <v>-8.8857230374753514E-6</v>
      </c>
      <c r="EX7" s="40">
        <f t="shared" si="4"/>
        <v>-1.7950501873274331E-6</v>
      </c>
      <c r="EY7" s="40">
        <f t="shared" si="5"/>
        <v>-1.9434167751006896E-6</v>
      </c>
      <c r="EZ7" s="40">
        <f t="shared" si="6"/>
        <v>2.0497142658648329E-6</v>
      </c>
      <c r="FA7" s="40">
        <f t="shared" si="7"/>
        <v>-5.7808949896207281E-6</v>
      </c>
      <c r="FB7" s="40">
        <f t="shared" si="8"/>
        <v>-5.2052567949510508E-6</v>
      </c>
      <c r="FC7" s="40">
        <f t="shared" si="9"/>
        <v>-4.4896520620496534E-6</v>
      </c>
      <c r="FD7" s="40">
        <f t="shared" si="10"/>
        <v>-3.8952393561471673E-6</v>
      </c>
      <c r="FE7" s="40">
        <f t="shared" si="11"/>
        <v>-1.2519990746798144E-5</v>
      </c>
      <c r="FF7" s="40">
        <f t="shared" si="12"/>
        <v>-1.3077087737551631E-6</v>
      </c>
      <c r="FG7" s="40">
        <f t="shared" si="13"/>
        <v>4.9108004446346902E-6</v>
      </c>
      <c r="FH7" s="40">
        <f t="shared" si="14"/>
        <v>-2.8893205363800885E-5</v>
      </c>
      <c r="FI7" s="40">
        <f t="shared" si="15"/>
        <v>-7.0114133060789925E-5</v>
      </c>
      <c r="FJ7" s="40">
        <f t="shared" si="16"/>
        <v>-3.0629907885415482E-5</v>
      </c>
      <c r="FK7" s="40">
        <f t="shared" si="17"/>
        <v>-3.0297949246654757E-6</v>
      </c>
      <c r="FL7" s="40">
        <f t="shared" si="18"/>
        <v>1.2311873514326101E-5</v>
      </c>
      <c r="FM7" s="40">
        <f t="shared" si="19"/>
        <v>-2.9849087290491785E-6</v>
      </c>
      <c r="FN7" s="40">
        <f t="shared" si="20"/>
        <v>-1.8061084367481302E-5</v>
      </c>
      <c r="FO7" s="40">
        <f t="shared" si="21"/>
        <v>0</v>
      </c>
      <c r="FP7" s="40">
        <f t="shared" si="22"/>
        <v>1.4703764746478658E-7</v>
      </c>
      <c r="FQ7" s="40">
        <f t="shared" si="23"/>
        <v>2.3319571685334257E-6</v>
      </c>
      <c r="FR7" s="40">
        <f t="shared" si="24"/>
        <v>3.8712171602953061E-6</v>
      </c>
      <c r="FS7" s="40">
        <f t="shared" si="25"/>
        <v>0.22461554914494067</v>
      </c>
      <c r="FT7" s="40">
        <f t="shared" si="26"/>
        <v>-6.712331369663305E-7</v>
      </c>
      <c r="FU7" s="40">
        <f t="shared" si="27"/>
        <v>-8.2698401827061539E-4</v>
      </c>
      <c r="FV7" s="40">
        <f t="shared" si="28"/>
        <v>-5.0164690264267024E-6</v>
      </c>
      <c r="FW7" s="40">
        <f t="shared" si="29"/>
        <v>2.8419803245242737E-5</v>
      </c>
      <c r="FX7" s="40">
        <f t="shared" si="30"/>
        <v>3.0532143691772197E-5</v>
      </c>
      <c r="FY7" s="40">
        <f t="shared" si="31"/>
        <v>4.8681817773531228E-7</v>
      </c>
      <c r="FZ7" s="40">
        <f t="shared" si="32"/>
        <v>-5.9352318238938894E-5</v>
      </c>
      <c r="GA7" s="40">
        <f t="shared" si="33"/>
        <v>9.1199470482655102E-6</v>
      </c>
      <c r="GB7" s="40">
        <f t="shared" si="34"/>
        <v>-2.9467101144539024E-5</v>
      </c>
      <c r="GC7" s="40">
        <f t="shared" si="35"/>
        <v>-6.717476209755401E-6</v>
      </c>
      <c r="GD7" s="40">
        <f t="shared" si="36"/>
        <v>-1.2345429606827002E-5</v>
      </c>
      <c r="GE7" s="40">
        <f t="shared" si="37"/>
        <v>-1.4724567608468302E-5</v>
      </c>
      <c r="GF7" s="40">
        <f t="shared" si="38"/>
        <v>-3.0124339268327551E-6</v>
      </c>
      <c r="GG7" s="40">
        <f t="shared" si="39"/>
        <v>6.9806875532995055E-7</v>
      </c>
      <c r="GH7" s="40">
        <f t="shared" si="40"/>
        <v>1.6818837938414826E-5</v>
      </c>
      <c r="GI7" s="40">
        <f t="shared" si="41"/>
        <v>0</v>
      </c>
      <c r="GJ7" s="40"/>
    </row>
    <row r="8" spans="1:192" x14ac:dyDescent="0.25">
      <c r="A8" s="17" t="s">
        <v>178</v>
      </c>
      <c r="B8" s="17"/>
      <c r="C8" s="17"/>
      <c r="D8" s="17"/>
      <c r="E8" s="17"/>
      <c r="F8" s="17"/>
      <c r="G8" s="17"/>
      <c r="H8" s="17"/>
      <c r="AR8" s="17"/>
      <c r="AU8" s="17"/>
      <c r="AV8" s="17"/>
      <c r="AW8" s="17"/>
      <c r="AX8" s="17"/>
      <c r="BB8" s="17"/>
      <c r="BD8" s="17"/>
      <c r="BE8" s="17"/>
      <c r="BF8" s="17"/>
      <c r="BG8" s="17"/>
      <c r="BI8" s="17"/>
      <c r="BJ8" s="17"/>
      <c r="BM8" s="17"/>
      <c r="BN8" s="17"/>
      <c r="BO8" s="17"/>
      <c r="BP8" s="17"/>
      <c r="BQ8" s="17"/>
      <c r="BR8" s="17"/>
      <c r="BS8" s="17"/>
      <c r="BT8" s="17"/>
      <c r="BW8" s="17"/>
      <c r="BY8" s="17"/>
      <c r="BZ8" s="17"/>
      <c r="CD8" s="17"/>
      <c r="CE8" s="17"/>
      <c r="CF8" s="17"/>
      <c r="CG8" s="17"/>
      <c r="CH8" s="17"/>
      <c r="CL8" s="17"/>
      <c r="CM8" s="17"/>
      <c r="CN8" s="17"/>
      <c r="CO8" s="17"/>
      <c r="CP8" s="17"/>
      <c r="CR8" s="17"/>
      <c r="CU8" s="17"/>
      <c r="CV8" s="17"/>
      <c r="CX8" s="17"/>
      <c r="CY8" s="17"/>
      <c r="CZ8" s="17"/>
      <c r="DA8" s="17"/>
      <c r="DB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E8" s="17"/>
      <c r="EF8" s="17"/>
      <c r="EG8" s="17"/>
      <c r="EH8" s="17"/>
      <c r="EK8" s="17"/>
      <c r="EL8" s="17"/>
      <c r="EM8" s="17"/>
      <c r="EN8" s="17"/>
      <c r="EO8" s="17"/>
      <c r="EP8" s="17"/>
      <c r="ER8" s="17"/>
      <c r="ES8" s="17"/>
      <c r="ET8" s="26" t="e">
        <f t="shared" si="0"/>
        <v>#DIV/0!</v>
      </c>
      <c r="EU8" s="40">
        <f t="shared" si="1"/>
        <v>0</v>
      </c>
      <c r="EV8" s="40">
        <f t="shared" si="2"/>
        <v>0</v>
      </c>
      <c r="EW8" s="40">
        <f t="shared" si="3"/>
        <v>0</v>
      </c>
      <c r="EX8" s="40">
        <f t="shared" si="4"/>
        <v>0</v>
      </c>
      <c r="EY8" s="40">
        <f t="shared" si="5"/>
        <v>0</v>
      </c>
      <c r="EZ8" s="40">
        <f t="shared" si="6"/>
        <v>0</v>
      </c>
      <c r="FA8" s="40">
        <f t="shared" si="7"/>
        <v>0</v>
      </c>
      <c r="FB8" s="40">
        <f t="shared" si="8"/>
        <v>0</v>
      </c>
      <c r="FC8" s="40">
        <f t="shared" si="9"/>
        <v>0</v>
      </c>
      <c r="FD8" s="40">
        <f t="shared" si="10"/>
        <v>0</v>
      </c>
      <c r="FE8" s="40">
        <f t="shared" si="11"/>
        <v>0</v>
      </c>
      <c r="FF8" s="40">
        <f t="shared" si="12"/>
        <v>0</v>
      </c>
      <c r="FG8" s="40">
        <f t="shared" si="13"/>
        <v>0</v>
      </c>
      <c r="FH8" s="40">
        <f t="shared" si="14"/>
        <v>0</v>
      </c>
      <c r="FI8" s="40">
        <f t="shared" si="15"/>
        <v>0</v>
      </c>
      <c r="FJ8" s="40">
        <f t="shared" si="16"/>
        <v>0</v>
      </c>
      <c r="FK8" s="40">
        <f t="shared" si="17"/>
        <v>0</v>
      </c>
      <c r="FL8" s="40">
        <f t="shared" si="18"/>
        <v>0</v>
      </c>
      <c r="FM8" s="40">
        <f t="shared" si="19"/>
        <v>0</v>
      </c>
      <c r="FN8" s="40">
        <f t="shared" si="20"/>
        <v>0</v>
      </c>
      <c r="FO8" s="40">
        <f t="shared" si="21"/>
        <v>0</v>
      </c>
      <c r="FP8" s="40">
        <f t="shared" si="22"/>
        <v>0</v>
      </c>
      <c r="FQ8" s="40">
        <f t="shared" si="23"/>
        <v>0</v>
      </c>
      <c r="FR8" s="40">
        <f t="shared" si="24"/>
        <v>0</v>
      </c>
      <c r="FS8" s="40">
        <f t="shared" si="25"/>
        <v>0</v>
      </c>
      <c r="FT8" s="40">
        <f t="shared" si="26"/>
        <v>0</v>
      </c>
      <c r="FU8" s="40">
        <f t="shared" si="27"/>
        <v>0</v>
      </c>
      <c r="FV8" s="40">
        <f t="shared" si="28"/>
        <v>0</v>
      </c>
      <c r="FW8" s="40">
        <f t="shared" si="29"/>
        <v>0</v>
      </c>
      <c r="FX8" s="40">
        <f t="shared" si="30"/>
        <v>0</v>
      </c>
      <c r="FY8" s="40">
        <f t="shared" si="31"/>
        <v>0</v>
      </c>
      <c r="FZ8" s="40">
        <f t="shared" si="32"/>
        <v>0</v>
      </c>
      <c r="GA8" s="40">
        <f t="shared" si="33"/>
        <v>0</v>
      </c>
      <c r="GB8" s="40">
        <f t="shared" si="34"/>
        <v>0</v>
      </c>
      <c r="GC8" s="40">
        <f t="shared" si="35"/>
        <v>0</v>
      </c>
      <c r="GD8" s="40">
        <f t="shared" si="36"/>
        <v>0</v>
      </c>
      <c r="GE8" s="40">
        <f t="shared" si="37"/>
        <v>0</v>
      </c>
      <c r="GF8" s="40">
        <f t="shared" si="38"/>
        <v>0</v>
      </c>
      <c r="GG8" s="40">
        <f t="shared" si="39"/>
        <v>0</v>
      </c>
      <c r="GH8" s="40">
        <f t="shared" si="40"/>
        <v>0</v>
      </c>
      <c r="GI8" s="40">
        <f t="shared" si="41"/>
        <v>0</v>
      </c>
      <c r="GJ8" s="40"/>
    </row>
    <row r="9" spans="1:192" x14ac:dyDescent="0.25">
      <c r="A9" s="17" t="s">
        <v>179</v>
      </c>
      <c r="B9" s="17"/>
      <c r="C9" s="17"/>
      <c r="D9" s="17"/>
      <c r="E9" s="17"/>
      <c r="F9" s="17"/>
      <c r="G9" s="17"/>
      <c r="H9" s="17"/>
      <c r="AR9" s="17"/>
      <c r="AU9" s="17"/>
      <c r="AV9" s="17"/>
      <c r="AW9" s="17"/>
      <c r="AX9" s="17"/>
      <c r="BB9" s="17"/>
      <c r="BD9" s="17"/>
      <c r="BE9" s="17"/>
      <c r="BF9" s="17"/>
      <c r="BG9" s="17"/>
      <c r="BI9" s="17"/>
      <c r="BJ9" s="17"/>
      <c r="BM9" s="17"/>
      <c r="BN9" s="17"/>
      <c r="BO9" s="17"/>
      <c r="BP9" s="17"/>
      <c r="BQ9" s="17"/>
      <c r="BR9" s="17"/>
      <c r="BS9" s="17"/>
      <c r="BT9" s="17"/>
      <c r="BW9" s="17"/>
      <c r="BY9" s="17"/>
      <c r="BZ9" s="17"/>
      <c r="CD9" s="17"/>
      <c r="CE9" s="17"/>
      <c r="CF9" s="17"/>
      <c r="CG9" s="17"/>
      <c r="CH9" s="17"/>
      <c r="CL9" s="17"/>
      <c r="CM9" s="17"/>
      <c r="CN9" s="17"/>
      <c r="CO9" s="17"/>
      <c r="CP9" s="17"/>
      <c r="CR9" s="17"/>
      <c r="CU9" s="17"/>
      <c r="CV9" s="17"/>
      <c r="CX9" s="17"/>
      <c r="CY9" s="17"/>
      <c r="CZ9" s="17"/>
      <c r="DA9" s="17"/>
      <c r="DB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E9" s="17"/>
      <c r="EF9" s="17"/>
      <c r="EG9" s="17"/>
      <c r="EH9" s="17"/>
      <c r="EK9" s="17"/>
      <c r="EL9" s="17"/>
      <c r="EM9" s="17"/>
      <c r="EN9" s="17"/>
      <c r="EO9" s="17"/>
      <c r="EP9" s="17"/>
      <c r="ER9" s="17"/>
      <c r="ES9" s="17"/>
      <c r="ET9" s="26" t="e">
        <f t="shared" si="0"/>
        <v>#DIV/0!</v>
      </c>
      <c r="EU9" s="40">
        <f t="shared" si="1"/>
        <v>0</v>
      </c>
      <c r="EV9" s="40">
        <f t="shared" si="2"/>
        <v>0</v>
      </c>
      <c r="EW9" s="40">
        <f t="shared" si="3"/>
        <v>0</v>
      </c>
      <c r="EX9" s="40">
        <f t="shared" si="4"/>
        <v>0</v>
      </c>
      <c r="EY9" s="40">
        <f t="shared" si="5"/>
        <v>0</v>
      </c>
      <c r="EZ9" s="40">
        <f t="shared" si="6"/>
        <v>0</v>
      </c>
      <c r="FA9" s="40">
        <f t="shared" si="7"/>
        <v>0</v>
      </c>
      <c r="FB9" s="40">
        <f t="shared" si="8"/>
        <v>0</v>
      </c>
      <c r="FC9" s="40">
        <f t="shared" si="9"/>
        <v>0</v>
      </c>
      <c r="FD9" s="40">
        <f t="shared" si="10"/>
        <v>0</v>
      </c>
      <c r="FE9" s="40">
        <f t="shared" si="11"/>
        <v>0</v>
      </c>
      <c r="FF9" s="40">
        <f t="shared" si="12"/>
        <v>0</v>
      </c>
      <c r="FG9" s="40">
        <f t="shared" si="13"/>
        <v>0</v>
      </c>
      <c r="FH9" s="40">
        <f t="shared" si="14"/>
        <v>0</v>
      </c>
      <c r="FI9" s="40">
        <f t="shared" si="15"/>
        <v>0</v>
      </c>
      <c r="FJ9" s="40">
        <f t="shared" si="16"/>
        <v>0</v>
      </c>
      <c r="FK9" s="40">
        <f t="shared" si="17"/>
        <v>0</v>
      </c>
      <c r="FL9" s="40">
        <f t="shared" si="18"/>
        <v>0</v>
      </c>
      <c r="FM9" s="40">
        <f t="shared" si="19"/>
        <v>0</v>
      </c>
      <c r="FN9" s="40">
        <f t="shared" si="20"/>
        <v>0</v>
      </c>
      <c r="FO9" s="40">
        <f t="shared" si="21"/>
        <v>0</v>
      </c>
      <c r="FP9" s="40">
        <f t="shared" si="22"/>
        <v>0</v>
      </c>
      <c r="FQ9" s="40">
        <f t="shared" si="23"/>
        <v>0</v>
      </c>
      <c r="FR9" s="40">
        <f t="shared" si="24"/>
        <v>0</v>
      </c>
      <c r="FS9" s="40">
        <f t="shared" si="25"/>
        <v>0</v>
      </c>
      <c r="FT9" s="40">
        <f t="shared" si="26"/>
        <v>0</v>
      </c>
      <c r="FU9" s="40">
        <f t="shared" si="27"/>
        <v>0</v>
      </c>
      <c r="FV9" s="40">
        <f t="shared" si="28"/>
        <v>0</v>
      </c>
      <c r="FW9" s="40">
        <f t="shared" si="29"/>
        <v>0</v>
      </c>
      <c r="FX9" s="40">
        <f t="shared" si="30"/>
        <v>0</v>
      </c>
      <c r="FY9" s="40">
        <f t="shared" si="31"/>
        <v>0</v>
      </c>
      <c r="FZ9" s="40">
        <f t="shared" si="32"/>
        <v>0</v>
      </c>
      <c r="GA9" s="40">
        <f t="shared" si="33"/>
        <v>0</v>
      </c>
      <c r="GB9" s="40">
        <f t="shared" si="34"/>
        <v>0</v>
      </c>
      <c r="GC9" s="40">
        <f t="shared" si="35"/>
        <v>0</v>
      </c>
      <c r="GD9" s="40">
        <f t="shared" si="36"/>
        <v>0</v>
      </c>
      <c r="GE9" s="40">
        <f t="shared" si="37"/>
        <v>0</v>
      </c>
      <c r="GF9" s="40">
        <f t="shared" si="38"/>
        <v>0</v>
      </c>
      <c r="GG9" s="40">
        <f t="shared" si="39"/>
        <v>0</v>
      </c>
      <c r="GH9" s="40">
        <f t="shared" si="40"/>
        <v>0</v>
      </c>
      <c r="GI9" s="40">
        <f t="shared" si="41"/>
        <v>0</v>
      </c>
      <c r="GJ9" s="40"/>
    </row>
    <row r="10" spans="1:192" x14ac:dyDescent="0.25">
      <c r="A10" s="17" t="s">
        <v>180</v>
      </c>
      <c r="B10" s="17"/>
      <c r="C10" s="17"/>
      <c r="D10" s="17"/>
      <c r="E10" s="17"/>
      <c r="F10" s="17"/>
      <c r="G10" s="17"/>
      <c r="H10" s="17"/>
      <c r="AR10" s="17"/>
      <c r="AU10" s="17"/>
      <c r="AV10" s="17"/>
      <c r="AW10" s="17"/>
      <c r="AX10" s="17"/>
      <c r="BB10" s="17"/>
      <c r="BD10" s="17"/>
      <c r="BE10" s="17"/>
      <c r="BF10" s="17"/>
      <c r="BG10" s="17"/>
      <c r="BI10" s="17"/>
      <c r="BJ10" s="17"/>
      <c r="BM10" s="17"/>
      <c r="BN10" s="17"/>
      <c r="BO10" s="17"/>
      <c r="BP10" s="17"/>
      <c r="BQ10" s="17"/>
      <c r="BR10" s="17"/>
      <c r="BS10" s="17"/>
      <c r="BT10" s="17"/>
      <c r="BW10" s="17"/>
      <c r="BY10" s="17"/>
      <c r="BZ10" s="17"/>
      <c r="CD10" s="17"/>
      <c r="CE10" s="17"/>
      <c r="CF10" s="17"/>
      <c r="CG10" s="17"/>
      <c r="CH10" s="17"/>
      <c r="CL10" s="17"/>
      <c r="CM10" s="17"/>
      <c r="CN10" s="17"/>
      <c r="CO10" s="17"/>
      <c r="CP10" s="17"/>
      <c r="CR10" s="17"/>
      <c r="CU10" s="17"/>
      <c r="CV10" s="17"/>
      <c r="CX10" s="17"/>
      <c r="CY10" s="17"/>
      <c r="CZ10" s="17"/>
      <c r="DA10" s="17"/>
      <c r="DB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E10" s="17"/>
      <c r="EF10" s="17"/>
      <c r="EG10" s="17"/>
      <c r="EH10" s="17"/>
      <c r="EK10" s="17"/>
      <c r="EL10" s="17"/>
      <c r="EM10" s="17"/>
      <c r="EN10" s="17"/>
      <c r="EO10" s="17"/>
      <c r="EP10" s="17"/>
      <c r="ER10" s="17"/>
      <c r="ES10" s="17"/>
      <c r="ET10" s="26" t="e">
        <f t="shared" si="0"/>
        <v>#DIV/0!</v>
      </c>
      <c r="EU10" s="40">
        <f t="shared" si="1"/>
        <v>0</v>
      </c>
      <c r="EV10" s="40">
        <f t="shared" si="2"/>
        <v>0</v>
      </c>
      <c r="EW10" s="40">
        <f t="shared" si="3"/>
        <v>0</v>
      </c>
      <c r="EX10" s="40">
        <f t="shared" si="4"/>
        <v>0</v>
      </c>
      <c r="EY10" s="40">
        <f t="shared" si="5"/>
        <v>0</v>
      </c>
      <c r="EZ10" s="40">
        <f t="shared" si="6"/>
        <v>0</v>
      </c>
      <c r="FA10" s="40">
        <f t="shared" si="7"/>
        <v>0</v>
      </c>
      <c r="FB10" s="40">
        <f t="shared" si="8"/>
        <v>0</v>
      </c>
      <c r="FC10" s="40">
        <f t="shared" si="9"/>
        <v>0</v>
      </c>
      <c r="FD10" s="40">
        <f t="shared" si="10"/>
        <v>0</v>
      </c>
      <c r="FE10" s="40">
        <f t="shared" si="11"/>
        <v>0</v>
      </c>
      <c r="FF10" s="40">
        <f t="shared" si="12"/>
        <v>0</v>
      </c>
      <c r="FG10" s="40">
        <f t="shared" si="13"/>
        <v>0</v>
      </c>
      <c r="FH10" s="40">
        <f t="shared" si="14"/>
        <v>0</v>
      </c>
      <c r="FI10" s="40">
        <f t="shared" si="15"/>
        <v>0</v>
      </c>
      <c r="FJ10" s="40">
        <f t="shared" si="16"/>
        <v>0</v>
      </c>
      <c r="FK10" s="40">
        <f t="shared" si="17"/>
        <v>0</v>
      </c>
      <c r="FL10" s="40">
        <f t="shared" si="18"/>
        <v>0</v>
      </c>
      <c r="FM10" s="40">
        <f t="shared" si="19"/>
        <v>0</v>
      </c>
      <c r="FN10" s="40">
        <f t="shared" si="20"/>
        <v>0</v>
      </c>
      <c r="FO10" s="40">
        <f t="shared" si="21"/>
        <v>0</v>
      </c>
      <c r="FP10" s="40">
        <f t="shared" si="22"/>
        <v>0</v>
      </c>
      <c r="FQ10" s="40">
        <f t="shared" si="23"/>
        <v>0</v>
      </c>
      <c r="FR10" s="40">
        <f t="shared" si="24"/>
        <v>0</v>
      </c>
      <c r="FS10" s="40">
        <f t="shared" si="25"/>
        <v>0</v>
      </c>
      <c r="FT10" s="40">
        <f t="shared" si="26"/>
        <v>0</v>
      </c>
      <c r="FU10" s="40">
        <f t="shared" si="27"/>
        <v>0</v>
      </c>
      <c r="FV10" s="40">
        <f t="shared" si="28"/>
        <v>0</v>
      </c>
      <c r="FW10" s="40">
        <f t="shared" si="29"/>
        <v>0</v>
      </c>
      <c r="FX10" s="40">
        <f t="shared" si="30"/>
        <v>0</v>
      </c>
      <c r="FY10" s="40">
        <f t="shared" si="31"/>
        <v>0</v>
      </c>
      <c r="FZ10" s="40">
        <f t="shared" si="32"/>
        <v>0</v>
      </c>
      <c r="GA10" s="40">
        <f t="shared" si="33"/>
        <v>0</v>
      </c>
      <c r="GB10" s="40">
        <f t="shared" si="34"/>
        <v>0</v>
      </c>
      <c r="GC10" s="40">
        <f t="shared" si="35"/>
        <v>0</v>
      </c>
      <c r="GD10" s="40">
        <f t="shared" si="36"/>
        <v>0</v>
      </c>
      <c r="GE10" s="40">
        <f t="shared" si="37"/>
        <v>0</v>
      </c>
      <c r="GF10" s="40">
        <f t="shared" si="38"/>
        <v>0</v>
      </c>
      <c r="GG10" s="40">
        <f t="shared" si="39"/>
        <v>0</v>
      </c>
      <c r="GH10" s="40">
        <f t="shared" si="40"/>
        <v>0</v>
      </c>
      <c r="GI10" s="40">
        <f t="shared" si="41"/>
        <v>0</v>
      </c>
      <c r="GJ10" s="40"/>
    </row>
    <row r="11" spans="1:192" x14ac:dyDescent="0.25">
      <c r="A11" s="17" t="s">
        <v>181</v>
      </c>
      <c r="B11" s="17">
        <v>46.812402179999999</v>
      </c>
      <c r="C11" s="17"/>
      <c r="D11" s="17">
        <v>18.945718033999999</v>
      </c>
      <c r="E11" s="17">
        <v>0.28894087699999899</v>
      </c>
      <c r="F11" s="17">
        <v>0.28894087699999899</v>
      </c>
      <c r="G11" s="17">
        <v>70.312276371495003</v>
      </c>
      <c r="H11" s="17">
        <v>1123.1977418059901</v>
      </c>
      <c r="I11" s="17">
        <v>1.484967941E-2</v>
      </c>
      <c r="J11" s="17">
        <v>1.348374261E-2</v>
      </c>
      <c r="L11" s="17">
        <v>6.4989508528729703</v>
      </c>
      <c r="M11" s="17">
        <v>3.0625175999999901E-3</v>
      </c>
      <c r="O11" s="17">
        <v>6.8235709999999995E-5</v>
      </c>
      <c r="R11" s="17">
        <v>6.3250809999999995E-5</v>
      </c>
      <c r="S11" s="17">
        <v>1.0608696E-4</v>
      </c>
      <c r="T11" s="17">
        <v>7.7709262394663803</v>
      </c>
      <c r="X11" s="17">
        <v>2.08603304E-4</v>
      </c>
      <c r="Y11" s="17">
        <v>1.4407891000000001E-2</v>
      </c>
      <c r="Z11" s="17">
        <v>4.71274071999999E-4</v>
      </c>
      <c r="AB11" s="17">
        <v>6.4718289999999898E-5</v>
      </c>
      <c r="AC11" s="17">
        <v>4.2409489281125001</v>
      </c>
      <c r="AD11" s="17">
        <v>1.2328985E-4</v>
      </c>
      <c r="AE11" s="17">
        <v>3.57536749999999E-5</v>
      </c>
      <c r="AJ11" s="17">
        <v>6.4486483000000003E-4</v>
      </c>
      <c r="AK11" s="17">
        <v>2.6767664497230199</v>
      </c>
      <c r="AL11" s="17">
        <v>1.1339857816437</v>
      </c>
      <c r="AM11" s="17">
        <v>4.4881520000000001E-2</v>
      </c>
      <c r="AN11" s="17">
        <v>5.9021392999999903E-5</v>
      </c>
      <c r="AR11" s="17" t="s">
        <v>181</v>
      </c>
      <c r="AS11" s="17">
        <v>0</v>
      </c>
      <c r="AT11" s="17">
        <v>0</v>
      </c>
      <c r="AU11" s="17">
        <v>1.34841653151882E-2</v>
      </c>
      <c r="AV11" s="17">
        <v>1.4850349322938499E-2</v>
      </c>
      <c r="AW11" s="17">
        <v>1.4850349322938499E-2</v>
      </c>
      <c r="AX11" s="5">
        <v>3.8002365498768099E-5</v>
      </c>
      <c r="AY11" s="17">
        <v>0</v>
      </c>
      <c r="AZ11" s="17">
        <v>0</v>
      </c>
      <c r="BA11" s="17">
        <v>0</v>
      </c>
      <c r="BB11" s="17">
        <v>6.4989210775858801</v>
      </c>
      <c r="BC11" s="17">
        <v>0</v>
      </c>
      <c r="BD11" s="17">
        <v>1.0609047080804801E-4</v>
      </c>
      <c r="BE11" s="17">
        <v>3.0624192944371802E-3</v>
      </c>
      <c r="BF11" s="17">
        <v>0</v>
      </c>
      <c r="BG11" s="17">
        <v>0</v>
      </c>
      <c r="BH11" s="17">
        <v>0</v>
      </c>
      <c r="BI11" s="17">
        <v>1911.46194920111</v>
      </c>
      <c r="BJ11" s="5">
        <v>6.8237967111184393E-5</v>
      </c>
      <c r="BK11" s="17">
        <v>0</v>
      </c>
      <c r="BL11" s="17">
        <v>0</v>
      </c>
      <c r="BM11" s="17">
        <v>0</v>
      </c>
      <c r="BN11" s="17">
        <v>2.0859794185419699E-4</v>
      </c>
      <c r="BO11" s="17">
        <v>1.2329219302567801E-4</v>
      </c>
      <c r="BP11" s="5">
        <v>3.5754683443839903E-5</v>
      </c>
      <c r="BQ11" s="17">
        <v>46.812479880068501</v>
      </c>
      <c r="BR11" s="5">
        <v>6.3249273109674501E-5</v>
      </c>
      <c r="BS11" s="17">
        <v>0.72702039889647396</v>
      </c>
      <c r="BT11" s="17">
        <v>132.625495290418</v>
      </c>
      <c r="BU11" s="17">
        <v>1.4750353917194401</v>
      </c>
      <c r="BV11" s="17">
        <v>1.1339870033153401</v>
      </c>
      <c r="BW11" s="17">
        <v>1.5474961504689799</v>
      </c>
      <c r="BX11" s="17">
        <v>0</v>
      </c>
      <c r="BY11" s="17">
        <v>7.7708964441985504</v>
      </c>
      <c r="BZ11" s="17">
        <v>7.7708964441985504</v>
      </c>
      <c r="CA11" s="17">
        <v>0</v>
      </c>
      <c r="CB11" s="17">
        <v>0</v>
      </c>
      <c r="CC11" s="17">
        <v>4.4881369814315702E-2</v>
      </c>
      <c r="CD11" s="17">
        <v>0</v>
      </c>
      <c r="CE11" s="17">
        <v>0</v>
      </c>
      <c r="CF11" s="17">
        <v>0</v>
      </c>
      <c r="CG11" s="5">
        <v>6.0001303973280002E-5</v>
      </c>
      <c r="CH11" s="17">
        <v>0</v>
      </c>
      <c r="CI11" s="17">
        <v>0</v>
      </c>
      <c r="CJ11" s="5">
        <v>1.9626895667148299E-5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1.4408238582868899E-2</v>
      </c>
      <c r="CQ11" s="17">
        <v>0</v>
      </c>
      <c r="CR11" s="17">
        <v>5.0875219245523199E-4</v>
      </c>
      <c r="CS11" s="17">
        <v>0</v>
      </c>
      <c r="CT11" s="17">
        <v>0</v>
      </c>
      <c r="CU11" s="17">
        <v>0</v>
      </c>
      <c r="CV11" s="17">
        <v>0</v>
      </c>
      <c r="CW11" s="17">
        <v>1255.94930546762</v>
      </c>
      <c r="CX11" s="17">
        <v>17.051153497908299</v>
      </c>
      <c r="CY11" s="17">
        <v>1.89457220015762</v>
      </c>
      <c r="CZ11" s="17">
        <v>18.9457256980659</v>
      </c>
      <c r="DA11" s="17">
        <v>0</v>
      </c>
      <c r="DB11" s="17">
        <v>2.6409485951046401</v>
      </c>
      <c r="DC11" s="17">
        <v>0</v>
      </c>
      <c r="DD11" s="17">
        <v>0</v>
      </c>
      <c r="DE11" s="17">
        <v>0</v>
      </c>
      <c r="DF11" s="17">
        <v>0</v>
      </c>
      <c r="DG11" s="17">
        <v>0</v>
      </c>
      <c r="DH11" s="17">
        <v>6.4487308851006204E-4</v>
      </c>
      <c r="DI11" s="17">
        <v>8.2808611253492996E-4</v>
      </c>
      <c r="DJ11" s="17">
        <v>847.13960879879005</v>
      </c>
      <c r="DK11" s="17">
        <v>1.12033896063096E-3</v>
      </c>
      <c r="DL11" s="17">
        <v>2.9226711200030799E-3</v>
      </c>
      <c r="DM11" s="17">
        <v>7.0793887685532799E-3</v>
      </c>
      <c r="DN11" s="17">
        <v>1.65619173597447E-3</v>
      </c>
      <c r="DO11" s="17">
        <v>1.0461754658641799E-2</v>
      </c>
      <c r="DP11" s="17">
        <v>0</v>
      </c>
      <c r="DQ11" s="17">
        <v>3.8969063641925198E-4</v>
      </c>
      <c r="DR11" s="17">
        <v>0.28894002171552602</v>
      </c>
      <c r="DS11" s="17">
        <v>0.28894002171552602</v>
      </c>
      <c r="DT11" s="17">
        <v>0</v>
      </c>
      <c r="DU11" s="17">
        <v>0</v>
      </c>
      <c r="DV11" s="17">
        <v>0</v>
      </c>
      <c r="DW11" s="17">
        <v>0.124923599927247</v>
      </c>
      <c r="DX11" s="17">
        <v>0</v>
      </c>
      <c r="DY11" s="17">
        <v>2.1595292691126901E-2</v>
      </c>
      <c r="DZ11" s="17">
        <v>4.72499313811405E-3</v>
      </c>
      <c r="EA11" s="17">
        <v>3.0430765499870399E-3</v>
      </c>
      <c r="EB11" s="17">
        <v>5.3987979298599498E-2</v>
      </c>
      <c r="EC11" s="5">
        <v>6.4666684744566801E-5</v>
      </c>
      <c r="ED11" s="17">
        <v>199.902599371452</v>
      </c>
      <c r="EE11" s="17">
        <v>2.5816997635542899E-3</v>
      </c>
      <c r="EF11" s="17">
        <v>5.3625258354139199E-2</v>
      </c>
      <c r="EG11" s="17">
        <v>0</v>
      </c>
      <c r="EH11" s="17">
        <v>70.312227120157402</v>
      </c>
      <c r="EI11" s="17">
        <v>31.8584882564625</v>
      </c>
      <c r="EJ11" s="5">
        <v>5.9020422796893599E-5</v>
      </c>
      <c r="EK11" s="17">
        <v>0</v>
      </c>
      <c r="EL11" s="17">
        <v>0</v>
      </c>
      <c r="EM11" s="17">
        <v>36.066064997974998</v>
      </c>
      <c r="EN11" s="17">
        <v>4.24093002796078</v>
      </c>
      <c r="EO11" s="17">
        <v>6.08739971918517E-3</v>
      </c>
      <c r="EP11" s="17">
        <v>1123.19719203302</v>
      </c>
      <c r="EQ11" s="17">
        <v>2.6767680786617101</v>
      </c>
      <c r="ER11" s="17">
        <v>43.2148800703714</v>
      </c>
      <c r="ES11" s="17"/>
      <c r="ET11" s="26">
        <f t="shared" si="0"/>
        <v>1.118191279657951</v>
      </c>
      <c r="EU11" s="40">
        <f t="shared" si="1"/>
        <v>1.6598180158149753E-6</v>
      </c>
      <c r="EV11" s="40">
        <f t="shared" si="2"/>
        <v>0</v>
      </c>
      <c r="EW11" s="40">
        <f t="shared" si="3"/>
        <v>4.0452760287423569E-7</v>
      </c>
      <c r="EX11" s="40">
        <f t="shared" si="4"/>
        <v>-2.9600674084166138E-6</v>
      </c>
      <c r="EY11" s="40">
        <f t="shared" si="5"/>
        <v>-2.9600674084166138E-6</v>
      </c>
      <c r="EZ11" s="40">
        <f t="shared" si="6"/>
        <v>-7.0046569591964228E-7</v>
      </c>
      <c r="FA11" s="40">
        <f t="shared" si="7"/>
        <v>-4.8947122098482798E-7</v>
      </c>
      <c r="FB11" s="40">
        <f t="shared" si="8"/>
        <v>4.5112956313924918E-5</v>
      </c>
      <c r="FC11" s="40">
        <f t="shared" si="9"/>
        <v>3.1349247788661525E-5</v>
      </c>
      <c r="FD11" s="40">
        <f t="shared" si="10"/>
        <v>0</v>
      </c>
      <c r="FE11" s="40">
        <f t="shared" si="11"/>
        <v>-4.5815528943377738E-6</v>
      </c>
      <c r="FF11" s="40">
        <f t="shared" si="12"/>
        <v>-3.2099591137007412E-5</v>
      </c>
      <c r="FG11" s="40">
        <f t="shared" si="13"/>
        <v>0</v>
      </c>
      <c r="FH11" s="40">
        <f t="shared" si="14"/>
        <v>3.3078151958822496E-5</v>
      </c>
      <c r="FI11" s="40">
        <f t="shared" si="15"/>
        <v>0</v>
      </c>
      <c r="FJ11" s="40">
        <f t="shared" si="16"/>
        <v>0</v>
      </c>
      <c r="FK11" s="40">
        <f t="shared" si="17"/>
        <v>-2.4298350100087399E-5</v>
      </c>
      <c r="FL11" s="40">
        <f t="shared" si="18"/>
        <v>3.3093681334696862E-5</v>
      </c>
      <c r="FM11" s="40">
        <f t="shared" si="19"/>
        <v>-3.8341977406176644E-6</v>
      </c>
      <c r="FN11" s="40">
        <f t="shared" si="20"/>
        <v>0</v>
      </c>
      <c r="FO11" s="40">
        <f t="shared" si="21"/>
        <v>0</v>
      </c>
      <c r="FP11" s="40">
        <f t="shared" si="22"/>
        <v>0</v>
      </c>
      <c r="FQ11" s="40">
        <f t="shared" si="23"/>
        <v>-2.5704989806910073E-5</v>
      </c>
      <c r="FR11" s="40">
        <f t="shared" si="24"/>
        <v>2.4124479349439829E-5</v>
      </c>
      <c r="FS11" s="40">
        <f t="shared" si="25"/>
        <v>7.9525105839544419E-2</v>
      </c>
      <c r="FT11" s="40">
        <f t="shared" si="26"/>
        <v>0</v>
      </c>
      <c r="FU11" s="40">
        <f t="shared" si="27"/>
        <v>-7.9738286399558917E-4</v>
      </c>
      <c r="FV11" s="40">
        <f t="shared" si="28"/>
        <v>-4.4565855520775229E-6</v>
      </c>
      <c r="FW11" s="40">
        <f t="shared" si="29"/>
        <v>1.9004205764030783E-5</v>
      </c>
      <c r="FX11" s="40">
        <f t="shared" si="30"/>
        <v>2.8205319872805101E-5</v>
      </c>
      <c r="FY11" s="40">
        <f t="shared" si="31"/>
        <v>0</v>
      </c>
      <c r="FZ11" s="40">
        <f t="shared" si="32"/>
        <v>0</v>
      </c>
      <c r="GA11" s="40">
        <f t="shared" si="33"/>
        <v>0</v>
      </c>
      <c r="GB11" s="40">
        <f t="shared" si="34"/>
        <v>0</v>
      </c>
      <c r="GC11" s="40">
        <f t="shared" si="35"/>
        <v>1.2806575390391643E-5</v>
      </c>
      <c r="GD11" s="40">
        <f t="shared" si="36"/>
        <v>6.0854718585009755E-7</v>
      </c>
      <c r="GE11" s="40">
        <f t="shared" si="37"/>
        <v>1.077325359672311E-6</v>
      </c>
      <c r="GF11" s="40">
        <f t="shared" si="38"/>
        <v>-3.3462700082047724E-6</v>
      </c>
      <c r="GG11" s="40">
        <f t="shared" si="39"/>
        <v>-1.6438160080423259E-5</v>
      </c>
      <c r="GH11" s="40">
        <f t="shared" si="40"/>
        <v>0</v>
      </c>
      <c r="GI11" s="40">
        <f t="shared" si="41"/>
        <v>0</v>
      </c>
      <c r="GJ11" s="40"/>
    </row>
    <row r="12" spans="1:192" x14ac:dyDescent="0.25">
      <c r="A12" s="17" t="s">
        <v>182</v>
      </c>
      <c r="B12" s="17"/>
      <c r="C12" s="17"/>
      <c r="D12" s="17"/>
      <c r="E12" s="17"/>
      <c r="F12" s="17"/>
      <c r="G12" s="17"/>
      <c r="H12" s="17">
        <v>4.2299999999999997E-2</v>
      </c>
      <c r="L12" s="17">
        <v>9.6967799999999997E-5</v>
      </c>
      <c r="T12" s="17">
        <v>5.6479649999999996E-4</v>
      </c>
      <c r="AC12" s="17">
        <v>2.5989599999999999E-5</v>
      </c>
      <c r="AK12" s="17">
        <v>2.72151E-5</v>
      </c>
      <c r="AL12" s="17">
        <v>1.9331299999999999E-5</v>
      </c>
      <c r="AR12" s="17" t="s">
        <v>182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5">
        <v>9.6954689060114598E-5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2.5381906915347998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5.4333629142346601E-2</v>
      </c>
      <c r="BU12" s="17">
        <v>0</v>
      </c>
      <c r="BV12" s="5">
        <v>1.93327180619167E-5</v>
      </c>
      <c r="BW12" s="17">
        <v>0</v>
      </c>
      <c r="BX12" s="17">
        <v>0</v>
      </c>
      <c r="BY12" s="17">
        <v>5.6477582576872098E-4</v>
      </c>
      <c r="BZ12" s="17">
        <v>5.6477582576872098E-4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9.6691193086305999E-2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1.85072025165758E-2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2.36798997867027E-2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5">
        <v>2.5990679704360301E-5</v>
      </c>
      <c r="EO12" s="17">
        <v>0</v>
      </c>
      <c r="EP12" s="17">
        <v>4.2298373540126798E-2</v>
      </c>
      <c r="EQ12" s="5">
        <v>2.7213598491487399E-5</v>
      </c>
      <c r="ER12" s="17">
        <v>0</v>
      </c>
      <c r="ES12" s="17"/>
      <c r="ET12" s="26">
        <f t="shared" si="0"/>
        <v>2.2859317036050779</v>
      </c>
      <c r="EU12" s="40">
        <f t="shared" si="1"/>
        <v>0</v>
      </c>
      <c r="EV12" s="40">
        <f t="shared" si="2"/>
        <v>0</v>
      </c>
      <c r="EW12" s="40">
        <f t="shared" si="3"/>
        <v>0</v>
      </c>
      <c r="EX12" s="40">
        <f t="shared" si="4"/>
        <v>0</v>
      </c>
      <c r="EY12" s="40">
        <f t="shared" si="5"/>
        <v>0</v>
      </c>
      <c r="EZ12" s="40">
        <f t="shared" si="6"/>
        <v>0</v>
      </c>
      <c r="FA12" s="40">
        <f t="shared" si="7"/>
        <v>-3.8450588018904218E-5</v>
      </c>
      <c r="FB12" s="40">
        <f t="shared" si="8"/>
        <v>0</v>
      </c>
      <c r="FC12" s="40">
        <f t="shared" si="9"/>
        <v>0</v>
      </c>
      <c r="FD12" s="40">
        <f t="shared" si="10"/>
        <v>0</v>
      </c>
      <c r="FE12" s="40">
        <f t="shared" si="11"/>
        <v>-1.3520921259840078E-4</v>
      </c>
      <c r="FF12" s="40">
        <f t="shared" si="12"/>
        <v>0</v>
      </c>
      <c r="FG12" s="40">
        <f t="shared" si="13"/>
        <v>0</v>
      </c>
      <c r="FH12" s="40">
        <f t="shared" si="14"/>
        <v>0</v>
      </c>
      <c r="FI12" s="40">
        <f t="shared" si="15"/>
        <v>0</v>
      </c>
      <c r="FJ12" s="40">
        <f t="shared" si="16"/>
        <v>0</v>
      </c>
      <c r="FK12" s="40">
        <f t="shared" si="17"/>
        <v>0</v>
      </c>
      <c r="FL12" s="40">
        <f t="shared" si="18"/>
        <v>0</v>
      </c>
      <c r="FM12" s="40">
        <f t="shared" si="19"/>
        <v>-3.660474397234871E-5</v>
      </c>
      <c r="FN12" s="40">
        <f t="shared" si="20"/>
        <v>0</v>
      </c>
      <c r="FO12" s="40">
        <f t="shared" si="21"/>
        <v>0</v>
      </c>
      <c r="FP12" s="40">
        <f t="shared" si="22"/>
        <v>0</v>
      </c>
      <c r="FQ12" s="40">
        <f t="shared" si="23"/>
        <v>0</v>
      </c>
      <c r="FR12" s="40">
        <f t="shared" si="24"/>
        <v>0</v>
      </c>
      <c r="FS12" s="40">
        <f t="shared" si="25"/>
        <v>0</v>
      </c>
      <c r="FT12" s="40">
        <f t="shared" si="26"/>
        <v>0</v>
      </c>
      <c r="FU12" s="40">
        <f t="shared" si="27"/>
        <v>0</v>
      </c>
      <c r="FV12" s="40">
        <f t="shared" si="28"/>
        <v>4.1543708264132454E-5</v>
      </c>
      <c r="FW12" s="40">
        <f t="shared" si="29"/>
        <v>0</v>
      </c>
      <c r="FX12" s="40">
        <f t="shared" si="30"/>
        <v>0</v>
      </c>
      <c r="FY12" s="40">
        <f t="shared" si="31"/>
        <v>0</v>
      </c>
      <c r="FZ12" s="40">
        <f t="shared" si="32"/>
        <v>0</v>
      </c>
      <c r="GA12" s="40">
        <f t="shared" si="33"/>
        <v>0</v>
      </c>
      <c r="GB12" s="40">
        <f t="shared" si="34"/>
        <v>0</v>
      </c>
      <c r="GC12" s="40">
        <f t="shared" si="35"/>
        <v>0</v>
      </c>
      <c r="GD12" s="40">
        <f t="shared" si="36"/>
        <v>-5.5171890332958113E-5</v>
      </c>
      <c r="GE12" s="40">
        <f t="shared" si="37"/>
        <v>7.3355745174989658E-5</v>
      </c>
      <c r="GF12" s="40">
        <f t="shared" si="38"/>
        <v>0</v>
      </c>
      <c r="GG12" s="40">
        <f t="shared" si="39"/>
        <v>0</v>
      </c>
      <c r="GH12" s="40">
        <f t="shared" si="40"/>
        <v>0</v>
      </c>
      <c r="GI12" s="40">
        <f t="shared" si="41"/>
        <v>0</v>
      </c>
      <c r="GJ12" s="40"/>
    </row>
    <row r="13" spans="1:192" x14ac:dyDescent="0.25">
      <c r="A13" s="17" t="s">
        <v>183</v>
      </c>
      <c r="B13" s="17">
        <v>15.412340124</v>
      </c>
      <c r="C13" s="17"/>
      <c r="D13" s="17">
        <v>10.264524017999999</v>
      </c>
      <c r="E13" s="17">
        <v>0.1842182</v>
      </c>
      <c r="F13" s="17">
        <v>0.18364587099999999</v>
      </c>
      <c r="G13" s="17">
        <v>4.2543860992359601</v>
      </c>
      <c r="H13" s="17">
        <v>99.167749394999902</v>
      </c>
      <c r="I13" s="17">
        <v>2.540611697E-2</v>
      </c>
      <c r="J13" s="17">
        <v>1.731931842E-2</v>
      </c>
      <c r="K13" s="17">
        <v>3.2403999999999998E-7</v>
      </c>
      <c r="L13" s="17">
        <v>2.6570969700225699</v>
      </c>
      <c r="M13" s="17">
        <v>2.7036997999999998E-3</v>
      </c>
      <c r="N13" s="17">
        <v>6.8678199999999996E-7</v>
      </c>
      <c r="O13" s="17">
        <v>9.2198669999999898E-5</v>
      </c>
      <c r="P13" s="17">
        <v>6.8678199999999996E-7</v>
      </c>
      <c r="R13" s="17">
        <v>8.5437049999999897E-5</v>
      </c>
      <c r="S13" s="17">
        <v>1.4332899999999901E-4</v>
      </c>
      <c r="T13" s="17">
        <v>0.81100418636916605</v>
      </c>
      <c r="U13" s="17">
        <v>4.3071099999999996E-9</v>
      </c>
      <c r="V13" s="17">
        <v>8.0124500000000003E-7</v>
      </c>
      <c r="W13" s="17">
        <v>4.0905799999999998E-7</v>
      </c>
      <c r="X13" s="17">
        <v>1.8397366999999999E-4</v>
      </c>
      <c r="Y13" s="17">
        <v>1.4368601700000001E-2</v>
      </c>
      <c r="Z13" s="17">
        <v>4.5217093332999999E-4</v>
      </c>
      <c r="AA13" s="17">
        <v>7.0037499999999899E-7</v>
      </c>
      <c r="AB13" s="17">
        <v>8.7255230000000007E-5</v>
      </c>
      <c r="AC13" s="17">
        <v>1.5383293758868399</v>
      </c>
      <c r="AD13" s="17">
        <v>1.4982520000000001E-4</v>
      </c>
      <c r="AE13" s="17">
        <v>4.8261180000000003E-5</v>
      </c>
      <c r="AJ13" s="17">
        <v>5.1779362999999998E-4</v>
      </c>
      <c r="AK13" s="17">
        <v>4.9468829126995999</v>
      </c>
      <c r="AL13" s="17">
        <v>0.140673603024905</v>
      </c>
      <c r="AM13" s="17">
        <v>1.668671062E-2</v>
      </c>
      <c r="AN13" s="17">
        <v>7.8215319999999896E-5</v>
      </c>
      <c r="AR13" s="17" t="s">
        <v>183</v>
      </c>
      <c r="AS13" s="17">
        <v>0</v>
      </c>
      <c r="AT13" s="17">
        <v>0</v>
      </c>
      <c r="AU13" s="17">
        <v>1.7319464576541599E-2</v>
      </c>
      <c r="AV13" s="17">
        <v>2.54062518021793E-2</v>
      </c>
      <c r="AW13" s="17">
        <v>2.54062518021793E-2</v>
      </c>
      <c r="AX13" s="17">
        <v>1.2330525355908601E-4</v>
      </c>
      <c r="AY13" s="17">
        <v>0</v>
      </c>
      <c r="AZ13" s="5">
        <v>1.3286452046715799E-7</v>
      </c>
      <c r="BA13" s="5">
        <v>1.911795278802E-7</v>
      </c>
      <c r="BB13" s="17">
        <v>2.6570931725204701</v>
      </c>
      <c r="BC13" s="17">
        <v>0</v>
      </c>
      <c r="BD13" s="17">
        <v>1.4332016733080801E-4</v>
      </c>
      <c r="BE13" s="17">
        <v>2.7033841543676299E-3</v>
      </c>
      <c r="BF13" s="5">
        <v>1.6483749180156101E-7</v>
      </c>
      <c r="BG13" s="5">
        <v>5.2202582714661402E-7</v>
      </c>
      <c r="BH13" s="17">
        <v>0</v>
      </c>
      <c r="BI13" s="17">
        <v>814.15317926385501</v>
      </c>
      <c r="BJ13" s="5">
        <v>9.2196508025154601E-5</v>
      </c>
      <c r="BK13" s="17">
        <v>0</v>
      </c>
      <c r="BL13" s="17">
        <v>0</v>
      </c>
      <c r="BM13" s="5">
        <v>6.8680503337246599E-7</v>
      </c>
      <c r="BN13" s="17">
        <v>1.83980501297971E-4</v>
      </c>
      <c r="BO13" s="17">
        <v>1.49838945749765E-4</v>
      </c>
      <c r="BP13" s="5">
        <v>4.8258899783395603E-5</v>
      </c>
      <c r="BQ13" s="17">
        <v>15.412338166967</v>
      </c>
      <c r="BR13" s="5">
        <v>8.5442563633657704E-5</v>
      </c>
      <c r="BS13" s="17">
        <v>0.55653514202946297</v>
      </c>
      <c r="BT13" s="17">
        <v>34.5807971826356</v>
      </c>
      <c r="BU13" s="17">
        <v>1.11201069805717</v>
      </c>
      <c r="BV13" s="17">
        <v>0.14067385003043401</v>
      </c>
      <c r="BW13" s="17">
        <v>2.08842956297999E-3</v>
      </c>
      <c r="BX13" s="17">
        <v>0</v>
      </c>
      <c r="BY13" s="17">
        <v>0.81100617851819201</v>
      </c>
      <c r="BZ13" s="17">
        <v>0.81100617851819201</v>
      </c>
      <c r="CA13" s="17">
        <v>0</v>
      </c>
      <c r="CB13" s="17">
        <v>0</v>
      </c>
      <c r="CC13" s="17">
        <v>1.66866796987384E-2</v>
      </c>
      <c r="CD13" s="5">
        <v>9.4763316467975403E-10</v>
      </c>
      <c r="CE13" s="5">
        <v>3.1442206385687601E-9</v>
      </c>
      <c r="CF13" s="17">
        <v>0</v>
      </c>
      <c r="CG13" s="17">
        <v>1.94662366066456E-4</v>
      </c>
      <c r="CH13" s="17">
        <v>0</v>
      </c>
      <c r="CI13" s="17">
        <v>0</v>
      </c>
      <c r="CJ13" s="5">
        <v>6.3678155173090193E-5</v>
      </c>
      <c r="CK13" s="17">
        <v>0</v>
      </c>
      <c r="CL13" s="5">
        <v>2.0831131467120801E-7</v>
      </c>
      <c r="CM13" s="5">
        <v>5.9283167159950596E-7</v>
      </c>
      <c r="CN13" s="5">
        <v>1.3499804339798301E-7</v>
      </c>
      <c r="CO13" s="5">
        <v>2.7407529886406902E-7</v>
      </c>
      <c r="CP13" s="17">
        <v>1.43686163276509E-2</v>
      </c>
      <c r="CQ13" s="17">
        <v>0</v>
      </c>
      <c r="CR13" s="17">
        <v>5.7368719357793702E-4</v>
      </c>
      <c r="CS13" s="17">
        <v>0</v>
      </c>
      <c r="CT13" s="17">
        <v>0</v>
      </c>
      <c r="CU13" s="5">
        <v>2.8713768415482903E-7</v>
      </c>
      <c r="CV13" s="5">
        <v>4.13206788031108E-7</v>
      </c>
      <c r="CW13" s="17">
        <v>133.78063073331199</v>
      </c>
      <c r="CX13" s="17">
        <v>9.2380647166784993</v>
      </c>
      <c r="CY13" s="17">
        <v>1.0264505365498799</v>
      </c>
      <c r="CZ13" s="17">
        <v>10.2645152532283</v>
      </c>
      <c r="DA13" s="17">
        <v>0</v>
      </c>
      <c r="DB13" s="17">
        <v>0.12581858974740501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5.1778581435980603E-4</v>
      </c>
      <c r="DI13" s="17">
        <v>1.32192981585894E-3</v>
      </c>
      <c r="DJ13" s="17">
        <v>65.938100829000206</v>
      </c>
      <c r="DK13" s="17">
        <v>1.7884855900395099E-3</v>
      </c>
      <c r="DL13" s="17">
        <v>4.6655868428159501E-3</v>
      </c>
      <c r="DM13" s="17">
        <v>1.13012571856897E-2</v>
      </c>
      <c r="DN13" s="17">
        <v>2.64385323831411E-3</v>
      </c>
      <c r="DO13" s="17">
        <v>1.0436845847318799E-3</v>
      </c>
      <c r="DP13" s="5">
        <v>2.1536202648853301E-10</v>
      </c>
      <c r="DQ13" s="17">
        <v>6.2208634402023796E-4</v>
      </c>
      <c r="DR13" s="17">
        <v>0.184218618142936</v>
      </c>
      <c r="DS13" s="17">
        <v>0.183646288022839</v>
      </c>
      <c r="DT13" s="17">
        <v>5.7233012009677998E-4</v>
      </c>
      <c r="DU13" s="17">
        <v>0</v>
      </c>
      <c r="DV13" s="17">
        <v>0</v>
      </c>
      <c r="DW13" s="17">
        <v>1.70780061398722E-2</v>
      </c>
      <c r="DX13" s="17">
        <v>0</v>
      </c>
      <c r="DY13" s="17">
        <v>3.0587230829433799E-2</v>
      </c>
      <c r="DZ13" s="17">
        <v>7.5428220263783199E-3</v>
      </c>
      <c r="EA13" s="17">
        <v>4.0944258337604596E-3</v>
      </c>
      <c r="EB13" s="17">
        <v>7.6468405011105897E-2</v>
      </c>
      <c r="EC13" s="5">
        <v>8.7193793107249204E-5</v>
      </c>
      <c r="ED13" s="17">
        <v>29.039585660370701</v>
      </c>
      <c r="EE13" s="17">
        <v>4.1212664451021602E-3</v>
      </c>
      <c r="EF13" s="17">
        <v>2.0367248135716401E-2</v>
      </c>
      <c r="EG13" s="17">
        <v>0</v>
      </c>
      <c r="EH13" s="17">
        <v>4.2543776098590698</v>
      </c>
      <c r="EI13" s="17">
        <v>3.7177184327042401</v>
      </c>
      <c r="EJ13" s="5">
        <v>7.8212294846145196E-5</v>
      </c>
      <c r="EK13" s="17">
        <v>0</v>
      </c>
      <c r="EL13" s="17">
        <v>0</v>
      </c>
      <c r="EM13" s="17">
        <v>0.66671243069715502</v>
      </c>
      <c r="EN13" s="17">
        <v>1.5383249199206701</v>
      </c>
      <c r="EO13" s="17">
        <v>0</v>
      </c>
      <c r="EP13" s="17">
        <v>99.167624526441998</v>
      </c>
      <c r="EQ13" s="17">
        <v>4.9469022303442998</v>
      </c>
      <c r="ER13" s="17">
        <v>0.114572922536748</v>
      </c>
      <c r="ES13" s="17"/>
      <c r="ET13" s="26">
        <f t="shared" si="0"/>
        <v>1.3490353466885838</v>
      </c>
      <c r="EU13" s="40">
        <f t="shared" si="1"/>
        <v>-1.2697831633029949E-7</v>
      </c>
      <c r="EV13" s="40">
        <f t="shared" si="2"/>
        <v>0</v>
      </c>
      <c r="EW13" s="40">
        <f t="shared" si="3"/>
        <v>-8.5388973557488234E-7</v>
      </c>
      <c r="EX13" s="40">
        <f t="shared" si="4"/>
        <v>2.2698242410272173E-6</v>
      </c>
      <c r="EY13" s="40">
        <f t="shared" si="5"/>
        <v>2.2707988845064559E-6</v>
      </c>
      <c r="EZ13" s="40">
        <f t="shared" si="6"/>
        <v>-1.9954411029777647E-6</v>
      </c>
      <c r="FA13" s="40">
        <f t="shared" si="7"/>
        <v>-1.2591649872672665E-6</v>
      </c>
      <c r="FB13" s="40">
        <f t="shared" si="8"/>
        <v>5.3070754361728293E-6</v>
      </c>
      <c r="FC13" s="40">
        <f t="shared" si="9"/>
        <v>8.4389314899268243E-6</v>
      </c>
      <c r="FD13" s="40">
        <f t="shared" si="10"/>
        <v>1.2493356863393935E-5</v>
      </c>
      <c r="FE13" s="40">
        <f t="shared" si="11"/>
        <v>-1.4291921381616023E-6</v>
      </c>
      <c r="FF13" s="40">
        <f t="shared" si="12"/>
        <v>-1.1674581341090946E-4</v>
      </c>
      <c r="FG13" s="40">
        <f t="shared" si="13"/>
        <v>1.1840576511183347E-4</v>
      </c>
      <c r="FH13" s="40">
        <f t="shared" si="14"/>
        <v>-2.3449089290522955E-5</v>
      </c>
      <c r="FI13" s="40">
        <f t="shared" si="15"/>
        <v>3.353811320917423E-5</v>
      </c>
      <c r="FJ13" s="40">
        <f t="shared" si="16"/>
        <v>0</v>
      </c>
      <c r="FK13" s="40">
        <f t="shared" si="17"/>
        <v>6.4534457332113385E-5</v>
      </c>
      <c r="FL13" s="40">
        <f t="shared" si="18"/>
        <v>-6.1625136511060303E-5</v>
      </c>
      <c r="FM13" s="40">
        <f t="shared" si="19"/>
        <v>2.4563979563203298E-6</v>
      </c>
      <c r="FN13" s="40">
        <f t="shared" si="20"/>
        <v>2.457093899336379E-5</v>
      </c>
      <c r="FO13" s="40">
        <f t="shared" si="21"/>
        <v>-1.2731902138054431E-4</v>
      </c>
      <c r="FP13" s="40">
        <f t="shared" si="22"/>
        <v>3.7506324413773104E-5</v>
      </c>
      <c r="FQ13" s="40">
        <f t="shared" si="23"/>
        <v>3.7131932906548393E-5</v>
      </c>
      <c r="FR13" s="40">
        <f t="shared" si="24"/>
        <v>1.0180288385037159E-6</v>
      </c>
      <c r="FS13" s="40">
        <f t="shared" si="25"/>
        <v>0.26873965416802442</v>
      </c>
      <c r="FT13" s="40">
        <f t="shared" si="26"/>
        <v>-4.358781233191506E-5</v>
      </c>
      <c r="FU13" s="40">
        <f t="shared" si="27"/>
        <v>-7.0410556193368297E-4</v>
      </c>
      <c r="FV13" s="40">
        <f t="shared" si="28"/>
        <v>-2.8966268470666679E-6</v>
      </c>
      <c r="FW13" s="40">
        <f t="shared" si="29"/>
        <v>9.1745245559416656E-5</v>
      </c>
      <c r="FX13" s="40">
        <f t="shared" si="30"/>
        <v>-4.7247427526648784E-5</v>
      </c>
      <c r="FY13" s="40">
        <f t="shared" si="31"/>
        <v>0</v>
      </c>
      <c r="FZ13" s="40">
        <f t="shared" si="32"/>
        <v>0</v>
      </c>
      <c r="GA13" s="40">
        <f t="shared" si="33"/>
        <v>0</v>
      </c>
      <c r="GB13" s="40">
        <f t="shared" si="34"/>
        <v>0</v>
      </c>
      <c r="GC13" s="40">
        <f t="shared" si="35"/>
        <v>-1.5094121945745763E-5</v>
      </c>
      <c r="GD13" s="40">
        <f t="shared" si="36"/>
        <v>3.9050135288780808E-6</v>
      </c>
      <c r="GE13" s="40">
        <f t="shared" si="37"/>
        <v>1.7558768929730706E-6</v>
      </c>
      <c r="GF13" s="40">
        <f t="shared" si="38"/>
        <v>-1.8530471525498568E-6</v>
      </c>
      <c r="GG13" s="40">
        <f t="shared" si="39"/>
        <v>-3.8677254720688683E-5</v>
      </c>
      <c r="GH13" s="40">
        <f t="shared" si="40"/>
        <v>0</v>
      </c>
      <c r="GI13" s="40">
        <f t="shared" si="41"/>
        <v>0</v>
      </c>
      <c r="GJ13" s="40"/>
    </row>
    <row r="14" spans="1:192" x14ac:dyDescent="0.25">
      <c r="A14" s="17" t="s">
        <v>184</v>
      </c>
      <c r="B14" s="17">
        <v>21015.3900351509</v>
      </c>
      <c r="C14" s="17"/>
      <c r="D14" s="17">
        <v>13848.991225477999</v>
      </c>
      <c r="E14" s="17">
        <v>259.27150166299998</v>
      </c>
      <c r="F14" s="17">
        <v>259.254599214</v>
      </c>
      <c r="G14" s="17">
        <v>803.29621784944197</v>
      </c>
      <c r="H14" s="17">
        <v>49498.834975975202</v>
      </c>
      <c r="I14" s="17">
        <v>17.3363129051329</v>
      </c>
      <c r="J14" s="17">
        <v>15.341161617706</v>
      </c>
      <c r="K14" s="17">
        <v>9.6617485000000004E-6</v>
      </c>
      <c r="L14" s="17">
        <v>70.958928779039098</v>
      </c>
      <c r="M14" s="17">
        <v>3.40642093903999</v>
      </c>
      <c r="N14" s="17">
        <v>2.0282890600000001E-5</v>
      </c>
      <c r="O14" s="17">
        <v>7.8694383488999903E-2</v>
      </c>
      <c r="P14" s="17">
        <v>2.0282890600000001E-5</v>
      </c>
      <c r="R14" s="17">
        <v>7.2943120670999895E-2</v>
      </c>
      <c r="S14" s="17">
        <v>0.12234595317999999</v>
      </c>
      <c r="T14" s="17">
        <v>223.683403653243</v>
      </c>
      <c r="U14" s="17">
        <v>1.28423091E-7</v>
      </c>
      <c r="V14" s="17">
        <v>2.3663366899999999E-5</v>
      </c>
      <c r="W14" s="17">
        <v>1.21966959E-5</v>
      </c>
      <c r="X14" s="17">
        <v>0.23217031450199899</v>
      </c>
      <c r="Y14" s="17">
        <v>16.1766239300599</v>
      </c>
      <c r="Z14" s="17">
        <v>0.52326848143021598</v>
      </c>
      <c r="AA14" s="17">
        <v>2.08828241999999E-5</v>
      </c>
      <c r="AB14" s="17">
        <v>7.4621381385000102E-2</v>
      </c>
      <c r="AC14" s="17">
        <v>45.105632089584802</v>
      </c>
      <c r="AD14" s="17">
        <v>0.14074733898399999</v>
      </c>
      <c r="AE14" s="17">
        <v>4.12295207399999E-2</v>
      </c>
      <c r="AJ14" s="17">
        <v>0.71334455576</v>
      </c>
      <c r="AK14" s="17">
        <v>11.187220849454601</v>
      </c>
      <c r="AL14" s="17">
        <v>1.3917489790686399</v>
      </c>
      <c r="AM14" s="17">
        <v>34.985984083405</v>
      </c>
      <c r="AN14" s="17">
        <v>6.7936124481000004E-2</v>
      </c>
      <c r="AR14" s="17" t="s">
        <v>184</v>
      </c>
      <c r="AS14" s="17">
        <v>0</v>
      </c>
      <c r="AT14" s="17">
        <v>0</v>
      </c>
      <c r="AU14" s="17">
        <v>15.3411408977582</v>
      </c>
      <c r="AV14" s="17">
        <v>17.336278760810401</v>
      </c>
      <c r="AW14" s="17">
        <v>17.336278760810401</v>
      </c>
      <c r="AX14" s="17">
        <v>5.62412018654408E-2</v>
      </c>
      <c r="AY14" s="17">
        <v>0</v>
      </c>
      <c r="AZ14" s="5">
        <v>3.9613264549127196E-6</v>
      </c>
      <c r="BA14" s="5">
        <v>5.70044506908736E-6</v>
      </c>
      <c r="BB14" s="17">
        <v>70.958880681658897</v>
      </c>
      <c r="BC14" s="17">
        <v>0</v>
      </c>
      <c r="BD14" s="17">
        <v>0.12234339194365</v>
      </c>
      <c r="BE14" s="17">
        <v>3.4064257747475502</v>
      </c>
      <c r="BF14" s="5">
        <v>4.8679402988365101E-6</v>
      </c>
      <c r="BG14" s="5">
        <v>1.5416546569883699E-5</v>
      </c>
      <c r="BH14" s="17">
        <v>0</v>
      </c>
      <c r="BI14" s="17">
        <v>166586.25917934699</v>
      </c>
      <c r="BJ14" s="17">
        <v>7.8693264141138003E-2</v>
      </c>
      <c r="BK14" s="17">
        <v>0</v>
      </c>
      <c r="BL14" s="17">
        <v>0</v>
      </c>
      <c r="BM14" s="5">
        <v>2.0283065962598599E-5</v>
      </c>
      <c r="BN14" s="17">
        <v>0.23216636713070499</v>
      </c>
      <c r="BO14" s="17">
        <v>0.14074494918467501</v>
      </c>
      <c r="BP14" s="17">
        <v>4.1229366942795602E-2</v>
      </c>
      <c r="BQ14" s="17">
        <v>21015.380580141798</v>
      </c>
      <c r="BR14" s="17">
        <v>7.2939320517997994E-2</v>
      </c>
      <c r="BS14" s="17">
        <v>28.417847903143699</v>
      </c>
      <c r="BT14" s="17">
        <v>24944.043882110702</v>
      </c>
      <c r="BU14" s="17">
        <v>52.800893894679199</v>
      </c>
      <c r="BV14" s="17">
        <v>1.3917455089629001</v>
      </c>
      <c r="BW14" s="17">
        <v>0.27121538035614101</v>
      </c>
      <c r="BX14" s="17">
        <v>0</v>
      </c>
      <c r="BY14" s="17">
        <v>223.68348858878801</v>
      </c>
      <c r="BZ14" s="17">
        <v>223.68348858878801</v>
      </c>
      <c r="CA14" s="17">
        <v>0</v>
      </c>
      <c r="CB14" s="17">
        <v>0</v>
      </c>
      <c r="CC14" s="17">
        <v>34.9859591994841</v>
      </c>
      <c r="CD14" s="5">
        <v>2.8253987663872401E-8</v>
      </c>
      <c r="CE14" s="5">
        <v>9.3748549107073004E-8</v>
      </c>
      <c r="CF14" s="17">
        <v>0</v>
      </c>
      <c r="CG14" s="17">
        <v>8.6220327450079001E-2</v>
      </c>
      <c r="CH14" s="17">
        <v>2.8654304224918798E-4</v>
      </c>
      <c r="CI14" s="17">
        <v>0</v>
      </c>
      <c r="CJ14" s="17">
        <v>2.5827260305615999E-2</v>
      </c>
      <c r="CK14" s="17">
        <v>0</v>
      </c>
      <c r="CL14" s="5">
        <v>6.1524271675568104E-6</v>
      </c>
      <c r="CM14" s="5">
        <v>1.7512255824335699E-5</v>
      </c>
      <c r="CN14" s="5">
        <v>4.0248950103892799E-6</v>
      </c>
      <c r="CO14" s="5">
        <v>8.1727415907450307E-6</v>
      </c>
      <c r="CP14" s="17">
        <v>16.1766215994455</v>
      </c>
      <c r="CQ14" s="17">
        <v>0</v>
      </c>
      <c r="CR14" s="17">
        <v>0.57257383028696696</v>
      </c>
      <c r="CS14" s="17">
        <v>0</v>
      </c>
      <c r="CT14" s="17">
        <v>0</v>
      </c>
      <c r="CU14" s="5">
        <v>8.5623150074130498E-6</v>
      </c>
      <c r="CV14" s="5">
        <v>1.23202588226216E-5</v>
      </c>
      <c r="CW14" s="17">
        <v>74300.966206350204</v>
      </c>
      <c r="CX14" s="17">
        <v>12464.085790408701</v>
      </c>
      <c r="CY14" s="17">
        <v>1384.8976730007601</v>
      </c>
      <c r="CZ14" s="17">
        <v>13848.9834634095</v>
      </c>
      <c r="DA14" s="17">
        <v>0</v>
      </c>
      <c r="DB14" s="17">
        <v>9.8378314320011704</v>
      </c>
      <c r="DC14" s="17">
        <v>0</v>
      </c>
      <c r="DD14" s="17">
        <v>0</v>
      </c>
      <c r="DE14" s="17">
        <v>0</v>
      </c>
      <c r="DF14" s="17">
        <v>0</v>
      </c>
      <c r="DG14" s="17">
        <v>0</v>
      </c>
      <c r="DH14" s="17">
        <v>0.713348884635437</v>
      </c>
      <c r="DI14" s="17">
        <v>0.98260777250505604</v>
      </c>
      <c r="DJ14" s="17">
        <v>28269.6735954795</v>
      </c>
      <c r="DK14" s="17">
        <v>1.3294132919966699</v>
      </c>
      <c r="DL14" s="17">
        <v>3.4680259315354598</v>
      </c>
      <c r="DM14" s="17">
        <v>8.4003347867303706</v>
      </c>
      <c r="DN14" s="17">
        <v>1.96521736393349</v>
      </c>
      <c r="DO14" s="17">
        <v>7.6987647563617001</v>
      </c>
      <c r="DP14" s="5">
        <v>6.4211977490809703E-9</v>
      </c>
      <c r="DQ14" s="17">
        <v>0.46240300831693598</v>
      </c>
      <c r="DR14" s="17">
        <v>259.27146318942602</v>
      </c>
      <c r="DS14" s="17">
        <v>259.25456075783802</v>
      </c>
      <c r="DT14" s="17">
        <v>1.6902431587823799E-2</v>
      </c>
      <c r="DU14" s="17">
        <v>0</v>
      </c>
      <c r="DV14" s="17">
        <v>0</v>
      </c>
      <c r="DW14" s="17">
        <v>93.321037187343293</v>
      </c>
      <c r="DX14" s="17">
        <v>0</v>
      </c>
      <c r="DY14" s="17">
        <v>24.454500227516998</v>
      </c>
      <c r="DZ14" s="17">
        <v>5.6066493901464396</v>
      </c>
      <c r="EA14" s="17">
        <v>3.3810093073628802</v>
      </c>
      <c r="EB14" s="17">
        <v>61.136162925974297</v>
      </c>
      <c r="EC14" s="17">
        <v>7.4563621129593194E-2</v>
      </c>
      <c r="ED14" s="17">
        <v>21241.493128133399</v>
      </c>
      <c r="EE14" s="17">
        <v>3.0634256160540501</v>
      </c>
      <c r="EF14" s="17">
        <v>43.985009192061099</v>
      </c>
      <c r="EG14" s="17">
        <v>0</v>
      </c>
      <c r="EH14" s="17">
        <v>803.29485809258301</v>
      </c>
      <c r="EI14" s="17">
        <v>153.403793634961</v>
      </c>
      <c r="EJ14" s="17">
        <v>6.7932622455204705E-2</v>
      </c>
      <c r="EK14" s="17">
        <v>0</v>
      </c>
      <c r="EL14" s="17">
        <v>0</v>
      </c>
      <c r="EM14" s="17">
        <v>183.22450151458401</v>
      </c>
      <c r="EN14" s="17">
        <v>45.105655928984802</v>
      </c>
      <c r="EO14" s="17">
        <v>1.38741625326538</v>
      </c>
      <c r="EP14" s="17">
        <v>49498.632230405201</v>
      </c>
      <c r="EQ14" s="17">
        <v>11.1872074998379</v>
      </c>
      <c r="ER14" s="17">
        <v>46.1127982741124</v>
      </c>
      <c r="ES14" s="17"/>
      <c r="ET14" s="26">
        <f t="shared" si="0"/>
        <v>1.5010710974900401</v>
      </c>
      <c r="EU14" s="40">
        <f t="shared" si="1"/>
        <v>-4.499088090129423E-7</v>
      </c>
      <c r="EV14" s="40">
        <f t="shared" si="2"/>
        <v>0</v>
      </c>
      <c r="EW14" s="40">
        <f t="shared" si="3"/>
        <v>-5.6047898163859938E-7</v>
      </c>
      <c r="EX14" s="40">
        <f t="shared" si="4"/>
        <v>-1.4839106388102166E-7</v>
      </c>
      <c r="EY14" s="40">
        <f t="shared" si="5"/>
        <v>-1.4833357668694976E-7</v>
      </c>
      <c r="EZ14" s="40">
        <f t="shared" si="6"/>
        <v>-1.6927215997612656E-6</v>
      </c>
      <c r="FA14" s="40">
        <f t="shared" si="7"/>
        <v>-4.095966503034827E-6</v>
      </c>
      <c r="FB14" s="40">
        <f t="shared" si="8"/>
        <v>-1.96952620116557E-6</v>
      </c>
      <c r="FC14" s="40">
        <f t="shared" si="9"/>
        <v>-1.3506114019592968E-6</v>
      </c>
      <c r="FD14" s="40">
        <f t="shared" si="10"/>
        <v>2.3830055274292519E-6</v>
      </c>
      <c r="FE14" s="40">
        <f t="shared" si="11"/>
        <v>-6.7781998726412263E-7</v>
      </c>
      <c r="FF14" s="40">
        <f t="shared" si="12"/>
        <v>1.4195860249499168E-6</v>
      </c>
      <c r="FG14" s="40">
        <f t="shared" si="13"/>
        <v>7.8700257852248954E-5</v>
      </c>
      <c r="FH14" s="40">
        <f t="shared" si="14"/>
        <v>-1.4223986671886022E-5</v>
      </c>
      <c r="FI14" s="40">
        <f t="shared" si="15"/>
        <v>8.6458386063559825E-6</v>
      </c>
      <c r="FJ14" s="40">
        <f t="shared" si="16"/>
        <v>0</v>
      </c>
      <c r="FK14" s="40">
        <f t="shared" si="17"/>
        <v>-5.2097483175159733E-5</v>
      </c>
      <c r="FL14" s="40">
        <f t="shared" si="18"/>
        <v>-2.0934377340827048E-5</v>
      </c>
      <c r="FM14" s="40">
        <f t="shared" si="19"/>
        <v>3.7971321795512317E-7</v>
      </c>
      <c r="FN14" s="40">
        <f t="shared" si="20"/>
        <v>5.0109370625447241E-6</v>
      </c>
      <c r="FO14" s="40">
        <f t="shared" si="21"/>
        <v>5.5617271120893883E-5</v>
      </c>
      <c r="FP14" s="40">
        <f t="shared" si="22"/>
        <v>7.71275386402158E-5</v>
      </c>
      <c r="FQ14" s="40">
        <f t="shared" si="23"/>
        <v>-1.7002049992768149E-5</v>
      </c>
      <c r="FR14" s="40">
        <f t="shared" si="24"/>
        <v>-1.4407297902289061E-7</v>
      </c>
      <c r="FS14" s="40">
        <f t="shared" si="25"/>
        <v>9.4225718931107497E-2</v>
      </c>
      <c r="FT14" s="40">
        <f t="shared" si="26"/>
        <v>-1.1989277065731608E-5</v>
      </c>
      <c r="FU14" s="40">
        <f t="shared" si="27"/>
        <v>-7.740443065359611E-4</v>
      </c>
      <c r="FV14" s="40">
        <f t="shared" si="28"/>
        <v>5.2852379838901294E-7</v>
      </c>
      <c r="FW14" s="40">
        <f t="shared" si="29"/>
        <v>-1.6979357068045803E-5</v>
      </c>
      <c r="FX14" s="40">
        <f t="shared" si="30"/>
        <v>-3.7302690290347392E-6</v>
      </c>
      <c r="FY14" s="40">
        <f t="shared" si="31"/>
        <v>0</v>
      </c>
      <c r="FZ14" s="40">
        <f t="shared" si="32"/>
        <v>0</v>
      </c>
      <c r="GA14" s="40">
        <f t="shared" si="33"/>
        <v>0</v>
      </c>
      <c r="GB14" s="40">
        <f t="shared" si="34"/>
        <v>0</v>
      </c>
      <c r="GC14" s="40">
        <f t="shared" si="35"/>
        <v>6.0684214970794277E-6</v>
      </c>
      <c r="GD14" s="40">
        <f t="shared" si="36"/>
        <v>-1.1932916030360415E-6</v>
      </c>
      <c r="GE14" s="40">
        <f t="shared" si="37"/>
        <v>-2.4933416816220146E-6</v>
      </c>
      <c r="GF14" s="40">
        <f t="shared" si="38"/>
        <v>-7.1125399363922342E-7</v>
      </c>
      <c r="GG14" s="40">
        <f t="shared" si="39"/>
        <v>-5.1548801496298613E-5</v>
      </c>
      <c r="GH14" s="40">
        <f t="shared" si="40"/>
        <v>0</v>
      </c>
      <c r="GI14" s="40">
        <f t="shared" si="41"/>
        <v>0</v>
      </c>
      <c r="GJ14" s="40"/>
    </row>
    <row r="15" spans="1:192" x14ac:dyDescent="0.25">
      <c r="A15" s="17" t="s">
        <v>185</v>
      </c>
      <c r="B15" s="17">
        <v>3918.3868967660001</v>
      </c>
      <c r="C15" s="17">
        <v>4.91646E-5</v>
      </c>
      <c r="D15" s="17">
        <v>2675.9673331600002</v>
      </c>
      <c r="E15" s="17">
        <v>56.3243546449999</v>
      </c>
      <c r="F15" s="17">
        <v>56.295633727999999</v>
      </c>
      <c r="G15" s="17">
        <v>194.21811088637699</v>
      </c>
      <c r="H15" s="17">
        <v>13337.672914029001</v>
      </c>
      <c r="I15" s="17">
        <v>4.1965193583850002</v>
      </c>
      <c r="J15" s="17">
        <v>3.3770581534300002</v>
      </c>
      <c r="K15" s="17">
        <v>1.641304057E-5</v>
      </c>
      <c r="L15" s="17">
        <v>19.226982344337799</v>
      </c>
      <c r="M15" s="17">
        <v>0.65363104568999897</v>
      </c>
      <c r="N15" s="17">
        <v>3.4464986799999997E-5</v>
      </c>
      <c r="O15" s="17">
        <v>1.7476962501999999E-2</v>
      </c>
      <c r="P15" s="17">
        <v>3.4464986799999997E-5</v>
      </c>
      <c r="Q15" s="17">
        <v>4.5515200000000003E-11</v>
      </c>
      <c r="R15" s="17">
        <v>1.6197829043999901E-2</v>
      </c>
      <c r="S15" s="17">
        <v>2.7170426050000002E-2</v>
      </c>
      <c r="T15" s="17">
        <v>61.22456492445</v>
      </c>
      <c r="U15" s="17">
        <v>2.1816159099999999E-7</v>
      </c>
      <c r="V15" s="17">
        <v>4.0209183700000003E-5</v>
      </c>
      <c r="W15" s="17">
        <v>2.0727743099999899E-5</v>
      </c>
      <c r="X15" s="17">
        <v>4.4615519880000003E-2</v>
      </c>
      <c r="Y15" s="17">
        <v>3.2299512408400002</v>
      </c>
      <c r="Z15" s="17">
        <v>0.104234107935699</v>
      </c>
      <c r="AA15" s="17">
        <v>3.5490074299999998E-5</v>
      </c>
      <c r="AB15" s="17">
        <v>1.65588632389999E-2</v>
      </c>
      <c r="AC15" s="17">
        <v>11.643880073402901</v>
      </c>
      <c r="AD15" s="17">
        <v>3.0068635095999999E-2</v>
      </c>
      <c r="AE15" s="17">
        <v>9.1530848899999996E-3</v>
      </c>
      <c r="AF15" s="17">
        <v>1.9244760000000001E-6</v>
      </c>
      <c r="AG15" s="17">
        <v>6.7340099999999998E-10</v>
      </c>
      <c r="AH15" s="17">
        <v>2.4262620000000002E-8</v>
      </c>
      <c r="AI15" s="17">
        <v>2.19468E-8</v>
      </c>
      <c r="AJ15" s="17">
        <v>0.1333394424471</v>
      </c>
      <c r="AK15" s="17">
        <v>5.38888795447075</v>
      </c>
      <c r="AL15" s="17">
        <v>0.68678790095488695</v>
      </c>
      <c r="AM15" s="17">
        <v>7.9532751084169897</v>
      </c>
      <c r="AN15" s="17">
        <v>1.49788927989999E-2</v>
      </c>
      <c r="AO15" s="17">
        <v>4.2312400000000004E-9</v>
      </c>
      <c r="AR15" s="17" t="s">
        <v>185</v>
      </c>
      <c r="AS15" s="17">
        <v>0</v>
      </c>
      <c r="AT15" s="17">
        <v>0</v>
      </c>
      <c r="AU15" s="17">
        <v>3.37705155668628</v>
      </c>
      <c r="AV15" s="17">
        <v>4.1965209539756598</v>
      </c>
      <c r="AW15" s="17">
        <v>4.1965209539756598</v>
      </c>
      <c r="AX15" s="17">
        <v>1.6213950101142498E-2</v>
      </c>
      <c r="AY15" s="17">
        <v>0</v>
      </c>
      <c r="AZ15" s="5">
        <v>6.7295302060770302E-6</v>
      </c>
      <c r="BA15" s="5">
        <v>9.6833110225587907E-6</v>
      </c>
      <c r="BB15" s="17">
        <v>19.226883279880902</v>
      </c>
      <c r="BC15" s="5">
        <v>4.2308407846249604E-9</v>
      </c>
      <c r="BD15" s="17">
        <v>2.7170929543719299E-2</v>
      </c>
      <c r="BE15" s="17">
        <v>0.65362668118600697</v>
      </c>
      <c r="BF15" s="5">
        <v>8.2717046137226602E-6</v>
      </c>
      <c r="BG15" s="5">
        <v>2.6193602572793801E-5</v>
      </c>
      <c r="BH15" s="17">
        <v>0</v>
      </c>
      <c r="BI15" s="17">
        <v>55721.501865387698</v>
      </c>
      <c r="BJ15" s="17">
        <v>1.7477779039720798E-2</v>
      </c>
      <c r="BK15" s="5">
        <v>1.32005048584357E-11</v>
      </c>
      <c r="BL15" s="5">
        <v>3.2316120747146301E-11</v>
      </c>
      <c r="BM15" s="5">
        <v>3.4465534951834501E-5</v>
      </c>
      <c r="BN15" s="17">
        <v>4.4613894097587703E-2</v>
      </c>
      <c r="BO15" s="17">
        <v>3.0069445412572799E-2</v>
      </c>
      <c r="BP15" s="17">
        <v>9.1530302667041305E-3</v>
      </c>
      <c r="BQ15" s="17">
        <v>3918.3847546509201</v>
      </c>
      <c r="BR15" s="17">
        <v>1.6197750352669502E-2</v>
      </c>
      <c r="BS15" s="17">
        <v>13.048188167017701</v>
      </c>
      <c r="BT15" s="17">
        <v>6511.4437655387001</v>
      </c>
      <c r="BU15" s="17">
        <v>24.581175174331602</v>
      </c>
      <c r="BV15" s="17">
        <v>0.68679112795310204</v>
      </c>
      <c r="BW15" s="17">
        <v>1.1220226759249999E-2</v>
      </c>
      <c r="BX15" s="17">
        <v>0</v>
      </c>
      <c r="BY15" s="17">
        <v>61.224318990857</v>
      </c>
      <c r="BZ15" s="17">
        <v>61.224318990857</v>
      </c>
      <c r="CA15" s="17">
        <v>0</v>
      </c>
      <c r="CB15" s="17">
        <v>0</v>
      </c>
      <c r="CC15" s="17">
        <v>7.9532686684105203</v>
      </c>
      <c r="CD15" s="5">
        <v>4.79941705456109E-8</v>
      </c>
      <c r="CE15" s="5">
        <v>1.5925602042834599E-7</v>
      </c>
      <c r="CF15" s="17">
        <v>0</v>
      </c>
      <c r="CG15" s="17">
        <v>2.55955751007137E-2</v>
      </c>
      <c r="CH15" s="5">
        <v>4.3935108716369702E-8</v>
      </c>
      <c r="CI15" s="17">
        <v>0</v>
      </c>
      <c r="CJ15" s="17">
        <v>8.3733617889679406E-3</v>
      </c>
      <c r="CK15" s="17">
        <v>0</v>
      </c>
      <c r="CL15" s="5">
        <v>1.0454361227313E-5</v>
      </c>
      <c r="CM15" s="5">
        <v>2.97553263116122E-5</v>
      </c>
      <c r="CN15" s="5">
        <v>6.8405956557923597E-6</v>
      </c>
      <c r="CO15" s="5">
        <v>1.3888169414176699E-5</v>
      </c>
      <c r="CP15" s="17">
        <v>3.22996139254575</v>
      </c>
      <c r="CQ15" s="17">
        <v>0</v>
      </c>
      <c r="CR15" s="17">
        <v>0.12022193062610601</v>
      </c>
      <c r="CS15" s="5">
        <v>4.9163081400155398E-5</v>
      </c>
      <c r="CT15" s="17">
        <v>0</v>
      </c>
      <c r="CU15" s="5">
        <v>1.45502921234367E-5</v>
      </c>
      <c r="CV15" s="5">
        <v>2.0939176077646801E-5</v>
      </c>
      <c r="CW15" s="17">
        <v>19821.3309942294</v>
      </c>
      <c r="CX15" s="17">
        <v>2408.3705049576402</v>
      </c>
      <c r="CY15" s="17">
        <v>267.59655627440901</v>
      </c>
      <c r="CZ15" s="17">
        <v>2675.9670612320501</v>
      </c>
      <c r="DA15" s="17">
        <v>0</v>
      </c>
      <c r="DB15" s="17">
        <v>2.8071014898069202</v>
      </c>
      <c r="DC15" s="17">
        <v>0</v>
      </c>
      <c r="DD15" s="5">
        <v>1.9245263094076702E-6</v>
      </c>
      <c r="DE15" s="5">
        <v>6.7336721837331897E-10</v>
      </c>
      <c r="DF15" s="5">
        <v>2.4262685119352699E-8</v>
      </c>
      <c r="DG15" s="5">
        <v>2.19476247953835E-8</v>
      </c>
      <c r="DH15" s="17">
        <v>0.133342179284269</v>
      </c>
      <c r="DI15" s="17">
        <v>0.221384242795019</v>
      </c>
      <c r="DJ15" s="17">
        <v>7542.4115181891102</v>
      </c>
      <c r="DK15" s="17">
        <v>0.29952101919674601</v>
      </c>
      <c r="DL15" s="17">
        <v>0.78135581507630703</v>
      </c>
      <c r="DM15" s="17">
        <v>1.8926185046049</v>
      </c>
      <c r="DN15" s="17">
        <v>0.44276923979122201</v>
      </c>
      <c r="DO15" s="17">
        <v>1.61525134322106</v>
      </c>
      <c r="DP15" s="5">
        <v>1.09072881936981E-8</v>
      </c>
      <c r="DQ15" s="17">
        <v>0.104180838031933</v>
      </c>
      <c r="DR15" s="17">
        <v>56.324324206418702</v>
      </c>
      <c r="DS15" s="17">
        <v>56.295603297287698</v>
      </c>
      <c r="DT15" s="17">
        <v>2.8720909130993101E-2</v>
      </c>
      <c r="DU15" s="17">
        <v>0</v>
      </c>
      <c r="DV15" s="17">
        <v>0</v>
      </c>
      <c r="DW15" s="17">
        <v>19.636152573620599</v>
      </c>
      <c r="DX15" s="17">
        <v>0</v>
      </c>
      <c r="DY15" s="17">
        <v>5.4800427817920196</v>
      </c>
      <c r="DZ15" s="17">
        <v>1.2631944393921799</v>
      </c>
      <c r="EA15" s="17">
        <v>0.755933942139695</v>
      </c>
      <c r="EB15" s="17">
        <v>13.700117271118801</v>
      </c>
      <c r="EC15" s="17">
        <v>1.6545581256926602E-2</v>
      </c>
      <c r="ED15" s="17">
        <v>5803.98646664028</v>
      </c>
      <c r="EE15" s="17">
        <v>0.69020013778887401</v>
      </c>
      <c r="EF15" s="17">
        <v>9.4128811487182809</v>
      </c>
      <c r="EG15" s="17">
        <v>0</v>
      </c>
      <c r="EH15" s="17">
        <v>194.21786996213501</v>
      </c>
      <c r="EI15" s="17">
        <v>35.567963924808403</v>
      </c>
      <c r="EJ15" s="17">
        <v>1.49782397596658E-2</v>
      </c>
      <c r="EK15" s="17">
        <v>0</v>
      </c>
      <c r="EL15" s="17">
        <v>0</v>
      </c>
      <c r="EM15" s="17">
        <v>38.794591162736502</v>
      </c>
      <c r="EN15" s="17">
        <v>11.6438839506012</v>
      </c>
      <c r="EO15" s="17">
        <v>0.64372727916400696</v>
      </c>
      <c r="EP15" s="17">
        <v>13337.647796314899</v>
      </c>
      <c r="EQ15" s="17">
        <v>5.3888701247653996</v>
      </c>
      <c r="ER15" s="17">
        <v>9.3943899087730003</v>
      </c>
      <c r="ES15" s="17"/>
      <c r="ET15" s="26">
        <f t="shared" si="0"/>
        <v>1.4861189391810075</v>
      </c>
      <c r="EU15" s="40">
        <f t="shared" si="1"/>
        <v>-5.4668289182294415E-7</v>
      </c>
      <c r="EV15" s="40">
        <f t="shared" si="2"/>
        <v>-3.0888074846578601E-5</v>
      </c>
      <c r="EW15" s="40">
        <f t="shared" si="3"/>
        <v>-1.0161856113967265E-7</v>
      </c>
      <c r="EX15" s="40">
        <f t="shared" si="4"/>
        <v>-5.4041597796395535E-7</v>
      </c>
      <c r="EY15" s="40">
        <f t="shared" si="5"/>
        <v>-5.405519093589859E-7</v>
      </c>
      <c r="EZ15" s="40">
        <f t="shared" si="6"/>
        <v>-1.2404828822565031E-6</v>
      </c>
      <c r="FA15" s="40">
        <f t="shared" si="7"/>
        <v>-1.8832156301648025E-6</v>
      </c>
      <c r="FB15" s="40">
        <f t="shared" si="8"/>
        <v>3.8021763355137752E-7</v>
      </c>
      <c r="FC15" s="40">
        <f t="shared" si="9"/>
        <v>-1.9533995034898131E-6</v>
      </c>
      <c r="FD15" s="40">
        <f t="shared" si="10"/>
        <v>-1.214530381063396E-5</v>
      </c>
      <c r="FE15" s="40">
        <f t="shared" si="11"/>
        <v>-5.1523663528196898E-6</v>
      </c>
      <c r="FF15" s="40">
        <f t="shared" si="12"/>
        <v>-6.6773205170913883E-6</v>
      </c>
      <c r="FG15" s="40">
        <f t="shared" si="13"/>
        <v>9.2959999759465246E-6</v>
      </c>
      <c r="FH15" s="40">
        <f t="shared" si="14"/>
        <v>4.6720802925892135E-5</v>
      </c>
      <c r="FI15" s="40">
        <f t="shared" si="15"/>
        <v>1.5904600157970937E-5</v>
      </c>
      <c r="FJ15" s="40">
        <f t="shared" si="16"/>
        <v>3.1321527357848593E-5</v>
      </c>
      <c r="FK15" s="40">
        <f t="shared" si="17"/>
        <v>-4.8581405684673698E-6</v>
      </c>
      <c r="FL15" s="40">
        <f t="shared" si="18"/>
        <v>1.8530946786423489E-5</v>
      </c>
      <c r="FM15" s="40">
        <f t="shared" si="19"/>
        <v>-4.0169104231826718E-6</v>
      </c>
      <c r="FN15" s="40">
        <f t="shared" si="20"/>
        <v>-1.8847645573792013E-5</v>
      </c>
      <c r="FO15" s="40">
        <f t="shared" si="21"/>
        <v>1.2530444013912635E-5</v>
      </c>
      <c r="FP15" s="40">
        <f t="shared" si="22"/>
        <v>4.9304449800940663E-5</v>
      </c>
      <c r="FQ15" s="40">
        <f t="shared" si="23"/>
        <v>-3.6439840142456047E-5</v>
      </c>
      <c r="FR15" s="40">
        <f t="shared" si="24"/>
        <v>3.1429904022840965E-6</v>
      </c>
      <c r="FS15" s="40">
        <f t="shared" si="25"/>
        <v>0.15338379161137677</v>
      </c>
      <c r="FT15" s="40">
        <f t="shared" si="26"/>
        <v>-1.7077983871633476E-5</v>
      </c>
      <c r="FU15" s="40">
        <f t="shared" si="27"/>
        <v>-8.0210711819975601E-4</v>
      </c>
      <c r="FV15" s="40">
        <f t="shared" si="28"/>
        <v>3.3298164141721357E-7</v>
      </c>
      <c r="FW15" s="40">
        <f t="shared" si="29"/>
        <v>2.6948897753839656E-5</v>
      </c>
      <c r="FX15" s="40">
        <f t="shared" si="30"/>
        <v>-5.9677471066381242E-6</v>
      </c>
      <c r="FY15" s="40">
        <f t="shared" si="31"/>
        <v>2.6141873252789513E-5</v>
      </c>
      <c r="FZ15" s="40">
        <f t="shared" si="32"/>
        <v>-5.0165691290932895E-5</v>
      </c>
      <c r="GA15" s="40">
        <f t="shared" si="33"/>
        <v>2.6839373776205649E-6</v>
      </c>
      <c r="GB15" s="40">
        <f t="shared" si="34"/>
        <v>3.7581578339435239E-5</v>
      </c>
      <c r="GC15" s="40">
        <f t="shared" si="35"/>
        <v>2.0525338330327578E-5</v>
      </c>
      <c r="GD15" s="40">
        <f t="shared" si="36"/>
        <v>-3.3086056902642574E-6</v>
      </c>
      <c r="GE15" s="40">
        <f t="shared" si="37"/>
        <v>4.6986823888456282E-6</v>
      </c>
      <c r="GF15" s="40">
        <f t="shared" si="38"/>
        <v>-8.0973012773279485E-7</v>
      </c>
      <c r="GG15" s="40">
        <f t="shared" si="39"/>
        <v>-4.3597303409740647E-5</v>
      </c>
      <c r="GH15" s="40">
        <f t="shared" si="40"/>
        <v>-9.4349499210634542E-5</v>
      </c>
      <c r="GI15" s="40">
        <f t="shared" si="41"/>
        <v>0</v>
      </c>
      <c r="GJ15" s="40"/>
    </row>
    <row r="16" spans="1:192" x14ac:dyDescent="0.25">
      <c r="A16" s="17" t="s">
        <v>186</v>
      </c>
      <c r="B16" s="17"/>
      <c r="C16" s="17"/>
      <c r="D16" s="17"/>
      <c r="E16" s="17"/>
      <c r="F16" s="17"/>
      <c r="G16" s="17"/>
      <c r="H16" s="17">
        <v>1.43784899999999E-2</v>
      </c>
      <c r="L16" s="17">
        <v>3.2961005410099999E-5</v>
      </c>
      <c r="T16" s="17">
        <v>1.9198394357699899E-4</v>
      </c>
      <c r="AC16" s="17">
        <v>8.8343110856000006E-6</v>
      </c>
      <c r="AK16" s="17">
        <v>9.2508717494000102E-6</v>
      </c>
      <c r="AL16" s="17">
        <v>6.5710490612999897E-6</v>
      </c>
      <c r="AR16" s="17" t="s">
        <v>186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5">
        <v>3.2946165032573198E-5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0.86275331598616101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1.8468526932383201E-2</v>
      </c>
      <c r="BU16" s="17">
        <v>0</v>
      </c>
      <c r="BV16" s="5">
        <v>6.5729327787518903E-6</v>
      </c>
      <c r="BW16" s="17">
        <v>0</v>
      </c>
      <c r="BX16" s="17">
        <v>0</v>
      </c>
      <c r="BY16" s="17">
        <v>1.9193708918220501E-4</v>
      </c>
      <c r="BZ16" s="17">
        <v>1.9193708918220501E-4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3.2866717372972303E-2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6.2911088730964E-3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8.0491990782316294E-3</v>
      </c>
      <c r="EE16" s="17">
        <v>0</v>
      </c>
      <c r="EF16" s="17">
        <v>0</v>
      </c>
      <c r="EG16" s="17">
        <v>0</v>
      </c>
      <c r="EH16" s="17">
        <v>0</v>
      </c>
      <c r="EI16" s="17">
        <v>0</v>
      </c>
      <c r="EJ16" s="17">
        <v>0</v>
      </c>
      <c r="EK16" s="17">
        <v>0</v>
      </c>
      <c r="EL16" s="17">
        <v>0</v>
      </c>
      <c r="EM16" s="17">
        <v>0</v>
      </c>
      <c r="EN16" s="5">
        <v>8.8346605755962207E-6</v>
      </c>
      <c r="EO16" s="17">
        <v>0</v>
      </c>
      <c r="EP16" s="17">
        <v>1.4378621345150101E-2</v>
      </c>
      <c r="EQ16" s="5">
        <v>9.2518050715554702E-6</v>
      </c>
      <c r="ER16" s="17">
        <v>0</v>
      </c>
      <c r="ES16" s="17"/>
      <c r="ET16" s="26">
        <f t="shared" si="0"/>
        <v>2.2858044998909595</v>
      </c>
      <c r="EU16" s="40">
        <f t="shared" si="1"/>
        <v>0</v>
      </c>
      <c r="EV16" s="40">
        <f t="shared" si="2"/>
        <v>0</v>
      </c>
      <c r="EW16" s="40">
        <f t="shared" si="3"/>
        <v>0</v>
      </c>
      <c r="EX16" s="40">
        <f t="shared" si="4"/>
        <v>0</v>
      </c>
      <c r="EY16" s="40">
        <f t="shared" si="5"/>
        <v>0</v>
      </c>
      <c r="EZ16" s="40">
        <f t="shared" si="6"/>
        <v>0</v>
      </c>
      <c r="FA16" s="40">
        <f t="shared" si="7"/>
        <v>9.1348361476430786E-6</v>
      </c>
      <c r="FB16" s="40">
        <f t="shared" si="8"/>
        <v>0</v>
      </c>
      <c r="FC16" s="40">
        <f t="shared" si="9"/>
        <v>0</v>
      </c>
      <c r="FD16" s="40">
        <f t="shared" si="10"/>
        <v>0</v>
      </c>
      <c r="FE16" s="40">
        <f t="shared" si="11"/>
        <v>-4.5024043842586698E-4</v>
      </c>
      <c r="FF16" s="40">
        <f t="shared" si="12"/>
        <v>0</v>
      </c>
      <c r="FG16" s="40">
        <f t="shared" si="13"/>
        <v>0</v>
      </c>
      <c r="FH16" s="40">
        <f t="shared" si="14"/>
        <v>0</v>
      </c>
      <c r="FI16" s="40">
        <f t="shared" si="15"/>
        <v>0</v>
      </c>
      <c r="FJ16" s="40">
        <f t="shared" si="16"/>
        <v>0</v>
      </c>
      <c r="FK16" s="40">
        <f t="shared" si="17"/>
        <v>0</v>
      </c>
      <c r="FL16" s="40">
        <f t="shared" si="18"/>
        <v>0</v>
      </c>
      <c r="FM16" s="40">
        <f t="shared" si="19"/>
        <v>-2.4405371574827967E-4</v>
      </c>
      <c r="FN16" s="40">
        <f t="shared" si="20"/>
        <v>0</v>
      </c>
      <c r="FO16" s="40">
        <f t="shared" si="21"/>
        <v>0</v>
      </c>
      <c r="FP16" s="40">
        <f t="shared" si="22"/>
        <v>0</v>
      </c>
      <c r="FQ16" s="40">
        <f t="shared" si="23"/>
        <v>0</v>
      </c>
      <c r="FR16" s="40">
        <f t="shared" si="24"/>
        <v>0</v>
      </c>
      <c r="FS16" s="40">
        <f t="shared" si="25"/>
        <v>0</v>
      </c>
      <c r="FT16" s="40">
        <f t="shared" si="26"/>
        <v>0</v>
      </c>
      <c r="FU16" s="40">
        <f t="shared" si="27"/>
        <v>0</v>
      </c>
      <c r="FV16" s="40">
        <f t="shared" si="28"/>
        <v>3.9560526319903229E-5</v>
      </c>
      <c r="FW16" s="40">
        <f t="shared" si="29"/>
        <v>0</v>
      </c>
      <c r="FX16" s="40">
        <f t="shared" si="30"/>
        <v>0</v>
      </c>
      <c r="FY16" s="40">
        <f t="shared" si="31"/>
        <v>0</v>
      </c>
      <c r="FZ16" s="40">
        <f t="shared" si="32"/>
        <v>0</v>
      </c>
      <c r="GA16" s="40">
        <f t="shared" si="33"/>
        <v>0</v>
      </c>
      <c r="GB16" s="40">
        <f t="shared" si="34"/>
        <v>0</v>
      </c>
      <c r="GC16" s="40">
        <f t="shared" si="35"/>
        <v>0</v>
      </c>
      <c r="GD16" s="40">
        <f t="shared" si="36"/>
        <v>1.0089018427053021E-4</v>
      </c>
      <c r="GE16" s="40">
        <f t="shared" si="37"/>
        <v>2.8666921131280241E-4</v>
      </c>
      <c r="GF16" s="40">
        <f t="shared" si="38"/>
        <v>0</v>
      </c>
      <c r="GG16" s="40">
        <f t="shared" si="39"/>
        <v>0</v>
      </c>
      <c r="GH16" s="40">
        <f t="shared" si="40"/>
        <v>0</v>
      </c>
      <c r="GI16" s="40">
        <f t="shared" si="41"/>
        <v>0</v>
      </c>
      <c r="GJ16" s="40"/>
    </row>
    <row r="17" spans="1:192" x14ac:dyDescent="0.25">
      <c r="A17" s="17" t="s">
        <v>187</v>
      </c>
      <c r="B17" s="17">
        <v>34543.690466726897</v>
      </c>
      <c r="C17" s="17"/>
      <c r="D17" s="17">
        <v>22858.132803803499</v>
      </c>
      <c r="E17" s="17">
        <v>614.48257824179996</v>
      </c>
      <c r="F17" s="17">
        <v>614.54010346379903</v>
      </c>
      <c r="G17" s="17">
        <v>117.58090396057</v>
      </c>
      <c r="H17" s="17">
        <v>62634.539241979299</v>
      </c>
      <c r="I17" s="17">
        <v>37.4019147827551</v>
      </c>
      <c r="J17" s="17">
        <v>31.729312648647898</v>
      </c>
      <c r="K17" s="17">
        <v>1.63497261E-5</v>
      </c>
      <c r="L17" s="17">
        <v>196.95644459006201</v>
      </c>
      <c r="M17" s="17">
        <v>6.1722235891499997</v>
      </c>
      <c r="N17" s="17">
        <v>3.4918458200000003E-5</v>
      </c>
      <c r="O17" s="17">
        <v>0.18444677558100001</v>
      </c>
      <c r="P17" s="17">
        <v>3.4918458200000003E-5</v>
      </c>
      <c r="R17" s="17">
        <v>0.170952717841</v>
      </c>
      <c r="S17" s="17">
        <v>0.28675165415099901</v>
      </c>
      <c r="T17" s="17">
        <v>585.186657000938</v>
      </c>
      <c r="U17" s="17">
        <v>2.1731905000000001E-7</v>
      </c>
      <c r="V17" s="17">
        <v>4.0738202099999999E-5</v>
      </c>
      <c r="W17" s="17">
        <v>2.13278573E-5</v>
      </c>
      <c r="X17" s="17">
        <v>0.41237874731099899</v>
      </c>
      <c r="Y17" s="17">
        <v>31.46152641091</v>
      </c>
      <c r="Z17" s="17">
        <v>1.1148150995022601</v>
      </c>
      <c r="AA17" s="17">
        <v>3.6577512999999901E-5</v>
      </c>
      <c r="AB17" s="17">
        <v>0.174797843742</v>
      </c>
      <c r="AC17" s="17">
        <v>113.164787594001</v>
      </c>
      <c r="AD17" s="17">
        <v>0.27722370616300002</v>
      </c>
      <c r="AE17" s="17">
        <v>9.2605371834999894E-2</v>
      </c>
      <c r="AJ17" s="17">
        <v>1.482059179525</v>
      </c>
      <c r="AK17" s="17">
        <v>365.14438126113998</v>
      </c>
      <c r="AL17" s="17">
        <v>21.233141892953402</v>
      </c>
      <c r="AM17" s="17">
        <v>78.865293133903904</v>
      </c>
      <c r="AN17" s="17">
        <v>0.158407581405999</v>
      </c>
      <c r="AR17" s="17" t="s">
        <v>187</v>
      </c>
      <c r="AS17" s="17">
        <v>0</v>
      </c>
      <c r="AT17" s="17">
        <v>0</v>
      </c>
      <c r="AU17" s="17">
        <v>31.7293288928159</v>
      </c>
      <c r="AV17" s="17">
        <v>37.401840209772701</v>
      </c>
      <c r="AW17" s="17">
        <v>37.401840209772701</v>
      </c>
      <c r="AX17" s="17">
        <v>1.5780909300844499</v>
      </c>
      <c r="AY17" s="17">
        <v>0</v>
      </c>
      <c r="AZ17" s="5">
        <v>6.70340219470118E-6</v>
      </c>
      <c r="BA17" s="5">
        <v>9.6462157884003799E-6</v>
      </c>
      <c r="BB17" s="17">
        <v>196.95480883751</v>
      </c>
      <c r="BC17" s="17">
        <v>0</v>
      </c>
      <c r="BD17" s="17">
        <v>0.28675215866265702</v>
      </c>
      <c r="BE17" s="17">
        <v>6.1722171062444602</v>
      </c>
      <c r="BF17" s="5">
        <v>8.3804845648902892E-6</v>
      </c>
      <c r="BG17" s="5">
        <v>2.6538118796055901E-5</v>
      </c>
      <c r="BH17" s="17">
        <v>0</v>
      </c>
      <c r="BI17" s="17">
        <v>255627.47809523999</v>
      </c>
      <c r="BJ17" s="17">
        <v>0.18444525068694401</v>
      </c>
      <c r="BK17" s="17">
        <v>0</v>
      </c>
      <c r="BL17" s="17">
        <v>0</v>
      </c>
      <c r="BM17" s="5">
        <v>3.4918135593412502E-5</v>
      </c>
      <c r="BN17" s="17">
        <v>0.41237751611277002</v>
      </c>
      <c r="BO17" s="17">
        <v>0.27722656706786603</v>
      </c>
      <c r="BP17" s="17">
        <v>9.2605129433977001E-2</v>
      </c>
      <c r="BQ17" s="17">
        <v>34543.650467470201</v>
      </c>
      <c r="BR17" s="17">
        <v>0.170952495111208</v>
      </c>
      <c r="BS17" s="17">
        <v>90.548366013634606</v>
      </c>
      <c r="BT17" s="17">
        <v>29216.0857887409</v>
      </c>
      <c r="BU17" s="17">
        <v>170.266321674213</v>
      </c>
      <c r="BV17" s="17">
        <v>21.232997722657501</v>
      </c>
      <c r="BW17" s="17">
        <v>84.462475909114005</v>
      </c>
      <c r="BX17" s="17">
        <v>0</v>
      </c>
      <c r="BY17" s="17">
        <v>585.18452557410205</v>
      </c>
      <c r="BZ17" s="17">
        <v>585.18452557410205</v>
      </c>
      <c r="CA17" s="17">
        <v>0</v>
      </c>
      <c r="CB17" s="17">
        <v>0</v>
      </c>
      <c r="CC17" s="17">
        <v>78.865239153551002</v>
      </c>
      <c r="CD17" s="5">
        <v>4.7809991077773503E-8</v>
      </c>
      <c r="CE17" s="5">
        <v>1.5863897729920501E-7</v>
      </c>
      <c r="CF17" s="17">
        <v>0</v>
      </c>
      <c r="CG17" s="17">
        <v>1.8985394418986901</v>
      </c>
      <c r="CH17" s="17">
        <v>6.6027198033998105E-2</v>
      </c>
      <c r="CI17" s="17">
        <v>0</v>
      </c>
      <c r="CJ17" s="17">
        <v>7.32050197653593E-2</v>
      </c>
      <c r="CK17" s="17">
        <v>0</v>
      </c>
      <c r="CL17" s="5">
        <v>1.05921762925974E-5</v>
      </c>
      <c r="CM17" s="5">
        <v>3.0145946416662501E-5</v>
      </c>
      <c r="CN17" s="5">
        <v>7.0381936209262703E-6</v>
      </c>
      <c r="CO17" s="5">
        <v>1.42897854682341E-5</v>
      </c>
      <c r="CP17" s="17">
        <v>31.461614323953199</v>
      </c>
      <c r="CQ17" s="17">
        <v>0</v>
      </c>
      <c r="CR17" s="17">
        <v>1.2545739694307201</v>
      </c>
      <c r="CS17" s="17">
        <v>0</v>
      </c>
      <c r="CT17" s="17">
        <v>0</v>
      </c>
      <c r="CU17" s="5">
        <v>1.49967240970695E-5</v>
      </c>
      <c r="CV17" s="5">
        <v>2.15806907080694E-5</v>
      </c>
      <c r="CW17" s="17">
        <v>91701.250776335495</v>
      </c>
      <c r="CX17" s="17">
        <v>20572.2903723405</v>
      </c>
      <c r="CY17" s="17">
        <v>2285.8120316894501</v>
      </c>
      <c r="CZ17" s="17">
        <v>22858.10240403</v>
      </c>
      <c r="DA17" s="17">
        <v>0</v>
      </c>
      <c r="DB17" s="17">
        <v>144.29218250635299</v>
      </c>
      <c r="DC17" s="17">
        <v>0</v>
      </c>
      <c r="DD17" s="17">
        <v>0</v>
      </c>
      <c r="DE17" s="17">
        <v>0</v>
      </c>
      <c r="DF17" s="17">
        <v>0</v>
      </c>
      <c r="DG17" s="17">
        <v>0</v>
      </c>
      <c r="DH17" s="17">
        <v>1.48205364192463</v>
      </c>
      <c r="DI17" s="17">
        <v>3.1473030938893398</v>
      </c>
      <c r="DJ17" s="17">
        <v>34759.980226403997</v>
      </c>
      <c r="DK17" s="17">
        <v>4.2581220239421897</v>
      </c>
      <c r="DL17" s="17">
        <v>11.108162449830999</v>
      </c>
      <c r="DM17" s="17">
        <v>26.9064122557802</v>
      </c>
      <c r="DN17" s="17">
        <v>6.2946203151948001</v>
      </c>
      <c r="DO17" s="17">
        <v>12.484938657715899</v>
      </c>
      <c r="DP17" s="5">
        <v>1.08657967338525E-8</v>
      </c>
      <c r="DQ17" s="17">
        <v>1.4810847448414599</v>
      </c>
      <c r="DR17" s="17">
        <v>614.56894095974701</v>
      </c>
      <c r="DS17" s="17">
        <v>614.53984206944403</v>
      </c>
      <c r="DT17" s="17">
        <v>2.9098890303521301E-2</v>
      </c>
      <c r="DU17" s="17">
        <v>0</v>
      </c>
      <c r="DV17" s="17">
        <v>0</v>
      </c>
      <c r="DW17" s="17">
        <v>157.12365218759101</v>
      </c>
      <c r="DX17" s="17">
        <v>0</v>
      </c>
      <c r="DY17" s="17">
        <v>75.305970258205207</v>
      </c>
      <c r="DZ17" s="17">
        <v>17.9581609002684</v>
      </c>
      <c r="EA17" s="17">
        <v>10.235797995634799</v>
      </c>
      <c r="EB17" s="17">
        <v>188.264912984451</v>
      </c>
      <c r="EC17" s="17">
        <v>0.174658158200202</v>
      </c>
      <c r="ED17" s="17">
        <v>24666.214716675699</v>
      </c>
      <c r="EE17" s="17">
        <v>9.8121898815346302</v>
      </c>
      <c r="EF17" s="17">
        <v>90.158514320563</v>
      </c>
      <c r="EG17" s="17">
        <v>0</v>
      </c>
      <c r="EH17" s="17">
        <v>117.580664603242</v>
      </c>
      <c r="EI17" s="17">
        <v>402.57830456165999</v>
      </c>
      <c r="EJ17" s="17">
        <v>0.15840724431141501</v>
      </c>
      <c r="EK17" s="17">
        <v>0</v>
      </c>
      <c r="EL17" s="17">
        <v>0</v>
      </c>
      <c r="EM17" s="17">
        <v>1250.5114240970699</v>
      </c>
      <c r="EN17" s="17">
        <v>113.163844173049</v>
      </c>
      <c r="EO17" s="17">
        <v>2.0875998796843498</v>
      </c>
      <c r="EP17" s="17">
        <v>62634.310327017098</v>
      </c>
      <c r="EQ17" s="17">
        <v>365.13913299576598</v>
      </c>
      <c r="ER17" s="17">
        <v>1383.67430170028</v>
      </c>
      <c r="ES17" s="17"/>
      <c r="ET17" s="26">
        <f t="shared" si="0"/>
        <v>1.4640737687947443</v>
      </c>
      <c r="EU17" s="40">
        <f t="shared" si="1"/>
        <v>-1.157932350477932E-6</v>
      </c>
      <c r="EV17" s="40">
        <f t="shared" si="2"/>
        <v>0</v>
      </c>
      <c r="EW17" s="40">
        <f t="shared" si="3"/>
        <v>-1.3299324909874531E-6</v>
      </c>
      <c r="EX17" s="40">
        <f t="shared" si="4"/>
        <v>1.4054542961032526E-4</v>
      </c>
      <c r="EY17" s="40">
        <f t="shared" si="5"/>
        <v>-4.2534954760453634E-7</v>
      </c>
      <c r="EZ17" s="40">
        <f t="shared" si="6"/>
        <v>-2.035681985223662E-6</v>
      </c>
      <c r="FA17" s="40">
        <f t="shared" si="7"/>
        <v>-3.6547720310787156E-6</v>
      </c>
      <c r="FB17" s="40">
        <f t="shared" si="8"/>
        <v>-1.9938279318622966E-6</v>
      </c>
      <c r="FC17" s="40">
        <f t="shared" si="9"/>
        <v>5.1196091707727188E-7</v>
      </c>
      <c r="FD17" s="40">
        <f t="shared" si="10"/>
        <v>-6.6127651178091723E-6</v>
      </c>
      <c r="FE17" s="40">
        <f t="shared" si="11"/>
        <v>-8.3051486607081257E-6</v>
      </c>
      <c r="FF17" s="40">
        <f t="shared" si="12"/>
        <v>-1.0503354983611951E-6</v>
      </c>
      <c r="FG17" s="40">
        <f t="shared" si="13"/>
        <v>4.157140769285038E-6</v>
      </c>
      <c r="FH17" s="40">
        <f t="shared" si="14"/>
        <v>-8.2673934049282973E-6</v>
      </c>
      <c r="FI17" s="40">
        <f t="shared" si="15"/>
        <v>-9.2388554401026976E-6</v>
      </c>
      <c r="FJ17" s="40">
        <f t="shared" si="16"/>
        <v>0</v>
      </c>
      <c r="FK17" s="40">
        <f t="shared" si="17"/>
        <v>-1.3028736530877144E-6</v>
      </c>
      <c r="FL17" s="40">
        <f t="shared" si="18"/>
        <v>1.7594027818244276E-6</v>
      </c>
      <c r="FM17" s="40">
        <f t="shared" si="19"/>
        <v>-3.6423025208199127E-6</v>
      </c>
      <c r="FN17" s="40">
        <f t="shared" si="20"/>
        <v>-1.97170435311616E-5</v>
      </c>
      <c r="FO17" s="40">
        <f t="shared" si="21"/>
        <v>-1.9488032363630495E-6</v>
      </c>
      <c r="FP17" s="40">
        <f t="shared" si="22"/>
        <v>5.7103326723224444E-6</v>
      </c>
      <c r="FQ17" s="40">
        <f t="shared" si="23"/>
        <v>-2.9856005844323848E-6</v>
      </c>
      <c r="FR17" s="40">
        <f t="shared" si="24"/>
        <v>2.7943031768639522E-6</v>
      </c>
      <c r="FS17" s="40">
        <f t="shared" si="25"/>
        <v>0.12536506725721527</v>
      </c>
      <c r="FT17" s="40">
        <f t="shared" si="26"/>
        <v>-2.6845690958157922E-6</v>
      </c>
      <c r="FU17" s="40">
        <f t="shared" si="27"/>
        <v>-7.9912622952128874E-4</v>
      </c>
      <c r="FV17" s="40">
        <f t="shared" si="28"/>
        <v>-8.3367005943823816E-6</v>
      </c>
      <c r="FW17" s="40">
        <f t="shared" si="29"/>
        <v>1.0319842071250352E-5</v>
      </c>
      <c r="FX17" s="40">
        <f t="shared" si="30"/>
        <v>-2.617569781209537E-6</v>
      </c>
      <c r="FY17" s="40">
        <f t="shared" si="31"/>
        <v>0</v>
      </c>
      <c r="FZ17" s="40">
        <f t="shared" si="32"/>
        <v>0</v>
      </c>
      <c r="GA17" s="40">
        <f t="shared" si="33"/>
        <v>0</v>
      </c>
      <c r="GB17" s="40">
        <f t="shared" si="34"/>
        <v>0</v>
      </c>
      <c r="GC17" s="40">
        <f t="shared" si="35"/>
        <v>-3.7364232458019465E-6</v>
      </c>
      <c r="GD17" s="40">
        <f t="shared" si="36"/>
        <v>-1.4373123737740704E-5</v>
      </c>
      <c r="GE17" s="40">
        <f t="shared" si="37"/>
        <v>-6.789871071717457E-6</v>
      </c>
      <c r="GF17" s="40">
        <f t="shared" si="38"/>
        <v>-6.8446271810110126E-7</v>
      </c>
      <c r="GG17" s="40">
        <f t="shared" si="39"/>
        <v>-2.1280205215208122E-6</v>
      </c>
      <c r="GH17" s="40">
        <f t="shared" si="40"/>
        <v>0</v>
      </c>
      <c r="GI17" s="40">
        <f t="shared" si="41"/>
        <v>0</v>
      </c>
      <c r="GJ17" s="40"/>
    </row>
    <row r="18" spans="1:192" x14ac:dyDescent="0.25">
      <c r="A18" s="17" t="s">
        <v>188</v>
      </c>
      <c r="B18" s="17">
        <v>23684.108753291999</v>
      </c>
      <c r="C18" s="17"/>
      <c r="D18" s="17">
        <v>16186.1748207238</v>
      </c>
      <c r="E18" s="17">
        <v>331.86567083469998</v>
      </c>
      <c r="F18" s="17">
        <v>331.86253988869998</v>
      </c>
      <c r="G18" s="17">
        <v>284.424596685822</v>
      </c>
      <c r="H18" s="17">
        <v>42781.5500270517</v>
      </c>
      <c r="I18" s="17">
        <v>28.203017505884102</v>
      </c>
      <c r="J18" s="17">
        <v>22.855866237180098</v>
      </c>
      <c r="K18" s="17">
        <v>1.7491068899999999E-6</v>
      </c>
      <c r="L18" s="17">
        <v>190.06429242209899</v>
      </c>
      <c r="M18" s="17">
        <v>4.2278069297040002</v>
      </c>
      <c r="N18" s="17">
        <v>3.7570984000000001E-6</v>
      </c>
      <c r="O18" s="17">
        <v>0.119148651778999</v>
      </c>
      <c r="P18" s="17">
        <v>3.7570984000000001E-6</v>
      </c>
      <c r="R18" s="17">
        <v>0.11042441321</v>
      </c>
      <c r="S18" s="17">
        <v>0.18523158679599999</v>
      </c>
      <c r="T18" s="17">
        <v>283.74118685681998</v>
      </c>
      <c r="U18" s="17">
        <v>2.3248985899999999E-8</v>
      </c>
      <c r="V18" s="17">
        <v>4.3832742999999902E-6</v>
      </c>
      <c r="W18" s="17">
        <v>2.3019978799999899E-6</v>
      </c>
      <c r="X18" s="17">
        <v>0.289967490887999</v>
      </c>
      <c r="Y18" s="17">
        <v>21.265605456469</v>
      </c>
      <c r="Z18" s="17">
        <v>0.68262438730873698</v>
      </c>
      <c r="AA18" s="17">
        <v>3.94968799999999E-6</v>
      </c>
      <c r="AB18" s="17">
        <v>0.112861873824999</v>
      </c>
      <c r="AC18" s="17">
        <v>119.168831303308</v>
      </c>
      <c r="AD18" s="17">
        <v>0.20256094633800001</v>
      </c>
      <c r="AE18" s="17">
        <v>6.2393854243299997E-2</v>
      </c>
      <c r="AJ18" s="17">
        <v>0.85773994240700002</v>
      </c>
      <c r="AK18" s="17">
        <v>186.56486837185</v>
      </c>
      <c r="AL18" s="17">
        <v>14.260439300304601</v>
      </c>
      <c r="AM18" s="17">
        <v>44.191506453617002</v>
      </c>
      <c r="AN18" s="17">
        <v>0.101895762165</v>
      </c>
      <c r="AR18" s="17" t="s">
        <v>188</v>
      </c>
      <c r="AS18" s="17">
        <v>0</v>
      </c>
      <c r="AT18" s="17">
        <v>0</v>
      </c>
      <c r="AU18" s="17">
        <v>22.855757075151399</v>
      </c>
      <c r="AV18" s="17">
        <v>28.203094508440699</v>
      </c>
      <c r="AW18" s="17">
        <v>28.203094508440699</v>
      </c>
      <c r="AX18" s="17">
        <v>0.12378327149655199</v>
      </c>
      <c r="AY18" s="17">
        <v>0</v>
      </c>
      <c r="AZ18" s="5">
        <v>7.1717984755038903E-7</v>
      </c>
      <c r="BA18" s="5">
        <v>1.0319618931089E-6</v>
      </c>
      <c r="BB18" s="17">
        <v>190.06332917639199</v>
      </c>
      <c r="BC18" s="17">
        <v>0</v>
      </c>
      <c r="BD18" s="17">
        <v>0.18522793328592699</v>
      </c>
      <c r="BE18" s="17">
        <v>4.2278350858049603</v>
      </c>
      <c r="BF18" s="5">
        <v>9.01739997905609E-7</v>
      </c>
      <c r="BG18" s="5">
        <v>2.85547027342824E-6</v>
      </c>
      <c r="BH18" s="17">
        <v>0</v>
      </c>
      <c r="BI18" s="17">
        <v>223083.617301074</v>
      </c>
      <c r="BJ18" s="17">
        <v>0.11915118386064801</v>
      </c>
      <c r="BK18" s="17">
        <v>0</v>
      </c>
      <c r="BL18" s="17">
        <v>0</v>
      </c>
      <c r="BM18" s="5">
        <v>3.75685367292228E-6</v>
      </c>
      <c r="BN18" s="17">
        <v>0.28997458640506601</v>
      </c>
      <c r="BO18" s="17">
        <v>0.20255995695186699</v>
      </c>
      <c r="BP18" s="17">
        <v>6.2393810971576903E-2</v>
      </c>
      <c r="BQ18" s="17">
        <v>23684.094729900899</v>
      </c>
      <c r="BR18" s="17">
        <v>0.11042644088266899</v>
      </c>
      <c r="BS18" s="17">
        <v>22.498998716171101</v>
      </c>
      <c r="BT18" s="17">
        <v>21309.8859904973</v>
      </c>
      <c r="BU18" s="17">
        <v>34.220955556639503</v>
      </c>
      <c r="BV18" s="17">
        <v>14.2603921005072</v>
      </c>
      <c r="BW18" s="17">
        <v>1.4587791623017701</v>
      </c>
      <c r="BX18" s="17">
        <v>0</v>
      </c>
      <c r="BY18" s="17">
        <v>283.74062686276301</v>
      </c>
      <c r="BZ18" s="17">
        <v>283.74062686276301</v>
      </c>
      <c r="CA18" s="17">
        <v>0</v>
      </c>
      <c r="CB18" s="17">
        <v>0</v>
      </c>
      <c r="CC18" s="17">
        <v>44.191459728273202</v>
      </c>
      <c r="CD18" s="5">
        <v>5.1147711520913604E-9</v>
      </c>
      <c r="CE18" s="5">
        <v>1.69719968803386E-8</v>
      </c>
      <c r="CF18" s="17">
        <v>0</v>
      </c>
      <c r="CG18" s="17">
        <v>0.194271388801941</v>
      </c>
      <c r="CH18" s="17">
        <v>1.29593520376703E-4</v>
      </c>
      <c r="CI18" s="17">
        <v>0</v>
      </c>
      <c r="CJ18" s="17">
        <v>6.2476822168152903E-2</v>
      </c>
      <c r="CK18" s="17">
        <v>0</v>
      </c>
      <c r="CL18" s="5">
        <v>1.1396188539272501E-6</v>
      </c>
      <c r="CM18" s="5">
        <v>3.2433835435991499E-6</v>
      </c>
      <c r="CN18" s="5">
        <v>7.5969376698247801E-7</v>
      </c>
      <c r="CO18" s="5">
        <v>1.54236335477328E-6</v>
      </c>
      <c r="CP18" s="17">
        <v>21.265676536921902</v>
      </c>
      <c r="CQ18" s="17">
        <v>0</v>
      </c>
      <c r="CR18" s="17">
        <v>0.80188980879835703</v>
      </c>
      <c r="CS18" s="17">
        <v>0</v>
      </c>
      <c r="CT18" s="17">
        <v>0</v>
      </c>
      <c r="CU18" s="5">
        <v>1.6193888787843599E-6</v>
      </c>
      <c r="CV18" s="5">
        <v>2.3302984507018901E-6</v>
      </c>
      <c r="CW18" s="17">
        <v>64075.0537275362</v>
      </c>
      <c r="CX18" s="17">
        <v>14567.5372339106</v>
      </c>
      <c r="CY18" s="17">
        <v>1618.6146297593</v>
      </c>
      <c r="CZ18" s="17">
        <v>16186.1518636699</v>
      </c>
      <c r="DA18" s="17">
        <v>0</v>
      </c>
      <c r="DB18" s="17">
        <v>15.330038341521201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0.85775630491685895</v>
      </c>
      <c r="DI18" s="17">
        <v>1.9410729653819101</v>
      </c>
      <c r="DJ18" s="17">
        <v>23752.3782222052</v>
      </c>
      <c r="DK18" s="17">
        <v>2.6261707952622699</v>
      </c>
      <c r="DL18" s="17">
        <v>6.8508619022580701</v>
      </c>
      <c r="DM18" s="17">
        <v>16.594273376213099</v>
      </c>
      <c r="DN18" s="17">
        <v>3.8821579134355</v>
      </c>
      <c r="DO18" s="17">
        <v>5.0407444272116404</v>
      </c>
      <c r="DP18" s="5">
        <v>1.16247135920457E-9</v>
      </c>
      <c r="DQ18" s="17">
        <v>0.91344476643683403</v>
      </c>
      <c r="DR18" s="17">
        <v>331.86565086291102</v>
      </c>
      <c r="DS18" s="17">
        <v>331.86251986934298</v>
      </c>
      <c r="DT18" s="17">
        <v>3.1309935680153399E-3</v>
      </c>
      <c r="DU18" s="17">
        <v>0</v>
      </c>
      <c r="DV18" s="17">
        <v>0</v>
      </c>
      <c r="DW18" s="17">
        <v>65.934511587493205</v>
      </c>
      <c r="DX18" s="17">
        <v>0</v>
      </c>
      <c r="DY18" s="17">
        <v>45.784163925990697</v>
      </c>
      <c r="DZ18" s="17">
        <v>11.075542156450901</v>
      </c>
      <c r="EA18" s="17">
        <v>6.1831599992614503</v>
      </c>
      <c r="EB18" s="17">
        <v>114.46045651162601</v>
      </c>
      <c r="EC18" s="17">
        <v>0.11276808290514</v>
      </c>
      <c r="ED18" s="17">
        <v>18869.827570637601</v>
      </c>
      <c r="EE18" s="17">
        <v>6.05161400122355</v>
      </c>
      <c r="EF18" s="17">
        <v>44.524345541096899</v>
      </c>
      <c r="EG18" s="17">
        <v>0</v>
      </c>
      <c r="EH18" s="17">
        <v>284.424297878152</v>
      </c>
      <c r="EI18" s="17">
        <v>44.439184066635598</v>
      </c>
      <c r="EJ18" s="17">
        <v>0.101889547290128</v>
      </c>
      <c r="EK18" s="17">
        <v>0</v>
      </c>
      <c r="EL18" s="17">
        <v>0</v>
      </c>
      <c r="EM18" s="17">
        <v>144.07803111034099</v>
      </c>
      <c r="EN18" s="17">
        <v>119.168293612868</v>
      </c>
      <c r="EO18" s="17">
        <v>2.1980629221260202</v>
      </c>
      <c r="EP18" s="17">
        <v>42781.468540489499</v>
      </c>
      <c r="EQ18" s="17">
        <v>186.56328830577601</v>
      </c>
      <c r="ER18" s="17">
        <v>67.454127789914494</v>
      </c>
      <c r="ES18" s="17"/>
      <c r="ET18" s="26">
        <f t="shared" si="0"/>
        <v>1.4977291783916651</v>
      </c>
      <c r="EU18" s="40">
        <f t="shared" si="1"/>
        <v>-5.9210127966867322E-7</v>
      </c>
      <c r="EV18" s="40">
        <f t="shared" si="2"/>
        <v>0</v>
      </c>
      <c r="EW18" s="40">
        <f t="shared" si="3"/>
        <v>-1.4183124891326891E-6</v>
      </c>
      <c r="EX18" s="40">
        <f t="shared" si="4"/>
        <v>-6.0180340161112896E-8</v>
      </c>
      <c r="EY18" s="40">
        <f t="shared" si="5"/>
        <v>-6.0324244538639014E-8</v>
      </c>
      <c r="EZ18" s="40">
        <f t="shared" si="6"/>
        <v>-1.0505690206610192E-6</v>
      </c>
      <c r="FA18" s="40">
        <f t="shared" si="7"/>
        <v>-1.9047127126047679E-6</v>
      </c>
      <c r="FB18" s="40">
        <f t="shared" si="8"/>
        <v>2.7302949615813172E-6</v>
      </c>
      <c r="FC18" s="40">
        <f t="shared" si="9"/>
        <v>-4.7761055112560658E-6</v>
      </c>
      <c r="FD18" s="40">
        <f t="shared" si="10"/>
        <v>1.9924831060011306E-5</v>
      </c>
      <c r="FE18" s="40">
        <f t="shared" si="11"/>
        <v>-5.0679993318216387E-6</v>
      </c>
      <c r="FF18" s="40">
        <f t="shared" si="12"/>
        <v>6.6597414281749901E-6</v>
      </c>
      <c r="FG18" s="40">
        <f t="shared" si="13"/>
        <v>2.977599251829743E-5</v>
      </c>
      <c r="FH18" s="40">
        <f t="shared" si="14"/>
        <v>2.1251450278288726E-5</v>
      </c>
      <c r="FI18" s="40">
        <f t="shared" si="15"/>
        <v>-6.5137255313859379E-5</v>
      </c>
      <c r="FJ18" s="40">
        <f t="shared" si="16"/>
        <v>0</v>
      </c>
      <c r="FK18" s="40">
        <f t="shared" si="17"/>
        <v>1.8362539678028325E-5</v>
      </c>
      <c r="FL18" s="40">
        <f t="shared" si="18"/>
        <v>-1.9724012174163695E-5</v>
      </c>
      <c r="FM18" s="40">
        <f t="shared" si="19"/>
        <v>-1.973608636709895E-6</v>
      </c>
      <c r="FN18" s="40">
        <f t="shared" si="20"/>
        <v>1.0903341574580429E-5</v>
      </c>
      <c r="FO18" s="40">
        <f t="shared" si="21"/>
        <v>-6.2031817992832923E-5</v>
      </c>
      <c r="FP18" s="40">
        <f t="shared" si="22"/>
        <v>2.573493063693859E-5</v>
      </c>
      <c r="FQ18" s="40">
        <f t="shared" si="23"/>
        <v>2.4470043332386888E-5</v>
      </c>
      <c r="FR18" s="40">
        <f t="shared" si="24"/>
        <v>3.3425078372156822E-6</v>
      </c>
      <c r="FS18" s="40">
        <f t="shared" si="25"/>
        <v>0.17471602788735227</v>
      </c>
      <c r="FT18" s="40">
        <f t="shared" si="26"/>
        <v>-1.6976372310500266E-7</v>
      </c>
      <c r="FU18" s="40">
        <f t="shared" si="27"/>
        <v>-8.3102394706324658E-4</v>
      </c>
      <c r="FV18" s="40">
        <f t="shared" si="28"/>
        <v>-4.512005648771915E-6</v>
      </c>
      <c r="FW18" s="40">
        <f t="shared" si="29"/>
        <v>-4.8843873950426688E-6</v>
      </c>
      <c r="FX18" s="40">
        <f t="shared" si="30"/>
        <v>-6.9352540596164587E-7</v>
      </c>
      <c r="FY18" s="40">
        <f t="shared" si="31"/>
        <v>0</v>
      </c>
      <c r="FZ18" s="40">
        <f t="shared" si="32"/>
        <v>0</v>
      </c>
      <c r="GA18" s="40">
        <f t="shared" si="33"/>
        <v>0</v>
      </c>
      <c r="GB18" s="40">
        <f t="shared" si="34"/>
        <v>0</v>
      </c>
      <c r="GC18" s="40">
        <f t="shared" si="35"/>
        <v>1.907630629046862E-5</v>
      </c>
      <c r="GD18" s="40">
        <f t="shared" si="36"/>
        <v>-8.4692583752419302E-6</v>
      </c>
      <c r="GE18" s="40">
        <f t="shared" si="37"/>
        <v>-3.3098417521613122E-6</v>
      </c>
      <c r="GF18" s="40">
        <f t="shared" si="38"/>
        <v>-1.0573376549040991E-6</v>
      </c>
      <c r="GG18" s="40">
        <f t="shared" si="39"/>
        <v>-6.099247642836135E-5</v>
      </c>
      <c r="GH18" s="40">
        <f t="shared" si="40"/>
        <v>0</v>
      </c>
      <c r="GI18" s="40">
        <f t="shared" si="41"/>
        <v>0</v>
      </c>
      <c r="GJ18" s="40"/>
    </row>
    <row r="19" spans="1:192" x14ac:dyDescent="0.25">
      <c r="A19" s="17" t="s">
        <v>189</v>
      </c>
      <c r="B19" s="17">
        <v>20556.45139491</v>
      </c>
      <c r="C19" s="17">
        <v>2.06619215999999E-2</v>
      </c>
      <c r="D19" s="17">
        <v>14001.271435143401</v>
      </c>
      <c r="E19" s="17">
        <v>245.17935320000001</v>
      </c>
      <c r="F19" s="17">
        <v>244.466700409</v>
      </c>
      <c r="G19" s="17">
        <v>3303.3489896946899</v>
      </c>
      <c r="H19" s="17">
        <v>52997.808091259001</v>
      </c>
      <c r="I19" s="17">
        <v>21.668548941724001</v>
      </c>
      <c r="J19" s="17">
        <v>15.396395587058</v>
      </c>
      <c r="K19" s="17">
        <v>3.098940668E-4</v>
      </c>
      <c r="L19" s="17">
        <v>2351.4313691868101</v>
      </c>
      <c r="M19" s="17">
        <v>3.3308515759700001</v>
      </c>
      <c r="N19" s="17">
        <v>8.5515702710000003E-4</v>
      </c>
      <c r="O19" s="17">
        <v>7.9665678318999997E-2</v>
      </c>
      <c r="P19" s="17">
        <v>8.5515702710000003E-4</v>
      </c>
      <c r="Q19" s="17">
        <v>1.9128219799999899E-8</v>
      </c>
      <c r="R19" s="17">
        <v>7.3840110169999904E-2</v>
      </c>
      <c r="S19" s="17">
        <v>0.12385430493000001</v>
      </c>
      <c r="T19" s="17">
        <v>556.42283304916498</v>
      </c>
      <c r="U19" s="17">
        <v>4.1190780430000002E-6</v>
      </c>
      <c r="V19" s="17">
        <v>9.9768429339999894E-4</v>
      </c>
      <c r="W19" s="17">
        <v>6.5916196570000001E-4</v>
      </c>
      <c r="X19" s="17">
        <v>0.22259085004599899</v>
      </c>
      <c r="Y19" s="17">
        <v>15.7715920921099</v>
      </c>
      <c r="Z19" s="17">
        <v>0.505299806689125</v>
      </c>
      <c r="AA19" s="17">
        <v>1.1521853468E-3</v>
      </c>
      <c r="AB19" s="17">
        <v>7.5518153379999994E-2</v>
      </c>
      <c r="AC19" s="17">
        <v>1126.78841044106</v>
      </c>
      <c r="AD19" s="17">
        <v>0.14035352585999999</v>
      </c>
      <c r="AE19" s="17">
        <v>4.1732244788999999E-2</v>
      </c>
      <c r="AF19" s="17">
        <v>8.0877965000000003E-4</v>
      </c>
      <c r="AG19" s="17">
        <v>2.8300338400000003E-7</v>
      </c>
      <c r="AH19" s="17">
        <v>1.0196608439999899E-5</v>
      </c>
      <c r="AI19" s="17">
        <v>9.2233598400000005E-6</v>
      </c>
      <c r="AJ19" s="17">
        <v>0.67851732428949896</v>
      </c>
      <c r="AK19" s="17">
        <v>3892.6585097096099</v>
      </c>
      <c r="AL19" s="17">
        <v>194.001250438347</v>
      </c>
      <c r="AM19" s="17">
        <v>27.1934172622279</v>
      </c>
      <c r="AN19" s="17">
        <v>6.8579700907999905E-2</v>
      </c>
      <c r="AO19" s="17">
        <v>1.7782188200000001E-6</v>
      </c>
      <c r="AR19" s="17" t="s">
        <v>189</v>
      </c>
      <c r="AS19" s="17">
        <v>0</v>
      </c>
      <c r="AT19" s="17">
        <v>0</v>
      </c>
      <c r="AU19" s="17">
        <v>15.396384492595599</v>
      </c>
      <c r="AV19" s="17">
        <v>21.668509771577199</v>
      </c>
      <c r="AW19" s="17">
        <v>21.668509771577199</v>
      </c>
      <c r="AX19" s="17">
        <v>5.9917889638173502E-2</v>
      </c>
      <c r="AY19" s="17">
        <v>0</v>
      </c>
      <c r="AZ19" s="17">
        <v>1.2706152526772299E-4</v>
      </c>
      <c r="BA19" s="17">
        <v>1.82834357159785E-4</v>
      </c>
      <c r="BB19" s="17">
        <v>2351.40205386452</v>
      </c>
      <c r="BC19" s="5">
        <v>1.7782232690148099E-6</v>
      </c>
      <c r="BD19" s="17">
        <v>0.123852894149205</v>
      </c>
      <c r="BE19" s="17">
        <v>3.3308476831275802</v>
      </c>
      <c r="BF19" s="17">
        <v>2.0523915860601701E-4</v>
      </c>
      <c r="BG19" s="17">
        <v>6.49908538611198E-4</v>
      </c>
      <c r="BH19" s="17">
        <v>0</v>
      </c>
      <c r="BI19" s="17">
        <v>286508.91364004399</v>
      </c>
      <c r="BJ19" s="17">
        <v>7.9665603678845995E-2</v>
      </c>
      <c r="BK19" s="5">
        <v>5.5472794413487898E-9</v>
      </c>
      <c r="BL19" s="5">
        <v>1.3580396501264799E-8</v>
      </c>
      <c r="BM19" s="17">
        <v>8.5517684411349397E-4</v>
      </c>
      <c r="BN19" s="17">
        <v>0.22259016241554699</v>
      </c>
      <c r="BO19" s="17">
        <v>0.14035141158289399</v>
      </c>
      <c r="BP19" s="17">
        <v>4.1732288064176497E-2</v>
      </c>
      <c r="BQ19" s="17">
        <v>20556.4082752955</v>
      </c>
      <c r="BR19" s="17">
        <v>7.3840286313133496E-2</v>
      </c>
      <c r="BS19" s="17">
        <v>153.41336098280701</v>
      </c>
      <c r="BT19" s="17">
        <v>23279.753335423498</v>
      </c>
      <c r="BU19" s="17">
        <v>293.106228511788</v>
      </c>
      <c r="BV19" s="17">
        <v>193.999581934818</v>
      </c>
      <c r="BW19" s="17">
        <v>31.397676674534001</v>
      </c>
      <c r="BX19" s="17">
        <v>0</v>
      </c>
      <c r="BY19" s="17">
        <v>556.42018597415904</v>
      </c>
      <c r="BZ19" s="17">
        <v>556.42018597415904</v>
      </c>
      <c r="CA19" s="17">
        <v>0</v>
      </c>
      <c r="CB19" s="17">
        <v>0</v>
      </c>
      <c r="CC19" s="17">
        <v>27.193370488649698</v>
      </c>
      <c r="CD19" s="5">
        <v>9.0620357183494E-7</v>
      </c>
      <c r="CE19" s="5">
        <v>3.0069894129649301E-6</v>
      </c>
      <c r="CF19" s="17">
        <v>0</v>
      </c>
      <c r="CG19" s="17">
        <v>9.4542294161269094E-2</v>
      </c>
      <c r="CH19" s="5">
        <v>6.6889101694362096E-6</v>
      </c>
      <c r="CI19" s="17">
        <v>0</v>
      </c>
      <c r="CJ19" s="17">
        <v>3.0870836359887299E-2</v>
      </c>
      <c r="CK19" s="17">
        <v>0</v>
      </c>
      <c r="CL19" s="17">
        <v>2.59399721886935E-4</v>
      </c>
      <c r="CM19" s="17">
        <v>7.3829116993777498E-4</v>
      </c>
      <c r="CN19" s="17">
        <v>2.1753465577583299E-4</v>
      </c>
      <c r="CO19" s="17">
        <v>4.4164474533860202E-4</v>
      </c>
      <c r="CP19" s="17">
        <v>15.7716283219979</v>
      </c>
      <c r="CQ19" s="17">
        <v>0</v>
      </c>
      <c r="CR19" s="17">
        <v>0.56423602790789895</v>
      </c>
      <c r="CS19" s="17">
        <v>2.0662118961402499E-2</v>
      </c>
      <c r="CT19" s="17">
        <v>0</v>
      </c>
      <c r="CU19" s="17">
        <v>4.72392652546063E-4</v>
      </c>
      <c r="CV19" s="17">
        <v>6.7979515335901805E-4</v>
      </c>
      <c r="CW19" s="17">
        <v>76296.972929666998</v>
      </c>
      <c r="CX19" s="17">
        <v>12601.110313704399</v>
      </c>
      <c r="CY19" s="17">
        <v>1400.12232812248</v>
      </c>
      <c r="CZ19" s="17">
        <v>14001.2326418269</v>
      </c>
      <c r="DA19" s="17">
        <v>0</v>
      </c>
      <c r="DB19" s="17">
        <v>67.036998153686895</v>
      </c>
      <c r="DC19" s="17">
        <v>0</v>
      </c>
      <c r="DD19" s="17">
        <v>8.0879156059679197E-4</v>
      </c>
      <c r="DE19" s="5">
        <v>2.82992038360422E-7</v>
      </c>
      <c r="DF19" s="5">
        <v>1.0196105491162199E-5</v>
      </c>
      <c r="DG19" s="5">
        <v>9.22368340746372E-6</v>
      </c>
      <c r="DH19" s="17">
        <v>0.67851479139897497</v>
      </c>
      <c r="DI19" s="17">
        <v>1.24828889050193</v>
      </c>
      <c r="DJ19" s="17">
        <v>29277.793228410999</v>
      </c>
      <c r="DK19" s="17">
        <v>1.6888612070195099</v>
      </c>
      <c r="DL19" s="17">
        <v>4.4057209307693599</v>
      </c>
      <c r="DM19" s="17">
        <v>10.6716521061304</v>
      </c>
      <c r="DN19" s="17">
        <v>2.4965688808456798</v>
      </c>
      <c r="DO19" s="17">
        <v>4.9927865669075198</v>
      </c>
      <c r="DP19" s="5">
        <v>2.0596005191884699E-7</v>
      </c>
      <c r="DQ19" s="17">
        <v>0.58742910958624595</v>
      </c>
      <c r="DR19" s="17">
        <v>245.179176590662</v>
      </c>
      <c r="DS19" s="17">
        <v>244.46652394825699</v>
      </c>
      <c r="DT19" s="17">
        <v>0.71265264240479997</v>
      </c>
      <c r="DU19" s="17">
        <v>0</v>
      </c>
      <c r="DV19" s="17">
        <v>0</v>
      </c>
      <c r="DW19" s="17">
        <v>62.7959877174996</v>
      </c>
      <c r="DX19" s="17">
        <v>0</v>
      </c>
      <c r="DY19" s="17">
        <v>29.878138351163201</v>
      </c>
      <c r="DZ19" s="17">
        <v>7.1226068894437198</v>
      </c>
      <c r="EA19" s="17">
        <v>4.0617345343011602</v>
      </c>
      <c r="EB19" s="17">
        <v>74.695397655825403</v>
      </c>
      <c r="EC19" s="17">
        <v>7.5458284003664097E-2</v>
      </c>
      <c r="ED19" s="17">
        <v>19276.359563251801</v>
      </c>
      <c r="EE19" s="17">
        <v>3.8917402732077799</v>
      </c>
      <c r="EF19" s="17">
        <v>35.929610835055698</v>
      </c>
      <c r="EG19" s="17">
        <v>0</v>
      </c>
      <c r="EH19" s="17">
        <v>3303.3331077585199</v>
      </c>
      <c r="EI19" s="17">
        <v>558.03865675248301</v>
      </c>
      <c r="EJ19" s="17">
        <v>6.8580049455513395E-2</v>
      </c>
      <c r="EK19" s="17">
        <v>0</v>
      </c>
      <c r="EL19" s="17">
        <v>0</v>
      </c>
      <c r="EM19" s="17">
        <v>871.44361209975796</v>
      </c>
      <c r="EN19" s="17">
        <v>1126.7705316169699</v>
      </c>
      <c r="EO19" s="17">
        <v>1.0650045320381301</v>
      </c>
      <c r="EP19" s="17">
        <v>52997.366470730798</v>
      </c>
      <c r="EQ19" s="17">
        <v>3892.5855408232701</v>
      </c>
      <c r="ER19" s="17">
        <v>910.96255547151702</v>
      </c>
      <c r="ES19" s="17"/>
      <c r="ET19" s="26">
        <f t="shared" si="0"/>
        <v>1.4396370614340626</v>
      </c>
      <c r="EU19" s="40">
        <f t="shared" si="1"/>
        <v>-2.0976195585345744E-6</v>
      </c>
      <c r="EV19" s="40">
        <f t="shared" si="2"/>
        <v>9.5519384121180645E-6</v>
      </c>
      <c r="EW19" s="40">
        <f t="shared" si="3"/>
        <v>-2.7706995525321019E-6</v>
      </c>
      <c r="EX19" s="40">
        <f t="shared" si="4"/>
        <v>-7.2032712260482317E-7</v>
      </c>
      <c r="EY19" s="40">
        <f t="shared" si="5"/>
        <v>-7.2181913819314446E-7</v>
      </c>
      <c r="EZ19" s="40">
        <f t="shared" si="6"/>
        <v>-4.8078287276142942E-6</v>
      </c>
      <c r="FA19" s="40">
        <f t="shared" si="7"/>
        <v>-8.3328074142756763E-6</v>
      </c>
      <c r="FB19" s="40">
        <f t="shared" si="8"/>
        <v>-1.8076958871538958E-6</v>
      </c>
      <c r="FC19" s="40">
        <f t="shared" si="9"/>
        <v>-7.205882921418017E-7</v>
      </c>
      <c r="FD19" s="40">
        <f t="shared" si="10"/>
        <v>5.8588650203410109E-6</v>
      </c>
      <c r="FE19" s="40">
        <f t="shared" si="11"/>
        <v>-1.2467011656933476E-5</v>
      </c>
      <c r="FF19" s="40">
        <f t="shared" si="12"/>
        <v>-1.1687228719696979E-6</v>
      </c>
      <c r="FG19" s="40">
        <f t="shared" si="13"/>
        <v>-1.0910139879931396E-5</v>
      </c>
      <c r="FH19" s="40">
        <f t="shared" si="14"/>
        <v>-9.3691732220066457E-7</v>
      </c>
      <c r="FI19" s="40">
        <f t="shared" si="15"/>
        <v>2.3173537567884382E-5</v>
      </c>
      <c r="FJ19" s="40">
        <f t="shared" si="16"/>
        <v>-2.8432200800416948E-5</v>
      </c>
      <c r="FK19" s="40">
        <f t="shared" si="17"/>
        <v>2.3854668307955097E-6</v>
      </c>
      <c r="FL19" s="40">
        <f t="shared" si="18"/>
        <v>-1.1390648034419836E-5</v>
      </c>
      <c r="FM19" s="40">
        <f t="shared" si="19"/>
        <v>-4.7573083790128471E-6</v>
      </c>
      <c r="FN19" s="40">
        <f t="shared" si="20"/>
        <v>1.8206433074186306E-5</v>
      </c>
      <c r="FO19" s="40">
        <f t="shared" si="21"/>
        <v>6.6137401927359776E-6</v>
      </c>
      <c r="FP19" s="40">
        <f t="shared" si="22"/>
        <v>2.6450880576082923E-5</v>
      </c>
      <c r="FQ19" s="40">
        <f t="shared" si="23"/>
        <v>-3.0892125702978338E-6</v>
      </c>
      <c r="FR19" s="40">
        <f t="shared" si="24"/>
        <v>2.2971611101975814E-6</v>
      </c>
      <c r="FS19" s="40">
        <f t="shared" si="25"/>
        <v>0.11663614440096791</v>
      </c>
      <c r="FT19" s="40">
        <f t="shared" si="26"/>
        <v>2.134296437507461E-6</v>
      </c>
      <c r="FU19" s="40">
        <f t="shared" si="27"/>
        <v>-7.9278125399386012E-4</v>
      </c>
      <c r="FV19" s="40">
        <f t="shared" si="28"/>
        <v>-1.586706423708908E-5</v>
      </c>
      <c r="FW19" s="40">
        <f t="shared" si="29"/>
        <v>-1.5063940097317309E-5</v>
      </c>
      <c r="FX19" s="40">
        <f t="shared" si="30"/>
        <v>1.0369721714378599E-6</v>
      </c>
      <c r="FY19" s="40">
        <f t="shared" si="31"/>
        <v>1.472662769388E-5</v>
      </c>
      <c r="FZ19" s="40">
        <f t="shared" si="32"/>
        <v>-4.0090119834143989E-5</v>
      </c>
      <c r="GA19" s="40">
        <f t="shared" si="33"/>
        <v>-4.932511046779506E-5</v>
      </c>
      <c r="GB19" s="40">
        <f t="shared" si="34"/>
        <v>3.5081301102037168E-5</v>
      </c>
      <c r="GC19" s="40">
        <f t="shared" si="35"/>
        <v>-3.7329784123636106E-6</v>
      </c>
      <c r="GD19" s="40">
        <f t="shared" si="36"/>
        <v>-1.8745257555424708E-5</v>
      </c>
      <c r="GE19" s="40">
        <f t="shared" si="37"/>
        <v>-8.6004782197735062E-6</v>
      </c>
      <c r="GF19" s="40">
        <f t="shared" si="38"/>
        <v>-1.72003311502442E-6</v>
      </c>
      <c r="GG19" s="40">
        <f t="shared" si="39"/>
        <v>5.0823714433764414E-6</v>
      </c>
      <c r="GH19" s="40">
        <f t="shared" si="40"/>
        <v>2.5019501311355934E-6</v>
      </c>
      <c r="GI19" s="40">
        <f t="shared" si="41"/>
        <v>0</v>
      </c>
      <c r="GJ19" s="40"/>
    </row>
    <row r="20" spans="1:192" x14ac:dyDescent="0.25">
      <c r="A20" s="17" t="s">
        <v>190</v>
      </c>
      <c r="B20" s="17"/>
      <c r="C20" s="17"/>
      <c r="D20" s="17"/>
      <c r="E20" s="17"/>
      <c r="F20" s="17"/>
      <c r="G20" s="17"/>
      <c r="H20" s="17"/>
      <c r="AR20" s="17"/>
      <c r="AU20" s="17"/>
      <c r="AV20" s="17"/>
      <c r="AW20" s="17"/>
      <c r="AX20" s="17"/>
      <c r="BB20" s="17"/>
      <c r="BD20" s="17"/>
      <c r="BE20" s="17"/>
      <c r="BF20" s="17"/>
      <c r="BG20" s="17"/>
      <c r="BI20" s="17"/>
      <c r="BJ20" s="17"/>
      <c r="BM20" s="17"/>
      <c r="BN20" s="17"/>
      <c r="BO20" s="17"/>
      <c r="BP20" s="17"/>
      <c r="BQ20" s="17"/>
      <c r="BR20" s="17"/>
      <c r="BS20" s="17"/>
      <c r="BT20" s="17"/>
      <c r="BW20" s="17"/>
      <c r="BY20" s="17"/>
      <c r="BZ20" s="17"/>
      <c r="CD20" s="17"/>
      <c r="CE20" s="17"/>
      <c r="CF20" s="17"/>
      <c r="CG20" s="17"/>
      <c r="CH20" s="17"/>
      <c r="CL20" s="17"/>
      <c r="CM20" s="17"/>
      <c r="CN20" s="17"/>
      <c r="CO20" s="17"/>
      <c r="CP20" s="17"/>
      <c r="CR20" s="17"/>
      <c r="CU20" s="17"/>
      <c r="CV20" s="17"/>
      <c r="CX20" s="17"/>
      <c r="CY20" s="17"/>
      <c r="CZ20" s="17"/>
      <c r="DA20" s="17"/>
      <c r="DB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E20" s="17"/>
      <c r="EF20" s="17"/>
      <c r="EG20" s="17"/>
      <c r="EH20" s="17"/>
      <c r="EK20" s="17"/>
      <c r="EL20" s="17"/>
      <c r="EM20" s="17"/>
      <c r="EN20" s="17"/>
      <c r="EO20" s="17"/>
      <c r="EP20" s="17"/>
      <c r="ER20" s="17"/>
      <c r="ES20" s="17"/>
      <c r="ET20" s="26" t="e">
        <f t="shared" si="0"/>
        <v>#DIV/0!</v>
      </c>
      <c r="EU20" s="40">
        <f t="shared" si="1"/>
        <v>0</v>
      </c>
      <c r="EV20" s="40">
        <f t="shared" si="2"/>
        <v>0</v>
      </c>
      <c r="EW20" s="40">
        <f t="shared" si="3"/>
        <v>0</v>
      </c>
      <c r="EX20" s="40">
        <f t="shared" si="4"/>
        <v>0</v>
      </c>
      <c r="EY20" s="40">
        <f t="shared" si="5"/>
        <v>0</v>
      </c>
      <c r="EZ20" s="40">
        <f t="shared" si="6"/>
        <v>0</v>
      </c>
      <c r="FA20" s="40">
        <f t="shared" si="7"/>
        <v>0</v>
      </c>
      <c r="FB20" s="40">
        <f t="shared" si="8"/>
        <v>0</v>
      </c>
      <c r="FC20" s="40">
        <f t="shared" si="9"/>
        <v>0</v>
      </c>
      <c r="FD20" s="40">
        <f t="shared" si="10"/>
        <v>0</v>
      </c>
      <c r="FE20" s="40">
        <f t="shared" si="11"/>
        <v>0</v>
      </c>
      <c r="FF20" s="40">
        <f t="shared" si="12"/>
        <v>0</v>
      </c>
      <c r="FG20" s="40">
        <f t="shared" si="13"/>
        <v>0</v>
      </c>
      <c r="FH20" s="40">
        <f t="shared" si="14"/>
        <v>0</v>
      </c>
      <c r="FI20" s="40">
        <f t="shared" si="15"/>
        <v>0</v>
      </c>
      <c r="FJ20" s="40">
        <f t="shared" si="16"/>
        <v>0</v>
      </c>
      <c r="FK20" s="40">
        <f t="shared" si="17"/>
        <v>0</v>
      </c>
      <c r="FL20" s="40">
        <f t="shared" si="18"/>
        <v>0</v>
      </c>
      <c r="FM20" s="40">
        <f t="shared" si="19"/>
        <v>0</v>
      </c>
      <c r="FN20" s="40">
        <f t="shared" si="20"/>
        <v>0</v>
      </c>
      <c r="FO20" s="40">
        <f t="shared" si="21"/>
        <v>0</v>
      </c>
      <c r="FP20" s="40">
        <f t="shared" si="22"/>
        <v>0</v>
      </c>
      <c r="FQ20" s="40">
        <f t="shared" si="23"/>
        <v>0</v>
      </c>
      <c r="FR20" s="40">
        <f t="shared" si="24"/>
        <v>0</v>
      </c>
      <c r="FS20" s="40">
        <f t="shared" si="25"/>
        <v>0</v>
      </c>
      <c r="FT20" s="40">
        <f t="shared" si="26"/>
        <v>0</v>
      </c>
      <c r="FU20" s="40">
        <f t="shared" si="27"/>
        <v>0</v>
      </c>
      <c r="FV20" s="40">
        <f t="shared" si="28"/>
        <v>0</v>
      </c>
      <c r="FW20" s="40">
        <f t="shared" si="29"/>
        <v>0</v>
      </c>
      <c r="FX20" s="40">
        <f t="shared" si="30"/>
        <v>0</v>
      </c>
      <c r="FY20" s="40">
        <f t="shared" si="31"/>
        <v>0</v>
      </c>
      <c r="FZ20" s="40">
        <f t="shared" si="32"/>
        <v>0</v>
      </c>
      <c r="GA20" s="40">
        <f t="shared" si="33"/>
        <v>0</v>
      </c>
      <c r="GB20" s="40">
        <f t="shared" si="34"/>
        <v>0</v>
      </c>
      <c r="GC20" s="40">
        <f t="shared" si="35"/>
        <v>0</v>
      </c>
      <c r="GD20" s="40">
        <f t="shared" si="36"/>
        <v>0</v>
      </c>
      <c r="GE20" s="40">
        <f t="shared" si="37"/>
        <v>0</v>
      </c>
      <c r="GF20" s="40">
        <f t="shared" si="38"/>
        <v>0</v>
      </c>
      <c r="GG20" s="40">
        <f t="shared" si="39"/>
        <v>0</v>
      </c>
      <c r="GH20" s="40">
        <f t="shared" si="40"/>
        <v>0</v>
      </c>
      <c r="GI20" s="40">
        <f t="shared" si="41"/>
        <v>0</v>
      </c>
      <c r="GJ20" s="40"/>
    </row>
    <row r="21" spans="1:192" x14ac:dyDescent="0.25">
      <c r="A21" s="17" t="s">
        <v>191</v>
      </c>
      <c r="B21" s="17">
        <v>0.90767943900000003</v>
      </c>
      <c r="C21" s="17"/>
      <c r="D21" s="17">
        <v>0.64714624899999995</v>
      </c>
      <c r="E21" s="17">
        <v>1.16956848E-2</v>
      </c>
      <c r="F21" s="17">
        <v>1.16956848E-2</v>
      </c>
      <c r="G21" s="17">
        <v>2.38411364071E-4</v>
      </c>
      <c r="H21" s="17">
        <v>1.8932731169999999</v>
      </c>
      <c r="I21" s="17">
        <v>1.4905097031999901E-3</v>
      </c>
      <c r="J21" s="17">
        <v>1.1372162960999999E-3</v>
      </c>
      <c r="L21" s="17">
        <v>1.1673980929033399E-2</v>
      </c>
      <c r="M21" s="17">
        <v>1.8242390000000001E-4</v>
      </c>
      <c r="O21" s="17">
        <v>6.0320900000000004E-6</v>
      </c>
      <c r="R21" s="17">
        <v>5.5898499999999902E-6</v>
      </c>
      <c r="S21" s="17">
        <v>9.3773499999999992E-6</v>
      </c>
      <c r="T21" s="17">
        <v>1.79827385361939E-2</v>
      </c>
      <c r="X21" s="17">
        <v>1.2584014E-5</v>
      </c>
      <c r="Y21" s="17">
        <v>9.6675500000000002E-4</v>
      </c>
      <c r="Z21" s="17">
        <v>3.0584893219999901E-5</v>
      </c>
      <c r="AB21" s="17">
        <v>5.70972999999999E-6</v>
      </c>
      <c r="AC21" s="17">
        <v>7.6525594824814001E-3</v>
      </c>
      <c r="AD21" s="17">
        <v>9.8960599999999904E-6</v>
      </c>
      <c r="AE21" s="17">
        <v>3.15775E-6</v>
      </c>
      <c r="AJ21" s="17">
        <v>3.5854279999999999E-5</v>
      </c>
      <c r="AK21" s="17">
        <v>1.09995742808784E-2</v>
      </c>
      <c r="AL21" s="17">
        <v>7.7817932871099998E-4</v>
      </c>
      <c r="AM21" s="17">
        <v>1.2223242300000001E-3</v>
      </c>
      <c r="AN21" s="17">
        <v>5.125803E-6</v>
      </c>
      <c r="AR21" s="17" t="s">
        <v>191</v>
      </c>
      <c r="AS21" s="17">
        <v>0</v>
      </c>
      <c r="AT21" s="17">
        <v>0</v>
      </c>
      <c r="AU21" s="17">
        <v>1.13730907024477E-3</v>
      </c>
      <c r="AV21" s="17">
        <v>1.4904345242811501E-3</v>
      </c>
      <c r="AW21" s="17">
        <v>1.4904345242811501E-3</v>
      </c>
      <c r="AX21" s="5">
        <v>7.6641852543858603E-6</v>
      </c>
      <c r="AY21" s="17">
        <v>0</v>
      </c>
      <c r="AZ21" s="17">
        <v>0</v>
      </c>
      <c r="BA21" s="17">
        <v>0</v>
      </c>
      <c r="BB21" s="17">
        <v>1.1673595985045899E-2</v>
      </c>
      <c r="BC21" s="17">
        <v>0</v>
      </c>
      <c r="BD21" s="5">
        <v>9.3800057209940706E-6</v>
      </c>
      <c r="BE21" s="17">
        <v>1.82416808558344E-4</v>
      </c>
      <c r="BF21" s="17">
        <v>0</v>
      </c>
      <c r="BG21" s="17">
        <v>0</v>
      </c>
      <c r="BH21" s="17">
        <v>0</v>
      </c>
      <c r="BI21" s="17">
        <v>40.225788248592899</v>
      </c>
      <c r="BJ21" s="5">
        <v>6.0326688540925499E-6</v>
      </c>
      <c r="BK21" s="17">
        <v>0</v>
      </c>
      <c r="BL21" s="17">
        <v>0</v>
      </c>
      <c r="BM21" s="17">
        <v>0</v>
      </c>
      <c r="BN21" s="5">
        <v>1.25851920335984E-5</v>
      </c>
      <c r="BO21" s="5">
        <v>9.8936370475702707E-6</v>
      </c>
      <c r="BP21" s="5">
        <v>3.1583965784266401E-6</v>
      </c>
      <c r="BQ21" s="17">
        <v>0.90768213760147998</v>
      </c>
      <c r="BR21" s="5">
        <v>5.5899370690652598E-6</v>
      </c>
      <c r="BS21" s="17">
        <v>4.7709906264984699E-4</v>
      </c>
      <c r="BT21" s="17">
        <v>1.50929678038326</v>
      </c>
      <c r="BU21" s="17">
        <v>2.4220091337488799E-4</v>
      </c>
      <c r="BV21" s="17">
        <v>7.7802016481477905E-4</v>
      </c>
      <c r="BW21" s="17">
        <v>0</v>
      </c>
      <c r="BX21" s="17">
        <v>0</v>
      </c>
      <c r="BY21" s="17">
        <v>1.7982462292475999E-2</v>
      </c>
      <c r="BZ21" s="17">
        <v>1.7982462292475999E-2</v>
      </c>
      <c r="CA21" s="17">
        <v>0</v>
      </c>
      <c r="CB21" s="17">
        <v>0</v>
      </c>
      <c r="CC21" s="17">
        <v>1.22218631673803E-3</v>
      </c>
      <c r="CD21" s="17">
        <v>0</v>
      </c>
      <c r="CE21" s="17">
        <v>0</v>
      </c>
      <c r="CF21" s="17">
        <v>0</v>
      </c>
      <c r="CG21" s="5">
        <v>1.2100465065008799E-5</v>
      </c>
      <c r="CH21" s="17">
        <v>0</v>
      </c>
      <c r="CI21" s="17">
        <v>0</v>
      </c>
      <c r="CJ21" s="5">
        <v>3.9585207670100398E-6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9.6676289477889998E-4</v>
      </c>
      <c r="CQ21" s="17">
        <v>0</v>
      </c>
      <c r="CR21" s="5">
        <v>3.8140113821326602E-5</v>
      </c>
      <c r="CS21" s="17">
        <v>0</v>
      </c>
      <c r="CT21" s="17">
        <v>0</v>
      </c>
      <c r="CU21" s="17">
        <v>0</v>
      </c>
      <c r="CV21" s="17">
        <v>0</v>
      </c>
      <c r="CW21" s="17">
        <v>3.4038768167463198</v>
      </c>
      <c r="CX21" s="17">
        <v>0.58244051654292905</v>
      </c>
      <c r="CY21" s="17">
        <v>6.47143790957736E-2</v>
      </c>
      <c r="CZ21" s="17">
        <v>0.64715489563870299</v>
      </c>
      <c r="DA21" s="17">
        <v>0</v>
      </c>
      <c r="DB21" s="17">
        <v>7.7773463791839701E-4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5">
        <v>3.58573367064051E-5</v>
      </c>
      <c r="DI21" s="5">
        <v>9.3625335515908797E-5</v>
      </c>
      <c r="DJ21" s="17">
        <v>0.98334804439557</v>
      </c>
      <c r="DK21" s="17">
        <v>1.2665773794760701E-4</v>
      </c>
      <c r="DL21" s="17">
        <v>3.3044472737093399E-4</v>
      </c>
      <c r="DM21" s="17">
        <v>8.0038195075976505E-4</v>
      </c>
      <c r="DN21" s="17">
        <v>1.87250671031817E-4</v>
      </c>
      <c r="DO21" s="17">
        <v>0</v>
      </c>
      <c r="DP21" s="17">
        <v>0</v>
      </c>
      <c r="DQ21" s="5">
        <v>4.4056614692703103E-5</v>
      </c>
      <c r="DR21" s="17">
        <v>1.1695643115792201E-2</v>
      </c>
      <c r="DS21" s="17">
        <v>1.1695643115792201E-2</v>
      </c>
      <c r="DT21" s="17">
        <v>0</v>
      </c>
      <c r="DU21" s="17">
        <v>0</v>
      </c>
      <c r="DV21" s="17">
        <v>0</v>
      </c>
      <c r="DW21" s="17">
        <v>3.4867088851777903E-4</v>
      </c>
      <c r="DX21" s="17">
        <v>0</v>
      </c>
      <c r="DY21" s="17">
        <v>2.14791084508673E-3</v>
      </c>
      <c r="DZ21" s="17">
        <v>5.3419148244293895E-4</v>
      </c>
      <c r="EA21" s="17">
        <v>2.86388112678231E-4</v>
      </c>
      <c r="EB21" s="17">
        <v>5.3696765268384803E-3</v>
      </c>
      <c r="EC21" s="5">
        <v>5.7053275792698897E-6</v>
      </c>
      <c r="ED21" s="17">
        <v>0.89761670027613005</v>
      </c>
      <c r="EE21" s="17">
        <v>2.9190021880873398E-4</v>
      </c>
      <c r="EF21" s="17">
        <v>1.1344880041006E-3</v>
      </c>
      <c r="EG21" s="17">
        <v>0</v>
      </c>
      <c r="EH21" s="17">
        <v>2.3841910966340999E-4</v>
      </c>
      <c r="EI21" s="17">
        <v>1.5689543835711601E-4</v>
      </c>
      <c r="EJ21" s="5">
        <v>5.1248686045293599E-6</v>
      </c>
      <c r="EK21" s="17">
        <v>0</v>
      </c>
      <c r="EL21" s="17">
        <v>0</v>
      </c>
      <c r="EM21" s="17">
        <v>5.7126606116723599E-3</v>
      </c>
      <c r="EN21" s="17">
        <v>7.65405313441689E-3</v>
      </c>
      <c r="EO21" s="17">
        <v>0</v>
      </c>
      <c r="EP21" s="17">
        <v>1.89327769418585</v>
      </c>
      <c r="EQ21" s="17">
        <v>1.0997433328292901E-2</v>
      </c>
      <c r="ER21" s="17">
        <v>1.55524583436675E-3</v>
      </c>
      <c r="ES21" s="17"/>
      <c r="ET21" s="26">
        <f t="shared" si="0"/>
        <v>1.7978750962943446</v>
      </c>
      <c r="EU21" s="40">
        <f t="shared" si="1"/>
        <v>2.9730776791833958E-6</v>
      </c>
      <c r="EV21" s="40">
        <f t="shared" si="2"/>
        <v>0</v>
      </c>
      <c r="EW21" s="40">
        <f t="shared" si="3"/>
        <v>1.3361181829296128E-5</v>
      </c>
      <c r="EX21" s="40">
        <f t="shared" si="4"/>
        <v>-3.5640673044666998E-6</v>
      </c>
      <c r="EY21" s="40">
        <f t="shared" si="5"/>
        <v>-3.5640673044666998E-6</v>
      </c>
      <c r="EZ21" s="40">
        <f t="shared" si="6"/>
        <v>3.2488352391169201E-5</v>
      </c>
      <c r="FA21" s="40">
        <f t="shared" si="7"/>
        <v>2.4176046282067826E-6</v>
      </c>
      <c r="FB21" s="40">
        <f t="shared" si="8"/>
        <v>-5.0438396126248618E-5</v>
      </c>
      <c r="FC21" s="40">
        <f t="shared" si="9"/>
        <v>8.1580034588230326E-5</v>
      </c>
      <c r="FD21" s="40">
        <f t="shared" si="10"/>
        <v>0</v>
      </c>
      <c r="FE21" s="40">
        <f t="shared" si="11"/>
        <v>-3.2974525985626676E-5</v>
      </c>
      <c r="FF21" s="40">
        <f t="shared" si="12"/>
        <v>-3.8873424238856717E-5</v>
      </c>
      <c r="FG21" s="40">
        <f t="shared" si="13"/>
        <v>0</v>
      </c>
      <c r="FH21" s="40">
        <f t="shared" si="14"/>
        <v>9.5962442959167922E-5</v>
      </c>
      <c r="FI21" s="40">
        <f t="shared" si="15"/>
        <v>0</v>
      </c>
      <c r="FJ21" s="40">
        <f t="shared" si="16"/>
        <v>0</v>
      </c>
      <c r="FK21" s="40">
        <f t="shared" si="17"/>
        <v>1.5576279375942297E-5</v>
      </c>
      <c r="FL21" s="40">
        <f t="shared" si="18"/>
        <v>2.8320591575140019E-4</v>
      </c>
      <c r="FM21" s="40">
        <f t="shared" si="19"/>
        <v>-1.5361604537844681E-5</v>
      </c>
      <c r="FN21" s="40">
        <f t="shared" si="20"/>
        <v>0</v>
      </c>
      <c r="FO21" s="40">
        <f t="shared" si="21"/>
        <v>0</v>
      </c>
      <c r="FP21" s="40">
        <f t="shared" si="22"/>
        <v>0</v>
      </c>
      <c r="FQ21" s="40">
        <f t="shared" si="23"/>
        <v>9.3613500302802807E-5</v>
      </c>
      <c r="FR21" s="40">
        <f t="shared" si="24"/>
        <v>8.166266427332083E-6</v>
      </c>
      <c r="FS21" s="40">
        <f t="shared" si="25"/>
        <v>0.24702458651666087</v>
      </c>
      <c r="FT21" s="40">
        <f t="shared" si="26"/>
        <v>0</v>
      </c>
      <c r="FU21" s="40">
        <f t="shared" si="27"/>
        <v>-7.7103833808258389E-4</v>
      </c>
      <c r="FV21" s="40">
        <f t="shared" si="28"/>
        <v>1.9518331597543102E-4</v>
      </c>
      <c r="FW21" s="40">
        <f t="shared" si="29"/>
        <v>-2.4484011108660695E-4</v>
      </c>
      <c r="FX21" s="40">
        <f t="shared" si="30"/>
        <v>2.0475921990029065E-4</v>
      </c>
      <c r="FY21" s="40">
        <f t="shared" si="31"/>
        <v>0</v>
      </c>
      <c r="FZ21" s="40">
        <f t="shared" si="32"/>
        <v>0</v>
      </c>
      <c r="GA21" s="40">
        <f t="shared" si="33"/>
        <v>0</v>
      </c>
      <c r="GB21" s="40">
        <f t="shared" si="34"/>
        <v>0</v>
      </c>
      <c r="GC21" s="40">
        <f t="shared" si="35"/>
        <v>8.5253598875822893E-5</v>
      </c>
      <c r="GD21" s="40">
        <f t="shared" si="36"/>
        <v>-1.9463958611755711E-4</v>
      </c>
      <c r="GE21" s="40">
        <f t="shared" si="37"/>
        <v>-2.0453369853010099E-4</v>
      </c>
      <c r="GF21" s="40">
        <f t="shared" si="38"/>
        <v>-1.1282870664361409E-4</v>
      </c>
      <c r="GG21" s="40">
        <f t="shared" si="39"/>
        <v>-1.8229250531869772E-4</v>
      </c>
      <c r="GH21" s="40">
        <f t="shared" si="40"/>
        <v>0</v>
      </c>
      <c r="GI21" s="40">
        <f t="shared" si="41"/>
        <v>0</v>
      </c>
      <c r="GJ21" s="40"/>
    </row>
    <row r="22" spans="1:192" x14ac:dyDescent="0.25">
      <c r="A22" s="17" t="s">
        <v>192</v>
      </c>
      <c r="B22" s="17"/>
      <c r="C22" s="17"/>
      <c r="D22" s="17"/>
      <c r="E22" s="17"/>
      <c r="F22" s="17"/>
      <c r="G22" s="17"/>
      <c r="H22" s="17"/>
      <c r="AR22" s="17"/>
      <c r="AU22" s="17"/>
      <c r="AV22" s="17"/>
      <c r="AW22" s="17"/>
      <c r="AX22" s="17"/>
      <c r="BB22" s="17"/>
      <c r="BD22" s="17"/>
      <c r="BE22" s="17"/>
      <c r="BF22" s="17"/>
      <c r="BG22" s="17"/>
      <c r="BI22" s="17"/>
      <c r="BJ22" s="17"/>
      <c r="BM22" s="17"/>
      <c r="BN22" s="17"/>
      <c r="BO22" s="17"/>
      <c r="BP22" s="17"/>
      <c r="BQ22" s="17"/>
      <c r="BR22" s="17"/>
      <c r="BS22" s="17"/>
      <c r="BT22" s="17"/>
      <c r="BW22" s="17"/>
      <c r="BY22" s="17"/>
      <c r="BZ22" s="17"/>
      <c r="CD22" s="17"/>
      <c r="CE22" s="17"/>
      <c r="CF22" s="17"/>
      <c r="CG22" s="17"/>
      <c r="CH22" s="17"/>
      <c r="CL22" s="17"/>
      <c r="CM22" s="17"/>
      <c r="CN22" s="17"/>
      <c r="CO22" s="17"/>
      <c r="CP22" s="17"/>
      <c r="CR22" s="17"/>
      <c r="CU22" s="17"/>
      <c r="CV22" s="17"/>
      <c r="CX22" s="17"/>
      <c r="CY22" s="17"/>
      <c r="CZ22" s="17"/>
      <c r="DA22" s="17"/>
      <c r="DB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E22" s="17"/>
      <c r="EF22" s="17"/>
      <c r="EG22" s="17"/>
      <c r="EH22" s="17"/>
      <c r="EK22" s="17"/>
      <c r="EL22" s="17"/>
      <c r="EM22" s="17"/>
      <c r="EN22" s="17"/>
      <c r="EO22" s="17"/>
      <c r="EP22" s="17"/>
      <c r="ER22" s="17"/>
      <c r="ES22" s="17"/>
      <c r="ET22" s="26" t="e">
        <f t="shared" si="0"/>
        <v>#DIV/0!</v>
      </c>
      <c r="EU22" s="40">
        <f t="shared" si="1"/>
        <v>0</v>
      </c>
      <c r="EV22" s="40">
        <f t="shared" si="2"/>
        <v>0</v>
      </c>
      <c r="EW22" s="40">
        <f t="shared" si="3"/>
        <v>0</v>
      </c>
      <c r="EX22" s="40">
        <f t="shared" si="4"/>
        <v>0</v>
      </c>
      <c r="EY22" s="40">
        <f t="shared" si="5"/>
        <v>0</v>
      </c>
      <c r="EZ22" s="40">
        <f t="shared" si="6"/>
        <v>0</v>
      </c>
      <c r="FA22" s="40">
        <f t="shared" si="7"/>
        <v>0</v>
      </c>
      <c r="FB22" s="40">
        <f t="shared" si="8"/>
        <v>0</v>
      </c>
      <c r="FC22" s="40">
        <f t="shared" si="9"/>
        <v>0</v>
      </c>
      <c r="FD22" s="40">
        <f t="shared" si="10"/>
        <v>0</v>
      </c>
      <c r="FE22" s="40">
        <f t="shared" si="11"/>
        <v>0</v>
      </c>
      <c r="FF22" s="40">
        <f t="shared" si="12"/>
        <v>0</v>
      </c>
      <c r="FG22" s="40">
        <f t="shared" si="13"/>
        <v>0</v>
      </c>
      <c r="FH22" s="40">
        <f t="shared" si="14"/>
        <v>0</v>
      </c>
      <c r="FI22" s="40">
        <f t="shared" si="15"/>
        <v>0</v>
      </c>
      <c r="FJ22" s="40">
        <f t="shared" si="16"/>
        <v>0</v>
      </c>
      <c r="FK22" s="40">
        <f t="shared" si="17"/>
        <v>0</v>
      </c>
      <c r="FL22" s="40">
        <f t="shared" si="18"/>
        <v>0</v>
      </c>
      <c r="FM22" s="40">
        <f t="shared" si="19"/>
        <v>0</v>
      </c>
      <c r="FN22" s="40">
        <f t="shared" si="20"/>
        <v>0</v>
      </c>
      <c r="FO22" s="40">
        <f t="shared" si="21"/>
        <v>0</v>
      </c>
      <c r="FP22" s="40">
        <f t="shared" si="22"/>
        <v>0</v>
      </c>
      <c r="FQ22" s="40">
        <f t="shared" si="23"/>
        <v>0</v>
      </c>
      <c r="FR22" s="40">
        <f t="shared" si="24"/>
        <v>0</v>
      </c>
      <c r="FS22" s="40">
        <f t="shared" si="25"/>
        <v>0</v>
      </c>
      <c r="FT22" s="40">
        <f t="shared" si="26"/>
        <v>0</v>
      </c>
      <c r="FU22" s="40">
        <f t="shared" si="27"/>
        <v>0</v>
      </c>
      <c r="FV22" s="40">
        <f t="shared" si="28"/>
        <v>0</v>
      </c>
      <c r="FW22" s="40">
        <f t="shared" si="29"/>
        <v>0</v>
      </c>
      <c r="FX22" s="40">
        <f t="shared" si="30"/>
        <v>0</v>
      </c>
      <c r="FY22" s="40">
        <f t="shared" si="31"/>
        <v>0</v>
      </c>
      <c r="FZ22" s="40">
        <f t="shared" si="32"/>
        <v>0</v>
      </c>
      <c r="GA22" s="40">
        <f t="shared" si="33"/>
        <v>0</v>
      </c>
      <c r="GB22" s="40">
        <f t="shared" si="34"/>
        <v>0</v>
      </c>
      <c r="GC22" s="40">
        <f t="shared" si="35"/>
        <v>0</v>
      </c>
      <c r="GD22" s="40">
        <f t="shared" si="36"/>
        <v>0</v>
      </c>
      <c r="GE22" s="40">
        <f t="shared" si="37"/>
        <v>0</v>
      </c>
      <c r="GF22" s="40">
        <f t="shared" si="38"/>
        <v>0</v>
      </c>
      <c r="GG22" s="40">
        <f t="shared" si="39"/>
        <v>0</v>
      </c>
      <c r="GH22" s="40">
        <f t="shared" si="40"/>
        <v>0</v>
      </c>
      <c r="GI22" s="40">
        <f t="shared" si="41"/>
        <v>0</v>
      </c>
      <c r="GJ22" s="40"/>
    </row>
    <row r="23" spans="1:192" x14ac:dyDescent="0.25">
      <c r="A23" s="17" t="s">
        <v>193</v>
      </c>
      <c r="B23" s="17">
        <v>14733.619663687999</v>
      </c>
      <c r="C23" s="17"/>
      <c r="D23" s="17">
        <v>10418.542386126899</v>
      </c>
      <c r="E23" s="17">
        <v>191.43116814199999</v>
      </c>
      <c r="F23" s="17">
        <v>191.42336254200001</v>
      </c>
      <c r="G23" s="17">
        <v>377.93596658836299</v>
      </c>
      <c r="H23" s="17">
        <v>13240.310726747401</v>
      </c>
      <c r="I23" s="17">
        <v>23.579840781734902</v>
      </c>
      <c r="J23" s="17">
        <v>18.035131142377999</v>
      </c>
      <c r="K23" s="17">
        <v>4.3099851E-6</v>
      </c>
      <c r="L23" s="17">
        <v>113.09917533454799</v>
      </c>
      <c r="M23" s="17">
        <v>2.9225117468400001</v>
      </c>
      <c r="N23" s="17">
        <v>9.3665253000000007E-6</v>
      </c>
      <c r="O23" s="17">
        <v>9.5552197935999894E-2</v>
      </c>
      <c r="P23" s="17">
        <v>9.3665253000000007E-6</v>
      </c>
      <c r="R23" s="17">
        <v>8.8547423163999994E-2</v>
      </c>
      <c r="S23" s="17">
        <v>0.14854362762000001</v>
      </c>
      <c r="T23" s="17">
        <v>196.554440548858</v>
      </c>
      <c r="U23" s="17">
        <v>5.7287963000000001E-8</v>
      </c>
      <c r="V23" s="17">
        <v>1.0927601199999999E-5</v>
      </c>
      <c r="W23" s="17">
        <v>5.7594577999999897E-6</v>
      </c>
      <c r="X23" s="17">
        <v>0.20147499686099901</v>
      </c>
      <c r="Y23" s="17">
        <v>15.42639085489</v>
      </c>
      <c r="Z23" s="17">
        <v>0.48855486624781203</v>
      </c>
      <c r="AA23" s="17">
        <v>9.8892038999999893E-6</v>
      </c>
      <c r="AB23" s="17">
        <v>9.0449902677999905E-2</v>
      </c>
      <c r="AC23" s="17">
        <v>70.697904142085605</v>
      </c>
      <c r="AD23" s="17">
        <v>0.15712568468999999</v>
      </c>
      <c r="AE23" s="17">
        <v>5.0021869018000001E-2</v>
      </c>
      <c r="AJ23" s="17">
        <v>0.57566910886800005</v>
      </c>
      <c r="AK23" s="17">
        <v>130.57753525109999</v>
      </c>
      <c r="AL23" s="17">
        <v>6.8925902662904797</v>
      </c>
      <c r="AM23" s="17">
        <v>20.893232776914999</v>
      </c>
      <c r="AN23" s="17">
        <v>8.1229481801999903E-2</v>
      </c>
      <c r="AR23" s="17" t="s">
        <v>193</v>
      </c>
      <c r="AS23" s="17">
        <v>0</v>
      </c>
      <c r="AT23" s="17">
        <v>0</v>
      </c>
      <c r="AU23" s="17">
        <v>18.035157528745302</v>
      </c>
      <c r="AV23" s="17">
        <v>23.579878317861201</v>
      </c>
      <c r="AW23" s="17">
        <v>23.579878317861201</v>
      </c>
      <c r="AX23" s="17">
        <v>0.119845333171209</v>
      </c>
      <c r="AY23" s="17">
        <v>0</v>
      </c>
      <c r="AZ23" s="5">
        <v>1.76712520599436E-6</v>
      </c>
      <c r="BA23" s="5">
        <v>2.5427817369114302E-6</v>
      </c>
      <c r="BB23" s="17">
        <v>113.098973041989</v>
      </c>
      <c r="BC23" s="17">
        <v>0</v>
      </c>
      <c r="BD23" s="17">
        <v>0.14854358734696399</v>
      </c>
      <c r="BE23" s="17">
        <v>2.92251283179026</v>
      </c>
      <c r="BF23" s="5">
        <v>2.2480385367923802E-6</v>
      </c>
      <c r="BG23" s="5">
        <v>7.1186243158782403E-6</v>
      </c>
      <c r="BH23" s="17">
        <v>0</v>
      </c>
      <c r="BI23" s="17">
        <v>51990.372563540797</v>
      </c>
      <c r="BJ23" s="17">
        <v>9.55498644233818E-2</v>
      </c>
      <c r="BK23" s="17">
        <v>0</v>
      </c>
      <c r="BL23" s="17">
        <v>0</v>
      </c>
      <c r="BM23" s="5">
        <v>9.3666308212326996E-6</v>
      </c>
      <c r="BN23" s="17">
        <v>0.20147418135100101</v>
      </c>
      <c r="BO23" s="17">
        <v>0.15712459264565001</v>
      </c>
      <c r="BP23" s="17">
        <v>5.0020958327132797E-2</v>
      </c>
      <c r="BQ23" s="17">
        <v>14733.606958599599</v>
      </c>
      <c r="BR23" s="17">
        <v>8.8550889300306607E-2</v>
      </c>
      <c r="BS23" s="17">
        <v>10.7121919686443</v>
      </c>
      <c r="BT23" s="17">
        <v>6507.9686768287402</v>
      </c>
      <c r="BU23" s="17">
        <v>10.285814493508299</v>
      </c>
      <c r="BV23" s="17">
        <v>6.8925823771920598</v>
      </c>
      <c r="BW23" s="17">
        <v>3.9478939710325802</v>
      </c>
      <c r="BX23" s="17">
        <v>0</v>
      </c>
      <c r="BY23" s="17">
        <v>196.553928212492</v>
      </c>
      <c r="BZ23" s="17">
        <v>196.553928212492</v>
      </c>
      <c r="CA23" s="17">
        <v>0</v>
      </c>
      <c r="CB23" s="17">
        <v>0</v>
      </c>
      <c r="CC23" s="17">
        <v>20.8932454415596</v>
      </c>
      <c r="CD23" s="5">
        <v>1.2603025798100699E-8</v>
      </c>
      <c r="CE23" s="5">
        <v>4.1821210168708702E-8</v>
      </c>
      <c r="CF23" s="17">
        <v>0</v>
      </c>
      <c r="CG23" s="17">
        <v>0.18921796467075899</v>
      </c>
      <c r="CH23" s="17">
        <v>0</v>
      </c>
      <c r="CI23" s="17">
        <v>0</v>
      </c>
      <c r="CJ23" s="17">
        <v>6.1896881857803399E-2</v>
      </c>
      <c r="CK23" s="17">
        <v>0</v>
      </c>
      <c r="CL23" s="5">
        <v>2.8409710147323799E-6</v>
      </c>
      <c r="CM23" s="5">
        <v>8.0860403335592906E-6</v>
      </c>
      <c r="CN23" s="5">
        <v>1.90065989847715E-6</v>
      </c>
      <c r="CO23" s="5">
        <v>3.8588239443994301E-6</v>
      </c>
      <c r="CP23" s="17">
        <v>15.4264509756282</v>
      </c>
      <c r="CQ23" s="17">
        <v>0</v>
      </c>
      <c r="CR23" s="17">
        <v>0.60672606889049596</v>
      </c>
      <c r="CS23" s="17">
        <v>0</v>
      </c>
      <c r="CT23" s="17">
        <v>0</v>
      </c>
      <c r="CU23" s="5">
        <v>4.0546558640189103E-6</v>
      </c>
      <c r="CV23" s="5">
        <v>5.8347541019747899E-6</v>
      </c>
      <c r="CW23" s="17">
        <v>19752.197771908799</v>
      </c>
      <c r="CX23" s="17">
        <v>9376.6783100033499</v>
      </c>
      <c r="CY23" s="17">
        <v>1041.8539973429899</v>
      </c>
      <c r="CZ23" s="17">
        <v>10418.532307346301</v>
      </c>
      <c r="DA23" s="17">
        <v>0</v>
      </c>
      <c r="DB23" s="17">
        <v>18.8634295065328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0.57566693165738003</v>
      </c>
      <c r="DI23" s="17">
        <v>1.38285203061117</v>
      </c>
      <c r="DJ23" s="17">
        <v>7558.9357361852599</v>
      </c>
      <c r="DK23" s="17">
        <v>1.8709198586396401</v>
      </c>
      <c r="DL23" s="17">
        <v>4.8806877697492697</v>
      </c>
      <c r="DM23" s="17">
        <v>11.8220917413758</v>
      </c>
      <c r="DN23" s="17">
        <v>2.7657223089006102</v>
      </c>
      <c r="DO23" s="17">
        <v>1.0530036026830201</v>
      </c>
      <c r="DP23" s="5">
        <v>2.8644966241725699E-9</v>
      </c>
      <c r="DQ23" s="17">
        <v>0.65075780796640303</v>
      </c>
      <c r="DR23" s="17">
        <v>191.43111769412999</v>
      </c>
      <c r="DS23" s="17">
        <v>191.42331206771499</v>
      </c>
      <c r="DT23" s="17">
        <v>7.8056264157806698E-3</v>
      </c>
      <c r="DU23" s="17">
        <v>0</v>
      </c>
      <c r="DV23" s="17">
        <v>0</v>
      </c>
      <c r="DW23" s="17">
        <v>17.413414018640001</v>
      </c>
      <c r="DX23" s="17">
        <v>0</v>
      </c>
      <c r="DY23" s="17">
        <v>31.987514427487199</v>
      </c>
      <c r="DZ23" s="17">
        <v>7.8904213934313301</v>
      </c>
      <c r="EA23" s="17">
        <v>4.2812578865170803</v>
      </c>
      <c r="EB23" s="17">
        <v>79.968881636270396</v>
      </c>
      <c r="EC23" s="17">
        <v>9.0376716485491795E-2</v>
      </c>
      <c r="ED23" s="17">
        <v>5240.4898613580299</v>
      </c>
      <c r="EE23" s="17">
        <v>4.3112689917712297</v>
      </c>
      <c r="EF23" s="17">
        <v>21.144518593671599</v>
      </c>
      <c r="EG23" s="17">
        <v>0</v>
      </c>
      <c r="EH23" s="17">
        <v>377.93540897703502</v>
      </c>
      <c r="EI23" s="17">
        <v>66.330922552032305</v>
      </c>
      <c r="EJ23" s="17">
        <v>8.1227603560674905E-2</v>
      </c>
      <c r="EK23" s="17">
        <v>0</v>
      </c>
      <c r="EL23" s="17">
        <v>0</v>
      </c>
      <c r="EM23" s="17">
        <v>136.466302058004</v>
      </c>
      <c r="EN23" s="17">
        <v>70.697669418726804</v>
      </c>
      <c r="EO23" s="17">
        <v>0.191673526211463</v>
      </c>
      <c r="EP23" s="17">
        <v>13240.2730553972</v>
      </c>
      <c r="EQ23" s="17">
        <v>130.577144183928</v>
      </c>
      <c r="ER23" s="17">
        <v>122.412269476608</v>
      </c>
      <c r="ES23" s="17"/>
      <c r="ET23" s="26">
        <f t="shared" si="0"/>
        <v>1.4918270710328825</v>
      </c>
      <c r="EU23" s="40">
        <f t="shared" si="1"/>
        <v>-8.6231955827972204E-7</v>
      </c>
      <c r="EV23" s="40">
        <f t="shared" si="2"/>
        <v>0</v>
      </c>
      <c r="EW23" s="40">
        <f t="shared" si="3"/>
        <v>-9.6738874067965168E-7</v>
      </c>
      <c r="EX23" s="40">
        <f t="shared" si="4"/>
        <v>-2.6353007446402221E-7</v>
      </c>
      <c r="EY23" s="40">
        <f t="shared" si="5"/>
        <v>-2.6367881301416009E-7</v>
      </c>
      <c r="EZ23" s="40">
        <f t="shared" si="6"/>
        <v>-1.4754121789376909E-6</v>
      </c>
      <c r="FA23" s="40">
        <f t="shared" si="7"/>
        <v>-2.8452013686415175E-6</v>
      </c>
      <c r="FB23" s="40">
        <f t="shared" si="8"/>
        <v>1.5918736113230171E-6</v>
      </c>
      <c r="FC23" s="40">
        <f t="shared" si="9"/>
        <v>1.4630538083904661E-6</v>
      </c>
      <c r="FD23" s="40">
        <f t="shared" si="10"/>
        <v>-1.8133959258941439E-5</v>
      </c>
      <c r="FE23" s="40">
        <f t="shared" si="11"/>
        <v>-1.7886298321550694E-6</v>
      </c>
      <c r="FF23" s="40">
        <f t="shared" si="12"/>
        <v>3.7123897312934602E-7</v>
      </c>
      <c r="FG23" s="40">
        <f t="shared" si="13"/>
        <v>1.4685560142629936E-5</v>
      </c>
      <c r="FH23" s="40">
        <f t="shared" si="14"/>
        <v>-2.4421339001086827E-5</v>
      </c>
      <c r="FI23" s="40">
        <f t="shared" si="15"/>
        <v>1.1265782061019024E-5</v>
      </c>
      <c r="FJ23" s="40">
        <f t="shared" si="16"/>
        <v>0</v>
      </c>
      <c r="FK23" s="40">
        <f t="shared" si="17"/>
        <v>3.9144406271346016E-5</v>
      </c>
      <c r="FL23" s="40">
        <f t="shared" si="18"/>
        <v>-2.7111924397183914E-7</v>
      </c>
      <c r="FM23" s="40">
        <f t="shared" si="19"/>
        <v>-2.6065875925764276E-6</v>
      </c>
      <c r="FN23" s="40">
        <f t="shared" si="20"/>
        <v>1.3433729210646986E-5</v>
      </c>
      <c r="FO23" s="40">
        <f t="shared" si="21"/>
        <v>-5.3978151062997205E-5</v>
      </c>
      <c r="FP23" s="40">
        <f t="shared" si="22"/>
        <v>4.521758383297256E-6</v>
      </c>
      <c r="FQ23" s="40">
        <f t="shared" si="23"/>
        <v>-4.0476982787399088E-6</v>
      </c>
      <c r="FR23" s="40">
        <f t="shared" si="24"/>
        <v>3.8972653269918753E-6</v>
      </c>
      <c r="FS23" s="40">
        <f t="shared" si="25"/>
        <v>0.24187908218018525</v>
      </c>
      <c r="FT23" s="40">
        <f t="shared" si="26"/>
        <v>2.083747041670249E-5</v>
      </c>
      <c r="FU23" s="40">
        <f t="shared" si="27"/>
        <v>-8.0913511613883238E-4</v>
      </c>
      <c r="FV23" s="40">
        <f t="shared" si="28"/>
        <v>-3.3200893527113731E-6</v>
      </c>
      <c r="FW23" s="40">
        <f t="shared" si="29"/>
        <v>-6.9501326414632346E-6</v>
      </c>
      <c r="FX23" s="40">
        <f t="shared" si="30"/>
        <v>-1.8205854460892248E-5</v>
      </c>
      <c r="FY23" s="40">
        <f t="shared" si="31"/>
        <v>0</v>
      </c>
      <c r="FZ23" s="40">
        <f t="shared" si="32"/>
        <v>0</v>
      </c>
      <c r="GA23" s="40">
        <f t="shared" si="33"/>
        <v>0</v>
      </c>
      <c r="GB23" s="40">
        <f t="shared" si="34"/>
        <v>0</v>
      </c>
      <c r="GC23" s="40">
        <f t="shared" si="35"/>
        <v>-3.7820522006032395E-6</v>
      </c>
      <c r="GD23" s="40">
        <f t="shared" si="36"/>
        <v>-2.9949039184827164E-6</v>
      </c>
      <c r="GE23" s="40">
        <f t="shared" si="37"/>
        <v>-1.1445767287879633E-6</v>
      </c>
      <c r="GF23" s="40">
        <f t="shared" si="38"/>
        <v>6.0616012542510402E-7</v>
      </c>
      <c r="GG23" s="40">
        <f t="shared" si="39"/>
        <v>-2.3122655510431092E-5</v>
      </c>
      <c r="GH23" s="40">
        <f t="shared" si="40"/>
        <v>0</v>
      </c>
      <c r="GI23" s="40">
        <f t="shared" si="41"/>
        <v>0</v>
      </c>
      <c r="GJ23" s="40"/>
    </row>
    <row r="24" spans="1:192" x14ac:dyDescent="0.25">
      <c r="A24" s="17" t="s">
        <v>194</v>
      </c>
      <c r="B24" s="17"/>
      <c r="C24" s="17"/>
      <c r="D24" s="17"/>
      <c r="E24" s="17"/>
      <c r="F24" s="17"/>
      <c r="G24" s="17"/>
      <c r="H24" s="17">
        <v>1.41E-2</v>
      </c>
      <c r="L24" s="17">
        <v>3.2322600000000001E-5</v>
      </c>
      <c r="T24" s="17">
        <v>1.882655E-4</v>
      </c>
      <c r="AC24" s="17">
        <v>8.6632035999999998E-6</v>
      </c>
      <c r="AK24" s="17">
        <v>9.0716960999999904E-6</v>
      </c>
      <c r="AL24" s="17">
        <v>6.4437775999999899E-6</v>
      </c>
      <c r="AR24" s="17" t="s">
        <v>194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5">
        <v>3.2307753761360397E-5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0.84604204919614701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1.8110806445212398E-2</v>
      </c>
      <c r="BU24" s="17">
        <v>0</v>
      </c>
      <c r="BV24" s="5">
        <v>6.4456631806081796E-6</v>
      </c>
      <c r="BW24" s="17">
        <v>0</v>
      </c>
      <c r="BX24" s="17">
        <v>0</v>
      </c>
      <c r="BY24" s="17">
        <v>1.8821833936848501E-4</v>
      </c>
      <c r="BZ24" s="17">
        <v>1.8821833936848501E-4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3.2230129466426199E-2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6.1692610327551299E-3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7.8932999289009192E-3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5">
        <v>8.6635599014534697E-6</v>
      </c>
      <c r="EO24" s="17">
        <v>0</v>
      </c>
      <c r="EP24" s="17">
        <v>1.41001284192309E-2</v>
      </c>
      <c r="EQ24" s="5">
        <v>9.0726233237983897E-6</v>
      </c>
      <c r="ER24" s="17">
        <v>0</v>
      </c>
      <c r="ES24" s="17"/>
      <c r="ET24" s="26">
        <f t="shared" si="0"/>
        <v>2.2858039663289969</v>
      </c>
      <c r="EU24" s="40">
        <f t="shared" si="1"/>
        <v>0</v>
      </c>
      <c r="EV24" s="40">
        <f t="shared" si="2"/>
        <v>0</v>
      </c>
      <c r="EW24" s="40">
        <f t="shared" si="3"/>
        <v>0</v>
      </c>
      <c r="EX24" s="40">
        <f t="shared" si="4"/>
        <v>0</v>
      </c>
      <c r="EY24" s="40">
        <f t="shared" si="5"/>
        <v>0</v>
      </c>
      <c r="EZ24" s="40">
        <f t="shared" si="6"/>
        <v>0</v>
      </c>
      <c r="FA24" s="40">
        <f t="shared" si="7"/>
        <v>9.1077468723599812E-6</v>
      </c>
      <c r="FB24" s="40">
        <f t="shared" si="8"/>
        <v>0</v>
      </c>
      <c r="FC24" s="40">
        <f t="shared" si="9"/>
        <v>0</v>
      </c>
      <c r="FD24" s="40">
        <f t="shared" si="10"/>
        <v>0</v>
      </c>
      <c r="FE24" s="40">
        <f t="shared" si="11"/>
        <v>-4.5931449325253501E-4</v>
      </c>
      <c r="FF24" s="40">
        <f t="shared" si="12"/>
        <v>0</v>
      </c>
      <c r="FG24" s="40">
        <f t="shared" si="13"/>
        <v>0</v>
      </c>
      <c r="FH24" s="40">
        <f t="shared" si="14"/>
        <v>0</v>
      </c>
      <c r="FI24" s="40">
        <f t="shared" si="15"/>
        <v>0</v>
      </c>
      <c r="FJ24" s="40">
        <f t="shared" si="16"/>
        <v>0</v>
      </c>
      <c r="FK24" s="40">
        <f t="shared" si="17"/>
        <v>0</v>
      </c>
      <c r="FL24" s="40">
        <f t="shared" si="18"/>
        <v>0</v>
      </c>
      <c r="FM24" s="40">
        <f t="shared" si="19"/>
        <v>-2.5050065739600587E-4</v>
      </c>
      <c r="FN24" s="40">
        <f t="shared" si="20"/>
        <v>0</v>
      </c>
      <c r="FO24" s="40">
        <f t="shared" si="21"/>
        <v>0</v>
      </c>
      <c r="FP24" s="40">
        <f t="shared" si="22"/>
        <v>0</v>
      </c>
      <c r="FQ24" s="40">
        <f t="shared" si="23"/>
        <v>0</v>
      </c>
      <c r="FR24" s="40">
        <f t="shared" si="24"/>
        <v>0</v>
      </c>
      <c r="FS24" s="40">
        <f t="shared" si="25"/>
        <v>0</v>
      </c>
      <c r="FT24" s="40">
        <f t="shared" si="26"/>
        <v>0</v>
      </c>
      <c r="FU24" s="40">
        <f t="shared" si="27"/>
        <v>0</v>
      </c>
      <c r="FV24" s="40">
        <f t="shared" si="28"/>
        <v>4.1128140341743926E-5</v>
      </c>
      <c r="FW24" s="40">
        <f t="shared" si="29"/>
        <v>0</v>
      </c>
      <c r="FX24" s="40">
        <f t="shared" si="30"/>
        <v>0</v>
      </c>
      <c r="FY24" s="40">
        <f t="shared" si="31"/>
        <v>0</v>
      </c>
      <c r="FZ24" s="40">
        <f t="shared" si="32"/>
        <v>0</v>
      </c>
      <c r="GA24" s="40">
        <f t="shared" si="33"/>
        <v>0</v>
      </c>
      <c r="GB24" s="40">
        <f t="shared" si="34"/>
        <v>0</v>
      </c>
      <c r="GC24" s="40">
        <f t="shared" si="35"/>
        <v>0</v>
      </c>
      <c r="GD24" s="40">
        <f t="shared" si="36"/>
        <v>1.0221063273926413E-4</v>
      </c>
      <c r="GE24" s="40">
        <f t="shared" si="37"/>
        <v>2.9262037351967315E-4</v>
      </c>
      <c r="GF24" s="40">
        <f t="shared" si="38"/>
        <v>0</v>
      </c>
      <c r="GG24" s="40">
        <f t="shared" si="39"/>
        <v>0</v>
      </c>
      <c r="GH24" s="40">
        <f t="shared" si="40"/>
        <v>0</v>
      </c>
      <c r="GI24" s="40">
        <f t="shared" si="41"/>
        <v>0</v>
      </c>
      <c r="GJ24" s="40"/>
    </row>
    <row r="25" spans="1:192" x14ac:dyDescent="0.25">
      <c r="A25" s="17" t="s">
        <v>195</v>
      </c>
      <c r="B25" s="17">
        <v>2663.1561972049899</v>
      </c>
      <c r="C25" s="17">
        <v>2.4582260000000002E-4</v>
      </c>
      <c r="D25" s="17">
        <v>1783.78049962399</v>
      </c>
      <c r="E25" s="17">
        <v>26.653075454</v>
      </c>
      <c r="F25" s="17">
        <v>26.643946631999999</v>
      </c>
      <c r="G25" s="17">
        <v>581.02165630495699</v>
      </c>
      <c r="H25" s="17">
        <v>17382.391277305502</v>
      </c>
      <c r="I25" s="17">
        <v>4.0692536315399996</v>
      </c>
      <c r="J25" s="17">
        <v>3.0763370583999898</v>
      </c>
      <c r="K25" s="17">
        <v>4.9853556700000001E-6</v>
      </c>
      <c r="L25" s="17">
        <v>69.253830021958393</v>
      </c>
      <c r="M25" s="17">
        <v>0.49909709089999899</v>
      </c>
      <c r="N25" s="17">
        <v>1.09543743E-5</v>
      </c>
      <c r="O25" s="17">
        <v>1.6383876307999999E-2</v>
      </c>
      <c r="P25" s="17">
        <v>1.09543743E-5</v>
      </c>
      <c r="Q25" s="17">
        <v>2.2757620000000001E-10</v>
      </c>
      <c r="R25" s="17">
        <v>1.5182756694E-2</v>
      </c>
      <c r="S25" s="17">
        <v>2.5470039770000001E-2</v>
      </c>
      <c r="T25" s="17">
        <v>96.468463207144595</v>
      </c>
      <c r="U25" s="17">
        <v>6.6264924999999997E-8</v>
      </c>
      <c r="V25" s="17">
        <v>1.2780098699999901E-5</v>
      </c>
      <c r="W25" s="17">
        <v>6.8263555000000003E-6</v>
      </c>
      <c r="X25" s="17">
        <v>3.4372607675999998E-2</v>
      </c>
      <c r="Y25" s="17">
        <v>2.6364411778999899</v>
      </c>
      <c r="Z25" s="17">
        <v>8.2959029808937004E-2</v>
      </c>
      <c r="AA25" s="17">
        <v>1.17347916E-5</v>
      </c>
      <c r="AB25" s="17">
        <v>1.55086747519999E-2</v>
      </c>
      <c r="AC25" s="17">
        <v>37.276578256360096</v>
      </c>
      <c r="AD25" s="17">
        <v>2.6911906070000002E-2</v>
      </c>
      <c r="AE25" s="17">
        <v>8.5769233259999893E-3</v>
      </c>
      <c r="AF25" s="17">
        <v>9.6223719999999996E-6</v>
      </c>
      <c r="AG25" s="17">
        <v>3.367001E-9</v>
      </c>
      <c r="AH25" s="17">
        <v>1.2131301999999999E-7</v>
      </c>
      <c r="AI25" s="17">
        <v>1.097339E-7</v>
      </c>
      <c r="AJ25" s="17">
        <v>9.8096822346700002E-2</v>
      </c>
      <c r="AK25" s="17">
        <v>20.674868952001798</v>
      </c>
      <c r="AL25" s="17">
        <v>11.7377081556021</v>
      </c>
      <c r="AM25" s="17">
        <v>2.0732219243040002</v>
      </c>
      <c r="AN25" s="17">
        <v>1.3925314081999899E-2</v>
      </c>
      <c r="AO25" s="17">
        <v>2.1156139999999999E-8</v>
      </c>
      <c r="AR25" s="17" t="s">
        <v>195</v>
      </c>
      <c r="AS25" s="17">
        <v>0</v>
      </c>
      <c r="AT25" s="17">
        <v>0</v>
      </c>
      <c r="AU25" s="17">
        <v>3.0763347611770699</v>
      </c>
      <c r="AV25" s="17">
        <v>4.0692458579468198</v>
      </c>
      <c r="AW25" s="17">
        <v>4.0692458579468198</v>
      </c>
      <c r="AX25" s="17">
        <v>2.0676302809431401E-2</v>
      </c>
      <c r="AY25" s="17">
        <v>0</v>
      </c>
      <c r="AZ25" s="5">
        <v>2.0441016992123901E-6</v>
      </c>
      <c r="BA25" s="5">
        <v>2.94129808142771E-6</v>
      </c>
      <c r="BB25" s="17">
        <v>69.2536423148523</v>
      </c>
      <c r="BC25" s="5">
        <v>2.1156095211891699E-8</v>
      </c>
      <c r="BD25" s="17">
        <v>2.54706209273327E-2</v>
      </c>
      <c r="BE25" s="17">
        <v>0.49909650379277798</v>
      </c>
      <c r="BF25" s="5">
        <v>2.6291195290927399E-6</v>
      </c>
      <c r="BG25" s="5">
        <v>8.3254121265232505E-6</v>
      </c>
      <c r="BH25" s="17">
        <v>0</v>
      </c>
      <c r="BI25" s="17">
        <v>33269.4514528285</v>
      </c>
      <c r="BJ25" s="17">
        <v>1.6383639311213099E-2</v>
      </c>
      <c r="BK25" s="5">
        <v>6.5998115048198505E-11</v>
      </c>
      <c r="BL25" s="5">
        <v>1.61580162811333E-10</v>
      </c>
      <c r="BM25" s="5">
        <v>1.09542237927214E-5</v>
      </c>
      <c r="BN25" s="17">
        <v>3.4373048053312899E-2</v>
      </c>
      <c r="BO25" s="17">
        <v>2.6912155693658998E-2</v>
      </c>
      <c r="BP25" s="17">
        <v>8.5769670670811302E-3</v>
      </c>
      <c r="BQ25" s="17">
        <v>2663.1550659633899</v>
      </c>
      <c r="BR25" s="17">
        <v>1.51822907809847E-2</v>
      </c>
      <c r="BS25" s="17">
        <v>10.641301415625501</v>
      </c>
      <c r="BT25" s="17">
        <v>4116.9324309864896</v>
      </c>
      <c r="BU25" s="17">
        <v>19.541681615352701</v>
      </c>
      <c r="BV25" s="17">
        <v>11.737686955483699</v>
      </c>
      <c r="BW25" s="17">
        <v>5.3068372984908398</v>
      </c>
      <c r="BX25" s="17">
        <v>0</v>
      </c>
      <c r="BY25" s="17">
        <v>96.468162469632205</v>
      </c>
      <c r="BZ25" s="17">
        <v>96.468162469632205</v>
      </c>
      <c r="CA25" s="17">
        <v>0</v>
      </c>
      <c r="CB25" s="17">
        <v>0</v>
      </c>
      <c r="CC25" s="17">
        <v>2.07322036474726</v>
      </c>
      <c r="CD25" s="5">
        <v>1.45783784342554E-8</v>
      </c>
      <c r="CE25" s="5">
        <v>4.8373487377657202E-8</v>
      </c>
      <c r="CF25" s="17">
        <v>0</v>
      </c>
      <c r="CG25" s="17">
        <v>3.2645638485042497E-2</v>
      </c>
      <c r="CH25" s="17">
        <v>0</v>
      </c>
      <c r="CI25" s="17">
        <v>0</v>
      </c>
      <c r="CJ25" s="17">
        <v>1.0679137554200401E-2</v>
      </c>
      <c r="CK25" s="17">
        <v>0</v>
      </c>
      <c r="CL25" s="5">
        <v>3.3228215854538898E-6</v>
      </c>
      <c r="CM25" s="5">
        <v>9.4568660196100896E-6</v>
      </c>
      <c r="CN25" s="5">
        <v>2.2527259599750801E-6</v>
      </c>
      <c r="CO25" s="5">
        <v>4.5738349950671504E-6</v>
      </c>
      <c r="CP25" s="17">
        <v>2.6364472852294298</v>
      </c>
      <c r="CQ25" s="17">
        <v>0</v>
      </c>
      <c r="CR25" s="17">
        <v>0.103347899079656</v>
      </c>
      <c r="CS25" s="17">
        <v>2.4582140357259002E-4</v>
      </c>
      <c r="CT25" s="17">
        <v>0</v>
      </c>
      <c r="CU25" s="5">
        <v>4.8110507779559801E-6</v>
      </c>
      <c r="CV25" s="5">
        <v>6.9237545814800601E-6</v>
      </c>
      <c r="CW25" s="17">
        <v>21502.9340984439</v>
      </c>
      <c r="CX25" s="17">
        <v>1605.4012743813</v>
      </c>
      <c r="CY25" s="17">
        <v>178.37829963524501</v>
      </c>
      <c r="CZ25" s="17">
        <v>1783.77957401654</v>
      </c>
      <c r="DA25" s="17">
        <v>0</v>
      </c>
      <c r="DB25" s="17">
        <v>14.3582530496794</v>
      </c>
      <c r="DC25" s="17">
        <v>0</v>
      </c>
      <c r="DD25" s="5">
        <v>9.6207933332230904E-6</v>
      </c>
      <c r="DE25" s="5">
        <v>3.3670351251398499E-9</v>
      </c>
      <c r="DF25" s="5">
        <v>1.21315612581777E-7</v>
      </c>
      <c r="DG25" s="5">
        <v>1.09732594784966E-7</v>
      </c>
      <c r="DH25" s="17">
        <v>9.8093686288860601E-2</v>
      </c>
      <c r="DI25" s="17">
        <v>0.180573878371004</v>
      </c>
      <c r="DJ25" s="17">
        <v>12764.9951031499</v>
      </c>
      <c r="DK25" s="17">
        <v>0.24430617772560101</v>
      </c>
      <c r="DL25" s="17">
        <v>0.63732211783704396</v>
      </c>
      <c r="DM25" s="17">
        <v>1.5437399678125201</v>
      </c>
      <c r="DN25" s="17">
        <v>0.36115046146045099</v>
      </c>
      <c r="DO25" s="17">
        <v>0.23043439596113199</v>
      </c>
      <c r="DP25" s="5">
        <v>3.3132710527621099E-9</v>
      </c>
      <c r="DQ25" s="17">
        <v>8.4976482026267897E-2</v>
      </c>
      <c r="DR25" s="17">
        <v>26.653052151630501</v>
      </c>
      <c r="DS25" s="17">
        <v>26.643923336780201</v>
      </c>
      <c r="DT25" s="17">
        <v>9.1288148503337104E-3</v>
      </c>
      <c r="DU25" s="17">
        <v>0</v>
      </c>
      <c r="DV25" s="17">
        <v>0</v>
      </c>
      <c r="DW25" s="17">
        <v>3.35617234478083</v>
      </c>
      <c r="DX25" s="17">
        <v>0</v>
      </c>
      <c r="DY25" s="17">
        <v>4.2000170464679103</v>
      </c>
      <c r="DZ25" s="17">
        <v>1.03033838132244</v>
      </c>
      <c r="EA25" s="17">
        <v>0.56358094023820904</v>
      </c>
      <c r="EB25" s="17">
        <v>10.500057330313</v>
      </c>
      <c r="EC25" s="17">
        <v>1.54962842239851E-2</v>
      </c>
      <c r="ED25" s="17">
        <v>4453.0441126534097</v>
      </c>
      <c r="EE25" s="17">
        <v>0.56296868263915101</v>
      </c>
      <c r="EF25" s="17">
        <v>3.1482851298246701</v>
      </c>
      <c r="EG25" s="17">
        <v>0</v>
      </c>
      <c r="EH25" s="17">
        <v>581.02095501490805</v>
      </c>
      <c r="EI25" s="17">
        <v>327.894336795897</v>
      </c>
      <c r="EJ25" s="17">
        <v>1.3924839586188001E-2</v>
      </c>
      <c r="EK25" s="17">
        <v>0</v>
      </c>
      <c r="EL25" s="17">
        <v>0</v>
      </c>
      <c r="EM25" s="17">
        <v>157.49550500774799</v>
      </c>
      <c r="EN25" s="17">
        <v>37.276501265448303</v>
      </c>
      <c r="EO25" s="17">
        <v>0.19072426555845801</v>
      </c>
      <c r="EP25" s="17">
        <v>17382.348586166401</v>
      </c>
      <c r="EQ25" s="17">
        <v>20.6748620924606</v>
      </c>
      <c r="ER25" s="17">
        <v>155.711218881294</v>
      </c>
      <c r="ES25" s="17"/>
      <c r="ET25" s="26">
        <f t="shared" si="0"/>
        <v>1.237055740301793</v>
      </c>
      <c r="EU25" s="40">
        <f t="shared" si="1"/>
        <v>-4.2477478458285274E-7</v>
      </c>
      <c r="EV25" s="40">
        <f t="shared" si="2"/>
        <v>-4.8670358624380677E-6</v>
      </c>
      <c r="EW25" s="40">
        <f t="shared" si="3"/>
        <v>-5.1890210155724531E-7</v>
      </c>
      <c r="EX25" s="40">
        <f t="shared" si="4"/>
        <v>-8.7428445318049115E-7</v>
      </c>
      <c r="EY25" s="40">
        <f t="shared" si="5"/>
        <v>-8.74315660489471E-7</v>
      </c>
      <c r="EZ25" s="40">
        <f t="shared" si="6"/>
        <v>-1.206994681398023E-6</v>
      </c>
      <c r="FA25" s="40">
        <f t="shared" si="7"/>
        <v>-2.4559992016884059E-6</v>
      </c>
      <c r="FB25" s="40">
        <f t="shared" si="8"/>
        <v>-1.9103240750528959E-6</v>
      </c>
      <c r="FC25" s="40">
        <f t="shared" si="9"/>
        <v>-7.4673967002952502E-7</v>
      </c>
      <c r="FD25" s="40">
        <f t="shared" si="10"/>
        <v>8.8480427514896625E-6</v>
      </c>
      <c r="FE25" s="40">
        <f t="shared" si="11"/>
        <v>-2.7104220233545882E-6</v>
      </c>
      <c r="FF25" s="40">
        <f t="shared" si="12"/>
        <v>-1.17633869583869E-6</v>
      </c>
      <c r="FG25" s="40">
        <f t="shared" si="13"/>
        <v>1.4364637511927473E-5</v>
      </c>
      <c r="FH25" s="40">
        <f t="shared" si="14"/>
        <v>-1.4465245125447316E-5</v>
      </c>
      <c r="FI25" s="40">
        <f t="shared" si="15"/>
        <v>-1.3739468314486991E-5</v>
      </c>
      <c r="FJ25" s="40">
        <f t="shared" si="16"/>
        <v>9.1303903110020252E-6</v>
      </c>
      <c r="FK25" s="40">
        <f t="shared" si="17"/>
        <v>-3.0686984234192361E-5</v>
      </c>
      <c r="FL25" s="40">
        <f t="shared" si="18"/>
        <v>2.2817291922055405E-5</v>
      </c>
      <c r="FM25" s="40">
        <f t="shared" si="19"/>
        <v>-3.1174697138509161E-6</v>
      </c>
      <c r="FN25" s="40">
        <f t="shared" si="20"/>
        <v>3.197237070879191E-6</v>
      </c>
      <c r="FO25" s="40">
        <f t="shared" si="21"/>
        <v>-3.2166804464605787E-5</v>
      </c>
      <c r="FP25" s="40">
        <f t="shared" si="22"/>
        <v>3.0097325319506393E-5</v>
      </c>
      <c r="FQ25" s="40">
        <f t="shared" si="23"/>
        <v>1.2811868015705293E-5</v>
      </c>
      <c r="FR25" s="40">
        <f t="shared" si="24"/>
        <v>2.3165051020851601E-6</v>
      </c>
      <c r="FS25" s="40">
        <f t="shared" si="25"/>
        <v>0.24577034371878034</v>
      </c>
      <c r="FT25" s="40">
        <f t="shared" si="26"/>
        <v>1.1725334807963631E-6</v>
      </c>
      <c r="FU25" s="40">
        <f t="shared" si="27"/>
        <v>-7.9894176729715469E-4</v>
      </c>
      <c r="FV25" s="40">
        <f t="shared" si="28"/>
        <v>-2.0653964337603046E-6</v>
      </c>
      <c r="FW25" s="40">
        <f t="shared" si="29"/>
        <v>9.2755845070007111E-6</v>
      </c>
      <c r="FX25" s="40">
        <f t="shared" si="30"/>
        <v>5.0998568458948422E-6</v>
      </c>
      <c r="FY25" s="40">
        <f t="shared" si="31"/>
        <v>-1.6406212282265019E-4</v>
      </c>
      <c r="FZ25" s="40">
        <f t="shared" si="32"/>
        <v>1.0135173660446351E-5</v>
      </c>
      <c r="GA25" s="40">
        <f t="shared" si="33"/>
        <v>2.13710101109935E-5</v>
      </c>
      <c r="GB25" s="40">
        <f t="shared" si="34"/>
        <v>-1.1894364767862774E-5</v>
      </c>
      <c r="GC25" s="40">
        <f t="shared" si="35"/>
        <v>-3.1969005360001232E-5</v>
      </c>
      <c r="GD25" s="40">
        <f t="shared" si="36"/>
        <v>-3.3178160471500366E-7</v>
      </c>
      <c r="GE25" s="40">
        <f t="shared" si="37"/>
        <v>-1.806154840391548E-6</v>
      </c>
      <c r="GF25" s="40">
        <f t="shared" si="38"/>
        <v>-7.5223820562160526E-7</v>
      </c>
      <c r="GG25" s="40">
        <f t="shared" si="39"/>
        <v>-3.4074334632935219E-5</v>
      </c>
      <c r="GH25" s="40">
        <f t="shared" si="40"/>
        <v>-2.1170264660925276E-6</v>
      </c>
      <c r="GI25" s="40">
        <f t="shared" si="41"/>
        <v>0</v>
      </c>
      <c r="GJ25" s="40"/>
    </row>
    <row r="26" spans="1:192" x14ac:dyDescent="0.25">
      <c r="A26" s="17" t="s">
        <v>196</v>
      </c>
      <c r="B26" s="17">
        <v>357.13427200699903</v>
      </c>
      <c r="C26" s="17"/>
      <c r="D26" s="17">
        <v>232.11770061599901</v>
      </c>
      <c r="E26" s="17">
        <v>5.4015421259999998</v>
      </c>
      <c r="F26" s="17">
        <v>5.4015421259999998</v>
      </c>
      <c r="G26" s="17">
        <v>1.3735042125299901</v>
      </c>
      <c r="H26" s="17">
        <v>553.75885799299897</v>
      </c>
      <c r="I26" s="17">
        <v>0.23821895845499899</v>
      </c>
      <c r="J26" s="17">
        <v>0.22543609157</v>
      </c>
      <c r="L26" s="17">
        <v>0.937129286211135</v>
      </c>
      <c r="M26" s="17">
        <v>5.4376248699999997E-2</v>
      </c>
      <c r="O26" s="17">
        <v>1.12865058E-3</v>
      </c>
      <c r="R26" s="17">
        <v>1.0462624399999901E-3</v>
      </c>
      <c r="S26" s="17">
        <v>1.7547598399999999E-3</v>
      </c>
      <c r="T26" s="17">
        <v>3.6179956148231298</v>
      </c>
      <c r="X26" s="17">
        <v>3.6971721499999902E-3</v>
      </c>
      <c r="Y26" s="17">
        <v>0.25124516899999999</v>
      </c>
      <c r="Z26" s="17">
        <v>8.2651702233000005E-3</v>
      </c>
      <c r="AB26" s="17">
        <v>1.0709508299999999E-3</v>
      </c>
      <c r="AC26" s="17">
        <v>0.35780768548289399</v>
      </c>
      <c r="AD26" s="17">
        <v>2.0815277199999998E-3</v>
      </c>
      <c r="AE26" s="17">
        <v>5.9150388000000001E-4</v>
      </c>
      <c r="AJ26" s="17">
        <v>1.1557630419999999E-2</v>
      </c>
      <c r="AK26" s="17">
        <v>0.265454613196627</v>
      </c>
      <c r="AL26" s="17">
        <v>0.264851134160625</v>
      </c>
      <c r="AM26" s="17">
        <v>0.86681983220000003</v>
      </c>
      <c r="AN26" s="17">
        <v>9.8010716000000004E-4</v>
      </c>
      <c r="AR26" s="17" t="s">
        <v>196</v>
      </c>
      <c r="AS26" s="17">
        <v>0</v>
      </c>
      <c r="AT26" s="17">
        <v>0</v>
      </c>
      <c r="AU26" s="17">
        <v>0.225436648346996</v>
      </c>
      <c r="AV26" s="17">
        <v>0.23821974753438299</v>
      </c>
      <c r="AW26" s="17">
        <v>0.23821974753438299</v>
      </c>
      <c r="AX26" s="17">
        <v>4.4725103515269701E-4</v>
      </c>
      <c r="AY26" s="17">
        <v>0</v>
      </c>
      <c r="AZ26" s="17">
        <v>0</v>
      </c>
      <c r="BA26" s="17">
        <v>0</v>
      </c>
      <c r="BB26" s="17">
        <v>0.93712743016072597</v>
      </c>
      <c r="BC26" s="17">
        <v>0</v>
      </c>
      <c r="BD26" s="17">
        <v>1.75458560382942E-3</v>
      </c>
      <c r="BE26" s="17">
        <v>5.4377539390884799E-2</v>
      </c>
      <c r="BF26" s="17">
        <v>0</v>
      </c>
      <c r="BG26" s="17">
        <v>0</v>
      </c>
      <c r="BH26" s="17">
        <v>0</v>
      </c>
      <c r="BI26" s="17">
        <v>5784.8084297147298</v>
      </c>
      <c r="BJ26" s="17">
        <v>1.1285280622267699E-3</v>
      </c>
      <c r="BK26" s="17">
        <v>0</v>
      </c>
      <c r="BL26" s="17">
        <v>0</v>
      </c>
      <c r="BM26" s="17">
        <v>0</v>
      </c>
      <c r="BN26" s="17">
        <v>3.69766871558721E-3</v>
      </c>
      <c r="BO26" s="17">
        <v>2.0812055808627798E-3</v>
      </c>
      <c r="BP26" s="17">
        <v>5.9160045911253105E-4</v>
      </c>
      <c r="BQ26" s="17">
        <v>357.13332782177702</v>
      </c>
      <c r="BR26" s="17">
        <v>1.0463546173547799E-3</v>
      </c>
      <c r="BS26" s="17">
        <v>4.4465474931000698E-2</v>
      </c>
      <c r="BT26" s="17">
        <v>312.66993675576401</v>
      </c>
      <c r="BU26" s="17">
        <v>4.7952012423816297E-2</v>
      </c>
      <c r="BV26" s="17">
        <v>0.26484934075376498</v>
      </c>
      <c r="BW26" s="17">
        <v>4.6486357797838197E-2</v>
      </c>
      <c r="BX26" s="17">
        <v>0</v>
      </c>
      <c r="BY26" s="17">
        <v>3.6180089545227201</v>
      </c>
      <c r="BZ26" s="17">
        <v>3.6180089545227201</v>
      </c>
      <c r="CA26" s="17">
        <v>0</v>
      </c>
      <c r="CB26" s="17">
        <v>0</v>
      </c>
      <c r="CC26" s="17">
        <v>0.86680380275798197</v>
      </c>
      <c r="CD26" s="17">
        <v>0</v>
      </c>
      <c r="CE26" s="17">
        <v>0</v>
      </c>
      <c r="CF26" s="17">
        <v>0</v>
      </c>
      <c r="CG26" s="17">
        <v>7.0602601575202198E-4</v>
      </c>
      <c r="CH26" s="17">
        <v>0</v>
      </c>
      <c r="CI26" s="17">
        <v>0</v>
      </c>
      <c r="CJ26" s="17">
        <v>2.3096648002424001E-4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0.25123982495125102</v>
      </c>
      <c r="CQ26" s="17">
        <v>0</v>
      </c>
      <c r="CR26" s="17">
        <v>8.7057910269101296E-3</v>
      </c>
      <c r="CS26" s="17">
        <v>0</v>
      </c>
      <c r="CT26" s="17">
        <v>0</v>
      </c>
      <c r="CU26" s="17">
        <v>0</v>
      </c>
      <c r="CV26" s="17">
        <v>0</v>
      </c>
      <c r="CW26" s="17">
        <v>866.74922434272003</v>
      </c>
      <c r="CX26" s="17">
        <v>208.905932040322</v>
      </c>
      <c r="CY26" s="17">
        <v>23.2117171822727</v>
      </c>
      <c r="CZ26" s="17">
        <v>232.11764922259499</v>
      </c>
      <c r="DA26" s="17">
        <v>0</v>
      </c>
      <c r="DB26" s="17">
        <v>0.120653495317933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1.1557736624834E-2</v>
      </c>
      <c r="DI26" s="17">
        <v>1.4077617354784199E-2</v>
      </c>
      <c r="DJ26" s="17">
        <v>302.78712476631199</v>
      </c>
      <c r="DK26" s="17">
        <v>1.90463184466233E-2</v>
      </c>
      <c r="DL26" s="17">
        <v>4.96860668992542E-2</v>
      </c>
      <c r="DM26" s="17">
        <v>0.12035262201204799</v>
      </c>
      <c r="DN26" s="17">
        <v>2.8155871294168099E-2</v>
      </c>
      <c r="DO26" s="17">
        <v>0.20545909158551001</v>
      </c>
      <c r="DP26" s="17">
        <v>0</v>
      </c>
      <c r="DQ26" s="17">
        <v>6.6247616528051197E-3</v>
      </c>
      <c r="DR26" s="17">
        <v>5.4014964960840404</v>
      </c>
      <c r="DS26" s="17">
        <v>5.4014964960840404</v>
      </c>
      <c r="DT26" s="17">
        <v>0</v>
      </c>
      <c r="DU26" s="17">
        <v>0</v>
      </c>
      <c r="DV26" s="17">
        <v>0</v>
      </c>
      <c r="DW26" s="17">
        <v>2.44524638127834</v>
      </c>
      <c r="DX26" s="17">
        <v>0</v>
      </c>
      <c r="DY26" s="17">
        <v>0.37397602032661598</v>
      </c>
      <c r="DZ26" s="17">
        <v>8.0326916891262701E-2</v>
      </c>
      <c r="EA26" s="17">
        <v>5.3079279639764602E-2</v>
      </c>
      <c r="EB26" s="17">
        <v>0.93493050921256604</v>
      </c>
      <c r="EC26" s="17">
        <v>1.0699158097851999E-3</v>
      </c>
      <c r="ED26" s="17">
        <v>250.51161298074501</v>
      </c>
      <c r="EE26" s="17">
        <v>4.3889238358218001E-2</v>
      </c>
      <c r="EF26" s="17">
        <v>1.02664580113207</v>
      </c>
      <c r="EG26" s="17">
        <v>0</v>
      </c>
      <c r="EH26" s="17">
        <v>1.3735067432552399</v>
      </c>
      <c r="EI26" s="17">
        <v>0.580533548450338</v>
      </c>
      <c r="EJ26" s="17">
        <v>9.8024330012621793E-4</v>
      </c>
      <c r="EK26" s="17">
        <v>0</v>
      </c>
      <c r="EL26" s="17">
        <v>0</v>
      </c>
      <c r="EM26" s="17">
        <v>2.34261135923918</v>
      </c>
      <c r="EN26" s="17">
        <v>0.35780685888227498</v>
      </c>
      <c r="EO26" s="17">
        <v>2.7440092540446201E-2</v>
      </c>
      <c r="EP26" s="17">
        <v>553.75782176085499</v>
      </c>
      <c r="EQ26" s="17">
        <v>0.26545730809138601</v>
      </c>
      <c r="ER26" s="17">
        <v>1.6033492750354099</v>
      </c>
      <c r="ES26" s="17"/>
      <c r="ET26" s="26">
        <f t="shared" si="0"/>
        <v>1.5652135108206797</v>
      </c>
      <c r="EU26" s="40">
        <f t="shared" si="1"/>
        <v>-2.6437821738714843E-6</v>
      </c>
      <c r="EV26" s="40">
        <f t="shared" si="2"/>
        <v>0</v>
      </c>
      <c r="EW26" s="40">
        <f t="shared" si="3"/>
        <v>-2.2141096471744146E-7</v>
      </c>
      <c r="EX26" s="40">
        <f t="shared" si="4"/>
        <v>-8.4475719887158799E-6</v>
      </c>
      <c r="EY26" s="40">
        <f t="shared" si="5"/>
        <v>-8.4475719887158799E-6</v>
      </c>
      <c r="EZ26" s="40">
        <f t="shared" si="6"/>
        <v>1.8425318442552543E-6</v>
      </c>
      <c r="FA26" s="40">
        <f t="shared" si="7"/>
        <v>-1.871269649265644E-6</v>
      </c>
      <c r="FB26" s="40">
        <f t="shared" si="8"/>
        <v>3.3124121989202414E-6</v>
      </c>
      <c r="FC26" s="40">
        <f t="shared" si="9"/>
        <v>2.46977754152154E-6</v>
      </c>
      <c r="FD26" s="40">
        <f t="shared" si="10"/>
        <v>0</v>
      </c>
      <c r="FE26" s="40">
        <f t="shared" si="11"/>
        <v>-1.980570275993291E-6</v>
      </c>
      <c r="FF26" s="40">
        <f t="shared" si="12"/>
        <v>2.3736298763871344E-5</v>
      </c>
      <c r="FG26" s="40">
        <f t="shared" si="13"/>
        <v>0</v>
      </c>
      <c r="FH26" s="40">
        <f t="shared" si="14"/>
        <v>-1.0855243899318801E-4</v>
      </c>
      <c r="FI26" s="40">
        <f t="shared" si="15"/>
        <v>0</v>
      </c>
      <c r="FJ26" s="40">
        <f t="shared" si="16"/>
        <v>0</v>
      </c>
      <c r="FK26" s="40">
        <f t="shared" si="17"/>
        <v>8.8101561583207497E-5</v>
      </c>
      <c r="FL26" s="40">
        <f t="shared" si="18"/>
        <v>-9.9293456921133429E-5</v>
      </c>
      <c r="FM26" s="40">
        <f t="shared" si="19"/>
        <v>3.6870413926490697E-6</v>
      </c>
      <c r="FN26" s="40">
        <f t="shared" si="20"/>
        <v>0</v>
      </c>
      <c r="FO26" s="40">
        <f t="shared" si="21"/>
        <v>0</v>
      </c>
      <c r="FP26" s="40">
        <f t="shared" si="22"/>
        <v>0</v>
      </c>
      <c r="FQ26" s="40">
        <f t="shared" si="23"/>
        <v>1.3430956608819481E-4</v>
      </c>
      <c r="FR26" s="40">
        <f t="shared" si="24"/>
        <v>-2.1270254748530289E-5</v>
      </c>
      <c r="FS26" s="40">
        <f t="shared" si="25"/>
        <v>5.3310554012304924E-2</v>
      </c>
      <c r="FT26" s="40">
        <f t="shared" si="26"/>
        <v>0</v>
      </c>
      <c r="FU26" s="40">
        <f t="shared" si="27"/>
        <v>-9.6644979938063816E-4</v>
      </c>
      <c r="FV26" s="40">
        <f t="shared" si="28"/>
        <v>-2.310181286052386E-6</v>
      </c>
      <c r="FW26" s="40">
        <f t="shared" si="29"/>
        <v>-1.5476091628511068E-4</v>
      </c>
      <c r="FX26" s="40">
        <f t="shared" si="30"/>
        <v>1.6327722572341389E-4</v>
      </c>
      <c r="FY26" s="40">
        <f t="shared" si="31"/>
        <v>0</v>
      </c>
      <c r="FZ26" s="40">
        <f t="shared" si="32"/>
        <v>0</v>
      </c>
      <c r="GA26" s="40">
        <f t="shared" si="33"/>
        <v>0</v>
      </c>
      <c r="GB26" s="40">
        <f t="shared" si="34"/>
        <v>0</v>
      </c>
      <c r="GC26" s="40">
        <f t="shared" si="35"/>
        <v>9.189152978658156E-6</v>
      </c>
      <c r="GD26" s="40">
        <f t="shared" si="36"/>
        <v>1.0151998213789764E-5</v>
      </c>
      <c r="GE26" s="40">
        <f t="shared" si="37"/>
        <v>-6.7713769310505564E-6</v>
      </c>
      <c r="GF26" s="40">
        <f t="shared" si="38"/>
        <v>-1.8492241896887437E-5</v>
      </c>
      <c r="GG26" s="40">
        <f t="shared" si="39"/>
        <v>1.3890330748924805E-4</v>
      </c>
      <c r="GH26" s="40">
        <f t="shared" si="40"/>
        <v>0</v>
      </c>
      <c r="GI26" s="40">
        <f t="shared" si="41"/>
        <v>0</v>
      </c>
      <c r="GJ26" s="40"/>
    </row>
    <row r="27" spans="1:192" x14ac:dyDescent="0.25">
      <c r="A27" s="17" t="s">
        <v>197</v>
      </c>
      <c r="B27" s="17">
        <v>2923.57540789512</v>
      </c>
      <c r="C27" s="17">
        <v>2.0132778E-2</v>
      </c>
      <c r="D27" s="17">
        <v>1658.20785475916</v>
      </c>
      <c r="E27" s="17">
        <v>70.906504809099999</v>
      </c>
      <c r="F27" s="17">
        <v>70.870554879099998</v>
      </c>
      <c r="G27" s="17">
        <v>391.50353803854398</v>
      </c>
      <c r="H27" s="17">
        <v>31974.513730851999</v>
      </c>
      <c r="I27" s="17">
        <v>3.7689606982099901</v>
      </c>
      <c r="J27" s="17">
        <v>2.5042967137200001</v>
      </c>
      <c r="K27" s="17">
        <v>1.5551960999999901E-5</v>
      </c>
      <c r="L27" s="17">
        <v>416.11461067106097</v>
      </c>
      <c r="M27" s="17">
        <v>0.25814382941000003</v>
      </c>
      <c r="N27" s="17">
        <v>4.3138688000000001E-5</v>
      </c>
      <c r="O27" s="17">
        <v>1.27977335155999E-2</v>
      </c>
      <c r="P27" s="17">
        <v>4.3138688000000001E-5</v>
      </c>
      <c r="Q27" s="17">
        <v>1.8638335999999999E-8</v>
      </c>
      <c r="R27" s="17">
        <v>1.1857128555899901E-2</v>
      </c>
      <c r="S27" s="17">
        <v>1.98938532514999E-2</v>
      </c>
      <c r="T27" s="17">
        <v>338.82264489662998</v>
      </c>
      <c r="U27" s="17">
        <v>2.067155E-7</v>
      </c>
      <c r="V27" s="17">
        <v>5.0328391E-5</v>
      </c>
      <c r="W27" s="17">
        <v>3.3377082E-5</v>
      </c>
      <c r="X27" s="17">
        <v>1.79104245541E-2</v>
      </c>
      <c r="Y27" s="17">
        <v>1.5930032946999999</v>
      </c>
      <c r="Z27" s="17">
        <v>5.3748344567999998E-2</v>
      </c>
      <c r="AA27" s="17">
        <v>5.8357079E-5</v>
      </c>
      <c r="AB27" s="17">
        <v>1.2096670907700001E-2</v>
      </c>
      <c r="AC27" s="17">
        <v>263.23086817584101</v>
      </c>
      <c r="AD27" s="17">
        <v>1.9490767729499901E-2</v>
      </c>
      <c r="AE27" s="17">
        <v>6.6951620279999896E-3</v>
      </c>
      <c r="AF27" s="17">
        <v>7.8806774000000001E-4</v>
      </c>
      <c r="AG27" s="17">
        <v>2.7575601999999999E-7</v>
      </c>
      <c r="AH27" s="17">
        <v>9.9354722999999999E-6</v>
      </c>
      <c r="AI27" s="17">
        <v>8.9871494999999995E-6</v>
      </c>
      <c r="AJ27" s="17">
        <v>4.5611498371000002E-2</v>
      </c>
      <c r="AK27" s="17">
        <v>645.00491300454905</v>
      </c>
      <c r="AL27" s="17">
        <v>79.369440186101599</v>
      </c>
      <c r="AM27" s="17">
        <v>14.5016754442499</v>
      </c>
      <c r="AN27" s="17">
        <v>1.07372925537E-2</v>
      </c>
      <c r="AO27" s="17">
        <v>1.73267739999999E-6</v>
      </c>
      <c r="AR27" s="17" t="s">
        <v>197</v>
      </c>
      <c r="AS27" s="17">
        <v>0</v>
      </c>
      <c r="AT27" s="17">
        <v>0</v>
      </c>
      <c r="AU27" s="17">
        <v>2.5042895345913201</v>
      </c>
      <c r="AV27" s="17">
        <v>3.76896494388799</v>
      </c>
      <c r="AW27" s="17">
        <v>3.76896494388799</v>
      </c>
      <c r="AX27" s="17">
        <v>2.2726186069364801E-2</v>
      </c>
      <c r="AY27" s="17">
        <v>0</v>
      </c>
      <c r="AZ27" s="5">
        <v>6.3762981089855099E-6</v>
      </c>
      <c r="BA27" s="5">
        <v>9.1755893230157305E-6</v>
      </c>
      <c r="BB27" s="17">
        <v>416.11307679708301</v>
      </c>
      <c r="BC27" s="5">
        <v>1.7326012954358801E-6</v>
      </c>
      <c r="BD27" s="17">
        <v>1.98940417544053E-2</v>
      </c>
      <c r="BE27" s="17">
        <v>0.258143115285634</v>
      </c>
      <c r="BF27" s="5">
        <v>1.0352384574259901E-5</v>
      </c>
      <c r="BG27" s="5">
        <v>3.2783909566406E-5</v>
      </c>
      <c r="BH27" s="17">
        <v>0</v>
      </c>
      <c r="BI27" s="17">
        <v>59791.055080317601</v>
      </c>
      <c r="BJ27" s="17">
        <v>1.27975643527373E-2</v>
      </c>
      <c r="BK27" s="5">
        <v>5.4054806902671403E-9</v>
      </c>
      <c r="BL27" s="5">
        <v>1.32311270578768E-8</v>
      </c>
      <c r="BM27" s="5">
        <v>4.3141608513147802E-5</v>
      </c>
      <c r="BN27" s="17">
        <v>1.7910271179640801E-2</v>
      </c>
      <c r="BO27" s="17">
        <v>1.94910204502141E-2</v>
      </c>
      <c r="BP27" s="17">
        <v>6.6951554518923902E-3</v>
      </c>
      <c r="BQ27" s="17">
        <v>2923.5702207201298</v>
      </c>
      <c r="BR27" s="17">
        <v>1.1857144163121201E-2</v>
      </c>
      <c r="BS27" s="17">
        <v>58.030753753172199</v>
      </c>
      <c r="BT27" s="17">
        <v>14965.6760272092</v>
      </c>
      <c r="BU27" s="17">
        <v>115.195491385205</v>
      </c>
      <c r="BV27" s="17">
        <v>79.368849435985794</v>
      </c>
      <c r="BW27" s="17">
        <v>16.854335814858899</v>
      </c>
      <c r="BX27" s="17">
        <v>0</v>
      </c>
      <c r="BY27" s="17">
        <v>338.82010511089402</v>
      </c>
      <c r="BZ27" s="17">
        <v>338.82010511089402</v>
      </c>
      <c r="CA27" s="17">
        <v>0</v>
      </c>
      <c r="CB27" s="17">
        <v>0</v>
      </c>
      <c r="CC27" s="17">
        <v>14.5017042795425</v>
      </c>
      <c r="CD27" s="5">
        <v>4.5475851468774098E-8</v>
      </c>
      <c r="CE27" s="5">
        <v>1.50918986516532E-7</v>
      </c>
      <c r="CF27" s="17">
        <v>0</v>
      </c>
      <c r="CG27" s="17">
        <v>3.5881599448684701E-2</v>
      </c>
      <c r="CH27" s="17">
        <v>0</v>
      </c>
      <c r="CI27" s="17">
        <v>0</v>
      </c>
      <c r="CJ27" s="17">
        <v>1.17374956529794E-2</v>
      </c>
      <c r="CK27" s="17">
        <v>0</v>
      </c>
      <c r="CL27" s="5">
        <v>1.3085125966588899E-5</v>
      </c>
      <c r="CM27" s="5">
        <v>3.7245483556275703E-5</v>
      </c>
      <c r="CN27" s="5">
        <v>1.1014080920650101E-5</v>
      </c>
      <c r="CO27" s="5">
        <v>2.2362692284374199E-5</v>
      </c>
      <c r="CP27" s="17">
        <v>1.5930095073099999</v>
      </c>
      <c r="CQ27" s="17">
        <v>0</v>
      </c>
      <c r="CR27" s="17">
        <v>7.6156611025958595E-2</v>
      </c>
      <c r="CS27" s="17">
        <v>2.0132820868951701E-2</v>
      </c>
      <c r="CT27" s="17">
        <v>0</v>
      </c>
      <c r="CU27" s="5">
        <v>2.3926733797406201E-5</v>
      </c>
      <c r="CV27" s="5">
        <v>3.4429595947904799E-5</v>
      </c>
      <c r="CW27" s="17">
        <v>46953.967015142698</v>
      </c>
      <c r="CX27" s="17">
        <v>1492.38692714936</v>
      </c>
      <c r="CY27" s="17">
        <v>165.82075764502301</v>
      </c>
      <c r="CZ27" s="17">
        <v>1658.2076847943899</v>
      </c>
      <c r="DA27" s="17">
        <v>0</v>
      </c>
      <c r="DB27" s="17">
        <v>28.301239594914399</v>
      </c>
      <c r="DC27" s="17">
        <v>0</v>
      </c>
      <c r="DD27" s="17">
        <v>7.8807234246598104E-4</v>
      </c>
      <c r="DE27" s="5">
        <v>2.7577520483694099E-7</v>
      </c>
      <c r="DF27" s="5">
        <v>9.9351640073413998E-6</v>
      </c>
      <c r="DG27" s="5">
        <v>8.9877467550719993E-6</v>
      </c>
      <c r="DH27" s="17">
        <v>4.5611220326306101E-2</v>
      </c>
      <c r="DI27" s="17">
        <v>0.34575673403991303</v>
      </c>
      <c r="DJ27" s="17">
        <v>16383.4315709982</v>
      </c>
      <c r="DK27" s="17">
        <v>0.46778869884312502</v>
      </c>
      <c r="DL27" s="17">
        <v>1.2203226006382299</v>
      </c>
      <c r="DM27" s="17">
        <v>2.9558730669047599</v>
      </c>
      <c r="DN27" s="17">
        <v>0.69151356036530398</v>
      </c>
      <c r="DO27" s="17">
        <v>1.5609848807023901</v>
      </c>
      <c r="DP27" s="5">
        <v>1.0335985493587201E-8</v>
      </c>
      <c r="DQ27" s="17">
        <v>0.16270970282467201</v>
      </c>
      <c r="DR27" s="17">
        <v>70.906486682161798</v>
      </c>
      <c r="DS27" s="17">
        <v>70.870536716829506</v>
      </c>
      <c r="DT27" s="17">
        <v>3.5949965332318999E-2</v>
      </c>
      <c r="DU27" s="17">
        <v>0</v>
      </c>
      <c r="DV27" s="17">
        <v>0</v>
      </c>
      <c r="DW27" s="17">
        <v>19.4672910327</v>
      </c>
      <c r="DX27" s="17">
        <v>0</v>
      </c>
      <c r="DY27" s="17">
        <v>8.31998774472682</v>
      </c>
      <c r="DZ27" s="17">
        <v>1.9728415071457299</v>
      </c>
      <c r="EA27" s="17">
        <v>1.1337194577732199</v>
      </c>
      <c r="EB27" s="17">
        <v>20.799943887961099</v>
      </c>
      <c r="EC27" s="17">
        <v>1.2086932890587401E-2</v>
      </c>
      <c r="ED27" s="17">
        <v>13987.8467436632</v>
      </c>
      <c r="EE27" s="17">
        <v>1.0779484161334201</v>
      </c>
      <c r="EF27" s="17">
        <v>10.6938554260707</v>
      </c>
      <c r="EG27" s="17">
        <v>0</v>
      </c>
      <c r="EH27" s="17">
        <v>391.50357810484002</v>
      </c>
      <c r="EI27" s="17">
        <v>151.30104851679101</v>
      </c>
      <c r="EJ27" s="17">
        <v>1.07372142347372E-2</v>
      </c>
      <c r="EK27" s="17">
        <v>0</v>
      </c>
      <c r="EL27" s="17">
        <v>0</v>
      </c>
      <c r="EM27" s="17">
        <v>542.25244320508102</v>
      </c>
      <c r="EN27" s="17">
        <v>263.22945952062901</v>
      </c>
      <c r="EO27" s="17">
        <v>0.11378244643589</v>
      </c>
      <c r="EP27" s="17">
        <v>31974.278317181499</v>
      </c>
      <c r="EQ27" s="17">
        <v>645.00043773308403</v>
      </c>
      <c r="ER27" s="17">
        <v>553.798008197831</v>
      </c>
      <c r="ES27" s="17"/>
      <c r="ET27" s="26">
        <f t="shared" si="0"/>
        <v>1.4684918467702148</v>
      </c>
      <c r="EU27" s="40">
        <f t="shared" si="1"/>
        <v>-1.7742572933680185E-6</v>
      </c>
      <c r="EV27" s="40">
        <f t="shared" si="2"/>
        <v>2.1293113002571969E-6</v>
      </c>
      <c r="EW27" s="40">
        <f t="shared" si="3"/>
        <v>-1.0249907427367137E-7</v>
      </c>
      <c r="EX27" s="40">
        <f t="shared" si="4"/>
        <v>-2.5564563152474996E-7</v>
      </c>
      <c r="EY27" s="40">
        <f t="shared" si="5"/>
        <v>-2.56273857653261E-7</v>
      </c>
      <c r="EZ27" s="40">
        <f t="shared" si="6"/>
        <v>1.0233955033484775E-7</v>
      </c>
      <c r="FA27" s="40">
        <f t="shared" si="7"/>
        <v>-7.3625410688478771E-6</v>
      </c>
      <c r="FB27" s="40">
        <f t="shared" si="8"/>
        <v>1.1264850816441763E-6</v>
      </c>
      <c r="FC27" s="40">
        <f t="shared" si="9"/>
        <v>-2.8667244742397837E-6</v>
      </c>
      <c r="FD27" s="40">
        <f t="shared" si="10"/>
        <v>-4.7304644514536435E-6</v>
      </c>
      <c r="FE27" s="40">
        <f t="shared" si="11"/>
        <v>-3.6861814957388243E-6</v>
      </c>
      <c r="FF27" s="40">
        <f t="shared" si="12"/>
        <v>-2.7663817014817262E-6</v>
      </c>
      <c r="FG27" s="40">
        <f t="shared" si="13"/>
        <v>-5.5492168285256312E-5</v>
      </c>
      <c r="FH27" s="40">
        <f t="shared" si="14"/>
        <v>-1.3218189173376397E-5</v>
      </c>
      <c r="FI27" s="40">
        <f t="shared" si="15"/>
        <v>6.7700555654364011E-5</v>
      </c>
      <c r="FJ27" s="40">
        <f t="shared" si="16"/>
        <v>-9.2725651906738028E-5</v>
      </c>
      <c r="FK27" s="40">
        <f t="shared" si="17"/>
        <v>1.3162732635041342E-6</v>
      </c>
      <c r="FL27" s="40">
        <f t="shared" si="18"/>
        <v>9.4754345986405613E-6</v>
      </c>
      <c r="FM27" s="40">
        <f t="shared" si="19"/>
        <v>-7.4959149697240396E-6</v>
      </c>
      <c r="FN27" s="40">
        <f t="shared" si="20"/>
        <v>7.4128349800998354E-5</v>
      </c>
      <c r="FO27" s="40">
        <f t="shared" si="21"/>
        <v>4.4080941602181451E-5</v>
      </c>
      <c r="FP27" s="40">
        <f t="shared" si="22"/>
        <v>-9.2517067759488103E-6</v>
      </c>
      <c r="FQ27" s="40">
        <f t="shared" si="23"/>
        <v>-8.5634184011519587E-6</v>
      </c>
      <c r="FR27" s="40">
        <f t="shared" si="24"/>
        <v>3.8999354368381119E-6</v>
      </c>
      <c r="FS27" s="40">
        <f t="shared" si="25"/>
        <v>0.41691082093902748</v>
      </c>
      <c r="FT27" s="40">
        <f t="shared" si="26"/>
        <v>-1.2839139686882999E-5</v>
      </c>
      <c r="FU27" s="40">
        <f t="shared" si="27"/>
        <v>-8.0501628810959551E-4</v>
      </c>
      <c r="FV27" s="40">
        <f t="shared" si="28"/>
        <v>-5.3514058657527926E-6</v>
      </c>
      <c r="FW27" s="40">
        <f t="shared" si="29"/>
        <v>1.2966175458384933E-5</v>
      </c>
      <c r="FX27" s="40">
        <f t="shared" si="30"/>
        <v>-9.8221784206796002E-7</v>
      </c>
      <c r="FY27" s="40">
        <f t="shared" si="31"/>
        <v>5.8401908204352942E-6</v>
      </c>
      <c r="FZ27" s="40">
        <f t="shared" si="32"/>
        <v>6.9571779216281345E-5</v>
      </c>
      <c r="GA27" s="40">
        <f t="shared" si="33"/>
        <v>-3.1029492035333244E-5</v>
      </c>
      <c r="GB27" s="40">
        <f t="shared" si="34"/>
        <v>6.645656356332478E-5</v>
      </c>
      <c r="GC27" s="40">
        <f t="shared" si="35"/>
        <v>-6.0959342234091039E-6</v>
      </c>
      <c r="GD27" s="40">
        <f t="shared" si="36"/>
        <v>-6.938352522276424E-6</v>
      </c>
      <c r="GE27" s="40">
        <f t="shared" si="37"/>
        <v>-7.4430424911619932E-6</v>
      </c>
      <c r="GF27" s="40">
        <f t="shared" si="38"/>
        <v>1.9884111122709726E-6</v>
      </c>
      <c r="GG27" s="40">
        <f t="shared" si="39"/>
        <v>-7.2941071883592152E-6</v>
      </c>
      <c r="GH27" s="40">
        <f t="shared" si="40"/>
        <v>-4.3923100809130025E-5</v>
      </c>
      <c r="GI27" s="40">
        <f t="shared" si="41"/>
        <v>0</v>
      </c>
      <c r="GJ27" s="40"/>
    </row>
    <row r="28" spans="1:192" x14ac:dyDescent="0.25">
      <c r="A28" s="17" t="s">
        <v>198</v>
      </c>
      <c r="B28" s="17">
        <v>372.59603700397003</v>
      </c>
      <c r="C28" s="17"/>
      <c r="D28" s="17">
        <v>238.05331957688901</v>
      </c>
      <c r="E28" s="17">
        <v>14.3782818219999</v>
      </c>
      <c r="F28" s="17">
        <v>14.37431166</v>
      </c>
      <c r="G28" s="17">
        <v>4.0379829324999998E-2</v>
      </c>
      <c r="H28" s="17">
        <v>1777.09795932323</v>
      </c>
      <c r="I28" s="17">
        <v>0.24890748330000001</v>
      </c>
      <c r="J28" s="17">
        <v>0.2008936543</v>
      </c>
      <c r="K28" s="17">
        <v>2.2694193E-6</v>
      </c>
      <c r="L28" s="17">
        <v>2.0366392950057999</v>
      </c>
      <c r="M28" s="17">
        <v>3.415683697E-2</v>
      </c>
      <c r="N28" s="17">
        <v>4.764189E-6</v>
      </c>
      <c r="O28" s="17">
        <v>8.9571970499999903E-4</v>
      </c>
      <c r="P28" s="17">
        <v>4.764189E-6</v>
      </c>
      <c r="R28" s="17">
        <v>8.3017188100000005E-4</v>
      </c>
      <c r="S28" s="17">
        <v>1.3925297179999999E-3</v>
      </c>
      <c r="T28" s="17">
        <v>13.2720639962047</v>
      </c>
      <c r="U28" s="17">
        <v>3.0164937999999999E-8</v>
      </c>
      <c r="V28" s="17">
        <v>5.558216E-6</v>
      </c>
      <c r="W28" s="17">
        <v>2.8648407999999999E-6</v>
      </c>
      <c r="X28" s="17">
        <v>2.3179587689999902E-3</v>
      </c>
      <c r="Y28" s="17">
        <v>0.16731845403999901</v>
      </c>
      <c r="Z28" s="17">
        <v>6.31586040970499E-3</v>
      </c>
      <c r="AA28" s="17">
        <v>4.9051082999999999E-6</v>
      </c>
      <c r="AB28" s="17">
        <v>8.4872815699999903E-4</v>
      </c>
      <c r="AC28" s="17">
        <v>1.57812499487532</v>
      </c>
      <c r="AD28" s="17">
        <v>1.54643062699999E-3</v>
      </c>
      <c r="AE28" s="17">
        <v>4.6912475399999999E-4</v>
      </c>
      <c r="AJ28" s="17">
        <v>6.94689810999999E-3</v>
      </c>
      <c r="AK28" s="17">
        <v>0.70195749203310798</v>
      </c>
      <c r="AL28" s="17">
        <v>0.165243824527113</v>
      </c>
      <c r="AM28" s="17">
        <v>3.114293446175</v>
      </c>
      <c r="AN28" s="17">
        <v>7.6818101399999902E-4</v>
      </c>
      <c r="AR28" s="17" t="s">
        <v>198</v>
      </c>
      <c r="AS28" s="17">
        <v>0</v>
      </c>
      <c r="AT28" s="17">
        <v>0</v>
      </c>
      <c r="AU28" s="17">
        <v>0.20089293127159299</v>
      </c>
      <c r="AV28" s="17">
        <v>0.24890769292145601</v>
      </c>
      <c r="AW28" s="17">
        <v>0.24890769292145601</v>
      </c>
      <c r="AX28" s="17">
        <v>8.0787752639478305E-4</v>
      </c>
      <c r="AY28" s="17">
        <v>0</v>
      </c>
      <c r="AZ28" s="5">
        <v>9.30442313309853E-7</v>
      </c>
      <c r="BA28" s="5">
        <v>1.3389269002463599E-6</v>
      </c>
      <c r="BB28" s="17">
        <v>2.0366333776391898</v>
      </c>
      <c r="BC28" s="17">
        <v>0</v>
      </c>
      <c r="BD28" s="17">
        <v>1.39250162896297E-3</v>
      </c>
      <c r="BE28" s="17">
        <v>3.4157028884546602E-2</v>
      </c>
      <c r="BF28" s="5">
        <v>1.14335730859747E-6</v>
      </c>
      <c r="BG28" s="5">
        <v>3.6207880421303302E-6</v>
      </c>
      <c r="BH28" s="17">
        <v>0</v>
      </c>
      <c r="BI28" s="17">
        <v>11358.623128957101</v>
      </c>
      <c r="BJ28" s="17">
        <v>8.9573402058434404E-4</v>
      </c>
      <c r="BK28" s="17">
        <v>0</v>
      </c>
      <c r="BL28" s="17">
        <v>0</v>
      </c>
      <c r="BM28" s="5">
        <v>4.7640837988502904E-6</v>
      </c>
      <c r="BN28" s="17">
        <v>2.3179886064967998E-3</v>
      </c>
      <c r="BO28" s="17">
        <v>1.5464302115955899E-3</v>
      </c>
      <c r="BP28" s="17">
        <v>4.6912458656448201E-4</v>
      </c>
      <c r="BQ28" s="17">
        <v>372.59581444137598</v>
      </c>
      <c r="BR28" s="17">
        <v>8.3017616578544599E-4</v>
      </c>
      <c r="BS28" s="17">
        <v>0.32609180315398301</v>
      </c>
      <c r="BT28" s="17">
        <v>897.97892471342197</v>
      </c>
      <c r="BU28" s="17">
        <v>0.52891294129933297</v>
      </c>
      <c r="BV28" s="17">
        <v>0.16524336526389199</v>
      </c>
      <c r="BW28" s="17">
        <v>0.78264868290519596</v>
      </c>
      <c r="BX28" s="17">
        <v>0</v>
      </c>
      <c r="BY28" s="17">
        <v>13.272041047660901</v>
      </c>
      <c r="BZ28" s="17">
        <v>13.272041047660901</v>
      </c>
      <c r="CA28" s="17">
        <v>0</v>
      </c>
      <c r="CB28" s="17">
        <v>0</v>
      </c>
      <c r="CC28" s="17">
        <v>3.1142915496520098</v>
      </c>
      <c r="CD28" s="5">
        <v>6.6361153537040199E-9</v>
      </c>
      <c r="CE28" s="5">
        <v>2.20229195688861E-8</v>
      </c>
      <c r="CF28" s="17">
        <v>0</v>
      </c>
      <c r="CG28" s="17">
        <v>1.2755302710511899E-3</v>
      </c>
      <c r="CH28" s="17">
        <v>0</v>
      </c>
      <c r="CI28" s="17">
        <v>0</v>
      </c>
      <c r="CJ28" s="17">
        <v>4.1722932885672698E-4</v>
      </c>
      <c r="CK28" s="17">
        <v>0</v>
      </c>
      <c r="CL28" s="5">
        <v>1.4452020260476099E-6</v>
      </c>
      <c r="CM28" s="5">
        <v>4.1131061470372601E-6</v>
      </c>
      <c r="CN28" s="5">
        <v>9.45324305406283E-7</v>
      </c>
      <c r="CO28" s="5">
        <v>1.9195337224491101E-6</v>
      </c>
      <c r="CP28" s="17">
        <v>0.167319160872902</v>
      </c>
      <c r="CQ28" s="17">
        <v>0</v>
      </c>
      <c r="CR28" s="17">
        <v>7.1123691907293701E-3</v>
      </c>
      <c r="CS28" s="17">
        <v>0</v>
      </c>
      <c r="CT28" s="17">
        <v>0</v>
      </c>
      <c r="CU28" s="5">
        <v>2.0111462380881502E-6</v>
      </c>
      <c r="CV28" s="5">
        <v>2.8940088295110699E-6</v>
      </c>
      <c r="CW28" s="17">
        <v>2664.6865670122402</v>
      </c>
      <c r="CX28" s="17">
        <v>214.24785798486499</v>
      </c>
      <c r="CY28" s="17">
        <v>23.805281490985799</v>
      </c>
      <c r="CZ28" s="17">
        <v>238.053139475851</v>
      </c>
      <c r="DA28" s="17">
        <v>0</v>
      </c>
      <c r="DB28" s="17">
        <v>1.35298852519805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6.9468347462534998E-3</v>
      </c>
      <c r="DI28" s="17">
        <v>2.5135155744417999E-2</v>
      </c>
      <c r="DJ28" s="17">
        <v>1000.5363709460599</v>
      </c>
      <c r="DK28" s="17">
        <v>3.40062527599111E-2</v>
      </c>
      <c r="DL28" s="17">
        <v>8.87121201408754E-2</v>
      </c>
      <c r="DM28" s="17">
        <v>0.21487970639946499</v>
      </c>
      <c r="DN28" s="17">
        <v>5.0270189465213701E-2</v>
      </c>
      <c r="DO28" s="17">
        <v>0.63361786967377098</v>
      </c>
      <c r="DP28" s="5">
        <v>1.50818454890678E-9</v>
      </c>
      <c r="DQ28" s="17">
        <v>1.18283538903311E-2</v>
      </c>
      <c r="DR28" s="17">
        <v>14.3782871876607</v>
      </c>
      <c r="DS28" s="17">
        <v>14.374317023251001</v>
      </c>
      <c r="DT28" s="17">
        <v>3.9701644096848902E-3</v>
      </c>
      <c r="DU28" s="17">
        <v>0</v>
      </c>
      <c r="DV28" s="17">
        <v>0</v>
      </c>
      <c r="DW28" s="17">
        <v>7.4728735197341196</v>
      </c>
      <c r="DX28" s="17">
        <v>0</v>
      </c>
      <c r="DY28" s="17">
        <v>0.73394086090488697</v>
      </c>
      <c r="DZ28" s="17">
        <v>0.14341726018397499</v>
      </c>
      <c r="EA28" s="17">
        <v>0.107778233502538</v>
      </c>
      <c r="EB28" s="17">
        <v>1.8348567802598099</v>
      </c>
      <c r="EC28" s="17">
        <v>8.4806706598588005E-4</v>
      </c>
      <c r="ED28" s="17">
        <v>729.09140230120101</v>
      </c>
      <c r="EE28" s="17">
        <v>7.8361587669549093E-2</v>
      </c>
      <c r="EF28" s="17">
        <v>2.9446391329221702</v>
      </c>
      <c r="EG28" s="17">
        <v>0</v>
      </c>
      <c r="EH28" s="17">
        <v>4.0380574687632599E-2</v>
      </c>
      <c r="EI28" s="17">
        <v>9.1286008311116404</v>
      </c>
      <c r="EJ28" s="17">
        <v>7.6818687218108703E-4</v>
      </c>
      <c r="EK28" s="17">
        <v>0</v>
      </c>
      <c r="EL28" s="17">
        <v>0</v>
      </c>
      <c r="EM28" s="17">
        <v>23.115452151876301</v>
      </c>
      <c r="EN28" s="17">
        <v>1.5781246746357001</v>
      </c>
      <c r="EO28" s="17">
        <v>4.8544726816938798E-2</v>
      </c>
      <c r="EP28" s="17">
        <v>1777.0939299128599</v>
      </c>
      <c r="EQ28" s="17">
        <v>0.701950398443701</v>
      </c>
      <c r="ER28" s="17">
        <v>23.144700793149902</v>
      </c>
      <c r="ES28" s="17"/>
      <c r="ET28" s="26">
        <f t="shared" si="0"/>
        <v>1.4994629840094629</v>
      </c>
      <c r="EU28" s="40">
        <f t="shared" si="1"/>
        <v>-5.9732947198382988E-7</v>
      </c>
      <c r="EV28" s="40">
        <f t="shared" si="2"/>
        <v>0</v>
      </c>
      <c r="EW28" s="40">
        <f t="shared" si="3"/>
        <v>-7.565575574923041E-7</v>
      </c>
      <c r="EX28" s="40">
        <f t="shared" si="4"/>
        <v>3.7317816312503934E-7</v>
      </c>
      <c r="EY28" s="40">
        <f t="shared" si="5"/>
        <v>3.7311358814973433E-7</v>
      </c>
      <c r="EZ28" s="40">
        <f t="shared" si="6"/>
        <v>1.8458786108327449E-5</v>
      </c>
      <c r="FA28" s="40">
        <f t="shared" si="7"/>
        <v>-2.2674103861043912E-6</v>
      </c>
      <c r="FB28" s="40">
        <f t="shared" si="8"/>
        <v>8.4216614631122846E-7</v>
      </c>
      <c r="FC28" s="40">
        <f t="shared" si="9"/>
        <v>-3.5990604557736801E-6</v>
      </c>
      <c r="FD28" s="40">
        <f t="shared" si="10"/>
        <v>-2.2070158558636094E-5</v>
      </c>
      <c r="FE28" s="40">
        <f t="shared" si="11"/>
        <v>-2.9054563685147793E-6</v>
      </c>
      <c r="FF28" s="40">
        <f t="shared" si="12"/>
        <v>5.6186275904376748E-6</v>
      </c>
      <c r="FG28" s="40">
        <f t="shared" si="13"/>
        <v>-9.1619522649875457E-6</v>
      </c>
      <c r="FH28" s="40">
        <f t="shared" si="14"/>
        <v>1.5982214374763455E-5</v>
      </c>
      <c r="FI28" s="40">
        <f t="shared" si="15"/>
        <v>-2.2081649092764171E-5</v>
      </c>
      <c r="FJ28" s="40">
        <f t="shared" si="16"/>
        <v>0</v>
      </c>
      <c r="FK28" s="40">
        <f t="shared" si="17"/>
        <v>5.1613232681141887E-6</v>
      </c>
      <c r="FL28" s="40">
        <f t="shared" si="18"/>
        <v>-2.0171229860910041E-5</v>
      </c>
      <c r="FM28" s="40">
        <f t="shared" si="19"/>
        <v>-1.7290862827390624E-6</v>
      </c>
      <c r="FN28" s="40">
        <f t="shared" si="20"/>
        <v>7.5633223476284853E-5</v>
      </c>
      <c r="FO28" s="40">
        <f t="shared" si="21"/>
        <v>1.6583213907094166E-5</v>
      </c>
      <c r="FP28" s="40">
        <f t="shared" si="22"/>
        <v>6.0135472076070405E-6</v>
      </c>
      <c r="FQ28" s="40">
        <f t="shared" si="23"/>
        <v>1.2872315594524834E-5</v>
      </c>
      <c r="FR28" s="40">
        <f t="shared" si="24"/>
        <v>4.2244766546600591E-6</v>
      </c>
      <c r="FS28" s="40">
        <f t="shared" si="25"/>
        <v>0.12611247389199101</v>
      </c>
      <c r="FT28" s="40">
        <f t="shared" si="26"/>
        <v>9.5344682236330601E-6</v>
      </c>
      <c r="FU28" s="40">
        <f t="shared" si="27"/>
        <v>-7.7891962068955421E-4</v>
      </c>
      <c r="FV28" s="40">
        <f t="shared" si="28"/>
        <v>-2.0292411626013525E-7</v>
      </c>
      <c r="FW28" s="40">
        <f t="shared" si="29"/>
        <v>-2.6862142592202444E-7</v>
      </c>
      <c r="FX28" s="40">
        <f t="shared" si="30"/>
        <v>-3.569104306497278E-7</v>
      </c>
      <c r="FY28" s="40">
        <f t="shared" si="31"/>
        <v>0</v>
      </c>
      <c r="FZ28" s="40">
        <f t="shared" si="32"/>
        <v>0</v>
      </c>
      <c r="GA28" s="40">
        <f t="shared" si="33"/>
        <v>0</v>
      </c>
      <c r="GB28" s="40">
        <f t="shared" si="34"/>
        <v>0</v>
      </c>
      <c r="GC28" s="40">
        <f t="shared" si="35"/>
        <v>-9.1211567359799632E-6</v>
      </c>
      <c r="GD28" s="40">
        <f t="shared" si="36"/>
        <v>-1.0105440126346949E-5</v>
      </c>
      <c r="GE28" s="40">
        <f t="shared" si="37"/>
        <v>-2.7793064117406641E-6</v>
      </c>
      <c r="GF28" s="40">
        <f t="shared" si="38"/>
        <v>-6.0897376017576369E-7</v>
      </c>
      <c r="GG28" s="40">
        <f t="shared" si="39"/>
        <v>7.6260425358701452E-6</v>
      </c>
      <c r="GH28" s="40">
        <f t="shared" si="40"/>
        <v>0</v>
      </c>
      <c r="GI28" s="40">
        <f t="shared" si="41"/>
        <v>0</v>
      </c>
      <c r="GJ28" s="40"/>
    </row>
    <row r="29" spans="1:192" x14ac:dyDescent="0.25">
      <c r="A29" s="17" t="s">
        <v>199</v>
      </c>
      <c r="B29" s="17">
        <v>9.3241292569999992</v>
      </c>
      <c r="C29" s="17"/>
      <c r="D29" s="17">
        <v>3.1800115459999998</v>
      </c>
      <c r="E29" s="17">
        <v>0.1804290281</v>
      </c>
      <c r="F29" s="17">
        <v>0.18025076709999999</v>
      </c>
      <c r="G29" s="17">
        <v>21.329222336559901</v>
      </c>
      <c r="H29" s="17">
        <v>159.565062130999</v>
      </c>
      <c r="I29" s="17">
        <v>1.1942647E-3</v>
      </c>
      <c r="J29" s="17">
        <v>5.0421367000000003E-4</v>
      </c>
      <c r="K29" s="17">
        <v>1.00927E-7</v>
      </c>
      <c r="L29" s="17">
        <v>0.71084037776380704</v>
      </c>
      <c r="M29" s="17">
        <v>3.4215579999999997E-5</v>
      </c>
      <c r="N29" s="17">
        <v>2.1390900000000001E-7</v>
      </c>
      <c r="O29" s="17">
        <v>4.3930789999999999E-7</v>
      </c>
      <c r="P29" s="17">
        <v>2.1390900000000001E-7</v>
      </c>
      <c r="R29" s="17">
        <v>4.0724079999999998E-7</v>
      </c>
      <c r="S29" s="17">
        <v>6.8301099999999995E-7</v>
      </c>
      <c r="T29" s="17">
        <v>2.2763797144251199</v>
      </c>
      <c r="U29" s="17">
        <v>1.3415199999999999E-9</v>
      </c>
      <c r="V29" s="17">
        <v>2.4956099999999999E-7</v>
      </c>
      <c r="W29" s="17">
        <v>1.27408E-7</v>
      </c>
      <c r="X29" s="17">
        <v>1.445355E-6</v>
      </c>
      <c r="Y29" s="17">
        <v>1.0766427E-4</v>
      </c>
      <c r="Z29" s="17">
        <v>1.7064648078999999E-5</v>
      </c>
      <c r="AA29" s="17">
        <v>2.18143E-7</v>
      </c>
      <c r="AB29" s="17">
        <v>4.1686079999999998E-7</v>
      </c>
      <c r="AC29" s="17">
        <v>0.40829856497123002</v>
      </c>
      <c r="AD29" s="17">
        <v>8.1127559999999902E-7</v>
      </c>
      <c r="AE29" s="17">
        <v>2.3023539999999999E-7</v>
      </c>
      <c r="AJ29" s="17">
        <v>4.5213399999999996E-6</v>
      </c>
      <c r="AK29" s="17">
        <v>0.16473346379826601</v>
      </c>
      <c r="AL29" s="17">
        <v>0.12445876913060699</v>
      </c>
      <c r="AM29" s="17">
        <v>4.116643104E-2</v>
      </c>
      <c r="AN29" s="17">
        <v>3.8158870000000001E-7</v>
      </c>
      <c r="AQ29" s="5"/>
      <c r="AR29" s="17" t="s">
        <v>199</v>
      </c>
      <c r="AS29" s="17">
        <v>0</v>
      </c>
      <c r="AT29" s="17">
        <v>0</v>
      </c>
      <c r="AU29" s="17">
        <v>5.0423542817043705E-4</v>
      </c>
      <c r="AV29" s="17">
        <v>1.19438120108996E-3</v>
      </c>
      <c r="AW29" s="17">
        <v>1.19438120108996E-3</v>
      </c>
      <c r="AX29" s="5">
        <v>1.6942168293126601E-7</v>
      </c>
      <c r="AY29" s="17">
        <v>0</v>
      </c>
      <c r="AZ29" s="5">
        <v>4.1376345508358199E-8</v>
      </c>
      <c r="BA29" s="5">
        <v>5.9549485496343101E-8</v>
      </c>
      <c r="BB29" s="17">
        <v>0.71084485045935797</v>
      </c>
      <c r="BC29" s="17">
        <v>0</v>
      </c>
      <c r="BD29" s="5">
        <v>6.8300895842854304E-7</v>
      </c>
      <c r="BE29" s="5">
        <v>3.4216280012592702E-5</v>
      </c>
      <c r="BF29" s="5">
        <v>5.1335063961595298E-8</v>
      </c>
      <c r="BG29" s="5">
        <v>1.6256441629876999E-7</v>
      </c>
      <c r="BH29" s="17">
        <v>0</v>
      </c>
      <c r="BI29" s="17">
        <v>856.22415381713699</v>
      </c>
      <c r="BJ29" s="5">
        <v>4.3930176463940698E-7</v>
      </c>
      <c r="BK29" s="17">
        <v>0</v>
      </c>
      <c r="BL29" s="17">
        <v>0</v>
      </c>
      <c r="BM29" s="5">
        <v>2.1393725645816401E-7</v>
      </c>
      <c r="BN29" s="5">
        <v>1.4453615522082001E-6</v>
      </c>
      <c r="BO29" s="5">
        <v>8.1125392589163104E-7</v>
      </c>
      <c r="BP29" s="5">
        <v>2.30242432635019E-7</v>
      </c>
      <c r="BQ29" s="17">
        <v>9.3241256193610393</v>
      </c>
      <c r="BR29" s="5">
        <v>4.0723660349873501E-7</v>
      </c>
      <c r="BS29" s="17">
        <v>0.124116938242696</v>
      </c>
      <c r="BT29" s="17">
        <v>55.127935659392399</v>
      </c>
      <c r="BU29" s="17">
        <v>0.249868741495063</v>
      </c>
      <c r="BV29" s="17">
        <v>0.124458164134911</v>
      </c>
      <c r="BW29" s="17">
        <v>0.194403910067031</v>
      </c>
      <c r="BX29" s="17">
        <v>0</v>
      </c>
      <c r="BY29" s="17">
        <v>2.2763906413827399</v>
      </c>
      <c r="BZ29" s="17">
        <v>2.2763906413827399</v>
      </c>
      <c r="CA29" s="17">
        <v>0</v>
      </c>
      <c r="CB29" s="17">
        <v>0</v>
      </c>
      <c r="CC29" s="17">
        <v>4.1165326635890197E-2</v>
      </c>
      <c r="CD29" s="5">
        <v>2.9516758191548601E-10</v>
      </c>
      <c r="CE29" s="5">
        <v>9.7928100574855005E-10</v>
      </c>
      <c r="CF29" s="17">
        <v>0</v>
      </c>
      <c r="CG29" s="5">
        <v>2.6749164742472499E-7</v>
      </c>
      <c r="CH29" s="17">
        <v>0</v>
      </c>
      <c r="CI29" s="17">
        <v>0</v>
      </c>
      <c r="CJ29" s="5">
        <v>8.7509439202896602E-8</v>
      </c>
      <c r="CK29" s="17">
        <v>0</v>
      </c>
      <c r="CL29" s="5">
        <v>6.4883788863352095E-8</v>
      </c>
      <c r="CM29" s="5">
        <v>1.8467236561450999E-7</v>
      </c>
      <c r="CN29" s="5">
        <v>4.2045668744522901E-8</v>
      </c>
      <c r="CO29" s="5">
        <v>8.5358995133297004E-8</v>
      </c>
      <c r="CP29" s="17">
        <v>1.07663196830635E-4</v>
      </c>
      <c r="CQ29" s="17">
        <v>0</v>
      </c>
      <c r="CR29" s="5">
        <v>1.72326920886079E-5</v>
      </c>
      <c r="CS29" s="17">
        <v>0</v>
      </c>
      <c r="CT29" s="17">
        <v>0</v>
      </c>
      <c r="CU29" s="5">
        <v>8.9435782117208698E-8</v>
      </c>
      <c r="CV29" s="5">
        <v>1.2869260404437899E-7</v>
      </c>
      <c r="CW29" s="17">
        <v>214.74924574370101</v>
      </c>
      <c r="CX29" s="17">
        <v>2.8620371611082698</v>
      </c>
      <c r="CY29" s="17">
        <v>0.318002857410562</v>
      </c>
      <c r="CZ29" s="17">
        <v>3.18004001851883</v>
      </c>
      <c r="DA29" s="17">
        <v>0</v>
      </c>
      <c r="DB29" s="17">
        <v>0.33982246378081499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5">
        <v>4.5212678119678101E-6</v>
      </c>
      <c r="DI29" s="5">
        <v>5.45095322343294E-6</v>
      </c>
      <c r="DJ29" s="17">
        <v>94.952279796524607</v>
      </c>
      <c r="DK29" s="5">
        <v>7.3751197385318301E-6</v>
      </c>
      <c r="DL29" s="5">
        <v>1.9237897452008002E-5</v>
      </c>
      <c r="DM29" s="5">
        <v>4.66028924640508E-5</v>
      </c>
      <c r="DN29" s="5">
        <v>1.09023572920628E-5</v>
      </c>
      <c r="DO29" s="17">
        <v>1.01278353367835E-2</v>
      </c>
      <c r="DP29" s="5">
        <v>6.7074301272618001E-11</v>
      </c>
      <c r="DQ29" s="5">
        <v>2.5650614813957399E-6</v>
      </c>
      <c r="DR29" s="17">
        <v>0.18042969112838</v>
      </c>
      <c r="DS29" s="17">
        <v>0.180251428039815</v>
      </c>
      <c r="DT29" s="17">
        <v>1.7826308856517701E-4</v>
      </c>
      <c r="DU29" s="17">
        <v>0</v>
      </c>
      <c r="DV29" s="17">
        <v>0</v>
      </c>
      <c r="DW29" s="17">
        <v>0.11797133109564099</v>
      </c>
      <c r="DX29" s="17">
        <v>0</v>
      </c>
      <c r="DY29" s="17">
        <v>2.6390313993286899E-3</v>
      </c>
      <c r="DZ29" s="5">
        <v>3.11019031399328E-5</v>
      </c>
      <c r="EA29" s="17">
        <v>5.1049994212867399E-4</v>
      </c>
      <c r="EB29" s="17">
        <v>6.5975803171348796E-3</v>
      </c>
      <c r="EC29" s="5">
        <v>4.16524804929536E-7</v>
      </c>
      <c r="ED29" s="17">
        <v>53.099415033714102</v>
      </c>
      <c r="EE29" s="5">
        <v>1.6993378417852898E-5</v>
      </c>
      <c r="EF29" s="17">
        <v>4.2264920385588302E-2</v>
      </c>
      <c r="EG29" s="17">
        <v>0</v>
      </c>
      <c r="EH29" s="17">
        <v>21.329174362274401</v>
      </c>
      <c r="EI29" s="17">
        <v>3.1186391999841199</v>
      </c>
      <c r="EJ29" s="5">
        <v>3.8160383888071201E-7</v>
      </c>
      <c r="EK29" s="17">
        <v>0</v>
      </c>
      <c r="EL29" s="17">
        <v>0</v>
      </c>
      <c r="EM29" s="17">
        <v>4.7549334384541302</v>
      </c>
      <c r="EN29" s="17">
        <v>0.40829681715996102</v>
      </c>
      <c r="EO29" s="17">
        <v>6.1179563808925301E-3</v>
      </c>
      <c r="EP29" s="17">
        <v>159.565100045745</v>
      </c>
      <c r="EQ29" s="17">
        <v>0.16473219775485901</v>
      </c>
      <c r="ER29" s="17">
        <v>5.4792491604138203</v>
      </c>
      <c r="ES29" s="17"/>
      <c r="ET29" s="26">
        <f t="shared" si="0"/>
        <v>1.3458409494440546</v>
      </c>
      <c r="EU29" s="40">
        <f t="shared" si="1"/>
        <v>-3.9013176024982145E-7</v>
      </c>
      <c r="EV29" s="40">
        <f t="shared" si="2"/>
        <v>0</v>
      </c>
      <c r="EW29" s="40">
        <f t="shared" si="3"/>
        <v>8.9535897647972357E-6</v>
      </c>
      <c r="EX29" s="40">
        <f t="shared" si="4"/>
        <v>3.6747323143434302E-6</v>
      </c>
      <c r="EY29" s="40">
        <f t="shared" si="5"/>
        <v>3.6667794853286113E-6</v>
      </c>
      <c r="EZ29" s="40">
        <f t="shared" si="6"/>
        <v>-2.2492280657789273E-6</v>
      </c>
      <c r="FA29" s="40">
        <f t="shared" si="7"/>
        <v>2.3761308080848024E-7</v>
      </c>
      <c r="FB29" s="40">
        <f t="shared" si="8"/>
        <v>9.7550476004173889E-5</v>
      </c>
      <c r="FC29" s="40">
        <f t="shared" si="9"/>
        <v>4.3152678579752769E-5</v>
      </c>
      <c r="FD29" s="40">
        <f t="shared" si="10"/>
        <v>-1.1582582447656083E-5</v>
      </c>
      <c r="FE29" s="40">
        <f t="shared" si="11"/>
        <v>6.292123648065937E-6</v>
      </c>
      <c r="FF29" s="40">
        <f t="shared" si="12"/>
        <v>2.0458884306647338E-5</v>
      </c>
      <c r="FG29" s="40">
        <f t="shared" si="13"/>
        <v>-4.4503689114257537E-5</v>
      </c>
      <c r="FH29" s="40">
        <f t="shared" si="14"/>
        <v>-1.3965969182457392E-5</v>
      </c>
      <c r="FI29" s="40">
        <f t="shared" si="15"/>
        <v>1.320956956649474E-4</v>
      </c>
      <c r="FJ29" s="40">
        <f t="shared" si="16"/>
        <v>0</v>
      </c>
      <c r="FK29" s="40">
        <f t="shared" si="17"/>
        <v>-1.0304717172166815E-5</v>
      </c>
      <c r="FL29" s="40">
        <f t="shared" si="18"/>
        <v>-2.9890755154910103E-6</v>
      </c>
      <c r="FM29" s="40">
        <f t="shared" si="19"/>
        <v>4.8001471594647937E-6</v>
      </c>
      <c r="FN29" s="40">
        <f t="shared" si="20"/>
        <v>2.1534801227006634E-6</v>
      </c>
      <c r="FO29" s="40">
        <f t="shared" si="21"/>
        <v>-1.9416183369578492E-5</v>
      </c>
      <c r="FP29" s="40">
        <f t="shared" si="22"/>
        <v>-2.6184558113201825E-5</v>
      </c>
      <c r="FQ29" s="40">
        <f t="shared" si="23"/>
        <v>4.5332864245210186E-6</v>
      </c>
      <c r="FR29" s="40">
        <f t="shared" si="24"/>
        <v>-9.9677392043975894E-6</v>
      </c>
      <c r="FS29" s="40">
        <f t="shared" si="25"/>
        <v>9.847493416210459E-3</v>
      </c>
      <c r="FT29" s="40">
        <f t="shared" si="26"/>
        <v>-6.6992011718514788E-5</v>
      </c>
      <c r="FU29" s="40">
        <f t="shared" si="27"/>
        <v>-8.0601263170817442E-4</v>
      </c>
      <c r="FV29" s="40">
        <f t="shared" si="28"/>
        <v>-4.2807186185334062E-6</v>
      </c>
      <c r="FW29" s="40">
        <f t="shared" si="29"/>
        <v>-2.6716085591595487E-5</v>
      </c>
      <c r="FX29" s="40">
        <f t="shared" si="30"/>
        <v>3.0545411431100682E-5</v>
      </c>
      <c r="FY29" s="40">
        <f t="shared" si="31"/>
        <v>0</v>
      </c>
      <c r="FZ29" s="40">
        <f t="shared" si="32"/>
        <v>0</v>
      </c>
      <c r="GA29" s="40">
        <f t="shared" si="33"/>
        <v>0</v>
      </c>
      <c r="GB29" s="40">
        <f t="shared" si="34"/>
        <v>0</v>
      </c>
      <c r="GC29" s="40">
        <f t="shared" si="35"/>
        <v>-1.5966070277726939E-5</v>
      </c>
      <c r="GD29" s="40">
        <f t="shared" si="36"/>
        <v>-7.6854051253993616E-6</v>
      </c>
      <c r="GE29" s="40">
        <f t="shared" si="37"/>
        <v>-4.8610130103750417E-6</v>
      </c>
      <c r="GF29" s="40">
        <f t="shared" si="38"/>
        <v>-2.6827783752490868E-5</v>
      </c>
      <c r="GG29" s="40">
        <f t="shared" si="39"/>
        <v>3.9673294078146876E-5</v>
      </c>
      <c r="GH29" s="40">
        <f t="shared" si="40"/>
        <v>0</v>
      </c>
      <c r="GI29" s="40">
        <f t="shared" si="41"/>
        <v>0</v>
      </c>
      <c r="GJ29" s="40"/>
    </row>
    <row r="30" spans="1:192" x14ac:dyDescent="0.25">
      <c r="A30" s="17" t="s">
        <v>200</v>
      </c>
      <c r="B30" s="17"/>
      <c r="C30" s="17"/>
      <c r="D30" s="17"/>
      <c r="E30" s="17"/>
      <c r="F30" s="17"/>
      <c r="G30" s="17"/>
      <c r="H30" s="17"/>
      <c r="AQ30" s="5"/>
      <c r="AR30" s="17"/>
      <c r="AU30" s="17"/>
      <c r="AV30" s="17"/>
      <c r="AW30" s="17"/>
      <c r="AX30" s="17"/>
      <c r="BB30" s="17"/>
      <c r="BD30" s="17"/>
      <c r="BE30" s="17"/>
      <c r="BF30" s="17"/>
      <c r="BG30" s="17"/>
      <c r="BI30" s="17"/>
      <c r="BJ30" s="17"/>
      <c r="BM30" s="17"/>
      <c r="BN30" s="17"/>
      <c r="BO30" s="17"/>
      <c r="BP30" s="17"/>
      <c r="BQ30" s="17"/>
      <c r="BR30" s="17"/>
      <c r="BS30" s="17"/>
      <c r="BT30" s="17"/>
      <c r="BW30" s="17"/>
      <c r="BY30" s="17"/>
      <c r="BZ30" s="17"/>
      <c r="CD30" s="17"/>
      <c r="CE30" s="17"/>
      <c r="CF30" s="17"/>
      <c r="CG30" s="17"/>
      <c r="CH30" s="17"/>
      <c r="CL30" s="17"/>
      <c r="CM30" s="17"/>
      <c r="CN30" s="17"/>
      <c r="CO30" s="17"/>
      <c r="CP30" s="17"/>
      <c r="CR30" s="17"/>
      <c r="CU30" s="17"/>
      <c r="CV30" s="17"/>
      <c r="CX30" s="17"/>
      <c r="CY30" s="17"/>
      <c r="CZ30" s="17"/>
      <c r="DA30" s="17"/>
      <c r="DB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E30" s="17"/>
      <c r="EF30" s="17"/>
      <c r="EG30" s="17"/>
      <c r="EH30" s="17"/>
      <c r="EK30" s="17"/>
      <c r="EL30" s="17"/>
      <c r="EM30" s="17"/>
      <c r="EN30" s="17"/>
      <c r="EO30" s="17"/>
      <c r="EP30" s="17"/>
      <c r="ER30" s="17"/>
      <c r="ES30" s="17"/>
      <c r="ET30" s="26" t="e">
        <f t="shared" si="0"/>
        <v>#DIV/0!</v>
      </c>
      <c r="EU30" s="40">
        <f t="shared" si="1"/>
        <v>0</v>
      </c>
      <c r="EV30" s="40">
        <f t="shared" si="2"/>
        <v>0</v>
      </c>
      <c r="EW30" s="40">
        <f t="shared" si="3"/>
        <v>0</v>
      </c>
      <c r="EX30" s="40">
        <f t="shared" si="4"/>
        <v>0</v>
      </c>
      <c r="EY30" s="40">
        <f t="shared" si="5"/>
        <v>0</v>
      </c>
      <c r="EZ30" s="40">
        <f t="shared" si="6"/>
        <v>0</v>
      </c>
      <c r="FA30" s="40">
        <f t="shared" si="7"/>
        <v>0</v>
      </c>
      <c r="FB30" s="40">
        <f t="shared" si="8"/>
        <v>0</v>
      </c>
      <c r="FC30" s="40">
        <f t="shared" si="9"/>
        <v>0</v>
      </c>
      <c r="FD30" s="40">
        <f t="shared" si="10"/>
        <v>0</v>
      </c>
      <c r="FE30" s="40">
        <f t="shared" si="11"/>
        <v>0</v>
      </c>
      <c r="FF30" s="40">
        <f t="shared" si="12"/>
        <v>0</v>
      </c>
      <c r="FG30" s="40">
        <f t="shared" si="13"/>
        <v>0</v>
      </c>
      <c r="FH30" s="40">
        <f t="shared" si="14"/>
        <v>0</v>
      </c>
      <c r="FI30" s="40">
        <f t="shared" si="15"/>
        <v>0</v>
      </c>
      <c r="FJ30" s="40">
        <f t="shared" si="16"/>
        <v>0</v>
      </c>
      <c r="FK30" s="40">
        <f t="shared" si="17"/>
        <v>0</v>
      </c>
      <c r="FL30" s="40">
        <f t="shared" si="18"/>
        <v>0</v>
      </c>
      <c r="FM30" s="40">
        <f t="shared" si="19"/>
        <v>0</v>
      </c>
      <c r="FN30" s="40">
        <f t="shared" si="20"/>
        <v>0</v>
      </c>
      <c r="FO30" s="40">
        <f t="shared" si="21"/>
        <v>0</v>
      </c>
      <c r="FP30" s="40">
        <f t="shared" si="22"/>
        <v>0</v>
      </c>
      <c r="FQ30" s="40">
        <f t="shared" si="23"/>
        <v>0</v>
      </c>
      <c r="FR30" s="40">
        <f t="shared" si="24"/>
        <v>0</v>
      </c>
      <c r="FS30" s="40">
        <f t="shared" si="25"/>
        <v>0</v>
      </c>
      <c r="FT30" s="40">
        <f t="shared" si="26"/>
        <v>0</v>
      </c>
      <c r="FU30" s="40">
        <f t="shared" si="27"/>
        <v>0</v>
      </c>
      <c r="FV30" s="40">
        <f t="shared" si="28"/>
        <v>0</v>
      </c>
      <c r="FW30" s="40">
        <f t="shared" si="29"/>
        <v>0</v>
      </c>
      <c r="FX30" s="40">
        <f t="shared" si="30"/>
        <v>0</v>
      </c>
      <c r="FY30" s="40">
        <f t="shared" si="31"/>
        <v>0</v>
      </c>
      <c r="FZ30" s="40">
        <f t="shared" si="32"/>
        <v>0</v>
      </c>
      <c r="GA30" s="40">
        <f t="shared" si="33"/>
        <v>0</v>
      </c>
      <c r="GB30" s="40">
        <f t="shared" si="34"/>
        <v>0</v>
      </c>
      <c r="GC30" s="40">
        <f t="shared" si="35"/>
        <v>0</v>
      </c>
      <c r="GD30" s="40">
        <f t="shared" si="36"/>
        <v>0</v>
      </c>
      <c r="GE30" s="40">
        <f t="shared" si="37"/>
        <v>0</v>
      </c>
      <c r="GF30" s="40">
        <f t="shared" si="38"/>
        <v>0</v>
      </c>
      <c r="GG30" s="40">
        <f t="shared" si="39"/>
        <v>0</v>
      </c>
      <c r="GH30" s="40">
        <f t="shared" si="40"/>
        <v>0</v>
      </c>
      <c r="GI30" s="40">
        <f t="shared" si="41"/>
        <v>0</v>
      </c>
      <c r="GJ30" s="40"/>
    </row>
    <row r="31" spans="1:192" x14ac:dyDescent="0.25">
      <c r="A31" s="17" t="s">
        <v>201</v>
      </c>
      <c r="B31" s="17"/>
      <c r="C31" s="17"/>
      <c r="D31" s="17"/>
      <c r="E31" s="17"/>
      <c r="F31" s="17"/>
      <c r="G31" s="17"/>
      <c r="H31" s="17"/>
      <c r="AQ31" s="5"/>
      <c r="AR31" s="17"/>
      <c r="AU31" s="17"/>
      <c r="AV31" s="17"/>
      <c r="AW31" s="17"/>
      <c r="AX31" s="17"/>
      <c r="BB31" s="17"/>
      <c r="BD31" s="17"/>
      <c r="BE31" s="17"/>
      <c r="BF31" s="17"/>
      <c r="BG31" s="17"/>
      <c r="BI31" s="17"/>
      <c r="BJ31" s="17"/>
      <c r="BM31" s="17"/>
      <c r="BN31" s="17"/>
      <c r="BO31" s="17"/>
      <c r="BP31" s="17"/>
      <c r="BQ31" s="17"/>
      <c r="BR31" s="17"/>
      <c r="BS31" s="17"/>
      <c r="BT31" s="17"/>
      <c r="BW31" s="17"/>
      <c r="BY31" s="17"/>
      <c r="BZ31" s="17"/>
      <c r="CD31" s="17"/>
      <c r="CE31" s="17"/>
      <c r="CF31" s="17"/>
      <c r="CG31" s="17"/>
      <c r="CH31" s="17"/>
      <c r="CL31" s="17"/>
      <c r="CM31" s="17"/>
      <c r="CN31" s="17"/>
      <c r="CO31" s="17"/>
      <c r="CP31" s="17"/>
      <c r="CR31" s="17"/>
      <c r="CU31" s="17"/>
      <c r="CV31" s="17"/>
      <c r="CX31" s="17"/>
      <c r="CY31" s="17"/>
      <c r="CZ31" s="17"/>
      <c r="DA31" s="17"/>
      <c r="DB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E31" s="17"/>
      <c r="EF31" s="17"/>
      <c r="EG31" s="17"/>
      <c r="EH31" s="17"/>
      <c r="EK31" s="17"/>
      <c r="EL31" s="17"/>
      <c r="EM31" s="17"/>
      <c r="EN31" s="17"/>
      <c r="EO31" s="17"/>
      <c r="EP31" s="17"/>
      <c r="ER31" s="17"/>
      <c r="ES31" s="17"/>
      <c r="ET31" s="26" t="e">
        <f t="shared" si="0"/>
        <v>#DIV/0!</v>
      </c>
      <c r="EU31" s="40">
        <f t="shared" si="1"/>
        <v>0</v>
      </c>
      <c r="EV31" s="40">
        <f t="shared" si="2"/>
        <v>0</v>
      </c>
      <c r="EW31" s="40">
        <f t="shared" si="3"/>
        <v>0</v>
      </c>
      <c r="EX31" s="40">
        <f t="shared" si="4"/>
        <v>0</v>
      </c>
      <c r="EY31" s="40">
        <f t="shared" si="5"/>
        <v>0</v>
      </c>
      <c r="EZ31" s="40">
        <f t="shared" si="6"/>
        <v>0</v>
      </c>
      <c r="FA31" s="40">
        <f t="shared" si="7"/>
        <v>0</v>
      </c>
      <c r="FB31" s="40">
        <f t="shared" si="8"/>
        <v>0</v>
      </c>
      <c r="FC31" s="40">
        <f t="shared" si="9"/>
        <v>0</v>
      </c>
      <c r="FD31" s="40">
        <f t="shared" si="10"/>
        <v>0</v>
      </c>
      <c r="FE31" s="40">
        <f t="shared" si="11"/>
        <v>0</v>
      </c>
      <c r="FF31" s="40">
        <f t="shared" si="12"/>
        <v>0</v>
      </c>
      <c r="FG31" s="40">
        <f t="shared" si="13"/>
        <v>0</v>
      </c>
      <c r="FH31" s="40">
        <f t="shared" si="14"/>
        <v>0</v>
      </c>
      <c r="FI31" s="40">
        <f t="shared" si="15"/>
        <v>0</v>
      </c>
      <c r="FJ31" s="40">
        <f t="shared" si="16"/>
        <v>0</v>
      </c>
      <c r="FK31" s="40">
        <f t="shared" si="17"/>
        <v>0</v>
      </c>
      <c r="FL31" s="40">
        <f t="shared" si="18"/>
        <v>0</v>
      </c>
      <c r="FM31" s="40">
        <f t="shared" si="19"/>
        <v>0</v>
      </c>
      <c r="FN31" s="40">
        <f t="shared" si="20"/>
        <v>0</v>
      </c>
      <c r="FO31" s="40">
        <f t="shared" si="21"/>
        <v>0</v>
      </c>
      <c r="FP31" s="40">
        <f t="shared" si="22"/>
        <v>0</v>
      </c>
      <c r="FQ31" s="40">
        <f t="shared" si="23"/>
        <v>0</v>
      </c>
      <c r="FR31" s="40">
        <f t="shared" si="24"/>
        <v>0</v>
      </c>
      <c r="FS31" s="40">
        <f t="shared" si="25"/>
        <v>0</v>
      </c>
      <c r="FT31" s="40">
        <f t="shared" si="26"/>
        <v>0</v>
      </c>
      <c r="FU31" s="40">
        <f t="shared" si="27"/>
        <v>0</v>
      </c>
      <c r="FV31" s="40">
        <f t="shared" si="28"/>
        <v>0</v>
      </c>
      <c r="FW31" s="40">
        <f t="shared" si="29"/>
        <v>0</v>
      </c>
      <c r="FX31" s="40">
        <f t="shared" si="30"/>
        <v>0</v>
      </c>
      <c r="FY31" s="40">
        <f t="shared" si="31"/>
        <v>0</v>
      </c>
      <c r="FZ31" s="40">
        <f t="shared" si="32"/>
        <v>0</v>
      </c>
      <c r="GA31" s="40">
        <f t="shared" si="33"/>
        <v>0</v>
      </c>
      <c r="GB31" s="40">
        <f t="shared" si="34"/>
        <v>0</v>
      </c>
      <c r="GC31" s="40">
        <f t="shared" si="35"/>
        <v>0</v>
      </c>
      <c r="GD31" s="40">
        <f t="shared" si="36"/>
        <v>0</v>
      </c>
      <c r="GE31" s="40">
        <f t="shared" si="37"/>
        <v>0</v>
      </c>
      <c r="GF31" s="40">
        <f t="shared" si="38"/>
        <v>0</v>
      </c>
      <c r="GG31" s="40">
        <f t="shared" si="39"/>
        <v>0</v>
      </c>
      <c r="GH31" s="40">
        <f t="shared" si="40"/>
        <v>0</v>
      </c>
      <c r="GI31" s="40">
        <f t="shared" si="41"/>
        <v>0</v>
      </c>
      <c r="GJ31" s="40"/>
    </row>
    <row r="32" spans="1:192" x14ac:dyDescent="0.25">
      <c r="A32" s="17" t="s">
        <v>202</v>
      </c>
      <c r="B32" s="17">
        <v>90829.640793226805</v>
      </c>
      <c r="C32" s="17">
        <v>3.5781547599999999</v>
      </c>
      <c r="D32" s="17">
        <v>61888.754703085797</v>
      </c>
      <c r="E32" s="17">
        <v>1811.774771009</v>
      </c>
      <c r="F32" s="17">
        <v>1803.393313776</v>
      </c>
      <c r="G32" s="17">
        <v>92935.407909694506</v>
      </c>
      <c r="H32" s="17">
        <v>280800.91872529598</v>
      </c>
      <c r="I32" s="17">
        <v>1250.47640309038</v>
      </c>
      <c r="J32" s="17">
        <v>1134.3223442071301</v>
      </c>
      <c r="K32" s="17">
        <v>3.6911769929999999E-3</v>
      </c>
      <c r="L32" s="17">
        <v>3916.34747708443</v>
      </c>
      <c r="M32" s="17">
        <v>285.51703207539998</v>
      </c>
      <c r="N32" s="17">
        <v>1.0236352652E-2</v>
      </c>
      <c r="O32" s="17">
        <v>5.9497829962599997</v>
      </c>
      <c r="P32" s="17">
        <v>1.0236352652E-2</v>
      </c>
      <c r="Q32" s="17">
        <v>3.31255532E-6</v>
      </c>
      <c r="R32" s="17">
        <v>5.5154467736299999</v>
      </c>
      <c r="S32" s="17">
        <v>9.2503678346600005</v>
      </c>
      <c r="T32" s="17">
        <v>11406.6432311848</v>
      </c>
      <c r="U32" s="17">
        <v>4.906272263E-5</v>
      </c>
      <c r="V32" s="17">
        <v>1.1942411995999999E-2</v>
      </c>
      <c r="W32" s="17">
        <v>7.918734904E-3</v>
      </c>
      <c r="X32" s="17">
        <v>19.35587660082</v>
      </c>
      <c r="Y32" s="17">
        <v>1316.6261001973901</v>
      </c>
      <c r="Z32" s="17">
        <v>41.827078290328402</v>
      </c>
      <c r="AA32" s="17">
        <v>1.3845110264E-2</v>
      </c>
      <c r="AB32" s="17">
        <v>5.6454470796900003</v>
      </c>
      <c r="AC32" s="17">
        <v>1997.1794602832499</v>
      </c>
      <c r="AD32" s="17">
        <v>10.93754522385</v>
      </c>
      <c r="AE32" s="17">
        <v>3.10931141011099</v>
      </c>
      <c r="AF32" s="17">
        <v>0.14006153798000001</v>
      </c>
      <c r="AG32" s="17">
        <v>4.9009519600000001E-5</v>
      </c>
      <c r="AH32" s="17">
        <v>1.765809631E-3</v>
      </c>
      <c r="AI32" s="17">
        <v>1.5972657969999999E-3</v>
      </c>
      <c r="AJ32" s="17">
        <v>60.83659462232</v>
      </c>
      <c r="AK32" s="17">
        <v>508.2875831014</v>
      </c>
      <c r="AL32" s="17">
        <v>97.508556756920001</v>
      </c>
      <c r="AM32" s="17">
        <v>33.189493153789897</v>
      </c>
      <c r="AN32" s="17">
        <v>5.1653786006870002</v>
      </c>
      <c r="AO32" s="17">
        <v>3.0794505199999899E-4</v>
      </c>
      <c r="AR32" s="17" t="s">
        <v>202</v>
      </c>
      <c r="AS32" s="17">
        <v>0</v>
      </c>
      <c r="AT32" s="17">
        <v>0</v>
      </c>
      <c r="AU32" s="17">
        <v>1134.3098021143801</v>
      </c>
      <c r="AV32" s="17">
        <v>1250.4746585722801</v>
      </c>
      <c r="AW32" s="17">
        <v>1250.4746585722801</v>
      </c>
      <c r="AX32" s="17">
        <v>3.5653978867997198</v>
      </c>
      <c r="AY32" s="17">
        <v>0</v>
      </c>
      <c r="AZ32" s="17">
        <v>1.51337659242602E-3</v>
      </c>
      <c r="BA32" s="17">
        <v>2.1777869489685098E-3</v>
      </c>
      <c r="BB32" s="17">
        <v>3916.2832332123999</v>
      </c>
      <c r="BC32" s="17">
        <v>3.0795326843478701E-4</v>
      </c>
      <c r="BD32" s="17">
        <v>9.2503097600496798</v>
      </c>
      <c r="BE32" s="17">
        <v>285.51586432423602</v>
      </c>
      <c r="BF32" s="17">
        <v>2.4567265316335699E-3</v>
      </c>
      <c r="BG32" s="17">
        <v>7.7796349804064397E-3</v>
      </c>
      <c r="BH32" s="17">
        <v>0</v>
      </c>
      <c r="BI32" s="17">
        <v>1762364.8877578599</v>
      </c>
      <c r="BJ32" s="17">
        <v>5.9497481357198998</v>
      </c>
      <c r="BK32" s="5">
        <v>9.60627181445901E-7</v>
      </c>
      <c r="BL32" s="5">
        <v>2.3519265871900402E-6</v>
      </c>
      <c r="BM32" s="17">
        <v>1.02363288367983E-2</v>
      </c>
      <c r="BN32" s="17">
        <v>19.355763868670898</v>
      </c>
      <c r="BO32" s="17">
        <v>10.9374779662277</v>
      </c>
      <c r="BP32" s="17">
        <v>3.1093072428928399</v>
      </c>
      <c r="BQ32" s="17">
        <v>90829.240197886902</v>
      </c>
      <c r="BR32" s="17">
        <v>5.5154140383241002</v>
      </c>
      <c r="BS32" s="17">
        <v>840.65186756960804</v>
      </c>
      <c r="BT32" s="17">
        <v>80116.595080499595</v>
      </c>
      <c r="BU32" s="17">
        <v>1326.26273253617</v>
      </c>
      <c r="BV32" s="17">
        <v>97.507319681994701</v>
      </c>
      <c r="BW32" s="17">
        <v>87.090544342421495</v>
      </c>
      <c r="BX32" s="17">
        <v>0</v>
      </c>
      <c r="BY32" s="17">
        <v>11406.3589819141</v>
      </c>
      <c r="BZ32" s="17">
        <v>11406.3589819141</v>
      </c>
      <c r="CA32" s="17">
        <v>0</v>
      </c>
      <c r="CB32" s="17">
        <v>0</v>
      </c>
      <c r="CC32" s="17">
        <v>33.189400265218701</v>
      </c>
      <c r="CD32" s="5">
        <v>1.0793833273771499E-5</v>
      </c>
      <c r="CE32" s="5">
        <v>3.5814735155789197E-5</v>
      </c>
      <c r="CF32" s="17">
        <v>0</v>
      </c>
      <c r="CG32" s="17">
        <v>5.1888130871522096</v>
      </c>
      <c r="CH32" s="17">
        <v>8.9477934024211794E-2</v>
      </c>
      <c r="CI32" s="17">
        <v>0</v>
      </c>
      <c r="CJ32" s="17">
        <v>1.2420878003952101</v>
      </c>
      <c r="CK32" s="17">
        <v>0</v>
      </c>
      <c r="CL32" s="17">
        <v>3.1050189887398801E-3</v>
      </c>
      <c r="CM32" s="17">
        <v>8.8373074291351796E-3</v>
      </c>
      <c r="CN32" s="17">
        <v>2.6131800683432699E-3</v>
      </c>
      <c r="CO32" s="17">
        <v>5.3055481326300799E-3</v>
      </c>
      <c r="CP32" s="17">
        <v>1316.6228942853199</v>
      </c>
      <c r="CQ32" s="17">
        <v>0</v>
      </c>
      <c r="CR32" s="17">
        <v>44.155368007820201</v>
      </c>
      <c r="CS32" s="17">
        <v>3.5781351442098299</v>
      </c>
      <c r="CT32" s="17">
        <v>0</v>
      </c>
      <c r="CU32" s="17">
        <v>5.6764911231997903E-3</v>
      </c>
      <c r="CV32" s="17">
        <v>8.1685857998093393E-3</v>
      </c>
      <c r="CW32" s="17">
        <v>360114.39309291297</v>
      </c>
      <c r="CX32" s="17">
        <v>55699.6492932974</v>
      </c>
      <c r="CY32" s="17">
        <v>6188.83761621542</v>
      </c>
      <c r="CZ32" s="17">
        <v>61888.486909512802</v>
      </c>
      <c r="DA32" s="17">
        <v>0</v>
      </c>
      <c r="DB32" s="17">
        <v>752.64599281937899</v>
      </c>
      <c r="DC32" s="17">
        <v>0</v>
      </c>
      <c r="DD32" s="17">
        <v>0.14006278533452299</v>
      </c>
      <c r="DE32" s="5">
        <v>4.9008645692774797E-5</v>
      </c>
      <c r="DF32" s="17">
        <v>1.7656897748177E-3</v>
      </c>
      <c r="DG32" s="17">
        <v>1.5973191194298801E-3</v>
      </c>
      <c r="DH32" s="17">
        <v>60.835903283625697</v>
      </c>
      <c r="DI32" s="17">
        <v>12.1782031315552</v>
      </c>
      <c r="DJ32" s="17">
        <v>189457.19243642499</v>
      </c>
      <c r="DK32" s="17">
        <v>16.476446519728601</v>
      </c>
      <c r="DL32" s="17">
        <v>42.982076125928003</v>
      </c>
      <c r="DM32" s="17">
        <v>104.112236790401</v>
      </c>
      <c r="DN32" s="17">
        <v>24.356415354861401</v>
      </c>
      <c r="DO32" s="17">
        <v>15.9065300315811</v>
      </c>
      <c r="DP32" s="5">
        <v>2.4530928169006201E-6</v>
      </c>
      <c r="DQ32" s="17">
        <v>5.7309255815517197</v>
      </c>
      <c r="DR32" s="17">
        <v>1811.9197239035</v>
      </c>
      <c r="DS32" s="17">
        <v>1803.3892076499201</v>
      </c>
      <c r="DT32" s="17">
        <v>8.5305162535756107</v>
      </c>
      <c r="DU32" s="17">
        <v>0</v>
      </c>
      <c r="DV32" s="17">
        <v>0</v>
      </c>
      <c r="DW32" s="17">
        <v>230.60421044439701</v>
      </c>
      <c r="DX32" s="17">
        <v>0</v>
      </c>
      <c r="DY32" s="17">
        <v>283.34601910437198</v>
      </c>
      <c r="DZ32" s="17">
        <v>69.487520076500303</v>
      </c>
      <c r="EA32" s="17">
        <v>38.0266034327067</v>
      </c>
      <c r="EB32" s="17">
        <v>708.36590170869397</v>
      </c>
      <c r="EC32" s="17">
        <v>5.6409205435802896</v>
      </c>
      <c r="ED32" s="17">
        <v>70327.749800143501</v>
      </c>
      <c r="EE32" s="17">
        <v>37.967449311220903</v>
      </c>
      <c r="EF32" s="17">
        <v>213.84867003643001</v>
      </c>
      <c r="EG32" s="17">
        <v>0</v>
      </c>
      <c r="EH32" s="17">
        <v>92934.028749509598</v>
      </c>
      <c r="EI32" s="17">
        <v>11498.339703029</v>
      </c>
      <c r="EJ32" s="17">
        <v>5.16534949142605</v>
      </c>
      <c r="EK32" s="17">
        <v>0</v>
      </c>
      <c r="EL32" s="17">
        <v>0</v>
      </c>
      <c r="EM32" s="17">
        <v>2780.2977890512502</v>
      </c>
      <c r="EN32" s="17">
        <v>1997.1382400283401</v>
      </c>
      <c r="EO32" s="17">
        <v>3.4553301162611699E-3</v>
      </c>
      <c r="EP32" s="17">
        <v>280789.61326586001</v>
      </c>
      <c r="EQ32" s="17">
        <v>508.28062847131901</v>
      </c>
      <c r="ER32" s="17">
        <v>1674.77139941363</v>
      </c>
      <c r="ES32" s="17"/>
      <c r="ET32" s="26">
        <f t="shared" si="0"/>
        <v>1.2825061044973407</v>
      </c>
      <c r="EU32" s="40">
        <f t="shared" si="1"/>
        <v>-4.4104032164428152E-6</v>
      </c>
      <c r="EV32" s="40">
        <f t="shared" si="2"/>
        <v>-5.4820966351823892E-6</v>
      </c>
      <c r="EW32" s="40">
        <f t="shared" si="3"/>
        <v>-4.3270150495035824E-6</v>
      </c>
      <c r="EX32" s="40">
        <f t="shared" si="4"/>
        <v>8.0006023275862011E-5</v>
      </c>
      <c r="EY32" s="40">
        <f t="shared" si="5"/>
        <v>-2.2768888231790687E-6</v>
      </c>
      <c r="EZ32" s="40">
        <f t="shared" si="6"/>
        <v>-1.4839986351037401E-5</v>
      </c>
      <c r="FA32" s="40">
        <f t="shared" si="7"/>
        <v>-4.0261475949909468E-5</v>
      </c>
      <c r="FB32" s="40">
        <f t="shared" si="8"/>
        <v>-1.3950827825530454E-6</v>
      </c>
      <c r="FC32" s="40">
        <f t="shared" si="9"/>
        <v>-1.1056903546009609E-5</v>
      </c>
      <c r="FD32" s="40">
        <f t="shared" si="10"/>
        <v>-3.6442591335066937E-6</v>
      </c>
      <c r="FE32" s="40">
        <f t="shared" si="11"/>
        <v>-1.6404027580814695E-5</v>
      </c>
      <c r="FF32" s="40">
        <f t="shared" si="12"/>
        <v>-4.0899527270704341E-6</v>
      </c>
      <c r="FG32" s="40">
        <f t="shared" si="13"/>
        <v>8.6554657815130443E-7</v>
      </c>
      <c r="FH32" s="40">
        <f t="shared" si="14"/>
        <v>-5.8591279920373239E-6</v>
      </c>
      <c r="FI32" s="40">
        <f t="shared" si="15"/>
        <v>-2.3265319698546142E-6</v>
      </c>
      <c r="FJ32" s="40">
        <f t="shared" si="16"/>
        <v>-4.6832849837471871E-7</v>
      </c>
      <c r="FK32" s="40">
        <f t="shared" si="17"/>
        <v>-5.9352047519100864E-6</v>
      </c>
      <c r="FL32" s="40">
        <f t="shared" si="18"/>
        <v>-6.2780865970651949E-6</v>
      </c>
      <c r="FM32" s="40">
        <f t="shared" si="19"/>
        <v>-2.4919624900982539E-5</v>
      </c>
      <c r="FN32" s="40">
        <f t="shared" si="20"/>
        <v>-2.1633196891391901E-5</v>
      </c>
      <c r="FO32" s="40">
        <f t="shared" si="21"/>
        <v>-7.1658995659815505E-6</v>
      </c>
      <c r="FP32" s="40">
        <f t="shared" si="22"/>
        <v>-8.4647696031709338E-7</v>
      </c>
      <c r="FQ32" s="40">
        <f t="shared" si="23"/>
        <v>-5.824182052138416E-6</v>
      </c>
      <c r="FR32" s="40">
        <f t="shared" si="24"/>
        <v>-2.4349449472881321E-6</v>
      </c>
      <c r="FS32" s="40">
        <f t="shared" si="25"/>
        <v>5.5664651050469506E-2</v>
      </c>
      <c r="FT32" s="40">
        <f t="shared" si="26"/>
        <v>-2.4081419530205392E-6</v>
      </c>
      <c r="FU32" s="40">
        <f t="shared" si="27"/>
        <v>-8.0180294772317902E-4</v>
      </c>
      <c r="FV32" s="40">
        <f t="shared" si="28"/>
        <v>-2.0639234345012237E-5</v>
      </c>
      <c r="FW32" s="40">
        <f t="shared" si="29"/>
        <v>-6.1492428989749103E-6</v>
      </c>
      <c r="FX32" s="40">
        <f t="shared" si="30"/>
        <v>-1.3402382715855728E-6</v>
      </c>
      <c r="FY32" s="40">
        <f t="shared" si="31"/>
        <v>8.9057605747155386E-6</v>
      </c>
      <c r="FZ32" s="40">
        <f t="shared" si="32"/>
        <v>-1.7831377094416398E-5</v>
      </c>
      <c r="GA32" s="40">
        <f t="shared" si="33"/>
        <v>-6.7876049714444704E-5</v>
      </c>
      <c r="GB32" s="40">
        <f t="shared" si="34"/>
        <v>3.3383567080901946E-5</v>
      </c>
      <c r="GC32" s="40">
        <f t="shared" si="35"/>
        <v>-1.136386246788639E-5</v>
      </c>
      <c r="GD32" s="40">
        <f t="shared" si="36"/>
        <v>-1.3682470932228342E-5</v>
      </c>
      <c r="GE32" s="40">
        <f t="shared" si="37"/>
        <v>-1.268683453477184E-5</v>
      </c>
      <c r="GF32" s="40">
        <f t="shared" si="38"/>
        <v>-2.7987342489774694E-6</v>
      </c>
      <c r="GG32" s="40">
        <f t="shared" si="39"/>
        <v>-5.635455442946708E-6</v>
      </c>
      <c r="GH32" s="40">
        <f t="shared" si="40"/>
        <v>2.6681496373008388E-5</v>
      </c>
      <c r="GI32" s="40">
        <f t="shared" si="41"/>
        <v>0</v>
      </c>
      <c r="GJ32" s="40"/>
    </row>
    <row r="33" spans="1:192" x14ac:dyDescent="0.25">
      <c r="A33" s="17" t="s">
        <v>203</v>
      </c>
      <c r="B33" s="17">
        <v>1266.74731116</v>
      </c>
      <c r="C33" s="17">
        <v>1.2782799999999999E-3</v>
      </c>
      <c r="D33" s="17">
        <v>879.60377944100003</v>
      </c>
      <c r="E33" s="17">
        <v>57.268504239839999</v>
      </c>
      <c r="F33" s="17">
        <v>57.265527162840002</v>
      </c>
      <c r="G33" s="17">
        <v>38.335545866432398</v>
      </c>
      <c r="H33" s="17">
        <v>7133.1696842814999</v>
      </c>
      <c r="I33" s="17">
        <v>1.1711807433569901</v>
      </c>
      <c r="J33" s="17">
        <v>0.94005742328300002</v>
      </c>
      <c r="K33" s="17">
        <v>1.6098624E-6</v>
      </c>
      <c r="L33" s="17">
        <v>35.499998123589798</v>
      </c>
      <c r="M33" s="17">
        <v>0.14031479531989999</v>
      </c>
      <c r="N33" s="17">
        <v>3.57241699999999E-6</v>
      </c>
      <c r="O33" s="17">
        <v>4.3480779326990002E-3</v>
      </c>
      <c r="P33" s="17">
        <v>3.57241699999999E-6</v>
      </c>
      <c r="Q33" s="17">
        <v>1.183396E-9</v>
      </c>
      <c r="R33" s="17">
        <v>4.0294545753429998E-3</v>
      </c>
      <c r="S33" s="17">
        <v>6.7595067543699903E-3</v>
      </c>
      <c r="T33" s="17">
        <v>14.368250617957001</v>
      </c>
      <c r="U33" s="17">
        <v>2.1398207000000001E-8</v>
      </c>
      <c r="V33" s="17">
        <v>4.1678181000000002E-6</v>
      </c>
      <c r="W33" s="17">
        <v>2.2488726999999998E-6</v>
      </c>
      <c r="X33" s="17">
        <v>9.6403840219399899E-3</v>
      </c>
      <c r="Y33" s="17">
        <v>0.72687327961600001</v>
      </c>
      <c r="Z33" s="17">
        <v>2.6925584277800001E-2</v>
      </c>
      <c r="AA33" s="17">
        <v>3.869525E-6</v>
      </c>
      <c r="AB33" s="17">
        <v>4.1168197932299998E-3</v>
      </c>
      <c r="AC33" s="17">
        <v>27.311155608284</v>
      </c>
      <c r="AD33" s="17">
        <v>7.23084237059E-3</v>
      </c>
      <c r="AE33" s="17">
        <v>2.2764658528650001E-3</v>
      </c>
      <c r="AF33" s="17">
        <v>5.0036388999999997E-5</v>
      </c>
      <c r="AG33" s="17">
        <v>1.7508399999999999E-8</v>
      </c>
      <c r="AH33" s="17">
        <v>6.3082799999999999E-7</v>
      </c>
      <c r="AI33" s="17">
        <v>5.7061630000000004E-7</v>
      </c>
      <c r="AJ33" s="17">
        <v>2.798289752781E-2</v>
      </c>
      <c r="AK33" s="17">
        <v>24.4556882347736</v>
      </c>
      <c r="AL33" s="17">
        <v>2.10685585000622</v>
      </c>
      <c r="AM33" s="17">
        <v>12.34129625888</v>
      </c>
      <c r="AN33" s="17">
        <v>3.7037272371779999E-3</v>
      </c>
      <c r="AO33" s="17">
        <v>1.100121E-7</v>
      </c>
      <c r="AR33" s="17" t="s">
        <v>203</v>
      </c>
      <c r="AS33" s="17">
        <v>0</v>
      </c>
      <c r="AT33" s="17">
        <v>0</v>
      </c>
      <c r="AU33" s="17">
        <v>0.94006126494055098</v>
      </c>
      <c r="AV33" s="17">
        <v>1.17118150048076</v>
      </c>
      <c r="AW33" s="17">
        <v>1.17118150048076</v>
      </c>
      <c r="AX33" s="17">
        <v>5.10629448453182E-3</v>
      </c>
      <c r="AY33" s="17">
        <v>0</v>
      </c>
      <c r="AZ33" s="5">
        <v>6.6009484283801E-7</v>
      </c>
      <c r="BA33" s="5">
        <v>9.4974800068342699E-7</v>
      </c>
      <c r="BB33" s="17">
        <v>35.499674196521099</v>
      </c>
      <c r="BC33" s="5">
        <v>1.1002180237151099E-7</v>
      </c>
      <c r="BD33" s="17">
        <v>6.7595932081945904E-3</v>
      </c>
      <c r="BE33" s="17">
        <v>0.14031494224445201</v>
      </c>
      <c r="BF33" s="5">
        <v>8.5740773932549798E-7</v>
      </c>
      <c r="BG33" s="5">
        <v>2.7149731311694899E-6</v>
      </c>
      <c r="BH33" s="17">
        <v>0</v>
      </c>
      <c r="BI33" s="17">
        <v>30774.441503481499</v>
      </c>
      <c r="BJ33" s="17">
        <v>4.3480232126091303E-3</v>
      </c>
      <c r="BK33" s="5">
        <v>3.4316308140015498E-10</v>
      </c>
      <c r="BL33" s="5">
        <v>8.4020756516035801E-10</v>
      </c>
      <c r="BM33" s="5">
        <v>3.5721788435104198E-6</v>
      </c>
      <c r="BN33" s="17">
        <v>9.6402738321814205E-3</v>
      </c>
      <c r="BO33" s="17">
        <v>7.2306710747614602E-3</v>
      </c>
      <c r="BP33" s="17">
        <v>2.2764344062952998E-3</v>
      </c>
      <c r="BQ33" s="17">
        <v>1266.7463954981599</v>
      </c>
      <c r="BR33" s="17">
        <v>4.0295650716744603E-3</v>
      </c>
      <c r="BS33" s="17">
        <v>3.1472580653930899</v>
      </c>
      <c r="BT33" s="17">
        <v>3717.69445248067</v>
      </c>
      <c r="BU33" s="17">
        <v>5.8708745383810097</v>
      </c>
      <c r="BV33" s="17">
        <v>2.1068403010685901</v>
      </c>
      <c r="BW33" s="17">
        <v>1.21630107025023E-2</v>
      </c>
      <c r="BX33" s="17">
        <v>0</v>
      </c>
      <c r="BY33" s="17">
        <v>14.3682369918631</v>
      </c>
      <c r="BZ33" s="17">
        <v>14.3682369918631</v>
      </c>
      <c r="CA33" s="17">
        <v>0</v>
      </c>
      <c r="CB33" s="17">
        <v>0</v>
      </c>
      <c r="CC33" s="17">
        <v>12.341296757866401</v>
      </c>
      <c r="CD33" s="5">
        <v>4.7074906564923599E-9</v>
      </c>
      <c r="CE33" s="5">
        <v>1.56206322978003E-8</v>
      </c>
      <c r="CF33" s="17">
        <v>0</v>
      </c>
      <c r="CG33" s="17">
        <v>8.0624725359909992E-3</v>
      </c>
      <c r="CH33" s="17">
        <v>0</v>
      </c>
      <c r="CI33" s="17">
        <v>0</v>
      </c>
      <c r="CJ33" s="17">
        <v>2.6372546451033201E-3</v>
      </c>
      <c r="CK33" s="17">
        <v>0</v>
      </c>
      <c r="CL33" s="5">
        <v>1.08353830806285E-6</v>
      </c>
      <c r="CM33" s="5">
        <v>3.0842087336100199E-6</v>
      </c>
      <c r="CN33" s="5">
        <v>7.4210453215165403E-7</v>
      </c>
      <c r="CO33" s="5">
        <v>1.5067870390273101E-6</v>
      </c>
      <c r="CP33" s="17">
        <v>0.72687500347593903</v>
      </c>
      <c r="CQ33" s="17">
        <v>0</v>
      </c>
      <c r="CR33" s="17">
        <v>3.19602340523127E-2</v>
      </c>
      <c r="CS33" s="17">
        <v>1.2781953295083099E-3</v>
      </c>
      <c r="CT33" s="17">
        <v>0</v>
      </c>
      <c r="CU33" s="5">
        <v>1.5864520467159299E-6</v>
      </c>
      <c r="CV33" s="5">
        <v>2.28299090042273E-6</v>
      </c>
      <c r="CW33" s="17">
        <v>10852.8871530123</v>
      </c>
      <c r="CX33" s="17">
        <v>791.64128876469601</v>
      </c>
      <c r="CY33" s="17">
        <v>87.960269027155604</v>
      </c>
      <c r="CZ33" s="17">
        <v>879.60155779185197</v>
      </c>
      <c r="DA33" s="17">
        <v>0</v>
      </c>
      <c r="DB33" s="17">
        <v>0.61503454193797302</v>
      </c>
      <c r="DC33" s="17">
        <v>0</v>
      </c>
      <c r="DD33" s="5">
        <v>5.0039396925654799E-5</v>
      </c>
      <c r="DE33" s="5">
        <v>1.75086880845692E-8</v>
      </c>
      <c r="DF33" s="5">
        <v>6.3094845704018196E-7</v>
      </c>
      <c r="DG33" s="5">
        <v>5.7068021627341696E-7</v>
      </c>
      <c r="DH33" s="17">
        <v>2.7983179166322199E-2</v>
      </c>
      <c r="DI33" s="17">
        <v>0.36332074780777901</v>
      </c>
      <c r="DJ33" s="17">
        <v>4000.7766771924398</v>
      </c>
      <c r="DK33" s="17">
        <v>0.49155028158534297</v>
      </c>
      <c r="DL33" s="17">
        <v>1.28230800178574</v>
      </c>
      <c r="DM33" s="17">
        <v>3.10604246653108</v>
      </c>
      <c r="DN33" s="17">
        <v>0.72664226271377996</v>
      </c>
      <c r="DO33" s="17">
        <v>0.66990626057529501</v>
      </c>
      <c r="DP33" s="5">
        <v>1.06993071975396E-9</v>
      </c>
      <c r="DQ33" s="17">
        <v>0.17097427845478</v>
      </c>
      <c r="DR33" s="17">
        <v>57.268438793520502</v>
      </c>
      <c r="DS33" s="17">
        <v>57.265461721478999</v>
      </c>
      <c r="DT33" s="17">
        <v>2.97707204153507E-3</v>
      </c>
      <c r="DU33" s="17">
        <v>0</v>
      </c>
      <c r="DV33" s="17">
        <v>0</v>
      </c>
      <c r="DW33" s="17">
        <v>9.1549288135275493</v>
      </c>
      <c r="DX33" s="17">
        <v>0</v>
      </c>
      <c r="DY33" s="17">
        <v>8.5017680318788198</v>
      </c>
      <c r="DZ33" s="17">
        <v>2.0730627556672498</v>
      </c>
      <c r="EA33" s="17">
        <v>1.14400105491162</v>
      </c>
      <c r="EB33" s="17">
        <v>21.2543776506445</v>
      </c>
      <c r="EC33" s="17">
        <v>4.1135295111581396E-3</v>
      </c>
      <c r="ED33" s="17">
        <v>3156.01919011461</v>
      </c>
      <c r="EE33" s="17">
        <v>1.1327036258315599</v>
      </c>
      <c r="EF33" s="17">
        <v>7.1938754895638697</v>
      </c>
      <c r="EG33" s="17">
        <v>0</v>
      </c>
      <c r="EH33" s="17">
        <v>38.335446602842801</v>
      </c>
      <c r="EI33" s="17">
        <v>3.0990409281464699</v>
      </c>
      <c r="EJ33" s="17">
        <v>3.7037575742985E-3</v>
      </c>
      <c r="EK33" s="17">
        <v>0</v>
      </c>
      <c r="EL33" s="17">
        <v>0</v>
      </c>
      <c r="EM33" s="17">
        <v>24.6100705049226</v>
      </c>
      <c r="EN33" s="17">
        <v>27.310932080163099</v>
      </c>
      <c r="EO33" s="17">
        <v>0.245901125848309</v>
      </c>
      <c r="EP33" s="17">
        <v>7133.1243736393299</v>
      </c>
      <c r="EQ33" s="17">
        <v>24.455588490463899</v>
      </c>
      <c r="ER33" s="17">
        <v>6.3408530647781296</v>
      </c>
      <c r="ES33" s="17"/>
      <c r="ET33" s="26">
        <f t="shared" si="0"/>
        <v>1.5214773477271002</v>
      </c>
      <c r="EU33" s="40">
        <f t="shared" si="1"/>
        <v>-7.2284490520478921E-7</v>
      </c>
      <c r="EV33" s="40">
        <f t="shared" si="2"/>
        <v>-6.6237828715123837E-5</v>
      </c>
      <c r="EW33" s="40">
        <f t="shared" si="3"/>
        <v>-2.5257385199808733E-6</v>
      </c>
      <c r="EX33" s="40">
        <f t="shared" si="4"/>
        <v>-1.1427977797733845E-6</v>
      </c>
      <c r="EY33" s="40">
        <f t="shared" si="5"/>
        <v>-1.1427706029158389E-6</v>
      </c>
      <c r="EZ33" s="40">
        <f t="shared" si="6"/>
        <v>-2.589335494080057E-6</v>
      </c>
      <c r="FA33" s="40">
        <f t="shared" si="7"/>
        <v>-6.3521049092558502E-6</v>
      </c>
      <c r="FB33" s="40">
        <f t="shared" si="8"/>
        <v>6.4646193526965554E-7</v>
      </c>
      <c r="FC33" s="40">
        <f t="shared" si="9"/>
        <v>4.0866200891709121E-6</v>
      </c>
      <c r="FD33" s="40">
        <f t="shared" si="10"/>
        <v>-1.2147919327159604E-5</v>
      </c>
      <c r="FE33" s="40">
        <f t="shared" si="11"/>
        <v>-9.124706642836203E-6</v>
      </c>
      <c r="FF33" s="40">
        <f t="shared" si="12"/>
        <v>1.0471066268509109E-6</v>
      </c>
      <c r="FG33" s="40">
        <f t="shared" si="13"/>
        <v>-1.0113462398699687E-5</v>
      </c>
      <c r="FH33" s="40">
        <f t="shared" si="14"/>
        <v>-1.2584891696251166E-5</v>
      </c>
      <c r="FI33" s="40">
        <f t="shared" si="15"/>
        <v>-6.6665366772735907E-5</v>
      </c>
      <c r="FJ33" s="40">
        <f t="shared" si="16"/>
        <v>-2.1424307237058762E-5</v>
      </c>
      <c r="FK33" s="40">
        <f t="shared" si="17"/>
        <v>2.7422155876050433E-5</v>
      </c>
      <c r="FL33" s="40">
        <f t="shared" si="18"/>
        <v>1.2789960531401119E-5</v>
      </c>
      <c r="FM33" s="40">
        <f t="shared" si="19"/>
        <v>-9.4834745464277124E-7</v>
      </c>
      <c r="FN33" s="40">
        <f t="shared" si="20"/>
        <v>-7.1653645269556407E-6</v>
      </c>
      <c r="FO33" s="40">
        <f t="shared" si="21"/>
        <v>-1.7049287043046849E-5</v>
      </c>
      <c r="FP33" s="40">
        <f t="shared" si="22"/>
        <v>8.3913949262045265E-6</v>
      </c>
      <c r="FQ33" s="40">
        <f t="shared" si="23"/>
        <v>-1.1430017551016708E-5</v>
      </c>
      <c r="FR33" s="40">
        <f t="shared" si="24"/>
        <v>2.3716100004785035E-6</v>
      </c>
      <c r="FS33" s="40">
        <f t="shared" si="25"/>
        <v>0.18698386347232362</v>
      </c>
      <c r="FT33" s="40">
        <f t="shared" si="26"/>
        <v>-2.120489241963595E-5</v>
      </c>
      <c r="FU33" s="40">
        <f t="shared" si="27"/>
        <v>-7.9922907416811993E-4</v>
      </c>
      <c r="FV33" s="40">
        <f t="shared" si="28"/>
        <v>-8.18449882193784E-6</v>
      </c>
      <c r="FW33" s="40">
        <f t="shared" si="29"/>
        <v>-2.3689609005518693E-5</v>
      </c>
      <c r="FX33" s="40">
        <f t="shared" si="30"/>
        <v>-1.3813767362529096E-5</v>
      </c>
      <c r="FY33" s="40">
        <f t="shared" si="31"/>
        <v>6.0114762773985407E-5</v>
      </c>
      <c r="FZ33" s="40">
        <f t="shared" si="32"/>
        <v>1.645407742576664E-5</v>
      </c>
      <c r="GA33" s="40">
        <f t="shared" si="33"/>
        <v>1.9095068732200593E-4</v>
      </c>
      <c r="GB33" s="40">
        <f t="shared" si="34"/>
        <v>1.120127017348103E-4</v>
      </c>
      <c r="GC33" s="40">
        <f t="shared" si="35"/>
        <v>1.0064665816660251E-5</v>
      </c>
      <c r="GD33" s="40">
        <f t="shared" si="36"/>
        <v>-4.0785729987669925E-6</v>
      </c>
      <c r="GE33" s="40">
        <f t="shared" si="37"/>
        <v>-7.3801620693929323E-6</v>
      </c>
      <c r="GF33" s="40">
        <f t="shared" si="38"/>
        <v>4.0432252024112701E-8</v>
      </c>
      <c r="GG33" s="40">
        <f t="shared" si="39"/>
        <v>8.1909704893087833E-6</v>
      </c>
      <c r="GH33" s="40">
        <f t="shared" si="40"/>
        <v>8.8193676068319885E-5</v>
      </c>
      <c r="GI33" s="40">
        <f t="shared" si="41"/>
        <v>0</v>
      </c>
      <c r="GJ33" s="40"/>
    </row>
    <row r="34" spans="1:192" x14ac:dyDescent="0.25">
      <c r="A34" s="17" t="s">
        <v>204</v>
      </c>
      <c r="B34" s="17"/>
      <c r="C34" s="17"/>
      <c r="D34" s="17"/>
      <c r="E34" s="17"/>
      <c r="F34" s="17"/>
      <c r="G34" s="17"/>
      <c r="H34" s="17">
        <v>3.4631000000000001E-4</v>
      </c>
      <c r="L34" s="17">
        <v>7.9387475259999995E-7</v>
      </c>
      <c r="T34" s="17">
        <v>4.6239872240000004E-6</v>
      </c>
      <c r="AC34" s="17">
        <v>2.127768804E-7</v>
      </c>
      <c r="AK34" s="17">
        <v>2.2280986159999999E-7</v>
      </c>
      <c r="AL34" s="17">
        <v>1.582655763E-7</v>
      </c>
      <c r="AR34" s="17" t="s">
        <v>204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5">
        <v>7.9389076480056397E-7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2.0780439889768802E-2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4.4482898988739902E-4</v>
      </c>
      <c r="BU34" s="17">
        <v>0</v>
      </c>
      <c r="BV34" s="5">
        <v>1.5825961202152799E-7</v>
      </c>
      <c r="BW34" s="17">
        <v>0</v>
      </c>
      <c r="BX34" s="17">
        <v>0</v>
      </c>
      <c r="BY34" s="5">
        <v>4.6239978768718396E-6</v>
      </c>
      <c r="BZ34" s="5">
        <v>4.6239978768718396E-6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7.9157465125635697E-4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1.5151440351196199E-4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1.9386114946080501E-4</v>
      </c>
      <c r="EE34" s="17">
        <v>0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5">
        <v>2.12795121968021E-7</v>
      </c>
      <c r="EO34" s="17">
        <v>0</v>
      </c>
      <c r="EP34" s="17">
        <v>3.4624556182035599E-4</v>
      </c>
      <c r="EQ34" s="5">
        <v>2.2281491501347501E-7</v>
      </c>
      <c r="ER34" s="17">
        <v>0</v>
      </c>
      <c r="ES34" s="17"/>
      <c r="ET34" s="26">
        <f t="shared" si="0"/>
        <v>2.2861654806338079</v>
      </c>
      <c r="EU34" s="40">
        <f t="shared" si="1"/>
        <v>0</v>
      </c>
      <c r="EV34" s="40">
        <f t="shared" si="2"/>
        <v>0</v>
      </c>
      <c r="EW34" s="40">
        <f t="shared" si="3"/>
        <v>0</v>
      </c>
      <c r="EX34" s="40">
        <f t="shared" si="4"/>
        <v>0</v>
      </c>
      <c r="EY34" s="40">
        <f t="shared" si="5"/>
        <v>0</v>
      </c>
      <c r="EZ34" s="40">
        <f t="shared" si="6"/>
        <v>0</v>
      </c>
      <c r="FA34" s="40">
        <f t="shared" si="7"/>
        <v>-1.860708025873417E-4</v>
      </c>
      <c r="FB34" s="40">
        <f t="shared" si="8"/>
        <v>0</v>
      </c>
      <c r="FC34" s="40">
        <f t="shared" si="9"/>
        <v>0</v>
      </c>
      <c r="FD34" s="40">
        <f t="shared" si="10"/>
        <v>0</v>
      </c>
      <c r="FE34" s="40">
        <f t="shared" si="11"/>
        <v>2.0169681063134664E-5</v>
      </c>
      <c r="FF34" s="40">
        <f t="shared" si="12"/>
        <v>0</v>
      </c>
      <c r="FG34" s="40">
        <f t="shared" si="13"/>
        <v>0</v>
      </c>
      <c r="FH34" s="40">
        <f t="shared" si="14"/>
        <v>0</v>
      </c>
      <c r="FI34" s="40">
        <f t="shared" si="15"/>
        <v>0</v>
      </c>
      <c r="FJ34" s="40">
        <f t="shared" si="16"/>
        <v>0</v>
      </c>
      <c r="FK34" s="40">
        <f t="shared" si="17"/>
        <v>0</v>
      </c>
      <c r="FL34" s="40">
        <f t="shared" si="18"/>
        <v>0</v>
      </c>
      <c r="FM34" s="40">
        <f t="shared" si="19"/>
        <v>2.3038281299659167E-6</v>
      </c>
      <c r="FN34" s="40">
        <f t="shared" si="20"/>
        <v>0</v>
      </c>
      <c r="FO34" s="40">
        <f t="shared" si="21"/>
        <v>0</v>
      </c>
      <c r="FP34" s="40">
        <f t="shared" si="22"/>
        <v>0</v>
      </c>
      <c r="FQ34" s="40">
        <f t="shared" si="23"/>
        <v>0</v>
      </c>
      <c r="FR34" s="40">
        <f t="shared" si="24"/>
        <v>0</v>
      </c>
      <c r="FS34" s="40">
        <f t="shared" si="25"/>
        <v>0</v>
      </c>
      <c r="FT34" s="40">
        <f t="shared" si="26"/>
        <v>0</v>
      </c>
      <c r="FU34" s="40">
        <f t="shared" si="27"/>
        <v>0</v>
      </c>
      <c r="FV34" s="40">
        <f t="shared" si="28"/>
        <v>8.5730968452547046E-5</v>
      </c>
      <c r="FW34" s="40">
        <f t="shared" si="29"/>
        <v>0</v>
      </c>
      <c r="FX34" s="40">
        <f t="shared" si="30"/>
        <v>0</v>
      </c>
      <c r="FY34" s="40">
        <f t="shared" si="31"/>
        <v>0</v>
      </c>
      <c r="FZ34" s="40">
        <f t="shared" si="32"/>
        <v>0</v>
      </c>
      <c r="GA34" s="40">
        <f t="shared" si="33"/>
        <v>0</v>
      </c>
      <c r="GB34" s="40">
        <f t="shared" si="34"/>
        <v>0</v>
      </c>
      <c r="GC34" s="40">
        <f t="shared" si="35"/>
        <v>0</v>
      </c>
      <c r="GD34" s="40">
        <f t="shared" si="36"/>
        <v>2.2680385144211926E-5</v>
      </c>
      <c r="GE34" s="40">
        <f t="shared" si="37"/>
        <v>-3.7685254187622986E-5</v>
      </c>
      <c r="GF34" s="40">
        <f t="shared" si="38"/>
        <v>0</v>
      </c>
      <c r="GG34" s="40">
        <f t="shared" si="39"/>
        <v>0</v>
      </c>
      <c r="GH34" s="40">
        <f t="shared" si="40"/>
        <v>0</v>
      </c>
      <c r="GI34" s="40">
        <f t="shared" si="41"/>
        <v>0</v>
      </c>
      <c r="GJ34" s="40"/>
    </row>
    <row r="35" spans="1:192" x14ac:dyDescent="0.25">
      <c r="A35" s="17" t="s">
        <v>205</v>
      </c>
      <c r="B35" s="17">
        <v>41363.721984432603</v>
      </c>
      <c r="C35" s="17">
        <v>4.4670470020000002</v>
      </c>
      <c r="D35" s="17">
        <v>31936.669973097501</v>
      </c>
      <c r="E35" s="17">
        <v>385.57093434479998</v>
      </c>
      <c r="F35" s="17">
        <v>382.87962333379897</v>
      </c>
      <c r="G35" s="17">
        <v>7496.4295621069105</v>
      </c>
      <c r="H35" s="17">
        <v>221170.79426043</v>
      </c>
      <c r="I35" s="17">
        <v>104.94332296626</v>
      </c>
      <c r="J35" s="17">
        <v>87.239627129019993</v>
      </c>
      <c r="K35" s="17">
        <v>1.1642625510000001E-3</v>
      </c>
      <c r="L35" s="17">
        <v>882.23959743187402</v>
      </c>
      <c r="M35" s="17">
        <v>21.641147069039999</v>
      </c>
      <c r="N35" s="17">
        <v>3.2294798759999899E-3</v>
      </c>
      <c r="O35" s="17">
        <v>0.44173743096820001</v>
      </c>
      <c r="P35" s="17">
        <v>3.2294798759999899E-3</v>
      </c>
      <c r="Q35" s="17">
        <v>4.1354637399999998E-6</v>
      </c>
      <c r="R35" s="17">
        <v>0.40949368377279899</v>
      </c>
      <c r="S35" s="17">
        <v>0.68678874763119901</v>
      </c>
      <c r="T35" s="17">
        <v>8623.81998421756</v>
      </c>
      <c r="U35" s="17">
        <v>1.547526512E-5</v>
      </c>
      <c r="V35" s="17">
        <v>3.7677269409999901E-3</v>
      </c>
      <c r="W35" s="17">
        <v>2.49869825E-3</v>
      </c>
      <c r="X35" s="17">
        <v>1.4528965912603999</v>
      </c>
      <c r="Y35" s="17">
        <v>98.825186074939893</v>
      </c>
      <c r="Z35" s="17">
        <v>3.1460939810059898</v>
      </c>
      <c r="AA35" s="17">
        <v>4.3687721499999898E-3</v>
      </c>
      <c r="AB35" s="17">
        <v>0.41916608278039902</v>
      </c>
      <c r="AC35" s="17">
        <v>726.35723650268199</v>
      </c>
      <c r="AD35" s="17">
        <v>0.81568590000279995</v>
      </c>
      <c r="AE35" s="17">
        <v>0.23150885545220001</v>
      </c>
      <c r="AF35" s="17">
        <v>0.17485590819999999</v>
      </c>
      <c r="AG35" s="17">
        <v>6.1184576800000004E-5</v>
      </c>
      <c r="AH35" s="17">
        <v>2.2044761069999999E-3</v>
      </c>
      <c r="AI35" s="17">
        <v>1.99406277E-3</v>
      </c>
      <c r="AJ35" s="17">
        <v>4.8291133422400003</v>
      </c>
      <c r="AK35" s="17">
        <v>746.49496092617801</v>
      </c>
      <c r="AL35" s="17">
        <v>340.13135233643601</v>
      </c>
      <c r="AM35" s="17">
        <v>47.346783812899901</v>
      </c>
      <c r="AN35" s="17">
        <v>0.38369185517620003</v>
      </c>
      <c r="AO35" s="17">
        <v>3.8444613399999999E-4</v>
      </c>
      <c r="AR35" s="17" t="s">
        <v>205</v>
      </c>
      <c r="AS35" s="17">
        <v>0</v>
      </c>
      <c r="AT35" s="17">
        <v>0</v>
      </c>
      <c r="AU35" s="17">
        <v>87.239594061449495</v>
      </c>
      <c r="AV35" s="17">
        <v>104.94310342268599</v>
      </c>
      <c r="AW35" s="17">
        <v>104.94310342268599</v>
      </c>
      <c r="AX35" s="17">
        <v>0.174083875492485</v>
      </c>
      <c r="AY35" s="17">
        <v>0</v>
      </c>
      <c r="AZ35" s="17">
        <v>4.7733654028671101E-4</v>
      </c>
      <c r="BA35" s="17">
        <v>6.8691631541526897E-4</v>
      </c>
      <c r="BB35" s="17">
        <v>882.22729120125996</v>
      </c>
      <c r="BC35" s="17">
        <v>3.8444827527086498E-4</v>
      </c>
      <c r="BD35" s="17">
        <v>0.68678691821293303</v>
      </c>
      <c r="BE35" s="17">
        <v>21.641037768328601</v>
      </c>
      <c r="BF35" s="17">
        <v>7.7507657534020005E-4</v>
      </c>
      <c r="BG35" s="17">
        <v>2.45439558634677E-3</v>
      </c>
      <c r="BH35" s="17">
        <v>0</v>
      </c>
      <c r="BI35" s="17">
        <v>159127.49714692801</v>
      </c>
      <c r="BJ35" s="17">
        <v>0.44173728546291002</v>
      </c>
      <c r="BK35" s="5">
        <v>1.19929834598235E-6</v>
      </c>
      <c r="BL35" s="5">
        <v>2.9360430342212399E-6</v>
      </c>
      <c r="BM35" s="17">
        <v>3.22948786165997E-3</v>
      </c>
      <c r="BN35" s="17">
        <v>1.4528970358183799</v>
      </c>
      <c r="BO35" s="17">
        <v>0.81568575574463797</v>
      </c>
      <c r="BP35" s="17">
        <v>0.231508137879815</v>
      </c>
      <c r="BQ35" s="17">
        <v>41363.650056118597</v>
      </c>
      <c r="BR35" s="17">
        <v>0.40949410970022598</v>
      </c>
      <c r="BS35" s="17">
        <v>1927.1441379334401</v>
      </c>
      <c r="BT35" s="17">
        <v>85559.778355457805</v>
      </c>
      <c r="BU35" s="17">
        <v>3852.7791268852702</v>
      </c>
      <c r="BV35" s="17">
        <v>340.12803394207498</v>
      </c>
      <c r="BW35" s="17">
        <v>36.779897567240504</v>
      </c>
      <c r="BX35" s="17">
        <v>0</v>
      </c>
      <c r="BY35" s="17">
        <v>8623.7668711901697</v>
      </c>
      <c r="BZ35" s="17">
        <v>8623.7668711901697</v>
      </c>
      <c r="CA35" s="17">
        <v>0</v>
      </c>
      <c r="CB35" s="17">
        <v>0</v>
      </c>
      <c r="CC35" s="17">
        <v>47.346761687147598</v>
      </c>
      <c r="CD35" s="5">
        <v>3.4047474108252401E-6</v>
      </c>
      <c r="CE35" s="5">
        <v>1.12968463194894E-5</v>
      </c>
      <c r="CF35" s="17">
        <v>0</v>
      </c>
      <c r="CG35" s="17">
        <v>0.27485184053074102</v>
      </c>
      <c r="CH35" s="17">
        <v>0</v>
      </c>
      <c r="CI35" s="17">
        <v>0</v>
      </c>
      <c r="CJ35" s="17">
        <v>8.9909558350338301E-2</v>
      </c>
      <c r="CK35" s="17">
        <v>0</v>
      </c>
      <c r="CL35" s="17">
        <v>9.795993712418071E-4</v>
      </c>
      <c r="CM35" s="17">
        <v>2.7881186825178899E-3</v>
      </c>
      <c r="CN35" s="17">
        <v>8.2458038547815503E-4</v>
      </c>
      <c r="CO35" s="17">
        <v>1.6741334193135799E-3</v>
      </c>
      <c r="CP35" s="17">
        <v>98.825438485417195</v>
      </c>
      <c r="CQ35" s="17">
        <v>0</v>
      </c>
      <c r="CR35" s="17">
        <v>3.3177301820824399</v>
      </c>
      <c r="CS35" s="17">
        <v>4.4670330053958098</v>
      </c>
      <c r="CT35" s="17">
        <v>0</v>
      </c>
      <c r="CU35" s="17">
        <v>1.7911966897600801E-3</v>
      </c>
      <c r="CV35" s="17">
        <v>2.5775848101544899E-3</v>
      </c>
      <c r="CW35" s="17">
        <v>306802.044400718</v>
      </c>
      <c r="CX35" s="17">
        <v>28742.977689291602</v>
      </c>
      <c r="CY35" s="17">
        <v>3193.6658710075599</v>
      </c>
      <c r="CZ35" s="17">
        <v>31936.6435602991</v>
      </c>
      <c r="DA35" s="17">
        <v>0</v>
      </c>
      <c r="DB35" s="17">
        <v>88.7839409604709</v>
      </c>
      <c r="DC35" s="17">
        <v>0</v>
      </c>
      <c r="DD35" s="17">
        <v>0.174854244492578</v>
      </c>
      <c r="DE35" s="5">
        <v>6.1184111157040795E-5</v>
      </c>
      <c r="DF35" s="17">
        <v>2.2044431687031798E-3</v>
      </c>
      <c r="DG35" s="17">
        <v>1.99400053572314E-3</v>
      </c>
      <c r="DH35" s="17">
        <v>4.8291071012858398</v>
      </c>
      <c r="DI35" s="17">
        <v>1.3103505204561301</v>
      </c>
      <c r="DJ35" s="17">
        <v>112940.339905838</v>
      </c>
      <c r="DK35" s="17">
        <v>1.7728299980709501</v>
      </c>
      <c r="DL35" s="17">
        <v>4.6247890440207797</v>
      </c>
      <c r="DM35" s="17">
        <v>11.202253422620499</v>
      </c>
      <c r="DN35" s="17">
        <v>2.6207191754713701</v>
      </c>
      <c r="DO35" s="17">
        <v>12.361976344295799</v>
      </c>
      <c r="DP35" s="5">
        <v>7.7374584853144602E-7</v>
      </c>
      <c r="DQ35" s="17">
        <v>0.61663855376797405</v>
      </c>
      <c r="DR35" s="17">
        <v>385.57078433968798</v>
      </c>
      <c r="DS35" s="17">
        <v>382.87947287818901</v>
      </c>
      <c r="DT35" s="17">
        <v>2.6913114614990201</v>
      </c>
      <c r="DU35" s="17">
        <v>0</v>
      </c>
      <c r="DV35" s="17">
        <v>0</v>
      </c>
      <c r="DW35" s="17">
        <v>148.85075612140801</v>
      </c>
      <c r="DX35" s="17">
        <v>0</v>
      </c>
      <c r="DY35" s="17">
        <v>33.131332571636399</v>
      </c>
      <c r="DZ35" s="17">
        <v>7.4767260833236904</v>
      </c>
      <c r="EA35" s="17">
        <v>4.6109013945336397</v>
      </c>
      <c r="EB35" s="17">
        <v>82.828309317283498</v>
      </c>
      <c r="EC35" s="17">
        <v>0.41883162565309001</v>
      </c>
      <c r="ED35" s="17">
        <v>92472.941814404694</v>
      </c>
      <c r="EE35" s="17">
        <v>4.0852281995403201</v>
      </c>
      <c r="EF35" s="17">
        <v>67.386662131759195</v>
      </c>
      <c r="EG35" s="17">
        <v>0</v>
      </c>
      <c r="EH35" s="17">
        <v>7496.4190322547202</v>
      </c>
      <c r="EI35" s="17">
        <v>376.50276911596802</v>
      </c>
      <c r="EJ35" s="17">
        <v>0.383689552772422</v>
      </c>
      <c r="EK35" s="17">
        <v>0</v>
      </c>
      <c r="EL35" s="17">
        <v>0</v>
      </c>
      <c r="EM35" s="17">
        <v>1710.8582296008301</v>
      </c>
      <c r="EN35" s="17">
        <v>726.34772793667503</v>
      </c>
      <c r="EO35" s="17">
        <v>0.45212232589843898</v>
      </c>
      <c r="EP35" s="17">
        <v>221169.411458641</v>
      </c>
      <c r="EQ35" s="17">
        <v>746.48722668493201</v>
      </c>
      <c r="ER35" s="17">
        <v>1743.2719147411201</v>
      </c>
      <c r="ES35" s="17"/>
      <c r="ET35" s="26">
        <f t="shared" ref="ET35:ET51" si="42">CW35/EP35</f>
        <v>1.3871811765348503</v>
      </c>
      <c r="EU35" s="40">
        <f t="shared" ref="EU35:EU51" si="43">(BQ35-B35)/(B35+1E-50)</f>
        <v>-1.7389226731855264E-6</v>
      </c>
      <c r="EV35" s="40">
        <f t="shared" ref="EV35:EV51" si="44">(CS35-C35)/(C35+1E-50)</f>
        <v>-3.1333013026409613E-6</v>
      </c>
      <c r="EW35" s="40">
        <f t="shared" ref="EW35:EW51" si="45">(CZ35-D35)/(D35+1E-50)</f>
        <v>-8.2703670806150957E-7</v>
      </c>
      <c r="EX35" s="40">
        <f t="shared" ref="EX35:EX51" si="46">(DR35-E35)/(E35+1E-50)</f>
        <v>-3.8904673211323704E-7</v>
      </c>
      <c r="EY35" s="40">
        <f t="shared" ref="EY35:EY51" si="47">(DS35-F35)/(F35+1E-50)</f>
        <v>-3.9295799723922379E-7</v>
      </c>
      <c r="EZ35" s="40">
        <f t="shared" ref="EZ35:EZ51" si="48">(EH35-G35)/(G35+1E-50)</f>
        <v>-1.4046489869695869E-6</v>
      </c>
      <c r="FA35" s="40">
        <f t="shared" ref="FA35:FA51" si="49">(EP35-H35)/(H35+1E-50)</f>
        <v>-6.252189822930828E-6</v>
      </c>
      <c r="FB35" s="40">
        <f t="shared" ref="FB35:FB51" si="50">(AW35-I35)/(I35+1E-50)</f>
        <v>-2.0920204144428765E-6</v>
      </c>
      <c r="FC35" s="40">
        <f t="shared" ref="FC35:FC51" si="51">(AU35-J35)/(J35+1E-50)</f>
        <v>-3.7904300587848045E-7</v>
      </c>
      <c r="FD35" s="40">
        <f t="shared" ref="FD35:FD51" si="52">(AZ35+BA35-K35)/(K35+1E-50)</f>
        <v>-8.3274155059096218E-6</v>
      </c>
      <c r="FE35" s="40">
        <f t="shared" ref="FE35:FE51" si="53">(BB35-L35)/(L35+1E-50)</f>
        <v>-1.3948853179885186E-5</v>
      </c>
      <c r="FF35" s="40">
        <f t="shared" ref="FF35:FF51" si="54">(BE35-M35)/(M35+1E-50)</f>
        <v>-5.0505969507327899E-6</v>
      </c>
      <c r="FG35" s="40">
        <f t="shared" ref="FG35:FG51" si="55">(BF35+BG35-N35)/(N35+1E-50)</f>
        <v>-2.3887168572580886E-6</v>
      </c>
      <c r="FH35" s="40">
        <f t="shared" ref="FH35:FH51" si="56">(BJ35-O35)/(O35+1E-50)</f>
        <v>-3.2939316386332361E-7</v>
      </c>
      <c r="FI35" s="40">
        <f t="shared" ref="FI35:FI51" si="57">(BM35-P35)/(P35+1E-50)</f>
        <v>2.4727387340032363E-6</v>
      </c>
      <c r="FJ35" s="40">
        <f t="shared" ref="FJ35:FJ51" si="58">(BK35+BL35-Q35)/(Q35+1E-50)</f>
        <v>-2.958792631312414E-5</v>
      </c>
      <c r="FK35" s="40">
        <f t="shared" ref="FK35:FK51" si="59">(BR35-R35)/(R35+1E-50)</f>
        <v>1.040131860082544E-6</v>
      </c>
      <c r="FL35" s="40">
        <f t="shared" ref="FL35:FL51" si="60">(BD35-S35)/(S35+1E-50)</f>
        <v>-2.6637277798973705E-6</v>
      </c>
      <c r="FM35" s="40">
        <f t="shared" ref="FM35:FM51" si="61">(BZ35-T35)/(T35+1E-50)</f>
        <v>-6.1588747779387623E-6</v>
      </c>
      <c r="FN35" s="40">
        <f t="shared" ref="FN35:FN51" si="62">(CD35+CE35+DP35-U35)/(U35+1E-50)</f>
        <v>4.8114746668835212E-6</v>
      </c>
      <c r="FO35" s="40">
        <f t="shared" ref="FO35:FO51" si="63">(CL35+CM35-V35)/(V35+1E-50)</f>
        <v>-2.3587803554365076E-6</v>
      </c>
      <c r="FP35" s="40">
        <f t="shared" ref="FP35:FP51" si="64">(CO35+CN35-W35)/(W35+1E-50)</f>
        <v>6.2251581338533609E-6</v>
      </c>
      <c r="FQ35" s="40">
        <f t="shared" ref="FQ35:FQ51" si="65">(BN35-X35)/(X35+1E-50)</f>
        <v>3.0598046871197221E-7</v>
      </c>
      <c r="FR35" s="40">
        <f t="shared" ref="FR35:FR51" si="66">(CP35-Y35)/(Y35+1E-50)</f>
        <v>2.5541108226218627E-6</v>
      </c>
      <c r="FS35" s="40">
        <f t="shared" ref="FS35:FS51" si="67">(CR35-Z35)/(Z35+1E-50)</f>
        <v>5.4555331821831955E-2</v>
      </c>
      <c r="FT35" s="40">
        <f t="shared" ref="FT35:FT51" si="68">(CU35+CV35-AA35)/(AA35+1E-50)</f>
        <v>2.1401698828393098E-6</v>
      </c>
      <c r="FU35" s="40">
        <f t="shared" ref="FU35:FU51" si="69">(EC35-AB35)/(AB35+1E-50)</f>
        <v>-7.9791075912081578E-4</v>
      </c>
      <c r="FV35" s="40">
        <f t="shared" ref="FV35:FV51" si="70">(EN35-AC35)/(AC35+1E-50)</f>
        <v>-1.3090756901851344E-5</v>
      </c>
      <c r="FW35" s="40">
        <f t="shared" ref="FW35:FW51" si="71">(BO35-AD35)/(AD35+1E-50)</f>
        <v>-1.7685503938587733E-7</v>
      </c>
      <c r="FX35" s="40">
        <f t="shared" ref="FX35:FX51" si="72">(BP35-AE35)/(AE35+1E-50)</f>
        <v>-3.0995461647031774E-6</v>
      </c>
      <c r="FY35" s="40">
        <f t="shared" ref="FY35:FY51" si="73">(DD35-AF35)/(AF35+1E-50)</f>
        <v>-9.5147338120940503E-6</v>
      </c>
      <c r="FZ35" s="40">
        <f t="shared" ref="FZ35:FZ51" si="74">(DE35-AG35)/(AG35+1E-50)</f>
        <v>-7.6104630212760834E-6</v>
      </c>
      <c r="GA35" s="40">
        <f t="shared" ref="GA35:GA51" si="75">(DF35-AH35)/(AH35+1E-50)</f>
        <v>-1.4941553104383722E-5</v>
      </c>
      <c r="GB35" s="40">
        <f t="shared" ref="GB35:GB51" si="76">(DG35-AI35)/(AI35+1E-50)</f>
        <v>-3.1209788275599965E-5</v>
      </c>
      <c r="GC35" s="40">
        <f t="shared" ref="GC35:GC51" si="77">(DH35-AJ35)/(AJ35+1E-50)</f>
        <v>-1.2923602571066777E-6</v>
      </c>
      <c r="GD35" s="40">
        <f t="shared" ref="GD35:GD51" si="78">(EQ35-AK35)/(AK35+1E-50)</f>
        <v>-1.0360741399248735E-5</v>
      </c>
      <c r="GE35" s="40">
        <f t="shared" ref="GE35:GE51" si="79">(BV35-AL35)/(AL35+1E-50)</f>
        <v>-9.7562142926146787E-6</v>
      </c>
      <c r="GF35" s="40">
        <f t="shared" ref="GF35:GF51" si="80">(CC35-AM35)/(AM35+1E-50)</f>
        <v>-4.673126772401216E-7</v>
      </c>
      <c r="GG35" s="40">
        <f t="shared" ref="GG35:GG51" si="81">(EJ35-AN35)/(AN35+1E-50)</f>
        <v>-6.0006584631912098E-6</v>
      </c>
      <c r="GH35" s="40">
        <f t="shared" ref="GH35:GH51" si="82">(BC35-AO35)/(AO35+1E-50)</f>
        <v>5.5697552286794562E-6</v>
      </c>
      <c r="GI35" s="40">
        <f t="shared" ref="GI35:GI51" si="83">(BH35-AP35)/(AP35+1E-50)</f>
        <v>0</v>
      </c>
      <c r="GJ35" s="40"/>
    </row>
    <row r="36" spans="1:192" x14ac:dyDescent="0.25">
      <c r="A36" s="17" t="s">
        <v>206</v>
      </c>
      <c r="B36" s="17">
        <v>3989.7069236448901</v>
      </c>
      <c r="C36" s="17">
        <v>1.2438643399999999E-2</v>
      </c>
      <c r="D36" s="17">
        <v>2529.40299369885</v>
      </c>
      <c r="E36" s="17">
        <v>252.678829515199</v>
      </c>
      <c r="F36" s="17">
        <v>252.553801479199</v>
      </c>
      <c r="G36" s="17">
        <v>2808.9390752760501</v>
      </c>
      <c r="H36" s="17">
        <v>30869.525820410901</v>
      </c>
      <c r="I36" s="17">
        <v>1.832476366324</v>
      </c>
      <c r="J36" s="17">
        <v>1.1237411989170001</v>
      </c>
      <c r="K36" s="17">
        <v>5.9237590609999901E-5</v>
      </c>
      <c r="L36" s="17">
        <v>63.706123540580798</v>
      </c>
      <c r="M36" s="17">
        <v>0.1013973898364</v>
      </c>
      <c r="N36" s="17">
        <v>1.50030332599999E-4</v>
      </c>
      <c r="O36" s="17">
        <v>2.8110032797199901E-3</v>
      </c>
      <c r="P36" s="17">
        <v>1.50030332599999E-4</v>
      </c>
      <c r="Q36" s="17">
        <v>1.15153538E-8</v>
      </c>
      <c r="R36" s="17">
        <v>2.6050015008799998E-3</v>
      </c>
      <c r="S36" s="17">
        <v>4.3699684850799902E-3</v>
      </c>
      <c r="T36" s="17">
        <v>341.79485900106698</v>
      </c>
      <c r="U36" s="17">
        <v>7.8738021199999998E-7</v>
      </c>
      <c r="V36" s="17">
        <v>1.75035624499999E-4</v>
      </c>
      <c r="W36" s="17">
        <v>1.08398660499999E-4</v>
      </c>
      <c r="X36" s="17">
        <v>6.1832311786799996E-3</v>
      </c>
      <c r="Y36" s="17">
        <v>0.47524286600799998</v>
      </c>
      <c r="Z36" s="17">
        <v>3.4304208360728998E-2</v>
      </c>
      <c r="AA36" s="17">
        <v>1.885563555E-4</v>
      </c>
      <c r="AB36" s="17">
        <v>2.6614001866199898E-3</v>
      </c>
      <c r="AC36" s="17">
        <v>35.224246036966598</v>
      </c>
      <c r="AD36" s="17">
        <v>4.6662617865799996E-3</v>
      </c>
      <c r="AE36" s="17">
        <v>1.47169527626999E-3</v>
      </c>
      <c r="AF36" s="17">
        <v>4.8689211799999899E-4</v>
      </c>
      <c r="AG36" s="17">
        <v>1.70370202999999E-7</v>
      </c>
      <c r="AH36" s="17">
        <v>6.13843775999999E-6</v>
      </c>
      <c r="AI36" s="17">
        <v>5.55253559999999E-6</v>
      </c>
      <c r="AJ36" s="17">
        <v>1.8652323070499899E-2</v>
      </c>
      <c r="AK36" s="17">
        <v>24.9310112395431</v>
      </c>
      <c r="AL36" s="17">
        <v>3.6986099414073998</v>
      </c>
      <c r="AM36" s="17">
        <v>58.128332912650002</v>
      </c>
      <c r="AN36" s="17">
        <v>2.3936624241800001E-3</v>
      </c>
      <c r="AO36" s="17">
        <v>1.07050123E-6</v>
      </c>
      <c r="AR36" s="17" t="s">
        <v>206</v>
      </c>
      <c r="AS36" s="17">
        <v>0</v>
      </c>
      <c r="AT36" s="17">
        <v>0</v>
      </c>
      <c r="AU36" s="17">
        <v>1.1237394559901801</v>
      </c>
      <c r="AV36" s="17">
        <v>1.8324755236710599</v>
      </c>
      <c r="AW36" s="17">
        <v>1.8324755236710599</v>
      </c>
      <c r="AX36" s="17">
        <v>3.3375672070323501E-3</v>
      </c>
      <c r="AY36" s="17">
        <v>0</v>
      </c>
      <c r="AZ36" s="5">
        <v>2.42873013663144E-5</v>
      </c>
      <c r="BA36" s="5">
        <v>3.4949363602793199E-5</v>
      </c>
      <c r="BB36" s="17">
        <v>63.705812938158097</v>
      </c>
      <c r="BC36" s="5">
        <v>1.07047411466106E-6</v>
      </c>
      <c r="BD36" s="17">
        <v>4.3699817478002603E-3</v>
      </c>
      <c r="BE36" s="17">
        <v>0.101398118972989</v>
      </c>
      <c r="BF36" s="5">
        <v>3.6008534554693897E-5</v>
      </c>
      <c r="BG36" s="17">
        <v>1.14024680412484E-4</v>
      </c>
      <c r="BH36" s="17">
        <v>0</v>
      </c>
      <c r="BI36" s="17">
        <v>319109.67613766203</v>
      </c>
      <c r="BJ36" s="17">
        <v>2.8110138499562302E-3</v>
      </c>
      <c r="BK36" s="5">
        <v>3.3394779455127601E-9</v>
      </c>
      <c r="BL36" s="5">
        <v>8.1761875471927005E-9</v>
      </c>
      <c r="BM36" s="17">
        <v>1.50030212483583E-4</v>
      </c>
      <c r="BN36" s="17">
        <v>6.1833801265571498E-3</v>
      </c>
      <c r="BO36" s="17">
        <v>4.6663053646379699E-3</v>
      </c>
      <c r="BP36" s="17">
        <v>1.4716950258216301E-3</v>
      </c>
      <c r="BQ36" s="17">
        <v>3989.7036262138399</v>
      </c>
      <c r="BR36" s="17">
        <v>2.6049939546810598E-3</v>
      </c>
      <c r="BS36" s="17">
        <v>78.236968623801104</v>
      </c>
      <c r="BT36" s="17">
        <v>13689.7592879809</v>
      </c>
      <c r="BU36" s="17">
        <v>156.62728222333899</v>
      </c>
      <c r="BV36" s="17">
        <v>3.6985880610048398</v>
      </c>
      <c r="BW36" s="17">
        <v>3.5474228365551999</v>
      </c>
      <c r="BX36" s="17">
        <v>0</v>
      </c>
      <c r="BY36" s="17">
        <v>341.794684624301</v>
      </c>
      <c r="BZ36" s="17">
        <v>341.794684624301</v>
      </c>
      <c r="CA36" s="17">
        <v>0</v>
      </c>
      <c r="CB36" s="17">
        <v>0</v>
      </c>
      <c r="CC36" s="17">
        <v>58.128219606284802</v>
      </c>
      <c r="CD36" s="5">
        <v>1.7322129065262301E-7</v>
      </c>
      <c r="CE36" s="5">
        <v>5.7480170427648196E-7</v>
      </c>
      <c r="CF36" s="17">
        <v>0</v>
      </c>
      <c r="CG36" s="17">
        <v>5.2693334267653802E-3</v>
      </c>
      <c r="CH36" s="5">
        <v>4.6471549320149701E-9</v>
      </c>
      <c r="CI36" s="17">
        <v>0</v>
      </c>
      <c r="CJ36" s="17">
        <v>1.7236363206875899E-3</v>
      </c>
      <c r="CK36" s="17">
        <v>0</v>
      </c>
      <c r="CL36" s="5">
        <v>4.5507707468708199E-5</v>
      </c>
      <c r="CM36" s="17">
        <v>1.29527240640001E-4</v>
      </c>
      <c r="CN36" s="5">
        <v>3.57720399146811E-5</v>
      </c>
      <c r="CO36" s="5">
        <v>7.2626569001912501E-5</v>
      </c>
      <c r="CP36" s="17">
        <v>0.47524440903041598</v>
      </c>
      <c r="CQ36" s="17">
        <v>0</v>
      </c>
      <c r="CR36" s="17">
        <v>3.7594232633409198E-2</v>
      </c>
      <c r="CS36" s="17">
        <v>1.24386928465528E-2</v>
      </c>
      <c r="CT36" s="17">
        <v>0</v>
      </c>
      <c r="CU36" s="5">
        <v>7.7307094914488199E-5</v>
      </c>
      <c r="CV36" s="17">
        <v>1.1124904005247E-4</v>
      </c>
      <c r="CW36" s="17">
        <v>44571.701342669898</v>
      </c>
      <c r="CX36" s="17">
        <v>2276.4598401809999</v>
      </c>
      <c r="CY36" s="17">
        <v>252.93991956370499</v>
      </c>
      <c r="CZ36" s="17">
        <v>2529.3997597447001</v>
      </c>
      <c r="DA36" s="17">
        <v>0</v>
      </c>
      <c r="DB36" s="17">
        <v>11.717583025524499</v>
      </c>
      <c r="DC36" s="17">
        <v>0</v>
      </c>
      <c r="DD36" s="17">
        <v>4.8687741596256499E-4</v>
      </c>
      <c r="DE36" s="5">
        <v>1.70379582554826E-7</v>
      </c>
      <c r="DF36" s="5">
        <v>6.1380695051174796E-6</v>
      </c>
      <c r="DG36" s="5">
        <v>5.5524313960217496E-6</v>
      </c>
      <c r="DH36" s="17">
        <v>1.8652151713090401E-2</v>
      </c>
      <c r="DI36" s="17">
        <v>1.1352500856958601</v>
      </c>
      <c r="DJ36" s="17">
        <v>17358.8627286997</v>
      </c>
      <c r="DK36" s="17">
        <v>1.5359260265822301</v>
      </c>
      <c r="DL36" s="17">
        <v>4.0067620682054903</v>
      </c>
      <c r="DM36" s="17">
        <v>9.7052821807348995</v>
      </c>
      <c r="DN36" s="17">
        <v>2.2705011601437399</v>
      </c>
      <c r="DO36" s="17">
        <v>6.2453427093701901</v>
      </c>
      <c r="DP36" s="5">
        <v>3.9368712445642398E-8</v>
      </c>
      <c r="DQ36" s="17">
        <v>0.53423319624608001</v>
      </c>
      <c r="DR36" s="17">
        <v>252.67864918815701</v>
      </c>
      <c r="DS36" s="17">
        <v>252.55362122197599</v>
      </c>
      <c r="DT36" s="17">
        <v>0.12502796618109799</v>
      </c>
      <c r="DU36" s="17">
        <v>0</v>
      </c>
      <c r="DV36" s="17">
        <v>0</v>
      </c>
      <c r="DW36" s="17">
        <v>76.962742093398703</v>
      </c>
      <c r="DX36" s="17">
        <v>0</v>
      </c>
      <c r="DY36" s="17">
        <v>27.595643430391799</v>
      </c>
      <c r="DZ36" s="17">
        <v>6.47759254983273</v>
      </c>
      <c r="EA36" s="17">
        <v>3.7770445972431101</v>
      </c>
      <c r="EB36" s="17">
        <v>68.989184842672501</v>
      </c>
      <c r="EC36" s="17">
        <v>2.6593013075005599E-3</v>
      </c>
      <c r="ED36" s="17">
        <v>13123.198937040899</v>
      </c>
      <c r="EE36" s="17">
        <v>3.5393110824087599</v>
      </c>
      <c r="EF36" s="17">
        <v>39.778805199049799</v>
      </c>
      <c r="EG36" s="17">
        <v>0</v>
      </c>
      <c r="EH36" s="17">
        <v>2808.9266266164</v>
      </c>
      <c r="EI36" s="17">
        <v>217.147639671154</v>
      </c>
      <c r="EJ36" s="17">
        <v>2.3936455417950002E-3</v>
      </c>
      <c r="EK36" s="17">
        <v>0</v>
      </c>
      <c r="EL36" s="17">
        <v>0</v>
      </c>
      <c r="EM36" s="17">
        <v>123.46183785778101</v>
      </c>
      <c r="EN36" s="17">
        <v>35.223987463513303</v>
      </c>
      <c r="EO36" s="17">
        <v>2.6978298971551702</v>
      </c>
      <c r="EP36" s="17">
        <v>30869.342963618201</v>
      </c>
      <c r="EQ36" s="17">
        <v>24.930869301748899</v>
      </c>
      <c r="ER36" s="17">
        <v>102.73298927864499</v>
      </c>
      <c r="ES36" s="17"/>
      <c r="ET36" s="26">
        <f t="shared" si="42"/>
        <v>1.4438824109473576</v>
      </c>
      <c r="EU36" s="40">
        <f t="shared" si="43"/>
        <v>-8.2648452964600899E-7</v>
      </c>
      <c r="EV36" s="40">
        <f t="shared" si="44"/>
        <v>3.9752367850802195E-6</v>
      </c>
      <c r="EW36" s="40">
        <f t="shared" si="45"/>
        <v>-1.2785444462379703E-6</v>
      </c>
      <c r="EX36" s="40">
        <f t="shared" si="46"/>
        <v>-7.1366106267957627E-7</v>
      </c>
      <c r="EY36" s="40">
        <f t="shared" si="47"/>
        <v>-7.1373791228589303E-7</v>
      </c>
      <c r="EZ36" s="40">
        <f t="shared" si="48"/>
        <v>-4.4318012304580594E-6</v>
      </c>
      <c r="FA36" s="40">
        <f t="shared" si="49"/>
        <v>-5.9235374642383463E-6</v>
      </c>
      <c r="FB36" s="40">
        <f t="shared" si="50"/>
        <v>-4.5984382422468419E-7</v>
      </c>
      <c r="FC36" s="40">
        <f t="shared" si="51"/>
        <v>-1.5510037557229649E-6</v>
      </c>
      <c r="FD36" s="40">
        <f t="shared" si="52"/>
        <v>-1.5625903801498882E-5</v>
      </c>
      <c r="FE36" s="40">
        <f t="shared" si="53"/>
        <v>-4.8755505034459324E-6</v>
      </c>
      <c r="FF36" s="40">
        <f t="shared" si="54"/>
        <v>7.1908812464037687E-6</v>
      </c>
      <c r="FG36" s="40">
        <f t="shared" si="55"/>
        <v>1.9211896214199644E-5</v>
      </c>
      <c r="FH36" s="40">
        <f t="shared" si="56"/>
        <v>3.7603073309701517E-6</v>
      </c>
      <c r="FI36" s="40">
        <f t="shared" si="57"/>
        <v>-8.0061420859521332E-7</v>
      </c>
      <c r="FJ36" s="40">
        <f t="shared" si="58"/>
        <v>2.7067575245629485E-5</v>
      </c>
      <c r="FK36" s="40">
        <f t="shared" si="59"/>
        <v>-2.8968117436704307E-6</v>
      </c>
      <c r="FL36" s="40">
        <f t="shared" si="60"/>
        <v>3.0349693173752061E-6</v>
      </c>
      <c r="FM36" s="40">
        <f t="shared" si="61"/>
        <v>-5.1017960449385528E-7</v>
      </c>
      <c r="FN36" s="40">
        <f t="shared" si="62"/>
        <v>1.4599522025286415E-5</v>
      </c>
      <c r="FO36" s="40">
        <f t="shared" si="63"/>
        <v>-3.8643064331919702E-6</v>
      </c>
      <c r="FP36" s="40">
        <f t="shared" si="64"/>
        <v>-4.7586755367525308E-7</v>
      </c>
      <c r="FQ36" s="40">
        <f t="shared" si="65"/>
        <v>2.408900344269413E-5</v>
      </c>
      <c r="FR36" s="40">
        <f t="shared" si="66"/>
        <v>3.2468081614091184E-6</v>
      </c>
      <c r="FS36" s="40">
        <f t="shared" si="67"/>
        <v>9.5907307875571807E-2</v>
      </c>
      <c r="FT36" s="40">
        <f t="shared" si="68"/>
        <v>-1.1695868920548544E-6</v>
      </c>
      <c r="FU36" s="40">
        <f t="shared" si="69"/>
        <v>-7.8863717301210878E-4</v>
      </c>
      <c r="FV36" s="40">
        <f t="shared" si="70"/>
        <v>-7.3407803540467975E-6</v>
      </c>
      <c r="FW36" s="40">
        <f t="shared" si="71"/>
        <v>9.3389655281796008E-6</v>
      </c>
      <c r="FX36" s="40">
        <f t="shared" si="72"/>
        <v>-1.7017677776490526E-7</v>
      </c>
      <c r="FY36" s="40">
        <f t="shared" si="73"/>
        <v>-3.0195677626465202E-5</v>
      </c>
      <c r="FZ36" s="40">
        <f t="shared" si="74"/>
        <v>5.5053962851692463E-5</v>
      </c>
      <c r="GA36" s="40">
        <f t="shared" si="75"/>
        <v>-5.9991629288810401E-5</v>
      </c>
      <c r="GB36" s="40">
        <f t="shared" si="76"/>
        <v>-1.8766917629554675E-5</v>
      </c>
      <c r="GC36" s="40">
        <f t="shared" si="77"/>
        <v>-9.1869205165679741E-6</v>
      </c>
      <c r="GD36" s="40">
        <f t="shared" si="78"/>
        <v>-5.6932225025657372E-6</v>
      </c>
      <c r="GE36" s="40">
        <f t="shared" si="79"/>
        <v>-5.9158448462097199E-6</v>
      </c>
      <c r="GF36" s="40">
        <f t="shared" si="80"/>
        <v>-1.9492450501004086E-6</v>
      </c>
      <c r="GG36" s="40">
        <f t="shared" si="81"/>
        <v>-7.0529515062000693E-6</v>
      </c>
      <c r="GH36" s="40">
        <f t="shared" si="82"/>
        <v>-2.5329572895511644E-5</v>
      </c>
      <c r="GI36" s="40">
        <f t="shared" si="83"/>
        <v>0</v>
      </c>
      <c r="GJ36" s="40"/>
    </row>
    <row r="37" spans="1:192" x14ac:dyDescent="0.25">
      <c r="A37" s="17" t="s">
        <v>207</v>
      </c>
      <c r="B37" s="17">
        <v>39836.449513276901</v>
      </c>
      <c r="C37" s="17">
        <v>0.14363995806999999</v>
      </c>
      <c r="D37" s="17">
        <v>36829.610101157501</v>
      </c>
      <c r="E37" s="17">
        <v>812.95478770100101</v>
      </c>
      <c r="F37" s="17">
        <v>795.43583648816605</v>
      </c>
      <c r="G37" s="17">
        <v>394.18891444295502</v>
      </c>
      <c r="H37" s="17">
        <v>170061.213590723</v>
      </c>
      <c r="I37" s="17">
        <v>401.670176343349</v>
      </c>
      <c r="J37" s="17">
        <v>359.36405938468101</v>
      </c>
      <c r="K37" s="17">
        <v>7.6066325619799995E-4</v>
      </c>
      <c r="L37" s="17">
        <v>584.71446409331202</v>
      </c>
      <c r="M37" s="17">
        <v>86.436053762199407</v>
      </c>
      <c r="N37" s="17">
        <v>2.1039483745299899E-3</v>
      </c>
      <c r="O37" s="17">
        <v>1.8754593956396299</v>
      </c>
      <c r="P37" s="17">
        <v>2.1044652358299899E-3</v>
      </c>
      <c r="Q37" s="17">
        <v>1.3309322504E-7</v>
      </c>
      <c r="R37" s="17">
        <v>1.7385083407331701</v>
      </c>
      <c r="S37" s="17">
        <v>2.9158454318098501</v>
      </c>
      <c r="T37" s="17">
        <v>3195.2279087730399</v>
      </c>
      <c r="U37" s="17">
        <v>1.0110596264339999E-5</v>
      </c>
      <c r="V37" s="17">
        <v>2.45459764413E-3</v>
      </c>
      <c r="W37" s="17">
        <v>1.6245042728659999E-3</v>
      </c>
      <c r="X37" s="17">
        <v>0.59017471855844805</v>
      </c>
      <c r="Y37" s="17">
        <v>402.97317047586898</v>
      </c>
      <c r="Z37" s="17">
        <v>12.7906144930057</v>
      </c>
      <c r="AA37" s="17">
        <v>2.8399004683379902E-3</v>
      </c>
      <c r="AB37" s="17">
        <v>1.7790644358446499</v>
      </c>
      <c r="AC37" s="17">
        <v>364.12776290210797</v>
      </c>
      <c r="AD37" s="17">
        <v>3.4117704967864499</v>
      </c>
      <c r="AE37" s="17">
        <v>0.98276661756209605</v>
      </c>
      <c r="AF37" s="17">
        <v>5.62480779894E-3</v>
      </c>
      <c r="AG37" s="17">
        <v>1.9665973027999999E-6</v>
      </c>
      <c r="AH37" s="17">
        <v>7.0866808650999903E-5</v>
      </c>
      <c r="AI37" s="17">
        <v>6.4104206155999994E-5</v>
      </c>
      <c r="AJ37" s="17">
        <v>18.2330136265312</v>
      </c>
      <c r="AK37" s="17">
        <v>1468.93272009574</v>
      </c>
      <c r="AL37" s="17">
        <v>97.732057785866502</v>
      </c>
      <c r="AM37" s="17">
        <v>74.398134481278504</v>
      </c>
      <c r="AN37" s="17">
        <v>1.62645279454863</v>
      </c>
      <c r="AO37" s="17">
        <v>1.2356899684E-5</v>
      </c>
      <c r="AR37" s="17" t="s">
        <v>207</v>
      </c>
      <c r="AS37" s="17">
        <v>0</v>
      </c>
      <c r="AT37" s="17">
        <v>0</v>
      </c>
      <c r="AU37" s="17">
        <v>359.36327973855299</v>
      </c>
      <c r="AV37" s="17">
        <v>401.67010658143101</v>
      </c>
      <c r="AW37" s="17">
        <v>401.67010658143101</v>
      </c>
      <c r="AX37" s="17">
        <v>0.93956550128474703</v>
      </c>
      <c r="AY37" s="17">
        <v>0</v>
      </c>
      <c r="AZ37" s="17">
        <v>3.1188045359325801E-4</v>
      </c>
      <c r="BA37" s="17">
        <v>4.4878619065019697E-4</v>
      </c>
      <c r="BB37" s="17">
        <v>584.71000419452196</v>
      </c>
      <c r="BC37" s="5">
        <v>1.23570449043576E-5</v>
      </c>
      <c r="BD37" s="17">
        <v>2.9158440284186802</v>
      </c>
      <c r="BE37" s="17">
        <v>86.4358727182412</v>
      </c>
      <c r="BF37" s="17">
        <v>5.04943445482453E-4</v>
      </c>
      <c r="BG37" s="17">
        <v>1.59901328505211E-3</v>
      </c>
      <c r="BH37" s="17">
        <v>0</v>
      </c>
      <c r="BI37" s="17">
        <v>621085.81752341299</v>
      </c>
      <c r="BJ37" s="17">
        <v>1.8754625294511</v>
      </c>
      <c r="BK37" s="5">
        <v>3.8597455579622602E-8</v>
      </c>
      <c r="BL37" s="5">
        <v>9.4491946945771802E-8</v>
      </c>
      <c r="BM37" s="17">
        <v>2.1044955104911802E-3</v>
      </c>
      <c r="BN37" s="17">
        <v>0.59017179111271401</v>
      </c>
      <c r="BO37" s="17">
        <v>3.4117704726981102</v>
      </c>
      <c r="BP37" s="17">
        <v>0.98276349302926003</v>
      </c>
      <c r="BQ37" s="17">
        <v>39836.350534940502</v>
      </c>
      <c r="BR37" s="17">
        <v>1.7385056583096701</v>
      </c>
      <c r="BS37" s="17">
        <v>235.86807542529399</v>
      </c>
      <c r="BT37" s="17">
        <v>64336.358248107703</v>
      </c>
      <c r="BU37" s="17">
        <v>357.842312125739</v>
      </c>
      <c r="BV37" s="17">
        <v>97.731420732197606</v>
      </c>
      <c r="BW37" s="17">
        <v>88.105256473824696</v>
      </c>
      <c r="BX37" s="17">
        <v>0</v>
      </c>
      <c r="BY37" s="17">
        <v>3195.2075662797802</v>
      </c>
      <c r="BZ37" s="17">
        <v>3195.2075662797802</v>
      </c>
      <c r="CA37" s="17">
        <v>0</v>
      </c>
      <c r="CB37" s="17">
        <v>0</v>
      </c>
      <c r="CC37" s="17">
        <v>74.3980099854966</v>
      </c>
      <c r="CD37" s="5">
        <v>2.2243104311154602E-6</v>
      </c>
      <c r="CE37" s="5">
        <v>7.3809022974266904E-6</v>
      </c>
      <c r="CF37" s="17">
        <v>0</v>
      </c>
      <c r="CG37" s="17">
        <v>1.4834324412575</v>
      </c>
      <c r="CH37" s="17">
        <v>0</v>
      </c>
      <c r="CI37" s="17">
        <v>0</v>
      </c>
      <c r="CJ37" s="17">
        <v>0.48526044185624601</v>
      </c>
      <c r="CK37" s="17">
        <v>0</v>
      </c>
      <c r="CL37" s="17">
        <v>6.3819589768349203E-4</v>
      </c>
      <c r="CM37" s="17">
        <v>1.81640525445196E-3</v>
      </c>
      <c r="CN37" s="17">
        <v>5.3608143054503798E-4</v>
      </c>
      <c r="CO37" s="17">
        <v>1.0884152326537499E-3</v>
      </c>
      <c r="CP37" s="17">
        <v>402.97450175831102</v>
      </c>
      <c r="CQ37" s="17">
        <v>0</v>
      </c>
      <c r="CR37" s="17">
        <v>13.7170189725169</v>
      </c>
      <c r="CS37" s="17">
        <v>0.143639875725458</v>
      </c>
      <c r="CT37" s="17">
        <v>0</v>
      </c>
      <c r="CU37" s="17">
        <v>1.16437515760622E-3</v>
      </c>
      <c r="CV37" s="17">
        <v>1.6755242965106299E-3</v>
      </c>
      <c r="CW37" s="17">
        <v>233384.76647219501</v>
      </c>
      <c r="CX37" s="17">
        <v>33146.548081080502</v>
      </c>
      <c r="CY37" s="17">
        <v>3682.9524560320101</v>
      </c>
      <c r="CZ37" s="17">
        <v>36829.500537112501</v>
      </c>
      <c r="DA37" s="17">
        <v>0</v>
      </c>
      <c r="DB37" s="17">
        <v>281.57449585948802</v>
      </c>
      <c r="DC37" s="17">
        <v>0</v>
      </c>
      <c r="DD37" s="17">
        <v>5.6248860591940897E-3</v>
      </c>
      <c r="DE37" s="5">
        <v>1.9666063364804299E-6</v>
      </c>
      <c r="DF37" s="5">
        <v>7.0867195299393097E-5</v>
      </c>
      <c r="DG37" s="5">
        <v>6.4104581219398302E-5</v>
      </c>
      <c r="DH37" s="17">
        <v>18.2329788057258</v>
      </c>
      <c r="DI37" s="17">
        <v>5.4733516793267096</v>
      </c>
      <c r="DJ37" s="17">
        <v>100446.642945659</v>
      </c>
      <c r="DK37" s="17">
        <v>7.4051224501617599</v>
      </c>
      <c r="DL37" s="17">
        <v>19.317720262901101</v>
      </c>
      <c r="DM37" s="17">
        <v>46.791812435390703</v>
      </c>
      <c r="DN37" s="17">
        <v>10.9466988165589</v>
      </c>
      <c r="DO37" s="17">
        <v>6.2987021535298702</v>
      </c>
      <c r="DP37" s="5">
        <v>5.05527769868328E-7</v>
      </c>
      <c r="DQ37" s="17">
        <v>2.5756992495907598</v>
      </c>
      <c r="DR37" s="17">
        <v>812.95391866298496</v>
      </c>
      <c r="DS37" s="17">
        <v>795.435006198515</v>
      </c>
      <c r="DT37" s="17">
        <v>17.5189124644697</v>
      </c>
      <c r="DU37" s="17">
        <v>0</v>
      </c>
      <c r="DV37" s="17">
        <v>0</v>
      </c>
      <c r="DW37" s="17">
        <v>93.739232935619498</v>
      </c>
      <c r="DX37" s="17">
        <v>0</v>
      </c>
      <c r="DY37" s="17">
        <v>127.135571331316</v>
      </c>
      <c r="DZ37" s="17">
        <v>31.230319893957599</v>
      </c>
      <c r="EA37" s="17">
        <v>17.049147728798399</v>
      </c>
      <c r="EB37" s="17">
        <v>317.83893536334898</v>
      </c>
      <c r="EC37" s="17">
        <v>1.7776496782893401</v>
      </c>
      <c r="ED37" s="17">
        <v>60810.852540187603</v>
      </c>
      <c r="EE37" s="17">
        <v>17.063999394390301</v>
      </c>
      <c r="EF37" s="17">
        <v>92.568692503623893</v>
      </c>
      <c r="EG37" s="17">
        <v>0</v>
      </c>
      <c r="EH37" s="17">
        <v>394.18554016479499</v>
      </c>
      <c r="EI37" s="17">
        <v>2275.4792279434</v>
      </c>
      <c r="EJ37" s="17">
        <v>1.6264537020257599</v>
      </c>
      <c r="EK37" s="17">
        <v>0</v>
      </c>
      <c r="EL37" s="17">
        <v>0</v>
      </c>
      <c r="EM37" s="17">
        <v>2433.5574840660402</v>
      </c>
      <c r="EN37" s="17">
        <v>364.12536330536898</v>
      </c>
      <c r="EO37" s="17">
        <v>7.3752846474908802</v>
      </c>
      <c r="EP37" s="17">
        <v>170059.674747126</v>
      </c>
      <c r="EQ37" s="17">
        <v>1468.92011514405</v>
      </c>
      <c r="ER37" s="17">
        <v>2542.8489733203201</v>
      </c>
      <c r="ES37" s="17"/>
      <c r="ET37" s="26">
        <f t="shared" si="42"/>
        <v>1.3723698273516731</v>
      </c>
      <c r="EU37" s="40">
        <f t="shared" si="43"/>
        <v>-2.4846174196684759E-6</v>
      </c>
      <c r="EV37" s="40">
        <f t="shared" si="44"/>
        <v>-5.7327044018282222E-7</v>
      </c>
      <c r="EW37" s="40">
        <f t="shared" si="45"/>
        <v>-2.9748901685183477E-6</v>
      </c>
      <c r="EX37" s="40">
        <f t="shared" si="46"/>
        <v>-1.068986897175871E-6</v>
      </c>
      <c r="EY37" s="40">
        <f t="shared" si="47"/>
        <v>-1.0438172545937845E-6</v>
      </c>
      <c r="EZ37" s="40">
        <f t="shared" si="48"/>
        <v>-8.5600534068961246E-6</v>
      </c>
      <c r="FA37" s="40">
        <f t="shared" si="49"/>
        <v>-9.0487628807463509E-6</v>
      </c>
      <c r="FB37" s="40">
        <f t="shared" si="50"/>
        <v>-1.7367960603812925E-7</v>
      </c>
      <c r="FC37" s="40">
        <f t="shared" si="51"/>
        <v>-2.1695161429291482E-6</v>
      </c>
      <c r="FD37" s="40">
        <f t="shared" si="52"/>
        <v>4.4540674567460412E-6</v>
      </c>
      <c r="FE37" s="40">
        <f t="shared" si="53"/>
        <v>-7.6274815554215339E-6</v>
      </c>
      <c r="FF37" s="40">
        <f t="shared" si="54"/>
        <v>-2.0945421537332848E-6</v>
      </c>
      <c r="FG37" s="40">
        <f t="shared" si="55"/>
        <v>3.9715825132999977E-6</v>
      </c>
      <c r="FH37" s="40">
        <f t="shared" si="56"/>
        <v>1.6709567145990057E-6</v>
      </c>
      <c r="FI37" s="40">
        <f t="shared" si="57"/>
        <v>1.4385916514498474E-5</v>
      </c>
      <c r="FJ37" s="40">
        <f t="shared" si="58"/>
        <v>-2.8720579912673803E-5</v>
      </c>
      <c r="FK37" s="40">
        <f t="shared" si="59"/>
        <v>-1.5429454303668668E-6</v>
      </c>
      <c r="FL37" s="40">
        <f t="shared" si="60"/>
        <v>-4.8129820416085177E-7</v>
      </c>
      <c r="FM37" s="40">
        <f t="shared" si="61"/>
        <v>-6.3665234031822063E-6</v>
      </c>
      <c r="FN37" s="40">
        <f t="shared" si="62"/>
        <v>1.4265634459973426E-5</v>
      </c>
      <c r="FO37" s="40">
        <f t="shared" si="63"/>
        <v>1.4291570190680939E-6</v>
      </c>
      <c r="FP37" s="40">
        <f t="shared" si="64"/>
        <v>-4.6843011366623282E-6</v>
      </c>
      <c r="FQ37" s="40">
        <f t="shared" si="65"/>
        <v>-4.9603035202816222E-6</v>
      </c>
      <c r="FR37" s="40">
        <f t="shared" si="66"/>
        <v>3.3036503161390828E-6</v>
      </c>
      <c r="FS37" s="40">
        <f t="shared" si="67"/>
        <v>7.2428457602078986E-2</v>
      </c>
      <c r="FT37" s="40">
        <f t="shared" si="68"/>
        <v>-3.5713263599877318E-7</v>
      </c>
      <c r="FU37" s="40">
        <f t="shared" si="69"/>
        <v>-7.9522558419203924E-4</v>
      </c>
      <c r="FV37" s="40">
        <f t="shared" si="70"/>
        <v>-6.5899856684138253E-6</v>
      </c>
      <c r="FW37" s="40">
        <f t="shared" si="71"/>
        <v>-7.0603634652424308E-9</v>
      </c>
      <c r="FX37" s="40">
        <f t="shared" si="72"/>
        <v>-3.1793233308732346E-6</v>
      </c>
      <c r="FY37" s="40">
        <f t="shared" si="73"/>
        <v>1.3913409468753513E-5</v>
      </c>
      <c r="FZ37" s="40">
        <f t="shared" si="74"/>
        <v>4.5935588425883617E-6</v>
      </c>
      <c r="GA37" s="40">
        <f t="shared" si="75"/>
        <v>5.4559870911861971E-6</v>
      </c>
      <c r="GB37" s="40">
        <f t="shared" si="76"/>
        <v>5.8508391383099161E-6</v>
      </c>
      <c r="GC37" s="40">
        <f t="shared" si="77"/>
        <v>-1.9097668719608425E-6</v>
      </c>
      <c r="GD37" s="40">
        <f t="shared" si="78"/>
        <v>-8.5810272435180474E-6</v>
      </c>
      <c r="GE37" s="40">
        <f t="shared" si="79"/>
        <v>-6.5183695435126924E-6</v>
      </c>
      <c r="GF37" s="40">
        <f t="shared" si="80"/>
        <v>-1.6733723603690127E-6</v>
      </c>
      <c r="GG37" s="40">
        <f t="shared" si="81"/>
        <v>5.5794864316208657E-7</v>
      </c>
      <c r="GH37" s="40">
        <f t="shared" si="82"/>
        <v>1.1752167721156706E-5</v>
      </c>
      <c r="GI37" s="40">
        <f t="shared" si="83"/>
        <v>0</v>
      </c>
      <c r="GJ37" s="40"/>
    </row>
    <row r="38" spans="1:192" x14ac:dyDescent="0.25">
      <c r="A38" s="17" t="s">
        <v>208</v>
      </c>
      <c r="B38" s="17">
        <v>8.0206679259999998</v>
      </c>
      <c r="C38" s="17"/>
      <c r="D38" s="17">
        <v>5.7994435439999998</v>
      </c>
      <c r="E38" s="17">
        <v>0.103213081</v>
      </c>
      <c r="F38" s="17">
        <v>0.103213081</v>
      </c>
      <c r="G38" s="17">
        <v>2.3340717724799902E-3</v>
      </c>
      <c r="H38" s="17">
        <v>20.038170136999899</v>
      </c>
      <c r="I38" s="17">
        <v>1.440613621E-2</v>
      </c>
      <c r="J38" s="17">
        <v>1.0824572560000001E-2</v>
      </c>
      <c r="L38" s="17">
        <v>9.3952367640673801E-2</v>
      </c>
      <c r="M38" s="17">
        <v>1.66381459999999E-3</v>
      </c>
      <c r="O38" s="17">
        <v>5.7624139999999999E-5</v>
      </c>
      <c r="R38" s="17">
        <v>5.3398179999999998E-5</v>
      </c>
      <c r="S38" s="17">
        <v>8.9580549999999896E-5</v>
      </c>
      <c r="T38" s="17">
        <v>0.143223037648748</v>
      </c>
      <c r="X38" s="17">
        <v>1.1498342E-4</v>
      </c>
      <c r="Y38" s="17">
        <v>8.9612289999999994E-3</v>
      </c>
      <c r="Z38" s="17">
        <v>2.8260547999999999E-4</v>
      </c>
      <c r="AB38" s="17">
        <v>5.4534519999999999E-5</v>
      </c>
      <c r="AC38" s="17">
        <v>7.2235588072335197E-2</v>
      </c>
      <c r="AD38" s="17">
        <v>9.3640740000000002E-5</v>
      </c>
      <c r="AE38" s="17">
        <v>3.0163170000000001E-5</v>
      </c>
      <c r="AJ38" s="17">
        <v>3.2362138000000001E-4</v>
      </c>
      <c r="AK38" s="17">
        <v>4.4761981587894198E-2</v>
      </c>
      <c r="AL38" s="17">
        <v>6.3296761974795997E-3</v>
      </c>
      <c r="AM38" s="17">
        <v>1.042555E-2</v>
      </c>
      <c r="AN38" s="17">
        <v>4.888465E-5</v>
      </c>
      <c r="AR38" s="17" t="s">
        <v>208</v>
      </c>
      <c r="AS38" s="17">
        <v>0</v>
      </c>
      <c r="AT38" s="17">
        <v>0</v>
      </c>
      <c r="AU38" s="17">
        <v>1.08246352332324E-2</v>
      </c>
      <c r="AV38" s="17">
        <v>1.44061910599712E-2</v>
      </c>
      <c r="AW38" s="17">
        <v>1.44061910599712E-2</v>
      </c>
      <c r="AX38" s="5">
        <v>7.7070468757750598E-5</v>
      </c>
      <c r="AY38" s="17">
        <v>0</v>
      </c>
      <c r="AZ38" s="17">
        <v>0</v>
      </c>
      <c r="BA38" s="17">
        <v>0</v>
      </c>
      <c r="BB38" s="17">
        <v>9.3951798524509106E-2</v>
      </c>
      <c r="BC38" s="17">
        <v>0</v>
      </c>
      <c r="BD38" s="5">
        <v>8.9598380389887996E-5</v>
      </c>
      <c r="BE38" s="17">
        <v>1.66376164002711E-3</v>
      </c>
      <c r="BF38" s="17">
        <v>0</v>
      </c>
      <c r="BG38" s="17">
        <v>0</v>
      </c>
      <c r="BH38" s="17">
        <v>0</v>
      </c>
      <c r="BI38" s="17">
        <v>278.20449985168301</v>
      </c>
      <c r="BJ38" s="5">
        <v>5.7625304590177297E-5</v>
      </c>
      <c r="BK38" s="17">
        <v>0</v>
      </c>
      <c r="BL38" s="17">
        <v>0</v>
      </c>
      <c r="BM38" s="17">
        <v>0</v>
      </c>
      <c r="BN38" s="17">
        <v>1.1497813541890499E-4</v>
      </c>
      <c r="BO38" s="5">
        <v>9.3642606260024004E-5</v>
      </c>
      <c r="BP38" s="5">
        <v>3.0169239184951202E-5</v>
      </c>
      <c r="BQ38" s="17">
        <v>8.0206480486339</v>
      </c>
      <c r="BR38" s="5">
        <v>5.3382834795548902E-5</v>
      </c>
      <c r="BS38" s="17">
        <v>4.7974701030109399E-3</v>
      </c>
      <c r="BT38" s="17">
        <v>14.0512481837425</v>
      </c>
      <c r="BU38" s="17">
        <v>2.4356965793085098E-3</v>
      </c>
      <c r="BV38" s="17">
        <v>6.3300657814210799E-3</v>
      </c>
      <c r="BW38" s="17">
        <v>0</v>
      </c>
      <c r="BX38" s="17">
        <v>0</v>
      </c>
      <c r="BY38" s="17">
        <v>0.14322292044820101</v>
      </c>
      <c r="BZ38" s="17">
        <v>0.14322292044820101</v>
      </c>
      <c r="CA38" s="17">
        <v>0</v>
      </c>
      <c r="CB38" s="17">
        <v>0</v>
      </c>
      <c r="CC38" s="17">
        <v>1.0425970030919701E-2</v>
      </c>
      <c r="CD38" s="17">
        <v>0</v>
      </c>
      <c r="CE38" s="17">
        <v>0</v>
      </c>
      <c r="CF38" s="17">
        <v>0</v>
      </c>
      <c r="CG38" s="17">
        <v>1.2167461710676401E-4</v>
      </c>
      <c r="CH38" s="17">
        <v>0</v>
      </c>
      <c r="CI38" s="17">
        <v>0</v>
      </c>
      <c r="CJ38" s="5">
        <v>3.98049450137731E-5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8.96138644289746E-3</v>
      </c>
      <c r="CQ38" s="17">
        <v>0</v>
      </c>
      <c r="CR38" s="17">
        <v>3.5859652790224599E-4</v>
      </c>
      <c r="CS38" s="17">
        <v>0</v>
      </c>
      <c r="CT38" s="17">
        <v>0</v>
      </c>
      <c r="CU38" s="17">
        <v>0</v>
      </c>
      <c r="CV38" s="17">
        <v>0</v>
      </c>
      <c r="CW38" s="17">
        <v>34.101717228734998</v>
      </c>
      <c r="CX38" s="17">
        <v>5.2195144320067097</v>
      </c>
      <c r="CY38" s="17">
        <v>0.57994358592789597</v>
      </c>
      <c r="CZ38" s="17">
        <v>5.7994580179346098</v>
      </c>
      <c r="DA38" s="17">
        <v>0</v>
      </c>
      <c r="DB38" s="17">
        <v>7.8204435423866302E-3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3.2363220291340599E-4</v>
      </c>
      <c r="DI38" s="17">
        <v>8.2620281419997096E-4</v>
      </c>
      <c r="DJ38" s="17">
        <v>11.086102565299401</v>
      </c>
      <c r="DK38" s="17">
        <v>1.11780474765346E-3</v>
      </c>
      <c r="DL38" s="17">
        <v>2.9160111774334898E-3</v>
      </c>
      <c r="DM38" s="17">
        <v>7.0632131263193001E-3</v>
      </c>
      <c r="DN38" s="17">
        <v>1.6524088251018299E-3</v>
      </c>
      <c r="DO38" s="17">
        <v>0</v>
      </c>
      <c r="DP38" s="17">
        <v>0</v>
      </c>
      <c r="DQ38" s="17">
        <v>3.8880283514387901E-4</v>
      </c>
      <c r="DR38" s="17">
        <v>0.103213487546641</v>
      </c>
      <c r="DS38" s="17">
        <v>0.103213487546641</v>
      </c>
      <c r="DT38" s="17">
        <v>0</v>
      </c>
      <c r="DU38" s="17">
        <v>0</v>
      </c>
      <c r="DV38" s="17">
        <v>0</v>
      </c>
      <c r="DW38" s="17">
        <v>3.0768243522544801E-3</v>
      </c>
      <c r="DX38" s="17">
        <v>0</v>
      </c>
      <c r="DY38" s="17">
        <v>1.89550786223317E-2</v>
      </c>
      <c r="DZ38" s="17">
        <v>4.7141546652557003E-3</v>
      </c>
      <c r="EA38" s="17">
        <v>2.5272084525207001E-3</v>
      </c>
      <c r="EB38" s="17">
        <v>4.7388271411013198E-2</v>
      </c>
      <c r="EC38" s="5">
        <v>5.44984728142551E-5</v>
      </c>
      <c r="ED38" s="17">
        <v>8.8950491335849193</v>
      </c>
      <c r="EE38" s="17">
        <v>2.5758187139337699E-3</v>
      </c>
      <c r="EF38" s="17">
        <v>1.0011687803479901E-2</v>
      </c>
      <c r="EG38" s="17">
        <v>0</v>
      </c>
      <c r="EH38" s="17">
        <v>2.3340527014886802E-3</v>
      </c>
      <c r="EI38" s="17">
        <v>4.5515555399593302E-2</v>
      </c>
      <c r="EJ38" s="5">
        <v>4.88803479830462E-5</v>
      </c>
      <c r="EK38" s="17">
        <v>0</v>
      </c>
      <c r="EL38" s="17">
        <v>0</v>
      </c>
      <c r="EM38" s="17">
        <v>7.7357934790809393E-2</v>
      </c>
      <c r="EN38" s="17">
        <v>7.2235654571687194E-2</v>
      </c>
      <c r="EO38" s="5">
        <v>2.1330571272673302E-9</v>
      </c>
      <c r="EP38" s="17">
        <v>20.038090171618698</v>
      </c>
      <c r="EQ38" s="17">
        <v>4.4762104639114002E-2</v>
      </c>
      <c r="ER38" s="17">
        <v>2.70090706713625E-2</v>
      </c>
      <c r="ES38" s="17"/>
      <c r="ET38" s="26">
        <f t="shared" si="42"/>
        <v>1.7018446836333516</v>
      </c>
      <c r="EU38" s="40">
        <f t="shared" si="43"/>
        <v>-2.4782681795524937E-6</v>
      </c>
      <c r="EV38" s="40">
        <f t="shared" si="44"/>
        <v>0</v>
      </c>
      <c r="EW38" s="40">
        <f t="shared" si="45"/>
        <v>2.4957454107703662E-6</v>
      </c>
      <c r="EX38" s="40">
        <f t="shared" si="46"/>
        <v>3.9389061644686434E-6</v>
      </c>
      <c r="EY38" s="40">
        <f t="shared" si="47"/>
        <v>3.9389061644686434E-6</v>
      </c>
      <c r="EZ38" s="40">
        <f t="shared" si="48"/>
        <v>-8.1706961777629391E-6</v>
      </c>
      <c r="FA38" s="40">
        <f t="shared" si="49"/>
        <v>-3.9906528716711241E-6</v>
      </c>
      <c r="FB38" s="40">
        <f t="shared" si="50"/>
        <v>3.807403345410517E-6</v>
      </c>
      <c r="FC38" s="40">
        <f t="shared" si="51"/>
        <v>5.7899036707066298E-6</v>
      </c>
      <c r="FD38" s="40">
        <f t="shared" si="52"/>
        <v>0</v>
      </c>
      <c r="FE38" s="40">
        <f t="shared" si="53"/>
        <v>-6.0574967825335846E-6</v>
      </c>
      <c r="FF38" s="40">
        <f t="shared" si="54"/>
        <v>-3.1830453272860189E-5</v>
      </c>
      <c r="FG38" s="40">
        <f t="shared" si="55"/>
        <v>0</v>
      </c>
      <c r="FH38" s="40">
        <f t="shared" si="56"/>
        <v>2.0210109466243658E-5</v>
      </c>
      <c r="FI38" s="40">
        <f t="shared" si="57"/>
        <v>0</v>
      </c>
      <c r="FJ38" s="40">
        <f t="shared" si="58"/>
        <v>0</v>
      </c>
      <c r="FK38" s="40">
        <f t="shared" si="59"/>
        <v>-2.8737317360060693E-4</v>
      </c>
      <c r="FL38" s="40">
        <f t="shared" si="60"/>
        <v>1.9904309460145754E-4</v>
      </c>
      <c r="FM38" s="40">
        <f t="shared" si="61"/>
        <v>-8.1830792666914768E-7</v>
      </c>
      <c r="FN38" s="40">
        <f t="shared" si="62"/>
        <v>0</v>
      </c>
      <c r="FO38" s="40">
        <f t="shared" si="63"/>
        <v>0</v>
      </c>
      <c r="FP38" s="40">
        <f t="shared" si="64"/>
        <v>0</v>
      </c>
      <c r="FQ38" s="40">
        <f t="shared" si="65"/>
        <v>-4.5959505248679772E-5</v>
      </c>
      <c r="FR38" s="40">
        <f t="shared" si="66"/>
        <v>1.7569342046794599E-5</v>
      </c>
      <c r="FS38" s="40">
        <f t="shared" si="67"/>
        <v>0.26889445987475541</v>
      </c>
      <c r="FT38" s="40">
        <f t="shared" si="68"/>
        <v>0</v>
      </c>
      <c r="FU38" s="40">
        <f t="shared" si="69"/>
        <v>-6.6099757997134848E-4</v>
      </c>
      <c r="FV38" s="40">
        <f t="shared" si="70"/>
        <v>9.2058988888711961E-7</v>
      </c>
      <c r="FW38" s="40">
        <f t="shared" si="71"/>
        <v>1.9930000809492332E-5</v>
      </c>
      <c r="FX38" s="40">
        <f t="shared" si="72"/>
        <v>2.0121177420015553E-4</v>
      </c>
      <c r="FY38" s="40">
        <f t="shared" si="73"/>
        <v>0</v>
      </c>
      <c r="FZ38" s="40">
        <f t="shared" si="74"/>
        <v>0</v>
      </c>
      <c r="GA38" s="40">
        <f t="shared" si="75"/>
        <v>0</v>
      </c>
      <c r="GB38" s="40">
        <f t="shared" si="76"/>
        <v>0</v>
      </c>
      <c r="GC38" s="40">
        <f t="shared" si="77"/>
        <v>3.344313470877047E-5</v>
      </c>
      <c r="GD38" s="40">
        <f t="shared" si="78"/>
        <v>2.7490118944412737E-6</v>
      </c>
      <c r="GE38" s="40">
        <f t="shared" si="79"/>
        <v>6.1548794808068062E-5</v>
      </c>
      <c r="GF38" s="40">
        <f t="shared" si="80"/>
        <v>4.0288610164458263E-5</v>
      </c>
      <c r="GG38" s="40">
        <f t="shared" si="81"/>
        <v>-8.8003431625255723E-5</v>
      </c>
      <c r="GH38" s="40">
        <f t="shared" si="82"/>
        <v>0</v>
      </c>
      <c r="GI38" s="40">
        <f t="shared" si="83"/>
        <v>0</v>
      </c>
      <c r="GJ38" s="40"/>
    </row>
    <row r="39" spans="1:192" x14ac:dyDescent="0.25">
      <c r="A39" s="17" t="s">
        <v>209</v>
      </c>
      <c r="B39" s="17">
        <v>71424.477416374299</v>
      </c>
      <c r="C39" s="17">
        <v>2.6155565400000001E-2</v>
      </c>
      <c r="D39" s="17">
        <v>57413.495106931798</v>
      </c>
      <c r="E39" s="17">
        <v>1187.46107354319</v>
      </c>
      <c r="F39" s="17">
        <v>1164.9370135961899</v>
      </c>
      <c r="G39" s="17">
        <v>1074.37041086049</v>
      </c>
      <c r="H39" s="17">
        <v>139814.84477718599</v>
      </c>
      <c r="I39" s="17">
        <v>97.258679506287194</v>
      </c>
      <c r="J39" s="17">
        <v>74.22293635183</v>
      </c>
      <c r="K39" s="17">
        <v>1.6888145347999901E-4</v>
      </c>
      <c r="L39" s="17">
        <v>7068.1557650300301</v>
      </c>
      <c r="M39" s="17">
        <v>12.548317631310001</v>
      </c>
      <c r="N39" s="17">
        <v>4.2486155919999898E-4</v>
      </c>
      <c r="O39" s="17">
        <v>0.392266990229999</v>
      </c>
      <c r="P39" s="17">
        <v>4.2486155919999898E-4</v>
      </c>
      <c r="Q39" s="17">
        <v>2.4214097799999999E-8</v>
      </c>
      <c r="R39" s="17">
        <v>0.36351979371199999</v>
      </c>
      <c r="S39" s="17">
        <v>0.60981560847799998</v>
      </c>
      <c r="T39" s="17">
        <v>1221.7148463727899</v>
      </c>
      <c r="U39" s="17">
        <v>2.2447573470000001E-6</v>
      </c>
      <c r="V39" s="17">
        <v>4.956718319E-4</v>
      </c>
      <c r="W39" s="17">
        <v>3.0512811280000002E-4</v>
      </c>
      <c r="X39" s="17">
        <v>0.86163055243300002</v>
      </c>
      <c r="Y39" s="17">
        <v>65.159316895559996</v>
      </c>
      <c r="Z39" s="17">
        <v>2.06594281011601</v>
      </c>
      <c r="AA39" s="17">
        <v>5.3052386939999999E-4</v>
      </c>
      <c r="AB39" s="17">
        <v>0.371388051039999</v>
      </c>
      <c r="AC39" s="17">
        <v>3715.29671928681</v>
      </c>
      <c r="AD39" s="17">
        <v>0.65095380221300003</v>
      </c>
      <c r="AE39" s="17">
        <v>0.205370075023</v>
      </c>
      <c r="AF39" s="17">
        <v>1.02382084899999E-3</v>
      </c>
      <c r="AG39" s="17">
        <v>3.5824893400000002E-7</v>
      </c>
      <c r="AH39" s="17">
        <v>1.29077086799999E-5</v>
      </c>
      <c r="AI39" s="17">
        <v>1.1675688599999999E-5</v>
      </c>
      <c r="AJ39" s="17">
        <v>2.4896220229268899</v>
      </c>
      <c r="AK39" s="17">
        <v>13737.1119406531</v>
      </c>
      <c r="AL39" s="17">
        <v>317.86544709403103</v>
      </c>
      <c r="AM39" s="17">
        <v>160.79901143445301</v>
      </c>
      <c r="AN39" s="17">
        <v>0.33400923499899998</v>
      </c>
      <c r="AO39" s="17">
        <v>2.25101806E-6</v>
      </c>
      <c r="AR39" s="17" t="s">
        <v>209</v>
      </c>
      <c r="AS39" s="17">
        <v>0</v>
      </c>
      <c r="AT39" s="17">
        <v>0</v>
      </c>
      <c r="AU39" s="17">
        <v>74.222677283857195</v>
      </c>
      <c r="AV39" s="17">
        <v>97.2583498457888</v>
      </c>
      <c r="AW39" s="17">
        <v>97.2583498457888</v>
      </c>
      <c r="AX39" s="17">
        <v>0.97651360637576401</v>
      </c>
      <c r="AY39" s="17">
        <v>0</v>
      </c>
      <c r="AZ39" s="5">
        <v>6.9241182228542203E-5</v>
      </c>
      <c r="BA39" s="5">
        <v>9.9640306221994405E-5</v>
      </c>
      <c r="BB39" s="17">
        <v>7068.0120322304101</v>
      </c>
      <c r="BC39" s="5">
        <v>2.2509570708029699E-6</v>
      </c>
      <c r="BD39" s="17">
        <v>0.60981065280920599</v>
      </c>
      <c r="BE39" s="17">
        <v>12.548318529065901</v>
      </c>
      <c r="BF39" s="17">
        <v>1.0196809862376401E-4</v>
      </c>
      <c r="BG39" s="17">
        <v>3.2290108985488103E-4</v>
      </c>
      <c r="BH39" s="17">
        <v>0</v>
      </c>
      <c r="BI39" s="17">
        <v>459994.52952044201</v>
      </c>
      <c r="BJ39" s="17">
        <v>0.39226910945054699</v>
      </c>
      <c r="BK39" s="5">
        <v>7.0220278113063998E-9</v>
      </c>
      <c r="BL39" s="5">
        <v>1.7192851292735201E-8</v>
      </c>
      <c r="BM39" s="17">
        <v>4.2484781584395598E-4</v>
      </c>
      <c r="BN39" s="17">
        <v>0.86163206845665297</v>
      </c>
      <c r="BO39" s="17">
        <v>0.65095127625142601</v>
      </c>
      <c r="BP39" s="17">
        <v>0.205371440672244</v>
      </c>
      <c r="BQ39" s="17">
        <v>71424.173779328295</v>
      </c>
      <c r="BR39" s="17">
        <v>0.36351760659957999</v>
      </c>
      <c r="BS39" s="17">
        <v>460.10719880641199</v>
      </c>
      <c r="BT39" s="17">
        <v>67636.231966834705</v>
      </c>
      <c r="BU39" s="17">
        <v>749.60239571863497</v>
      </c>
      <c r="BV39" s="17">
        <v>317.85990194265401</v>
      </c>
      <c r="BW39" s="17">
        <v>8.85919471854805</v>
      </c>
      <c r="BX39" s="17">
        <v>0</v>
      </c>
      <c r="BY39" s="17">
        <v>1221.70894864723</v>
      </c>
      <c r="BZ39" s="17">
        <v>1221.70894864723</v>
      </c>
      <c r="CA39" s="17">
        <v>0</v>
      </c>
      <c r="CB39" s="17">
        <v>0</v>
      </c>
      <c r="CC39" s="17">
        <v>160.798589902602</v>
      </c>
      <c r="CD39" s="5">
        <v>4.9384933473092099E-7</v>
      </c>
      <c r="CE39" s="5">
        <v>1.6386636107937099E-6</v>
      </c>
      <c r="CF39" s="17">
        <v>0</v>
      </c>
      <c r="CG39" s="17">
        <v>1.53921202000408</v>
      </c>
      <c r="CH39" s="17">
        <v>2.84409253206016E-4</v>
      </c>
      <c r="CI39" s="17">
        <v>0</v>
      </c>
      <c r="CJ39" s="17">
        <v>0.50114557388456804</v>
      </c>
      <c r="CK39" s="17">
        <v>0</v>
      </c>
      <c r="CL39" s="17">
        <v>1.2887806814486499E-4</v>
      </c>
      <c r="CM39" s="17">
        <v>3.66795595055032E-4</v>
      </c>
      <c r="CN39" s="17">
        <v>1.00689457497643E-4</v>
      </c>
      <c r="CO39" s="17">
        <v>2.0443478210067399E-4</v>
      </c>
      <c r="CP39" s="17">
        <v>65.159502137120498</v>
      </c>
      <c r="CQ39" s="17">
        <v>0</v>
      </c>
      <c r="CR39" s="17">
        <v>3.0226984070694898</v>
      </c>
      <c r="CS39" s="17">
        <v>2.6155730187337699E-2</v>
      </c>
      <c r="CT39" s="17">
        <v>0</v>
      </c>
      <c r="CU39" s="17">
        <v>2.1751620639671001E-4</v>
      </c>
      <c r="CV39" s="17">
        <v>3.1301200317465497E-4</v>
      </c>
      <c r="CW39" s="17">
        <v>207495.27570392401</v>
      </c>
      <c r="CX39" s="17">
        <v>51671.906160749997</v>
      </c>
      <c r="CY39" s="17">
        <v>5741.3206437275803</v>
      </c>
      <c r="CZ39" s="17">
        <v>57413.226804477599</v>
      </c>
      <c r="DA39" s="17">
        <v>0</v>
      </c>
      <c r="DB39" s="17">
        <v>154.246884721594</v>
      </c>
      <c r="DC39" s="17">
        <v>0</v>
      </c>
      <c r="DD39" s="17">
        <v>1.02380413013883E-3</v>
      </c>
      <c r="DE39" s="5">
        <v>3.5823407939946098E-7</v>
      </c>
      <c r="DF39" s="5">
        <v>1.29075516548443E-5</v>
      </c>
      <c r="DG39" s="5">
        <v>1.1675739797285E-5</v>
      </c>
      <c r="DH39" s="17">
        <v>2.4896170643033102</v>
      </c>
      <c r="DI39" s="17">
        <v>8.1611948472472395</v>
      </c>
      <c r="DJ39" s="17">
        <v>72979.881209797299</v>
      </c>
      <c r="DK39" s="17">
        <v>11.041586729277901</v>
      </c>
      <c r="DL39" s="17">
        <v>28.8041926249883</v>
      </c>
      <c r="DM39" s="17">
        <v>69.7701879484339</v>
      </c>
      <c r="DN39" s="17">
        <v>16.3223858386106</v>
      </c>
      <c r="DO39" s="17">
        <v>8.2006796152934491</v>
      </c>
      <c r="DP39" s="5">
        <v>1.1224072658829199E-7</v>
      </c>
      <c r="DQ39" s="17">
        <v>3.8405749922011498</v>
      </c>
      <c r="DR39" s="17">
        <v>1187.4594142769099</v>
      </c>
      <c r="DS39" s="17">
        <v>1164.93531505602</v>
      </c>
      <c r="DT39" s="17">
        <v>22.524099220886601</v>
      </c>
      <c r="DU39" s="17">
        <v>0</v>
      </c>
      <c r="DV39" s="17">
        <v>0</v>
      </c>
      <c r="DW39" s="17">
        <v>125.899998142054</v>
      </c>
      <c r="DX39" s="17">
        <v>0</v>
      </c>
      <c r="DY39" s="17">
        <v>189.27317383995501</v>
      </c>
      <c r="DZ39" s="17">
        <v>46.5668061233375</v>
      </c>
      <c r="EA39" s="17">
        <v>25.3634785236748</v>
      </c>
      <c r="EB39" s="17">
        <v>473.18333456240998</v>
      </c>
      <c r="EC39" s="17">
        <v>0.37109103918373798</v>
      </c>
      <c r="ED39" s="17">
        <v>58266.273720271398</v>
      </c>
      <c r="EE39" s="17">
        <v>25.4437593109453</v>
      </c>
      <c r="EF39" s="17">
        <v>133.06396195759399</v>
      </c>
      <c r="EG39" s="17">
        <v>0</v>
      </c>
      <c r="EH39" s="17">
        <v>1074.3660666170599</v>
      </c>
      <c r="EI39" s="17">
        <v>382.132110400231</v>
      </c>
      <c r="EJ39" s="17">
        <v>0.33400691030895002</v>
      </c>
      <c r="EK39" s="17">
        <v>0</v>
      </c>
      <c r="EL39" s="17">
        <v>0</v>
      </c>
      <c r="EM39" s="17">
        <v>453.58352493040798</v>
      </c>
      <c r="EN39" s="17">
        <v>3715.2315389781802</v>
      </c>
      <c r="EO39" s="17">
        <v>10.1936300874948</v>
      </c>
      <c r="EP39" s="17">
        <v>139813.002251347</v>
      </c>
      <c r="EQ39" s="17">
        <v>13736.7366608824</v>
      </c>
      <c r="ER39" s="17">
        <v>308.863998452928</v>
      </c>
      <c r="ES39" s="17"/>
      <c r="ET39" s="26">
        <f t="shared" si="42"/>
        <v>1.4840914104033192</v>
      </c>
      <c r="EU39" s="40">
        <f t="shared" si="43"/>
        <v>-4.251162304388416E-6</v>
      </c>
      <c r="EV39" s="40">
        <f t="shared" si="44"/>
        <v>6.3002781694378495E-6</v>
      </c>
      <c r="EW39" s="40">
        <f t="shared" si="45"/>
        <v>-4.6731600941330984E-6</v>
      </c>
      <c r="EX39" s="40">
        <f t="shared" si="46"/>
        <v>-1.3973226718974936E-6</v>
      </c>
      <c r="EY39" s="40">
        <f t="shared" si="47"/>
        <v>-1.4580532252223549E-6</v>
      </c>
      <c r="EZ39" s="40">
        <f t="shared" si="48"/>
        <v>-4.0435248273351649E-6</v>
      </c>
      <c r="FA39" s="40">
        <f t="shared" si="49"/>
        <v>-1.3178327679918479E-5</v>
      </c>
      <c r="FB39" s="40">
        <f t="shared" si="50"/>
        <v>-3.3895226633540264E-6</v>
      </c>
      <c r="FC39" s="40">
        <f t="shared" si="51"/>
        <v>-3.4904031764225688E-6</v>
      </c>
      <c r="FD39" s="40">
        <f t="shared" si="52"/>
        <v>2.0707151002713919E-7</v>
      </c>
      <c r="FE39" s="40">
        <f t="shared" si="53"/>
        <v>-2.0335262039800334E-5</v>
      </c>
      <c r="FF39" s="40">
        <f t="shared" si="54"/>
        <v>7.1543925346803665E-8</v>
      </c>
      <c r="FG39" s="40">
        <f t="shared" si="55"/>
        <v>1.7957093271586785E-5</v>
      </c>
      <c r="FH39" s="40">
        <f t="shared" si="56"/>
        <v>5.4024952411846806E-6</v>
      </c>
      <c r="FI39" s="40">
        <f t="shared" si="57"/>
        <v>-3.2347845422573406E-5</v>
      </c>
      <c r="FJ39" s="40">
        <f t="shared" si="58"/>
        <v>3.2266494009139239E-5</v>
      </c>
      <c r="FK39" s="40">
        <f t="shared" si="59"/>
        <v>-6.0164878442281639E-6</v>
      </c>
      <c r="FL39" s="40">
        <f t="shared" si="60"/>
        <v>-8.1265036924224995E-6</v>
      </c>
      <c r="FM39" s="40">
        <f t="shared" si="61"/>
        <v>-4.8274158060467728E-6</v>
      </c>
      <c r="FN39" s="40">
        <f t="shared" si="62"/>
        <v>-1.6370976944010473E-6</v>
      </c>
      <c r="FO39" s="40">
        <f t="shared" si="63"/>
        <v>3.6945813321105986E-6</v>
      </c>
      <c r="FP39" s="40">
        <f t="shared" si="64"/>
        <v>-1.269369002909332E-5</v>
      </c>
      <c r="FQ39" s="40">
        <f t="shared" si="65"/>
        <v>1.7594822382596033E-6</v>
      </c>
      <c r="FR39" s="40">
        <f t="shared" si="66"/>
        <v>2.8429021255455137E-6</v>
      </c>
      <c r="FS39" s="40">
        <f t="shared" si="67"/>
        <v>0.46310846179704007</v>
      </c>
      <c r="FT39" s="40">
        <f t="shared" si="68"/>
        <v>8.1809162892102014E-6</v>
      </c>
      <c r="FU39" s="40">
        <f t="shared" si="69"/>
        <v>-7.997345510424934E-4</v>
      </c>
      <c r="FV39" s="40">
        <f t="shared" si="70"/>
        <v>-1.7543769328420689E-5</v>
      </c>
      <c r="FW39" s="40">
        <f t="shared" si="71"/>
        <v>-3.880400675794119E-6</v>
      </c>
      <c r="FX39" s="40">
        <f t="shared" si="72"/>
        <v>6.6496992993849156E-6</v>
      </c>
      <c r="FY39" s="40">
        <f t="shared" si="73"/>
        <v>-1.6329869797451982E-5</v>
      </c>
      <c r="FZ39" s="40">
        <f t="shared" si="74"/>
        <v>-4.1464465429628508E-5</v>
      </c>
      <c r="GA39" s="40">
        <f t="shared" si="75"/>
        <v>-1.216522308440202E-5</v>
      </c>
      <c r="GB39" s="40">
        <f t="shared" si="76"/>
        <v>4.3849477966795435E-6</v>
      </c>
      <c r="GC39" s="40">
        <f t="shared" si="77"/>
        <v>-1.9917174310312421E-6</v>
      </c>
      <c r="GD39" s="40">
        <f t="shared" si="78"/>
        <v>-2.7318680398143099E-5</v>
      </c>
      <c r="GE39" s="40">
        <f t="shared" si="79"/>
        <v>-1.7444964300823993E-5</v>
      </c>
      <c r="GF39" s="40">
        <f t="shared" si="80"/>
        <v>-2.6214828514371511E-6</v>
      </c>
      <c r="GG39" s="40">
        <f t="shared" si="81"/>
        <v>-6.9599574094607599E-6</v>
      </c>
      <c r="GH39" s="40">
        <f t="shared" si="82"/>
        <v>-2.7094050516006815E-5</v>
      </c>
      <c r="GI39" s="40">
        <f t="shared" si="83"/>
        <v>0</v>
      </c>
      <c r="GJ39" s="40"/>
    </row>
    <row r="40" spans="1:192" x14ac:dyDescent="0.25">
      <c r="A40" s="17" t="s">
        <v>210</v>
      </c>
      <c r="B40" s="17"/>
      <c r="C40" s="17"/>
      <c r="D40" s="17"/>
      <c r="E40" s="17"/>
      <c r="F40" s="17"/>
      <c r="G40" s="17"/>
      <c r="H40" s="17"/>
      <c r="AR40" s="17"/>
      <c r="AU40" s="17"/>
      <c r="AV40" s="17"/>
      <c r="AW40" s="17"/>
      <c r="AX40" s="17"/>
      <c r="BB40" s="17"/>
      <c r="BD40" s="17"/>
      <c r="BE40" s="17"/>
      <c r="BF40" s="17"/>
      <c r="BG40" s="17"/>
      <c r="BI40" s="17"/>
      <c r="BJ40" s="17"/>
      <c r="BM40" s="17"/>
      <c r="BN40" s="17"/>
      <c r="BO40" s="17"/>
      <c r="BP40" s="17"/>
      <c r="BQ40" s="17"/>
      <c r="BR40" s="17"/>
      <c r="BS40" s="17"/>
      <c r="BT40" s="17"/>
      <c r="BW40" s="17"/>
      <c r="BY40" s="17"/>
      <c r="BZ40" s="17"/>
      <c r="CD40" s="17"/>
      <c r="CE40" s="17"/>
      <c r="CF40" s="17"/>
      <c r="CG40" s="17"/>
      <c r="CH40" s="17"/>
      <c r="CL40" s="17"/>
      <c r="CM40" s="17"/>
      <c r="CN40" s="17"/>
      <c r="CO40" s="17"/>
      <c r="CP40" s="17"/>
      <c r="CR40" s="17"/>
      <c r="CU40" s="17"/>
      <c r="CV40" s="17"/>
      <c r="CX40" s="17"/>
      <c r="CY40" s="17"/>
      <c r="CZ40" s="17"/>
      <c r="DA40" s="17"/>
      <c r="DB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E40" s="17"/>
      <c r="EF40" s="17"/>
      <c r="EG40" s="17"/>
      <c r="EH40" s="17"/>
      <c r="EK40" s="17"/>
      <c r="EL40" s="17"/>
      <c r="EM40" s="17"/>
      <c r="EN40" s="17"/>
      <c r="EO40" s="17"/>
      <c r="EP40" s="17"/>
      <c r="ER40" s="17"/>
      <c r="ES40" s="17"/>
      <c r="ET40" s="26" t="e">
        <f t="shared" si="42"/>
        <v>#DIV/0!</v>
      </c>
      <c r="EU40" s="40">
        <f t="shared" si="43"/>
        <v>0</v>
      </c>
      <c r="EV40" s="40">
        <f t="shared" si="44"/>
        <v>0</v>
      </c>
      <c r="EW40" s="40">
        <f t="shared" si="45"/>
        <v>0</v>
      </c>
      <c r="EX40" s="40">
        <f t="shared" si="46"/>
        <v>0</v>
      </c>
      <c r="EY40" s="40">
        <f t="shared" si="47"/>
        <v>0</v>
      </c>
      <c r="EZ40" s="40">
        <f t="shared" si="48"/>
        <v>0</v>
      </c>
      <c r="FA40" s="40">
        <f t="shared" si="49"/>
        <v>0</v>
      </c>
      <c r="FB40" s="40">
        <f t="shared" si="50"/>
        <v>0</v>
      </c>
      <c r="FC40" s="40">
        <f t="shared" si="51"/>
        <v>0</v>
      </c>
      <c r="FD40" s="40">
        <f t="shared" si="52"/>
        <v>0</v>
      </c>
      <c r="FE40" s="40">
        <f t="shared" si="53"/>
        <v>0</v>
      </c>
      <c r="FF40" s="40">
        <f t="shared" si="54"/>
        <v>0</v>
      </c>
      <c r="FG40" s="40">
        <f t="shared" si="55"/>
        <v>0</v>
      </c>
      <c r="FH40" s="40">
        <f t="shared" si="56"/>
        <v>0</v>
      </c>
      <c r="FI40" s="40">
        <f t="shared" si="57"/>
        <v>0</v>
      </c>
      <c r="FJ40" s="40">
        <f t="shared" si="58"/>
        <v>0</v>
      </c>
      <c r="FK40" s="40">
        <f t="shared" si="59"/>
        <v>0</v>
      </c>
      <c r="FL40" s="40">
        <f t="shared" si="60"/>
        <v>0</v>
      </c>
      <c r="FM40" s="40">
        <f t="shared" si="61"/>
        <v>0</v>
      </c>
      <c r="FN40" s="40">
        <f t="shared" si="62"/>
        <v>0</v>
      </c>
      <c r="FO40" s="40">
        <f t="shared" si="63"/>
        <v>0</v>
      </c>
      <c r="FP40" s="40">
        <f t="shared" si="64"/>
        <v>0</v>
      </c>
      <c r="FQ40" s="40">
        <f t="shared" si="65"/>
        <v>0</v>
      </c>
      <c r="FR40" s="40">
        <f t="shared" si="66"/>
        <v>0</v>
      </c>
      <c r="FS40" s="40">
        <f t="shared" si="67"/>
        <v>0</v>
      </c>
      <c r="FT40" s="40">
        <f t="shared" si="68"/>
        <v>0</v>
      </c>
      <c r="FU40" s="40">
        <f t="shared" si="69"/>
        <v>0</v>
      </c>
      <c r="FV40" s="40">
        <f t="shared" si="70"/>
        <v>0</v>
      </c>
      <c r="FW40" s="40">
        <f t="shared" si="71"/>
        <v>0</v>
      </c>
      <c r="FX40" s="40">
        <f t="shared" si="72"/>
        <v>0</v>
      </c>
      <c r="FY40" s="40">
        <f t="shared" si="73"/>
        <v>0</v>
      </c>
      <c r="FZ40" s="40">
        <f t="shared" si="74"/>
        <v>0</v>
      </c>
      <c r="GA40" s="40">
        <f t="shared" si="75"/>
        <v>0</v>
      </c>
      <c r="GB40" s="40">
        <f t="shared" si="76"/>
        <v>0</v>
      </c>
      <c r="GC40" s="40">
        <f t="shared" si="77"/>
        <v>0</v>
      </c>
      <c r="GD40" s="40">
        <f t="shared" si="78"/>
        <v>0</v>
      </c>
      <c r="GE40" s="40">
        <f t="shared" si="79"/>
        <v>0</v>
      </c>
      <c r="GF40" s="40">
        <f t="shared" si="80"/>
        <v>0</v>
      </c>
      <c r="GG40" s="40">
        <f t="shared" si="81"/>
        <v>0</v>
      </c>
      <c r="GH40" s="40">
        <f t="shared" si="82"/>
        <v>0</v>
      </c>
      <c r="GI40" s="40">
        <f t="shared" si="83"/>
        <v>0</v>
      </c>
      <c r="GJ40" s="40"/>
    </row>
    <row r="41" spans="1:192" x14ac:dyDescent="0.25">
      <c r="A41" s="17" t="s">
        <v>211</v>
      </c>
      <c r="B41" s="17"/>
      <c r="C41" s="17"/>
      <c r="D41" s="17"/>
      <c r="E41" s="17"/>
      <c r="F41" s="17"/>
      <c r="G41" s="17"/>
      <c r="H41" s="17"/>
      <c r="AR41" s="17"/>
      <c r="AU41" s="17"/>
      <c r="AV41" s="17"/>
      <c r="AW41" s="17"/>
      <c r="AX41" s="17"/>
      <c r="BB41" s="17"/>
      <c r="BD41" s="17"/>
      <c r="BE41" s="17"/>
      <c r="BF41" s="17"/>
      <c r="BG41" s="17"/>
      <c r="BI41" s="17"/>
      <c r="BJ41" s="17"/>
      <c r="BM41" s="17"/>
      <c r="BN41" s="17"/>
      <c r="BO41" s="17"/>
      <c r="BP41" s="17"/>
      <c r="BQ41" s="17"/>
      <c r="BR41" s="17"/>
      <c r="BS41" s="17"/>
      <c r="BT41" s="17"/>
      <c r="BW41" s="17"/>
      <c r="BY41" s="17"/>
      <c r="BZ41" s="17"/>
      <c r="CD41" s="17"/>
      <c r="CE41" s="17"/>
      <c r="CF41" s="17"/>
      <c r="CG41" s="17"/>
      <c r="CH41" s="17"/>
      <c r="CL41" s="17"/>
      <c r="CM41" s="17"/>
      <c r="CN41" s="17"/>
      <c r="CO41" s="17"/>
      <c r="CP41" s="17"/>
      <c r="CR41" s="17"/>
      <c r="CU41" s="17"/>
      <c r="CV41" s="17"/>
      <c r="CX41" s="17"/>
      <c r="CY41" s="17"/>
      <c r="CZ41" s="17"/>
      <c r="DA41" s="17"/>
      <c r="DB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E41" s="17"/>
      <c r="EF41" s="17"/>
      <c r="EG41" s="17"/>
      <c r="EH41" s="17"/>
      <c r="EK41" s="17"/>
      <c r="EL41" s="17"/>
      <c r="EM41" s="17"/>
      <c r="EN41" s="17"/>
      <c r="EO41" s="17"/>
      <c r="EP41" s="17"/>
      <c r="ER41" s="17"/>
      <c r="ES41" s="17"/>
      <c r="ET41" s="26" t="e">
        <f t="shared" si="42"/>
        <v>#DIV/0!</v>
      </c>
      <c r="EU41" s="40">
        <f t="shared" si="43"/>
        <v>0</v>
      </c>
      <c r="EV41" s="40">
        <f t="shared" si="44"/>
        <v>0</v>
      </c>
      <c r="EW41" s="40">
        <f t="shared" si="45"/>
        <v>0</v>
      </c>
      <c r="EX41" s="40">
        <f t="shared" si="46"/>
        <v>0</v>
      </c>
      <c r="EY41" s="40">
        <f t="shared" si="47"/>
        <v>0</v>
      </c>
      <c r="EZ41" s="40">
        <f t="shared" si="48"/>
        <v>0</v>
      </c>
      <c r="FA41" s="40">
        <f t="shared" si="49"/>
        <v>0</v>
      </c>
      <c r="FB41" s="40">
        <f t="shared" si="50"/>
        <v>0</v>
      </c>
      <c r="FC41" s="40">
        <f t="shared" si="51"/>
        <v>0</v>
      </c>
      <c r="FD41" s="40">
        <f t="shared" si="52"/>
        <v>0</v>
      </c>
      <c r="FE41" s="40">
        <f t="shared" si="53"/>
        <v>0</v>
      </c>
      <c r="FF41" s="40">
        <f t="shared" si="54"/>
        <v>0</v>
      </c>
      <c r="FG41" s="40">
        <f t="shared" si="55"/>
        <v>0</v>
      </c>
      <c r="FH41" s="40">
        <f t="shared" si="56"/>
        <v>0</v>
      </c>
      <c r="FI41" s="40">
        <f t="shared" si="57"/>
        <v>0</v>
      </c>
      <c r="FJ41" s="40">
        <f t="shared" si="58"/>
        <v>0</v>
      </c>
      <c r="FK41" s="40">
        <f t="shared" si="59"/>
        <v>0</v>
      </c>
      <c r="FL41" s="40">
        <f t="shared" si="60"/>
        <v>0</v>
      </c>
      <c r="FM41" s="40">
        <f t="shared" si="61"/>
        <v>0</v>
      </c>
      <c r="FN41" s="40">
        <f t="shared" si="62"/>
        <v>0</v>
      </c>
      <c r="FO41" s="40">
        <f t="shared" si="63"/>
        <v>0</v>
      </c>
      <c r="FP41" s="40">
        <f t="shared" si="64"/>
        <v>0</v>
      </c>
      <c r="FQ41" s="40">
        <f t="shared" si="65"/>
        <v>0</v>
      </c>
      <c r="FR41" s="40">
        <f t="shared" si="66"/>
        <v>0</v>
      </c>
      <c r="FS41" s="40">
        <f t="shared" si="67"/>
        <v>0</v>
      </c>
      <c r="FT41" s="40">
        <f t="shared" si="68"/>
        <v>0</v>
      </c>
      <c r="FU41" s="40">
        <f t="shared" si="69"/>
        <v>0</v>
      </c>
      <c r="FV41" s="40">
        <f t="shared" si="70"/>
        <v>0</v>
      </c>
      <c r="FW41" s="40">
        <f t="shared" si="71"/>
        <v>0</v>
      </c>
      <c r="FX41" s="40">
        <f t="shared" si="72"/>
        <v>0</v>
      </c>
      <c r="FY41" s="40">
        <f t="shared" si="73"/>
        <v>0</v>
      </c>
      <c r="FZ41" s="40">
        <f t="shared" si="74"/>
        <v>0</v>
      </c>
      <c r="GA41" s="40">
        <f t="shared" si="75"/>
        <v>0</v>
      </c>
      <c r="GB41" s="40">
        <f t="shared" si="76"/>
        <v>0</v>
      </c>
      <c r="GC41" s="40">
        <f t="shared" si="77"/>
        <v>0</v>
      </c>
      <c r="GD41" s="40">
        <f t="shared" si="78"/>
        <v>0</v>
      </c>
      <c r="GE41" s="40">
        <f t="shared" si="79"/>
        <v>0</v>
      </c>
      <c r="GF41" s="40">
        <f t="shared" si="80"/>
        <v>0</v>
      </c>
      <c r="GG41" s="40">
        <f t="shared" si="81"/>
        <v>0</v>
      </c>
      <c r="GH41" s="40">
        <f t="shared" si="82"/>
        <v>0</v>
      </c>
      <c r="GI41" s="40">
        <f t="shared" si="83"/>
        <v>0</v>
      </c>
      <c r="GJ41" s="40"/>
    </row>
    <row r="42" spans="1:192" x14ac:dyDescent="0.25">
      <c r="A42" s="17" t="s">
        <v>212</v>
      </c>
      <c r="B42" s="17">
        <v>155.17723401200001</v>
      </c>
      <c r="C42" s="17"/>
      <c r="D42" s="17">
        <v>190.34576858899999</v>
      </c>
      <c r="E42" s="17">
        <v>3.3172279229999999</v>
      </c>
      <c r="F42" s="17">
        <v>3.315861393</v>
      </c>
      <c r="G42" s="17">
        <v>39.821703623799998</v>
      </c>
      <c r="H42" s="17">
        <v>1290.6503593320001</v>
      </c>
      <c r="I42" s="17">
        <v>0.727695333</v>
      </c>
      <c r="J42" s="17">
        <v>0.67607028499999999</v>
      </c>
      <c r="K42" s="17">
        <v>5.9116100000000004E-7</v>
      </c>
      <c r="L42" s="17">
        <v>9.3142804793888399</v>
      </c>
      <c r="M42" s="17">
        <v>0.167584282</v>
      </c>
      <c r="N42" s="17">
        <v>1.6397900000000001E-6</v>
      </c>
      <c r="O42" s="17">
        <v>3.493054496E-3</v>
      </c>
      <c r="P42" s="17">
        <v>1.6397900000000001E-6</v>
      </c>
      <c r="R42" s="17">
        <v>3.2380590160000001E-3</v>
      </c>
      <c r="S42" s="17">
        <v>5.4307931999999998E-3</v>
      </c>
      <c r="T42" s="17">
        <v>19.526276249963999</v>
      </c>
      <c r="U42" s="17">
        <v>7.8576499999999992E-9</v>
      </c>
      <c r="V42" s="17">
        <v>1.9130799999999998E-6</v>
      </c>
      <c r="W42" s="17">
        <v>1.26873E-6</v>
      </c>
      <c r="X42" s="17">
        <v>1.1386523549999901E-2</v>
      </c>
      <c r="Y42" s="17">
        <v>0.77474490610000002</v>
      </c>
      <c r="Z42" s="17">
        <v>2.4772912469999998E-2</v>
      </c>
      <c r="AA42" s="17">
        <v>2.21827E-6</v>
      </c>
      <c r="AB42" s="17">
        <v>3.3143717400000001E-3</v>
      </c>
      <c r="AC42" s="17">
        <v>6.4194852048587601</v>
      </c>
      <c r="AD42" s="17">
        <v>6.4325468200000001E-3</v>
      </c>
      <c r="AE42" s="17">
        <v>1.830614354E-3</v>
      </c>
      <c r="AJ42" s="17">
        <v>3.5568003479999999E-2</v>
      </c>
      <c r="AK42" s="17">
        <v>12.807227343782801</v>
      </c>
      <c r="AL42" s="17">
        <v>2.6413163888040998</v>
      </c>
      <c r="AM42" s="17">
        <v>0.587991342999999</v>
      </c>
      <c r="AN42" s="17">
        <v>3.032454752E-3</v>
      </c>
      <c r="AR42" s="17" t="s">
        <v>212</v>
      </c>
      <c r="AS42" s="17">
        <v>0</v>
      </c>
      <c r="AT42" s="17">
        <v>0</v>
      </c>
      <c r="AU42" s="17">
        <v>0.67607023215511997</v>
      </c>
      <c r="AV42" s="17">
        <v>0.72769700287002004</v>
      </c>
      <c r="AW42" s="17">
        <v>0.72769700287002004</v>
      </c>
      <c r="AX42" s="17">
        <v>1.4513004858545901E-3</v>
      </c>
      <c r="AY42" s="17">
        <v>0</v>
      </c>
      <c r="AZ42" s="5">
        <v>2.4233204914102399E-7</v>
      </c>
      <c r="BA42" s="5">
        <v>3.48815291258122E-7</v>
      </c>
      <c r="BB42" s="17">
        <v>9.3143138334909192</v>
      </c>
      <c r="BC42" s="17">
        <v>0</v>
      </c>
      <c r="BD42" s="17">
        <v>5.4308232730369103E-3</v>
      </c>
      <c r="BE42" s="17">
        <v>0.16758428936567399</v>
      </c>
      <c r="BF42" s="5">
        <v>3.9352502521536401E-7</v>
      </c>
      <c r="BG42" s="5">
        <v>1.2461846260685499E-6</v>
      </c>
      <c r="BH42" s="17">
        <v>0</v>
      </c>
      <c r="BI42" s="17">
        <v>3324.92181878366</v>
      </c>
      <c r="BJ42" s="17">
        <v>3.493041804657E-3</v>
      </c>
      <c r="BK42" s="17">
        <v>0</v>
      </c>
      <c r="BL42" s="17">
        <v>0</v>
      </c>
      <c r="BM42" s="5">
        <v>1.63958636882223E-6</v>
      </c>
      <c r="BN42" s="17">
        <v>1.1386840532581601E-2</v>
      </c>
      <c r="BO42" s="17">
        <v>6.4326122142892399E-3</v>
      </c>
      <c r="BP42" s="17">
        <v>1.83061414568142E-3</v>
      </c>
      <c r="BQ42" s="17">
        <v>155.177025942889</v>
      </c>
      <c r="BR42" s="17">
        <v>3.2380470712809399E-3</v>
      </c>
      <c r="BS42" s="17">
        <v>4.98996323423499</v>
      </c>
      <c r="BT42" s="17">
        <v>476.01485453917502</v>
      </c>
      <c r="BU42" s="17">
        <v>9.9853010803776492</v>
      </c>
      <c r="BV42" s="17">
        <v>2.6413125646220901</v>
      </c>
      <c r="BW42" s="17">
        <v>0.397873791392097</v>
      </c>
      <c r="BX42" s="17">
        <v>0</v>
      </c>
      <c r="BY42" s="17">
        <v>19.526268477261301</v>
      </c>
      <c r="BZ42" s="17">
        <v>19.526268477261301</v>
      </c>
      <c r="CA42" s="17">
        <v>0</v>
      </c>
      <c r="CB42" s="17">
        <v>0</v>
      </c>
      <c r="CC42" s="17">
        <v>0.58798300081019805</v>
      </c>
      <c r="CD42" s="5">
        <v>1.72865801352535E-9</v>
      </c>
      <c r="CE42" s="5">
        <v>5.7365443211693202E-9</v>
      </c>
      <c r="CF42" s="17">
        <v>0</v>
      </c>
      <c r="CG42" s="17">
        <v>2.2915283858915298E-3</v>
      </c>
      <c r="CH42" s="17">
        <v>0</v>
      </c>
      <c r="CI42" s="17">
        <v>0</v>
      </c>
      <c r="CJ42" s="17">
        <v>7.4953711385241598E-4</v>
      </c>
      <c r="CK42" s="17">
        <v>0</v>
      </c>
      <c r="CL42" s="5">
        <v>4.9736272094445896E-7</v>
      </c>
      <c r="CM42" s="5">
        <v>1.4153673175813E-6</v>
      </c>
      <c r="CN42" s="5">
        <v>4.1865771590138598E-7</v>
      </c>
      <c r="CO42" s="5">
        <v>8.5001405446518696E-7</v>
      </c>
      <c r="CP42" s="17">
        <v>0.77474752985046802</v>
      </c>
      <c r="CQ42" s="17">
        <v>0</v>
      </c>
      <c r="CR42" s="17">
        <v>2.62041268141469E-2</v>
      </c>
      <c r="CS42" s="17">
        <v>0</v>
      </c>
      <c r="CT42" s="17">
        <v>0</v>
      </c>
      <c r="CU42" s="5">
        <v>9.0953884819523996E-7</v>
      </c>
      <c r="CV42" s="5">
        <v>1.3087517981448099E-6</v>
      </c>
      <c r="CW42" s="17">
        <v>1767.12633839613</v>
      </c>
      <c r="CX42" s="17">
        <v>171.31069120410999</v>
      </c>
      <c r="CY42" s="17">
        <v>19.0345100613436</v>
      </c>
      <c r="CZ42" s="17">
        <v>190.345201265453</v>
      </c>
      <c r="DA42" s="17">
        <v>0</v>
      </c>
      <c r="DB42" s="17">
        <v>1.1764835176783099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3.5568770978356097E-2</v>
      </c>
      <c r="DI42" s="17">
        <v>1.27962741888368E-2</v>
      </c>
      <c r="DJ42" s="17">
        <v>814.04775112338996</v>
      </c>
      <c r="DK42" s="17">
        <v>1.7312571856897899E-2</v>
      </c>
      <c r="DL42" s="17">
        <v>4.5162867441591301E-2</v>
      </c>
      <c r="DM42" s="17">
        <v>0.10939610244878301</v>
      </c>
      <c r="DN42" s="17">
        <v>2.5592646814045501E-2</v>
      </c>
      <c r="DO42" s="17">
        <v>9.6854836665068694E-2</v>
      </c>
      <c r="DP42" s="5">
        <v>3.9286363861836199E-10</v>
      </c>
      <c r="DQ42" s="17">
        <v>6.0217752718574602E-3</v>
      </c>
      <c r="DR42" s="17">
        <v>3.3172316585922399</v>
      </c>
      <c r="DS42" s="17">
        <v>3.3158651016055201</v>
      </c>
      <c r="DT42" s="17">
        <v>1.3665569867226601E-3</v>
      </c>
      <c r="DU42" s="17">
        <v>0</v>
      </c>
      <c r="DV42" s="17">
        <v>0</v>
      </c>
      <c r="DW42" s="17">
        <v>1.1756495753346901</v>
      </c>
      <c r="DX42" s="17">
        <v>0</v>
      </c>
      <c r="DY42" s="17">
        <v>0.31762109933475402</v>
      </c>
      <c r="DZ42" s="17">
        <v>7.3014492413344595E-2</v>
      </c>
      <c r="EA42" s="17">
        <v>4.3863113367174203E-2</v>
      </c>
      <c r="EB42" s="17">
        <v>0.79405882041700404</v>
      </c>
      <c r="EC42" s="17">
        <v>3.3116981883959699E-3</v>
      </c>
      <c r="ED42" s="17">
        <v>427.30330620410098</v>
      </c>
      <c r="EE42" s="17">
        <v>3.9894434211323999E-2</v>
      </c>
      <c r="EF42" s="17">
        <v>0.55862649184014501</v>
      </c>
      <c r="EG42" s="17">
        <v>0</v>
      </c>
      <c r="EH42" s="17">
        <v>39.821811868582401</v>
      </c>
      <c r="EI42" s="17">
        <v>20.4135520727379</v>
      </c>
      <c r="EJ42" s="17">
        <v>3.0324116235718101E-3</v>
      </c>
      <c r="EK42" s="17">
        <v>0</v>
      </c>
      <c r="EL42" s="17">
        <v>0</v>
      </c>
      <c r="EM42" s="17">
        <v>13.948761749857001</v>
      </c>
      <c r="EN42" s="17">
        <v>6.4194460451083497</v>
      </c>
      <c r="EO42" s="17">
        <v>1.01664648796177E-2</v>
      </c>
      <c r="EP42" s="17">
        <v>1290.6415637277901</v>
      </c>
      <c r="EQ42" s="17">
        <v>12.8071674296</v>
      </c>
      <c r="ER42" s="17">
        <v>11.998601759094299</v>
      </c>
      <c r="ES42" s="17"/>
      <c r="ET42" s="26">
        <f t="shared" si="42"/>
        <v>1.3691844335867334</v>
      </c>
      <c r="EU42" s="40">
        <f t="shared" si="43"/>
        <v>-1.3408481748992246E-6</v>
      </c>
      <c r="EV42" s="40">
        <f t="shared" si="44"/>
        <v>0</v>
      </c>
      <c r="EW42" s="40">
        <f t="shared" si="45"/>
        <v>-2.9804894072192362E-6</v>
      </c>
      <c r="EX42" s="40">
        <f t="shared" si="46"/>
        <v>1.1261186528918493E-6</v>
      </c>
      <c r="EY42" s="40">
        <f t="shared" si="47"/>
        <v>1.1184440724341744E-6</v>
      </c>
      <c r="EZ42" s="40">
        <f t="shared" si="48"/>
        <v>2.7182358501241737E-6</v>
      </c>
      <c r="FA42" s="40">
        <f t="shared" si="49"/>
        <v>-6.8148620937030672E-6</v>
      </c>
      <c r="FB42" s="40">
        <f t="shared" si="50"/>
        <v>2.294737844687996E-6</v>
      </c>
      <c r="FC42" s="40">
        <f t="shared" si="51"/>
        <v>-7.816477250946793E-8</v>
      </c>
      <c r="FD42" s="40">
        <f t="shared" si="52"/>
        <v>-2.3106397164293365E-5</v>
      </c>
      <c r="FE42" s="40">
        <f t="shared" si="53"/>
        <v>3.5809638922935333E-6</v>
      </c>
      <c r="FF42" s="40">
        <f t="shared" si="54"/>
        <v>4.3952057433422323E-8</v>
      </c>
      <c r="FG42" s="40">
        <f t="shared" si="55"/>
        <v>-4.899939387737641E-5</v>
      </c>
      <c r="FH42" s="40">
        <f t="shared" si="56"/>
        <v>-3.6333080444342255E-6</v>
      </c>
      <c r="FI42" s="40">
        <f t="shared" si="57"/>
        <v>-1.241812535569459E-4</v>
      </c>
      <c r="FJ42" s="40">
        <f t="shared" si="58"/>
        <v>0</v>
      </c>
      <c r="FK42" s="40">
        <f t="shared" si="59"/>
        <v>-3.6888515623666613E-6</v>
      </c>
      <c r="FL42" s="40">
        <f t="shared" si="60"/>
        <v>5.5375036027044054E-6</v>
      </c>
      <c r="FM42" s="40">
        <f t="shared" si="61"/>
        <v>-3.9806374747849197E-7</v>
      </c>
      <c r="FN42" s="40">
        <f t="shared" si="62"/>
        <v>5.2938641073706253E-5</v>
      </c>
      <c r="FO42" s="40">
        <f t="shared" si="63"/>
        <v>-1.8293091467200262E-4</v>
      </c>
      <c r="FP42" s="40">
        <f t="shared" si="64"/>
        <v>-4.5896001061783293E-5</v>
      </c>
      <c r="FQ42" s="40">
        <f t="shared" si="65"/>
        <v>2.7838398639261561E-5</v>
      </c>
      <c r="FR42" s="40">
        <f t="shared" si="66"/>
        <v>3.3865991855411979E-6</v>
      </c>
      <c r="FS42" s="40">
        <f t="shared" si="67"/>
        <v>5.7773358133812604E-2</v>
      </c>
      <c r="FT42" s="40">
        <f t="shared" si="68"/>
        <v>9.3074062445011574E-6</v>
      </c>
      <c r="FU42" s="40">
        <f t="shared" si="69"/>
        <v>-8.0665411539809924E-4</v>
      </c>
      <c r="FV42" s="40">
        <f t="shared" si="70"/>
        <v>-6.1001387433242602E-6</v>
      </c>
      <c r="FW42" s="40">
        <f t="shared" si="71"/>
        <v>1.0166158299297148E-5</v>
      </c>
      <c r="FX42" s="40">
        <f t="shared" si="72"/>
        <v>-1.1379708653318796E-7</v>
      </c>
      <c r="FY42" s="40">
        <f t="shared" si="73"/>
        <v>0</v>
      </c>
      <c r="FZ42" s="40">
        <f t="shared" si="74"/>
        <v>0</v>
      </c>
      <c r="GA42" s="40">
        <f t="shared" si="75"/>
        <v>0</v>
      </c>
      <c r="GB42" s="40">
        <f t="shared" si="76"/>
        <v>0</v>
      </c>
      <c r="GC42" s="40">
        <f t="shared" si="77"/>
        <v>2.157833673542432E-5</v>
      </c>
      <c r="GD42" s="40">
        <f t="shared" si="78"/>
        <v>-4.6781540760193736E-6</v>
      </c>
      <c r="GE42" s="40">
        <f t="shared" si="79"/>
        <v>-1.4478318560911559E-6</v>
      </c>
      <c r="GF42" s="40">
        <f t="shared" si="80"/>
        <v>-1.41876065017972E-5</v>
      </c>
      <c r="GG42" s="40">
        <f t="shared" si="81"/>
        <v>-1.4222282512684244E-5</v>
      </c>
      <c r="GH42" s="40">
        <f t="shared" si="82"/>
        <v>0</v>
      </c>
      <c r="GI42" s="40">
        <f t="shared" si="83"/>
        <v>0</v>
      </c>
      <c r="GJ42" s="40"/>
    </row>
    <row r="43" spans="1:192" x14ac:dyDescent="0.25">
      <c r="A43" s="17" t="s">
        <v>213</v>
      </c>
      <c r="B43" s="17">
        <v>1551.8012010519999</v>
      </c>
      <c r="C43" s="17"/>
      <c r="D43" s="17">
        <v>1051.018754489</v>
      </c>
      <c r="E43" s="17">
        <v>21.1610879367</v>
      </c>
      <c r="F43" s="17">
        <v>21.1584297797</v>
      </c>
      <c r="G43" s="17">
        <v>14.696552078709599</v>
      </c>
      <c r="H43" s="17">
        <v>3272.0009404969901</v>
      </c>
      <c r="I43" s="17">
        <v>1.6928785781732001</v>
      </c>
      <c r="J43" s="17">
        <v>1.3937966283961001</v>
      </c>
      <c r="K43" s="17">
        <v>1.5049854999999999E-6</v>
      </c>
      <c r="L43" s="17">
        <v>12.5670628995583</v>
      </c>
      <c r="M43" s="17">
        <v>0.27070382192999998</v>
      </c>
      <c r="N43" s="17">
        <v>3.189724E-6</v>
      </c>
      <c r="O43" s="17">
        <v>7.2368745669999998E-3</v>
      </c>
      <c r="P43" s="17">
        <v>3.189724E-6</v>
      </c>
      <c r="R43" s="17">
        <v>6.7072222270000001E-3</v>
      </c>
      <c r="S43" s="17">
        <v>1.12507579249999E-2</v>
      </c>
      <c r="T43" s="17">
        <v>26.797665821158599</v>
      </c>
      <c r="U43" s="17">
        <v>2.000414E-8</v>
      </c>
      <c r="V43" s="17">
        <v>3.721336E-6</v>
      </c>
      <c r="W43" s="17">
        <v>1.8998422999999999E-6</v>
      </c>
      <c r="X43" s="17">
        <v>1.8523098214E-2</v>
      </c>
      <c r="Y43" s="17">
        <v>1.33950600729</v>
      </c>
      <c r="Z43" s="17">
        <v>4.3086414299270903E-2</v>
      </c>
      <c r="AA43" s="17">
        <v>3.2528509999999999E-6</v>
      </c>
      <c r="AB43" s="17">
        <v>6.8568018640000001E-3</v>
      </c>
      <c r="AC43" s="17">
        <v>7.9806281407802002</v>
      </c>
      <c r="AD43" s="17">
        <v>1.2459177427E-2</v>
      </c>
      <c r="AE43" s="17">
        <v>3.7901414442999999E-3</v>
      </c>
      <c r="AJ43" s="17">
        <v>5.5387773085000001E-2</v>
      </c>
      <c r="AK43" s="17">
        <v>8.7214814445356001</v>
      </c>
      <c r="AL43" s="17">
        <v>2.0531226237968001</v>
      </c>
      <c r="AM43" s="17">
        <v>2.8186214339300002</v>
      </c>
      <c r="AN43" s="17">
        <v>6.2032346000000004E-3</v>
      </c>
      <c r="AR43" s="17" t="s">
        <v>213</v>
      </c>
      <c r="AS43" s="17">
        <v>0</v>
      </c>
      <c r="AT43" s="17">
        <v>0</v>
      </c>
      <c r="AU43" s="17">
        <v>1.3937973035275999</v>
      </c>
      <c r="AV43" s="17">
        <v>1.6928746581720899</v>
      </c>
      <c r="AW43" s="17">
        <v>1.6928746581720899</v>
      </c>
      <c r="AX43" s="17">
        <v>6.6767136424213504E-3</v>
      </c>
      <c r="AY43" s="17">
        <v>0</v>
      </c>
      <c r="AZ43" s="5">
        <v>6.1704322712566896E-7</v>
      </c>
      <c r="BA43" s="5">
        <v>8.8797839470450005E-7</v>
      </c>
      <c r="BB43" s="17">
        <v>12.5670340930943</v>
      </c>
      <c r="BC43" s="17">
        <v>0</v>
      </c>
      <c r="BD43" s="17">
        <v>1.12511467977644E-2</v>
      </c>
      <c r="BE43" s="17">
        <v>0.27070443558028801</v>
      </c>
      <c r="BF43" s="5">
        <v>7.6557099158385699E-7</v>
      </c>
      <c r="BG43" s="5">
        <v>2.4241342173867401E-6</v>
      </c>
      <c r="BH43" s="17">
        <v>0</v>
      </c>
      <c r="BI43" s="17">
        <v>35299.692009723803</v>
      </c>
      <c r="BJ43" s="17">
        <v>7.2373774543979504E-3</v>
      </c>
      <c r="BK43" s="17">
        <v>0</v>
      </c>
      <c r="BL43" s="17">
        <v>0</v>
      </c>
      <c r="BM43" s="5">
        <v>3.18958250555289E-6</v>
      </c>
      <c r="BN43" s="17">
        <v>1.85230243694505E-2</v>
      </c>
      <c r="BO43" s="17">
        <v>1.2459627790886E-2</v>
      </c>
      <c r="BP43" s="17">
        <v>3.7899174713536899E-3</v>
      </c>
      <c r="BQ43" s="17">
        <v>1551.8037965574799</v>
      </c>
      <c r="BR43" s="17">
        <v>6.7067547037153201E-3</v>
      </c>
      <c r="BS43" s="17">
        <v>0.53576526128028101</v>
      </c>
      <c r="BT43" s="17">
        <v>1818.00426535508</v>
      </c>
      <c r="BU43" s="17">
        <v>0.417333854383174</v>
      </c>
      <c r="BV43" s="17">
        <v>2.0531120337263502</v>
      </c>
      <c r="BW43" s="17">
        <v>3.2638366419510899E-3</v>
      </c>
      <c r="BX43" s="17">
        <v>0</v>
      </c>
      <c r="BY43" s="17">
        <v>26.797647130069699</v>
      </c>
      <c r="BZ43" s="17">
        <v>26.797647130069699</v>
      </c>
      <c r="CA43" s="17">
        <v>0</v>
      </c>
      <c r="CB43" s="17">
        <v>0</v>
      </c>
      <c r="CC43" s="17">
        <v>2.8186521261140198</v>
      </c>
      <c r="CD43" s="5">
        <v>4.4010021113775102E-9</v>
      </c>
      <c r="CE43" s="5">
        <v>1.4602241786449299E-8</v>
      </c>
      <c r="CF43" s="17">
        <v>0</v>
      </c>
      <c r="CG43" s="17">
        <v>1.05440404884725E-2</v>
      </c>
      <c r="CH43" s="17">
        <v>0</v>
      </c>
      <c r="CI43" s="17">
        <v>0</v>
      </c>
      <c r="CJ43" s="17">
        <v>3.44864028699092E-3</v>
      </c>
      <c r="CK43" s="17">
        <v>0</v>
      </c>
      <c r="CL43" s="5">
        <v>9.67535794793786E-7</v>
      </c>
      <c r="CM43" s="5">
        <v>2.75386343469083E-6</v>
      </c>
      <c r="CN43" s="5">
        <v>6.2695724686805896E-7</v>
      </c>
      <c r="CO43" s="5">
        <v>1.2728842518339701E-6</v>
      </c>
      <c r="CP43" s="17">
        <v>1.3395019971336599</v>
      </c>
      <c r="CQ43" s="17">
        <v>0</v>
      </c>
      <c r="CR43" s="17">
        <v>4.9669536065184497E-2</v>
      </c>
      <c r="CS43" s="17">
        <v>0</v>
      </c>
      <c r="CT43" s="17">
        <v>0</v>
      </c>
      <c r="CU43" s="5">
        <v>1.3336789078302601E-6</v>
      </c>
      <c r="CV43" s="5">
        <v>1.91916808589207E-6</v>
      </c>
      <c r="CW43" s="17">
        <v>5091.6632792098699</v>
      </c>
      <c r="CX43" s="17">
        <v>945.91636100685105</v>
      </c>
      <c r="CY43" s="17">
        <v>105.10246696980199</v>
      </c>
      <c r="CZ43" s="17">
        <v>1051.0188279766501</v>
      </c>
      <c r="DA43" s="17">
        <v>0</v>
      </c>
      <c r="DB43" s="17">
        <v>0.72995067345690001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5.5387945574497E-2</v>
      </c>
      <c r="DI43" s="17">
        <v>0.109943020442357</v>
      </c>
      <c r="DJ43" s="17">
        <v>1771.6184255756</v>
      </c>
      <c r="DK43" s="17">
        <v>0.14874708080490701</v>
      </c>
      <c r="DL43" s="17">
        <v>0.38803625831555799</v>
      </c>
      <c r="DM43" s="17">
        <v>0.93991367527020098</v>
      </c>
      <c r="DN43" s="17">
        <v>0.2198901850229</v>
      </c>
      <c r="DO43" s="17">
        <v>0.41870126765764398</v>
      </c>
      <c r="DP43" s="5">
        <v>1.00015950440097E-9</v>
      </c>
      <c r="DQ43" s="17">
        <v>5.1738036343193301E-2</v>
      </c>
      <c r="DR43" s="17">
        <v>21.161133078919899</v>
      </c>
      <c r="DS43" s="17">
        <v>21.158474913385898</v>
      </c>
      <c r="DT43" s="17">
        <v>2.6581655340421201E-3</v>
      </c>
      <c r="DU43" s="17">
        <v>0</v>
      </c>
      <c r="DV43" s="17">
        <v>0</v>
      </c>
      <c r="DW43" s="17">
        <v>5.2857411597414101</v>
      </c>
      <c r="DX43" s="17">
        <v>0</v>
      </c>
      <c r="DY43" s="17">
        <v>2.6263452658498601</v>
      </c>
      <c r="DZ43" s="17">
        <v>0.62732724637201698</v>
      </c>
      <c r="EA43" s="17">
        <v>0.35671280091712299</v>
      </c>
      <c r="EB43" s="17">
        <v>6.5657776859185102</v>
      </c>
      <c r="EC43" s="17">
        <v>6.8510581997607801E-3</v>
      </c>
      <c r="ED43" s="17">
        <v>1499.66152122208</v>
      </c>
      <c r="EE43" s="17">
        <v>0.34276335918252498</v>
      </c>
      <c r="EF43" s="17">
        <v>3.0768378715476898</v>
      </c>
      <c r="EG43" s="17">
        <v>0</v>
      </c>
      <c r="EH43" s="17">
        <v>14.69658490632</v>
      </c>
      <c r="EI43" s="17">
        <v>1.35816647382074</v>
      </c>
      <c r="EJ43" s="17">
        <v>6.2031401208408402E-3</v>
      </c>
      <c r="EK43" s="17">
        <v>0</v>
      </c>
      <c r="EL43" s="17">
        <v>0</v>
      </c>
      <c r="EM43" s="17">
        <v>6.1002420842650702</v>
      </c>
      <c r="EN43" s="17">
        <v>7.9806156734306999</v>
      </c>
      <c r="EO43" s="17">
        <v>0.203351078165975</v>
      </c>
      <c r="EP43" s="17">
        <v>3272.0003156467401</v>
      </c>
      <c r="EQ43" s="17">
        <v>8.7214795208385798</v>
      </c>
      <c r="ER43" s="17">
        <v>1.598806134857</v>
      </c>
      <c r="ES43" s="17"/>
      <c r="ET43" s="26">
        <f t="shared" si="42"/>
        <v>1.5561316589309244</v>
      </c>
      <c r="EU43" s="40">
        <f t="shared" si="43"/>
        <v>1.6725760221548189E-6</v>
      </c>
      <c r="EV43" s="40">
        <f t="shared" si="44"/>
        <v>0</v>
      </c>
      <c r="EW43" s="40">
        <f t="shared" si="45"/>
        <v>6.9920398428876162E-8</v>
      </c>
      <c r="EX43" s="40">
        <f t="shared" si="46"/>
        <v>2.1332655501912437E-6</v>
      </c>
      <c r="EY43" s="40">
        <f t="shared" si="47"/>
        <v>2.1331302165571189E-6</v>
      </c>
      <c r="EZ43" s="40">
        <f t="shared" si="48"/>
        <v>2.2336946941618874E-6</v>
      </c>
      <c r="FA43" s="40">
        <f t="shared" si="49"/>
        <v>-1.9096884792178064E-7</v>
      </c>
      <c r="FB43" s="40">
        <f t="shared" si="50"/>
        <v>-2.3155831497308082E-6</v>
      </c>
      <c r="FC43" s="40">
        <f t="shared" si="51"/>
        <v>4.8438307717351448E-7</v>
      </c>
      <c r="FD43" s="40">
        <f t="shared" si="52"/>
        <v>2.4001447302316883E-5</v>
      </c>
      <c r="FE43" s="40">
        <f t="shared" si="53"/>
        <v>-2.2922192902332324E-6</v>
      </c>
      <c r="FF43" s="40">
        <f t="shared" si="54"/>
        <v>2.266869686778822E-6</v>
      </c>
      <c r="FG43" s="40">
        <f t="shared" si="55"/>
        <v>-5.8911145298825676E-6</v>
      </c>
      <c r="FH43" s="40">
        <f t="shared" si="56"/>
        <v>6.9489583285543182E-5</v>
      </c>
      <c r="FI43" s="40">
        <f t="shared" si="57"/>
        <v>-4.4359464050779228E-5</v>
      </c>
      <c r="FJ43" s="40">
        <f t="shared" si="58"/>
        <v>0</v>
      </c>
      <c r="FK43" s="40">
        <f t="shared" si="59"/>
        <v>-6.9704457204053705E-5</v>
      </c>
      <c r="FL43" s="40">
        <f t="shared" si="60"/>
        <v>3.45641393310873E-5</v>
      </c>
      <c r="FM43" s="40">
        <f t="shared" si="61"/>
        <v>-6.9748943901921146E-7</v>
      </c>
      <c r="FN43" s="40">
        <f t="shared" si="62"/>
        <v>-3.6822266401880726E-5</v>
      </c>
      <c r="FO43" s="40">
        <f t="shared" si="63"/>
        <v>1.6991071114260911E-5</v>
      </c>
      <c r="FP43" s="40">
        <f t="shared" si="64"/>
        <v>-4.2177078118069973E-7</v>
      </c>
      <c r="FQ43" s="40">
        <f t="shared" si="65"/>
        <v>-3.9866197677290356E-6</v>
      </c>
      <c r="FR43" s="40">
        <f t="shared" si="66"/>
        <v>-2.9937576377274683E-6</v>
      </c>
      <c r="FS43" s="40">
        <f t="shared" si="67"/>
        <v>0.1527888053108423</v>
      </c>
      <c r="FT43" s="40">
        <f t="shared" si="68"/>
        <v>-1.2316204060999134E-6</v>
      </c>
      <c r="FU43" s="40">
        <f t="shared" si="69"/>
        <v>-8.3765935681701434E-4</v>
      </c>
      <c r="FV43" s="40">
        <f t="shared" si="70"/>
        <v>-1.5622015310582731E-6</v>
      </c>
      <c r="FW43" s="40">
        <f t="shared" si="71"/>
        <v>3.6147160487840971E-5</v>
      </c>
      <c r="FX43" s="40">
        <f t="shared" si="72"/>
        <v>-5.9093558802897291E-5</v>
      </c>
      <c r="FY43" s="40">
        <f t="shared" si="73"/>
        <v>0</v>
      </c>
      <c r="FZ43" s="40">
        <f t="shared" si="74"/>
        <v>0</v>
      </c>
      <c r="GA43" s="40">
        <f t="shared" si="75"/>
        <v>0</v>
      </c>
      <c r="GB43" s="40">
        <f t="shared" si="76"/>
        <v>0</v>
      </c>
      <c r="GC43" s="40">
        <f t="shared" si="77"/>
        <v>3.1142161417729211E-6</v>
      </c>
      <c r="GD43" s="40">
        <f t="shared" si="78"/>
        <v>-2.2056998373256863E-7</v>
      </c>
      <c r="GE43" s="40">
        <f t="shared" si="79"/>
        <v>-5.1580311507729948E-6</v>
      </c>
      <c r="GF43" s="40">
        <f t="shared" si="80"/>
        <v>1.0889076358451451E-5</v>
      </c>
      <c r="GG43" s="40">
        <f t="shared" si="81"/>
        <v>-1.5230628092032525E-5</v>
      </c>
      <c r="GH43" s="40">
        <f t="shared" si="82"/>
        <v>0</v>
      </c>
      <c r="GI43" s="40">
        <f t="shared" si="83"/>
        <v>0</v>
      </c>
      <c r="GJ43" s="40"/>
    </row>
    <row r="44" spans="1:192" x14ac:dyDescent="0.25">
      <c r="A44" s="17" t="s">
        <v>214</v>
      </c>
      <c r="B44" s="17">
        <v>214392.53632423599</v>
      </c>
      <c r="C44" s="17">
        <v>4.9506337303999999</v>
      </c>
      <c r="D44" s="17">
        <v>236839.21464482599</v>
      </c>
      <c r="E44" s="17">
        <v>2550.1186647669001</v>
      </c>
      <c r="F44" s="17">
        <v>2544.9076727499</v>
      </c>
      <c r="G44" s="17">
        <v>155245.59265762201</v>
      </c>
      <c r="H44" s="17">
        <v>1338692.9119503701</v>
      </c>
      <c r="I44" s="17">
        <v>634.16516037279598</v>
      </c>
      <c r="J44" s="17">
        <v>457.73006328417301</v>
      </c>
      <c r="K44" s="17">
        <v>2.3006241542399999E-3</v>
      </c>
      <c r="L44" s="17">
        <v>12267.281173998001</v>
      </c>
      <c r="M44" s="17">
        <v>70.876146429680105</v>
      </c>
      <c r="N44" s="17">
        <v>6.2530192553999896E-3</v>
      </c>
      <c r="O44" s="17">
        <v>2.4314509596819902</v>
      </c>
      <c r="P44" s="17">
        <v>6.2530192553999896E-3</v>
      </c>
      <c r="Q44" s="17">
        <v>4.5831566902000004E-6</v>
      </c>
      <c r="R44" s="17">
        <v>2.253135580016</v>
      </c>
      <c r="S44" s="17">
        <v>3.779853175</v>
      </c>
      <c r="T44" s="17">
        <v>22428.667632177301</v>
      </c>
      <c r="U44" s="17">
        <v>3.0579680044400003E-5</v>
      </c>
      <c r="V44" s="17">
        <v>7.2951869672000002E-3</v>
      </c>
      <c r="W44" s="17">
        <v>4.7682881680199997E-3</v>
      </c>
      <c r="X44" s="17">
        <v>0.507622909003</v>
      </c>
      <c r="Y44" s="17">
        <v>379.01437447454498</v>
      </c>
      <c r="Z44" s="17">
        <v>11.901682918016601</v>
      </c>
      <c r="AA44" s="17">
        <v>8.3282055902999894E-3</v>
      </c>
      <c r="AB44" s="17">
        <v>2.30110084411199</v>
      </c>
      <c r="AC44" s="17">
        <v>7439.5417906918501</v>
      </c>
      <c r="AD44" s="17">
        <v>3.95294748630999</v>
      </c>
      <c r="AE44" s="17">
        <v>1.272742136782</v>
      </c>
      <c r="AF44" s="17">
        <v>0.19378519000959901</v>
      </c>
      <c r="AG44" s="17">
        <v>6.7808135909999995E-5</v>
      </c>
      <c r="AH44" s="17">
        <v>2.4431244819200001E-3</v>
      </c>
      <c r="AI44" s="17">
        <v>2.20993265264999E-3</v>
      </c>
      <c r="AJ44" s="17">
        <v>14.007935760668399</v>
      </c>
      <c r="AK44" s="17">
        <v>6356.7710831108698</v>
      </c>
      <c r="AL44" s="17">
        <v>721.87625819460197</v>
      </c>
      <c r="AM44" s="17">
        <v>321.55440080567598</v>
      </c>
      <c r="AN44" s="17">
        <v>2.06284352715199</v>
      </c>
      <c r="AO44" s="17">
        <v>4.2606463569999902E-4</v>
      </c>
      <c r="AR44" s="17" t="s">
        <v>214</v>
      </c>
      <c r="AS44" s="17">
        <v>0</v>
      </c>
      <c r="AT44" s="17">
        <v>0</v>
      </c>
      <c r="AU44" s="17">
        <v>457.72824576997198</v>
      </c>
      <c r="AV44" s="17">
        <v>634.16186026162802</v>
      </c>
      <c r="AW44" s="17">
        <v>634.16186026162802</v>
      </c>
      <c r="AX44" s="17">
        <v>3.2446012412426</v>
      </c>
      <c r="AY44" s="17">
        <v>0</v>
      </c>
      <c r="AZ44" s="17">
        <v>9.4326445615833504E-4</v>
      </c>
      <c r="BA44" s="17">
        <v>1.3573862060549901E-3</v>
      </c>
      <c r="BB44" s="17">
        <v>12267.159262113</v>
      </c>
      <c r="BC44" s="17">
        <v>4.2606065238795998E-4</v>
      </c>
      <c r="BD44" s="17">
        <v>3.7798428715972401</v>
      </c>
      <c r="BE44" s="17">
        <v>70.876088045038998</v>
      </c>
      <c r="BF44" s="17">
        <v>1.50073301846922E-3</v>
      </c>
      <c r="BG44" s="17">
        <v>4.75229456957511E-3</v>
      </c>
      <c r="BH44" s="17">
        <v>0</v>
      </c>
      <c r="BI44" s="17">
        <v>2224402.63699095</v>
      </c>
      <c r="BJ44" s="17">
        <v>2.4314513819317498</v>
      </c>
      <c r="BK44" s="5">
        <v>1.3291366361877599E-6</v>
      </c>
      <c r="BL44" s="5">
        <v>3.25400346709877E-6</v>
      </c>
      <c r="BM44" s="17">
        <v>6.2530625724572996E-3</v>
      </c>
      <c r="BN44" s="17">
        <v>0.50761963968470503</v>
      </c>
      <c r="BO44" s="17">
        <v>3.95294192219052</v>
      </c>
      <c r="BP44" s="17">
        <v>1.27274046959688</v>
      </c>
      <c r="BQ44" s="17">
        <v>214392.05831620601</v>
      </c>
      <c r="BR44" s="17">
        <v>2.2531360813312702</v>
      </c>
      <c r="BS44" s="17">
        <v>4070.7913171478799</v>
      </c>
      <c r="BT44" s="17">
        <v>323814.07977602002</v>
      </c>
      <c r="BU44" s="17">
        <v>7875.3415261502096</v>
      </c>
      <c r="BV44" s="17">
        <v>721.87028660534202</v>
      </c>
      <c r="BW44" s="17">
        <v>90.6589536184634</v>
      </c>
      <c r="BX44" s="17">
        <v>0</v>
      </c>
      <c r="BY44" s="17">
        <v>22428.53691024</v>
      </c>
      <c r="BZ44" s="17">
        <v>22428.53691024</v>
      </c>
      <c r="CA44" s="17">
        <v>0</v>
      </c>
      <c r="CB44" s="17">
        <v>0</v>
      </c>
      <c r="CC44" s="17">
        <v>321.55430542410102</v>
      </c>
      <c r="CD44" s="5">
        <v>6.7275168962198701E-6</v>
      </c>
      <c r="CE44" s="5">
        <v>2.2322807287991099E-5</v>
      </c>
      <c r="CF44" s="17">
        <v>0</v>
      </c>
      <c r="CG44" s="17">
        <v>5.1225635805003602</v>
      </c>
      <c r="CH44" s="5">
        <v>1.95588630981519E-5</v>
      </c>
      <c r="CI44" s="17">
        <v>0</v>
      </c>
      <c r="CJ44" s="17">
        <v>1.67552474208987</v>
      </c>
      <c r="CK44" s="17">
        <v>0</v>
      </c>
      <c r="CL44" s="17">
        <v>1.89675588874375E-3</v>
      </c>
      <c r="CM44" s="17">
        <v>5.3984397313668097E-3</v>
      </c>
      <c r="CN44" s="17">
        <v>1.5735373032622799E-3</v>
      </c>
      <c r="CO44" s="17">
        <v>3.1947627071655699E-3</v>
      </c>
      <c r="CP44" s="17">
        <v>379.01542797867103</v>
      </c>
      <c r="CQ44" s="17">
        <v>0</v>
      </c>
      <c r="CR44" s="17">
        <v>15.1004515651278</v>
      </c>
      <c r="CS44" s="17">
        <v>4.9506273971240597</v>
      </c>
      <c r="CT44" s="17">
        <v>0</v>
      </c>
      <c r="CU44" s="17">
        <v>3.4145499074609898E-3</v>
      </c>
      <c r="CV44" s="17">
        <v>4.9136426255945598E-3</v>
      </c>
      <c r="CW44" s="17">
        <v>1662079.4832818401</v>
      </c>
      <c r="CX44" s="17">
        <v>213154.30886545099</v>
      </c>
      <c r="CY44" s="17">
        <v>23683.810539305599</v>
      </c>
      <c r="CZ44" s="17">
        <v>236838.119404756</v>
      </c>
      <c r="DA44" s="17">
        <v>0</v>
      </c>
      <c r="DB44" s="17">
        <v>1863.2471198166099</v>
      </c>
      <c r="DC44" s="17">
        <v>0</v>
      </c>
      <c r="DD44" s="17">
        <v>0.19378645969036001</v>
      </c>
      <c r="DE44" s="5">
        <v>6.7808537817887202E-5</v>
      </c>
      <c r="DF44" s="17">
        <v>2.4431152645513201E-3</v>
      </c>
      <c r="DG44" s="17">
        <v>2.2099546125035098E-3</v>
      </c>
      <c r="DH44" s="17">
        <v>14.0079173925389</v>
      </c>
      <c r="DI44" s="17">
        <v>13.6402516631998</v>
      </c>
      <c r="DJ44" s="17">
        <v>938677.564431092</v>
      </c>
      <c r="DK44" s="17">
        <v>18.454467867634499</v>
      </c>
      <c r="DL44" s="17">
        <v>48.1420625708096</v>
      </c>
      <c r="DM44" s="17">
        <v>116.610818585404</v>
      </c>
      <c r="DN44" s="17">
        <v>27.280493181027001</v>
      </c>
      <c r="DO44" s="17">
        <v>47.427007055176198</v>
      </c>
      <c r="DP44" s="5">
        <v>1.5289824211268899E-6</v>
      </c>
      <c r="DQ44" s="17">
        <v>6.4189392472097699</v>
      </c>
      <c r="DR44" s="17">
        <v>2550.1153562663899</v>
      </c>
      <c r="DS44" s="17">
        <v>2544.9043718634298</v>
      </c>
      <c r="DT44" s="17">
        <v>5.2109844029608103</v>
      </c>
      <c r="DU44" s="17">
        <v>0</v>
      </c>
      <c r="DV44" s="17">
        <v>0</v>
      </c>
      <c r="DW44" s="17">
        <v>603.14407442429001</v>
      </c>
      <c r="DX44" s="17">
        <v>0</v>
      </c>
      <c r="DY44" s="17">
        <v>324.71303981174702</v>
      </c>
      <c r="DZ44" s="17">
        <v>77.829647328273694</v>
      </c>
      <c r="EA44" s="17">
        <v>44.035583353827498</v>
      </c>
      <c r="EB44" s="17">
        <v>811.782501891984</v>
      </c>
      <c r="EC44" s="17">
        <v>2.2992641961423299</v>
      </c>
      <c r="ED44" s="17">
        <v>362405.86355345597</v>
      </c>
      <c r="EE44" s="17">
        <v>42.525488751412297</v>
      </c>
      <c r="EF44" s="17">
        <v>362.89999613143902</v>
      </c>
      <c r="EG44" s="17">
        <v>0</v>
      </c>
      <c r="EH44" s="17">
        <v>155243.61709511501</v>
      </c>
      <c r="EI44" s="17">
        <v>50869.452459567801</v>
      </c>
      <c r="EJ44" s="17">
        <v>2.0628431663774802</v>
      </c>
      <c r="EK44" s="17">
        <v>0</v>
      </c>
      <c r="EL44" s="17">
        <v>0</v>
      </c>
      <c r="EM44" s="17">
        <v>10388.4014595633</v>
      </c>
      <c r="EN44" s="17">
        <v>7439.4700617731396</v>
      </c>
      <c r="EO44" s="17">
        <v>45.350435923143699</v>
      </c>
      <c r="EP44" s="17">
        <v>1338676.9722019499</v>
      </c>
      <c r="EQ44" s="17">
        <v>6356.6674747531597</v>
      </c>
      <c r="ER44" s="17">
        <v>3677.7418962256802</v>
      </c>
      <c r="ES44" s="17"/>
      <c r="ET44" s="26">
        <f t="shared" si="42"/>
        <v>1.2415836813476631</v>
      </c>
      <c r="EU44" s="40">
        <f t="shared" si="43"/>
        <v>-2.2295926816199115E-6</v>
      </c>
      <c r="EV44" s="40">
        <f t="shared" si="44"/>
        <v>-1.279285902578254E-6</v>
      </c>
      <c r="EW44" s="40">
        <f t="shared" si="45"/>
        <v>-4.6244034022502622E-6</v>
      </c>
      <c r="EX44" s="40">
        <f t="shared" si="46"/>
        <v>-1.2973908061379458E-6</v>
      </c>
      <c r="EY44" s="40">
        <f t="shared" si="47"/>
        <v>-1.297055490691193E-6</v>
      </c>
      <c r="EZ44" s="40">
        <f t="shared" si="48"/>
        <v>-1.272540156004639E-5</v>
      </c>
      <c r="FA44" s="40">
        <f t="shared" si="49"/>
        <v>-1.1906949142596316E-5</v>
      </c>
      <c r="FB44" s="40">
        <f t="shared" si="50"/>
        <v>-5.2038670273523134E-6</v>
      </c>
      <c r="FC44" s="40">
        <f t="shared" si="51"/>
        <v>-3.970711882011571E-6</v>
      </c>
      <c r="FD44" s="40">
        <f t="shared" si="52"/>
        <v>1.1522079030684297E-5</v>
      </c>
      <c r="FE44" s="40">
        <f t="shared" si="53"/>
        <v>-9.9379710362210933E-6</v>
      </c>
      <c r="FF44" s="40">
        <f t="shared" si="54"/>
        <v>-8.2375586214255123E-7</v>
      </c>
      <c r="FG44" s="40">
        <f t="shared" si="55"/>
        <v>1.332579350839924E-6</v>
      </c>
      <c r="FH44" s="40">
        <f t="shared" si="56"/>
        <v>1.7366163932709448E-7</v>
      </c>
      <c r="FI44" s="40">
        <f t="shared" si="57"/>
        <v>6.927382683589877E-6</v>
      </c>
      <c r="FJ44" s="40">
        <f t="shared" si="58"/>
        <v>-3.6191024204136901E-6</v>
      </c>
      <c r="FK44" s="40">
        <f t="shared" si="59"/>
        <v>2.2249671729979613E-7</v>
      </c>
      <c r="FL44" s="40">
        <f t="shared" si="60"/>
        <v>-2.7258738058973139E-6</v>
      </c>
      <c r="FM44" s="40">
        <f t="shared" si="61"/>
        <v>-5.8283416315640533E-6</v>
      </c>
      <c r="FN44" s="40">
        <f t="shared" si="62"/>
        <v>-1.22120003087664E-5</v>
      </c>
      <c r="FO44" s="40">
        <f t="shared" si="63"/>
        <v>1.1861122405747638E-6</v>
      </c>
      <c r="FP44" s="40">
        <f t="shared" si="64"/>
        <v>2.4835763764825387E-6</v>
      </c>
      <c r="FQ44" s="40">
        <f t="shared" si="65"/>
        <v>-6.4404467115068255E-6</v>
      </c>
      <c r="FR44" s="40">
        <f t="shared" si="66"/>
        <v>2.7795888414753643E-6</v>
      </c>
      <c r="FS44" s="40">
        <f t="shared" si="67"/>
        <v>0.26876607864161367</v>
      </c>
      <c r="FT44" s="40">
        <f t="shared" si="68"/>
        <v>-1.5678340668481088E-6</v>
      </c>
      <c r="FU44" s="40">
        <f t="shared" si="69"/>
        <v>-7.9816057360531441E-4</v>
      </c>
      <c r="FV44" s="40">
        <f t="shared" si="70"/>
        <v>-9.641577496110109E-6</v>
      </c>
      <c r="FW44" s="40">
        <f t="shared" si="71"/>
        <v>-1.4075875000435251E-6</v>
      </c>
      <c r="FX44" s="40">
        <f t="shared" si="72"/>
        <v>-1.3099158673045914E-6</v>
      </c>
      <c r="FY44" s="40">
        <f t="shared" si="73"/>
        <v>6.5520010117306698E-6</v>
      </c>
      <c r="FZ44" s="40">
        <f t="shared" si="74"/>
        <v>5.927133695870142E-6</v>
      </c>
      <c r="GA44" s="40">
        <f t="shared" si="75"/>
        <v>-3.7727789755120507E-6</v>
      </c>
      <c r="GB44" s="40">
        <f t="shared" si="76"/>
        <v>9.936888118953643E-6</v>
      </c>
      <c r="GC44" s="40">
        <f t="shared" si="77"/>
        <v>-1.3112659718753263E-6</v>
      </c>
      <c r="GD44" s="40">
        <f t="shared" si="78"/>
        <v>-1.6298897090276981E-5</v>
      </c>
      <c r="GE44" s="40">
        <f t="shared" si="79"/>
        <v>-8.2723170241002594E-6</v>
      </c>
      <c r="GF44" s="40">
        <f t="shared" si="80"/>
        <v>-2.9662655751678008E-7</v>
      </c>
      <c r="GG44" s="40">
        <f t="shared" si="81"/>
        <v>-1.7489184471508913E-7</v>
      </c>
      <c r="GH44" s="40">
        <f t="shared" si="82"/>
        <v>-9.3490792365370465E-6</v>
      </c>
      <c r="GI44" s="40">
        <f t="shared" si="83"/>
        <v>0</v>
      </c>
      <c r="GJ44" s="40"/>
    </row>
    <row r="45" spans="1:192" x14ac:dyDescent="0.25">
      <c r="A45" s="17" t="s">
        <v>215</v>
      </c>
      <c r="B45" s="17">
        <v>12805.0235764969</v>
      </c>
      <c r="C45" s="17">
        <v>4.8181309999999998E-3</v>
      </c>
      <c r="D45" s="17">
        <v>8269.0908247360003</v>
      </c>
      <c r="E45" s="17">
        <v>170.24454630199901</v>
      </c>
      <c r="F45" s="17">
        <v>170.16977092299999</v>
      </c>
      <c r="G45" s="17">
        <v>547.19880980995504</v>
      </c>
      <c r="H45" s="17">
        <v>69852.994302541003</v>
      </c>
      <c r="I45" s="17">
        <v>8.9371229665199898</v>
      </c>
      <c r="J45" s="17">
        <v>8.1150498128399899</v>
      </c>
      <c r="K45" s="17">
        <v>4.2446192399999998E-5</v>
      </c>
      <c r="L45" s="17">
        <v>916.08174841886296</v>
      </c>
      <c r="M45" s="17">
        <v>1.96578546017999</v>
      </c>
      <c r="N45" s="17">
        <v>8.9730331000000002E-5</v>
      </c>
      <c r="O45" s="17">
        <v>4.0976332721999999E-2</v>
      </c>
      <c r="P45" s="17">
        <v>8.9730331000000002E-5</v>
      </c>
      <c r="Q45" s="17">
        <v>4.460496E-9</v>
      </c>
      <c r="R45" s="17">
        <v>3.7984954954999997E-2</v>
      </c>
      <c r="S45" s="17">
        <v>6.3707517659999893E-2</v>
      </c>
      <c r="T45" s="17">
        <v>143.58903637196599</v>
      </c>
      <c r="U45" s="17">
        <v>5.6419028699999995E-7</v>
      </c>
      <c r="V45" s="17">
        <v>1.046853551E-4</v>
      </c>
      <c r="W45" s="17">
        <v>5.4399221699999998E-5</v>
      </c>
      <c r="X45" s="17">
        <v>0.133302113656</v>
      </c>
      <c r="Y45" s="17">
        <v>9.07718406491</v>
      </c>
      <c r="Z45" s="17">
        <v>0.29622800647769998</v>
      </c>
      <c r="AA45" s="17">
        <v>9.3212607000000002E-5</v>
      </c>
      <c r="AB45" s="17">
        <v>3.8879704413000003E-2</v>
      </c>
      <c r="AC45" s="17">
        <v>778.33210564251999</v>
      </c>
      <c r="AD45" s="17">
        <v>7.5412540279999898E-2</v>
      </c>
      <c r="AE45" s="17">
        <v>2.1474442036000001E-2</v>
      </c>
      <c r="AF45" s="17">
        <v>1.8859899899999999E-4</v>
      </c>
      <c r="AG45" s="17">
        <v>6.5993199999999998E-8</v>
      </c>
      <c r="AH45" s="17">
        <v>2.3777347000000002E-6</v>
      </c>
      <c r="AI45" s="17">
        <v>2.1507802999999999E-6</v>
      </c>
      <c r="AJ45" s="17">
        <v>0.41656931102939998</v>
      </c>
      <c r="AK45" s="17">
        <v>390.912541816572</v>
      </c>
      <c r="AL45" s="17">
        <v>59.204530127963899</v>
      </c>
      <c r="AM45" s="17">
        <v>24.871330752559999</v>
      </c>
      <c r="AN45" s="17">
        <v>3.5568883146999998E-2</v>
      </c>
      <c r="AO45" s="17">
        <v>4.14661699999999E-7</v>
      </c>
      <c r="AR45" s="17" t="s">
        <v>215</v>
      </c>
      <c r="AS45" s="17">
        <v>0</v>
      </c>
      <c r="AT45" s="17">
        <v>0</v>
      </c>
      <c r="AU45" s="17">
        <v>8.1149850832799206</v>
      </c>
      <c r="AV45" s="17">
        <v>8.9371376637156992</v>
      </c>
      <c r="AW45" s="17">
        <v>8.9371376637156992</v>
      </c>
      <c r="AX45" s="17">
        <v>0.47812255758534999</v>
      </c>
      <c r="AY45" s="17">
        <v>0</v>
      </c>
      <c r="AZ45" s="5">
        <v>1.7402511395139801E-5</v>
      </c>
      <c r="BA45" s="5">
        <v>2.50424635548427E-5</v>
      </c>
      <c r="BB45" s="17">
        <v>916.06030217658099</v>
      </c>
      <c r="BC45" s="5">
        <v>4.1464564861985099E-7</v>
      </c>
      <c r="BD45" s="17">
        <v>6.3707902197825905E-2</v>
      </c>
      <c r="BE45" s="17">
        <v>1.9657825105966</v>
      </c>
      <c r="BF45" s="5">
        <v>2.15356327540688E-5</v>
      </c>
      <c r="BG45" s="5">
        <v>6.8201395084795195E-5</v>
      </c>
      <c r="BH45" s="17">
        <v>0</v>
      </c>
      <c r="BI45" s="17">
        <v>283067.34064303897</v>
      </c>
      <c r="BJ45" s="17">
        <v>4.0976188933906303E-2</v>
      </c>
      <c r="BK45" s="5">
        <v>1.29352645821965E-9</v>
      </c>
      <c r="BL45" s="5">
        <v>3.16665145477492E-9</v>
      </c>
      <c r="BM45" s="5">
        <v>8.9729089642906197E-5</v>
      </c>
      <c r="BN45" s="17">
        <v>0.13330182259007201</v>
      </c>
      <c r="BO45" s="17">
        <v>7.5411640408510103E-2</v>
      </c>
      <c r="BP45" s="17">
        <v>2.1474093642696899E-2</v>
      </c>
      <c r="BQ45" s="17">
        <v>12804.979549088601</v>
      </c>
      <c r="BR45" s="17">
        <v>3.7984730721615498E-2</v>
      </c>
      <c r="BS45" s="17">
        <v>165.791296261317</v>
      </c>
      <c r="BT45" s="17">
        <v>24183.8939825048</v>
      </c>
      <c r="BU45" s="17">
        <v>334.49025980953002</v>
      </c>
      <c r="BV45" s="17">
        <v>59.203239051621601</v>
      </c>
      <c r="BW45" s="17">
        <v>19.734959426487301</v>
      </c>
      <c r="BX45" s="17">
        <v>0</v>
      </c>
      <c r="BY45" s="17">
        <v>143.58740444617399</v>
      </c>
      <c r="BZ45" s="17">
        <v>143.58740444617399</v>
      </c>
      <c r="CA45" s="17">
        <v>0</v>
      </c>
      <c r="CB45" s="17">
        <v>0</v>
      </c>
      <c r="CC45" s="17">
        <v>24.8712549090701</v>
      </c>
      <c r="CD45" s="5">
        <v>1.2412946295313401E-7</v>
      </c>
      <c r="CE45" s="5">
        <v>4.1186717499473502E-7</v>
      </c>
      <c r="CF45" s="17">
        <v>0</v>
      </c>
      <c r="CG45" s="17">
        <v>0.55093481262835597</v>
      </c>
      <c r="CH45" s="17">
        <v>2.0667829422885E-2</v>
      </c>
      <c r="CI45" s="17">
        <v>0</v>
      </c>
      <c r="CJ45" s="17">
        <v>8.7486795108590708E-3</v>
      </c>
      <c r="CK45" s="17">
        <v>0</v>
      </c>
      <c r="CL45" s="5">
        <v>2.7217986849429801E-5</v>
      </c>
      <c r="CM45" s="5">
        <v>7.74696039947747E-5</v>
      </c>
      <c r="CN45" s="5">
        <v>1.7951873322420401E-5</v>
      </c>
      <c r="CO45" s="5">
        <v>3.6448339754294903E-5</v>
      </c>
      <c r="CP45" s="17">
        <v>9.0771740828511192</v>
      </c>
      <c r="CQ45" s="17">
        <v>0</v>
      </c>
      <c r="CR45" s="17">
        <v>0.31290536530403001</v>
      </c>
      <c r="CS45" s="17">
        <v>4.8181729305488896E-3</v>
      </c>
      <c r="CT45" s="17">
        <v>0</v>
      </c>
      <c r="CU45" s="5">
        <v>3.8216917497533502E-5</v>
      </c>
      <c r="CV45" s="5">
        <v>5.4995284093101099E-5</v>
      </c>
      <c r="CW45" s="17">
        <v>94054.9093572743</v>
      </c>
      <c r="CX45" s="17">
        <v>7442.1199091783901</v>
      </c>
      <c r="CY45" s="17">
        <v>826.90458893830998</v>
      </c>
      <c r="CZ45" s="17">
        <v>8269.0244981166998</v>
      </c>
      <c r="DA45" s="17">
        <v>0</v>
      </c>
      <c r="DB45" s="17">
        <v>35.194616793834697</v>
      </c>
      <c r="DC45" s="17">
        <v>0</v>
      </c>
      <c r="DD45" s="17">
        <v>1.8861911958420799E-4</v>
      </c>
      <c r="DE45" s="5">
        <v>6.5994527510926298E-8</v>
      </c>
      <c r="DF45" s="5">
        <v>2.3777786802030398E-6</v>
      </c>
      <c r="DG45" s="5">
        <v>2.1508270176424799E-6</v>
      </c>
      <c r="DH45" s="17">
        <v>0.41656892065499201</v>
      </c>
      <c r="DI45" s="17">
        <v>0.94077141748375304</v>
      </c>
      <c r="DJ45" s="17">
        <v>49129.325465056303</v>
      </c>
      <c r="DK45" s="17">
        <v>1.2728154767770601</v>
      </c>
      <c r="DL45" s="17">
        <v>3.32037866455022</v>
      </c>
      <c r="DM45" s="17">
        <v>8.0426877244442991</v>
      </c>
      <c r="DN45" s="17">
        <v>1.8815460415460901</v>
      </c>
      <c r="DO45" s="17">
        <v>2.9691020258271399</v>
      </c>
      <c r="DP45" s="5">
        <v>2.82094458131472E-8</v>
      </c>
      <c r="DQ45" s="17">
        <v>0.44271601215848999</v>
      </c>
      <c r="DR45" s="17">
        <v>170.24396730585201</v>
      </c>
      <c r="DS45" s="17">
        <v>170.16919169757</v>
      </c>
      <c r="DT45" s="17">
        <v>7.4775608282764694E-2</v>
      </c>
      <c r="DU45" s="17">
        <v>0</v>
      </c>
      <c r="DV45" s="17">
        <v>0</v>
      </c>
      <c r="DW45" s="17">
        <v>38.0824386602511</v>
      </c>
      <c r="DX45" s="17">
        <v>0</v>
      </c>
      <c r="DY45" s="17">
        <v>22.320587947221298</v>
      </c>
      <c r="DZ45" s="17">
        <v>5.3679348503337101</v>
      </c>
      <c r="EA45" s="17">
        <v>3.0224151478474601</v>
      </c>
      <c r="EB45" s="17">
        <v>55.8016041701528</v>
      </c>
      <c r="EC45" s="17">
        <v>3.8847964615380502E-2</v>
      </c>
      <c r="ED45" s="17">
        <v>18582.8779156811</v>
      </c>
      <c r="EE45" s="17">
        <v>2.9330057247419301</v>
      </c>
      <c r="EF45" s="17">
        <v>23.7711878342344</v>
      </c>
      <c r="EG45" s="17">
        <v>0</v>
      </c>
      <c r="EH45" s="17">
        <v>547.19727990846297</v>
      </c>
      <c r="EI45" s="17">
        <v>2131.0705510748699</v>
      </c>
      <c r="EJ45" s="17">
        <v>3.55682978339169E-2</v>
      </c>
      <c r="EK45" s="17">
        <v>0</v>
      </c>
      <c r="EL45" s="17">
        <v>0</v>
      </c>
      <c r="EM45" s="17">
        <v>1148.93463181736</v>
      </c>
      <c r="EN45" s="17">
        <v>778.31264891080104</v>
      </c>
      <c r="EO45" s="17">
        <v>3.14736343668321E-2</v>
      </c>
      <c r="EP45" s="17">
        <v>69851.094788004106</v>
      </c>
      <c r="EQ45" s="17">
        <v>390.90532010664998</v>
      </c>
      <c r="ER45" s="17">
        <v>800.06958350673995</v>
      </c>
      <c r="ES45" s="17"/>
      <c r="ET45" s="26">
        <f t="shared" si="42"/>
        <v>1.3465058728532175</v>
      </c>
      <c r="EU45" s="40">
        <f t="shared" si="43"/>
        <v>-3.4382918575941972E-6</v>
      </c>
      <c r="EV45" s="40">
        <f t="shared" si="44"/>
        <v>8.7026585391271779E-6</v>
      </c>
      <c r="EW45" s="40">
        <f t="shared" si="45"/>
        <v>-8.021029240858917E-6</v>
      </c>
      <c r="EX45" s="40">
        <f t="shared" si="46"/>
        <v>-3.4009673706172356E-6</v>
      </c>
      <c r="EY45" s="40">
        <f t="shared" si="47"/>
        <v>-3.4038091891759462E-6</v>
      </c>
      <c r="EZ45" s="40">
        <f t="shared" si="48"/>
        <v>-2.7958786909537199E-6</v>
      </c>
      <c r="FA45" s="40">
        <f t="shared" si="49"/>
        <v>-2.719302953099161E-5</v>
      </c>
      <c r="FB45" s="40">
        <f t="shared" si="50"/>
        <v>1.6445108525868804E-6</v>
      </c>
      <c r="FC45" s="40">
        <f t="shared" si="51"/>
        <v>-7.9764833934712129E-6</v>
      </c>
      <c r="FD45" s="40">
        <f t="shared" si="52"/>
        <v>-2.8682196179769601E-5</v>
      </c>
      <c r="FE45" s="40">
        <f t="shared" si="53"/>
        <v>-2.3410838955129978E-5</v>
      </c>
      <c r="FF45" s="40">
        <f t="shared" si="54"/>
        <v>-1.5004604773642176E-6</v>
      </c>
      <c r="FG45" s="40">
        <f t="shared" si="55"/>
        <v>7.4632945062864798E-5</v>
      </c>
      <c r="FH45" s="40">
        <f t="shared" si="56"/>
        <v>-3.5090522783248053E-6</v>
      </c>
      <c r="FI45" s="40">
        <f t="shared" si="57"/>
        <v>-1.3834308644250354E-5</v>
      </c>
      <c r="FJ45" s="40">
        <f t="shared" si="58"/>
        <v>-7.1312025709654997E-5</v>
      </c>
      <c r="FK45" s="40">
        <f t="shared" si="59"/>
        <v>-5.9032157538406611E-6</v>
      </c>
      <c r="FL45" s="40">
        <f t="shared" si="60"/>
        <v>6.0359882182858827E-6</v>
      </c>
      <c r="FM45" s="40">
        <f t="shared" si="61"/>
        <v>-1.136525345688621E-5</v>
      </c>
      <c r="FN45" s="40">
        <f t="shared" si="62"/>
        <v>2.7998994985086003E-5</v>
      </c>
      <c r="FO45" s="40">
        <f t="shared" si="63"/>
        <v>2.1356800121349605E-5</v>
      </c>
      <c r="FP45" s="40">
        <f t="shared" si="64"/>
        <v>1.8224097410303202E-5</v>
      </c>
      <c r="FQ45" s="40">
        <f t="shared" si="65"/>
        <v>-2.1835057225707847E-6</v>
      </c>
      <c r="FR45" s="40">
        <f t="shared" si="66"/>
        <v>-1.0996867320776953E-6</v>
      </c>
      <c r="FS45" s="40">
        <f t="shared" si="67"/>
        <v>5.6299061741771891E-2</v>
      </c>
      <c r="FT45" s="40">
        <f t="shared" si="68"/>
        <v>-4.3492975729512621E-6</v>
      </c>
      <c r="FU45" s="40">
        <f t="shared" si="69"/>
        <v>-8.1635902583890026E-4</v>
      </c>
      <c r="FV45" s="40">
        <f t="shared" si="70"/>
        <v>-2.4997981681463571E-5</v>
      </c>
      <c r="FW45" s="40">
        <f t="shared" si="71"/>
        <v>-1.1932650543987832E-5</v>
      </c>
      <c r="FX45" s="40">
        <f t="shared" si="72"/>
        <v>-1.62236253923874E-5</v>
      </c>
      <c r="FY45" s="40">
        <f t="shared" si="73"/>
        <v>1.0668446977282265E-4</v>
      </c>
      <c r="FZ45" s="40">
        <f t="shared" si="74"/>
        <v>2.0115874458269962E-5</v>
      </c>
      <c r="GA45" s="40">
        <f t="shared" si="75"/>
        <v>1.8496682173834677E-5</v>
      </c>
      <c r="GB45" s="40">
        <f t="shared" si="76"/>
        <v>2.1721252737878139E-5</v>
      </c>
      <c r="GC45" s="40">
        <f t="shared" si="77"/>
        <v>-9.3711753993875749E-7</v>
      </c>
      <c r="GD45" s="40">
        <f t="shared" si="78"/>
        <v>-1.8473978574495918E-5</v>
      </c>
      <c r="GE45" s="40">
        <f t="shared" si="79"/>
        <v>-2.180705326952945E-5</v>
      </c>
      <c r="GF45" s="40">
        <f t="shared" si="80"/>
        <v>-3.0494343327921478E-6</v>
      </c>
      <c r="GG45" s="40">
        <f t="shared" si="81"/>
        <v>-1.645576220876847E-5</v>
      </c>
      <c r="GH45" s="40">
        <f t="shared" si="82"/>
        <v>-3.8709579756238824E-5</v>
      </c>
      <c r="GI45" s="40">
        <f t="shared" si="83"/>
        <v>0</v>
      </c>
      <c r="GJ45" s="40"/>
    </row>
    <row r="46" spans="1:192" x14ac:dyDescent="0.25">
      <c r="A46" s="17" t="s">
        <v>216</v>
      </c>
      <c r="B46" s="17"/>
      <c r="C46" s="17"/>
      <c r="D46" s="17"/>
      <c r="E46" s="17"/>
      <c r="F46" s="17"/>
      <c r="G46" s="17"/>
      <c r="H46" s="17"/>
      <c r="AR46" s="17"/>
      <c r="AU46" s="17"/>
      <c r="AV46" s="17"/>
      <c r="AW46" s="17"/>
      <c r="AX46" s="17"/>
      <c r="BB46" s="17"/>
      <c r="BD46" s="17"/>
      <c r="BE46" s="17"/>
      <c r="BF46" s="17"/>
      <c r="BG46" s="17"/>
      <c r="BI46" s="17"/>
      <c r="BJ46" s="17"/>
      <c r="BM46" s="17"/>
      <c r="BN46" s="17"/>
      <c r="BO46" s="17"/>
      <c r="BP46" s="17"/>
      <c r="BQ46" s="17"/>
      <c r="BR46" s="17"/>
      <c r="BS46" s="17"/>
      <c r="BT46" s="17"/>
      <c r="BW46" s="17"/>
      <c r="BY46" s="17"/>
      <c r="BZ46" s="17"/>
      <c r="CD46" s="17"/>
      <c r="CE46" s="17"/>
      <c r="CF46" s="17"/>
      <c r="CG46" s="17"/>
      <c r="CH46" s="17"/>
      <c r="CL46" s="17"/>
      <c r="CM46" s="17"/>
      <c r="CN46" s="17"/>
      <c r="CO46" s="17"/>
      <c r="CP46" s="17"/>
      <c r="CR46" s="17"/>
      <c r="CU46" s="17"/>
      <c r="CV46" s="17"/>
      <c r="CX46" s="17"/>
      <c r="CY46" s="17"/>
      <c r="CZ46" s="17"/>
      <c r="DA46" s="17"/>
      <c r="DB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E46" s="17"/>
      <c r="EF46" s="17"/>
      <c r="EG46" s="17"/>
      <c r="EH46" s="17"/>
      <c r="EK46" s="17"/>
      <c r="EL46" s="17"/>
      <c r="EM46" s="17"/>
      <c r="EN46" s="17"/>
      <c r="EO46" s="17"/>
      <c r="EP46" s="17"/>
      <c r="ER46" s="17"/>
      <c r="ES46" s="17"/>
      <c r="ET46" s="26" t="e">
        <f t="shared" si="42"/>
        <v>#DIV/0!</v>
      </c>
      <c r="EU46" s="40">
        <f t="shared" si="43"/>
        <v>0</v>
      </c>
      <c r="EV46" s="40">
        <f t="shared" si="44"/>
        <v>0</v>
      </c>
      <c r="EW46" s="40">
        <f t="shared" si="45"/>
        <v>0</v>
      </c>
      <c r="EX46" s="40">
        <f t="shared" si="46"/>
        <v>0</v>
      </c>
      <c r="EY46" s="40">
        <f t="shared" si="47"/>
        <v>0</v>
      </c>
      <c r="EZ46" s="40">
        <f t="shared" si="48"/>
        <v>0</v>
      </c>
      <c r="FA46" s="40">
        <f t="shared" si="49"/>
        <v>0</v>
      </c>
      <c r="FB46" s="40">
        <f t="shared" si="50"/>
        <v>0</v>
      </c>
      <c r="FC46" s="40">
        <f t="shared" si="51"/>
        <v>0</v>
      </c>
      <c r="FD46" s="40">
        <f t="shared" si="52"/>
        <v>0</v>
      </c>
      <c r="FE46" s="40">
        <f t="shared" si="53"/>
        <v>0</v>
      </c>
      <c r="FF46" s="40">
        <f t="shared" si="54"/>
        <v>0</v>
      </c>
      <c r="FG46" s="40">
        <f t="shared" si="55"/>
        <v>0</v>
      </c>
      <c r="FH46" s="40">
        <f t="shared" si="56"/>
        <v>0</v>
      </c>
      <c r="FI46" s="40">
        <f t="shared" si="57"/>
        <v>0</v>
      </c>
      <c r="FJ46" s="40">
        <f t="shared" si="58"/>
        <v>0</v>
      </c>
      <c r="FK46" s="40">
        <f t="shared" si="59"/>
        <v>0</v>
      </c>
      <c r="FL46" s="40">
        <f t="shared" si="60"/>
        <v>0</v>
      </c>
      <c r="FM46" s="40">
        <f t="shared" si="61"/>
        <v>0</v>
      </c>
      <c r="FN46" s="40">
        <f t="shared" si="62"/>
        <v>0</v>
      </c>
      <c r="FO46" s="40">
        <f t="shared" si="63"/>
        <v>0</v>
      </c>
      <c r="FP46" s="40">
        <f t="shared" si="64"/>
        <v>0</v>
      </c>
      <c r="FQ46" s="40">
        <f t="shared" si="65"/>
        <v>0</v>
      </c>
      <c r="FR46" s="40">
        <f t="shared" si="66"/>
        <v>0</v>
      </c>
      <c r="FS46" s="40">
        <f t="shared" si="67"/>
        <v>0</v>
      </c>
      <c r="FT46" s="40">
        <f t="shared" si="68"/>
        <v>0</v>
      </c>
      <c r="FU46" s="40">
        <f t="shared" si="69"/>
        <v>0</v>
      </c>
      <c r="FV46" s="40">
        <f t="shared" si="70"/>
        <v>0</v>
      </c>
      <c r="FW46" s="40">
        <f t="shared" si="71"/>
        <v>0</v>
      </c>
      <c r="FX46" s="40">
        <f t="shared" si="72"/>
        <v>0</v>
      </c>
      <c r="FY46" s="40">
        <f t="shared" si="73"/>
        <v>0</v>
      </c>
      <c r="FZ46" s="40">
        <f t="shared" si="74"/>
        <v>0</v>
      </c>
      <c r="GA46" s="40">
        <f t="shared" si="75"/>
        <v>0</v>
      </c>
      <c r="GB46" s="40">
        <f t="shared" si="76"/>
        <v>0</v>
      </c>
      <c r="GC46" s="40">
        <f t="shared" si="77"/>
        <v>0</v>
      </c>
      <c r="GD46" s="40">
        <f t="shared" si="78"/>
        <v>0</v>
      </c>
      <c r="GE46" s="40">
        <f t="shared" si="79"/>
        <v>0</v>
      </c>
      <c r="GF46" s="40">
        <f t="shared" si="80"/>
        <v>0</v>
      </c>
      <c r="GG46" s="40">
        <f t="shared" si="81"/>
        <v>0</v>
      </c>
      <c r="GH46" s="40">
        <f t="shared" si="82"/>
        <v>0</v>
      </c>
      <c r="GI46" s="40">
        <f t="shared" si="83"/>
        <v>0</v>
      </c>
      <c r="GJ46" s="40"/>
    </row>
    <row r="47" spans="1:192" x14ac:dyDescent="0.25">
      <c r="A47" s="17" t="s">
        <v>217</v>
      </c>
      <c r="B47" s="17">
        <v>5433.9602136719996</v>
      </c>
      <c r="C47" s="17">
        <v>1.8682550000000001E-3</v>
      </c>
      <c r="D47" s="17">
        <v>3820.1605096609901</v>
      </c>
      <c r="E47" s="17">
        <v>77.001514159999999</v>
      </c>
      <c r="F47" s="17">
        <v>76.999848637999904</v>
      </c>
      <c r="G47" s="17">
        <v>158.23543155671399</v>
      </c>
      <c r="H47" s="17">
        <v>7882.5500010939904</v>
      </c>
      <c r="I47" s="17">
        <v>8.0705036207699994</v>
      </c>
      <c r="J47" s="17">
        <v>6.2548149048919903</v>
      </c>
      <c r="K47" s="17">
        <v>8.3236199999999997E-7</v>
      </c>
      <c r="L47" s="17">
        <v>113.673067398743</v>
      </c>
      <c r="M47" s="17">
        <v>1.0419958153</v>
      </c>
      <c r="N47" s="17">
        <v>1.9985719999999999E-6</v>
      </c>
      <c r="O47" s="17">
        <v>3.2948939519999998E-2</v>
      </c>
      <c r="P47" s="17">
        <v>1.9985719999999999E-6</v>
      </c>
      <c r="Q47" s="17">
        <v>1.7295799999999999E-9</v>
      </c>
      <c r="R47" s="17">
        <v>3.053411696E-2</v>
      </c>
      <c r="S47" s="17">
        <v>5.12221080999999E-2</v>
      </c>
      <c r="T47" s="17">
        <v>59.776504807525598</v>
      </c>
      <c r="U47" s="17">
        <v>1.106368E-8</v>
      </c>
      <c r="V47" s="17">
        <v>2.3316699999999899E-6</v>
      </c>
      <c r="W47" s="17">
        <v>1.3673630000000001E-6</v>
      </c>
      <c r="X47" s="17">
        <v>7.1748546319999995E-2</v>
      </c>
      <c r="Y47" s="17">
        <v>5.4385814347999997</v>
      </c>
      <c r="Z47" s="17">
        <v>0.17322481326151001</v>
      </c>
      <c r="AA47" s="17">
        <v>2.3690199999999998E-6</v>
      </c>
      <c r="AB47" s="17">
        <v>3.119396751E-2</v>
      </c>
      <c r="AC47" s="17">
        <v>70.143720995292298</v>
      </c>
      <c r="AD47" s="17">
        <v>5.4570606299999998E-2</v>
      </c>
      <c r="AE47" s="17">
        <v>1.7249997689999901E-2</v>
      </c>
      <c r="AF47" s="17">
        <v>7.313001E-5</v>
      </c>
      <c r="AG47" s="17">
        <v>2.5589199999999999E-8</v>
      </c>
      <c r="AH47" s="17">
        <v>9.2197899999999997E-7</v>
      </c>
      <c r="AI47" s="17">
        <v>8.3397699999999998E-7</v>
      </c>
      <c r="AJ47" s="17">
        <v>0.206840059346</v>
      </c>
      <c r="AK47" s="17">
        <v>169.70602473476001</v>
      </c>
      <c r="AL47" s="17">
        <v>5.3094721874775903</v>
      </c>
      <c r="AM47" s="17">
        <v>9.3326481767699896</v>
      </c>
      <c r="AN47" s="17">
        <v>2.8045715129999999E-2</v>
      </c>
      <c r="AO47" s="17">
        <v>1.60787E-7</v>
      </c>
      <c r="AR47" s="17" t="s">
        <v>217</v>
      </c>
      <c r="AS47" s="17">
        <v>0</v>
      </c>
      <c r="AT47" s="17">
        <v>0</v>
      </c>
      <c r="AU47" s="17">
        <v>6.25477863833384</v>
      </c>
      <c r="AV47" s="17">
        <v>8.0704726863333693</v>
      </c>
      <c r="AW47" s="17">
        <v>8.0704726863333693</v>
      </c>
      <c r="AX47" s="17">
        <v>0.112091655432298</v>
      </c>
      <c r="AY47" s="17">
        <v>0</v>
      </c>
      <c r="AZ47" s="5">
        <v>3.4126677579545498E-7</v>
      </c>
      <c r="BA47" s="5">
        <v>4.9104780171629797E-7</v>
      </c>
      <c r="BB47" s="17">
        <v>113.672271774245</v>
      </c>
      <c r="BC47" s="5">
        <v>1.60807411480128E-7</v>
      </c>
      <c r="BD47" s="17">
        <v>5.1222241806643698E-2</v>
      </c>
      <c r="BE47" s="17">
        <v>1.0420001820896001</v>
      </c>
      <c r="BF47" s="5">
        <v>4.7964748094379598E-7</v>
      </c>
      <c r="BG47" s="5">
        <v>1.5189316401836399E-6</v>
      </c>
      <c r="BH47" s="17">
        <v>0</v>
      </c>
      <c r="BI47" s="17">
        <v>195598.61169095899</v>
      </c>
      <c r="BJ47" s="17">
        <v>3.2949331125081499E-2</v>
      </c>
      <c r="BK47" s="5">
        <v>5.0166504075794902E-10</v>
      </c>
      <c r="BL47" s="5">
        <v>1.2280361778468501E-9</v>
      </c>
      <c r="BM47" s="5">
        <v>1.9985327520847399E-6</v>
      </c>
      <c r="BN47" s="17">
        <v>7.1748689961771903E-2</v>
      </c>
      <c r="BO47" s="17">
        <v>5.45720804332082E-2</v>
      </c>
      <c r="BP47" s="17">
        <v>1.7250056769016101E-2</v>
      </c>
      <c r="BQ47" s="17">
        <v>5433.9562422218096</v>
      </c>
      <c r="BR47" s="17">
        <v>3.05337162626695E-2</v>
      </c>
      <c r="BS47" s="17">
        <v>5.92774946162932</v>
      </c>
      <c r="BT47" s="17">
        <v>15109.4813926888</v>
      </c>
      <c r="BU47" s="17">
        <v>8.2613776473278495</v>
      </c>
      <c r="BV47" s="17">
        <v>5.30945387029535</v>
      </c>
      <c r="BW47" s="17">
        <v>1.8724675812642799</v>
      </c>
      <c r="BX47" s="17">
        <v>0</v>
      </c>
      <c r="BY47" s="17">
        <v>59.7764072681138</v>
      </c>
      <c r="BZ47" s="17">
        <v>59.7764072681138</v>
      </c>
      <c r="CA47" s="17">
        <v>0</v>
      </c>
      <c r="CB47" s="17">
        <v>0</v>
      </c>
      <c r="CC47" s="17">
        <v>9.3326937856611405</v>
      </c>
      <c r="CD47" s="5">
        <v>2.4341419665228101E-9</v>
      </c>
      <c r="CE47" s="5">
        <v>8.0769898393381392E-9</v>
      </c>
      <c r="CF47" s="17">
        <v>0</v>
      </c>
      <c r="CG47" s="17">
        <v>0.14706778786317001</v>
      </c>
      <c r="CH47" s="17">
        <v>3.3298898795394599E-3</v>
      </c>
      <c r="CI47" s="17">
        <v>0</v>
      </c>
      <c r="CJ47" s="17">
        <v>2.0479988892349098E-2</v>
      </c>
      <c r="CK47" s="17">
        <v>0</v>
      </c>
      <c r="CL47" s="5">
        <v>6.0622640365526402E-7</v>
      </c>
      <c r="CM47" s="5">
        <v>1.72545842358504E-6</v>
      </c>
      <c r="CN47" s="5">
        <v>4.5120719588617399E-7</v>
      </c>
      <c r="CO47" s="5">
        <v>9.1610311017047296E-7</v>
      </c>
      <c r="CP47" s="17">
        <v>5.4385820096518396</v>
      </c>
      <c r="CQ47" s="17">
        <v>0</v>
      </c>
      <c r="CR47" s="17">
        <v>0.21232587122930199</v>
      </c>
      <c r="CS47" s="17">
        <v>1.8682199551359399E-3</v>
      </c>
      <c r="CT47" s="17">
        <v>0</v>
      </c>
      <c r="CU47" s="5">
        <v>9.7136416497186205E-7</v>
      </c>
      <c r="CV47" s="5">
        <v>1.3977446717042199E-6</v>
      </c>
      <c r="CW47" s="17">
        <v>23005.109646760899</v>
      </c>
      <c r="CX47" s="17">
        <v>3438.1426691137899</v>
      </c>
      <c r="CY47" s="17">
        <v>382.01513788036601</v>
      </c>
      <c r="CZ47" s="17">
        <v>3820.1578069941502</v>
      </c>
      <c r="DA47" s="17">
        <v>0</v>
      </c>
      <c r="DB47" s="17">
        <v>6.9318731532322504</v>
      </c>
      <c r="DC47" s="17">
        <v>0</v>
      </c>
      <c r="DD47" s="5">
        <v>7.3129618435048801E-5</v>
      </c>
      <c r="DE47" s="5">
        <v>2.5588228641346501E-8</v>
      </c>
      <c r="DF47" s="5">
        <v>9.2196453865528695E-7</v>
      </c>
      <c r="DG47" s="5">
        <v>8.3390720084657496E-7</v>
      </c>
      <c r="DH47" s="17">
        <v>0.20684148046098599</v>
      </c>
      <c r="DI47" s="17">
        <v>0.61542995508082698</v>
      </c>
      <c r="DJ47" s="17">
        <v>3351.7509196685801</v>
      </c>
      <c r="DK47" s="17">
        <v>0.832639771380697</v>
      </c>
      <c r="DL47" s="17">
        <v>2.17209925538892</v>
      </c>
      <c r="DM47" s="17">
        <v>5.2613246504296303</v>
      </c>
      <c r="DN47" s="17">
        <v>1.23086314522396</v>
      </c>
      <c r="DO47" s="17">
        <v>6.6310891383786104E-3</v>
      </c>
      <c r="DP47" s="5">
        <v>5.53180442798329E-10</v>
      </c>
      <c r="DQ47" s="17">
        <v>0.28961448756317498</v>
      </c>
      <c r="DR47" s="17">
        <v>77.001436945055204</v>
      </c>
      <c r="DS47" s="17">
        <v>76.999771425453403</v>
      </c>
      <c r="DT47" s="17">
        <v>1.6655196018452701E-3</v>
      </c>
      <c r="DU47" s="17">
        <v>0</v>
      </c>
      <c r="DV47" s="17">
        <v>0</v>
      </c>
      <c r="DW47" s="17">
        <v>2.3691185171712399</v>
      </c>
      <c r="DX47" s="17">
        <v>0</v>
      </c>
      <c r="DY47" s="17">
        <v>14.1211038751742</v>
      </c>
      <c r="DZ47" s="17">
        <v>3.5115654998704802</v>
      </c>
      <c r="EA47" s="17">
        <v>1.8828084127272799</v>
      </c>
      <c r="EB47" s="17">
        <v>35.3026937284016</v>
      </c>
      <c r="EC47" s="17">
        <v>3.1169643218086698E-2</v>
      </c>
      <c r="ED47" s="17">
        <v>4374.8932981975104</v>
      </c>
      <c r="EE47" s="17">
        <v>1.9186891934941499</v>
      </c>
      <c r="EF47" s="17">
        <v>7.4851898444087999</v>
      </c>
      <c r="EG47" s="17">
        <v>0</v>
      </c>
      <c r="EH47" s="17">
        <v>158.23502966032299</v>
      </c>
      <c r="EI47" s="17">
        <v>1.4515688401692699</v>
      </c>
      <c r="EJ47" s="17">
        <v>2.8045438088096699E-2</v>
      </c>
      <c r="EK47" s="17">
        <v>0</v>
      </c>
      <c r="EL47" s="17">
        <v>0</v>
      </c>
      <c r="EM47" s="17">
        <v>31.044887418798101</v>
      </c>
      <c r="EN47" s="17">
        <v>70.143633598083596</v>
      </c>
      <c r="EO47" s="17">
        <v>2.1920937465950601E-3</v>
      </c>
      <c r="EP47" s="17">
        <v>7882.5319206200502</v>
      </c>
      <c r="EQ47" s="17">
        <v>169.70526897802301</v>
      </c>
      <c r="ER47" s="17">
        <v>8.5647222447075304</v>
      </c>
      <c r="ES47" s="17"/>
      <c r="ET47" s="26">
        <f t="shared" si="42"/>
        <v>2.9184924182268692</v>
      </c>
      <c r="EU47" s="40">
        <f t="shared" si="43"/>
        <v>-7.3085742879989642E-7</v>
      </c>
      <c r="EV47" s="40">
        <f t="shared" si="44"/>
        <v>-1.8758073207445205E-5</v>
      </c>
      <c r="EW47" s="40">
        <f t="shared" si="45"/>
        <v>-7.0747468151878286E-7</v>
      </c>
      <c r="EX47" s="40">
        <f t="shared" si="46"/>
        <v>-1.0027717719285001E-6</v>
      </c>
      <c r="EY47" s="40">
        <f t="shared" si="47"/>
        <v>-1.0027623153326539E-6</v>
      </c>
      <c r="EZ47" s="40">
        <f t="shared" si="48"/>
        <v>-2.5398634619518507E-6</v>
      </c>
      <c r="FA47" s="40">
        <f t="shared" si="49"/>
        <v>-2.293734126359538E-6</v>
      </c>
      <c r="FB47" s="40">
        <f t="shared" si="50"/>
        <v>-3.8330243171486843E-6</v>
      </c>
      <c r="FC47" s="40">
        <f t="shared" si="51"/>
        <v>-5.7981824725143546E-6</v>
      </c>
      <c r="FD47" s="40">
        <f t="shared" si="52"/>
        <v>-5.6973394084567216E-5</v>
      </c>
      <c r="FE47" s="40">
        <f t="shared" si="53"/>
        <v>-6.9992348777360937E-6</v>
      </c>
      <c r="FF47" s="40">
        <f t="shared" si="54"/>
        <v>4.1907937978461851E-6</v>
      </c>
      <c r="FG47" s="40">
        <f t="shared" si="55"/>
        <v>3.5631077769517005E-6</v>
      </c>
      <c r="FH47" s="40">
        <f t="shared" si="56"/>
        <v>1.1885210486469589E-5</v>
      </c>
      <c r="FI47" s="40">
        <f t="shared" si="57"/>
        <v>-1.9637979147075853E-5</v>
      </c>
      <c r="FJ47" s="40">
        <f t="shared" si="58"/>
        <v>7.0085572681844022E-5</v>
      </c>
      <c r="FK47" s="40">
        <f t="shared" si="59"/>
        <v>-1.3122938221036863E-5</v>
      </c>
      <c r="FL47" s="40">
        <f t="shared" si="60"/>
        <v>2.6103307489293857E-6</v>
      </c>
      <c r="FM47" s="40">
        <f t="shared" si="61"/>
        <v>-1.6317349452148465E-6</v>
      </c>
      <c r="FN47" s="40">
        <f t="shared" si="62"/>
        <v>5.7146325569768076E-5</v>
      </c>
      <c r="FO47" s="40">
        <f t="shared" si="63"/>
        <v>6.35906466796878E-6</v>
      </c>
      <c r="FP47" s="40">
        <f t="shared" si="64"/>
        <v>-3.8536908891873491E-5</v>
      </c>
      <c r="FQ47" s="40">
        <f t="shared" si="65"/>
        <v>2.0020164766386316E-6</v>
      </c>
      <c r="FR47" s="40">
        <f t="shared" si="66"/>
        <v>1.0569885673294014E-7</v>
      </c>
      <c r="FS47" s="40">
        <f t="shared" si="67"/>
        <v>0.22572434763582513</v>
      </c>
      <c r="FT47" s="40">
        <f t="shared" si="68"/>
        <v>3.7499335624930457E-5</v>
      </c>
      <c r="FU47" s="40">
        <f t="shared" si="69"/>
        <v>-7.7977550965596101E-4</v>
      </c>
      <c r="FV47" s="40">
        <f t="shared" si="70"/>
        <v>-1.2459733738386347E-6</v>
      </c>
      <c r="FW47" s="40">
        <f t="shared" si="71"/>
        <v>2.7013319223516148E-5</v>
      </c>
      <c r="FX47" s="40">
        <f t="shared" si="72"/>
        <v>3.4248709629829266E-6</v>
      </c>
      <c r="FY47" s="40">
        <f t="shared" si="73"/>
        <v>-5.354367532547353E-6</v>
      </c>
      <c r="FZ47" s="40">
        <f t="shared" si="74"/>
        <v>-3.7959711655625766E-5</v>
      </c>
      <c r="GA47" s="40">
        <f t="shared" si="75"/>
        <v>-1.5685112907150988E-5</v>
      </c>
      <c r="GB47" s="40">
        <f t="shared" si="76"/>
        <v>-8.3694338602889558E-5</v>
      </c>
      <c r="GC47" s="40">
        <f t="shared" si="77"/>
        <v>6.8705984251202097E-6</v>
      </c>
      <c r="GD47" s="40">
        <f t="shared" si="78"/>
        <v>-4.4533288560268169E-6</v>
      </c>
      <c r="GE47" s="40">
        <f t="shared" si="79"/>
        <v>-3.4499064301579734E-6</v>
      </c>
      <c r="GF47" s="40">
        <f t="shared" si="80"/>
        <v>4.8870256637801118E-6</v>
      </c>
      <c r="GG47" s="40">
        <f t="shared" si="81"/>
        <v>-9.8782256760443067E-6</v>
      </c>
      <c r="GH47" s="40">
        <f t="shared" si="82"/>
        <v>1.2694732862734466E-4</v>
      </c>
      <c r="GI47" s="40">
        <f t="shared" si="83"/>
        <v>0</v>
      </c>
      <c r="GJ47" s="40"/>
    </row>
    <row r="48" spans="1:192" x14ac:dyDescent="0.25">
      <c r="A48" s="17" t="s">
        <v>218</v>
      </c>
      <c r="B48" s="17"/>
      <c r="C48" s="17"/>
      <c r="D48" s="17"/>
      <c r="E48" s="17"/>
      <c r="F48" s="17"/>
      <c r="G48" s="17"/>
      <c r="H48" s="17">
        <v>2.8498924799999901</v>
      </c>
      <c r="L48" s="17">
        <v>6.5330420049028899E-3</v>
      </c>
      <c r="T48" s="17">
        <v>3.8052226337514899E-2</v>
      </c>
      <c r="AC48" s="17">
        <v>1.7510068788661E-3</v>
      </c>
      <c r="AK48" s="17">
        <v>1.83357167499159E-3</v>
      </c>
      <c r="AL48" s="17">
        <v>1.3024164890664E-3</v>
      </c>
      <c r="AR48" s="17" t="s">
        <v>218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6.5333326664224296E-3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171.00402888201401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3.6606524509281599</v>
      </c>
      <c r="BU48" s="17">
        <v>0</v>
      </c>
      <c r="BV48" s="17">
        <v>1.3024361923300301E-3</v>
      </c>
      <c r="BW48" s="17">
        <v>0</v>
      </c>
      <c r="BX48" s="17">
        <v>0</v>
      </c>
      <c r="BY48" s="17">
        <v>3.80539980363402E-2</v>
      </c>
      <c r="BZ48" s="17">
        <v>3.80539980363402E-2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6.5143192989853098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1.2469005582406101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1.59541430066092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1.7509411753814201E-3</v>
      </c>
      <c r="EO48" s="17">
        <v>0</v>
      </c>
      <c r="EP48" s="17">
        <v>2.8499085480965798</v>
      </c>
      <c r="EQ48" s="17">
        <v>1.8335973453763601E-3</v>
      </c>
      <c r="ER48" s="17">
        <v>0</v>
      </c>
      <c r="ES48" s="17"/>
      <c r="ET48" s="26">
        <f t="shared" si="42"/>
        <v>2.2857994174360949</v>
      </c>
      <c r="EU48" s="40">
        <f t="shared" si="43"/>
        <v>0</v>
      </c>
      <c r="EV48" s="40">
        <f t="shared" si="44"/>
        <v>0</v>
      </c>
      <c r="EW48" s="40">
        <f t="shared" si="45"/>
        <v>0</v>
      </c>
      <c r="EX48" s="40">
        <f t="shared" si="46"/>
        <v>0</v>
      </c>
      <c r="EY48" s="40">
        <f t="shared" si="47"/>
        <v>0</v>
      </c>
      <c r="EZ48" s="40">
        <f t="shared" si="48"/>
        <v>0</v>
      </c>
      <c r="FA48" s="40">
        <f t="shared" si="49"/>
        <v>5.6381413342711349E-6</v>
      </c>
      <c r="FB48" s="40">
        <f t="shared" si="50"/>
        <v>0</v>
      </c>
      <c r="FC48" s="40">
        <f t="shared" si="51"/>
        <v>0</v>
      </c>
      <c r="FD48" s="40">
        <f t="shared" si="52"/>
        <v>0</v>
      </c>
      <c r="FE48" s="40">
        <f t="shared" si="53"/>
        <v>4.4490991994471378E-5</v>
      </c>
      <c r="FF48" s="40">
        <f t="shared" si="54"/>
        <v>0</v>
      </c>
      <c r="FG48" s="40">
        <f t="shared" si="55"/>
        <v>0</v>
      </c>
      <c r="FH48" s="40">
        <f t="shared" si="56"/>
        <v>0</v>
      </c>
      <c r="FI48" s="40">
        <f t="shared" si="57"/>
        <v>0</v>
      </c>
      <c r="FJ48" s="40">
        <f t="shared" si="58"/>
        <v>0</v>
      </c>
      <c r="FK48" s="40">
        <f t="shared" si="59"/>
        <v>0</v>
      </c>
      <c r="FL48" s="40">
        <f t="shared" si="60"/>
        <v>0</v>
      </c>
      <c r="FM48" s="40">
        <f t="shared" si="61"/>
        <v>4.6559662753664821E-5</v>
      </c>
      <c r="FN48" s="40">
        <f t="shared" si="62"/>
        <v>0</v>
      </c>
      <c r="FO48" s="40">
        <f t="shared" si="63"/>
        <v>0</v>
      </c>
      <c r="FP48" s="40">
        <f t="shared" si="64"/>
        <v>0</v>
      </c>
      <c r="FQ48" s="40">
        <f t="shared" si="65"/>
        <v>0</v>
      </c>
      <c r="FR48" s="40">
        <f t="shared" si="66"/>
        <v>0</v>
      </c>
      <c r="FS48" s="40">
        <f t="shared" si="67"/>
        <v>0</v>
      </c>
      <c r="FT48" s="40">
        <f t="shared" si="68"/>
        <v>0</v>
      </c>
      <c r="FU48" s="40">
        <f t="shared" si="69"/>
        <v>0</v>
      </c>
      <c r="FV48" s="40">
        <f t="shared" si="70"/>
        <v>-3.7523259030480103E-5</v>
      </c>
      <c r="FW48" s="40">
        <f t="shared" si="71"/>
        <v>0</v>
      </c>
      <c r="FX48" s="40">
        <f t="shared" si="72"/>
        <v>0</v>
      </c>
      <c r="FY48" s="40">
        <f t="shared" si="73"/>
        <v>0</v>
      </c>
      <c r="FZ48" s="40">
        <f t="shared" si="74"/>
        <v>0</v>
      </c>
      <c r="GA48" s="40">
        <f t="shared" si="75"/>
        <v>0</v>
      </c>
      <c r="GB48" s="40">
        <f t="shared" si="76"/>
        <v>0</v>
      </c>
      <c r="GC48" s="40">
        <f t="shared" si="77"/>
        <v>0</v>
      </c>
      <c r="GD48" s="40">
        <f t="shared" si="78"/>
        <v>1.4000207965818821E-5</v>
      </c>
      <c r="GE48" s="40">
        <f t="shared" si="79"/>
        <v>1.5128235702969415E-5</v>
      </c>
      <c r="GF48" s="40">
        <f t="shared" si="80"/>
        <v>0</v>
      </c>
      <c r="GG48" s="40">
        <f t="shared" si="81"/>
        <v>0</v>
      </c>
      <c r="GH48" s="40">
        <f t="shared" si="82"/>
        <v>0</v>
      </c>
      <c r="GI48" s="40">
        <f t="shared" si="83"/>
        <v>0</v>
      </c>
      <c r="GJ48" s="40"/>
    </row>
    <row r="49" spans="1:192" x14ac:dyDescent="0.25">
      <c r="A49" s="17" t="s">
        <v>219</v>
      </c>
      <c r="B49" s="17">
        <v>35636.085640252197</v>
      </c>
      <c r="C49" s="17">
        <v>9.6854249999999992E-3</v>
      </c>
      <c r="D49" s="17">
        <v>24863.1185468492</v>
      </c>
      <c r="E49" s="17">
        <v>524.56203968139903</v>
      </c>
      <c r="F49" s="17">
        <v>524.43140652439899</v>
      </c>
      <c r="G49" s="17">
        <v>364.31329331000899</v>
      </c>
      <c r="H49" s="17">
        <v>77701.587233469007</v>
      </c>
      <c r="I49" s="17">
        <v>51.688613478418603</v>
      </c>
      <c r="J49" s="17">
        <v>39.698789209937303</v>
      </c>
      <c r="K49" s="17">
        <v>6.1927372900000001E-5</v>
      </c>
      <c r="L49" s="17">
        <v>2907.5833400598499</v>
      </c>
      <c r="M49" s="17">
        <v>6.6521487770799999</v>
      </c>
      <c r="N49" s="17">
        <v>1.56756388E-4</v>
      </c>
      <c r="O49" s="17">
        <v>0.20866339037999901</v>
      </c>
      <c r="P49" s="17">
        <v>1.56756388E-4</v>
      </c>
      <c r="Q49" s="17">
        <v>8.9664899999999997E-9</v>
      </c>
      <c r="R49" s="17">
        <v>0.19337122239000001</v>
      </c>
      <c r="S49" s="17">
        <v>0.324386517839999</v>
      </c>
      <c r="T49" s="17">
        <v>630.124871233725</v>
      </c>
      <c r="U49" s="17">
        <v>8.2313361199999996E-7</v>
      </c>
      <c r="V49" s="17">
        <v>1.8288264409999999E-4</v>
      </c>
      <c r="W49" s="17">
        <v>1.13211936599999E-4</v>
      </c>
      <c r="X49" s="17">
        <v>0.45716972551999902</v>
      </c>
      <c r="Y49" s="17">
        <v>34.596155269409998</v>
      </c>
      <c r="Z49" s="17">
        <v>1.1043699866150001</v>
      </c>
      <c r="AA49" s="17">
        <v>1.9692234600000001E-4</v>
      </c>
      <c r="AB49" s="17">
        <v>0.19755471490999901</v>
      </c>
      <c r="AC49" s="17">
        <v>1612.09087437115</v>
      </c>
      <c r="AD49" s="17">
        <v>0.34606983887999898</v>
      </c>
      <c r="AE49" s="17">
        <v>0.10924444243500001</v>
      </c>
      <c r="AF49" s="17">
        <v>3.7912153799999899E-4</v>
      </c>
      <c r="AG49" s="17">
        <v>1.3265981E-7</v>
      </c>
      <c r="AH49" s="17">
        <v>4.7797315999999996E-6</v>
      </c>
      <c r="AI49" s="17">
        <v>4.3235141999999899E-6</v>
      </c>
      <c r="AJ49" s="17">
        <v>1.31984771896779</v>
      </c>
      <c r="AK49" s="17">
        <v>5300.7154236613997</v>
      </c>
      <c r="AL49" s="17">
        <v>130.87329028595599</v>
      </c>
      <c r="AM49" s="17">
        <v>66.859534377189902</v>
      </c>
      <c r="AN49" s="17">
        <v>0.177655329274999</v>
      </c>
      <c r="AO49" s="17">
        <v>8.3355309999999997E-7</v>
      </c>
      <c r="AR49" s="17" t="s">
        <v>219</v>
      </c>
      <c r="AS49" s="17">
        <v>0</v>
      </c>
      <c r="AT49" s="17">
        <v>0</v>
      </c>
      <c r="AU49" s="17">
        <v>39.698773106699001</v>
      </c>
      <c r="AV49" s="17">
        <v>51.688555964342797</v>
      </c>
      <c r="AW49" s="17">
        <v>51.688555964342797</v>
      </c>
      <c r="AX49" s="17">
        <v>0.24907301475784899</v>
      </c>
      <c r="AY49" s="17">
        <v>0</v>
      </c>
      <c r="AZ49" s="5">
        <v>2.53898037335273E-5</v>
      </c>
      <c r="BA49" s="5">
        <v>3.6536576111818398E-5</v>
      </c>
      <c r="BB49" s="17">
        <v>2907.5533637839699</v>
      </c>
      <c r="BC49" s="5">
        <v>8.33546140703825E-7</v>
      </c>
      <c r="BD49" s="17">
        <v>0.324387973723408</v>
      </c>
      <c r="BE49" s="17">
        <v>6.6521426613384698</v>
      </c>
      <c r="BF49" s="5">
        <v>3.7620657748970702E-5</v>
      </c>
      <c r="BG49" s="17">
        <v>1.19134829940971E-4</v>
      </c>
      <c r="BH49" s="17">
        <v>0</v>
      </c>
      <c r="BI49" s="17">
        <v>326741.586564167</v>
      </c>
      <c r="BJ49" s="17">
        <v>0.20866383728322699</v>
      </c>
      <c r="BK49" s="5">
        <v>2.6001827631629599E-9</v>
      </c>
      <c r="BL49" s="5">
        <v>6.3663347608260701E-9</v>
      </c>
      <c r="BM49" s="17">
        <v>1.56757154430309E-4</v>
      </c>
      <c r="BN49" s="17">
        <v>0.45716768802402402</v>
      </c>
      <c r="BO49" s="17">
        <v>0.34607260409090701</v>
      </c>
      <c r="BP49" s="17">
        <v>0.10924400326284001</v>
      </c>
      <c r="BQ49" s="17">
        <v>35636.0214069676</v>
      </c>
      <c r="BR49" s="17">
        <v>0.19337406034947999</v>
      </c>
      <c r="BS49" s="17">
        <v>124.23639846519301</v>
      </c>
      <c r="BT49" s="17">
        <v>42046.618395790203</v>
      </c>
      <c r="BU49" s="17">
        <v>226.738794015325</v>
      </c>
      <c r="BV49" s="17">
        <v>130.87193195032901</v>
      </c>
      <c r="BW49" s="17">
        <v>4.7262493430738903</v>
      </c>
      <c r="BX49" s="17">
        <v>0</v>
      </c>
      <c r="BY49" s="17">
        <v>630.12345394054205</v>
      </c>
      <c r="BZ49" s="17">
        <v>630.12345394054205</v>
      </c>
      <c r="CA49" s="17">
        <v>0</v>
      </c>
      <c r="CB49" s="17">
        <v>0</v>
      </c>
      <c r="CC49" s="17">
        <v>66.859479810975699</v>
      </c>
      <c r="CD49" s="5">
        <v>1.8109138878392999E-7</v>
      </c>
      <c r="CE49" s="5">
        <v>6.0088062115103301E-7</v>
      </c>
      <c r="CF49" s="17">
        <v>0</v>
      </c>
      <c r="CG49" s="17">
        <v>0.39324951005986603</v>
      </c>
      <c r="CH49" s="17">
        <v>0</v>
      </c>
      <c r="CI49" s="17">
        <v>0</v>
      </c>
      <c r="CJ49" s="17">
        <v>0.12863804968350701</v>
      </c>
      <c r="CK49" s="17">
        <v>0</v>
      </c>
      <c r="CL49" s="5">
        <v>4.7549436223041503E-5</v>
      </c>
      <c r="CM49" s="17">
        <v>1.3533344102911699E-4</v>
      </c>
      <c r="CN49" s="5">
        <v>3.7359510463686999E-5</v>
      </c>
      <c r="CO49" s="5">
        <v>7.5853078919955701E-5</v>
      </c>
      <c r="CP49" s="17">
        <v>34.596117976519402</v>
      </c>
      <c r="CQ49" s="17">
        <v>0</v>
      </c>
      <c r="CR49" s="17">
        <v>1.3499618812154599</v>
      </c>
      <c r="CS49" s="17">
        <v>9.6854244283139605E-3</v>
      </c>
      <c r="CT49" s="17">
        <v>0</v>
      </c>
      <c r="CU49" s="5">
        <v>8.0736465439794502E-5</v>
      </c>
      <c r="CV49" s="17">
        <v>1.16181437633999E-4</v>
      </c>
      <c r="CW49" s="17">
        <v>119778.553915353</v>
      </c>
      <c r="CX49" s="17">
        <v>22376.763847402599</v>
      </c>
      <c r="CY49" s="17">
        <v>2486.3064668134898</v>
      </c>
      <c r="CZ49" s="17">
        <v>24863.0703142161</v>
      </c>
      <c r="DA49" s="17">
        <v>0</v>
      </c>
      <c r="DB49" s="17">
        <v>40.099337718497303</v>
      </c>
      <c r="DC49" s="17">
        <v>0</v>
      </c>
      <c r="DD49" s="17">
        <v>3.7912629364462497E-4</v>
      </c>
      <c r="DE49" s="5">
        <v>1.3265852764320299E-7</v>
      </c>
      <c r="DF49" s="5">
        <v>4.7799545451038002E-6</v>
      </c>
      <c r="DG49" s="5">
        <v>4.3234855470493799E-6</v>
      </c>
      <c r="DH49" s="17">
        <v>1.31985048027028</v>
      </c>
      <c r="DI49" s="17">
        <v>4.0285147716287204</v>
      </c>
      <c r="DJ49" s="17">
        <v>42478.648995579497</v>
      </c>
      <c r="DK49" s="17">
        <v>5.4503454802493403</v>
      </c>
      <c r="DL49" s="17">
        <v>14.218263335703201</v>
      </c>
      <c r="DM49" s="17">
        <v>34.4398500073303</v>
      </c>
      <c r="DN49" s="17">
        <v>8.05702835992658</v>
      </c>
      <c r="DO49" s="17">
        <v>1.1940249414397199</v>
      </c>
      <c r="DP49" s="5">
        <v>4.1155732843907199E-8</v>
      </c>
      <c r="DQ49" s="17">
        <v>1.89577479819441</v>
      </c>
      <c r="DR49" s="17">
        <v>524.56167245699601</v>
      </c>
      <c r="DS49" s="17">
        <v>524.43103948125201</v>
      </c>
      <c r="DT49" s="17">
        <v>0.13063297574364599</v>
      </c>
      <c r="DU49" s="17">
        <v>0</v>
      </c>
      <c r="DV49" s="17">
        <v>0</v>
      </c>
      <c r="DW49" s="17">
        <v>28.908348902924899</v>
      </c>
      <c r="DX49" s="17">
        <v>0</v>
      </c>
      <c r="DY49" s="17">
        <v>92.720246427134498</v>
      </c>
      <c r="DZ49" s="17">
        <v>22.986247111449099</v>
      </c>
      <c r="EA49" s="17">
        <v>12.3807605907284</v>
      </c>
      <c r="EB49" s="17">
        <v>231.80089020762</v>
      </c>
      <c r="EC49" s="17">
        <v>0.19739631165163599</v>
      </c>
      <c r="ED49" s="17">
        <v>31792.3847151191</v>
      </c>
      <c r="EE49" s="17">
        <v>12.559495163720699</v>
      </c>
      <c r="EF49" s="17">
        <v>53.791249383201801</v>
      </c>
      <c r="EG49" s="17">
        <v>0</v>
      </c>
      <c r="EH49" s="17">
        <v>364.31270670904001</v>
      </c>
      <c r="EI49" s="17">
        <v>280.26931233717198</v>
      </c>
      <c r="EJ49" s="17">
        <v>0.17765497721158799</v>
      </c>
      <c r="EK49" s="17">
        <v>0</v>
      </c>
      <c r="EL49" s="17">
        <v>0</v>
      </c>
      <c r="EM49" s="17">
        <v>428.85468911884902</v>
      </c>
      <c r="EN49" s="17">
        <v>1612.07508122891</v>
      </c>
      <c r="EO49" s="17">
        <v>0.45097067073474101</v>
      </c>
      <c r="EP49" s="17">
        <v>77701.265737093301</v>
      </c>
      <c r="EQ49" s="17">
        <v>5300.6381308844602</v>
      </c>
      <c r="ER49" s="17">
        <v>210.76053161207901</v>
      </c>
      <c r="ES49" s="17"/>
      <c r="ET49" s="26">
        <f t="shared" si="42"/>
        <v>1.5415264188955509</v>
      </c>
      <c r="EU49" s="40">
        <f t="shared" si="43"/>
        <v>-1.8024786797531503E-6</v>
      </c>
      <c r="EV49" s="40">
        <f t="shared" si="44"/>
        <v>-5.9025395249676829E-8</v>
      </c>
      <c r="EW49" s="40">
        <f t="shared" si="45"/>
        <v>-1.9399269246689859E-6</v>
      </c>
      <c r="EX49" s="40">
        <f t="shared" si="46"/>
        <v>-7.0005904972521804E-7</v>
      </c>
      <c r="EY49" s="40">
        <f t="shared" si="47"/>
        <v>-6.9988780689647446E-7</v>
      </c>
      <c r="EZ49" s="40">
        <f t="shared" si="48"/>
        <v>-1.6101552695015137E-6</v>
      </c>
      <c r="FA49" s="40">
        <f t="shared" si="49"/>
        <v>-4.1375779717275079E-6</v>
      </c>
      <c r="FB49" s="40">
        <f t="shared" si="50"/>
        <v>-1.1127030101109508E-6</v>
      </c>
      <c r="FC49" s="40">
        <f t="shared" si="51"/>
        <v>-4.0563550230122288E-7</v>
      </c>
      <c r="FD49" s="40">
        <f t="shared" si="52"/>
        <v>-1.6035794960967254E-5</v>
      </c>
      <c r="FE49" s="40">
        <f t="shared" si="53"/>
        <v>-1.0309687590726126E-5</v>
      </c>
      <c r="FF49" s="40">
        <f t="shared" si="54"/>
        <v>-9.1936331177079526E-7</v>
      </c>
      <c r="FG49" s="40">
        <f t="shared" si="55"/>
        <v>-5.7433707792686152E-6</v>
      </c>
      <c r="FH49" s="40">
        <f t="shared" si="56"/>
        <v>2.1417423878996175E-6</v>
      </c>
      <c r="FI49" s="40">
        <f t="shared" si="57"/>
        <v>4.889308300484214E-6</v>
      </c>
      <c r="FJ49" s="40">
        <f t="shared" si="58"/>
        <v>3.0696503348241585E-6</v>
      </c>
      <c r="FK49" s="40">
        <f t="shared" si="59"/>
        <v>1.4676224543119975E-5</v>
      </c>
      <c r="FL49" s="40">
        <f t="shared" si="60"/>
        <v>4.4881131888294573E-6</v>
      </c>
      <c r="FM49" s="40">
        <f t="shared" si="61"/>
        <v>-2.2492259037142047E-6</v>
      </c>
      <c r="FN49" s="40">
        <f t="shared" si="62"/>
        <v>-7.1303383122101457E-6</v>
      </c>
      <c r="FO49" s="40">
        <f t="shared" si="63"/>
        <v>1.274873073073256E-6</v>
      </c>
      <c r="FP49" s="40">
        <f t="shared" si="64"/>
        <v>5.7660319513412051E-6</v>
      </c>
      <c r="FQ49" s="40">
        <f t="shared" si="65"/>
        <v>-4.4567605010941511E-6</v>
      </c>
      <c r="FR49" s="40">
        <f t="shared" si="66"/>
        <v>-1.0779489890033505E-6</v>
      </c>
      <c r="FS49" s="40">
        <f t="shared" si="67"/>
        <v>0.22238189879935305</v>
      </c>
      <c r="FT49" s="40">
        <f t="shared" si="68"/>
        <v>-2.2561818385594487E-5</v>
      </c>
      <c r="FU49" s="40">
        <f t="shared" si="69"/>
        <v>-8.0181968036141982E-4</v>
      </c>
      <c r="FV49" s="40">
        <f t="shared" si="70"/>
        <v>-9.7966823651677634E-6</v>
      </c>
      <c r="FW49" s="40">
        <f t="shared" si="71"/>
        <v>7.9903262213723147E-6</v>
      </c>
      <c r="FX49" s="40">
        <f t="shared" si="72"/>
        <v>-4.0200869738591183E-6</v>
      </c>
      <c r="FY49" s="40">
        <f t="shared" si="73"/>
        <v>1.2543852430726046E-5</v>
      </c>
      <c r="FZ49" s="40">
        <f t="shared" si="74"/>
        <v>-9.6665056056059991E-6</v>
      </c>
      <c r="GA49" s="40">
        <f t="shared" si="75"/>
        <v>4.664385418642175E-5</v>
      </c>
      <c r="GB49" s="40">
        <f t="shared" si="76"/>
        <v>-6.6272363833114254E-6</v>
      </c>
      <c r="GC49" s="40">
        <f t="shared" si="77"/>
        <v>2.0921371839433208E-6</v>
      </c>
      <c r="GD49" s="40">
        <f t="shared" si="78"/>
        <v>-1.4581574516226542E-5</v>
      </c>
      <c r="GE49" s="40">
        <f t="shared" si="79"/>
        <v>-1.0379013349529978E-5</v>
      </c>
      <c r="GF49" s="40">
        <f t="shared" si="80"/>
        <v>-8.1613213001516039E-7</v>
      </c>
      <c r="GG49" s="40">
        <f t="shared" si="81"/>
        <v>-1.9817216429388077E-6</v>
      </c>
      <c r="GH49" s="40">
        <f t="shared" si="82"/>
        <v>-8.3489536239038206E-6</v>
      </c>
      <c r="GI49" s="40">
        <f t="shared" si="83"/>
        <v>0</v>
      </c>
      <c r="GJ49" s="40"/>
    </row>
    <row r="50" spans="1:192" x14ac:dyDescent="0.25">
      <c r="A50" s="17" t="s">
        <v>220</v>
      </c>
      <c r="B50" s="17"/>
      <c r="C50" s="17"/>
      <c r="D50" s="17"/>
      <c r="E50" s="17"/>
      <c r="F50" s="17"/>
      <c r="G50" s="17"/>
      <c r="H50" s="17"/>
      <c r="AR50" s="17"/>
      <c r="AU50" s="17"/>
      <c r="AV50" s="17"/>
      <c r="AW50" s="17"/>
      <c r="AX50" s="17"/>
      <c r="BB50" s="17"/>
      <c r="BD50" s="17"/>
      <c r="BE50" s="17"/>
      <c r="BF50" s="17"/>
      <c r="BG50" s="17"/>
      <c r="BI50" s="17"/>
      <c r="BJ50" s="17"/>
      <c r="BM50" s="17"/>
      <c r="BN50" s="17"/>
      <c r="BO50" s="17"/>
      <c r="BP50" s="17"/>
      <c r="BQ50" s="17"/>
      <c r="BR50" s="17"/>
      <c r="BS50" s="17"/>
      <c r="BT50" s="17"/>
      <c r="BW50" s="17"/>
      <c r="BY50" s="17"/>
      <c r="BZ50" s="17"/>
      <c r="CD50" s="17"/>
      <c r="CE50" s="17"/>
      <c r="CF50" s="17"/>
      <c r="CG50" s="17"/>
      <c r="CH50" s="17"/>
      <c r="CL50" s="17"/>
      <c r="CM50" s="17"/>
      <c r="CN50" s="17"/>
      <c r="CO50" s="17"/>
      <c r="CP50" s="17"/>
      <c r="CR50" s="17"/>
      <c r="CU50" s="17"/>
      <c r="CV50" s="17"/>
      <c r="CX50" s="17"/>
      <c r="CY50" s="17"/>
      <c r="CZ50" s="17"/>
      <c r="DA50" s="17"/>
      <c r="DB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E50" s="17"/>
      <c r="EF50" s="17"/>
      <c r="EG50" s="17"/>
      <c r="EH50" s="17"/>
      <c r="EK50" s="17"/>
      <c r="EL50" s="17"/>
      <c r="EM50" s="17"/>
      <c r="EN50" s="17"/>
      <c r="EO50" s="17"/>
      <c r="EP50" s="17"/>
      <c r="ER50" s="17"/>
      <c r="ES50" s="17"/>
      <c r="ET50" s="26" t="e">
        <f t="shared" si="42"/>
        <v>#DIV/0!</v>
      </c>
      <c r="EU50" s="40">
        <f t="shared" si="43"/>
        <v>0</v>
      </c>
      <c r="EV50" s="40">
        <f t="shared" si="44"/>
        <v>0</v>
      </c>
      <c r="EW50" s="40">
        <f t="shared" si="45"/>
        <v>0</v>
      </c>
      <c r="EX50" s="40">
        <f t="shared" si="46"/>
        <v>0</v>
      </c>
      <c r="EY50" s="40">
        <f t="shared" si="47"/>
        <v>0</v>
      </c>
      <c r="EZ50" s="40">
        <f t="shared" si="48"/>
        <v>0</v>
      </c>
      <c r="FA50" s="40">
        <f t="shared" si="49"/>
        <v>0</v>
      </c>
      <c r="FB50" s="40">
        <f t="shared" si="50"/>
        <v>0</v>
      </c>
      <c r="FC50" s="40">
        <f t="shared" si="51"/>
        <v>0</v>
      </c>
      <c r="FD50" s="40">
        <f t="shared" si="52"/>
        <v>0</v>
      </c>
      <c r="FE50" s="40">
        <f t="shared" si="53"/>
        <v>0</v>
      </c>
      <c r="FF50" s="40">
        <f t="shared" si="54"/>
        <v>0</v>
      </c>
      <c r="FG50" s="40">
        <f t="shared" si="55"/>
        <v>0</v>
      </c>
      <c r="FH50" s="40">
        <f t="shared" si="56"/>
        <v>0</v>
      </c>
      <c r="FI50" s="40">
        <f t="shared" si="57"/>
        <v>0</v>
      </c>
      <c r="FJ50" s="40">
        <f t="shared" si="58"/>
        <v>0</v>
      </c>
      <c r="FK50" s="40">
        <f t="shared" si="59"/>
        <v>0</v>
      </c>
      <c r="FL50" s="40">
        <f t="shared" si="60"/>
        <v>0</v>
      </c>
      <c r="FM50" s="40">
        <f t="shared" si="61"/>
        <v>0</v>
      </c>
      <c r="FN50" s="40">
        <f t="shared" si="62"/>
        <v>0</v>
      </c>
      <c r="FO50" s="40">
        <f t="shared" si="63"/>
        <v>0</v>
      </c>
      <c r="FP50" s="40">
        <f t="shared" si="64"/>
        <v>0</v>
      </c>
      <c r="FQ50" s="40">
        <f t="shared" si="65"/>
        <v>0</v>
      </c>
      <c r="FR50" s="40">
        <f t="shared" si="66"/>
        <v>0</v>
      </c>
      <c r="FS50" s="40">
        <f t="shared" si="67"/>
        <v>0</v>
      </c>
      <c r="FT50" s="40">
        <f t="shared" si="68"/>
        <v>0</v>
      </c>
      <c r="FU50" s="40">
        <f t="shared" si="69"/>
        <v>0</v>
      </c>
      <c r="FV50" s="40">
        <f t="shared" si="70"/>
        <v>0</v>
      </c>
      <c r="FW50" s="40">
        <f t="shared" si="71"/>
        <v>0</v>
      </c>
      <c r="FX50" s="40">
        <f t="shared" si="72"/>
        <v>0</v>
      </c>
      <c r="FY50" s="40">
        <f t="shared" si="73"/>
        <v>0</v>
      </c>
      <c r="FZ50" s="40">
        <f t="shared" si="74"/>
        <v>0</v>
      </c>
      <c r="GA50" s="40">
        <f t="shared" si="75"/>
        <v>0</v>
      </c>
      <c r="GB50" s="40">
        <f t="shared" si="76"/>
        <v>0</v>
      </c>
      <c r="GC50" s="40">
        <f t="shared" si="77"/>
        <v>0</v>
      </c>
      <c r="GD50" s="40">
        <f t="shared" si="78"/>
        <v>0</v>
      </c>
      <c r="GE50" s="40">
        <f t="shared" si="79"/>
        <v>0</v>
      </c>
      <c r="GF50" s="40">
        <f t="shared" si="80"/>
        <v>0</v>
      </c>
      <c r="GG50" s="40">
        <f t="shared" si="81"/>
        <v>0</v>
      </c>
      <c r="GH50" s="40">
        <f t="shared" si="82"/>
        <v>0</v>
      </c>
      <c r="GI50" s="40">
        <f t="shared" si="83"/>
        <v>0</v>
      </c>
      <c r="GJ50" s="40"/>
    </row>
    <row r="51" spans="1:192" x14ac:dyDescent="0.25">
      <c r="A51" s="17" t="s">
        <v>221</v>
      </c>
      <c r="B51" s="17">
        <v>529.82297590361304</v>
      </c>
      <c r="C51" s="17">
        <v>9.1415981899999992E-3</v>
      </c>
      <c r="D51" s="17">
        <v>841.44015844995795</v>
      </c>
      <c r="E51" s="17">
        <v>34.784075112825001</v>
      </c>
      <c r="F51" s="17">
        <v>34.500918946844301</v>
      </c>
      <c r="G51" s="17">
        <v>200.63853299280299</v>
      </c>
      <c r="H51" s="17">
        <v>8529.0838068229496</v>
      </c>
      <c r="I51" s="17">
        <v>5.1220399409222201</v>
      </c>
      <c r="J51" s="17">
        <v>3.45917661807063</v>
      </c>
      <c r="K51" s="17">
        <v>1.3557608324324901E-4</v>
      </c>
      <c r="L51" s="17">
        <v>30.5862300212044</v>
      </c>
      <c r="M51" s="17">
        <v>0.88059989461489296</v>
      </c>
      <c r="N51" s="17">
        <v>3.78296255585999E-4</v>
      </c>
      <c r="O51" s="17">
        <v>1.76336297008476E-2</v>
      </c>
      <c r="P51" s="17">
        <v>6.777437908836E-4</v>
      </c>
      <c r="Q51" s="17">
        <v>8.6470007999999999E-9</v>
      </c>
      <c r="R51" s="17">
        <v>1.63465121739679E-2</v>
      </c>
      <c r="S51" s="17">
        <v>2.74157729437229E-2</v>
      </c>
      <c r="T51" s="17">
        <v>170.34785564538799</v>
      </c>
      <c r="U51" s="17">
        <v>3.1206130338549902E-5</v>
      </c>
      <c r="V51" s="17">
        <v>4.3674928464729998E-4</v>
      </c>
      <c r="W51" s="17">
        <v>2.88632156726E-4</v>
      </c>
      <c r="X51" s="17">
        <v>1.49947370641802E-2</v>
      </c>
      <c r="Y51" s="17">
        <v>3.95706867315088</v>
      </c>
      <c r="Z51" s="17">
        <v>0.12759076112628401</v>
      </c>
      <c r="AA51" s="17">
        <v>4.5300553150234998E-4</v>
      </c>
      <c r="AB51" s="17">
        <v>1.6732664484536201E-2</v>
      </c>
      <c r="AC51" s="17">
        <v>57.171825172891701</v>
      </c>
      <c r="AD51" s="17">
        <v>3.2564270226380497E-2</v>
      </c>
      <c r="AE51" s="17">
        <v>9.2415632955840897E-3</v>
      </c>
      <c r="AF51" s="17">
        <v>3.6139739049999899E-4</v>
      </c>
      <c r="AG51" s="17">
        <v>1.23905601999999E-7</v>
      </c>
      <c r="AH51" s="17">
        <v>4.4808208639999897E-6</v>
      </c>
      <c r="AI51" s="17">
        <v>4.0556214299999998E-6</v>
      </c>
      <c r="AJ51" s="17">
        <v>0.18206910363873999</v>
      </c>
      <c r="AK51" s="17">
        <v>50.110259927622899</v>
      </c>
      <c r="AL51" s="17">
        <v>6.1381386006870802</v>
      </c>
      <c r="AM51" s="17">
        <v>55.312826706644202</v>
      </c>
      <c r="AN51" s="17">
        <v>1.54696017481466E-2</v>
      </c>
      <c r="AO51" s="17">
        <v>7.7854768E-7</v>
      </c>
      <c r="AP51" s="17">
        <v>6.4419072183260996E-3</v>
      </c>
      <c r="AR51" s="17" t="s">
        <v>221</v>
      </c>
      <c r="AS51" s="17">
        <v>0</v>
      </c>
      <c r="AT51" s="17">
        <v>0</v>
      </c>
      <c r="AU51" s="17">
        <v>3.4591865496995502</v>
      </c>
      <c r="AV51" s="17">
        <v>5.12201964280474</v>
      </c>
      <c r="AW51" s="17">
        <v>5.12201964280474</v>
      </c>
      <c r="AX51" s="17">
        <v>2.4764453617999602E-2</v>
      </c>
      <c r="AY51" s="17">
        <v>0</v>
      </c>
      <c r="AZ51" s="5">
        <v>5.5585814425943898E-5</v>
      </c>
      <c r="BA51" s="5">
        <v>7.9988559466922301E-5</v>
      </c>
      <c r="BB51" s="17">
        <v>30.5859801751355</v>
      </c>
      <c r="BC51" s="5">
        <v>7.7856587561478798E-7</v>
      </c>
      <c r="BD51" s="17">
        <v>2.74158535027073E-2</v>
      </c>
      <c r="BE51" s="17">
        <v>0.880596695005471</v>
      </c>
      <c r="BF51" s="5">
        <v>9.0790659446529396E-5</v>
      </c>
      <c r="BG51" s="17">
        <v>2.87508319141078E-4</v>
      </c>
      <c r="BH51" s="17">
        <v>6.4425923698431097E-3</v>
      </c>
      <c r="BI51" s="17">
        <v>22922.693921611401</v>
      </c>
      <c r="BJ51" s="17">
        <v>1.7634030643816901E-2</v>
      </c>
      <c r="BK51" s="5">
        <v>2.5076776511957299E-9</v>
      </c>
      <c r="BL51" s="5">
        <v>6.1393361883188102E-9</v>
      </c>
      <c r="BM51" s="17">
        <v>6.77759173445184E-4</v>
      </c>
      <c r="BN51" s="17">
        <v>1.49956168124472E-2</v>
      </c>
      <c r="BO51" s="17">
        <v>3.2564222941492103E-2</v>
      </c>
      <c r="BP51" s="17">
        <v>9.2414974267927899E-3</v>
      </c>
      <c r="BQ51" s="17">
        <v>529.82245766850303</v>
      </c>
      <c r="BR51" s="17">
        <v>1.63463016030704E-2</v>
      </c>
      <c r="BS51" s="17">
        <v>23.0749021876486</v>
      </c>
      <c r="BT51" s="17">
        <v>3359.4396954873</v>
      </c>
      <c r="BU51" s="17">
        <v>38.987887388302902</v>
      </c>
      <c r="BV51" s="17">
        <v>6.1380873781540899</v>
      </c>
      <c r="BW51" s="17">
        <v>0</v>
      </c>
      <c r="BX51" s="17">
        <v>0</v>
      </c>
      <c r="BY51" s="17">
        <v>170.346428453307</v>
      </c>
      <c r="BZ51" s="17">
        <v>170.346428453307</v>
      </c>
      <c r="CA51" s="17">
        <v>0</v>
      </c>
      <c r="CB51" s="17">
        <v>0</v>
      </c>
      <c r="CC51" s="17">
        <v>55.312655352630003</v>
      </c>
      <c r="CD51" s="5">
        <v>6.8656327187597397E-6</v>
      </c>
      <c r="CE51" s="5">
        <v>2.2780684385315799E-5</v>
      </c>
      <c r="CF51" s="17">
        <v>0</v>
      </c>
      <c r="CG51" s="17">
        <v>3.9100055308805802E-2</v>
      </c>
      <c r="CH51" s="17">
        <v>0</v>
      </c>
      <c r="CI51" s="17">
        <v>0</v>
      </c>
      <c r="CJ51" s="17">
        <v>1.27899616314948E-2</v>
      </c>
      <c r="CK51" s="17">
        <v>0</v>
      </c>
      <c r="CL51" s="17">
        <v>1.13555883805397E-4</v>
      </c>
      <c r="CM51" s="17">
        <v>3.2319024234307302E-4</v>
      </c>
      <c r="CN51" s="5">
        <v>9.5246435357727302E-5</v>
      </c>
      <c r="CO51" s="17">
        <v>1.9338698869580099E-4</v>
      </c>
      <c r="CP51" s="17">
        <v>3.9570580216263198</v>
      </c>
      <c r="CQ51" s="17">
        <v>0</v>
      </c>
      <c r="CR51" s="17">
        <v>0.15200806437827699</v>
      </c>
      <c r="CS51" s="17">
        <v>9.1414797841674906E-3</v>
      </c>
      <c r="CT51" s="17">
        <v>0</v>
      </c>
      <c r="CU51" s="17">
        <v>1.8572936207058099E-4</v>
      </c>
      <c r="CV51" s="17">
        <v>2.67272705997123E-4</v>
      </c>
      <c r="CW51" s="17">
        <v>11890.982994097099</v>
      </c>
      <c r="CX51" s="17">
        <v>757.29517702783801</v>
      </c>
      <c r="CY51" s="17">
        <v>84.143770734965798</v>
      </c>
      <c r="CZ51" s="17">
        <v>841.43894776280399</v>
      </c>
      <c r="DA51" s="17">
        <v>0</v>
      </c>
      <c r="DB51" s="17">
        <v>9.6297043529764998</v>
      </c>
      <c r="DC51" s="17">
        <v>0</v>
      </c>
      <c r="DD51" s="17">
        <v>3.6140321363338198E-4</v>
      </c>
      <c r="DE51" s="5">
        <v>1.23904436426969E-7</v>
      </c>
      <c r="DF51" s="5">
        <v>4.48081889343408E-6</v>
      </c>
      <c r="DG51" s="5">
        <v>4.0556806554341101E-6</v>
      </c>
      <c r="DH51" s="17">
        <v>0.18206893361631901</v>
      </c>
      <c r="DI51" s="17">
        <v>0.11713570768917</v>
      </c>
      <c r="DJ51" s="17">
        <v>5279.5622107871404</v>
      </c>
      <c r="DK51" s="17">
        <v>0.15847874549292501</v>
      </c>
      <c r="DL51" s="17">
        <v>0.41342085242811499</v>
      </c>
      <c r="DM51" s="17">
        <v>1.00139501997938</v>
      </c>
      <c r="DN51" s="17">
        <v>0.23427276611716499</v>
      </c>
      <c r="DO51" s="17">
        <v>1.1205414623257599</v>
      </c>
      <c r="DP51" s="5">
        <v>1.5602714343380799E-6</v>
      </c>
      <c r="DQ51" s="17">
        <v>5.51227503298665E-2</v>
      </c>
      <c r="DR51" s="17">
        <v>34.784071127992597</v>
      </c>
      <c r="DS51" s="17">
        <v>34.500915855253297</v>
      </c>
      <c r="DT51" s="17">
        <v>0.28315527273929603</v>
      </c>
      <c r="DU51" s="17">
        <v>0</v>
      </c>
      <c r="DV51" s="17">
        <v>0</v>
      </c>
      <c r="DW51" s="17">
        <v>13.4863855839768</v>
      </c>
      <c r="DX51" s="17">
        <v>0</v>
      </c>
      <c r="DY51" s="17">
        <v>2.9655277008548402</v>
      </c>
      <c r="DZ51" s="17">
        <v>0.66836280923956903</v>
      </c>
      <c r="EA51" s="17">
        <v>0.41293432056306101</v>
      </c>
      <c r="EB51" s="17">
        <v>7.41382417842006</v>
      </c>
      <c r="EC51" s="17">
        <v>1.67199375835612E-2</v>
      </c>
      <c r="ED51" s="17">
        <v>3064.4397656843798</v>
      </c>
      <c r="EE51" s="17">
        <v>0.365188060693243</v>
      </c>
      <c r="EF51" s="17">
        <v>6.0883258971433598</v>
      </c>
      <c r="EG51" s="17">
        <v>0</v>
      </c>
      <c r="EH51" s="17">
        <v>200.63688178195099</v>
      </c>
      <c r="EI51" s="17">
        <v>186.416256646486</v>
      </c>
      <c r="EJ51" s="17">
        <v>1.5469394791818599E-2</v>
      </c>
      <c r="EK51" s="17">
        <v>0</v>
      </c>
      <c r="EL51" s="17">
        <v>0</v>
      </c>
      <c r="EM51" s="17">
        <v>45.760059971244601</v>
      </c>
      <c r="EN51" s="17">
        <v>57.171076486595602</v>
      </c>
      <c r="EO51" s="17">
        <v>0.19034361711519701</v>
      </c>
      <c r="EP51" s="17">
        <v>8528.9678720988504</v>
      </c>
      <c r="EQ51" s="17">
        <v>50.109758536665296</v>
      </c>
      <c r="ER51" s="17">
        <v>8.0758075778336202</v>
      </c>
      <c r="ES51" s="17"/>
      <c r="ET51" s="26">
        <f t="shared" si="42"/>
        <v>1.3941878047162708</v>
      </c>
      <c r="EU51" s="40">
        <f t="shared" si="43"/>
        <v>-9.781287969319019E-7</v>
      </c>
      <c r="EV51" s="40">
        <f t="shared" si="44"/>
        <v>-1.2952421452748633E-5</v>
      </c>
      <c r="EW51" s="40">
        <f t="shared" si="45"/>
        <v>-1.4388273982400209E-6</v>
      </c>
      <c r="EX51" s="40">
        <f t="shared" si="46"/>
        <v>-1.1455910184984916E-7</v>
      </c>
      <c r="EY51" s="40">
        <f t="shared" si="47"/>
        <v>-8.9608946628260465E-8</v>
      </c>
      <c r="EZ51" s="40">
        <f t="shared" si="48"/>
        <v>-8.2297793318818249E-6</v>
      </c>
      <c r="FA51" s="40">
        <f t="shared" si="49"/>
        <v>-1.3592869612371529E-5</v>
      </c>
      <c r="FB51" s="40">
        <f t="shared" si="50"/>
        <v>-3.962897149238502E-6</v>
      </c>
      <c r="FC51" s="40">
        <f t="shared" si="51"/>
        <v>2.8710962222264792E-6</v>
      </c>
      <c r="FD51" s="40">
        <f t="shared" si="52"/>
        <v>-1.2608052555578369E-5</v>
      </c>
      <c r="FE51" s="40">
        <f t="shared" si="53"/>
        <v>-8.1685800678027041E-6</v>
      </c>
      <c r="FF51" s="40">
        <f t="shared" si="54"/>
        <v>-3.6334428853933543E-6</v>
      </c>
      <c r="FG51" s="40">
        <f t="shared" si="55"/>
        <v>7.1980665104847887E-6</v>
      </c>
      <c r="FH51" s="40">
        <f t="shared" si="56"/>
        <v>2.2737404385989124E-5</v>
      </c>
      <c r="FI51" s="40">
        <f t="shared" si="57"/>
        <v>2.2696720782846929E-5</v>
      </c>
      <c r="FJ51" s="40">
        <f t="shared" si="58"/>
        <v>1.5079811880513913E-6</v>
      </c>
      <c r="FK51" s="40">
        <f t="shared" si="59"/>
        <v>-1.2881701934877506E-5</v>
      </c>
      <c r="FL51" s="40">
        <f t="shared" si="60"/>
        <v>2.9384174053864686E-6</v>
      </c>
      <c r="FM51" s="40">
        <f t="shared" si="61"/>
        <v>-8.3781041774135457E-6</v>
      </c>
      <c r="FN51" s="40">
        <f t="shared" si="62"/>
        <v>1.4683008073978928E-5</v>
      </c>
      <c r="FO51" s="40">
        <f t="shared" si="63"/>
        <v>-7.2318351534104881E-6</v>
      </c>
      <c r="FP51" s="40">
        <f t="shared" si="64"/>
        <v>4.3908050394285696E-6</v>
      </c>
      <c r="FQ51" s="40">
        <f t="shared" si="65"/>
        <v>5.8670469727727241E-5</v>
      </c>
      <c r="FR51" s="40">
        <f t="shared" si="66"/>
        <v>-2.6917714702343747E-6</v>
      </c>
      <c r="FS51" s="40">
        <f t="shared" si="67"/>
        <v>0.19137203224162724</v>
      </c>
      <c r="FT51" s="40">
        <f t="shared" si="68"/>
        <v>-7.6454577375060245E-6</v>
      </c>
      <c r="FU51" s="40">
        <f t="shared" si="69"/>
        <v>-7.6060217347705529E-4</v>
      </c>
      <c r="FV51" s="40">
        <f t="shared" si="70"/>
        <v>-1.309537160716366E-5</v>
      </c>
      <c r="FW51" s="40">
        <f t="shared" si="71"/>
        <v>-1.4520481516999259E-6</v>
      </c>
      <c r="FX51" s="40">
        <f t="shared" si="72"/>
        <v>-7.1274511890509209E-6</v>
      </c>
      <c r="FY51" s="40">
        <f t="shared" si="73"/>
        <v>1.6112826312687725E-5</v>
      </c>
      <c r="FZ51" s="40">
        <f t="shared" si="74"/>
        <v>-9.4069437635977953E-6</v>
      </c>
      <c r="GA51" s="40">
        <f t="shared" si="75"/>
        <v>-4.39777882101575E-7</v>
      </c>
      <c r="GB51" s="40">
        <f t="shared" si="76"/>
        <v>1.4603294496923567E-5</v>
      </c>
      <c r="GC51" s="40">
        <f t="shared" si="77"/>
        <v>-9.3383455829431225E-7</v>
      </c>
      <c r="GD51" s="40">
        <f t="shared" si="78"/>
        <v>-1.0005754476754704E-5</v>
      </c>
      <c r="GE51" s="40">
        <f t="shared" si="79"/>
        <v>-8.3449619375728654E-6</v>
      </c>
      <c r="GF51" s="40">
        <f t="shared" si="80"/>
        <v>-3.097907382459387E-6</v>
      </c>
      <c r="GG51" s="40">
        <f t="shared" si="81"/>
        <v>-1.3378258300998803E-5</v>
      </c>
      <c r="GH51" s="40">
        <f t="shared" si="82"/>
        <v>2.3371227293346529E-5</v>
      </c>
      <c r="GI51" s="40">
        <f t="shared" si="83"/>
        <v>1.0635848884333644E-4</v>
      </c>
      <c r="GJ51" s="40"/>
    </row>
    <row r="52" spans="1:192" x14ac:dyDescent="0.25">
      <c r="A52" s="17"/>
      <c r="B52" s="17"/>
      <c r="C52" s="17"/>
      <c r="D52" s="17"/>
      <c r="E52" s="17"/>
      <c r="F52" s="17"/>
      <c r="G52" s="17"/>
      <c r="H52" s="17"/>
      <c r="AR52" s="17"/>
      <c r="AU52" s="17"/>
      <c r="AV52" s="17"/>
      <c r="AW52" s="17"/>
      <c r="AX52" s="17"/>
      <c r="BB52" s="17"/>
      <c r="BD52" s="17"/>
      <c r="BE52" s="17"/>
      <c r="BF52" s="17"/>
      <c r="BG52" s="17"/>
      <c r="BI52" s="17"/>
      <c r="BJ52" s="17"/>
      <c r="BM52" s="17"/>
      <c r="BN52" s="17"/>
      <c r="BO52" s="17"/>
      <c r="BP52" s="17"/>
      <c r="BQ52" s="17"/>
      <c r="BR52" s="17"/>
      <c r="BS52" s="17"/>
      <c r="BT52" s="17"/>
      <c r="BW52" s="17"/>
      <c r="BY52" s="17"/>
      <c r="BZ52" s="17"/>
      <c r="CD52" s="17"/>
      <c r="CE52" s="17"/>
      <c r="CF52" s="17"/>
      <c r="CG52" s="17"/>
      <c r="CH52" s="17"/>
      <c r="CL52" s="17"/>
      <c r="CM52" s="17"/>
      <c r="CN52" s="17"/>
      <c r="CO52" s="17"/>
      <c r="CP52" s="17"/>
      <c r="CR52" s="17"/>
      <c r="CU52" s="17"/>
      <c r="CV52" s="17"/>
      <c r="CX52" s="17"/>
      <c r="CY52" s="17"/>
      <c r="CZ52" s="17"/>
      <c r="DA52" s="17"/>
      <c r="DB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E52" s="17"/>
      <c r="EF52" s="17"/>
      <c r="EG52" s="17"/>
      <c r="EH52" s="17"/>
      <c r="EK52" s="17"/>
      <c r="EL52" s="17"/>
      <c r="EM52" s="17"/>
      <c r="EN52" s="17"/>
      <c r="EO52" s="17"/>
      <c r="EP52" s="17"/>
      <c r="ER52" s="17"/>
      <c r="ES52" s="17"/>
      <c r="EU52" s="17"/>
      <c r="EV52" s="17"/>
      <c r="EW52" s="17"/>
      <c r="EX52" s="17"/>
      <c r="EY52" s="17"/>
      <c r="EZ52" s="17"/>
      <c r="FA52" s="17"/>
      <c r="FB52" s="17"/>
      <c r="FC52" s="17"/>
      <c r="FE52" s="17"/>
      <c r="FF52" s="17"/>
      <c r="FG52" s="17"/>
      <c r="FH52" s="17"/>
      <c r="FI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GA52" s="17"/>
      <c r="GB52" s="17"/>
      <c r="GC52" s="17"/>
      <c r="GD52" s="40"/>
      <c r="GE52" s="40"/>
      <c r="GF52" s="40"/>
      <c r="GG52" s="40"/>
      <c r="GH52" s="40"/>
      <c r="GI52" s="40"/>
      <c r="GJ52" s="17"/>
    </row>
    <row r="53" spans="1:192" x14ac:dyDescent="0.25">
      <c r="A53" s="17"/>
      <c r="B53" s="17"/>
      <c r="C53" s="17"/>
      <c r="D53" s="17"/>
      <c r="E53" s="17"/>
      <c r="F53" s="17"/>
      <c r="G53" s="17"/>
      <c r="H53" s="17"/>
      <c r="AR53" s="17"/>
      <c r="AU53" s="17"/>
      <c r="AV53" s="17"/>
      <c r="AW53" s="17"/>
      <c r="AX53" s="17"/>
      <c r="BB53" s="17"/>
      <c r="BD53" s="17"/>
      <c r="BE53" s="17"/>
      <c r="BF53" s="17"/>
      <c r="BG53" s="17"/>
      <c r="BI53" s="17"/>
      <c r="BJ53" s="17"/>
      <c r="BM53" s="17"/>
      <c r="BN53" s="17"/>
      <c r="BO53" s="17"/>
      <c r="BP53" s="17"/>
      <c r="BQ53" s="17"/>
      <c r="BR53" s="17"/>
      <c r="BS53" s="17"/>
      <c r="BT53" s="17"/>
      <c r="BW53" s="17"/>
      <c r="BY53" s="17"/>
      <c r="BZ53" s="17"/>
      <c r="CD53" s="17"/>
      <c r="CE53" s="17"/>
      <c r="CF53" s="17"/>
      <c r="CG53" s="17"/>
      <c r="CH53" s="17"/>
      <c r="CL53" s="17"/>
      <c r="CM53" s="17"/>
      <c r="CN53" s="17"/>
      <c r="CO53" s="17"/>
      <c r="CP53" s="17"/>
      <c r="CR53" s="17"/>
      <c r="CU53" s="17"/>
      <c r="CV53" s="17"/>
      <c r="CX53" s="17"/>
      <c r="CY53" s="17"/>
      <c r="CZ53" s="17"/>
      <c r="DA53" s="17"/>
      <c r="DB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E53" s="17"/>
      <c r="EF53" s="17"/>
      <c r="EG53" s="17"/>
      <c r="EH53" s="17"/>
      <c r="EK53" s="17"/>
      <c r="EL53" s="17"/>
      <c r="EM53" s="17"/>
      <c r="EN53" s="17"/>
      <c r="EO53" s="17"/>
      <c r="EP53" s="17"/>
      <c r="ER53" s="17"/>
      <c r="ES53" s="17"/>
      <c r="EU53" s="17"/>
      <c r="EV53" s="17"/>
      <c r="EW53" s="17"/>
      <c r="EX53" s="17"/>
      <c r="EY53" s="17"/>
      <c r="EZ53" s="17"/>
      <c r="FA53" s="17"/>
      <c r="FB53" s="17"/>
      <c r="FC53" s="17"/>
      <c r="FE53" s="17"/>
      <c r="FF53" s="17"/>
      <c r="FG53" s="17"/>
      <c r="FH53" s="17"/>
      <c r="FI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GA53" s="17"/>
      <c r="GB53" s="17"/>
      <c r="GC53" s="17"/>
      <c r="GD53" s="40"/>
      <c r="GE53" s="40"/>
      <c r="GF53" s="40"/>
      <c r="GG53" s="40"/>
      <c r="GH53" s="40"/>
      <c r="GI53" s="40"/>
      <c r="GJ53" s="17"/>
    </row>
    <row r="54" spans="1:192" x14ac:dyDescent="0.25">
      <c r="A54" s="17" t="s">
        <v>343</v>
      </c>
      <c r="B54" s="17"/>
      <c r="C54" s="17"/>
      <c r="D54" s="17"/>
      <c r="E54" s="17"/>
      <c r="F54" s="17"/>
      <c r="G54" s="17"/>
      <c r="H54" s="17"/>
      <c r="AR54" s="17"/>
      <c r="AU54" s="17"/>
      <c r="AV54" s="17"/>
      <c r="AW54" s="17"/>
      <c r="AX54" s="17"/>
      <c r="BB54" s="17"/>
      <c r="BD54" s="17"/>
      <c r="BE54" s="17"/>
      <c r="BF54" s="17"/>
      <c r="BG54" s="17"/>
      <c r="BI54" s="17"/>
      <c r="BJ54" s="17"/>
      <c r="BM54" s="17"/>
      <c r="BN54" s="17"/>
      <c r="BO54" s="17"/>
      <c r="BP54" s="17"/>
      <c r="BQ54" s="17"/>
      <c r="BR54" s="17"/>
      <c r="BS54" s="17"/>
      <c r="BT54" s="17"/>
      <c r="BW54" s="17"/>
      <c r="BY54" s="17"/>
      <c r="BZ54" s="17"/>
      <c r="CD54" s="17"/>
      <c r="CE54" s="17"/>
      <c r="CF54" s="17"/>
      <c r="CG54" s="17"/>
      <c r="CH54" s="17"/>
      <c r="CL54" s="17"/>
      <c r="CM54" s="17"/>
      <c r="CN54" s="17"/>
      <c r="CO54" s="17"/>
      <c r="CP54" s="17"/>
      <c r="CR54" s="17"/>
      <c r="CU54" s="17"/>
      <c r="CV54" s="17"/>
      <c r="CX54" s="17"/>
      <c r="CY54" s="17"/>
      <c r="CZ54" s="17"/>
      <c r="DA54" s="17"/>
      <c r="DB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E54" s="17"/>
      <c r="EF54" s="17"/>
      <c r="EG54" s="17"/>
      <c r="EH54" s="17"/>
      <c r="EK54" s="17"/>
      <c r="EL54" s="17"/>
      <c r="EM54" s="17"/>
      <c r="EN54" s="17"/>
      <c r="EO54" s="17"/>
      <c r="EP54" s="17"/>
      <c r="ER54" s="17"/>
      <c r="ES54" s="17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17"/>
    </row>
    <row r="55" spans="1:192" x14ac:dyDescent="0.25">
      <c r="A55" s="17" t="s">
        <v>344</v>
      </c>
      <c r="B55" s="17">
        <v>5067.9670917529902</v>
      </c>
      <c r="C55" s="17"/>
      <c r="D55" s="17">
        <v>2777.2552575769901</v>
      </c>
      <c r="E55" s="17">
        <v>37.516410272999998</v>
      </c>
      <c r="F55" s="17">
        <v>37.503476351000003</v>
      </c>
      <c r="G55" s="17">
        <v>3181.3379004192302</v>
      </c>
      <c r="H55" s="17">
        <v>9663.6583236619899</v>
      </c>
      <c r="I55" s="17">
        <v>5.2051637926999996</v>
      </c>
      <c r="J55" s="17">
        <v>3.99673539566</v>
      </c>
      <c r="K55" s="17">
        <v>6.7767230000000003E-6</v>
      </c>
      <c r="L55" s="17">
        <v>98.332458886040101</v>
      </c>
      <c r="M55" s="17">
        <v>0.67849351250000001</v>
      </c>
      <c r="N55" s="17">
        <v>1.5520408E-5</v>
      </c>
      <c r="O55" s="17">
        <v>2.1206251440000001E-2</v>
      </c>
      <c r="P55" s="17">
        <v>1.5520408E-5</v>
      </c>
      <c r="R55" s="17">
        <v>1.965217038E-2</v>
      </c>
      <c r="S55" s="17">
        <v>3.2967100950000001E-2</v>
      </c>
      <c r="T55" s="17">
        <v>481.52104120380699</v>
      </c>
      <c r="U55" s="17">
        <v>9.0075599999999997E-8</v>
      </c>
      <c r="V55" s="17">
        <v>1.8107086E-5</v>
      </c>
      <c r="W55" s="17">
        <v>1.014618E-5</v>
      </c>
      <c r="X55" s="17">
        <v>4.6635001619999901E-2</v>
      </c>
      <c r="Y55" s="17">
        <v>3.5249586739999899</v>
      </c>
      <c r="Z55" s="17">
        <v>0.111267982997469</v>
      </c>
      <c r="AA55" s="17">
        <v>1.75120219999999E-5</v>
      </c>
      <c r="AB55" s="17">
        <v>2.0077625119999901E-2</v>
      </c>
      <c r="AC55" s="17">
        <v>54.652725958901499</v>
      </c>
      <c r="AD55" s="17">
        <v>3.5200406640000001E-2</v>
      </c>
      <c r="AE55" s="17">
        <v>1.110248787E-2</v>
      </c>
      <c r="AJ55" s="17">
        <v>0.13469803378</v>
      </c>
      <c r="AK55" s="17">
        <v>137.670946941495</v>
      </c>
      <c r="AL55" s="17">
        <v>8.4692897441278099</v>
      </c>
      <c r="AM55" s="17">
        <v>3.2404689897399899</v>
      </c>
      <c r="AN55" s="17">
        <v>1.8057646349999901E-2</v>
      </c>
      <c r="AR55" s="17" t="s">
        <v>344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/>
      <c r="EU55" s="40">
        <f>(BQ55-B55)/(B55+1E-50)</f>
        <v>-1</v>
      </c>
      <c r="EV55" s="40">
        <f>(CS55-C55)/(C55+1E-50)</f>
        <v>0</v>
      </c>
      <c r="EW55" s="40">
        <f>(CZ55-D55)/(D55+1E-50)</f>
        <v>-1</v>
      </c>
      <c r="EX55" s="40">
        <f>(DR55-E55)/(E55+1E-50)</f>
        <v>-1</v>
      </c>
      <c r="EY55" s="40">
        <f>(DS55-F55)/(F55+1E-50)</f>
        <v>-1</v>
      </c>
      <c r="EZ55" s="40">
        <f>(EH55-G55)/(G55+1E-50)</f>
        <v>-1</v>
      </c>
      <c r="FA55" s="40">
        <f>(EP55-H55)/(H55+1E-50)</f>
        <v>-1</v>
      </c>
      <c r="FB55" s="40">
        <f>(AW55-I55)/(I55+1E-50)</f>
        <v>-1</v>
      </c>
      <c r="FC55" s="40">
        <f>(AU55-J55)/(J55+1E-50)</f>
        <v>-1</v>
      </c>
      <c r="FD55" s="40">
        <f>(AZ55+BA55-K55)/(K55+1E-50)</f>
        <v>-1</v>
      </c>
      <c r="FE55" s="40">
        <f>(BB55-L55)/(L55+1E-50)</f>
        <v>-1</v>
      </c>
      <c r="FF55" s="40">
        <f>(BE55-M55)/(M55+1E-50)</f>
        <v>-1</v>
      </c>
      <c r="FG55" s="40">
        <f>(BF55+BG55-N55)/(N55+1E-50)</f>
        <v>-1</v>
      </c>
      <c r="FH55" s="40">
        <f>(BJ55-O55)/(O55+1E-50)</f>
        <v>-1</v>
      </c>
      <c r="FI55" s="40">
        <f>(BM55-P55)/(P55+1E-50)</f>
        <v>-1</v>
      </c>
      <c r="FJ55" s="40">
        <f>(BK55+BL55-Q55)/(Q55+1E-50)</f>
        <v>0</v>
      </c>
      <c r="FK55" s="40">
        <f>(BR55-R55)/(R55+1E-50)</f>
        <v>-1</v>
      </c>
      <c r="FL55" s="40">
        <f>(BD55-S55)/(S55+1E-50)</f>
        <v>-1</v>
      </c>
      <c r="FM55" s="40">
        <f>(BZ55-T55)/(T55+1E-50)</f>
        <v>-1</v>
      </c>
      <c r="FN55" s="40">
        <f>(CD55+CE55+DP55-U55)/(U55+1E-50)</f>
        <v>-1</v>
      </c>
      <c r="FO55" s="40">
        <f>(CL55+CM55-V55)/(V55+1E-50)</f>
        <v>-1</v>
      </c>
      <c r="FP55" s="40">
        <f>(CO55+CN55-W55)/(W55+1E-50)</f>
        <v>-1</v>
      </c>
      <c r="FQ55" s="40">
        <f>(BN55-X55)/(X55+1E-50)</f>
        <v>-1</v>
      </c>
      <c r="FR55" s="40">
        <f>(CP55-Y55)/(Y55+1E-50)</f>
        <v>-1</v>
      </c>
      <c r="FS55" s="40">
        <f>(CR55-Z55)/(Z55+1E-50)</f>
        <v>-1</v>
      </c>
      <c r="FT55" s="40">
        <f>(CU55+CV55-AA55)/(AA55+1E-50)</f>
        <v>-1</v>
      </c>
      <c r="FU55" s="40">
        <f>(EC55-AB55)/(AB55+1E-50)</f>
        <v>-1</v>
      </c>
      <c r="FV55" s="40">
        <f>(EN55-AC55)/(AC55+1E-50)</f>
        <v>-1</v>
      </c>
      <c r="FW55" s="40">
        <f>(BO55-AD55)/(AD55+1E-50)</f>
        <v>-1</v>
      </c>
      <c r="FX55" s="40">
        <f>(BP55-AE55)/(AE55+1E-50)</f>
        <v>-1</v>
      </c>
      <c r="FY55" s="40">
        <f>(DD55-AF55)/(AF55+1E-50)</f>
        <v>0</v>
      </c>
      <c r="FZ55" s="40">
        <f>(DE55-AG55)/(AG55+1E-50)</f>
        <v>0</v>
      </c>
      <c r="GA55" s="40">
        <f>(DF55-AH55)/(AH55+1E-50)</f>
        <v>0</v>
      </c>
      <c r="GB55" s="40">
        <f>(DG55-AI55)/(AI55+1E-50)</f>
        <v>0</v>
      </c>
      <c r="GC55" s="40">
        <f>(DH55-AJ55)/(AJ55+1E-50)</f>
        <v>-1</v>
      </c>
      <c r="GD55" s="40">
        <f>(EQ55-AK55)/(AK55+1E-50)</f>
        <v>-1</v>
      </c>
      <c r="GE55" s="40">
        <f>(BV55-AL55)/(AL55+1E-50)</f>
        <v>-1</v>
      </c>
      <c r="GF55" s="40">
        <f>(CC55-AM55)/(AM55+1E-50)</f>
        <v>-1</v>
      </c>
      <c r="GG55" s="40">
        <f>(EJ55-AN55)/(AN55+1E-50)</f>
        <v>-1</v>
      </c>
      <c r="GH55" s="40">
        <f>(BC55-AO55)/(AO55+1E-50)</f>
        <v>0</v>
      </c>
      <c r="GI55" s="40">
        <f>(BH55-AP55)/(AP55+1E-50)</f>
        <v>0</v>
      </c>
      <c r="GJ55" s="40"/>
    </row>
    <row r="56" spans="1:192" x14ac:dyDescent="0.25">
      <c r="A56" s="17" t="s">
        <v>345</v>
      </c>
      <c r="AR56" s="17"/>
      <c r="AU56" s="17"/>
      <c r="AV56" s="17"/>
      <c r="AW56" s="17"/>
      <c r="AX56" s="17"/>
      <c r="BB56" s="17"/>
      <c r="BD56" s="17"/>
      <c r="BE56" s="17"/>
      <c r="BF56" s="17"/>
      <c r="BG56" s="17"/>
      <c r="BI56" s="17"/>
      <c r="BJ56" s="17"/>
      <c r="BM56" s="17"/>
      <c r="BN56" s="17"/>
      <c r="BO56" s="17"/>
      <c r="BP56" s="17"/>
      <c r="BQ56" s="17"/>
      <c r="BR56" s="17"/>
      <c r="BS56" s="17"/>
      <c r="BT56" s="17"/>
      <c r="BW56" s="17"/>
      <c r="BY56" s="17"/>
      <c r="BZ56" s="17"/>
      <c r="CD56" s="17"/>
      <c r="CE56" s="17"/>
      <c r="CF56" s="17"/>
      <c r="CG56" s="17"/>
      <c r="CH56" s="17"/>
      <c r="CL56" s="17"/>
      <c r="CM56" s="17"/>
      <c r="CN56" s="17"/>
      <c r="CO56" s="17"/>
      <c r="CP56" s="17"/>
      <c r="CR56" s="17"/>
      <c r="CU56" s="17"/>
      <c r="CV56" s="17"/>
      <c r="CX56" s="17"/>
      <c r="CY56" s="17"/>
      <c r="CZ56" s="17"/>
      <c r="DA56" s="17"/>
      <c r="DB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E56" s="17"/>
      <c r="EF56" s="17"/>
      <c r="EG56" s="17"/>
      <c r="EH56" s="17"/>
      <c r="EK56" s="17"/>
      <c r="EL56" s="17"/>
      <c r="EM56" s="17"/>
      <c r="EN56" s="17"/>
      <c r="EO56" s="17"/>
      <c r="EP56" s="17"/>
      <c r="ER56" s="17"/>
      <c r="ES56" s="17"/>
      <c r="EU56" s="17"/>
      <c r="EV56" s="17"/>
      <c r="EW56" s="17"/>
      <c r="EX56" s="17"/>
      <c r="EY56" s="17"/>
      <c r="EZ56" s="17"/>
      <c r="FA56" s="17"/>
      <c r="FB56" s="17"/>
      <c r="FC56" s="17"/>
      <c r="FE56" s="17"/>
      <c r="FF56" s="17"/>
      <c r="FG56" s="17"/>
      <c r="FH56" s="17"/>
      <c r="FI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</row>
    <row r="57" spans="1:192" x14ac:dyDescent="0.25">
      <c r="A57" s="17" t="s">
        <v>346</v>
      </c>
      <c r="AR57" s="17"/>
      <c r="AU57" s="17"/>
      <c r="AV57" s="17"/>
      <c r="AW57" s="17"/>
      <c r="AX57" s="17"/>
      <c r="BB57" s="17"/>
      <c r="BD57" s="17"/>
      <c r="BE57" s="17"/>
      <c r="BF57" s="17"/>
      <c r="BG57" s="17"/>
      <c r="BI57" s="17"/>
      <c r="BJ57" s="17"/>
      <c r="BM57" s="17"/>
      <c r="BN57" s="17"/>
      <c r="BO57" s="17"/>
      <c r="BP57" s="17"/>
      <c r="BQ57" s="17"/>
      <c r="BR57" s="17"/>
      <c r="BS57" s="17"/>
      <c r="BT57" s="17"/>
      <c r="BW57" s="17"/>
      <c r="BY57" s="17"/>
      <c r="BZ57" s="17"/>
      <c r="CD57" s="17"/>
      <c r="CE57" s="17"/>
      <c r="CF57" s="17"/>
      <c r="CG57" s="17"/>
      <c r="CH57" s="17"/>
      <c r="CL57" s="17"/>
      <c r="CM57" s="17"/>
      <c r="CN57" s="17"/>
      <c r="CO57" s="17"/>
      <c r="CP57" s="17"/>
      <c r="CR57" s="17"/>
      <c r="CU57" s="17"/>
      <c r="CV57" s="17"/>
      <c r="CX57" s="17"/>
      <c r="CY57" s="17"/>
      <c r="CZ57" s="17"/>
      <c r="DA57" s="17"/>
      <c r="DB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E57" s="17"/>
      <c r="EF57" s="17"/>
      <c r="EG57" s="17"/>
      <c r="EH57" s="17"/>
      <c r="EK57" s="17"/>
      <c r="EL57" s="17"/>
      <c r="EM57" s="17"/>
      <c r="EN57" s="17"/>
      <c r="EO57" s="17"/>
      <c r="EP57" s="17"/>
      <c r="ER57" s="17"/>
      <c r="ES57" s="17"/>
      <c r="EU57" s="17"/>
      <c r="EV57" s="17"/>
      <c r="EW57" s="17"/>
      <c r="EX57" s="17"/>
      <c r="EY57" s="17"/>
      <c r="EZ57" s="17"/>
      <c r="FA57" s="17"/>
      <c r="FB57" s="17"/>
      <c r="FC57" s="17"/>
      <c r="FE57" s="17"/>
      <c r="FF57" s="17"/>
      <c r="FG57" s="17"/>
      <c r="FH57" s="17"/>
      <c r="FI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</row>
    <row r="58" spans="1:192" x14ac:dyDescent="0.25">
      <c r="A58" s="17" t="s">
        <v>424</v>
      </c>
      <c r="AR58" s="17"/>
      <c r="AU58" s="17"/>
      <c r="AV58" s="17"/>
      <c r="AW58" s="17"/>
      <c r="AX58" s="17"/>
      <c r="BB58" s="17"/>
      <c r="BD58" s="17"/>
      <c r="BE58" s="17"/>
      <c r="BF58" s="17"/>
      <c r="BG58" s="17"/>
      <c r="BI58" s="17"/>
      <c r="BJ58" s="17"/>
      <c r="BM58" s="17"/>
      <c r="BN58" s="17"/>
      <c r="BO58" s="17"/>
      <c r="BP58" s="17"/>
      <c r="BQ58" s="17"/>
      <c r="BR58" s="17"/>
      <c r="BS58" s="17"/>
      <c r="BT58" s="17"/>
      <c r="BW58" s="17"/>
      <c r="BY58" s="17"/>
      <c r="BZ58" s="17"/>
      <c r="CD58" s="17"/>
      <c r="CE58" s="17"/>
      <c r="CF58" s="17"/>
      <c r="CG58" s="17"/>
      <c r="CH58" s="17"/>
      <c r="CL58" s="17"/>
      <c r="CM58" s="17"/>
      <c r="CN58" s="17"/>
      <c r="CO58" s="17"/>
      <c r="CP58" s="17"/>
      <c r="CR58" s="17"/>
      <c r="CU58" s="17"/>
      <c r="CV58" s="17"/>
      <c r="CX58" s="17"/>
      <c r="CY58" s="17"/>
      <c r="CZ58" s="17"/>
      <c r="DA58" s="17"/>
      <c r="DB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E58" s="17"/>
      <c r="EF58" s="17"/>
      <c r="EG58" s="17"/>
      <c r="EH58" s="17"/>
      <c r="EK58" s="17"/>
      <c r="EL58" s="17"/>
      <c r="EM58" s="17"/>
      <c r="EN58" s="17"/>
      <c r="EO58" s="17"/>
      <c r="EP58" s="17"/>
      <c r="ER58" s="17"/>
      <c r="ES58" s="17"/>
      <c r="EU58" s="17"/>
      <c r="EV58" s="17"/>
      <c r="EW58" s="17"/>
      <c r="EX58" s="17"/>
      <c r="EY58" s="17"/>
      <c r="EZ58" s="17"/>
      <c r="FA58" s="17"/>
      <c r="FB58" s="17"/>
      <c r="FC58" s="17"/>
      <c r="FE58" s="17"/>
      <c r="FF58" s="17"/>
      <c r="FG58" s="17"/>
      <c r="FH58" s="17"/>
      <c r="FI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</row>
    <row r="59" spans="1:192" x14ac:dyDescent="0.25">
      <c r="A59" s="17" t="s">
        <v>378</v>
      </c>
      <c r="AR59" s="17"/>
      <c r="AU59" s="17"/>
      <c r="AV59" s="17"/>
      <c r="AW59" s="17"/>
      <c r="AX59" s="17"/>
      <c r="BB59" s="17"/>
      <c r="BD59" s="17"/>
      <c r="BE59" s="17"/>
      <c r="BF59" s="17"/>
      <c r="BG59" s="17"/>
      <c r="BI59" s="17"/>
      <c r="BJ59" s="17"/>
      <c r="BM59" s="17"/>
      <c r="BN59" s="17"/>
      <c r="BO59" s="17"/>
      <c r="BP59" s="17"/>
      <c r="BQ59" s="17"/>
      <c r="BR59" s="17"/>
      <c r="BS59" s="17"/>
      <c r="BT59" s="17"/>
      <c r="BW59" s="17"/>
      <c r="BY59" s="17"/>
      <c r="BZ59" s="17"/>
      <c r="CD59" s="17"/>
      <c r="CE59" s="17"/>
      <c r="CF59" s="17"/>
      <c r="CG59" s="17"/>
      <c r="CH59" s="17"/>
      <c r="CL59" s="17"/>
      <c r="CM59" s="17"/>
      <c r="CN59" s="17"/>
      <c r="CO59" s="17"/>
      <c r="CP59" s="17"/>
      <c r="CR59" s="17"/>
      <c r="CU59" s="17"/>
      <c r="CV59" s="17"/>
      <c r="CX59" s="17"/>
      <c r="CY59" s="17"/>
      <c r="CZ59" s="17"/>
      <c r="DA59" s="17"/>
      <c r="DB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E59" s="17"/>
      <c r="EF59" s="17"/>
      <c r="EG59" s="17"/>
      <c r="EH59" s="17"/>
      <c r="EK59" s="17"/>
      <c r="EL59" s="17"/>
      <c r="EM59" s="17"/>
      <c r="EN59" s="17"/>
      <c r="EO59" s="17"/>
      <c r="EP59" s="17"/>
      <c r="ER59" s="17"/>
      <c r="ES59" s="17"/>
      <c r="EU59" s="17"/>
      <c r="EV59" s="17"/>
      <c r="EW59" s="17"/>
      <c r="EX59" s="17"/>
      <c r="EY59" s="17"/>
      <c r="EZ59" s="17"/>
      <c r="FA59" s="17"/>
      <c r="FB59" s="17"/>
      <c r="FC59" s="17"/>
      <c r="FE59" s="17"/>
      <c r="FF59" s="17"/>
      <c r="FG59" s="17"/>
      <c r="FH59" s="17"/>
      <c r="FI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</row>
    <row r="60" spans="1:192" s="17" customFormat="1" x14ac:dyDescent="0.25">
      <c r="A60" s="17" t="s">
        <v>426</v>
      </c>
      <c r="B60" s="15"/>
      <c r="C60" s="15"/>
      <c r="D60" s="15"/>
      <c r="E60" s="15"/>
      <c r="F60" s="15"/>
      <c r="G60" s="15"/>
      <c r="H60" s="15"/>
    </row>
    <row r="61" spans="1:192" x14ac:dyDescent="0.25">
      <c r="A61" s="2" t="s">
        <v>353</v>
      </c>
      <c r="B61" s="1">
        <f>SUM(B3:B59)</f>
        <v>698057.49497277022</v>
      </c>
      <c r="C61" s="1">
        <f t="shared" ref="C61:AN61" si="84">SUM(C3:C59)</f>
        <v>13.26088371386</v>
      </c>
      <c r="D61" s="1">
        <f t="shared" si="84"/>
        <v>594903.13672706299</v>
      </c>
      <c r="E61" s="1">
        <f t="shared" si="84"/>
        <v>10680.852359947852</v>
      </c>
      <c r="F61" s="1">
        <f t="shared" si="84"/>
        <v>10617.679743330034</v>
      </c>
      <c r="G61" s="1">
        <f t="shared" si="84"/>
        <v>282512.64254633529</v>
      </c>
      <c r="H61" s="1">
        <f t="shared" si="84"/>
        <v>2724658.9550557844</v>
      </c>
      <c r="I61" s="1">
        <f t="shared" si="84"/>
        <v>3006.1929199642423</v>
      </c>
      <c r="J61" s="1">
        <f t="shared" si="84"/>
        <v>2444.41444777169</v>
      </c>
      <c r="K61" s="1">
        <f t="shared" si="84"/>
        <v>1.22750010452725E-2</v>
      </c>
      <c r="L61" s="1">
        <f t="shared" si="84"/>
        <v>32951.387060032976</v>
      </c>
      <c r="M61" s="1">
        <f t="shared" si="84"/>
        <v>520.68211394286016</v>
      </c>
      <c r="N61" s="1">
        <f t="shared" si="84"/>
        <v>3.1634704367015966E-2</v>
      </c>
      <c r="O61" s="1">
        <f t="shared" si="84"/>
        <v>12.793572810448435</v>
      </c>
      <c r="P61" s="1">
        <f t="shared" si="84"/>
        <v>3.1938050155613573E-2</v>
      </c>
      <c r="Q61" s="1">
        <f t="shared" si="84"/>
        <v>1.2278016246326399E-5</v>
      </c>
      <c r="R61" s="1">
        <f t="shared" si="84"/>
        <v>11.858198013529146</v>
      </c>
      <c r="S61" s="1">
        <f t="shared" si="84"/>
        <v>19.890084184614103</v>
      </c>
      <c r="T61" s="1">
        <f t="shared" si="84"/>
        <v>53872.21466823206</v>
      </c>
      <c r="U61" s="1">
        <f t="shared" si="84"/>
        <v>1.9256172006103489E-4</v>
      </c>
      <c r="V61" s="1">
        <f t="shared" si="84"/>
        <v>2.8133158534977283E-2</v>
      </c>
      <c r="W61" s="1">
        <f t="shared" si="84"/>
        <v>2.3168976003253863E-2</v>
      </c>
      <c r="X61" s="1">
        <f t="shared" si="84"/>
        <v>25.366216750559648</v>
      </c>
      <c r="Y61" s="1">
        <f t="shared" si="84"/>
        <v>2507.3064550924278</v>
      </c>
      <c r="Z61" s="1">
        <f t="shared" si="84"/>
        <v>83.915541390120822</v>
      </c>
      <c r="AA61" s="1">
        <f t="shared" si="84"/>
        <v>4.0293146604322622E-2</v>
      </c>
      <c r="AB61" s="1">
        <f t="shared" si="84"/>
        <v>12.127091940060771</v>
      </c>
      <c r="AC61" s="1">
        <f t="shared" si="84"/>
        <v>19184.724849690883</v>
      </c>
      <c r="AD61" s="1">
        <f t="shared" si="84"/>
        <v>22.419907555391521</v>
      </c>
      <c r="AE61" s="1">
        <f t="shared" si="84"/>
        <v>6.6889468683672133</v>
      </c>
      <c r="AF61" s="1">
        <f t="shared" si="84"/>
        <v>1.207433012873395</v>
      </c>
      <c r="AG61" s="1"/>
      <c r="AH61" s="1">
        <f t="shared" si="84"/>
        <v>9.2183597704149668E-3</v>
      </c>
      <c r="AI61" s="1">
        <f t="shared" si="84"/>
        <v>8.5363147931394115E-3</v>
      </c>
      <c r="AJ61" s="1">
        <f t="shared" si="84"/>
        <v>109.38605953050683</v>
      </c>
      <c r="AK61" s="1">
        <f t="shared" si="84"/>
        <v>34895.580865642536</v>
      </c>
      <c r="AL61" s="1">
        <f t="shared" si="84"/>
        <v>2354.6976591526077</v>
      </c>
      <c r="AM61" s="1">
        <f t="shared" si="84"/>
        <v>1350.9043273064892</v>
      </c>
      <c r="AN61" s="1">
        <f t="shared" si="84"/>
        <v>11.030640415070645</v>
      </c>
      <c r="AO61" s="1"/>
      <c r="AP61" s="1"/>
      <c r="AQ61" s="1"/>
      <c r="AR61" s="17"/>
      <c r="AS61" s="1">
        <f t="shared" ref="AS61:DL61" si="85">SUM(AS3:AS59)</f>
        <v>0</v>
      </c>
      <c r="AT61" s="1">
        <f t="shared" si="85"/>
        <v>0</v>
      </c>
      <c r="AU61" s="1">
        <f t="shared" si="85"/>
        <v>2440.4014567068753</v>
      </c>
      <c r="AV61" s="1">
        <f t="shared" si="85"/>
        <v>3000.980590137538</v>
      </c>
      <c r="AW61" s="1">
        <f t="shared" si="85"/>
        <v>3000.980590137538</v>
      </c>
      <c r="AX61" s="1">
        <f t="shared" si="85"/>
        <v>14.495118327394398</v>
      </c>
      <c r="AY61" s="1">
        <f t="shared" si="85"/>
        <v>0</v>
      </c>
      <c r="AZ61" s="1">
        <f t="shared" si="85"/>
        <v>5.0299672148051361E-3</v>
      </c>
      <c r="BA61" s="1">
        <f t="shared" si="85"/>
        <v>7.2382471223344565E-3</v>
      </c>
      <c r="BB61" s="1">
        <f t="shared" si="85"/>
        <v>32852.609380089059</v>
      </c>
      <c r="BC61" s="1"/>
      <c r="BD61" s="1">
        <f t="shared" si="85"/>
        <v>19.857050869100426</v>
      </c>
      <c r="BE61" s="1">
        <f t="shared" si="85"/>
        <v>520.00210556229365</v>
      </c>
      <c r="BF61" s="1">
        <f t="shared" si="85"/>
        <v>7.5886211616042979E-3</v>
      </c>
      <c r="BG61" s="1">
        <f t="shared" si="85"/>
        <v>2.4030629137110952E-2</v>
      </c>
      <c r="BH61" s="1"/>
      <c r="BI61" s="1">
        <f t="shared" si="85"/>
        <v>8143493.1107025566</v>
      </c>
      <c r="BJ61" s="1">
        <f t="shared" si="85"/>
        <v>12.772318590003552</v>
      </c>
      <c r="BK61" s="1">
        <f t="shared" si="85"/>
        <v>3.560646590531138E-6</v>
      </c>
      <c r="BL61" s="1">
        <f t="shared" si="85"/>
        <v>8.7172240268963767E-6</v>
      </c>
      <c r="BM61" s="1">
        <f t="shared" si="85"/>
        <v>3.1922083703834279E-2</v>
      </c>
      <c r="BN61" s="1">
        <f t="shared" si="85"/>
        <v>25.319464522296855</v>
      </c>
      <c r="BO61" s="1">
        <f t="shared" si="85"/>
        <v>22.384657438685807</v>
      </c>
      <c r="BP61" s="1">
        <f t="shared" si="85"/>
        <v>6.6778447135388195</v>
      </c>
      <c r="BQ61" s="1">
        <f t="shared" si="85"/>
        <v>692987.57066495356</v>
      </c>
      <c r="BR61" s="1">
        <f t="shared" si="85"/>
        <v>11.838509235078316</v>
      </c>
      <c r="BS61" s="1">
        <f t="shared" si="85"/>
        <v>9016.8402015164756</v>
      </c>
      <c r="BT61" s="1">
        <f t="shared" si="85"/>
        <v>898936.0129067438</v>
      </c>
      <c r="BU61" s="1">
        <f t="shared" si="85"/>
        <v>16608.340423214006</v>
      </c>
      <c r="BV61" s="1">
        <f t="shared" si="85"/>
        <v>2346.2016974283983</v>
      </c>
      <c r="BW61" s="1">
        <f t="shared" si="85"/>
        <v>644.06997502047227</v>
      </c>
      <c r="BX61" s="1">
        <f t="shared" si="85"/>
        <v>0</v>
      </c>
      <c r="BY61" s="1">
        <f t="shared" si="85"/>
        <v>53390.164388328834</v>
      </c>
      <c r="BZ61" s="1">
        <f t="shared" si="85"/>
        <v>53390.164388328834</v>
      </c>
      <c r="CA61" s="1"/>
      <c r="CB61" s="1"/>
      <c r="CC61" s="1">
        <f t="shared" si="85"/>
        <v>1347.6618787098153</v>
      </c>
      <c r="CD61" s="1">
        <f t="shared" si="85"/>
        <v>4.2343944107883903E-5</v>
      </c>
      <c r="CE61" s="1">
        <f t="shared" si="85"/>
        <v>1.4050268997575134E-4</v>
      </c>
      <c r="CF61" s="1">
        <f t="shared" si="85"/>
        <v>0</v>
      </c>
      <c r="CG61" s="1">
        <f t="shared" si="85"/>
        <v>21.351094876033223</v>
      </c>
      <c r="CH61" s="1">
        <f t="shared" si="85"/>
        <v>0.34799385180528619</v>
      </c>
      <c r="CI61" s="1"/>
      <c r="CJ61" s="1">
        <f t="shared" si="85"/>
        <v>5.3693516486619224</v>
      </c>
      <c r="CK61" s="1">
        <f t="shared" si="85"/>
        <v>0</v>
      </c>
      <c r="CL61" s="1">
        <f t="shared" si="85"/>
        <v>7.3099072725739331E-3</v>
      </c>
      <c r="CM61" s="1">
        <f t="shared" si="85"/>
        <v>2.0805072826115944E-2</v>
      </c>
      <c r="CN61" s="1">
        <f t="shared" si="85"/>
        <v>7.6424273026769419E-3</v>
      </c>
      <c r="CO61" s="1">
        <f t="shared" si="85"/>
        <v>1.5516434610531461E-2</v>
      </c>
      <c r="CP61" s="1">
        <f t="shared" si="85"/>
        <v>2503.7815903329652</v>
      </c>
      <c r="CQ61" s="1"/>
      <c r="CR61" s="1">
        <f t="shared" si="85"/>
        <v>93.867809480336746</v>
      </c>
      <c r="CS61" s="1">
        <f t="shared" si="85"/>
        <v>13.260843986262982</v>
      </c>
      <c r="CT61" s="1">
        <f t="shared" si="85"/>
        <v>0</v>
      </c>
      <c r="CU61" s="1">
        <f t="shared" si="85"/>
        <v>1.6512997066874993E-2</v>
      </c>
      <c r="CV61" s="1">
        <f t="shared" si="85"/>
        <v>2.3762591861715126E-2</v>
      </c>
      <c r="CW61" s="1"/>
      <c r="CX61" s="1">
        <f t="shared" si="85"/>
        <v>532911.24727469764</v>
      </c>
      <c r="CY61" s="1">
        <f t="shared" si="85"/>
        <v>59212.345284956937</v>
      </c>
      <c r="CZ61" s="1">
        <f t="shared" si="85"/>
        <v>592123.59255965392</v>
      </c>
      <c r="DA61" s="1">
        <f t="shared" si="85"/>
        <v>0</v>
      </c>
      <c r="DB61" s="1">
        <f t="shared" si="85"/>
        <v>4069.7903202395637</v>
      </c>
      <c r="DC61" s="1"/>
      <c r="DD61" s="1">
        <f t="shared" si="85"/>
        <v>1.2074342822945332</v>
      </c>
      <c r="DE61" s="1"/>
      <c r="DF61" s="1">
        <f t="shared" si="85"/>
        <v>9.2182220569955332E-3</v>
      </c>
      <c r="DG61" s="1">
        <f t="shared" si="85"/>
        <v>8.5362519659043182E-3</v>
      </c>
      <c r="DH61" s="1">
        <f t="shared" si="85"/>
        <v>109.25061163904772</v>
      </c>
      <c r="DI61" s="1">
        <f t="shared" si="85"/>
        <v>62.528618466635528</v>
      </c>
      <c r="DJ61" s="1">
        <f t="shared" si="85"/>
        <v>1738603.931642974</v>
      </c>
      <c r="DK61" s="1">
        <f t="shared" si="85"/>
        <v>84.59758709085682</v>
      </c>
      <c r="DL61" s="1">
        <f t="shared" si="85"/>
        <v>220.68947497469051</v>
      </c>
      <c r="DM61" s="1">
        <f t="shared" ref="DM61:ER61" si="86">SUM(DM3:DM59)</f>
        <v>534.55922553109247</v>
      </c>
      <c r="DN61" s="1">
        <f t="shared" si="86"/>
        <v>125.05729192808722</v>
      </c>
      <c r="DO61" s="1">
        <f t="shared" si="86"/>
        <v>156.16056208515329</v>
      </c>
      <c r="DP61" s="1">
        <f t="shared" si="86"/>
        <v>9.6235338707077067E-6</v>
      </c>
      <c r="DQ61" s="1">
        <f t="shared" si="86"/>
        <v>29.42524727978148</v>
      </c>
      <c r="DR61" s="1">
        <f t="shared" si="86"/>
        <v>10643.558155812598</v>
      </c>
      <c r="DS61" s="1">
        <f t="shared" si="86"/>
        <v>10580.162692418424</v>
      </c>
      <c r="DT61" s="1">
        <f t="shared" si="86"/>
        <v>63.395463394169795</v>
      </c>
      <c r="DU61" s="1">
        <f t="shared" si="86"/>
        <v>0</v>
      </c>
      <c r="DV61" s="1">
        <f t="shared" si="86"/>
        <v>0</v>
      </c>
      <c r="DW61" s="1">
        <f t="shared" si="86"/>
        <v>2051.5461121549597</v>
      </c>
      <c r="DX61" s="1">
        <f t="shared" si="86"/>
        <v>0</v>
      </c>
      <c r="DY61" s="1">
        <f t="shared" si="86"/>
        <v>1473.3220165764626</v>
      </c>
      <c r="DZ61" s="1">
        <f t="shared" si="86"/>
        <v>356.7811183822522</v>
      </c>
      <c r="EA61" s="1">
        <f t="shared" si="86"/>
        <v>198.8782051203732</v>
      </c>
      <c r="EB61" s="1">
        <f t="shared" si="86"/>
        <v>3683.3064039648784</v>
      </c>
      <c r="EC61" s="1">
        <f t="shared" si="86"/>
        <v>12.09731625729426</v>
      </c>
      <c r="ED61" s="1">
        <f t="shared" si="86"/>
        <v>856086.57058449241</v>
      </c>
      <c r="EE61" s="1">
        <f t="shared" si="86"/>
        <v>194.94244504458581</v>
      </c>
      <c r="EF61" s="1">
        <f t="shared" si="86"/>
        <v>1408.368383818623</v>
      </c>
      <c r="EG61" s="1">
        <f t="shared" si="86"/>
        <v>0</v>
      </c>
      <c r="EH61" s="1">
        <f t="shared" si="86"/>
        <v>279327.83161127119</v>
      </c>
      <c r="EI61" s="1">
        <f t="shared" si="86"/>
        <v>71123.79195505449</v>
      </c>
      <c r="EJ61" s="1">
        <f t="shared" si="86"/>
        <v>11.012535368296748</v>
      </c>
      <c r="EK61" s="1">
        <f t="shared" si="86"/>
        <v>0</v>
      </c>
      <c r="EL61" s="1">
        <f t="shared" si="86"/>
        <v>0</v>
      </c>
      <c r="EM61" s="1">
        <f t="shared" si="86"/>
        <v>26057.6750111574</v>
      </c>
      <c r="EN61" s="1">
        <f t="shared" si="86"/>
        <v>19129.814485786595</v>
      </c>
      <c r="EO61" s="1">
        <f t="shared" si="86"/>
        <v>77.723238182627185</v>
      </c>
      <c r="EP61" s="1">
        <f t="shared" si="86"/>
        <v>2714958.5700006974</v>
      </c>
      <c r="EQ61" s="1">
        <f t="shared" si="86"/>
        <v>34757.218789420389</v>
      </c>
      <c r="ER61" s="1">
        <f t="shared" si="86"/>
        <v>18120.47051440287</v>
      </c>
      <c r="ES61" s="17"/>
      <c r="EU61" s="17"/>
      <c r="EV61" s="17"/>
      <c r="EW61" s="17"/>
      <c r="EX61" s="17"/>
      <c r="EY61" s="17"/>
      <c r="EZ61" s="17"/>
      <c r="FA61" s="17"/>
      <c r="FB61" s="17"/>
      <c r="FC61" s="17"/>
      <c r="FE61" s="17"/>
      <c r="FF61" s="17"/>
      <c r="FG61" s="17"/>
      <c r="FH61" s="17"/>
      <c r="FI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</row>
    <row r="62" spans="1:192" x14ac:dyDescent="0.25">
      <c r="A62" s="2" t="s">
        <v>223</v>
      </c>
      <c r="B62" s="1">
        <f>SUM(B2:B51)</f>
        <v>692989.52788101719</v>
      </c>
      <c r="C62" s="1">
        <f t="shared" ref="C62:AN62" si="87">SUM(C2:C51)</f>
        <v>13.26088371386</v>
      </c>
      <c r="D62" s="1">
        <f t="shared" si="87"/>
        <v>592125.88146948605</v>
      </c>
      <c r="E62" s="1">
        <f t="shared" si="87"/>
        <v>10643.335949674853</v>
      </c>
      <c r="F62" s="1">
        <f t="shared" si="87"/>
        <v>10580.176266979035</v>
      </c>
      <c r="G62" s="1">
        <f t="shared" si="87"/>
        <v>279331.30464591604</v>
      </c>
      <c r="H62" s="1">
        <f t="shared" si="87"/>
        <v>2714995.2967321225</v>
      </c>
      <c r="I62" s="1">
        <f t="shared" si="87"/>
        <v>3000.9877561715421</v>
      </c>
      <c r="J62" s="1">
        <f t="shared" si="87"/>
        <v>2440.4177123760301</v>
      </c>
      <c r="K62" s="1">
        <f t="shared" si="87"/>
        <v>1.22682243222725E-2</v>
      </c>
      <c r="L62" s="1">
        <f t="shared" si="87"/>
        <v>32853.054601146934</v>
      </c>
      <c r="M62" s="1">
        <f t="shared" si="87"/>
        <v>520.00362043036012</v>
      </c>
      <c r="N62" s="1">
        <f t="shared" si="87"/>
        <v>3.1619183959015966E-2</v>
      </c>
      <c r="O62" s="1">
        <f t="shared" si="87"/>
        <v>12.772366559008434</v>
      </c>
      <c r="P62" s="1">
        <f t="shared" si="87"/>
        <v>3.1922529747613573E-2</v>
      </c>
      <c r="Q62" s="1">
        <f t="shared" si="87"/>
        <v>1.2278016246326399E-5</v>
      </c>
      <c r="R62" s="1">
        <f t="shared" si="87"/>
        <v>11.838545843149145</v>
      </c>
      <c r="S62" s="1">
        <f t="shared" si="87"/>
        <v>19.857117083664104</v>
      </c>
      <c r="T62" s="1">
        <f t="shared" si="87"/>
        <v>53390.693627028253</v>
      </c>
      <c r="U62" s="1">
        <f t="shared" si="87"/>
        <v>1.9247164446103488E-4</v>
      </c>
      <c r="V62" s="1">
        <f t="shared" si="87"/>
        <v>2.8115051448977284E-2</v>
      </c>
      <c r="W62" s="1">
        <f t="shared" si="87"/>
        <v>2.3158829823253863E-2</v>
      </c>
      <c r="X62" s="1">
        <f t="shared" si="87"/>
        <v>25.319581748939648</v>
      </c>
      <c r="Y62" s="1">
        <f t="shared" si="87"/>
        <v>2503.7814964184277</v>
      </c>
      <c r="Z62" s="1">
        <f t="shared" si="87"/>
        <v>83.804273407123347</v>
      </c>
      <c r="AA62" s="1">
        <f t="shared" si="87"/>
        <v>4.0275634582322618E-2</v>
      </c>
      <c r="AB62" s="1">
        <f t="shared" si="87"/>
        <v>12.10701431494077</v>
      </c>
      <c r="AC62" s="1">
        <f t="shared" si="87"/>
        <v>19130.072123731981</v>
      </c>
      <c r="AD62" s="1">
        <f t="shared" si="87"/>
        <v>22.38470714875152</v>
      </c>
      <c r="AE62" s="1">
        <f t="shared" si="87"/>
        <v>6.6778443804972136</v>
      </c>
      <c r="AF62" s="1">
        <f t="shared" si="87"/>
        <v>1.207433012873395</v>
      </c>
      <c r="AG62" s="1"/>
      <c r="AH62" s="1">
        <f t="shared" si="87"/>
        <v>9.2183597704149668E-3</v>
      </c>
      <c r="AI62" s="1">
        <f t="shared" si="87"/>
        <v>8.5363147931394115E-3</v>
      </c>
      <c r="AJ62" s="1">
        <f t="shared" si="87"/>
        <v>109.25136149672683</v>
      </c>
      <c r="AK62" s="1">
        <f t="shared" si="87"/>
        <v>34757.909918701043</v>
      </c>
      <c r="AL62" s="1">
        <f t="shared" si="87"/>
        <v>2346.2283694084799</v>
      </c>
      <c r="AM62" s="1">
        <f t="shared" si="87"/>
        <v>1347.6638583167492</v>
      </c>
      <c r="AN62" s="1">
        <f t="shared" si="87"/>
        <v>11.012582768720645</v>
      </c>
      <c r="AO62" s="1"/>
      <c r="AP62" s="1"/>
      <c r="AQ62" s="1"/>
      <c r="AR62" s="17"/>
      <c r="AS62" s="1">
        <f t="shared" ref="AS62:DL62" si="88">SUM(AS2:AS51)</f>
        <v>0</v>
      </c>
      <c r="AT62" s="1">
        <f t="shared" si="88"/>
        <v>0</v>
      </c>
      <c r="AU62" s="1">
        <f t="shared" si="88"/>
        <v>2440.4014567068753</v>
      </c>
      <c r="AV62" s="1">
        <f t="shared" si="88"/>
        <v>3000.980590137538</v>
      </c>
      <c r="AW62" s="1">
        <f t="shared" si="88"/>
        <v>3000.980590137538</v>
      </c>
      <c r="AX62" s="1">
        <f t="shared" si="88"/>
        <v>14.495118327394398</v>
      </c>
      <c r="AY62" s="1">
        <f t="shared" si="88"/>
        <v>0</v>
      </c>
      <c r="AZ62" s="1">
        <f t="shared" si="88"/>
        <v>5.0299672148051361E-3</v>
      </c>
      <c r="BA62" s="1">
        <f t="shared" si="88"/>
        <v>7.2382471223344565E-3</v>
      </c>
      <c r="BB62" s="1">
        <f t="shared" si="88"/>
        <v>32852.609380089059</v>
      </c>
      <c r="BC62" s="1"/>
      <c r="BD62" s="1">
        <f t="shared" si="88"/>
        <v>19.857050869100426</v>
      </c>
      <c r="BE62" s="1">
        <f t="shared" si="88"/>
        <v>520.00210556229365</v>
      </c>
      <c r="BF62" s="1">
        <f t="shared" si="88"/>
        <v>7.5886211616042979E-3</v>
      </c>
      <c r="BG62" s="1">
        <f t="shared" si="88"/>
        <v>2.4030629137110952E-2</v>
      </c>
      <c r="BH62" s="1"/>
      <c r="BI62" s="1">
        <f t="shared" si="88"/>
        <v>8143493.1107025566</v>
      </c>
      <c r="BJ62" s="1">
        <f t="shared" si="88"/>
        <v>12.772318590003552</v>
      </c>
      <c r="BK62" s="1">
        <f t="shared" si="88"/>
        <v>3.560646590531138E-6</v>
      </c>
      <c r="BL62" s="1">
        <f t="shared" si="88"/>
        <v>8.7172240268963767E-6</v>
      </c>
      <c r="BM62" s="1">
        <f t="shared" si="88"/>
        <v>3.1922083703834279E-2</v>
      </c>
      <c r="BN62" s="1">
        <f t="shared" si="88"/>
        <v>25.319464522296855</v>
      </c>
      <c r="BO62" s="1">
        <f t="shared" si="88"/>
        <v>22.384657438685807</v>
      </c>
      <c r="BP62" s="1">
        <f t="shared" si="88"/>
        <v>6.6778447135388195</v>
      </c>
      <c r="BQ62" s="1">
        <f t="shared" si="88"/>
        <v>692987.57066495356</v>
      </c>
      <c r="BR62" s="1">
        <f t="shared" si="88"/>
        <v>11.838509235078316</v>
      </c>
      <c r="BS62" s="1">
        <f t="shared" si="88"/>
        <v>9016.8402015164756</v>
      </c>
      <c r="BT62" s="1">
        <f t="shared" si="88"/>
        <v>898936.0129067438</v>
      </c>
      <c r="BU62" s="1">
        <f t="shared" si="88"/>
        <v>16608.340423214006</v>
      </c>
      <c r="BV62" s="1">
        <f t="shared" si="88"/>
        <v>2346.2016974283983</v>
      </c>
      <c r="BW62" s="1">
        <f t="shared" si="88"/>
        <v>644.06997502047227</v>
      </c>
      <c r="BX62" s="1">
        <f t="shared" si="88"/>
        <v>0</v>
      </c>
      <c r="BY62" s="1">
        <f t="shared" si="88"/>
        <v>53390.164388328834</v>
      </c>
      <c r="BZ62" s="1">
        <f t="shared" si="88"/>
        <v>53390.164388328834</v>
      </c>
      <c r="CA62" s="1"/>
      <c r="CB62" s="1"/>
      <c r="CC62" s="1">
        <f t="shared" si="88"/>
        <v>1347.6618787098153</v>
      </c>
      <c r="CD62" s="1">
        <f t="shared" si="88"/>
        <v>4.2343944107883903E-5</v>
      </c>
      <c r="CE62" s="1">
        <f t="shared" si="88"/>
        <v>1.4050268997575134E-4</v>
      </c>
      <c r="CF62" s="1">
        <f t="shared" si="88"/>
        <v>0</v>
      </c>
      <c r="CG62" s="1">
        <f t="shared" si="88"/>
        <v>21.351094876033223</v>
      </c>
      <c r="CH62" s="1">
        <f t="shared" si="88"/>
        <v>0.34799385180528619</v>
      </c>
      <c r="CI62" s="1"/>
      <c r="CJ62" s="1">
        <f t="shared" si="88"/>
        <v>5.3693516486619224</v>
      </c>
      <c r="CK62" s="1">
        <f t="shared" si="88"/>
        <v>0</v>
      </c>
      <c r="CL62" s="1">
        <f t="shared" si="88"/>
        <v>7.3099072725739331E-3</v>
      </c>
      <c r="CM62" s="1">
        <f t="shared" si="88"/>
        <v>2.0805072826115944E-2</v>
      </c>
      <c r="CN62" s="1">
        <f t="shared" si="88"/>
        <v>7.6424273026769419E-3</v>
      </c>
      <c r="CO62" s="1">
        <f t="shared" si="88"/>
        <v>1.5516434610531461E-2</v>
      </c>
      <c r="CP62" s="1">
        <f t="shared" si="88"/>
        <v>2503.7815903329652</v>
      </c>
      <c r="CQ62" s="1"/>
      <c r="CR62" s="1">
        <f t="shared" si="88"/>
        <v>93.867809480336746</v>
      </c>
      <c r="CS62" s="1">
        <f t="shared" si="88"/>
        <v>13.260843986262982</v>
      </c>
      <c r="CT62" s="1">
        <f t="shared" si="88"/>
        <v>0</v>
      </c>
      <c r="CU62" s="1">
        <f t="shared" si="88"/>
        <v>1.6512997066874993E-2</v>
      </c>
      <c r="CV62" s="1">
        <f t="shared" si="88"/>
        <v>2.3762591861715126E-2</v>
      </c>
      <c r="CW62" s="1"/>
      <c r="CX62" s="1">
        <f t="shared" si="88"/>
        <v>532911.24727469764</v>
      </c>
      <c r="CY62" s="1">
        <f t="shared" si="88"/>
        <v>59212.345284956937</v>
      </c>
      <c r="CZ62" s="1">
        <f t="shared" si="88"/>
        <v>592123.59255965392</v>
      </c>
      <c r="DA62" s="1">
        <f t="shared" si="88"/>
        <v>0</v>
      </c>
      <c r="DB62" s="1">
        <f t="shared" si="88"/>
        <v>4069.7903202395637</v>
      </c>
      <c r="DC62" s="1"/>
      <c r="DD62" s="1">
        <f t="shared" si="88"/>
        <v>1.2074342822945332</v>
      </c>
      <c r="DE62" s="1"/>
      <c r="DF62" s="1">
        <f t="shared" si="88"/>
        <v>9.2182220569955332E-3</v>
      </c>
      <c r="DG62" s="1">
        <f t="shared" si="88"/>
        <v>8.5362519659043182E-3</v>
      </c>
      <c r="DH62" s="1">
        <f t="shared" si="88"/>
        <v>109.25061163904772</v>
      </c>
      <c r="DI62" s="1">
        <f t="shared" si="88"/>
        <v>62.528618466635528</v>
      </c>
      <c r="DJ62" s="1">
        <f t="shared" si="88"/>
        <v>1738603.931642974</v>
      </c>
      <c r="DK62" s="1">
        <f t="shared" si="88"/>
        <v>84.59758709085682</v>
      </c>
      <c r="DL62" s="1">
        <f t="shared" si="88"/>
        <v>220.68947497469051</v>
      </c>
      <c r="DM62" s="1">
        <f t="shared" ref="DM62:ER62" si="89">SUM(DM2:DM51)</f>
        <v>534.55922553109247</v>
      </c>
      <c r="DN62" s="1">
        <f t="shared" si="89"/>
        <v>125.05729192808722</v>
      </c>
      <c r="DO62" s="1">
        <f t="shared" si="89"/>
        <v>156.16056208515329</v>
      </c>
      <c r="DP62" s="1">
        <f t="shared" si="89"/>
        <v>9.6235338707077067E-6</v>
      </c>
      <c r="DQ62" s="1">
        <f t="shared" si="89"/>
        <v>29.42524727978148</v>
      </c>
      <c r="DR62" s="1">
        <f t="shared" si="89"/>
        <v>10643.558155812598</v>
      </c>
      <c r="DS62" s="1">
        <f t="shared" si="89"/>
        <v>10580.162692418424</v>
      </c>
      <c r="DT62" s="1">
        <f t="shared" si="89"/>
        <v>63.395463394169795</v>
      </c>
      <c r="DU62" s="1">
        <f t="shared" si="89"/>
        <v>0</v>
      </c>
      <c r="DV62" s="1">
        <f t="shared" si="89"/>
        <v>0</v>
      </c>
      <c r="DW62" s="1">
        <f t="shared" si="89"/>
        <v>2051.5461121549597</v>
      </c>
      <c r="DX62" s="1">
        <f t="shared" si="89"/>
        <v>0</v>
      </c>
      <c r="DY62" s="1">
        <f t="shared" si="89"/>
        <v>1473.3220165764626</v>
      </c>
      <c r="DZ62" s="1">
        <f t="shared" si="89"/>
        <v>356.7811183822522</v>
      </c>
      <c r="EA62" s="1">
        <f t="shared" si="89"/>
        <v>198.8782051203732</v>
      </c>
      <c r="EB62" s="1">
        <f t="shared" si="89"/>
        <v>3683.3064039648784</v>
      </c>
      <c r="EC62" s="1">
        <f t="shared" si="89"/>
        <v>12.09731625729426</v>
      </c>
      <c r="ED62" s="1">
        <f t="shared" si="89"/>
        <v>856086.57058449241</v>
      </c>
      <c r="EE62" s="1">
        <f t="shared" si="89"/>
        <v>194.94244504458581</v>
      </c>
      <c r="EF62" s="1">
        <f t="shared" si="89"/>
        <v>1408.368383818623</v>
      </c>
      <c r="EG62" s="1">
        <f t="shared" si="89"/>
        <v>0</v>
      </c>
      <c r="EH62" s="1">
        <f t="shared" si="89"/>
        <v>279327.83161127119</v>
      </c>
      <c r="EI62" s="1">
        <f t="shared" si="89"/>
        <v>71123.79195505449</v>
      </c>
      <c r="EJ62" s="1">
        <f t="shared" si="89"/>
        <v>11.012535368296748</v>
      </c>
      <c r="EK62" s="1">
        <f t="shared" si="89"/>
        <v>0</v>
      </c>
      <c r="EL62" s="1">
        <f t="shared" si="89"/>
        <v>0</v>
      </c>
      <c r="EM62" s="1">
        <f t="shared" si="89"/>
        <v>26057.6750111574</v>
      </c>
      <c r="EN62" s="1">
        <f t="shared" si="89"/>
        <v>19129.814485786595</v>
      </c>
      <c r="EO62" s="1">
        <f t="shared" si="89"/>
        <v>77.723238182627185</v>
      </c>
      <c r="EP62" s="1">
        <f t="shared" si="89"/>
        <v>2714958.5700006974</v>
      </c>
      <c r="EQ62" s="1">
        <f t="shared" si="89"/>
        <v>34757.218789420389</v>
      </c>
      <c r="ER62" s="1">
        <f t="shared" si="89"/>
        <v>18120.47051440287</v>
      </c>
      <c r="ES62" s="17"/>
      <c r="EU62" s="17"/>
      <c r="EV62" s="17"/>
      <c r="EW62" s="17"/>
      <c r="EX62" s="17"/>
      <c r="EY62" s="17"/>
      <c r="EZ62" s="17"/>
      <c r="FA62" s="17"/>
      <c r="FB62" s="17"/>
      <c r="FC62" s="17"/>
      <c r="FE62" s="17"/>
      <c r="FF62" s="17"/>
      <c r="FG62" s="17"/>
      <c r="FH62" s="17"/>
      <c r="FI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</row>
    <row r="63" spans="1:192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546810.35808977846</v>
      </c>
      <c r="C63" s="15">
        <f t="shared" ref="C63:AN63" si="90">+C3+C5+C8+C9+C11+C12+C14+C15+C16+C17+C18+C19+C20+C21+C22+C23+C24+C25+C26+C28+C30+C31+C33+C34+C35+C36+C37+C39+C40+C41+C42+C43+C44+C46+C47+C49+C50</f>
        <v>9.6418517326700002</v>
      </c>
      <c r="D63" s="15">
        <f t="shared" si="90"/>
        <v>487073.86213388655</v>
      </c>
      <c r="E63" s="15">
        <f t="shared" si="90"/>
        <v>7761.7225961611293</v>
      </c>
      <c r="F63" s="15">
        <f t="shared" si="90"/>
        <v>7712.7701503402914</v>
      </c>
      <c r="G63" s="15">
        <f t="shared" si="90"/>
        <v>174652.58173929324</v>
      </c>
      <c r="H63" s="15">
        <f t="shared" si="90"/>
        <v>2273397.9555685278</v>
      </c>
      <c r="I63" s="15">
        <f t="shared" si="90"/>
        <v>1470.9668200559963</v>
      </c>
      <c r="J63" s="15">
        <f t="shared" si="90"/>
        <v>1159.9938096821215</v>
      </c>
      <c r="K63" s="15">
        <f t="shared" si="90"/>
        <v>4.8951901085279989E-3</v>
      </c>
      <c r="L63" s="15">
        <f t="shared" si="90"/>
        <v>27127.909263423582</v>
      </c>
      <c r="M63" s="15">
        <f t="shared" si="90"/>
        <v>223.51626590794979</v>
      </c>
      <c r="N63" s="15">
        <f t="shared" si="90"/>
        <v>1.332378157642997E-2</v>
      </c>
      <c r="O63" s="15">
        <f t="shared" si="90"/>
        <v>6.1081156962872356</v>
      </c>
      <c r="P63" s="15">
        <f t="shared" si="90"/>
        <v>1.3324298437729969E-2</v>
      </c>
      <c r="Q63" s="15">
        <f t="shared" si="90"/>
        <v>8.9262670402399986E-6</v>
      </c>
      <c r="R63" s="15">
        <f t="shared" si="90"/>
        <v>5.6610138329031914</v>
      </c>
      <c r="S63" s="15">
        <f t="shared" si="90"/>
        <v>9.4959258723784945</v>
      </c>
      <c r="T63" s="15">
        <f t="shared" si="90"/>
        <v>38865.348377261937</v>
      </c>
      <c r="U63" s="15">
        <f t="shared" si="90"/>
        <v>6.5066333307640009E-5</v>
      </c>
      <c r="V63" s="15">
        <f t="shared" si="90"/>
        <v>1.5544402812229987E-2</v>
      </c>
      <c r="W63" s="15">
        <f t="shared" si="90"/>
        <v>1.0170434876065998E-2</v>
      </c>
      <c r="X63" s="15">
        <f t="shared" si="90"/>
        <v>5.5948099408144616</v>
      </c>
      <c r="Y63" s="15">
        <f t="shared" si="90"/>
        <v>1110.1414658950266</v>
      </c>
      <c r="Z63" s="15">
        <f t="shared" si="90"/>
        <v>35.274966767435828</v>
      </c>
      <c r="AA63" s="15">
        <f t="shared" si="90"/>
        <v>1.7764817476137968E-2</v>
      </c>
      <c r="AB63" s="15">
        <f t="shared" si="90"/>
        <v>5.7867071568928861</v>
      </c>
      <c r="AC63" s="15">
        <f t="shared" si="90"/>
        <v>15624.936106719933</v>
      </c>
      <c r="AD63" s="15">
        <f t="shared" si="90"/>
        <v>10.416226337156409</v>
      </c>
      <c r="AE63" s="15">
        <f t="shared" si="90"/>
        <v>3.1948264652100309</v>
      </c>
      <c r="AF63" s="15">
        <f t="shared" si="90"/>
        <v>0.37741817328053895</v>
      </c>
      <c r="AG63" s="15"/>
      <c r="AH63" s="15">
        <f t="shared" si="90"/>
        <v>4.7582092667910001E-3</v>
      </c>
      <c r="AI63" s="15">
        <f t="shared" si="90"/>
        <v>4.3040482021459896E-3</v>
      </c>
      <c r="AJ63" s="15">
        <f t="shared" si="90"/>
        <v>46.19313981696439</v>
      </c>
      <c r="AK63" s="15">
        <f t="shared" si="90"/>
        <v>32617.959960608532</v>
      </c>
      <c r="AL63" s="15">
        <f t="shared" si="90"/>
        <v>1900.2029020804644</v>
      </c>
      <c r="AM63" s="15">
        <f t="shared" si="90"/>
        <v>987.61357582629614</v>
      </c>
      <c r="AN63" s="15">
        <f t="shared" si="90"/>
        <v>5.2327029346571763</v>
      </c>
      <c r="AO63" s="15"/>
      <c r="AP63" s="15"/>
      <c r="AQ63" s="15"/>
      <c r="AR63" s="17"/>
      <c r="AS63" s="15">
        <f t="shared" ref="AS63:DL63" si="91">+AS3+AS5+AS8+AS9+AS11+AS12+AS14+AS15+AS16+AS17+AS18+AS19+AS20+AS21+AS22+AS23+AS24+AS25+AS26+AS28+AS30+AS31+AS33+AS34+AS35+AS36+AS37+AS39+AS40+AS41+AS42+AS43+AS44+AS46+AS47+AS49+AS50</f>
        <v>0</v>
      </c>
      <c r="AT63" s="15">
        <f t="shared" si="91"/>
        <v>0</v>
      </c>
      <c r="AU63" s="15">
        <f t="shared" si="91"/>
        <v>1159.9907495273485</v>
      </c>
      <c r="AV63" s="15">
        <f t="shared" si="91"/>
        <v>1470.9627584029824</v>
      </c>
      <c r="AW63" s="15">
        <f t="shared" si="91"/>
        <v>1470.9627584029824</v>
      </c>
      <c r="AX63" s="15">
        <f t="shared" si="91"/>
        <v>8.9872992526824991</v>
      </c>
      <c r="AY63" s="15">
        <f t="shared" si="91"/>
        <v>0</v>
      </c>
      <c r="AZ63" s="15">
        <f t="shared" si="91"/>
        <v>2.0070386405782706E-3</v>
      </c>
      <c r="BA63" s="15">
        <f t="shared" si="91"/>
        <v>2.888171479450162E-3</v>
      </c>
      <c r="BB63" s="15">
        <f t="shared" si="91"/>
        <v>27127.562697907517</v>
      </c>
      <c r="BC63" s="15"/>
      <c r="BD63" s="15">
        <f t="shared" si="91"/>
        <v>9.4959047303234598</v>
      </c>
      <c r="BE63" s="15">
        <f t="shared" si="91"/>
        <v>223.51593641435349</v>
      </c>
      <c r="BF63" s="15">
        <f t="shared" si="91"/>
        <v>3.1977166446535122E-3</v>
      </c>
      <c r="BG63" s="15">
        <f t="shared" si="91"/>
        <v>1.0126076902671437E-2</v>
      </c>
      <c r="BH63" s="15"/>
      <c r="BI63" s="15">
        <f t="shared" si="91"/>
        <v>5753465.8317850763</v>
      </c>
      <c r="BJ63" s="15">
        <f t="shared" si="91"/>
        <v>6.1081210731657443</v>
      </c>
      <c r="BK63" s="15">
        <f t="shared" si="91"/>
        <v>2.5886527693248795E-6</v>
      </c>
      <c r="BL63" s="15">
        <f t="shared" si="91"/>
        <v>6.3374720901359616E-6</v>
      </c>
      <c r="BM63" s="15">
        <f t="shared" si="91"/>
        <v>1.3324385753168851E-2</v>
      </c>
      <c r="BN63" s="15">
        <f t="shared" si="91"/>
        <v>5.594804490043825</v>
      </c>
      <c r="BO63" s="15">
        <f t="shared" si="91"/>
        <v>10.416218963517951</v>
      </c>
      <c r="BP63" s="15">
        <f t="shared" si="91"/>
        <v>3.1948211743173869</v>
      </c>
      <c r="BQ63" s="15">
        <f t="shared" si="91"/>
        <v>546809.2046294153</v>
      </c>
      <c r="BR63" s="15">
        <f t="shared" si="91"/>
        <v>5.6610121336777279</v>
      </c>
      <c r="BS63" s="15">
        <f t="shared" si="91"/>
        <v>7273.6608396564352</v>
      </c>
      <c r="BT63" s="15">
        <f t="shared" si="91"/>
        <v>758607.57507914386</v>
      </c>
      <c r="BU63" s="15">
        <f t="shared" si="91"/>
        <v>13896.745687614546</v>
      </c>
      <c r="BV63" s="15">
        <f t="shared" si="91"/>
        <v>1900.1839634349662</v>
      </c>
      <c r="BW63" s="15">
        <f t="shared" si="91"/>
        <v>395.58911212638071</v>
      </c>
      <c r="BX63" s="15">
        <f t="shared" si="91"/>
        <v>0</v>
      </c>
      <c r="BY63" s="15">
        <f t="shared" si="91"/>
        <v>38865.129246358796</v>
      </c>
      <c r="BZ63" s="15">
        <f t="shared" si="91"/>
        <v>38865.129246358796</v>
      </c>
      <c r="CA63" s="15"/>
      <c r="CB63" s="15"/>
      <c r="CC63" s="15">
        <f t="shared" si="91"/>
        <v>987.61260040018431</v>
      </c>
      <c r="CD63" s="15">
        <f t="shared" si="91"/>
        <v>1.4314756449980287E-5</v>
      </c>
      <c r="CE63" s="15">
        <f t="shared" si="91"/>
        <v>4.7498193706842103E-5</v>
      </c>
      <c r="CF63" s="15">
        <f t="shared" si="91"/>
        <v>0</v>
      </c>
      <c r="CG63" s="15">
        <f t="shared" si="91"/>
        <v>13.106402452330766</v>
      </c>
      <c r="CH63" s="15">
        <f t="shared" si="91"/>
        <v>0.12060161629234044</v>
      </c>
      <c r="CI63" s="15"/>
      <c r="CJ63" s="15">
        <f t="shared" si="91"/>
        <v>3.2866864939230624</v>
      </c>
      <c r="CK63" s="15">
        <f t="shared" si="91"/>
        <v>0</v>
      </c>
      <c r="CL63" s="15">
        <f t="shared" si="91"/>
        <v>4.041546449268886E-3</v>
      </c>
      <c r="CM63" s="15">
        <f t="shared" si="91"/>
        <v>1.1502868727282737E-2</v>
      </c>
      <c r="CN63" s="15">
        <f t="shared" si="91"/>
        <v>3.3562594381179034E-3</v>
      </c>
      <c r="CO63" s="15">
        <f t="shared" si="91"/>
        <v>6.8142113316633102E-3</v>
      </c>
      <c r="CP63" s="15">
        <f t="shared" si="91"/>
        <v>1110.1445404582628</v>
      </c>
      <c r="CQ63" s="15"/>
      <c r="CR63" s="15">
        <f t="shared" si="91"/>
        <v>41.549623940398384</v>
      </c>
      <c r="CS63" s="15">
        <f t="shared" si="91"/>
        <v>9.6418316822147503</v>
      </c>
      <c r="CT63" s="15">
        <f t="shared" si="91"/>
        <v>0</v>
      </c>
      <c r="CU63" s="15">
        <f t="shared" si="91"/>
        <v>7.2835719361354027E-3</v>
      </c>
      <c r="CV63" s="15">
        <f t="shared" si="91"/>
        <v>1.0481242497043046E-2</v>
      </c>
      <c r="CW63" s="15"/>
      <c r="CX63" s="15">
        <f t="shared" si="91"/>
        <v>438364.97009951796</v>
      </c>
      <c r="CY63" s="15">
        <f t="shared" si="91"/>
        <v>48707.219831810391</v>
      </c>
      <c r="CZ63" s="15">
        <f t="shared" si="91"/>
        <v>487072.18993132777</v>
      </c>
      <c r="DA63" s="15">
        <f t="shared" si="91"/>
        <v>0</v>
      </c>
      <c r="DB63" s="15">
        <f t="shared" si="91"/>
        <v>2797.3892636534842</v>
      </c>
      <c r="DC63" s="15"/>
      <c r="DD63" s="15">
        <f t="shared" si="91"/>
        <v>0.37741784226283348</v>
      </c>
      <c r="DE63" s="15"/>
      <c r="DF63" s="15">
        <f t="shared" si="91"/>
        <v>4.7581668942053307E-3</v>
      </c>
      <c r="DG63" s="15">
        <f t="shared" si="91"/>
        <v>4.3040088144243047E-3</v>
      </c>
      <c r="DH63" s="15">
        <f t="shared" si="91"/>
        <v>46.193092817350049</v>
      </c>
      <c r="DI63" s="15">
        <f t="shared" si="91"/>
        <v>45.101795327574713</v>
      </c>
      <c r="DJ63" s="15">
        <f t="shared" si="91"/>
        <v>1451697.9353087721</v>
      </c>
      <c r="DK63" s="15">
        <f t="shared" si="91"/>
        <v>61.020081244029555</v>
      </c>
      <c r="DL63" s="15">
        <f t="shared" si="91"/>
        <v>159.18286122737331</v>
      </c>
      <c r="DM63" s="15">
        <f t="shared" ref="DM63:ER63" si="92">+DM3+DM5+DM8+DM9+DM11+DM12+DM14+DM15+DM16+DM17+DM18+DM19+DM20+DM21+DM22+DM23+DM24+DM25+DM26+DM28+DM30+DM31+DM33+DM34+DM35+DM36+DM37+DM39+DM40+DM41+DM42+DM43+DM44+DM46+DM47+DM49+DM50</f>
        <v>385.57640575950796</v>
      </c>
      <c r="DN63" s="15">
        <f t="shared" si="92"/>
        <v>90.203641949784085</v>
      </c>
      <c r="DO63" s="15">
        <f t="shared" si="92"/>
        <v>117.22416356829086</v>
      </c>
      <c r="DP63" s="15">
        <f t="shared" si="92"/>
        <v>3.2533026586065641E-6</v>
      </c>
      <c r="DQ63" s="15">
        <f t="shared" si="92"/>
        <v>21.22439584797641</v>
      </c>
      <c r="DR63" s="15">
        <f t="shared" si="92"/>
        <v>7761.8019071082999</v>
      </c>
      <c r="DS63" s="15">
        <f t="shared" si="92"/>
        <v>7712.7628441641018</v>
      </c>
      <c r="DT63" s="15">
        <f t="shared" si="92"/>
        <v>49.03906294419545</v>
      </c>
      <c r="DU63" s="15">
        <f t="shared" si="92"/>
        <v>0</v>
      </c>
      <c r="DV63" s="15">
        <f t="shared" si="92"/>
        <v>0</v>
      </c>
      <c r="DW63" s="15">
        <f t="shared" si="92"/>
        <v>1533.18470022068</v>
      </c>
      <c r="DX63" s="15">
        <f t="shared" si="92"/>
        <v>0</v>
      </c>
      <c r="DY63" s="15">
        <f t="shared" si="92"/>
        <v>1063.8432207597223</v>
      </c>
      <c r="DZ63" s="15">
        <f t="shared" si="92"/>
        <v>257.34563338069921</v>
      </c>
      <c r="EA63" s="15">
        <f t="shared" si="92"/>
        <v>143.67414155012682</v>
      </c>
      <c r="EB63" s="15">
        <f t="shared" si="92"/>
        <v>2659.6087182348438</v>
      </c>
      <c r="EC63" s="15">
        <f t="shared" si="92"/>
        <v>5.782091893111569</v>
      </c>
      <c r="ED63" s="15">
        <f t="shared" si="92"/>
        <v>737769.49970193941</v>
      </c>
      <c r="EE63" s="15">
        <f t="shared" si="92"/>
        <v>140.6116486322467</v>
      </c>
      <c r="EF63" s="15">
        <f t="shared" si="92"/>
        <v>1034.9614364612501</v>
      </c>
      <c r="EG63" s="15">
        <f t="shared" si="92"/>
        <v>0</v>
      </c>
      <c r="EH63" s="15">
        <f t="shared" si="92"/>
        <v>174650.5511257117</v>
      </c>
      <c r="EI63" s="15">
        <f t="shared" si="92"/>
        <v>56220.4883904776</v>
      </c>
      <c r="EJ63" s="15">
        <f t="shared" si="92"/>
        <v>5.2326851959502774</v>
      </c>
      <c r="EK63" s="15">
        <f t="shared" si="92"/>
        <v>0</v>
      </c>
      <c r="EL63" s="15">
        <f t="shared" si="92"/>
        <v>0</v>
      </c>
      <c r="EM63" s="15">
        <f t="shared" si="92"/>
        <v>18604.217094240623</v>
      </c>
      <c r="EN63" s="15">
        <f t="shared" si="92"/>
        <v>15624.751035852876</v>
      </c>
      <c r="EO63" s="15">
        <f t="shared" si="92"/>
        <v>75.012979744001044</v>
      </c>
      <c r="EP63" s="15">
        <f t="shared" si="92"/>
        <v>2273375.584571131</v>
      </c>
      <c r="EQ63" s="15">
        <f t="shared" si="92"/>
        <v>32617.30131941431</v>
      </c>
      <c r="ER63" s="15">
        <f t="shared" si="92"/>
        <v>11492.523218487004</v>
      </c>
      <c r="ES63" s="17"/>
      <c r="EU63" s="17"/>
      <c r="EV63" s="17"/>
      <c r="EW63" s="17"/>
      <c r="EX63" s="17"/>
      <c r="EY63" s="17"/>
      <c r="EZ63" s="17"/>
      <c r="FA63" s="17"/>
      <c r="FB63" s="17"/>
      <c r="FC63" s="17"/>
      <c r="FE63" s="17"/>
      <c r="FF63" s="17"/>
      <c r="FG63" s="17"/>
      <c r="FH63" s="17"/>
      <c r="FI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B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5703125" customWidth="1"/>
    <col min="2" max="2" width="9.28515625" style="15" customWidth="1"/>
    <col min="3" max="4" width="6.7109375" style="15" bestFit="1" customWidth="1"/>
    <col min="5" max="6" width="7.7109375" style="15" bestFit="1" customWidth="1"/>
    <col min="7" max="7" width="5.7109375" style="15" bestFit="1" customWidth="1"/>
    <col min="8" max="8" width="7.7109375" style="15" bestFit="1" customWidth="1"/>
    <col min="9" max="12" width="9" customWidth="1"/>
    <col min="13" max="30" width="9" style="17" customWidth="1"/>
    <col min="31" max="31" width="15.42578125" bestFit="1" customWidth="1"/>
    <col min="32" max="32" width="8.7109375" style="17" customWidth="1"/>
    <col min="33" max="33" width="9" style="17" customWidth="1"/>
    <col min="34" max="123" width="9" style="28" customWidth="1"/>
  </cols>
  <sheetData>
    <row r="1" spans="1:158" x14ac:dyDescent="0.25">
      <c r="A1" s="17"/>
      <c r="B1" s="15" t="s">
        <v>334</v>
      </c>
      <c r="I1" s="17"/>
      <c r="J1" s="17"/>
      <c r="K1" s="17"/>
      <c r="L1" s="17"/>
      <c r="AE1" s="17" t="s">
        <v>354</v>
      </c>
      <c r="DT1" s="17"/>
      <c r="DU1" s="17" t="s">
        <v>355</v>
      </c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</row>
    <row r="2" spans="1:158" x14ac:dyDescent="0.25">
      <c r="A2" s="17" t="s">
        <v>356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I2" s="17" t="s">
        <v>357</v>
      </c>
      <c r="J2" s="17" t="s">
        <v>410</v>
      </c>
      <c r="K2" s="17" t="s">
        <v>43</v>
      </c>
      <c r="L2" s="17" t="s">
        <v>413</v>
      </c>
      <c r="M2" s="17" t="s">
        <v>414</v>
      </c>
      <c r="N2" s="17" t="s">
        <v>416</v>
      </c>
      <c r="O2" s="17" t="s">
        <v>417</v>
      </c>
      <c r="P2" s="17" t="s">
        <v>419</v>
      </c>
      <c r="Q2" s="17" t="s">
        <v>420</v>
      </c>
      <c r="R2" s="17" t="s">
        <v>421</v>
      </c>
      <c r="S2" s="17" t="s">
        <v>362</v>
      </c>
      <c r="T2" s="17" t="s">
        <v>296</v>
      </c>
      <c r="U2" s="17" t="s">
        <v>405</v>
      </c>
      <c r="V2" s="17" t="s">
        <v>406</v>
      </c>
      <c r="W2" s="17" t="s">
        <v>407</v>
      </c>
      <c r="X2" s="17" t="s">
        <v>408</v>
      </c>
      <c r="Y2" s="17" t="s">
        <v>293</v>
      </c>
      <c r="Z2" s="17" t="s">
        <v>412</v>
      </c>
      <c r="AA2" s="17" t="s">
        <v>397</v>
      </c>
      <c r="AB2" s="17" t="s">
        <v>418</v>
      </c>
      <c r="AC2" s="17" t="s">
        <v>411</v>
      </c>
      <c r="AE2" s="28" t="s">
        <v>339</v>
      </c>
      <c r="AF2" s="28" t="s">
        <v>364</v>
      </c>
      <c r="AG2" s="28" t="s">
        <v>33</v>
      </c>
      <c r="AH2" s="28" t="s">
        <v>35</v>
      </c>
      <c r="AI2" s="28" t="s">
        <v>37</v>
      </c>
      <c r="AJ2" s="28" t="s">
        <v>39</v>
      </c>
      <c r="AK2" s="28" t="s">
        <v>41</v>
      </c>
      <c r="AL2" s="28" t="s">
        <v>366</v>
      </c>
      <c r="AM2" s="28" t="s">
        <v>385</v>
      </c>
      <c r="AN2" s="28" t="s">
        <v>386</v>
      </c>
      <c r="AO2" s="28" t="s">
        <v>284</v>
      </c>
      <c r="AP2" s="28" t="s">
        <v>285</v>
      </c>
      <c r="AQ2" s="28" t="s">
        <v>45</v>
      </c>
      <c r="AR2" s="28" t="s">
        <v>387</v>
      </c>
      <c r="AS2" s="28" t="s">
        <v>388</v>
      </c>
      <c r="AT2" s="28" t="s">
        <v>47</v>
      </c>
      <c r="AU2" s="28" t="s">
        <v>51</v>
      </c>
      <c r="AV2" s="28" t="s">
        <v>53</v>
      </c>
      <c r="AW2" s="28" t="s">
        <v>55</v>
      </c>
      <c r="AX2" s="28" t="s">
        <v>369</v>
      </c>
      <c r="AY2" s="28" t="s">
        <v>397</v>
      </c>
      <c r="AZ2" s="28" t="s">
        <v>57</v>
      </c>
      <c r="BA2" s="28" t="s">
        <v>370</v>
      </c>
      <c r="BB2" s="28" t="s">
        <v>59</v>
      </c>
      <c r="BC2" s="28" t="s">
        <v>61</v>
      </c>
      <c r="BD2" s="28" t="s">
        <v>371</v>
      </c>
      <c r="BE2" s="28" t="s">
        <v>372</v>
      </c>
      <c r="BF2" s="28" t="s">
        <v>398</v>
      </c>
      <c r="BG2" s="28" t="s">
        <v>292</v>
      </c>
      <c r="BH2" s="28" t="s">
        <v>65</v>
      </c>
      <c r="BI2" s="28" t="s">
        <v>67</v>
      </c>
      <c r="BJ2" s="28" t="s">
        <v>69</v>
      </c>
      <c r="BK2" s="28" t="s">
        <v>373</v>
      </c>
      <c r="BL2" s="28" t="s">
        <v>374</v>
      </c>
      <c r="BM2" s="28" t="s">
        <v>71</v>
      </c>
      <c r="BN2" s="28" t="s">
        <v>399</v>
      </c>
      <c r="BO2" s="28" t="s">
        <v>400</v>
      </c>
      <c r="BP2" s="28" t="s">
        <v>401</v>
      </c>
      <c r="BQ2" s="28" t="s">
        <v>402</v>
      </c>
      <c r="BR2" s="28" t="s">
        <v>73</v>
      </c>
      <c r="BS2" s="28" t="s">
        <v>375</v>
      </c>
      <c r="BT2" s="28" t="s">
        <v>75</v>
      </c>
      <c r="BU2" s="28" t="s">
        <v>77</v>
      </c>
      <c r="BV2" s="28" t="s">
        <v>79</v>
      </c>
      <c r="BW2" s="28" t="s">
        <v>403</v>
      </c>
      <c r="BX2" s="28" t="s">
        <v>404</v>
      </c>
      <c r="BY2" s="28" t="s">
        <v>376</v>
      </c>
      <c r="BZ2" s="28" t="s">
        <v>81</v>
      </c>
      <c r="CA2" s="28" t="s">
        <v>83</v>
      </c>
      <c r="CB2" s="28" t="s">
        <v>159</v>
      </c>
      <c r="CC2" s="28" t="s">
        <v>87</v>
      </c>
      <c r="CD2" s="28" t="s">
        <v>89</v>
      </c>
      <c r="CE2" s="28" t="s">
        <v>377</v>
      </c>
      <c r="CF2" s="28" t="s">
        <v>405</v>
      </c>
      <c r="CG2" s="28" t="s">
        <v>406</v>
      </c>
      <c r="CH2" s="28" t="s">
        <v>407</v>
      </c>
      <c r="CI2" s="28" t="s">
        <v>408</v>
      </c>
      <c r="CJ2" s="28" t="s">
        <v>293</v>
      </c>
      <c r="CK2" s="28" t="s">
        <v>91</v>
      </c>
      <c r="CL2" s="28" t="s">
        <v>93</v>
      </c>
      <c r="CM2" s="28" t="s">
        <v>95</v>
      </c>
      <c r="CN2" s="28" t="s">
        <v>97</v>
      </c>
      <c r="CO2" s="28" t="s">
        <v>99</v>
      </c>
      <c r="CP2" s="28" t="s">
        <v>101</v>
      </c>
      <c r="CQ2" s="28" t="s">
        <v>103</v>
      </c>
      <c r="CR2" s="28" t="s">
        <v>409</v>
      </c>
      <c r="CS2" s="28" t="s">
        <v>105</v>
      </c>
      <c r="CT2" s="28" t="s">
        <v>160</v>
      </c>
      <c r="CU2" s="28" t="s">
        <v>161</v>
      </c>
      <c r="CV2" s="28" t="s">
        <v>107</v>
      </c>
      <c r="CW2" s="28" t="s">
        <v>111</v>
      </c>
      <c r="CX2" s="28" t="s">
        <v>113</v>
      </c>
      <c r="CY2" s="28" t="s">
        <v>115</v>
      </c>
      <c r="CZ2" s="28" t="s">
        <v>117</v>
      </c>
      <c r="DA2" s="28" t="s">
        <v>119</v>
      </c>
      <c r="DB2" s="28" t="s">
        <v>121</v>
      </c>
      <c r="DC2" s="28" t="s">
        <v>123</v>
      </c>
      <c r="DD2" s="28" t="s">
        <v>125</v>
      </c>
      <c r="DE2" s="28" t="s">
        <v>127</v>
      </c>
      <c r="DF2" s="28" t="s">
        <v>129</v>
      </c>
      <c r="DG2" s="28" t="s">
        <v>131</v>
      </c>
      <c r="DH2" s="28" t="s">
        <v>133</v>
      </c>
      <c r="DI2" s="28" t="s">
        <v>137</v>
      </c>
      <c r="DJ2" s="28" t="s">
        <v>139</v>
      </c>
      <c r="DK2" s="28" t="s">
        <v>141</v>
      </c>
      <c r="DL2" s="28" t="s">
        <v>143</v>
      </c>
      <c r="DM2" s="28" t="s">
        <v>145</v>
      </c>
      <c r="DN2" s="28" t="s">
        <v>295</v>
      </c>
      <c r="DO2" s="28" t="s">
        <v>149</v>
      </c>
      <c r="DP2" s="28" t="s">
        <v>151</v>
      </c>
      <c r="DQ2" s="28" t="s">
        <v>296</v>
      </c>
      <c r="DR2" s="28" t="s">
        <v>153</v>
      </c>
      <c r="DT2" s="28" t="s">
        <v>376</v>
      </c>
      <c r="DU2" s="17" t="s">
        <v>51</v>
      </c>
      <c r="DV2" s="17" t="s">
        <v>77</v>
      </c>
      <c r="DW2" s="17" t="s">
        <v>159</v>
      </c>
      <c r="DX2" s="17" t="s">
        <v>160</v>
      </c>
      <c r="DY2" s="17" t="s">
        <v>161</v>
      </c>
      <c r="DZ2" s="17" t="s">
        <v>137</v>
      </c>
      <c r="EA2" s="17" t="s">
        <v>162</v>
      </c>
      <c r="EB2" s="17" t="s">
        <v>357</v>
      </c>
      <c r="EC2" s="17" t="s">
        <v>410</v>
      </c>
      <c r="ED2" s="17" t="s">
        <v>43</v>
      </c>
      <c r="EE2" s="17" t="s">
        <v>413</v>
      </c>
      <c r="EF2" s="17" t="s">
        <v>414</v>
      </c>
      <c r="EG2" s="17" t="s">
        <v>416</v>
      </c>
      <c r="EH2" s="17" t="s">
        <v>417</v>
      </c>
      <c r="EI2" s="17" t="s">
        <v>419</v>
      </c>
      <c r="EJ2" s="17" t="s">
        <v>420</v>
      </c>
      <c r="EK2" s="17" t="s">
        <v>421</v>
      </c>
      <c r="EL2" s="17" t="s">
        <v>362</v>
      </c>
      <c r="EM2" s="17" t="s">
        <v>296</v>
      </c>
      <c r="EN2" s="17" t="s">
        <v>405</v>
      </c>
      <c r="EO2" s="17" t="s">
        <v>406</v>
      </c>
      <c r="EP2" s="17" t="s">
        <v>407</v>
      </c>
      <c r="EQ2" s="17" t="s">
        <v>408</v>
      </c>
      <c r="ER2" s="17" t="s">
        <v>293</v>
      </c>
      <c r="ES2" s="17" t="s">
        <v>412</v>
      </c>
      <c r="ET2" s="17" t="s">
        <v>397</v>
      </c>
      <c r="EU2" s="17" t="s">
        <v>418</v>
      </c>
      <c r="EV2" s="17" t="s">
        <v>411</v>
      </c>
      <c r="EW2" s="17"/>
      <c r="EX2" s="17"/>
      <c r="EY2" s="17"/>
      <c r="EZ2" s="17"/>
      <c r="FA2" s="17"/>
      <c r="FB2" s="17"/>
    </row>
    <row r="3" spans="1:158" x14ac:dyDescent="0.25">
      <c r="A3" s="15" t="s">
        <v>172</v>
      </c>
      <c r="B3" s="17">
        <v>13385.773554756999</v>
      </c>
      <c r="C3" s="17">
        <v>128.12348110100001</v>
      </c>
      <c r="D3" s="17">
        <v>206.45866236500001</v>
      </c>
      <c r="E3" s="17">
        <v>2254.51861199</v>
      </c>
      <c r="F3" s="17">
        <v>2251.2959637570002</v>
      </c>
      <c r="G3" s="17">
        <v>47.333057164000003</v>
      </c>
      <c r="H3" s="17">
        <v>3086.5475037769902</v>
      </c>
      <c r="I3" s="17">
        <v>365.376450473266</v>
      </c>
      <c r="J3" s="17">
        <v>13.5086351690294</v>
      </c>
      <c r="K3" s="17">
        <v>85.865007323896805</v>
      </c>
      <c r="L3" s="17">
        <v>25.087467840746299</v>
      </c>
      <c r="M3" s="17">
        <v>1.3504031841E-2</v>
      </c>
      <c r="N3" s="17">
        <v>249.80256230587699</v>
      </c>
      <c r="O3" s="17">
        <v>3.7711586199999902E-4</v>
      </c>
      <c r="P3" s="5">
        <v>1.33984731849999E-2</v>
      </c>
      <c r="Q3" s="5">
        <v>49.015715681021497</v>
      </c>
      <c r="R3" s="17">
        <v>1.505766319E-3</v>
      </c>
      <c r="S3" s="17">
        <v>33.878802775503097</v>
      </c>
      <c r="T3" s="17">
        <v>16.746418190046601</v>
      </c>
      <c r="U3" s="17">
        <v>4.5883940481170402</v>
      </c>
      <c r="V3" s="17">
        <v>9.5187290934366803E-3</v>
      </c>
      <c r="W3" s="17">
        <v>0.164353197736573</v>
      </c>
      <c r="X3" s="17">
        <v>0.102585960312135</v>
      </c>
      <c r="Y3" s="17">
        <v>12.6012577031898</v>
      </c>
      <c r="Z3" s="17">
        <v>0.18279086681321399</v>
      </c>
      <c r="AA3" s="17">
        <v>4.9102834319774997</v>
      </c>
      <c r="AB3" s="17">
        <v>6.2441492500000001E-2</v>
      </c>
      <c r="AC3" s="17">
        <v>1.8877997899999999E-4</v>
      </c>
      <c r="AE3" s="28" t="s">
        <v>172</v>
      </c>
      <c r="AF3" s="28">
        <v>0</v>
      </c>
      <c r="AG3" s="28">
        <v>170.249046792233</v>
      </c>
      <c r="AH3" s="28">
        <v>13.500896587414999</v>
      </c>
      <c r="AI3" s="28">
        <v>365.167150787026</v>
      </c>
      <c r="AJ3" s="28">
        <v>365.167150787026</v>
      </c>
      <c r="AK3" s="28">
        <v>149.984592074505</v>
      </c>
      <c r="AL3" s="28">
        <v>0</v>
      </c>
      <c r="AM3" s="28">
        <v>7.7356300886809198E-5</v>
      </c>
      <c r="AN3" s="28">
        <v>1.1131781806357E-4</v>
      </c>
      <c r="AO3" s="28">
        <v>85.814458950831806</v>
      </c>
      <c r="AP3" s="28">
        <v>0.182676371365291</v>
      </c>
      <c r="AQ3" s="28">
        <v>25.0731037855032</v>
      </c>
      <c r="AR3" s="28">
        <v>3.2398200007716098E-3</v>
      </c>
      <c r="AS3" s="28">
        <v>1.02594298715256E-2</v>
      </c>
      <c r="AT3" s="28">
        <v>939.28101956627302</v>
      </c>
      <c r="AU3" s="28">
        <v>13380.8878127394</v>
      </c>
      <c r="AV3" s="28">
        <v>255.15202244440701</v>
      </c>
      <c r="AW3" s="28">
        <v>97.220099947837397</v>
      </c>
      <c r="AX3" s="28">
        <v>159.85064217332001</v>
      </c>
      <c r="AY3" s="28">
        <v>4.9074693117025703</v>
      </c>
      <c r="AZ3" s="28">
        <v>0</v>
      </c>
      <c r="BA3" s="28">
        <v>0</v>
      </c>
      <c r="BB3" s="28">
        <v>249.65946720579001</v>
      </c>
      <c r="BC3" s="28">
        <v>249.65946720579001</v>
      </c>
      <c r="BD3" s="28">
        <v>152.441789289952</v>
      </c>
      <c r="BE3" s="28">
        <v>0</v>
      </c>
      <c r="BF3" s="28">
        <v>1.5078116665833099E-4</v>
      </c>
      <c r="BG3" s="28">
        <v>1.88475437368823E-4</v>
      </c>
      <c r="BH3" s="28">
        <v>0</v>
      </c>
      <c r="BI3" s="28">
        <v>32.734416713746299</v>
      </c>
      <c r="BJ3" s="28">
        <v>9.3250682600625598</v>
      </c>
      <c r="BK3" s="28">
        <v>0</v>
      </c>
      <c r="BL3" s="28">
        <v>350.424547346716</v>
      </c>
      <c r="BM3" s="28">
        <v>42.088204818763501</v>
      </c>
      <c r="BN3" s="28">
        <v>1.6228746220451101E-2</v>
      </c>
      <c r="BO3" s="28">
        <v>4.6189519216036402E-2</v>
      </c>
      <c r="BP3" s="28">
        <v>4.4195128766458796E-3</v>
      </c>
      <c r="BQ3" s="28">
        <v>8.9729520626994404E-3</v>
      </c>
      <c r="BR3" s="28">
        <v>0</v>
      </c>
      <c r="BS3" s="28">
        <v>214.61066196848901</v>
      </c>
      <c r="BT3" s="28">
        <v>48.987523299251698</v>
      </c>
      <c r="BU3" s="28">
        <v>128.08686558100001</v>
      </c>
      <c r="BV3" s="28">
        <v>0</v>
      </c>
      <c r="BW3" s="28">
        <v>6.1700617426434495E-4</v>
      </c>
      <c r="BX3" s="28">
        <v>8.8788567965740104E-4</v>
      </c>
      <c r="BY3" s="28">
        <v>3352.2014561528199</v>
      </c>
      <c r="BZ3" s="28">
        <v>185.743528464425</v>
      </c>
      <c r="CA3" s="28">
        <v>20.6381702620744</v>
      </c>
      <c r="CB3" s="28">
        <v>206.38169872649999</v>
      </c>
      <c r="CC3" s="28">
        <v>0.26194762735243599</v>
      </c>
      <c r="CD3" s="28">
        <v>93.374822484647495</v>
      </c>
      <c r="CE3" s="28">
        <v>0</v>
      </c>
      <c r="CF3" s="28">
        <v>4.5857353169309398</v>
      </c>
      <c r="CG3" s="28">
        <v>9.5101017307389294E-3</v>
      </c>
      <c r="CH3" s="28">
        <v>0.16420381623560301</v>
      </c>
      <c r="CI3" s="28">
        <v>0.10249213073159499</v>
      </c>
      <c r="CJ3" s="28">
        <v>12.593972635835</v>
      </c>
      <c r="CK3" s="28">
        <v>0.217875215402591</v>
      </c>
      <c r="CL3" s="28">
        <v>302.38373300170599</v>
      </c>
      <c r="CM3" s="28">
        <v>0.211832385531286</v>
      </c>
      <c r="CN3" s="28">
        <v>6.1144880675937001</v>
      </c>
      <c r="CO3" s="28">
        <v>128.71516112700201</v>
      </c>
      <c r="CP3" s="28">
        <v>0.32438420112766397</v>
      </c>
      <c r="CQ3" s="28">
        <v>0.129937514455155</v>
      </c>
      <c r="CR3" s="28">
        <v>3.7695175722702601E-5</v>
      </c>
      <c r="CS3" s="28">
        <v>20.124053967162101</v>
      </c>
      <c r="CT3" s="28">
        <v>2253.6399909141601</v>
      </c>
      <c r="CU3" s="28">
        <v>2250.4203440055899</v>
      </c>
      <c r="CV3" s="28">
        <v>3.2196469085655002</v>
      </c>
      <c r="CW3" s="28">
        <v>0.227529138400656</v>
      </c>
      <c r="CX3" s="28">
        <v>2.6501788460787999E-4</v>
      </c>
      <c r="CY3" s="28">
        <v>48.891636427850898</v>
      </c>
      <c r="CZ3" s="28">
        <v>1.89160117451236</v>
      </c>
      <c r="DA3" s="28">
        <v>837.50802774516706</v>
      </c>
      <c r="DB3" s="28">
        <v>2.9701522052547098</v>
      </c>
      <c r="DC3" s="28">
        <v>3.7621912302341798</v>
      </c>
      <c r="DD3" s="28">
        <v>1189.8329084695999</v>
      </c>
      <c r="DE3" s="28">
        <v>38.424386503265303</v>
      </c>
      <c r="DF3" s="28">
        <v>0.73819806819998102</v>
      </c>
      <c r="DG3" s="28">
        <v>8.7600157794716509</v>
      </c>
      <c r="DH3" s="28">
        <v>8.6270737065758293E-5</v>
      </c>
      <c r="DI3" s="28">
        <v>47.313305252622101</v>
      </c>
      <c r="DJ3" s="28">
        <v>1.19784185556038</v>
      </c>
      <c r="DK3" s="28">
        <v>0</v>
      </c>
      <c r="DL3" s="28">
        <v>0</v>
      </c>
      <c r="DM3" s="28">
        <v>51.609786670752001</v>
      </c>
      <c r="DN3" s="28">
        <v>33.859407576589298</v>
      </c>
      <c r="DO3" s="28">
        <v>4.1043200038671204</v>
      </c>
      <c r="DP3" s="28">
        <v>3084.7291265838799</v>
      </c>
      <c r="DQ3" s="28">
        <v>16.736823217145201</v>
      </c>
      <c r="DR3" s="28">
        <v>17.7528309165994</v>
      </c>
      <c r="DT3" s="26">
        <f t="shared" ref="DT3:DT34" si="0">BY3/DP3</f>
        <v>1.0867085305039885</v>
      </c>
      <c r="DU3" s="40">
        <f t="shared" ref="DU3:DU34" si="1">(AU3-B3)/(B3+1E-50)</f>
        <v>-3.6499511945373023E-4</v>
      </c>
      <c r="DV3" s="40">
        <f t="shared" ref="DV3:DV34" si="2">(BU3-C3)/(C3+1E-50)</f>
        <v>-2.8578305619977591E-4</v>
      </c>
      <c r="DW3" s="40">
        <f t="shared" ref="DW3:DW34" si="3">(CB3-D3)/(D3+1E-50)</f>
        <v>-3.7277989510536321E-4</v>
      </c>
      <c r="DX3" s="40">
        <f t="shared" ref="DX3:DX34" si="4">(CT3-E3)/(E3+1E-50)</f>
        <v>-3.8971560100111119E-4</v>
      </c>
      <c r="DY3" s="40">
        <f t="shared" ref="DY3:DY34" si="5">(CU3-F3)/(F3+1E-50)</f>
        <v>-3.8894031060629264E-4</v>
      </c>
      <c r="DZ3" s="40">
        <f t="shared" ref="DZ3:DZ34" si="6">(DI3-G3)/(G3+1E-50)</f>
        <v>-4.1729633709197635E-4</v>
      </c>
      <c r="EA3" s="40">
        <f t="shared" ref="EA3:EA34" si="7">(DP3-H3)/(H3+1E-50)</f>
        <v>-5.891298257633161E-4</v>
      </c>
      <c r="EB3" s="40">
        <f t="shared" ref="EB3:EB34" si="8">(AJ3-I3)/(I3+1E-50)</f>
        <v>-5.7283299448801094E-4</v>
      </c>
      <c r="EC3" s="40">
        <f t="shared" ref="EC3:EC34" si="9">(AH3-J3)/(J3+1E-50)</f>
        <v>-5.7286184115348381E-4</v>
      </c>
      <c r="ED3" s="40">
        <f t="shared" ref="ED3:ED34" si="10">(AO3-K3)/(K3+1E-50)</f>
        <v>-5.8869584526234045E-4</v>
      </c>
      <c r="EE3" s="40">
        <f t="shared" ref="EE3:EE34" si="11">(AQ3-L3)/(L3+1E-50)</f>
        <v>-5.7255898978253244E-4</v>
      </c>
      <c r="EF3" s="40">
        <f t="shared" ref="EF3:EF34" si="12">(AR3+AS3-M3)/(M3+1E-50)</f>
        <v>-3.5411414598947809E-4</v>
      </c>
      <c r="EG3" s="40">
        <f t="shared" ref="EG3:EG34" si="13">(BC3-N3)/(N3+1E-50)</f>
        <v>-5.7283279549296513E-4</v>
      </c>
      <c r="EH3" s="40">
        <f t="shared" ref="EH3:EH34" si="14">(BF3+BG3+CR3-O3)/(O3+1E-50)</f>
        <v>-4.3509771578486753E-4</v>
      </c>
      <c r="EI3" s="40">
        <f t="shared" ref="EI3:EI34" si="15">(BP3+BQ3-P3)/(P3+1E-50)</f>
        <v>-4.4842763586723641E-4</v>
      </c>
      <c r="EJ3" s="40">
        <f t="shared" ref="EJ3:EJ34" si="16">(BT3-Q3)/(Q3+1E-50)</f>
        <v>-5.7517025668390944E-4</v>
      </c>
      <c r="EK3" s="40">
        <f t="shared" ref="EK3:EK34" si="17">(BW3+BX3-R3)/(R3+1E-50)</f>
        <v>-5.8074421457025805E-4</v>
      </c>
      <c r="EL3" s="40">
        <f t="shared" ref="EL3:EL34" si="18">(DN3-S3)/(S3+1E-50)</f>
        <v>-5.7248773052342842E-4</v>
      </c>
      <c r="EM3" s="40">
        <f t="shared" ref="EM3:EM34" si="19">(DQ3-T3)/(T3+1E-50)</f>
        <v>-5.7295672379082698E-4</v>
      </c>
      <c r="EN3" s="40">
        <f t="shared" ref="EN3:EN34" si="20">(CF3-U3)/(U3+1E-50)</f>
        <v>-5.7944700438085914E-4</v>
      </c>
      <c r="EO3" s="40">
        <f t="shared" ref="EO3:EO34" si="21">(CG3-V3)/(V3+1E-50)</f>
        <v>-9.0635657481833874E-4</v>
      </c>
      <c r="EP3" s="40">
        <f t="shared" ref="EP3:EP34" si="22">(CH3-W3)/(W3+1E-50)</f>
        <v>-9.0890535156743283E-4</v>
      </c>
      <c r="EQ3" s="40">
        <f t="shared" ref="EQ3:EQ34" si="23">(CI3-X3)/(X3+1E-50)</f>
        <v>-9.1464348780784732E-4</v>
      </c>
      <c r="ER3" s="40">
        <f t="shared" ref="ER3:ER34" si="24">(CJ3-Y3)/(Y3+1E-50)</f>
        <v>-5.7812224195338022E-4</v>
      </c>
      <c r="ES3" s="40">
        <f t="shared" ref="ES3:ES34" si="25">(AP3-Z3)/(Z3+1E-50)</f>
        <v>-6.263740082812474E-4</v>
      </c>
      <c r="ET3" s="40">
        <f t="shared" ref="ET3:ET34" si="26">(AY3-AA3)/(AA3+1E-50)</f>
        <v>-5.7310750263475597E-4</v>
      </c>
      <c r="EU3" s="40">
        <f>(BN3+BO3-AB3)/(AB3+1E-50)</f>
        <v>-3.7198123527398835E-4</v>
      </c>
      <c r="EV3" s="40">
        <f>(AM3+AN3-AC3)/(AC3+1E-50)</f>
        <v>-5.607588801606713E-4</v>
      </c>
      <c r="EW3" s="13"/>
      <c r="EX3" s="13"/>
      <c r="EY3" s="13"/>
      <c r="EZ3" s="13"/>
      <c r="FA3" s="13"/>
      <c r="FB3" s="13"/>
    </row>
    <row r="4" spans="1:158" x14ac:dyDescent="0.25">
      <c r="A4" s="15" t="s">
        <v>174</v>
      </c>
      <c r="B4" s="17">
        <v>18599.068026579898</v>
      </c>
      <c r="C4" s="17">
        <v>163.28734996699899</v>
      </c>
      <c r="D4" s="17">
        <v>281.06251281900001</v>
      </c>
      <c r="E4" s="17">
        <v>2978.8820678510001</v>
      </c>
      <c r="F4" s="17">
        <v>2974.1436841780001</v>
      </c>
      <c r="G4" s="17">
        <v>64.2401375379999</v>
      </c>
      <c r="H4" s="17">
        <v>4204.387290439</v>
      </c>
      <c r="I4" s="17">
        <v>495.888566252403</v>
      </c>
      <c r="J4" s="17">
        <v>18.333911145299101</v>
      </c>
      <c r="K4" s="17">
        <v>116.949704300853</v>
      </c>
      <c r="L4" s="17">
        <v>34.0486911903728</v>
      </c>
      <c r="M4" s="17">
        <v>1.7536203581679701E-2</v>
      </c>
      <c r="N4" s="17">
        <v>339.03180163025303</v>
      </c>
      <c r="O4" s="17">
        <v>5.1282722011699298E-4</v>
      </c>
      <c r="P4" s="17">
        <v>1.8550434378890899E-2</v>
      </c>
      <c r="Q4" s="17">
        <v>66.5618809192637</v>
      </c>
      <c r="R4" s="17">
        <v>2.4383322825427701E-3</v>
      </c>
      <c r="S4" s="17">
        <v>45.980274846610897</v>
      </c>
      <c r="T4" s="17">
        <v>22.728221307996101</v>
      </c>
      <c r="U4" s="17">
        <v>6.2365856400840096</v>
      </c>
      <c r="V4" s="17">
        <v>1.50150780175154E-2</v>
      </c>
      <c r="W4" s="17">
        <v>0.23109740378240201</v>
      </c>
      <c r="X4" s="17">
        <v>0.145935511115763</v>
      </c>
      <c r="Y4" s="17">
        <v>17.115532007189898</v>
      </c>
      <c r="Z4" s="17">
        <v>0.243535759424759</v>
      </c>
      <c r="AA4" s="17">
        <v>6.6642313143703902</v>
      </c>
      <c r="AB4" s="17">
        <v>8.3005126764311696E-2</v>
      </c>
      <c r="AC4" s="17">
        <v>2.9159468286908598E-4</v>
      </c>
      <c r="AE4" s="28" t="s">
        <v>174</v>
      </c>
      <c r="AF4" s="28">
        <v>0</v>
      </c>
      <c r="AG4" s="28">
        <v>232.27080190215099</v>
      </c>
      <c r="AH4" s="28">
        <v>18.332958748687201</v>
      </c>
      <c r="AI4" s="28">
        <v>495.86287259191101</v>
      </c>
      <c r="AJ4" s="28">
        <v>495.86287259191101</v>
      </c>
      <c r="AK4" s="28">
        <v>204.62437344957701</v>
      </c>
      <c r="AL4" s="28">
        <v>0</v>
      </c>
      <c r="AM4" s="28">
        <v>1.19549262057904E-4</v>
      </c>
      <c r="AN4" s="28">
        <v>1.7203451847197599E-4</v>
      </c>
      <c r="AO4" s="28">
        <v>116.94328385189201</v>
      </c>
      <c r="AP4" s="28">
        <v>0.24352479932795801</v>
      </c>
      <c r="AQ4" s="28">
        <v>34.046948539240603</v>
      </c>
      <c r="AR4" s="28">
        <v>4.2084946073843704E-3</v>
      </c>
      <c r="AS4" s="28">
        <v>1.3326897791519901E-2</v>
      </c>
      <c r="AT4" s="28">
        <v>1281.46114181861</v>
      </c>
      <c r="AU4" s="28">
        <v>18598.144424125101</v>
      </c>
      <c r="AV4" s="28">
        <v>348.104354074789</v>
      </c>
      <c r="AW4" s="28">
        <v>132.63750843180301</v>
      </c>
      <c r="AX4" s="28">
        <v>218.08449958993799</v>
      </c>
      <c r="AY4" s="28">
        <v>6.6638885390849696</v>
      </c>
      <c r="AZ4" s="28">
        <v>0</v>
      </c>
      <c r="BA4" s="28">
        <v>0</v>
      </c>
      <c r="BB4" s="28">
        <v>339.01442293182401</v>
      </c>
      <c r="BC4" s="28">
        <v>339.01442293182401</v>
      </c>
      <c r="BD4" s="28">
        <v>207.976447759416</v>
      </c>
      <c r="BE4" s="28">
        <v>0</v>
      </c>
      <c r="BF4" s="28">
        <v>2.0512372384355799E-4</v>
      </c>
      <c r="BG4" s="28">
        <v>2.5640369065970298E-4</v>
      </c>
      <c r="BH4" s="28">
        <v>0</v>
      </c>
      <c r="BI4" s="28">
        <v>44.659576018982897</v>
      </c>
      <c r="BJ4" s="28">
        <v>12.722196538914</v>
      </c>
      <c r="BK4" s="28">
        <v>0</v>
      </c>
      <c r="BL4" s="28">
        <v>478.08464316835801</v>
      </c>
      <c r="BM4" s="28">
        <v>57.421015751386904</v>
      </c>
      <c r="BN4" s="28">
        <v>2.1580400454152101E-2</v>
      </c>
      <c r="BO4" s="28">
        <v>6.1421141803490897E-2</v>
      </c>
      <c r="BP4" s="28">
        <v>6.1213983819176903E-3</v>
      </c>
      <c r="BQ4" s="28">
        <v>1.24283020332126E-2</v>
      </c>
      <c r="BR4" s="28">
        <v>0</v>
      </c>
      <c r="BS4" s="28">
        <v>292.79379864563901</v>
      </c>
      <c r="BT4" s="28">
        <v>66.558050802548607</v>
      </c>
      <c r="BU4" s="28">
        <v>163.28026545357301</v>
      </c>
      <c r="BV4" s="28">
        <v>0</v>
      </c>
      <c r="BW4" s="28">
        <v>9.9967526216813507E-4</v>
      </c>
      <c r="BX4" s="28">
        <v>1.4385577986188E-3</v>
      </c>
      <c r="BY4" s="28">
        <v>4568.1056552852997</v>
      </c>
      <c r="BZ4" s="28">
        <v>252.944879669747</v>
      </c>
      <c r="CA4" s="28">
        <v>28.104985945887499</v>
      </c>
      <c r="CB4" s="28">
        <v>281.04986561563499</v>
      </c>
      <c r="CC4" s="28">
        <v>0.35737584129865702</v>
      </c>
      <c r="CD4" s="28">
        <v>127.39139323870999</v>
      </c>
      <c r="CE4" s="28">
        <v>0</v>
      </c>
      <c r="CF4" s="28">
        <v>6.2362346536108904</v>
      </c>
      <c r="CG4" s="28">
        <v>1.50149453562746E-2</v>
      </c>
      <c r="CH4" s="28">
        <v>0.23109582188682501</v>
      </c>
      <c r="CI4" s="28">
        <v>0.145931698008818</v>
      </c>
      <c r="CJ4" s="28">
        <v>17.1145320447317</v>
      </c>
      <c r="CK4" s="28">
        <v>0.27693510346114603</v>
      </c>
      <c r="CL4" s="28">
        <v>412.54246827659802</v>
      </c>
      <c r="CM4" s="28">
        <v>0.28576685908188498</v>
      </c>
      <c r="CN4" s="28">
        <v>7.9949436252804</v>
      </c>
      <c r="CO4" s="28">
        <v>170.83327574860701</v>
      </c>
      <c r="CP4" s="28">
        <v>0.454871666639108</v>
      </c>
      <c r="CQ4" s="28">
        <v>0.32105087385704101</v>
      </c>
      <c r="CR4" s="28">
        <v>5.12805438493802E-5</v>
      </c>
      <c r="CS4" s="28">
        <v>26.234193234345799</v>
      </c>
      <c r="CT4" s="28">
        <v>2978.73039285903</v>
      </c>
      <c r="CU4" s="28">
        <v>2973.9920151179399</v>
      </c>
      <c r="CV4" s="28">
        <v>4.7383777410891899</v>
      </c>
      <c r="CW4" s="28">
        <v>0.29365983005340701</v>
      </c>
      <c r="CX4" s="28">
        <v>6.5480686524799203E-4</v>
      </c>
      <c r="CY4" s="28">
        <v>62.383134600660298</v>
      </c>
      <c r="CZ4" s="28">
        <v>2.4175746315800999</v>
      </c>
      <c r="DA4" s="28">
        <v>1110.72589211682</v>
      </c>
      <c r="DB4" s="28">
        <v>3.7742478785087901</v>
      </c>
      <c r="DC4" s="28">
        <v>4.7807151064655997</v>
      </c>
      <c r="DD4" s="28">
        <v>1570.4264467115299</v>
      </c>
      <c r="DE4" s="28">
        <v>52.422449111048302</v>
      </c>
      <c r="DF4" s="28">
        <v>0.97965875648296596</v>
      </c>
      <c r="DG4" s="28">
        <v>11.808780410500599</v>
      </c>
      <c r="DH4" s="28">
        <v>2.1315720241516301E-4</v>
      </c>
      <c r="DI4" s="28">
        <v>64.237638821629503</v>
      </c>
      <c r="DJ4" s="28">
        <v>1.6342168931983201</v>
      </c>
      <c r="DK4" s="28">
        <v>0</v>
      </c>
      <c r="DL4" s="28">
        <v>0</v>
      </c>
      <c r="DM4" s="28">
        <v>70.411241812214001</v>
      </c>
      <c r="DN4" s="28">
        <v>45.977908602746702</v>
      </c>
      <c r="DO4" s="28">
        <v>5.5995287935270097</v>
      </c>
      <c r="DP4" s="28">
        <v>4204.1587725436302</v>
      </c>
      <c r="DQ4" s="28">
        <v>22.727059834936799</v>
      </c>
      <c r="DR4" s="28">
        <v>24.220223121349001</v>
      </c>
      <c r="DT4" s="26">
        <f t="shared" si="0"/>
        <v>1.0865683011589669</v>
      </c>
      <c r="DU4" s="40">
        <f t="shared" si="1"/>
        <v>-4.9658534152211311E-5</v>
      </c>
      <c r="DV4" s="40">
        <f t="shared" si="2"/>
        <v>-4.3386786713187699E-5</v>
      </c>
      <c r="DW4" s="40">
        <f t="shared" si="3"/>
        <v>-4.4997830689590536E-5</v>
      </c>
      <c r="DX4" s="40">
        <f t="shared" si="4"/>
        <v>-5.0916749476947157E-5</v>
      </c>
      <c r="DY4" s="40">
        <f t="shared" si="5"/>
        <v>-5.0995875171402954E-5</v>
      </c>
      <c r="DZ4" s="40">
        <f t="shared" si="6"/>
        <v>-3.8896497830796655E-5</v>
      </c>
      <c r="EA4" s="40">
        <f t="shared" si="7"/>
        <v>-5.4352246732708684E-5</v>
      </c>
      <c r="EB4" s="40">
        <f t="shared" si="8"/>
        <v>-5.1813375505221203E-5</v>
      </c>
      <c r="EC4" s="40">
        <f t="shared" si="9"/>
        <v>-5.1947268880742645E-5</v>
      </c>
      <c r="ED4" s="40">
        <f t="shared" si="10"/>
        <v>-5.4899232104754359E-5</v>
      </c>
      <c r="EE4" s="40">
        <f t="shared" si="11"/>
        <v>-5.1181148856902692E-5</v>
      </c>
      <c r="EF4" s="40">
        <f t="shared" si="12"/>
        <v>-4.6257604826025629E-5</v>
      </c>
      <c r="EG4" s="40">
        <f t="shared" si="13"/>
        <v>-5.1259788448891101E-5</v>
      </c>
      <c r="EH4" s="40">
        <f t="shared" si="14"/>
        <v>-3.7559949230890956E-5</v>
      </c>
      <c r="EI4" s="40">
        <f t="shared" si="15"/>
        <v>-3.9565853047840317E-5</v>
      </c>
      <c r="EJ4" s="40">
        <f t="shared" si="16"/>
        <v>-5.7542194754669144E-5</v>
      </c>
      <c r="EK4" s="40">
        <f t="shared" si="17"/>
        <v>-4.0692466955943289E-5</v>
      </c>
      <c r="EL4" s="40">
        <f t="shared" si="18"/>
        <v>-5.1462151370096439E-5</v>
      </c>
      <c r="EM4" s="40">
        <f t="shared" si="19"/>
        <v>-5.1102681708448358E-5</v>
      </c>
      <c r="EN4" s="40">
        <f t="shared" si="20"/>
        <v>-5.6278626379054357E-5</v>
      </c>
      <c r="EO4" s="40">
        <f t="shared" si="21"/>
        <v>-8.8352015650614804E-6</v>
      </c>
      <c r="EP4" s="40">
        <f t="shared" si="22"/>
        <v>-6.8451464668613763E-6</v>
      </c>
      <c r="EQ4" s="40">
        <f t="shared" si="23"/>
        <v>-2.6128712030720701E-5</v>
      </c>
      <c r="ER4" s="40">
        <f t="shared" si="24"/>
        <v>-5.8424269708858717E-5</v>
      </c>
      <c r="ES4" s="40">
        <f t="shared" si="25"/>
        <v>-4.5004055366966943E-5</v>
      </c>
      <c r="ET4" s="40">
        <f t="shared" si="26"/>
        <v>-5.1435082194918899E-5</v>
      </c>
      <c r="EU4" s="40">
        <f t="shared" ref="EU4:EU51" si="27">(BN4+BO4-AB4)/(AB4+1E-50)</f>
        <v>-4.318415992390486E-5</v>
      </c>
      <c r="EV4" s="40">
        <f t="shared" ref="EV4:EV51" si="28">(AM4+AN4-AC4)/(AC4+1E-50)</f>
        <v>-3.7388676291133665E-5</v>
      </c>
      <c r="EW4" s="13"/>
      <c r="EX4" s="13"/>
      <c r="EY4" s="13"/>
      <c r="EZ4" s="13"/>
      <c r="FA4" s="13"/>
      <c r="FB4" s="13"/>
    </row>
    <row r="5" spans="1:158" x14ac:dyDescent="0.25">
      <c r="A5" s="15" t="s">
        <v>175</v>
      </c>
      <c r="B5" s="17">
        <v>34290.248666614898</v>
      </c>
      <c r="C5" s="17">
        <v>316.15827818899999</v>
      </c>
      <c r="D5" s="17">
        <v>455.82403854299997</v>
      </c>
      <c r="E5" s="17">
        <v>5776.7753367790001</v>
      </c>
      <c r="F5" s="17">
        <v>5774.227678917</v>
      </c>
      <c r="G5" s="17">
        <v>135.69598055199901</v>
      </c>
      <c r="H5" s="17">
        <v>8372.1117173029907</v>
      </c>
      <c r="I5" s="17">
        <v>1024.0748063368801</v>
      </c>
      <c r="J5" s="17">
        <v>37.861917281972097</v>
      </c>
      <c r="K5" s="17">
        <v>233.13395437450501</v>
      </c>
      <c r="L5" s="17">
        <v>70.314996320144004</v>
      </c>
      <c r="M5" s="17">
        <v>3.4119226268999998E-2</v>
      </c>
      <c r="N5" s="17">
        <v>700.14504296731002</v>
      </c>
      <c r="O5" s="17">
        <v>9.824126544999989E-4</v>
      </c>
      <c r="P5" s="5">
        <v>3.5468064174999897E-2</v>
      </c>
      <c r="Q5" s="5">
        <v>136.693273134723</v>
      </c>
      <c r="R5" s="17">
        <v>4.1249060584999898E-3</v>
      </c>
      <c r="S5" s="17">
        <v>94.955294317161304</v>
      </c>
      <c r="T5" s="17">
        <v>46.936755071638899</v>
      </c>
      <c r="U5" s="17">
        <v>12.692564171129501</v>
      </c>
      <c r="V5" s="17">
        <v>2.8513048761692899E-2</v>
      </c>
      <c r="W5" s="17">
        <v>0.46914408471686198</v>
      </c>
      <c r="X5" s="17">
        <v>0.29285687053252002</v>
      </c>
      <c r="Y5" s="17">
        <v>35.204372540733303</v>
      </c>
      <c r="Z5" s="17">
        <v>0.51735198947605099</v>
      </c>
      <c r="AA5" s="17">
        <v>13.762511371896601</v>
      </c>
      <c r="AB5" s="17">
        <v>0.159085431</v>
      </c>
      <c r="AC5" s="17">
        <v>5.2660762050000002E-4</v>
      </c>
      <c r="AE5" s="28" t="s">
        <v>175</v>
      </c>
      <c r="AF5" s="28">
        <v>0</v>
      </c>
      <c r="AG5" s="28">
        <v>457.390022219412</v>
      </c>
      <c r="AH5" s="28">
        <v>37.834393215234599</v>
      </c>
      <c r="AI5" s="28">
        <v>1023.33059799591</v>
      </c>
      <c r="AJ5" s="28">
        <v>1023.33059799591</v>
      </c>
      <c r="AK5" s="28">
        <v>402.94766568375701</v>
      </c>
      <c r="AL5" s="28">
        <v>0</v>
      </c>
      <c r="AM5" s="28">
        <v>2.1574675290927399E-4</v>
      </c>
      <c r="AN5" s="28">
        <v>3.1046497306833699E-4</v>
      </c>
      <c r="AO5" s="28">
        <v>232.96355237368999</v>
      </c>
      <c r="AP5" s="28">
        <v>0.51694750972489201</v>
      </c>
      <c r="AQ5" s="28">
        <v>70.263873830121099</v>
      </c>
      <c r="AR5" s="28">
        <v>8.1840631185480291E-3</v>
      </c>
      <c r="AS5" s="28">
        <v>2.59161975289494E-2</v>
      </c>
      <c r="AT5" s="28">
        <v>2523.46686535647</v>
      </c>
      <c r="AU5" s="28">
        <v>34272.189014514101</v>
      </c>
      <c r="AV5" s="28">
        <v>685.48995253964301</v>
      </c>
      <c r="AW5" s="28">
        <v>261.19094219150099</v>
      </c>
      <c r="AX5" s="28">
        <v>429.45387704595601</v>
      </c>
      <c r="AY5" s="28">
        <v>13.752508284091</v>
      </c>
      <c r="AZ5" s="28">
        <v>0</v>
      </c>
      <c r="BA5" s="28">
        <v>0</v>
      </c>
      <c r="BB5" s="28">
        <v>699.63606085009701</v>
      </c>
      <c r="BC5" s="28">
        <v>699.63606085009701</v>
      </c>
      <c r="BD5" s="28">
        <v>409.54910115758099</v>
      </c>
      <c r="BE5" s="28">
        <v>0</v>
      </c>
      <c r="BF5" s="28">
        <v>3.9271566097255801E-4</v>
      </c>
      <c r="BG5" s="28">
        <v>4.9089435187931298E-4</v>
      </c>
      <c r="BH5" s="28">
        <v>0</v>
      </c>
      <c r="BI5" s="28">
        <v>87.944096554943201</v>
      </c>
      <c r="BJ5" s="28">
        <v>25.0526750426395</v>
      </c>
      <c r="BK5" s="28">
        <v>0</v>
      </c>
      <c r="BL5" s="28">
        <v>941.448557718507</v>
      </c>
      <c r="BM5" s="28">
        <v>113.073923916643</v>
      </c>
      <c r="BN5" s="28">
        <v>4.1338486813604698E-2</v>
      </c>
      <c r="BO5" s="28">
        <v>0.117655666527775</v>
      </c>
      <c r="BP5" s="28">
        <v>1.1696859858022299E-2</v>
      </c>
      <c r="BQ5" s="28">
        <v>2.3748172838175201E-2</v>
      </c>
      <c r="BR5" s="28">
        <v>0</v>
      </c>
      <c r="BS5" s="28">
        <v>576.57166274711903</v>
      </c>
      <c r="BT5" s="28">
        <v>136.59380999968599</v>
      </c>
      <c r="BU5" s="28">
        <v>316.00439336033998</v>
      </c>
      <c r="BV5" s="28">
        <v>0</v>
      </c>
      <c r="BW5" s="28">
        <v>1.6899155129549101E-3</v>
      </c>
      <c r="BX5" s="28">
        <v>2.4318267462976099E-3</v>
      </c>
      <c r="BY5" s="28">
        <v>9084.6285022018692</v>
      </c>
      <c r="BZ5" s="28">
        <v>410.02636095460099</v>
      </c>
      <c r="CA5" s="28">
        <v>45.558485194199598</v>
      </c>
      <c r="CB5" s="28">
        <v>455.58484614880098</v>
      </c>
      <c r="CC5" s="28">
        <v>0.703747295662285</v>
      </c>
      <c r="CD5" s="28">
        <v>250.86026927453599</v>
      </c>
      <c r="CE5" s="28">
        <v>0</v>
      </c>
      <c r="CF5" s="28">
        <v>12.6833154711519</v>
      </c>
      <c r="CG5" s="28">
        <v>2.8483806452335E-2</v>
      </c>
      <c r="CH5" s="28">
        <v>0.468662565401473</v>
      </c>
      <c r="CI5" s="28">
        <v>0.29255621769863099</v>
      </c>
      <c r="CJ5" s="28">
        <v>35.178647740930401</v>
      </c>
      <c r="CK5" s="28">
        <v>0.523782369762397</v>
      </c>
      <c r="CL5" s="28">
        <v>812.38242971397301</v>
      </c>
      <c r="CM5" s="28">
        <v>0.51739030117054396</v>
      </c>
      <c r="CN5" s="28">
        <v>14.906707139117101</v>
      </c>
      <c r="CO5" s="28">
        <v>334.228691564565</v>
      </c>
      <c r="CP5" s="28">
        <v>0.99358388300071099</v>
      </c>
      <c r="CQ5" s="28">
        <v>0.38917836631888703</v>
      </c>
      <c r="CR5" s="28">
        <v>9.8178983858860099E-5</v>
      </c>
      <c r="CS5" s="28">
        <v>49.4401715884852</v>
      </c>
      <c r="CT5" s="28">
        <v>5773.64632613903</v>
      </c>
      <c r="CU5" s="28">
        <v>5771.1013068782504</v>
      </c>
      <c r="CV5" s="28">
        <v>2.5450192607792199</v>
      </c>
      <c r="CW5" s="28">
        <v>0.54918494812700802</v>
      </c>
      <c r="CX5" s="28">
        <v>7.9375719567453102E-4</v>
      </c>
      <c r="CY5" s="28">
        <v>118.054373767313</v>
      </c>
      <c r="CZ5" s="28">
        <v>4.5866574475437698</v>
      </c>
      <c r="DA5" s="28">
        <v>2152.35206317344</v>
      </c>
      <c r="DB5" s="28">
        <v>7.1398647385737197</v>
      </c>
      <c r="DC5" s="28">
        <v>9.0438278351240307</v>
      </c>
      <c r="DD5" s="28">
        <v>3055.00075962455</v>
      </c>
      <c r="DE5" s="28">
        <v>103.230743194449</v>
      </c>
      <c r="DF5" s="28">
        <v>1.8478125624541799</v>
      </c>
      <c r="DG5" s="28">
        <v>21.5262054206143</v>
      </c>
      <c r="DH5" s="28">
        <v>2.58390895315729E-4</v>
      </c>
      <c r="DI5" s="28">
        <v>135.618708341077</v>
      </c>
      <c r="DJ5" s="28">
        <v>3.2181142230510398</v>
      </c>
      <c r="DK5" s="28">
        <v>0</v>
      </c>
      <c r="DL5" s="28">
        <v>0</v>
      </c>
      <c r="DM5" s="28">
        <v>138.65452121048801</v>
      </c>
      <c r="DN5" s="28">
        <v>94.8862871787627</v>
      </c>
      <c r="DO5" s="28">
        <v>11.0266346525286</v>
      </c>
      <c r="DP5" s="28">
        <v>8365.9913098320594</v>
      </c>
      <c r="DQ5" s="28">
        <v>46.902624312027797</v>
      </c>
      <c r="DR5" s="28">
        <v>47.694674893379101</v>
      </c>
      <c r="DT5" s="26">
        <f t="shared" si="0"/>
        <v>1.0858998253470855</v>
      </c>
      <c r="DU5" s="40">
        <f t="shared" si="1"/>
        <v>-5.2667019934388322E-4</v>
      </c>
      <c r="DV5" s="40">
        <f t="shared" si="2"/>
        <v>-4.8673351063741174E-4</v>
      </c>
      <c r="DW5" s="40">
        <f t="shared" si="3"/>
        <v>-5.2474721377913968E-4</v>
      </c>
      <c r="DX5" s="40">
        <f t="shared" si="4"/>
        <v>-5.416535104020183E-4</v>
      </c>
      <c r="DY5" s="40">
        <f t="shared" si="5"/>
        <v>-5.4143553261066168E-4</v>
      </c>
      <c r="DZ5" s="40">
        <f t="shared" si="6"/>
        <v>-5.6945099337269919E-4</v>
      </c>
      <c r="EA5" s="40">
        <f t="shared" si="7"/>
        <v>-7.3104703778402056E-4</v>
      </c>
      <c r="EB5" s="40">
        <f t="shared" si="8"/>
        <v>-7.2671286937731267E-4</v>
      </c>
      <c r="EC5" s="40">
        <f t="shared" si="9"/>
        <v>-7.2695913766111081E-4</v>
      </c>
      <c r="ED5" s="40">
        <f t="shared" si="10"/>
        <v>-7.3091884565765089E-4</v>
      </c>
      <c r="EE5" s="40">
        <f t="shared" si="11"/>
        <v>-7.2704960105728631E-4</v>
      </c>
      <c r="EF5" s="40">
        <f t="shared" si="12"/>
        <v>-5.5586317676257449E-4</v>
      </c>
      <c r="EG5" s="40">
        <f t="shared" si="13"/>
        <v>-7.2696667972663664E-4</v>
      </c>
      <c r="EH5" s="40">
        <f t="shared" si="14"/>
        <v>-6.3482263426796806E-4</v>
      </c>
      <c r="EI5" s="40">
        <f t="shared" si="15"/>
        <v>-6.4935821387814376E-4</v>
      </c>
      <c r="EJ5" s="40">
        <f t="shared" si="16"/>
        <v>-7.2763737933894724E-4</v>
      </c>
      <c r="EK5" s="40">
        <f t="shared" si="17"/>
        <v>-7.6699910315543047E-4</v>
      </c>
      <c r="EL5" s="40">
        <f t="shared" si="18"/>
        <v>-7.2673292094816919E-4</v>
      </c>
      <c r="EM5" s="40">
        <f t="shared" si="19"/>
        <v>-7.2716487449992959E-4</v>
      </c>
      <c r="EN5" s="40">
        <f t="shared" si="20"/>
        <v>-7.2867072822352017E-4</v>
      </c>
      <c r="EO5" s="40">
        <f t="shared" si="21"/>
        <v>-1.025576380916026E-3</v>
      </c>
      <c r="EP5" s="40">
        <f t="shared" si="22"/>
        <v>-1.0263783154797427E-3</v>
      </c>
      <c r="EQ5" s="40">
        <f t="shared" si="23"/>
        <v>-1.0266203874347555E-3</v>
      </c>
      <c r="ER5" s="40">
        <f t="shared" si="24"/>
        <v>-7.3072740532831835E-4</v>
      </c>
      <c r="ES5" s="40">
        <f t="shared" si="25"/>
        <v>-7.8182699474804176E-4</v>
      </c>
      <c r="ET5" s="40">
        <f t="shared" si="26"/>
        <v>-7.2683593388535837E-4</v>
      </c>
      <c r="EU5" s="40">
        <f t="shared" si="27"/>
        <v>-5.7376503961759963E-4</v>
      </c>
      <c r="EV5" s="40">
        <f t="shared" si="28"/>
        <v>-7.5178274483218334E-4</v>
      </c>
      <c r="EW5" s="13"/>
      <c r="EX5" s="13"/>
      <c r="EY5" s="13"/>
      <c r="EZ5" s="13"/>
      <c r="FA5" s="13"/>
      <c r="FB5" s="13"/>
    </row>
    <row r="6" spans="1:158" x14ac:dyDescent="0.25">
      <c r="A6" s="15" t="s">
        <v>176</v>
      </c>
      <c r="B6" s="17">
        <v>168021.57357716901</v>
      </c>
      <c r="C6" s="17">
        <v>1136.06853023899</v>
      </c>
      <c r="D6" s="17">
        <v>2772.5414387659898</v>
      </c>
      <c r="E6" s="17">
        <v>24901.695492392901</v>
      </c>
      <c r="F6" s="17">
        <v>24258.483368933899</v>
      </c>
      <c r="G6" s="17">
        <v>546.839869891999</v>
      </c>
      <c r="H6" s="17">
        <v>26905.9672192709</v>
      </c>
      <c r="I6" s="17">
        <v>3174.2671676801101</v>
      </c>
      <c r="J6" s="17">
        <v>117.3584541459</v>
      </c>
      <c r="K6" s="17">
        <v>748.42525655825602</v>
      </c>
      <c r="L6" s="17">
        <v>217.95140984892899</v>
      </c>
      <c r="M6" s="17">
        <v>0.166412819718426</v>
      </c>
      <c r="N6" s="17">
        <v>2170.1999121378099</v>
      </c>
      <c r="O6" s="17">
        <v>5.19264634553034E-3</v>
      </c>
      <c r="P6" s="17">
        <v>0.171754956023006</v>
      </c>
      <c r="Q6" s="17">
        <v>426.05651621470298</v>
      </c>
      <c r="R6" s="5">
        <v>3.8315420966189E-2</v>
      </c>
      <c r="S6" s="17">
        <v>294.32747599979501</v>
      </c>
      <c r="T6" s="17">
        <v>145.487203888978</v>
      </c>
      <c r="U6" s="17">
        <v>39.9172029851971</v>
      </c>
      <c r="V6" s="17">
        <v>0.11661185393</v>
      </c>
      <c r="W6" s="17">
        <v>1.9830503601373399</v>
      </c>
      <c r="X6" s="17">
        <v>1.23828042198622</v>
      </c>
      <c r="Y6" s="17">
        <v>109.96080366443201</v>
      </c>
      <c r="Z6" s="17">
        <v>2.1894931096534398</v>
      </c>
      <c r="AA6" s="17">
        <v>42.658866875953997</v>
      </c>
      <c r="AB6" s="17">
        <v>0.83669544313023203</v>
      </c>
      <c r="AC6" s="17">
        <v>3.1785690634853299E-3</v>
      </c>
      <c r="AE6" s="28" t="s">
        <v>176</v>
      </c>
      <c r="AF6" s="28">
        <v>0</v>
      </c>
      <c r="AG6" s="28">
        <v>1486.3403595498301</v>
      </c>
      <c r="AH6" s="28">
        <v>117.35484207765001</v>
      </c>
      <c r="AI6" s="28">
        <v>3174.1678926210202</v>
      </c>
      <c r="AJ6" s="28">
        <v>3174.1678926210202</v>
      </c>
      <c r="AK6" s="28">
        <v>1309.4242695294799</v>
      </c>
      <c r="AL6" s="28">
        <v>0</v>
      </c>
      <c r="AM6" s="28">
        <v>1.3031737657192299E-3</v>
      </c>
      <c r="AN6" s="28">
        <v>1.87529992332765E-3</v>
      </c>
      <c r="AO6" s="28">
        <v>748.40075990874095</v>
      </c>
      <c r="AP6" s="28">
        <v>2.1894261264930401</v>
      </c>
      <c r="AQ6" s="28">
        <v>217.94460887307</v>
      </c>
      <c r="AR6" s="28">
        <v>3.9937819980599303E-2</v>
      </c>
      <c r="AS6" s="28">
        <v>0.126469743922242</v>
      </c>
      <c r="AT6" s="28">
        <v>8200.2927385564308</v>
      </c>
      <c r="AU6" s="28">
        <v>168016.16228572099</v>
      </c>
      <c r="AV6" s="28">
        <v>2227.5782925856802</v>
      </c>
      <c r="AW6" s="28">
        <v>848.76966349038503</v>
      </c>
      <c r="AX6" s="28">
        <v>1395.5588500113799</v>
      </c>
      <c r="AY6" s="28">
        <v>42.657537031827403</v>
      </c>
      <c r="AZ6" s="28">
        <v>0</v>
      </c>
      <c r="BA6" s="28">
        <v>0</v>
      </c>
      <c r="BB6" s="28">
        <v>2170.1327014407898</v>
      </c>
      <c r="BC6" s="28">
        <v>2170.1327014407898</v>
      </c>
      <c r="BD6" s="28">
        <v>1330.8773957297101</v>
      </c>
      <c r="BE6" s="28">
        <v>0</v>
      </c>
      <c r="BF6" s="28">
        <v>2.0769963236765801E-3</v>
      </c>
      <c r="BG6" s="28">
        <v>2.5962376629756001E-3</v>
      </c>
      <c r="BH6" s="28">
        <v>0</v>
      </c>
      <c r="BI6" s="28">
        <v>285.78437123984099</v>
      </c>
      <c r="BJ6" s="28">
        <v>81.411513009624201</v>
      </c>
      <c r="BK6" s="28">
        <v>0</v>
      </c>
      <c r="BL6" s="28">
        <v>3059.34495080536</v>
      </c>
      <c r="BM6" s="28">
        <v>367.44652329583698</v>
      </c>
      <c r="BN6" s="28">
        <v>0.217534140312064</v>
      </c>
      <c r="BO6" s="28">
        <v>0.619135937137408</v>
      </c>
      <c r="BP6" s="28">
        <v>5.6677508288937702E-2</v>
      </c>
      <c r="BQ6" s="28">
        <v>0.115072477801551</v>
      </c>
      <c r="BR6" s="28">
        <v>0</v>
      </c>
      <c r="BS6" s="28">
        <v>1873.63527063229</v>
      </c>
      <c r="BT6" s="28">
        <v>426.04225307782599</v>
      </c>
      <c r="BU6" s="28">
        <v>1136.03304922457</v>
      </c>
      <c r="BV6" s="28">
        <v>0</v>
      </c>
      <c r="BW6" s="28">
        <v>1.5708811359105301E-2</v>
      </c>
      <c r="BX6" s="28">
        <v>2.26053728024493E-2</v>
      </c>
      <c r="BY6" s="28">
        <v>29238.690688194802</v>
      </c>
      <c r="BZ6" s="28">
        <v>2495.20745053169</v>
      </c>
      <c r="CA6" s="28">
        <v>277.24537622257799</v>
      </c>
      <c r="CB6" s="28">
        <v>2772.4528267542701</v>
      </c>
      <c r="CC6" s="28">
        <v>2.2869049739297802</v>
      </c>
      <c r="CD6" s="28">
        <v>815.19903570375402</v>
      </c>
      <c r="CE6" s="28">
        <v>0</v>
      </c>
      <c r="CF6" s="28">
        <v>39.915889158519001</v>
      </c>
      <c r="CG6" s="28">
        <v>0.116610557094038</v>
      </c>
      <c r="CH6" s="28">
        <v>1.9830219341349899</v>
      </c>
      <c r="CI6" s="28">
        <v>1.2382522558751501</v>
      </c>
      <c r="CJ6" s="28">
        <v>109.95712618467</v>
      </c>
      <c r="CK6" s="28">
        <v>2.4357529377833602</v>
      </c>
      <c r="CL6" s="28">
        <v>2639.9293825547002</v>
      </c>
      <c r="CM6" s="28">
        <v>2.2143209929371599</v>
      </c>
      <c r="CN6" s="28">
        <v>66.328880021715506</v>
      </c>
      <c r="CO6" s="28">
        <v>1382.5701093809901</v>
      </c>
      <c r="CP6" s="28">
        <v>3.3292899397256299</v>
      </c>
      <c r="CQ6" s="28">
        <v>0</v>
      </c>
      <c r="CR6" s="28">
        <v>5.1924863110611305E-4</v>
      </c>
      <c r="CS6" s="28">
        <v>219.25233858860099</v>
      </c>
      <c r="CT6" s="28">
        <v>24900.9062385912</v>
      </c>
      <c r="CU6" s="28">
        <v>24257.704871654802</v>
      </c>
      <c r="CV6" s="28">
        <v>643.201366936402</v>
      </c>
      <c r="CW6" s="28">
        <v>2.5021836034601499</v>
      </c>
      <c r="CX6" s="28">
        <v>0</v>
      </c>
      <c r="CY6" s="28">
        <v>544.56662184130005</v>
      </c>
      <c r="CZ6" s="28">
        <v>21.040794453060801</v>
      </c>
      <c r="DA6" s="28">
        <v>8992.34960553581</v>
      </c>
      <c r="DB6" s="28">
        <v>33.214810873107403</v>
      </c>
      <c r="DC6" s="28">
        <v>42.072091615425698</v>
      </c>
      <c r="DD6" s="28">
        <v>12846.2142901403</v>
      </c>
      <c r="DE6" s="28">
        <v>335.460064697826</v>
      </c>
      <c r="DF6" s="28">
        <v>7.8944817339792897</v>
      </c>
      <c r="DG6" s="28">
        <v>91.719299996582706</v>
      </c>
      <c r="DH6" s="28">
        <v>0</v>
      </c>
      <c r="DI6" s="28">
        <v>546.82451475524795</v>
      </c>
      <c r="DJ6" s="28">
        <v>10.4576241153396</v>
      </c>
      <c r="DK6" s="28">
        <v>0</v>
      </c>
      <c r="DL6" s="28">
        <v>0</v>
      </c>
      <c r="DM6" s="28">
        <v>450.573614014062</v>
      </c>
      <c r="DN6" s="28">
        <v>294.31842676872401</v>
      </c>
      <c r="DO6" s="28">
        <v>35.832325041321901</v>
      </c>
      <c r="DP6" s="28">
        <v>26905.075187684899</v>
      </c>
      <c r="DQ6" s="28">
        <v>145.482615257117</v>
      </c>
      <c r="DR6" s="28">
        <v>154.98916519683499</v>
      </c>
      <c r="DT6" s="26">
        <f t="shared" si="0"/>
        <v>1.086735141389906</v>
      </c>
      <c r="DU6" s="40">
        <f t="shared" si="1"/>
        <v>-3.2205932445548577E-5</v>
      </c>
      <c r="DV6" s="40">
        <f t="shared" si="2"/>
        <v>-3.123140327851977E-5</v>
      </c>
      <c r="DW6" s="40">
        <f t="shared" si="3"/>
        <v>-3.1960572520495963E-5</v>
      </c>
      <c r="DX6" s="40">
        <f t="shared" si="4"/>
        <v>-3.169478166422453E-5</v>
      </c>
      <c r="DY6" s="40">
        <f t="shared" si="5"/>
        <v>-3.2091753934409493E-5</v>
      </c>
      <c r="DZ6" s="40">
        <f t="shared" si="6"/>
        <v>-2.8079768130453127E-5</v>
      </c>
      <c r="EA6" s="40">
        <f t="shared" si="7"/>
        <v>-3.3153671032591356E-5</v>
      </c>
      <c r="EB6" s="40">
        <f t="shared" si="8"/>
        <v>-3.1274953822635985E-5</v>
      </c>
      <c r="EC6" s="40">
        <f t="shared" si="9"/>
        <v>-3.0778083064234936E-5</v>
      </c>
      <c r="ED6" s="40">
        <f t="shared" si="10"/>
        <v>-3.2730923095411666E-5</v>
      </c>
      <c r="EE6" s="40">
        <f t="shared" si="11"/>
        <v>-3.1204092066703241E-5</v>
      </c>
      <c r="EF6" s="40">
        <f t="shared" si="12"/>
        <v>-3.1582996992573233E-5</v>
      </c>
      <c r="EG6" s="40">
        <f t="shared" si="13"/>
        <v>-3.096981833063729E-5</v>
      </c>
      <c r="EH6" s="40">
        <f t="shared" si="14"/>
        <v>-3.1530699599204751E-5</v>
      </c>
      <c r="EI6" s="40">
        <f t="shared" si="15"/>
        <v>-2.8936181129126917E-5</v>
      </c>
      <c r="EJ6" s="40">
        <f t="shared" si="16"/>
        <v>-3.3477100652542485E-5</v>
      </c>
      <c r="EK6" s="40">
        <f t="shared" si="17"/>
        <v>-3.2279552284886031E-5</v>
      </c>
      <c r="EL6" s="40">
        <f t="shared" si="18"/>
        <v>-3.0745451270779789E-5</v>
      </c>
      <c r="EM6" s="40">
        <f t="shared" si="19"/>
        <v>-3.1539762524400058E-5</v>
      </c>
      <c r="EN6" s="40">
        <f t="shared" si="20"/>
        <v>-3.2913796053974314E-5</v>
      </c>
      <c r="EO6" s="40">
        <f t="shared" si="21"/>
        <v>-1.1120961705749006E-5</v>
      </c>
      <c r="EP6" s="40">
        <f t="shared" si="22"/>
        <v>-1.4334483340105739E-5</v>
      </c>
      <c r="EQ6" s="40">
        <f t="shared" si="23"/>
        <v>-2.2746149070780197E-5</v>
      </c>
      <c r="ER6" s="40">
        <f t="shared" si="24"/>
        <v>-3.3443551151432468E-5</v>
      </c>
      <c r="ES6" s="40">
        <f t="shared" si="25"/>
        <v>-3.0592998947715699E-5</v>
      </c>
      <c r="ET6" s="40">
        <f t="shared" si="26"/>
        <v>-3.1173920546495931E-5</v>
      </c>
      <c r="EU6" s="40">
        <f t="shared" si="27"/>
        <v>-3.0316504013887249E-5</v>
      </c>
      <c r="EV6" s="40">
        <f t="shared" si="28"/>
        <v>-3.0005463636391264E-5</v>
      </c>
      <c r="EW6" s="13"/>
      <c r="EX6" s="13"/>
      <c r="EY6" s="13"/>
      <c r="EZ6" s="13"/>
      <c r="FA6" s="13"/>
      <c r="FB6" s="13"/>
    </row>
    <row r="7" spans="1:158" x14ac:dyDescent="0.25">
      <c r="A7" s="15" t="s">
        <v>177</v>
      </c>
      <c r="B7" s="17">
        <v>57278.129367194997</v>
      </c>
      <c r="C7" s="17">
        <v>470.36845590639899</v>
      </c>
      <c r="D7" s="17">
        <v>786.862224620799</v>
      </c>
      <c r="E7" s="17">
        <v>9762.3335199009998</v>
      </c>
      <c r="F7" s="17">
        <v>9746.1673825769994</v>
      </c>
      <c r="G7" s="17">
        <v>261.97173487569898</v>
      </c>
      <c r="H7" s="17">
        <v>13518.346016703999</v>
      </c>
      <c r="I7" s="17">
        <v>1589.32845421355</v>
      </c>
      <c r="J7" s="17">
        <v>58.760377752641602</v>
      </c>
      <c r="K7" s="17">
        <v>375.99243087251301</v>
      </c>
      <c r="L7" s="17">
        <v>109.126426817655</v>
      </c>
      <c r="M7" s="17">
        <v>5.0128410336579901E-2</v>
      </c>
      <c r="N7" s="17">
        <v>1086.6007365661801</v>
      </c>
      <c r="O7" s="17">
        <v>1.5067957912074999E-3</v>
      </c>
      <c r="P7" s="17">
        <v>6.4308688404404998E-2</v>
      </c>
      <c r="Q7" s="17">
        <v>213.438214701817</v>
      </c>
      <c r="R7" s="17">
        <v>6.6988119805175004E-3</v>
      </c>
      <c r="S7" s="17">
        <v>147.36731164817101</v>
      </c>
      <c r="T7" s="17">
        <v>72.844210132114696</v>
      </c>
      <c r="U7" s="17">
        <v>20.014339522108099</v>
      </c>
      <c r="V7" s="17">
        <v>3.9638923812213699E-2</v>
      </c>
      <c r="W7" s="17">
        <v>0.69337128862235897</v>
      </c>
      <c r="X7" s="17">
        <v>0.43546623846957</v>
      </c>
      <c r="Y7" s="17">
        <v>54.836276098953498</v>
      </c>
      <c r="Z7" s="17">
        <v>1.0402526912693399</v>
      </c>
      <c r="AA7" s="17">
        <v>21.358938614097202</v>
      </c>
      <c r="AB7" s="17">
        <v>0.24163769576220001</v>
      </c>
      <c r="AC7" s="17">
        <v>1.158381156321E-3</v>
      </c>
      <c r="AE7" s="28" t="s">
        <v>177</v>
      </c>
      <c r="AF7" s="28">
        <v>0</v>
      </c>
      <c r="AG7" s="28">
        <v>747.40636822147701</v>
      </c>
      <c r="AH7" s="28">
        <v>58.7509910919321</v>
      </c>
      <c r="AI7" s="28">
        <v>1589.07415134697</v>
      </c>
      <c r="AJ7" s="28">
        <v>1589.07415134697</v>
      </c>
      <c r="AK7" s="28">
        <v>658.44399487775001</v>
      </c>
      <c r="AL7" s="28">
        <v>0</v>
      </c>
      <c r="AM7" s="28">
        <v>4.7484006011656703E-4</v>
      </c>
      <c r="AN7" s="28">
        <v>6.8330979315659899E-4</v>
      </c>
      <c r="AO7" s="28">
        <v>375.93015656078302</v>
      </c>
      <c r="AP7" s="28">
        <v>1.04005731565189</v>
      </c>
      <c r="AQ7" s="28">
        <v>109.108998870961</v>
      </c>
      <c r="AR7" s="28">
        <v>1.202893133931E-2</v>
      </c>
      <c r="AS7" s="28">
        <v>3.8091635065592003E-2</v>
      </c>
      <c r="AT7" s="28">
        <v>4123.5170800648502</v>
      </c>
      <c r="AU7" s="28">
        <v>57270.064604887397</v>
      </c>
      <c r="AV7" s="28">
        <v>1120.13779413049</v>
      </c>
      <c r="AW7" s="28">
        <v>426.80391364062001</v>
      </c>
      <c r="AX7" s="28">
        <v>701.75687606111001</v>
      </c>
      <c r="AY7" s="28">
        <v>21.355513727282698</v>
      </c>
      <c r="AZ7" s="28">
        <v>0</v>
      </c>
      <c r="BA7" s="28">
        <v>0</v>
      </c>
      <c r="BB7" s="28">
        <v>1086.4271177181399</v>
      </c>
      <c r="BC7" s="28">
        <v>1086.4271177181399</v>
      </c>
      <c r="BD7" s="28">
        <v>669.23143960596599</v>
      </c>
      <c r="BE7" s="28">
        <v>0</v>
      </c>
      <c r="BF7" s="28">
        <v>6.0261932632802296E-4</v>
      </c>
      <c r="BG7" s="28">
        <v>7.5327091494584695E-4</v>
      </c>
      <c r="BH7" s="28">
        <v>0</v>
      </c>
      <c r="BI7" s="28">
        <v>143.70664392838799</v>
      </c>
      <c r="BJ7" s="28">
        <v>40.937762983000198</v>
      </c>
      <c r="BK7" s="28">
        <v>0</v>
      </c>
      <c r="BL7" s="28">
        <v>1538.3907011327999</v>
      </c>
      <c r="BM7" s="28">
        <v>184.77048975039</v>
      </c>
      <c r="BN7" s="28">
        <v>6.2815837032073898E-2</v>
      </c>
      <c r="BO7" s="28">
        <v>0.1787835597354</v>
      </c>
      <c r="BP7" s="28">
        <v>2.1218091758381401E-2</v>
      </c>
      <c r="BQ7" s="28">
        <v>4.3079120314252699E-2</v>
      </c>
      <c r="BR7" s="28">
        <v>0</v>
      </c>
      <c r="BS7" s="28">
        <v>942.15724023740597</v>
      </c>
      <c r="BT7" s="28">
        <v>213.403592243883</v>
      </c>
      <c r="BU7" s="28">
        <v>470.29924765737502</v>
      </c>
      <c r="BV7" s="28">
        <v>0</v>
      </c>
      <c r="BW7" s="28">
        <v>2.7460040669768601E-3</v>
      </c>
      <c r="BX7" s="28">
        <v>3.9515638004596603E-3</v>
      </c>
      <c r="BY7" s="28">
        <v>14689.829633925399</v>
      </c>
      <c r="BZ7" s="28">
        <v>708.04925771006003</v>
      </c>
      <c r="CA7" s="28">
        <v>78.672144457843402</v>
      </c>
      <c r="CB7" s="28">
        <v>786.72140216790399</v>
      </c>
      <c r="CC7" s="28">
        <v>1.1499709109818499</v>
      </c>
      <c r="CD7" s="28">
        <v>409.92289528651702</v>
      </c>
      <c r="CE7" s="28">
        <v>0</v>
      </c>
      <c r="CF7" s="28">
        <v>20.011082429954399</v>
      </c>
      <c r="CG7" s="28">
        <v>3.9630520507174798E-2</v>
      </c>
      <c r="CH7" s="28">
        <v>0.69322312421948695</v>
      </c>
      <c r="CI7" s="28">
        <v>0.43537065517810503</v>
      </c>
      <c r="CJ7" s="28">
        <v>54.827382765861799</v>
      </c>
      <c r="CK7" s="28">
        <v>0.76195256257604504</v>
      </c>
      <c r="CL7" s="28">
        <v>1327.4880885499599</v>
      </c>
      <c r="CM7" s="28">
        <v>0.75000805659314196</v>
      </c>
      <c r="CN7" s="28">
        <v>22.085512498868301</v>
      </c>
      <c r="CO7" s="28">
        <v>580.23919765020298</v>
      </c>
      <c r="CP7" s="28">
        <v>2.3029320754598501</v>
      </c>
      <c r="CQ7" s="28">
        <v>0.54115047937342398</v>
      </c>
      <c r="CR7" s="28">
        <v>1.5065422572455199E-4</v>
      </c>
      <c r="CS7" s="28">
        <v>75.126010651083305</v>
      </c>
      <c r="CT7" s="28">
        <v>9760.9399311202396</v>
      </c>
      <c r="CU7" s="28">
        <v>9744.7778319544195</v>
      </c>
      <c r="CV7" s="28">
        <v>16.162099165825101</v>
      </c>
      <c r="CW7" s="28">
        <v>0.79819290787495301</v>
      </c>
      <c r="CX7" s="28">
        <v>1.10371434977149E-3</v>
      </c>
      <c r="CY7" s="28">
        <v>173.485489883112</v>
      </c>
      <c r="CZ7" s="28">
        <v>6.8164852324176399</v>
      </c>
      <c r="DA7" s="28">
        <v>3644.5772748975801</v>
      </c>
      <c r="DB7" s="28">
        <v>10.3866390021958</v>
      </c>
      <c r="DC7" s="28">
        <v>13.1564062546295</v>
      </c>
      <c r="DD7" s="28">
        <v>5179.0216250493504</v>
      </c>
      <c r="DE7" s="28">
        <v>168.68611222400801</v>
      </c>
      <c r="DF7" s="28">
        <v>2.9180161186659199</v>
      </c>
      <c r="DG7" s="28">
        <v>31.809475628289601</v>
      </c>
      <c r="DH7" s="28">
        <v>3.5929178739599901E-4</v>
      </c>
      <c r="DI7" s="28">
        <v>261.93725474560398</v>
      </c>
      <c r="DJ7" s="28">
        <v>5.2586172390776804</v>
      </c>
      <c r="DK7" s="28">
        <v>0</v>
      </c>
      <c r="DL7" s="28">
        <v>0</v>
      </c>
      <c r="DM7" s="28">
        <v>226.57096714775599</v>
      </c>
      <c r="DN7" s="28">
        <v>147.343687117537</v>
      </c>
      <c r="DO7" s="28">
        <v>18.018281628385001</v>
      </c>
      <c r="DP7" s="28">
        <v>13516.105364556401</v>
      </c>
      <c r="DQ7" s="28">
        <v>72.832527775658704</v>
      </c>
      <c r="DR7" s="28">
        <v>77.936325056212297</v>
      </c>
      <c r="DT7" s="26">
        <f t="shared" si="0"/>
        <v>1.0868389404870196</v>
      </c>
      <c r="DU7" s="40">
        <f t="shared" si="1"/>
        <v>-1.4080002955227657E-4</v>
      </c>
      <c r="DV7" s="40">
        <f t="shared" si="2"/>
        <v>-1.4713624639349713E-4</v>
      </c>
      <c r="DW7" s="40">
        <f t="shared" si="3"/>
        <v>-1.789671031200832E-4</v>
      </c>
      <c r="DX7" s="40">
        <f t="shared" si="4"/>
        <v>-1.4275160523037687E-4</v>
      </c>
      <c r="DY7" s="40">
        <f t="shared" si="5"/>
        <v>-1.4257405686095501E-4</v>
      </c>
      <c r="DZ7" s="40">
        <f t="shared" si="6"/>
        <v>-1.3161774918719953E-4</v>
      </c>
      <c r="EA7" s="40">
        <f t="shared" si="7"/>
        <v>-1.6574898621695254E-4</v>
      </c>
      <c r="EB7" s="40">
        <f t="shared" si="8"/>
        <v>-1.6000648947410711E-4</v>
      </c>
      <c r="EC7" s="40">
        <f t="shared" si="9"/>
        <v>-1.5974473052260722E-4</v>
      </c>
      <c r="ED7" s="40">
        <f t="shared" si="10"/>
        <v>-1.6562650366519889E-4</v>
      </c>
      <c r="EE7" s="40">
        <f t="shared" si="11"/>
        <v>-1.5970418167471508E-4</v>
      </c>
      <c r="EF7" s="40">
        <f t="shared" si="12"/>
        <v>-1.5647676886675746E-4</v>
      </c>
      <c r="EG7" s="40">
        <f t="shared" si="13"/>
        <v>-1.5978164030040995E-4</v>
      </c>
      <c r="EH7" s="40">
        <f t="shared" si="14"/>
        <v>-1.6679380878581034E-4</v>
      </c>
      <c r="EI7" s="40">
        <f t="shared" si="15"/>
        <v>-1.7845694035508727E-4</v>
      </c>
      <c r="EJ7" s="40">
        <f t="shared" si="16"/>
        <v>-1.6221302254788413E-4</v>
      </c>
      <c r="EK7" s="40">
        <f t="shared" si="17"/>
        <v>-1.8572145099739074E-4</v>
      </c>
      <c r="EL7" s="40">
        <f t="shared" si="18"/>
        <v>-1.6031052185040451E-4</v>
      </c>
      <c r="EM7" s="40">
        <f t="shared" si="19"/>
        <v>-1.6037453676557705E-4</v>
      </c>
      <c r="EN7" s="40">
        <f t="shared" si="20"/>
        <v>-1.6273792847880776E-4</v>
      </c>
      <c r="EO7" s="40">
        <f t="shared" si="21"/>
        <v>-2.1199629633516202E-4</v>
      </c>
      <c r="EP7" s="40">
        <f t="shared" si="22"/>
        <v>-2.1368696007935896E-4</v>
      </c>
      <c r="EQ7" s="40">
        <f t="shared" si="23"/>
        <v>-2.1949644546704104E-4</v>
      </c>
      <c r="ER7" s="40">
        <f t="shared" si="24"/>
        <v>-1.6217974166682025E-4</v>
      </c>
      <c r="ES7" s="40">
        <f t="shared" si="25"/>
        <v>-1.8781553663809887E-4</v>
      </c>
      <c r="ET7" s="40">
        <f t="shared" si="26"/>
        <v>-1.6034911080473852E-4</v>
      </c>
      <c r="EU7" s="40">
        <f t="shared" si="27"/>
        <v>-1.5849759949630414E-4</v>
      </c>
      <c r="EV7" s="40">
        <f t="shared" si="28"/>
        <v>-1.9967784055524525E-4</v>
      </c>
      <c r="EW7" s="13"/>
      <c r="EX7" s="13"/>
      <c r="EY7" s="13"/>
      <c r="EZ7" s="13"/>
      <c r="FA7" s="13"/>
      <c r="FB7" s="13"/>
    </row>
    <row r="8" spans="1:158" x14ac:dyDescent="0.25">
      <c r="A8" s="15" t="s">
        <v>178</v>
      </c>
      <c r="B8" s="17">
        <v>29671.836809902001</v>
      </c>
      <c r="C8" s="17">
        <v>246.32103669399999</v>
      </c>
      <c r="D8" s="17">
        <v>442.16906571599901</v>
      </c>
      <c r="E8" s="17">
        <v>5087.6499665889996</v>
      </c>
      <c r="F8" s="17">
        <v>5079.8909852679999</v>
      </c>
      <c r="G8" s="17">
        <v>134.82561332</v>
      </c>
      <c r="H8" s="17">
        <v>7138.8686213800001</v>
      </c>
      <c r="I8" s="17">
        <v>843.45112280256103</v>
      </c>
      <c r="J8" s="17">
        <v>31.183929577534901</v>
      </c>
      <c r="K8" s="17">
        <v>198.585676607051</v>
      </c>
      <c r="L8" s="17">
        <v>57.913017905621203</v>
      </c>
      <c r="M8" s="17">
        <v>2.7601585434499899E-2</v>
      </c>
      <c r="N8" s="17">
        <v>576.65525893345705</v>
      </c>
      <c r="O8" s="5">
        <v>8.6580252749999902E-4</v>
      </c>
      <c r="P8" s="17">
        <v>3.4768006243499898E-2</v>
      </c>
      <c r="Q8" s="17">
        <v>113.18394095687199</v>
      </c>
      <c r="R8" s="17">
        <v>4.0987583464999902E-3</v>
      </c>
      <c r="S8" s="17">
        <v>78.207323441868596</v>
      </c>
      <c r="T8" s="17">
        <v>38.658170790756998</v>
      </c>
      <c r="U8" s="17">
        <v>10.6003212452404</v>
      </c>
      <c r="V8" s="17">
        <v>2.7676928113793998E-2</v>
      </c>
      <c r="W8" s="17">
        <v>0.47263854158374002</v>
      </c>
      <c r="X8" s="17">
        <v>0.295957548743008</v>
      </c>
      <c r="Y8" s="17">
        <v>29.170144550393601</v>
      </c>
      <c r="Z8" s="17">
        <v>0.58260728674863305</v>
      </c>
      <c r="AA8" s="17">
        <v>11.3351149714649</v>
      </c>
      <c r="AB8" s="17">
        <v>0.13317579999999901</v>
      </c>
      <c r="AC8" s="17">
        <v>6.1531806799999995E-4</v>
      </c>
      <c r="AE8" s="28" t="s">
        <v>178</v>
      </c>
      <c r="AF8" s="28">
        <v>0</v>
      </c>
      <c r="AG8" s="28">
        <v>394.01586700040002</v>
      </c>
      <c r="AH8" s="28">
        <v>31.168553792989801</v>
      </c>
      <c r="AI8" s="28">
        <v>843.035059990072</v>
      </c>
      <c r="AJ8" s="28">
        <v>843.035059990072</v>
      </c>
      <c r="AK8" s="28">
        <v>347.11693732568301</v>
      </c>
      <c r="AL8" s="28">
        <v>0</v>
      </c>
      <c r="AM8" s="28">
        <v>2.5212790114474898E-4</v>
      </c>
      <c r="AN8" s="28">
        <v>3.6281978097080502E-4</v>
      </c>
      <c r="AO8" s="28">
        <v>198.48540730884099</v>
      </c>
      <c r="AP8" s="28">
        <v>0.58225768345349505</v>
      </c>
      <c r="AQ8" s="28">
        <v>57.8844573549977</v>
      </c>
      <c r="AR8" s="28">
        <v>6.6217651195731803E-3</v>
      </c>
      <c r="AS8" s="28">
        <v>2.0968905901221899E-2</v>
      </c>
      <c r="AT8" s="28">
        <v>2173.8253203732402</v>
      </c>
      <c r="AU8" s="28">
        <v>29661.0315690846</v>
      </c>
      <c r="AV8" s="28">
        <v>590.51110491830104</v>
      </c>
      <c r="AW8" s="28">
        <v>225.00133089603301</v>
      </c>
      <c r="AX8" s="28">
        <v>369.95042545091599</v>
      </c>
      <c r="AY8" s="28">
        <v>11.329531973665199</v>
      </c>
      <c r="AZ8" s="28">
        <v>0</v>
      </c>
      <c r="BA8" s="28">
        <v>0</v>
      </c>
      <c r="BB8" s="28">
        <v>576.37093833842096</v>
      </c>
      <c r="BC8" s="28">
        <v>576.37093833842096</v>
      </c>
      <c r="BD8" s="28">
        <v>352.80351714192801</v>
      </c>
      <c r="BE8" s="28">
        <v>0</v>
      </c>
      <c r="BF8" s="28">
        <v>3.4615465073750099E-4</v>
      </c>
      <c r="BG8" s="28">
        <v>4.3269513373104699E-4</v>
      </c>
      <c r="BH8" s="28">
        <v>0</v>
      </c>
      <c r="BI8" s="28">
        <v>75.758848297436501</v>
      </c>
      <c r="BJ8" s="28">
        <v>21.581473245115699</v>
      </c>
      <c r="BK8" s="28">
        <v>0</v>
      </c>
      <c r="BL8" s="28">
        <v>811.00529081724005</v>
      </c>
      <c r="BM8" s="28">
        <v>97.406892115434005</v>
      </c>
      <c r="BN8" s="28">
        <v>3.4611180519959997E-2</v>
      </c>
      <c r="BO8" s="28">
        <v>9.8508735373710896E-2</v>
      </c>
      <c r="BP8" s="28">
        <v>1.14675556804841E-2</v>
      </c>
      <c r="BQ8" s="28">
        <v>2.3282628129874298E-2</v>
      </c>
      <c r="BR8" s="28">
        <v>0</v>
      </c>
      <c r="BS8" s="28">
        <v>496.68424428200098</v>
      </c>
      <c r="BT8" s="28">
        <v>113.127914228161</v>
      </c>
      <c r="BU8" s="28">
        <v>246.239962223802</v>
      </c>
      <c r="BV8" s="28">
        <v>0</v>
      </c>
      <c r="BW8" s="28">
        <v>1.6795007302810301E-3</v>
      </c>
      <c r="BX8" s="28">
        <v>2.4168471811151998E-3</v>
      </c>
      <c r="BY8" s="28">
        <v>7754.4156157784801</v>
      </c>
      <c r="BZ8" s="28">
        <v>397.77318859989902</v>
      </c>
      <c r="CA8" s="28">
        <v>44.1970000870825</v>
      </c>
      <c r="CB8" s="28">
        <v>441.970188686982</v>
      </c>
      <c r="CC8" s="28">
        <v>0.60623880539901998</v>
      </c>
      <c r="CD8" s="28">
        <v>216.10208179544401</v>
      </c>
      <c r="CE8" s="28">
        <v>0</v>
      </c>
      <c r="CF8" s="28">
        <v>10.595036921135099</v>
      </c>
      <c r="CG8" s="28">
        <v>2.7656152002204601E-2</v>
      </c>
      <c r="CH8" s="28">
        <v>0.47228503130805699</v>
      </c>
      <c r="CI8" s="28">
        <v>0.29573545349703501</v>
      </c>
      <c r="CJ8" s="28">
        <v>29.155590872424</v>
      </c>
      <c r="CK8" s="28">
        <v>0.41749086691248199</v>
      </c>
      <c r="CL8" s="28">
        <v>699.82176591345706</v>
      </c>
      <c r="CM8" s="28">
        <v>0.42423216058466501</v>
      </c>
      <c r="CN8" s="28">
        <v>12.1680818906838</v>
      </c>
      <c r="CO8" s="28">
        <v>299.188411955665</v>
      </c>
      <c r="CP8" s="28">
        <v>1.0731176849264401</v>
      </c>
      <c r="CQ8" s="28">
        <v>0.42193965525223598</v>
      </c>
      <c r="CR8" s="28">
        <v>8.6538789221603005E-5</v>
      </c>
      <c r="CS8" s="28">
        <v>40.836735550080697</v>
      </c>
      <c r="CT8" s="28">
        <v>5085.7335816981804</v>
      </c>
      <c r="CU8" s="28">
        <v>5077.98045563095</v>
      </c>
      <c r="CV8" s="28">
        <v>7.7531260672299398</v>
      </c>
      <c r="CW8" s="28">
        <v>0.44093061205817902</v>
      </c>
      <c r="CX8" s="28">
        <v>8.6057845500090899E-4</v>
      </c>
      <c r="CY8" s="28">
        <v>94.787426710097606</v>
      </c>
      <c r="CZ8" s="28">
        <v>3.70780431554754</v>
      </c>
      <c r="DA8" s="28">
        <v>1899.7511259555599</v>
      </c>
      <c r="DB8" s="28">
        <v>5.6902156682484799</v>
      </c>
      <c r="DC8" s="28">
        <v>7.2076066348098697</v>
      </c>
      <c r="DD8" s="28">
        <v>2692.47700006062</v>
      </c>
      <c r="DE8" s="28">
        <v>88.927577917465598</v>
      </c>
      <c r="DF8" s="28">
        <v>1.57109765593566</v>
      </c>
      <c r="DG8" s="28">
        <v>17.8160975324768</v>
      </c>
      <c r="DH8" s="28">
        <v>2.80143023506781E-4</v>
      </c>
      <c r="DI8" s="28">
        <v>134.77046235111899</v>
      </c>
      <c r="DJ8" s="28">
        <v>2.77222534932244</v>
      </c>
      <c r="DK8" s="28">
        <v>0</v>
      </c>
      <c r="DL8" s="28">
        <v>0</v>
      </c>
      <c r="DM8" s="28">
        <v>119.443027667633</v>
      </c>
      <c r="DN8" s="28">
        <v>78.168749653395906</v>
      </c>
      <c r="DO8" s="28">
        <v>9.4988298146067205</v>
      </c>
      <c r="DP8" s="28">
        <v>7135.25894089959</v>
      </c>
      <c r="DQ8" s="28">
        <v>38.639103199174897</v>
      </c>
      <c r="DR8" s="28">
        <v>41.086257642569002</v>
      </c>
      <c r="DT8" s="26">
        <f t="shared" si="0"/>
        <v>1.0867742404315364</v>
      </c>
      <c r="DU8" s="40">
        <f t="shared" si="1"/>
        <v>-3.6415813711252544E-4</v>
      </c>
      <c r="DV8" s="40">
        <f t="shared" si="2"/>
        <v>-3.2914147847919E-4</v>
      </c>
      <c r="DW8" s="40">
        <f t="shared" si="3"/>
        <v>-4.4977598940571103E-4</v>
      </c>
      <c r="DX8" s="40">
        <f t="shared" si="4"/>
        <v>-3.7667388743413882E-4</v>
      </c>
      <c r="DY8" s="40">
        <f t="shared" si="5"/>
        <v>-3.7609658210983882E-4</v>
      </c>
      <c r="DZ8" s="40">
        <f t="shared" si="6"/>
        <v>-4.0905409234157352E-4</v>
      </c>
      <c r="EA8" s="40">
        <f t="shared" si="7"/>
        <v>-5.0563761176380267E-4</v>
      </c>
      <c r="EB8" s="40">
        <f t="shared" si="8"/>
        <v>-4.9328621569269613E-4</v>
      </c>
      <c r="EC8" s="40">
        <f t="shared" si="9"/>
        <v>-4.9306757529931386E-4</v>
      </c>
      <c r="ED8" s="40">
        <f t="shared" si="10"/>
        <v>-5.0491707117636332E-4</v>
      </c>
      <c r="EE8" s="40">
        <f t="shared" si="11"/>
        <v>-4.9316287868207893E-4</v>
      </c>
      <c r="EF8" s="40">
        <f t="shared" si="12"/>
        <v>-3.9542705728704133E-4</v>
      </c>
      <c r="EG8" s="40">
        <f t="shared" si="13"/>
        <v>-4.9305124791882218E-4</v>
      </c>
      <c r="EH8" s="40">
        <f t="shared" si="14"/>
        <v>-4.7811573274490136E-4</v>
      </c>
      <c r="EI8" s="40">
        <f t="shared" si="15"/>
        <v>-5.1261015707032445E-4</v>
      </c>
      <c r="EJ8" s="40">
        <f t="shared" si="16"/>
        <v>-4.9500598969546466E-4</v>
      </c>
      <c r="EK8" s="40">
        <f t="shared" si="17"/>
        <v>-5.8808909918269838E-4</v>
      </c>
      <c r="EL8" s="40">
        <f t="shared" si="18"/>
        <v>-4.9322476176238376E-4</v>
      </c>
      <c r="EM8" s="40">
        <f t="shared" si="19"/>
        <v>-4.9323574271805282E-4</v>
      </c>
      <c r="EN8" s="40">
        <f t="shared" si="20"/>
        <v>-4.9850603420845683E-4</v>
      </c>
      <c r="EO8" s="40">
        <f t="shared" si="21"/>
        <v>-7.506653738441043E-4</v>
      </c>
      <c r="EP8" s="40">
        <f t="shared" si="22"/>
        <v>-7.4795058925680074E-4</v>
      </c>
      <c r="EQ8" s="40">
        <f t="shared" si="23"/>
        <v>-7.5042940082549405E-4</v>
      </c>
      <c r="ER8" s="40">
        <f t="shared" si="24"/>
        <v>-4.9892375214181895E-4</v>
      </c>
      <c r="ES8" s="40">
        <f t="shared" si="25"/>
        <v>-6.0006680844834376E-4</v>
      </c>
      <c r="ET8" s="40">
        <f t="shared" si="26"/>
        <v>-4.9254002396585661E-4</v>
      </c>
      <c r="EU8" s="40">
        <f t="shared" si="27"/>
        <v>-4.196265862725768E-4</v>
      </c>
      <c r="EV8" s="40">
        <f t="shared" si="28"/>
        <v>-6.0194215594853019E-4</v>
      </c>
      <c r="EW8" s="13"/>
      <c r="EX8" s="13"/>
      <c r="EY8" s="13"/>
      <c r="EZ8" s="13"/>
      <c r="FA8" s="13"/>
      <c r="FB8" s="13"/>
    </row>
    <row r="9" spans="1:158" x14ac:dyDescent="0.25">
      <c r="A9" s="15" t="s">
        <v>179</v>
      </c>
      <c r="B9" s="17">
        <v>4034.7563782980001</v>
      </c>
      <c r="C9" s="17">
        <v>38.492652769999999</v>
      </c>
      <c r="D9" s="17">
        <v>57.217257265999997</v>
      </c>
      <c r="E9" s="17">
        <v>674.74772681199897</v>
      </c>
      <c r="F9" s="17">
        <v>674.32527353299895</v>
      </c>
      <c r="G9" s="17">
        <v>15.383194761</v>
      </c>
      <c r="H9" s="17">
        <v>908.69256258799896</v>
      </c>
      <c r="I9" s="17">
        <v>110.37331446927099</v>
      </c>
      <c r="J9" s="17">
        <v>4.0807031641767804</v>
      </c>
      <c r="K9" s="17">
        <v>25.2984999232471</v>
      </c>
      <c r="L9" s="17">
        <v>7.5784494967800704</v>
      </c>
      <c r="M9" s="17">
        <v>4.0408214634999997E-3</v>
      </c>
      <c r="N9" s="17">
        <v>75.460628972949095</v>
      </c>
      <c r="O9" s="17">
        <v>1.13441254499999E-4</v>
      </c>
      <c r="P9" s="17">
        <v>4.1668549889999898E-3</v>
      </c>
      <c r="Q9" s="17">
        <v>14.7482855430183</v>
      </c>
      <c r="R9" s="17">
        <v>4.5606920600000002E-4</v>
      </c>
      <c r="S9" s="17">
        <v>10.234145489506901</v>
      </c>
      <c r="T9" s="17">
        <v>5.0587761710690202</v>
      </c>
      <c r="U9" s="17">
        <v>1.37181167681742</v>
      </c>
      <c r="V9" s="17">
        <v>2.7649514627021499E-3</v>
      </c>
      <c r="W9" s="17">
        <v>4.60655415550928E-2</v>
      </c>
      <c r="X9" s="17">
        <v>2.8784557527360598E-2</v>
      </c>
      <c r="Y9" s="17">
        <v>3.7934281941151999</v>
      </c>
      <c r="Z9" s="17">
        <v>5.7604104639854298E-2</v>
      </c>
      <c r="AA9" s="17">
        <v>1.48330374513438</v>
      </c>
      <c r="AB9" s="17">
        <v>1.8788587999999998E-2</v>
      </c>
      <c r="AC9" s="17">
        <v>6.1404504999999998E-5</v>
      </c>
      <c r="AE9" s="28" t="s">
        <v>179</v>
      </c>
      <c r="AF9" s="28">
        <v>0</v>
      </c>
      <c r="AG9" s="28">
        <v>49.755681886916001</v>
      </c>
      <c r="AH9" s="28">
        <v>4.0785142085580297</v>
      </c>
      <c r="AI9" s="28">
        <v>110.314029954847</v>
      </c>
      <c r="AJ9" s="28">
        <v>110.314029954847</v>
      </c>
      <c r="AK9" s="28">
        <v>43.833371187188902</v>
      </c>
      <c r="AL9" s="28">
        <v>0</v>
      </c>
      <c r="AM9" s="28">
        <v>2.5161475333035701E-5</v>
      </c>
      <c r="AN9" s="28">
        <v>3.6208429372178698E-5</v>
      </c>
      <c r="AO9" s="28">
        <v>25.284715567941699</v>
      </c>
      <c r="AP9" s="28">
        <v>5.7568741302865399E-2</v>
      </c>
      <c r="AQ9" s="28">
        <v>7.5743841488831398</v>
      </c>
      <c r="AR9" s="28">
        <v>9.6948324762865298E-4</v>
      </c>
      <c r="AS9" s="28">
        <v>3.0700300379746101E-3</v>
      </c>
      <c r="AT9" s="28">
        <v>274.50728723799398</v>
      </c>
      <c r="AU9" s="28">
        <v>4033.4652773138801</v>
      </c>
      <c r="AV9" s="28">
        <v>74.568890296168902</v>
      </c>
      <c r="AW9" s="28">
        <v>28.412782469786201</v>
      </c>
      <c r="AX9" s="28">
        <v>46.716756768663501</v>
      </c>
      <c r="AY9" s="28">
        <v>1.48250600723722</v>
      </c>
      <c r="AZ9" s="28">
        <v>0</v>
      </c>
      <c r="BA9" s="28">
        <v>0</v>
      </c>
      <c r="BB9" s="28">
        <v>75.420158642966996</v>
      </c>
      <c r="BC9" s="28">
        <v>75.420158642966996</v>
      </c>
      <c r="BD9" s="28">
        <v>44.551467425766397</v>
      </c>
      <c r="BE9" s="28">
        <v>0</v>
      </c>
      <c r="BF9" s="28">
        <v>4.5357671226376103E-5</v>
      </c>
      <c r="BG9" s="28">
        <v>5.6697234414479997E-5</v>
      </c>
      <c r="BH9" s="28">
        <v>0</v>
      </c>
      <c r="BI9" s="28">
        <v>9.5667193430887796</v>
      </c>
      <c r="BJ9" s="28">
        <v>2.72527652917343</v>
      </c>
      <c r="BK9" s="28">
        <v>0</v>
      </c>
      <c r="BL9" s="28">
        <v>102.412501059877</v>
      </c>
      <c r="BM9" s="28">
        <v>12.3003912489293</v>
      </c>
      <c r="BN9" s="28">
        <v>4.8833444115588204E-3</v>
      </c>
      <c r="BO9" s="28">
        <v>1.38987679470008E-2</v>
      </c>
      <c r="BP9" s="28">
        <v>1.3744566984683301E-3</v>
      </c>
      <c r="BQ9" s="28">
        <v>2.7905631155717898E-3</v>
      </c>
      <c r="BR9" s="28">
        <v>0</v>
      </c>
      <c r="BS9" s="28">
        <v>62.720517502260201</v>
      </c>
      <c r="BT9" s="28">
        <v>14.7403281742874</v>
      </c>
      <c r="BU9" s="28">
        <v>38.482867121920997</v>
      </c>
      <c r="BV9" s="28">
        <v>0</v>
      </c>
      <c r="BW9" s="28">
        <v>1.8688115434007299E-4</v>
      </c>
      <c r="BX9" s="28">
        <v>2.6892888440615599E-4</v>
      </c>
      <c r="BY9" s="28">
        <v>986.37892271146495</v>
      </c>
      <c r="BZ9" s="28">
        <v>51.4800552963287</v>
      </c>
      <c r="CA9" s="28">
        <v>5.7200072454901596</v>
      </c>
      <c r="CB9" s="28">
        <v>57.200062541818902</v>
      </c>
      <c r="CC9" s="28">
        <v>7.6555009685146905E-2</v>
      </c>
      <c r="CD9" s="28">
        <v>27.2890468416585</v>
      </c>
      <c r="CE9" s="28">
        <v>0</v>
      </c>
      <c r="CF9" s="28">
        <v>1.3710699588286801</v>
      </c>
      <c r="CG9" s="28">
        <v>2.7624457451567198E-3</v>
      </c>
      <c r="CH9" s="28">
        <v>4.6023660311843802E-2</v>
      </c>
      <c r="CI9" s="28">
        <v>2.8758647176243001E-2</v>
      </c>
      <c r="CJ9" s="28">
        <v>3.7913739102828998</v>
      </c>
      <c r="CK9" s="28">
        <v>6.2300942586131697E-2</v>
      </c>
      <c r="CL9" s="28">
        <v>88.372478364390801</v>
      </c>
      <c r="CM9" s="28">
        <v>6.0635323335372603E-2</v>
      </c>
      <c r="CN9" s="28">
        <v>1.7588900125112199</v>
      </c>
      <c r="CO9" s="28">
        <v>38.932663899866</v>
      </c>
      <c r="CP9" s="28">
        <v>0.111982317278173</v>
      </c>
      <c r="CQ9" s="28">
        <v>3.7743670574359102E-2</v>
      </c>
      <c r="CR9" s="28">
        <v>1.13394103738487E-5</v>
      </c>
      <c r="CS9" s="28">
        <v>5.8299065901662797</v>
      </c>
      <c r="CT9" s="28">
        <v>674.51949605847699</v>
      </c>
      <c r="CU9" s="28">
        <v>674.097412645502</v>
      </c>
      <c r="CV9" s="28">
        <v>0.422083412975302</v>
      </c>
      <c r="CW9" s="28">
        <v>6.5078354470146593E-2</v>
      </c>
      <c r="CX9" s="28">
        <v>7.6980534290139297E-5</v>
      </c>
      <c r="CY9" s="28">
        <v>14.020818388752</v>
      </c>
      <c r="CZ9" s="28">
        <v>0.544178084955108</v>
      </c>
      <c r="DA9" s="28">
        <v>251.14753616957901</v>
      </c>
      <c r="DB9" s="28">
        <v>0.849303708725342</v>
      </c>
      <c r="DC9" s="28">
        <v>1.07578598080876</v>
      </c>
      <c r="DD9" s="28">
        <v>356.86326680886401</v>
      </c>
      <c r="DE9" s="28">
        <v>11.229614949841499</v>
      </c>
      <c r="DF9" s="28">
        <v>0.21646113637240399</v>
      </c>
      <c r="DG9" s="28">
        <v>2.5207592166978001</v>
      </c>
      <c r="DH9" s="28">
        <v>2.50594254203938E-5</v>
      </c>
      <c r="DI9" s="28">
        <v>15.377122540606299</v>
      </c>
      <c r="DJ9" s="28">
        <v>0.35007246332862602</v>
      </c>
      <c r="DK9" s="28">
        <v>0</v>
      </c>
      <c r="DL9" s="28">
        <v>0</v>
      </c>
      <c r="DM9" s="28">
        <v>15.083088934972</v>
      </c>
      <c r="DN9" s="28">
        <v>10.2286489260258</v>
      </c>
      <c r="DO9" s="28">
        <v>1.1994994997470101</v>
      </c>
      <c r="DP9" s="28">
        <v>908.19834917905405</v>
      </c>
      <c r="DQ9" s="28">
        <v>5.0560653019510804</v>
      </c>
      <c r="DR9" s="28">
        <v>5.1883096060274303</v>
      </c>
      <c r="DT9" s="26">
        <f t="shared" si="0"/>
        <v>1.0860831486900198</v>
      </c>
      <c r="DU9" s="40">
        <f t="shared" si="1"/>
        <v>-3.1999478111356309E-4</v>
      </c>
      <c r="DV9" s="40">
        <f t="shared" si="2"/>
        <v>-2.5422119222267463E-4</v>
      </c>
      <c r="DW9" s="40">
        <f t="shared" si="3"/>
        <v>-3.0051640016853841E-4</v>
      </c>
      <c r="DX9" s="40">
        <f t="shared" si="4"/>
        <v>-3.3824605026876203E-4</v>
      </c>
      <c r="DY9" s="40">
        <f t="shared" si="5"/>
        <v>-3.3790945770593951E-4</v>
      </c>
      <c r="DZ9" s="40">
        <f t="shared" si="6"/>
        <v>-3.9473077524154114E-4</v>
      </c>
      <c r="EA9" s="40">
        <f t="shared" si="7"/>
        <v>-5.4387306476612134E-4</v>
      </c>
      <c r="EB9" s="40">
        <f t="shared" si="8"/>
        <v>-5.3712724592046626E-4</v>
      </c>
      <c r="EC9" s="40">
        <f t="shared" si="9"/>
        <v>-5.3641628187191183E-4</v>
      </c>
      <c r="ED9" s="40">
        <f t="shared" si="10"/>
        <v>-5.4486848418762728E-4</v>
      </c>
      <c r="EE9" s="40">
        <f t="shared" si="11"/>
        <v>-5.3643530891877905E-4</v>
      </c>
      <c r="EF9" s="40">
        <f t="shared" si="12"/>
        <v>-3.2374058308518391E-4</v>
      </c>
      <c r="EG9" s="40">
        <f t="shared" si="13"/>
        <v>-5.3631053084128295E-4</v>
      </c>
      <c r="EH9" s="40">
        <f t="shared" si="14"/>
        <v>-4.1376909574100565E-4</v>
      </c>
      <c r="EI9" s="40">
        <f t="shared" si="15"/>
        <v>-4.4042208445327097E-4</v>
      </c>
      <c r="EJ9" s="40">
        <f t="shared" si="16"/>
        <v>-5.3954533953719827E-4</v>
      </c>
      <c r="EK9" s="40">
        <f t="shared" si="17"/>
        <v>-5.6826299684672522E-4</v>
      </c>
      <c r="EL9" s="40">
        <f t="shared" si="18"/>
        <v>-5.3708084243442485E-4</v>
      </c>
      <c r="EM9" s="40">
        <f t="shared" si="19"/>
        <v>-5.3587449340874245E-4</v>
      </c>
      <c r="EN9" s="40">
        <f t="shared" si="20"/>
        <v>-5.4068499435773259E-4</v>
      </c>
      <c r="EO9" s="40">
        <f t="shared" si="21"/>
        <v>-9.0624286871974808E-4</v>
      </c>
      <c r="EP9" s="40">
        <f t="shared" si="22"/>
        <v>-9.0916641452938021E-4</v>
      </c>
      <c r="EQ9" s="40">
        <f t="shared" si="23"/>
        <v>-9.0014762578749876E-4</v>
      </c>
      <c r="ER9" s="40">
        <f t="shared" si="24"/>
        <v>-5.4153755578844167E-4</v>
      </c>
      <c r="ES9" s="40">
        <f t="shared" si="25"/>
        <v>-6.1390307531022676E-4</v>
      </c>
      <c r="ET9" s="40">
        <f t="shared" si="26"/>
        <v>-5.3781155732719255E-4</v>
      </c>
      <c r="EU9" s="40">
        <f t="shared" si="27"/>
        <v>-3.44658227663453E-4</v>
      </c>
      <c r="EV9" s="40">
        <f t="shared" si="28"/>
        <v>-5.6348137299709578E-4</v>
      </c>
      <c r="EW9" s="13"/>
      <c r="EX9" s="13"/>
      <c r="EY9" s="13"/>
      <c r="EZ9" s="13"/>
      <c r="FA9" s="13"/>
      <c r="FB9" s="13"/>
    </row>
    <row r="10" spans="1:158" x14ac:dyDescent="0.25">
      <c r="A10" s="15" t="s">
        <v>180</v>
      </c>
      <c r="B10" s="17">
        <v>56.538755129999998</v>
      </c>
      <c r="C10" s="17">
        <v>0</v>
      </c>
      <c r="D10" s="17">
        <v>3.473327426</v>
      </c>
      <c r="E10" s="17">
        <v>13.253248320000001</v>
      </c>
      <c r="F10" s="17">
        <v>12.83738924</v>
      </c>
      <c r="G10" s="17">
        <v>0</v>
      </c>
      <c r="H10" s="17">
        <v>17.881940780000001</v>
      </c>
      <c r="I10" s="17">
        <v>0</v>
      </c>
      <c r="J10" s="17">
        <v>0</v>
      </c>
      <c r="K10" s="17">
        <v>0.48275816513361403</v>
      </c>
      <c r="L10" s="5">
        <v>0</v>
      </c>
      <c r="M10" s="5">
        <v>0</v>
      </c>
      <c r="N10" s="17">
        <v>0</v>
      </c>
      <c r="O10" s="5">
        <v>0</v>
      </c>
      <c r="P10" s="5">
        <v>0</v>
      </c>
      <c r="Q10" s="5">
        <v>4.4099136969958999E-2</v>
      </c>
      <c r="R10" s="5">
        <v>0</v>
      </c>
      <c r="S10" s="17">
        <v>0</v>
      </c>
      <c r="T10" s="17">
        <v>0</v>
      </c>
      <c r="U10" s="17">
        <v>1.0758099236376099E-2</v>
      </c>
      <c r="V10" s="17">
        <v>0</v>
      </c>
      <c r="W10" s="17">
        <v>1.3560626734986699E-3</v>
      </c>
      <c r="X10" s="17">
        <v>8.49799895299784E-4</v>
      </c>
      <c r="Y10" s="17">
        <v>8.8596111358391506E-3</v>
      </c>
      <c r="Z10" s="17">
        <v>5.4242542703828605E-4</v>
      </c>
      <c r="AA10" s="5">
        <v>0</v>
      </c>
      <c r="AB10" s="5">
        <v>0</v>
      </c>
      <c r="AC10" s="5">
        <v>0</v>
      </c>
      <c r="AE10" s="28" t="s">
        <v>180</v>
      </c>
      <c r="AF10" s="28">
        <v>0</v>
      </c>
      <c r="AG10" s="28">
        <v>1.2641161602965501</v>
      </c>
      <c r="AH10" s="28">
        <v>0</v>
      </c>
      <c r="AI10" s="28">
        <v>0</v>
      </c>
      <c r="AJ10" s="28">
        <v>0</v>
      </c>
      <c r="AK10" s="28">
        <v>1.11365048414821</v>
      </c>
      <c r="AL10" s="28">
        <v>0</v>
      </c>
      <c r="AM10" s="28">
        <v>0</v>
      </c>
      <c r="AN10" s="28">
        <v>0</v>
      </c>
      <c r="AO10" s="28">
        <v>0.48229347518867699</v>
      </c>
      <c r="AP10" s="28">
        <v>5.4189859245108295E-4</v>
      </c>
      <c r="AQ10" s="28">
        <v>0</v>
      </c>
      <c r="AR10" s="28">
        <v>0</v>
      </c>
      <c r="AS10" s="28">
        <v>0</v>
      </c>
      <c r="AT10" s="28">
        <v>6.9742709048269003</v>
      </c>
      <c r="AU10" s="28">
        <v>56.484346273802998</v>
      </c>
      <c r="AV10" s="28">
        <v>1.89453340662825</v>
      </c>
      <c r="AW10" s="28">
        <v>0.721869873939053</v>
      </c>
      <c r="AX10" s="28">
        <v>1.18690856978154</v>
      </c>
      <c r="AY10" s="28">
        <v>0</v>
      </c>
      <c r="AZ10" s="28">
        <v>0</v>
      </c>
      <c r="BA10" s="28">
        <v>0</v>
      </c>
      <c r="BB10" s="28">
        <v>0</v>
      </c>
      <c r="BC10" s="28">
        <v>0</v>
      </c>
      <c r="BD10" s="28">
        <v>1.1318966089546201</v>
      </c>
      <c r="BE10" s="28">
        <v>0</v>
      </c>
      <c r="BF10" s="28">
        <v>0</v>
      </c>
      <c r="BG10" s="28">
        <v>0</v>
      </c>
      <c r="BH10" s="28">
        <v>0</v>
      </c>
      <c r="BI10" s="28">
        <v>0.24305663997072199</v>
      </c>
      <c r="BJ10" s="28">
        <v>6.9239727072260199E-2</v>
      </c>
      <c r="BK10" s="28">
        <v>0</v>
      </c>
      <c r="BL10" s="28">
        <v>2.6019465069626402</v>
      </c>
      <c r="BM10" s="28">
        <v>0.312509170708753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8">
        <v>1.59350700128266</v>
      </c>
      <c r="BT10" s="28">
        <v>4.4056739025378197E-2</v>
      </c>
      <c r="BU10" s="28">
        <v>0</v>
      </c>
      <c r="BV10" s="28">
        <v>0</v>
      </c>
      <c r="BW10" s="28">
        <v>0</v>
      </c>
      <c r="BX10" s="28">
        <v>0</v>
      </c>
      <c r="BY10" s="28">
        <v>19.8519267566152</v>
      </c>
      <c r="BZ10" s="28">
        <v>3.12298760358691</v>
      </c>
      <c r="CA10" s="28">
        <v>0.34699840005952398</v>
      </c>
      <c r="CB10" s="28">
        <v>3.4699860036464401</v>
      </c>
      <c r="CC10" s="28">
        <v>1.94499190672837E-3</v>
      </c>
      <c r="CD10" s="28">
        <v>0.69331906432645996</v>
      </c>
      <c r="CE10" s="28">
        <v>0</v>
      </c>
      <c r="CF10" s="28">
        <v>1.0747616680743101E-2</v>
      </c>
      <c r="CG10" s="28">
        <v>0</v>
      </c>
      <c r="CH10" s="28">
        <v>1.35474789811559E-3</v>
      </c>
      <c r="CI10" s="28">
        <v>8.4897916687775795E-4</v>
      </c>
      <c r="CJ10" s="28">
        <v>8.8510559033052796E-3</v>
      </c>
      <c r="CK10" s="28">
        <v>1.4107510630136E-3</v>
      </c>
      <c r="CL10" s="28">
        <v>2.2452245984063799</v>
      </c>
      <c r="CM10" s="28">
        <v>1.28250334628548E-3</v>
      </c>
      <c r="CN10" s="28">
        <v>3.8026266759260699E-2</v>
      </c>
      <c r="CO10" s="28">
        <v>0.71552705170389697</v>
      </c>
      <c r="CP10" s="28">
        <v>1.1542521142875999E-3</v>
      </c>
      <c r="CQ10" s="28">
        <v>0</v>
      </c>
      <c r="CR10" s="28">
        <v>0</v>
      </c>
      <c r="CS10" s="28">
        <v>0.12402454439833099</v>
      </c>
      <c r="CT10" s="28">
        <v>13.2404965916037</v>
      </c>
      <c r="CU10" s="28">
        <v>12.825037052700299</v>
      </c>
      <c r="CV10" s="28">
        <v>0.41545953890331</v>
      </c>
      <c r="CW10" s="28">
        <v>1.44923198619906E-3</v>
      </c>
      <c r="CX10" s="28">
        <v>0</v>
      </c>
      <c r="CY10" s="28">
        <v>0.31380501375132902</v>
      </c>
      <c r="CZ10" s="28">
        <v>1.20555484008223E-2</v>
      </c>
      <c r="DA10" s="28">
        <v>4.7417804030049</v>
      </c>
      <c r="DB10" s="28">
        <v>1.9237558081317399E-2</v>
      </c>
      <c r="DC10" s="28">
        <v>2.43675990233524E-2</v>
      </c>
      <c r="DD10" s="28">
        <v>6.7739731633569802</v>
      </c>
      <c r="DE10" s="28">
        <v>0.28530537685091301</v>
      </c>
      <c r="DF10" s="28">
        <v>4.3605139910823003E-3</v>
      </c>
      <c r="DG10" s="28">
        <v>5.25826517193295E-2</v>
      </c>
      <c r="DH10" s="28">
        <v>0</v>
      </c>
      <c r="DI10" s="28">
        <v>0</v>
      </c>
      <c r="DJ10" s="28">
        <v>8.8941281144140592E-3</v>
      </c>
      <c r="DK10" s="28">
        <v>0</v>
      </c>
      <c r="DL10" s="28">
        <v>0</v>
      </c>
      <c r="DM10" s="28">
        <v>0.38320848073734598</v>
      </c>
      <c r="DN10" s="28">
        <v>0</v>
      </c>
      <c r="DO10" s="28">
        <v>3.04750062362538E-2</v>
      </c>
      <c r="DP10" s="28">
        <v>17.8647370830646</v>
      </c>
      <c r="DQ10" s="28">
        <v>0</v>
      </c>
      <c r="DR10" s="28">
        <v>0.13181643751733799</v>
      </c>
      <c r="DT10" s="26">
        <f t="shared" si="0"/>
        <v>1.1112353159361306</v>
      </c>
      <c r="DU10" s="40">
        <f t="shared" si="1"/>
        <v>-9.623285138114073E-4</v>
      </c>
      <c r="DV10" s="40">
        <f t="shared" si="2"/>
        <v>0</v>
      </c>
      <c r="DW10" s="40">
        <f t="shared" si="3"/>
        <v>-9.620234270306141E-4</v>
      </c>
      <c r="DX10" s="40">
        <f t="shared" si="4"/>
        <v>-9.6215871674705262E-4</v>
      </c>
      <c r="DY10" s="40">
        <f t="shared" si="5"/>
        <v>-9.6220400182405006E-4</v>
      </c>
      <c r="DZ10" s="40">
        <f t="shared" si="6"/>
        <v>0</v>
      </c>
      <c r="EA10" s="40">
        <f t="shared" si="7"/>
        <v>-9.6207101606341178E-4</v>
      </c>
      <c r="EB10" s="40">
        <f t="shared" si="8"/>
        <v>0</v>
      </c>
      <c r="EC10" s="40">
        <f t="shared" si="9"/>
        <v>0</v>
      </c>
      <c r="ED10" s="40">
        <f t="shared" si="10"/>
        <v>-9.6257293713182957E-4</v>
      </c>
      <c r="EE10" s="40">
        <f t="shared" si="11"/>
        <v>0</v>
      </c>
      <c r="EF10" s="40">
        <f t="shared" si="12"/>
        <v>0</v>
      </c>
      <c r="EG10" s="40">
        <f t="shared" si="13"/>
        <v>0</v>
      </c>
      <c r="EH10" s="40">
        <f t="shared" si="14"/>
        <v>0</v>
      </c>
      <c r="EI10" s="40">
        <f t="shared" si="15"/>
        <v>0</v>
      </c>
      <c r="EJ10" s="40">
        <f t="shared" si="16"/>
        <v>-9.6142345392573466E-4</v>
      </c>
      <c r="EK10" s="40">
        <f t="shared" si="17"/>
        <v>0</v>
      </c>
      <c r="EL10" s="40">
        <f t="shared" si="18"/>
        <v>0</v>
      </c>
      <c r="EM10" s="40">
        <f t="shared" si="19"/>
        <v>0</v>
      </c>
      <c r="EN10" s="40">
        <f t="shared" si="20"/>
        <v>-9.7438733392181658E-4</v>
      </c>
      <c r="EO10" s="40">
        <f t="shared" si="21"/>
        <v>0</v>
      </c>
      <c r="EP10" s="40">
        <f t="shared" si="22"/>
        <v>-9.6955355292520004E-4</v>
      </c>
      <c r="EQ10" s="40">
        <f t="shared" si="23"/>
        <v>-9.6579021316132302E-4</v>
      </c>
      <c r="ER10" s="40">
        <f t="shared" si="24"/>
        <v>-9.656442481163907E-4</v>
      </c>
      <c r="ES10" s="40">
        <f t="shared" si="25"/>
        <v>-9.7125717369055825E-4</v>
      </c>
      <c r="ET10" s="40">
        <f t="shared" si="26"/>
        <v>0</v>
      </c>
      <c r="EU10" s="40">
        <f t="shared" si="27"/>
        <v>0</v>
      </c>
      <c r="EV10" s="40">
        <f t="shared" si="28"/>
        <v>0</v>
      </c>
      <c r="EW10" s="13"/>
      <c r="EX10" s="13"/>
      <c r="EY10" s="13"/>
      <c r="EZ10" s="13"/>
      <c r="FA10" s="13"/>
      <c r="FB10" s="13"/>
    </row>
    <row r="11" spans="1:158" x14ac:dyDescent="0.25">
      <c r="A11" s="15" t="s">
        <v>181</v>
      </c>
      <c r="B11" s="17">
        <v>20250.620766448901</v>
      </c>
      <c r="C11" s="17">
        <v>226.98460365144999</v>
      </c>
      <c r="D11" s="17">
        <v>398.20241262598898</v>
      </c>
      <c r="E11" s="17">
        <v>3309.9972247268902</v>
      </c>
      <c r="F11" s="17">
        <v>3301.5034286498899</v>
      </c>
      <c r="G11" s="17">
        <v>52.659065388229997</v>
      </c>
      <c r="H11" s="17">
        <v>2989.3110240678002</v>
      </c>
      <c r="I11" s="17">
        <v>325.232295230462</v>
      </c>
      <c r="J11" s="17">
        <v>12.024432378615501</v>
      </c>
      <c r="K11" s="17">
        <v>82.961110992963597</v>
      </c>
      <c r="L11" s="17">
        <v>22.331090952352699</v>
      </c>
      <c r="M11" s="17">
        <v>2.1528388572486401E-2</v>
      </c>
      <c r="N11" s="17">
        <v>222.356587535833</v>
      </c>
      <c r="O11" s="17">
        <v>5.1847304193674898E-4</v>
      </c>
      <c r="P11" s="5">
        <v>1.7640875778948999E-2</v>
      </c>
      <c r="Q11" s="17">
        <v>44.226844228720601</v>
      </c>
      <c r="R11" s="17">
        <v>1.49414569921174E-3</v>
      </c>
      <c r="S11" s="17">
        <v>30.156516031793899</v>
      </c>
      <c r="T11" s="17">
        <v>14.9064780113313</v>
      </c>
      <c r="U11" s="17">
        <v>4.2297862520402498</v>
      </c>
      <c r="V11" s="17">
        <v>1.4993742867637899E-3</v>
      </c>
      <c r="W11" s="17">
        <v>5.1930507492091299E-2</v>
      </c>
      <c r="X11" s="17">
        <v>3.2462870598041899E-2</v>
      </c>
      <c r="Y11" s="17">
        <v>11.246093690188401</v>
      </c>
      <c r="Z11" s="17">
        <v>0.15194578485867999</v>
      </c>
      <c r="AA11" s="17">
        <v>4.3707873037400304</v>
      </c>
      <c r="AB11" s="17">
        <v>9.626695205145E-2</v>
      </c>
      <c r="AC11" s="17">
        <v>1.8717724238098501E-4</v>
      </c>
      <c r="AE11" s="28" t="s">
        <v>181</v>
      </c>
      <c r="AF11" s="28">
        <v>0</v>
      </c>
      <c r="AG11" s="28">
        <v>168.70694831790999</v>
      </c>
      <c r="AH11" s="28">
        <v>12.022906294580901</v>
      </c>
      <c r="AI11" s="28">
        <v>325.190807547671</v>
      </c>
      <c r="AJ11" s="28">
        <v>325.190807547671</v>
      </c>
      <c r="AK11" s="28">
        <v>148.626216703143</v>
      </c>
      <c r="AL11" s="28">
        <v>0</v>
      </c>
      <c r="AM11" s="28">
        <v>7.6734989818580995E-5</v>
      </c>
      <c r="AN11" s="28">
        <v>1.10423400459449E-4</v>
      </c>
      <c r="AO11" s="28">
        <v>82.942520530641701</v>
      </c>
      <c r="AP11" s="28">
        <v>0.15191544300332199</v>
      </c>
      <c r="AQ11" s="28">
        <v>22.328251956107501</v>
      </c>
      <c r="AR11" s="28">
        <v>5.1665095163409098E-3</v>
      </c>
      <c r="AS11" s="28">
        <v>1.6360606667763601E-2</v>
      </c>
      <c r="AT11" s="28">
        <v>930.77354797978205</v>
      </c>
      <c r="AU11" s="28">
        <v>20248.382031679099</v>
      </c>
      <c r="AV11" s="28">
        <v>252.841045694088</v>
      </c>
      <c r="AW11" s="28">
        <v>96.339537347032106</v>
      </c>
      <c r="AX11" s="28">
        <v>158.402757470051</v>
      </c>
      <c r="AY11" s="28">
        <v>4.3702336644579001</v>
      </c>
      <c r="AZ11" s="28">
        <v>0</v>
      </c>
      <c r="BA11" s="28">
        <v>0</v>
      </c>
      <c r="BB11" s="28">
        <v>222.328367501185</v>
      </c>
      <c r="BC11" s="28">
        <v>222.328367501185</v>
      </c>
      <c r="BD11" s="28">
        <v>151.061093899757</v>
      </c>
      <c r="BE11" s="28">
        <v>0</v>
      </c>
      <c r="BF11" s="28">
        <v>2.07373726691254E-4</v>
      </c>
      <c r="BG11" s="28">
        <v>2.5921588979044101E-4</v>
      </c>
      <c r="BH11" s="28">
        <v>0</v>
      </c>
      <c r="BI11" s="28">
        <v>32.437951653537297</v>
      </c>
      <c r="BJ11" s="28">
        <v>9.2406119540332199</v>
      </c>
      <c r="BK11" s="28">
        <v>0</v>
      </c>
      <c r="BL11" s="28">
        <v>347.25064886956602</v>
      </c>
      <c r="BM11" s="28">
        <v>41.7069847367124</v>
      </c>
      <c r="BN11" s="28">
        <v>2.5027869700194601E-2</v>
      </c>
      <c r="BO11" s="28">
        <v>7.12331916946643E-2</v>
      </c>
      <c r="BP11" s="28">
        <v>5.8210673159337801E-3</v>
      </c>
      <c r="BQ11" s="28">
        <v>1.1818514081437199E-2</v>
      </c>
      <c r="BR11" s="28">
        <v>0</v>
      </c>
      <c r="BS11" s="28">
        <v>212.66692374130301</v>
      </c>
      <c r="BT11" s="28">
        <v>44.220490020379202</v>
      </c>
      <c r="BU11" s="28">
        <v>226.97355982793599</v>
      </c>
      <c r="BV11" s="28">
        <v>0</v>
      </c>
      <c r="BW11" s="28">
        <v>6.1253372507444304E-4</v>
      </c>
      <c r="BX11" s="28">
        <v>8.8144569134063395E-4</v>
      </c>
      <c r="BY11" s="28">
        <v>3253.7529668646798</v>
      </c>
      <c r="BZ11" s="28">
        <v>358.30819506428497</v>
      </c>
      <c r="CA11" s="28">
        <v>39.812015148479198</v>
      </c>
      <c r="CB11" s="28">
        <v>398.12021021276399</v>
      </c>
      <c r="CC11" s="28">
        <v>0.25957515542854598</v>
      </c>
      <c r="CD11" s="28">
        <v>92.529123030212702</v>
      </c>
      <c r="CE11" s="28">
        <v>0</v>
      </c>
      <c r="CF11" s="28">
        <v>4.22906899307225</v>
      </c>
      <c r="CG11" s="28">
        <v>1.4979408590640501E-3</v>
      </c>
      <c r="CH11" s="28">
        <v>5.1881367092271397E-2</v>
      </c>
      <c r="CI11" s="28">
        <v>3.2432120813028299E-2</v>
      </c>
      <c r="CJ11" s="28">
        <v>11.2444939008421</v>
      </c>
      <c r="CK11" s="28">
        <v>0.360265063255028</v>
      </c>
      <c r="CL11" s="28">
        <v>299.64503692424199</v>
      </c>
      <c r="CM11" s="28">
        <v>0.32968158751438598</v>
      </c>
      <c r="CN11" s="28">
        <v>9.74356363724924</v>
      </c>
      <c r="CO11" s="28">
        <v>184.440201650631</v>
      </c>
      <c r="CP11" s="28">
        <v>0.30731516638763801</v>
      </c>
      <c r="CQ11" s="28">
        <v>2.04664167038663E-2</v>
      </c>
      <c r="CR11" s="28">
        <v>5.1843582287639701E-5</v>
      </c>
      <c r="CS11" s="28">
        <v>31.7848428860021</v>
      </c>
      <c r="CT11" s="28">
        <v>3309.5493459429399</v>
      </c>
      <c r="CU11" s="28">
        <v>3301.0634442216801</v>
      </c>
      <c r="CV11" s="28">
        <v>8.4859017212553098</v>
      </c>
      <c r="CW11" s="28">
        <v>0.37067509410565902</v>
      </c>
      <c r="CX11" s="28">
        <v>4.17428813895181E-5</v>
      </c>
      <c r="CY11" s="28">
        <v>80.182208359789598</v>
      </c>
      <c r="CZ11" s="28">
        <v>3.08153909029883</v>
      </c>
      <c r="DA11" s="28">
        <v>1221.1728429816901</v>
      </c>
      <c r="DB11" s="28">
        <v>4.9125681977864897</v>
      </c>
      <c r="DC11" s="28">
        <v>6.22258932876177</v>
      </c>
      <c r="DD11" s="28">
        <v>1743.49233672379</v>
      </c>
      <c r="DE11" s="28">
        <v>38.076367072153403</v>
      </c>
      <c r="DF11" s="28">
        <v>1.12088199040637</v>
      </c>
      <c r="DG11" s="28">
        <v>13.521410716057</v>
      </c>
      <c r="DH11" s="28">
        <v>1.3588355695819399E-5</v>
      </c>
      <c r="DI11" s="28">
        <v>52.655013594426698</v>
      </c>
      <c r="DJ11" s="28">
        <v>1.18699401687241</v>
      </c>
      <c r="DK11" s="28">
        <v>0</v>
      </c>
      <c r="DL11" s="28">
        <v>0</v>
      </c>
      <c r="DM11" s="28">
        <v>51.142318316251298</v>
      </c>
      <c r="DN11" s="28">
        <v>30.152678752228901</v>
      </c>
      <c r="DO11" s="28">
        <v>4.0671470286992797</v>
      </c>
      <c r="DP11" s="28">
        <v>2988.6336034861702</v>
      </c>
      <c r="DQ11" s="28">
        <v>14.904582251145101</v>
      </c>
      <c r="DR11" s="28">
        <v>17.592041935755901</v>
      </c>
      <c r="DT11" s="26">
        <f t="shared" si="0"/>
        <v>1.0887092225253889</v>
      </c>
      <c r="DU11" s="40">
        <f t="shared" si="1"/>
        <v>-1.1055141447867963E-4</v>
      </c>
      <c r="DV11" s="40">
        <f t="shared" si="2"/>
        <v>-4.8654504915053329E-5</v>
      </c>
      <c r="DW11" s="40">
        <f t="shared" si="3"/>
        <v>-2.0643373977294124E-4</v>
      </c>
      <c r="DX11" s="40">
        <f t="shared" si="4"/>
        <v>-1.3531092431270171E-4</v>
      </c>
      <c r="DY11" s="40">
        <f t="shared" si="5"/>
        <v>-1.3326789982758886E-4</v>
      </c>
      <c r="DZ11" s="40">
        <f t="shared" si="6"/>
        <v>-7.6943898898075574E-5</v>
      </c>
      <c r="EA11" s="40">
        <f t="shared" si="7"/>
        <v>-2.2661428542427456E-4</v>
      </c>
      <c r="EB11" s="40">
        <f t="shared" si="8"/>
        <v>-1.2756323218640449E-4</v>
      </c>
      <c r="EC11" s="40">
        <f t="shared" si="9"/>
        <v>-1.269152660639417E-4</v>
      </c>
      <c r="ED11" s="40">
        <f t="shared" si="10"/>
        <v>-2.2408646773634393E-4</v>
      </c>
      <c r="EE11" s="40">
        <f t="shared" si="11"/>
        <v>-1.2713199956313804E-4</v>
      </c>
      <c r="EF11" s="40">
        <f t="shared" si="12"/>
        <v>-5.9102815689389735E-5</v>
      </c>
      <c r="EG11" s="40">
        <f t="shared" si="13"/>
        <v>-1.2691341849025884E-4</v>
      </c>
      <c r="EH11" s="40">
        <f t="shared" si="14"/>
        <v>-7.6847134164164131E-5</v>
      </c>
      <c r="EI11" s="40">
        <f t="shared" si="15"/>
        <v>-7.337399765413883E-5</v>
      </c>
      <c r="EJ11" s="40">
        <f t="shared" si="16"/>
        <v>-1.4367311193487408E-4</v>
      </c>
      <c r="EK11" s="40">
        <f t="shared" si="17"/>
        <v>-1.1128954609364858E-4</v>
      </c>
      <c r="EL11" s="40">
        <f t="shared" si="18"/>
        <v>-1.2724545371726819E-4</v>
      </c>
      <c r="EM11" s="40">
        <f t="shared" si="19"/>
        <v>-1.2717693507201662E-4</v>
      </c>
      <c r="EN11" s="40">
        <f t="shared" si="20"/>
        <v>-1.6957333663227494E-4</v>
      </c>
      <c r="EO11" s="40">
        <f t="shared" si="21"/>
        <v>-9.5601726159634656E-4</v>
      </c>
      <c r="EP11" s="40">
        <f t="shared" si="22"/>
        <v>-9.4627228180634026E-4</v>
      </c>
      <c r="EQ11" s="40">
        <f t="shared" si="23"/>
        <v>-9.4722938690006326E-4</v>
      </c>
      <c r="ER11" s="40">
        <f t="shared" si="24"/>
        <v>-1.4225289157039688E-4</v>
      </c>
      <c r="ES11" s="40">
        <f t="shared" si="25"/>
        <v>-1.996886941366353E-4</v>
      </c>
      <c r="ET11" s="40">
        <f t="shared" si="26"/>
        <v>-1.2666809058785056E-4</v>
      </c>
      <c r="EU11" s="40">
        <f t="shared" si="27"/>
        <v>-6.1190849669232029E-5</v>
      </c>
      <c r="EV11" s="40">
        <f t="shared" si="28"/>
        <v>-1.0071792230301802E-4</v>
      </c>
      <c r="EW11" s="13"/>
      <c r="EX11" s="13"/>
      <c r="EY11" s="13"/>
      <c r="EZ11" s="13"/>
      <c r="FA11" s="13"/>
      <c r="FB11" s="13"/>
    </row>
    <row r="12" spans="1:158" x14ac:dyDescent="0.25">
      <c r="A12" s="15" t="s">
        <v>182</v>
      </c>
      <c r="B12" s="17">
        <v>21754.3784506839</v>
      </c>
      <c r="C12" s="17">
        <v>215.883193186</v>
      </c>
      <c r="D12" s="17">
        <v>355.06174005199898</v>
      </c>
      <c r="E12" s="17">
        <v>3640.0675423789999</v>
      </c>
      <c r="F12" s="17">
        <v>3634.2323559759898</v>
      </c>
      <c r="G12" s="17">
        <v>72.644642833999796</v>
      </c>
      <c r="H12" s="17">
        <v>4677.8223953959996</v>
      </c>
      <c r="I12" s="17">
        <v>548.67904208136099</v>
      </c>
      <c r="J12" s="17">
        <v>20.285667001168498</v>
      </c>
      <c r="K12" s="17">
        <v>130.09766302420601</v>
      </c>
      <c r="L12" s="17">
        <v>37.673385368099296</v>
      </c>
      <c r="M12" s="17">
        <v>2.22584664019999E-2</v>
      </c>
      <c r="N12" s="17">
        <v>375.12387680684998</v>
      </c>
      <c r="O12" s="17">
        <v>6.0654328640000004E-4</v>
      </c>
      <c r="P12" s="17">
        <v>2.1607135199E-2</v>
      </c>
      <c r="Q12" s="17">
        <v>73.711569480783893</v>
      </c>
      <c r="R12" s="17">
        <v>2.31550236399999E-3</v>
      </c>
      <c r="S12" s="17">
        <v>50.8751700599448</v>
      </c>
      <c r="T12" s="17">
        <v>25.1477857396312</v>
      </c>
      <c r="U12" s="17">
        <v>6.9160622898537198</v>
      </c>
      <c r="V12" s="17">
        <v>1.2929274261842099E-2</v>
      </c>
      <c r="W12" s="17">
        <v>0.227993997862875</v>
      </c>
      <c r="X12" s="17">
        <v>0.14237219697598399</v>
      </c>
      <c r="Y12" s="17">
        <v>18.926574250205999</v>
      </c>
      <c r="Z12" s="17">
        <v>0.27681427782077</v>
      </c>
      <c r="AA12" s="17">
        <v>7.3736815996643204</v>
      </c>
      <c r="AB12" s="17">
        <v>0.10242965934000001</v>
      </c>
      <c r="AC12" s="17">
        <v>2.9682410204999899E-4</v>
      </c>
      <c r="AE12" s="28" t="s">
        <v>182</v>
      </c>
      <c r="AF12" s="28">
        <v>0</v>
      </c>
      <c r="AG12" s="28">
        <v>258.678969383028</v>
      </c>
      <c r="AH12" s="28">
        <v>20.273427539434699</v>
      </c>
      <c r="AI12" s="28">
        <v>548.34806143789797</v>
      </c>
      <c r="AJ12" s="28">
        <v>548.34806143789797</v>
      </c>
      <c r="AK12" s="28">
        <v>227.888871669455</v>
      </c>
      <c r="AL12" s="28">
        <v>0</v>
      </c>
      <c r="AM12" s="28">
        <v>1.2162406333438E-4</v>
      </c>
      <c r="AN12" s="28">
        <v>1.7502038988739799E-4</v>
      </c>
      <c r="AO12" s="28">
        <v>130.016891770406</v>
      </c>
      <c r="AP12" s="28">
        <v>0.27663211833759499</v>
      </c>
      <c r="AQ12" s="28">
        <v>37.6506564876521</v>
      </c>
      <c r="AR12" s="28">
        <v>5.3397042015685897E-3</v>
      </c>
      <c r="AS12" s="28">
        <v>1.6909075556804799E-2</v>
      </c>
      <c r="AT12" s="28">
        <v>1427.15795274384</v>
      </c>
      <c r="AU12" s="28">
        <v>21744.742380096599</v>
      </c>
      <c r="AV12" s="28">
        <v>387.68194289493903</v>
      </c>
      <c r="AW12" s="28">
        <v>147.71771408077601</v>
      </c>
      <c r="AX12" s="28">
        <v>242.87955251891901</v>
      </c>
      <c r="AY12" s="28">
        <v>7.3692328655286996</v>
      </c>
      <c r="AZ12" s="28">
        <v>0</v>
      </c>
      <c r="BA12" s="28">
        <v>0</v>
      </c>
      <c r="BB12" s="28">
        <v>374.89758465528303</v>
      </c>
      <c r="BC12" s="28">
        <v>374.89758465528303</v>
      </c>
      <c r="BD12" s="28">
        <v>231.622355893513</v>
      </c>
      <c r="BE12" s="28">
        <v>0</v>
      </c>
      <c r="BF12" s="28">
        <v>2.4249673953712E-4</v>
      </c>
      <c r="BG12" s="28">
        <v>3.03120732468057E-4</v>
      </c>
      <c r="BH12" s="28">
        <v>0</v>
      </c>
      <c r="BI12" s="28">
        <v>49.737171335689503</v>
      </c>
      <c r="BJ12" s="28">
        <v>14.168647566092501</v>
      </c>
      <c r="BK12" s="28">
        <v>0</v>
      </c>
      <c r="BL12" s="28">
        <v>532.440405454661</v>
      </c>
      <c r="BM12" s="28">
        <v>63.949462587672798</v>
      </c>
      <c r="BN12" s="28">
        <v>2.6619738578129E-2</v>
      </c>
      <c r="BO12" s="28">
        <v>7.5763917623196994E-2</v>
      </c>
      <c r="BP12" s="28">
        <v>7.1267075473029099E-3</v>
      </c>
      <c r="BQ12" s="28">
        <v>1.44693703390157E-2</v>
      </c>
      <c r="BR12" s="28">
        <v>0</v>
      </c>
      <c r="BS12" s="28">
        <v>326.08267966793301</v>
      </c>
      <c r="BT12" s="28">
        <v>73.666893176871</v>
      </c>
      <c r="BU12" s="28">
        <v>215.79962926856101</v>
      </c>
      <c r="BV12" s="28">
        <v>0</v>
      </c>
      <c r="BW12" s="28">
        <v>9.4877483387622197E-4</v>
      </c>
      <c r="BX12" s="28">
        <v>1.3653059708879599E-3</v>
      </c>
      <c r="BY12" s="28">
        <v>5081.4554212646799</v>
      </c>
      <c r="BZ12" s="28">
        <v>319.40576207763502</v>
      </c>
      <c r="CA12" s="28">
        <v>35.489526498784699</v>
      </c>
      <c r="CB12" s="28">
        <v>354.89528857642</v>
      </c>
      <c r="CC12" s="28">
        <v>0.39800724533582998</v>
      </c>
      <c r="CD12" s="28">
        <v>141.875124883794</v>
      </c>
      <c r="CE12" s="28">
        <v>0</v>
      </c>
      <c r="CF12" s="28">
        <v>6.9118426793322199</v>
      </c>
      <c r="CG12" s="28">
        <v>1.29173506472167E-2</v>
      </c>
      <c r="CH12" s="28">
        <v>0.227783632433327</v>
      </c>
      <c r="CI12" s="28">
        <v>0.14224083189805101</v>
      </c>
      <c r="CJ12" s="28">
        <v>18.9150625356856</v>
      </c>
      <c r="CK12" s="28">
        <v>0.361932936633652</v>
      </c>
      <c r="CL12" s="28">
        <v>459.44649676976701</v>
      </c>
      <c r="CM12" s="28">
        <v>0.34772525521255199</v>
      </c>
      <c r="CN12" s="28">
        <v>10.076422141349299</v>
      </c>
      <c r="CO12" s="28">
        <v>206.62593281855399</v>
      </c>
      <c r="CP12" s="28">
        <v>0.479358501044439</v>
      </c>
      <c r="CQ12" s="28">
        <v>0.17649128989273399</v>
      </c>
      <c r="CR12" s="28">
        <v>6.0624309431924E-5</v>
      </c>
      <c r="CS12" s="28">
        <v>33.077797677320397</v>
      </c>
      <c r="CT12" s="28">
        <v>3638.3865548312701</v>
      </c>
      <c r="CU12" s="28">
        <v>3632.5568178712001</v>
      </c>
      <c r="CV12" s="28">
        <v>5.8297369600654703</v>
      </c>
      <c r="CW12" s="28">
        <v>0.37684567818030501</v>
      </c>
      <c r="CX12" s="28">
        <v>3.5996721430612199E-4</v>
      </c>
      <c r="CY12" s="28">
        <v>81.057339454135601</v>
      </c>
      <c r="CZ12" s="28">
        <v>3.1307217860745</v>
      </c>
      <c r="DA12" s="28">
        <v>1350.2114261148499</v>
      </c>
      <c r="DB12" s="28">
        <v>4.9342602460358096</v>
      </c>
      <c r="DC12" s="28">
        <v>6.2500630799671404</v>
      </c>
      <c r="DD12" s="28">
        <v>1919.89969664401</v>
      </c>
      <c r="DE12" s="28">
        <v>58.382578198029201</v>
      </c>
      <c r="DF12" s="28">
        <v>1.20249888071341</v>
      </c>
      <c r="DG12" s="28">
        <v>14.3478282208149</v>
      </c>
      <c r="DH12" s="28">
        <v>1.17179205065471E-4</v>
      </c>
      <c r="DI12" s="28">
        <v>72.610336856980595</v>
      </c>
      <c r="DJ12" s="28">
        <v>1.8200184775328401</v>
      </c>
      <c r="DK12" s="28">
        <v>0</v>
      </c>
      <c r="DL12" s="28">
        <v>0</v>
      </c>
      <c r="DM12" s="28">
        <v>78.416672201838594</v>
      </c>
      <c r="DN12" s="28">
        <v>50.844491894244896</v>
      </c>
      <c r="DO12" s="28">
        <v>6.2361656461158397</v>
      </c>
      <c r="DP12" s="28">
        <v>4674.9169231744299</v>
      </c>
      <c r="DQ12" s="28">
        <v>25.132613688352102</v>
      </c>
      <c r="DR12" s="28">
        <v>26.9739308702842</v>
      </c>
      <c r="DT12" s="26">
        <f t="shared" si="0"/>
        <v>1.0869616518905316</v>
      </c>
      <c r="DU12" s="40">
        <f t="shared" si="1"/>
        <v>-4.4294855902896583E-4</v>
      </c>
      <c r="DV12" s="40">
        <f t="shared" si="2"/>
        <v>-3.8707930990717368E-4</v>
      </c>
      <c r="DW12" s="40">
        <f t="shared" si="3"/>
        <v>-4.6879586506449295E-4</v>
      </c>
      <c r="DX12" s="40">
        <f t="shared" si="4"/>
        <v>-4.618011968621613E-4</v>
      </c>
      <c r="DY12" s="40">
        <f t="shared" si="5"/>
        <v>-4.6104319720627573E-4</v>
      </c>
      <c r="DZ12" s="40">
        <f t="shared" si="6"/>
        <v>-4.7224372893668023E-4</v>
      </c>
      <c r="EA12" s="40">
        <f t="shared" si="7"/>
        <v>-6.2111640331391656E-4</v>
      </c>
      <c r="EB12" s="40">
        <f t="shared" si="8"/>
        <v>-6.0323179505358663E-4</v>
      </c>
      <c r="EC12" s="40">
        <f t="shared" si="9"/>
        <v>-6.0335515381840005E-4</v>
      </c>
      <c r="ED12" s="40">
        <f t="shared" si="10"/>
        <v>-6.2085092016588039E-4</v>
      </c>
      <c r="EE12" s="40">
        <f t="shared" si="11"/>
        <v>-6.0331399010514529E-4</v>
      </c>
      <c r="EF12" s="40">
        <f t="shared" si="12"/>
        <v>-4.3518917483197301E-4</v>
      </c>
      <c r="EG12" s="40">
        <f t="shared" si="13"/>
        <v>-6.0324646219059221E-4</v>
      </c>
      <c r="EH12" s="40">
        <f t="shared" si="14"/>
        <v>-4.9708729724561051E-4</v>
      </c>
      <c r="EI12" s="40">
        <f t="shared" si="15"/>
        <v>-5.1174357820009777E-4</v>
      </c>
      <c r="EJ12" s="40">
        <f t="shared" si="16"/>
        <v>-6.0609622380297721E-4</v>
      </c>
      <c r="EK12" s="40">
        <f t="shared" si="17"/>
        <v>-6.1393123924618446E-4</v>
      </c>
      <c r="EL12" s="40">
        <f t="shared" si="18"/>
        <v>-6.0300861233006842E-4</v>
      </c>
      <c r="EM12" s="40">
        <f t="shared" si="19"/>
        <v>-6.0331559351517461E-4</v>
      </c>
      <c r="EN12" s="40">
        <f t="shared" si="20"/>
        <v>-6.1011748371474586E-4</v>
      </c>
      <c r="EO12" s="40">
        <f t="shared" si="21"/>
        <v>-9.2221840019200414E-4</v>
      </c>
      <c r="EP12" s="40">
        <f t="shared" si="22"/>
        <v>-9.2267968244725846E-4</v>
      </c>
      <c r="EQ12" s="40">
        <f t="shared" si="23"/>
        <v>-9.2268772079949761E-4</v>
      </c>
      <c r="ER12" s="40">
        <f t="shared" si="24"/>
        <v>-6.082302253020566E-4</v>
      </c>
      <c r="ES12" s="40">
        <f t="shared" si="25"/>
        <v>-6.5805667471010491E-4</v>
      </c>
      <c r="ET12" s="40">
        <f t="shared" si="26"/>
        <v>-6.0332604215284681E-4</v>
      </c>
      <c r="EU12" s="40">
        <f t="shared" si="27"/>
        <v>-4.4911931729954368E-4</v>
      </c>
      <c r="EV12" s="40">
        <f t="shared" si="28"/>
        <v>-6.0523666029892143E-4</v>
      </c>
      <c r="EW12" s="13"/>
      <c r="EX12" s="13"/>
      <c r="EY12" s="13"/>
      <c r="EZ12" s="13"/>
      <c r="FA12" s="13"/>
      <c r="FB12" s="13"/>
    </row>
    <row r="13" spans="1:158" x14ac:dyDescent="0.25">
      <c r="A13" s="15" t="s">
        <v>183</v>
      </c>
      <c r="B13" s="17">
        <v>42301.379806980003</v>
      </c>
      <c r="C13" s="17">
        <v>413.124525963</v>
      </c>
      <c r="D13" s="17">
        <v>681.29226222600005</v>
      </c>
      <c r="E13" s="17">
        <v>6344.1703269339996</v>
      </c>
      <c r="F13" s="17">
        <v>6344.057263486</v>
      </c>
      <c r="G13" s="17">
        <v>124.758102089999</v>
      </c>
      <c r="H13" s="17">
        <v>6390.9513721349904</v>
      </c>
      <c r="I13" s="17">
        <v>791.50191279609999</v>
      </c>
      <c r="J13" s="17">
        <v>29.2632723372</v>
      </c>
      <c r="K13" s="17">
        <v>178.03338539749899</v>
      </c>
      <c r="L13" s="17">
        <v>54.3460826703</v>
      </c>
      <c r="M13" s="17">
        <v>4.51627565870912E-2</v>
      </c>
      <c r="N13" s="17">
        <v>541.13834000869895</v>
      </c>
      <c r="O13" s="17">
        <v>1.2949419065979399E-3</v>
      </c>
      <c r="P13" s="17">
        <v>4.4739362823534003E-2</v>
      </c>
      <c r="Q13" s="17">
        <v>105.45267743743401</v>
      </c>
      <c r="R13" s="5">
        <v>7.8780655005570802E-3</v>
      </c>
      <c r="S13" s="17">
        <v>73.390436535199996</v>
      </c>
      <c r="T13" s="17">
        <v>36.277165681381902</v>
      </c>
      <c r="U13" s="17">
        <v>9.7620002172906499</v>
      </c>
      <c r="V13" s="17">
        <v>1.0801758378422E-2</v>
      </c>
      <c r="W13" s="5">
        <v>0.17374214702693699</v>
      </c>
      <c r="X13" s="17">
        <v>0.1084868072739</v>
      </c>
      <c r="Y13" s="17">
        <v>27.022962964118101</v>
      </c>
      <c r="Z13" s="17">
        <v>0.31863759117600199</v>
      </c>
      <c r="AA13" s="17">
        <v>10.636971055999901</v>
      </c>
      <c r="AB13" s="17">
        <v>0.219280498917581</v>
      </c>
      <c r="AC13" s="17">
        <v>7.4702405474196996E-4</v>
      </c>
      <c r="AE13" s="28" t="s">
        <v>183</v>
      </c>
      <c r="AF13" s="28">
        <v>0</v>
      </c>
      <c r="AG13" s="28">
        <v>348.06473500132302</v>
      </c>
      <c r="AH13" s="28">
        <v>29.258128147962999</v>
      </c>
      <c r="AI13" s="28">
        <v>791.36302298955604</v>
      </c>
      <c r="AJ13" s="28">
        <v>791.36302298955604</v>
      </c>
      <c r="AK13" s="28">
        <v>306.63504836893799</v>
      </c>
      <c r="AL13" s="28">
        <v>0</v>
      </c>
      <c r="AM13" s="28">
        <v>3.0624244522341101E-4</v>
      </c>
      <c r="AN13" s="28">
        <v>4.4069040294978398E-4</v>
      </c>
      <c r="AO13" s="28">
        <v>178.001954242848</v>
      </c>
      <c r="AP13" s="28">
        <v>0.31857983327146999</v>
      </c>
      <c r="AQ13" s="28">
        <v>54.336540801305702</v>
      </c>
      <c r="AR13" s="28">
        <v>1.08367588220704E-2</v>
      </c>
      <c r="AS13" s="28">
        <v>3.4316395696577802E-2</v>
      </c>
      <c r="AT13" s="28">
        <v>1920.3072074756501</v>
      </c>
      <c r="AU13" s="28">
        <v>42292.802015377201</v>
      </c>
      <c r="AV13" s="28">
        <v>521.64418932741398</v>
      </c>
      <c r="AW13" s="28">
        <v>198.76115976627901</v>
      </c>
      <c r="AX13" s="28">
        <v>326.80568661655599</v>
      </c>
      <c r="AY13" s="28">
        <v>10.635098179163499</v>
      </c>
      <c r="AZ13" s="28">
        <v>0</v>
      </c>
      <c r="BA13" s="28">
        <v>0</v>
      </c>
      <c r="BB13" s="28">
        <v>541.04337216048498</v>
      </c>
      <c r="BC13" s="28">
        <v>541.04337216048498</v>
      </c>
      <c r="BD13" s="28">
        <v>311.65873503001598</v>
      </c>
      <c r="BE13" s="28">
        <v>0</v>
      </c>
      <c r="BF13" s="28">
        <v>5.1788510917434702E-4</v>
      </c>
      <c r="BG13" s="28">
        <v>6.4735333959210003E-4</v>
      </c>
      <c r="BH13" s="28">
        <v>0</v>
      </c>
      <c r="BI13" s="28">
        <v>66.923715773799202</v>
      </c>
      <c r="BJ13" s="28">
        <v>19.064567571409601</v>
      </c>
      <c r="BK13" s="28">
        <v>0</v>
      </c>
      <c r="BL13" s="28">
        <v>716.42359596226595</v>
      </c>
      <c r="BM13" s="28">
        <v>86.047034136622599</v>
      </c>
      <c r="BN13" s="28">
        <v>5.70016998848085E-2</v>
      </c>
      <c r="BO13" s="28">
        <v>0.16223546256827401</v>
      </c>
      <c r="BP13" s="28">
        <v>1.47613477934489E-2</v>
      </c>
      <c r="BQ13" s="28">
        <v>2.99700444121099E-2</v>
      </c>
      <c r="BR13" s="28">
        <v>0</v>
      </c>
      <c r="BS13" s="28">
        <v>438.75943271361001</v>
      </c>
      <c r="BT13" s="28">
        <v>105.434069455125</v>
      </c>
      <c r="BU13" s="28">
        <v>413.02497278989398</v>
      </c>
      <c r="BV13" s="28">
        <v>0</v>
      </c>
      <c r="BW13" s="28">
        <v>3.2296741038487101E-3</v>
      </c>
      <c r="BX13" s="28">
        <v>4.6475833683316996E-3</v>
      </c>
      <c r="BY13" s="28">
        <v>6936.7576212128697</v>
      </c>
      <c r="BZ13" s="28">
        <v>613.03017816454201</v>
      </c>
      <c r="CA13" s="28">
        <v>68.114469842424597</v>
      </c>
      <c r="CB13" s="28">
        <v>681.14464800696601</v>
      </c>
      <c r="CC13" s="28">
        <v>0.53553707133823802</v>
      </c>
      <c r="CD13" s="28">
        <v>190.89972318545799</v>
      </c>
      <c r="CE13" s="28">
        <v>0</v>
      </c>
      <c r="CF13" s="28">
        <v>9.7602707977314491</v>
      </c>
      <c r="CG13" s="28">
        <v>1.0801400194264401E-2</v>
      </c>
      <c r="CH13" s="28">
        <v>0.17373576004723301</v>
      </c>
      <c r="CI13" s="28">
        <v>0.108482992209205</v>
      </c>
      <c r="CJ13" s="28">
        <v>27.0182025403418</v>
      </c>
      <c r="CK13" s="28">
        <v>0.62245551502725405</v>
      </c>
      <c r="CL13" s="28">
        <v>618.20668465712095</v>
      </c>
      <c r="CM13" s="28">
        <v>0.73849118360643096</v>
      </c>
      <c r="CN13" s="28">
        <v>18.9491595791376</v>
      </c>
      <c r="CO13" s="28">
        <v>356.24560982600002</v>
      </c>
      <c r="CP13" s="28">
        <v>0.63618655764810905</v>
      </c>
      <c r="CQ13" s="28">
        <v>1.6296371907284599</v>
      </c>
      <c r="CR13" s="28">
        <v>1.2946994971257199E-4</v>
      </c>
      <c r="CS13" s="28">
        <v>60.354528451197901</v>
      </c>
      <c r="CT13" s="28">
        <v>6342.82597324579</v>
      </c>
      <c r="CU13" s="28">
        <v>6342.7129139869703</v>
      </c>
      <c r="CV13" s="28">
        <v>0.113059258820439</v>
      </c>
      <c r="CW13" s="28">
        <v>0.68598448166581205</v>
      </c>
      <c r="CX13" s="28">
        <v>3.3237656395266602E-3</v>
      </c>
      <c r="CY13" s="28">
        <v>140.29561703621599</v>
      </c>
      <c r="CZ13" s="28">
        <v>5.4036178674691504</v>
      </c>
      <c r="DA13" s="28">
        <v>2383.49922893346</v>
      </c>
      <c r="DB13" s="28">
        <v>8.4770455524507096</v>
      </c>
      <c r="DC13" s="28">
        <v>10.737592852615499</v>
      </c>
      <c r="DD13" s="28">
        <v>3322.1367696776201</v>
      </c>
      <c r="DE13" s="28">
        <v>78.556516775817897</v>
      </c>
      <c r="DF13" s="28">
        <v>2.2693099722768699</v>
      </c>
      <c r="DG13" s="28">
        <v>30.027273566031099</v>
      </c>
      <c r="DH13" s="28">
        <v>1.08197817388779E-3</v>
      </c>
      <c r="DI13" s="28">
        <v>124.734920200841</v>
      </c>
      <c r="DJ13" s="28">
        <v>2.4489197740753799</v>
      </c>
      <c r="DK13" s="28">
        <v>0</v>
      </c>
      <c r="DL13" s="28">
        <v>0</v>
      </c>
      <c r="DM13" s="28">
        <v>105.51336266684601</v>
      </c>
      <c r="DN13" s="28">
        <v>73.377594007603193</v>
      </c>
      <c r="DO13" s="28">
        <v>8.3910531520031704</v>
      </c>
      <c r="DP13" s="28">
        <v>6389.8227783748598</v>
      </c>
      <c r="DQ13" s="28">
        <v>36.270794224587497</v>
      </c>
      <c r="DR13" s="28">
        <v>36.294686928842502</v>
      </c>
      <c r="DT13" s="26">
        <f t="shared" si="0"/>
        <v>1.0855946810745687</v>
      </c>
      <c r="DU13" s="40">
        <f t="shared" si="1"/>
        <v>-2.0277805693199845E-4</v>
      </c>
      <c r="DV13" s="40">
        <f t="shared" si="2"/>
        <v>-2.4097618720156299E-4</v>
      </c>
      <c r="DW13" s="40">
        <f t="shared" si="3"/>
        <v>-2.1666798115648161E-4</v>
      </c>
      <c r="DX13" s="40">
        <f t="shared" si="4"/>
        <v>-2.1190378235940132E-4</v>
      </c>
      <c r="DY13" s="40">
        <f t="shared" si="5"/>
        <v>-2.1190689856588662E-4</v>
      </c>
      <c r="DZ13" s="40">
        <f t="shared" si="6"/>
        <v>-1.8581469876219423E-4</v>
      </c>
      <c r="EA13" s="40">
        <f t="shared" si="7"/>
        <v>-1.765924499208867E-4</v>
      </c>
      <c r="EB13" s="40">
        <f t="shared" si="8"/>
        <v>-1.7547627402856708E-4</v>
      </c>
      <c r="EC13" s="40">
        <f t="shared" si="9"/>
        <v>-1.7578995191393505E-4</v>
      </c>
      <c r="ED13" s="40">
        <f t="shared" si="10"/>
        <v>-1.7654640774712803E-4</v>
      </c>
      <c r="EE13" s="40">
        <f t="shared" si="11"/>
        <v>-1.7557602177483233E-4</v>
      </c>
      <c r="EF13" s="40">
        <f t="shared" si="12"/>
        <v>-2.1261032692905323E-4</v>
      </c>
      <c r="EG13" s="40">
        <f t="shared" si="13"/>
        <v>-1.7549643259881056E-4</v>
      </c>
      <c r="EH13" s="40">
        <f t="shared" si="14"/>
        <v>-1.8032323900491807E-4</v>
      </c>
      <c r="EI13" s="40">
        <f t="shared" si="15"/>
        <v>-1.7815671641637743E-4</v>
      </c>
      <c r="EJ13" s="40">
        <f t="shared" si="16"/>
        <v>-1.7645813042582178E-4</v>
      </c>
      <c r="EK13" s="40">
        <f t="shared" si="17"/>
        <v>-1.0256685180053131E-4</v>
      </c>
      <c r="EL13" s="40">
        <f t="shared" si="18"/>
        <v>-1.7498911579089864E-4</v>
      </c>
      <c r="EM13" s="40">
        <f t="shared" si="19"/>
        <v>-1.7563270654505949E-4</v>
      </c>
      <c r="EN13" s="40">
        <f t="shared" si="20"/>
        <v>-1.7715832008870724E-4</v>
      </c>
      <c r="EO13" s="40">
        <f t="shared" si="21"/>
        <v>-3.3159800937138551E-5</v>
      </c>
      <c r="EP13" s="40">
        <f t="shared" si="22"/>
        <v>-3.6761256915925433E-5</v>
      </c>
      <c r="EQ13" s="40">
        <f t="shared" si="23"/>
        <v>-3.5166162512014732E-5</v>
      </c>
      <c r="ER13" s="40">
        <f t="shared" si="24"/>
        <v>-1.7616216928622536E-4</v>
      </c>
      <c r="ES13" s="40">
        <f t="shared" si="25"/>
        <v>-1.8126519322101401E-4</v>
      </c>
      <c r="ET13" s="40">
        <f t="shared" si="26"/>
        <v>-1.7607238249886406E-4</v>
      </c>
      <c r="EU13" s="40">
        <f t="shared" si="27"/>
        <v>-1.9763027133018625E-4</v>
      </c>
      <c r="EV13" s="40">
        <f t="shared" si="28"/>
        <v>-1.2209321533364096E-4</v>
      </c>
      <c r="EW13" s="13"/>
      <c r="EX13" s="13"/>
      <c r="EY13" s="13"/>
      <c r="EZ13" s="13"/>
      <c r="FA13" s="13"/>
      <c r="FB13" s="13"/>
    </row>
    <row r="14" spans="1:158" x14ac:dyDescent="0.25">
      <c r="A14" s="15" t="s">
        <v>184</v>
      </c>
      <c r="B14" s="17">
        <v>41026.247065686002</v>
      </c>
      <c r="C14" s="17">
        <v>338.92146513030002</v>
      </c>
      <c r="D14" s="17">
        <v>783.31180079119997</v>
      </c>
      <c r="E14" s="17">
        <v>7165.6482061181996</v>
      </c>
      <c r="F14" s="17">
        <v>7132.7392988191996</v>
      </c>
      <c r="G14" s="17">
        <v>158.77554078239899</v>
      </c>
      <c r="H14" s="17">
        <v>9157.4638348520002</v>
      </c>
      <c r="I14" s="17">
        <v>959.60275724593203</v>
      </c>
      <c r="J14" s="17">
        <v>35.478267792134197</v>
      </c>
      <c r="K14" s="17">
        <v>253.88831294133101</v>
      </c>
      <c r="L14" s="17">
        <v>65.888218250289896</v>
      </c>
      <c r="M14" s="17">
        <v>3.65809499316605E-2</v>
      </c>
      <c r="N14" s="17">
        <v>656.06644118778001</v>
      </c>
      <c r="O14" s="17">
        <v>1.07464833274059E-3</v>
      </c>
      <c r="P14" s="17">
        <v>3.9955519668469899E-2</v>
      </c>
      <c r="Q14" s="17">
        <v>131.32417772901701</v>
      </c>
      <c r="R14" s="17">
        <v>4.6493537849060101E-3</v>
      </c>
      <c r="S14" s="17">
        <v>88.977252128466503</v>
      </c>
      <c r="T14" s="17">
        <v>43.981786588454497</v>
      </c>
      <c r="U14" s="17">
        <v>12.683067851353201</v>
      </c>
      <c r="V14" s="17">
        <v>2.8616007145408299E-2</v>
      </c>
      <c r="W14" s="17">
        <v>0.569831003905233</v>
      </c>
      <c r="X14" s="17">
        <v>0.35635180502823</v>
      </c>
      <c r="Y14" s="17">
        <v>33.662932136778601</v>
      </c>
      <c r="Z14" s="17">
        <v>0.64266401578014998</v>
      </c>
      <c r="AA14" s="17">
        <v>12.8960733897363</v>
      </c>
      <c r="AB14" s="17">
        <v>0.17194924588034999</v>
      </c>
      <c r="AC14" s="17">
        <v>6.2471529350004997E-4</v>
      </c>
      <c r="AE14" s="28" t="s">
        <v>184</v>
      </c>
      <c r="AF14" s="28">
        <v>0</v>
      </c>
      <c r="AG14" s="28">
        <v>521.50816101644398</v>
      </c>
      <c r="AH14" s="28">
        <v>35.462721443506602</v>
      </c>
      <c r="AI14" s="28">
        <v>959.18246450985896</v>
      </c>
      <c r="AJ14" s="28">
        <v>959.18246450985896</v>
      </c>
      <c r="AK14" s="28">
        <v>459.43394266119498</v>
      </c>
      <c r="AL14" s="28">
        <v>0</v>
      </c>
      <c r="AM14" s="28">
        <v>2.5599501503141602E-4</v>
      </c>
      <c r="AN14" s="28">
        <v>3.6838260175790799E-4</v>
      </c>
      <c r="AO14" s="28">
        <v>253.76176565638099</v>
      </c>
      <c r="AP14" s="28">
        <v>0.64228242545205505</v>
      </c>
      <c r="AQ14" s="28">
        <v>65.859353524346304</v>
      </c>
      <c r="AR14" s="28">
        <v>8.7772173766347498E-3</v>
      </c>
      <c r="AS14" s="28">
        <v>2.7794520945295598E-2</v>
      </c>
      <c r="AT14" s="28">
        <v>2877.2125889366498</v>
      </c>
      <c r="AU14" s="28">
        <v>41014.122485398402</v>
      </c>
      <c r="AV14" s="28">
        <v>781.58378487672496</v>
      </c>
      <c r="AW14" s="28">
        <v>297.805404456838</v>
      </c>
      <c r="AX14" s="28">
        <v>489.65575315940498</v>
      </c>
      <c r="AY14" s="28">
        <v>12.8904197062237</v>
      </c>
      <c r="AZ14" s="28">
        <v>0</v>
      </c>
      <c r="BA14" s="28">
        <v>0</v>
      </c>
      <c r="BB14" s="28">
        <v>655.77905170360395</v>
      </c>
      <c r="BC14" s="28">
        <v>655.77905170360395</v>
      </c>
      <c r="BD14" s="28">
        <v>466.96071702731501</v>
      </c>
      <c r="BE14" s="28">
        <v>0</v>
      </c>
      <c r="BF14" s="28">
        <v>4.2970298106133798E-4</v>
      </c>
      <c r="BG14" s="28">
        <v>5.3712657708480601E-4</v>
      </c>
      <c r="BH14" s="28">
        <v>0</v>
      </c>
      <c r="BI14" s="28">
        <v>100.27232144817999</v>
      </c>
      <c r="BJ14" s="28">
        <v>28.564615896909402</v>
      </c>
      <c r="BK14" s="28">
        <v>0</v>
      </c>
      <c r="BL14" s="28">
        <v>1073.4231368153401</v>
      </c>
      <c r="BM14" s="28">
        <v>128.924893996208</v>
      </c>
      <c r="BN14" s="28">
        <v>4.46942860210464E-2</v>
      </c>
      <c r="BO14" s="28">
        <v>0.12720671729662</v>
      </c>
      <c r="BP14" s="28">
        <v>1.3180071855521801E-2</v>
      </c>
      <c r="BQ14" s="28">
        <v>2.6759547805167299E-2</v>
      </c>
      <c r="BR14" s="28">
        <v>0</v>
      </c>
      <c r="BS14" s="28">
        <v>657.397098769683</v>
      </c>
      <c r="BT14" s="28">
        <v>131.26524135342399</v>
      </c>
      <c r="BU14" s="28">
        <v>338.86657791501</v>
      </c>
      <c r="BV14" s="28">
        <v>0</v>
      </c>
      <c r="BW14" s="28">
        <v>1.9052031910360501E-3</v>
      </c>
      <c r="BX14" s="28">
        <v>2.7416322702784901E-3</v>
      </c>
      <c r="BY14" s="28">
        <v>9972.4151825769804</v>
      </c>
      <c r="BZ14" s="28">
        <v>704.66953740976305</v>
      </c>
      <c r="CA14" s="28">
        <v>78.296597873279097</v>
      </c>
      <c r="CB14" s="28">
        <v>782.96613528304295</v>
      </c>
      <c r="CC14" s="28">
        <v>0.80240000322021099</v>
      </c>
      <c r="CD14" s="28">
        <v>286.02645633527999</v>
      </c>
      <c r="CE14" s="28">
        <v>0</v>
      </c>
      <c r="CF14" s="28">
        <v>12.6771658465907</v>
      </c>
      <c r="CG14" s="28">
        <v>2.8591362850571799E-2</v>
      </c>
      <c r="CH14" s="28">
        <v>0.569342920085954</v>
      </c>
      <c r="CI14" s="28">
        <v>0.356046139985084</v>
      </c>
      <c r="CJ14" s="28">
        <v>33.647744784672398</v>
      </c>
      <c r="CK14" s="28">
        <v>0.63524326038367196</v>
      </c>
      <c r="CL14" s="28">
        <v>926.26422677308005</v>
      </c>
      <c r="CM14" s="28">
        <v>0.62485497557240699</v>
      </c>
      <c r="CN14" s="28">
        <v>18.090891677649299</v>
      </c>
      <c r="CO14" s="28">
        <v>414.59131538701598</v>
      </c>
      <c r="CP14" s="28">
        <v>1.29259392930107</v>
      </c>
      <c r="CQ14" s="28">
        <v>0.44710820627192899</v>
      </c>
      <c r="CR14" s="28">
        <v>1.07425621788237E-4</v>
      </c>
      <c r="CS14" s="28">
        <v>60.2177984691237</v>
      </c>
      <c r="CT14" s="28">
        <v>7163.2630714418501</v>
      </c>
      <c r="CU14" s="28">
        <v>7130.3816256578702</v>
      </c>
      <c r="CV14" s="28">
        <v>32.881445783976801</v>
      </c>
      <c r="CW14" s="28">
        <v>0.66534074929340703</v>
      </c>
      <c r="CX14" s="28">
        <v>9.1191154764981802E-4</v>
      </c>
      <c r="CY14" s="28">
        <v>143.333600430236</v>
      </c>
      <c r="CZ14" s="28">
        <v>5.5765639735556602</v>
      </c>
      <c r="DA14" s="28">
        <v>2659.87048556318</v>
      </c>
      <c r="DB14" s="28">
        <v>8.6593967064807007</v>
      </c>
      <c r="DC14" s="28">
        <v>10.9685692925159</v>
      </c>
      <c r="DD14" s="28">
        <v>3777.0811909285298</v>
      </c>
      <c r="DE14" s="28">
        <v>117.70186884473</v>
      </c>
      <c r="DF14" s="28">
        <v>2.2602556750234899</v>
      </c>
      <c r="DG14" s="28">
        <v>26.0652076700039</v>
      </c>
      <c r="DH14" s="28">
        <v>2.9685218602919998E-4</v>
      </c>
      <c r="DI14" s="28">
        <v>158.71933043089999</v>
      </c>
      <c r="DJ14" s="28">
        <v>3.66923656777535</v>
      </c>
      <c r="DK14" s="28">
        <v>0</v>
      </c>
      <c r="DL14" s="28">
        <v>0</v>
      </c>
      <c r="DM14" s="28">
        <v>158.091449019404</v>
      </c>
      <c r="DN14" s="28">
        <v>88.938262898902806</v>
      </c>
      <c r="DO14" s="28">
        <v>12.5723847691921</v>
      </c>
      <c r="DP14" s="28">
        <v>9152.8867899828601</v>
      </c>
      <c r="DQ14" s="28">
        <v>43.962514860772004</v>
      </c>
      <c r="DR14" s="28">
        <v>54.380612861149501</v>
      </c>
      <c r="DT14" s="26">
        <f t="shared" si="0"/>
        <v>1.0895376957454594</v>
      </c>
      <c r="DU14" s="40">
        <f t="shared" si="1"/>
        <v>-2.9553227884061091E-4</v>
      </c>
      <c r="DV14" s="40">
        <f t="shared" si="2"/>
        <v>-1.6194670723768232E-4</v>
      </c>
      <c r="DW14" s="40">
        <f t="shared" si="3"/>
        <v>-4.4128724705523354E-4</v>
      </c>
      <c r="DX14" s="40">
        <f t="shared" si="4"/>
        <v>-3.3285679225963059E-4</v>
      </c>
      <c r="DY14" s="40">
        <f t="shared" si="5"/>
        <v>-3.3054245536769236E-4</v>
      </c>
      <c r="DZ14" s="40">
        <f t="shared" si="6"/>
        <v>-3.5402399653004611E-4</v>
      </c>
      <c r="EA14" s="40">
        <f t="shared" si="7"/>
        <v>-4.9981577341539718E-4</v>
      </c>
      <c r="EB14" s="40">
        <f t="shared" si="8"/>
        <v>-4.3798616969308133E-4</v>
      </c>
      <c r="EC14" s="40">
        <f t="shared" si="9"/>
        <v>-4.3819356454154721E-4</v>
      </c>
      <c r="ED14" s="40">
        <f t="shared" si="10"/>
        <v>-4.9843682635074304E-4</v>
      </c>
      <c r="EE14" s="40">
        <f t="shared" si="11"/>
        <v>-4.3808630298581349E-4</v>
      </c>
      <c r="EF14" s="40">
        <f t="shared" si="12"/>
        <v>-2.5181439375847835E-4</v>
      </c>
      <c r="EG14" s="40">
        <f t="shared" si="13"/>
        <v>-4.3804935923220516E-4</v>
      </c>
      <c r="EH14" s="40">
        <f t="shared" si="14"/>
        <v>-3.6584321980592213E-4</v>
      </c>
      <c r="EI14" s="40">
        <f t="shared" si="15"/>
        <v>-3.9794271011196986E-4</v>
      </c>
      <c r="EJ14" s="40">
        <f t="shared" si="16"/>
        <v>-4.4878541493428576E-4</v>
      </c>
      <c r="EK14" s="40">
        <f t="shared" si="17"/>
        <v>-5.4165023957635145E-4</v>
      </c>
      <c r="EL14" s="40">
        <f t="shared" si="18"/>
        <v>-4.3819323064061058E-4</v>
      </c>
      <c r="EM14" s="40">
        <f t="shared" si="19"/>
        <v>-4.3817518971711318E-4</v>
      </c>
      <c r="EN14" s="40">
        <f t="shared" si="20"/>
        <v>-4.6534520130874819E-4</v>
      </c>
      <c r="EO14" s="40">
        <f t="shared" si="21"/>
        <v>-8.6120662156928898E-4</v>
      </c>
      <c r="EP14" s="40">
        <f t="shared" si="22"/>
        <v>-8.5654135337321496E-4</v>
      </c>
      <c r="EQ14" s="40">
        <f t="shared" si="23"/>
        <v>-8.5776201729014022E-4</v>
      </c>
      <c r="ER14" s="40">
        <f t="shared" si="24"/>
        <v>-4.5115951410572188E-4</v>
      </c>
      <c r="ES14" s="40">
        <f t="shared" si="25"/>
        <v>-5.9376333313403715E-4</v>
      </c>
      <c r="ET14" s="40">
        <f t="shared" si="26"/>
        <v>-4.3840348466841269E-4</v>
      </c>
      <c r="EU14" s="40">
        <f t="shared" si="27"/>
        <v>-2.8056280466136731E-4</v>
      </c>
      <c r="EV14" s="40">
        <f t="shared" si="28"/>
        <v>-5.4052896453693402E-4</v>
      </c>
      <c r="EW14" s="13"/>
      <c r="EX14" s="13"/>
      <c r="EY14" s="13"/>
      <c r="EZ14" s="13"/>
      <c r="FA14" s="13"/>
      <c r="FB14" s="13"/>
    </row>
    <row r="15" spans="1:158" x14ac:dyDescent="0.25">
      <c r="A15" s="15" t="s">
        <v>185</v>
      </c>
      <c r="B15" s="17">
        <v>63575.735102814899</v>
      </c>
      <c r="C15" s="17">
        <v>528.87218669400102</v>
      </c>
      <c r="D15" s="17">
        <v>900.40937615799896</v>
      </c>
      <c r="E15" s="17">
        <v>10891.340678901999</v>
      </c>
      <c r="F15" s="17">
        <v>10878.138106275001</v>
      </c>
      <c r="G15" s="17">
        <v>295.44949967500003</v>
      </c>
      <c r="H15" s="17">
        <v>14733.23781051</v>
      </c>
      <c r="I15" s="17">
        <v>1755.6975378079401</v>
      </c>
      <c r="J15" s="17">
        <v>64.911346844303793</v>
      </c>
      <c r="K15" s="17">
        <v>409.94627912098798</v>
      </c>
      <c r="L15" s="17">
        <v>120.549656281301</v>
      </c>
      <c r="M15" s="17">
        <v>5.9344346080500002E-2</v>
      </c>
      <c r="N15" s="17">
        <v>1200.3448580510899</v>
      </c>
      <c r="O15" s="17">
        <v>1.8212860574999901E-3</v>
      </c>
      <c r="P15" s="17">
        <v>6.8116263850000094E-2</v>
      </c>
      <c r="Q15" s="17">
        <v>235.28698089147699</v>
      </c>
      <c r="R15" s="17">
        <v>8.3945725740499997E-3</v>
      </c>
      <c r="S15" s="17">
        <v>162.79355316903201</v>
      </c>
      <c r="T15" s="17">
        <v>80.469458678258206</v>
      </c>
      <c r="U15" s="17">
        <v>21.988977826928998</v>
      </c>
      <c r="V15" s="17">
        <v>5.7856934747735997E-2</v>
      </c>
      <c r="W15" s="17">
        <v>0.97819107536668604</v>
      </c>
      <c r="X15" s="17">
        <v>0.61131854855964995</v>
      </c>
      <c r="Y15" s="17">
        <v>60.659911355551003</v>
      </c>
      <c r="Z15" s="17">
        <v>1.13717547080459</v>
      </c>
      <c r="AA15" s="17">
        <v>23.5947678628314</v>
      </c>
      <c r="AB15" s="17">
        <v>0.28202148910000002</v>
      </c>
      <c r="AC15" s="17">
        <v>1.11378256049999E-3</v>
      </c>
      <c r="AE15" s="28" t="s">
        <v>185</v>
      </c>
      <c r="AF15" s="28">
        <v>0</v>
      </c>
      <c r="AG15" s="28">
        <v>811.133264883587</v>
      </c>
      <c r="AH15" s="28">
        <v>64.873740982849</v>
      </c>
      <c r="AI15" s="28">
        <v>1754.68023026676</v>
      </c>
      <c r="AJ15" s="28">
        <v>1754.68023026676</v>
      </c>
      <c r="AK15" s="28">
        <v>714.58561092379102</v>
      </c>
      <c r="AL15" s="28">
        <v>0</v>
      </c>
      <c r="AM15" s="28">
        <v>4.5633642167804801E-4</v>
      </c>
      <c r="AN15" s="28">
        <v>6.5667839812166102E-4</v>
      </c>
      <c r="AO15" s="28">
        <v>409.70390460631802</v>
      </c>
      <c r="AP15" s="28">
        <v>1.13637926796608</v>
      </c>
      <c r="AQ15" s="28">
        <v>120.479762515465</v>
      </c>
      <c r="AR15" s="28">
        <v>1.4235785052662899E-2</v>
      </c>
      <c r="AS15" s="28">
        <v>4.5079987885602101E-2</v>
      </c>
      <c r="AT15" s="28">
        <v>4475.1042476351004</v>
      </c>
      <c r="AU15" s="28">
        <v>63548.268386271797</v>
      </c>
      <c r="AV15" s="28">
        <v>1215.64488617848</v>
      </c>
      <c r="AW15" s="28">
        <v>463.19473445576398</v>
      </c>
      <c r="AX15" s="28">
        <v>761.59148913768502</v>
      </c>
      <c r="AY15" s="28">
        <v>23.581093780479101</v>
      </c>
      <c r="AZ15" s="28">
        <v>0</v>
      </c>
      <c r="BA15" s="28">
        <v>0</v>
      </c>
      <c r="BB15" s="28">
        <v>1199.6494175093401</v>
      </c>
      <c r="BC15" s="28">
        <v>1199.6494175093401</v>
      </c>
      <c r="BD15" s="28">
        <v>726.29260326463805</v>
      </c>
      <c r="BE15" s="28">
        <v>0</v>
      </c>
      <c r="BF15" s="28">
        <v>7.2809622997042499E-4</v>
      </c>
      <c r="BG15" s="28">
        <v>9.1012052162123399E-4</v>
      </c>
      <c r="BH15" s="28">
        <v>0</v>
      </c>
      <c r="BI15" s="28">
        <v>155.959661288381</v>
      </c>
      <c r="BJ15" s="28">
        <v>44.428295153571099</v>
      </c>
      <c r="BK15" s="28">
        <v>0</v>
      </c>
      <c r="BL15" s="28">
        <v>1669.56049791857</v>
      </c>
      <c r="BM15" s="28">
        <v>200.52479398842101</v>
      </c>
      <c r="BN15" s="28">
        <v>7.3288546856484602E-2</v>
      </c>
      <c r="BO15" s="28">
        <v>0.208590476584158</v>
      </c>
      <c r="BP15" s="28">
        <v>2.2465048174297401E-2</v>
      </c>
      <c r="BQ15" s="28">
        <v>4.5610872875984497E-2</v>
      </c>
      <c r="BR15" s="28">
        <v>0</v>
      </c>
      <c r="BS15" s="28">
        <v>1022.48977554305</v>
      </c>
      <c r="BT15" s="28">
        <v>235.15018533962501</v>
      </c>
      <c r="BU15" s="28">
        <v>528.65908589648097</v>
      </c>
      <c r="BV15" s="28">
        <v>0</v>
      </c>
      <c r="BW15" s="28">
        <v>3.4393579057193399E-3</v>
      </c>
      <c r="BX15" s="28">
        <v>4.9493200130072698E-3</v>
      </c>
      <c r="BY15" s="28">
        <v>15999.3484570401</v>
      </c>
      <c r="BZ15" s="28">
        <v>809.93891309843002</v>
      </c>
      <c r="CA15" s="28">
        <v>89.993206834989493</v>
      </c>
      <c r="CB15" s="28">
        <v>899.93211993342004</v>
      </c>
      <c r="CC15" s="28">
        <v>1.24802175371145</v>
      </c>
      <c r="CD15" s="28">
        <v>444.87448115724999</v>
      </c>
      <c r="CE15" s="28">
        <v>0</v>
      </c>
      <c r="CF15" s="28">
        <v>21.976129004095</v>
      </c>
      <c r="CG15" s="28">
        <v>5.7804409214097602E-2</v>
      </c>
      <c r="CH15" s="28">
        <v>0.97730403988242298</v>
      </c>
      <c r="CI15" s="28">
        <v>0.61076408905392898</v>
      </c>
      <c r="CJ15" s="28">
        <v>60.624417486929303</v>
      </c>
      <c r="CK15" s="28">
        <v>0.87048915866113197</v>
      </c>
      <c r="CL15" s="28">
        <v>1440.6751500816399</v>
      </c>
      <c r="CM15" s="28">
        <v>0.88710540881958999</v>
      </c>
      <c r="CN15" s="28">
        <v>25.491081628333799</v>
      </c>
      <c r="CO15" s="28">
        <v>643.58583880906303</v>
      </c>
      <c r="CP15" s="28">
        <v>2.4133852928564701</v>
      </c>
      <c r="CQ15" s="28">
        <v>0.90393971189668998</v>
      </c>
      <c r="CR15" s="28">
        <v>1.82023772582218E-4</v>
      </c>
      <c r="CS15" s="28">
        <v>85.896405582102801</v>
      </c>
      <c r="CT15" s="28">
        <v>10886.4906331928</v>
      </c>
      <c r="CU15" s="28">
        <v>10873.299851460701</v>
      </c>
      <c r="CV15" s="28">
        <v>13.190781732027</v>
      </c>
      <c r="CW15" s="28">
        <v>0.92005202974035105</v>
      </c>
      <c r="CX15" s="28">
        <v>1.8436510784018601E-3</v>
      </c>
      <c r="CY15" s="28">
        <v>198.023788446678</v>
      </c>
      <c r="CZ15" s="28">
        <v>7.7616681569911297</v>
      </c>
      <c r="DA15" s="28">
        <v>4070.25919663574</v>
      </c>
      <c r="DB15" s="28">
        <v>11.8642117799566</v>
      </c>
      <c r="DC15" s="28">
        <v>15.0280044011971</v>
      </c>
      <c r="DD15" s="28">
        <v>5768.6935627242501</v>
      </c>
      <c r="DE15" s="28">
        <v>183.06888378017899</v>
      </c>
      <c r="DF15" s="28">
        <v>3.3285680701290201</v>
      </c>
      <c r="DG15" s="28">
        <v>37.370109813323602</v>
      </c>
      <c r="DH15" s="28">
        <v>6.0015997381140495E-4</v>
      </c>
      <c r="DI15" s="28">
        <v>295.305330905603</v>
      </c>
      <c r="DJ15" s="28">
        <v>5.7069884032008202</v>
      </c>
      <c r="DK15" s="28">
        <v>0</v>
      </c>
      <c r="DL15" s="28">
        <v>0</v>
      </c>
      <c r="DM15" s="28">
        <v>245.88925950880699</v>
      </c>
      <c r="DN15" s="28">
        <v>162.69928484476799</v>
      </c>
      <c r="DO15" s="28">
        <v>19.554595333593401</v>
      </c>
      <c r="DP15" s="28">
        <v>14724.5224810815</v>
      </c>
      <c r="DQ15" s="28">
        <v>80.422828385219006</v>
      </c>
      <c r="DR15" s="28">
        <v>84.581502662938107</v>
      </c>
      <c r="DT15" s="26">
        <f t="shared" si="0"/>
        <v>1.0865784257246056</v>
      </c>
      <c r="DU15" s="40">
        <f t="shared" si="1"/>
        <v>-4.3203144247852847E-4</v>
      </c>
      <c r="DV15" s="40">
        <f t="shared" si="2"/>
        <v>-4.0293440056309742E-4</v>
      </c>
      <c r="DW15" s="40">
        <f t="shared" si="3"/>
        <v>-5.3004359707508957E-4</v>
      </c>
      <c r="DX15" s="40">
        <f t="shared" si="4"/>
        <v>-4.453120926237064E-4</v>
      </c>
      <c r="DY15" s="40">
        <f t="shared" si="5"/>
        <v>-4.4476865131074412E-4</v>
      </c>
      <c r="DZ15" s="40">
        <f t="shared" si="6"/>
        <v>-4.8796416834557155E-4</v>
      </c>
      <c r="EA15" s="40">
        <f t="shared" si="7"/>
        <v>-5.9154203173743605E-4</v>
      </c>
      <c r="EB15" s="40">
        <f t="shared" si="8"/>
        <v>-5.7943211702071783E-4</v>
      </c>
      <c r="EC15" s="40">
        <f t="shared" si="9"/>
        <v>-5.793418760050423E-4</v>
      </c>
      <c r="ED15" s="40">
        <f t="shared" si="10"/>
        <v>-5.9123482030295322E-4</v>
      </c>
      <c r="EE15" s="40">
        <f t="shared" si="11"/>
        <v>-5.7979232784292087E-4</v>
      </c>
      <c r="EF15" s="40">
        <f t="shared" si="12"/>
        <v>-4.8148044627952148E-4</v>
      </c>
      <c r="EG15" s="40">
        <f t="shared" si="13"/>
        <v>-5.7936728523079483E-4</v>
      </c>
      <c r="EH15" s="40">
        <f t="shared" si="14"/>
        <v>-5.7406321308380091E-4</v>
      </c>
      <c r="EI15" s="40">
        <f t="shared" si="15"/>
        <v>-5.9226383594720836E-4</v>
      </c>
      <c r="EJ15" s="40">
        <f t="shared" si="16"/>
        <v>-5.8139872989857496E-4</v>
      </c>
      <c r="EK15" s="40">
        <f t="shared" si="17"/>
        <v>-7.0219838727851743E-4</v>
      </c>
      <c r="EL15" s="40">
        <f t="shared" si="18"/>
        <v>-5.7906669170210091E-4</v>
      </c>
      <c r="EM15" s="40">
        <f t="shared" si="19"/>
        <v>-5.7947814991079723E-4</v>
      </c>
      <c r="EN15" s="40">
        <f t="shared" si="20"/>
        <v>-5.8433015555015098E-4</v>
      </c>
      <c r="EO15" s="40">
        <f t="shared" si="21"/>
        <v>-9.0785199505320237E-4</v>
      </c>
      <c r="EP15" s="40">
        <f t="shared" si="22"/>
        <v>-9.0681208058511389E-4</v>
      </c>
      <c r="EQ15" s="40">
        <f t="shared" si="23"/>
        <v>-9.0698950167200816E-4</v>
      </c>
      <c r="ER15" s="40">
        <f t="shared" si="24"/>
        <v>-5.8512892334537875E-4</v>
      </c>
      <c r="ES15" s="40">
        <f t="shared" si="25"/>
        <v>-7.0015829478511959E-4</v>
      </c>
      <c r="ET15" s="40">
        <f t="shared" si="26"/>
        <v>-5.7953875332843641E-4</v>
      </c>
      <c r="EU15" s="40">
        <f t="shared" si="27"/>
        <v>-5.0515887924739713E-4</v>
      </c>
      <c r="EV15" s="40">
        <f t="shared" si="28"/>
        <v>-6.893093207854101E-4</v>
      </c>
      <c r="EW15" s="13"/>
      <c r="EX15" s="13"/>
      <c r="EY15" s="13"/>
      <c r="EZ15" s="13"/>
      <c r="FA15" s="13"/>
      <c r="FB15" s="13"/>
    </row>
    <row r="16" spans="1:158" x14ac:dyDescent="0.25">
      <c r="A16" s="15" t="s">
        <v>186</v>
      </c>
      <c r="B16" s="17">
        <v>32319.957602334998</v>
      </c>
      <c r="C16" s="17">
        <v>252.205553457999</v>
      </c>
      <c r="D16" s="17">
        <v>419.874921245</v>
      </c>
      <c r="E16" s="17">
        <v>5555.1020461049902</v>
      </c>
      <c r="F16" s="17">
        <v>5547.7648422289903</v>
      </c>
      <c r="G16" s="17">
        <v>163.70222604700001</v>
      </c>
      <c r="H16" s="17">
        <v>7283.7120477219896</v>
      </c>
      <c r="I16" s="17">
        <v>863.65110052833802</v>
      </c>
      <c r="J16" s="17">
        <v>31.930759673362399</v>
      </c>
      <c r="K16" s="17">
        <v>202.63630123928499</v>
      </c>
      <c r="L16" s="17">
        <v>59.299988223283499</v>
      </c>
      <c r="M16" s="17">
        <v>2.8088450348000001E-2</v>
      </c>
      <c r="N16" s="17">
        <v>590.46568975866398</v>
      </c>
      <c r="O16" s="17">
        <v>8.60348254E-4</v>
      </c>
      <c r="P16" s="17">
        <v>3.3009075056499901E-2</v>
      </c>
      <c r="Q16" s="17">
        <v>115.830173656661</v>
      </c>
      <c r="R16" s="17">
        <v>3.94823127749999E-3</v>
      </c>
      <c r="S16" s="17">
        <v>80.080326095856407</v>
      </c>
      <c r="T16" s="17">
        <v>39.584002967371802</v>
      </c>
      <c r="U16" s="17">
        <v>10.838472109222501</v>
      </c>
      <c r="V16" s="17">
        <v>2.6089951305388499E-2</v>
      </c>
      <c r="W16" s="17">
        <v>0.44561645420038198</v>
      </c>
      <c r="X16" s="17">
        <v>0.278735616439232</v>
      </c>
      <c r="Y16" s="17">
        <v>29.8266079597798</v>
      </c>
      <c r="Z16" s="17">
        <v>0.57178615606123395</v>
      </c>
      <c r="AA16" s="17">
        <v>11.606581881345701</v>
      </c>
      <c r="AB16" s="17">
        <v>0.133870138999999</v>
      </c>
      <c r="AC16" s="17">
        <v>5.5168970749999897E-4</v>
      </c>
      <c r="AE16" s="28" t="s">
        <v>186</v>
      </c>
      <c r="AF16" s="28">
        <v>0</v>
      </c>
      <c r="AG16" s="28">
        <v>401.652855176336</v>
      </c>
      <c r="AH16" s="28">
        <v>31.918800550903502</v>
      </c>
      <c r="AI16" s="28">
        <v>863.32793703286495</v>
      </c>
      <c r="AJ16" s="28">
        <v>863.32793703286495</v>
      </c>
      <c r="AK16" s="28">
        <v>353.84487409406501</v>
      </c>
      <c r="AL16" s="28">
        <v>0</v>
      </c>
      <c r="AM16" s="28">
        <v>2.2608517187784101E-4</v>
      </c>
      <c r="AN16" s="28">
        <v>3.2534285263755399E-4</v>
      </c>
      <c r="AO16" s="28">
        <v>202.55826468961101</v>
      </c>
      <c r="AP16" s="28">
        <v>0.57151974156697405</v>
      </c>
      <c r="AQ16" s="28">
        <v>59.277789413815199</v>
      </c>
      <c r="AR16" s="28">
        <v>6.7388293589510304E-3</v>
      </c>
      <c r="AS16" s="28">
        <v>2.1339632235982699E-2</v>
      </c>
      <c r="AT16" s="28">
        <v>2215.9592375420102</v>
      </c>
      <c r="AU16" s="28">
        <v>32310.152025308998</v>
      </c>
      <c r="AV16" s="28">
        <v>601.95683704411897</v>
      </c>
      <c r="AW16" s="28">
        <v>229.362436160546</v>
      </c>
      <c r="AX16" s="28">
        <v>377.12103684832198</v>
      </c>
      <c r="AY16" s="28">
        <v>11.602235500168099</v>
      </c>
      <c r="AZ16" s="28">
        <v>0</v>
      </c>
      <c r="BA16" s="28">
        <v>0</v>
      </c>
      <c r="BB16" s="28">
        <v>590.24470376070303</v>
      </c>
      <c r="BC16" s="28">
        <v>590.24470376070303</v>
      </c>
      <c r="BD16" s="28">
        <v>359.64188423440203</v>
      </c>
      <c r="BE16" s="28">
        <v>0</v>
      </c>
      <c r="BF16" s="28">
        <v>3.4399927815881201E-4</v>
      </c>
      <c r="BG16" s="28">
        <v>4.2999951457308399E-4</v>
      </c>
      <c r="BH16" s="28">
        <v>0</v>
      </c>
      <c r="BI16" s="28">
        <v>77.227302412544205</v>
      </c>
      <c r="BJ16" s="28">
        <v>21.999778053804299</v>
      </c>
      <c r="BK16" s="28">
        <v>0</v>
      </c>
      <c r="BL16" s="28">
        <v>826.72442475222795</v>
      </c>
      <c r="BM16" s="28">
        <v>99.2948414855029</v>
      </c>
      <c r="BN16" s="28">
        <v>3.4793396043805797E-2</v>
      </c>
      <c r="BO16" s="28">
        <v>9.9027348512155694E-2</v>
      </c>
      <c r="BP16" s="28">
        <v>1.0888429945380401E-2</v>
      </c>
      <c r="BQ16" s="28">
        <v>2.2106812615949299E-2</v>
      </c>
      <c r="BR16" s="28">
        <v>0</v>
      </c>
      <c r="BS16" s="28">
        <v>506.31120369484302</v>
      </c>
      <c r="BT16" s="28">
        <v>115.786618507835</v>
      </c>
      <c r="BU16" s="28">
        <v>252.12664374741601</v>
      </c>
      <c r="BV16" s="28">
        <v>0</v>
      </c>
      <c r="BW16" s="28">
        <v>1.61799004172247E-3</v>
      </c>
      <c r="BX16" s="28">
        <v>2.3283325333862399E-3</v>
      </c>
      <c r="BY16" s="28">
        <v>7912.1283769021702</v>
      </c>
      <c r="BZ16" s="28">
        <v>377.73410627203901</v>
      </c>
      <c r="CA16" s="28">
        <v>41.970461334347398</v>
      </c>
      <c r="CB16" s="28">
        <v>419.704567606387</v>
      </c>
      <c r="CC16" s="28">
        <v>0.61798899180278499</v>
      </c>
      <c r="CD16" s="28">
        <v>220.29065559864799</v>
      </c>
      <c r="CE16" s="28">
        <v>0</v>
      </c>
      <c r="CF16" s="28">
        <v>10.8343683199898</v>
      </c>
      <c r="CG16" s="28">
        <v>2.60741193294011E-2</v>
      </c>
      <c r="CH16" s="28">
        <v>0.44534638902991502</v>
      </c>
      <c r="CI16" s="28">
        <v>0.27856579092982803</v>
      </c>
      <c r="CJ16" s="28">
        <v>29.815318565187901</v>
      </c>
      <c r="CK16" s="28">
        <v>0.39518844631469802</v>
      </c>
      <c r="CL16" s="28">
        <v>713.38617614765406</v>
      </c>
      <c r="CM16" s="28">
        <v>0.40245356779488101</v>
      </c>
      <c r="CN16" s="28">
        <v>11.763909820157901</v>
      </c>
      <c r="CO16" s="28">
        <v>334.62810277947602</v>
      </c>
      <c r="CP16" s="28">
        <v>1.4814951241477701</v>
      </c>
      <c r="CQ16" s="28">
        <v>0.40774468019455701</v>
      </c>
      <c r="CR16" s="28">
        <v>8.5999804394913906E-5</v>
      </c>
      <c r="CS16" s="28">
        <v>40.464819625544898</v>
      </c>
      <c r="CT16" s="28">
        <v>5553.3934197416902</v>
      </c>
      <c r="CU16" s="28">
        <v>5546.0607987313797</v>
      </c>
      <c r="CV16" s="28">
        <v>7.3326210103043996</v>
      </c>
      <c r="CW16" s="28">
        <v>0.41761404394913898</v>
      </c>
      <c r="CX16" s="28">
        <v>8.3162624921598099E-4</v>
      </c>
      <c r="CY16" s="28">
        <v>90.695617942316005</v>
      </c>
      <c r="CZ16" s="28">
        <v>3.5889018933293602</v>
      </c>
      <c r="DA16" s="28">
        <v>2080.0282897093698</v>
      </c>
      <c r="DB16" s="28">
        <v>5.3861836732309296</v>
      </c>
      <c r="DC16" s="28">
        <v>6.8225012387770896</v>
      </c>
      <c r="DD16" s="28">
        <v>2950.7368157542201</v>
      </c>
      <c r="DE16" s="28">
        <v>90.651125046478498</v>
      </c>
      <c r="DF16" s="28">
        <v>1.6162384749527301</v>
      </c>
      <c r="DG16" s="28">
        <v>17.223819614521801</v>
      </c>
      <c r="DH16" s="28">
        <v>2.7071682586583698E-4</v>
      </c>
      <c r="DI16" s="28">
        <v>163.64878359673</v>
      </c>
      <c r="DJ16" s="28">
        <v>2.8259560617939199</v>
      </c>
      <c r="DK16" s="28">
        <v>0</v>
      </c>
      <c r="DL16" s="28">
        <v>0</v>
      </c>
      <c r="DM16" s="28">
        <v>121.758210740146</v>
      </c>
      <c r="DN16" s="28">
        <v>80.050352853751207</v>
      </c>
      <c r="DO16" s="28">
        <v>9.68294491389738</v>
      </c>
      <c r="DP16" s="28">
        <v>7280.9055449549896</v>
      </c>
      <c r="DQ16" s="28">
        <v>39.569178078013799</v>
      </c>
      <c r="DR16" s="28">
        <v>41.882631127765002</v>
      </c>
      <c r="DT16" s="26">
        <f t="shared" si="0"/>
        <v>1.0866956490576314</v>
      </c>
      <c r="DU16" s="40">
        <f t="shared" si="1"/>
        <v>-3.0339077627043027E-4</v>
      </c>
      <c r="DV16" s="40">
        <f t="shared" si="2"/>
        <v>-3.1287856076544411E-4</v>
      </c>
      <c r="DW16" s="40">
        <f t="shared" si="3"/>
        <v>-4.0572472894515044E-4</v>
      </c>
      <c r="DX16" s="40">
        <f t="shared" si="4"/>
        <v>-3.0757785349740709E-4</v>
      </c>
      <c r="DY16" s="40">
        <f t="shared" si="5"/>
        <v>-3.0715856675100201E-4</v>
      </c>
      <c r="DZ16" s="40">
        <f t="shared" si="6"/>
        <v>-3.26461353400706E-4</v>
      </c>
      <c r="EA16" s="40">
        <f t="shared" si="7"/>
        <v>-3.8531215245909246E-4</v>
      </c>
      <c r="EB16" s="40">
        <f t="shared" si="8"/>
        <v>-3.7418292557651222E-4</v>
      </c>
      <c r="EC16" s="40">
        <f t="shared" si="9"/>
        <v>-3.7453297639122434E-4</v>
      </c>
      <c r="ED16" s="40">
        <f t="shared" si="10"/>
        <v>-3.8510646511372945E-4</v>
      </c>
      <c r="EE16" s="40">
        <f t="shared" si="11"/>
        <v>-3.7434762018356967E-4</v>
      </c>
      <c r="EF16" s="40">
        <f t="shared" si="12"/>
        <v>-3.5561780527286154E-4</v>
      </c>
      <c r="EG16" s="40">
        <f t="shared" si="13"/>
        <v>-3.7425713600950056E-4</v>
      </c>
      <c r="EH16" s="40">
        <f t="shared" si="14"/>
        <v>-4.0641318392230794E-4</v>
      </c>
      <c r="EI16" s="40">
        <f t="shared" si="15"/>
        <v>-4.1905128048954542E-4</v>
      </c>
      <c r="EJ16" s="40">
        <f t="shared" si="16"/>
        <v>-3.7602593047219392E-4</v>
      </c>
      <c r="EK16" s="40">
        <f t="shared" si="17"/>
        <v>-4.8343226552026886E-4</v>
      </c>
      <c r="EL16" s="40">
        <f t="shared" si="18"/>
        <v>-3.7428971092502608E-4</v>
      </c>
      <c r="EM16" s="40">
        <f t="shared" si="19"/>
        <v>-3.7451718488963864E-4</v>
      </c>
      <c r="EN16" s="40">
        <f t="shared" si="20"/>
        <v>-3.7863171038741056E-4</v>
      </c>
      <c r="EO16" s="40">
        <f t="shared" si="21"/>
        <v>-6.068227495744519E-4</v>
      </c>
      <c r="EP16" s="40">
        <f t="shared" si="22"/>
        <v>-6.0604847043084877E-4</v>
      </c>
      <c r="EQ16" s="40">
        <f t="shared" si="23"/>
        <v>-6.0927093413266746E-4</v>
      </c>
      <c r="ER16" s="40">
        <f t="shared" si="24"/>
        <v>-3.785007871871233E-4</v>
      </c>
      <c r="ES16" s="40">
        <f t="shared" si="25"/>
        <v>-4.6593379611550514E-4</v>
      </c>
      <c r="ET16" s="40">
        <f t="shared" si="26"/>
        <v>-3.7447555378789194E-4</v>
      </c>
      <c r="EU16" s="40">
        <f t="shared" si="27"/>
        <v>-3.6897282998645231E-4</v>
      </c>
      <c r="EV16" s="40">
        <f t="shared" si="28"/>
        <v>-4.7433001023310789E-4</v>
      </c>
      <c r="EW16" s="13"/>
      <c r="EX16" s="13"/>
      <c r="EY16" s="13"/>
      <c r="EZ16" s="13"/>
      <c r="FA16" s="13"/>
      <c r="FB16" s="13"/>
    </row>
    <row r="17" spans="1:158" x14ac:dyDescent="0.25">
      <c r="A17" s="15" t="s">
        <v>187</v>
      </c>
      <c r="B17" s="17">
        <v>22315.241082301902</v>
      </c>
      <c r="C17" s="17">
        <v>201.38769328799901</v>
      </c>
      <c r="D17" s="17">
        <v>314.41693023599902</v>
      </c>
      <c r="E17" s="17">
        <v>3766.1554125520001</v>
      </c>
      <c r="F17" s="17">
        <v>3764.5091974109901</v>
      </c>
      <c r="G17" s="17">
        <v>97.380528714999798</v>
      </c>
      <c r="H17" s="17">
        <v>4899.4166958610003</v>
      </c>
      <c r="I17" s="17">
        <v>598.46681894641199</v>
      </c>
      <c r="J17" s="17">
        <v>22.126412108511602</v>
      </c>
      <c r="K17" s="17">
        <v>136.425819524926</v>
      </c>
      <c r="L17" s="17">
        <v>41.091912340339498</v>
      </c>
      <c r="M17" s="17">
        <v>2.205181019E-2</v>
      </c>
      <c r="N17" s="17">
        <v>409.16305534803303</v>
      </c>
      <c r="O17" s="17">
        <v>6.5316403299999902E-4</v>
      </c>
      <c r="P17" s="17">
        <v>2.3700016153499901E-2</v>
      </c>
      <c r="Q17" s="17">
        <v>79.899923486194496</v>
      </c>
      <c r="R17" s="17">
        <v>2.8645180684999999E-3</v>
      </c>
      <c r="S17" s="17">
        <v>55.491642388298203</v>
      </c>
      <c r="T17" s="17">
        <v>27.429725177859702</v>
      </c>
      <c r="U17" s="17">
        <v>7.4215795226421903</v>
      </c>
      <c r="V17" s="17">
        <v>1.8756873491472401E-2</v>
      </c>
      <c r="W17" s="17">
        <v>0.30853528982011302</v>
      </c>
      <c r="X17" s="17">
        <v>0.19267610904661001</v>
      </c>
      <c r="Y17" s="17">
        <v>20.6038955806115</v>
      </c>
      <c r="Z17" s="5">
        <v>0.36559458224575397</v>
      </c>
      <c r="AA17" s="17">
        <v>8.0427780768423105</v>
      </c>
      <c r="AB17" s="17">
        <v>0.1035182795</v>
      </c>
      <c r="AC17" s="17">
        <v>3.64000319999999E-4</v>
      </c>
      <c r="AE17" s="28" t="s">
        <v>187</v>
      </c>
      <c r="AF17" s="28">
        <v>0</v>
      </c>
      <c r="AG17" s="28">
        <v>267.85986503107</v>
      </c>
      <c r="AH17" s="28">
        <v>22.117185560257798</v>
      </c>
      <c r="AI17" s="28">
        <v>598.21751401365202</v>
      </c>
      <c r="AJ17" s="28">
        <v>598.21751401365202</v>
      </c>
      <c r="AK17" s="28">
        <v>235.97698478943099</v>
      </c>
      <c r="AL17" s="28">
        <v>0</v>
      </c>
      <c r="AM17" s="28">
        <v>1.4916809898642499E-4</v>
      </c>
      <c r="AN17" s="28">
        <v>2.1465577591119799E-4</v>
      </c>
      <c r="AO17" s="28">
        <v>136.368480591778</v>
      </c>
      <c r="AP17" s="28">
        <v>0.36540923994832902</v>
      </c>
      <c r="AQ17" s="28">
        <v>41.074782508001803</v>
      </c>
      <c r="AR17" s="28">
        <v>5.2907528796221201E-3</v>
      </c>
      <c r="AS17" s="28">
        <v>1.6754045201364601E-2</v>
      </c>
      <c r="AT17" s="28">
        <v>1477.8094729158299</v>
      </c>
      <c r="AU17" s="28">
        <v>22308.7790627049</v>
      </c>
      <c r="AV17" s="28">
        <v>401.44123807689698</v>
      </c>
      <c r="AW17" s="28">
        <v>152.960409197036</v>
      </c>
      <c r="AX17" s="28">
        <v>251.499623993131</v>
      </c>
      <c r="AY17" s="28">
        <v>8.0394270782543593</v>
      </c>
      <c r="AZ17" s="28">
        <v>0</v>
      </c>
      <c r="BA17" s="28">
        <v>0</v>
      </c>
      <c r="BB17" s="28">
        <v>408.99261050973399</v>
      </c>
      <c r="BC17" s="28">
        <v>408.99261050973399</v>
      </c>
      <c r="BD17" s="28">
        <v>239.843004203578</v>
      </c>
      <c r="BE17" s="28">
        <v>0</v>
      </c>
      <c r="BF17" s="28">
        <v>2.6116453041333297E-4</v>
      </c>
      <c r="BG17" s="28">
        <v>3.26454744680916E-4</v>
      </c>
      <c r="BH17" s="28">
        <v>0</v>
      </c>
      <c r="BI17" s="28">
        <v>51.502405094419501</v>
      </c>
      <c r="BJ17" s="28">
        <v>14.671519234765</v>
      </c>
      <c r="BK17" s="28">
        <v>0</v>
      </c>
      <c r="BL17" s="28">
        <v>551.33737382913796</v>
      </c>
      <c r="BM17" s="28">
        <v>66.219126725607197</v>
      </c>
      <c r="BN17" s="28">
        <v>2.6905762968964402E-2</v>
      </c>
      <c r="BO17" s="28">
        <v>7.6577919913799197E-2</v>
      </c>
      <c r="BP17" s="28">
        <v>7.8178617517926305E-3</v>
      </c>
      <c r="BQ17" s="28">
        <v>1.58726525670067E-2</v>
      </c>
      <c r="BR17" s="28">
        <v>0</v>
      </c>
      <c r="BS17" s="28">
        <v>337.65577541299399</v>
      </c>
      <c r="BT17" s="28">
        <v>79.866567883100103</v>
      </c>
      <c r="BU17" s="28">
        <v>201.33563136791199</v>
      </c>
      <c r="BV17" s="28">
        <v>0</v>
      </c>
      <c r="BW17" s="28">
        <v>1.17386954277242E-3</v>
      </c>
      <c r="BX17" s="28">
        <v>1.68922693289681E-3</v>
      </c>
      <c r="BY17" s="28">
        <v>5318.2359512337598</v>
      </c>
      <c r="BZ17" s="28">
        <v>282.88380960333302</v>
      </c>
      <c r="CA17" s="28">
        <v>31.431546295055501</v>
      </c>
      <c r="CB17" s="28">
        <v>314.31535589838899</v>
      </c>
      <c r="CC17" s="28">
        <v>0.41213324745401603</v>
      </c>
      <c r="CD17" s="28">
        <v>146.91048421547401</v>
      </c>
      <c r="CE17" s="28">
        <v>0</v>
      </c>
      <c r="CF17" s="28">
        <v>7.4184790647861201</v>
      </c>
      <c r="CG17" s="28">
        <v>1.8744099011537198E-2</v>
      </c>
      <c r="CH17" s="28">
        <v>0.30832442865572302</v>
      </c>
      <c r="CI17" s="28">
        <v>0.19254432313794501</v>
      </c>
      <c r="CJ17" s="28">
        <v>20.595225063774201</v>
      </c>
      <c r="CK17" s="28">
        <v>0.32053540225775301</v>
      </c>
      <c r="CL17" s="28">
        <v>475.752778286698</v>
      </c>
      <c r="CM17" s="28">
        <v>0.32244495774125398</v>
      </c>
      <c r="CN17" s="28">
        <v>9.2621187983707802</v>
      </c>
      <c r="CO17" s="28">
        <v>220.42200939720101</v>
      </c>
      <c r="CP17" s="28">
        <v>0.74415802763493599</v>
      </c>
      <c r="CQ17" s="28">
        <v>0.29311797107433402</v>
      </c>
      <c r="CR17" s="28">
        <v>6.5291076547782404E-5</v>
      </c>
      <c r="CS17" s="28">
        <v>30.950332654089301</v>
      </c>
      <c r="CT17" s="28">
        <v>3765.0231515586602</v>
      </c>
      <c r="CU17" s="28">
        <v>3763.3780722704701</v>
      </c>
      <c r="CV17" s="28">
        <v>1.6450792881857601</v>
      </c>
      <c r="CW17" s="28">
        <v>0.33765045476600603</v>
      </c>
      <c r="CX17" s="28">
        <v>5.9783726543758905E-4</v>
      </c>
      <c r="CY17" s="28">
        <v>72.579706530751693</v>
      </c>
      <c r="CZ17" s="28">
        <v>2.8320335354420498</v>
      </c>
      <c r="DA17" s="28">
        <v>1406.4399471552099</v>
      </c>
      <c r="DB17" s="28">
        <v>4.3689597074014603</v>
      </c>
      <c r="DC17" s="28">
        <v>5.5340178533110604</v>
      </c>
      <c r="DD17" s="28">
        <v>1994.29626162249</v>
      </c>
      <c r="DE17" s="28">
        <v>60.454671201330598</v>
      </c>
      <c r="DF17" s="28">
        <v>1.17852893731708</v>
      </c>
      <c r="DG17" s="28">
        <v>13.495456816415601</v>
      </c>
      <c r="DH17" s="28">
        <v>1.9461173196738199E-4</v>
      </c>
      <c r="DI17" s="28">
        <v>97.346649482960999</v>
      </c>
      <c r="DJ17" s="28">
        <v>1.88461431520267</v>
      </c>
      <c r="DK17" s="28">
        <v>0</v>
      </c>
      <c r="DL17" s="28">
        <v>0</v>
      </c>
      <c r="DM17" s="28">
        <v>81.199793908538595</v>
      </c>
      <c r="DN17" s="28">
        <v>55.468522618278101</v>
      </c>
      <c r="DO17" s="28">
        <v>6.4574966084683902</v>
      </c>
      <c r="DP17" s="28">
        <v>4897.3553950627502</v>
      </c>
      <c r="DQ17" s="28">
        <v>27.418298339906698</v>
      </c>
      <c r="DR17" s="28">
        <v>27.931269609474999</v>
      </c>
      <c r="DT17" s="26">
        <f t="shared" si="0"/>
        <v>1.0859403743896796</v>
      </c>
      <c r="DU17" s="40">
        <f t="shared" si="1"/>
        <v>-2.8957874903385737E-4</v>
      </c>
      <c r="DV17" s="40">
        <f t="shared" si="2"/>
        <v>-2.5851589656263068E-4</v>
      </c>
      <c r="DW17" s="40">
        <f t="shared" si="3"/>
        <v>-3.2305619654065962E-4</v>
      </c>
      <c r="DX17" s="40">
        <f t="shared" si="4"/>
        <v>-3.0064107008604112E-4</v>
      </c>
      <c r="DY17" s="40">
        <f t="shared" si="5"/>
        <v>-3.0047081337931654E-4</v>
      </c>
      <c r="DZ17" s="40">
        <f t="shared" si="6"/>
        <v>-3.4790560788546004E-4</v>
      </c>
      <c r="EA17" s="40">
        <f t="shared" si="7"/>
        <v>-4.2072371594592756E-4</v>
      </c>
      <c r="EB17" s="40">
        <f t="shared" si="8"/>
        <v>-4.165726901933598E-4</v>
      </c>
      <c r="EC17" s="40">
        <f t="shared" si="9"/>
        <v>-4.169925159377253E-4</v>
      </c>
      <c r="ED17" s="40">
        <f t="shared" si="10"/>
        <v>-4.2029385161601861E-4</v>
      </c>
      <c r="EE17" s="40">
        <f t="shared" si="11"/>
        <v>-4.1686627275504815E-4</v>
      </c>
      <c r="EF17" s="40">
        <f t="shared" si="12"/>
        <v>-3.1798337428362637E-4</v>
      </c>
      <c r="EG17" s="40">
        <f t="shared" si="13"/>
        <v>-4.1656947290623201E-4</v>
      </c>
      <c r="EH17" s="40">
        <f t="shared" si="14"/>
        <v>-3.8838843713188964E-4</v>
      </c>
      <c r="EI17" s="40">
        <f t="shared" si="15"/>
        <v>-4.0092102212208541E-4</v>
      </c>
      <c r="EJ17" s="40">
        <f t="shared" si="16"/>
        <v>-4.1746727204508267E-4</v>
      </c>
      <c r="EK17" s="40">
        <f t="shared" si="17"/>
        <v>-4.9627644049537458E-4</v>
      </c>
      <c r="EL17" s="40">
        <f t="shared" si="18"/>
        <v>-4.1663517288465798E-4</v>
      </c>
      <c r="EM17" s="40">
        <f t="shared" si="19"/>
        <v>-4.1658594385868953E-4</v>
      </c>
      <c r="EN17" s="40">
        <f t="shared" si="20"/>
        <v>-4.1776253243817066E-4</v>
      </c>
      <c r="EO17" s="40">
        <f t="shared" si="21"/>
        <v>-6.81055930830401E-4</v>
      </c>
      <c r="EP17" s="40">
        <f t="shared" si="22"/>
        <v>-6.8342640646698062E-4</v>
      </c>
      <c r="EQ17" s="40">
        <f t="shared" si="23"/>
        <v>-6.8397638564062749E-4</v>
      </c>
      <c r="ER17" s="40">
        <f t="shared" si="24"/>
        <v>-4.2081929620424533E-4</v>
      </c>
      <c r="ES17" s="40">
        <f t="shared" si="25"/>
        <v>-5.0696128013287415E-4</v>
      </c>
      <c r="ET17" s="40">
        <f t="shared" si="26"/>
        <v>-4.1664690433269088E-4</v>
      </c>
      <c r="EU17" s="40">
        <f t="shared" si="27"/>
        <v>-3.342078075824157E-4</v>
      </c>
      <c r="EV17" s="40">
        <f t="shared" si="28"/>
        <v>-4.8473886609776801E-4</v>
      </c>
      <c r="EW17" s="13"/>
      <c r="EX17" s="13"/>
      <c r="EY17" s="13"/>
      <c r="EZ17" s="13"/>
      <c r="FA17" s="13"/>
      <c r="FB17" s="13"/>
    </row>
    <row r="18" spans="1:158" x14ac:dyDescent="0.25">
      <c r="A18" s="15" t="s">
        <v>188</v>
      </c>
      <c r="B18" s="17">
        <v>49596.211686463001</v>
      </c>
      <c r="C18" s="17">
        <v>443.01100618599901</v>
      </c>
      <c r="D18" s="17">
        <v>619.41499427299902</v>
      </c>
      <c r="E18" s="17">
        <v>8372.4292001510003</v>
      </c>
      <c r="F18" s="17">
        <v>8370.7538878849991</v>
      </c>
      <c r="G18" s="17">
        <v>208.79452264199901</v>
      </c>
      <c r="H18" s="17">
        <v>12404.948295249</v>
      </c>
      <c r="I18" s="17">
        <v>1528.55953387555</v>
      </c>
      <c r="J18" s="17">
        <v>56.513639700973002</v>
      </c>
      <c r="K18" s="17">
        <v>345.51202139771902</v>
      </c>
      <c r="L18" s="17">
        <v>104.953912872868</v>
      </c>
      <c r="M18" s="17">
        <v>4.8317807829999899E-2</v>
      </c>
      <c r="N18" s="17">
        <v>1045.05391002787</v>
      </c>
      <c r="O18" s="17">
        <v>1.4203323149999899E-3</v>
      </c>
      <c r="P18" s="17">
        <v>5.2858858379999901E-2</v>
      </c>
      <c r="Q18" s="17">
        <v>203.80619390805199</v>
      </c>
      <c r="R18" s="17">
        <v>6.1505974489999898E-3</v>
      </c>
      <c r="S18" s="17">
        <v>141.732634688709</v>
      </c>
      <c r="T18" s="17">
        <v>70.058968358541904</v>
      </c>
      <c r="U18" s="17">
        <v>18.890204679735199</v>
      </c>
      <c r="V18" s="17">
        <v>4.3357018504935799E-2</v>
      </c>
      <c r="W18" s="17">
        <v>0.706212472398417</v>
      </c>
      <c r="X18" s="17">
        <v>0.44118077303487302</v>
      </c>
      <c r="Y18" s="17">
        <v>52.511953889723102</v>
      </c>
      <c r="Z18" s="17">
        <v>0.80465993398246505</v>
      </c>
      <c r="AA18" s="17">
        <v>20.542266870944701</v>
      </c>
      <c r="AB18" s="17">
        <v>0.22721786799999999</v>
      </c>
      <c r="AC18" s="17">
        <v>8.2776725550000004E-4</v>
      </c>
      <c r="AE18" s="28" t="s">
        <v>188</v>
      </c>
      <c r="AF18" s="28">
        <v>0</v>
      </c>
      <c r="AG18" s="28">
        <v>676.23770904847595</v>
      </c>
      <c r="AH18" s="28">
        <v>56.471879870179599</v>
      </c>
      <c r="AI18" s="28">
        <v>1527.4302568307401</v>
      </c>
      <c r="AJ18" s="28">
        <v>1527.4302568307401</v>
      </c>
      <c r="AK18" s="28">
        <v>595.746332449693</v>
      </c>
      <c r="AL18" s="28">
        <v>0</v>
      </c>
      <c r="AM18" s="28">
        <v>3.3911568469496302E-4</v>
      </c>
      <c r="AN18" s="28">
        <v>4.8799517159124102E-4</v>
      </c>
      <c r="AO18" s="28">
        <v>345.25614882236198</v>
      </c>
      <c r="AP18" s="28">
        <v>0.80401070159634602</v>
      </c>
      <c r="AQ18" s="28">
        <v>104.87638128686901</v>
      </c>
      <c r="AR18" s="28">
        <v>1.15893875934897E-2</v>
      </c>
      <c r="AS18" s="28">
        <v>3.6699750863384999E-2</v>
      </c>
      <c r="AT18" s="28">
        <v>3730.8717212380002</v>
      </c>
      <c r="AU18" s="28">
        <v>49569.062561263599</v>
      </c>
      <c r="AV18" s="28">
        <v>1013.4769331904</v>
      </c>
      <c r="AW18" s="28">
        <v>386.16322095452</v>
      </c>
      <c r="AX18" s="28">
        <v>634.934875694482</v>
      </c>
      <c r="AY18" s="28">
        <v>20.527087203594199</v>
      </c>
      <c r="AZ18" s="28">
        <v>0</v>
      </c>
      <c r="BA18" s="28">
        <v>0</v>
      </c>
      <c r="BB18" s="28">
        <v>1044.2818500615001</v>
      </c>
      <c r="BC18" s="28">
        <v>1044.2818500615001</v>
      </c>
      <c r="BD18" s="28">
        <v>605.50650034875298</v>
      </c>
      <c r="BE18" s="28">
        <v>0</v>
      </c>
      <c r="BF18" s="28">
        <v>5.6775027458966698E-4</v>
      </c>
      <c r="BG18" s="28">
        <v>7.0968672849257199E-4</v>
      </c>
      <c r="BH18" s="28">
        <v>0</v>
      </c>
      <c r="BI18" s="28">
        <v>130.02278301458</v>
      </c>
      <c r="BJ18" s="28">
        <v>37.0396440531945</v>
      </c>
      <c r="BK18" s="28">
        <v>0</v>
      </c>
      <c r="BL18" s="28">
        <v>1391.9044235387701</v>
      </c>
      <c r="BM18" s="28">
        <v>167.17653132371399</v>
      </c>
      <c r="BN18" s="28">
        <v>5.9040381763366803E-2</v>
      </c>
      <c r="BO18" s="28">
        <v>0.16803815145753001</v>
      </c>
      <c r="BP18" s="28">
        <v>1.7431303476137701E-2</v>
      </c>
      <c r="BQ18" s="28">
        <v>3.5390815099455998E-2</v>
      </c>
      <c r="BR18" s="28">
        <v>0</v>
      </c>
      <c r="BS18" s="28">
        <v>852.44454933939801</v>
      </c>
      <c r="BT18" s="28">
        <v>203.655545094253</v>
      </c>
      <c r="BU18" s="28">
        <v>442.77813416568802</v>
      </c>
      <c r="BV18" s="28">
        <v>0</v>
      </c>
      <c r="BW18" s="28">
        <v>2.5197327938623298E-3</v>
      </c>
      <c r="BX18" s="28">
        <v>3.6259505380931102E-3</v>
      </c>
      <c r="BY18" s="28">
        <v>13458.543346836601</v>
      </c>
      <c r="BZ18" s="28">
        <v>557.16132219205497</v>
      </c>
      <c r="CA18" s="28">
        <v>61.9067924802549</v>
      </c>
      <c r="CB18" s="28">
        <v>619.06811467231</v>
      </c>
      <c r="CC18" s="28">
        <v>1.0404695488778199</v>
      </c>
      <c r="CD18" s="28">
        <v>370.88959571407702</v>
      </c>
      <c r="CE18" s="28">
        <v>0</v>
      </c>
      <c r="CF18" s="28">
        <v>18.8762458839321</v>
      </c>
      <c r="CG18" s="28">
        <v>4.3312412416435797E-2</v>
      </c>
      <c r="CH18" s="28">
        <v>0.70548551762994305</v>
      </c>
      <c r="CI18" s="28">
        <v>0.440726889614524</v>
      </c>
      <c r="CJ18" s="28">
        <v>52.472983998985796</v>
      </c>
      <c r="CK18" s="28">
        <v>0.72584176923119303</v>
      </c>
      <c r="CL18" s="28">
        <v>1201.0836006305601</v>
      </c>
      <c r="CM18" s="28">
        <v>0.72254209740019903</v>
      </c>
      <c r="CN18" s="28">
        <v>20.8377676549987</v>
      </c>
      <c r="CO18" s="28">
        <v>488.59584965580302</v>
      </c>
      <c r="CP18" s="28">
        <v>1.6000445148453699</v>
      </c>
      <c r="CQ18" s="28">
        <v>0.59178365284368695</v>
      </c>
      <c r="CR18" s="28">
        <v>1.4193756672563999E-4</v>
      </c>
      <c r="CS18" s="28">
        <v>69.532959763444097</v>
      </c>
      <c r="CT18" s="28">
        <v>8367.7617841903702</v>
      </c>
      <c r="CU18" s="28">
        <v>8366.0882004701307</v>
      </c>
      <c r="CV18" s="28">
        <v>1.6735837202400801</v>
      </c>
      <c r="CW18" s="28">
        <v>0.76254246880184295</v>
      </c>
      <c r="CX18" s="28">
        <v>1.2069871059750699E-3</v>
      </c>
      <c r="CY18" s="28">
        <v>164.10881362566599</v>
      </c>
      <c r="CZ18" s="28">
        <v>6.3958626341925804</v>
      </c>
      <c r="DA18" s="28">
        <v>3124.0760953829699</v>
      </c>
      <c r="DB18" s="28">
        <v>9.8938513078368793</v>
      </c>
      <c r="DC18" s="28">
        <v>12.532214562850999</v>
      </c>
      <c r="DD18" s="28">
        <v>4432.8756295573603</v>
      </c>
      <c r="DE18" s="28">
        <v>152.623633958293</v>
      </c>
      <c r="DF18" s="28">
        <v>2.6317328228531101</v>
      </c>
      <c r="DG18" s="28">
        <v>30.2030691042069</v>
      </c>
      <c r="DH18" s="28">
        <v>3.9290771584076E-4</v>
      </c>
      <c r="DI18" s="28">
        <v>208.67225165142699</v>
      </c>
      <c r="DJ18" s="28">
        <v>4.7578872263644296</v>
      </c>
      <c r="DK18" s="28">
        <v>0</v>
      </c>
      <c r="DL18" s="28">
        <v>0</v>
      </c>
      <c r="DM18" s="28">
        <v>204.99667069393499</v>
      </c>
      <c r="DN18" s="28">
        <v>141.62793177690301</v>
      </c>
      <c r="DO18" s="28">
        <v>16.302566426871401</v>
      </c>
      <c r="DP18" s="28">
        <v>12395.762197456899</v>
      </c>
      <c r="DQ18" s="28">
        <v>70.0072063825789</v>
      </c>
      <c r="DR18" s="28">
        <v>70.515144266613007</v>
      </c>
      <c r="DT18" s="26">
        <f t="shared" si="0"/>
        <v>1.085737458693564</v>
      </c>
      <c r="DU18" s="40">
        <f t="shared" si="1"/>
        <v>-5.4740320432198188E-4</v>
      </c>
      <c r="DV18" s="40">
        <f t="shared" si="2"/>
        <v>-5.2565741496097423E-4</v>
      </c>
      <c r="DW18" s="40">
        <f t="shared" si="3"/>
        <v>-5.6001163016105313E-4</v>
      </c>
      <c r="DX18" s="40">
        <f t="shared" si="4"/>
        <v>-5.5747452131883594E-4</v>
      </c>
      <c r="DY18" s="40">
        <f t="shared" si="5"/>
        <v>-5.5737959535772492E-4</v>
      </c>
      <c r="DZ18" s="40">
        <f t="shared" si="6"/>
        <v>-5.8560439720761422E-4</v>
      </c>
      <c r="EA18" s="40">
        <f t="shared" si="7"/>
        <v>-7.4051882953988287E-4</v>
      </c>
      <c r="EB18" s="40">
        <f t="shared" si="8"/>
        <v>-7.3878512402241717E-4</v>
      </c>
      <c r="EC18" s="40">
        <f t="shared" si="9"/>
        <v>-7.3893366299470275E-4</v>
      </c>
      <c r="ED18" s="40">
        <f t="shared" si="10"/>
        <v>-7.4056055798565293E-4</v>
      </c>
      <c r="EE18" s="40">
        <f t="shared" si="11"/>
        <v>-7.3872029995596577E-4</v>
      </c>
      <c r="EF18" s="40">
        <f t="shared" si="12"/>
        <v>-5.933500382730311E-4</v>
      </c>
      <c r="EG18" s="40">
        <f t="shared" si="13"/>
        <v>-7.3877525260803302E-4</v>
      </c>
      <c r="EH18" s="40">
        <f t="shared" si="14"/>
        <v>-6.7431063983848776E-4</v>
      </c>
      <c r="EI18" s="40">
        <f t="shared" si="15"/>
        <v>-6.9505482207128872E-4</v>
      </c>
      <c r="EJ18" s="40">
        <f t="shared" si="16"/>
        <v>-7.3917681749633476E-4</v>
      </c>
      <c r="EK18" s="40">
        <f t="shared" si="17"/>
        <v>-7.989658054030509E-4</v>
      </c>
      <c r="EL18" s="40">
        <f t="shared" si="18"/>
        <v>-7.387353804291331E-4</v>
      </c>
      <c r="EM18" s="40">
        <f t="shared" si="19"/>
        <v>-7.3883440158725429E-4</v>
      </c>
      <c r="EN18" s="40">
        <f t="shared" si="20"/>
        <v>-7.3894359747585009E-4</v>
      </c>
      <c r="EO18" s="40">
        <f t="shared" si="21"/>
        <v>-1.028808945774802E-3</v>
      </c>
      <c r="EP18" s="40">
        <f t="shared" si="22"/>
        <v>-1.0293711834415663E-3</v>
      </c>
      <c r="EQ18" s="40">
        <f t="shared" si="23"/>
        <v>-1.028792386455936E-3</v>
      </c>
      <c r="ER18" s="40">
        <f t="shared" si="24"/>
        <v>-7.4211465867646156E-4</v>
      </c>
      <c r="ES18" s="40">
        <f t="shared" si="25"/>
        <v>-8.0684070214085389E-4</v>
      </c>
      <c r="ET18" s="40">
        <f t="shared" si="26"/>
        <v>-7.3894801610099598E-4</v>
      </c>
      <c r="EU18" s="40">
        <f t="shared" si="27"/>
        <v>-6.132210478410168E-4</v>
      </c>
      <c r="EV18" s="40">
        <f t="shared" si="28"/>
        <v>-7.9297557306668223E-4</v>
      </c>
      <c r="EW18" s="13"/>
      <c r="EX18" s="13"/>
      <c r="EY18" s="13"/>
      <c r="EZ18" s="13"/>
      <c r="FA18" s="13"/>
      <c r="FB18" s="13"/>
    </row>
    <row r="19" spans="1:158" x14ac:dyDescent="0.25">
      <c r="A19" s="15" t="s">
        <v>189</v>
      </c>
      <c r="B19" s="17">
        <v>5201.2434010799998</v>
      </c>
      <c r="C19" s="17">
        <v>50.642170598999897</v>
      </c>
      <c r="D19" s="17">
        <v>93.429234568999902</v>
      </c>
      <c r="E19" s="17">
        <v>880.73995351600001</v>
      </c>
      <c r="F19" s="17">
        <v>878.16099548199998</v>
      </c>
      <c r="G19" s="17">
        <v>16.240796310999901</v>
      </c>
      <c r="H19" s="17">
        <v>1133.9714059</v>
      </c>
      <c r="I19" s="17">
        <v>126.80156953498999</v>
      </c>
      <c r="J19" s="17">
        <v>4.6880857797205699</v>
      </c>
      <c r="K19" s="17">
        <v>31.494441756357102</v>
      </c>
      <c r="L19" s="17">
        <v>8.7064458964029008</v>
      </c>
      <c r="M19" s="17">
        <v>5.2196625300000004E-3</v>
      </c>
      <c r="N19" s="17">
        <v>86.692387900804306</v>
      </c>
      <c r="O19" s="17">
        <v>1.4131191024999899E-4</v>
      </c>
      <c r="P19" s="5">
        <v>4.9269241849999902E-3</v>
      </c>
      <c r="Q19" s="5">
        <v>17.165476384118701</v>
      </c>
      <c r="R19" s="5">
        <v>5.3328442350000001E-4</v>
      </c>
      <c r="S19" s="17">
        <v>11.757422681006901</v>
      </c>
      <c r="T19" s="17">
        <v>5.8117377511241699</v>
      </c>
      <c r="U19" s="17">
        <v>1.63015740316819</v>
      </c>
      <c r="V19" s="17">
        <v>3.00936518512137E-3</v>
      </c>
      <c r="W19" s="17">
        <v>5.7047968786124802E-2</v>
      </c>
      <c r="X19" s="17">
        <v>3.5606337710916397E-2</v>
      </c>
      <c r="Y19" s="17">
        <v>4.4004868930315597</v>
      </c>
      <c r="Z19" s="17">
        <v>6.31829553506396E-2</v>
      </c>
      <c r="AA19" s="17">
        <v>1.70408258449585</v>
      </c>
      <c r="AB19" s="17">
        <v>2.3927062759999999E-2</v>
      </c>
      <c r="AC19" s="17">
        <v>6.5202587149999997E-5</v>
      </c>
      <c r="AE19" s="28" t="s">
        <v>189</v>
      </c>
      <c r="AF19" s="28">
        <v>0</v>
      </c>
      <c r="AG19" s="28">
        <v>63.517183866299902</v>
      </c>
      <c r="AH19" s="28">
        <v>4.68494351592987</v>
      </c>
      <c r="AI19" s="28">
        <v>126.716553844495</v>
      </c>
      <c r="AJ19" s="28">
        <v>126.716553844495</v>
      </c>
      <c r="AK19" s="28">
        <v>55.956833017054599</v>
      </c>
      <c r="AL19" s="28">
        <v>0</v>
      </c>
      <c r="AM19" s="28">
        <v>2.6715629452647398E-5</v>
      </c>
      <c r="AN19" s="28">
        <v>3.84444200561076E-5</v>
      </c>
      <c r="AO19" s="28">
        <v>31.472097881831299</v>
      </c>
      <c r="AP19" s="28">
        <v>6.3137088858507703E-2</v>
      </c>
      <c r="AQ19" s="28">
        <v>8.7006112353880507</v>
      </c>
      <c r="AR19" s="28">
        <v>1.2521186148282801E-3</v>
      </c>
      <c r="AS19" s="28">
        <v>3.9650339359336801E-3</v>
      </c>
      <c r="AT19" s="28">
        <v>350.43062657180599</v>
      </c>
      <c r="AU19" s="28">
        <v>5198.5708595794604</v>
      </c>
      <c r="AV19" s="28">
        <v>95.193147388775898</v>
      </c>
      <c r="AW19" s="28">
        <v>36.271264441714102</v>
      </c>
      <c r="AX19" s="28">
        <v>59.637743188616703</v>
      </c>
      <c r="AY19" s="28">
        <v>1.70293926637593</v>
      </c>
      <c r="AZ19" s="28">
        <v>0</v>
      </c>
      <c r="BA19" s="28">
        <v>0</v>
      </c>
      <c r="BB19" s="28">
        <v>86.634259753587898</v>
      </c>
      <c r="BC19" s="28">
        <v>86.634259753587898</v>
      </c>
      <c r="BD19" s="28">
        <v>56.873594285928803</v>
      </c>
      <c r="BE19" s="28">
        <v>0</v>
      </c>
      <c r="BF19" s="28">
        <v>5.6494108873056097E-5</v>
      </c>
      <c r="BG19" s="28">
        <v>7.0617689439783805E-5</v>
      </c>
      <c r="BH19" s="28">
        <v>0</v>
      </c>
      <c r="BI19" s="28">
        <v>12.212683194582601</v>
      </c>
      <c r="BJ19" s="28">
        <v>3.47903314131241</v>
      </c>
      <c r="BK19" s="28">
        <v>0</v>
      </c>
      <c r="BL19" s="28">
        <v>130.73780861350701</v>
      </c>
      <c r="BM19" s="28">
        <v>15.702437239845199</v>
      </c>
      <c r="BN19" s="28">
        <v>6.2179644671373499E-3</v>
      </c>
      <c r="BO19" s="28">
        <v>1.7697279937972901E-2</v>
      </c>
      <c r="BP19" s="28">
        <v>1.6249860857002699E-3</v>
      </c>
      <c r="BQ19" s="28">
        <v>3.2992145978934799E-3</v>
      </c>
      <c r="BR19" s="28">
        <v>0</v>
      </c>
      <c r="BS19" s="28">
        <v>80.067807591360307</v>
      </c>
      <c r="BT19" s="28">
        <v>17.1538579573132</v>
      </c>
      <c r="BU19" s="28">
        <v>50.620460216482797</v>
      </c>
      <c r="BV19" s="28">
        <v>0</v>
      </c>
      <c r="BW19" s="28">
        <v>2.18499891989616E-4</v>
      </c>
      <c r="BX19" s="28">
        <v>3.1442778448045303E-4</v>
      </c>
      <c r="BY19" s="28">
        <v>1232.9649069304401</v>
      </c>
      <c r="BZ19" s="28">
        <v>84.037274891368298</v>
      </c>
      <c r="CA19" s="28">
        <v>9.3374790003090897</v>
      </c>
      <c r="CB19" s="28">
        <v>93.3747538916774</v>
      </c>
      <c r="CC19" s="28">
        <v>9.7728495015774602E-2</v>
      </c>
      <c r="CD19" s="28">
        <v>34.8366526917928</v>
      </c>
      <c r="CE19" s="28">
        <v>0</v>
      </c>
      <c r="CF19" s="28">
        <v>1.6290367870984901</v>
      </c>
      <c r="CG19" s="28">
        <v>3.0063417172152399E-3</v>
      </c>
      <c r="CH19" s="28">
        <v>5.6989699891914401E-2</v>
      </c>
      <c r="CI19" s="28">
        <v>3.5570160100779701E-2</v>
      </c>
      <c r="CJ19" s="28">
        <v>4.3975013715310496</v>
      </c>
      <c r="CK19" s="28">
        <v>8.95574332663613E-2</v>
      </c>
      <c r="CL19" s="28">
        <v>112.814499749517</v>
      </c>
      <c r="CM19" s="28">
        <v>8.5766914630874602E-2</v>
      </c>
      <c r="CN19" s="28">
        <v>2.4834681447896498</v>
      </c>
      <c r="CO19" s="28">
        <v>49.666348995408903</v>
      </c>
      <c r="CP19" s="28">
        <v>0.105725651330213</v>
      </c>
      <c r="CQ19" s="28">
        <v>4.1075830372261403E-2</v>
      </c>
      <c r="CR19" s="28">
        <v>1.4123483259754E-5</v>
      </c>
      <c r="CS19" s="28">
        <v>8.1272862695701509</v>
      </c>
      <c r="CT19" s="28">
        <v>880.26155408636203</v>
      </c>
      <c r="CU19" s="28">
        <v>877.68537804907703</v>
      </c>
      <c r="CV19" s="28">
        <v>2.5761760372845601</v>
      </c>
      <c r="CW19" s="28">
        <v>9.3173319333014801E-2</v>
      </c>
      <c r="CX19" s="28">
        <v>8.3777388006790198E-5</v>
      </c>
      <c r="CY19" s="28">
        <v>20.0277972567612</v>
      </c>
      <c r="CZ19" s="28">
        <v>0.77238967218593702</v>
      </c>
      <c r="DA19" s="28">
        <v>325.98981918296698</v>
      </c>
      <c r="DB19" s="28">
        <v>1.2209612115609401</v>
      </c>
      <c r="DC19" s="28">
        <v>1.5465510465632299</v>
      </c>
      <c r="DD19" s="28">
        <v>463.61129254407803</v>
      </c>
      <c r="DE19" s="28">
        <v>14.335521182412499</v>
      </c>
      <c r="DF19" s="28">
        <v>0.29352604098833202</v>
      </c>
      <c r="DG19" s="28">
        <v>3.5305274860750502</v>
      </c>
      <c r="DH19" s="28">
        <v>2.7271807488042601E-5</v>
      </c>
      <c r="DI19" s="28">
        <v>16.232345684798499</v>
      </c>
      <c r="DJ19" s="28">
        <v>0.44689607878558102</v>
      </c>
      <c r="DK19" s="28">
        <v>0</v>
      </c>
      <c r="DL19" s="28">
        <v>0</v>
      </c>
      <c r="DM19" s="28">
        <v>19.2547745824725</v>
      </c>
      <c r="DN19" s="28">
        <v>11.7495457695531</v>
      </c>
      <c r="DO19" s="28">
        <v>1.5312553898432399</v>
      </c>
      <c r="DP19" s="28">
        <v>1133.1654857451299</v>
      </c>
      <c r="DQ19" s="28">
        <v>5.80783754894584</v>
      </c>
      <c r="DR19" s="28">
        <v>6.62329604894345</v>
      </c>
      <c r="DT19" s="26">
        <f t="shared" si="0"/>
        <v>1.088071356250041</v>
      </c>
      <c r="DU19" s="40">
        <f t="shared" si="1"/>
        <v>-5.1382742441633792E-4</v>
      </c>
      <c r="DV19" s="40">
        <f t="shared" si="2"/>
        <v>-4.2870165832757954E-4</v>
      </c>
      <c r="DW19" s="40">
        <f t="shared" si="3"/>
        <v>-5.8312237677882889E-4</v>
      </c>
      <c r="DX19" s="40">
        <f t="shared" si="4"/>
        <v>-5.4317898004759685E-4</v>
      </c>
      <c r="DY19" s="40">
        <f t="shared" si="5"/>
        <v>-5.416061922243439E-4</v>
      </c>
      <c r="DZ19" s="40">
        <f t="shared" si="6"/>
        <v>-5.2033324226091521E-4</v>
      </c>
      <c r="EA19" s="40">
        <f t="shared" si="7"/>
        <v>-7.1070588788832943E-4</v>
      </c>
      <c r="EB19" s="40">
        <f t="shared" si="8"/>
        <v>-6.7046244622026444E-4</v>
      </c>
      <c r="EC19" s="40">
        <f t="shared" si="9"/>
        <v>-6.7026584801253809E-4</v>
      </c>
      <c r="ED19" s="40">
        <f t="shared" si="10"/>
        <v>-7.0945453482413755E-4</v>
      </c>
      <c r="EE19" s="40">
        <f t="shared" si="11"/>
        <v>-6.7015416902328599E-4</v>
      </c>
      <c r="EF19" s="40">
        <f t="shared" si="12"/>
        <v>-4.8087002246100744E-4</v>
      </c>
      <c r="EG19" s="40">
        <f t="shared" si="13"/>
        <v>-6.7051039455643616E-4</v>
      </c>
      <c r="EH19" s="40">
        <f t="shared" si="14"/>
        <v>-5.4226623410262207E-4</v>
      </c>
      <c r="EI19" s="40">
        <f t="shared" si="15"/>
        <v>-5.5277923994294213E-4</v>
      </c>
      <c r="EJ19" s="40">
        <f t="shared" si="16"/>
        <v>-6.7684849202616641E-4</v>
      </c>
      <c r="EK19" s="40">
        <f t="shared" si="17"/>
        <v>-6.689620289105204E-4</v>
      </c>
      <c r="EL19" s="40">
        <f t="shared" si="18"/>
        <v>-6.6995222231189678E-4</v>
      </c>
      <c r="EM19" s="40">
        <f t="shared" si="19"/>
        <v>-6.7109053184229628E-4</v>
      </c>
      <c r="EN19" s="40">
        <f t="shared" si="20"/>
        <v>-6.8742813885458443E-4</v>
      </c>
      <c r="EO19" s="40">
        <f t="shared" si="21"/>
        <v>-1.0046862777167858E-3</v>
      </c>
      <c r="EP19" s="40">
        <f t="shared" si="22"/>
        <v>-1.0214017334929642E-3</v>
      </c>
      <c r="EQ19" s="40">
        <f t="shared" si="23"/>
        <v>-1.0160441219880054E-3</v>
      </c>
      <c r="ER19" s="40">
        <f t="shared" si="24"/>
        <v>-6.7845253788572355E-4</v>
      </c>
      <c r="ES19" s="40">
        <f t="shared" si="25"/>
        <v>-7.2593141421378607E-4</v>
      </c>
      <c r="ET19" s="40">
        <f t="shared" si="26"/>
        <v>-6.7092882136244995E-4</v>
      </c>
      <c r="EU19" s="40">
        <f t="shared" si="27"/>
        <v>-4.9393254024923943E-4</v>
      </c>
      <c r="EV19" s="40">
        <f t="shared" si="28"/>
        <v>-6.5239192345449765E-4</v>
      </c>
      <c r="EW19" s="13"/>
      <c r="EX19" s="13"/>
      <c r="EY19" s="13"/>
      <c r="EZ19" s="13"/>
      <c r="FA19" s="13"/>
      <c r="FB19" s="13"/>
    </row>
    <row r="20" spans="1:158" x14ac:dyDescent="0.25">
      <c r="A20" s="15" t="s">
        <v>190</v>
      </c>
      <c r="B20" s="17">
        <v>101343.811730086</v>
      </c>
      <c r="C20" s="17">
        <v>747.58451896099996</v>
      </c>
      <c r="D20" s="17">
        <v>1029.32178902499</v>
      </c>
      <c r="E20" s="17">
        <v>17282.920866683002</v>
      </c>
      <c r="F20" s="17">
        <v>17282.920866683002</v>
      </c>
      <c r="G20" s="17">
        <v>582.64009594200002</v>
      </c>
      <c r="H20" s="17">
        <v>23004.654046368902</v>
      </c>
      <c r="I20" s="17">
        <v>2851.2327097672801</v>
      </c>
      <c r="J20" s="17">
        <v>105.415284450762</v>
      </c>
      <c r="K20" s="17">
        <v>640.858062292814</v>
      </c>
      <c r="L20" s="17">
        <v>195.77126226969099</v>
      </c>
      <c r="M20" s="17">
        <v>8.3396767389499998E-2</v>
      </c>
      <c r="N20" s="17">
        <v>1949.3463131179799</v>
      </c>
      <c r="O20" s="17">
        <v>2.6475118314999999E-3</v>
      </c>
      <c r="P20" s="17">
        <v>0.1127715094895</v>
      </c>
      <c r="Q20" s="17">
        <v>379.82970493167397</v>
      </c>
      <c r="R20" s="17">
        <v>1.2678757969499899E-2</v>
      </c>
      <c r="S20" s="17">
        <v>264.37486738991902</v>
      </c>
      <c r="T20" s="17">
        <v>130.68148002712201</v>
      </c>
      <c r="U20" s="17">
        <v>35.155183206617998</v>
      </c>
      <c r="V20" s="17">
        <v>8.0208084890570103E-2</v>
      </c>
      <c r="W20" s="17">
        <v>1.2963897086548199</v>
      </c>
      <c r="X20" s="17">
        <v>0.81356344796247204</v>
      </c>
      <c r="Y20" s="17">
        <v>97.875744613554104</v>
      </c>
      <c r="Z20" s="17">
        <v>2.0286482493479201</v>
      </c>
      <c r="AA20" s="17">
        <v>38.317632998372297</v>
      </c>
      <c r="AB20" s="17">
        <v>0.40722949999999902</v>
      </c>
      <c r="AC20" s="17">
        <v>2.1026215984999998E-3</v>
      </c>
      <c r="AE20" s="28" t="s">
        <v>190</v>
      </c>
      <c r="AF20" s="28">
        <v>0</v>
      </c>
      <c r="AG20" s="28">
        <v>1252.4781609730901</v>
      </c>
      <c r="AH20" s="28">
        <v>105.38672079259599</v>
      </c>
      <c r="AI20" s="28">
        <v>2850.4602074609002</v>
      </c>
      <c r="AJ20" s="28">
        <v>2850.4602074609002</v>
      </c>
      <c r="AK20" s="28">
        <v>1103.3976373483299</v>
      </c>
      <c r="AL20" s="28">
        <v>0</v>
      </c>
      <c r="AM20" s="28">
        <v>8.6175884852593399E-4</v>
      </c>
      <c r="AN20" s="28">
        <v>1.2400875400276599E-3</v>
      </c>
      <c r="AO20" s="28">
        <v>640.68452999270698</v>
      </c>
      <c r="AP20" s="28">
        <v>2.0279408329405699</v>
      </c>
      <c r="AQ20" s="28">
        <v>195.71823815760601</v>
      </c>
      <c r="AR20" s="28">
        <v>2.0009786350082898E-2</v>
      </c>
      <c r="AS20" s="28">
        <v>6.3364340349542803E-2</v>
      </c>
      <c r="AT20" s="28">
        <v>6910.0453387000398</v>
      </c>
      <c r="AU20" s="28">
        <v>101322.01770840499</v>
      </c>
      <c r="AV20" s="28">
        <v>1877.08816779315</v>
      </c>
      <c r="AW20" s="28">
        <v>715.22314367160402</v>
      </c>
      <c r="AX20" s="28">
        <v>1175.9800810116201</v>
      </c>
      <c r="AY20" s="28">
        <v>38.307221931170503</v>
      </c>
      <c r="AZ20" s="28">
        <v>0</v>
      </c>
      <c r="BA20" s="28">
        <v>0</v>
      </c>
      <c r="BB20" s="28">
        <v>1948.81881556904</v>
      </c>
      <c r="BC20" s="28">
        <v>1948.81881556904</v>
      </c>
      <c r="BD20" s="28">
        <v>1121.4750027689699</v>
      </c>
      <c r="BE20" s="28">
        <v>0</v>
      </c>
      <c r="BF20" s="28">
        <v>1.0586799553986199E-3</v>
      </c>
      <c r="BG20" s="28">
        <v>1.3233468569641201E-3</v>
      </c>
      <c r="BH20" s="28">
        <v>0</v>
      </c>
      <c r="BI20" s="28">
        <v>240.81854106957201</v>
      </c>
      <c r="BJ20" s="28">
        <v>68.602091064927095</v>
      </c>
      <c r="BK20" s="28">
        <v>0</v>
      </c>
      <c r="BL20" s="28">
        <v>2577.9834300883199</v>
      </c>
      <c r="BM20" s="28">
        <v>309.63211244200397</v>
      </c>
      <c r="BN20" s="28">
        <v>0.10584981508733</v>
      </c>
      <c r="BO20" s="28">
        <v>0.30126502918368298</v>
      </c>
      <c r="BP20" s="28">
        <v>3.72024371765406E-2</v>
      </c>
      <c r="BQ20" s="28">
        <v>7.5532203354332306E-2</v>
      </c>
      <c r="BR20" s="28">
        <v>0</v>
      </c>
      <c r="BS20" s="28">
        <v>1578.8347878084401</v>
      </c>
      <c r="BT20" s="28">
        <v>379.72681482335202</v>
      </c>
      <c r="BU20" s="28">
        <v>747.40545545836801</v>
      </c>
      <c r="BV20" s="28">
        <v>0</v>
      </c>
      <c r="BW20" s="28">
        <v>5.1964019742389896E-3</v>
      </c>
      <c r="BX20" s="28">
        <v>7.4777501391667597E-3</v>
      </c>
      <c r="BY20" s="28">
        <v>24965.187274591099</v>
      </c>
      <c r="BZ20" s="28">
        <v>926.12123039732796</v>
      </c>
      <c r="CA20" s="28">
        <v>102.902354355947</v>
      </c>
      <c r="CB20" s="28">
        <v>1029.0235847532699</v>
      </c>
      <c r="CC20" s="28">
        <v>1.92708055807489</v>
      </c>
      <c r="CD20" s="28">
        <v>686.93446263672695</v>
      </c>
      <c r="CE20" s="28">
        <v>0</v>
      </c>
      <c r="CF20" s="28">
        <v>35.145657225262703</v>
      </c>
      <c r="CG20" s="28">
        <v>8.0172133674079701E-2</v>
      </c>
      <c r="CH20" s="28">
        <v>1.29581465433048</v>
      </c>
      <c r="CI20" s="28">
        <v>0.81319995623644503</v>
      </c>
      <c r="CJ20" s="28">
        <v>97.848975311540599</v>
      </c>
      <c r="CK20" s="28">
        <v>1.0352196286314199</v>
      </c>
      <c r="CL20" s="28">
        <v>2224.55887365432</v>
      </c>
      <c r="CM20" s="28">
        <v>1.07067481241422</v>
      </c>
      <c r="CN20" s="28">
        <v>31.8796381818482</v>
      </c>
      <c r="CO20" s="28">
        <v>1067.3746960101801</v>
      </c>
      <c r="CP20" s="28">
        <v>5.5904139607687497</v>
      </c>
      <c r="CQ20" s="28">
        <v>1.22315948675297</v>
      </c>
      <c r="CR20" s="28">
        <v>2.6466881859819099E-4</v>
      </c>
      <c r="CS20" s="28">
        <v>113.035700215501</v>
      </c>
      <c r="CT20" s="28">
        <v>17279.224450883899</v>
      </c>
      <c r="CU20" s="28">
        <v>17279.224450883899</v>
      </c>
      <c r="CV20" s="28">
        <v>0</v>
      </c>
      <c r="CW20" s="28">
        <v>1.09839501700314</v>
      </c>
      <c r="CX20" s="28">
        <v>2.4947235582819301E-3</v>
      </c>
      <c r="CY20" s="28">
        <v>241.269762418911</v>
      </c>
      <c r="CZ20" s="28">
        <v>9.6967552075927195</v>
      </c>
      <c r="DA20" s="28">
        <v>6499.4893046071102</v>
      </c>
      <c r="DB20" s="28">
        <v>14.108410040950799</v>
      </c>
      <c r="DC20" s="28">
        <v>17.870648743089799</v>
      </c>
      <c r="DD20" s="28">
        <v>9222.7942323781808</v>
      </c>
      <c r="DE20" s="28">
        <v>282.67804983780798</v>
      </c>
      <c r="DF20" s="28">
        <v>4.7313523955973604</v>
      </c>
      <c r="DG20" s="28">
        <v>46.952780954270601</v>
      </c>
      <c r="DH20" s="28">
        <v>8.1210156010075101E-4</v>
      </c>
      <c r="DI20" s="28">
        <v>582.50104611517997</v>
      </c>
      <c r="DJ20" s="28">
        <v>8.8122078142373397</v>
      </c>
      <c r="DK20" s="28">
        <v>0</v>
      </c>
      <c r="DL20" s="28">
        <v>0</v>
      </c>
      <c r="DM20" s="28">
        <v>379.67966881942903</v>
      </c>
      <c r="DN20" s="28">
        <v>264.303172473796</v>
      </c>
      <c r="DO20" s="28">
        <v>30.194406976424801</v>
      </c>
      <c r="DP20" s="28">
        <v>22998.418950048701</v>
      </c>
      <c r="DQ20" s="28">
        <v>130.64607388326399</v>
      </c>
      <c r="DR20" s="28">
        <v>130.60304569799399</v>
      </c>
      <c r="DT20" s="26">
        <f t="shared" si="0"/>
        <v>1.0855175448718501</v>
      </c>
      <c r="DU20" s="40">
        <f t="shared" si="1"/>
        <v>-2.1505034504775116E-4</v>
      </c>
      <c r="DV20" s="40">
        <f t="shared" si="2"/>
        <v>-2.395227537360083E-4</v>
      </c>
      <c r="DW20" s="40">
        <f t="shared" si="3"/>
        <v>-2.8970947171204207E-4</v>
      </c>
      <c r="DX20" s="40">
        <f t="shared" si="4"/>
        <v>-2.1387679939148074E-4</v>
      </c>
      <c r="DY20" s="40">
        <f t="shared" si="5"/>
        <v>-2.1387679939148074E-4</v>
      </c>
      <c r="DZ20" s="40">
        <f t="shared" si="6"/>
        <v>-2.3865475065740021E-4</v>
      </c>
      <c r="EA20" s="40">
        <f t="shared" si="7"/>
        <v>-2.7103630020399469E-4</v>
      </c>
      <c r="EB20" s="40">
        <f t="shared" si="8"/>
        <v>-2.7093625284727187E-4</v>
      </c>
      <c r="EC20" s="40">
        <f t="shared" si="9"/>
        <v>-2.7096315600560588E-4</v>
      </c>
      <c r="ED20" s="40">
        <f t="shared" si="10"/>
        <v>-2.7078117654658496E-4</v>
      </c>
      <c r="EE20" s="40">
        <f t="shared" si="11"/>
        <v>-2.7084727079063639E-4</v>
      </c>
      <c r="EF20" s="40">
        <f t="shared" si="12"/>
        <v>-2.7148162432434354E-4</v>
      </c>
      <c r="EG20" s="40">
        <f t="shared" si="13"/>
        <v>-2.706022759476528E-4</v>
      </c>
      <c r="EH20" s="40">
        <f t="shared" si="14"/>
        <v>-3.0828966630387487E-4</v>
      </c>
      <c r="EI20" s="40">
        <f t="shared" si="15"/>
        <v>-3.2693504586401342E-4</v>
      </c>
      <c r="EJ20" s="40">
        <f t="shared" si="16"/>
        <v>-2.7088483861594366E-4</v>
      </c>
      <c r="EK20" s="40">
        <f t="shared" si="17"/>
        <v>-3.6327344565057932E-4</v>
      </c>
      <c r="EL20" s="40">
        <f t="shared" si="18"/>
        <v>-2.7118657999090744E-4</v>
      </c>
      <c r="EM20" s="40">
        <f t="shared" si="19"/>
        <v>-2.7093467146732257E-4</v>
      </c>
      <c r="EN20" s="40">
        <f t="shared" si="20"/>
        <v>-2.7096946983062295E-4</v>
      </c>
      <c r="EO20" s="40">
        <f t="shared" si="21"/>
        <v>-4.4822434720203687E-4</v>
      </c>
      <c r="EP20" s="40">
        <f t="shared" si="22"/>
        <v>-4.4358137101890784E-4</v>
      </c>
      <c r="EQ20" s="40">
        <f t="shared" si="23"/>
        <v>-4.4678964736844586E-4</v>
      </c>
      <c r="ER20" s="40">
        <f t="shared" si="24"/>
        <v>-2.7350292065924671E-4</v>
      </c>
      <c r="ES20" s="40">
        <f t="shared" si="25"/>
        <v>-3.4871319243124515E-4</v>
      </c>
      <c r="ET20" s="40">
        <f t="shared" si="26"/>
        <v>-2.7170434045955058E-4</v>
      </c>
      <c r="EU20" s="40">
        <f t="shared" si="27"/>
        <v>-2.8155064646853315E-4</v>
      </c>
      <c r="EV20" s="40">
        <f t="shared" si="28"/>
        <v>-3.6868733154788548E-4</v>
      </c>
      <c r="EW20" s="13"/>
      <c r="EX20" s="13"/>
      <c r="EY20" s="13"/>
      <c r="EZ20" s="13"/>
      <c r="FA20" s="13"/>
      <c r="FB20" s="13"/>
    </row>
    <row r="21" spans="1:158" x14ac:dyDescent="0.25">
      <c r="A21" s="15" t="s">
        <v>191</v>
      </c>
      <c r="B21" s="17">
        <v>32339.823403492301</v>
      </c>
      <c r="C21" s="17">
        <v>306.21789210227399</v>
      </c>
      <c r="D21" s="17">
        <v>452.45798992429297</v>
      </c>
      <c r="E21" s="17">
        <v>5403.7246658267104</v>
      </c>
      <c r="F21" s="17">
        <v>5401.5490143857096</v>
      </c>
      <c r="G21" s="17">
        <v>126.404401137197</v>
      </c>
      <c r="H21" s="17">
        <v>7447.1722449270701</v>
      </c>
      <c r="I21" s="17">
        <v>911.41903110894896</v>
      </c>
      <c r="J21" s="17">
        <v>33.696827371916001</v>
      </c>
      <c r="K21" s="17">
        <v>207.38098518171401</v>
      </c>
      <c r="L21" s="17">
        <v>62.5798285652318</v>
      </c>
      <c r="M21" s="17">
        <v>3.2336743478026002E-2</v>
      </c>
      <c r="N21" s="17">
        <v>623.123928787561</v>
      </c>
      <c r="O21" s="17">
        <v>9.27756834000635E-4</v>
      </c>
      <c r="P21" s="17">
        <v>3.5625424537523903E-2</v>
      </c>
      <c r="Q21" s="17">
        <v>121.646275705273</v>
      </c>
      <c r="R21" s="17">
        <v>3.8613838945018701E-3</v>
      </c>
      <c r="S21" s="17">
        <v>84.509512205246807</v>
      </c>
      <c r="T21" s="17">
        <v>41.7733661311443</v>
      </c>
      <c r="U21" s="17">
        <v>11.293914902050499</v>
      </c>
      <c r="V21" s="17">
        <v>2.35725023385055E-2</v>
      </c>
      <c r="W21" s="17">
        <v>0.38808038636443898</v>
      </c>
      <c r="X21" s="17">
        <v>0.24284477902347801</v>
      </c>
      <c r="Y21" s="17">
        <v>31.306267679694699</v>
      </c>
      <c r="Z21" s="17">
        <v>0.50774946349251404</v>
      </c>
      <c r="AA21" s="17">
        <v>12.2485337033802</v>
      </c>
      <c r="AB21" s="17">
        <v>0.15192676800011701</v>
      </c>
      <c r="AC21" s="17">
        <v>5.6337270450030903E-4</v>
      </c>
      <c r="AE21" s="28" t="s">
        <v>191</v>
      </c>
      <c r="AF21" s="28">
        <v>0</v>
      </c>
      <c r="AG21" s="28">
        <v>406.85748448652299</v>
      </c>
      <c r="AH21" s="28">
        <v>33.677548771213303</v>
      </c>
      <c r="AI21" s="28">
        <v>910.89740354486696</v>
      </c>
      <c r="AJ21" s="28">
        <v>910.89740354486696</v>
      </c>
      <c r="AK21" s="28">
        <v>358.42997461142602</v>
      </c>
      <c r="AL21" s="28">
        <v>0</v>
      </c>
      <c r="AM21" s="28">
        <v>2.3083397186905201E-4</v>
      </c>
      <c r="AN21" s="28">
        <v>3.3217603287095601E-4</v>
      </c>
      <c r="AO21" s="28">
        <v>207.261430709904</v>
      </c>
      <c r="AP21" s="28">
        <v>0.50741339712455502</v>
      </c>
      <c r="AQ21" s="28">
        <v>62.544012571862098</v>
      </c>
      <c r="AR21" s="28">
        <v>7.7580222677863303E-3</v>
      </c>
      <c r="AS21" s="28">
        <v>2.4567050132007801E-2</v>
      </c>
      <c r="AT21" s="28">
        <v>2244.6741375100701</v>
      </c>
      <c r="AU21" s="28">
        <v>32328.4267780966</v>
      </c>
      <c r="AV21" s="28">
        <v>609.75711184484896</v>
      </c>
      <c r="AW21" s="28">
        <v>232.33452851342801</v>
      </c>
      <c r="AX21" s="28">
        <v>382.00782690228999</v>
      </c>
      <c r="AY21" s="28">
        <v>12.241526521820701</v>
      </c>
      <c r="AZ21" s="28">
        <v>0</v>
      </c>
      <c r="BA21" s="28">
        <v>0</v>
      </c>
      <c r="BB21" s="28">
        <v>622.76756616346404</v>
      </c>
      <c r="BC21" s="28">
        <v>622.76756616346404</v>
      </c>
      <c r="BD21" s="28">
        <v>364.302143265111</v>
      </c>
      <c r="BE21" s="28">
        <v>0</v>
      </c>
      <c r="BF21" s="28">
        <v>3.7093500928654302E-4</v>
      </c>
      <c r="BG21" s="28">
        <v>4.6366610953435397E-4</v>
      </c>
      <c r="BH21" s="28">
        <v>0</v>
      </c>
      <c r="BI21" s="28">
        <v>78.228025816555004</v>
      </c>
      <c r="BJ21" s="28">
        <v>22.2848508377831</v>
      </c>
      <c r="BK21" s="28">
        <v>0</v>
      </c>
      <c r="BL21" s="28">
        <v>837.43664906328399</v>
      </c>
      <c r="BM21" s="28">
        <v>100.58147272940001</v>
      </c>
      <c r="BN21" s="28">
        <v>3.9485658855700302E-2</v>
      </c>
      <c r="BO21" s="28">
        <v>0.112382237977947</v>
      </c>
      <c r="BP21" s="28">
        <v>1.17504829489045E-2</v>
      </c>
      <c r="BQ21" s="28">
        <v>2.3857022316290499E-2</v>
      </c>
      <c r="BR21" s="28">
        <v>0</v>
      </c>
      <c r="BS21" s="28">
        <v>512.87210709834403</v>
      </c>
      <c r="BT21" s="28">
        <v>121.576537858172</v>
      </c>
      <c r="BU21" s="28">
        <v>306.12857256191103</v>
      </c>
      <c r="BV21" s="28">
        <v>0</v>
      </c>
      <c r="BW21" s="28">
        <v>1.58219735930399E-3</v>
      </c>
      <c r="BX21" s="28">
        <v>2.27682069181069E-3</v>
      </c>
      <c r="BY21" s="28">
        <v>8082.2585739415699</v>
      </c>
      <c r="BZ21" s="28">
        <v>407.07455252841902</v>
      </c>
      <c r="CA21" s="28">
        <v>45.230522173217601</v>
      </c>
      <c r="CB21" s="28">
        <v>452.30507470163701</v>
      </c>
      <c r="CC21" s="28">
        <v>0.62599702644218203</v>
      </c>
      <c r="CD21" s="28">
        <v>223.145306515691</v>
      </c>
      <c r="CE21" s="28">
        <v>0</v>
      </c>
      <c r="CF21" s="28">
        <v>11.2874262313901</v>
      </c>
      <c r="CG21" s="28">
        <v>2.3550613371530599E-2</v>
      </c>
      <c r="CH21" s="28">
        <v>0.38772062200940199</v>
      </c>
      <c r="CI21" s="28">
        <v>0.242619868599353</v>
      </c>
      <c r="CJ21" s="28">
        <v>31.288225626839701</v>
      </c>
      <c r="CK21" s="28">
        <v>0.49441424504307002</v>
      </c>
      <c r="CL21" s="28">
        <v>722.630365578794</v>
      </c>
      <c r="CM21" s="28">
        <v>0.48355254615639398</v>
      </c>
      <c r="CN21" s="28">
        <v>14.000985312700999</v>
      </c>
      <c r="CO21" s="28">
        <v>312.34834986146598</v>
      </c>
      <c r="CP21" s="28">
        <v>0.91610518659403395</v>
      </c>
      <c r="CQ21" s="28">
        <v>0.32177649240232098</v>
      </c>
      <c r="CR21" s="28">
        <v>9.2733623814345904E-5</v>
      </c>
      <c r="CS21" s="28">
        <v>46.440806853077802</v>
      </c>
      <c r="CT21" s="28">
        <v>5401.7324825256501</v>
      </c>
      <c r="CU21" s="28">
        <v>5399.55884456476</v>
      </c>
      <c r="CV21" s="28">
        <v>2.1736379608910998</v>
      </c>
      <c r="CW21" s="28">
        <v>0.51709035088190403</v>
      </c>
      <c r="CX21" s="28">
        <v>6.56291562173095E-4</v>
      </c>
      <c r="CY21" s="28">
        <v>111.346131058849</v>
      </c>
      <c r="CZ21" s="28">
        <v>4.3240413716065298</v>
      </c>
      <c r="DA21" s="28">
        <v>2012.54275971325</v>
      </c>
      <c r="DB21" s="28">
        <v>6.7398450310260003</v>
      </c>
      <c r="DC21" s="28">
        <v>8.5371359248132208</v>
      </c>
      <c r="DD21" s="28">
        <v>2858.6998137763098</v>
      </c>
      <c r="DE21" s="28">
        <v>91.825787997479495</v>
      </c>
      <c r="DF21" s="28">
        <v>1.7295599987878501</v>
      </c>
      <c r="DG21" s="28">
        <v>20.115606910171302</v>
      </c>
      <c r="DH21" s="28">
        <v>2.1364005411244599E-4</v>
      </c>
      <c r="DI21" s="28">
        <v>126.35026040512901</v>
      </c>
      <c r="DJ21" s="28">
        <v>2.8625764700069301</v>
      </c>
      <c r="DK21" s="28">
        <v>0</v>
      </c>
      <c r="DL21" s="28">
        <v>0</v>
      </c>
      <c r="DM21" s="28">
        <v>123.335961525001</v>
      </c>
      <c r="DN21" s="28">
        <v>84.4611520719303</v>
      </c>
      <c r="DO21" s="28">
        <v>9.8084133758636103</v>
      </c>
      <c r="DP21" s="28">
        <v>7442.8770372097097</v>
      </c>
      <c r="DQ21" s="28">
        <v>41.749462620556699</v>
      </c>
      <c r="DR21" s="28">
        <v>42.425349146084102</v>
      </c>
      <c r="DT21" s="26">
        <f t="shared" si="0"/>
        <v>1.0859051591925211</v>
      </c>
      <c r="DU21" s="40">
        <f t="shared" si="1"/>
        <v>-3.524022148639762E-4</v>
      </c>
      <c r="DV21" s="40">
        <f t="shared" si="2"/>
        <v>-2.9168622300206033E-4</v>
      </c>
      <c r="DW21" s="40">
        <f t="shared" si="3"/>
        <v>-3.3796557042024941E-4</v>
      </c>
      <c r="DX21" s="40">
        <f t="shared" si="4"/>
        <v>-3.6866854332141293E-4</v>
      </c>
      <c r="DY21" s="40">
        <f t="shared" si="5"/>
        <v>-3.6844427693783751E-4</v>
      </c>
      <c r="DZ21" s="40">
        <f t="shared" si="6"/>
        <v>-4.2831366298099822E-4</v>
      </c>
      <c r="EA21" s="40">
        <f t="shared" si="7"/>
        <v>-5.7675686503508414E-4</v>
      </c>
      <c r="EB21" s="40">
        <f t="shared" si="8"/>
        <v>-5.723246347482091E-4</v>
      </c>
      <c r="EC21" s="40">
        <f t="shared" si="9"/>
        <v>-5.7211916391765566E-4</v>
      </c>
      <c r="ED21" s="40">
        <f t="shared" si="10"/>
        <v>-5.7649678780939185E-4</v>
      </c>
      <c r="EE21" s="40">
        <f t="shared" si="11"/>
        <v>-5.72324887920852E-4</v>
      </c>
      <c r="EF21" s="40">
        <f t="shared" si="12"/>
        <v>-3.6092311644804665E-4</v>
      </c>
      <c r="EG21" s="40">
        <f t="shared" si="13"/>
        <v>-5.7189686936008025E-4</v>
      </c>
      <c r="EH21" s="40">
        <f t="shared" si="14"/>
        <v>-4.5495904737444758E-4</v>
      </c>
      <c r="EI21" s="40">
        <f t="shared" si="15"/>
        <v>-5.0299112393808749E-4</v>
      </c>
      <c r="EJ21" s="40">
        <f t="shared" si="16"/>
        <v>-5.7328386501496965E-4</v>
      </c>
      <c r="EK21" s="40">
        <f t="shared" si="17"/>
        <v>-6.126931307086249E-4</v>
      </c>
      <c r="EL21" s="40">
        <f t="shared" si="18"/>
        <v>-5.7224485214227099E-4</v>
      </c>
      <c r="EM21" s="40">
        <f t="shared" si="19"/>
        <v>-5.7221892323826783E-4</v>
      </c>
      <c r="EN21" s="40">
        <f t="shared" si="20"/>
        <v>-5.7452802829435128E-4</v>
      </c>
      <c r="EO21" s="40">
        <f t="shared" si="21"/>
        <v>-9.2858054102916161E-4</v>
      </c>
      <c r="EP21" s="40">
        <f t="shared" si="22"/>
        <v>-9.2703565466752689E-4</v>
      </c>
      <c r="EQ21" s="40">
        <f t="shared" si="23"/>
        <v>-9.2614889654787924E-4</v>
      </c>
      <c r="ER21" s="40">
        <f t="shared" si="24"/>
        <v>-5.7630801089393851E-4</v>
      </c>
      <c r="ES21" s="40">
        <f t="shared" si="25"/>
        <v>-6.6187439302725149E-4</v>
      </c>
      <c r="ET21" s="40">
        <f t="shared" si="26"/>
        <v>-5.7208329822906767E-4</v>
      </c>
      <c r="EU21" s="40">
        <f t="shared" si="27"/>
        <v>-3.8749699769608528E-4</v>
      </c>
      <c r="EV21" s="40">
        <f t="shared" si="28"/>
        <v>-6.4380073333989904E-4</v>
      </c>
      <c r="EW21" s="13"/>
      <c r="EX21" s="13"/>
      <c r="EY21" s="13"/>
      <c r="EZ21" s="13"/>
      <c r="FA21" s="13"/>
      <c r="FB21" s="13"/>
    </row>
    <row r="22" spans="1:158" x14ac:dyDescent="0.25">
      <c r="A22" s="15" t="s">
        <v>192</v>
      </c>
      <c r="B22" s="17">
        <v>45620.523108269903</v>
      </c>
      <c r="C22" s="17">
        <v>392.86280973800001</v>
      </c>
      <c r="D22" s="17">
        <v>699.81333024100002</v>
      </c>
      <c r="E22" s="17">
        <v>7768.0909853949897</v>
      </c>
      <c r="F22" s="17">
        <v>7757.6448203349901</v>
      </c>
      <c r="G22" s="17">
        <v>201.041176884999</v>
      </c>
      <c r="H22" s="17">
        <v>10701.113485775901</v>
      </c>
      <c r="I22" s="17">
        <v>1270.63999767728</v>
      </c>
      <c r="J22" s="17">
        <v>46.977883050661099</v>
      </c>
      <c r="K22" s="17">
        <v>297.72236507766399</v>
      </c>
      <c r="L22" s="17">
        <v>87.244648738594904</v>
      </c>
      <c r="M22" s="17">
        <v>4.3388755314499997E-2</v>
      </c>
      <c r="N22" s="17">
        <v>868.71807632096704</v>
      </c>
      <c r="O22" s="17">
        <v>1.352262907E-3</v>
      </c>
      <c r="P22" s="17">
        <v>5.5520721450499903E-2</v>
      </c>
      <c r="Q22" s="17">
        <v>170.37727562981399</v>
      </c>
      <c r="R22" s="17">
        <v>6.3404578890000002E-3</v>
      </c>
      <c r="S22" s="17">
        <v>117.817560010272</v>
      </c>
      <c r="T22" s="17">
        <v>58.2376580169351</v>
      </c>
      <c r="U22" s="17">
        <v>15.9369990552067</v>
      </c>
      <c r="V22" s="17">
        <v>4.0701954112784197E-2</v>
      </c>
      <c r="W22" s="17">
        <v>0.69192239185321203</v>
      </c>
      <c r="X22" s="17">
        <v>0.43369185344356898</v>
      </c>
      <c r="Y22" s="17">
        <v>43.904806174892101</v>
      </c>
      <c r="Z22" s="17">
        <v>0.90461293507292795</v>
      </c>
      <c r="AA22" s="17">
        <v>17.076093767184801</v>
      </c>
      <c r="AB22" s="17">
        <v>0.20976383600000001</v>
      </c>
      <c r="AC22" s="17">
        <v>9.9545800500000004E-4</v>
      </c>
      <c r="AE22" s="28" t="s">
        <v>192</v>
      </c>
      <c r="AF22" s="28">
        <v>0</v>
      </c>
      <c r="AG22" s="28">
        <v>589.82759575965599</v>
      </c>
      <c r="AH22" s="28">
        <v>46.957049892309399</v>
      </c>
      <c r="AI22" s="28">
        <v>1270.0761221804901</v>
      </c>
      <c r="AJ22" s="28">
        <v>1270.0761221804901</v>
      </c>
      <c r="AK22" s="28">
        <v>519.62136324881305</v>
      </c>
      <c r="AL22" s="28">
        <v>0</v>
      </c>
      <c r="AM22" s="28">
        <v>4.0791285444534398E-4</v>
      </c>
      <c r="AN22" s="28">
        <v>5.8699904478138297E-4</v>
      </c>
      <c r="AO22" s="28">
        <v>297.587254435006</v>
      </c>
      <c r="AP22" s="28">
        <v>0.90411623935594498</v>
      </c>
      <c r="AQ22" s="28">
        <v>87.205899795178397</v>
      </c>
      <c r="AR22" s="28">
        <v>1.0409818147345901E-2</v>
      </c>
      <c r="AS22" s="28">
        <v>3.2964404490814898E-2</v>
      </c>
      <c r="AT22" s="28">
        <v>3254.13712988936</v>
      </c>
      <c r="AU22" s="28">
        <v>45606.165245192497</v>
      </c>
      <c r="AV22" s="28">
        <v>883.97400621818804</v>
      </c>
      <c r="AW22" s="28">
        <v>336.81893769580802</v>
      </c>
      <c r="AX22" s="28">
        <v>553.80240860618596</v>
      </c>
      <c r="AY22" s="28">
        <v>17.068510638369698</v>
      </c>
      <c r="AZ22" s="28">
        <v>0</v>
      </c>
      <c r="BA22" s="28">
        <v>0</v>
      </c>
      <c r="BB22" s="28">
        <v>868.33248559177503</v>
      </c>
      <c r="BC22" s="28">
        <v>868.33248559177503</v>
      </c>
      <c r="BD22" s="28">
        <v>528.13434628476398</v>
      </c>
      <c r="BE22" s="28">
        <v>0</v>
      </c>
      <c r="BF22" s="28">
        <v>5.4067891891988805E-4</v>
      </c>
      <c r="BG22" s="28">
        <v>6.7584553060342199E-4</v>
      </c>
      <c r="BH22" s="28">
        <v>0</v>
      </c>
      <c r="BI22" s="28">
        <v>113.408330278593</v>
      </c>
      <c r="BJ22" s="28">
        <v>32.306695769252997</v>
      </c>
      <c r="BK22" s="28">
        <v>0</v>
      </c>
      <c r="BL22" s="28">
        <v>1214.0449157089099</v>
      </c>
      <c r="BM22" s="28">
        <v>145.81451998911299</v>
      </c>
      <c r="BN22" s="28">
        <v>5.4518924140059599E-2</v>
      </c>
      <c r="BO22" s="28">
        <v>0.155169332363299</v>
      </c>
      <c r="BP22" s="28">
        <v>1.8313448184218199E-2</v>
      </c>
      <c r="BQ22" s="28">
        <v>3.7181856678626703E-2</v>
      </c>
      <c r="BR22" s="28">
        <v>0</v>
      </c>
      <c r="BS22" s="28">
        <v>743.51826196033005</v>
      </c>
      <c r="BT22" s="28">
        <v>170.30132511793801</v>
      </c>
      <c r="BU22" s="28">
        <v>392.755369477008</v>
      </c>
      <c r="BV22" s="28">
        <v>0</v>
      </c>
      <c r="BW22" s="28">
        <v>2.5982158285244999E-3</v>
      </c>
      <c r="BX22" s="28">
        <v>3.7388976406135398E-3</v>
      </c>
      <c r="BY22" s="28">
        <v>11622.980204809301</v>
      </c>
      <c r="BZ22" s="28">
        <v>629.59050271025205</v>
      </c>
      <c r="CA22" s="28">
        <v>69.954496473376395</v>
      </c>
      <c r="CB22" s="28">
        <v>699.54499918362797</v>
      </c>
      <c r="CC22" s="28">
        <v>0.90751691588959205</v>
      </c>
      <c r="CD22" s="28">
        <v>323.49698139179901</v>
      </c>
      <c r="CE22" s="28">
        <v>0</v>
      </c>
      <c r="CF22" s="28">
        <v>15.929849176386201</v>
      </c>
      <c r="CG22" s="28">
        <v>4.0673888653538097E-2</v>
      </c>
      <c r="CH22" s="28">
        <v>0.69144356731030598</v>
      </c>
      <c r="CI22" s="28">
        <v>0.43339153427984101</v>
      </c>
      <c r="CJ22" s="28">
        <v>43.885148517623101</v>
      </c>
      <c r="CK22" s="28">
        <v>0.65795064678097603</v>
      </c>
      <c r="CL22" s="28">
        <v>1047.6080381248601</v>
      </c>
      <c r="CM22" s="28">
        <v>0.66386897711051196</v>
      </c>
      <c r="CN22" s="28">
        <v>19.044230851149401</v>
      </c>
      <c r="CO22" s="28">
        <v>454.469450630246</v>
      </c>
      <c r="CP22" s="28">
        <v>1.54303226442236</v>
      </c>
      <c r="CQ22" s="28">
        <v>0.62054294185860603</v>
      </c>
      <c r="CR22" s="28">
        <v>1.35169769892579E-4</v>
      </c>
      <c r="CS22" s="28">
        <v>63.649601808892299</v>
      </c>
      <c r="CT22" s="28">
        <v>7765.5458053165403</v>
      </c>
      <c r="CU22" s="28">
        <v>7755.1069140142199</v>
      </c>
      <c r="CV22" s="28">
        <v>10.438891302325301</v>
      </c>
      <c r="CW22" s="28">
        <v>0.69362173669097205</v>
      </c>
      <c r="CX22" s="28">
        <v>1.2656461771744401E-3</v>
      </c>
      <c r="CY22" s="28">
        <v>149.03195552616</v>
      </c>
      <c r="CZ22" s="28">
        <v>5.8165625395040701</v>
      </c>
      <c r="DA22" s="28">
        <v>2898.7912095878901</v>
      </c>
      <c r="DB22" s="28">
        <v>8.9678739456670904</v>
      </c>
      <c r="DC22" s="28">
        <v>11.3593013998247</v>
      </c>
      <c r="DD22" s="28">
        <v>4109.5785958762499</v>
      </c>
      <c r="DE22" s="28">
        <v>133.12122683821801</v>
      </c>
      <c r="DF22" s="28">
        <v>2.4269690566973599</v>
      </c>
      <c r="DG22" s="28">
        <v>27.790468578073899</v>
      </c>
      <c r="DH22" s="28">
        <v>4.1200081067257501E-4</v>
      </c>
      <c r="DI22" s="28">
        <v>200.96718020337599</v>
      </c>
      <c r="DJ22" s="28">
        <v>4.1499190808126096</v>
      </c>
      <c r="DK22" s="28">
        <v>0</v>
      </c>
      <c r="DL22" s="28">
        <v>0</v>
      </c>
      <c r="DM22" s="28">
        <v>178.801986604245</v>
      </c>
      <c r="DN22" s="28">
        <v>117.765372804495</v>
      </c>
      <c r="DO22" s="28">
        <v>14.2194074170869</v>
      </c>
      <c r="DP22" s="28">
        <v>10696.251221085</v>
      </c>
      <c r="DQ22" s="28">
        <v>58.211799239833098</v>
      </c>
      <c r="DR22" s="28">
        <v>61.504671924558302</v>
      </c>
      <c r="DT22" s="26">
        <f t="shared" si="0"/>
        <v>1.0866405401826655</v>
      </c>
      <c r="DU22" s="40">
        <f t="shared" si="1"/>
        <v>-3.1472377121435571E-4</v>
      </c>
      <c r="DV22" s="40">
        <f t="shared" si="2"/>
        <v>-2.7348035581087186E-4</v>
      </c>
      <c r="DW22" s="40">
        <f t="shared" si="3"/>
        <v>-3.834323322758723E-4</v>
      </c>
      <c r="DX22" s="40">
        <f t="shared" si="4"/>
        <v>-3.2764550302445146E-4</v>
      </c>
      <c r="DY22" s="40">
        <f t="shared" si="5"/>
        <v>-3.2714907417746023E-4</v>
      </c>
      <c r="DZ22" s="40">
        <f t="shared" si="6"/>
        <v>-3.6806729233058159E-4</v>
      </c>
      <c r="EA22" s="40">
        <f t="shared" si="7"/>
        <v>-4.5436997723308936E-4</v>
      </c>
      <c r="EB22" s="40">
        <f t="shared" si="8"/>
        <v>-4.4377282142911688E-4</v>
      </c>
      <c r="EC22" s="40">
        <f t="shared" si="9"/>
        <v>-4.4346737227884161E-4</v>
      </c>
      <c r="ED22" s="40">
        <f t="shared" si="10"/>
        <v>-4.5381421923995115E-4</v>
      </c>
      <c r="EE22" s="40">
        <f t="shared" si="11"/>
        <v>-4.4414120495353657E-4</v>
      </c>
      <c r="EF22" s="40">
        <f t="shared" si="12"/>
        <v>-3.3494107479826546E-4</v>
      </c>
      <c r="EG22" s="40">
        <f t="shared" si="13"/>
        <v>-4.4386175412050772E-4</v>
      </c>
      <c r="EH22" s="40">
        <f t="shared" si="14"/>
        <v>-4.2054513302626181E-4</v>
      </c>
      <c r="EI22" s="40">
        <f t="shared" si="15"/>
        <v>-4.577856157301884E-4</v>
      </c>
      <c r="EJ22" s="40">
        <f t="shared" si="16"/>
        <v>-4.4577841496308752E-4</v>
      </c>
      <c r="EK22" s="40">
        <f t="shared" si="17"/>
        <v>-5.2747292396076247E-4</v>
      </c>
      <c r="EL22" s="40">
        <f t="shared" si="18"/>
        <v>-4.4294930036280293E-4</v>
      </c>
      <c r="EM22" s="40">
        <f t="shared" si="19"/>
        <v>-4.4402158298471146E-4</v>
      </c>
      <c r="EN22" s="40">
        <f t="shared" si="20"/>
        <v>-4.4863394894681938E-4</v>
      </c>
      <c r="EO22" s="40">
        <f t="shared" si="21"/>
        <v>-6.8953591683415137E-4</v>
      </c>
      <c r="EP22" s="40">
        <f t="shared" si="22"/>
        <v>-6.9202059153423458E-4</v>
      </c>
      <c r="EQ22" s="40">
        <f t="shared" si="23"/>
        <v>-6.924713050139085E-4</v>
      </c>
      <c r="ER22" s="40">
        <f t="shared" si="24"/>
        <v>-4.4773360781267369E-4</v>
      </c>
      <c r="ES22" s="40">
        <f t="shared" si="25"/>
        <v>-5.4906988141057464E-4</v>
      </c>
      <c r="ET22" s="40">
        <f t="shared" si="26"/>
        <v>-4.4407865864940692E-4</v>
      </c>
      <c r="EU22" s="40">
        <f t="shared" si="27"/>
        <v>-3.6030756341343188E-4</v>
      </c>
      <c r="EV22" s="40">
        <f t="shared" si="28"/>
        <v>-5.4859750037681697E-4</v>
      </c>
      <c r="EW22" s="13"/>
      <c r="EX22" s="13"/>
      <c r="EY22" s="13"/>
      <c r="EZ22" s="13"/>
      <c r="FA22" s="13"/>
      <c r="FB22" s="13"/>
    </row>
    <row r="23" spans="1:158" x14ac:dyDescent="0.25">
      <c r="A23" s="15" t="s">
        <v>193</v>
      </c>
      <c r="B23" s="17">
        <v>151832.51492454301</v>
      </c>
      <c r="C23" s="17">
        <v>1211.6236599429999</v>
      </c>
      <c r="D23" s="17">
        <v>1877.6377265609899</v>
      </c>
      <c r="E23" s="17">
        <v>25844.419801483</v>
      </c>
      <c r="F23" s="17">
        <v>25834.210246549999</v>
      </c>
      <c r="G23" s="17">
        <v>789.65132811799901</v>
      </c>
      <c r="H23" s="17">
        <v>34185.779533189001</v>
      </c>
      <c r="I23" s="17">
        <v>4182.6264536497301</v>
      </c>
      <c r="J23" s="17">
        <v>154.639344537667</v>
      </c>
      <c r="K23" s="17">
        <v>951.96123806676803</v>
      </c>
      <c r="L23" s="17">
        <v>287.18738306718001</v>
      </c>
      <c r="M23" s="17">
        <v>0.13501757025149999</v>
      </c>
      <c r="N23" s="17">
        <v>2859.6008416434402</v>
      </c>
      <c r="O23" s="17">
        <v>4.2373827285000004E-3</v>
      </c>
      <c r="P23" s="17">
        <v>0.17328044646599999</v>
      </c>
      <c r="Q23" s="17">
        <v>558.27527221933303</v>
      </c>
      <c r="R23" s="17">
        <v>2.0040369704499999E-2</v>
      </c>
      <c r="S23" s="17">
        <v>387.825697368443</v>
      </c>
      <c r="T23" s="17">
        <v>191.70368433664399</v>
      </c>
      <c r="U23" s="17">
        <v>51.835147352152497</v>
      </c>
      <c r="V23" s="17">
        <v>0.12832382388916599</v>
      </c>
      <c r="W23" s="17">
        <v>2.10738501555167</v>
      </c>
      <c r="X23" s="17">
        <v>1.32074847170694</v>
      </c>
      <c r="Y23" s="17">
        <v>143.93509500687901</v>
      </c>
      <c r="Z23" s="17">
        <v>2.9811601298242798</v>
      </c>
      <c r="AA23" s="17">
        <v>56.210194583982201</v>
      </c>
      <c r="AB23" s="17">
        <v>0.65331793989999998</v>
      </c>
      <c r="AC23" s="17">
        <v>3.1114477285000002E-3</v>
      </c>
      <c r="AE23" s="28" t="s">
        <v>193</v>
      </c>
      <c r="AF23" s="28">
        <v>0</v>
      </c>
      <c r="AG23" s="28">
        <v>1867.9902949956099</v>
      </c>
      <c r="AH23" s="28">
        <v>154.565793411774</v>
      </c>
      <c r="AI23" s="28">
        <v>4180.6371438163897</v>
      </c>
      <c r="AJ23" s="28">
        <v>4180.6371438163897</v>
      </c>
      <c r="AK23" s="28">
        <v>1645.64699627662</v>
      </c>
      <c r="AL23" s="28">
        <v>0</v>
      </c>
      <c r="AM23" s="28">
        <v>1.27490424612399E-3</v>
      </c>
      <c r="AN23" s="28">
        <v>1.83462374879434E-3</v>
      </c>
      <c r="AO23" s="28">
        <v>951.50412878204497</v>
      </c>
      <c r="AP23" s="28">
        <v>2.97938204772292</v>
      </c>
      <c r="AQ23" s="28">
        <v>287.050845153296</v>
      </c>
      <c r="AR23" s="28">
        <v>3.23892027028665E-2</v>
      </c>
      <c r="AS23" s="28">
        <v>0.10256578875312</v>
      </c>
      <c r="AT23" s="28">
        <v>10305.8904687615</v>
      </c>
      <c r="AU23" s="28">
        <v>151773.755153359</v>
      </c>
      <c r="AV23" s="28">
        <v>2799.5558193562201</v>
      </c>
      <c r="AW23" s="28">
        <v>1066.70919315572</v>
      </c>
      <c r="AX23" s="28">
        <v>1753.8984756995001</v>
      </c>
      <c r="AY23" s="28">
        <v>56.183452100099103</v>
      </c>
      <c r="AZ23" s="28">
        <v>0</v>
      </c>
      <c r="BA23" s="28">
        <v>0</v>
      </c>
      <c r="BB23" s="28">
        <v>2858.2410237280401</v>
      </c>
      <c r="BC23" s="28">
        <v>2858.2410237280401</v>
      </c>
      <c r="BD23" s="28">
        <v>1672.60753543786</v>
      </c>
      <c r="BE23" s="28">
        <v>0</v>
      </c>
      <c r="BF23" s="28">
        <v>1.69406130571772E-3</v>
      </c>
      <c r="BG23" s="28">
        <v>2.1175733350769299E-3</v>
      </c>
      <c r="BH23" s="28">
        <v>0</v>
      </c>
      <c r="BI23" s="28">
        <v>359.16548863321799</v>
      </c>
      <c r="BJ23" s="28">
        <v>102.315645429611</v>
      </c>
      <c r="BK23" s="28">
        <v>0</v>
      </c>
      <c r="BL23" s="28">
        <v>3844.89510163562</v>
      </c>
      <c r="BM23" s="28">
        <v>461.79620037655599</v>
      </c>
      <c r="BN23" s="28">
        <v>0.16978072791106499</v>
      </c>
      <c r="BO23" s="28">
        <v>0.48322211356007799</v>
      </c>
      <c r="BP23" s="28">
        <v>5.7150974060417602E-2</v>
      </c>
      <c r="BQ23" s="28">
        <v>0.116033775385395</v>
      </c>
      <c r="BR23" s="28">
        <v>0</v>
      </c>
      <c r="BS23" s="28">
        <v>2354.73086558058</v>
      </c>
      <c r="BT23" s="28">
        <v>558.00883907693799</v>
      </c>
      <c r="BU23" s="28">
        <v>1211.11965758935</v>
      </c>
      <c r="BV23" s="28">
        <v>0</v>
      </c>
      <c r="BW23" s="28">
        <v>8.2115221865440794E-3</v>
      </c>
      <c r="BX23" s="28">
        <v>1.18165893442903E-2</v>
      </c>
      <c r="BY23" s="28">
        <v>37104.835349680601</v>
      </c>
      <c r="BZ23" s="28">
        <v>1689.01406378765</v>
      </c>
      <c r="CA23" s="28">
        <v>187.66823147715101</v>
      </c>
      <c r="CB23" s="28">
        <v>1876.6822952647999</v>
      </c>
      <c r="CC23" s="28">
        <v>2.87411774850775</v>
      </c>
      <c r="CD23" s="28">
        <v>1024.5183680406401</v>
      </c>
      <c r="CE23" s="28">
        <v>0</v>
      </c>
      <c r="CF23" s="28">
        <v>51.810373587472199</v>
      </c>
      <c r="CG23" s="28">
        <v>0.12822842696286399</v>
      </c>
      <c r="CH23" s="28">
        <v>2.1058141379797601</v>
      </c>
      <c r="CI23" s="28">
        <v>1.3197631942533501</v>
      </c>
      <c r="CJ23" s="28">
        <v>143.86597175760099</v>
      </c>
      <c r="CK23" s="28">
        <v>1.8204333514112301</v>
      </c>
      <c r="CL23" s="28">
        <v>3317.78644177449</v>
      </c>
      <c r="CM23" s="28">
        <v>1.8673473383047501</v>
      </c>
      <c r="CN23" s="28">
        <v>54.430665392505396</v>
      </c>
      <c r="CO23" s="28">
        <v>1560.1433868725701</v>
      </c>
      <c r="CP23" s="28">
        <v>6.9753381744627596</v>
      </c>
      <c r="CQ23" s="28">
        <v>2.0052230626187599</v>
      </c>
      <c r="CR23" s="28">
        <v>4.23515092081549E-4</v>
      </c>
      <c r="CS23" s="28">
        <v>187.379383956965</v>
      </c>
      <c r="CT23" s="28">
        <v>25834.415509417799</v>
      </c>
      <c r="CU23" s="28">
        <v>25824.214197589499</v>
      </c>
      <c r="CV23" s="28">
        <v>10.201311828356801</v>
      </c>
      <c r="CW23" s="28">
        <v>1.9273635438196099</v>
      </c>
      <c r="CX23" s="28">
        <v>4.0898013798328896E-3</v>
      </c>
      <c r="CY23" s="28">
        <v>418.22361273058902</v>
      </c>
      <c r="CZ23" s="28">
        <v>16.5626952452917</v>
      </c>
      <c r="DA23" s="28">
        <v>9689.2820880085092</v>
      </c>
      <c r="DB23" s="28">
        <v>24.810568635945199</v>
      </c>
      <c r="DC23" s="28">
        <v>31.4267246211081</v>
      </c>
      <c r="DD23" s="28">
        <v>13739.871713156601</v>
      </c>
      <c r="DE23" s="28">
        <v>421.59629572424001</v>
      </c>
      <c r="DF23" s="28">
        <v>7.5106800359353301</v>
      </c>
      <c r="DG23" s="28">
        <v>79.9715523134752</v>
      </c>
      <c r="DH23" s="28">
        <v>1.3313479815862199E-3</v>
      </c>
      <c r="DI23" s="28">
        <v>789.32363152212497</v>
      </c>
      <c r="DJ23" s="28">
        <v>13.1428422056402</v>
      </c>
      <c r="DK23" s="28">
        <v>0</v>
      </c>
      <c r="DL23" s="28">
        <v>0</v>
      </c>
      <c r="DM23" s="28">
        <v>566.26794795316903</v>
      </c>
      <c r="DN23" s="28">
        <v>387.64125397748001</v>
      </c>
      <c r="DO23" s="28">
        <v>45.033028629669701</v>
      </c>
      <c r="DP23" s="28">
        <v>34169.3591113168</v>
      </c>
      <c r="DQ23" s="28">
        <v>191.612493418127</v>
      </c>
      <c r="DR23" s="28">
        <v>194.785924114517</v>
      </c>
      <c r="DT23" s="26">
        <f t="shared" si="0"/>
        <v>1.08590960775122</v>
      </c>
      <c r="DU23" s="40">
        <f t="shared" si="1"/>
        <v>-3.8700387208371267E-4</v>
      </c>
      <c r="DV23" s="40">
        <f t="shared" si="2"/>
        <v>-4.1597269045866688E-4</v>
      </c>
      <c r="DW23" s="40">
        <f t="shared" si="3"/>
        <v>-5.0884751764118598E-4</v>
      </c>
      <c r="DX23" s="40">
        <f t="shared" si="4"/>
        <v>-3.8709679466773068E-4</v>
      </c>
      <c r="DY23" s="40">
        <f t="shared" si="5"/>
        <v>-3.8693069635581211E-4</v>
      </c>
      <c r="DZ23" s="40">
        <f t="shared" si="6"/>
        <v>-4.1498897577371826E-4</v>
      </c>
      <c r="EA23" s="40">
        <f t="shared" si="7"/>
        <v>-4.8032901681411232E-4</v>
      </c>
      <c r="EB23" s="40">
        <f t="shared" si="8"/>
        <v>-4.7561259782226726E-4</v>
      </c>
      <c r="EC23" s="40">
        <f t="shared" si="9"/>
        <v>-4.7563009344681392E-4</v>
      </c>
      <c r="ED23" s="40">
        <f t="shared" si="10"/>
        <v>-4.8017636269660779E-4</v>
      </c>
      <c r="EE23" s="40">
        <f t="shared" si="11"/>
        <v>-4.754314497586167E-4</v>
      </c>
      <c r="EF23" s="40">
        <f t="shared" si="12"/>
        <v>-4.6348631068481819E-4</v>
      </c>
      <c r="EG23" s="40">
        <f t="shared" si="13"/>
        <v>-4.7552717693934209E-4</v>
      </c>
      <c r="EH23" s="40">
        <f t="shared" si="14"/>
        <v>-5.2697520306177221E-4</v>
      </c>
      <c r="EI23" s="40">
        <f t="shared" si="15"/>
        <v>-5.5226669909442042E-4</v>
      </c>
      <c r="EJ23" s="40">
        <f t="shared" si="16"/>
        <v>-4.7724331643040984E-4</v>
      </c>
      <c r="EK23" s="40">
        <f t="shared" si="17"/>
        <v>-6.1167402829243457E-4</v>
      </c>
      <c r="EL23" s="40">
        <f t="shared" si="18"/>
        <v>-4.7558321228975112E-4</v>
      </c>
      <c r="EM23" s="40">
        <f t="shared" si="19"/>
        <v>-4.7568683321103528E-4</v>
      </c>
      <c r="EN23" s="40">
        <f t="shared" si="20"/>
        <v>-4.7793371767599903E-4</v>
      </c>
      <c r="EO23" s="40">
        <f t="shared" si="21"/>
        <v>-7.4340775867464618E-4</v>
      </c>
      <c r="EP23" s="40">
        <f t="shared" si="22"/>
        <v>-7.454155554478285E-4</v>
      </c>
      <c r="EQ23" s="40">
        <f t="shared" si="23"/>
        <v>-7.4599931379554685E-4</v>
      </c>
      <c r="ER23" s="40">
        <f t="shared" si="24"/>
        <v>-4.8023902214201504E-4</v>
      </c>
      <c r="ES23" s="40">
        <f t="shared" si="25"/>
        <v>-5.9643964897134675E-4</v>
      </c>
      <c r="ET23" s="40">
        <f t="shared" si="26"/>
        <v>-4.7575860715341197E-4</v>
      </c>
      <c r="EU23" s="40">
        <f t="shared" si="27"/>
        <v>-4.8230487732397125E-4</v>
      </c>
      <c r="EV23" s="40">
        <f t="shared" si="28"/>
        <v>-6.1699046526990408E-4</v>
      </c>
      <c r="EW23" s="13"/>
      <c r="EX23" s="13"/>
      <c r="EY23" s="13"/>
      <c r="EZ23" s="13"/>
      <c r="FA23" s="13"/>
      <c r="FB23" s="13"/>
    </row>
    <row r="24" spans="1:158" x14ac:dyDescent="0.25">
      <c r="A24" s="15" t="s">
        <v>194</v>
      </c>
      <c r="B24" s="17">
        <v>226249.46686713101</v>
      </c>
      <c r="C24" s="17">
        <v>1849.6863648711701</v>
      </c>
      <c r="D24" s="17">
        <v>2631.8648972174401</v>
      </c>
      <c r="E24" s="17">
        <v>35521.4181832221</v>
      </c>
      <c r="F24" s="17">
        <v>35521.415644964203</v>
      </c>
      <c r="G24" s="17">
        <v>1036.0730465364099</v>
      </c>
      <c r="H24" s="17">
        <v>33680.543567789297</v>
      </c>
      <c r="I24" s="17">
        <v>921.74152838539499</v>
      </c>
      <c r="J24" s="17">
        <v>91.77494207721</v>
      </c>
      <c r="K24" s="17">
        <v>1779.7812712012101</v>
      </c>
      <c r="L24" s="17">
        <v>168.19855340876501</v>
      </c>
      <c r="M24" s="17">
        <v>0.19212543601408999</v>
      </c>
      <c r="N24" s="17">
        <v>1555.0639686054001</v>
      </c>
      <c r="O24" s="17">
        <v>5.0443523834072003E-3</v>
      </c>
      <c r="P24" s="17">
        <v>0.16236572197516499</v>
      </c>
      <c r="Q24" s="17">
        <v>213.85396278995901</v>
      </c>
      <c r="R24" s="5">
        <v>2.32421074286508E-2</v>
      </c>
      <c r="S24" s="17">
        <v>425.76886358563598</v>
      </c>
      <c r="T24" s="17">
        <v>220.79235017183899</v>
      </c>
      <c r="U24" s="17">
        <v>51.330298121566898</v>
      </c>
      <c r="V24" s="17">
        <v>2.90098296886999E-2</v>
      </c>
      <c r="W24" s="5">
        <v>0.46886152799789899</v>
      </c>
      <c r="X24" s="17">
        <v>0.29160303362369799</v>
      </c>
      <c r="Y24" s="5">
        <v>149.507926250042</v>
      </c>
      <c r="Z24" s="17">
        <v>1.74022229918252</v>
      </c>
      <c r="AA24" s="17">
        <v>56.099715904403901</v>
      </c>
      <c r="AB24" s="17">
        <v>0.88956504006572901</v>
      </c>
      <c r="AC24" s="17">
        <v>2.0621896485013402E-3</v>
      </c>
      <c r="AE24" s="28" t="s">
        <v>194</v>
      </c>
      <c r="AF24" s="28">
        <v>0</v>
      </c>
      <c r="AG24" s="28">
        <v>2129.23492492888</v>
      </c>
      <c r="AH24" s="28">
        <v>91.754483500976704</v>
      </c>
      <c r="AI24" s="28">
        <v>921.53109359647203</v>
      </c>
      <c r="AJ24" s="28">
        <v>921.53109359647203</v>
      </c>
      <c r="AK24" s="28">
        <v>1875.79546646158</v>
      </c>
      <c r="AL24" s="28">
        <v>0</v>
      </c>
      <c r="AM24" s="28">
        <v>8.4523461355732197E-4</v>
      </c>
      <c r="AN24" s="28">
        <v>1.2163139878856E-3</v>
      </c>
      <c r="AO24" s="28">
        <v>1779.27956218186</v>
      </c>
      <c r="AP24" s="28">
        <v>1.73978848951555</v>
      </c>
      <c r="AQ24" s="28">
        <v>168.144435389655</v>
      </c>
      <c r="AR24" s="28">
        <v>4.60980753319334E-2</v>
      </c>
      <c r="AS24" s="28">
        <v>0.145977281127884</v>
      </c>
      <c r="AT24" s="28">
        <v>11747.2037591113</v>
      </c>
      <c r="AU24" s="28">
        <v>226196.71621334099</v>
      </c>
      <c r="AV24" s="28">
        <v>3191.0821825407602</v>
      </c>
      <c r="AW24" s="28">
        <v>1215.8920983256801</v>
      </c>
      <c r="AX24" s="28">
        <v>1999.186876625</v>
      </c>
      <c r="AY24" s="28">
        <v>56.087890314041204</v>
      </c>
      <c r="AZ24" s="28">
        <v>0</v>
      </c>
      <c r="BA24" s="28">
        <v>0</v>
      </c>
      <c r="BB24" s="28">
        <v>1554.6630842967299</v>
      </c>
      <c r="BC24" s="28">
        <v>1554.6630842967299</v>
      </c>
      <c r="BD24" s="28">
        <v>1906.5271073109</v>
      </c>
      <c r="BE24" s="28">
        <v>0</v>
      </c>
      <c r="BF24" s="28">
        <v>2.0171679667192501E-3</v>
      </c>
      <c r="BG24" s="28">
        <v>2.52146031444557E-3</v>
      </c>
      <c r="BH24" s="28">
        <v>0</v>
      </c>
      <c r="BI24" s="28">
        <v>409.39591328165</v>
      </c>
      <c r="BJ24" s="28">
        <v>116.624832791873</v>
      </c>
      <c r="BK24" s="28">
        <v>0</v>
      </c>
      <c r="BL24" s="28">
        <v>4382.6168573143304</v>
      </c>
      <c r="BM24" s="28">
        <v>526.379992331724</v>
      </c>
      <c r="BN24" s="28">
        <v>0.231224643661436</v>
      </c>
      <c r="BO24" s="28">
        <v>0.65810109591759103</v>
      </c>
      <c r="BP24" s="28">
        <v>5.3566081196227897E-2</v>
      </c>
      <c r="BQ24" s="28">
        <v>0.10875536789078299</v>
      </c>
      <c r="BR24" s="28">
        <v>0</v>
      </c>
      <c r="BS24" s="28">
        <v>2684.0478091772902</v>
      </c>
      <c r="BT24" s="28">
        <v>213.80685241129399</v>
      </c>
      <c r="BU24" s="28">
        <v>1849.23655752685</v>
      </c>
      <c r="BV24" s="28">
        <v>0</v>
      </c>
      <c r="BW24" s="28">
        <v>9.5258273869166608E-3</v>
      </c>
      <c r="BX24" s="28">
        <v>1.37078941825537E-2</v>
      </c>
      <c r="BY24" s="28">
        <v>37019.784433604997</v>
      </c>
      <c r="BZ24" s="28">
        <v>2368.0693066992899</v>
      </c>
      <c r="CA24" s="28">
        <v>263.11880371148101</v>
      </c>
      <c r="CB24" s="28">
        <v>2631.1881104107702</v>
      </c>
      <c r="CC24" s="28">
        <v>3.2760723473736602</v>
      </c>
      <c r="CD24" s="28">
        <v>1167.8009382939899</v>
      </c>
      <c r="CE24" s="28">
        <v>0</v>
      </c>
      <c r="CF24" s="28">
        <v>51.319527104835203</v>
      </c>
      <c r="CG24" s="28">
        <v>2.8995523586544201E-2</v>
      </c>
      <c r="CH24" s="28">
        <v>0.46862934760039199</v>
      </c>
      <c r="CI24" s="28">
        <v>0.29145827282942099</v>
      </c>
      <c r="CJ24" s="28">
        <v>149.47417515897999</v>
      </c>
      <c r="CK24" s="28">
        <v>2.3977929850030502</v>
      </c>
      <c r="CL24" s="28">
        <v>3781.7895061682502</v>
      </c>
      <c r="CM24" s="28">
        <v>2.5716143512073</v>
      </c>
      <c r="CN24" s="28">
        <v>73.439416474037799</v>
      </c>
      <c r="CO24" s="28">
        <v>2154.7202006757102</v>
      </c>
      <c r="CP24" s="28">
        <v>9.9370100032518103</v>
      </c>
      <c r="CQ24" s="28">
        <v>3.6987833365796399</v>
      </c>
      <c r="CR24" s="28">
        <v>5.0429151948059095E-4</v>
      </c>
      <c r="CS24" s="28">
        <v>253.017190277617</v>
      </c>
      <c r="CT24" s="28">
        <v>35513.879889599601</v>
      </c>
      <c r="CU24" s="28">
        <v>35513.877352728501</v>
      </c>
      <c r="CV24" s="28">
        <v>2.5368710778418901E-3</v>
      </c>
      <c r="CW24" s="28">
        <v>2.5688489589223802</v>
      </c>
      <c r="CX24" s="28">
        <v>7.54394897473062E-3</v>
      </c>
      <c r="CY24" s="28">
        <v>553.43890978135596</v>
      </c>
      <c r="CZ24" s="28">
        <v>21.9833970202329</v>
      </c>
      <c r="DA24" s="28">
        <v>13353.3565498768</v>
      </c>
      <c r="DB24" s="28">
        <v>32.672243469523799</v>
      </c>
      <c r="DC24" s="28">
        <v>41.384843110721597</v>
      </c>
      <c r="DD24" s="28">
        <v>18888.150270782698</v>
      </c>
      <c r="DE24" s="28">
        <v>480.55822092959602</v>
      </c>
      <c r="DF24" s="28">
        <v>10.2994583428958</v>
      </c>
      <c r="DG24" s="28">
        <v>110.23082357181799</v>
      </c>
      <c r="DH24" s="28">
        <v>2.4557611482883802E-3</v>
      </c>
      <c r="DI24" s="28">
        <v>1035.82033056719</v>
      </c>
      <c r="DJ24" s="28">
        <v>14.980911461883601</v>
      </c>
      <c r="DK24" s="28">
        <v>0</v>
      </c>
      <c r="DL24" s="28">
        <v>0</v>
      </c>
      <c r="DM24" s="28">
        <v>645.46251836026102</v>
      </c>
      <c r="DN24" s="28">
        <v>425.66840230662001</v>
      </c>
      <c r="DO24" s="28">
        <v>51.331043047953798</v>
      </c>
      <c r="DP24" s="28">
        <v>33673.425782392696</v>
      </c>
      <c r="DQ24" s="28">
        <v>220.737531304296</v>
      </c>
      <c r="DR24" s="28">
        <v>222.02744343283899</v>
      </c>
      <c r="DT24" s="26">
        <f t="shared" si="0"/>
        <v>1.0993768401479975</v>
      </c>
      <c r="DU24" s="40">
        <f t="shared" si="1"/>
        <v>-2.331526103484599E-4</v>
      </c>
      <c r="DV24" s="40">
        <f t="shared" si="2"/>
        <v>-2.4318033200803498E-4</v>
      </c>
      <c r="DW24" s="40">
        <f t="shared" si="3"/>
        <v>-2.5715104425971493E-4</v>
      </c>
      <c r="DX24" s="40">
        <f t="shared" si="4"/>
        <v>-2.1221826177143455E-4</v>
      </c>
      <c r="DY24" s="40">
        <f t="shared" si="5"/>
        <v>-2.1221823789477234E-4</v>
      </c>
      <c r="DZ24" s="40">
        <f t="shared" si="6"/>
        <v>-2.439171350560308E-4</v>
      </c>
      <c r="EA24" s="40">
        <f t="shared" si="7"/>
        <v>-2.1133226018974483E-4</v>
      </c>
      <c r="EB24" s="40">
        <f t="shared" si="8"/>
        <v>-2.2830129970553611E-4</v>
      </c>
      <c r="EC24" s="40">
        <f t="shared" si="9"/>
        <v>-2.2292115658415396E-4</v>
      </c>
      <c r="ED24" s="40">
        <f t="shared" si="10"/>
        <v>-2.818936391051357E-4</v>
      </c>
      <c r="EE24" s="40">
        <f t="shared" si="11"/>
        <v>-3.2175079995180655E-4</v>
      </c>
      <c r="EF24" s="40">
        <f t="shared" si="12"/>
        <v>-2.6066071891144986E-4</v>
      </c>
      <c r="EG24" s="40">
        <f t="shared" si="13"/>
        <v>-2.5779280901842697E-4</v>
      </c>
      <c r="EH24" s="40">
        <f t="shared" si="14"/>
        <v>-2.8399736039489489E-4</v>
      </c>
      <c r="EI24" s="40">
        <f t="shared" si="15"/>
        <v>-2.7267386007042652E-4</v>
      </c>
      <c r="EJ24" s="40">
        <f t="shared" si="16"/>
        <v>-2.2029228755183304E-4</v>
      </c>
      <c r="EK24" s="40">
        <f t="shared" si="17"/>
        <v>-3.6080459597671302E-4</v>
      </c>
      <c r="EL24" s="40">
        <f t="shared" si="18"/>
        <v>-2.3595262032534227E-4</v>
      </c>
      <c r="EM24" s="40">
        <f t="shared" si="19"/>
        <v>-2.4828245861021296E-4</v>
      </c>
      <c r="EN24" s="40">
        <f t="shared" si="20"/>
        <v>-2.098374084285648E-4</v>
      </c>
      <c r="EO24" s="40">
        <f t="shared" si="21"/>
        <v>-4.9314671300093246E-4</v>
      </c>
      <c r="EP24" s="40">
        <f t="shared" si="22"/>
        <v>-4.9520036011152198E-4</v>
      </c>
      <c r="EQ24" s="40">
        <f t="shared" si="23"/>
        <v>-4.9643102980817088E-4</v>
      </c>
      <c r="ER24" s="40">
        <f t="shared" si="24"/>
        <v>-2.2574783764687435E-4</v>
      </c>
      <c r="ES24" s="40">
        <f t="shared" si="25"/>
        <v>-2.4928405248790726E-4</v>
      </c>
      <c r="ET24" s="40">
        <f t="shared" si="26"/>
        <v>-2.107959046147156E-4</v>
      </c>
      <c r="EU24" s="40">
        <f t="shared" si="27"/>
        <v>-2.6900842088429275E-4</v>
      </c>
      <c r="EV24" s="40">
        <f t="shared" si="28"/>
        <v>-3.1085747078781308E-4</v>
      </c>
      <c r="EW24" s="13"/>
      <c r="EX24" s="13"/>
      <c r="EY24" s="13"/>
      <c r="EZ24" s="13"/>
      <c r="FA24" s="13"/>
      <c r="FB24" s="13"/>
    </row>
    <row r="25" spans="1:158" x14ac:dyDescent="0.25">
      <c r="A25" s="15" t="s">
        <v>195</v>
      </c>
      <c r="B25" s="17">
        <v>9576.0316210959809</v>
      </c>
      <c r="C25" s="17">
        <v>94.290225819999804</v>
      </c>
      <c r="D25" s="17">
        <v>147.38218954600001</v>
      </c>
      <c r="E25" s="17">
        <v>1601.7692864170001</v>
      </c>
      <c r="F25" s="17">
        <v>1599.9869180610001</v>
      </c>
      <c r="G25" s="17">
        <v>33.163016190999997</v>
      </c>
      <c r="H25" s="17">
        <v>2123.69816299999</v>
      </c>
      <c r="I25" s="17">
        <v>253.71548181106101</v>
      </c>
      <c r="J25" s="17">
        <v>9.3803250759066596</v>
      </c>
      <c r="K25" s="17">
        <v>59.095495723851897</v>
      </c>
      <c r="L25" s="17">
        <v>17.4206054670186</v>
      </c>
      <c r="M25" s="17">
        <v>9.8297648369999897E-3</v>
      </c>
      <c r="N25" s="17">
        <v>173.46158289889701</v>
      </c>
      <c r="O25" s="17">
        <v>2.7032787850000002E-4</v>
      </c>
      <c r="P25" s="17">
        <v>9.5263065174999995E-3</v>
      </c>
      <c r="Q25" s="17">
        <v>33.987957651901397</v>
      </c>
      <c r="R25" s="5">
        <v>1.0508719274999901E-3</v>
      </c>
      <c r="S25" s="17">
        <v>23.525262118658699</v>
      </c>
      <c r="T25" s="17">
        <v>11.628624543792499</v>
      </c>
      <c r="U25" s="17">
        <v>3.17437446355919</v>
      </c>
      <c r="V25" s="17">
        <v>6.30250423320345E-3</v>
      </c>
      <c r="W25" s="17">
        <v>0.10767496102858699</v>
      </c>
      <c r="X25" s="17">
        <v>6.7193845262336502E-2</v>
      </c>
      <c r="Y25" s="17">
        <v>8.73655669738611</v>
      </c>
      <c r="Z25" s="17">
        <v>0.124516883503322</v>
      </c>
      <c r="AA25" s="17">
        <v>3.40967493980347</v>
      </c>
      <c r="AB25" s="17">
        <v>4.5268583420000001E-2</v>
      </c>
      <c r="AC25" s="17">
        <v>1.3042653129999901E-4</v>
      </c>
      <c r="AE25" s="28" t="s">
        <v>195</v>
      </c>
      <c r="AF25" s="28">
        <v>0</v>
      </c>
      <c r="AG25" s="28">
        <v>116.845173933979</v>
      </c>
      <c r="AH25" s="28">
        <v>9.3757491851028298</v>
      </c>
      <c r="AI25" s="28">
        <v>253.59175094147901</v>
      </c>
      <c r="AJ25" s="28">
        <v>253.59175094147901</v>
      </c>
      <c r="AK25" s="28">
        <v>102.937308583293</v>
      </c>
      <c r="AL25" s="28">
        <v>0</v>
      </c>
      <c r="AM25" s="28">
        <v>5.3450175794352801E-5</v>
      </c>
      <c r="AN25" s="28">
        <v>7.6915990555399401E-5</v>
      </c>
      <c r="AO25" s="28">
        <v>59.0657927024616</v>
      </c>
      <c r="AP25" s="28">
        <v>0.12444907981490699</v>
      </c>
      <c r="AQ25" s="28">
        <v>17.412106095210401</v>
      </c>
      <c r="AR25" s="28">
        <v>2.3586081777145699E-3</v>
      </c>
      <c r="AS25" s="28">
        <v>7.4689286524799196E-3</v>
      </c>
      <c r="AT25" s="28">
        <v>644.64647493367295</v>
      </c>
      <c r="AU25" s="28">
        <v>9573.6789690922997</v>
      </c>
      <c r="AV25" s="28">
        <v>175.11574397412801</v>
      </c>
      <c r="AW25" s="28">
        <v>66.724023187629996</v>
      </c>
      <c r="AX25" s="28">
        <v>109.708590796428</v>
      </c>
      <c r="AY25" s="28">
        <v>3.4080111538934101</v>
      </c>
      <c r="AZ25" s="28">
        <v>0</v>
      </c>
      <c r="BA25" s="28">
        <v>0</v>
      </c>
      <c r="BB25" s="28">
        <v>173.376993633442</v>
      </c>
      <c r="BC25" s="28">
        <v>173.376993633442</v>
      </c>
      <c r="BD25" s="28">
        <v>104.623740558794</v>
      </c>
      <c r="BE25" s="28">
        <v>0</v>
      </c>
      <c r="BF25" s="28">
        <v>1.08096771853137E-4</v>
      </c>
      <c r="BG25" s="28">
        <v>1.3512094041278101E-4</v>
      </c>
      <c r="BH25" s="28">
        <v>0</v>
      </c>
      <c r="BI25" s="28">
        <v>22.4662576389834</v>
      </c>
      <c r="BJ25" s="28">
        <v>6.3999745913059902</v>
      </c>
      <c r="BK25" s="28">
        <v>0</v>
      </c>
      <c r="BL25" s="28">
        <v>240.503174512573</v>
      </c>
      <c r="BM25" s="28">
        <v>28.8859397276293</v>
      </c>
      <c r="BN25" s="28">
        <v>1.1766922430044501E-2</v>
      </c>
      <c r="BO25" s="28">
        <v>3.3490511251839397E-2</v>
      </c>
      <c r="BP25" s="28">
        <v>3.1426377767489501E-3</v>
      </c>
      <c r="BQ25" s="28">
        <v>6.3805019389650301E-3</v>
      </c>
      <c r="BR25" s="28">
        <v>0</v>
      </c>
      <c r="BS25" s="28">
        <v>147.291431195032</v>
      </c>
      <c r="BT25" s="28">
        <v>33.971301985288498</v>
      </c>
      <c r="BU25" s="28">
        <v>94.275757979133303</v>
      </c>
      <c r="BV25" s="28">
        <v>0</v>
      </c>
      <c r="BW25" s="28">
        <v>4.3064949356525899E-4</v>
      </c>
      <c r="BX25" s="28">
        <v>6.1971586671957703E-4</v>
      </c>
      <c r="BY25" s="28">
        <v>2306.2268969173801</v>
      </c>
      <c r="BZ25" s="28">
        <v>132.61372845516601</v>
      </c>
      <c r="CA25" s="28">
        <v>14.734854567436599</v>
      </c>
      <c r="CB25" s="28">
        <v>147.34858302260201</v>
      </c>
      <c r="CC25" s="28">
        <v>0.17977967929812</v>
      </c>
      <c r="CD25" s="28">
        <v>64.084938996406393</v>
      </c>
      <c r="CE25" s="28">
        <v>0</v>
      </c>
      <c r="CF25" s="28">
        <v>3.1728073875131302</v>
      </c>
      <c r="CG25" s="28">
        <v>6.2968620245376604E-3</v>
      </c>
      <c r="CH25" s="28">
        <v>0.107578820657663</v>
      </c>
      <c r="CI25" s="28">
        <v>6.7133679502523705E-2</v>
      </c>
      <c r="CJ25" s="28">
        <v>8.7322476701488601</v>
      </c>
      <c r="CK25" s="28">
        <v>0.15694617521850501</v>
      </c>
      <c r="CL25" s="28">
        <v>207.53181369810599</v>
      </c>
      <c r="CM25" s="28">
        <v>0.151791811163875</v>
      </c>
      <c r="CN25" s="28">
        <v>4.3886277668832703</v>
      </c>
      <c r="CO25" s="28">
        <v>91.253706896278103</v>
      </c>
      <c r="CP25" s="28">
        <v>0.221476648059657</v>
      </c>
      <c r="CQ25" s="28">
        <v>8.6035424319416604E-2</v>
      </c>
      <c r="CR25" s="28">
        <v>2.70241954540694E-5</v>
      </c>
      <c r="CS25" s="28">
        <v>14.4257565343342</v>
      </c>
      <c r="CT25" s="28">
        <v>1601.33210196614</v>
      </c>
      <c r="CU25" s="28">
        <v>1599.5513436333399</v>
      </c>
      <c r="CV25" s="28">
        <v>1.78075833279871</v>
      </c>
      <c r="CW25" s="28">
        <v>0.16368427364385399</v>
      </c>
      <c r="CX25" s="28">
        <v>1.7547579906149199E-4</v>
      </c>
      <c r="CY25" s="28">
        <v>35.186493665239098</v>
      </c>
      <c r="CZ25" s="28">
        <v>1.3602566290668301</v>
      </c>
      <c r="DA25" s="28">
        <v>594.95206459983297</v>
      </c>
      <c r="DB25" s="28">
        <v>2.1395951323357401</v>
      </c>
      <c r="DC25" s="28">
        <v>2.7101539303416602</v>
      </c>
      <c r="DD25" s="28">
        <v>845.55705859554496</v>
      </c>
      <c r="DE25" s="28">
        <v>26.3713922337216</v>
      </c>
      <c r="DF25" s="28">
        <v>0.52698040816371505</v>
      </c>
      <c r="DG25" s="28">
        <v>6.2704825447951604</v>
      </c>
      <c r="DH25" s="28">
        <v>5.7122324527367598E-5</v>
      </c>
      <c r="DI25" s="28">
        <v>33.152385772868797</v>
      </c>
      <c r="DJ25" s="28">
        <v>0.82210165830568005</v>
      </c>
      <c r="DK25" s="28">
        <v>0</v>
      </c>
      <c r="DL25" s="28">
        <v>0</v>
      </c>
      <c r="DM25" s="28">
        <v>35.420762933485399</v>
      </c>
      <c r="DN25" s="28">
        <v>23.5137861838585</v>
      </c>
      <c r="DO25" s="28">
        <v>2.8168737791291498</v>
      </c>
      <c r="DP25" s="28">
        <v>2122.6302705622302</v>
      </c>
      <c r="DQ25" s="28">
        <v>11.6229549257445</v>
      </c>
      <c r="DR25" s="28">
        <v>12.184115203086099</v>
      </c>
      <c r="DT25" s="26">
        <f t="shared" si="0"/>
        <v>1.0864948686077673</v>
      </c>
      <c r="DU25" s="40">
        <f t="shared" si="1"/>
        <v>-2.4568131108697745E-4</v>
      </c>
      <c r="DV25" s="40">
        <f t="shared" si="2"/>
        <v>-1.5343945505147776E-4</v>
      </c>
      <c r="DW25" s="40">
        <f t="shared" si="3"/>
        <v>-2.2802296194346635E-4</v>
      </c>
      <c r="DX25" s="40">
        <f t="shared" si="4"/>
        <v>-2.7293846533791227E-4</v>
      </c>
      <c r="DY25" s="40">
        <f t="shared" si="5"/>
        <v>-2.722362431488199E-4</v>
      </c>
      <c r="DZ25" s="40">
        <f t="shared" si="6"/>
        <v>-3.2055040078304934E-4</v>
      </c>
      <c r="EA25" s="40">
        <f t="shared" si="7"/>
        <v>-5.0284567570153457E-4</v>
      </c>
      <c r="EB25" s="40">
        <f t="shared" si="8"/>
        <v>-4.8767567788451195E-4</v>
      </c>
      <c r="EC25" s="40">
        <f t="shared" si="9"/>
        <v>-4.8781793453864101E-4</v>
      </c>
      <c r="ED25" s="40">
        <f t="shared" si="10"/>
        <v>-5.026275019181962E-4</v>
      </c>
      <c r="EE25" s="40">
        <f t="shared" si="11"/>
        <v>-4.8789187174293609E-4</v>
      </c>
      <c r="EF25" s="40">
        <f t="shared" si="12"/>
        <v>-2.2665921743256472E-4</v>
      </c>
      <c r="EG25" s="40">
        <f t="shared" si="13"/>
        <v>-4.8765417703072468E-4</v>
      </c>
      <c r="EH25" s="40">
        <f t="shared" si="14"/>
        <v>-3.1802409906686992E-4</v>
      </c>
      <c r="EI25" s="40">
        <f t="shared" si="15"/>
        <v>-3.3242703037120853E-4</v>
      </c>
      <c r="EJ25" s="40">
        <f t="shared" si="16"/>
        <v>-4.9004611525890046E-4</v>
      </c>
      <c r="EK25" s="40">
        <f t="shared" si="17"/>
        <v>-4.8204467347343316E-4</v>
      </c>
      <c r="EL25" s="40">
        <f t="shared" si="18"/>
        <v>-4.8781325973396776E-4</v>
      </c>
      <c r="EM25" s="40">
        <f t="shared" si="19"/>
        <v>-4.8755706460796368E-4</v>
      </c>
      <c r="EN25" s="40">
        <f t="shared" si="20"/>
        <v>-4.9366452006507195E-4</v>
      </c>
      <c r="EO25" s="40">
        <f t="shared" si="21"/>
        <v>-8.952328244485481E-4</v>
      </c>
      <c r="EP25" s="40">
        <f t="shared" si="22"/>
        <v>-8.9287583673673004E-4</v>
      </c>
      <c r="EQ25" s="40">
        <f t="shared" si="23"/>
        <v>-8.9540581548651214E-4</v>
      </c>
      <c r="ER25" s="40">
        <f t="shared" si="24"/>
        <v>-4.9321802473268727E-4</v>
      </c>
      <c r="ES25" s="40">
        <f t="shared" si="25"/>
        <v>-5.445340945527421E-4</v>
      </c>
      <c r="ET25" s="40">
        <f t="shared" si="26"/>
        <v>-4.8796027170724618E-4</v>
      </c>
      <c r="EU25" s="40">
        <f t="shared" si="27"/>
        <v>-2.4630190020876342E-4</v>
      </c>
      <c r="EV25" s="40">
        <f t="shared" si="28"/>
        <v>-4.6282723035818605E-4</v>
      </c>
      <c r="EW25" s="13"/>
      <c r="EX25" s="13"/>
      <c r="EY25" s="13"/>
      <c r="EZ25" s="13"/>
      <c r="FA25" s="13"/>
      <c r="FB25" s="13"/>
    </row>
    <row r="26" spans="1:158" x14ac:dyDescent="0.25">
      <c r="A26" s="15" t="s">
        <v>196</v>
      </c>
      <c r="B26" s="17">
        <v>102012.95916538</v>
      </c>
      <c r="C26" s="17">
        <v>892.08953969376103</v>
      </c>
      <c r="D26" s="17">
        <v>1392.13369762975</v>
      </c>
      <c r="E26" s="17">
        <v>17289.0661394294</v>
      </c>
      <c r="F26" s="17">
        <v>17286.4000122834</v>
      </c>
      <c r="G26" s="17">
        <v>467.51230391750602</v>
      </c>
      <c r="H26" s="17">
        <v>23772.6802927688</v>
      </c>
      <c r="I26" s="17">
        <v>2932.21365026792</v>
      </c>
      <c r="J26" s="17">
        <v>108.409297829159</v>
      </c>
      <c r="K26" s="17">
        <v>662.15486452017797</v>
      </c>
      <c r="L26" s="17">
        <v>201.33157338961001</v>
      </c>
      <c r="M26" s="17">
        <v>0.100424271765005</v>
      </c>
      <c r="N26" s="17">
        <v>2004.71180372033</v>
      </c>
      <c r="O26" s="17">
        <v>3.1017898940119098E-3</v>
      </c>
      <c r="P26" s="17">
        <v>0.116692063558527</v>
      </c>
      <c r="Q26" s="17">
        <v>390.90039085151801</v>
      </c>
      <c r="R26" s="5">
        <v>1.44251249195029E-2</v>
      </c>
      <c r="S26" s="17">
        <v>271.88366361431201</v>
      </c>
      <c r="T26" s="17">
        <v>134.39310592225101</v>
      </c>
      <c r="U26" s="17">
        <v>36.2226367819205</v>
      </c>
      <c r="V26" s="17">
        <v>0.10027406402081</v>
      </c>
      <c r="W26" s="5">
        <v>1.6294195685172801</v>
      </c>
      <c r="X26" s="17">
        <v>1.0183091770342401</v>
      </c>
      <c r="Y26" s="17">
        <v>100.943287890634</v>
      </c>
      <c r="Z26" s="17">
        <v>1.89990319252281</v>
      </c>
      <c r="AA26" s="17">
        <v>39.405933489362198</v>
      </c>
      <c r="AB26" s="17">
        <v>0.47829183609512199</v>
      </c>
      <c r="AC26" s="17">
        <v>1.92914055323899E-3</v>
      </c>
      <c r="AE26" s="28" t="s">
        <v>196</v>
      </c>
      <c r="AF26" s="28">
        <v>0</v>
      </c>
      <c r="AG26" s="28">
        <v>1295.7174290062501</v>
      </c>
      <c r="AH26" s="28">
        <v>108.343023509548</v>
      </c>
      <c r="AI26" s="28">
        <v>2930.4213809667199</v>
      </c>
      <c r="AJ26" s="28">
        <v>2930.4213809667199</v>
      </c>
      <c r="AK26" s="28">
        <v>1141.49046412344</v>
      </c>
      <c r="AL26" s="28">
        <v>0</v>
      </c>
      <c r="AM26" s="28">
        <v>7.90372551823267E-4</v>
      </c>
      <c r="AN26" s="28">
        <v>1.1373670441388599E-3</v>
      </c>
      <c r="AO26" s="28">
        <v>661.74902802745999</v>
      </c>
      <c r="AP26" s="28">
        <v>1.8985014753846201</v>
      </c>
      <c r="AQ26" s="28">
        <v>201.20851300605901</v>
      </c>
      <c r="AR26" s="28">
        <v>2.4090148253908299E-2</v>
      </c>
      <c r="AS26" s="28">
        <v>7.6285473939110796E-2</v>
      </c>
      <c r="AT26" s="28">
        <v>7148.6031228177098</v>
      </c>
      <c r="AU26" s="28">
        <v>101968.816437357</v>
      </c>
      <c r="AV26" s="28">
        <v>1941.8905003622699</v>
      </c>
      <c r="AW26" s="28">
        <v>739.91482401743201</v>
      </c>
      <c r="AX26" s="28">
        <v>1216.5787631150399</v>
      </c>
      <c r="AY26" s="28">
        <v>39.3818458440727</v>
      </c>
      <c r="AZ26" s="28">
        <v>0</v>
      </c>
      <c r="BA26" s="28">
        <v>0</v>
      </c>
      <c r="BB26" s="28">
        <v>2003.4865881133701</v>
      </c>
      <c r="BC26" s="28">
        <v>2003.4865881133701</v>
      </c>
      <c r="BD26" s="28">
        <v>1160.1915718548801</v>
      </c>
      <c r="BE26" s="28">
        <v>0</v>
      </c>
      <c r="BF26" s="28">
        <v>1.23998735285701E-3</v>
      </c>
      <c r="BG26" s="28">
        <v>1.5499820936251401E-3</v>
      </c>
      <c r="BH26" s="28">
        <v>0</v>
      </c>
      <c r="BI26" s="28">
        <v>249.13238625647799</v>
      </c>
      <c r="BJ26" s="28">
        <v>70.970459934091906</v>
      </c>
      <c r="BK26" s="28">
        <v>0</v>
      </c>
      <c r="BL26" s="28">
        <v>2666.98310241219</v>
      </c>
      <c r="BM26" s="28">
        <v>320.32154124221699</v>
      </c>
      <c r="BN26" s="28">
        <v>0.12429221178519401</v>
      </c>
      <c r="BO26" s="28">
        <v>0.35375473363621301</v>
      </c>
      <c r="BP26" s="28">
        <v>3.84846740256383E-2</v>
      </c>
      <c r="BQ26" s="28">
        <v>7.8135578171989697E-2</v>
      </c>
      <c r="BR26" s="28">
        <v>0</v>
      </c>
      <c r="BS26" s="28">
        <v>1633.3415045146501</v>
      </c>
      <c r="BT26" s="28">
        <v>390.66131278264902</v>
      </c>
      <c r="BU26" s="28">
        <v>891.73401017737399</v>
      </c>
      <c r="BV26" s="28">
        <v>0</v>
      </c>
      <c r="BW26" s="28">
        <v>5.9099972377134897E-3</v>
      </c>
      <c r="BX26" s="28">
        <v>8.5046305602283802E-3</v>
      </c>
      <c r="BY26" s="28">
        <v>25794.161186971702</v>
      </c>
      <c r="BZ26" s="28">
        <v>1252.3072538920101</v>
      </c>
      <c r="CA26" s="28">
        <v>139.145216855293</v>
      </c>
      <c r="CB26" s="28">
        <v>1391.4524707472999</v>
      </c>
      <c r="CC26" s="28">
        <v>1.9936103209809399</v>
      </c>
      <c r="CD26" s="28">
        <v>710.64972518742104</v>
      </c>
      <c r="CE26" s="28">
        <v>0</v>
      </c>
      <c r="CF26" s="28">
        <v>36.2004804398535</v>
      </c>
      <c r="CG26" s="28">
        <v>0.100179957528234</v>
      </c>
      <c r="CH26" s="28">
        <v>1.6278925153767201</v>
      </c>
      <c r="CI26" s="28">
        <v>1.01735414297296</v>
      </c>
      <c r="CJ26" s="28">
        <v>100.88114450502999</v>
      </c>
      <c r="CK26" s="28">
        <v>1.4357824437123099</v>
      </c>
      <c r="CL26" s="28">
        <v>2301.3579058985902</v>
      </c>
      <c r="CM26" s="28">
        <v>1.4712032459643101</v>
      </c>
      <c r="CN26" s="28">
        <v>41.926405111042399</v>
      </c>
      <c r="CO26" s="28">
        <v>1015.56469455246</v>
      </c>
      <c r="CP26" s="28">
        <v>3.5520595967264401</v>
      </c>
      <c r="CQ26" s="28">
        <v>1.56660859728326</v>
      </c>
      <c r="CR26" s="28">
        <v>3.0999647582035999E-4</v>
      </c>
      <c r="CS26" s="28">
        <v>140.275141980288</v>
      </c>
      <c r="CT26" s="28">
        <v>17281.365816479702</v>
      </c>
      <c r="CU26" s="28">
        <v>17278.702137007302</v>
      </c>
      <c r="CV26" s="28">
        <v>2.6636794724092598</v>
      </c>
      <c r="CW26" s="28">
        <v>1.5196920255536099</v>
      </c>
      <c r="CX26" s="28">
        <v>3.1952181871675298E-3</v>
      </c>
      <c r="CY26" s="28">
        <v>325.80613741785498</v>
      </c>
      <c r="CZ26" s="28">
        <v>12.7324411152927</v>
      </c>
      <c r="DA26" s="28">
        <v>6465.1633231466803</v>
      </c>
      <c r="DB26" s="28">
        <v>19.568288829899199</v>
      </c>
      <c r="DC26" s="28">
        <v>24.786495681049299</v>
      </c>
      <c r="DD26" s="28">
        <v>9156.2904931925605</v>
      </c>
      <c r="DE26" s="28">
        <v>292.43722680698602</v>
      </c>
      <c r="DF26" s="28">
        <v>5.3872340726030599</v>
      </c>
      <c r="DG26" s="28">
        <v>61.651900648178497</v>
      </c>
      <c r="DH26" s="28">
        <v>1.0401319602653799E-3</v>
      </c>
      <c r="DI26" s="28">
        <v>467.27415910137103</v>
      </c>
      <c r="DJ26" s="28">
        <v>9.1164343427781898</v>
      </c>
      <c r="DK26" s="28">
        <v>0</v>
      </c>
      <c r="DL26" s="28">
        <v>0</v>
      </c>
      <c r="DM26" s="28">
        <v>392.78756673879798</v>
      </c>
      <c r="DN26" s="28">
        <v>271.71749878762802</v>
      </c>
      <c r="DO26" s="28">
        <v>31.236820004195099</v>
      </c>
      <c r="DP26" s="28">
        <v>23758.113803045599</v>
      </c>
      <c r="DQ26" s="28">
        <v>134.31097518944</v>
      </c>
      <c r="DR26" s="28">
        <v>135.11184705789401</v>
      </c>
      <c r="DT26" s="26">
        <f t="shared" si="0"/>
        <v>1.0856990332147116</v>
      </c>
      <c r="DU26" s="40">
        <f t="shared" si="1"/>
        <v>-4.3271686640748735E-4</v>
      </c>
      <c r="DV26" s="40">
        <f t="shared" si="2"/>
        <v>-3.9853568567689297E-4</v>
      </c>
      <c r="DW26" s="40">
        <f t="shared" si="3"/>
        <v>-4.8934012847327618E-4</v>
      </c>
      <c r="DX26" s="40">
        <f t="shared" si="4"/>
        <v>-4.4538686402137504E-4</v>
      </c>
      <c r="DY26" s="40">
        <f t="shared" si="5"/>
        <v>-4.4531396187921226E-4</v>
      </c>
      <c r="DZ26" s="40">
        <f t="shared" si="6"/>
        <v>-5.093872698952801E-4</v>
      </c>
      <c r="EA26" s="40">
        <f t="shared" si="7"/>
        <v>-6.1274074037131869E-4</v>
      </c>
      <c r="EB26" s="40">
        <f t="shared" si="8"/>
        <v>-6.1123421243072101E-4</v>
      </c>
      <c r="EC26" s="40">
        <f t="shared" si="9"/>
        <v>-6.1133427610091269E-4</v>
      </c>
      <c r="ED26" s="40">
        <f t="shared" si="10"/>
        <v>-6.1290268253494623E-4</v>
      </c>
      <c r="EE26" s="40">
        <f t="shared" si="11"/>
        <v>-6.1123241367047989E-4</v>
      </c>
      <c r="EF26" s="40">
        <f t="shared" si="12"/>
        <v>-4.8444037612482751E-4</v>
      </c>
      <c r="EG26" s="40">
        <f t="shared" si="13"/>
        <v>-6.1116795176549446E-4</v>
      </c>
      <c r="EH26" s="40">
        <f t="shared" si="14"/>
        <v>-5.8803844609881298E-4</v>
      </c>
      <c r="EI26" s="40">
        <f t="shared" si="15"/>
        <v>-6.1539198733064787E-4</v>
      </c>
      <c r="EJ26" s="40">
        <f t="shared" si="16"/>
        <v>-6.1160867183631036E-4</v>
      </c>
      <c r="EK26" s="40">
        <f t="shared" si="17"/>
        <v>-7.27697099304705E-4</v>
      </c>
      <c r="EL26" s="40">
        <f t="shared" si="18"/>
        <v>-6.1116149633658667E-4</v>
      </c>
      <c r="EM26" s="40">
        <f t="shared" si="19"/>
        <v>-6.1112310968185874E-4</v>
      </c>
      <c r="EN26" s="40">
        <f t="shared" si="20"/>
        <v>-6.1167115470892963E-4</v>
      </c>
      <c r="EO26" s="40">
        <f t="shared" si="21"/>
        <v>-9.3849285450796436E-4</v>
      </c>
      <c r="EP26" s="40">
        <f t="shared" si="22"/>
        <v>-9.3717613932277626E-4</v>
      </c>
      <c r="EQ26" s="40">
        <f t="shared" si="23"/>
        <v>-9.3786256946199104E-4</v>
      </c>
      <c r="ER26" s="40">
        <f t="shared" si="24"/>
        <v>-6.1562672370382287E-4</v>
      </c>
      <c r="ES26" s="40">
        <f t="shared" si="25"/>
        <v>-7.3778345323407819E-4</v>
      </c>
      <c r="ET26" s="40">
        <f t="shared" si="26"/>
        <v>-6.1126950072127066E-4</v>
      </c>
      <c r="EU26" s="40">
        <f t="shared" si="27"/>
        <v>-5.1201098416044631E-4</v>
      </c>
      <c r="EV26" s="40">
        <f t="shared" si="28"/>
        <v>-7.2620798651036188E-4</v>
      </c>
      <c r="EW26" s="13"/>
      <c r="EX26" s="13"/>
      <c r="EY26" s="13"/>
      <c r="EZ26" s="13"/>
      <c r="FA26" s="13"/>
      <c r="FB26" s="13"/>
    </row>
    <row r="27" spans="1:158" x14ac:dyDescent="0.25">
      <c r="A27" s="15" t="s">
        <v>197</v>
      </c>
      <c r="B27" s="17">
        <v>61801.074820006899</v>
      </c>
      <c r="C27" s="17">
        <v>462.393988944</v>
      </c>
      <c r="D27" s="17">
        <v>601.30603481299897</v>
      </c>
      <c r="E27" s="17">
        <v>10515.299315476999</v>
      </c>
      <c r="F27" s="17">
        <v>10512.33479083</v>
      </c>
      <c r="G27" s="17">
        <v>340.03056942099897</v>
      </c>
      <c r="H27" s="17">
        <v>14359.064328164999</v>
      </c>
      <c r="I27" s="17">
        <v>1763.8853027970999</v>
      </c>
      <c r="J27" s="17">
        <v>65.214063480652598</v>
      </c>
      <c r="K27" s="17">
        <v>399.90159504181202</v>
      </c>
      <c r="L27" s="17">
        <v>121.111844376859</v>
      </c>
      <c r="M27" s="17">
        <v>4.98308061925E-2</v>
      </c>
      <c r="N27" s="17">
        <v>1205.94271382751</v>
      </c>
      <c r="O27" s="17">
        <v>1.5127984879999899E-3</v>
      </c>
      <c r="P27" s="17">
        <v>6.4887576827000096E-2</v>
      </c>
      <c r="Q27" s="17">
        <v>235.29204650260601</v>
      </c>
      <c r="R27" s="17">
        <v>6.8136629869999998E-3</v>
      </c>
      <c r="S27" s="17">
        <v>163.55274735048599</v>
      </c>
      <c r="T27" s="17">
        <v>80.844731185209795</v>
      </c>
      <c r="U27" s="17">
        <v>21.825078155365802</v>
      </c>
      <c r="V27" s="17">
        <v>4.12138071476046E-2</v>
      </c>
      <c r="W27" s="17">
        <v>0.67577694437000402</v>
      </c>
      <c r="X27" s="17">
        <v>0.42444571208106002</v>
      </c>
      <c r="Y27" s="17">
        <v>60.503841481370301</v>
      </c>
      <c r="Z27" s="17">
        <v>1.1237016070714201</v>
      </c>
      <c r="AA27" s="17">
        <v>23.704802997058302</v>
      </c>
      <c r="AB27" s="17">
        <v>0.24091446699999999</v>
      </c>
      <c r="AC27" s="17">
        <v>1.1808885110000001E-3</v>
      </c>
      <c r="AE27" s="28" t="s">
        <v>197</v>
      </c>
      <c r="AF27" s="28">
        <v>0</v>
      </c>
      <c r="AG27" s="28">
        <v>784.06912136397602</v>
      </c>
      <c r="AH27" s="28">
        <v>65.214637185219203</v>
      </c>
      <c r="AI27" s="28">
        <v>1763.90105840768</v>
      </c>
      <c r="AJ27" s="28">
        <v>1763.90105840768</v>
      </c>
      <c r="AK27" s="28">
        <v>690.74281634640101</v>
      </c>
      <c r="AL27" s="28">
        <v>0</v>
      </c>
      <c r="AM27" s="28">
        <v>4.8417340689054601E-4</v>
      </c>
      <c r="AN27" s="28">
        <v>6.9673774255526696E-4</v>
      </c>
      <c r="AO27" s="28">
        <v>399.90492619318701</v>
      </c>
      <c r="AP27" s="28">
        <v>1.12372008352617</v>
      </c>
      <c r="AQ27" s="28">
        <v>121.11296105051601</v>
      </c>
      <c r="AR27" s="28">
        <v>1.1959518843455299E-2</v>
      </c>
      <c r="AS27" s="28">
        <v>3.7871795854208301E-2</v>
      </c>
      <c r="AT27" s="28">
        <v>4325.7891471016401</v>
      </c>
      <c r="AU27" s="28">
        <v>61801.346308768298</v>
      </c>
      <c r="AV27" s="28">
        <v>1175.08416893455</v>
      </c>
      <c r="AW27" s="28">
        <v>447.73995670651402</v>
      </c>
      <c r="AX27" s="28">
        <v>736.18044012324799</v>
      </c>
      <c r="AY27" s="28">
        <v>23.7050109772483</v>
      </c>
      <c r="AZ27" s="28">
        <v>0</v>
      </c>
      <c r="BA27" s="28">
        <v>0</v>
      </c>
      <c r="BB27" s="28">
        <v>1205.9537281022101</v>
      </c>
      <c r="BC27" s="28">
        <v>1205.9537281022101</v>
      </c>
      <c r="BD27" s="28">
        <v>702.05953416743705</v>
      </c>
      <c r="BE27" s="28">
        <v>0</v>
      </c>
      <c r="BF27" s="28">
        <v>6.0512897035540098E-4</v>
      </c>
      <c r="BG27" s="28">
        <v>7.5641248290978197E-4</v>
      </c>
      <c r="BH27" s="28">
        <v>0</v>
      </c>
      <c r="BI27" s="28">
        <v>150.75601914617201</v>
      </c>
      <c r="BJ27" s="28">
        <v>42.945900247757201</v>
      </c>
      <c r="BK27" s="28">
        <v>0</v>
      </c>
      <c r="BL27" s="28">
        <v>1613.8544873333899</v>
      </c>
      <c r="BM27" s="28">
        <v>193.834105078329</v>
      </c>
      <c r="BN27" s="28">
        <v>6.2638684632131195E-2</v>
      </c>
      <c r="BO27" s="28">
        <v>0.178279272155073</v>
      </c>
      <c r="BP27" s="28">
        <v>2.1413303926982898E-2</v>
      </c>
      <c r="BQ27" s="28">
        <v>4.3475478790985199E-2</v>
      </c>
      <c r="BR27" s="28">
        <v>0</v>
      </c>
      <c r="BS27" s="28">
        <v>988.37395825649298</v>
      </c>
      <c r="BT27" s="28">
        <v>235.29365501908299</v>
      </c>
      <c r="BU27" s="28">
        <v>462.39897456560601</v>
      </c>
      <c r="BV27" s="28">
        <v>0</v>
      </c>
      <c r="BW27" s="28">
        <v>2.7936560780877102E-3</v>
      </c>
      <c r="BX27" s="28">
        <v>4.0201481865330601E-3</v>
      </c>
      <c r="BY27" s="28">
        <v>15589.9252661805</v>
      </c>
      <c r="BZ27" s="28">
        <v>541.18478057176799</v>
      </c>
      <c r="CA27" s="28">
        <v>60.131646605929298</v>
      </c>
      <c r="CB27" s="28">
        <v>601.31642717769796</v>
      </c>
      <c r="CC27" s="28">
        <v>1.20638073569091</v>
      </c>
      <c r="CD27" s="28">
        <v>430.03080507127498</v>
      </c>
      <c r="CE27" s="28">
        <v>0</v>
      </c>
      <c r="CF27" s="28">
        <v>21.825243440098699</v>
      </c>
      <c r="CG27" s="28">
        <v>4.1215207559670598E-2</v>
      </c>
      <c r="CH27" s="28">
        <v>0.67579814281530504</v>
      </c>
      <c r="CI27" s="28">
        <v>0.42445708875447202</v>
      </c>
      <c r="CJ27" s="28">
        <v>60.504242008234201</v>
      </c>
      <c r="CK27" s="28">
        <v>0.64865077284126105</v>
      </c>
      <c r="CL27" s="28">
        <v>1392.60631996964</v>
      </c>
      <c r="CM27" s="28">
        <v>0.64933407685312206</v>
      </c>
      <c r="CN27" s="28">
        <v>19.631295632643798</v>
      </c>
      <c r="CO27" s="28">
        <v>647.79001720707402</v>
      </c>
      <c r="CP27" s="28">
        <v>3.3421757116795301</v>
      </c>
      <c r="CQ27" s="28">
        <v>0.56312839048361596</v>
      </c>
      <c r="CR27" s="28">
        <v>1.5128266568560899E-4</v>
      </c>
      <c r="CS27" s="28">
        <v>69.569068819700405</v>
      </c>
      <c r="CT27" s="28">
        <v>10515.314971154199</v>
      </c>
      <c r="CU27" s="28">
        <v>10512.350339758599</v>
      </c>
      <c r="CV27" s="28">
        <v>2.9646313956242598</v>
      </c>
      <c r="CW27" s="28">
        <v>0.68242940258050899</v>
      </c>
      <c r="CX27" s="28">
        <v>1.14854166904504E-3</v>
      </c>
      <c r="CY27" s="28">
        <v>150.64653304717299</v>
      </c>
      <c r="CZ27" s="28">
        <v>6.0407725074819298</v>
      </c>
      <c r="DA27" s="28">
        <v>3948.83474557008</v>
      </c>
      <c r="DB27" s="28">
        <v>8.8414648983393693</v>
      </c>
      <c r="DC27" s="28">
        <v>11.199188395310699</v>
      </c>
      <c r="DD27" s="28">
        <v>5612.5609741122198</v>
      </c>
      <c r="DE27" s="28">
        <v>176.960669511486</v>
      </c>
      <c r="DF27" s="28">
        <v>2.8818549297001099</v>
      </c>
      <c r="DG27" s="28">
        <v>28.467183859300999</v>
      </c>
      <c r="DH27" s="28">
        <v>3.7388350635013802E-4</v>
      </c>
      <c r="DI27" s="28">
        <v>340.03317624519798</v>
      </c>
      <c r="DJ27" s="28">
        <v>5.5165684845156697</v>
      </c>
      <c r="DK27" s="28">
        <v>0</v>
      </c>
      <c r="DL27" s="28">
        <v>0</v>
      </c>
      <c r="DM27" s="28">
        <v>237.68507289337001</v>
      </c>
      <c r="DN27" s="28">
        <v>163.55419380023801</v>
      </c>
      <c r="DO27" s="28">
        <v>18.902146785022801</v>
      </c>
      <c r="DP27" s="28">
        <v>14359.182245297199</v>
      </c>
      <c r="DQ27" s="28">
        <v>80.845476898519806</v>
      </c>
      <c r="DR27" s="28">
        <v>81.7593637988723</v>
      </c>
      <c r="DT27" s="26">
        <f t="shared" si="0"/>
        <v>1.0857112194732665</v>
      </c>
      <c r="DU27" s="40">
        <f t="shared" si="1"/>
        <v>4.3929456273868877E-6</v>
      </c>
      <c r="DV27" s="40">
        <f t="shared" si="2"/>
        <v>1.0782193811378643E-5</v>
      </c>
      <c r="DW27" s="40">
        <f t="shared" si="3"/>
        <v>1.7282987526008953E-5</v>
      </c>
      <c r="DX27" s="40">
        <f t="shared" si="4"/>
        <v>1.4888475097289183E-6</v>
      </c>
      <c r="DY27" s="40">
        <f t="shared" si="5"/>
        <v>1.4791127668907139E-6</v>
      </c>
      <c r="DZ27" s="40">
        <f t="shared" si="6"/>
        <v>7.6664407069191418E-6</v>
      </c>
      <c r="EA27" s="40">
        <f t="shared" si="7"/>
        <v>8.2120345382671762E-6</v>
      </c>
      <c r="EB27" s="40">
        <f t="shared" si="8"/>
        <v>8.932332819536291E-6</v>
      </c>
      <c r="EC27" s="40">
        <f t="shared" si="9"/>
        <v>8.7972522487487585E-6</v>
      </c>
      <c r="ED27" s="40">
        <f t="shared" si="10"/>
        <v>8.3299277029523551E-6</v>
      </c>
      <c r="EE27" s="40">
        <f t="shared" si="11"/>
        <v>9.2201853811609867E-6</v>
      </c>
      <c r="EF27" s="40">
        <f t="shared" si="12"/>
        <v>1.0204634491308209E-5</v>
      </c>
      <c r="EG27" s="40">
        <f t="shared" si="13"/>
        <v>9.1333316033858183E-6</v>
      </c>
      <c r="EH27" s="40">
        <f t="shared" si="14"/>
        <v>1.6942739568688976E-5</v>
      </c>
      <c r="EI27" s="40">
        <f t="shared" si="15"/>
        <v>1.8584311927890774E-5</v>
      </c>
      <c r="EJ27" s="40">
        <f t="shared" si="16"/>
        <v>6.8362552023613282E-6</v>
      </c>
      <c r="EK27" s="40">
        <f t="shared" si="17"/>
        <v>2.0734459723066379E-5</v>
      </c>
      <c r="EL27" s="40">
        <f t="shared" si="18"/>
        <v>8.8439342992142275E-6</v>
      </c>
      <c r="EM27" s="40">
        <f t="shared" si="19"/>
        <v>9.2240186723116049E-6</v>
      </c>
      <c r="EN27" s="40">
        <f t="shared" si="20"/>
        <v>7.5731565184355916E-6</v>
      </c>
      <c r="EO27" s="40">
        <f t="shared" si="21"/>
        <v>3.3979196849796393E-5</v>
      </c>
      <c r="EP27" s="40">
        <f t="shared" si="22"/>
        <v>3.1368997533321701E-5</v>
      </c>
      <c r="EQ27" s="40">
        <f t="shared" si="23"/>
        <v>2.6803600762557628E-5</v>
      </c>
      <c r="ER27" s="40">
        <f t="shared" si="24"/>
        <v>6.6198584105185625E-6</v>
      </c>
      <c r="ES27" s="40">
        <f t="shared" si="25"/>
        <v>1.6442492058103006E-5</v>
      </c>
      <c r="ET27" s="40">
        <f t="shared" si="26"/>
        <v>8.7737573699277141E-6</v>
      </c>
      <c r="EU27" s="40">
        <f t="shared" si="27"/>
        <v>1.4485585891303632E-5</v>
      </c>
      <c r="EV27" s="40">
        <f t="shared" si="28"/>
        <v>1.9170688512897165E-5</v>
      </c>
      <c r="EW27" s="13"/>
      <c r="EX27" s="13"/>
      <c r="EY27" s="13"/>
      <c r="EZ27" s="13"/>
      <c r="FA27" s="13"/>
      <c r="FB27" s="13"/>
    </row>
    <row r="28" spans="1:158" x14ac:dyDescent="0.25">
      <c r="A28" s="15" t="s">
        <v>198</v>
      </c>
      <c r="B28" s="17">
        <v>11093.187177868</v>
      </c>
      <c r="C28" s="17">
        <v>88.329115478000105</v>
      </c>
      <c r="D28" s="17">
        <v>165.87235822599999</v>
      </c>
      <c r="E28" s="17">
        <v>1915.5206188970001</v>
      </c>
      <c r="F28" s="17">
        <v>1911.1049648850001</v>
      </c>
      <c r="G28" s="17">
        <v>52.027526401999999</v>
      </c>
      <c r="H28" s="17">
        <v>2505.0736733099998</v>
      </c>
      <c r="I28" s="17">
        <v>286.95004521425199</v>
      </c>
      <c r="J28" s="17">
        <v>10.6090676274152</v>
      </c>
      <c r="K28" s="17">
        <v>69.622296087501795</v>
      </c>
      <c r="L28" s="17">
        <v>19.702556149660701</v>
      </c>
      <c r="M28" s="17">
        <v>9.7580993934999992E-3</v>
      </c>
      <c r="N28" s="17">
        <v>196.18357027515199</v>
      </c>
      <c r="O28" s="17">
        <v>2.9673407850000001E-4</v>
      </c>
      <c r="P28" s="17">
        <v>1.1383744077999899E-2</v>
      </c>
      <c r="Q28" s="17">
        <v>38.694567716615403</v>
      </c>
      <c r="R28" s="17">
        <v>1.3479948575E-3</v>
      </c>
      <c r="S28" s="17">
        <v>26.606870737408599</v>
      </c>
      <c r="T28" s="17">
        <v>13.151875142982901</v>
      </c>
      <c r="U28" s="17">
        <v>3.6522709070274999</v>
      </c>
      <c r="V28" s="17">
        <v>8.7407839378876306E-3</v>
      </c>
      <c r="W28" s="17">
        <v>0.15567550622322801</v>
      </c>
      <c r="X28" s="17">
        <v>9.7392545527751895E-2</v>
      </c>
      <c r="Y28" s="17">
        <v>9.9530321868150295</v>
      </c>
      <c r="Z28" s="17">
        <v>0.19316199592173899</v>
      </c>
      <c r="AA28" s="17">
        <v>3.8563132653888199</v>
      </c>
      <c r="AB28" s="17">
        <v>4.6435027800000001E-2</v>
      </c>
      <c r="AC28" s="17">
        <v>1.8913438600000001E-4</v>
      </c>
      <c r="AE28" s="28" t="s">
        <v>198</v>
      </c>
      <c r="AF28" s="28">
        <v>0</v>
      </c>
      <c r="AG28" s="28">
        <v>139.487342452794</v>
      </c>
      <c r="AH28" s="28">
        <v>10.606872365448501</v>
      </c>
      <c r="AI28" s="28">
        <v>286.89060656202901</v>
      </c>
      <c r="AJ28" s="28">
        <v>286.89060656202901</v>
      </c>
      <c r="AK28" s="28">
        <v>122.884436755303</v>
      </c>
      <c r="AL28" s="28">
        <v>0</v>
      </c>
      <c r="AM28" s="28">
        <v>7.7523406702050804E-5</v>
      </c>
      <c r="AN28" s="28">
        <v>1.11558120581799E-4</v>
      </c>
      <c r="AO28" s="28">
        <v>69.606593809126807</v>
      </c>
      <c r="AP28" s="28">
        <v>0.193104363583679</v>
      </c>
      <c r="AQ28" s="28">
        <v>19.6984828011419</v>
      </c>
      <c r="AR28" s="28">
        <v>2.3417002264146699E-3</v>
      </c>
      <c r="AS28" s="28">
        <v>7.4153917348721496E-3</v>
      </c>
      <c r="AT28" s="28">
        <v>769.56583529460897</v>
      </c>
      <c r="AU28" s="28">
        <v>11091.9464841724</v>
      </c>
      <c r="AV28" s="28">
        <v>209.04963042744799</v>
      </c>
      <c r="AW28" s="28">
        <v>79.6538007808782</v>
      </c>
      <c r="AX28" s="28">
        <v>130.967851115401</v>
      </c>
      <c r="AY28" s="28">
        <v>3.85551332733715</v>
      </c>
      <c r="AZ28" s="28">
        <v>0</v>
      </c>
      <c r="BA28" s="28">
        <v>0</v>
      </c>
      <c r="BB28" s="28">
        <v>196.14296957521501</v>
      </c>
      <c r="BC28" s="28">
        <v>196.14296957521501</v>
      </c>
      <c r="BD28" s="28">
        <v>124.89766714711899</v>
      </c>
      <c r="BE28" s="28">
        <v>0</v>
      </c>
      <c r="BF28" s="28">
        <v>1.18672588869968E-4</v>
      </c>
      <c r="BG28" s="28">
        <v>1.4834145633675701E-4</v>
      </c>
      <c r="BH28" s="28">
        <v>0</v>
      </c>
      <c r="BI28" s="28">
        <v>26.819763750523801</v>
      </c>
      <c r="BJ28" s="28">
        <v>7.6401568012194003</v>
      </c>
      <c r="BK28" s="28">
        <v>0</v>
      </c>
      <c r="BL28" s="28">
        <v>287.10767587888802</v>
      </c>
      <c r="BM28" s="28">
        <v>34.4834431431185</v>
      </c>
      <c r="BN28" s="28">
        <v>1.2071638101379499E-2</v>
      </c>
      <c r="BO28" s="28">
        <v>3.4357723500719202E-2</v>
      </c>
      <c r="BP28" s="28">
        <v>3.75589594746385E-3</v>
      </c>
      <c r="BQ28" s="28">
        <v>7.6255995931369999E-3</v>
      </c>
      <c r="BR28" s="28">
        <v>0</v>
      </c>
      <c r="BS28" s="28">
        <v>175.833445986079</v>
      </c>
      <c r="BT28" s="28">
        <v>38.686447343302</v>
      </c>
      <c r="BU28" s="28">
        <v>88.325206616842195</v>
      </c>
      <c r="BV28" s="28">
        <v>0</v>
      </c>
      <c r="BW28" s="28">
        <v>5.5252402441618802E-4</v>
      </c>
      <c r="BX28" s="28">
        <v>7.9509651491151199E-4</v>
      </c>
      <c r="BY28" s="28">
        <v>2723.6859057854799</v>
      </c>
      <c r="BZ28" s="28">
        <v>149.25999866796701</v>
      </c>
      <c r="CA28" s="28">
        <v>16.584447530658</v>
      </c>
      <c r="CB28" s="28">
        <v>165.84444619862501</v>
      </c>
      <c r="CC28" s="28">
        <v>0.21461734753888201</v>
      </c>
      <c r="CD28" s="28">
        <v>76.503281113212793</v>
      </c>
      <c r="CE28" s="28">
        <v>0</v>
      </c>
      <c r="CF28" s="28">
        <v>3.65148702831616</v>
      </c>
      <c r="CG28" s="28">
        <v>8.7369292449936704E-3</v>
      </c>
      <c r="CH28" s="28">
        <v>0.155606862275178</v>
      </c>
      <c r="CI28" s="28">
        <v>9.7349265316449204E-2</v>
      </c>
      <c r="CJ28" s="28">
        <v>9.9509225070784808</v>
      </c>
      <c r="CK28" s="28">
        <v>0.147522206132156</v>
      </c>
      <c r="CL28" s="28">
        <v>247.74717017457201</v>
      </c>
      <c r="CM28" s="28">
        <v>0.14858363681057299</v>
      </c>
      <c r="CN28" s="28">
        <v>4.3218754441486498</v>
      </c>
      <c r="CO28" s="28">
        <v>113.884446368711</v>
      </c>
      <c r="CP28" s="28">
        <v>0.455177434150696</v>
      </c>
      <c r="CQ28" s="28">
        <v>0.13662673781269499</v>
      </c>
      <c r="CR28" s="28">
        <v>2.9668342849584099E-5</v>
      </c>
      <c r="CS28" s="28">
        <v>14.6814258801677</v>
      </c>
      <c r="CT28" s="28">
        <v>1915.2750678258601</v>
      </c>
      <c r="CU28" s="28">
        <v>1910.8614487745899</v>
      </c>
      <c r="CV28" s="28">
        <v>4.4136190512694498</v>
      </c>
      <c r="CW28" s="28">
        <v>0.15544849868549401</v>
      </c>
      <c r="CX28" s="28">
        <v>2.7866012611109001E-4</v>
      </c>
      <c r="CY28" s="28">
        <v>33.638728817936801</v>
      </c>
      <c r="CZ28" s="28">
        <v>1.3225518357336099</v>
      </c>
      <c r="DA28" s="28">
        <v>715.43615501799502</v>
      </c>
      <c r="DB28" s="28">
        <v>2.0107458303433101</v>
      </c>
      <c r="DC28" s="28">
        <v>2.5469446252969301</v>
      </c>
      <c r="DD28" s="28">
        <v>1015.10440590397</v>
      </c>
      <c r="DE28" s="28">
        <v>31.481628612708001</v>
      </c>
      <c r="DF28" s="28">
        <v>0.57357762325214801</v>
      </c>
      <c r="DG28" s="28">
        <v>6.2968635413945302</v>
      </c>
      <c r="DH28" s="28">
        <v>9.0711920579194898E-5</v>
      </c>
      <c r="DI28" s="28">
        <v>52.018512538897802</v>
      </c>
      <c r="DJ28" s="28">
        <v>0.98140793004357496</v>
      </c>
      <c r="DK28" s="28">
        <v>0</v>
      </c>
      <c r="DL28" s="28">
        <v>0</v>
      </c>
      <c r="DM28" s="28">
        <v>42.284597942440897</v>
      </c>
      <c r="DN28" s="28">
        <v>26.601368113962401</v>
      </c>
      <c r="DO28" s="28">
        <v>3.3627257057471098</v>
      </c>
      <c r="DP28" s="28">
        <v>2504.5067838202699</v>
      </c>
      <c r="DQ28" s="28">
        <v>13.149153674860999</v>
      </c>
      <c r="DR28" s="28">
        <v>14.545141015725701</v>
      </c>
      <c r="DT28" s="26">
        <f t="shared" si="0"/>
        <v>1.0875138863193188</v>
      </c>
      <c r="DU28" s="40">
        <f t="shared" si="1"/>
        <v>-1.1184285234768068E-4</v>
      </c>
      <c r="DV28" s="40">
        <f t="shared" si="2"/>
        <v>-4.4253371459198034E-5</v>
      </c>
      <c r="DW28" s="40">
        <f t="shared" si="3"/>
        <v>-1.6827413363805412E-4</v>
      </c>
      <c r="DX28" s="40">
        <f t="shared" si="4"/>
        <v>-1.2819025215263146E-4</v>
      </c>
      <c r="DY28" s="40">
        <f t="shared" si="5"/>
        <v>-1.2742163035760247E-4</v>
      </c>
      <c r="DZ28" s="40">
        <f t="shared" si="6"/>
        <v>-1.732518096776306E-4</v>
      </c>
      <c r="EA28" s="40">
        <f t="shared" si="7"/>
        <v>-2.2629653401803258E-4</v>
      </c>
      <c r="EB28" s="40">
        <f t="shared" si="8"/>
        <v>-2.0713937221581444E-4</v>
      </c>
      <c r="EC28" s="40">
        <f t="shared" si="9"/>
        <v>-2.0692317589026871E-4</v>
      </c>
      <c r="ED28" s="40">
        <f t="shared" si="10"/>
        <v>-2.2553519859864029E-4</v>
      </c>
      <c r="EE28" s="40">
        <f t="shared" si="11"/>
        <v>-2.0674213476973212E-4</v>
      </c>
      <c r="EF28" s="40">
        <f t="shared" si="12"/>
        <v>-1.0324061813208123E-4</v>
      </c>
      <c r="EG28" s="40">
        <f t="shared" si="13"/>
        <v>-2.069525999554625E-4</v>
      </c>
      <c r="EH28" s="40">
        <f t="shared" si="14"/>
        <v>-1.7419786750537126E-4</v>
      </c>
      <c r="EI28" s="40">
        <f t="shared" si="15"/>
        <v>-1.9752178050051254E-4</v>
      </c>
      <c r="EJ28" s="40">
        <f t="shared" si="16"/>
        <v>-2.0985822539416372E-4</v>
      </c>
      <c r="EK28" s="40">
        <f t="shared" si="17"/>
        <v>-2.7768516342426458E-4</v>
      </c>
      <c r="EL28" s="40">
        <f t="shared" si="18"/>
        <v>-2.0681212384969128E-4</v>
      </c>
      <c r="EM28" s="40">
        <f t="shared" si="19"/>
        <v>-2.0692624377242967E-4</v>
      </c>
      <c r="EN28" s="40">
        <f t="shared" si="20"/>
        <v>-2.1462775661892851E-4</v>
      </c>
      <c r="EO28" s="40">
        <f t="shared" si="21"/>
        <v>-4.4100082113365113E-4</v>
      </c>
      <c r="EP28" s="40">
        <f t="shared" si="22"/>
        <v>-4.4094250736898851E-4</v>
      </c>
      <c r="EQ28" s="40">
        <f t="shared" si="23"/>
        <v>-4.4438936335592218E-4</v>
      </c>
      <c r="ER28" s="40">
        <f t="shared" si="24"/>
        <v>-2.1196351995560455E-4</v>
      </c>
      <c r="ES28" s="40">
        <f t="shared" si="25"/>
        <v>-2.9836271770223753E-4</v>
      </c>
      <c r="ET28" s="40">
        <f t="shared" si="26"/>
        <v>-2.0743596191976778E-4</v>
      </c>
      <c r="EU28" s="40">
        <f t="shared" si="27"/>
        <v>-1.220242168413412E-4</v>
      </c>
      <c r="EV28" s="40">
        <f t="shared" si="28"/>
        <v>-2.7947702830844221E-4</v>
      </c>
      <c r="EW28" s="13"/>
      <c r="EX28" s="13"/>
      <c r="EY28" s="13"/>
      <c r="EZ28" s="13"/>
      <c r="FA28" s="13"/>
      <c r="FB28" s="13"/>
    </row>
    <row r="29" spans="1:158" x14ac:dyDescent="0.25">
      <c r="A29" s="15" t="s">
        <v>199</v>
      </c>
      <c r="B29" s="17">
        <v>10495.851730713001</v>
      </c>
      <c r="C29" s="17">
        <v>96.562566927000006</v>
      </c>
      <c r="D29" s="17">
        <v>162.47419394399901</v>
      </c>
      <c r="E29" s="17">
        <v>1743.51935277299</v>
      </c>
      <c r="F29" s="17">
        <v>1732.98477213099</v>
      </c>
      <c r="G29" s="17">
        <v>39.252654695999901</v>
      </c>
      <c r="H29" s="17">
        <v>2274.391577679</v>
      </c>
      <c r="I29" s="17">
        <v>268.21128581670303</v>
      </c>
      <c r="J29" s="17">
        <v>9.9162639151826806</v>
      </c>
      <c r="K29" s="17">
        <v>63.264432245992403</v>
      </c>
      <c r="L29" s="17">
        <v>18.4159154476311</v>
      </c>
      <c r="M29" s="17">
        <v>1.007403221392E-2</v>
      </c>
      <c r="N29" s="17">
        <v>183.372152060042</v>
      </c>
      <c r="O29" s="17">
        <v>2.9081079885E-4</v>
      </c>
      <c r="P29" s="17">
        <v>1.1609285907915899E-2</v>
      </c>
      <c r="Q29" s="17">
        <v>36.002230652581297</v>
      </c>
      <c r="R29" s="5">
        <v>1.1958412663800001E-3</v>
      </c>
      <c r="S29" s="17">
        <v>24.869357312858099</v>
      </c>
      <c r="T29" s="17">
        <v>12.2930180488151</v>
      </c>
      <c r="U29" s="17">
        <v>3.3734019591721198</v>
      </c>
      <c r="V29" s="17">
        <v>6.6583463689914302E-3</v>
      </c>
      <c r="W29" s="17">
        <v>0.115984798352506</v>
      </c>
      <c r="X29" s="17">
        <v>7.2549818932781895E-2</v>
      </c>
      <c r="Y29" s="17">
        <v>9.2502023908272601</v>
      </c>
      <c r="Z29" s="17">
        <v>0.148461207143159</v>
      </c>
      <c r="AA29" s="17">
        <v>3.60448405756962</v>
      </c>
      <c r="AB29" s="17">
        <v>4.7544912970303901E-2</v>
      </c>
      <c r="AC29" s="17">
        <v>1.9036286643899999E-4</v>
      </c>
      <c r="AE29" s="28" t="s">
        <v>199</v>
      </c>
      <c r="AF29" s="28">
        <v>0</v>
      </c>
      <c r="AG29" s="28">
        <v>125.65665073321099</v>
      </c>
      <c r="AH29" s="28">
        <v>9.9159325271182297</v>
      </c>
      <c r="AI29" s="28">
        <v>268.20241612247901</v>
      </c>
      <c r="AJ29" s="28">
        <v>268.20241612247901</v>
      </c>
      <c r="AK29" s="28">
        <v>110.70006609285799</v>
      </c>
      <c r="AL29" s="28">
        <v>0</v>
      </c>
      <c r="AM29" s="28">
        <v>7.8046847566924107E-5</v>
      </c>
      <c r="AN29" s="28">
        <v>1.12311553784509E-4</v>
      </c>
      <c r="AO29" s="28">
        <v>63.262229432702902</v>
      </c>
      <c r="AP29" s="28">
        <v>0.14845732767823699</v>
      </c>
      <c r="AQ29" s="28">
        <v>18.4153032200886</v>
      </c>
      <c r="AR29" s="28">
        <v>2.4176922442500702E-3</v>
      </c>
      <c r="AS29" s="28">
        <v>7.6560335796998398E-3</v>
      </c>
      <c r="AT29" s="28">
        <v>693.26095589465797</v>
      </c>
      <c r="AU29" s="28">
        <v>10495.534969074601</v>
      </c>
      <c r="AV29" s="28">
        <v>188.32172990882901</v>
      </c>
      <c r="AW29" s="28">
        <v>71.755838238698701</v>
      </c>
      <c r="AX29" s="28">
        <v>117.98187345327</v>
      </c>
      <c r="AY29" s="28">
        <v>3.60435530616616</v>
      </c>
      <c r="AZ29" s="28">
        <v>0</v>
      </c>
      <c r="BA29" s="28">
        <v>0</v>
      </c>
      <c r="BB29" s="28">
        <v>183.36588579017899</v>
      </c>
      <c r="BC29" s="28">
        <v>183.36588579017899</v>
      </c>
      <c r="BD29" s="28">
        <v>112.51354012322599</v>
      </c>
      <c r="BE29" s="28">
        <v>0</v>
      </c>
      <c r="BF29" s="28">
        <v>1.16321374181633E-4</v>
      </c>
      <c r="BG29" s="28">
        <v>1.4540314965752401E-4</v>
      </c>
      <c r="BH29" s="28">
        <v>0</v>
      </c>
      <c r="BI29" s="28">
        <v>24.160502194196301</v>
      </c>
      <c r="BJ29" s="28">
        <v>6.8826103259817</v>
      </c>
      <c r="BK29" s="28">
        <v>0</v>
      </c>
      <c r="BL29" s="28">
        <v>258.63983530176301</v>
      </c>
      <c r="BM29" s="28">
        <v>31.064265340077199</v>
      </c>
      <c r="BN29" s="28">
        <v>1.23613252269382E-2</v>
      </c>
      <c r="BO29" s="28">
        <v>3.5182234376670701E-2</v>
      </c>
      <c r="BP29" s="28">
        <v>3.8309644493681001E-3</v>
      </c>
      <c r="BQ29" s="28">
        <v>7.7780168576420403E-3</v>
      </c>
      <c r="BR29" s="28">
        <v>0</v>
      </c>
      <c r="BS29" s="28">
        <v>158.39904085366101</v>
      </c>
      <c r="BT29" s="28">
        <v>36.000906029970501</v>
      </c>
      <c r="BU29" s="28">
        <v>96.559761092831096</v>
      </c>
      <c r="BV29" s="28">
        <v>0</v>
      </c>
      <c r="BW29" s="28">
        <v>4.9028100086531397E-4</v>
      </c>
      <c r="BX29" s="28">
        <v>7.0552442776280404E-4</v>
      </c>
      <c r="BY29" s="28">
        <v>2471.5672179544399</v>
      </c>
      <c r="BZ29" s="28">
        <v>146.22255320359099</v>
      </c>
      <c r="CA29" s="28">
        <v>16.246949296361802</v>
      </c>
      <c r="CB29" s="28">
        <v>162.46950249995299</v>
      </c>
      <c r="CC29" s="28">
        <v>0.193337341997396</v>
      </c>
      <c r="CD29" s="28">
        <v>68.917739823156197</v>
      </c>
      <c r="CE29" s="28">
        <v>0</v>
      </c>
      <c r="CF29" s="28">
        <v>3.3732793670552201</v>
      </c>
      <c r="CG29" s="28">
        <v>6.6582860315499001E-3</v>
      </c>
      <c r="CH29" s="28">
        <v>0.115982976767825</v>
      </c>
      <c r="CI29" s="28">
        <v>7.2547962983373404E-2</v>
      </c>
      <c r="CJ29" s="28">
        <v>9.24987057215451</v>
      </c>
      <c r="CK29" s="28">
        <v>0.16100111115263099</v>
      </c>
      <c r="CL29" s="28">
        <v>223.182048267282</v>
      </c>
      <c r="CM29" s="28">
        <v>0.155436767636149</v>
      </c>
      <c r="CN29" s="28">
        <v>4.5282356349586799</v>
      </c>
      <c r="CO29" s="28">
        <v>100.02949185777901</v>
      </c>
      <c r="CP29" s="28">
        <v>0.28586610162205001</v>
      </c>
      <c r="CQ29" s="28">
        <v>8.56446730071595E-2</v>
      </c>
      <c r="CR29" s="28">
        <v>2.9080232942564E-5</v>
      </c>
      <c r="CS29" s="28">
        <v>15.0148316344516</v>
      </c>
      <c r="CT29" s="28">
        <v>1743.4639266438801</v>
      </c>
      <c r="CU29" s="28">
        <v>1732.92952564645</v>
      </c>
      <c r="CV29" s="28">
        <v>10.534400997426101</v>
      </c>
      <c r="CW29" s="28">
        <v>0.167838722725794</v>
      </c>
      <c r="CX29" s="28">
        <v>1.7467887242073E-4</v>
      </c>
      <c r="CY29" s="28">
        <v>36.214354455596101</v>
      </c>
      <c r="CZ29" s="28">
        <v>1.4052287786945299</v>
      </c>
      <c r="DA29" s="28">
        <v>645.33539327700498</v>
      </c>
      <c r="DB29" s="28">
        <v>2.1948969923664898</v>
      </c>
      <c r="DC29" s="28">
        <v>2.78020295772086</v>
      </c>
      <c r="DD29" s="28">
        <v>917.552114993082</v>
      </c>
      <c r="DE29" s="28">
        <v>28.360140229232101</v>
      </c>
      <c r="DF29" s="28">
        <v>0.556155713443233</v>
      </c>
      <c r="DG29" s="28">
        <v>6.4626004329877498</v>
      </c>
      <c r="DH29" s="28">
        <v>5.6863353856159402E-5</v>
      </c>
      <c r="DI29" s="28">
        <v>39.251611421264599</v>
      </c>
      <c r="DJ29" s="28">
        <v>0.88409801356881001</v>
      </c>
      <c r="DK29" s="28">
        <v>0</v>
      </c>
      <c r="DL29" s="28">
        <v>0</v>
      </c>
      <c r="DM29" s="28">
        <v>38.091908841325399</v>
      </c>
      <c r="DN29" s="28">
        <v>24.868491494497601</v>
      </c>
      <c r="DO29" s="28">
        <v>3.02930021956116</v>
      </c>
      <c r="DP29" s="28">
        <v>2274.3106833225802</v>
      </c>
      <c r="DQ29" s="28">
        <v>12.292604938237799</v>
      </c>
      <c r="DR29" s="28">
        <v>13.1029325560202</v>
      </c>
      <c r="DT29" s="26">
        <f t="shared" si="0"/>
        <v>1.0867324486836092</v>
      </c>
      <c r="DU29" s="40">
        <f t="shared" si="1"/>
        <v>-3.0179698277647178E-5</v>
      </c>
      <c r="DV29" s="40">
        <f t="shared" si="2"/>
        <v>-2.9057162192379474E-5</v>
      </c>
      <c r="DW29" s="40">
        <f t="shared" si="3"/>
        <v>-2.8875010437867425E-5</v>
      </c>
      <c r="DX29" s="40">
        <f t="shared" si="4"/>
        <v>-3.1789798617258645E-5</v>
      </c>
      <c r="DY29" s="40">
        <f t="shared" si="5"/>
        <v>-3.1879382570734455E-5</v>
      </c>
      <c r="DZ29" s="40">
        <f t="shared" si="6"/>
        <v>-2.6578450384618379E-5</v>
      </c>
      <c r="EA29" s="40">
        <f t="shared" si="7"/>
        <v>-3.556747097275495E-5</v>
      </c>
      <c r="EB29" s="40">
        <f t="shared" si="8"/>
        <v>-3.3069802402271829E-5</v>
      </c>
      <c r="EC29" s="40">
        <f t="shared" si="9"/>
        <v>-3.3418641061326789E-5</v>
      </c>
      <c r="ED29" s="40">
        <f t="shared" si="10"/>
        <v>-3.4819142625590673E-5</v>
      </c>
      <c r="EE29" s="40">
        <f t="shared" si="11"/>
        <v>-3.3244480527815905E-5</v>
      </c>
      <c r="EF29" s="40">
        <f t="shared" si="12"/>
        <v>-3.0413836642899615E-5</v>
      </c>
      <c r="EG29" s="40">
        <f t="shared" si="13"/>
        <v>-3.4172418181323172E-5</v>
      </c>
      <c r="EH29" s="40">
        <f t="shared" si="14"/>
        <v>-2.0776629694842993E-5</v>
      </c>
      <c r="EI29" s="40">
        <f t="shared" si="15"/>
        <v>-2.6237695253165125E-5</v>
      </c>
      <c r="EJ29" s="40">
        <f t="shared" si="16"/>
        <v>-3.6792792746031481E-5</v>
      </c>
      <c r="EK29" s="40">
        <f t="shared" si="17"/>
        <v>-2.9968652938752631E-5</v>
      </c>
      <c r="EL29" s="40">
        <f t="shared" si="18"/>
        <v>-3.4814665678993769E-5</v>
      </c>
      <c r="EM29" s="40">
        <f t="shared" si="19"/>
        <v>-3.3605301453211556E-5</v>
      </c>
      <c r="EN29" s="40">
        <f t="shared" si="20"/>
        <v>-3.6340797326676987E-5</v>
      </c>
      <c r="EO29" s="40">
        <f t="shared" si="21"/>
        <v>-9.0619259176855397E-6</v>
      </c>
      <c r="EP29" s="40">
        <f t="shared" si="22"/>
        <v>-1.570537438415762E-5</v>
      </c>
      <c r="EQ29" s="40">
        <f t="shared" si="23"/>
        <v>-2.558172350796457E-5</v>
      </c>
      <c r="ER29" s="40">
        <f t="shared" si="24"/>
        <v>-3.5871504074241348E-5</v>
      </c>
      <c r="ES29" s="40">
        <f t="shared" si="25"/>
        <v>-2.6131169189949141E-5</v>
      </c>
      <c r="ET29" s="40">
        <f t="shared" si="26"/>
        <v>-3.5719787188305203E-5</v>
      </c>
      <c r="EU29" s="40">
        <f t="shared" si="27"/>
        <v>-2.8465015717845556E-5</v>
      </c>
      <c r="EV29" s="40">
        <f t="shared" si="28"/>
        <v>-2.3455664701887463E-5</v>
      </c>
      <c r="EW29" s="13"/>
      <c r="EX29" s="13"/>
      <c r="EY29" s="13"/>
      <c r="EZ29" s="13"/>
      <c r="FA29" s="13"/>
      <c r="FB29" s="13"/>
    </row>
    <row r="30" spans="1:158" x14ac:dyDescent="0.25">
      <c r="A30" s="15" t="s">
        <v>200</v>
      </c>
      <c r="B30" s="17">
        <v>58187.146030417898</v>
      </c>
      <c r="C30" s="17">
        <v>444.71319619699898</v>
      </c>
      <c r="D30" s="17">
        <v>630.91523076299904</v>
      </c>
      <c r="E30" s="17">
        <v>9913.3259461920006</v>
      </c>
      <c r="F30" s="17">
        <v>9913.3259461920006</v>
      </c>
      <c r="G30" s="17">
        <v>320.502597068</v>
      </c>
      <c r="H30" s="17">
        <v>13468.8369693069</v>
      </c>
      <c r="I30" s="17">
        <v>1669.3486653615801</v>
      </c>
      <c r="J30" s="17">
        <v>61.718871210956003</v>
      </c>
      <c r="K30" s="17">
        <v>375.21158736357</v>
      </c>
      <c r="L30" s="17">
        <v>114.620772365064</v>
      </c>
      <c r="M30" s="17">
        <v>4.9881265867500003E-2</v>
      </c>
      <c r="N30" s="17">
        <v>1141.3093904904799</v>
      </c>
      <c r="O30" s="17">
        <v>1.582960767E-3</v>
      </c>
      <c r="P30" s="17">
        <v>6.611011806E-2</v>
      </c>
      <c r="Q30" s="17">
        <v>222.38388638720599</v>
      </c>
      <c r="R30" s="17">
        <v>7.5868817459999998E-3</v>
      </c>
      <c r="S30" s="17">
        <v>154.78702615912599</v>
      </c>
      <c r="T30" s="17">
        <v>76.511802605041694</v>
      </c>
      <c r="U30" s="17">
        <v>20.582766873244601</v>
      </c>
      <c r="V30" s="17">
        <v>4.9553254264014197E-2</v>
      </c>
      <c r="W30" s="17">
        <v>0.80092086659179595</v>
      </c>
      <c r="X30" s="17">
        <v>0.50218542715171099</v>
      </c>
      <c r="Y30" s="17">
        <v>57.338246646921199</v>
      </c>
      <c r="Z30" s="17">
        <v>1.16838430171277</v>
      </c>
      <c r="AA30" s="17">
        <v>22.4343278914153</v>
      </c>
      <c r="AB30" s="17">
        <v>0.24277838299999999</v>
      </c>
      <c r="AC30" s="17">
        <v>1.215145625E-3</v>
      </c>
      <c r="AE30" s="28" t="s">
        <v>200</v>
      </c>
      <c r="AF30" s="28">
        <v>0</v>
      </c>
      <c r="AG30" s="28">
        <v>733.22452170079896</v>
      </c>
      <c r="AH30" s="28">
        <v>61.695363109392297</v>
      </c>
      <c r="AI30" s="28">
        <v>1668.7131984278999</v>
      </c>
      <c r="AJ30" s="28">
        <v>1668.7131984278999</v>
      </c>
      <c r="AK30" s="28">
        <v>645.95004043204995</v>
      </c>
      <c r="AL30" s="28">
        <v>0</v>
      </c>
      <c r="AM30" s="28">
        <v>4.9796145328681498E-4</v>
      </c>
      <c r="AN30" s="28">
        <v>7.1657912443437595E-4</v>
      </c>
      <c r="AO30" s="28">
        <v>375.068727240214</v>
      </c>
      <c r="AP30" s="28">
        <v>1.1678283318773499</v>
      </c>
      <c r="AQ30" s="28">
        <v>114.577131452769</v>
      </c>
      <c r="AR30" s="28">
        <v>1.19669678510998E-2</v>
      </c>
      <c r="AS30" s="28">
        <v>3.7895377017918001E-2</v>
      </c>
      <c r="AT30" s="28">
        <v>4045.2727275102602</v>
      </c>
      <c r="AU30" s="28">
        <v>58169.350446050099</v>
      </c>
      <c r="AV30" s="28">
        <v>1098.8827738130899</v>
      </c>
      <c r="AW30" s="28">
        <v>418.7051709932</v>
      </c>
      <c r="AX30" s="28">
        <v>688.44104093903604</v>
      </c>
      <c r="AY30" s="28">
        <v>22.4258019988938</v>
      </c>
      <c r="AZ30" s="28">
        <v>0</v>
      </c>
      <c r="BA30" s="28">
        <v>0</v>
      </c>
      <c r="BB30" s="28">
        <v>1140.8750958057501</v>
      </c>
      <c r="BC30" s="28">
        <v>1140.8750958057501</v>
      </c>
      <c r="BD30" s="28">
        <v>656.53277832697302</v>
      </c>
      <c r="BE30" s="28">
        <v>0</v>
      </c>
      <c r="BF30" s="28">
        <v>6.3291376412672102E-4</v>
      </c>
      <c r="BG30" s="28">
        <v>7.9113896862326801E-4</v>
      </c>
      <c r="BH30" s="28">
        <v>0</v>
      </c>
      <c r="BI30" s="28">
        <v>140.97979314634799</v>
      </c>
      <c r="BJ30" s="28">
        <v>40.160984659134499</v>
      </c>
      <c r="BK30" s="28">
        <v>0</v>
      </c>
      <c r="BL30" s="28">
        <v>1509.19965592012</v>
      </c>
      <c r="BM30" s="28">
        <v>181.264527395404</v>
      </c>
      <c r="BN30" s="28">
        <v>6.3097462259627299E-2</v>
      </c>
      <c r="BO30" s="28">
        <v>0.17958498487078101</v>
      </c>
      <c r="BP30" s="28">
        <v>2.1806527555019099E-2</v>
      </c>
      <c r="BQ30" s="28">
        <v>4.4273888346919199E-2</v>
      </c>
      <c r="BR30" s="28">
        <v>0</v>
      </c>
      <c r="BS30" s="28">
        <v>924.27995904077704</v>
      </c>
      <c r="BT30" s="28">
        <v>222.29925661218499</v>
      </c>
      <c r="BU30" s="28">
        <v>444.56101045541902</v>
      </c>
      <c r="BV30" s="28">
        <v>0</v>
      </c>
      <c r="BW30" s="28">
        <v>3.1090835496618602E-3</v>
      </c>
      <c r="BX30" s="28">
        <v>4.4740442908557804E-3</v>
      </c>
      <c r="BY30" s="28">
        <v>14615.8294330263</v>
      </c>
      <c r="BZ30" s="28">
        <v>567.59260598224205</v>
      </c>
      <c r="CA30" s="28">
        <v>63.065806180216804</v>
      </c>
      <c r="CB30" s="28">
        <v>630.65841216245803</v>
      </c>
      <c r="CC30" s="28">
        <v>1.1281500078188</v>
      </c>
      <c r="CD30" s="28">
        <v>402.14444023716197</v>
      </c>
      <c r="CE30" s="28">
        <v>0</v>
      </c>
      <c r="CF30" s="28">
        <v>20.574928916042399</v>
      </c>
      <c r="CG30" s="28">
        <v>4.9523929744076399E-2</v>
      </c>
      <c r="CH30" s="28">
        <v>0.80044335494965202</v>
      </c>
      <c r="CI30" s="28">
        <v>0.501885220652457</v>
      </c>
      <c r="CJ30" s="28">
        <v>57.316310106979202</v>
      </c>
      <c r="CK30" s="28">
        <v>0.64323127906656297</v>
      </c>
      <c r="CL30" s="28">
        <v>1302.29936501661</v>
      </c>
      <c r="CM30" s="28">
        <v>0.66479052067659805</v>
      </c>
      <c r="CN30" s="28">
        <v>19.5394962659215</v>
      </c>
      <c r="CO30" s="28">
        <v>605.73406857476596</v>
      </c>
      <c r="CP30" s="28">
        <v>2.9523438174132002</v>
      </c>
      <c r="CQ30" s="28">
        <v>0.75556185452801705</v>
      </c>
      <c r="CR30" s="28">
        <v>1.58227431229572E-4</v>
      </c>
      <c r="CS30" s="28">
        <v>68.224534929479603</v>
      </c>
      <c r="CT30" s="28">
        <v>9910.3173844761695</v>
      </c>
      <c r="CU30" s="28">
        <v>9910.3173844761695</v>
      </c>
      <c r="CV30" s="28">
        <v>0</v>
      </c>
      <c r="CW30" s="28">
        <v>0.682357820400469</v>
      </c>
      <c r="CX30" s="28">
        <v>1.54102517468873E-3</v>
      </c>
      <c r="CY30" s="28">
        <v>148.829673065582</v>
      </c>
      <c r="CZ30" s="28">
        <v>5.9366421303262298</v>
      </c>
      <c r="DA30" s="28">
        <v>3723.71627925946</v>
      </c>
      <c r="DB30" s="28">
        <v>8.7662464965800702</v>
      </c>
      <c r="DC30" s="28">
        <v>11.1039091673693</v>
      </c>
      <c r="DD30" s="28">
        <v>5281.1780136355801</v>
      </c>
      <c r="DE30" s="28">
        <v>165.485122524556</v>
      </c>
      <c r="DF30" s="28">
        <v>2.7962829577208601</v>
      </c>
      <c r="DG30" s="28">
        <v>28.791910029376499</v>
      </c>
      <c r="DH30" s="28">
        <v>5.0164673754526305E-4</v>
      </c>
      <c r="DI30" s="28">
        <v>320.39669163841899</v>
      </c>
      <c r="DJ30" s="28">
        <v>5.1588342880250604</v>
      </c>
      <c r="DK30" s="28">
        <v>0</v>
      </c>
      <c r="DL30" s="28">
        <v>0</v>
      </c>
      <c r="DM30" s="28">
        <v>222.27163948262799</v>
      </c>
      <c r="DN30" s="28">
        <v>154.72823444998701</v>
      </c>
      <c r="DO30" s="28">
        <v>17.676388130590698</v>
      </c>
      <c r="DP30" s="28">
        <v>13463.7122445807</v>
      </c>
      <c r="DQ30" s="28">
        <v>76.482708133535596</v>
      </c>
      <c r="DR30" s="28">
        <v>76.457473154753302</v>
      </c>
      <c r="DT30" s="26">
        <f t="shared" si="0"/>
        <v>1.0855720300253253</v>
      </c>
      <c r="DU30" s="40">
        <f t="shared" si="1"/>
        <v>-3.0583360040542886E-4</v>
      </c>
      <c r="DV30" s="40">
        <f t="shared" si="2"/>
        <v>-3.4221098649957915E-4</v>
      </c>
      <c r="DW30" s="40">
        <f t="shared" si="3"/>
        <v>-4.0705722103177877E-4</v>
      </c>
      <c r="DX30" s="40">
        <f t="shared" si="4"/>
        <v>-3.0348661308637485E-4</v>
      </c>
      <c r="DY30" s="40">
        <f t="shared" si="5"/>
        <v>-3.0348661308637485E-4</v>
      </c>
      <c r="DZ30" s="40">
        <f t="shared" si="6"/>
        <v>-3.3043548024212928E-4</v>
      </c>
      <c r="EA30" s="40">
        <f t="shared" si="7"/>
        <v>-3.8048754602036325E-4</v>
      </c>
      <c r="EB30" s="40">
        <f t="shared" si="8"/>
        <v>-3.8066759021999859E-4</v>
      </c>
      <c r="EC30" s="40">
        <f t="shared" si="9"/>
        <v>-3.8089001147404957E-4</v>
      </c>
      <c r="ED30" s="40">
        <f t="shared" si="10"/>
        <v>-3.8074549978536239E-4</v>
      </c>
      <c r="EE30" s="40">
        <f t="shared" si="11"/>
        <v>-3.8074173986551741E-4</v>
      </c>
      <c r="EF30" s="40">
        <f t="shared" si="12"/>
        <v>-3.7932073601456618E-4</v>
      </c>
      <c r="EG30" s="40">
        <f t="shared" si="13"/>
        <v>-3.8052318534169058E-4</v>
      </c>
      <c r="EH30" s="40">
        <f t="shared" si="14"/>
        <v>-4.2995570997559853E-4</v>
      </c>
      <c r="EI30" s="40">
        <f t="shared" si="15"/>
        <v>-4.492830890838555E-4</v>
      </c>
      <c r="EJ30" s="40">
        <f t="shared" si="16"/>
        <v>-3.8055713656180056E-4</v>
      </c>
      <c r="EK30" s="40">
        <f t="shared" si="17"/>
        <v>-4.9478898024723052E-4</v>
      </c>
      <c r="EL30" s="40">
        <f t="shared" si="18"/>
        <v>-3.7982323582166986E-4</v>
      </c>
      <c r="EM30" s="40">
        <f t="shared" si="19"/>
        <v>-3.8026122134758887E-4</v>
      </c>
      <c r="EN30" s="40">
        <f t="shared" si="20"/>
        <v>-3.8080192281586637E-4</v>
      </c>
      <c r="EO30" s="40">
        <f t="shared" si="21"/>
        <v>-5.9177788367965954E-4</v>
      </c>
      <c r="EP30" s="40">
        <f t="shared" si="22"/>
        <v>-5.9620327308478993E-4</v>
      </c>
      <c r="EQ30" s="40">
        <f t="shared" si="23"/>
        <v>-5.9780010136236729E-4</v>
      </c>
      <c r="ER30" s="40">
        <f t="shared" si="24"/>
        <v>-3.8258128256133132E-4</v>
      </c>
      <c r="ES30" s="40">
        <f t="shared" si="25"/>
        <v>-4.7584500630917662E-4</v>
      </c>
      <c r="ET30" s="40">
        <f t="shared" si="26"/>
        <v>-3.8003779577293833E-4</v>
      </c>
      <c r="EU30" s="40">
        <f t="shared" si="27"/>
        <v>-3.9515820315710686E-4</v>
      </c>
      <c r="EV30" s="40">
        <f t="shared" si="28"/>
        <v>-4.9792162055409305E-4</v>
      </c>
      <c r="EW30" s="13"/>
      <c r="EX30" s="13"/>
      <c r="EY30" s="13"/>
      <c r="EZ30" s="13"/>
      <c r="FA30" s="13"/>
      <c r="FB30" s="13"/>
    </row>
    <row r="31" spans="1:158" x14ac:dyDescent="0.25">
      <c r="A31" s="15" t="s">
        <v>201</v>
      </c>
      <c r="B31" s="17">
        <v>19761.0957027226</v>
      </c>
      <c r="C31" s="17">
        <v>184.676987853844</v>
      </c>
      <c r="D31" s="17">
        <v>375.029280662747</v>
      </c>
      <c r="E31" s="17">
        <v>3356.7884210216798</v>
      </c>
      <c r="F31" s="17">
        <v>3346.0023704856799</v>
      </c>
      <c r="G31" s="17">
        <v>69.777365018865893</v>
      </c>
      <c r="H31" s="17">
        <v>4105.4280549473797</v>
      </c>
      <c r="I31" s="17">
        <v>451.34904062235199</v>
      </c>
      <c r="J31" s="17">
        <v>16.6871989581192</v>
      </c>
      <c r="K31" s="17">
        <v>113.96878258475</v>
      </c>
      <c r="L31" s="17">
        <v>30.9905154721882</v>
      </c>
      <c r="M31" s="17">
        <v>1.9191993050034401E-2</v>
      </c>
      <c r="N31" s="17">
        <v>308.58077113541998</v>
      </c>
      <c r="O31" s="17">
        <v>5.5043394325808505E-4</v>
      </c>
      <c r="P31" s="17">
        <v>2.1752446437522301E-2</v>
      </c>
      <c r="Q31" s="17">
        <v>61.270686237659802</v>
      </c>
      <c r="R31" s="17">
        <v>2.2870339159993202E-3</v>
      </c>
      <c r="S31" s="17">
        <v>41.850439759735004</v>
      </c>
      <c r="T31" s="17">
        <v>20.686827993834601</v>
      </c>
      <c r="U31" s="17">
        <v>5.8440825505680003</v>
      </c>
      <c r="V31" s="17">
        <v>1.1769039441036201E-2</v>
      </c>
      <c r="W31" s="17">
        <v>0.22539290880092999</v>
      </c>
      <c r="X31" s="17">
        <v>0.141341280659014</v>
      </c>
      <c r="Y31" s="17">
        <v>15.7114407570559</v>
      </c>
      <c r="Z31" s="17">
        <v>0.312788793826561</v>
      </c>
      <c r="AA31" s="17">
        <v>6.0656665566053896</v>
      </c>
      <c r="AB31" s="17">
        <v>9.0470342336583007E-2</v>
      </c>
      <c r="AC31" s="17">
        <v>3.5372083257319297E-4</v>
      </c>
      <c r="AE31" s="28" t="s">
        <v>201</v>
      </c>
      <c r="AF31" s="28">
        <v>0</v>
      </c>
      <c r="AG31" s="28">
        <v>231.049102641752</v>
      </c>
      <c r="AH31" s="28">
        <v>16.681866238740501</v>
      </c>
      <c r="AI31" s="28">
        <v>451.20481619943303</v>
      </c>
      <c r="AJ31" s="28">
        <v>451.20481619943303</v>
      </c>
      <c r="AK31" s="28">
        <v>203.54777093697101</v>
      </c>
      <c r="AL31" s="28">
        <v>0</v>
      </c>
      <c r="AM31" s="28">
        <v>1.4495601313642E-4</v>
      </c>
      <c r="AN31" s="28">
        <v>2.0859635716054801E-4</v>
      </c>
      <c r="AO31" s="28">
        <v>113.926146415006</v>
      </c>
      <c r="AP31" s="28">
        <v>0.312628435794994</v>
      </c>
      <c r="AQ31" s="28">
        <v>30.980617468598201</v>
      </c>
      <c r="AR31" s="28">
        <v>4.6057096420033796E-3</v>
      </c>
      <c r="AS31" s="28">
        <v>1.4584717811133199E-2</v>
      </c>
      <c r="AT31" s="28">
        <v>1274.72116640123</v>
      </c>
      <c r="AU31" s="28">
        <v>19758.3518141284</v>
      </c>
      <c r="AV31" s="28">
        <v>346.27304933885199</v>
      </c>
      <c r="AW31" s="28">
        <v>131.939773417949</v>
      </c>
      <c r="AX31" s="28">
        <v>216.937199016915</v>
      </c>
      <c r="AY31" s="28">
        <v>6.0637281217519199</v>
      </c>
      <c r="AZ31" s="28">
        <v>0</v>
      </c>
      <c r="BA31" s="28">
        <v>0</v>
      </c>
      <c r="BB31" s="28">
        <v>308.48217840202602</v>
      </c>
      <c r="BC31" s="28">
        <v>308.48217840202602</v>
      </c>
      <c r="BD31" s="28">
        <v>206.88250865819501</v>
      </c>
      <c r="BE31" s="28">
        <v>0</v>
      </c>
      <c r="BF31" s="28">
        <v>2.2012855430992E-4</v>
      </c>
      <c r="BG31" s="28">
        <v>2.75159289377449E-4</v>
      </c>
      <c r="BH31" s="28">
        <v>0</v>
      </c>
      <c r="BI31" s="28">
        <v>44.4246657219933</v>
      </c>
      <c r="BJ31" s="28">
        <v>12.655280868976799</v>
      </c>
      <c r="BK31" s="28">
        <v>0</v>
      </c>
      <c r="BL31" s="28">
        <v>475.56978487031898</v>
      </c>
      <c r="BM31" s="28">
        <v>57.118939205924598</v>
      </c>
      <c r="BN31" s="28">
        <v>2.35194553901504E-2</v>
      </c>
      <c r="BO31" s="28">
        <v>6.6939991500502102E-2</v>
      </c>
      <c r="BP31" s="28">
        <v>7.17624281531354E-3</v>
      </c>
      <c r="BQ31" s="28">
        <v>1.4569971023014199E-2</v>
      </c>
      <c r="BR31" s="28">
        <v>0</v>
      </c>
      <c r="BS31" s="28">
        <v>291.25341974154099</v>
      </c>
      <c r="BT31" s="28">
        <v>61.250530441211602</v>
      </c>
      <c r="BU31" s="28">
        <v>184.676083398489</v>
      </c>
      <c r="BV31" s="28">
        <v>0</v>
      </c>
      <c r="BW31" s="28">
        <v>9.3730086611140597E-4</v>
      </c>
      <c r="BX31" s="28">
        <v>1.34880238554905E-3</v>
      </c>
      <c r="BY31" s="28">
        <v>4466.9991917152902</v>
      </c>
      <c r="BZ31" s="28">
        <v>337.44046235376101</v>
      </c>
      <c r="CA31" s="28">
        <v>37.493374010453302</v>
      </c>
      <c r="CB31" s="28">
        <v>374.93383636421402</v>
      </c>
      <c r="CC31" s="28">
        <v>0.35549553756005497</v>
      </c>
      <c r="CD31" s="28">
        <v>126.721327256267</v>
      </c>
      <c r="CE31" s="28">
        <v>0</v>
      </c>
      <c r="CF31" s="28">
        <v>5.8420741450976603</v>
      </c>
      <c r="CG31" s="28">
        <v>1.1759628079445699E-2</v>
      </c>
      <c r="CH31" s="28">
        <v>0.22521101414190001</v>
      </c>
      <c r="CI31" s="28">
        <v>0.14122751184927201</v>
      </c>
      <c r="CJ31" s="28">
        <v>15.7062343482286</v>
      </c>
      <c r="CK31" s="28">
        <v>0.32242126059676302</v>
      </c>
      <c r="CL31" s="28">
        <v>410.37227146594898</v>
      </c>
      <c r="CM31" s="28">
        <v>0.31211473140095802</v>
      </c>
      <c r="CN31" s="28">
        <v>9.0378811201420195</v>
      </c>
      <c r="CO31" s="28">
        <v>191.58860041403</v>
      </c>
      <c r="CP31" s="28">
        <v>0.49202611366591698</v>
      </c>
      <c r="CQ31" s="28">
        <v>0.179410881371495</v>
      </c>
      <c r="CR31" s="28">
        <v>5.5031915438386E-5</v>
      </c>
      <c r="CS31" s="28">
        <v>29.785690565034699</v>
      </c>
      <c r="CT31" s="28">
        <v>3356.1975855594401</v>
      </c>
      <c r="CU31" s="28">
        <v>3345.4203240277802</v>
      </c>
      <c r="CV31" s="28">
        <v>10.7772615316611</v>
      </c>
      <c r="CW31" s="28">
        <v>0.33633983414763002</v>
      </c>
      <c r="CX31" s="28">
        <v>3.6592181876904899E-4</v>
      </c>
      <c r="CY31" s="28">
        <v>72.364365024948697</v>
      </c>
      <c r="CZ31" s="28">
        <v>2.8008051249466099</v>
      </c>
      <c r="DA31" s="28">
        <v>1244.90792946592</v>
      </c>
      <c r="DB31" s="28">
        <v>4.39544508782837</v>
      </c>
      <c r="DC31" s="28">
        <v>5.5675597299851001</v>
      </c>
      <c r="DD31" s="28">
        <v>1769.3174172271799</v>
      </c>
      <c r="DE31" s="28">
        <v>52.146672539975</v>
      </c>
      <c r="DF31" s="28">
        <v>1.0932448115698601</v>
      </c>
      <c r="DG31" s="28">
        <v>12.918587595193801</v>
      </c>
      <c r="DH31" s="28">
        <v>1.1911799558193701E-4</v>
      </c>
      <c r="DI31" s="28">
        <v>69.761652622931095</v>
      </c>
      <c r="DJ31" s="28">
        <v>1.62561876271531</v>
      </c>
      <c r="DK31" s="28">
        <v>0</v>
      </c>
      <c r="DL31" s="28">
        <v>0</v>
      </c>
      <c r="DM31" s="28">
        <v>70.040886793677998</v>
      </c>
      <c r="DN31" s="28">
        <v>41.837076221038103</v>
      </c>
      <c r="DO31" s="28">
        <v>5.5700711596760399</v>
      </c>
      <c r="DP31" s="28">
        <v>4103.8857852465599</v>
      </c>
      <c r="DQ31" s="28">
        <v>20.680214417887601</v>
      </c>
      <c r="DR31" s="28">
        <v>24.092800696583598</v>
      </c>
      <c r="DT31" s="26">
        <f t="shared" si="0"/>
        <v>1.0884803879713516</v>
      </c>
      <c r="DU31" s="40">
        <f t="shared" si="1"/>
        <v>-1.3885305933826293E-4</v>
      </c>
      <c r="DV31" s="40">
        <f t="shared" si="2"/>
        <v>-4.8974989548464429E-6</v>
      </c>
      <c r="DW31" s="40">
        <f t="shared" si="3"/>
        <v>-2.5449825774753911E-4</v>
      </c>
      <c r="DX31" s="40">
        <f t="shared" si="4"/>
        <v>-1.7601212472602315E-4</v>
      </c>
      <c r="DY31" s="40">
        <f t="shared" si="5"/>
        <v>-1.7395279305052177E-4</v>
      </c>
      <c r="DZ31" s="40">
        <f t="shared" si="6"/>
        <v>-2.2517898075615566E-4</v>
      </c>
      <c r="EA31" s="40">
        <f t="shared" si="7"/>
        <v>-3.7566599150635544E-4</v>
      </c>
      <c r="EB31" s="40">
        <f t="shared" si="8"/>
        <v>-3.1954077651322806E-4</v>
      </c>
      <c r="EC31" s="40">
        <f t="shared" si="9"/>
        <v>-3.1956947310831854E-4</v>
      </c>
      <c r="ED31" s="40">
        <f t="shared" si="10"/>
        <v>-3.7410393247198876E-4</v>
      </c>
      <c r="EE31" s="40">
        <f t="shared" si="11"/>
        <v>-3.1938815599507882E-4</v>
      </c>
      <c r="EF31" s="40">
        <f t="shared" si="12"/>
        <v>-8.1575524425199871E-5</v>
      </c>
      <c r="EG31" s="40">
        <f t="shared" si="13"/>
        <v>-3.1950381428883634E-4</v>
      </c>
      <c r="EH31" s="40">
        <f t="shared" si="14"/>
        <v>-2.0744384267843951E-4</v>
      </c>
      <c r="EI31" s="40">
        <f t="shared" si="15"/>
        <v>-2.8652405661412682E-4</v>
      </c>
      <c r="EJ31" s="40">
        <f t="shared" si="16"/>
        <v>-3.2896312553150353E-4</v>
      </c>
      <c r="EK31" s="40">
        <f t="shared" si="17"/>
        <v>-4.0693071158840372E-4</v>
      </c>
      <c r="EL31" s="40">
        <f t="shared" si="18"/>
        <v>-3.1931656569491332E-4</v>
      </c>
      <c r="EM31" s="40">
        <f t="shared" si="19"/>
        <v>-3.1969985678670257E-4</v>
      </c>
      <c r="EN31" s="40">
        <f t="shared" si="20"/>
        <v>-3.4366480161112344E-4</v>
      </c>
      <c r="EO31" s="40">
        <f t="shared" si="21"/>
        <v>-7.9967117432591531E-4</v>
      </c>
      <c r="EP31" s="40">
        <f t="shared" si="22"/>
        <v>-8.0701145389909773E-4</v>
      </c>
      <c r="EQ31" s="40">
        <f t="shared" si="23"/>
        <v>-8.0492273178456189E-4</v>
      </c>
      <c r="ER31" s="40">
        <f t="shared" si="24"/>
        <v>-3.3137691875661482E-4</v>
      </c>
      <c r="ES31" s="40">
        <f t="shared" si="25"/>
        <v>-5.1267192026040306E-4</v>
      </c>
      <c r="ET31" s="40">
        <f t="shared" si="26"/>
        <v>-3.1957491157484679E-4</v>
      </c>
      <c r="EU31" s="40">
        <f t="shared" si="27"/>
        <v>-1.2043113410554524E-4</v>
      </c>
      <c r="EV31" s="40">
        <f t="shared" si="28"/>
        <v>-4.7625771713652026E-4</v>
      </c>
      <c r="EW31" s="13"/>
      <c r="EX31" s="13"/>
      <c r="EY31" s="13"/>
      <c r="EZ31" s="13"/>
      <c r="FA31" s="13"/>
      <c r="FB31" s="13"/>
    </row>
    <row r="32" spans="1:158" x14ac:dyDescent="0.25">
      <c r="A32" s="15" t="s">
        <v>202</v>
      </c>
      <c r="B32" s="17">
        <v>47594.326009830002</v>
      </c>
      <c r="C32" s="17">
        <v>420.798561669999</v>
      </c>
      <c r="D32" s="17">
        <v>595.11594957999898</v>
      </c>
      <c r="E32" s="17">
        <v>8038.63532949</v>
      </c>
      <c r="F32" s="17">
        <v>8035.9405522449997</v>
      </c>
      <c r="G32" s="17">
        <v>203.820405902</v>
      </c>
      <c r="H32" s="17">
        <v>11709.966468549999</v>
      </c>
      <c r="I32" s="17">
        <v>1436.9896567758301</v>
      </c>
      <c r="J32" s="17">
        <v>53.128133983210297</v>
      </c>
      <c r="K32" s="17">
        <v>326.113655438379</v>
      </c>
      <c r="L32" s="17">
        <v>98.666544478039597</v>
      </c>
      <c r="M32" s="17">
        <v>4.56601188209999E-2</v>
      </c>
      <c r="N32" s="17">
        <v>982.44891756074105</v>
      </c>
      <c r="O32" s="17">
        <v>1.3393823244999901E-3</v>
      </c>
      <c r="P32" s="17">
        <v>5.0445861414000003E-2</v>
      </c>
      <c r="Q32" s="17">
        <v>191.71572279054101</v>
      </c>
      <c r="R32" s="5">
        <v>5.7796624695000002E-3</v>
      </c>
      <c r="S32" s="17">
        <v>133.242000433491</v>
      </c>
      <c r="T32" s="17">
        <v>65.862016273817005</v>
      </c>
      <c r="U32" s="17">
        <v>17.787535468897399</v>
      </c>
      <c r="V32" s="17">
        <v>3.9682557347770597E-2</v>
      </c>
      <c r="W32" s="17">
        <v>0.65014877706669505</v>
      </c>
      <c r="X32" s="17">
        <v>0.40634410038225899</v>
      </c>
      <c r="Y32" s="17">
        <v>49.376050531936997</v>
      </c>
      <c r="Z32" s="17">
        <v>0.77171736478229902</v>
      </c>
      <c r="AA32" s="17">
        <v>19.311661970687499</v>
      </c>
      <c r="AB32" s="17">
        <v>0.21498189400000001</v>
      </c>
      <c r="AC32" s="17">
        <v>7.9806056399999901E-4</v>
      </c>
      <c r="AE32" s="28" t="s">
        <v>202</v>
      </c>
      <c r="AF32" s="28">
        <v>0</v>
      </c>
      <c r="AG32" s="28">
        <v>639.45067107146099</v>
      </c>
      <c r="AH32" s="28">
        <v>53.115418871719903</v>
      </c>
      <c r="AI32" s="28">
        <v>1436.6457956269701</v>
      </c>
      <c r="AJ32" s="28">
        <v>1436.6457956269701</v>
      </c>
      <c r="AK32" s="28">
        <v>563.338055243638</v>
      </c>
      <c r="AL32" s="28">
        <v>0</v>
      </c>
      <c r="AM32" s="28">
        <v>3.2712477917954899E-4</v>
      </c>
      <c r="AN32" s="28">
        <v>4.7074097540193E-4</v>
      </c>
      <c r="AO32" s="28">
        <v>326.03468374273098</v>
      </c>
      <c r="AP32" s="28">
        <v>0.771530394183918</v>
      </c>
      <c r="AQ32" s="28">
        <v>98.642855793801004</v>
      </c>
      <c r="AR32" s="28">
        <v>1.09559562059557E-2</v>
      </c>
      <c r="AS32" s="28">
        <v>3.4693857012626901E-2</v>
      </c>
      <c r="AT32" s="28">
        <v>3527.9142329649899</v>
      </c>
      <c r="AU32" s="28">
        <v>47584.522685141397</v>
      </c>
      <c r="AV32" s="28">
        <v>958.344545803183</v>
      </c>
      <c r="AW32" s="28">
        <v>365.15610674905298</v>
      </c>
      <c r="AX32" s="28">
        <v>600.394855038537</v>
      </c>
      <c r="AY32" s="28">
        <v>19.307034831692601</v>
      </c>
      <c r="AZ32" s="28">
        <v>0</v>
      </c>
      <c r="BA32" s="28">
        <v>0</v>
      </c>
      <c r="BB32" s="28">
        <v>982.21404122542697</v>
      </c>
      <c r="BC32" s="28">
        <v>982.21404122542697</v>
      </c>
      <c r="BD32" s="28">
        <v>572.56760132895602</v>
      </c>
      <c r="BE32" s="28">
        <v>0</v>
      </c>
      <c r="BF32" s="28">
        <v>5.3562731106984295E-4</v>
      </c>
      <c r="BG32" s="28">
        <v>6.69536119165636E-4</v>
      </c>
      <c r="BH32" s="28">
        <v>0</v>
      </c>
      <c r="BI32" s="28">
        <v>122.949678779945</v>
      </c>
      <c r="BJ32" s="28">
        <v>35.024715762733798</v>
      </c>
      <c r="BK32" s="28">
        <v>0</v>
      </c>
      <c r="BL32" s="28">
        <v>1316.1860566425901</v>
      </c>
      <c r="BM32" s="28">
        <v>158.082130525601</v>
      </c>
      <c r="BN32" s="28">
        <v>5.5882762008851498E-2</v>
      </c>
      <c r="BO32" s="28">
        <v>0.159051070806946</v>
      </c>
      <c r="BP32" s="28">
        <v>1.6643322808467899E-2</v>
      </c>
      <c r="BQ32" s="28">
        <v>3.3790989375926603E-2</v>
      </c>
      <c r="BR32" s="28">
        <v>0</v>
      </c>
      <c r="BS32" s="28">
        <v>806.07190060012601</v>
      </c>
      <c r="BT32" s="28">
        <v>191.66892403919101</v>
      </c>
      <c r="BU32" s="28">
        <v>420.70956567282201</v>
      </c>
      <c r="BV32" s="28">
        <v>0</v>
      </c>
      <c r="BW32" s="28">
        <v>2.36906433759376E-3</v>
      </c>
      <c r="BX32" s="28">
        <v>3.4091445888104399E-3</v>
      </c>
      <c r="BY32" s="28">
        <v>12710.497604292301</v>
      </c>
      <c r="BZ32" s="28">
        <v>535.48614207399805</v>
      </c>
      <c r="CA32" s="28">
        <v>59.498496300093102</v>
      </c>
      <c r="CB32" s="28">
        <v>594.98463837409099</v>
      </c>
      <c r="CC32" s="28">
        <v>0.98386878309890702</v>
      </c>
      <c r="CD32" s="28">
        <v>350.71331580303899</v>
      </c>
      <c r="CE32" s="28">
        <v>0</v>
      </c>
      <c r="CF32" s="28">
        <v>17.783212909047201</v>
      </c>
      <c r="CG32" s="28">
        <v>3.9671487387961599E-2</v>
      </c>
      <c r="CH32" s="28">
        <v>0.64996491537554002</v>
      </c>
      <c r="CI32" s="28">
        <v>0.40622513763749801</v>
      </c>
      <c r="CJ32" s="28">
        <v>49.363981176849201</v>
      </c>
      <c r="CK32" s="28">
        <v>0.68319679048925996</v>
      </c>
      <c r="CL32" s="28">
        <v>1135.7458020573699</v>
      </c>
      <c r="CM32" s="28">
        <v>0.67850545111526295</v>
      </c>
      <c r="CN32" s="28">
        <v>19.646478003935201</v>
      </c>
      <c r="CO32" s="28">
        <v>471.07069910326999</v>
      </c>
      <c r="CP32" s="28">
        <v>1.6097839773585301</v>
      </c>
      <c r="CQ32" s="28">
        <v>0.54203652688260895</v>
      </c>
      <c r="CR32" s="28">
        <v>1.3390696500713701E-4</v>
      </c>
      <c r="CS32" s="28">
        <v>65.797618570302603</v>
      </c>
      <c r="CT32" s="28">
        <v>8036.9662852913298</v>
      </c>
      <c r="CU32" s="28">
        <v>8034.2722142858001</v>
      </c>
      <c r="CV32" s="28">
        <v>2.6940710055280799</v>
      </c>
      <c r="CW32" s="28">
        <v>0.71731524180845196</v>
      </c>
      <c r="CX32" s="28">
        <v>1.1055251428099E-3</v>
      </c>
      <c r="CY32" s="28">
        <v>154.666900884163</v>
      </c>
      <c r="CZ32" s="28">
        <v>6.03706080788373</v>
      </c>
      <c r="DA32" s="28">
        <v>3001.07785283045</v>
      </c>
      <c r="DB32" s="28">
        <v>9.3127002210133494</v>
      </c>
      <c r="DC32" s="28">
        <v>11.7960835801958</v>
      </c>
      <c r="DD32" s="28">
        <v>4259.6929010730901</v>
      </c>
      <c r="DE32" s="28">
        <v>144.32089839800699</v>
      </c>
      <c r="DF32" s="28">
        <v>2.50265396572915</v>
      </c>
      <c r="DG32" s="28">
        <v>28.4389618543075</v>
      </c>
      <c r="DH32" s="28">
        <v>3.59878650348054E-4</v>
      </c>
      <c r="DI32" s="28">
        <v>203.781525107227</v>
      </c>
      <c r="DJ32" s="28">
        <v>4.4990606153354697</v>
      </c>
      <c r="DK32" s="28">
        <v>0</v>
      </c>
      <c r="DL32" s="28">
        <v>0</v>
      </c>
      <c r="DM32" s="28">
        <v>193.84504297803301</v>
      </c>
      <c r="DN32" s="28">
        <v>133.21005431789399</v>
      </c>
      <c r="DO32" s="28">
        <v>15.415719127608501</v>
      </c>
      <c r="DP32" s="28">
        <v>11707.133980786701</v>
      </c>
      <c r="DQ32" s="28">
        <v>65.846260812709403</v>
      </c>
      <c r="DR32" s="28">
        <v>66.679192107434801</v>
      </c>
      <c r="DT32" s="26">
        <f t="shared" si="0"/>
        <v>1.0857053165319781</v>
      </c>
      <c r="DU32" s="40">
        <f t="shared" si="1"/>
        <v>-2.059767520729169E-4</v>
      </c>
      <c r="DV32" s="40">
        <f t="shared" si="2"/>
        <v>-2.1149311162994649E-4</v>
      </c>
      <c r="DW32" s="40">
        <f t="shared" si="3"/>
        <v>-2.2064810395463894E-4</v>
      </c>
      <c r="DX32" s="40">
        <f t="shared" si="4"/>
        <v>-2.0762780375759693E-4</v>
      </c>
      <c r="DY32" s="40">
        <f t="shared" si="5"/>
        <v>-2.076095446890132E-4</v>
      </c>
      <c r="DZ32" s="40">
        <f t="shared" si="6"/>
        <v>-1.9076006939021452E-4</v>
      </c>
      <c r="EA32" s="40">
        <f t="shared" si="7"/>
        <v>-2.4188692349426472E-4</v>
      </c>
      <c r="EB32" s="40">
        <f t="shared" si="8"/>
        <v>-2.3929270975515222E-4</v>
      </c>
      <c r="EC32" s="40">
        <f t="shared" si="9"/>
        <v>-2.3932915645808497E-4</v>
      </c>
      <c r="ED32" s="40">
        <f t="shared" si="10"/>
        <v>-2.4216003939443782E-4</v>
      </c>
      <c r="EE32" s="40">
        <f t="shared" si="11"/>
        <v>-2.4008831325663042E-4</v>
      </c>
      <c r="EF32" s="40">
        <f t="shared" si="12"/>
        <v>-2.2570248793481E-4</v>
      </c>
      <c r="EG32" s="40">
        <f t="shared" si="13"/>
        <v>-2.3907231319185857E-4</v>
      </c>
      <c r="EH32" s="40">
        <f t="shared" si="14"/>
        <v>-2.3289037914595416E-4</v>
      </c>
      <c r="EI32" s="40">
        <f t="shared" si="15"/>
        <v>-2.2894305462877203E-4</v>
      </c>
      <c r="EJ32" s="40">
        <f t="shared" si="16"/>
        <v>-2.4410492091525695E-4</v>
      </c>
      <c r="EK32" s="40">
        <f t="shared" si="17"/>
        <v>-2.5149273049608845E-4</v>
      </c>
      <c r="EL32" s="40">
        <f t="shared" si="18"/>
        <v>-2.3976010186784225E-4</v>
      </c>
      <c r="EM32" s="40">
        <f t="shared" si="19"/>
        <v>-2.3921923437782397E-4</v>
      </c>
      <c r="EN32" s="40">
        <f t="shared" si="20"/>
        <v>-2.430106103094845E-4</v>
      </c>
      <c r="EO32" s="40">
        <f t="shared" si="21"/>
        <v>-2.7896286300259148E-4</v>
      </c>
      <c r="EP32" s="40">
        <f t="shared" si="22"/>
        <v>-2.8279941090494145E-4</v>
      </c>
      <c r="EQ32" s="40">
        <f t="shared" si="23"/>
        <v>-2.9276355839561553E-4</v>
      </c>
      <c r="ER32" s="40">
        <f t="shared" si="24"/>
        <v>-2.4443743389296281E-4</v>
      </c>
      <c r="ES32" s="40">
        <f t="shared" si="25"/>
        <v>-2.4227859435787635E-4</v>
      </c>
      <c r="ET32" s="40">
        <f t="shared" si="26"/>
        <v>-2.3960335479783097E-4</v>
      </c>
      <c r="EU32" s="40">
        <f t="shared" si="27"/>
        <v>-2.2355921844517053E-4</v>
      </c>
      <c r="EV32" s="40">
        <f t="shared" si="28"/>
        <v>-2.4410355217110489E-4</v>
      </c>
      <c r="EW32" s="13"/>
      <c r="EX32" s="13"/>
      <c r="EY32" s="13"/>
      <c r="EZ32" s="13"/>
      <c r="FA32" s="13"/>
      <c r="FB32" s="13"/>
    </row>
    <row r="33" spans="1:158" x14ac:dyDescent="0.25">
      <c r="A33" s="15" t="s">
        <v>203</v>
      </c>
      <c r="B33" s="17">
        <v>153311.67225744599</v>
      </c>
      <c r="C33" s="17">
        <v>1214.0769254489301</v>
      </c>
      <c r="D33" s="17">
        <v>1884.09501852121</v>
      </c>
      <c r="E33" s="17">
        <v>26142.402704374999</v>
      </c>
      <c r="F33" s="17">
        <v>26131.119535938</v>
      </c>
      <c r="G33" s="17">
        <v>791.92878923138801</v>
      </c>
      <c r="H33" s="17">
        <v>36034.320863709603</v>
      </c>
      <c r="I33" s="17">
        <v>4406.0164409851104</v>
      </c>
      <c r="J33" s="17">
        <v>162.89848065719301</v>
      </c>
      <c r="K33" s="17">
        <v>1003.41771942324</v>
      </c>
      <c r="L33" s="17">
        <v>302.52578026262597</v>
      </c>
      <c r="M33" s="17">
        <v>0.13614987125988801</v>
      </c>
      <c r="N33" s="17">
        <v>3012.32932525966</v>
      </c>
      <c r="O33" s="17">
        <v>4.3199801548121199E-3</v>
      </c>
      <c r="P33" s="17">
        <v>0.17958115243157499</v>
      </c>
      <c r="Q33" s="17">
        <v>588.14821977354995</v>
      </c>
      <c r="R33" s="17">
        <v>2.0711137832556001E-2</v>
      </c>
      <c r="S33" s="17">
        <v>408.53908848370298</v>
      </c>
      <c r="T33" s="17">
        <v>201.94239058753001</v>
      </c>
      <c r="U33" s="17">
        <v>54.617275988735997</v>
      </c>
      <c r="V33" s="17">
        <v>0.13635836155938899</v>
      </c>
      <c r="W33" s="17">
        <v>2.2407300846988898</v>
      </c>
      <c r="X33" s="17">
        <v>1.40466797086865</v>
      </c>
      <c r="Y33" s="17">
        <v>151.64908342473001</v>
      </c>
      <c r="Z33" s="17">
        <v>3.1077529287978001</v>
      </c>
      <c r="AA33" s="17">
        <v>59.2123260904376</v>
      </c>
      <c r="AB33" s="17">
        <v>0.66221070586439601</v>
      </c>
      <c r="AC33" s="17">
        <v>3.2893429570308502E-3</v>
      </c>
      <c r="AE33" s="28" t="s">
        <v>203</v>
      </c>
      <c r="AF33" s="28">
        <v>0</v>
      </c>
      <c r="AG33" s="28">
        <v>1969.36818431151</v>
      </c>
      <c r="AH33" s="28">
        <v>162.82121002251</v>
      </c>
      <c r="AI33" s="28">
        <v>4403.9267444925199</v>
      </c>
      <c r="AJ33" s="28">
        <v>4403.9267444925199</v>
      </c>
      <c r="AK33" s="28">
        <v>1734.95790609444</v>
      </c>
      <c r="AL33" s="28">
        <v>0</v>
      </c>
      <c r="AM33" s="28">
        <v>1.34781143110073E-3</v>
      </c>
      <c r="AN33" s="28">
        <v>1.9395299670187801E-3</v>
      </c>
      <c r="AO33" s="28">
        <v>1002.93777064449</v>
      </c>
      <c r="AP33" s="28">
        <v>3.1059528408192398</v>
      </c>
      <c r="AQ33" s="28">
        <v>302.38229406122502</v>
      </c>
      <c r="AR33" s="28">
        <v>3.2660714275964502E-2</v>
      </c>
      <c r="AS33" s="28">
        <v>0.10342557381318999</v>
      </c>
      <c r="AT33" s="28">
        <v>10865.202868063599</v>
      </c>
      <c r="AU33" s="28">
        <v>153251.595981558</v>
      </c>
      <c r="AV33" s="28">
        <v>2951.4905074223202</v>
      </c>
      <c r="AW33" s="28">
        <v>1124.6007514707701</v>
      </c>
      <c r="AX33" s="28">
        <v>1849.0846018897701</v>
      </c>
      <c r="AY33" s="28">
        <v>59.184230634393003</v>
      </c>
      <c r="AZ33" s="28">
        <v>0</v>
      </c>
      <c r="BA33" s="28">
        <v>0</v>
      </c>
      <c r="BB33" s="28">
        <v>3010.90086766679</v>
      </c>
      <c r="BC33" s="28">
        <v>3010.90086766679</v>
      </c>
      <c r="BD33" s="28">
        <v>1763.38170106031</v>
      </c>
      <c r="BE33" s="28">
        <v>0</v>
      </c>
      <c r="BF33" s="28">
        <v>1.72708896435922E-3</v>
      </c>
      <c r="BG33" s="28">
        <v>2.1588592491617702E-3</v>
      </c>
      <c r="BH33" s="28">
        <v>0</v>
      </c>
      <c r="BI33" s="28">
        <v>378.65784942280999</v>
      </c>
      <c r="BJ33" s="28">
        <v>107.86842457820001</v>
      </c>
      <c r="BK33" s="28">
        <v>0</v>
      </c>
      <c r="BL33" s="28">
        <v>4053.5617510305701</v>
      </c>
      <c r="BM33" s="28">
        <v>486.85848351832499</v>
      </c>
      <c r="BN33" s="28">
        <v>0.17209136597772601</v>
      </c>
      <c r="BO33" s="28">
        <v>0.489798607082224</v>
      </c>
      <c r="BP33" s="28">
        <v>5.9229249430949003E-2</v>
      </c>
      <c r="BQ33" s="28">
        <v>0.12025329503705599</v>
      </c>
      <c r="BR33" s="28">
        <v>0</v>
      </c>
      <c r="BS33" s="28">
        <v>2482.5245421139798</v>
      </c>
      <c r="BT33" s="28">
        <v>587.868762309315</v>
      </c>
      <c r="BU33" s="28">
        <v>1213.55876322773</v>
      </c>
      <c r="BV33" s="28">
        <v>0</v>
      </c>
      <c r="BW33" s="28">
        <v>8.4865164198841998E-3</v>
      </c>
      <c r="BX33" s="28">
        <v>1.2212306030760799E-2</v>
      </c>
      <c r="BY33" s="28">
        <v>39111.407997949202</v>
      </c>
      <c r="BZ33" s="28">
        <v>1694.81380826284</v>
      </c>
      <c r="CA33" s="28">
        <v>188.312648146801</v>
      </c>
      <c r="CB33" s="28">
        <v>1883.12645640964</v>
      </c>
      <c r="CC33" s="28">
        <v>3.0300991954732801</v>
      </c>
      <c r="CD33" s="28">
        <v>1080.1202504236001</v>
      </c>
      <c r="CE33" s="28">
        <v>0</v>
      </c>
      <c r="CF33" s="28">
        <v>54.591264025510199</v>
      </c>
      <c r="CG33" s="28">
        <v>0.136263467920029</v>
      </c>
      <c r="CH33" s="28">
        <v>2.2391643450906198</v>
      </c>
      <c r="CI33" s="28">
        <v>1.4036855660016401</v>
      </c>
      <c r="CJ33" s="28">
        <v>151.576632537047</v>
      </c>
      <c r="CK33" s="28">
        <v>1.8641146773575299</v>
      </c>
      <c r="CL33" s="28">
        <v>3497.8466546230402</v>
      </c>
      <c r="CM33" s="28">
        <v>1.9148633242830999</v>
      </c>
      <c r="CN33" s="28">
        <v>55.664359713825803</v>
      </c>
      <c r="CO33" s="28">
        <v>1574.9890869347601</v>
      </c>
      <c r="CP33" s="28">
        <v>6.9338018982939102</v>
      </c>
      <c r="CQ33" s="28">
        <v>2.0789121993378399</v>
      </c>
      <c r="CR33" s="28">
        <v>4.3177193043346E-4</v>
      </c>
      <c r="CS33" s="28">
        <v>191.15641588429801</v>
      </c>
      <c r="CT33" s="28">
        <v>26132.1693675813</v>
      </c>
      <c r="CU33" s="28">
        <v>26120.894821002999</v>
      </c>
      <c r="CV33" s="28">
        <v>11.274546578327399</v>
      </c>
      <c r="CW33" s="28">
        <v>1.9743413148942</v>
      </c>
      <c r="CX33" s="28">
        <v>4.2400984987927496E-3</v>
      </c>
      <c r="CY33" s="28">
        <v>427.85128128183999</v>
      </c>
      <c r="CZ33" s="28">
        <v>16.925733018821401</v>
      </c>
      <c r="DA33" s="28">
        <v>9799.2450217938895</v>
      </c>
      <c r="DB33" s="28">
        <v>25.405733953914599</v>
      </c>
      <c r="DC33" s="28">
        <v>32.180603847433602</v>
      </c>
      <c r="DD33" s="28">
        <v>13893.215873437</v>
      </c>
      <c r="DE33" s="28">
        <v>444.47694349885899</v>
      </c>
      <c r="DF33" s="28">
        <v>7.6385900615751998</v>
      </c>
      <c r="DG33" s="28">
        <v>81.850467289991798</v>
      </c>
      <c r="DH33" s="28">
        <v>1.3802729895100699E-3</v>
      </c>
      <c r="DI33" s="28">
        <v>791.60799122390904</v>
      </c>
      <c r="DJ33" s="28">
        <v>13.8561174448994</v>
      </c>
      <c r="DK33" s="28">
        <v>0</v>
      </c>
      <c r="DL33" s="28">
        <v>0</v>
      </c>
      <c r="DM33" s="28">
        <v>597.00020684470201</v>
      </c>
      <c r="DN33" s="28">
        <v>408.34531771158998</v>
      </c>
      <c r="DO33" s="28">
        <v>47.477028280679598</v>
      </c>
      <c r="DP33" s="28">
        <v>36017.0869025223</v>
      </c>
      <c r="DQ33" s="28">
        <v>201.84655979534099</v>
      </c>
      <c r="DR33" s="28">
        <v>205.357265917272</v>
      </c>
      <c r="DT33" s="26">
        <f t="shared" si="0"/>
        <v>1.0859125865398682</v>
      </c>
      <c r="DU33" s="40">
        <f t="shared" si="1"/>
        <v>-3.9185715610161998E-4</v>
      </c>
      <c r="DV33" s="40">
        <f t="shared" si="2"/>
        <v>-4.2679521399230862E-4</v>
      </c>
      <c r="DW33" s="40">
        <f t="shared" si="3"/>
        <v>-5.1407285834777824E-4</v>
      </c>
      <c r="DX33" s="40">
        <f t="shared" si="4"/>
        <v>-3.9144591678967616E-4</v>
      </c>
      <c r="DY33" s="40">
        <f t="shared" si="5"/>
        <v>-3.9128499339412227E-4</v>
      </c>
      <c r="DZ33" s="40">
        <f t="shared" si="6"/>
        <v>-4.0508441142835959E-4</v>
      </c>
      <c r="EA33" s="40">
        <f t="shared" si="7"/>
        <v>-4.7826518647280791E-4</v>
      </c>
      <c r="EB33" s="40">
        <f t="shared" si="8"/>
        <v>-4.7428249998161581E-4</v>
      </c>
      <c r="EC33" s="40">
        <f t="shared" si="9"/>
        <v>-4.7434840626668206E-4</v>
      </c>
      <c r="ED33" s="40">
        <f t="shared" si="10"/>
        <v>-4.7831403558017496E-4</v>
      </c>
      <c r="EE33" s="40">
        <f t="shared" si="11"/>
        <v>-4.7429412883882112E-4</v>
      </c>
      <c r="EF33" s="40">
        <f t="shared" si="12"/>
        <v>-4.6700867320062793E-4</v>
      </c>
      <c r="EG33" s="40">
        <f t="shared" si="13"/>
        <v>-4.7420366056652392E-4</v>
      </c>
      <c r="EH33" s="40">
        <f t="shared" si="14"/>
        <v>-5.231530647546868E-4</v>
      </c>
      <c r="EI33" s="40">
        <f t="shared" si="15"/>
        <v>-5.4909973699814778E-4</v>
      </c>
      <c r="EJ33" s="40">
        <f t="shared" si="16"/>
        <v>-4.7514802364368109E-4</v>
      </c>
      <c r="EK33" s="40">
        <f t="shared" si="17"/>
        <v>-5.9462604182195303E-4</v>
      </c>
      <c r="EL33" s="40">
        <f t="shared" si="18"/>
        <v>-4.7430167045258852E-4</v>
      </c>
      <c r="EM33" s="40">
        <f t="shared" si="19"/>
        <v>-4.7454520029306392E-4</v>
      </c>
      <c r="EN33" s="40">
        <f t="shared" si="20"/>
        <v>-4.7625888979089365E-4</v>
      </c>
      <c r="EO33" s="40">
        <f t="shared" si="21"/>
        <v>-6.9591360789902543E-4</v>
      </c>
      <c r="EP33" s="40">
        <f t="shared" si="22"/>
        <v>-6.9876314820863626E-4</v>
      </c>
      <c r="EQ33" s="40">
        <f t="shared" si="23"/>
        <v>-6.9938582453932838E-4</v>
      </c>
      <c r="ER33" s="40">
        <f t="shared" si="24"/>
        <v>-4.7775354817073356E-4</v>
      </c>
      <c r="ES33" s="40">
        <f t="shared" si="25"/>
        <v>-5.7922493190492555E-4</v>
      </c>
      <c r="ET33" s="40">
        <f t="shared" si="26"/>
        <v>-4.7448661283268725E-4</v>
      </c>
      <c r="EU33" s="40">
        <f t="shared" si="27"/>
        <v>-4.8433648324567864E-4</v>
      </c>
      <c r="EV33" s="40">
        <f t="shared" si="28"/>
        <v>-6.084980914081539E-4</v>
      </c>
      <c r="EW33" s="13"/>
      <c r="EX33" s="13"/>
      <c r="EY33" s="13"/>
      <c r="EZ33" s="13"/>
      <c r="FA33" s="13"/>
      <c r="FB33" s="13"/>
    </row>
    <row r="34" spans="1:158" x14ac:dyDescent="0.25">
      <c r="A34" s="15" t="s">
        <v>204</v>
      </c>
      <c r="B34" s="17">
        <v>47589.467675710999</v>
      </c>
      <c r="C34" s="17">
        <v>434.72675435100001</v>
      </c>
      <c r="D34" s="17">
        <v>675.97392309999896</v>
      </c>
      <c r="E34" s="17">
        <v>8056.2147124370003</v>
      </c>
      <c r="F34" s="17">
        <v>8047.6503216600004</v>
      </c>
      <c r="G34" s="17">
        <v>183.930913186</v>
      </c>
      <c r="H34" s="17">
        <v>11703.198801918899</v>
      </c>
      <c r="I34" s="17">
        <v>1404.86890643064</v>
      </c>
      <c r="J34" s="17">
        <v>51.940571136161701</v>
      </c>
      <c r="K34" s="17">
        <v>325.70786624273899</v>
      </c>
      <c r="L34" s="17">
        <v>96.461070397097203</v>
      </c>
      <c r="M34" s="17">
        <v>4.6902263416500001E-2</v>
      </c>
      <c r="N34" s="17">
        <v>960.48842796426595</v>
      </c>
      <c r="O34" s="17">
        <v>1.3572410395E-3</v>
      </c>
      <c r="P34" s="17">
        <v>4.97709990309999E-2</v>
      </c>
      <c r="Q34" s="17">
        <v>188.05915882660901</v>
      </c>
      <c r="R34" s="17">
        <v>5.7406900689999998E-3</v>
      </c>
      <c r="S34" s="17">
        <v>130.263667909498</v>
      </c>
      <c r="T34" s="17">
        <v>64.389815432296302</v>
      </c>
      <c r="U34" s="17">
        <v>17.543336497564901</v>
      </c>
      <c r="V34" s="17">
        <v>3.9368100583901201E-2</v>
      </c>
      <c r="W34" s="17">
        <v>0.66420643713306204</v>
      </c>
      <c r="X34" s="17">
        <v>0.41485347265131201</v>
      </c>
      <c r="Y34" s="17">
        <v>48.406118870957897</v>
      </c>
      <c r="Z34" s="17">
        <v>0.73310563188405597</v>
      </c>
      <c r="AA34" s="17">
        <v>18.879992146213802</v>
      </c>
      <c r="AB34" s="17">
        <v>0.219403826999999</v>
      </c>
      <c r="AC34" s="17">
        <v>7.5583394849999797E-4</v>
      </c>
      <c r="AE34" s="28" t="s">
        <v>204</v>
      </c>
      <c r="AF34" s="28">
        <v>0</v>
      </c>
      <c r="AG34" s="28">
        <v>642.79383155221694</v>
      </c>
      <c r="AH34" s="28">
        <v>51.896153991573001</v>
      </c>
      <c r="AI34" s="28">
        <v>1403.66781345654</v>
      </c>
      <c r="AJ34" s="28">
        <v>1403.66781345654</v>
      </c>
      <c r="AK34" s="28">
        <v>566.28330390874396</v>
      </c>
      <c r="AL34" s="28">
        <v>0</v>
      </c>
      <c r="AM34" s="28">
        <v>3.0961330771782998E-4</v>
      </c>
      <c r="AN34" s="28">
        <v>4.4554128899838499E-4</v>
      </c>
      <c r="AO34" s="28">
        <v>325.42657292891897</v>
      </c>
      <c r="AP34" s="28">
        <v>0.732436286402669</v>
      </c>
      <c r="AQ34" s="28">
        <v>96.3786041623367</v>
      </c>
      <c r="AR34" s="28">
        <v>1.1248287901916299E-2</v>
      </c>
      <c r="AS34" s="28">
        <v>3.5619561420548097E-2</v>
      </c>
      <c r="AT34" s="28">
        <v>3546.3580779473</v>
      </c>
      <c r="AU34" s="28">
        <v>47556.312787843701</v>
      </c>
      <c r="AV34" s="28">
        <v>963.35466348448097</v>
      </c>
      <c r="AW34" s="28">
        <v>367.06511276482399</v>
      </c>
      <c r="AX34" s="28">
        <v>603.53377668025905</v>
      </c>
      <c r="AY34" s="28">
        <v>18.863839929530201</v>
      </c>
      <c r="AZ34" s="28">
        <v>0</v>
      </c>
      <c r="BA34" s="28">
        <v>0</v>
      </c>
      <c r="BB34" s="28">
        <v>959.66720526786901</v>
      </c>
      <c r="BC34" s="28">
        <v>959.66720526786901</v>
      </c>
      <c r="BD34" s="28">
        <v>575.560759615243</v>
      </c>
      <c r="BE34" s="28">
        <v>0</v>
      </c>
      <c r="BF34" s="28">
        <v>5.4246141465172501E-4</v>
      </c>
      <c r="BG34" s="28">
        <v>6.7807754826545096E-4</v>
      </c>
      <c r="BH34" s="28">
        <v>0</v>
      </c>
      <c r="BI34" s="28">
        <v>123.592365582394</v>
      </c>
      <c r="BJ34" s="28">
        <v>35.207817968738901</v>
      </c>
      <c r="BK34" s="28">
        <v>0</v>
      </c>
      <c r="BL34" s="28">
        <v>1323.06647466611</v>
      </c>
      <c r="BM34" s="28">
        <v>158.90861800911799</v>
      </c>
      <c r="BN34" s="28">
        <v>5.7002235575874798E-2</v>
      </c>
      <c r="BO34" s="28">
        <v>0.162237137960834</v>
      </c>
      <c r="BP34" s="28">
        <v>1.6411029884202202E-2</v>
      </c>
      <c r="BQ34" s="28">
        <v>3.3319367277016197E-2</v>
      </c>
      <c r="BR34" s="28">
        <v>0</v>
      </c>
      <c r="BS34" s="28">
        <v>810.28615808208099</v>
      </c>
      <c r="BT34" s="28">
        <v>187.89806202019301</v>
      </c>
      <c r="BU34" s="28">
        <v>434.43151755088502</v>
      </c>
      <c r="BV34" s="28">
        <v>0</v>
      </c>
      <c r="BW34" s="28">
        <v>2.3515434775156002E-3</v>
      </c>
      <c r="BX34" s="28">
        <v>3.3839278511659699E-3</v>
      </c>
      <c r="BY34" s="28">
        <v>12703.197690945</v>
      </c>
      <c r="BZ34" s="28">
        <v>607.92113177532701</v>
      </c>
      <c r="CA34" s="28">
        <v>67.546793533667298</v>
      </c>
      <c r="CB34" s="28">
        <v>675.46792530899404</v>
      </c>
      <c r="CC34" s="28">
        <v>0.98901201019061702</v>
      </c>
      <c r="CD34" s="28">
        <v>352.54698832814103</v>
      </c>
      <c r="CE34" s="28">
        <v>0</v>
      </c>
      <c r="CF34" s="28">
        <v>17.528273160651899</v>
      </c>
      <c r="CG34" s="28">
        <v>3.93241034654409E-2</v>
      </c>
      <c r="CH34" s="28">
        <v>0.66346485714310499</v>
      </c>
      <c r="CI34" s="28">
        <v>0.414390113254061</v>
      </c>
      <c r="CJ34" s="28">
        <v>48.364533243345001</v>
      </c>
      <c r="CK34" s="28">
        <v>0.73992770745018899</v>
      </c>
      <c r="CL34" s="28">
        <v>1141.68302419817</v>
      </c>
      <c r="CM34" s="28">
        <v>0.72957515921647698</v>
      </c>
      <c r="CN34" s="28">
        <v>21.007887661535399</v>
      </c>
      <c r="CO34" s="28">
        <v>464.50436223041601</v>
      </c>
      <c r="CP34" s="28">
        <v>1.33600010901855</v>
      </c>
      <c r="CQ34" s="28">
        <v>0.53729124411724105</v>
      </c>
      <c r="CR34" s="28">
        <v>1.3561557067522001E-4</v>
      </c>
      <c r="CS34" s="28">
        <v>69.544017528949396</v>
      </c>
      <c r="CT34" s="28">
        <v>8050.5096889649203</v>
      </c>
      <c r="CU34" s="28">
        <v>8041.9549983778697</v>
      </c>
      <c r="CV34" s="28">
        <v>8.5546905870467391</v>
      </c>
      <c r="CW34" s="28">
        <v>0.77545622413587001</v>
      </c>
      <c r="CX34" s="28">
        <v>1.09584519820654E-3</v>
      </c>
      <c r="CY34" s="28">
        <v>166.61908622750599</v>
      </c>
      <c r="CZ34" s="28">
        <v>6.4674710214675004</v>
      </c>
      <c r="DA34" s="28">
        <v>2998.1615142115402</v>
      </c>
      <c r="DB34" s="28">
        <v>10.086297474326599</v>
      </c>
      <c r="DC34" s="28">
        <v>12.775981933812799</v>
      </c>
      <c r="DD34" s="28">
        <v>4255.7687470692299</v>
      </c>
      <c r="DE34" s="28">
        <v>145.07548293315199</v>
      </c>
      <c r="DF34" s="28">
        <v>2.58945160294757</v>
      </c>
      <c r="DG34" s="28">
        <v>30.310478398231801</v>
      </c>
      <c r="DH34" s="28">
        <v>3.5672877124247001E-4</v>
      </c>
      <c r="DI34" s="28">
        <v>183.80158384453</v>
      </c>
      <c r="DJ34" s="28">
        <v>4.5225813867368503</v>
      </c>
      <c r="DK34" s="28">
        <v>0</v>
      </c>
      <c r="DL34" s="28">
        <v>0</v>
      </c>
      <c r="DM34" s="28">
        <v>194.85837222912301</v>
      </c>
      <c r="DN34" s="28">
        <v>130.15223304782501</v>
      </c>
      <c r="DO34" s="28">
        <v>15.496311435943699</v>
      </c>
      <c r="DP34" s="28">
        <v>11693.0878556193</v>
      </c>
      <c r="DQ34" s="28">
        <v>64.334753057826703</v>
      </c>
      <c r="DR34" s="28">
        <v>67.027769428321506</v>
      </c>
      <c r="DT34" s="26">
        <f t="shared" si="0"/>
        <v>1.0863852087487973</v>
      </c>
      <c r="DU34" s="40">
        <f t="shared" si="1"/>
        <v>-6.9668541142812947E-4</v>
      </c>
      <c r="DV34" s="40">
        <f t="shared" si="2"/>
        <v>-6.7913188493712263E-4</v>
      </c>
      <c r="DW34" s="40">
        <f t="shared" si="3"/>
        <v>-7.4854631771063417E-4</v>
      </c>
      <c r="DX34" s="40">
        <f t="shared" si="4"/>
        <v>-7.0815186482961338E-4</v>
      </c>
      <c r="DY34" s="40">
        <f t="shared" si="5"/>
        <v>-7.0770014283571007E-4</v>
      </c>
      <c r="DZ34" s="40">
        <f t="shared" si="6"/>
        <v>-7.0314086539228571E-4</v>
      </c>
      <c r="EA34" s="40">
        <f t="shared" si="7"/>
        <v>-8.6394723961634619E-4</v>
      </c>
      <c r="EB34" s="40">
        <f t="shared" si="8"/>
        <v>-8.5495021535612024E-4</v>
      </c>
      <c r="EC34" s="40">
        <f t="shared" si="9"/>
        <v>-8.5515318020397337E-4</v>
      </c>
      <c r="ED34" s="40">
        <f t="shared" si="10"/>
        <v>-8.6363684446717282E-4</v>
      </c>
      <c r="EE34" s="40">
        <f t="shared" si="11"/>
        <v>-8.5491726787830045E-4</v>
      </c>
      <c r="EF34" s="40">
        <f t="shared" si="12"/>
        <v>-7.3374058155785025E-4</v>
      </c>
      <c r="EG34" s="40">
        <f t="shared" si="13"/>
        <v>-8.5500529989466676E-4</v>
      </c>
      <c r="EH34" s="40">
        <f t="shared" si="14"/>
        <v>-8.0052538641511471E-4</v>
      </c>
      <c r="EI34" s="40">
        <f t="shared" si="15"/>
        <v>-8.1577365477868114E-4</v>
      </c>
      <c r="EJ34" s="40">
        <f t="shared" si="16"/>
        <v>-8.5662834727730176E-4</v>
      </c>
      <c r="EK34" s="40">
        <f t="shared" si="17"/>
        <v>-9.0907891833610953E-4</v>
      </c>
      <c r="EL34" s="40">
        <f t="shared" si="18"/>
        <v>-8.5545619481873015E-4</v>
      </c>
      <c r="EM34" s="40">
        <f t="shared" si="19"/>
        <v>-8.5514105142133737E-4</v>
      </c>
      <c r="EN34" s="40">
        <f t="shared" si="20"/>
        <v>-8.5863580825077681E-4</v>
      </c>
      <c r="EO34" s="40">
        <f t="shared" si="21"/>
        <v>-1.1175829620363453E-3</v>
      </c>
      <c r="EP34" s="40">
        <f t="shared" si="22"/>
        <v>-1.1164902182489546E-3</v>
      </c>
      <c r="EQ34" s="40">
        <f t="shared" si="23"/>
        <v>-1.1169230289665769E-3</v>
      </c>
      <c r="ER34" s="40">
        <f t="shared" si="24"/>
        <v>-8.5909857230562507E-4</v>
      </c>
      <c r="ES34" s="40">
        <f t="shared" si="25"/>
        <v>-9.1302733504690055E-4</v>
      </c>
      <c r="ET34" s="40">
        <f t="shared" si="26"/>
        <v>-8.5552030734504061E-4</v>
      </c>
      <c r="EU34" s="40">
        <f t="shared" si="27"/>
        <v>-7.4954692239800164E-4</v>
      </c>
      <c r="EV34" s="40">
        <f t="shared" si="28"/>
        <v>-8.9881088978772212E-4</v>
      </c>
      <c r="EW34" s="13"/>
      <c r="EX34" s="13"/>
      <c r="EY34" s="13"/>
      <c r="EZ34" s="13"/>
      <c r="FA34" s="13"/>
      <c r="FB34" s="13"/>
    </row>
    <row r="35" spans="1:158" x14ac:dyDescent="0.25">
      <c r="A35" s="15" t="s">
        <v>205</v>
      </c>
      <c r="B35" s="17">
        <v>4489.12891007699</v>
      </c>
      <c r="C35" s="17">
        <v>30.025811071</v>
      </c>
      <c r="D35" s="17">
        <v>53.949182702999998</v>
      </c>
      <c r="E35" s="17">
        <v>782.160327999998</v>
      </c>
      <c r="F35" s="17">
        <v>780.31221802299797</v>
      </c>
      <c r="G35" s="17">
        <v>25.715016666</v>
      </c>
      <c r="H35" s="17">
        <v>976.22625224000001</v>
      </c>
      <c r="I35" s="17">
        <v>111.14583627520599</v>
      </c>
      <c r="J35" s="17">
        <v>4.10926470727291</v>
      </c>
      <c r="K35" s="17">
        <v>27.127069977003401</v>
      </c>
      <c r="L35" s="17">
        <v>7.6314923678725597</v>
      </c>
      <c r="M35" s="17">
        <v>3.2988373009999899E-3</v>
      </c>
      <c r="N35" s="17">
        <v>75.988790890089305</v>
      </c>
      <c r="O35" s="17">
        <v>1.0182865899999899E-4</v>
      </c>
      <c r="P35" s="17">
        <v>4.2238554879999897E-3</v>
      </c>
      <c r="Q35" s="17">
        <v>15.002373181656299</v>
      </c>
      <c r="R35" s="17">
        <v>4.7006279500000001E-4</v>
      </c>
      <c r="S35" s="17">
        <v>10.3057760334819</v>
      </c>
      <c r="T35" s="17">
        <v>5.0941834153136201</v>
      </c>
      <c r="U35" s="17">
        <v>1.41821636410782</v>
      </c>
      <c r="V35" s="17">
        <v>2.7936393251361499E-3</v>
      </c>
      <c r="W35" s="17">
        <v>5.1179732377009401E-2</v>
      </c>
      <c r="X35" s="17">
        <v>3.2106878930538901E-2</v>
      </c>
      <c r="Y35" s="17">
        <v>3.85041107710382</v>
      </c>
      <c r="Z35" s="17">
        <v>7.9897926454110604E-2</v>
      </c>
      <c r="AA35" s="17">
        <v>1.4936856430909</v>
      </c>
      <c r="AB35" s="17">
        <v>1.59290616999999E-2</v>
      </c>
      <c r="AC35" s="17">
        <v>7.5784128000000103E-5</v>
      </c>
      <c r="AE35" s="28" t="s">
        <v>205</v>
      </c>
      <c r="AF35" s="28">
        <v>0</v>
      </c>
      <c r="AG35" s="28">
        <v>54.447603029727297</v>
      </c>
      <c r="AH35" s="28">
        <v>4.1084009868731401</v>
      </c>
      <c r="AI35" s="28">
        <v>111.12251451236401</v>
      </c>
      <c r="AJ35" s="28">
        <v>111.12251451236401</v>
      </c>
      <c r="AK35" s="28">
        <v>47.966795115511097</v>
      </c>
      <c r="AL35" s="28">
        <v>0</v>
      </c>
      <c r="AM35" s="28">
        <v>3.1061949817291902E-5</v>
      </c>
      <c r="AN35" s="28">
        <v>4.46988093013001E-5</v>
      </c>
      <c r="AO35" s="28">
        <v>27.121008125077498</v>
      </c>
      <c r="AP35" s="28">
        <v>7.9874848556005601E-2</v>
      </c>
      <c r="AQ35" s="28">
        <v>7.6298894494282203</v>
      </c>
      <c r="AR35" s="28">
        <v>7.9152506600086998E-4</v>
      </c>
      <c r="AS35" s="28">
        <v>2.5064962531346898E-3</v>
      </c>
      <c r="AT35" s="28">
        <v>300.39292198772603</v>
      </c>
      <c r="AU35" s="28">
        <v>4488.2538861334697</v>
      </c>
      <c r="AV35" s="28">
        <v>81.600573605089295</v>
      </c>
      <c r="AW35" s="28">
        <v>31.0921173263546</v>
      </c>
      <c r="AX35" s="28">
        <v>51.122115102624697</v>
      </c>
      <c r="AY35" s="28">
        <v>1.4933723655234701</v>
      </c>
      <c r="AZ35" s="28">
        <v>0</v>
      </c>
      <c r="BA35" s="28">
        <v>0</v>
      </c>
      <c r="BB35" s="28">
        <v>75.972852117015293</v>
      </c>
      <c r="BC35" s="28">
        <v>75.972852117015293</v>
      </c>
      <c r="BD35" s="28">
        <v>48.752651617356896</v>
      </c>
      <c r="BE35" s="28">
        <v>0</v>
      </c>
      <c r="BF35" s="28">
        <v>4.0720273623661302E-5</v>
      </c>
      <c r="BG35" s="28">
        <v>5.0900517057858799E-5</v>
      </c>
      <c r="BH35" s="28">
        <v>0</v>
      </c>
      <c r="BI35" s="28">
        <v>10.468841406118001</v>
      </c>
      <c r="BJ35" s="28">
        <v>2.9822641105648202</v>
      </c>
      <c r="BK35" s="28">
        <v>0</v>
      </c>
      <c r="BL35" s="28">
        <v>112.069830105986</v>
      </c>
      <c r="BM35" s="28">
        <v>13.460299429346801</v>
      </c>
      <c r="BN35" s="28">
        <v>4.1405001934555798E-3</v>
      </c>
      <c r="BO35" s="28">
        <v>1.1784512890975899E-2</v>
      </c>
      <c r="BP35" s="28">
        <v>1.39347701119396E-3</v>
      </c>
      <c r="BQ35" s="28">
        <v>2.8291804496326498E-3</v>
      </c>
      <c r="BR35" s="28">
        <v>0</v>
      </c>
      <c r="BS35" s="28">
        <v>68.634966199912995</v>
      </c>
      <c r="BT35" s="28">
        <v>14.9991900720066</v>
      </c>
      <c r="BU35" s="28">
        <v>30.018934880426801</v>
      </c>
      <c r="BV35" s="28">
        <v>0</v>
      </c>
      <c r="BW35" s="28">
        <v>1.9266581968396701E-4</v>
      </c>
      <c r="BX35" s="28">
        <v>2.77250993248345E-4</v>
      </c>
      <c r="BY35" s="28">
        <v>1061.5287730507</v>
      </c>
      <c r="BZ35" s="28">
        <v>48.5393977647337</v>
      </c>
      <c r="CA35" s="28">
        <v>5.3932649828645696</v>
      </c>
      <c r="CB35" s="28">
        <v>53.9326627475983</v>
      </c>
      <c r="CC35" s="28">
        <v>8.3773878746574201E-2</v>
      </c>
      <c r="CD35" s="28">
        <v>29.862355438824402</v>
      </c>
      <c r="CE35" s="28">
        <v>0</v>
      </c>
      <c r="CF35" s="28">
        <v>1.41791157853028</v>
      </c>
      <c r="CG35" s="28">
        <v>2.7925777795310101E-3</v>
      </c>
      <c r="CH35" s="28">
        <v>5.1160340544424303E-2</v>
      </c>
      <c r="CI35" s="28">
        <v>3.2094792771322898E-2</v>
      </c>
      <c r="CJ35" s="28">
        <v>3.8495904996797701</v>
      </c>
      <c r="CK35" s="28">
        <v>4.4279380708455197E-2</v>
      </c>
      <c r="CL35" s="28">
        <v>96.7058067190397</v>
      </c>
      <c r="CM35" s="28">
        <v>4.4879889860392298E-2</v>
      </c>
      <c r="CN35" s="28">
        <v>1.3663262961799401</v>
      </c>
      <c r="CO35" s="28">
        <v>48.551201345921697</v>
      </c>
      <c r="CP35" s="28">
        <v>0.26669951068414899</v>
      </c>
      <c r="CQ35" s="28">
        <v>4.3670403504908001E-2</v>
      </c>
      <c r="CR35" s="28">
        <v>1.01800984914874E-5</v>
      </c>
      <c r="CS35" s="28">
        <v>4.9131748061310496</v>
      </c>
      <c r="CT35" s="28">
        <v>782.00752635196</v>
      </c>
      <c r="CU35" s="28">
        <v>780.16010889957499</v>
      </c>
      <c r="CV35" s="28">
        <v>1.8474174523851199</v>
      </c>
      <c r="CW35" s="28">
        <v>4.6734536764827403E-2</v>
      </c>
      <c r="CX35" s="28">
        <v>8.9069288119181803E-5</v>
      </c>
      <c r="CY35" s="28">
        <v>10.3685422786972</v>
      </c>
      <c r="CZ35" s="28">
        <v>0.41909480862227599</v>
      </c>
      <c r="DA35" s="28">
        <v>293.484474236236</v>
      </c>
      <c r="DB35" s="28">
        <v>0.60351572280185295</v>
      </c>
      <c r="DC35" s="28">
        <v>0.76445309313976695</v>
      </c>
      <c r="DD35" s="28">
        <v>417.04286920528801</v>
      </c>
      <c r="DE35" s="28">
        <v>12.2885649586597</v>
      </c>
      <c r="DF35" s="28">
        <v>0.20827557321825199</v>
      </c>
      <c r="DG35" s="28">
        <v>1.9917997480117</v>
      </c>
      <c r="DH35" s="28">
        <v>2.8994515713112501E-5</v>
      </c>
      <c r="DI35" s="28">
        <v>25.709858909924598</v>
      </c>
      <c r="DJ35" s="28">
        <v>0.383083358077345</v>
      </c>
      <c r="DK35" s="28">
        <v>0</v>
      </c>
      <c r="DL35" s="28">
        <v>0</v>
      </c>
      <c r="DM35" s="28">
        <v>16.5054055773419</v>
      </c>
      <c r="DN35" s="28">
        <v>10.303614425826099</v>
      </c>
      <c r="DO35" s="28">
        <v>1.3126087213102</v>
      </c>
      <c r="DP35" s="28">
        <v>976.007797031476</v>
      </c>
      <c r="DQ35" s="28">
        <v>5.0931130279908103</v>
      </c>
      <c r="DR35" s="28">
        <v>5.6775606209319402</v>
      </c>
      <c r="DT35" s="26">
        <f t="shared" ref="DT35:DT51" si="29">BY35/DP35</f>
        <v>1.0876232508380934</v>
      </c>
      <c r="DU35" s="40">
        <f t="shared" ref="DU35:DU51" si="30">(AU35-B35)/(B35+1E-50)</f>
        <v>-1.9492065410643588E-4</v>
      </c>
      <c r="DV35" s="40">
        <f t="shared" ref="DV35:DV51" si="31">(BU35-C35)/(C35+1E-50)</f>
        <v>-2.2900931991274285E-4</v>
      </c>
      <c r="DW35" s="40">
        <f t="shared" ref="DW35:DW51" si="32">(CB35-D35)/(D35+1E-50)</f>
        <v>-3.0621326541021519E-4</v>
      </c>
      <c r="DX35" s="40">
        <f t="shared" ref="DX35:DX51" si="33">(CT35-E35)/(E35+1E-50)</f>
        <v>-1.9535847391892756E-4</v>
      </c>
      <c r="DY35" s="40">
        <f t="shared" ref="DY35:DY51" si="34">(CU35-F35)/(F35+1E-50)</f>
        <v>-1.9493366874141557E-4</v>
      </c>
      <c r="DZ35" s="40">
        <f t="shared" ref="DZ35:DZ51" si="35">(DI35-G35)/(G35+1E-50)</f>
        <v>-2.00573701444317E-4</v>
      </c>
      <c r="EA35" s="40">
        <f t="shared" ref="EA35:EA51" si="36">(DP35-H35)/(H35+1E-50)</f>
        <v>-2.2377518328640442E-4</v>
      </c>
      <c r="EB35" s="40">
        <f t="shared" ref="EB35:EB51" si="37">(AJ35-I35)/(I35+1E-50)</f>
        <v>-2.0983028805722774E-4</v>
      </c>
      <c r="EC35" s="40">
        <f t="shared" ref="EC35:EC51" si="38">(AH35-J35)/(J35+1E-50)</f>
        <v>-2.1018855228314051E-4</v>
      </c>
      <c r="ED35" s="40">
        <f t="shared" ref="ED35:ED51" si="39">(AO35-K35)/(K35+1E-50)</f>
        <v>-2.2346135911625837E-4</v>
      </c>
      <c r="EE35" s="40">
        <f t="shared" ref="EE35:EE51" si="40">(AQ35-L35)/(L35+1E-50)</f>
        <v>-2.1003997214062592E-4</v>
      </c>
      <c r="EF35" s="40">
        <f t="shared" ref="EF35:EF51" si="41">(AR35+AS35-M35)/(M35+1E-50)</f>
        <v>-2.4735438276468413E-4</v>
      </c>
      <c r="EG35" s="40">
        <f t="shared" ref="EG35:EG51" si="42">(BC35-N35)/(N35+1E-50)</f>
        <v>-2.0975163425176872E-4</v>
      </c>
      <c r="EH35" s="40">
        <f t="shared" ref="EH35:EH51" si="43">(BF35+BG35+CR35-O35)/(O35+1E-50)</f>
        <v>-2.7271131000058214E-4</v>
      </c>
      <c r="EI35" s="40">
        <f t="shared" ref="EI35:EI51" si="44">(BP35+BQ35-P35)/(P35+1E-50)</f>
        <v>-2.8363356104001879E-4</v>
      </c>
      <c r="EJ35" s="40">
        <f t="shared" ref="EJ35:EJ51" si="45">(BT35-Q35)/(Q35+1E-50)</f>
        <v>-2.121737415245133E-4</v>
      </c>
      <c r="EK35" s="40">
        <f t="shared" ref="EK35:EK51" si="46">(BW35+BX35-R35)/(R35+1E-50)</f>
        <v>-3.1055865139896499E-4</v>
      </c>
      <c r="EL35" s="40">
        <f t="shared" ref="EL35:EL51" si="47">(DN35-S35)/(S35+1E-50)</f>
        <v>-2.097471989278332E-4</v>
      </c>
      <c r="EM35" s="40">
        <f t="shared" ref="EM35:EM51" si="48">(DQ35-T35)/(T35+1E-50)</f>
        <v>-2.1011950994776494E-4</v>
      </c>
      <c r="EN35" s="40">
        <f t="shared" ref="EN35:EN51" si="49">(CF35-U35)/(U35+1E-50)</f>
        <v>-2.1490767223781559E-4</v>
      </c>
      <c r="EO35" s="40">
        <f t="shared" ref="EO35:EO51" si="50">(CG35-V35)/(V35+1E-50)</f>
        <v>-3.7998663449083901E-4</v>
      </c>
      <c r="EP35" s="40">
        <f t="shared" ref="EP35:EP51" si="51">(CH35-W35)/(W35+1E-50)</f>
        <v>-3.7889671720537748E-4</v>
      </c>
      <c r="EQ35" s="40">
        <f t="shared" ref="EQ35:EQ51" si="52">(CI35-X35)/(X35+1E-50)</f>
        <v>-3.7643519453106996E-4</v>
      </c>
      <c r="ER35" s="40">
        <f t="shared" ref="ER35:ER51" si="53">(CJ35-Y35)/(Y35+1E-50)</f>
        <v>-2.1311423835482211E-4</v>
      </c>
      <c r="ES35" s="40">
        <f t="shared" ref="ES35:ES51" si="54">(AP35-Z35)/(Z35+1E-50)</f>
        <v>-2.888422657408785E-4</v>
      </c>
      <c r="ET35" s="40">
        <f t="shared" ref="ET35:ET51" si="55">(AY35-AA35)/(AA35+1E-50)</f>
        <v>-2.0973460438547723E-4</v>
      </c>
      <c r="EU35" s="40">
        <f t="shared" si="27"/>
        <v>-2.5416535164919359E-4</v>
      </c>
      <c r="EV35" s="40">
        <f t="shared" si="28"/>
        <v>-3.0836115720820972E-4</v>
      </c>
      <c r="EW35" s="13"/>
      <c r="EX35" s="13"/>
      <c r="EY35" s="13"/>
      <c r="EZ35" s="13"/>
      <c r="FA35" s="13"/>
      <c r="FB35" s="13"/>
    </row>
    <row r="36" spans="1:158" x14ac:dyDescent="0.25">
      <c r="A36" s="15" t="s">
        <v>206</v>
      </c>
      <c r="B36" s="17">
        <v>110290.164258335</v>
      </c>
      <c r="C36" s="17">
        <v>921.58589322400098</v>
      </c>
      <c r="D36" s="17">
        <v>1563.03948482999</v>
      </c>
      <c r="E36" s="17">
        <v>18867.2232257879</v>
      </c>
      <c r="F36" s="17">
        <v>18846.666175012</v>
      </c>
      <c r="G36" s="17">
        <v>513.28403412499904</v>
      </c>
      <c r="H36" s="17">
        <v>25627.747569510899</v>
      </c>
      <c r="I36" s="17">
        <v>3066.7844766908702</v>
      </c>
      <c r="J36" s="17">
        <v>113.384627235824</v>
      </c>
      <c r="K36" s="17">
        <v>713.17066618912997</v>
      </c>
      <c r="L36" s="17">
        <v>210.57147178978201</v>
      </c>
      <c r="M36" s="17">
        <v>0.10349728807599901</v>
      </c>
      <c r="N36" s="17">
        <v>2096.7159194988199</v>
      </c>
      <c r="O36" s="17">
        <v>3.19547439199999E-3</v>
      </c>
      <c r="P36" s="17">
        <v>0.121296804395</v>
      </c>
      <c r="Q36" s="17">
        <v>410.72458147642601</v>
      </c>
      <c r="R36" s="17">
        <v>1.4844625621E-2</v>
      </c>
      <c r="S36" s="17">
        <v>284.361475147634</v>
      </c>
      <c r="T36" s="17">
        <v>140.56093456183601</v>
      </c>
      <c r="U36" s="17">
        <v>38.344699709443901</v>
      </c>
      <c r="V36" s="17">
        <v>0.101798238048788</v>
      </c>
      <c r="W36" s="17">
        <v>1.71239450749245</v>
      </c>
      <c r="X36" s="17">
        <v>1.0705761942907801</v>
      </c>
      <c r="Y36" s="17">
        <v>105.914575177046</v>
      </c>
      <c r="Z36" s="17">
        <v>2.0246968123006202</v>
      </c>
      <c r="AA36" s="17">
        <v>41.214426889952897</v>
      </c>
      <c r="AB36" s="17">
        <v>0.49348627471000001</v>
      </c>
      <c r="AC36" s="17">
        <v>2.02118767745E-3</v>
      </c>
      <c r="AE36" s="28" t="s">
        <v>206</v>
      </c>
      <c r="AF36" s="28">
        <v>0</v>
      </c>
      <c r="AG36" s="28">
        <v>1409.2971166564801</v>
      </c>
      <c r="AH36" s="28">
        <v>113.32323544730301</v>
      </c>
      <c r="AI36" s="28">
        <v>3065.1238719040598</v>
      </c>
      <c r="AJ36" s="28">
        <v>3065.1238719040598</v>
      </c>
      <c r="AK36" s="28">
        <v>1241.55069146083</v>
      </c>
      <c r="AL36" s="28">
        <v>0</v>
      </c>
      <c r="AM36" s="28">
        <v>8.2815020177802695E-4</v>
      </c>
      <c r="AN36" s="28">
        <v>1.19173043795918E-3</v>
      </c>
      <c r="AO36" s="28">
        <v>712.77735221718001</v>
      </c>
      <c r="AP36" s="28">
        <v>2.02337677302482</v>
      </c>
      <c r="AQ36" s="28">
        <v>210.45746448621199</v>
      </c>
      <c r="AR36" s="28">
        <v>2.4827822586352199E-2</v>
      </c>
      <c r="AS36" s="28">
        <v>7.8621425338822798E-2</v>
      </c>
      <c r="AT36" s="28">
        <v>7775.2329989424898</v>
      </c>
      <c r="AU36" s="28">
        <v>110244.403792964</v>
      </c>
      <c r="AV36" s="28">
        <v>2112.1120513617102</v>
      </c>
      <c r="AW36" s="28">
        <v>804.77395510880694</v>
      </c>
      <c r="AX36" s="28">
        <v>1323.22119266402</v>
      </c>
      <c r="AY36" s="28">
        <v>41.192105294315098</v>
      </c>
      <c r="AZ36" s="28">
        <v>0</v>
      </c>
      <c r="BA36" s="28">
        <v>0</v>
      </c>
      <c r="BB36" s="28">
        <v>2095.58081399514</v>
      </c>
      <c r="BC36" s="28">
        <v>2095.58081399514</v>
      </c>
      <c r="BD36" s="28">
        <v>1261.8908841515499</v>
      </c>
      <c r="BE36" s="28">
        <v>0</v>
      </c>
      <c r="BF36" s="28">
        <v>1.27749410380949E-3</v>
      </c>
      <c r="BG36" s="28">
        <v>1.59686617539951E-3</v>
      </c>
      <c r="BH36" s="28">
        <v>0</v>
      </c>
      <c r="BI36" s="28">
        <v>270.97078520109699</v>
      </c>
      <c r="BJ36" s="28">
        <v>77.191571847296103</v>
      </c>
      <c r="BK36" s="28">
        <v>0</v>
      </c>
      <c r="BL36" s="28">
        <v>2900.7638911911199</v>
      </c>
      <c r="BM36" s="28">
        <v>348.40018704546901</v>
      </c>
      <c r="BN36" s="28">
        <v>0.12824421693149601</v>
      </c>
      <c r="BO36" s="28">
        <v>0.36500278454780399</v>
      </c>
      <c r="BP36" s="28">
        <v>4.0005397024862603E-2</v>
      </c>
      <c r="BQ36" s="28">
        <v>8.1223065425464397E-2</v>
      </c>
      <c r="BR36" s="28">
        <v>0</v>
      </c>
      <c r="BS36" s="28">
        <v>1776.5164498684801</v>
      </c>
      <c r="BT36" s="28">
        <v>410.50149995090197</v>
      </c>
      <c r="BU36" s="28">
        <v>921.22028596217899</v>
      </c>
      <c r="BV36" s="28">
        <v>0</v>
      </c>
      <c r="BW36" s="28">
        <v>6.0823087806786899E-3</v>
      </c>
      <c r="BX36" s="28">
        <v>8.7525893237873197E-3</v>
      </c>
      <c r="BY36" s="28">
        <v>27828.457263468801</v>
      </c>
      <c r="BZ36" s="28">
        <v>1406.02048447891</v>
      </c>
      <c r="CA36" s="28">
        <v>156.224482140687</v>
      </c>
      <c r="CB36" s="28">
        <v>1562.2449666195901</v>
      </c>
      <c r="CC36" s="28">
        <v>2.16836544397384</v>
      </c>
      <c r="CD36" s="28">
        <v>772.94348007609801</v>
      </c>
      <c r="CE36" s="28">
        <v>0</v>
      </c>
      <c r="CF36" s="28">
        <v>38.323776020508497</v>
      </c>
      <c r="CG36" s="28">
        <v>0.101714267722988</v>
      </c>
      <c r="CH36" s="28">
        <v>1.71098084215792</v>
      </c>
      <c r="CI36" s="28">
        <v>1.0696916828943499</v>
      </c>
      <c r="CJ36" s="28">
        <v>105.856697814668</v>
      </c>
      <c r="CK36" s="28">
        <v>1.5131533197197899</v>
      </c>
      <c r="CL36" s="28">
        <v>2503.08920266942</v>
      </c>
      <c r="CM36" s="28">
        <v>1.5440819547942199</v>
      </c>
      <c r="CN36" s="28">
        <v>44.313915107833502</v>
      </c>
      <c r="CO36" s="28">
        <v>1114.3208861378801</v>
      </c>
      <c r="CP36" s="28">
        <v>4.1522279931326</v>
      </c>
      <c r="CQ36" s="28">
        <v>1.59059723198355</v>
      </c>
      <c r="CR36" s="28">
        <v>3.1937393958233399E-4</v>
      </c>
      <c r="CS36" s="28">
        <v>149.208583899204</v>
      </c>
      <c r="CT36" s="28">
        <v>18859.199143886701</v>
      </c>
      <c r="CU36" s="28">
        <v>18838.659218520799</v>
      </c>
      <c r="CV36" s="28">
        <v>20.539925365854799</v>
      </c>
      <c r="CW36" s="28">
        <v>1.5998586464282301</v>
      </c>
      <c r="CX36" s="28">
        <v>3.2441447645066802E-3</v>
      </c>
      <c r="CY36" s="28">
        <v>344.15054532978297</v>
      </c>
      <c r="CZ36" s="28">
        <v>13.4854281213864</v>
      </c>
      <c r="DA36" s="28">
        <v>7051.9311653852301</v>
      </c>
      <c r="DB36" s="28">
        <v>20.6231857222066</v>
      </c>
      <c r="DC36" s="28">
        <v>26.122701779129901</v>
      </c>
      <c r="DD36" s="28">
        <v>9993.3111269035508</v>
      </c>
      <c r="DE36" s="28">
        <v>318.07154674705902</v>
      </c>
      <c r="DF36" s="28">
        <v>5.7779123485286901</v>
      </c>
      <c r="DG36" s="28">
        <v>65.009548437088299</v>
      </c>
      <c r="DH36" s="28">
        <v>1.0560582028549799E-3</v>
      </c>
      <c r="DI36" s="28">
        <v>513.04813248367202</v>
      </c>
      <c r="DJ36" s="28">
        <v>9.9155578174683594</v>
      </c>
      <c r="DK36" s="28">
        <v>0</v>
      </c>
      <c r="DL36" s="28">
        <v>0</v>
      </c>
      <c r="DM36" s="28">
        <v>427.21834974422899</v>
      </c>
      <c r="DN36" s="28">
        <v>284.207540685504</v>
      </c>
      <c r="DO36" s="28">
        <v>33.974964430746503</v>
      </c>
      <c r="DP36" s="28">
        <v>25613.6124009876</v>
      </c>
      <c r="DQ36" s="28">
        <v>140.48482096914799</v>
      </c>
      <c r="DR36" s="28">
        <v>146.95539603730899</v>
      </c>
      <c r="DT36" s="26">
        <f t="shared" si="29"/>
        <v>1.0864713976227658</v>
      </c>
      <c r="DU36" s="40">
        <f t="shared" si="30"/>
        <v>-4.149097580797391E-4</v>
      </c>
      <c r="DV36" s="40">
        <f t="shared" si="31"/>
        <v>-3.967153409249589E-4</v>
      </c>
      <c r="DW36" s="40">
        <f t="shared" si="32"/>
        <v>-5.0831614819144986E-4</v>
      </c>
      <c r="DX36" s="40">
        <f t="shared" si="33"/>
        <v>-4.2529214846158641E-4</v>
      </c>
      <c r="DY36" s="40">
        <f t="shared" si="34"/>
        <v>-4.2484736647041939E-4</v>
      </c>
      <c r="DZ36" s="40">
        <f t="shared" si="35"/>
        <v>-4.5959279004101973E-4</v>
      </c>
      <c r="EA36" s="40">
        <f t="shared" si="36"/>
        <v>-5.5155719342713416E-4</v>
      </c>
      <c r="EB36" s="40">
        <f t="shared" si="37"/>
        <v>-5.4148075922251038E-4</v>
      </c>
      <c r="EC36" s="40">
        <f t="shared" si="38"/>
        <v>-5.4144719630560385E-4</v>
      </c>
      <c r="ED36" s="40">
        <f t="shared" si="39"/>
        <v>-5.5150049013045035E-4</v>
      </c>
      <c r="EE36" s="40">
        <f t="shared" si="40"/>
        <v>-5.4141856254790149E-4</v>
      </c>
      <c r="EF36" s="40">
        <f t="shared" si="41"/>
        <v>-4.6416820882039863E-4</v>
      </c>
      <c r="EG36" s="40">
        <f t="shared" si="42"/>
        <v>-5.4137305541665829E-4</v>
      </c>
      <c r="EH36" s="40">
        <f t="shared" si="43"/>
        <v>-5.4457429326062697E-4</v>
      </c>
      <c r="EI36" s="40">
        <f t="shared" si="44"/>
        <v>-5.6342741273247658E-4</v>
      </c>
      <c r="EJ36" s="40">
        <f t="shared" si="45"/>
        <v>-5.4314140322969998E-4</v>
      </c>
      <c r="EK36" s="40">
        <f t="shared" si="46"/>
        <v>-6.5528877469494206E-4</v>
      </c>
      <c r="EL36" s="40">
        <f t="shared" si="47"/>
        <v>-5.413337444886893E-4</v>
      </c>
      <c r="EM36" s="40">
        <f t="shared" si="48"/>
        <v>-5.4149890882045234E-4</v>
      </c>
      <c r="EN36" s="40">
        <f t="shared" si="49"/>
        <v>-5.456735635942727E-4</v>
      </c>
      <c r="EO36" s="40">
        <f t="shared" si="50"/>
        <v>-8.2487012947863572E-4</v>
      </c>
      <c r="EP36" s="40">
        <f t="shared" si="51"/>
        <v>-8.2554886058360942E-4</v>
      </c>
      <c r="EQ36" s="40">
        <f t="shared" si="52"/>
        <v>-8.2620125605927289E-4</v>
      </c>
      <c r="ER36" s="40">
        <f t="shared" si="53"/>
        <v>-5.4645323631106145E-4</v>
      </c>
      <c r="ES36" s="40">
        <f t="shared" si="54"/>
        <v>-6.5196886159968955E-4</v>
      </c>
      <c r="ET36" s="40">
        <f t="shared" si="55"/>
        <v>-5.4159665248772226E-4</v>
      </c>
      <c r="EU36" s="40">
        <f t="shared" si="27"/>
        <v>-4.8486299004082576E-4</v>
      </c>
      <c r="EV36" s="40">
        <f t="shared" si="28"/>
        <v>-6.4666815821985723E-4</v>
      </c>
      <c r="EW36" s="13"/>
      <c r="EX36" s="13"/>
      <c r="EY36" s="13"/>
      <c r="EZ36" s="13"/>
      <c r="FA36" s="13"/>
      <c r="FB36" s="13"/>
    </row>
    <row r="37" spans="1:158" x14ac:dyDescent="0.25">
      <c r="A37" s="15" t="s">
        <v>207</v>
      </c>
      <c r="B37" s="17">
        <v>26072.965725773</v>
      </c>
      <c r="C37" s="17">
        <v>242.485814285999</v>
      </c>
      <c r="D37" s="17">
        <v>356.98611369499997</v>
      </c>
      <c r="E37" s="17">
        <v>4389.7160317499902</v>
      </c>
      <c r="F37" s="17">
        <v>4386.9694425989901</v>
      </c>
      <c r="G37" s="17">
        <v>101.18063153099899</v>
      </c>
      <c r="H37" s="17">
        <v>6249.7071622169897</v>
      </c>
      <c r="I37" s="17">
        <v>759.96002840519805</v>
      </c>
      <c r="J37" s="17">
        <v>28.0971112217923</v>
      </c>
      <c r="K37" s="17">
        <v>174.00115769804401</v>
      </c>
      <c r="L37" s="17">
        <v>52.180354667557097</v>
      </c>
      <c r="M37" s="17">
        <v>2.5987259890999901E-2</v>
      </c>
      <c r="N37" s="17">
        <v>519.57361263915504</v>
      </c>
      <c r="O37" s="17">
        <v>7.4171470899999899E-4</v>
      </c>
      <c r="P37" s="17">
        <v>2.6658117489500002E-2</v>
      </c>
      <c r="Q37" s="17">
        <v>101.53007343835399</v>
      </c>
      <c r="R37" s="5">
        <v>3.0692107314999901E-3</v>
      </c>
      <c r="S37" s="17">
        <v>70.465778202882106</v>
      </c>
      <c r="T37" s="17">
        <v>34.831496192238703</v>
      </c>
      <c r="U37" s="17">
        <v>9.4412251940390792</v>
      </c>
      <c r="V37" s="17">
        <v>2.0700478084716901E-2</v>
      </c>
      <c r="W37" s="17">
        <v>0.343523931978367</v>
      </c>
      <c r="X37" s="17">
        <v>0.21443335261649599</v>
      </c>
      <c r="Y37" s="17">
        <v>26.1372454969705</v>
      </c>
      <c r="Z37" s="17">
        <v>0.38254598880107199</v>
      </c>
      <c r="AA37" s="17">
        <v>10.2130805956697</v>
      </c>
      <c r="AB37" s="17">
        <v>0.1209019984</v>
      </c>
      <c r="AC37" s="17">
        <v>3.901239445E-4</v>
      </c>
      <c r="AE37" s="28" t="s">
        <v>207</v>
      </c>
      <c r="AF37" s="28">
        <v>0</v>
      </c>
      <c r="AG37" s="28">
        <v>342.05029444852698</v>
      </c>
      <c r="AH37" s="28">
        <v>28.078396291281202</v>
      </c>
      <c r="AI37" s="28">
        <v>759.45390034037803</v>
      </c>
      <c r="AJ37" s="28">
        <v>759.45390034037803</v>
      </c>
      <c r="AK37" s="28">
        <v>301.336557326741</v>
      </c>
      <c r="AL37" s="28">
        <v>0</v>
      </c>
      <c r="AM37" s="28">
        <v>1.5984036606976501E-4</v>
      </c>
      <c r="AN37" s="28">
        <v>2.30013160692692E-4</v>
      </c>
      <c r="AO37" s="28">
        <v>173.884616419444</v>
      </c>
      <c r="AP37" s="28">
        <v>0.38227536599969902</v>
      </c>
      <c r="AQ37" s="28">
        <v>52.145601881384202</v>
      </c>
      <c r="AR37" s="28">
        <v>6.2333516859295404E-3</v>
      </c>
      <c r="AS37" s="28">
        <v>1.97389347435197E-2</v>
      </c>
      <c r="AT37" s="28">
        <v>1887.1256463304301</v>
      </c>
      <c r="AU37" s="28">
        <v>26058.8220417665</v>
      </c>
      <c r="AV37" s="28">
        <v>512.63043563559097</v>
      </c>
      <c r="AW37" s="28">
        <v>195.32662436373701</v>
      </c>
      <c r="AX37" s="28">
        <v>321.15890700292903</v>
      </c>
      <c r="AY37" s="28">
        <v>10.206275813215299</v>
      </c>
      <c r="AZ37" s="28">
        <v>0</v>
      </c>
      <c r="BA37" s="28">
        <v>0</v>
      </c>
      <c r="BB37" s="28">
        <v>519.22759897466301</v>
      </c>
      <c r="BC37" s="28">
        <v>519.22759897466301</v>
      </c>
      <c r="BD37" s="28">
        <v>306.27350593661799</v>
      </c>
      <c r="BE37" s="28">
        <v>0</v>
      </c>
      <c r="BF37" s="28">
        <v>2.9650148391671102E-4</v>
      </c>
      <c r="BG37" s="28">
        <v>3.7062563564252399E-4</v>
      </c>
      <c r="BH37" s="28">
        <v>0</v>
      </c>
      <c r="BI37" s="28">
        <v>65.767288527212997</v>
      </c>
      <c r="BJ37" s="28">
        <v>18.735158787251201</v>
      </c>
      <c r="BK37" s="28">
        <v>0</v>
      </c>
      <c r="BL37" s="28">
        <v>704.04417893088396</v>
      </c>
      <c r="BM37" s="28">
        <v>84.5601521498849</v>
      </c>
      <c r="BN37" s="28">
        <v>3.1416072079895399E-2</v>
      </c>
      <c r="BO37" s="28">
        <v>8.9414975795455098E-2</v>
      </c>
      <c r="BP37" s="28">
        <v>8.7916266080237202E-3</v>
      </c>
      <c r="BQ37" s="28">
        <v>1.7849660793553601E-2</v>
      </c>
      <c r="BR37" s="28">
        <v>0</v>
      </c>
      <c r="BS37" s="28">
        <v>431.178022209044</v>
      </c>
      <c r="BT37" s="28">
        <v>101.462383605079</v>
      </c>
      <c r="BU37" s="28">
        <v>242.355978226932</v>
      </c>
      <c r="BV37" s="28">
        <v>0</v>
      </c>
      <c r="BW37" s="28">
        <v>1.2574914726103199E-3</v>
      </c>
      <c r="BX37" s="28">
        <v>1.80956074292454E-3</v>
      </c>
      <c r="BY37" s="28">
        <v>6782.8812660262201</v>
      </c>
      <c r="BZ37" s="28">
        <v>321.103877672404</v>
      </c>
      <c r="CA37" s="28">
        <v>35.678201080763003</v>
      </c>
      <c r="CB37" s="28">
        <v>356.78207875316701</v>
      </c>
      <c r="CC37" s="28">
        <v>0.52628368664907099</v>
      </c>
      <c r="CD37" s="28">
        <v>187.60092659865401</v>
      </c>
      <c r="CE37" s="28">
        <v>0</v>
      </c>
      <c r="CF37" s="28">
        <v>9.4349175326871606</v>
      </c>
      <c r="CG37" s="28">
        <v>2.0682302047076599E-2</v>
      </c>
      <c r="CH37" s="28">
        <v>0.34322320836234199</v>
      </c>
      <c r="CI37" s="28">
        <v>0.21424593633071101</v>
      </c>
      <c r="CJ37" s="28">
        <v>26.119749091719999</v>
      </c>
      <c r="CK37" s="28">
        <v>0.40215323338418302</v>
      </c>
      <c r="CL37" s="28">
        <v>607.52450379935203</v>
      </c>
      <c r="CM37" s="28">
        <v>0.39552745374185999</v>
      </c>
      <c r="CN37" s="28">
        <v>11.410933600886199</v>
      </c>
      <c r="CO37" s="28">
        <v>253.455865931425</v>
      </c>
      <c r="CP37" s="28">
        <v>0.73656171695960504</v>
      </c>
      <c r="CQ37" s="28">
        <v>0.28258616032793699</v>
      </c>
      <c r="CR37" s="28">
        <v>7.4125241809553703E-5</v>
      </c>
      <c r="CS37" s="28">
        <v>37.807608342620298</v>
      </c>
      <c r="CT37" s="28">
        <v>4387.2995567260396</v>
      </c>
      <c r="CU37" s="28">
        <v>4384.5553544339</v>
      </c>
      <c r="CV37" s="28">
        <v>2.7442022921429401</v>
      </c>
      <c r="CW37" s="28">
        <v>0.42119371416571</v>
      </c>
      <c r="CX37" s="28">
        <v>5.7635677415808202E-4</v>
      </c>
      <c r="CY37" s="28">
        <v>90.5705340094908</v>
      </c>
      <c r="CZ37" s="28">
        <v>3.5164972057959498</v>
      </c>
      <c r="DA37" s="28">
        <v>1634.56059947309</v>
      </c>
      <c r="DB37" s="28">
        <v>5.4820054786035897</v>
      </c>
      <c r="DC37" s="28">
        <v>6.9438755291489596</v>
      </c>
      <c r="DD37" s="28">
        <v>2320.7180843830001</v>
      </c>
      <c r="DE37" s="28">
        <v>77.199110155381405</v>
      </c>
      <c r="DF37" s="28">
        <v>1.4084352849639199</v>
      </c>
      <c r="DG37" s="28">
        <v>16.442128939411401</v>
      </c>
      <c r="DH37" s="28">
        <v>1.8762009980632301E-4</v>
      </c>
      <c r="DI37" s="28">
        <v>101.125232504152</v>
      </c>
      <c r="DJ37" s="28">
        <v>2.4066037340067101</v>
      </c>
      <c r="DK37" s="28">
        <v>0</v>
      </c>
      <c r="DL37" s="28">
        <v>0</v>
      </c>
      <c r="DM37" s="28">
        <v>103.690097662396</v>
      </c>
      <c r="DN37" s="28">
        <v>70.418860373829702</v>
      </c>
      <c r="DO37" s="28">
        <v>8.2460545028395291</v>
      </c>
      <c r="DP37" s="28">
        <v>6245.5201585894802</v>
      </c>
      <c r="DQ37" s="28">
        <v>34.8082854992779</v>
      </c>
      <c r="DR37" s="28">
        <v>35.667541312623598</v>
      </c>
      <c r="DT37" s="26">
        <f t="shared" si="29"/>
        <v>1.0860394480830722</v>
      </c>
      <c r="DU37" s="40">
        <f t="shared" si="30"/>
        <v>-5.4246548533291178E-4</v>
      </c>
      <c r="DV37" s="40">
        <f t="shared" si="31"/>
        <v>-5.3543775106723666E-4</v>
      </c>
      <c r="DW37" s="40">
        <f t="shared" si="32"/>
        <v>-5.715486793620233E-4</v>
      </c>
      <c r="DX37" s="40">
        <f t="shared" si="33"/>
        <v>-5.5048549985300087E-4</v>
      </c>
      <c r="DY37" s="40">
        <f t="shared" si="34"/>
        <v>-5.5028606801963917E-4</v>
      </c>
      <c r="DZ37" s="40">
        <f t="shared" si="35"/>
        <v>-5.4752600382837176E-4</v>
      </c>
      <c r="EA37" s="40">
        <f t="shared" si="36"/>
        <v>-6.699519703614777E-4</v>
      </c>
      <c r="EB37" s="40">
        <f t="shared" si="37"/>
        <v>-6.6599300739822475E-4</v>
      </c>
      <c r="EC37" s="40">
        <f t="shared" si="38"/>
        <v>-6.6608023733710732E-4</v>
      </c>
      <c r="ED37" s="40">
        <f t="shared" si="39"/>
        <v>-6.6977300692592156E-4</v>
      </c>
      <c r="EE37" s="40">
        <f t="shared" si="40"/>
        <v>-6.6601283939724334E-4</v>
      </c>
      <c r="EF37" s="40">
        <f t="shared" si="41"/>
        <v>-5.7618470025175609E-4</v>
      </c>
      <c r="EG37" s="40">
        <f t="shared" si="42"/>
        <v>-6.6595696177577284E-4</v>
      </c>
      <c r="EH37" s="40">
        <f t="shared" si="43"/>
        <v>-6.2334968634185069E-4</v>
      </c>
      <c r="EI37" s="40">
        <f t="shared" si="44"/>
        <v>-6.313306980251296E-4</v>
      </c>
      <c r="EJ37" s="40">
        <f t="shared" si="45"/>
        <v>-6.6669737332649857E-4</v>
      </c>
      <c r="EK37" s="40">
        <f t="shared" si="46"/>
        <v>-7.032804697888732E-4</v>
      </c>
      <c r="EL37" s="40">
        <f t="shared" si="47"/>
        <v>-6.658243227985125E-4</v>
      </c>
      <c r="EM37" s="40">
        <f t="shared" si="48"/>
        <v>-6.6637082807755326E-4</v>
      </c>
      <c r="EN37" s="40">
        <f t="shared" si="49"/>
        <v>-6.6809775450553843E-4</v>
      </c>
      <c r="EO37" s="40">
        <f t="shared" si="50"/>
        <v>-8.7804917190398616E-4</v>
      </c>
      <c r="EP37" s="40">
        <f t="shared" si="51"/>
        <v>-8.7540805175678185E-4</v>
      </c>
      <c r="EQ37" s="40">
        <f t="shared" si="52"/>
        <v>-8.7400716119082501E-4</v>
      </c>
      <c r="ER37" s="40">
        <f t="shared" si="53"/>
        <v>-6.6940509291727303E-4</v>
      </c>
      <c r="ES37" s="40">
        <f t="shared" si="54"/>
        <v>-7.0742553652468928E-4</v>
      </c>
      <c r="ET37" s="40">
        <f t="shared" si="55"/>
        <v>-6.6628108832175812E-4</v>
      </c>
      <c r="EU37" s="40">
        <f t="shared" si="27"/>
        <v>-5.8684327462286653E-4</v>
      </c>
      <c r="EV37" s="40">
        <f t="shared" si="28"/>
        <v>-6.9315852399053351E-4</v>
      </c>
      <c r="EW37" s="13"/>
      <c r="EX37" s="13"/>
      <c r="EY37" s="13"/>
      <c r="EZ37" s="13"/>
      <c r="FA37" s="13"/>
      <c r="FB37" s="13"/>
    </row>
    <row r="38" spans="1:158" x14ac:dyDescent="0.25">
      <c r="A38" s="15" t="s">
        <v>208</v>
      </c>
      <c r="B38" s="17">
        <v>96468.661558093998</v>
      </c>
      <c r="C38" s="17">
        <v>966.88948996500005</v>
      </c>
      <c r="D38" s="17">
        <v>1572.9582906762</v>
      </c>
      <c r="E38" s="17">
        <v>14640.326892699</v>
      </c>
      <c r="F38" s="17">
        <v>14640.056172926999</v>
      </c>
      <c r="G38" s="17">
        <v>298.98296937600003</v>
      </c>
      <c r="H38" s="17">
        <v>13901.3894477459</v>
      </c>
      <c r="I38" s="17">
        <v>1721.5162748</v>
      </c>
      <c r="J38" s="17">
        <v>63.647639089999899</v>
      </c>
      <c r="K38" s="17">
        <v>387.25153032110001</v>
      </c>
      <c r="L38" s="17">
        <v>118.202738613999</v>
      </c>
      <c r="M38" s="17">
        <v>0.104727001564176</v>
      </c>
      <c r="N38" s="17">
        <v>1176.9767378399999</v>
      </c>
      <c r="O38" s="17">
        <v>2.98641083069974E-3</v>
      </c>
      <c r="P38" s="17">
        <v>0.102915335054635</v>
      </c>
      <c r="Q38" s="17">
        <v>229.36223535678999</v>
      </c>
      <c r="R38" s="5">
        <v>1.7941625595175901E-2</v>
      </c>
      <c r="S38" s="17">
        <v>159.62428502399999</v>
      </c>
      <c r="T38" s="17">
        <v>78.902861788899997</v>
      </c>
      <c r="U38" s="17">
        <v>21.232987637915901</v>
      </c>
      <c r="V38" s="17">
        <v>2.1781933187900001E-2</v>
      </c>
      <c r="W38" s="17">
        <v>0.350050961366899</v>
      </c>
      <c r="X38" s="17">
        <v>0.218664727008899</v>
      </c>
      <c r="Y38" s="17">
        <v>58.753076710446102</v>
      </c>
      <c r="Z38" s="17">
        <v>0.74672912131199898</v>
      </c>
      <c r="AA38" s="17">
        <v>23.135411764200001</v>
      </c>
      <c r="AB38" s="17">
        <v>0.50712823188115996</v>
      </c>
      <c r="AC38" s="17">
        <v>1.6992568942987901E-3</v>
      </c>
      <c r="AE38" s="28" t="s">
        <v>208</v>
      </c>
      <c r="AF38" s="28">
        <v>0</v>
      </c>
      <c r="AG38" s="28">
        <v>757.23456182628399</v>
      </c>
      <c r="AH38" s="28">
        <v>63.646436190353903</v>
      </c>
      <c r="AI38" s="28">
        <v>1721.4837907535</v>
      </c>
      <c r="AJ38" s="28">
        <v>1721.4837907535</v>
      </c>
      <c r="AK38" s="28">
        <v>667.10242943916001</v>
      </c>
      <c r="AL38" s="28">
        <v>0</v>
      </c>
      <c r="AM38" s="28">
        <v>6.9668434299508897E-4</v>
      </c>
      <c r="AN38" s="28">
        <v>1.0025425167964599E-3</v>
      </c>
      <c r="AO38" s="28">
        <v>387.243735215409</v>
      </c>
      <c r="AP38" s="28">
        <v>0.74671427875817098</v>
      </c>
      <c r="AQ38" s="28">
        <v>118.20054951400201</v>
      </c>
      <c r="AR38" s="28">
        <v>2.5133978163219099E-2</v>
      </c>
      <c r="AS38" s="28">
        <v>7.9590922821695595E-2</v>
      </c>
      <c r="AT38" s="28">
        <v>4177.7396626238997</v>
      </c>
      <c r="AU38" s="28">
        <v>96466.628680588896</v>
      </c>
      <c r="AV38" s="28">
        <v>1134.8669192965999</v>
      </c>
      <c r="AW38" s="28">
        <v>432.41621293307099</v>
      </c>
      <c r="AX38" s="28">
        <v>710.98496367517305</v>
      </c>
      <c r="AY38" s="28">
        <v>23.1349724318443</v>
      </c>
      <c r="AZ38" s="28">
        <v>0</v>
      </c>
      <c r="BA38" s="28">
        <v>0</v>
      </c>
      <c r="BB38" s="28">
        <v>1176.9547968720401</v>
      </c>
      <c r="BC38" s="28">
        <v>1176.9547968720401</v>
      </c>
      <c r="BD38" s="28">
        <v>678.03140788552503</v>
      </c>
      <c r="BE38" s="28">
        <v>0</v>
      </c>
      <c r="BF38" s="28">
        <v>1.1945385560047899E-3</v>
      </c>
      <c r="BG38" s="28">
        <v>1.4931731302752901E-3</v>
      </c>
      <c r="BH38" s="28">
        <v>0</v>
      </c>
      <c r="BI38" s="28">
        <v>145.596357543305</v>
      </c>
      <c r="BJ38" s="28">
        <v>41.476101024730198</v>
      </c>
      <c r="BK38" s="28">
        <v>0</v>
      </c>
      <c r="BL38" s="28">
        <v>1558.62095385216</v>
      </c>
      <c r="BM38" s="28">
        <v>187.200114753343</v>
      </c>
      <c r="BN38" s="28">
        <v>0.13185081253548001</v>
      </c>
      <c r="BO38" s="28">
        <v>0.37526785209190999</v>
      </c>
      <c r="BP38" s="28">
        <v>3.3961455546553297E-2</v>
      </c>
      <c r="BQ38" s="28">
        <v>6.8952011541196095E-2</v>
      </c>
      <c r="BR38" s="28">
        <v>0</v>
      </c>
      <c r="BS38" s="28">
        <v>954.546739508776</v>
      </c>
      <c r="BT38" s="28">
        <v>229.35767268366601</v>
      </c>
      <c r="BU38" s="28">
        <v>966.869014821674</v>
      </c>
      <c r="BV38" s="28">
        <v>0</v>
      </c>
      <c r="BW38" s="28">
        <v>7.3559547324966697E-3</v>
      </c>
      <c r="BX38" s="28">
        <v>1.0585386651013801E-2</v>
      </c>
      <c r="BY38" s="28">
        <v>15090.847307329799</v>
      </c>
      <c r="BZ38" s="28">
        <v>1415.63322873724</v>
      </c>
      <c r="CA38" s="28">
        <v>157.29260084767699</v>
      </c>
      <c r="CB38" s="28">
        <v>1572.9258295849199</v>
      </c>
      <c r="CC38" s="28">
        <v>1.1650924727293701</v>
      </c>
      <c r="CD38" s="28">
        <v>415.31315490775802</v>
      </c>
      <c r="CE38" s="28">
        <v>0</v>
      </c>
      <c r="CF38" s="28">
        <v>21.2325529164393</v>
      </c>
      <c r="CG38" s="28">
        <v>2.1781722112176001E-2</v>
      </c>
      <c r="CH38" s="28">
        <v>0.35004789558954302</v>
      </c>
      <c r="CI38" s="28">
        <v>0.218662513385525</v>
      </c>
      <c r="CJ38" s="28">
        <v>58.751888118079499</v>
      </c>
      <c r="CK38" s="28">
        <v>1.4283750691424499</v>
      </c>
      <c r="CL38" s="28">
        <v>1344.94443701307</v>
      </c>
      <c r="CM38" s="28">
        <v>1.68808108257962</v>
      </c>
      <c r="CN38" s="28">
        <v>43.436190187227503</v>
      </c>
      <c r="CO38" s="28">
        <v>823.66685211946799</v>
      </c>
      <c r="CP38" s="28">
        <v>1.5251312231793901</v>
      </c>
      <c r="CQ38" s="28">
        <v>3.6776154615210701</v>
      </c>
      <c r="CR38" s="28">
        <v>2.9863676306376302E-4</v>
      </c>
      <c r="CS38" s="28">
        <v>138.55214149594599</v>
      </c>
      <c r="CT38" s="28">
        <v>14640.0176682212</v>
      </c>
      <c r="CU38" s="28">
        <v>14639.746950761701</v>
      </c>
      <c r="CV38" s="28">
        <v>0.27071745942834102</v>
      </c>
      <c r="CW38" s="28">
        <v>1.5723863065416599</v>
      </c>
      <c r="CX38" s="28">
        <v>7.5007745407607001E-3</v>
      </c>
      <c r="CY38" s="28">
        <v>322.01727449197199</v>
      </c>
      <c r="CZ38" s="28">
        <v>12.408564109635799</v>
      </c>
      <c r="DA38" s="28">
        <v>5500.6653039898101</v>
      </c>
      <c r="DB38" s="28">
        <v>19.453057250836299</v>
      </c>
      <c r="DC38" s="28">
        <v>24.640535546883999</v>
      </c>
      <c r="DD38" s="28">
        <v>7671.0979316236499</v>
      </c>
      <c r="DE38" s="28">
        <v>170.90430603563499</v>
      </c>
      <c r="DF38" s="28">
        <v>5.21352661970821</v>
      </c>
      <c r="DG38" s="28">
        <v>68.694041698220303</v>
      </c>
      <c r="DH38" s="28">
        <v>2.44171092857465E-3</v>
      </c>
      <c r="DI38" s="28">
        <v>298.977784029497</v>
      </c>
      <c r="DJ38" s="28">
        <v>5.3277659073313401</v>
      </c>
      <c r="DK38" s="28">
        <v>0</v>
      </c>
      <c r="DL38" s="28">
        <v>0</v>
      </c>
      <c r="DM38" s="28">
        <v>229.55024147057</v>
      </c>
      <c r="DN38" s="28">
        <v>159.62131660557199</v>
      </c>
      <c r="DO38" s="28">
        <v>18.255218295811702</v>
      </c>
      <c r="DP38" s="28">
        <v>13901.1106457889</v>
      </c>
      <c r="DQ38" s="28">
        <v>78.901388669514404</v>
      </c>
      <c r="DR38" s="28">
        <v>78.961150348065104</v>
      </c>
      <c r="DT38" s="26">
        <f t="shared" si="29"/>
        <v>1.085585727058529</v>
      </c>
      <c r="DU38" s="40">
        <f t="shared" si="30"/>
        <v>-2.1072931584915455E-5</v>
      </c>
      <c r="DV38" s="40">
        <f t="shared" si="31"/>
        <v>-2.1176301468323719E-5</v>
      </c>
      <c r="DW38" s="40">
        <f t="shared" si="32"/>
        <v>-2.0636968871011096E-5</v>
      </c>
      <c r="DX38" s="40">
        <f t="shared" si="33"/>
        <v>-2.1121418945512172E-5</v>
      </c>
      <c r="DY38" s="40">
        <f t="shared" si="34"/>
        <v>-2.1121651559680002E-5</v>
      </c>
      <c r="DZ38" s="40">
        <f t="shared" si="35"/>
        <v>-1.7343283846061452E-5</v>
      </c>
      <c r="EA38" s="40">
        <f t="shared" si="36"/>
        <v>-2.0055689976013275E-5</v>
      </c>
      <c r="EB38" s="40">
        <f t="shared" si="37"/>
        <v>-1.8869439095953108E-5</v>
      </c>
      <c r="EC38" s="40">
        <f t="shared" si="38"/>
        <v>-1.8899360026459566E-5</v>
      </c>
      <c r="ED38" s="40">
        <f t="shared" si="39"/>
        <v>-2.0129308939176741E-5</v>
      </c>
      <c r="EE38" s="40">
        <f t="shared" si="40"/>
        <v>-1.8519875450141576E-5</v>
      </c>
      <c r="EF38" s="40">
        <f t="shared" si="41"/>
        <v>-2.0057666408249487E-5</v>
      </c>
      <c r="EG38" s="40">
        <f t="shared" si="42"/>
        <v>-1.8641802556014816E-5</v>
      </c>
      <c r="EH38" s="40">
        <f t="shared" si="43"/>
        <v>-2.0888403985001475E-5</v>
      </c>
      <c r="EI38" s="40">
        <f t="shared" si="44"/>
        <v>-1.8150520372987424E-5</v>
      </c>
      <c r="EJ38" s="40">
        <f t="shared" si="45"/>
        <v>-1.9892869970016526E-5</v>
      </c>
      <c r="EK38" s="40">
        <f t="shared" si="46"/>
        <v>-1.5840909393841603E-5</v>
      </c>
      <c r="EL38" s="40">
        <f t="shared" si="47"/>
        <v>-1.8596283313349912E-5</v>
      </c>
      <c r="EM38" s="40">
        <f t="shared" si="48"/>
        <v>-1.8670037463722617E-5</v>
      </c>
      <c r="EN38" s="40">
        <f t="shared" si="49"/>
        <v>-2.0473872260214146E-5</v>
      </c>
      <c r="EO38" s="40">
        <f t="shared" si="50"/>
        <v>-9.6904036101443113E-6</v>
      </c>
      <c r="EP38" s="40">
        <f t="shared" si="51"/>
        <v>-8.7580886623200732E-6</v>
      </c>
      <c r="EQ38" s="40">
        <f t="shared" si="52"/>
        <v>-1.0123367423142444E-5</v>
      </c>
      <c r="ER38" s="40">
        <f t="shared" si="53"/>
        <v>-2.0230299980043763E-5</v>
      </c>
      <c r="ES38" s="40">
        <f t="shared" si="54"/>
        <v>-1.9876757721622115E-5</v>
      </c>
      <c r="ET38" s="40">
        <f t="shared" si="55"/>
        <v>-1.8989606071338675E-5</v>
      </c>
      <c r="EU38" s="40">
        <f t="shared" si="27"/>
        <v>-1.8865551488829565E-5</v>
      </c>
      <c r="EV38" s="40">
        <f t="shared" si="28"/>
        <v>-1.7675083350751525E-5</v>
      </c>
      <c r="EW38" s="13"/>
      <c r="EX38" s="13"/>
      <c r="EY38" s="13"/>
      <c r="EZ38" s="13"/>
      <c r="FA38" s="13"/>
      <c r="FB38" s="13"/>
    </row>
    <row r="39" spans="1:158" x14ac:dyDescent="0.25">
      <c r="A39" s="15" t="s">
        <v>209</v>
      </c>
      <c r="B39" s="17">
        <v>164094.147906976</v>
      </c>
      <c r="C39" s="17">
        <v>1343.3819057569999</v>
      </c>
      <c r="D39" s="17">
        <v>2097.79898374</v>
      </c>
      <c r="E39" s="17">
        <v>27978.541205906899</v>
      </c>
      <c r="F39" s="17">
        <v>27962.7827032149</v>
      </c>
      <c r="G39" s="17">
        <v>803.42977290500005</v>
      </c>
      <c r="H39" s="17">
        <v>38557.835490443897</v>
      </c>
      <c r="I39" s="17">
        <v>4694.9335445218903</v>
      </c>
      <c r="J39" s="17">
        <v>173.58027402596599</v>
      </c>
      <c r="K39" s="17">
        <v>1073.5515267936401</v>
      </c>
      <c r="L39" s="17">
        <v>322.36339851698199</v>
      </c>
      <c r="M39" s="17">
        <v>0.15034233547199899</v>
      </c>
      <c r="N39" s="17">
        <v>3209.8577446857098</v>
      </c>
      <c r="O39" s="17">
        <v>4.6627780894999901E-3</v>
      </c>
      <c r="P39" s="17">
        <v>0.182942849991</v>
      </c>
      <c r="Q39" s="17">
        <v>627.11116924776297</v>
      </c>
      <c r="R39" s="5">
        <v>2.1755254804999902E-2</v>
      </c>
      <c r="S39" s="17">
        <v>435.32835078157001</v>
      </c>
      <c r="T39" s="17">
        <v>215.18442255707001</v>
      </c>
      <c r="U39" s="17">
        <v>58.295346587545303</v>
      </c>
      <c r="V39" s="17">
        <v>0.14750370946514699</v>
      </c>
      <c r="W39" s="5">
        <v>2.4354639434635899</v>
      </c>
      <c r="X39" s="17">
        <v>1.52401344352046</v>
      </c>
      <c r="Y39" s="17">
        <v>161.70139989256299</v>
      </c>
      <c r="Z39" s="17">
        <v>3.0863798196253001</v>
      </c>
      <c r="AA39" s="17">
        <v>63.0950745950935</v>
      </c>
      <c r="AB39" s="17">
        <v>0.72101559369999901</v>
      </c>
      <c r="AC39" s="17">
        <v>3.1496639665499998E-3</v>
      </c>
      <c r="AE39" s="28" t="s">
        <v>209</v>
      </c>
      <c r="AF39" s="28">
        <v>0</v>
      </c>
      <c r="AG39" s="28">
        <v>2109.73426369754</v>
      </c>
      <c r="AH39" s="28">
        <v>173.48720509631801</v>
      </c>
      <c r="AI39" s="28">
        <v>4692.4160739778599</v>
      </c>
      <c r="AJ39" s="28">
        <v>4692.4160739778599</v>
      </c>
      <c r="AK39" s="28">
        <v>1858.6164256263601</v>
      </c>
      <c r="AL39" s="28">
        <v>0</v>
      </c>
      <c r="AM39" s="28">
        <v>1.2905267421639401E-3</v>
      </c>
      <c r="AN39" s="28">
        <v>1.8570936177185399E-3</v>
      </c>
      <c r="AO39" s="28">
        <v>1072.9710153067299</v>
      </c>
      <c r="AP39" s="28">
        <v>3.0844148612870801</v>
      </c>
      <c r="AQ39" s="28">
        <v>322.19054491350897</v>
      </c>
      <c r="AR39" s="28">
        <v>3.6064147765229801E-2</v>
      </c>
      <c r="AS39" s="28">
        <v>0.114203150042163</v>
      </c>
      <c r="AT39" s="28">
        <v>11639.6134237926</v>
      </c>
      <c r="AU39" s="28">
        <v>164023.50201769199</v>
      </c>
      <c r="AV39" s="28">
        <v>3161.8563331887299</v>
      </c>
      <c r="AW39" s="28">
        <v>1204.7561914257301</v>
      </c>
      <c r="AX39" s="28">
        <v>1980.87709088627</v>
      </c>
      <c r="AY39" s="28">
        <v>63.0612346268069</v>
      </c>
      <c r="AZ39" s="28">
        <v>0</v>
      </c>
      <c r="BA39" s="28">
        <v>0</v>
      </c>
      <c r="BB39" s="28">
        <v>3208.1369329191202</v>
      </c>
      <c r="BC39" s="28">
        <v>3208.1369329191202</v>
      </c>
      <c r="BD39" s="28">
        <v>1889.0660121247399</v>
      </c>
      <c r="BE39" s="28">
        <v>0</v>
      </c>
      <c r="BF39" s="28">
        <v>1.86405784209216E-3</v>
      </c>
      <c r="BG39" s="28">
        <v>2.3300678182865998E-3</v>
      </c>
      <c r="BH39" s="28">
        <v>0</v>
      </c>
      <c r="BI39" s="28">
        <v>405.64646029003598</v>
      </c>
      <c r="BJ39" s="28">
        <v>115.556720375705</v>
      </c>
      <c r="BK39" s="28">
        <v>0</v>
      </c>
      <c r="BL39" s="28">
        <v>4342.4771671133603</v>
      </c>
      <c r="BM39" s="28">
        <v>521.55907620766197</v>
      </c>
      <c r="BN39" s="28">
        <v>0.187367175184774</v>
      </c>
      <c r="BO39" s="28">
        <v>0.53327586000650296</v>
      </c>
      <c r="BP39" s="28">
        <v>6.0336016229434901E-2</v>
      </c>
      <c r="BQ39" s="28">
        <v>0.122500412203685</v>
      </c>
      <c r="BR39" s="28">
        <v>0</v>
      </c>
      <c r="BS39" s="28">
        <v>2659.4658013138801</v>
      </c>
      <c r="BT39" s="28">
        <v>626.77428380746801</v>
      </c>
      <c r="BU39" s="28">
        <v>1342.7806737631199</v>
      </c>
      <c r="BV39" s="28">
        <v>0</v>
      </c>
      <c r="BW39" s="28">
        <v>8.9138489349140405E-3</v>
      </c>
      <c r="BX39" s="28">
        <v>1.28272530031911E-2</v>
      </c>
      <c r="BY39" s="28">
        <v>41852.201087396701</v>
      </c>
      <c r="BZ39" s="28">
        <v>1887.0145498223601</v>
      </c>
      <c r="CA39" s="28">
        <v>209.668302072675</v>
      </c>
      <c r="CB39" s="28">
        <v>2096.6828518950301</v>
      </c>
      <c r="CC39" s="28">
        <v>3.24606724166093</v>
      </c>
      <c r="CD39" s="28">
        <v>1157.10542812929</v>
      </c>
      <c r="CE39" s="28">
        <v>0</v>
      </c>
      <c r="CF39" s="28">
        <v>58.263974227728603</v>
      </c>
      <c r="CG39" s="28">
        <v>0.14738754650625299</v>
      </c>
      <c r="CH39" s="28">
        <v>2.4335387559441499</v>
      </c>
      <c r="CI39" s="28">
        <v>1.52280851154397</v>
      </c>
      <c r="CJ39" s="28">
        <v>161.61405144722599</v>
      </c>
      <c r="CK39" s="28">
        <v>2.1203363182261601</v>
      </c>
      <c r="CL39" s="28">
        <v>3747.1534447082499</v>
      </c>
      <c r="CM39" s="28">
        <v>2.1657690207840701</v>
      </c>
      <c r="CN39" s="28">
        <v>62.614721845599199</v>
      </c>
      <c r="CO39" s="28">
        <v>1669.44090150851</v>
      </c>
      <c r="CP39" s="28">
        <v>6.7959416689319099</v>
      </c>
      <c r="CQ39" s="28">
        <v>2.24862582763163</v>
      </c>
      <c r="CR39" s="28">
        <v>4.6601595553056902E-4</v>
      </c>
      <c r="CS39" s="28">
        <v>212.887044451793</v>
      </c>
      <c r="CT39" s="28">
        <v>27966.408475350399</v>
      </c>
      <c r="CU39" s="28">
        <v>27950.662629835999</v>
      </c>
      <c r="CV39" s="28">
        <v>15.7458455143989</v>
      </c>
      <c r="CW39" s="28">
        <v>2.24239860837646</v>
      </c>
      <c r="CX39" s="28">
        <v>4.5862430175212304E-3</v>
      </c>
      <c r="CY39" s="28">
        <v>484.28961473569302</v>
      </c>
      <c r="CZ39" s="28">
        <v>19.062986933425901</v>
      </c>
      <c r="DA39" s="28">
        <v>10473.398142694101</v>
      </c>
      <c r="DB39" s="28">
        <v>28.898516117440199</v>
      </c>
      <c r="DC39" s="28">
        <v>36.604787907097197</v>
      </c>
      <c r="DD39" s="28">
        <v>14847.6592236754</v>
      </c>
      <c r="DE39" s="28">
        <v>476.15672852543503</v>
      </c>
      <c r="DF39" s="28">
        <v>8.3677719507046504</v>
      </c>
      <c r="DG39" s="28">
        <v>91.859767381625502</v>
      </c>
      <c r="DH39" s="28">
        <v>1.4929475680043199E-3</v>
      </c>
      <c r="DI39" s="28">
        <v>803.06397013178105</v>
      </c>
      <c r="DJ39" s="28">
        <v>14.8437067729209</v>
      </c>
      <c r="DK39" s="28">
        <v>0</v>
      </c>
      <c r="DL39" s="28">
        <v>0</v>
      </c>
      <c r="DM39" s="28">
        <v>639.550729165147</v>
      </c>
      <c r="DN39" s="28">
        <v>435.09490107836098</v>
      </c>
      <c r="DO39" s="28">
        <v>50.860927740659697</v>
      </c>
      <c r="DP39" s="28">
        <v>38536.972668287002</v>
      </c>
      <c r="DQ39" s="28">
        <v>215.06902722954001</v>
      </c>
      <c r="DR39" s="28">
        <v>219.99394188659801</v>
      </c>
      <c r="DT39" s="26">
        <f t="shared" si="29"/>
        <v>1.0860272146347885</v>
      </c>
      <c r="DU39" s="40">
        <f t="shared" si="30"/>
        <v>-4.3052046757968866E-4</v>
      </c>
      <c r="DV39" s="40">
        <f t="shared" si="31"/>
        <v>-4.4755105849158795E-4</v>
      </c>
      <c r="DW39" s="40">
        <f t="shared" si="32"/>
        <v>-5.3204899688722817E-4</v>
      </c>
      <c r="DX39" s="40">
        <f t="shared" si="33"/>
        <v>-4.3364414417495302E-4</v>
      </c>
      <c r="DY39" s="40">
        <f t="shared" si="34"/>
        <v>-4.3343588181256169E-4</v>
      </c>
      <c r="DZ39" s="40">
        <f t="shared" si="35"/>
        <v>-4.5530149062854774E-4</v>
      </c>
      <c r="EA39" s="40">
        <f t="shared" si="36"/>
        <v>-5.4107866511502844E-4</v>
      </c>
      <c r="EB39" s="40">
        <f t="shared" si="37"/>
        <v>-5.3621004858904128E-4</v>
      </c>
      <c r="EC39" s="40">
        <f t="shared" si="38"/>
        <v>-5.3617227055455523E-4</v>
      </c>
      <c r="ED39" s="40">
        <f t="shared" si="39"/>
        <v>-5.4073928677085418E-4</v>
      </c>
      <c r="EE39" s="40">
        <f t="shared" si="40"/>
        <v>-5.3620728739125025E-4</v>
      </c>
      <c r="EF39" s="40">
        <f t="shared" si="41"/>
        <v>-4.9911200574756975E-4</v>
      </c>
      <c r="EG39" s="40">
        <f t="shared" si="42"/>
        <v>-5.3610219002339892E-4</v>
      </c>
      <c r="EH39" s="40">
        <f t="shared" si="43"/>
        <v>-5.6542978028440479E-4</v>
      </c>
      <c r="EI39" s="40">
        <f t="shared" si="44"/>
        <v>-5.8172023604822023E-4</v>
      </c>
      <c r="EJ39" s="40">
        <f t="shared" si="45"/>
        <v>-5.3720210516911547E-4</v>
      </c>
      <c r="EK39" s="40">
        <f t="shared" si="46"/>
        <v>-6.5054935102428998E-4</v>
      </c>
      <c r="EL39" s="40">
        <f t="shared" si="47"/>
        <v>-5.362611986788981E-4</v>
      </c>
      <c r="EM39" s="40">
        <f t="shared" si="48"/>
        <v>-5.3626245877250232E-4</v>
      </c>
      <c r="EN39" s="40">
        <f t="shared" si="49"/>
        <v>-5.3816233461424887E-4</v>
      </c>
      <c r="EO39" s="40">
        <f t="shared" si="50"/>
        <v>-7.875256786097479E-4</v>
      </c>
      <c r="EP39" s="40">
        <f t="shared" si="51"/>
        <v>-7.9048081356607115E-4</v>
      </c>
      <c r="EQ39" s="40">
        <f t="shared" si="52"/>
        <v>-7.9063080553054739E-4</v>
      </c>
      <c r="ER39" s="40">
        <f t="shared" si="53"/>
        <v>-5.4018360629552633E-4</v>
      </c>
      <c r="ES39" s="40">
        <f t="shared" si="54"/>
        <v>-6.3665473890330297E-4</v>
      </c>
      <c r="ET39" s="40">
        <f t="shared" si="55"/>
        <v>-5.3633296265618896E-4</v>
      </c>
      <c r="EU39" s="40">
        <f t="shared" si="27"/>
        <v>-5.1671352461359087E-4</v>
      </c>
      <c r="EV39" s="40">
        <f t="shared" si="28"/>
        <v>-6.4883323720347987E-4</v>
      </c>
      <c r="EW39" s="13"/>
      <c r="EX39" s="13"/>
      <c r="EY39" s="13"/>
      <c r="EZ39" s="13"/>
      <c r="FA39" s="13"/>
      <c r="FB39" s="13"/>
    </row>
    <row r="40" spans="1:158" x14ac:dyDescent="0.25">
      <c r="A40" s="15" t="s">
        <v>210</v>
      </c>
      <c r="B40" s="17">
        <v>7310.3115113509903</v>
      </c>
      <c r="C40" s="17">
        <v>62.781723498999902</v>
      </c>
      <c r="D40" s="17">
        <v>118.093604151999</v>
      </c>
      <c r="E40" s="17">
        <v>1252.67982394</v>
      </c>
      <c r="F40" s="17">
        <v>1250.2287007289899</v>
      </c>
      <c r="G40" s="17">
        <v>30.891174128999999</v>
      </c>
      <c r="H40" s="17">
        <v>1742.6530918639901</v>
      </c>
      <c r="I40" s="17">
        <v>202.92391320192999</v>
      </c>
      <c r="J40" s="17">
        <v>7.5024679531644702</v>
      </c>
      <c r="K40" s="17">
        <v>48.455680567044801</v>
      </c>
      <c r="L40" s="17">
        <v>13.9331561735238</v>
      </c>
      <c r="M40" s="17">
        <v>6.9663948329999901E-3</v>
      </c>
      <c r="N40" s="17">
        <v>138.73612654925699</v>
      </c>
      <c r="O40" s="17">
        <v>2.157359885E-4</v>
      </c>
      <c r="P40" s="17">
        <v>8.5777242789999899E-3</v>
      </c>
      <c r="Q40" s="17">
        <v>27.292629658813301</v>
      </c>
      <c r="R40" s="17">
        <v>1.0044086734999999E-3</v>
      </c>
      <c r="S40" s="17">
        <v>18.8157152024895</v>
      </c>
      <c r="T40" s="17">
        <v>9.3006779907094703</v>
      </c>
      <c r="U40" s="17">
        <v>2.5654246424074301</v>
      </c>
      <c r="V40" s="17">
        <v>6.66246266628257E-3</v>
      </c>
      <c r="W40" s="17">
        <v>0.115677052751353</v>
      </c>
      <c r="X40" s="17">
        <v>7.2425875582113802E-2</v>
      </c>
      <c r="Y40" s="17">
        <v>7.0304750974888703</v>
      </c>
      <c r="Z40" s="17">
        <v>0.139628753070622</v>
      </c>
      <c r="AA40" s="17">
        <v>2.7270885347340701</v>
      </c>
      <c r="AB40" s="17">
        <v>3.34582966E-2</v>
      </c>
      <c r="AC40" s="17">
        <v>1.49235251E-4</v>
      </c>
      <c r="AE40" s="28" t="s">
        <v>210</v>
      </c>
      <c r="AF40" s="28">
        <v>0</v>
      </c>
      <c r="AG40" s="28">
        <v>96.569662887985402</v>
      </c>
      <c r="AH40" s="28">
        <v>7.4985459569095099</v>
      </c>
      <c r="AI40" s="28">
        <v>202.817867824725</v>
      </c>
      <c r="AJ40" s="28">
        <v>202.817867824725</v>
      </c>
      <c r="AK40" s="28">
        <v>85.075091726384301</v>
      </c>
      <c r="AL40" s="28">
        <v>0</v>
      </c>
      <c r="AM40" s="28">
        <v>6.1148969394335195E-5</v>
      </c>
      <c r="AN40" s="28">
        <v>8.7993816586473607E-5</v>
      </c>
      <c r="AO40" s="28">
        <v>48.429774371960796</v>
      </c>
      <c r="AP40" s="28">
        <v>0.139542124380063</v>
      </c>
      <c r="AQ40" s="28">
        <v>13.925878462005301</v>
      </c>
      <c r="AR40" s="28">
        <v>1.67125447400474E-3</v>
      </c>
      <c r="AS40" s="28">
        <v>5.2923022867441601E-3</v>
      </c>
      <c r="AT40" s="28">
        <v>532.78431676032903</v>
      </c>
      <c r="AU40" s="28">
        <v>7307.4800963419702</v>
      </c>
      <c r="AV40" s="28">
        <v>144.72885080899101</v>
      </c>
      <c r="AW40" s="28">
        <v>55.145773347829802</v>
      </c>
      <c r="AX40" s="28">
        <v>90.671402120054793</v>
      </c>
      <c r="AY40" s="28">
        <v>2.7256654189768299</v>
      </c>
      <c r="AZ40" s="28">
        <v>0</v>
      </c>
      <c r="BA40" s="28">
        <v>0</v>
      </c>
      <c r="BB40" s="28">
        <v>138.663697426282</v>
      </c>
      <c r="BC40" s="28">
        <v>138.663697426282</v>
      </c>
      <c r="BD40" s="28">
        <v>86.468893405803598</v>
      </c>
      <c r="BE40" s="28">
        <v>0</v>
      </c>
      <c r="BF40" s="28">
        <v>8.6252309865319506E-5</v>
      </c>
      <c r="BG40" s="28">
        <v>1.07813813949933E-4</v>
      </c>
      <c r="BH40" s="28">
        <v>0</v>
      </c>
      <c r="BI40" s="28">
        <v>18.567815187951702</v>
      </c>
      <c r="BJ40" s="28">
        <v>5.2894212224293904</v>
      </c>
      <c r="BK40" s="28">
        <v>0</v>
      </c>
      <c r="BL40" s="28">
        <v>198.76990721636599</v>
      </c>
      <c r="BM40" s="28">
        <v>23.873520179043901</v>
      </c>
      <c r="BN40" s="28">
        <v>8.6954119170841691E-3</v>
      </c>
      <c r="BO40" s="28">
        <v>2.4748470819072201E-2</v>
      </c>
      <c r="BP40" s="28">
        <v>2.8291673693899202E-3</v>
      </c>
      <c r="BQ40" s="28">
        <v>5.7440688393216302E-3</v>
      </c>
      <c r="BR40" s="28">
        <v>0</v>
      </c>
      <c r="BS40" s="28">
        <v>121.73268240589201</v>
      </c>
      <c r="BT40" s="28">
        <v>27.278315441025001</v>
      </c>
      <c r="BU40" s="28">
        <v>62.760333789690002</v>
      </c>
      <c r="BV40" s="28">
        <v>0</v>
      </c>
      <c r="BW40" s="28">
        <v>4.1155838886224901E-4</v>
      </c>
      <c r="BX40" s="28">
        <v>5.9224241141553205E-4</v>
      </c>
      <c r="BY40" s="28">
        <v>1893.48972458759</v>
      </c>
      <c r="BZ40" s="28">
        <v>106.234892012103</v>
      </c>
      <c r="CA40" s="28">
        <v>11.803880197974999</v>
      </c>
      <c r="CB40" s="28">
        <v>118.03877221007799</v>
      </c>
      <c r="CC40" s="28">
        <v>0.14858341641106201</v>
      </c>
      <c r="CD40" s="28">
        <v>52.964578350116</v>
      </c>
      <c r="CE40" s="28">
        <v>0</v>
      </c>
      <c r="CF40" s="28">
        <v>2.5640709964891299</v>
      </c>
      <c r="CG40" s="28">
        <v>6.6572697413250798E-3</v>
      </c>
      <c r="CH40" s="28">
        <v>0.11558720878145</v>
      </c>
      <c r="CI40" s="28">
        <v>7.2369490875817399E-2</v>
      </c>
      <c r="CJ40" s="28">
        <v>7.0267637357319597</v>
      </c>
      <c r="CK40" s="28">
        <v>0.10936696285763101</v>
      </c>
      <c r="CL40" s="28">
        <v>171.51987101102799</v>
      </c>
      <c r="CM40" s="28">
        <v>0.11018315977446699</v>
      </c>
      <c r="CN40" s="28">
        <v>3.1511513065140999</v>
      </c>
      <c r="CO40" s="28">
        <v>72.811252710307102</v>
      </c>
      <c r="CP40" s="28">
        <v>0.23191195059442099</v>
      </c>
      <c r="CQ40" s="28">
        <v>0.101567096060891</v>
      </c>
      <c r="CR40" s="28">
        <v>2.15629665393497E-5</v>
      </c>
      <c r="CS40" s="28">
        <v>10.480964577236101</v>
      </c>
      <c r="CT40" s="28">
        <v>1252.17546390086</v>
      </c>
      <c r="CU40" s="28">
        <v>1249.7261670505</v>
      </c>
      <c r="CV40" s="28">
        <v>2.4492968503667898</v>
      </c>
      <c r="CW40" s="28">
        <v>0.115251148663172</v>
      </c>
      <c r="CX40" s="28">
        <v>2.07152897468542E-4</v>
      </c>
      <c r="CY40" s="28">
        <v>24.7202534433439</v>
      </c>
      <c r="CZ40" s="28">
        <v>0.96262759304882595</v>
      </c>
      <c r="DA40" s="28">
        <v>466.827860359243</v>
      </c>
      <c r="DB40" s="28">
        <v>1.49068183226133</v>
      </c>
      <c r="DC40" s="28">
        <v>1.8881979926916701</v>
      </c>
      <c r="DD40" s="28">
        <v>661.73248995518998</v>
      </c>
      <c r="DE40" s="28">
        <v>21.7953039028326</v>
      </c>
      <c r="DF40" s="28">
        <v>0.39639026637345098</v>
      </c>
      <c r="DG40" s="28">
        <v>4.5957421088311596</v>
      </c>
      <c r="DH40" s="28">
        <v>6.7434611209400493E-5</v>
      </c>
      <c r="DI40" s="28">
        <v>30.8776986568339</v>
      </c>
      <c r="DJ40" s="28">
        <v>0.67944605881716302</v>
      </c>
      <c r="DK40" s="28">
        <v>0</v>
      </c>
      <c r="DL40" s="28">
        <v>0</v>
      </c>
      <c r="DM40" s="28">
        <v>29.2744005356715</v>
      </c>
      <c r="DN40" s="28">
        <v>18.805868224505002</v>
      </c>
      <c r="DO40" s="28">
        <v>2.3280741063906398</v>
      </c>
      <c r="DP40" s="28">
        <v>1741.7189622844201</v>
      </c>
      <c r="DQ40" s="28">
        <v>9.2958220517612098</v>
      </c>
      <c r="DR40" s="28">
        <v>10.0698680082645</v>
      </c>
      <c r="DT40" s="26">
        <f t="shared" si="29"/>
        <v>1.0871384911054245</v>
      </c>
      <c r="DU40" s="40">
        <f t="shared" si="30"/>
        <v>-3.8731796923066516E-4</v>
      </c>
      <c r="DV40" s="40">
        <f t="shared" si="31"/>
        <v>-3.406996195356349E-4</v>
      </c>
      <c r="DW40" s="40">
        <f t="shared" si="32"/>
        <v>-4.6430915810168934E-4</v>
      </c>
      <c r="DX40" s="40">
        <f t="shared" si="33"/>
        <v>-4.0262486032038782E-4</v>
      </c>
      <c r="DY40" s="40">
        <f t="shared" si="34"/>
        <v>-4.0195340116327012E-4</v>
      </c>
      <c r="DZ40" s="40">
        <f t="shared" si="35"/>
        <v>-4.3622402016274227E-4</v>
      </c>
      <c r="EA40" s="40">
        <f t="shared" si="36"/>
        <v>-5.3603874685744554E-4</v>
      </c>
      <c r="EB40" s="40">
        <f t="shared" si="37"/>
        <v>-5.2258689245493972E-4</v>
      </c>
      <c r="EC40" s="40">
        <f t="shared" si="38"/>
        <v>-5.2276081410065976E-4</v>
      </c>
      <c r="ED40" s="40">
        <f t="shared" si="39"/>
        <v>-5.3463690491686129E-4</v>
      </c>
      <c r="EE40" s="40">
        <f t="shared" si="40"/>
        <v>-5.2233043453060225E-4</v>
      </c>
      <c r="EF40" s="40">
        <f t="shared" si="41"/>
        <v>-4.0739468823177208E-4</v>
      </c>
      <c r="EG40" s="40">
        <f t="shared" si="42"/>
        <v>-5.220638976775804E-4</v>
      </c>
      <c r="EH40" s="40">
        <f t="shared" si="43"/>
        <v>-4.9550446423455641E-4</v>
      </c>
      <c r="EI40" s="40">
        <f t="shared" si="44"/>
        <v>-5.2322389277866096E-4</v>
      </c>
      <c r="EJ40" s="40">
        <f t="shared" si="45"/>
        <v>-5.2447191667651084E-4</v>
      </c>
      <c r="EK40" s="40">
        <f t="shared" si="46"/>
        <v>-6.0520507066174169E-4</v>
      </c>
      <c r="EL40" s="40">
        <f t="shared" si="47"/>
        <v>-5.2333795864402996E-4</v>
      </c>
      <c r="EM40" s="40">
        <f t="shared" si="48"/>
        <v>-5.2210591024774429E-4</v>
      </c>
      <c r="EN40" s="40">
        <f t="shared" si="49"/>
        <v>-5.276498463154377E-4</v>
      </c>
      <c r="EO40" s="40">
        <f t="shared" si="50"/>
        <v>-7.7943025238558456E-4</v>
      </c>
      <c r="EP40" s="40">
        <f t="shared" si="51"/>
        <v>-7.7667927878588279E-4</v>
      </c>
      <c r="EQ40" s="40">
        <f t="shared" si="52"/>
        <v>-7.785160461398357E-4</v>
      </c>
      <c r="ER40" s="40">
        <f t="shared" si="53"/>
        <v>-5.2789629512183119E-4</v>
      </c>
      <c r="ES40" s="40">
        <f t="shared" si="54"/>
        <v>-6.2042157259106019E-4</v>
      </c>
      <c r="ET40" s="40">
        <f t="shared" si="55"/>
        <v>-5.2184435492812621E-4</v>
      </c>
      <c r="EU40" s="40">
        <f t="shared" si="27"/>
        <v>-4.3080088672635403E-4</v>
      </c>
      <c r="EV40" s="40">
        <f t="shared" si="28"/>
        <v>-6.1959234545187107E-4</v>
      </c>
      <c r="EW40" s="13"/>
      <c r="EX40" s="13"/>
      <c r="EY40" s="13"/>
      <c r="EZ40" s="13"/>
      <c r="FA40" s="13"/>
      <c r="FB40" s="13"/>
    </row>
    <row r="41" spans="1:158" x14ac:dyDescent="0.25">
      <c r="A41" s="15" t="s">
        <v>211</v>
      </c>
      <c r="B41" s="17">
        <v>9871.7392260830002</v>
      </c>
      <c r="C41" s="17">
        <v>91.630466275000003</v>
      </c>
      <c r="D41" s="17">
        <v>158.95492306599999</v>
      </c>
      <c r="E41" s="17">
        <v>1679.9305099420001</v>
      </c>
      <c r="F41" s="17">
        <v>1676.240491111</v>
      </c>
      <c r="G41" s="17">
        <v>34.546395169999897</v>
      </c>
      <c r="H41" s="17">
        <v>2365.2238739690001</v>
      </c>
      <c r="I41" s="17">
        <v>273.4836290001</v>
      </c>
      <c r="J41" s="17">
        <v>10.1111896075383</v>
      </c>
      <c r="K41" s="17">
        <v>65.753249685288495</v>
      </c>
      <c r="L41" s="17">
        <v>18.7779254481881</v>
      </c>
      <c r="M41" s="17">
        <v>9.7579470939999895E-3</v>
      </c>
      <c r="N41" s="17">
        <v>186.97677747004499</v>
      </c>
      <c r="O41" s="17">
        <v>2.7544223450000002E-4</v>
      </c>
      <c r="P41" s="17">
        <v>9.7507249524999891E-3</v>
      </c>
      <c r="Q41" s="17">
        <v>36.823686771813101</v>
      </c>
      <c r="R41" s="5">
        <v>1.1201229829999901E-3</v>
      </c>
      <c r="S41" s="17">
        <v>25.358224147237902</v>
      </c>
      <c r="T41" s="17">
        <v>12.534664490377001</v>
      </c>
      <c r="U41" s="17">
        <v>3.4674628730914301</v>
      </c>
      <c r="V41" s="17">
        <v>7.4422952738536201E-3</v>
      </c>
      <c r="W41" s="17">
        <v>0.132317285648647</v>
      </c>
      <c r="X41" s="17">
        <v>8.2583274201032203E-2</v>
      </c>
      <c r="Y41" s="17">
        <v>9.4633642613329698</v>
      </c>
      <c r="Z41" s="17">
        <v>0.13773214873742901</v>
      </c>
      <c r="AA41" s="17">
        <v>3.6753384917305199</v>
      </c>
      <c r="AB41" s="17">
        <v>4.5204503200000003E-2</v>
      </c>
      <c r="AC41" s="17">
        <v>1.3844420349999899E-4</v>
      </c>
      <c r="AE41" s="28" t="s">
        <v>211</v>
      </c>
      <c r="AF41" s="28">
        <v>0</v>
      </c>
      <c r="AG41" s="28">
        <v>131.305420540878</v>
      </c>
      <c r="AH41" s="28">
        <v>10.1044987238382</v>
      </c>
      <c r="AI41" s="28">
        <v>273.30271399707601</v>
      </c>
      <c r="AJ41" s="28">
        <v>273.30271399707601</v>
      </c>
      <c r="AK41" s="28">
        <v>115.676396437986</v>
      </c>
      <c r="AL41" s="28">
        <v>0</v>
      </c>
      <c r="AM41" s="28">
        <v>5.6724395024168101E-5</v>
      </c>
      <c r="AN41" s="28">
        <v>8.1627682490340904E-5</v>
      </c>
      <c r="AO41" s="28">
        <v>65.708749481587105</v>
      </c>
      <c r="AP41" s="28">
        <v>0.13763586264156599</v>
      </c>
      <c r="AQ41" s="28">
        <v>18.765498980489198</v>
      </c>
      <c r="AR41" s="28">
        <v>2.3406409780805399E-3</v>
      </c>
      <c r="AS41" s="28">
        <v>7.41201323985736E-3</v>
      </c>
      <c r="AT41" s="28">
        <v>724.42531075833006</v>
      </c>
      <c r="AU41" s="28">
        <v>9866.4276520445092</v>
      </c>
      <c r="AV41" s="28">
        <v>196.787346107791</v>
      </c>
      <c r="AW41" s="28">
        <v>74.981530224326804</v>
      </c>
      <c r="AX41" s="28">
        <v>123.285639255047</v>
      </c>
      <c r="AY41" s="28">
        <v>3.6729053708946302</v>
      </c>
      <c r="AZ41" s="28">
        <v>0</v>
      </c>
      <c r="BA41" s="28">
        <v>0</v>
      </c>
      <c r="BB41" s="28">
        <v>186.85306708615701</v>
      </c>
      <c r="BC41" s="28">
        <v>186.85306708615701</v>
      </c>
      <c r="BD41" s="28">
        <v>117.571531031368</v>
      </c>
      <c r="BE41" s="28">
        <v>0</v>
      </c>
      <c r="BF41" s="28">
        <v>1.1011129271796899E-4</v>
      </c>
      <c r="BG41" s="28">
        <v>1.37639178246229E-4</v>
      </c>
      <c r="BH41" s="28">
        <v>0</v>
      </c>
      <c r="BI41" s="28">
        <v>25.246594756517101</v>
      </c>
      <c r="BJ41" s="28">
        <v>7.1920088880176403</v>
      </c>
      <c r="BK41" s="28">
        <v>0</v>
      </c>
      <c r="BL41" s="28">
        <v>270.26671568099403</v>
      </c>
      <c r="BM41" s="28">
        <v>32.4607561200989</v>
      </c>
      <c r="BN41" s="28">
        <v>1.17466579562051E-2</v>
      </c>
      <c r="BO41" s="28">
        <v>3.3432817785787897E-2</v>
      </c>
      <c r="BP41" s="28">
        <v>3.21580902517127E-3</v>
      </c>
      <c r="BQ41" s="28">
        <v>6.52906185750425E-3</v>
      </c>
      <c r="BR41" s="28">
        <v>0</v>
      </c>
      <c r="BS41" s="28">
        <v>165.51959124955201</v>
      </c>
      <c r="BT41" s="28">
        <v>36.799233183099801</v>
      </c>
      <c r="BU41" s="28">
        <v>91.584761882857407</v>
      </c>
      <c r="BV41" s="28">
        <v>0</v>
      </c>
      <c r="BW41" s="28">
        <v>4.5893641145962398E-4</v>
      </c>
      <c r="BX41" s="28">
        <v>6.6042279838180698E-4</v>
      </c>
      <c r="BY41" s="28">
        <v>2569.9301948334601</v>
      </c>
      <c r="BZ41" s="28">
        <v>142.97615599265799</v>
      </c>
      <c r="CA41" s="28">
        <v>15.8862394185089</v>
      </c>
      <c r="CB41" s="28">
        <v>158.862395411167</v>
      </c>
      <c r="CC41" s="28">
        <v>0.202028541536352</v>
      </c>
      <c r="CD41" s="28">
        <v>72.015838870406697</v>
      </c>
      <c r="CE41" s="28">
        <v>0</v>
      </c>
      <c r="CF41" s="28">
        <v>3.4651484531909098</v>
      </c>
      <c r="CG41" s="28">
        <v>7.4357895390078097E-3</v>
      </c>
      <c r="CH41" s="28">
        <v>0.13220153936748899</v>
      </c>
      <c r="CI41" s="28">
        <v>8.2510996293514605E-2</v>
      </c>
      <c r="CJ41" s="28">
        <v>9.4570626683201198</v>
      </c>
      <c r="CK41" s="28">
        <v>0.16242503781532899</v>
      </c>
      <c r="CL41" s="28">
        <v>233.21512281666</v>
      </c>
      <c r="CM41" s="28">
        <v>0.158420940041336</v>
      </c>
      <c r="CN41" s="28">
        <v>4.5632348543020402</v>
      </c>
      <c r="CO41" s="28">
        <v>95.771457259544604</v>
      </c>
      <c r="CP41" s="28">
        <v>0.239446132156065</v>
      </c>
      <c r="CQ41" s="28">
        <v>0.10159632220704699</v>
      </c>
      <c r="CR41" s="28">
        <v>2.7527906147037199E-5</v>
      </c>
      <c r="CS41" s="28">
        <v>15.008207389892901</v>
      </c>
      <c r="CT41" s="28">
        <v>1679.00004049472</v>
      </c>
      <c r="CU41" s="28">
        <v>1675.31329492284</v>
      </c>
      <c r="CV41" s="28">
        <v>3.6867455718844502</v>
      </c>
      <c r="CW41" s="28">
        <v>0.169757081601106</v>
      </c>
      <c r="CX41" s="28">
        <v>2.0721326179004199E-4</v>
      </c>
      <c r="CY41" s="28">
        <v>36.4481546978841</v>
      </c>
      <c r="CZ41" s="28">
        <v>1.40996101016881</v>
      </c>
      <c r="DA41" s="28">
        <v>623.54693428573</v>
      </c>
      <c r="DB41" s="28">
        <v>2.2142025359435999</v>
      </c>
      <c r="DC41" s="28">
        <v>2.8046568051037002</v>
      </c>
      <c r="DD41" s="28">
        <v>885.61554666357995</v>
      </c>
      <c r="DE41" s="28">
        <v>29.635008116933101</v>
      </c>
      <c r="DF41" s="28">
        <v>0.55057295357617198</v>
      </c>
      <c r="DG41" s="28">
        <v>6.5484462862591402</v>
      </c>
      <c r="DH41" s="28">
        <v>6.7453772289114095E-5</v>
      </c>
      <c r="DI41" s="28">
        <v>34.527681229297201</v>
      </c>
      <c r="DJ41" s="28">
        <v>0.923840982428211</v>
      </c>
      <c r="DK41" s="28">
        <v>0</v>
      </c>
      <c r="DL41" s="28">
        <v>0</v>
      </c>
      <c r="DM41" s="28">
        <v>39.804325531206899</v>
      </c>
      <c r="DN41" s="28">
        <v>25.3414473040933</v>
      </c>
      <c r="DO41" s="28">
        <v>3.16547761831578</v>
      </c>
      <c r="DP41" s="28">
        <v>2363.6222992994799</v>
      </c>
      <c r="DQ41" s="28">
        <v>12.5263679219055</v>
      </c>
      <c r="DR41" s="28">
        <v>13.6919695065524</v>
      </c>
      <c r="DT41" s="26">
        <f t="shared" si="29"/>
        <v>1.0872846290184031</v>
      </c>
      <c r="DU41" s="40">
        <f t="shared" si="30"/>
        <v>-5.3805858490030148E-4</v>
      </c>
      <c r="DV41" s="40">
        <f t="shared" si="31"/>
        <v>-4.9879034780232387E-4</v>
      </c>
      <c r="DW41" s="40">
        <f t="shared" si="32"/>
        <v>-5.8209996298493548E-4</v>
      </c>
      <c r="DX41" s="40">
        <f t="shared" si="33"/>
        <v>-5.5387377142891432E-4</v>
      </c>
      <c r="DY41" s="40">
        <f t="shared" si="34"/>
        <v>-5.5314031195216953E-4</v>
      </c>
      <c r="DZ41" s="40">
        <f t="shared" si="35"/>
        <v>-5.4170458627033128E-4</v>
      </c>
      <c r="EA41" s="40">
        <f t="shared" si="36"/>
        <v>-6.7713449333347273E-4</v>
      </c>
      <c r="EB41" s="40">
        <f t="shared" si="37"/>
        <v>-6.6152041233852907E-4</v>
      </c>
      <c r="EC41" s="40">
        <f t="shared" si="38"/>
        <v>-6.6173061329125808E-4</v>
      </c>
      <c r="ED41" s="40">
        <f t="shared" si="39"/>
        <v>-6.7677573221671024E-4</v>
      </c>
      <c r="EE41" s="40">
        <f t="shared" si="40"/>
        <v>-6.6175934786771005E-4</v>
      </c>
      <c r="EF41" s="40">
        <f t="shared" si="41"/>
        <v>-5.4241696650970679E-4</v>
      </c>
      <c r="EG41" s="40">
        <f t="shared" si="42"/>
        <v>-6.6163501993075642E-4</v>
      </c>
      <c r="EH41" s="40">
        <f t="shared" si="43"/>
        <v>-5.9488839488347186E-4</v>
      </c>
      <c r="EI41" s="40">
        <f t="shared" si="44"/>
        <v>-6.0037277771513595E-4</v>
      </c>
      <c r="EJ41" s="40">
        <f t="shared" si="45"/>
        <v>-6.6407225503606717E-4</v>
      </c>
      <c r="EK41" s="40">
        <f t="shared" si="46"/>
        <v>-6.8186544705428967E-4</v>
      </c>
      <c r="EL41" s="40">
        <f t="shared" si="47"/>
        <v>-6.6159377120375996E-4</v>
      </c>
      <c r="EM41" s="40">
        <f t="shared" si="48"/>
        <v>-6.6188995149172019E-4</v>
      </c>
      <c r="EN41" s="40">
        <f t="shared" si="49"/>
        <v>-6.6746782452405942E-4</v>
      </c>
      <c r="EO41" s="40">
        <f t="shared" si="50"/>
        <v>-8.7415704516139153E-4</v>
      </c>
      <c r="EP41" s="40">
        <f t="shared" si="51"/>
        <v>-8.7476311647870469E-4</v>
      </c>
      <c r="EQ41" s="40">
        <f t="shared" si="52"/>
        <v>-8.7521242305860203E-4</v>
      </c>
      <c r="ER41" s="40">
        <f t="shared" si="53"/>
        <v>-6.6589352780154236E-4</v>
      </c>
      <c r="ES41" s="40">
        <f t="shared" si="54"/>
        <v>-6.9908221679291203E-4</v>
      </c>
      <c r="ET41" s="40">
        <f t="shared" si="55"/>
        <v>-6.6201272110423222E-4</v>
      </c>
      <c r="EU41" s="40">
        <f t="shared" si="27"/>
        <v>-5.5364966397870364E-4</v>
      </c>
      <c r="EV41" s="40">
        <f t="shared" si="28"/>
        <v>-6.6543765041043336E-4</v>
      </c>
      <c r="EW41" s="13"/>
      <c r="EX41" s="13"/>
      <c r="EY41" s="13"/>
      <c r="EZ41" s="13"/>
      <c r="FA41" s="13"/>
      <c r="FB41" s="13"/>
    </row>
    <row r="42" spans="1:158" x14ac:dyDescent="0.25">
      <c r="A42" s="15" t="s">
        <v>212</v>
      </c>
      <c r="B42" s="17">
        <v>10822.500492097901</v>
      </c>
      <c r="C42" s="17">
        <v>79.454685902999998</v>
      </c>
      <c r="D42" s="17">
        <v>125.85121429100001</v>
      </c>
      <c r="E42" s="17">
        <v>1862.8355814879999</v>
      </c>
      <c r="F42" s="17">
        <v>1860.8319815509999</v>
      </c>
      <c r="G42" s="17">
        <v>59.652494865000101</v>
      </c>
      <c r="H42" s="17">
        <v>2417.2236145910001</v>
      </c>
      <c r="I42" s="17">
        <v>288.91637386500901</v>
      </c>
      <c r="J42" s="17">
        <v>10.681766391473699</v>
      </c>
      <c r="K42" s="17">
        <v>67.264267355506803</v>
      </c>
      <c r="L42" s="17">
        <v>19.8375681536535</v>
      </c>
      <c r="M42" s="17">
        <v>8.8680645999999995E-3</v>
      </c>
      <c r="N42" s="17">
        <v>197.52792056006501</v>
      </c>
      <c r="O42" s="17">
        <v>2.7568649200000002E-4</v>
      </c>
      <c r="P42" s="17">
        <v>1.10301791024999E-2</v>
      </c>
      <c r="Q42" s="17">
        <v>38.700739654028098</v>
      </c>
      <c r="R42" s="5">
        <v>1.2882726495E-3</v>
      </c>
      <c r="S42" s="17">
        <v>26.789194640507599</v>
      </c>
      <c r="T42" s="17">
        <v>13.241998526254999</v>
      </c>
      <c r="U42" s="17">
        <v>3.6141185471764699</v>
      </c>
      <c r="V42" s="17">
        <v>8.3052188563868899E-3</v>
      </c>
      <c r="W42" s="17">
        <v>0.14077034025743501</v>
      </c>
      <c r="X42" s="17">
        <v>8.81661155285762E-2</v>
      </c>
      <c r="Y42" s="17">
        <v>9.9627750583172006</v>
      </c>
      <c r="Z42" s="5">
        <v>0.19910162565981601</v>
      </c>
      <c r="AA42" s="17">
        <v>3.8827386986183599</v>
      </c>
      <c r="AB42" s="17">
        <v>4.2664944999999899E-2</v>
      </c>
      <c r="AC42" s="17">
        <v>1.9332428299999901E-4</v>
      </c>
      <c r="AE42" s="28" t="s">
        <v>212</v>
      </c>
      <c r="AF42" s="28">
        <v>0</v>
      </c>
      <c r="AG42" s="28">
        <v>133.017229860648</v>
      </c>
      <c r="AH42" s="28">
        <v>10.6796310255469</v>
      </c>
      <c r="AI42" s="28">
        <v>288.85869123210699</v>
      </c>
      <c r="AJ42" s="28">
        <v>288.85869123210699</v>
      </c>
      <c r="AK42" s="28">
        <v>117.18443455729999</v>
      </c>
      <c r="AL42" s="28">
        <v>0</v>
      </c>
      <c r="AM42" s="28">
        <v>7.9241491581099702E-5</v>
      </c>
      <c r="AN42" s="28">
        <v>1.1403039341479401E-4</v>
      </c>
      <c r="AO42" s="28">
        <v>67.250467449012703</v>
      </c>
      <c r="AP42" s="28">
        <v>0.199049036160791</v>
      </c>
      <c r="AQ42" s="28">
        <v>19.8336050713066</v>
      </c>
      <c r="AR42" s="28">
        <v>2.1279249934688001E-3</v>
      </c>
      <c r="AS42" s="28">
        <v>6.7384233061613596E-3</v>
      </c>
      <c r="AT42" s="28">
        <v>733.86967506600695</v>
      </c>
      <c r="AU42" s="28">
        <v>10820.781476148701</v>
      </c>
      <c r="AV42" s="28">
        <v>199.35283948937101</v>
      </c>
      <c r="AW42" s="28">
        <v>75.959031112523604</v>
      </c>
      <c r="AX42" s="28">
        <v>124.892912990338</v>
      </c>
      <c r="AY42" s="28">
        <v>3.8819624927733001</v>
      </c>
      <c r="AZ42" s="28">
        <v>0</v>
      </c>
      <c r="BA42" s="28">
        <v>0</v>
      </c>
      <c r="BB42" s="28">
        <v>197.488501134042</v>
      </c>
      <c r="BC42" s="28">
        <v>197.488501134042</v>
      </c>
      <c r="BD42" s="28">
        <v>119.104260911729</v>
      </c>
      <c r="BE42" s="28">
        <v>0</v>
      </c>
      <c r="BF42" s="28">
        <v>1.1024951166444501E-4</v>
      </c>
      <c r="BG42" s="28">
        <v>1.3781188492613701E-4</v>
      </c>
      <c r="BH42" s="28">
        <v>0</v>
      </c>
      <c r="BI42" s="28">
        <v>25.575723905537401</v>
      </c>
      <c r="BJ42" s="28">
        <v>7.2857678784235196</v>
      </c>
      <c r="BK42" s="28">
        <v>0</v>
      </c>
      <c r="BL42" s="28">
        <v>273.79023690296702</v>
      </c>
      <c r="BM42" s="28">
        <v>32.8839368727525</v>
      </c>
      <c r="BN42" s="28">
        <v>1.1090637340784901E-2</v>
      </c>
      <c r="BO42" s="28">
        <v>3.1565688321566102E-2</v>
      </c>
      <c r="BP42" s="28">
        <v>3.6390995080386001E-3</v>
      </c>
      <c r="BQ42" s="28">
        <v>7.3884651454774897E-3</v>
      </c>
      <c r="BR42" s="28">
        <v>0</v>
      </c>
      <c r="BS42" s="28">
        <v>167.67738906473599</v>
      </c>
      <c r="BT42" s="28">
        <v>38.692984690826499</v>
      </c>
      <c r="BU42" s="28">
        <v>79.441457028720706</v>
      </c>
      <c r="BV42" s="28">
        <v>0</v>
      </c>
      <c r="BW42" s="28">
        <v>5.28046892386889E-4</v>
      </c>
      <c r="BX42" s="28">
        <v>7.5987471673363198E-4</v>
      </c>
      <c r="BY42" s="28">
        <v>2625.7009201320502</v>
      </c>
      <c r="BZ42" s="28">
        <v>113.24088736828701</v>
      </c>
      <c r="CA42" s="28">
        <v>12.5823197482321</v>
      </c>
      <c r="CB42" s="28">
        <v>125.823207116519</v>
      </c>
      <c r="CC42" s="28">
        <v>0.20466234622990401</v>
      </c>
      <c r="CD42" s="28">
        <v>72.954685462259604</v>
      </c>
      <c r="CE42" s="28">
        <v>0</v>
      </c>
      <c r="CF42" s="28">
        <v>3.6133888016049598</v>
      </c>
      <c r="CG42" s="28">
        <v>8.3023186244142004E-3</v>
      </c>
      <c r="CH42" s="28">
        <v>0.14072107136422199</v>
      </c>
      <c r="CI42" s="28">
        <v>8.8135519691283207E-2</v>
      </c>
      <c r="CJ42" s="28">
        <v>9.9607614670436497</v>
      </c>
      <c r="CK42" s="28">
        <v>0.117322114993083</v>
      </c>
      <c r="CL42" s="28">
        <v>236.25539721167601</v>
      </c>
      <c r="CM42" s="28">
        <v>0.120409174313949</v>
      </c>
      <c r="CN42" s="28">
        <v>3.5712307985692</v>
      </c>
      <c r="CO42" s="28">
        <v>114.202189970072</v>
      </c>
      <c r="CP42" s="28">
        <v>0.573446640321433</v>
      </c>
      <c r="CQ42" s="28">
        <v>0.12983091366556901</v>
      </c>
      <c r="CR42" s="28">
        <v>2.75624561892006E-5</v>
      </c>
      <c r="CS42" s="28">
        <v>12.5524524216119</v>
      </c>
      <c r="CT42" s="28">
        <v>1862.5360549950401</v>
      </c>
      <c r="CU42" s="28">
        <v>1860.5331511045899</v>
      </c>
      <c r="CV42" s="28">
        <v>2.0029038904578398</v>
      </c>
      <c r="CW42" s="28">
        <v>0.124230650209163</v>
      </c>
      <c r="CX42" s="28">
        <v>2.6480020839409802E-4</v>
      </c>
      <c r="CY42" s="28">
        <v>27.2103869485275</v>
      </c>
      <c r="CZ42" s="28">
        <v>1.0884230097499401</v>
      </c>
      <c r="DA42" s="28">
        <v>699.20066085748704</v>
      </c>
      <c r="DB42" s="28">
        <v>1.5989729865462901</v>
      </c>
      <c r="DC42" s="28">
        <v>2.0253650168377999</v>
      </c>
      <c r="DD42" s="28">
        <v>992.25690963805505</v>
      </c>
      <c r="DE42" s="28">
        <v>30.021353224258299</v>
      </c>
      <c r="DF42" s="28">
        <v>0.51807497445394202</v>
      </c>
      <c r="DG42" s="28">
        <v>5.2428939892083699</v>
      </c>
      <c r="DH42" s="28">
        <v>8.6199757508115702E-5</v>
      </c>
      <c r="DI42" s="28">
        <v>59.641758485865502</v>
      </c>
      <c r="DJ42" s="28">
        <v>0.93588615653240703</v>
      </c>
      <c r="DK42" s="28">
        <v>0</v>
      </c>
      <c r="DL42" s="28">
        <v>0</v>
      </c>
      <c r="DM42" s="28">
        <v>40.323234872258702</v>
      </c>
      <c r="DN42" s="28">
        <v>26.783851310614899</v>
      </c>
      <c r="DO42" s="28">
        <v>3.2067451589781499</v>
      </c>
      <c r="DP42" s="28">
        <v>2416.7280475867601</v>
      </c>
      <c r="DQ42" s="28">
        <v>13.239354277335501</v>
      </c>
      <c r="DR42" s="28">
        <v>13.8704657122112</v>
      </c>
      <c r="DT42" s="26">
        <f t="shared" si="29"/>
        <v>1.0864693372321976</v>
      </c>
      <c r="DU42" s="40">
        <f t="shared" si="30"/>
        <v>-1.5883722532101813E-4</v>
      </c>
      <c r="DV42" s="40">
        <f t="shared" si="31"/>
        <v>-1.6649583506556692E-4</v>
      </c>
      <c r="DW42" s="40">
        <f t="shared" si="32"/>
        <v>-2.2254194875104437E-4</v>
      </c>
      <c r="DX42" s="40">
        <f t="shared" si="33"/>
        <v>-1.6079062260584948E-4</v>
      </c>
      <c r="DY42" s="40">
        <f t="shared" si="34"/>
        <v>-1.605896982493234E-4</v>
      </c>
      <c r="DZ42" s="40">
        <f t="shared" si="35"/>
        <v>-1.7998206376609169E-4</v>
      </c>
      <c r="EA42" s="40">
        <f t="shared" si="36"/>
        <v>-2.0501496065512028E-4</v>
      </c>
      <c r="EB42" s="40">
        <f t="shared" si="37"/>
        <v>-1.9965165743415498E-4</v>
      </c>
      <c r="EC42" s="40">
        <f t="shared" si="38"/>
        <v>-1.9990756664586433E-4</v>
      </c>
      <c r="ED42" s="40">
        <f t="shared" si="39"/>
        <v>-2.0515954512912907E-4</v>
      </c>
      <c r="EE42" s="40">
        <f t="shared" si="40"/>
        <v>-1.9977662162031683E-4</v>
      </c>
      <c r="EF42" s="40">
        <f t="shared" si="41"/>
        <v>-1.9353719748939823E-4</v>
      </c>
      <c r="EG42" s="40">
        <f t="shared" si="42"/>
        <v>-1.9956381817440189E-4</v>
      </c>
      <c r="EH42" s="40">
        <f t="shared" si="43"/>
        <v>-2.2721178597823348E-4</v>
      </c>
      <c r="EI42" s="40">
        <f t="shared" si="44"/>
        <v>-2.3702688410720348E-4</v>
      </c>
      <c r="EJ42" s="40">
        <f t="shared" si="45"/>
        <v>-2.0038281621812828E-4</v>
      </c>
      <c r="EK42" s="40">
        <f t="shared" si="46"/>
        <v>-2.7248919676692589E-4</v>
      </c>
      <c r="EL42" s="40">
        <f t="shared" si="47"/>
        <v>-1.9945839971688133E-4</v>
      </c>
      <c r="EM42" s="40">
        <f t="shared" si="48"/>
        <v>-1.9968654385934777E-4</v>
      </c>
      <c r="EN42" s="40">
        <f t="shared" si="49"/>
        <v>-2.0191522828717919E-4</v>
      </c>
      <c r="EO42" s="40">
        <f t="shared" si="50"/>
        <v>-3.4920596589204945E-4</v>
      </c>
      <c r="EP42" s="40">
        <f t="shared" si="51"/>
        <v>-3.4999484353679614E-4</v>
      </c>
      <c r="EQ42" s="40">
        <f t="shared" si="52"/>
        <v>-3.4702489850623564E-4</v>
      </c>
      <c r="ER42" s="40">
        <f t="shared" si="53"/>
        <v>-2.0211148618374438E-4</v>
      </c>
      <c r="ES42" s="40">
        <f t="shared" si="54"/>
        <v>-2.6413395094453763E-4</v>
      </c>
      <c r="ET42" s="40">
        <f t="shared" si="55"/>
        <v>-1.9991194497223842E-4</v>
      </c>
      <c r="EU42" s="40">
        <f t="shared" si="27"/>
        <v>-2.0202387812515287E-4</v>
      </c>
      <c r="EV42" s="40">
        <f t="shared" si="28"/>
        <v>-2.7103684696101608E-4</v>
      </c>
      <c r="EW42" s="13"/>
      <c r="EX42" s="13"/>
      <c r="EY42" s="13"/>
      <c r="EZ42" s="13"/>
      <c r="FA42" s="13"/>
      <c r="FB42" s="13"/>
    </row>
    <row r="43" spans="1:158" x14ac:dyDescent="0.25">
      <c r="A43" s="15" t="s">
        <v>213</v>
      </c>
      <c r="B43" s="17">
        <v>38491.020153963902</v>
      </c>
      <c r="C43" s="17">
        <v>342.59170705299999</v>
      </c>
      <c r="D43" s="17">
        <v>515.31919617699998</v>
      </c>
      <c r="E43" s="17">
        <v>6533.6340434449903</v>
      </c>
      <c r="F43" s="17">
        <v>6528.3278692059903</v>
      </c>
      <c r="G43" s="17">
        <v>155.88470853300001</v>
      </c>
      <c r="H43" s="17">
        <v>9777.8668273170097</v>
      </c>
      <c r="I43" s="17">
        <v>1183.6049433632299</v>
      </c>
      <c r="J43" s="17">
        <v>43.760038019537198</v>
      </c>
      <c r="K43" s="17">
        <v>272.19303591278799</v>
      </c>
      <c r="L43" s="17">
        <v>81.268650221741794</v>
      </c>
      <c r="M43" s="17">
        <v>3.7476282375000003E-2</v>
      </c>
      <c r="N43" s="17">
        <v>809.21347620259701</v>
      </c>
      <c r="O43" s="17">
        <v>1.1018035025000001E-3</v>
      </c>
      <c r="P43" s="17">
        <v>4.0577287673499898E-2</v>
      </c>
      <c r="Q43" s="17">
        <v>158.23775359263499</v>
      </c>
      <c r="R43" s="17">
        <v>4.7754903894999898E-3</v>
      </c>
      <c r="S43" s="17">
        <v>109.74740815499599</v>
      </c>
      <c r="T43" s="17">
        <v>54.248551946063401</v>
      </c>
      <c r="U43" s="17">
        <v>14.730902893247899</v>
      </c>
      <c r="V43" s="17">
        <v>3.4257270838836902E-2</v>
      </c>
      <c r="W43" s="17">
        <v>0.57097901088530301</v>
      </c>
      <c r="X43" s="17">
        <v>0.35660088342493101</v>
      </c>
      <c r="Y43" s="17">
        <v>40.755716699672597</v>
      </c>
      <c r="Z43" s="17">
        <v>0.61845648784935603</v>
      </c>
      <c r="AA43" s="17">
        <v>15.906432217717301</v>
      </c>
      <c r="AB43" s="17">
        <v>0.176004615</v>
      </c>
      <c r="AC43" s="17">
        <v>6.2868693199999903E-4</v>
      </c>
      <c r="AE43" s="28" t="s">
        <v>213</v>
      </c>
      <c r="AF43" s="28">
        <v>0</v>
      </c>
      <c r="AG43" s="28">
        <v>535.74793585990699</v>
      </c>
      <c r="AH43" s="28">
        <v>43.722291971419999</v>
      </c>
      <c r="AI43" s="28">
        <v>1182.5838960270801</v>
      </c>
      <c r="AJ43" s="28">
        <v>1182.5838960270801</v>
      </c>
      <c r="AK43" s="28">
        <v>471.97876849117898</v>
      </c>
      <c r="AL43" s="28">
        <v>0</v>
      </c>
      <c r="AM43" s="28">
        <v>2.57526670557824E-4</v>
      </c>
      <c r="AN43" s="28">
        <v>3.70586178761774E-4</v>
      </c>
      <c r="AO43" s="28">
        <v>271.95643856339899</v>
      </c>
      <c r="AP43" s="28">
        <v>0.61788557523294396</v>
      </c>
      <c r="AQ43" s="28">
        <v>81.198543097384402</v>
      </c>
      <c r="AR43" s="28">
        <v>8.9877120862888998E-3</v>
      </c>
      <c r="AS43" s="28">
        <v>2.8461080457679502E-2</v>
      </c>
      <c r="AT43" s="28">
        <v>2955.77548613925</v>
      </c>
      <c r="AU43" s="28">
        <v>38464.599698628102</v>
      </c>
      <c r="AV43" s="28">
        <v>802.92503406554397</v>
      </c>
      <c r="AW43" s="28">
        <v>305.93694053019101</v>
      </c>
      <c r="AX43" s="28">
        <v>503.02599037618899</v>
      </c>
      <c r="AY43" s="28">
        <v>15.8927086766143</v>
      </c>
      <c r="AZ43" s="28">
        <v>0</v>
      </c>
      <c r="BA43" s="28">
        <v>0</v>
      </c>
      <c r="BB43" s="28">
        <v>808.51551566610397</v>
      </c>
      <c r="BC43" s="28">
        <v>808.51551566610397</v>
      </c>
      <c r="BD43" s="28">
        <v>479.71134665792198</v>
      </c>
      <c r="BE43" s="28">
        <v>0</v>
      </c>
      <c r="BF43" s="28">
        <v>4.4036483575595999E-4</v>
      </c>
      <c r="BG43" s="28">
        <v>5.5045710565383103E-4</v>
      </c>
      <c r="BH43" s="28">
        <v>0</v>
      </c>
      <c r="BI43" s="28">
        <v>103.010303320017</v>
      </c>
      <c r="BJ43" s="28">
        <v>29.344580772183502</v>
      </c>
      <c r="BK43" s="28">
        <v>0</v>
      </c>
      <c r="BL43" s="28">
        <v>1102.73315730937</v>
      </c>
      <c r="BM43" s="28">
        <v>132.44524008178001</v>
      </c>
      <c r="BN43" s="28">
        <v>4.5726812578470701E-2</v>
      </c>
      <c r="BO43" s="28">
        <v>0.13014550120427401</v>
      </c>
      <c r="BP43" s="28">
        <v>1.33794775376577E-2</v>
      </c>
      <c r="BQ43" s="28">
        <v>2.7164389587570299E-2</v>
      </c>
      <c r="BR43" s="28">
        <v>0</v>
      </c>
      <c r="BS43" s="28">
        <v>675.34735353488895</v>
      </c>
      <c r="BT43" s="28">
        <v>158.10102445454001</v>
      </c>
      <c r="BU43" s="28">
        <v>342.36216464756302</v>
      </c>
      <c r="BV43" s="28">
        <v>0</v>
      </c>
      <c r="BW43" s="28">
        <v>1.9561430798569202E-3</v>
      </c>
      <c r="BX43" s="28">
        <v>2.8149311972750801E-3</v>
      </c>
      <c r="BY43" s="28">
        <v>10611.2790332732</v>
      </c>
      <c r="BZ43" s="28">
        <v>463.44580133026898</v>
      </c>
      <c r="CA43" s="28">
        <v>51.493969421011101</v>
      </c>
      <c r="CB43" s="28">
        <v>514.93977075127998</v>
      </c>
      <c r="CC43" s="28">
        <v>0.82430977708983899</v>
      </c>
      <c r="CD43" s="28">
        <v>293.836472775613</v>
      </c>
      <c r="CE43" s="28">
        <v>0</v>
      </c>
      <c r="CF43" s="28">
        <v>14.718150875996599</v>
      </c>
      <c r="CG43" s="28">
        <v>3.4218258739445097E-2</v>
      </c>
      <c r="CH43" s="28">
        <v>0.57032963386050595</v>
      </c>
      <c r="CI43" s="28">
        <v>0.35619545230821897</v>
      </c>
      <c r="CJ43" s="28">
        <v>40.720396542535397</v>
      </c>
      <c r="CK43" s="28">
        <v>0.58215099946537896</v>
      </c>
      <c r="CL43" s="28">
        <v>951.55592763240395</v>
      </c>
      <c r="CM43" s="28">
        <v>0.57875266804455505</v>
      </c>
      <c r="CN43" s="28">
        <v>16.644751587272701</v>
      </c>
      <c r="CO43" s="28">
        <v>378.94777993022302</v>
      </c>
      <c r="CP43" s="28">
        <v>1.16699188423529</v>
      </c>
      <c r="CQ43" s="28">
        <v>0.46753039460242302</v>
      </c>
      <c r="CR43" s="28">
        <v>1.1009110209053201E-4</v>
      </c>
      <c r="CS43" s="28">
        <v>55.300159046941801</v>
      </c>
      <c r="CT43" s="28">
        <v>6529.0753356708701</v>
      </c>
      <c r="CU43" s="28">
        <v>6523.7752601348202</v>
      </c>
      <c r="CV43" s="28">
        <v>5.3000755360461103</v>
      </c>
      <c r="CW43" s="28">
        <v>0.61138368775938701</v>
      </c>
      <c r="CX43" s="28">
        <v>9.5356723640701701E-4</v>
      </c>
      <c r="CY43" s="28">
        <v>131.373606891648</v>
      </c>
      <c r="CZ43" s="28">
        <v>5.1097471987521796</v>
      </c>
      <c r="DA43" s="28">
        <v>2434.5940466167299</v>
      </c>
      <c r="DB43" s="28">
        <v>7.9352735065063902</v>
      </c>
      <c r="DC43" s="28">
        <v>10.0513471440775</v>
      </c>
      <c r="DD43" s="28">
        <v>3454.2194970706</v>
      </c>
      <c r="DE43" s="28">
        <v>120.915720358741</v>
      </c>
      <c r="DF43" s="28">
        <v>2.0775550733312298</v>
      </c>
      <c r="DG43" s="28">
        <v>24.1134224561693</v>
      </c>
      <c r="DH43" s="28">
        <v>3.1041121807944298E-4</v>
      </c>
      <c r="DI43" s="28">
        <v>155.77567152896</v>
      </c>
      <c r="DJ43" s="28">
        <v>3.7694258786954302</v>
      </c>
      <c r="DK43" s="28">
        <v>0</v>
      </c>
      <c r="DL43" s="28">
        <v>0</v>
      </c>
      <c r="DM43" s="28">
        <v>162.40816755862099</v>
      </c>
      <c r="DN43" s="28">
        <v>109.65273749353899</v>
      </c>
      <c r="DO43" s="28">
        <v>12.915671579399101</v>
      </c>
      <c r="DP43" s="28">
        <v>9769.3654006624893</v>
      </c>
      <c r="DQ43" s="28">
        <v>54.201760143483298</v>
      </c>
      <c r="DR43" s="28">
        <v>55.865489867159603</v>
      </c>
      <c r="DT43" s="26">
        <f t="shared" si="29"/>
        <v>1.0861789479748212</v>
      </c>
      <c r="DU43" s="40">
        <f t="shared" si="30"/>
        <v>-6.8640569229180706E-4</v>
      </c>
      <c r="DV43" s="40">
        <f t="shared" si="31"/>
        <v>-6.7001740179735967E-4</v>
      </c>
      <c r="DW43" s="40">
        <f t="shared" si="32"/>
        <v>-7.3629204682232959E-4</v>
      </c>
      <c r="DX43" s="40">
        <f t="shared" si="33"/>
        <v>-6.9772927957203481E-4</v>
      </c>
      <c r="DY43" s="40">
        <f t="shared" si="34"/>
        <v>-6.9736219785232598E-4</v>
      </c>
      <c r="DZ43" s="40">
        <f t="shared" si="35"/>
        <v>-6.9947209746311974E-4</v>
      </c>
      <c r="EA43" s="40">
        <f t="shared" si="36"/>
        <v>-8.6945617123455378E-4</v>
      </c>
      <c r="EB43" s="40">
        <f t="shared" si="37"/>
        <v>-8.6265889803447153E-4</v>
      </c>
      <c r="EC43" s="40">
        <f t="shared" si="38"/>
        <v>-8.6256890591244952E-4</v>
      </c>
      <c r="ED43" s="40">
        <f t="shared" si="39"/>
        <v>-8.6922631431616778E-4</v>
      </c>
      <c r="EE43" s="40">
        <f t="shared" si="40"/>
        <v>-8.6265889941698987E-4</v>
      </c>
      <c r="EF43" s="40">
        <f t="shared" si="41"/>
        <v>-7.3352609409148306E-4</v>
      </c>
      <c r="EG43" s="40">
        <f t="shared" si="42"/>
        <v>-8.6251719356969622E-4</v>
      </c>
      <c r="EH43" s="40">
        <f t="shared" si="43"/>
        <v>-8.0818312671586715E-4</v>
      </c>
      <c r="EI43" s="40">
        <f t="shared" si="44"/>
        <v>-8.236269644440918E-4</v>
      </c>
      <c r="EJ43" s="40">
        <f t="shared" si="45"/>
        <v>-8.6407405938643148E-4</v>
      </c>
      <c r="EK43" s="40">
        <f t="shared" si="46"/>
        <v>-9.2474531572713252E-4</v>
      </c>
      <c r="EL43" s="40">
        <f t="shared" si="47"/>
        <v>-8.6262320950029837E-4</v>
      </c>
      <c r="EM43" s="40">
        <f t="shared" si="48"/>
        <v>-8.6254472979528294E-4</v>
      </c>
      <c r="EN43" s="40">
        <f t="shared" si="49"/>
        <v>-8.656643346108046E-4</v>
      </c>
      <c r="EO43" s="40">
        <f t="shared" si="50"/>
        <v>-1.1387976460628588E-3</v>
      </c>
      <c r="EP43" s="40">
        <f t="shared" si="51"/>
        <v>-1.1373045460816515E-3</v>
      </c>
      <c r="EQ43" s="40">
        <f t="shared" si="52"/>
        <v>-1.1369324518159499E-3</v>
      </c>
      <c r="ER43" s="40">
        <f t="shared" si="53"/>
        <v>-8.6663074526385287E-4</v>
      </c>
      <c r="ES43" s="40">
        <f t="shared" si="54"/>
        <v>-9.2312495321599766E-4</v>
      </c>
      <c r="ET43" s="40">
        <f t="shared" si="55"/>
        <v>-8.6276676725251602E-4</v>
      </c>
      <c r="EU43" s="40">
        <f t="shared" si="27"/>
        <v>-7.5169175112424415E-4</v>
      </c>
      <c r="EV43" s="40">
        <f t="shared" si="28"/>
        <v>-9.1314555970598249E-4</v>
      </c>
      <c r="EW43" s="13"/>
      <c r="EX43" s="13"/>
      <c r="EY43" s="13"/>
      <c r="EZ43" s="13"/>
      <c r="FA43" s="13"/>
      <c r="FB43" s="13"/>
    </row>
    <row r="44" spans="1:158" x14ac:dyDescent="0.25">
      <c r="A44" s="15" t="s">
        <v>214</v>
      </c>
      <c r="B44" s="17">
        <v>22262.8324131359</v>
      </c>
      <c r="C44" s="17">
        <v>172.681418801489</v>
      </c>
      <c r="D44" s="17">
        <v>445.304614214509</v>
      </c>
      <c r="E44" s="17">
        <v>3461.9849328609898</v>
      </c>
      <c r="F44" s="17">
        <v>3448.59934286199</v>
      </c>
      <c r="G44" s="17">
        <v>59.451648206172003</v>
      </c>
      <c r="H44" s="17">
        <v>3789.2712359797902</v>
      </c>
      <c r="I44" s="17">
        <v>398.30988723220003</v>
      </c>
      <c r="J44" s="17">
        <v>14.726244984229901</v>
      </c>
      <c r="K44" s="17">
        <v>105.065151635539</v>
      </c>
      <c r="L44" s="17">
        <v>27.348740993050001</v>
      </c>
      <c r="M44" s="17">
        <v>2.1299020640628E-2</v>
      </c>
      <c r="N44" s="17">
        <v>272.31866952029998</v>
      </c>
      <c r="O44" s="17">
        <v>7.2969236749850796E-4</v>
      </c>
      <c r="P44" s="17">
        <v>2.96384691741737E-2</v>
      </c>
      <c r="Q44" s="17">
        <v>54.480689580159897</v>
      </c>
      <c r="R44" s="17">
        <v>5.4886601685129504E-3</v>
      </c>
      <c r="S44" s="17">
        <v>36.932489658269901</v>
      </c>
      <c r="T44" s="17">
        <v>18.255867522428002</v>
      </c>
      <c r="U44" s="17">
        <v>5.2573662730460899</v>
      </c>
      <c r="V44" s="17">
        <v>1.7152691668981E-2</v>
      </c>
      <c r="W44" s="17">
        <v>0.17977244533854</v>
      </c>
      <c r="X44" s="17">
        <v>0.1213969713398</v>
      </c>
      <c r="Y44" s="17">
        <v>13.922052502996401</v>
      </c>
      <c r="Z44" s="17">
        <v>0.20526940501149901</v>
      </c>
      <c r="AA44" s="17">
        <v>5.3528740620839903</v>
      </c>
      <c r="AB44" s="17">
        <v>0.112014876263149</v>
      </c>
      <c r="AC44" s="17">
        <v>6.4140164813619098E-4</v>
      </c>
      <c r="AE44" s="28" t="s">
        <v>214</v>
      </c>
      <c r="AF44" s="28">
        <v>0</v>
      </c>
      <c r="AG44" s="28">
        <v>215.56795643133501</v>
      </c>
      <c r="AH44" s="28">
        <v>14.7144749164103</v>
      </c>
      <c r="AI44" s="28">
        <v>397.99148141251902</v>
      </c>
      <c r="AJ44" s="28">
        <v>397.99148141251902</v>
      </c>
      <c r="AK44" s="28">
        <v>189.90930788861201</v>
      </c>
      <c r="AL44" s="28">
        <v>0</v>
      </c>
      <c r="AM44" s="28">
        <v>2.6276016834809801E-4</v>
      </c>
      <c r="AN44" s="28">
        <v>3.7811871327448102E-4</v>
      </c>
      <c r="AO44" s="28">
        <v>104.979849838939</v>
      </c>
      <c r="AP44" s="28">
        <v>0.20510413473583</v>
      </c>
      <c r="AQ44" s="28">
        <v>27.326880709107499</v>
      </c>
      <c r="AR44" s="28">
        <v>5.1076103742918998E-3</v>
      </c>
      <c r="AS44" s="28">
        <v>1.61740907422421E-2</v>
      </c>
      <c r="AT44" s="28">
        <v>1189.31009696003</v>
      </c>
      <c r="AU44" s="28">
        <v>22244.831795505401</v>
      </c>
      <c r="AV44" s="28">
        <v>323.07145377232803</v>
      </c>
      <c r="AW44" s="28">
        <v>123.099332443355</v>
      </c>
      <c r="AX44" s="28">
        <v>202.40166906731901</v>
      </c>
      <c r="AY44" s="28">
        <v>5.3485975712008296</v>
      </c>
      <c r="AZ44" s="28">
        <v>0</v>
      </c>
      <c r="BA44" s="28">
        <v>0</v>
      </c>
      <c r="BB44" s="28">
        <v>272.10100610585403</v>
      </c>
      <c r="BC44" s="28">
        <v>272.10100610585403</v>
      </c>
      <c r="BD44" s="28">
        <v>193.020623743681</v>
      </c>
      <c r="BE44" s="28">
        <v>0</v>
      </c>
      <c r="BF44" s="28">
        <v>2.91637977291188E-4</v>
      </c>
      <c r="BG44" s="28">
        <v>3.6454989217114998E-4</v>
      </c>
      <c r="BH44" s="28">
        <v>0</v>
      </c>
      <c r="BI44" s="28">
        <v>41.448067220925203</v>
      </c>
      <c r="BJ44" s="28">
        <v>11.807326213124201</v>
      </c>
      <c r="BK44" s="28">
        <v>0</v>
      </c>
      <c r="BL44" s="28">
        <v>443.70485396085098</v>
      </c>
      <c r="BM44" s="28">
        <v>53.2917800855829</v>
      </c>
      <c r="BN44" s="28">
        <v>2.9100184040416199E-2</v>
      </c>
      <c r="BO44" s="28">
        <v>8.28236120889565E-2</v>
      </c>
      <c r="BP44" s="28">
        <v>9.7727458204787399E-3</v>
      </c>
      <c r="BQ44" s="28">
        <v>1.9841627838023099E-2</v>
      </c>
      <c r="BR44" s="28">
        <v>0</v>
      </c>
      <c r="BS44" s="28">
        <v>271.73832109903498</v>
      </c>
      <c r="BT44" s="28">
        <v>54.437010017663503</v>
      </c>
      <c r="BU44" s="28">
        <v>172.54142131317201</v>
      </c>
      <c r="BV44" s="28">
        <v>0</v>
      </c>
      <c r="BW44" s="28">
        <v>2.2485129726641201E-3</v>
      </c>
      <c r="BX44" s="28">
        <v>3.2356619554598002E-3</v>
      </c>
      <c r="BY44" s="28">
        <v>4124.9348006399996</v>
      </c>
      <c r="BZ44" s="28">
        <v>400.44058823870898</v>
      </c>
      <c r="CA44" s="28">
        <v>44.493403427817398</v>
      </c>
      <c r="CB44" s="28">
        <v>444.93399166652603</v>
      </c>
      <c r="CC44" s="28">
        <v>0.331676071730031</v>
      </c>
      <c r="CD44" s="28">
        <v>118.230468750261</v>
      </c>
      <c r="CE44" s="28">
        <v>0</v>
      </c>
      <c r="CF44" s="28">
        <v>5.2531346933751397</v>
      </c>
      <c r="CG44" s="28">
        <v>1.7138061506352501E-2</v>
      </c>
      <c r="CH44" s="28">
        <v>0.17962217364027899</v>
      </c>
      <c r="CI44" s="28">
        <v>0.121295171998252</v>
      </c>
      <c r="CJ44" s="28">
        <v>13.9108989920502</v>
      </c>
      <c r="CK44" s="28">
        <v>0.32544528140648699</v>
      </c>
      <c r="CL44" s="28">
        <v>382.87603459286998</v>
      </c>
      <c r="CM44" s="28">
        <v>0.42243464396614899</v>
      </c>
      <c r="CN44" s="28">
        <v>10.359649530015901</v>
      </c>
      <c r="CO44" s="28">
        <v>193.79157892671199</v>
      </c>
      <c r="CP44" s="28">
        <v>0.35026330790115501</v>
      </c>
      <c r="CQ44" s="28">
        <v>1.1949313621695601</v>
      </c>
      <c r="CR44" s="28">
        <v>7.2909920839464999E-5</v>
      </c>
      <c r="CS44" s="28">
        <v>32.706174669519399</v>
      </c>
      <c r="CT44" s="28">
        <v>3459.1874747626298</v>
      </c>
      <c r="CU44" s="28">
        <v>3445.8136080024801</v>
      </c>
      <c r="CV44" s="28">
        <v>13.373866760149999</v>
      </c>
      <c r="CW44" s="28">
        <v>0.36845544567376098</v>
      </c>
      <c r="CX44" s="28">
        <v>2.43715232854842E-3</v>
      </c>
      <c r="CY44" s="28">
        <v>73.720252438543397</v>
      </c>
      <c r="CZ44" s="28">
        <v>2.8414688308912699</v>
      </c>
      <c r="DA44" s="28">
        <v>1302.02531318661</v>
      </c>
      <c r="DB44" s="28">
        <v>4.42983097858649</v>
      </c>
      <c r="DC44" s="28">
        <v>5.6111184123439797</v>
      </c>
      <c r="DD44" s="28">
        <v>1799.2772272617999</v>
      </c>
      <c r="DE44" s="28">
        <v>48.652639397060902</v>
      </c>
      <c r="DF44" s="28">
        <v>1.25667317344764</v>
      </c>
      <c r="DG44" s="28">
        <v>17.129560039254599</v>
      </c>
      <c r="DH44" s="28">
        <v>7.9336130302992203E-4</v>
      </c>
      <c r="DI44" s="28">
        <v>59.405549080681801</v>
      </c>
      <c r="DJ44" s="28">
        <v>1.5166980057808399</v>
      </c>
      <c r="DK44" s="28">
        <v>0</v>
      </c>
      <c r="DL44" s="28">
        <v>0</v>
      </c>
      <c r="DM44" s="28">
        <v>65.3478923153464</v>
      </c>
      <c r="DN44" s="28">
        <v>36.902970617285902</v>
      </c>
      <c r="DO44" s="28">
        <v>5.19685674193338</v>
      </c>
      <c r="DP44" s="28">
        <v>3786.19585698727</v>
      </c>
      <c r="DQ44" s="28">
        <v>18.2412738852064</v>
      </c>
      <c r="DR44" s="28">
        <v>22.478497468821399</v>
      </c>
      <c r="DT44" s="26">
        <f t="shared" si="29"/>
        <v>1.0894668306785029</v>
      </c>
      <c r="DU44" s="40">
        <f t="shared" si="30"/>
        <v>-8.0855020136065808E-4</v>
      </c>
      <c r="DV44" s="40">
        <f t="shared" si="31"/>
        <v>-8.1072699824137672E-4</v>
      </c>
      <c r="DW44" s="40">
        <f t="shared" si="32"/>
        <v>-8.3228993401905725E-4</v>
      </c>
      <c r="DX44" s="40">
        <f t="shared" si="33"/>
        <v>-8.0805033892744735E-4</v>
      </c>
      <c r="DY44" s="40">
        <f t="shared" si="34"/>
        <v>-8.0778733118876925E-4</v>
      </c>
      <c r="DZ44" s="40">
        <f t="shared" si="35"/>
        <v>-7.7540533998879824E-4</v>
      </c>
      <c r="EA44" s="40">
        <f t="shared" si="36"/>
        <v>-8.1160170412688886E-4</v>
      </c>
      <c r="EB44" s="40">
        <f t="shared" si="37"/>
        <v>-7.9939220663981497E-4</v>
      </c>
      <c r="EC44" s="40">
        <f t="shared" si="38"/>
        <v>-7.9925791212934855E-4</v>
      </c>
      <c r="ED44" s="40">
        <f t="shared" si="39"/>
        <v>-8.118942891349578E-4</v>
      </c>
      <c r="EE44" s="40">
        <f t="shared" si="40"/>
        <v>-7.9931591542210182E-4</v>
      </c>
      <c r="EF44" s="40">
        <f t="shared" si="41"/>
        <v>-8.1316058546680302E-4</v>
      </c>
      <c r="EG44" s="40">
        <f t="shared" si="42"/>
        <v>-7.992967020196372E-4</v>
      </c>
      <c r="EH44" s="40">
        <f t="shared" si="43"/>
        <v>-8.1483269277333168E-4</v>
      </c>
      <c r="EI44" s="40">
        <f t="shared" si="44"/>
        <v>-8.1298111350694955E-4</v>
      </c>
      <c r="EJ44" s="40">
        <f t="shared" si="45"/>
        <v>-8.0174393593395647E-4</v>
      </c>
      <c r="EK44" s="40">
        <f t="shared" si="46"/>
        <v>-8.1718311050860831E-4</v>
      </c>
      <c r="EL44" s="40">
        <f t="shared" si="47"/>
        <v>-7.9927027008289023E-4</v>
      </c>
      <c r="EM44" s="40">
        <f t="shared" si="48"/>
        <v>-7.9939434286935545E-4</v>
      </c>
      <c r="EN44" s="40">
        <f t="shared" si="49"/>
        <v>-8.0488584039598791E-4</v>
      </c>
      <c r="EO44" s="40">
        <f t="shared" si="50"/>
        <v>-8.5293683993377595E-4</v>
      </c>
      <c r="EP44" s="40">
        <f t="shared" si="51"/>
        <v>-8.3589950605626197E-4</v>
      </c>
      <c r="EQ44" s="40">
        <f t="shared" si="52"/>
        <v>-8.3856574364654635E-4</v>
      </c>
      <c r="ER44" s="40">
        <f t="shared" si="53"/>
        <v>-8.0113984226108605E-4</v>
      </c>
      <c r="ES44" s="40">
        <f t="shared" si="54"/>
        <v>-8.0513837734245996E-4</v>
      </c>
      <c r="ET44" s="40">
        <f t="shared" si="55"/>
        <v>-7.9891490693801261E-4</v>
      </c>
      <c r="EU44" s="40">
        <f t="shared" si="27"/>
        <v>-8.1310748013803489E-4</v>
      </c>
      <c r="EV44" s="40">
        <f t="shared" si="28"/>
        <v>-8.1503768369003743E-4</v>
      </c>
      <c r="EW44" s="13"/>
      <c r="EX44" s="13"/>
      <c r="EY44" s="13"/>
      <c r="EZ44" s="13"/>
      <c r="FA44" s="13"/>
      <c r="FB44" s="13"/>
    </row>
    <row r="45" spans="1:158" x14ac:dyDescent="0.25">
      <c r="A45" s="15" t="s">
        <v>215</v>
      </c>
      <c r="B45" s="17">
        <v>16033.092217003999</v>
      </c>
      <c r="C45" s="17">
        <v>148.325537381</v>
      </c>
      <c r="D45" s="17">
        <v>294.10872849499998</v>
      </c>
      <c r="E45" s="17">
        <v>2751.2219488329902</v>
      </c>
      <c r="F45" s="17">
        <v>2743.9828755779899</v>
      </c>
      <c r="G45" s="17">
        <v>50.995947809999997</v>
      </c>
      <c r="H45" s="17">
        <v>4545.5654341310001</v>
      </c>
      <c r="I45" s="17">
        <v>524.80366384500496</v>
      </c>
      <c r="J45" s="17">
        <v>19.4029506309707</v>
      </c>
      <c r="K45" s="17">
        <v>126.361308647269</v>
      </c>
      <c r="L45" s="17">
        <v>36.034054801188397</v>
      </c>
      <c r="M45" s="17">
        <v>1.6518856116E-2</v>
      </c>
      <c r="N45" s="17">
        <v>358.80062813623101</v>
      </c>
      <c r="O45" s="17">
        <v>5.1676454849999896E-4</v>
      </c>
      <c r="P45" s="17">
        <v>2.12740251055E-2</v>
      </c>
      <c r="Q45" s="17">
        <v>70.679885867990507</v>
      </c>
      <c r="R45" s="17">
        <v>2.4373026124999901E-3</v>
      </c>
      <c r="S45" s="17">
        <v>48.661373222703801</v>
      </c>
      <c r="T45" s="17">
        <v>24.053497730993399</v>
      </c>
      <c r="U45" s="17">
        <v>6.6580072131871502</v>
      </c>
      <c r="V45" s="17">
        <v>1.7632493830400098E-2</v>
      </c>
      <c r="W45" s="17">
        <v>0.30858750180477701</v>
      </c>
      <c r="X45" s="17">
        <v>0.19327787350167899</v>
      </c>
      <c r="Y45" s="17">
        <v>18.206656965283301</v>
      </c>
      <c r="Z45" s="17">
        <v>0.32892028754827801</v>
      </c>
      <c r="AA45" s="17">
        <v>7.0528210898139498</v>
      </c>
      <c r="AB45" s="17">
        <v>7.9974658399999898E-2</v>
      </c>
      <c r="AC45" s="17">
        <v>3.8339344409999999E-4</v>
      </c>
      <c r="AE45" s="28" t="s">
        <v>215</v>
      </c>
      <c r="AF45" s="28">
        <v>0</v>
      </c>
      <c r="AG45" s="28">
        <v>252.57959633074299</v>
      </c>
      <c r="AH45" s="28">
        <v>19.399694359105101</v>
      </c>
      <c r="AI45" s="28">
        <v>524.71559135630298</v>
      </c>
      <c r="AJ45" s="28">
        <v>524.71559135630298</v>
      </c>
      <c r="AK45" s="28">
        <v>222.515546659428</v>
      </c>
      <c r="AL45" s="28">
        <v>0</v>
      </c>
      <c r="AM45" s="28">
        <v>1.5716421351984401E-4</v>
      </c>
      <c r="AN45" s="28">
        <v>2.26163678792087E-4</v>
      </c>
      <c r="AO45" s="28">
        <v>126.339839510327</v>
      </c>
      <c r="AP45" s="28">
        <v>0.32886411166279</v>
      </c>
      <c r="AQ45" s="28">
        <v>36.028000262919598</v>
      </c>
      <c r="AR45" s="28">
        <v>3.9638748687312901E-3</v>
      </c>
      <c r="AS45" s="28">
        <v>1.25522652866835E-2</v>
      </c>
      <c r="AT45" s="28">
        <v>1393.50729532795</v>
      </c>
      <c r="AU45" s="28">
        <v>16030.4326144678</v>
      </c>
      <c r="AV45" s="28">
        <v>378.540934828807</v>
      </c>
      <c r="AW45" s="28">
        <v>144.234749124926</v>
      </c>
      <c r="AX45" s="28">
        <v>237.152732323897</v>
      </c>
      <c r="AY45" s="28">
        <v>7.0516362388762799</v>
      </c>
      <c r="AZ45" s="28">
        <v>0</v>
      </c>
      <c r="BA45" s="28">
        <v>0</v>
      </c>
      <c r="BB45" s="28">
        <v>358.740356127072</v>
      </c>
      <c r="BC45" s="28">
        <v>358.740356127072</v>
      </c>
      <c r="BD45" s="28">
        <v>226.16100171937799</v>
      </c>
      <c r="BE45" s="28">
        <v>0</v>
      </c>
      <c r="BF45" s="28">
        <v>2.0667181493734801E-4</v>
      </c>
      <c r="BG45" s="28">
        <v>2.5833947248974899E-4</v>
      </c>
      <c r="BH45" s="28">
        <v>0</v>
      </c>
      <c r="BI45" s="28">
        <v>48.564427987027301</v>
      </c>
      <c r="BJ45" s="28">
        <v>13.83457367286</v>
      </c>
      <c r="BK45" s="28">
        <v>0</v>
      </c>
      <c r="BL45" s="28">
        <v>519.88625239492501</v>
      </c>
      <c r="BM45" s="28">
        <v>62.441656867943301</v>
      </c>
      <c r="BN45" s="28">
        <v>2.07900100818466E-2</v>
      </c>
      <c r="BO45" s="28">
        <v>5.9171572399234998E-2</v>
      </c>
      <c r="BP45" s="28">
        <v>7.0192607680902904E-3</v>
      </c>
      <c r="BQ45" s="28">
        <v>1.42512122281563E-2</v>
      </c>
      <c r="BR45" s="28">
        <v>0</v>
      </c>
      <c r="BS45" s="28">
        <v>318.39399469460699</v>
      </c>
      <c r="BT45" s="28">
        <v>70.667924658844299</v>
      </c>
      <c r="BU45" s="28">
        <v>148.301486266968</v>
      </c>
      <c r="BV45" s="28">
        <v>0</v>
      </c>
      <c r="BW45" s="28">
        <v>9.9912779441899894E-4</v>
      </c>
      <c r="BX45" s="28">
        <v>1.43776857922033E-3</v>
      </c>
      <c r="BY45" s="28">
        <v>4941.6840478976101</v>
      </c>
      <c r="BZ45" s="28">
        <v>264.65325482983002</v>
      </c>
      <c r="CA45" s="28">
        <v>29.4059022865898</v>
      </c>
      <c r="CB45" s="28">
        <v>294.05915711642001</v>
      </c>
      <c r="CC45" s="28">
        <v>0.38862270484154199</v>
      </c>
      <c r="CD45" s="28">
        <v>138.52991260406401</v>
      </c>
      <c r="CE45" s="28">
        <v>0</v>
      </c>
      <c r="CF45" s="28">
        <v>6.6568801990417601</v>
      </c>
      <c r="CG45" s="28">
        <v>1.7629527510928798E-2</v>
      </c>
      <c r="CH45" s="28">
        <v>0.30853499429422598</v>
      </c>
      <c r="CI45" s="28">
        <v>0.193244366368615</v>
      </c>
      <c r="CJ45" s="28">
        <v>18.203565063980101</v>
      </c>
      <c r="CK45" s="28">
        <v>0.29286633600313</v>
      </c>
      <c r="CL45" s="28">
        <v>448.61329625634301</v>
      </c>
      <c r="CM45" s="28">
        <v>0.291757429643347</v>
      </c>
      <c r="CN45" s="28">
        <v>8.2086129334148996</v>
      </c>
      <c r="CO45" s="28">
        <v>153.14014100707101</v>
      </c>
      <c r="CP45" s="28">
        <v>0.24573461159961801</v>
      </c>
      <c r="CQ45" s="28">
        <v>0.24087511237178699</v>
      </c>
      <c r="CR45" s="28">
        <v>5.1667894717064297E-5</v>
      </c>
      <c r="CS45" s="28">
        <v>26.531023608745699</v>
      </c>
      <c r="CT45" s="28">
        <v>2750.7618803967398</v>
      </c>
      <c r="CU45" s="28">
        <v>2743.5241293034401</v>
      </c>
      <c r="CV45" s="28">
        <v>7.2377510933095204</v>
      </c>
      <c r="CW45" s="28">
        <v>0.307734647905333</v>
      </c>
      <c r="CX45" s="28">
        <v>4.9128337404388204E-4</v>
      </c>
      <c r="CY45" s="28">
        <v>65.390031797483402</v>
      </c>
      <c r="CZ45" s="28">
        <v>2.5130164029387601</v>
      </c>
      <c r="DA45" s="28">
        <v>1019.8142563413101</v>
      </c>
      <c r="DB45" s="28">
        <v>3.9920122939642901</v>
      </c>
      <c r="DC45" s="28">
        <v>5.0565499915673202</v>
      </c>
      <c r="DD45" s="28">
        <v>1444.6299054106901</v>
      </c>
      <c r="DE45" s="28">
        <v>57.006002624941402</v>
      </c>
      <c r="DF45" s="28">
        <v>0.95280975071236795</v>
      </c>
      <c r="DG45" s="28">
        <v>11.9161504179412</v>
      </c>
      <c r="DH45" s="28">
        <v>1.5992668955174501E-4</v>
      </c>
      <c r="DI45" s="28">
        <v>50.987570182134803</v>
      </c>
      <c r="DJ45" s="28">
        <v>1.7771040874037101</v>
      </c>
      <c r="DK45" s="28">
        <v>0</v>
      </c>
      <c r="DL45" s="28">
        <v>0</v>
      </c>
      <c r="DM45" s="28">
        <v>76.5677316493734</v>
      </c>
      <c r="DN45" s="28">
        <v>48.6531921562066</v>
      </c>
      <c r="DO45" s="28">
        <v>6.0891263084629701</v>
      </c>
      <c r="DP45" s="28">
        <v>4544.7937382628597</v>
      </c>
      <c r="DQ45" s="28">
        <v>24.049459749083699</v>
      </c>
      <c r="DR45" s="28">
        <v>26.3379208788451</v>
      </c>
      <c r="DT45" s="26">
        <f t="shared" si="29"/>
        <v>1.0873285637350953</v>
      </c>
      <c r="DU45" s="40">
        <f t="shared" si="30"/>
        <v>-1.6588207066999474E-4</v>
      </c>
      <c r="DV45" s="40">
        <f t="shared" si="31"/>
        <v>-1.621508639488407E-4</v>
      </c>
      <c r="DW45" s="40">
        <f t="shared" si="32"/>
        <v>-1.6854779806649685E-4</v>
      </c>
      <c r="DX45" s="40">
        <f t="shared" si="33"/>
        <v>-1.6722330833596262E-4</v>
      </c>
      <c r="DY45" s="40">
        <f t="shared" si="34"/>
        <v>-1.6718263026814154E-4</v>
      </c>
      <c r="DZ45" s="40">
        <f t="shared" si="35"/>
        <v>-1.6428026588322599E-4</v>
      </c>
      <c r="EA45" s="40">
        <f t="shared" si="36"/>
        <v>-1.6976894939097284E-4</v>
      </c>
      <c r="EB45" s="40">
        <f t="shared" si="37"/>
        <v>-1.678198815471563E-4</v>
      </c>
      <c r="EC45" s="40">
        <f t="shared" si="38"/>
        <v>-1.6782354021976611E-4</v>
      </c>
      <c r="ED45" s="40">
        <f t="shared" si="39"/>
        <v>-1.6990277460589095E-4</v>
      </c>
      <c r="EE45" s="40">
        <f t="shared" si="40"/>
        <v>-1.6802267472267415E-4</v>
      </c>
      <c r="EF45" s="40">
        <f t="shared" si="41"/>
        <v>-1.6441577831641149E-4</v>
      </c>
      <c r="EG45" s="40">
        <f t="shared" si="42"/>
        <v>-1.6798189421263462E-4</v>
      </c>
      <c r="EH45" s="40">
        <f t="shared" si="43"/>
        <v>-1.6519390907431718E-4</v>
      </c>
      <c r="EI45" s="40">
        <f t="shared" si="44"/>
        <v>-1.6696930814895429E-4</v>
      </c>
      <c r="EJ45" s="40">
        <f t="shared" si="45"/>
        <v>-1.6923073657118542E-4</v>
      </c>
      <c r="EK45" s="40">
        <f t="shared" si="46"/>
        <v>-1.666755939857225E-4</v>
      </c>
      <c r="EL45" s="40">
        <f t="shared" si="47"/>
        <v>-1.6812239267806063E-4</v>
      </c>
      <c r="EM45" s="40">
        <f t="shared" si="48"/>
        <v>-1.6787504066393999E-4</v>
      </c>
      <c r="EN45" s="40">
        <f t="shared" si="49"/>
        <v>-1.6927199224985148E-4</v>
      </c>
      <c r="EO45" s="40">
        <f t="shared" si="50"/>
        <v>-1.6823028550765583E-4</v>
      </c>
      <c r="EP45" s="40">
        <f t="shared" si="51"/>
        <v>-1.7015436543584762E-4</v>
      </c>
      <c r="EQ45" s="40">
        <f t="shared" si="52"/>
        <v>-1.7336248819863683E-4</v>
      </c>
      <c r="ER45" s="40">
        <f t="shared" si="53"/>
        <v>-1.6982257144165192E-4</v>
      </c>
      <c r="ES45" s="40">
        <f t="shared" si="54"/>
        <v>-1.7078875221329288E-4</v>
      </c>
      <c r="ET45" s="40">
        <f t="shared" si="55"/>
        <v>-1.6799673812528435E-4</v>
      </c>
      <c r="EU45" s="40">
        <f t="shared" si="27"/>
        <v>-1.6350077862044182E-4</v>
      </c>
      <c r="EV45" s="40">
        <f t="shared" si="28"/>
        <v>-1.7097785337171327E-4</v>
      </c>
      <c r="EW45" s="13"/>
      <c r="EX45" s="13"/>
      <c r="EY45" s="13"/>
      <c r="EZ45" s="13"/>
      <c r="FA45" s="13"/>
      <c r="FB45" s="13"/>
    </row>
    <row r="46" spans="1:158" x14ac:dyDescent="0.25">
      <c r="A46" s="15" t="s">
        <v>216</v>
      </c>
      <c r="B46" s="17">
        <v>75000.667004599905</v>
      </c>
      <c r="C46" s="17">
        <v>493.65296466699903</v>
      </c>
      <c r="D46" s="17">
        <v>1064.88618892</v>
      </c>
      <c r="E46" s="17">
        <v>11874.935996349999</v>
      </c>
      <c r="F46" s="17">
        <v>11872.6994098499</v>
      </c>
      <c r="G46" s="17">
        <v>413.42549192500002</v>
      </c>
      <c r="H46" s="17">
        <v>11544.783651059999</v>
      </c>
      <c r="I46" s="17">
        <v>1418.95830587</v>
      </c>
      <c r="J46" s="17">
        <v>52.461506993999897</v>
      </c>
      <c r="K46" s="17">
        <v>321.5289047</v>
      </c>
      <c r="L46" s="17">
        <v>97.428473811999993</v>
      </c>
      <c r="M46" s="17">
        <v>6.3283001296830996E-2</v>
      </c>
      <c r="N46" s="17">
        <v>970.12104003000002</v>
      </c>
      <c r="O46" s="17">
        <v>2.5146559111095799E-3</v>
      </c>
      <c r="P46" s="17">
        <v>0.14398754136038999</v>
      </c>
      <c r="Q46" s="17">
        <v>189.265141454</v>
      </c>
      <c r="R46" s="17">
        <v>1.97975314430614E-2</v>
      </c>
      <c r="S46" s="17">
        <v>131.57012079399999</v>
      </c>
      <c r="T46" s="17">
        <v>65.035591834200005</v>
      </c>
      <c r="U46" s="17">
        <v>17.55335206102</v>
      </c>
      <c r="V46" s="17">
        <v>2.2348963658999899E-2</v>
      </c>
      <c r="W46" s="17">
        <v>0.34492550568999902</v>
      </c>
      <c r="X46" s="17">
        <v>0.221650600239999</v>
      </c>
      <c r="Y46" s="17">
        <v>48.510082477353897</v>
      </c>
      <c r="Z46" s="17">
        <v>1.13745798249999</v>
      </c>
      <c r="AA46" s="17">
        <v>19.069337363199899</v>
      </c>
      <c r="AB46" s="17">
        <v>0.36959309718899203</v>
      </c>
      <c r="AC46" s="17">
        <v>3.6606394675751798E-3</v>
      </c>
      <c r="AE46" s="28" t="s">
        <v>216</v>
      </c>
      <c r="AF46" s="28">
        <v>0</v>
      </c>
      <c r="AG46" s="28">
        <v>630.13392371375301</v>
      </c>
      <c r="AH46" s="28">
        <v>52.448838241685003</v>
      </c>
      <c r="AI46" s="28">
        <v>1418.6160439821699</v>
      </c>
      <c r="AJ46" s="28">
        <v>1418.6160439821699</v>
      </c>
      <c r="AK46" s="28">
        <v>555.13026708295399</v>
      </c>
      <c r="AL46" s="28">
        <v>0</v>
      </c>
      <c r="AM46" s="28">
        <v>1.5000487999691299E-3</v>
      </c>
      <c r="AN46" s="28">
        <v>2.1586052554881299E-3</v>
      </c>
      <c r="AO46" s="28">
        <v>321.45032454028302</v>
      </c>
      <c r="AP46" s="28">
        <v>1.1369629472701099</v>
      </c>
      <c r="AQ46" s="28">
        <v>97.404984619219704</v>
      </c>
      <c r="AR46" s="28">
        <v>1.51825685389418E-2</v>
      </c>
      <c r="AS46" s="28">
        <v>4.8078118906287E-2</v>
      </c>
      <c r="AT46" s="28">
        <v>3476.5137274795102</v>
      </c>
      <c r="AU46" s="28">
        <v>74979.036038294202</v>
      </c>
      <c r="AV46" s="28">
        <v>944.381572098986</v>
      </c>
      <c r="AW46" s="28">
        <v>359.83586569089999</v>
      </c>
      <c r="AX46" s="28">
        <v>591.64719476765697</v>
      </c>
      <c r="AY46" s="28">
        <v>19.0647276594277</v>
      </c>
      <c r="AZ46" s="28">
        <v>0</v>
      </c>
      <c r="BA46" s="28">
        <v>0</v>
      </c>
      <c r="BB46" s="28">
        <v>969.88684892508502</v>
      </c>
      <c r="BC46" s="28">
        <v>969.88684892508502</v>
      </c>
      <c r="BD46" s="28">
        <v>564.22504749198401</v>
      </c>
      <c r="BE46" s="28">
        <v>0</v>
      </c>
      <c r="BF46" s="28">
        <v>1.00542749042106E-3</v>
      </c>
      <c r="BG46" s="28">
        <v>1.2567786102854999E-3</v>
      </c>
      <c r="BH46" s="28">
        <v>0</v>
      </c>
      <c r="BI46" s="28">
        <v>121.158252533531</v>
      </c>
      <c r="BJ46" s="28">
        <v>34.514402477845501</v>
      </c>
      <c r="BK46" s="28">
        <v>0</v>
      </c>
      <c r="BL46" s="28">
        <v>1297.00834140905</v>
      </c>
      <c r="BM46" s="28">
        <v>155.779027683923</v>
      </c>
      <c r="BN46" s="28">
        <v>9.6055205829020496E-2</v>
      </c>
      <c r="BO46" s="28">
        <v>0.27338806594024301</v>
      </c>
      <c r="BP46" s="28">
        <v>4.7492450712919597E-2</v>
      </c>
      <c r="BQ46" s="28">
        <v>9.6424088162833405E-2</v>
      </c>
      <c r="BR46" s="28">
        <v>0</v>
      </c>
      <c r="BS46" s="28">
        <v>794.32781145454101</v>
      </c>
      <c r="BT46" s="28">
        <v>189.219349084458</v>
      </c>
      <c r="BU46" s="28">
        <v>493.49862021197401</v>
      </c>
      <c r="BV46" s="28">
        <v>0</v>
      </c>
      <c r="BW46" s="28">
        <v>8.1126887470581999E-3</v>
      </c>
      <c r="BX46" s="28">
        <v>1.1674355635289299E-2</v>
      </c>
      <c r="BY46" s="28">
        <v>12532.2473461311</v>
      </c>
      <c r="BZ46" s="28">
        <v>957.99229651283895</v>
      </c>
      <c r="CA46" s="28">
        <v>106.44358628725099</v>
      </c>
      <c r="CB46" s="28">
        <v>1064.43588280009</v>
      </c>
      <c r="CC46" s="28">
        <v>0.96953357742605895</v>
      </c>
      <c r="CD46" s="28">
        <v>345.60364230774297</v>
      </c>
      <c r="CE46" s="28">
        <v>0</v>
      </c>
      <c r="CF46" s="28">
        <v>17.549100468261699</v>
      </c>
      <c r="CG46" s="28">
        <v>2.2335757705200101E-2</v>
      </c>
      <c r="CH46" s="28">
        <v>0.34472270189696602</v>
      </c>
      <c r="CI46" s="28">
        <v>0.22152004779975801</v>
      </c>
      <c r="CJ46" s="28">
        <v>48.498270031360697</v>
      </c>
      <c r="CK46" s="28">
        <v>0.57445098485975798</v>
      </c>
      <c r="CL46" s="28">
        <v>1119.1978939129201</v>
      </c>
      <c r="CM46" s="28">
        <v>0.89867908122378504</v>
      </c>
      <c r="CN46" s="28">
        <v>21.863518367256901</v>
      </c>
      <c r="CO46" s="28">
        <v>738.59964053638396</v>
      </c>
      <c r="CP46" s="28">
        <v>4.0051238325148599</v>
      </c>
      <c r="CQ46" s="28">
        <v>3.5538653807327001</v>
      </c>
      <c r="CR46" s="28">
        <v>2.51357667509934E-4</v>
      </c>
      <c r="CS46" s="28">
        <v>75.261312609886701</v>
      </c>
      <c r="CT46" s="28">
        <v>11871.8747644305</v>
      </c>
      <c r="CU46" s="28">
        <v>11869.639498291401</v>
      </c>
      <c r="CV46" s="28">
        <v>2.2352661390234601</v>
      </c>
      <c r="CW46" s="28">
        <v>0.69163766464392595</v>
      </c>
      <c r="CX46" s="28">
        <v>7.2483796561892003E-3</v>
      </c>
      <c r="CY46" s="28">
        <v>138.53031281381399</v>
      </c>
      <c r="CZ46" s="28">
        <v>5.6447779890540497</v>
      </c>
      <c r="DA46" s="28">
        <v>4529.8306205459703</v>
      </c>
      <c r="DB46" s="28">
        <v>7.8094469066397698</v>
      </c>
      <c r="DC46" s="28">
        <v>9.8919670552312908</v>
      </c>
      <c r="DD46" s="28">
        <v>6290.48143961816</v>
      </c>
      <c r="DE46" s="28">
        <v>142.21823347072001</v>
      </c>
      <c r="DF46" s="28">
        <v>3.42064964929975</v>
      </c>
      <c r="DG46" s="28">
        <v>38.5724473277225</v>
      </c>
      <c r="DH46" s="28">
        <v>2.3595484394032E-3</v>
      </c>
      <c r="DI46" s="28">
        <v>413.297854580928</v>
      </c>
      <c r="DJ46" s="28">
        <v>4.4335112481034997</v>
      </c>
      <c r="DK46" s="28">
        <v>0</v>
      </c>
      <c r="DL46" s="28">
        <v>0</v>
      </c>
      <c r="DM46" s="28">
        <v>191.02076141273699</v>
      </c>
      <c r="DN46" s="28">
        <v>131.538379582858</v>
      </c>
      <c r="DO46" s="28">
        <v>15.191113152300799</v>
      </c>
      <c r="DP46" s="28">
        <v>11541.9601423083</v>
      </c>
      <c r="DQ46" s="28">
        <v>65.019904383484601</v>
      </c>
      <c r="DR46" s="28">
        <v>65.707672741898193</v>
      </c>
      <c r="DT46" s="26">
        <f t="shared" si="29"/>
        <v>1.0857988757206669</v>
      </c>
      <c r="DU46" s="40">
        <f t="shared" si="30"/>
        <v>-2.8841031912925472E-4</v>
      </c>
      <c r="DV46" s="40">
        <f t="shared" si="31"/>
        <v>-3.1265781038938324E-4</v>
      </c>
      <c r="DW46" s="40">
        <f t="shared" si="32"/>
        <v>-4.228678375167092E-4</v>
      </c>
      <c r="DX46" s="40">
        <f t="shared" si="33"/>
        <v>-2.577893405437936E-4</v>
      </c>
      <c r="DY46" s="40">
        <f t="shared" si="34"/>
        <v>-2.5772669322029411E-4</v>
      </c>
      <c r="DZ46" s="40">
        <f t="shared" si="35"/>
        <v>-3.0873118993631962E-4</v>
      </c>
      <c r="EA46" s="40">
        <f t="shared" si="36"/>
        <v>-2.445700878456426E-4</v>
      </c>
      <c r="EB46" s="40">
        <f t="shared" si="37"/>
        <v>-2.4120644448410436E-4</v>
      </c>
      <c r="EC46" s="40">
        <f t="shared" si="38"/>
        <v>-2.4148662592447925E-4</v>
      </c>
      <c r="ED46" s="40">
        <f t="shared" si="39"/>
        <v>-2.443953205087317E-4</v>
      </c>
      <c r="EE46" s="40">
        <f t="shared" si="40"/>
        <v>-2.4109166305544714E-4</v>
      </c>
      <c r="EF46" s="40">
        <f t="shared" si="41"/>
        <v>-3.5260419298916622E-4</v>
      </c>
      <c r="EG46" s="40">
        <f t="shared" si="42"/>
        <v>-2.414040055329141E-4</v>
      </c>
      <c r="EH46" s="40">
        <f t="shared" si="43"/>
        <v>-4.3431106747491194E-4</v>
      </c>
      <c r="EI46" s="40">
        <f t="shared" si="44"/>
        <v>-4.9311547350662792E-4</v>
      </c>
      <c r="EJ46" s="40">
        <f t="shared" si="45"/>
        <v>-2.4194824884395786E-4</v>
      </c>
      <c r="EK46" s="40">
        <f t="shared" si="46"/>
        <v>-5.2971557307858886E-4</v>
      </c>
      <c r="EL46" s="40">
        <f t="shared" si="47"/>
        <v>-2.412493881622912E-4</v>
      </c>
      <c r="EM46" s="40">
        <f t="shared" si="48"/>
        <v>-2.4121331524740337E-4</v>
      </c>
      <c r="EN46" s="40">
        <f t="shared" si="49"/>
        <v>-2.4220973541244298E-4</v>
      </c>
      <c r="EO46" s="40">
        <f t="shared" si="50"/>
        <v>-5.9089781527656246E-4</v>
      </c>
      <c r="EP46" s="40">
        <f t="shared" si="51"/>
        <v>-5.8796403770520588E-4</v>
      </c>
      <c r="EQ46" s="40">
        <f t="shared" si="52"/>
        <v>-5.8900106789527699E-4</v>
      </c>
      <c r="ER46" s="40">
        <f t="shared" si="53"/>
        <v>-2.4350496618336952E-4</v>
      </c>
      <c r="ES46" s="40">
        <f t="shared" si="54"/>
        <v>-4.3521188254533246E-4</v>
      </c>
      <c r="ET46" s="40">
        <f t="shared" si="55"/>
        <v>-2.4173382034216692E-4</v>
      </c>
      <c r="EU46" s="40">
        <f t="shared" si="27"/>
        <v>-4.0537937766707956E-4</v>
      </c>
      <c r="EV46" s="40">
        <f t="shared" si="28"/>
        <v>-5.423675659693277E-4</v>
      </c>
      <c r="EW46" s="13"/>
      <c r="EX46" s="13"/>
      <c r="EY46" s="13"/>
      <c r="EZ46" s="13"/>
      <c r="FA46" s="13"/>
      <c r="FB46" s="13"/>
    </row>
    <row r="47" spans="1:158" x14ac:dyDescent="0.25">
      <c r="A47" s="15" t="s">
        <v>217</v>
      </c>
      <c r="B47" s="17">
        <v>61386.867366044702</v>
      </c>
      <c r="C47" s="17">
        <v>540.32830423842904</v>
      </c>
      <c r="D47" s="17">
        <v>792.29710787482099</v>
      </c>
      <c r="E47" s="17">
        <v>10391.3011128404</v>
      </c>
      <c r="F47" s="17">
        <v>10386.7503330134</v>
      </c>
      <c r="G47" s="17">
        <v>260.120684859177</v>
      </c>
      <c r="H47" s="17">
        <v>15680.5204381887</v>
      </c>
      <c r="I47" s="17">
        <v>1919.2151269087899</v>
      </c>
      <c r="J47" s="17">
        <v>70.956890972890605</v>
      </c>
      <c r="K47" s="17">
        <v>436.65568754834999</v>
      </c>
      <c r="L47" s="17">
        <v>131.77709650808799</v>
      </c>
      <c r="M47" s="17">
        <v>5.9249195579106698E-2</v>
      </c>
      <c r="N47" s="17">
        <v>1312.1394542451301</v>
      </c>
      <c r="O47" s="17">
        <v>1.7788236046859299E-3</v>
      </c>
      <c r="P47" s="17">
        <v>6.9212805429358107E-2</v>
      </c>
      <c r="Q47" s="17">
        <v>256.15266191970602</v>
      </c>
      <c r="R47" s="5">
        <v>7.9344616013543503E-3</v>
      </c>
      <c r="S47" s="17">
        <v>177.95539554912401</v>
      </c>
      <c r="T47" s="17">
        <v>87.964013745953594</v>
      </c>
      <c r="U47" s="17">
        <v>23.781300489697699</v>
      </c>
      <c r="V47" s="17">
        <v>5.56377167560572E-2</v>
      </c>
      <c r="W47" s="5">
        <v>0.91407282070874996</v>
      </c>
      <c r="X47" s="17">
        <v>0.57176242704402902</v>
      </c>
      <c r="Y47" s="17">
        <v>66.000195791673093</v>
      </c>
      <c r="Z47" s="17">
        <v>1.0794800253792101</v>
      </c>
      <c r="AA47" s="17">
        <v>25.792275960462799</v>
      </c>
      <c r="AB47" s="17">
        <v>0.28167792517109203</v>
      </c>
      <c r="AC47" s="17">
        <v>1.15294655440183E-3</v>
      </c>
      <c r="AE47" s="28" t="s">
        <v>217</v>
      </c>
      <c r="AF47" s="28">
        <v>0</v>
      </c>
      <c r="AG47" s="28">
        <v>856.48504593521898</v>
      </c>
      <c r="AH47" s="28">
        <v>70.902996442954503</v>
      </c>
      <c r="AI47" s="28">
        <v>1917.75742313879</v>
      </c>
      <c r="AJ47" s="28">
        <v>1917.75742313879</v>
      </c>
      <c r="AK47" s="28">
        <v>754.53904389510001</v>
      </c>
      <c r="AL47" s="28">
        <v>0</v>
      </c>
      <c r="AM47" s="28">
        <v>4.7231343532353701E-4</v>
      </c>
      <c r="AN47" s="28">
        <v>6.7967032182505397E-4</v>
      </c>
      <c r="AO47" s="28">
        <v>436.322456744585</v>
      </c>
      <c r="AP47" s="28">
        <v>1.07858957780951</v>
      </c>
      <c r="AQ47" s="28">
        <v>131.67701896541001</v>
      </c>
      <c r="AR47" s="28">
        <v>1.42101035860116E-2</v>
      </c>
      <c r="AS47" s="28">
        <v>4.4998673339770798E-2</v>
      </c>
      <c r="AT47" s="28">
        <v>4725.31364254041</v>
      </c>
      <c r="AU47" s="28">
        <v>61348.480047748599</v>
      </c>
      <c r="AV47" s="28">
        <v>1283.6133014073</v>
      </c>
      <c r="AW47" s="28">
        <v>489.092702748254</v>
      </c>
      <c r="AX47" s="28">
        <v>804.17320760470295</v>
      </c>
      <c r="AY47" s="28">
        <v>25.772683596690602</v>
      </c>
      <c r="AZ47" s="28">
        <v>0</v>
      </c>
      <c r="BA47" s="28">
        <v>0</v>
      </c>
      <c r="BB47" s="28">
        <v>1311.1428878562101</v>
      </c>
      <c r="BC47" s="28">
        <v>1311.1428878562101</v>
      </c>
      <c r="BD47" s="28">
        <v>766.90070314901902</v>
      </c>
      <c r="BE47" s="28">
        <v>0</v>
      </c>
      <c r="BF47" s="28">
        <v>7.1100254597728201E-4</v>
      </c>
      <c r="BG47" s="28">
        <v>8.8875223655212796E-4</v>
      </c>
      <c r="BH47" s="28">
        <v>0</v>
      </c>
      <c r="BI47" s="28">
        <v>164.67959915022499</v>
      </c>
      <c r="BJ47" s="28">
        <v>46.912339756341403</v>
      </c>
      <c r="BK47" s="28">
        <v>0</v>
      </c>
      <c r="BL47" s="28">
        <v>1762.9080681641101</v>
      </c>
      <c r="BM47" s="28">
        <v>211.736414602114</v>
      </c>
      <c r="BN47" s="28">
        <v>7.3185074753623097E-2</v>
      </c>
      <c r="BO47" s="28">
        <v>0.20829600955667801</v>
      </c>
      <c r="BP47" s="28">
        <v>2.2822768739400499E-2</v>
      </c>
      <c r="BQ47" s="28">
        <v>4.6337133286690903E-2</v>
      </c>
      <c r="BR47" s="28">
        <v>0</v>
      </c>
      <c r="BS47" s="28">
        <v>1079.65874774656</v>
      </c>
      <c r="BT47" s="28">
        <v>255.957910433818</v>
      </c>
      <c r="BU47" s="28">
        <v>539.984917783622</v>
      </c>
      <c r="BV47" s="28">
        <v>0</v>
      </c>
      <c r="BW47" s="28">
        <v>3.2504357784388198E-3</v>
      </c>
      <c r="BX47" s="28">
        <v>4.6774451203048196E-3</v>
      </c>
      <c r="BY47" s="28">
        <v>17014.572068926798</v>
      </c>
      <c r="BZ47" s="28">
        <v>712.57408989521105</v>
      </c>
      <c r="CA47" s="28">
        <v>79.174911647909198</v>
      </c>
      <c r="CB47" s="28">
        <v>791.74900154312104</v>
      </c>
      <c r="CC47" s="28">
        <v>1.3178003916672201</v>
      </c>
      <c r="CD47" s="28">
        <v>469.747984867539</v>
      </c>
      <c r="CE47" s="28">
        <v>0</v>
      </c>
      <c r="CF47" s="28">
        <v>23.763200079182599</v>
      </c>
      <c r="CG47" s="28">
        <v>5.5583142441863499E-2</v>
      </c>
      <c r="CH47" s="28">
        <v>0.91317708310233403</v>
      </c>
      <c r="CI47" s="28">
        <v>0.57120108231352096</v>
      </c>
      <c r="CJ47" s="28">
        <v>65.949860221145599</v>
      </c>
      <c r="CK47" s="28">
        <v>0.89990501726698102</v>
      </c>
      <c r="CL47" s="28">
        <v>1521.2255994791001</v>
      </c>
      <c r="CM47" s="28">
        <v>0.89854117566650105</v>
      </c>
      <c r="CN47" s="28">
        <v>25.868198962655601</v>
      </c>
      <c r="CO47" s="28">
        <v>606.20092564297101</v>
      </c>
      <c r="CP47" s="28">
        <v>1.98389318011351</v>
      </c>
      <c r="CQ47" s="28">
        <v>0.75944132324939195</v>
      </c>
      <c r="CR47" s="28">
        <v>1.77750294696589E-4</v>
      </c>
      <c r="CS47" s="28">
        <v>86.289418369525393</v>
      </c>
      <c r="CT47" s="28">
        <v>10384.756423058499</v>
      </c>
      <c r="CU47" s="28">
        <v>10380.210417988699</v>
      </c>
      <c r="CV47" s="28">
        <v>4.5460050698387802</v>
      </c>
      <c r="CW47" s="28">
        <v>0.946142249195842</v>
      </c>
      <c r="CX47" s="28">
        <v>1.54894189016463E-3</v>
      </c>
      <c r="CY47" s="28">
        <v>203.488753297019</v>
      </c>
      <c r="CZ47" s="28">
        <v>7.9306678705115203</v>
      </c>
      <c r="DA47" s="28">
        <v>3876.7372888987802</v>
      </c>
      <c r="DB47" s="28">
        <v>12.2663132400903</v>
      </c>
      <c r="DC47" s="28">
        <v>15.537330415576401</v>
      </c>
      <c r="DD47" s="28">
        <v>5499.5811870853504</v>
      </c>
      <c r="DE47" s="28">
        <v>193.304549198296</v>
      </c>
      <c r="DF47" s="28">
        <v>3.2677916068417199</v>
      </c>
      <c r="DG47" s="28">
        <v>37.552566489430497</v>
      </c>
      <c r="DH47" s="28">
        <v>5.04222628108268E-4</v>
      </c>
      <c r="DI47" s="28">
        <v>259.95803930818499</v>
      </c>
      <c r="DJ47" s="28">
        <v>6.0260732231963603</v>
      </c>
      <c r="DK47" s="28">
        <v>0</v>
      </c>
      <c r="DL47" s="28">
        <v>0</v>
      </c>
      <c r="DM47" s="28">
        <v>259.63726096801702</v>
      </c>
      <c r="DN47" s="28">
        <v>177.820235500465</v>
      </c>
      <c r="DO47" s="28">
        <v>20.647922276157601</v>
      </c>
      <c r="DP47" s="28">
        <v>15668.553907039201</v>
      </c>
      <c r="DQ47" s="28">
        <v>87.897200245619999</v>
      </c>
      <c r="DR47" s="28">
        <v>89.310566652508598</v>
      </c>
      <c r="DT47" s="26">
        <f t="shared" si="29"/>
        <v>1.0859057045004574</v>
      </c>
      <c r="DU47" s="40">
        <f t="shared" si="30"/>
        <v>-6.2533437432477209E-4</v>
      </c>
      <c r="DV47" s="40">
        <f t="shared" si="31"/>
        <v>-6.3551446798818976E-4</v>
      </c>
      <c r="DW47" s="40">
        <f t="shared" si="32"/>
        <v>-6.9179393216534796E-4</v>
      </c>
      <c r="DX47" s="40">
        <f t="shared" si="33"/>
        <v>-6.2982389893532869E-4</v>
      </c>
      <c r="DY47" s="40">
        <f t="shared" si="34"/>
        <v>-6.2964014874938282E-4</v>
      </c>
      <c r="DZ47" s="40">
        <f t="shared" si="35"/>
        <v>-6.2526957854221763E-4</v>
      </c>
      <c r="EA47" s="40">
        <f t="shared" si="36"/>
        <v>-7.6314629968247537E-4</v>
      </c>
      <c r="EB47" s="40">
        <f t="shared" si="37"/>
        <v>-7.5953120083402175E-4</v>
      </c>
      <c r="EC47" s="40">
        <f t="shared" si="38"/>
        <v>-7.5953905529333886E-4</v>
      </c>
      <c r="ED47" s="40">
        <f t="shared" si="39"/>
        <v>-7.6314316581091815E-4</v>
      </c>
      <c r="EE47" s="40">
        <f t="shared" si="40"/>
        <v>-7.5944564973654015E-4</v>
      </c>
      <c r="EF47" s="40">
        <f t="shared" si="41"/>
        <v>-6.821806259012037E-4</v>
      </c>
      <c r="EG47" s="40">
        <f t="shared" si="42"/>
        <v>-7.594973123442088E-4</v>
      </c>
      <c r="EH47" s="40">
        <f t="shared" si="43"/>
        <v>-7.4123564385909779E-4</v>
      </c>
      <c r="EI47" s="40">
        <f t="shared" si="44"/>
        <v>-7.6435860298569266E-4</v>
      </c>
      <c r="EJ47" s="40">
        <f t="shared" si="45"/>
        <v>-7.6029460099488169E-4</v>
      </c>
      <c r="EK47" s="40">
        <f t="shared" si="46"/>
        <v>-8.2938237543259943E-4</v>
      </c>
      <c r="EL47" s="40">
        <f t="shared" si="47"/>
        <v>-7.5951644085830766E-4</v>
      </c>
      <c r="EM47" s="40">
        <f t="shared" si="48"/>
        <v>-7.5955493034409491E-4</v>
      </c>
      <c r="EN47" s="40">
        <f t="shared" si="49"/>
        <v>-7.6111945698432168E-4</v>
      </c>
      <c r="EO47" s="40">
        <f t="shared" si="50"/>
        <v>-9.8088702009431548E-4</v>
      </c>
      <c r="EP47" s="40">
        <f t="shared" si="51"/>
        <v>-9.7994118862585996E-4</v>
      </c>
      <c r="EQ47" s="40">
        <f t="shared" si="52"/>
        <v>-9.8177967623751423E-4</v>
      </c>
      <c r="ER47" s="40">
        <f t="shared" si="53"/>
        <v>-7.6265789705194686E-4</v>
      </c>
      <c r="ES47" s="40">
        <f t="shared" si="54"/>
        <v>-8.2488563823792933E-4</v>
      </c>
      <c r="ET47" s="40">
        <f t="shared" si="55"/>
        <v>-7.5962136114823028E-4</v>
      </c>
      <c r="EU47" s="40">
        <f t="shared" si="27"/>
        <v>-6.9881536038492447E-4</v>
      </c>
      <c r="EV47" s="40">
        <f t="shared" si="28"/>
        <v>-8.3507535502251107E-4</v>
      </c>
      <c r="EW47" s="13"/>
      <c r="EX47" s="13"/>
      <c r="EY47" s="13"/>
      <c r="EZ47" s="13"/>
      <c r="FA47" s="13"/>
      <c r="FB47" s="13"/>
    </row>
    <row r="48" spans="1:158" x14ac:dyDescent="0.25">
      <c r="A48" s="15" t="s">
        <v>218</v>
      </c>
      <c r="B48" s="17">
        <v>134850.77356448999</v>
      </c>
      <c r="C48" s="17">
        <v>1000.47924512139</v>
      </c>
      <c r="D48" s="17">
        <v>2100.3511155889901</v>
      </c>
      <c r="E48" s="17">
        <v>19163.517933093</v>
      </c>
      <c r="F48" s="17">
        <v>18729.319485442898</v>
      </c>
      <c r="G48" s="17">
        <v>406.92017642859901</v>
      </c>
      <c r="H48" s="17">
        <v>22434.807251000901</v>
      </c>
      <c r="I48" s="17">
        <v>2736.8945526689899</v>
      </c>
      <c r="J48" s="17">
        <v>101.18802690625</v>
      </c>
      <c r="K48" s="17">
        <v>624.67973116869996</v>
      </c>
      <c r="L48" s="17">
        <v>187.92064215279899</v>
      </c>
      <c r="M48" s="17">
        <v>0.13202255483185499</v>
      </c>
      <c r="N48" s="17">
        <v>1871.175799956</v>
      </c>
      <c r="O48" s="17">
        <v>4.6175879302896702E-3</v>
      </c>
      <c r="P48" s="17">
        <v>0.16164413375404599</v>
      </c>
      <c r="Q48" s="17">
        <v>365.46777082239998</v>
      </c>
      <c r="R48" s="5">
        <v>3.8870240896719498E-2</v>
      </c>
      <c r="S48" s="17">
        <v>253.7731901313</v>
      </c>
      <c r="T48" s="17">
        <v>125.44101498542</v>
      </c>
      <c r="U48" s="17">
        <v>33.957573718153903</v>
      </c>
      <c r="V48" s="17">
        <v>7.4810434975999998E-2</v>
      </c>
      <c r="W48" s="17">
        <v>1.14933775642</v>
      </c>
      <c r="X48" s="17">
        <v>0.72267992353510002</v>
      </c>
      <c r="Y48" s="17">
        <v>94.027831172124806</v>
      </c>
      <c r="Z48" s="17">
        <v>1.1393877743900001</v>
      </c>
      <c r="AA48" s="17">
        <v>36.781043693850002</v>
      </c>
      <c r="AB48" s="17">
        <v>0.69799833722744098</v>
      </c>
      <c r="AC48" s="17">
        <v>3.4501501358399599E-3</v>
      </c>
      <c r="AE48" s="28" t="s">
        <v>218</v>
      </c>
      <c r="AF48" s="28">
        <v>0</v>
      </c>
      <c r="AG48" s="28">
        <v>1227.5198051417401</v>
      </c>
      <c r="AH48" s="28">
        <v>101.18695457320899</v>
      </c>
      <c r="AI48" s="28">
        <v>2736.8659390724501</v>
      </c>
      <c r="AJ48" s="28">
        <v>2736.8659390724501</v>
      </c>
      <c r="AK48" s="28">
        <v>1081.4101044104</v>
      </c>
      <c r="AL48" s="28">
        <v>0</v>
      </c>
      <c r="AM48" s="28">
        <v>1.41455122603438E-3</v>
      </c>
      <c r="AN48" s="28">
        <v>2.0355717858871101E-3</v>
      </c>
      <c r="AO48" s="28">
        <v>624.67298514422998</v>
      </c>
      <c r="AP48" s="28">
        <v>1.1393774201057201</v>
      </c>
      <c r="AQ48" s="28">
        <v>187.918689092302</v>
      </c>
      <c r="AR48" s="28">
        <v>3.1685040728186599E-2</v>
      </c>
      <c r="AS48" s="28">
        <v>0.100335937957527</v>
      </c>
      <c r="AT48" s="28">
        <v>6772.34977516455</v>
      </c>
      <c r="AU48" s="28">
        <v>134849.16362325201</v>
      </c>
      <c r="AV48" s="28">
        <v>1839.6830691159701</v>
      </c>
      <c r="AW48" s="28">
        <v>700.97088493880199</v>
      </c>
      <c r="AX48" s="28">
        <v>1152.54613887554</v>
      </c>
      <c r="AY48" s="28">
        <v>36.780642715838397</v>
      </c>
      <c r="AZ48" s="28">
        <v>0</v>
      </c>
      <c r="BA48" s="28">
        <v>0</v>
      </c>
      <c r="BB48" s="28">
        <v>1871.15607432911</v>
      </c>
      <c r="BC48" s="28">
        <v>1871.15607432911</v>
      </c>
      <c r="BD48" s="28">
        <v>1099.1271850922999</v>
      </c>
      <c r="BE48" s="28">
        <v>0</v>
      </c>
      <c r="BF48" s="28">
        <v>1.8470178995767101E-3</v>
      </c>
      <c r="BG48" s="28">
        <v>2.3087730278253502E-3</v>
      </c>
      <c r="BH48" s="28">
        <v>0</v>
      </c>
      <c r="BI48" s="28">
        <v>236.01977095106599</v>
      </c>
      <c r="BJ48" s="28">
        <v>67.235051080153298</v>
      </c>
      <c r="BK48" s="28">
        <v>0</v>
      </c>
      <c r="BL48" s="28">
        <v>2526.6108612125799</v>
      </c>
      <c r="BM48" s="28">
        <v>303.46202012249699</v>
      </c>
      <c r="BN48" s="28">
        <v>0.18147779980930001</v>
      </c>
      <c r="BO48" s="28">
        <v>0.516513489409546</v>
      </c>
      <c r="BP48" s="28">
        <v>5.3342100579264397E-2</v>
      </c>
      <c r="BQ48" s="28">
        <v>0.108300622840986</v>
      </c>
      <c r="BR48" s="28">
        <v>0</v>
      </c>
      <c r="BS48" s="28">
        <v>1547.37362041847</v>
      </c>
      <c r="BT48" s="28">
        <v>365.463901738125</v>
      </c>
      <c r="BU48" s="28">
        <v>1000.46473287984</v>
      </c>
      <c r="BV48" s="28">
        <v>0</v>
      </c>
      <c r="BW48" s="28">
        <v>1.59366900857046E-2</v>
      </c>
      <c r="BX48" s="28">
        <v>2.29332930634875E-2</v>
      </c>
      <c r="BY48" s="28">
        <v>24363.4093453926</v>
      </c>
      <c r="BZ48" s="28">
        <v>1890.2953480773999</v>
      </c>
      <c r="CA48" s="28">
        <v>210.032871218108</v>
      </c>
      <c r="CB48" s="28">
        <v>2100.3282192955098</v>
      </c>
      <c r="CC48" s="28">
        <v>1.88867872977314</v>
      </c>
      <c r="CD48" s="28">
        <v>673.24583907442195</v>
      </c>
      <c r="CE48" s="28">
        <v>0</v>
      </c>
      <c r="CF48" s="28">
        <v>33.957201941639198</v>
      </c>
      <c r="CG48" s="28">
        <v>7.4809675365172495E-2</v>
      </c>
      <c r="CH48" s="28">
        <v>1.1493345435903499</v>
      </c>
      <c r="CI48" s="28">
        <v>0.72267648054164202</v>
      </c>
      <c r="CJ48" s="28">
        <v>94.026791327325697</v>
      </c>
      <c r="CK48" s="28">
        <v>1.59354412958768</v>
      </c>
      <c r="CL48" s="28">
        <v>2180.2300008051998</v>
      </c>
      <c r="CM48" s="28">
        <v>2.4800863988050899</v>
      </c>
      <c r="CN48" s="28">
        <v>55.975341834245498</v>
      </c>
      <c r="CO48" s="28">
        <v>1061.2679846558301</v>
      </c>
      <c r="CP48" s="28">
        <v>2.16021085368474</v>
      </c>
      <c r="CQ48" s="28">
        <v>9.7369955951321892</v>
      </c>
      <c r="CR48" s="28">
        <v>4.61754811973302E-4</v>
      </c>
      <c r="CS48" s="28">
        <v>174.122222478325</v>
      </c>
      <c r="CT48" s="28">
        <v>19163.2740816273</v>
      </c>
      <c r="CU48" s="28">
        <v>18729.082765527499</v>
      </c>
      <c r="CV48" s="28">
        <v>434.19131609980298</v>
      </c>
      <c r="CW48" s="28">
        <v>1.91515123806059</v>
      </c>
      <c r="CX48" s="28">
        <v>1.9859331337301601E-2</v>
      </c>
      <c r="CY48" s="28">
        <v>365.64945828800001</v>
      </c>
      <c r="CZ48" s="28">
        <v>14.1387977473172</v>
      </c>
      <c r="DA48" s="28">
        <v>7155.9531193196499</v>
      </c>
      <c r="DB48" s="28">
        <v>21.664481918131301</v>
      </c>
      <c r="DC48" s="28">
        <v>27.441673067676302</v>
      </c>
      <c r="DD48" s="28">
        <v>9727.6883214559293</v>
      </c>
      <c r="DE48" s="28">
        <v>277.04532242821398</v>
      </c>
      <c r="DF48" s="28">
        <v>7.0158562849914796</v>
      </c>
      <c r="DG48" s="28">
        <v>100.25319616506</v>
      </c>
      <c r="DH48" s="28">
        <v>6.4647657398733396E-3</v>
      </c>
      <c r="DI48" s="28">
        <v>406.91592735946898</v>
      </c>
      <c r="DJ48" s="28">
        <v>8.6366068045789799</v>
      </c>
      <c r="DK48" s="28">
        <v>0</v>
      </c>
      <c r="DL48" s="28">
        <v>0</v>
      </c>
      <c r="DM48" s="28">
        <v>372.11386195466503</v>
      </c>
      <c r="DN48" s="28">
        <v>253.770577218955</v>
      </c>
      <c r="DO48" s="28">
        <v>29.5927347099773</v>
      </c>
      <c r="DP48" s="28">
        <v>22434.564966792801</v>
      </c>
      <c r="DQ48" s="28">
        <v>125.43965578287001</v>
      </c>
      <c r="DR48" s="28">
        <v>128.00050420696499</v>
      </c>
      <c r="DT48" s="26">
        <f t="shared" si="29"/>
        <v>1.0859764555922897</v>
      </c>
      <c r="DU48" s="40">
        <f t="shared" si="30"/>
        <v>-1.1938687450054056E-5</v>
      </c>
      <c r="DV48" s="40">
        <f t="shared" si="31"/>
        <v>-1.4505289960602964E-5</v>
      </c>
      <c r="DW48" s="40">
        <f t="shared" si="32"/>
        <v>-1.0901174241918704E-5</v>
      </c>
      <c r="DX48" s="40">
        <f t="shared" si="33"/>
        <v>-1.2724775615414097E-5</v>
      </c>
      <c r="DY48" s="40">
        <f t="shared" si="34"/>
        <v>-1.2639002478631274E-5</v>
      </c>
      <c r="DZ48" s="40">
        <f t="shared" si="35"/>
        <v>-1.0442021251731773E-5</v>
      </c>
      <c r="EA48" s="40">
        <f t="shared" si="36"/>
        <v>-1.0799478033794181E-5</v>
      </c>
      <c r="EB48" s="40">
        <f t="shared" si="37"/>
        <v>-1.0454767616784952E-5</v>
      </c>
      <c r="EC48" s="40">
        <f t="shared" si="38"/>
        <v>-1.0597430089255934E-5</v>
      </c>
      <c r="ED48" s="40">
        <f t="shared" si="39"/>
        <v>-1.0799172973573147E-5</v>
      </c>
      <c r="EE48" s="40">
        <f t="shared" si="40"/>
        <v>-1.0393006721418342E-5</v>
      </c>
      <c r="EF48" s="40">
        <f t="shared" si="41"/>
        <v>-1.1938461146940392E-5</v>
      </c>
      <c r="EG48" s="40">
        <f t="shared" si="42"/>
        <v>-1.0541835187525258E-5</v>
      </c>
      <c r="EH48" s="40">
        <f t="shared" si="43"/>
        <v>-9.1370028996064963E-6</v>
      </c>
      <c r="EI48" s="40">
        <f t="shared" si="44"/>
        <v>-8.7249302701432053E-6</v>
      </c>
      <c r="EJ48" s="40">
        <f t="shared" si="45"/>
        <v>-1.0586663404751364E-5</v>
      </c>
      <c r="EK48" s="40">
        <f t="shared" si="46"/>
        <v>-6.6309732446090621E-6</v>
      </c>
      <c r="EL48" s="40">
        <f t="shared" si="47"/>
        <v>-1.0296250536349399E-5</v>
      </c>
      <c r="EM48" s="40">
        <f t="shared" si="48"/>
        <v>-1.0835391838544659E-5</v>
      </c>
      <c r="EN48" s="40">
        <f t="shared" si="49"/>
        <v>-1.0948264967048642E-5</v>
      </c>
      <c r="EO48" s="40">
        <f t="shared" si="50"/>
        <v>-1.0153808459292277E-5</v>
      </c>
      <c r="EP48" s="40">
        <f t="shared" si="51"/>
        <v>-2.7953746687209669E-6</v>
      </c>
      <c r="EQ48" s="40">
        <f t="shared" si="52"/>
        <v>-4.7642024440927654E-6</v>
      </c>
      <c r="ER48" s="40">
        <f t="shared" si="53"/>
        <v>-1.1058904434431062E-5</v>
      </c>
      <c r="ES48" s="40">
        <f t="shared" si="54"/>
        <v>-9.0875859059678512E-6</v>
      </c>
      <c r="ET48" s="40">
        <f t="shared" si="55"/>
        <v>-1.0901757300379076E-5</v>
      </c>
      <c r="EU48" s="40">
        <f t="shared" si="27"/>
        <v>-1.0097457571264949E-5</v>
      </c>
      <c r="EV48" s="40">
        <f t="shared" si="28"/>
        <v>-7.8616632325671056E-6</v>
      </c>
      <c r="EW48" s="13"/>
      <c r="EX48" s="13"/>
      <c r="EY48" s="13"/>
      <c r="EZ48" s="13"/>
      <c r="FA48" s="13"/>
      <c r="FB48" s="13"/>
    </row>
    <row r="49" spans="1:158" x14ac:dyDescent="0.25">
      <c r="A49" s="15" t="s">
        <v>219</v>
      </c>
      <c r="B49" s="17">
        <v>55252.464040361003</v>
      </c>
      <c r="C49" s="17">
        <v>488.61545730400002</v>
      </c>
      <c r="D49" s="17">
        <v>672.88289719600004</v>
      </c>
      <c r="E49" s="17">
        <v>9307.7745379309999</v>
      </c>
      <c r="F49" s="17">
        <v>9306.5804648140002</v>
      </c>
      <c r="G49" s="17">
        <v>241.24645349599899</v>
      </c>
      <c r="H49" s="17">
        <v>13367.5401854949</v>
      </c>
      <c r="I49" s="17">
        <v>1650.4309610267501</v>
      </c>
      <c r="J49" s="17">
        <v>61.019449105990702</v>
      </c>
      <c r="K49" s="17">
        <v>372.34549555552502</v>
      </c>
      <c r="L49" s="17">
        <v>113.321845467871</v>
      </c>
      <c r="M49" s="17">
        <v>5.2770258946000001E-2</v>
      </c>
      <c r="N49" s="17">
        <v>1128.37563132329</v>
      </c>
      <c r="O49" s="17">
        <v>1.5447983675000001E-3</v>
      </c>
      <c r="P49" s="17">
        <v>5.8735370689999997E-2</v>
      </c>
      <c r="Q49" s="17">
        <v>219.99035048728899</v>
      </c>
      <c r="R49" s="17">
        <v>6.6389013669999903E-3</v>
      </c>
      <c r="S49" s="17">
        <v>153.03291974834201</v>
      </c>
      <c r="T49" s="17">
        <v>75.644741283557096</v>
      </c>
      <c r="U49" s="17">
        <v>20.380400441695802</v>
      </c>
      <c r="V49" s="17">
        <v>4.4493745294215799E-2</v>
      </c>
      <c r="W49" s="17">
        <v>0.72301439821784297</v>
      </c>
      <c r="X49" s="17">
        <v>0.45205437473745402</v>
      </c>
      <c r="Y49" s="17">
        <v>56.6554974335465</v>
      </c>
      <c r="Z49" s="17">
        <v>0.89704336037921695</v>
      </c>
      <c r="AA49" s="17">
        <v>22.180093416133499</v>
      </c>
      <c r="AB49" s="17">
        <v>0.24870297599999899</v>
      </c>
      <c r="AC49" s="17">
        <v>9.3645466650000002E-4</v>
      </c>
      <c r="AE49" s="28" t="s">
        <v>219</v>
      </c>
      <c r="AF49" s="28">
        <v>0</v>
      </c>
      <c r="AG49" s="28">
        <v>728.36551287971702</v>
      </c>
      <c r="AH49" s="28">
        <v>60.981172533861802</v>
      </c>
      <c r="AI49" s="28">
        <v>1649.3959467859399</v>
      </c>
      <c r="AJ49" s="28">
        <v>1649.3959467859399</v>
      </c>
      <c r="AK49" s="28">
        <v>641.669598606656</v>
      </c>
      <c r="AL49" s="28">
        <v>0</v>
      </c>
      <c r="AM49" s="28">
        <v>3.8367880222887202E-4</v>
      </c>
      <c r="AN49" s="28">
        <v>5.5212333305775505E-4</v>
      </c>
      <c r="AO49" s="28">
        <v>372.11156049791202</v>
      </c>
      <c r="AP49" s="28">
        <v>0.89641522100097304</v>
      </c>
      <c r="AQ49" s="28">
        <v>113.25080486559899</v>
      </c>
      <c r="AR49" s="28">
        <v>1.2658512398242901E-2</v>
      </c>
      <c r="AS49" s="28">
        <v>4.0085290266042697E-2</v>
      </c>
      <c r="AT49" s="28">
        <v>4018.4664372002198</v>
      </c>
      <c r="AU49" s="28">
        <v>55227.267136912502</v>
      </c>
      <c r="AV49" s="28">
        <v>1091.60100376937</v>
      </c>
      <c r="AW49" s="28">
        <v>415.93065968487298</v>
      </c>
      <c r="AX49" s="28">
        <v>683.87900557572004</v>
      </c>
      <c r="AY49" s="28">
        <v>22.166181005406202</v>
      </c>
      <c r="AZ49" s="28">
        <v>0</v>
      </c>
      <c r="BA49" s="28">
        <v>0</v>
      </c>
      <c r="BB49" s="28">
        <v>1127.6681393587601</v>
      </c>
      <c r="BC49" s="28">
        <v>1127.6681393587601</v>
      </c>
      <c r="BD49" s="28">
        <v>652.18216055643597</v>
      </c>
      <c r="BE49" s="28">
        <v>0</v>
      </c>
      <c r="BF49" s="28">
        <v>6.1756228772898495E-4</v>
      </c>
      <c r="BG49" s="28">
        <v>7.7195292146219302E-4</v>
      </c>
      <c r="BH49" s="28">
        <v>0</v>
      </c>
      <c r="BI49" s="28">
        <v>140.04559631674101</v>
      </c>
      <c r="BJ49" s="28">
        <v>39.894849182054998</v>
      </c>
      <c r="BK49" s="28">
        <v>0</v>
      </c>
      <c r="BL49" s="28">
        <v>1499.19919755766</v>
      </c>
      <c r="BM49" s="28">
        <v>180.06333598861701</v>
      </c>
      <c r="BN49" s="28">
        <v>6.4629061690834794E-2</v>
      </c>
      <c r="BO49" s="28">
        <v>0.18394428479306801</v>
      </c>
      <c r="BP49" s="28">
        <v>1.9370996665509201E-2</v>
      </c>
      <c r="BQ49" s="28">
        <v>3.9329002496734398E-2</v>
      </c>
      <c r="BR49" s="28">
        <v>0</v>
      </c>
      <c r="BS49" s="28">
        <v>918.15545342435405</v>
      </c>
      <c r="BT49" s="28">
        <v>219.85224974394399</v>
      </c>
      <c r="BU49" s="28">
        <v>488.39956178618399</v>
      </c>
      <c r="BV49" s="28">
        <v>0</v>
      </c>
      <c r="BW49" s="28">
        <v>2.72005985438471E-3</v>
      </c>
      <c r="BX49" s="28">
        <v>3.9142351482883801E-3</v>
      </c>
      <c r="BY49" s="28">
        <v>14503.7996256551</v>
      </c>
      <c r="BZ49" s="28">
        <v>605.30828321896797</v>
      </c>
      <c r="CA49" s="28">
        <v>67.256479947750407</v>
      </c>
      <c r="CB49" s="28">
        <v>672.56476316671899</v>
      </c>
      <c r="CC49" s="28">
        <v>1.12067401478203</v>
      </c>
      <c r="CD49" s="28">
        <v>399.47972868615</v>
      </c>
      <c r="CE49" s="28">
        <v>0</v>
      </c>
      <c r="CF49" s="28">
        <v>20.3676135409866</v>
      </c>
      <c r="CG49" s="28">
        <v>4.44529326646185E-2</v>
      </c>
      <c r="CH49" s="28">
        <v>0.72235071434540898</v>
      </c>
      <c r="CI49" s="28">
        <v>0.45163911778867499</v>
      </c>
      <c r="CJ49" s="28">
        <v>56.619761191818597</v>
      </c>
      <c r="CK49" s="28">
        <v>0.77659254749582496</v>
      </c>
      <c r="CL49" s="28">
        <v>1293.6693130579799</v>
      </c>
      <c r="CM49" s="28">
        <v>0.770329860943468</v>
      </c>
      <c r="CN49" s="28">
        <v>22.375862024835001</v>
      </c>
      <c r="CO49" s="28">
        <v>547.31550679299096</v>
      </c>
      <c r="CP49" s="28">
        <v>1.93872704079101</v>
      </c>
      <c r="CQ49" s="28">
        <v>0.60736619686502702</v>
      </c>
      <c r="CR49" s="28">
        <v>1.5439103203866901E-4</v>
      </c>
      <c r="CS49" s="28">
        <v>75.181690340999893</v>
      </c>
      <c r="CT49" s="28">
        <v>9303.46038406154</v>
      </c>
      <c r="CU49" s="28">
        <v>9302.2674073797607</v>
      </c>
      <c r="CV49" s="28">
        <v>1.1929766817738301</v>
      </c>
      <c r="CW49" s="28">
        <v>0.81512256397537397</v>
      </c>
      <c r="CX49" s="28">
        <v>1.2387714061431699E-3</v>
      </c>
      <c r="CY49" s="28">
        <v>176.02763349261701</v>
      </c>
      <c r="CZ49" s="28">
        <v>6.8804621353968498</v>
      </c>
      <c r="DA49" s="28">
        <v>3475.7983274635199</v>
      </c>
      <c r="DB49" s="28">
        <v>10.5858036791834</v>
      </c>
      <c r="DC49" s="28">
        <v>13.408685092897199</v>
      </c>
      <c r="DD49" s="28">
        <v>4934.5442783996596</v>
      </c>
      <c r="DE49" s="28">
        <v>164.388650200147</v>
      </c>
      <c r="DF49" s="28">
        <v>2.8729112290216401</v>
      </c>
      <c r="DG49" s="28">
        <v>32.366466493603802</v>
      </c>
      <c r="DH49" s="28">
        <v>4.0325354685979102E-4</v>
      </c>
      <c r="DI49" s="28">
        <v>241.12642704806601</v>
      </c>
      <c r="DJ49" s="28">
        <v>5.12464855770396</v>
      </c>
      <c r="DK49" s="28">
        <v>0</v>
      </c>
      <c r="DL49" s="28">
        <v>0</v>
      </c>
      <c r="DM49" s="28">
        <v>220.79889826015199</v>
      </c>
      <c r="DN49" s="28">
        <v>152.93696314039801</v>
      </c>
      <c r="DO49" s="28">
        <v>17.559248693225701</v>
      </c>
      <c r="DP49" s="28">
        <v>13359.1413503309</v>
      </c>
      <c r="DQ49" s="28">
        <v>75.597294631531597</v>
      </c>
      <c r="DR49" s="28">
        <v>75.950820658496298</v>
      </c>
      <c r="DT49" s="26">
        <f t="shared" si="29"/>
        <v>1.085683521515838</v>
      </c>
      <c r="DU49" s="40">
        <f t="shared" si="30"/>
        <v>-4.5603221297234894E-4</v>
      </c>
      <c r="DV49" s="40">
        <f t="shared" si="31"/>
        <v>-4.4185159226696301E-4</v>
      </c>
      <c r="DW49" s="40">
        <f t="shared" si="32"/>
        <v>-4.7279256257926148E-4</v>
      </c>
      <c r="DX49" s="40">
        <f t="shared" si="33"/>
        <v>-4.6350003987300024E-4</v>
      </c>
      <c r="DY49" s="40">
        <f t="shared" si="34"/>
        <v>-4.6344169596406685E-4</v>
      </c>
      <c r="DZ49" s="40">
        <f t="shared" si="35"/>
        <v>-4.9752626906482834E-4</v>
      </c>
      <c r="EA49" s="40">
        <f t="shared" si="36"/>
        <v>-6.2830072305401503E-4</v>
      </c>
      <c r="EB49" s="40">
        <f t="shared" si="37"/>
        <v>-6.2711756217070046E-4</v>
      </c>
      <c r="EC49" s="40">
        <f t="shared" si="38"/>
        <v>-6.2728478689498004E-4</v>
      </c>
      <c r="ED49" s="40">
        <f t="shared" si="39"/>
        <v>-6.2827417118065012E-4</v>
      </c>
      <c r="EE49" s="40">
        <f t="shared" si="40"/>
        <v>-6.2689238759483415E-4</v>
      </c>
      <c r="EF49" s="40">
        <f t="shared" si="41"/>
        <v>-5.0134833981913386E-4</v>
      </c>
      <c r="EG49" s="40">
        <f t="shared" si="42"/>
        <v>-6.2700039321146334E-4</v>
      </c>
      <c r="EH49" s="40">
        <f t="shared" si="43"/>
        <v>-5.7750337449986833E-4</v>
      </c>
      <c r="EI49" s="40">
        <f t="shared" si="44"/>
        <v>-6.0221851570645807E-4</v>
      </c>
      <c r="EJ49" s="40">
        <f t="shared" si="45"/>
        <v>-6.277581859345507E-4</v>
      </c>
      <c r="EK49" s="40">
        <f t="shared" si="46"/>
        <v>-6.9384436855727323E-4</v>
      </c>
      <c r="EL49" s="40">
        <f t="shared" si="47"/>
        <v>-6.2703245877946691E-4</v>
      </c>
      <c r="EM49" s="40">
        <f t="shared" si="48"/>
        <v>-6.2723001256153059E-4</v>
      </c>
      <c r="EN49" s="40">
        <f t="shared" si="49"/>
        <v>-6.2741165198310826E-4</v>
      </c>
      <c r="EO49" s="40">
        <f t="shared" si="50"/>
        <v>-9.1726667034714078E-4</v>
      </c>
      <c r="EP49" s="40">
        <f t="shared" si="51"/>
        <v>-9.1794004942349385E-4</v>
      </c>
      <c r="EQ49" s="40">
        <f t="shared" si="52"/>
        <v>-9.1859955789655814E-4</v>
      </c>
      <c r="ER49" s="40">
        <f t="shared" si="53"/>
        <v>-6.3076388606101168E-4</v>
      </c>
      <c r="ES49" s="40">
        <f t="shared" si="54"/>
        <v>-7.0023301658279707E-4</v>
      </c>
      <c r="ET49" s="40">
        <f t="shared" si="55"/>
        <v>-6.2724761642244883E-4</v>
      </c>
      <c r="EU49" s="40">
        <f t="shared" si="27"/>
        <v>-5.2122221527492419E-4</v>
      </c>
      <c r="EV49" s="40">
        <f t="shared" si="28"/>
        <v>-6.9681025330546706E-4</v>
      </c>
      <c r="EW49" s="13"/>
      <c r="EX49" s="13"/>
      <c r="EY49" s="13"/>
      <c r="EZ49" s="13"/>
      <c r="FA49" s="13"/>
      <c r="FB49" s="13"/>
    </row>
    <row r="50" spans="1:158" x14ac:dyDescent="0.25">
      <c r="A50" s="15" t="s">
        <v>220</v>
      </c>
      <c r="B50" s="17">
        <v>135945.035338619</v>
      </c>
      <c r="C50" s="17">
        <v>1037.39437020999</v>
      </c>
      <c r="D50" s="17">
        <v>1491.170204967</v>
      </c>
      <c r="E50" s="17">
        <v>23128.687222387998</v>
      </c>
      <c r="F50" s="17">
        <v>23125.7322897329</v>
      </c>
      <c r="G50" s="17">
        <v>758.89286273699997</v>
      </c>
      <c r="H50" s="17">
        <v>29741.883828406899</v>
      </c>
      <c r="I50" s="17">
        <v>3670.5068544270198</v>
      </c>
      <c r="J50" s="17">
        <v>135.705346958326</v>
      </c>
      <c r="K50" s="17">
        <v>828.43279620012697</v>
      </c>
      <c r="L50" s="17">
        <v>252.02424116387999</v>
      </c>
      <c r="M50" s="17">
        <v>0.114750819244749</v>
      </c>
      <c r="N50" s="17">
        <v>2509.4721239135902</v>
      </c>
      <c r="O50" s="17">
        <v>3.5925250221049902E-3</v>
      </c>
      <c r="P50" s="17">
        <v>0.149926807320999</v>
      </c>
      <c r="Q50" s="17">
        <v>489.28345551527298</v>
      </c>
      <c r="R50" s="5">
        <v>1.6907431637324902E-2</v>
      </c>
      <c r="S50" s="17">
        <v>340.34042874463898</v>
      </c>
      <c r="T50" s="17">
        <v>168.23153948222301</v>
      </c>
      <c r="U50" s="17">
        <v>45.333129669256401</v>
      </c>
      <c r="V50" s="17">
        <v>0.10389030535322299</v>
      </c>
      <c r="W50" s="5">
        <v>1.68881048730945</v>
      </c>
      <c r="X50" s="17">
        <v>1.0594534983112101</v>
      </c>
      <c r="Y50" s="17">
        <v>126.07060852586299</v>
      </c>
      <c r="Z50" s="17">
        <v>2.63957272377109</v>
      </c>
      <c r="AA50" s="17">
        <v>49.327834267664699</v>
      </c>
      <c r="AB50" s="17">
        <v>0.55661248641500005</v>
      </c>
      <c r="AC50" s="17">
        <v>2.7294300061049999E-3</v>
      </c>
      <c r="AE50" s="28" t="s">
        <v>220</v>
      </c>
      <c r="AF50" s="28">
        <v>0</v>
      </c>
      <c r="AG50" s="28">
        <v>1621.17872839095</v>
      </c>
      <c r="AH50" s="28">
        <v>135.65427760825801</v>
      </c>
      <c r="AI50" s="28">
        <v>3669.12576330094</v>
      </c>
      <c r="AJ50" s="28">
        <v>3669.12576330094</v>
      </c>
      <c r="AK50" s="28">
        <v>1428.2132233622899</v>
      </c>
      <c r="AL50" s="28">
        <v>0</v>
      </c>
      <c r="AM50" s="28">
        <v>1.1184824672583801E-3</v>
      </c>
      <c r="AN50" s="28">
        <v>1.60952100177383E-3</v>
      </c>
      <c r="AO50" s="28">
        <v>828.119459326212</v>
      </c>
      <c r="AP50" s="28">
        <v>2.6382538245956302</v>
      </c>
      <c r="AQ50" s="28">
        <v>251.92938925562601</v>
      </c>
      <c r="AR50" s="28">
        <v>2.7529692738713699E-2</v>
      </c>
      <c r="AS50" s="28">
        <v>8.7177391763245599E-2</v>
      </c>
      <c r="AT50" s="28">
        <v>8944.2090767542195</v>
      </c>
      <c r="AU50" s="28">
        <v>135903.64312614501</v>
      </c>
      <c r="AV50" s="28">
        <v>2429.66007630589</v>
      </c>
      <c r="AW50" s="28">
        <v>925.76858224494902</v>
      </c>
      <c r="AX50" s="28">
        <v>1522.16190133191</v>
      </c>
      <c r="AY50" s="28">
        <v>49.309265215636799</v>
      </c>
      <c r="AZ50" s="28">
        <v>0</v>
      </c>
      <c r="BA50" s="28">
        <v>0</v>
      </c>
      <c r="BB50" s="28">
        <v>2508.5278946773201</v>
      </c>
      <c r="BC50" s="28">
        <v>2508.5278946773201</v>
      </c>
      <c r="BD50" s="28">
        <v>1451.6115967163</v>
      </c>
      <c r="BE50" s="28">
        <v>0</v>
      </c>
      <c r="BF50" s="28">
        <v>1.4363758845101901E-3</v>
      </c>
      <c r="BG50" s="28">
        <v>1.79547334648682E-3</v>
      </c>
      <c r="BH50" s="28">
        <v>0</v>
      </c>
      <c r="BI50" s="28">
        <v>311.71025117067398</v>
      </c>
      <c r="BJ50" s="28">
        <v>88.797028840666101</v>
      </c>
      <c r="BK50" s="28">
        <v>0</v>
      </c>
      <c r="BL50" s="28">
        <v>3336.8829948986199</v>
      </c>
      <c r="BM50" s="28">
        <v>400.780709087258</v>
      </c>
      <c r="BN50" s="28">
        <v>0.14466149575133999</v>
      </c>
      <c r="BO50" s="28">
        <v>0.411728903639279</v>
      </c>
      <c r="BP50" s="28">
        <v>4.94528783648319E-2</v>
      </c>
      <c r="BQ50" s="28">
        <v>0.10040431962390201</v>
      </c>
      <c r="BR50" s="28">
        <v>0</v>
      </c>
      <c r="BS50" s="28">
        <v>2043.6085642509199</v>
      </c>
      <c r="BT50" s="28">
        <v>489.09846156502698</v>
      </c>
      <c r="BU50" s="28">
        <v>1037.0414639113801</v>
      </c>
      <c r="BV50" s="28">
        <v>0</v>
      </c>
      <c r="BW50" s="28">
        <v>6.9284617144562601E-3</v>
      </c>
      <c r="BX50" s="28">
        <v>9.9702263226916204E-3</v>
      </c>
      <c r="BY50" s="28">
        <v>32278.048221915498</v>
      </c>
      <c r="BZ50" s="28">
        <v>1341.49027338884</v>
      </c>
      <c r="CA50" s="28">
        <v>149.054471095168</v>
      </c>
      <c r="CB50" s="28">
        <v>1490.5447444840099</v>
      </c>
      <c r="CC50" s="28">
        <v>2.49437033815884</v>
      </c>
      <c r="CD50" s="28">
        <v>889.15232325253498</v>
      </c>
      <c r="CE50" s="28">
        <v>0</v>
      </c>
      <c r="CF50" s="28">
        <v>45.315996033935598</v>
      </c>
      <c r="CG50" s="28">
        <v>0.103823463636118</v>
      </c>
      <c r="CH50" s="28">
        <v>1.68772228197053</v>
      </c>
      <c r="CI50" s="28">
        <v>1.0587703063895799</v>
      </c>
      <c r="CJ50" s="28">
        <v>126.022591144885</v>
      </c>
      <c r="CK50" s="28">
        <v>1.4519140207927801</v>
      </c>
      <c r="CL50" s="28">
        <v>2879.4190325132799</v>
      </c>
      <c r="CM50" s="28">
        <v>1.49190349824567</v>
      </c>
      <c r="CN50" s="28">
        <v>44.245709508104703</v>
      </c>
      <c r="CO50" s="28">
        <v>1419.76009078115</v>
      </c>
      <c r="CP50" s="28">
        <v>7.1528012140719897</v>
      </c>
      <c r="CQ50" s="28">
        <v>1.6235828794689</v>
      </c>
      <c r="CR50" s="28">
        <v>3.5909450774439602E-4</v>
      </c>
      <c r="CS50" s="28">
        <v>155.61042229873701</v>
      </c>
      <c r="CT50" s="28">
        <v>23121.708325310501</v>
      </c>
      <c r="CU50" s="28">
        <v>23118.7555675236</v>
      </c>
      <c r="CV50" s="28">
        <v>2.9527577869442201</v>
      </c>
      <c r="CW50" s="28">
        <v>1.53789110604694</v>
      </c>
      <c r="CX50" s="28">
        <v>3.3114231802675201E-3</v>
      </c>
      <c r="CY50" s="28">
        <v>336.87320300851502</v>
      </c>
      <c r="CZ50" s="28">
        <v>13.479874225185601</v>
      </c>
      <c r="DA50" s="28">
        <v>8688.9774240452498</v>
      </c>
      <c r="DB50" s="28">
        <v>19.787887461688602</v>
      </c>
      <c r="DC50" s="28">
        <v>25.0646521291368</v>
      </c>
      <c r="DD50" s="28">
        <v>12330.271743441999</v>
      </c>
      <c r="DE50" s="28">
        <v>365.89236295257098</v>
      </c>
      <c r="DF50" s="28">
        <v>6.4299908576706999</v>
      </c>
      <c r="DG50" s="28">
        <v>64.992087666131994</v>
      </c>
      <c r="DH50" s="28">
        <v>1.0779581849666799E-3</v>
      </c>
      <c r="DI50" s="28">
        <v>758.63536815981695</v>
      </c>
      <c r="DJ50" s="28">
        <v>11.406326356417701</v>
      </c>
      <c r="DK50" s="28">
        <v>0</v>
      </c>
      <c r="DL50" s="28">
        <v>0</v>
      </c>
      <c r="DM50" s="28">
        <v>491.44891248115198</v>
      </c>
      <c r="DN50" s="28">
        <v>340.21232671536302</v>
      </c>
      <c r="DO50" s="28">
        <v>39.082969275920902</v>
      </c>
      <c r="DP50" s="28">
        <v>29730.628999518402</v>
      </c>
      <c r="DQ50" s="28">
        <v>168.16821653759399</v>
      </c>
      <c r="DR50" s="28">
        <v>169.04958948562</v>
      </c>
      <c r="DT50" s="26">
        <f t="shared" si="29"/>
        <v>1.0856833275353293</v>
      </c>
      <c r="DU50" s="40">
        <f t="shared" si="30"/>
        <v>-3.0447755867574867E-4</v>
      </c>
      <c r="DV50" s="40">
        <f t="shared" si="31"/>
        <v>-3.4018528415426805E-4</v>
      </c>
      <c r="DW50" s="40">
        <f t="shared" si="32"/>
        <v>-4.1944271747565822E-4</v>
      </c>
      <c r="DX50" s="40">
        <f t="shared" si="33"/>
        <v>-3.0174203189283025E-4</v>
      </c>
      <c r="DY50" s="40">
        <f t="shared" si="34"/>
        <v>-3.0168654215534049E-4</v>
      </c>
      <c r="DZ50" s="40">
        <f t="shared" si="35"/>
        <v>-3.3930293698421703E-4</v>
      </c>
      <c r="EA50" s="40">
        <f t="shared" si="36"/>
        <v>-3.784168129171306E-4</v>
      </c>
      <c r="EB50" s="40">
        <f t="shared" si="37"/>
        <v>-3.762671426192999E-4</v>
      </c>
      <c r="EC50" s="40">
        <f t="shared" si="38"/>
        <v>-3.7632526066694782E-4</v>
      </c>
      <c r="ED50" s="40">
        <f t="shared" si="39"/>
        <v>-3.782284759273142E-4</v>
      </c>
      <c r="EE50" s="40">
        <f t="shared" si="40"/>
        <v>-3.7636025731472444E-4</v>
      </c>
      <c r="EF50" s="40">
        <f t="shared" si="41"/>
        <v>-3.8112793509933611E-4</v>
      </c>
      <c r="EG50" s="40">
        <f t="shared" si="42"/>
        <v>-3.7626607893835628E-4</v>
      </c>
      <c r="EH50" s="40">
        <f t="shared" si="43"/>
        <v>-4.4015931798795571E-4</v>
      </c>
      <c r="EI50" s="40">
        <f t="shared" si="44"/>
        <v>-4.6428876535779454E-4</v>
      </c>
      <c r="EJ50" s="40">
        <f t="shared" si="45"/>
        <v>-3.7809157076683841E-4</v>
      </c>
      <c r="EK50" s="40">
        <f t="shared" si="46"/>
        <v>-5.1714538107129301E-4</v>
      </c>
      <c r="EL50" s="40">
        <f t="shared" si="47"/>
        <v>-3.7639380589745108E-4</v>
      </c>
      <c r="EM50" s="40">
        <f t="shared" si="48"/>
        <v>-3.7640352590194816E-4</v>
      </c>
      <c r="EN50" s="40">
        <f t="shared" si="49"/>
        <v>-3.7794953593117778E-4</v>
      </c>
      <c r="EO50" s="40">
        <f t="shared" si="50"/>
        <v>-6.4338743521581904E-4</v>
      </c>
      <c r="EP50" s="40">
        <f t="shared" si="51"/>
        <v>-6.4436202113699308E-4</v>
      </c>
      <c r="EQ50" s="40">
        <f t="shared" si="52"/>
        <v>-6.4485314619202683E-4</v>
      </c>
      <c r="ER50" s="40">
        <f t="shared" si="53"/>
        <v>-3.8087688747964564E-4</v>
      </c>
      <c r="ES50" s="40">
        <f t="shared" si="54"/>
        <v>-4.9966389013730991E-4</v>
      </c>
      <c r="ET50" s="40">
        <f t="shared" si="55"/>
        <v>-3.764416642972699E-4</v>
      </c>
      <c r="EU50" s="40">
        <f t="shared" si="27"/>
        <v>-3.9899756078325951E-4</v>
      </c>
      <c r="EV50" s="40">
        <f t="shared" si="28"/>
        <v>-5.2265017589708926E-4</v>
      </c>
      <c r="EW50" s="13"/>
      <c r="EX50" s="13"/>
      <c r="EY50" s="13"/>
      <c r="EZ50" s="13"/>
      <c r="FA50" s="13"/>
      <c r="FB50" s="13"/>
    </row>
    <row r="51" spans="1:158" x14ac:dyDescent="0.25">
      <c r="A51" s="15" t="s">
        <v>221</v>
      </c>
      <c r="B51" s="17">
        <v>22332.575421390899</v>
      </c>
      <c r="C51" s="17">
        <v>170.38366572199899</v>
      </c>
      <c r="D51" s="17">
        <v>226.098877249</v>
      </c>
      <c r="E51" s="17">
        <v>3803.8623483350002</v>
      </c>
      <c r="F51" s="17">
        <v>3802.2766868220001</v>
      </c>
      <c r="G51" s="17">
        <v>118.71610784299899</v>
      </c>
      <c r="H51" s="17">
        <v>5253.1467272769996</v>
      </c>
      <c r="I51" s="17">
        <v>642.63243773437296</v>
      </c>
      <c r="J51" s="17">
        <v>23.759295756180201</v>
      </c>
      <c r="K51" s="17">
        <v>146.28219338611001</v>
      </c>
      <c r="L51" s="17">
        <v>44.124410848589001</v>
      </c>
      <c r="M51" s="17">
        <v>1.8423052214999899E-2</v>
      </c>
      <c r="N51" s="17">
        <v>439.35844622439402</v>
      </c>
      <c r="O51" s="17">
        <v>5.5367272899999997E-4</v>
      </c>
      <c r="P51" s="5">
        <v>2.2858861937E-2</v>
      </c>
      <c r="Q51" s="5">
        <v>85.777046677004293</v>
      </c>
      <c r="R51" s="17">
        <v>2.4616105920000002E-3</v>
      </c>
      <c r="S51" s="17">
        <v>59.586811320059702</v>
      </c>
      <c r="T51" s="17">
        <v>29.453982408689299</v>
      </c>
      <c r="U51" s="17">
        <v>7.9645620283497296</v>
      </c>
      <c r="V51" s="17">
        <v>1.5483906637235E-2</v>
      </c>
      <c r="W51" s="17">
        <v>0.25542618712765203</v>
      </c>
      <c r="X51" s="17">
        <v>0.16017442911683999</v>
      </c>
      <c r="Y51" s="17">
        <v>22.060083086814899</v>
      </c>
      <c r="Z51" s="17">
        <v>0.39052819970137598</v>
      </c>
      <c r="AA51" s="5">
        <v>8.6363185360499397</v>
      </c>
      <c r="AB51" s="5">
        <v>8.8322998E-2</v>
      </c>
      <c r="AC51" s="5">
        <v>4.009761205E-4</v>
      </c>
      <c r="AE51" s="28" t="s">
        <v>221</v>
      </c>
      <c r="AF51" s="28">
        <v>0</v>
      </c>
      <c r="AG51" s="28">
        <v>287.16760615813598</v>
      </c>
      <c r="AH51" s="28">
        <v>23.757114297786298</v>
      </c>
      <c r="AI51" s="28">
        <v>642.57362934522496</v>
      </c>
      <c r="AJ51" s="28">
        <v>642.57362934522496</v>
      </c>
      <c r="AK51" s="28">
        <v>252.98632874777999</v>
      </c>
      <c r="AL51" s="28">
        <v>0</v>
      </c>
      <c r="AM51" s="28">
        <v>1.6438433003191101E-4</v>
      </c>
      <c r="AN51" s="28">
        <v>2.36553430226469E-4</v>
      </c>
      <c r="AO51" s="28">
        <v>146.26845270564101</v>
      </c>
      <c r="AP51" s="28">
        <v>0.390491354125164</v>
      </c>
      <c r="AQ51" s="28">
        <v>44.120376758391899</v>
      </c>
      <c r="AR51" s="28">
        <v>4.4211018314897097E-3</v>
      </c>
      <c r="AS51" s="28">
        <v>1.40001490170141E-2</v>
      </c>
      <c r="AT51" s="28">
        <v>1584.33004773376</v>
      </c>
      <c r="AU51" s="28">
        <v>22330.738853265801</v>
      </c>
      <c r="AV51" s="28">
        <v>430.37728559523703</v>
      </c>
      <c r="AW51" s="28">
        <v>163.98595822166001</v>
      </c>
      <c r="AX51" s="28">
        <v>269.62800034367098</v>
      </c>
      <c r="AY51" s="28">
        <v>8.6355315068618292</v>
      </c>
      <c r="AZ51" s="28">
        <v>0</v>
      </c>
      <c r="BA51" s="28">
        <v>0</v>
      </c>
      <c r="BB51" s="28">
        <v>439.318127512817</v>
      </c>
      <c r="BC51" s="28">
        <v>439.318127512817</v>
      </c>
      <c r="BD51" s="28">
        <v>257.13103729610901</v>
      </c>
      <c r="BE51" s="28">
        <v>0</v>
      </c>
      <c r="BF51" s="28">
        <v>2.2144861062006399E-4</v>
      </c>
      <c r="BG51" s="28">
        <v>2.7681153468706E-4</v>
      </c>
      <c r="BH51" s="28">
        <v>0</v>
      </c>
      <c r="BI51" s="28">
        <v>55.2146938201833</v>
      </c>
      <c r="BJ51" s="28">
        <v>15.7290436125112</v>
      </c>
      <c r="BK51" s="28">
        <v>0</v>
      </c>
      <c r="BL51" s="28">
        <v>591.078515908913</v>
      </c>
      <c r="BM51" s="28">
        <v>70.992279857616595</v>
      </c>
      <c r="BN51" s="28">
        <v>2.2961892105799801E-2</v>
      </c>
      <c r="BO51" s="28">
        <v>6.5353112033377903E-2</v>
      </c>
      <c r="BP51" s="28">
        <v>7.5427507906325603E-3</v>
      </c>
      <c r="BQ51" s="28">
        <v>1.5314065056190301E-2</v>
      </c>
      <c r="BR51" s="28">
        <v>0</v>
      </c>
      <c r="BS51" s="28">
        <v>361.99435803939502</v>
      </c>
      <c r="BT51" s="28">
        <v>85.768970622686297</v>
      </c>
      <c r="BU51" s="28">
        <v>170.36857028037201</v>
      </c>
      <c r="BV51" s="28">
        <v>0</v>
      </c>
      <c r="BW51" s="28">
        <v>1.00916030181275E-3</v>
      </c>
      <c r="BX51" s="28">
        <v>1.45220867717169E-3</v>
      </c>
      <c r="BY51" s="28">
        <v>5703.0832934847904</v>
      </c>
      <c r="BZ51" s="28">
        <v>203.46936665002099</v>
      </c>
      <c r="CA51" s="28">
        <v>22.607706781307002</v>
      </c>
      <c r="CB51" s="28">
        <v>226.07707343132799</v>
      </c>
      <c r="CC51" s="28">
        <v>0.44183962457500903</v>
      </c>
      <c r="CD51" s="28">
        <v>157.499904940249</v>
      </c>
      <c r="CE51" s="28">
        <v>0</v>
      </c>
      <c r="CF51" s="28">
        <v>7.9638156313982202</v>
      </c>
      <c r="CG51" s="28">
        <v>1.54823107971097E-2</v>
      </c>
      <c r="CH51" s="28">
        <v>0.25539990070849899</v>
      </c>
      <c r="CI51" s="28">
        <v>0.160156342116265</v>
      </c>
      <c r="CJ51" s="28">
        <v>22.057961060952199</v>
      </c>
      <c r="CK51" s="28">
        <v>0.247127226475305</v>
      </c>
      <c r="CL51" s="28">
        <v>510.045560986292</v>
      </c>
      <c r="CM51" s="28">
        <v>0.24706892450823101</v>
      </c>
      <c r="CN51" s="28">
        <v>7.4108446841603399</v>
      </c>
      <c r="CO51" s="28">
        <v>232.67563753809799</v>
      </c>
      <c r="CP51" s="28">
        <v>1.1455199468686099</v>
      </c>
      <c r="CQ51" s="28">
        <v>0.211537322045668</v>
      </c>
      <c r="CR51" s="28">
        <v>5.53622500923185E-5</v>
      </c>
      <c r="CS51" s="28">
        <v>26.005962727558298</v>
      </c>
      <c r="CT51" s="28">
        <v>3803.5347426296398</v>
      </c>
      <c r="CU51" s="28">
        <v>3801.9492835885098</v>
      </c>
      <c r="CV51" s="28">
        <v>1.5854590411327301</v>
      </c>
      <c r="CW51" s="28">
        <v>0.25991075807029401</v>
      </c>
      <c r="CX51" s="28">
        <v>4.3144576992564898E-4</v>
      </c>
      <c r="CY51" s="28">
        <v>57.126723300098597</v>
      </c>
      <c r="CZ51" s="28">
        <v>2.2796942869425698</v>
      </c>
      <c r="DA51" s="28">
        <v>1427.0329552406599</v>
      </c>
      <c r="DB51" s="28">
        <v>3.3685045560717999</v>
      </c>
      <c r="DC51" s="28">
        <v>4.2667777076340503</v>
      </c>
      <c r="DD51" s="28">
        <v>2027.8640781097499</v>
      </c>
      <c r="DE51" s="28">
        <v>64.812237678293201</v>
      </c>
      <c r="DF51" s="28">
        <v>1.06238982963783</v>
      </c>
      <c r="DG51" s="28">
        <v>10.743979536147499</v>
      </c>
      <c r="DH51" s="28">
        <v>1.40448007934434E-4</v>
      </c>
      <c r="DI51" s="28">
        <v>118.708024676774</v>
      </c>
      <c r="DJ51" s="28">
        <v>2.0204575604737598</v>
      </c>
      <c r="DK51" s="28">
        <v>0</v>
      </c>
      <c r="DL51" s="28">
        <v>0</v>
      </c>
      <c r="DM51" s="28">
        <v>87.052703489273298</v>
      </c>
      <c r="DN51" s="28">
        <v>59.5814102602614</v>
      </c>
      <c r="DO51" s="28">
        <v>6.9229525600092501</v>
      </c>
      <c r="DP51" s="28">
        <v>5252.6582868984797</v>
      </c>
      <c r="DQ51" s="28">
        <v>29.451298003642599</v>
      </c>
      <c r="DR51" s="28">
        <v>29.944586736158001</v>
      </c>
      <c r="DT51" s="26">
        <f t="shared" si="29"/>
        <v>1.0857518197423559</v>
      </c>
      <c r="DU51" s="40">
        <f t="shared" si="30"/>
        <v>-8.2237184491442758E-5</v>
      </c>
      <c r="DV51" s="40">
        <f t="shared" si="31"/>
        <v>-8.8596765206428946E-5</v>
      </c>
      <c r="DW51" s="40">
        <f t="shared" si="32"/>
        <v>-9.643487812633531E-5</v>
      </c>
      <c r="DX51" s="40">
        <f t="shared" si="33"/>
        <v>-8.6124490152431735E-5</v>
      </c>
      <c r="DY51" s="40">
        <f t="shared" si="34"/>
        <v>-8.6107156437346781E-5</v>
      </c>
      <c r="DZ51" s="40">
        <f t="shared" si="35"/>
        <v>-6.8088201103105335E-5</v>
      </c>
      <c r="EA51" s="40">
        <f t="shared" si="36"/>
        <v>-9.2980532217713213E-5</v>
      </c>
      <c r="EB51" s="40">
        <f t="shared" si="37"/>
        <v>-9.1511703572464583E-5</v>
      </c>
      <c r="EC51" s="40">
        <f t="shared" si="38"/>
        <v>-9.1814943350548067E-5</v>
      </c>
      <c r="ED51" s="40">
        <f t="shared" si="39"/>
        <v>-9.3932693726641326E-5</v>
      </c>
      <c r="EE51" s="40">
        <f t="shared" si="40"/>
        <v>-9.1425361144082073E-5</v>
      </c>
      <c r="EF51" s="40">
        <f t="shared" si="41"/>
        <v>-9.7777853260544667E-5</v>
      </c>
      <c r="EG51" s="40">
        <f t="shared" si="42"/>
        <v>-9.1767239081192361E-5</v>
      </c>
      <c r="EH51" s="40">
        <f t="shared" si="43"/>
        <v>-9.0908578156594449E-5</v>
      </c>
      <c r="EI51" s="40">
        <f t="shared" si="44"/>
        <v>-8.9509713247220142E-5</v>
      </c>
      <c r="EJ51" s="40">
        <f t="shared" si="45"/>
        <v>-9.4151694781552563E-5</v>
      </c>
      <c r="EK51" s="40">
        <f t="shared" si="46"/>
        <v>-9.8152411411303061E-5</v>
      </c>
      <c r="EL51" s="40">
        <f t="shared" si="47"/>
        <v>-9.0641866524649061E-5</v>
      </c>
      <c r="EM51" s="40">
        <f t="shared" si="48"/>
        <v>-9.1138950565428447E-5</v>
      </c>
      <c r="EN51" s="40">
        <f t="shared" si="49"/>
        <v>-9.3714751527148134E-5</v>
      </c>
      <c r="EO51" s="40">
        <f t="shared" si="50"/>
        <v>-1.0306443733402873E-4</v>
      </c>
      <c r="EP51" s="40">
        <f t="shared" si="51"/>
        <v>-1.0291199758580418E-4</v>
      </c>
      <c r="EQ51" s="40">
        <f t="shared" si="52"/>
        <v>-1.129206495363303E-4</v>
      </c>
      <c r="ER51" s="40">
        <f t="shared" si="53"/>
        <v>-9.6193013160893198E-5</v>
      </c>
      <c r="ES51" s="40">
        <f t="shared" si="54"/>
        <v>-9.4348055377688965E-5</v>
      </c>
      <c r="ET51" s="40">
        <f t="shared" si="55"/>
        <v>-9.1130171360080005E-5</v>
      </c>
      <c r="EU51" s="40">
        <f t="shared" si="27"/>
        <v>-9.0507127286373776E-5</v>
      </c>
      <c r="EV51" s="40">
        <f t="shared" si="28"/>
        <v>-9.5667147390665527E-5</v>
      </c>
      <c r="EW51" s="13"/>
      <c r="EX51" s="13"/>
      <c r="EY51" s="13"/>
      <c r="EZ51" s="13"/>
      <c r="FA51" s="13"/>
      <c r="FB51" s="13"/>
    </row>
    <row r="52" spans="1:158" s="17" customFormat="1" x14ac:dyDescent="0.25">
      <c r="A52" s="15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</row>
    <row r="53" spans="1:158" s="17" customFormat="1" x14ac:dyDescent="0.25">
      <c r="A53" s="15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</row>
    <row r="54" spans="1:158" x14ac:dyDescent="0.25">
      <c r="A54" s="17" t="s">
        <v>343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W54" s="5"/>
      <c r="AE54" s="28"/>
      <c r="AF54" s="28"/>
      <c r="AG54" s="28"/>
      <c r="DT54" s="17"/>
      <c r="DU54" s="40">
        <f>(AU54-B54)/(B54+1E-50)</f>
        <v>0</v>
      </c>
      <c r="DV54" s="40">
        <f>(BU54-C54)/(C54+1E-50)</f>
        <v>0</v>
      </c>
      <c r="DW54" s="40">
        <f>(CB54-D54)/(D54+1E-50)</f>
        <v>0</v>
      </c>
      <c r="DX54" s="40">
        <f t="shared" ref="DX54:DY58" si="56">(CT54-E54)/(E54+1E-50)</f>
        <v>0</v>
      </c>
      <c r="DY54" s="40">
        <f t="shared" si="56"/>
        <v>0</v>
      </c>
      <c r="DZ54" s="40">
        <f>(DI54-G54)/(G54+1E-50)</f>
        <v>0</v>
      </c>
      <c r="EA54" s="40">
        <f>(DP54-H54)/(H54+1E-50)</f>
        <v>0</v>
      </c>
      <c r="EB54" s="40">
        <f>(AJ54-I54)/(I54+1E-50)</f>
        <v>0</v>
      </c>
      <c r="EC54" s="40">
        <f>(AH54-J54)/(J54+1E-50)</f>
        <v>0</v>
      </c>
      <c r="ED54" s="40">
        <f>(AO54-K54)/(K54+1E-50)</f>
        <v>0</v>
      </c>
      <c r="EE54" s="40">
        <f>(AQ54-L54)/(L54+1E-50)</f>
        <v>0</v>
      </c>
      <c r="EF54" s="40">
        <f>(AR54+AS54-M54)/(M54+1E-50)</f>
        <v>0</v>
      </c>
      <c r="EG54" s="40">
        <f>(BC54-N54)/(N54+1E-50)</f>
        <v>0</v>
      </c>
      <c r="EH54" s="40">
        <f>(BF54+BG54+CR54-O54)/(O54+1E-50)</f>
        <v>0</v>
      </c>
      <c r="EI54" s="40">
        <f>(BP54+BQ54-P54)/(P54+1E-50)</f>
        <v>0</v>
      </c>
      <c r="EJ54" s="40">
        <f>(BT54-Q54)/(Q54+1E-50)</f>
        <v>0</v>
      </c>
      <c r="EK54" s="40">
        <f>(BW54+BX54-R54)/(R54+1E-50)</f>
        <v>0</v>
      </c>
      <c r="EL54" s="40">
        <f>(DN54-S54)/(S54+1E-50)</f>
        <v>0</v>
      </c>
      <c r="EM54" s="40">
        <f>(DQ54-T54)/(T54+1E-50)</f>
        <v>0</v>
      </c>
      <c r="EN54" s="40">
        <f t="shared" ref="EN54:ER58" si="57">(CF54-U54)/(U54+1E-50)</f>
        <v>0</v>
      </c>
      <c r="EO54" s="40">
        <f t="shared" si="57"/>
        <v>0</v>
      </c>
      <c r="EP54" s="40">
        <f t="shared" si="57"/>
        <v>0</v>
      </c>
      <c r="EQ54" s="40">
        <f t="shared" si="57"/>
        <v>0</v>
      </c>
      <c r="ER54" s="40">
        <f t="shared" si="57"/>
        <v>0</v>
      </c>
      <c r="ES54" s="40">
        <f>(AP54-Z54)/(Z54+1E-50)</f>
        <v>0</v>
      </c>
      <c r="ET54" s="40">
        <f>(AY54-AA54)/(AA54+1E-50)</f>
        <v>0</v>
      </c>
      <c r="EU54" s="40">
        <f t="shared" ref="EU54:EU58" si="58">(BN54+BO54-AB54)/(AB54+1E-50)</f>
        <v>0</v>
      </c>
      <c r="EV54" s="40">
        <f t="shared" ref="EV54:EV58" si="59">(AM54+AN54-AC54)/(AC54+1E-50)</f>
        <v>0</v>
      </c>
      <c r="EW54" s="17"/>
      <c r="EX54" s="17"/>
      <c r="EY54" s="17"/>
      <c r="EZ54" s="17"/>
      <c r="FA54" s="17"/>
      <c r="FB54" s="17"/>
    </row>
    <row r="55" spans="1:158" s="17" customFormat="1" x14ac:dyDescent="0.25">
      <c r="A55" s="17" t="s">
        <v>344</v>
      </c>
      <c r="B55" s="17">
        <v>200538.13476587899</v>
      </c>
      <c r="C55" s="17">
        <v>167.01281546351899</v>
      </c>
      <c r="D55" s="17">
        <v>4852.9183826132903</v>
      </c>
      <c r="E55" s="17">
        <v>37454.121015504999</v>
      </c>
      <c r="F55" s="17">
        <v>36422.640815505001</v>
      </c>
      <c r="G55" s="17">
        <v>668.357268419869</v>
      </c>
      <c r="H55" s="17">
        <v>3663.86399837929</v>
      </c>
      <c r="I55" s="17">
        <v>454.10494919920001</v>
      </c>
      <c r="J55" s="17">
        <v>16.78909177593</v>
      </c>
      <c r="K55" s="17">
        <v>102.06699269708</v>
      </c>
      <c r="L55" s="17">
        <v>31.179748299930001</v>
      </c>
      <c r="M55" s="17">
        <v>0.219550436427152</v>
      </c>
      <c r="N55" s="17">
        <v>310.4649438509</v>
      </c>
      <c r="O55" s="17">
        <v>6.3339540775060304E-3</v>
      </c>
      <c r="P55" s="17">
        <v>0.212696334555142</v>
      </c>
      <c r="Q55" s="17">
        <v>60.494059063329999</v>
      </c>
      <c r="R55" s="17">
        <v>2.6160036347213301E-2</v>
      </c>
      <c r="S55" s="17">
        <v>42.105984118999999</v>
      </c>
      <c r="T55" s="17">
        <v>20.813131807255001</v>
      </c>
      <c r="U55" s="17">
        <v>5.5990302866577997</v>
      </c>
      <c r="V55" s="17">
        <v>1.1243059962199899E-2</v>
      </c>
      <c r="W55" s="17">
        <v>0.181705550498</v>
      </c>
      <c r="X55" s="17">
        <v>0.1139200544488</v>
      </c>
      <c r="Y55" s="17">
        <v>15.5684426112353</v>
      </c>
      <c r="Z55" s="17">
        <v>0.25282435919899998</v>
      </c>
      <c r="AA55" s="17">
        <v>6.1027013553760003</v>
      </c>
      <c r="AB55" s="17">
        <v>1.0136655881729699</v>
      </c>
      <c r="AC55" s="17">
        <v>2.8661895990720601E-3</v>
      </c>
      <c r="AE55" s="28" t="s">
        <v>344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C55" s="28">
        <v>0</v>
      </c>
      <c r="CD55" s="28">
        <v>0</v>
      </c>
      <c r="CE55" s="28">
        <v>0</v>
      </c>
      <c r="CF55" s="28">
        <v>0</v>
      </c>
      <c r="CG55" s="28">
        <v>0</v>
      </c>
      <c r="CH55" s="28">
        <v>0</v>
      </c>
      <c r="CI55" s="28">
        <v>0</v>
      </c>
      <c r="CJ55" s="28">
        <v>0</v>
      </c>
      <c r="CK55" s="28">
        <v>0</v>
      </c>
      <c r="CL55" s="28">
        <v>0</v>
      </c>
      <c r="CM55" s="28">
        <v>0</v>
      </c>
      <c r="CN55" s="28">
        <v>0</v>
      </c>
      <c r="CO55" s="28">
        <v>0</v>
      </c>
      <c r="CP55" s="28">
        <v>0</v>
      </c>
      <c r="CQ55" s="28">
        <v>0</v>
      </c>
      <c r="CR55" s="28">
        <v>0</v>
      </c>
      <c r="CS55" s="28">
        <v>0</v>
      </c>
      <c r="CT55" s="28">
        <v>0</v>
      </c>
      <c r="CU55" s="28">
        <v>0</v>
      </c>
      <c r="CV55" s="28">
        <v>0</v>
      </c>
      <c r="CW55" s="28">
        <v>0</v>
      </c>
      <c r="CX55" s="28">
        <v>0</v>
      </c>
      <c r="CY55" s="28">
        <v>0</v>
      </c>
      <c r="CZ55" s="28">
        <v>0</v>
      </c>
      <c r="DA55" s="28">
        <v>0</v>
      </c>
      <c r="DB55" s="28">
        <v>0</v>
      </c>
      <c r="DC55" s="28">
        <v>0</v>
      </c>
      <c r="DD55" s="28">
        <v>0</v>
      </c>
      <c r="DE55" s="28">
        <v>0</v>
      </c>
      <c r="DF55" s="28">
        <v>0</v>
      </c>
      <c r="DG55" s="28">
        <v>0</v>
      </c>
      <c r="DH55" s="28">
        <v>0</v>
      </c>
      <c r="DI55" s="28">
        <v>0</v>
      </c>
      <c r="DJ55" s="28">
        <v>0</v>
      </c>
      <c r="DK55" s="28">
        <v>0</v>
      </c>
      <c r="DL55" s="28">
        <v>0</v>
      </c>
      <c r="DM55" s="28">
        <v>0</v>
      </c>
      <c r="DN55" s="28">
        <v>0</v>
      </c>
      <c r="DO55" s="28">
        <v>0</v>
      </c>
      <c r="DP55" s="28">
        <v>0</v>
      </c>
      <c r="DQ55" s="28">
        <v>0</v>
      </c>
      <c r="DR55" s="28">
        <v>0</v>
      </c>
      <c r="DS55" s="28"/>
      <c r="DU55" s="40">
        <f>(AU55-B55)/(B55+1E-50)</f>
        <v>-1</v>
      </c>
      <c r="DV55" s="40">
        <f>(BU55-C55)/(C55+1E-50)</f>
        <v>-1</v>
      </c>
      <c r="DW55" s="40">
        <f>(CB55-D55)/(D55+1E-50)</f>
        <v>-1</v>
      </c>
      <c r="DX55" s="40">
        <f t="shared" si="56"/>
        <v>-1</v>
      </c>
      <c r="DY55" s="40">
        <f t="shared" si="56"/>
        <v>-1</v>
      </c>
      <c r="DZ55" s="40">
        <f>(DI55-G55)/(G55+1E-50)</f>
        <v>-1</v>
      </c>
      <c r="EA55" s="40">
        <f>(DP55-H55)/(H55+1E-50)</f>
        <v>-1</v>
      </c>
      <c r="EB55" s="40">
        <f>(AJ55-I55)/(I55+1E-50)</f>
        <v>-1</v>
      </c>
      <c r="EC55" s="40">
        <f>(AH55-J55)/(J55+1E-50)</f>
        <v>-1</v>
      </c>
      <c r="ED55" s="40">
        <f>(AO55-K55)/(K55+1E-50)</f>
        <v>-1</v>
      </c>
      <c r="EE55" s="40">
        <f>(AQ55-L55)/(L55+1E-50)</f>
        <v>-1</v>
      </c>
      <c r="EF55" s="40">
        <f>(AR55+AS55-M55)/(M55+1E-50)</f>
        <v>-1</v>
      </c>
      <c r="EG55" s="40">
        <f>(BC55-N55)/(N55+1E-50)</f>
        <v>-1</v>
      </c>
      <c r="EH55" s="40">
        <f>(BF55+BG55+CR55-O55)/(O55+1E-50)</f>
        <v>-1</v>
      </c>
      <c r="EI55" s="40">
        <f>(BP55+BQ55-P55)/(P55+1E-50)</f>
        <v>-1</v>
      </c>
      <c r="EJ55" s="40">
        <f>(BT55-Q55)/(Q55+1E-50)</f>
        <v>-1</v>
      </c>
      <c r="EK55" s="40">
        <f>(BW55+BX55-R55)/(R55+1E-50)</f>
        <v>-1</v>
      </c>
      <c r="EL55" s="40">
        <f>(DN55-S55)/(S55+1E-50)</f>
        <v>-1</v>
      </c>
      <c r="EM55" s="40">
        <f>(DQ55-T55)/(T55+1E-50)</f>
        <v>-1</v>
      </c>
      <c r="EN55" s="40">
        <f t="shared" si="57"/>
        <v>-1</v>
      </c>
      <c r="EO55" s="40">
        <f t="shared" si="57"/>
        <v>-1</v>
      </c>
      <c r="EP55" s="40">
        <f t="shared" si="57"/>
        <v>-1</v>
      </c>
      <c r="EQ55" s="40">
        <f t="shared" si="57"/>
        <v>-1</v>
      </c>
      <c r="ER55" s="40">
        <f t="shared" si="57"/>
        <v>-1</v>
      </c>
      <c r="ES55" s="40">
        <f>(AP55-Z55)/(Z55+1E-50)</f>
        <v>-1</v>
      </c>
      <c r="ET55" s="40">
        <f>(AY55-AA55)/(AA55+1E-50)</f>
        <v>-1</v>
      </c>
      <c r="EU55" s="40">
        <f t="shared" si="58"/>
        <v>-1</v>
      </c>
      <c r="EV55" s="40">
        <f t="shared" si="59"/>
        <v>-1</v>
      </c>
    </row>
    <row r="56" spans="1:158" s="17" customFormat="1" x14ac:dyDescent="0.25">
      <c r="A56" s="17" t="s">
        <v>345</v>
      </c>
      <c r="B56" s="17">
        <v>481.63680781699998</v>
      </c>
      <c r="C56" s="17">
        <v>4.0892704220000002</v>
      </c>
      <c r="D56" s="17">
        <v>13.884483637999899</v>
      </c>
      <c r="E56" s="17">
        <v>86.8020513539999</v>
      </c>
      <c r="F56" s="17">
        <v>85.847745604999901</v>
      </c>
      <c r="G56" s="17">
        <v>1.002518915</v>
      </c>
      <c r="H56" s="17">
        <v>95.242006461000003</v>
      </c>
      <c r="I56" s="17">
        <v>6.7183543814483597</v>
      </c>
      <c r="J56" s="17">
        <v>0.248389840553986</v>
      </c>
      <c r="K56" s="17">
        <v>2.6179051366393198</v>
      </c>
      <c r="L56" s="17">
        <v>0.46129546463382398</v>
      </c>
      <c r="M56" s="5">
        <v>3.9457042599999999E-4</v>
      </c>
      <c r="N56" s="5">
        <v>4.5932411264899304</v>
      </c>
      <c r="O56" s="17">
        <v>9.7866998000000008E-6</v>
      </c>
      <c r="P56" s="17">
        <v>3.3827560799999998E-4</v>
      </c>
      <c r="Q56" s="17">
        <v>0.99619247167081104</v>
      </c>
      <c r="R56" s="5">
        <v>3.0510396499999901E-5</v>
      </c>
      <c r="S56" s="17">
        <v>0.622946012996204</v>
      </c>
      <c r="T56" s="17">
        <v>0.30792453064486303</v>
      </c>
      <c r="U56" s="17">
        <v>0.10752420357996</v>
      </c>
      <c r="V56" s="17">
        <v>7.1623974860880106E-5</v>
      </c>
      <c r="W56" s="17">
        <v>4.2695542678287497E-3</v>
      </c>
      <c r="X56" s="17">
        <v>2.6728562233947401E-3</v>
      </c>
      <c r="Y56" s="17">
        <v>0.24943254848381599</v>
      </c>
      <c r="Z56" s="17">
        <v>4.3031493016080901E-3</v>
      </c>
      <c r="AA56" s="17">
        <v>9.0287768044845604E-2</v>
      </c>
      <c r="AB56" s="17">
        <v>1.77679566E-3</v>
      </c>
      <c r="AC56" s="17">
        <v>3.8875985999999998E-6</v>
      </c>
      <c r="AE56" s="28" t="s">
        <v>345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C56" s="28">
        <v>0</v>
      </c>
      <c r="CD56" s="28">
        <v>0</v>
      </c>
      <c r="CE56" s="28">
        <v>0</v>
      </c>
      <c r="CF56" s="28">
        <v>0</v>
      </c>
      <c r="CG56" s="28">
        <v>0</v>
      </c>
      <c r="CH56" s="28">
        <v>0</v>
      </c>
      <c r="CI56" s="28">
        <v>0</v>
      </c>
      <c r="CJ56" s="28">
        <v>0</v>
      </c>
      <c r="CK56" s="28">
        <v>0</v>
      </c>
      <c r="CL56" s="28">
        <v>0</v>
      </c>
      <c r="CM56" s="28">
        <v>0</v>
      </c>
      <c r="CN56" s="28">
        <v>0</v>
      </c>
      <c r="CO56" s="28">
        <v>0</v>
      </c>
      <c r="CP56" s="28">
        <v>0</v>
      </c>
      <c r="CQ56" s="28">
        <v>0</v>
      </c>
      <c r="CR56" s="28">
        <v>0</v>
      </c>
      <c r="CS56" s="28">
        <v>0</v>
      </c>
      <c r="CT56" s="28">
        <v>0</v>
      </c>
      <c r="CU56" s="28">
        <v>0</v>
      </c>
      <c r="CV56" s="28">
        <v>0</v>
      </c>
      <c r="CW56" s="28">
        <v>0</v>
      </c>
      <c r="CX56" s="28">
        <v>0</v>
      </c>
      <c r="CY56" s="28">
        <v>0</v>
      </c>
      <c r="CZ56" s="28">
        <v>0</v>
      </c>
      <c r="DA56" s="28">
        <v>0</v>
      </c>
      <c r="DB56" s="28">
        <v>0</v>
      </c>
      <c r="DC56" s="28">
        <v>0</v>
      </c>
      <c r="DD56" s="28">
        <v>0</v>
      </c>
      <c r="DE56" s="28">
        <v>0</v>
      </c>
      <c r="DF56" s="28">
        <v>0</v>
      </c>
      <c r="DG56" s="28">
        <v>0</v>
      </c>
      <c r="DH56" s="28">
        <v>0</v>
      </c>
      <c r="DI56" s="28">
        <v>0</v>
      </c>
      <c r="DJ56" s="28">
        <v>0</v>
      </c>
      <c r="DK56" s="28">
        <v>0</v>
      </c>
      <c r="DL56" s="28">
        <v>0</v>
      </c>
      <c r="DM56" s="28">
        <v>0</v>
      </c>
      <c r="DN56" s="28">
        <v>0</v>
      </c>
      <c r="DO56" s="28">
        <v>0</v>
      </c>
      <c r="DP56" s="28">
        <v>0</v>
      </c>
      <c r="DQ56" s="28">
        <v>0</v>
      </c>
      <c r="DR56" s="28">
        <v>0</v>
      </c>
      <c r="DS56" s="28"/>
      <c r="DU56" s="40">
        <f>(AU56-B56)/(B56+1E-50)</f>
        <v>-1</v>
      </c>
      <c r="DV56" s="40">
        <f>(BU56-C56)/(C56+1E-50)</f>
        <v>-1</v>
      </c>
      <c r="DW56" s="40">
        <f>(CB56-D56)/(D56+1E-50)</f>
        <v>-1</v>
      </c>
      <c r="DX56" s="40">
        <f t="shared" si="56"/>
        <v>-1</v>
      </c>
      <c r="DY56" s="40">
        <f t="shared" si="56"/>
        <v>-1</v>
      </c>
      <c r="DZ56" s="40">
        <f>(DI56-G56)/(G56+1E-50)</f>
        <v>-1</v>
      </c>
      <c r="EA56" s="40">
        <f>(DP56-H56)/(H56+1E-50)</f>
        <v>-1</v>
      </c>
      <c r="EB56" s="40">
        <f>(AJ56-I56)/(I56+1E-50)</f>
        <v>-1</v>
      </c>
      <c r="EC56" s="40">
        <f>(AH56-J56)/(J56+1E-50)</f>
        <v>-1</v>
      </c>
      <c r="ED56" s="40">
        <f>(AO56-K56)/(K56+1E-50)</f>
        <v>-1</v>
      </c>
      <c r="EE56" s="40">
        <f>(AQ56-L56)/(L56+1E-50)</f>
        <v>-1</v>
      </c>
      <c r="EF56" s="40">
        <f>(AR56+AS56-M56)/(M56+1E-50)</f>
        <v>-1</v>
      </c>
      <c r="EG56" s="40">
        <f>(BC56-N56)/(N56+1E-50)</f>
        <v>-1</v>
      </c>
      <c r="EH56" s="40">
        <f>(BF56+BG56+CR56-O56)/(O56+1E-50)</f>
        <v>-1</v>
      </c>
      <c r="EI56" s="40">
        <f>(BP56+BQ56-P56)/(P56+1E-50)</f>
        <v>-1</v>
      </c>
      <c r="EJ56" s="40">
        <f>(BT56-Q56)/(Q56+1E-50)</f>
        <v>-1</v>
      </c>
      <c r="EK56" s="40">
        <f>(BW56+BX56-R56)/(R56+1E-50)</f>
        <v>-1</v>
      </c>
      <c r="EL56" s="40">
        <f>(DN56-S56)/(S56+1E-50)</f>
        <v>-1</v>
      </c>
      <c r="EM56" s="40">
        <f>(DQ56-T56)/(T56+1E-50)</f>
        <v>-1</v>
      </c>
      <c r="EN56" s="40">
        <f t="shared" si="57"/>
        <v>-1</v>
      </c>
      <c r="EO56" s="40">
        <f t="shared" si="57"/>
        <v>-1</v>
      </c>
      <c r="EP56" s="40">
        <f t="shared" si="57"/>
        <v>-1</v>
      </c>
      <c r="EQ56" s="40">
        <f t="shared" si="57"/>
        <v>-1</v>
      </c>
      <c r="ER56" s="40">
        <f t="shared" si="57"/>
        <v>-1</v>
      </c>
      <c r="ES56" s="40">
        <f>(AP56-Z56)/(Z56+1E-50)</f>
        <v>-1</v>
      </c>
      <c r="ET56" s="40">
        <f>(AY56-AA56)/(AA56+1E-50)</f>
        <v>-1</v>
      </c>
      <c r="EU56" s="40">
        <f t="shared" si="58"/>
        <v>-1</v>
      </c>
      <c r="EV56" s="40">
        <f t="shared" si="59"/>
        <v>-1</v>
      </c>
    </row>
    <row r="57" spans="1:158" s="17" customFormat="1" x14ac:dyDescent="0.25">
      <c r="A57" s="17" t="s">
        <v>346</v>
      </c>
      <c r="B57" s="17">
        <v>2092.84052165099</v>
      </c>
      <c r="C57" s="17">
        <v>24.835557676999901</v>
      </c>
      <c r="D57" s="17">
        <v>37.6539256756</v>
      </c>
      <c r="E57" s="17">
        <v>334.09591692100003</v>
      </c>
      <c r="F57" s="17">
        <v>333.88261082100001</v>
      </c>
      <c r="G57" s="17">
        <v>5.5720105310000099</v>
      </c>
      <c r="H57" s="17">
        <v>277.00677162499898</v>
      </c>
      <c r="I57" s="17">
        <v>33.197203016958198</v>
      </c>
      <c r="J57" s="17">
        <v>1.2273612697463701</v>
      </c>
      <c r="K57" s="17">
        <v>7.7089014968743497</v>
      </c>
      <c r="L57" s="17">
        <v>2.27938544482521</v>
      </c>
      <c r="M57" s="5">
        <v>2.3369770152999901E-3</v>
      </c>
      <c r="N57" s="17">
        <v>22.6964446238478</v>
      </c>
      <c r="O57" s="17">
        <v>5.5630469654499903E-5</v>
      </c>
      <c r="P57" s="17">
        <v>1.8916915975550001E-3</v>
      </c>
      <c r="Q57" s="17">
        <v>4.4449898787664504</v>
      </c>
      <c r="R57" s="5">
        <v>1.5495228948449901E-4</v>
      </c>
      <c r="S57" s="17">
        <v>3.0781444514365401</v>
      </c>
      <c r="T57" s="17">
        <v>1.5215382484059099</v>
      </c>
      <c r="U57" s="17">
        <v>0.414827023454996</v>
      </c>
      <c r="V57" s="17">
        <v>4.5518906271420797E-5</v>
      </c>
      <c r="W57" s="17">
        <v>1.4304194347525699E-3</v>
      </c>
      <c r="X57" s="17">
        <v>8.94275863752769E-4</v>
      </c>
      <c r="Y57" s="17">
        <v>1.13258749662331</v>
      </c>
      <c r="Z57" s="17">
        <v>1.45358684176026E-2</v>
      </c>
      <c r="AA57" s="17">
        <v>0.44613624044741201</v>
      </c>
      <c r="AB57" s="17">
        <v>1.04299069931999E-2</v>
      </c>
      <c r="AC57" s="17">
        <v>1.9611910024649999E-5</v>
      </c>
      <c r="AE57" s="28" t="s">
        <v>346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>
        <v>0</v>
      </c>
      <c r="CD57" s="28">
        <v>0</v>
      </c>
      <c r="CE57" s="28">
        <v>0</v>
      </c>
      <c r="CF57" s="28">
        <v>0</v>
      </c>
      <c r="CG57" s="28">
        <v>0</v>
      </c>
      <c r="CH57" s="28">
        <v>0</v>
      </c>
      <c r="CI57" s="28">
        <v>0</v>
      </c>
      <c r="CJ57" s="28">
        <v>0</v>
      </c>
      <c r="CK57" s="28">
        <v>0</v>
      </c>
      <c r="CL57" s="28">
        <v>0</v>
      </c>
      <c r="CM57" s="28">
        <v>0</v>
      </c>
      <c r="CN57" s="28">
        <v>0</v>
      </c>
      <c r="CO57" s="28">
        <v>0</v>
      </c>
      <c r="CP57" s="28">
        <v>0</v>
      </c>
      <c r="CQ57" s="28">
        <v>0</v>
      </c>
      <c r="CR57" s="28">
        <v>0</v>
      </c>
      <c r="CS57" s="28">
        <v>0</v>
      </c>
      <c r="CT57" s="28">
        <v>0</v>
      </c>
      <c r="CU57" s="28">
        <v>0</v>
      </c>
      <c r="CV57" s="28">
        <v>0</v>
      </c>
      <c r="CW57" s="28">
        <v>0</v>
      </c>
      <c r="CX57" s="28">
        <v>0</v>
      </c>
      <c r="CY57" s="28">
        <v>0</v>
      </c>
      <c r="CZ57" s="28">
        <v>0</v>
      </c>
      <c r="DA57" s="28">
        <v>0</v>
      </c>
      <c r="DB57" s="28">
        <v>0</v>
      </c>
      <c r="DC57" s="28">
        <v>0</v>
      </c>
      <c r="DD57" s="28">
        <v>0</v>
      </c>
      <c r="DE57" s="28">
        <v>0</v>
      </c>
      <c r="DF57" s="28">
        <v>0</v>
      </c>
      <c r="DG57" s="28">
        <v>0</v>
      </c>
      <c r="DH57" s="28">
        <v>0</v>
      </c>
      <c r="DI57" s="28">
        <v>0</v>
      </c>
      <c r="DJ57" s="28">
        <v>0</v>
      </c>
      <c r="DK57" s="28">
        <v>0</v>
      </c>
      <c r="DL57" s="28">
        <v>0</v>
      </c>
      <c r="DM57" s="28">
        <v>0</v>
      </c>
      <c r="DN57" s="28">
        <v>0</v>
      </c>
      <c r="DO57" s="28">
        <v>0</v>
      </c>
      <c r="DP57" s="28">
        <v>0</v>
      </c>
      <c r="DQ57" s="28">
        <v>0</v>
      </c>
      <c r="DR57" s="28">
        <v>0</v>
      </c>
      <c r="DS57" s="28"/>
      <c r="DU57" s="40">
        <f>(AU57-B57)/(B57+1E-50)</f>
        <v>-1</v>
      </c>
      <c r="DV57" s="40">
        <f>(BU57-C57)/(C57+1E-50)</f>
        <v>-1</v>
      </c>
      <c r="DW57" s="40">
        <f>(CB57-D57)/(D57+1E-50)</f>
        <v>-1</v>
      </c>
      <c r="DX57" s="40">
        <f t="shared" si="56"/>
        <v>-1</v>
      </c>
      <c r="DY57" s="40">
        <f t="shared" si="56"/>
        <v>-1</v>
      </c>
      <c r="DZ57" s="40">
        <f>(DI57-G57)/(G57+1E-50)</f>
        <v>-1</v>
      </c>
      <c r="EA57" s="40">
        <f>(DP57-H57)/(H57+1E-50)</f>
        <v>-1</v>
      </c>
      <c r="EB57" s="40">
        <f>(AJ57-I57)/(I57+1E-50)</f>
        <v>-1</v>
      </c>
      <c r="EC57" s="40">
        <f>(AH57-J57)/(J57+1E-50)</f>
        <v>-1</v>
      </c>
      <c r="ED57" s="40">
        <f>(AO57-K57)/(K57+1E-50)</f>
        <v>-1</v>
      </c>
      <c r="EE57" s="40">
        <f>(AQ57-L57)/(L57+1E-50)</f>
        <v>-1</v>
      </c>
      <c r="EF57" s="40">
        <f>(AR57+AS57-M57)/(M57+1E-50)</f>
        <v>-1</v>
      </c>
      <c r="EG57" s="40">
        <f>(BC57-N57)/(N57+1E-50)</f>
        <v>-1</v>
      </c>
      <c r="EH57" s="40">
        <f>(BF57+BG57+CR57-O57)/(O57+1E-50)</f>
        <v>-1</v>
      </c>
      <c r="EI57" s="40">
        <f>(BP57+BQ57-P57)/(P57+1E-50)</f>
        <v>-1</v>
      </c>
      <c r="EJ57" s="40">
        <f>(BT57-Q57)/(Q57+1E-50)</f>
        <v>-1</v>
      </c>
      <c r="EK57" s="40">
        <f>(BW57+BX57-R57)/(R57+1E-50)</f>
        <v>-1</v>
      </c>
      <c r="EL57" s="40">
        <f>(DN57-S57)/(S57+1E-50)</f>
        <v>-1</v>
      </c>
      <c r="EM57" s="40">
        <f>(DQ57-T57)/(T57+1E-50)</f>
        <v>-1</v>
      </c>
      <c r="EN57" s="40">
        <f t="shared" si="57"/>
        <v>-1</v>
      </c>
      <c r="EO57" s="40">
        <f t="shared" si="57"/>
        <v>-1</v>
      </c>
      <c r="EP57" s="40">
        <f t="shared" si="57"/>
        <v>-1</v>
      </c>
      <c r="EQ57" s="40">
        <f t="shared" si="57"/>
        <v>-1</v>
      </c>
      <c r="ER57" s="40">
        <f t="shared" si="57"/>
        <v>-1</v>
      </c>
      <c r="ES57" s="40">
        <f>(AP57-Z57)/(Z57+1E-50)</f>
        <v>-1</v>
      </c>
      <c r="ET57" s="40">
        <f>(AY57-AA57)/(AA57+1E-50)</f>
        <v>-1</v>
      </c>
      <c r="EU57" s="40">
        <f t="shared" si="58"/>
        <v>-1</v>
      </c>
      <c r="EV57" s="40">
        <f t="shared" si="59"/>
        <v>-1</v>
      </c>
    </row>
    <row r="58" spans="1:158" s="17" customFormat="1" x14ac:dyDescent="0.25">
      <c r="A58" s="17" t="s">
        <v>424</v>
      </c>
      <c r="B58" s="17">
        <v>118.14334638899901</v>
      </c>
      <c r="C58" s="17">
        <v>1.3007213479999999</v>
      </c>
      <c r="D58" s="17">
        <v>2.4465538759999901</v>
      </c>
      <c r="E58" s="17">
        <v>19.477933174</v>
      </c>
      <c r="F58" s="17">
        <v>19.409526377999999</v>
      </c>
      <c r="G58" s="17">
        <v>0.29724326499999998</v>
      </c>
      <c r="H58" s="17">
        <v>17.552699684</v>
      </c>
      <c r="I58" s="17">
        <v>1.81124969820682</v>
      </c>
      <c r="J58" s="17">
        <v>6.6965211746400702E-2</v>
      </c>
      <c r="K58" s="17">
        <v>0.48644901514257599</v>
      </c>
      <c r="L58" s="17">
        <v>0.124363977197949</v>
      </c>
      <c r="M58" s="5">
        <v>1.2297032969999999E-4</v>
      </c>
      <c r="N58" s="5">
        <v>1.2383250617322299</v>
      </c>
      <c r="O58" s="17">
        <v>2.9469298050000001E-6</v>
      </c>
      <c r="P58" s="5">
        <v>9.9921520999999905E-5</v>
      </c>
      <c r="Q58" s="17">
        <v>0.24853521733957601</v>
      </c>
      <c r="R58" s="5">
        <v>8.3601411349999895E-6</v>
      </c>
      <c r="S58" s="17">
        <v>0.16794451646584199</v>
      </c>
      <c r="T58" s="17">
        <v>8.3015598989696196E-2</v>
      </c>
      <c r="U58" s="17">
        <v>2.41005124326816E-2</v>
      </c>
      <c r="V58" s="17">
        <v>6.01449252531231E-6</v>
      </c>
      <c r="W58" s="17">
        <v>3.2008171226061399E-4</v>
      </c>
      <c r="X58" s="17">
        <v>2.0020709802754999E-4</v>
      </c>
      <c r="Y58" s="17">
        <v>6.3048612096106599E-2</v>
      </c>
      <c r="Z58" s="17">
        <v>8.65504916888837E-4</v>
      </c>
      <c r="AA58" s="17">
        <v>2.4341331721733101E-2</v>
      </c>
      <c r="AB58" s="17">
        <v>5.4922592499999996E-4</v>
      </c>
      <c r="AC58" s="17">
        <v>1.0440844849999901E-6</v>
      </c>
      <c r="AE58" s="28" t="s">
        <v>347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C58" s="28">
        <v>0</v>
      </c>
      <c r="CD58" s="28">
        <v>0</v>
      </c>
      <c r="CE58" s="28">
        <v>0</v>
      </c>
      <c r="CF58" s="28">
        <v>0</v>
      </c>
      <c r="CG58" s="28">
        <v>0</v>
      </c>
      <c r="CH58" s="28">
        <v>0</v>
      </c>
      <c r="CI58" s="28">
        <v>0</v>
      </c>
      <c r="CJ58" s="28">
        <v>0</v>
      </c>
      <c r="CK58" s="28">
        <v>0</v>
      </c>
      <c r="CL58" s="28">
        <v>0</v>
      </c>
      <c r="CM58" s="28">
        <v>0</v>
      </c>
      <c r="CN58" s="28">
        <v>0</v>
      </c>
      <c r="CO58" s="28">
        <v>0</v>
      </c>
      <c r="CP58" s="28">
        <v>0</v>
      </c>
      <c r="CQ58" s="28">
        <v>0</v>
      </c>
      <c r="CR58" s="28">
        <v>0</v>
      </c>
      <c r="CS58" s="28">
        <v>0</v>
      </c>
      <c r="CT58" s="28">
        <v>0</v>
      </c>
      <c r="CU58" s="28">
        <v>0</v>
      </c>
      <c r="CV58" s="28">
        <v>0</v>
      </c>
      <c r="CW58" s="28">
        <v>0</v>
      </c>
      <c r="CX58" s="28">
        <v>0</v>
      </c>
      <c r="CY58" s="28">
        <v>0</v>
      </c>
      <c r="CZ58" s="28">
        <v>0</v>
      </c>
      <c r="DA58" s="28">
        <v>0</v>
      </c>
      <c r="DB58" s="28">
        <v>0</v>
      </c>
      <c r="DC58" s="28">
        <v>0</v>
      </c>
      <c r="DD58" s="28">
        <v>0</v>
      </c>
      <c r="DE58" s="28">
        <v>0</v>
      </c>
      <c r="DF58" s="28">
        <v>0</v>
      </c>
      <c r="DG58" s="28">
        <v>0</v>
      </c>
      <c r="DH58" s="28">
        <v>0</v>
      </c>
      <c r="DI58" s="28">
        <v>0</v>
      </c>
      <c r="DJ58" s="28">
        <v>0</v>
      </c>
      <c r="DK58" s="28">
        <v>0</v>
      </c>
      <c r="DL58" s="28">
        <v>0</v>
      </c>
      <c r="DM58" s="28">
        <v>0</v>
      </c>
      <c r="DN58" s="28">
        <v>0</v>
      </c>
      <c r="DO58" s="28">
        <v>0</v>
      </c>
      <c r="DP58" s="28">
        <v>0</v>
      </c>
      <c r="DQ58" s="28">
        <v>0</v>
      </c>
      <c r="DR58" s="28">
        <v>0</v>
      </c>
      <c r="DS58" s="28"/>
      <c r="DU58" s="40">
        <f>(AU58-B58)/(B58+1E-50)</f>
        <v>-1</v>
      </c>
      <c r="DV58" s="40">
        <f>(BU58-C58)/(C58+1E-50)</f>
        <v>-1</v>
      </c>
      <c r="DW58" s="40">
        <f>(CB58-D58)/(D58+1E-50)</f>
        <v>-1</v>
      </c>
      <c r="DX58" s="40">
        <f t="shared" si="56"/>
        <v>-1</v>
      </c>
      <c r="DY58" s="40">
        <f t="shared" si="56"/>
        <v>-1</v>
      </c>
      <c r="DZ58" s="40">
        <f>(DI58-G58)/(G58+1E-50)</f>
        <v>-1</v>
      </c>
      <c r="EA58" s="40">
        <f>(DP58-H58)/(H58+1E-50)</f>
        <v>-1</v>
      </c>
      <c r="EB58" s="40">
        <f>(AJ58-I58)/(I58+1E-50)</f>
        <v>-1</v>
      </c>
      <c r="EC58" s="40">
        <f>(AH58-J58)/(J58+1E-50)</f>
        <v>-1</v>
      </c>
      <c r="ED58" s="40">
        <f>(AO58-K58)/(K58+1E-50)</f>
        <v>-1</v>
      </c>
      <c r="EE58" s="40">
        <f>(AQ58-L58)/(L58+1E-50)</f>
        <v>-1</v>
      </c>
      <c r="EF58" s="40">
        <f>(AR58+AS58-M58)/(M58+1E-50)</f>
        <v>-1</v>
      </c>
      <c r="EG58" s="40">
        <f>(BC58-N58)/(N58+1E-50)</f>
        <v>-1</v>
      </c>
      <c r="EH58" s="40">
        <f>(BF58+BG58+CR58-O58)/(O58+1E-50)</f>
        <v>-1</v>
      </c>
      <c r="EI58" s="40">
        <f>(BP58+BQ58-P58)/(P58+1E-50)</f>
        <v>-1</v>
      </c>
      <c r="EJ58" s="40">
        <f>(BT58-Q58)/(Q58+1E-50)</f>
        <v>-1</v>
      </c>
      <c r="EK58" s="40">
        <f>(BW58+BX58-R58)/(R58+1E-50)</f>
        <v>-1</v>
      </c>
      <c r="EL58" s="40">
        <f>(DN58-S58)/(S58+1E-50)</f>
        <v>-1</v>
      </c>
      <c r="EM58" s="40">
        <f>(DQ58-T58)/(T58+1E-50)</f>
        <v>-1</v>
      </c>
      <c r="EN58" s="40">
        <f t="shared" si="57"/>
        <v>-1</v>
      </c>
      <c r="EO58" s="40">
        <f t="shared" si="57"/>
        <v>-1</v>
      </c>
      <c r="EP58" s="40">
        <f t="shared" si="57"/>
        <v>-1</v>
      </c>
      <c r="EQ58" s="40">
        <f t="shared" si="57"/>
        <v>-1</v>
      </c>
      <c r="ER58" s="40">
        <f t="shared" si="57"/>
        <v>-1</v>
      </c>
      <c r="ES58" s="40">
        <f>(AP58-Z58)/(Z58+1E-50)</f>
        <v>-1</v>
      </c>
      <c r="ET58" s="40">
        <f>(AY58-AA58)/(AA58+1E-50)</f>
        <v>-1</v>
      </c>
      <c r="EU58" s="40">
        <f t="shared" si="58"/>
        <v>-1</v>
      </c>
      <c r="EV58" s="40">
        <f t="shared" si="59"/>
        <v>-1</v>
      </c>
    </row>
    <row r="59" spans="1:158" s="17" customFormat="1" x14ac:dyDescent="0.25">
      <c r="A59" s="17" t="s">
        <v>378</v>
      </c>
      <c r="B59" s="15"/>
      <c r="C59" s="15"/>
      <c r="D59" s="15"/>
      <c r="E59" s="15"/>
      <c r="F59" s="15"/>
      <c r="G59" s="15"/>
      <c r="H59" s="15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</row>
    <row r="60" spans="1:158" x14ac:dyDescent="0.25">
      <c r="A60" s="17" t="s">
        <v>426</v>
      </c>
      <c r="I60" s="17"/>
      <c r="J60" s="17"/>
      <c r="K60" s="17"/>
      <c r="L60" s="17"/>
      <c r="AE60" s="28"/>
      <c r="AF60" s="28"/>
      <c r="AG60" s="28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</row>
    <row r="61" spans="1:158" x14ac:dyDescent="0.25">
      <c r="A61" s="1" t="s">
        <v>353</v>
      </c>
      <c r="B61" s="1">
        <f>SUM(B3:B58)</f>
        <v>2896693.5948752845</v>
      </c>
      <c r="C61" s="1">
        <f t="shared" ref="C61:AA61" si="60">SUM(C3:C58)</f>
        <v>22340.412116409931</v>
      </c>
      <c r="D61" s="1">
        <f t="shared" si="60"/>
        <v>41449.369883090789</v>
      </c>
      <c r="E61" s="1">
        <f t="shared" si="60"/>
        <v>481533.45348368195</v>
      </c>
      <c r="F61" s="1">
        <f t="shared" si="60"/>
        <v>479147.95922104281</v>
      </c>
      <c r="G61" s="1">
        <f t="shared" si="60"/>
        <v>12643.016313975499</v>
      </c>
      <c r="H61" s="1">
        <f t="shared" si="60"/>
        <v>570926.6173829278</v>
      </c>
      <c r="I61" s="1">
        <f t="shared" si="60"/>
        <v>65873.013213078681</v>
      </c>
      <c r="J61" s="1">
        <f t="shared" si="60"/>
        <v>2493.1422658740994</v>
      </c>
      <c r="K61" s="1">
        <f t="shared" si="60"/>
        <v>16734.890541699813</v>
      </c>
      <c r="L61" s="1">
        <f t="shared" si="60"/>
        <v>4627.8810610180944</v>
      </c>
      <c r="M61" s="1">
        <f t="shared" si="60"/>
        <v>2.7175066206553811</v>
      </c>
      <c r="N61" s="1">
        <f t="shared" si="60"/>
        <v>45961.304728154952</v>
      </c>
      <c r="O61" s="1">
        <f t="shared" si="60"/>
        <v>8.2581530399273934E-2</v>
      </c>
      <c r="P61" s="1">
        <f t="shared" si="60"/>
        <v>3.1505700031542818</v>
      </c>
      <c r="Q61" s="1">
        <f t="shared" si="60"/>
        <v>8898.949323490895</v>
      </c>
      <c r="R61" s="1">
        <f t="shared" si="60"/>
        <v>0.42212738891354645</v>
      </c>
      <c r="S61" s="1">
        <f t="shared" si="60"/>
        <v>6448.2461623388535</v>
      </c>
      <c r="T61" s="1">
        <f t="shared" si="60"/>
        <v>3197.7252615733332</v>
      </c>
      <c r="U61" s="1">
        <f t="shared" si="60"/>
        <v>860.10814619332291</v>
      </c>
      <c r="V61" s="1">
        <f t="shared" si="60"/>
        <v>1.8984548055807964</v>
      </c>
      <c r="W61" s="1">
        <f t="shared" si="60"/>
        <v>31.402776755622646</v>
      </c>
      <c r="X61" s="1">
        <f t="shared" si="60"/>
        <v>19.671351146124501</v>
      </c>
      <c r="Y61" s="1">
        <f t="shared" si="60"/>
        <v>2385.9853523888632</v>
      </c>
      <c r="Z61" s="1">
        <f t="shared" si="60"/>
        <v>42.397883309944795</v>
      </c>
      <c r="AA61" s="1">
        <f t="shared" si="60"/>
        <v>928.97793782801682</v>
      </c>
      <c r="AB61" s="1"/>
      <c r="AC61" s="1"/>
      <c r="AD61" s="1"/>
      <c r="AE61" s="17"/>
      <c r="AF61" s="39">
        <f t="shared" ref="AF61:CZ61" si="61">SUM(AF3:AF56)</f>
        <v>0</v>
      </c>
      <c r="AG61" s="39">
        <f t="shared" si="61"/>
        <v>31368.504709158475</v>
      </c>
      <c r="AH61" s="39">
        <f t="shared" si="61"/>
        <v>2473.806871666427</v>
      </c>
      <c r="AI61" s="39">
        <f t="shared" si="61"/>
        <v>65350.3812945276</v>
      </c>
      <c r="AJ61" s="39">
        <f t="shared" si="61"/>
        <v>65350.3812945276</v>
      </c>
      <c r="AK61" s="39">
        <f t="shared" si="61"/>
        <v>27634.768186587433</v>
      </c>
      <c r="AL61" s="39">
        <f t="shared" si="61"/>
        <v>0</v>
      </c>
      <c r="AM61" s="39"/>
      <c r="AN61" s="39"/>
      <c r="AO61" s="39">
        <f t="shared" si="61"/>
        <v>16615.294119485832</v>
      </c>
      <c r="AP61" s="39">
        <f t="shared" si="61"/>
        <v>42.10494324898476</v>
      </c>
      <c r="AQ61" s="39">
        <f t="shared" si="61"/>
        <v>4591.9565256953674</v>
      </c>
      <c r="AR61" s="39">
        <f t="shared" si="61"/>
        <v>0.59862451211586554</v>
      </c>
      <c r="AS61" s="39">
        <f t="shared" si="61"/>
        <v>1.8956441305654828</v>
      </c>
      <c r="AT61" s="39">
        <f t="shared" si="61"/>
        <v>173063.19731138105</v>
      </c>
      <c r="AU61" s="39">
        <f t="shared" si="61"/>
        <v>2692656.3417018196</v>
      </c>
      <c r="AV61" s="39">
        <f t="shared" si="61"/>
        <v>47011.954630743567</v>
      </c>
      <c r="AW61" s="39">
        <f t="shared" si="61"/>
        <v>17912.874362961888</v>
      </c>
      <c r="AX61" s="39">
        <f t="shared" si="61"/>
        <v>29452.602079273795</v>
      </c>
      <c r="AY61" s="39">
        <f t="shared" si="61"/>
        <v>921.94516375052001</v>
      </c>
      <c r="AZ61" s="39">
        <f t="shared" si="61"/>
        <v>0</v>
      </c>
      <c r="BA61" s="39">
        <f t="shared" si="61"/>
        <v>0</v>
      </c>
      <c r="BB61" s="39">
        <f t="shared" si="61"/>
        <v>45603.735724757564</v>
      </c>
      <c r="BC61" s="39">
        <f t="shared" si="61"/>
        <v>45603.735724757564</v>
      </c>
      <c r="BD61" s="39"/>
      <c r="BE61" s="39"/>
      <c r="BF61" s="39">
        <f t="shared" si="61"/>
        <v>3.0460096445102211E-2</v>
      </c>
      <c r="BG61" s="39">
        <f t="shared" si="61"/>
        <v>3.8075079909275625E-2</v>
      </c>
      <c r="BH61" s="39">
        <f t="shared" si="61"/>
        <v>0</v>
      </c>
      <c r="BI61" s="39">
        <f t="shared" si="61"/>
        <v>6031.3401339597085</v>
      </c>
      <c r="BJ61" s="39">
        <f t="shared" si="61"/>
        <v>1718.1505693344395</v>
      </c>
      <c r="BK61" s="39"/>
      <c r="BL61" s="39">
        <f t="shared" si="61"/>
        <v>64565.979530498771</v>
      </c>
      <c r="BM61" s="39">
        <f t="shared" si="61"/>
        <v>7754.7828544778713</v>
      </c>
      <c r="BN61" s="39"/>
      <c r="BO61" s="39"/>
      <c r="BP61" s="39">
        <f t="shared" si="61"/>
        <v>0.96833695797628894</v>
      </c>
      <c r="BQ61" s="39">
        <f t="shared" si="61"/>
        <v>1.9660173601043576</v>
      </c>
      <c r="BR61" s="39">
        <f t="shared" si="61"/>
        <v>0</v>
      </c>
      <c r="BS61" s="39"/>
      <c r="BT61" s="39">
        <f t="shared" si="61"/>
        <v>8829.1488909758573</v>
      </c>
      <c r="BU61" s="39">
        <f t="shared" si="61"/>
        <v>22136.48198860525</v>
      </c>
      <c r="BV61" s="39">
        <f t="shared" si="61"/>
        <v>0</v>
      </c>
      <c r="BW61" s="39">
        <f t="shared" si="61"/>
        <v>0.16220030327282306</v>
      </c>
      <c r="BX61" s="39">
        <f t="shared" si="61"/>
        <v>0.23341020703732371</v>
      </c>
      <c r="BY61" s="39">
        <f t="shared" si="61"/>
        <v>615926.34318037611</v>
      </c>
      <c r="BZ61" s="39">
        <f t="shared" si="61"/>
        <v>32876.661704956183</v>
      </c>
      <c r="CA61" s="39">
        <f t="shared" si="61"/>
        <v>3652.9624969435181</v>
      </c>
      <c r="CB61" s="39">
        <f t="shared" si="61"/>
        <v>36529.624201899685</v>
      </c>
      <c r="CC61" s="39">
        <f t="shared" si="61"/>
        <v>48.264044782317363</v>
      </c>
      <c r="CD61" s="39">
        <f t="shared" si="61"/>
        <v>17204.380754712092</v>
      </c>
      <c r="CE61" s="39"/>
      <c r="CF61" s="39">
        <f t="shared" si="61"/>
        <v>853.6184370389683</v>
      </c>
      <c r="CG61" s="39">
        <f t="shared" si="61"/>
        <v>1.8858953348018033</v>
      </c>
      <c r="CH61" s="39">
        <f t="shared" si="61"/>
        <v>31.19524947948959</v>
      </c>
      <c r="CI61" s="39">
        <f t="shared" si="61"/>
        <v>19.541225701608969</v>
      </c>
      <c r="CJ61" s="39">
        <f t="shared" si="61"/>
        <v>2368.0137029247912</v>
      </c>
      <c r="CK61" s="39">
        <f t="shared" si="61"/>
        <v>34.929022995665228</v>
      </c>
      <c r="CL61" s="39">
        <f t="shared" si="61"/>
        <v>55714.426266848393</v>
      </c>
      <c r="CM61" s="39">
        <f t="shared" si="61"/>
        <v>36.766697638123233</v>
      </c>
      <c r="CN61" s="39">
        <f t="shared" si="61"/>
        <v>1037.9615846009169</v>
      </c>
      <c r="CO61" s="39">
        <f t="shared" si="61"/>
        <v>26183.609398682031</v>
      </c>
      <c r="CP61" s="39">
        <f t="shared" si="61"/>
        <v>98.464822490696406</v>
      </c>
      <c r="CQ61" s="39">
        <f t="shared" si="61"/>
        <v>47.325322342705512</v>
      </c>
      <c r="CR61" s="39">
        <f t="shared" si="61"/>
        <v>7.6150242850465235E-3</v>
      </c>
      <c r="CS61" s="39">
        <f t="shared" si="61"/>
        <v>3487.789955066452</v>
      </c>
      <c r="CT61" s="39">
        <f t="shared" si="61"/>
        <v>443502.29961776524</v>
      </c>
      <c r="CU61" s="39">
        <f t="shared" si="61"/>
        <v>442149.73748770147</v>
      </c>
      <c r="CV61" s="39">
        <f t="shared" si="61"/>
        <v>1352.5621300636121</v>
      </c>
      <c r="CW61" s="39">
        <f t="shared" si="61"/>
        <v>37.233549966241895</v>
      </c>
      <c r="CX61" s="39">
        <f t="shared" si="61"/>
        <v>9.6523574725477818E-2</v>
      </c>
      <c r="CY61" s="39">
        <f t="shared" si="61"/>
        <v>7959.8970023822203</v>
      </c>
      <c r="CZ61" s="39">
        <f t="shared" si="61"/>
        <v>312.1449533303242</v>
      </c>
      <c r="DA61" s="39">
        <f t="shared" ref="DA61:DR61" si="62">SUM(DA3:DA56)</f>
        <v>165759.37132156224</v>
      </c>
      <c r="DB61" s="39">
        <f t="shared" si="62"/>
        <v>475.98595824299821</v>
      </c>
      <c r="DC61" s="39">
        <f t="shared" si="62"/>
        <v>602.91554824732793</v>
      </c>
      <c r="DD61" s="39">
        <f t="shared" si="62"/>
        <v>234392.75831131573</v>
      </c>
      <c r="DE61" s="39">
        <f t="shared" si="62"/>
        <v>7079.7208186253811</v>
      </c>
      <c r="DF61" s="39">
        <f t="shared" si="62"/>
        <v>136.11326081384215</v>
      </c>
      <c r="DG61" s="39">
        <f t="shared" si="62"/>
        <v>1546.3428333454872</v>
      </c>
      <c r="DH61" s="39">
        <f t="shared" si="62"/>
        <v>3.1421104025104771E-2</v>
      </c>
      <c r="DI61" s="39">
        <f t="shared" si="62"/>
        <v>11963.82825589823</v>
      </c>
      <c r="DJ61" s="39">
        <f t="shared" si="62"/>
        <v>220.70313965803734</v>
      </c>
      <c r="DK61" s="39">
        <f t="shared" si="62"/>
        <v>0</v>
      </c>
      <c r="DL61" s="39">
        <f t="shared" si="62"/>
        <v>0</v>
      </c>
      <c r="DM61" s="39">
        <f t="shared" si="62"/>
        <v>9509.1390831647022</v>
      </c>
      <c r="DN61" s="39">
        <f t="shared" si="62"/>
        <v>6399.7055816964912</v>
      </c>
      <c r="DO61" s="39">
        <f t="shared" si="62"/>
        <v>756.22385365649575</v>
      </c>
      <c r="DP61" s="39">
        <f t="shared" si="62"/>
        <v>566642.49127319432</v>
      </c>
      <c r="DQ61" s="39">
        <f t="shared" si="62"/>
        <v>3173.725937976702</v>
      </c>
      <c r="DR61" s="39">
        <f t="shared" si="62"/>
        <v>3270.9725965632392</v>
      </c>
      <c r="DS61" s="39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</row>
    <row r="62" spans="1:158" x14ac:dyDescent="0.25">
      <c r="A62" s="17" t="s">
        <v>223</v>
      </c>
      <c r="B62" s="15">
        <f>SUM(B2:B51)</f>
        <v>2693462.839433549</v>
      </c>
      <c r="C62" s="15">
        <f t="shared" ref="C62:AA62" si="63">SUM(C2:C51)</f>
        <v>22143.173751499409</v>
      </c>
      <c r="D62" s="15">
        <f t="shared" si="63"/>
        <v>36542.466537287903</v>
      </c>
      <c r="E62" s="15">
        <f t="shared" si="63"/>
        <v>443638.95656672795</v>
      </c>
      <c r="F62" s="15">
        <f t="shared" si="63"/>
        <v>442286.17852273386</v>
      </c>
      <c r="G62" s="15">
        <f t="shared" si="63"/>
        <v>11967.787272844629</v>
      </c>
      <c r="H62" s="15">
        <f t="shared" si="63"/>
        <v>566872.95190677838</v>
      </c>
      <c r="I62" s="15">
        <f t="shared" si="63"/>
        <v>65377.181456782877</v>
      </c>
      <c r="J62" s="15">
        <f t="shared" si="63"/>
        <v>2474.8104577761228</v>
      </c>
      <c r="K62" s="15">
        <f t="shared" si="63"/>
        <v>16622.01029335408</v>
      </c>
      <c r="L62" s="15">
        <f t="shared" si="63"/>
        <v>4593.836267831507</v>
      </c>
      <c r="M62" s="15">
        <f t="shared" si="63"/>
        <v>2.495101666457229</v>
      </c>
      <c r="N62" s="15">
        <f t="shared" si="63"/>
        <v>45622.31177349198</v>
      </c>
      <c r="O62" s="15">
        <f t="shared" si="63"/>
        <v>7.6179212222508411E-2</v>
      </c>
      <c r="P62" s="15">
        <f t="shared" si="63"/>
        <v>2.9355437798725847</v>
      </c>
      <c r="Q62" s="15">
        <f t="shared" si="63"/>
        <v>8832.7655468597895</v>
      </c>
      <c r="R62" s="15">
        <f t="shared" si="63"/>
        <v>0.3957735297392137</v>
      </c>
      <c r="S62" s="15">
        <f t="shared" si="63"/>
        <v>6402.2711432389551</v>
      </c>
      <c r="T62" s="15">
        <f t="shared" si="63"/>
        <v>3174.9996513880378</v>
      </c>
      <c r="U62" s="15">
        <f t="shared" si="63"/>
        <v>853.96266416719743</v>
      </c>
      <c r="V62" s="15">
        <f t="shared" si="63"/>
        <v>1.8870885882449389</v>
      </c>
      <c r="W62" s="15">
        <f t="shared" si="63"/>
        <v>31.215051149709808</v>
      </c>
      <c r="X62" s="15">
        <f t="shared" si="63"/>
        <v>19.553663752490522</v>
      </c>
      <c r="Y62" s="15">
        <f t="shared" si="63"/>
        <v>2368.9718411204244</v>
      </c>
      <c r="Z62" s="15">
        <f t="shared" si="63"/>
        <v>42.125354428109695</v>
      </c>
      <c r="AA62" s="15">
        <f t="shared" si="63"/>
        <v>922.31447113242677</v>
      </c>
      <c r="AB62" s="15"/>
      <c r="AC62" s="15"/>
      <c r="AD62" s="15"/>
      <c r="AE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</row>
    <row r="63" spans="1:158" x14ac:dyDescent="0.25">
      <c r="A63" s="17" t="s">
        <v>543</v>
      </c>
      <c r="B63" s="15">
        <f>+B3+B5+B8+B9+B11+B12+B14+B15+B16+B17+B18+B19+B20+B21+B22+B23+B24+B25+B26+B28+B30+B31+B33+B34+B35+B36+B37+B39+B40+B41+B42+B43+B44+B46+B47+B49+B50</f>
        <v>2017629.7945789667</v>
      </c>
      <c r="C63" s="15">
        <f t="shared" ref="C63:L63" si="64">+C3+C5+C8+C9+C11+C12+C14+C15+C16+C17+C18+C19+C20+C21+C22+C23+C24+C25+C26+C28+C30+C31+C33+C34+C35+C36+C37+C39+C40+C41+C42+C43+C44+C46+C47+C49+C50</f>
        <v>16694.491833693632</v>
      </c>
      <c r="D63" s="15">
        <f t="shared" si="64"/>
        <v>26464.821581083925</v>
      </c>
      <c r="E63" s="15">
        <f t="shared" si="64"/>
        <v>338982.23879062914</v>
      </c>
      <c r="F63" s="15">
        <f t="shared" si="64"/>
        <v>338753.59409834305</v>
      </c>
      <c r="G63" s="15">
        <f t="shared" si="64"/>
        <v>9511.2585969723386</v>
      </c>
      <c r="H63" s="15">
        <f t="shared" si="64"/>
        <v>441357.08683290059</v>
      </c>
      <c r="I63" s="15">
        <f t="shared" si="64"/>
        <v>50231.262181402708</v>
      </c>
      <c r="J63" s="15">
        <f t="shared" si="64"/>
        <v>1914.8380686326354</v>
      </c>
      <c r="K63" s="15">
        <f t="shared" si="64"/>
        <v>13128.272311810464</v>
      </c>
      <c r="L63" s="15">
        <f t="shared" si="64"/>
        <v>3553.8875065851448</v>
      </c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8F70-4D9C-45EC-82EB-B3459616AAA9}">
  <dimension ref="A1:EW66"/>
  <sheetViews>
    <sheetView zoomScale="85" zoomScaleNormal="85" workbookViewId="0">
      <pane xSplit="1" ySplit="2" topLeftCell="AF44" activePane="bottomRight" state="frozen"/>
      <selection pane="topRight" activeCell="AY55" sqref="AY55"/>
      <selection pane="bottomLeft" activeCell="AY55" sqref="AY55"/>
      <selection pane="bottomRight" activeCell="AF61" sqref="AF61"/>
    </sheetView>
  </sheetViews>
  <sheetFormatPr defaultColWidth="9.140625" defaultRowHeight="15" x14ac:dyDescent="0.25"/>
  <cols>
    <col min="1" max="1" width="19.140625" style="17" customWidth="1"/>
    <col min="2" max="7" width="9.140625" style="15" customWidth="1"/>
    <col min="8" max="8" width="9" style="15" customWidth="1"/>
    <col min="9" max="30" width="9.140625" style="17" customWidth="1"/>
    <col min="31" max="31" width="11.140625" style="17" customWidth="1"/>
    <col min="32" max="32" width="15.140625" style="17" bestFit="1" customWidth="1"/>
    <col min="33" max="121" width="9.140625" style="28" customWidth="1"/>
    <col min="122" max="122" width="9.140625" style="17"/>
    <col min="123" max="125" width="9.140625" style="17" customWidth="1"/>
    <col min="126" max="16384" width="9.140625" style="17"/>
  </cols>
  <sheetData>
    <row r="1" spans="1:153" x14ac:dyDescent="0.25">
      <c r="B1" s="15" t="s">
        <v>334</v>
      </c>
      <c r="AF1" s="17" t="s">
        <v>681</v>
      </c>
      <c r="DP1" s="115" t="s">
        <v>544</v>
      </c>
      <c r="DQ1" s="115"/>
      <c r="DR1" s="43"/>
      <c r="DS1" s="43"/>
      <c r="DT1" s="43"/>
      <c r="DU1" s="17" t="s">
        <v>355</v>
      </c>
    </row>
    <row r="2" spans="1:153" x14ac:dyDescent="0.25">
      <c r="A2" s="17" t="s">
        <v>356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I2" s="17" t="s">
        <v>357</v>
      </c>
      <c r="J2" s="17" t="s">
        <v>410</v>
      </c>
      <c r="K2" s="17" t="s">
        <v>43</v>
      </c>
      <c r="L2" s="17" t="s">
        <v>413</v>
      </c>
      <c r="M2" s="17" t="s">
        <v>416</v>
      </c>
      <c r="N2" s="17" t="s">
        <v>418</v>
      </c>
      <c r="O2" s="17" t="s">
        <v>361</v>
      </c>
      <c r="P2" s="17" t="s">
        <v>420</v>
      </c>
      <c r="Q2" s="17" t="s">
        <v>362</v>
      </c>
      <c r="R2" s="17" t="s">
        <v>296</v>
      </c>
      <c r="S2" s="17" t="s">
        <v>405</v>
      </c>
      <c r="T2" s="17" t="s">
        <v>406</v>
      </c>
      <c r="U2" s="17" t="s">
        <v>407</v>
      </c>
      <c r="V2" s="17" t="s">
        <v>408</v>
      </c>
      <c r="W2" s="17" t="s">
        <v>293</v>
      </c>
      <c r="X2" s="17" t="s">
        <v>422</v>
      </c>
      <c r="Y2" s="17" t="s">
        <v>423</v>
      </c>
      <c r="Z2" s="17" t="s">
        <v>397</v>
      </c>
      <c r="AA2" s="17" t="s">
        <v>291</v>
      </c>
      <c r="AB2" s="17" t="s">
        <v>474</v>
      </c>
      <c r="AC2" s="17" t="s">
        <v>412</v>
      </c>
      <c r="AD2" s="17" t="s">
        <v>417</v>
      </c>
      <c r="AF2" s="17" t="s">
        <v>339</v>
      </c>
      <c r="AG2" s="17" t="s">
        <v>364</v>
      </c>
      <c r="AH2" s="17" t="s">
        <v>33</v>
      </c>
      <c r="AI2" s="17" t="s">
        <v>35</v>
      </c>
      <c r="AJ2" s="17" t="s">
        <v>37</v>
      </c>
      <c r="AK2" s="17" t="s">
        <v>39</v>
      </c>
      <c r="AL2" s="17" t="s">
        <v>41</v>
      </c>
      <c r="AM2" s="17" t="s">
        <v>366</v>
      </c>
      <c r="AN2" s="17" t="s">
        <v>284</v>
      </c>
      <c r="AO2" s="17" t="s">
        <v>285</v>
      </c>
      <c r="AP2" s="17" t="s">
        <v>45</v>
      </c>
      <c r="AQ2" s="17" t="s">
        <v>47</v>
      </c>
      <c r="AR2" s="17" t="s">
        <v>51</v>
      </c>
      <c r="AS2" s="17" t="s">
        <v>391</v>
      </c>
      <c r="AT2" s="17" t="s">
        <v>392</v>
      </c>
      <c r="AU2" s="17" t="s">
        <v>393</v>
      </c>
      <c r="AV2" s="17" t="s">
        <v>394</v>
      </c>
      <c r="AW2" s="17" t="s">
        <v>395</v>
      </c>
      <c r="AX2" s="17" t="s">
        <v>396</v>
      </c>
      <c r="AY2" s="17" t="s">
        <v>53</v>
      </c>
      <c r="AZ2" s="17" t="s">
        <v>55</v>
      </c>
      <c r="BA2" s="17" t="s">
        <v>369</v>
      </c>
      <c r="BB2" s="17" t="s">
        <v>397</v>
      </c>
      <c r="BC2" s="17" t="s">
        <v>57</v>
      </c>
      <c r="BD2" s="17" t="s">
        <v>370</v>
      </c>
      <c r="BE2" s="17" t="s">
        <v>59</v>
      </c>
      <c r="BF2" s="17" t="s">
        <v>61</v>
      </c>
      <c r="BG2" s="17" t="s">
        <v>371</v>
      </c>
      <c r="BH2" s="17" t="s">
        <v>372</v>
      </c>
      <c r="BI2" s="17" t="s">
        <v>291</v>
      </c>
      <c r="BJ2" s="17" t="s">
        <v>398</v>
      </c>
      <c r="BK2" s="17" t="s">
        <v>292</v>
      </c>
      <c r="BL2" s="17" t="s">
        <v>65</v>
      </c>
      <c r="BM2" s="17" t="s">
        <v>67</v>
      </c>
      <c r="BN2" s="17" t="s">
        <v>69</v>
      </c>
      <c r="BO2" s="17" t="s">
        <v>373</v>
      </c>
      <c r="BP2" s="17" t="s">
        <v>374</v>
      </c>
      <c r="BQ2" s="17" t="s">
        <v>71</v>
      </c>
      <c r="BR2" s="17" t="s">
        <v>399</v>
      </c>
      <c r="BS2" s="17" t="s">
        <v>400</v>
      </c>
      <c r="BT2" s="17" t="s">
        <v>73</v>
      </c>
      <c r="BU2" s="17" t="s">
        <v>375</v>
      </c>
      <c r="BV2" s="17" t="s">
        <v>75</v>
      </c>
      <c r="BW2" s="17" t="s">
        <v>376</v>
      </c>
      <c r="BX2" s="17" t="s">
        <v>81</v>
      </c>
      <c r="BY2" s="17" t="s">
        <v>83</v>
      </c>
      <c r="BZ2" s="17" t="s">
        <v>159</v>
      </c>
      <c r="CA2" s="17" t="s">
        <v>87</v>
      </c>
      <c r="CB2" s="17" t="s">
        <v>89</v>
      </c>
      <c r="CC2" s="17" t="s">
        <v>377</v>
      </c>
      <c r="CD2" s="17" t="s">
        <v>405</v>
      </c>
      <c r="CE2" s="17" t="s">
        <v>406</v>
      </c>
      <c r="CF2" s="17" t="s">
        <v>407</v>
      </c>
      <c r="CG2" s="17" t="s">
        <v>408</v>
      </c>
      <c r="CH2" s="17" t="s">
        <v>293</v>
      </c>
      <c r="CI2" s="17" t="s">
        <v>91</v>
      </c>
      <c r="CJ2" s="17" t="s">
        <v>93</v>
      </c>
      <c r="CK2" s="17" t="s">
        <v>95</v>
      </c>
      <c r="CL2" s="17" t="s">
        <v>97</v>
      </c>
      <c r="CM2" s="17" t="s">
        <v>99</v>
      </c>
      <c r="CN2" s="17" t="s">
        <v>101</v>
      </c>
      <c r="CO2" s="17" t="s">
        <v>103</v>
      </c>
      <c r="CP2" s="17" t="s">
        <v>409</v>
      </c>
      <c r="CQ2" s="17" t="s">
        <v>105</v>
      </c>
      <c r="CR2" s="17" t="s">
        <v>160</v>
      </c>
      <c r="CS2" s="17" t="s">
        <v>161</v>
      </c>
      <c r="CT2" s="17" t="s">
        <v>107</v>
      </c>
      <c r="CU2" s="17" t="s">
        <v>111</v>
      </c>
      <c r="CV2" s="17" t="s">
        <v>113</v>
      </c>
      <c r="CW2" s="17" t="s">
        <v>115</v>
      </c>
      <c r="CX2" s="17" t="s">
        <v>117</v>
      </c>
      <c r="CY2" s="17" t="s">
        <v>119</v>
      </c>
      <c r="CZ2" s="17" t="s">
        <v>121</v>
      </c>
      <c r="DA2" s="17" t="s">
        <v>123</v>
      </c>
      <c r="DB2" s="17" t="s">
        <v>125</v>
      </c>
      <c r="DC2" s="17" t="s">
        <v>127</v>
      </c>
      <c r="DD2" s="17" t="s">
        <v>129</v>
      </c>
      <c r="DE2" s="17" t="s">
        <v>131</v>
      </c>
      <c r="DF2" s="17" t="s">
        <v>133</v>
      </c>
      <c r="DG2" s="17" t="s">
        <v>137</v>
      </c>
      <c r="DH2" s="17" t="s">
        <v>139</v>
      </c>
      <c r="DI2" s="17" t="s">
        <v>474</v>
      </c>
      <c r="DJ2" s="17" t="s">
        <v>141</v>
      </c>
      <c r="DK2" s="17" t="s">
        <v>143</v>
      </c>
      <c r="DL2" s="17" t="s">
        <v>145</v>
      </c>
      <c r="DM2" s="17" t="s">
        <v>295</v>
      </c>
      <c r="DN2" s="17" t="s">
        <v>149</v>
      </c>
      <c r="DO2" s="17" t="s">
        <v>151</v>
      </c>
      <c r="DP2" s="17" t="s">
        <v>296</v>
      </c>
      <c r="DQ2" s="17" t="s">
        <v>153</v>
      </c>
      <c r="DS2" s="17" t="s">
        <v>65</v>
      </c>
      <c r="DT2" s="43" t="s">
        <v>376</v>
      </c>
      <c r="DU2" s="17" t="s">
        <v>51</v>
      </c>
      <c r="DV2" s="17" t="s">
        <v>77</v>
      </c>
      <c r="DW2" s="17" t="s">
        <v>159</v>
      </c>
      <c r="DX2" s="17" t="s">
        <v>160</v>
      </c>
      <c r="DY2" s="17" t="s">
        <v>161</v>
      </c>
      <c r="DZ2" s="17" t="s">
        <v>137</v>
      </c>
      <c r="EA2" s="17" t="s">
        <v>162</v>
      </c>
      <c r="EB2" s="17" t="s">
        <v>357</v>
      </c>
      <c r="EC2" s="17" t="s">
        <v>410</v>
      </c>
      <c r="ED2" s="17" t="s">
        <v>43</v>
      </c>
      <c r="EE2" s="17" t="s">
        <v>413</v>
      </c>
      <c r="EF2" s="17" t="s">
        <v>416</v>
      </c>
      <c r="EG2" s="17" t="s">
        <v>418</v>
      </c>
      <c r="EH2" s="17" t="s">
        <v>361</v>
      </c>
      <c r="EI2" s="17" t="s">
        <v>420</v>
      </c>
      <c r="EJ2" s="17" t="s">
        <v>362</v>
      </c>
      <c r="EK2" s="17" t="s">
        <v>296</v>
      </c>
      <c r="EL2" s="17" t="s">
        <v>405</v>
      </c>
      <c r="EM2" s="17" t="s">
        <v>406</v>
      </c>
      <c r="EN2" s="17" t="s">
        <v>407</v>
      </c>
      <c r="EO2" s="17" t="s">
        <v>408</v>
      </c>
      <c r="EP2" s="17" t="s">
        <v>293</v>
      </c>
      <c r="EQ2" s="17" t="s">
        <v>422</v>
      </c>
      <c r="ER2" s="17" t="s">
        <v>423</v>
      </c>
      <c r="ES2" s="17" t="s">
        <v>397</v>
      </c>
      <c r="ET2" s="17" t="s">
        <v>291</v>
      </c>
      <c r="EU2" s="17" t="s">
        <v>474</v>
      </c>
      <c r="EV2" s="17" t="s">
        <v>412</v>
      </c>
      <c r="EW2" s="17" t="s">
        <v>417</v>
      </c>
    </row>
    <row r="3" spans="1:153" x14ac:dyDescent="0.25">
      <c r="A3" s="17" t="s">
        <v>172</v>
      </c>
      <c r="B3" s="17">
        <v>10012.2972471167</v>
      </c>
      <c r="C3" s="17"/>
      <c r="D3" s="17">
        <v>4121.8247554025402</v>
      </c>
      <c r="E3" s="17">
        <v>362.251554708264</v>
      </c>
      <c r="F3" s="17">
        <v>334.86062142011201</v>
      </c>
      <c r="G3" s="17">
        <v>404.624830386626</v>
      </c>
      <c r="H3" s="17">
        <v>2181.3612632506702</v>
      </c>
      <c r="I3" s="17">
        <v>89.554703738181502</v>
      </c>
      <c r="J3" s="17">
        <v>51.186029379094897</v>
      </c>
      <c r="K3" s="17">
        <v>37.2077041254459</v>
      </c>
      <c r="L3" s="17">
        <v>35.745132933988799</v>
      </c>
      <c r="M3" s="17">
        <v>258.52402888857301</v>
      </c>
      <c r="N3" s="17">
        <v>4.1964085693630899</v>
      </c>
      <c r="O3" s="17">
        <v>37.703044305963203</v>
      </c>
      <c r="P3" s="17">
        <v>17.470814476891999</v>
      </c>
      <c r="Q3" s="17">
        <v>18.789367683982501</v>
      </c>
      <c r="R3" s="17">
        <v>12.388845990361499</v>
      </c>
      <c r="S3" s="17">
        <v>0.222113843222802</v>
      </c>
      <c r="T3" s="5">
        <v>2.0313640650910001E-5</v>
      </c>
      <c r="U3" s="17">
        <v>1.9672868970160198E-2</v>
      </c>
      <c r="V3" s="17">
        <v>1.4422372517755499E-2</v>
      </c>
      <c r="W3" s="17">
        <v>4.7956752476149997</v>
      </c>
      <c r="X3" s="17">
        <v>0.101113648218199</v>
      </c>
      <c r="Y3" s="17">
        <v>9.7189453964799694E-2</v>
      </c>
      <c r="Z3" s="17">
        <v>4.3948608341820501</v>
      </c>
      <c r="AA3" s="17">
        <v>0.36206141551332999</v>
      </c>
      <c r="AB3" s="17">
        <v>6.63028593038573</v>
      </c>
      <c r="AC3" s="17">
        <v>6.5521070839220799E-3</v>
      </c>
      <c r="AF3" s="17" t="s">
        <v>172</v>
      </c>
      <c r="AG3" s="17">
        <v>0</v>
      </c>
      <c r="AH3" s="17">
        <v>6.6868710253426196</v>
      </c>
      <c r="AI3" s="17">
        <v>51.185608377562303</v>
      </c>
      <c r="AJ3" s="17">
        <v>89.553997539886893</v>
      </c>
      <c r="AK3" s="17">
        <v>89.553997539886893</v>
      </c>
      <c r="AL3" s="17">
        <v>20.805051586004701</v>
      </c>
      <c r="AM3" s="17">
        <v>0</v>
      </c>
      <c r="AN3" s="17">
        <v>37.207388953906403</v>
      </c>
      <c r="AO3" s="17">
        <v>6.5520734884292201E-3</v>
      </c>
      <c r="AP3" s="17">
        <v>35.7448398429718</v>
      </c>
      <c r="AQ3" s="17">
        <v>7.2961757107133096E-2</v>
      </c>
      <c r="AR3" s="17">
        <v>10012.215571540501</v>
      </c>
      <c r="AS3" s="17">
        <v>3.9241603254242504E-3</v>
      </c>
      <c r="AT3" s="17">
        <v>7.4951887640227699E-2</v>
      </c>
      <c r="AU3" s="17">
        <v>4.7728394700639904E-3</v>
      </c>
      <c r="AV3" s="17">
        <v>1.10891355662847E-4</v>
      </c>
      <c r="AW3" s="17">
        <v>1.7066340001212502E-2</v>
      </c>
      <c r="AX3" s="17">
        <v>2.8670617829659799E-4</v>
      </c>
      <c r="AY3" s="17">
        <v>280.95629006190802</v>
      </c>
      <c r="AZ3" s="17">
        <v>9.4546434636958008</v>
      </c>
      <c r="BA3" s="17">
        <v>71.596239750701301</v>
      </c>
      <c r="BB3" s="17">
        <v>4.3948236419511897</v>
      </c>
      <c r="BC3" s="17">
        <v>0</v>
      </c>
      <c r="BD3" s="17">
        <v>0</v>
      </c>
      <c r="BE3" s="17">
        <v>258.52193713917598</v>
      </c>
      <c r="BF3" s="17">
        <v>258.52193713917598</v>
      </c>
      <c r="BG3" s="17">
        <v>32.9466528220226</v>
      </c>
      <c r="BH3" s="17">
        <v>0</v>
      </c>
      <c r="BI3" s="17">
        <v>0.362058771327188</v>
      </c>
      <c r="BJ3" s="17">
        <v>0</v>
      </c>
      <c r="BK3" s="17">
        <v>0</v>
      </c>
      <c r="BL3" s="17">
        <v>32.9743404971709</v>
      </c>
      <c r="BM3" s="17">
        <v>12.3564665897793</v>
      </c>
      <c r="BN3" s="17">
        <v>2.8446782594197398E-3</v>
      </c>
      <c r="BO3" s="17">
        <v>0</v>
      </c>
      <c r="BP3" s="17">
        <v>319.120391912142</v>
      </c>
      <c r="BQ3" s="17">
        <v>7.9642851104786295E-3</v>
      </c>
      <c r="BR3" s="17">
        <v>1.0910572508363701</v>
      </c>
      <c r="BS3" s="17">
        <v>3.1053179049477202</v>
      </c>
      <c r="BT3" s="17">
        <v>37.702846658260903</v>
      </c>
      <c r="BU3" s="17">
        <v>27.274918102249099</v>
      </c>
      <c r="BV3" s="17">
        <v>29.3600057155192</v>
      </c>
      <c r="BW3" s="17">
        <v>2262.2698705027001</v>
      </c>
      <c r="BX3" s="17">
        <v>3709.6118291428902</v>
      </c>
      <c r="BY3" s="17">
        <v>379.20473761453201</v>
      </c>
      <c r="BZ3" s="17">
        <v>4121.7909072545999</v>
      </c>
      <c r="CA3" s="5">
        <v>1.56658445502459E-6</v>
      </c>
      <c r="CB3" s="17">
        <v>128.600995390783</v>
      </c>
      <c r="CC3" s="17">
        <v>0</v>
      </c>
      <c r="CD3" s="17">
        <v>0.22211232072510001</v>
      </c>
      <c r="CE3" s="5">
        <v>2.03134997375838E-5</v>
      </c>
      <c r="CF3" s="17">
        <v>1.9672701625092999E-2</v>
      </c>
      <c r="CG3" s="17">
        <v>1.44222046772201E-2</v>
      </c>
      <c r="CH3" s="17">
        <v>4.7956360509951104</v>
      </c>
      <c r="CI3" s="5">
        <v>5.8462629272419597E-5</v>
      </c>
      <c r="CJ3" s="17">
        <v>494.96199665356198</v>
      </c>
      <c r="CK3" s="17">
        <v>6.1978190922799597E-4</v>
      </c>
      <c r="CL3" s="17">
        <v>3.6540331018590402E-4</v>
      </c>
      <c r="CM3" s="17">
        <v>23.217799885249399</v>
      </c>
      <c r="CN3" s="17">
        <v>3.5208948715642299E-4</v>
      </c>
      <c r="CO3" s="17">
        <v>0</v>
      </c>
      <c r="CP3" s="17">
        <v>0</v>
      </c>
      <c r="CQ3" s="17">
        <v>3.2685915471485898</v>
      </c>
      <c r="CR3" s="17">
        <v>362.24858710206797</v>
      </c>
      <c r="CS3" s="17">
        <v>334.85788119368101</v>
      </c>
      <c r="CT3" s="17">
        <v>27.390705908386899</v>
      </c>
      <c r="CU3" s="17">
        <v>1.29598571090791</v>
      </c>
      <c r="CV3" s="17">
        <v>0</v>
      </c>
      <c r="CW3" s="17">
        <v>163.836620274475</v>
      </c>
      <c r="CX3" s="17">
        <v>2.99064735184113E-4</v>
      </c>
      <c r="CY3" s="17">
        <v>22.851119212839698</v>
      </c>
      <c r="CZ3" s="17">
        <v>5.9971402609170097</v>
      </c>
      <c r="DA3" s="17">
        <v>1.33812813645507E-3</v>
      </c>
      <c r="DB3" s="17">
        <v>91.4044698126622</v>
      </c>
      <c r="DC3" s="17">
        <v>1.4138670045144599</v>
      </c>
      <c r="DD3" s="17">
        <v>4.9741593163908095E-4</v>
      </c>
      <c r="DE3" s="17">
        <v>22.982615096038799</v>
      </c>
      <c r="DF3" s="5">
        <v>9.0473031141167396E-6</v>
      </c>
      <c r="DG3" s="17">
        <v>404.62161947951</v>
      </c>
      <c r="DH3" s="17">
        <v>255.386916704936</v>
      </c>
      <c r="DI3" s="17">
        <v>6.6302334119727497</v>
      </c>
      <c r="DJ3" s="17">
        <v>0</v>
      </c>
      <c r="DK3" s="17">
        <v>0</v>
      </c>
      <c r="DL3" s="17">
        <v>28.696179109797001</v>
      </c>
      <c r="DM3" s="17">
        <v>18.789215464126698</v>
      </c>
      <c r="DN3" s="17">
        <v>4.7751176381916998E-4</v>
      </c>
      <c r="DO3" s="17">
        <v>2181.3435651493301</v>
      </c>
      <c r="DP3" s="17">
        <v>12.3887481795567</v>
      </c>
      <c r="DQ3" s="17">
        <v>26.091298065538702</v>
      </c>
      <c r="DS3" s="25">
        <f t="shared" ref="DS3:DS34" si="0">BL3/BZ3</f>
        <v>8.000003211985858E-3</v>
      </c>
      <c r="DT3" s="94">
        <f t="shared" ref="DT3:DT34" si="1">BW3/DO3</f>
        <v>1.0370992935942349</v>
      </c>
      <c r="DU3" s="40">
        <f t="shared" ref="DU3:DU34" si="2">(AR3-B3)/(B3+1E-50)</f>
        <v>-8.157526108448778E-6</v>
      </c>
      <c r="DV3" s="40"/>
      <c r="DW3" s="40">
        <f t="shared" ref="DW3:DW34" si="3">(BZ3-D3)/(D3+1E-50)</f>
        <v>-8.211932808617446E-6</v>
      </c>
      <c r="DX3" s="40">
        <f t="shared" ref="DX3:DX34" si="4">(CR3-E3)/(E3+1E-50)</f>
        <v>-8.1921144504487576E-6</v>
      </c>
      <c r="DY3" s="40">
        <f t="shared" ref="DY3:DY34" si="5">(CS3-F3)/(F3+1E-50)</f>
        <v>-8.1831850498879439E-6</v>
      </c>
      <c r="DZ3" s="40">
        <f t="shared" ref="DZ3:DZ34" si="6">(DG3-G3)/(G3+1E-50)</f>
        <v>-7.935516742586669E-6</v>
      </c>
      <c r="EA3" s="40">
        <f t="shared" ref="EA3:EA34" si="7">(DO3-H3)/(H3+1E-50)</f>
        <v>-8.1133288824099227E-6</v>
      </c>
      <c r="EB3" s="40">
        <f t="shared" ref="EB3:EB34" si="8">(AK3-I3)/(I3+1E-50)</f>
        <v>-7.8856639029592143E-6</v>
      </c>
      <c r="EC3" s="40">
        <f t="shared" ref="EC3:EC34" si="9">(AI3-J3)/(J3+1E-50)</f>
        <v>-8.2249304683472359E-6</v>
      </c>
      <c r="ED3" s="40">
        <f t="shared" ref="ED3:ED34" si="10">(AN3-K3)/(K3+1E-50)</f>
        <v>-8.4705989500233828E-6</v>
      </c>
      <c r="EE3" s="40">
        <f t="shared" ref="EE3:EE34" si="11">(AP3-L3)/(L3+1E-50)</f>
        <v>-8.1994664152075212E-6</v>
      </c>
      <c r="EF3" s="40">
        <f t="shared" ref="EF3:EF34" si="12">(BF3-M3)/(M3+1E-50)</f>
        <v>-8.0911217654753502E-6</v>
      </c>
      <c r="EG3" s="40">
        <f t="shared" ref="EG3:EG34" si="13">(BR3+BS3-N3)/(N3+1E-50)</f>
        <v>-7.9624227353856145E-6</v>
      </c>
      <c r="EH3" s="40">
        <f t="shared" ref="EH3:EH34" si="14">(BT3-O3)/(O3+1E-50)</f>
        <v>-5.2422213096841261E-6</v>
      </c>
      <c r="EI3" s="40">
        <f t="shared" ref="EI3:EI34" si="15">(BV3-P3)/(P3+1E-50)</f>
        <v>0.68051728523318677</v>
      </c>
      <c r="EJ3" s="40">
        <f t="shared" ref="EJ3:EJ34" si="16">(DM3-Q3)/(Q3+1E-50)</f>
        <v>-8.1013825671520797E-6</v>
      </c>
      <c r="EK3" s="40">
        <f t="shared" ref="EK3:EK34" si="17">(DP3-R3)/(R3+1E-50)</f>
        <v>-7.8950698778266304E-6</v>
      </c>
      <c r="EL3" s="40">
        <f t="shared" ref="EL3:EL34" si="18">(CD3-S3)/(S3+1E-50)</f>
        <v>-6.8545826766290963E-6</v>
      </c>
      <c r="EM3" s="40">
        <f t="shared" ref="EM3:EM34" si="19">(CE3-T3)/(T3+1E-50)</f>
        <v>-6.9368819022805994E-6</v>
      </c>
      <c r="EN3" s="40">
        <f t="shared" ref="EN3:EN34" si="20">(CF3-U3)/(U3+1E-50)</f>
        <v>-8.5063885421679757E-6</v>
      </c>
      <c r="EO3" s="40">
        <f t="shared" ref="EO3:EO34" si="21">(CG3-V3)/(V3+1E-50)</f>
        <v>-1.1637512149416979E-5</v>
      </c>
      <c r="EP3" s="40">
        <f t="shared" ref="EP3:EP34" si="22">(CH3-W3)/(W3+1E-50)</f>
        <v>-8.1733265631100762E-6</v>
      </c>
      <c r="EQ3" s="40">
        <f t="shared" ref="EQ3:EQ34" si="23">(SUM(AS3:AX3)-X3)/(X3+1E-50)</f>
        <v>-8.1418020773666284E-6</v>
      </c>
      <c r="ER3" s="40">
        <f t="shared" ref="ER3:ER34" si="24">(SUM(AT3:AX3)-Y3)/(Y3+1E-50)</f>
        <v>-8.1214504646205075E-6</v>
      </c>
      <c r="ES3" s="40">
        <f t="shared" ref="ES3:ES34" si="25">(BB3-Z3)/(Z3+1E-50)</f>
        <v>-8.4626640668879364E-6</v>
      </c>
      <c r="ET3" s="40">
        <f t="shared" ref="ET3:ET34" si="26">(BI3-AA3)/(AA3+1E-50)</f>
        <v>-7.30314258490616E-6</v>
      </c>
      <c r="EU3" s="40">
        <f t="shared" ref="EU3:EU34" si="27">(DI3-AB3)/(AB3+1E-50)</f>
        <v>-7.9209876514642463E-6</v>
      </c>
      <c r="EV3" s="40">
        <f t="shared" ref="EV3:EV34" si="28">(AO3-AC3)/(AC3+1E-50)</f>
        <v>-5.1274334240201708E-6</v>
      </c>
      <c r="EW3" s="40">
        <f>(BJ3+BK3+CP3-AD3)/(AD3+1E-50)</f>
        <v>0</v>
      </c>
    </row>
    <row r="4" spans="1:153" x14ac:dyDescent="0.25">
      <c r="A4" s="17" t="s">
        <v>174</v>
      </c>
      <c r="B4" s="17">
        <v>12889.474336363601</v>
      </c>
      <c r="C4" s="17"/>
      <c r="D4" s="17">
        <v>4081.0875267460301</v>
      </c>
      <c r="E4" s="17">
        <v>379.40392288291798</v>
      </c>
      <c r="F4" s="17">
        <v>340.37363079517399</v>
      </c>
      <c r="G4" s="17">
        <v>406.61665768116097</v>
      </c>
      <c r="H4" s="17">
        <v>1590.8500768471299</v>
      </c>
      <c r="I4" s="17">
        <v>63.429054069919701</v>
      </c>
      <c r="J4" s="17">
        <v>36.123754991360101</v>
      </c>
      <c r="K4" s="17">
        <v>28.0261069897143</v>
      </c>
      <c r="L4" s="17">
        <v>25.640406102219199</v>
      </c>
      <c r="M4" s="17">
        <v>183.50233664512999</v>
      </c>
      <c r="N4" s="17">
        <v>6.5383733311240197</v>
      </c>
      <c r="O4" s="17">
        <v>26.5888517036772</v>
      </c>
      <c r="P4" s="17">
        <v>17.9847214304387</v>
      </c>
      <c r="Q4" s="17">
        <v>17.8383509961476</v>
      </c>
      <c r="R4" s="17">
        <v>11.3218577228568</v>
      </c>
      <c r="S4" s="17">
        <v>0.36209041665518099</v>
      </c>
      <c r="T4" s="17">
        <v>2.1814555113851299E-4</v>
      </c>
      <c r="U4" s="17">
        <v>3.2366117913628902E-2</v>
      </c>
      <c r="V4" s="17">
        <v>2.36823652129927E-2</v>
      </c>
      <c r="W4" s="17">
        <v>3.8357803747886798</v>
      </c>
      <c r="X4" s="17">
        <v>0.839076524516018</v>
      </c>
      <c r="Y4" s="17">
        <v>0.813541223278889</v>
      </c>
      <c r="Z4" s="17">
        <v>3.7477951648014498</v>
      </c>
      <c r="AA4" s="17">
        <v>0.56412349208837398</v>
      </c>
      <c r="AB4" s="17">
        <v>4.82577845329482</v>
      </c>
      <c r="AC4" s="17">
        <v>1.07233518171936E-2</v>
      </c>
      <c r="AF4" s="17" t="s">
        <v>174</v>
      </c>
      <c r="AG4" s="17">
        <v>0</v>
      </c>
      <c r="AH4" s="17">
        <v>4.8343992509761202</v>
      </c>
      <c r="AI4" s="17">
        <v>36.123732180978003</v>
      </c>
      <c r="AJ4" s="17">
        <v>63.429041930956998</v>
      </c>
      <c r="AK4" s="17">
        <v>63.429041930956998</v>
      </c>
      <c r="AL4" s="17">
        <v>15.2840867077018</v>
      </c>
      <c r="AM4" s="17">
        <v>0</v>
      </c>
      <c r="AN4" s="17">
        <v>28.026089249023698</v>
      </c>
      <c r="AO4" s="17">
        <v>1.07233428811205E-2</v>
      </c>
      <c r="AP4" s="17">
        <v>25.640403018261399</v>
      </c>
      <c r="AQ4" s="17">
        <v>0.284632214056802</v>
      </c>
      <c r="AR4" s="17">
        <v>12889.4697179957</v>
      </c>
      <c r="AS4" s="17">
        <v>2.5535287697658102E-2</v>
      </c>
      <c r="AT4" s="17">
        <v>0.62740337692973303</v>
      </c>
      <c r="AU4" s="17">
        <v>3.9952168885067502E-2</v>
      </c>
      <c r="AV4" s="17">
        <v>9.2824980979623703E-4</v>
      </c>
      <c r="AW4" s="17">
        <v>0.142857839801143</v>
      </c>
      <c r="AX4" s="17">
        <v>2.3999471530062699E-3</v>
      </c>
      <c r="AY4" s="17">
        <v>203.627230138686</v>
      </c>
      <c r="AZ4" s="17">
        <v>6.8977195181923197</v>
      </c>
      <c r="BA4" s="17">
        <v>52.0620467873728</v>
      </c>
      <c r="BB4" s="17">
        <v>3.74779332761024</v>
      </c>
      <c r="BC4" s="17">
        <v>0</v>
      </c>
      <c r="BD4" s="17">
        <v>0</v>
      </c>
      <c r="BE4" s="17">
        <v>183.50224861837799</v>
      </c>
      <c r="BF4" s="17">
        <v>183.50224861837799</v>
      </c>
      <c r="BG4" s="17">
        <v>23.846515289107298</v>
      </c>
      <c r="BH4" s="17">
        <v>0</v>
      </c>
      <c r="BI4" s="17">
        <v>0.56412364201805498</v>
      </c>
      <c r="BJ4" s="17">
        <v>0</v>
      </c>
      <c r="BK4" s="17">
        <v>0</v>
      </c>
      <c r="BL4" s="17">
        <v>32.648696166977999</v>
      </c>
      <c r="BM4" s="17">
        <v>9.2382749038693301</v>
      </c>
      <c r="BN4" s="17">
        <v>1.1097444256554701E-2</v>
      </c>
      <c r="BO4" s="17">
        <v>0</v>
      </c>
      <c r="BP4" s="17">
        <v>232.17140838775299</v>
      </c>
      <c r="BQ4" s="17">
        <v>4.5030046303521302E-2</v>
      </c>
      <c r="BR4" s="17">
        <v>1.6999765354365399</v>
      </c>
      <c r="BS4" s="17">
        <v>4.8383968768222498</v>
      </c>
      <c r="BT4" s="17">
        <v>26.588928758902501</v>
      </c>
      <c r="BU4" s="17">
        <v>19.7408833203041</v>
      </c>
      <c r="BV4" s="17">
        <v>26.5803245170076</v>
      </c>
      <c r="BW4" s="17">
        <v>1649.4487497258001</v>
      </c>
      <c r="BX4" s="17">
        <v>3672.9776802709398</v>
      </c>
      <c r="BY4" s="17">
        <v>375.45991943253</v>
      </c>
      <c r="BZ4" s="17">
        <v>4081.0862958704502</v>
      </c>
      <c r="CA4" s="5">
        <v>8.8574184034858302E-6</v>
      </c>
      <c r="CB4" s="17">
        <v>93.281761862729198</v>
      </c>
      <c r="CC4" s="17">
        <v>0</v>
      </c>
      <c r="CD4" s="17">
        <v>0.36209106196310498</v>
      </c>
      <c r="CE4" s="17">
        <v>2.18145676836367E-4</v>
      </c>
      <c r="CF4" s="17">
        <v>3.2366256812711797E-2</v>
      </c>
      <c r="CG4" s="17">
        <v>2.3682572459200701E-2</v>
      </c>
      <c r="CH4" s="17">
        <v>3.83577970342543</v>
      </c>
      <c r="CI4" s="17">
        <v>4.8937725282053798E-4</v>
      </c>
      <c r="CJ4" s="17">
        <v>364.89217426501</v>
      </c>
      <c r="CK4" s="17">
        <v>5.1871201893770201E-3</v>
      </c>
      <c r="CL4" s="17">
        <v>3.0586987758836298E-3</v>
      </c>
      <c r="CM4" s="17">
        <v>23.949519514652401</v>
      </c>
      <c r="CN4" s="17">
        <v>2.9469547754868101E-3</v>
      </c>
      <c r="CO4" s="17">
        <v>0</v>
      </c>
      <c r="CP4" s="17">
        <v>0</v>
      </c>
      <c r="CQ4" s="17">
        <v>3.3048591485749799</v>
      </c>
      <c r="CR4" s="17">
        <v>379.40375004293998</v>
      </c>
      <c r="CS4" s="17">
        <v>340.37348729829603</v>
      </c>
      <c r="CT4" s="17">
        <v>39.030262744644098</v>
      </c>
      <c r="CU4" s="17">
        <v>1.31057040724879</v>
      </c>
      <c r="CV4" s="17">
        <v>0</v>
      </c>
      <c r="CW4" s="17">
        <v>165.92910609853499</v>
      </c>
      <c r="CX4" s="17">
        <v>2.50340618396468E-3</v>
      </c>
      <c r="CY4" s="17">
        <v>23.3028795264472</v>
      </c>
      <c r="CZ4" s="17">
        <v>6.0726816606315097</v>
      </c>
      <c r="DA4" s="17">
        <v>1.11990611694417E-2</v>
      </c>
      <c r="DB4" s="17">
        <v>93.211522918699004</v>
      </c>
      <c r="DC4" s="17">
        <v>1.02218209663717</v>
      </c>
      <c r="DD4" s="17">
        <v>4.1601414617746099E-3</v>
      </c>
      <c r="DE4" s="17">
        <v>23.2627275310989</v>
      </c>
      <c r="DF4" s="5">
        <v>7.5732599227279897E-5</v>
      </c>
      <c r="DG4" s="17">
        <v>406.61618682672201</v>
      </c>
      <c r="DH4" s="17">
        <v>185.753318608917</v>
      </c>
      <c r="DI4" s="17">
        <v>4.8257770565300904</v>
      </c>
      <c r="DJ4" s="17">
        <v>0</v>
      </c>
      <c r="DK4" s="17">
        <v>0</v>
      </c>
      <c r="DL4" s="17">
        <v>21.251166869523299</v>
      </c>
      <c r="DM4" s="17">
        <v>17.838349380903399</v>
      </c>
      <c r="DN4" s="17">
        <v>2.6998342403716999E-3</v>
      </c>
      <c r="DO4" s="17">
        <v>1590.8494639902499</v>
      </c>
      <c r="DP4" s="17">
        <v>11.321850311547699</v>
      </c>
      <c r="DQ4" s="17">
        <v>19.469962532286502</v>
      </c>
      <c r="DS4" s="25">
        <f t="shared" si="0"/>
        <v>8.0000014211937653E-3</v>
      </c>
      <c r="DT4" s="94">
        <f t="shared" si="1"/>
        <v>1.0368352173238118</v>
      </c>
      <c r="DU4" s="40">
        <f t="shared" si="2"/>
        <v>-3.5830537227718929E-7</v>
      </c>
      <c r="DV4" s="40"/>
      <c r="DW4" s="40">
        <f t="shared" si="3"/>
        <v>-3.0160479820213768E-7</v>
      </c>
      <c r="DX4" s="40">
        <f t="shared" si="4"/>
        <v>-4.5555664446743284E-7</v>
      </c>
      <c r="DY4" s="40">
        <f t="shared" si="5"/>
        <v>-4.2158635389124956E-7</v>
      </c>
      <c r="DZ4" s="40">
        <f t="shared" si="6"/>
        <v>-1.1579811846465899E-6</v>
      </c>
      <c r="EA4" s="40">
        <f t="shared" si="7"/>
        <v>-3.8523861484144351E-7</v>
      </c>
      <c r="EB4" s="40">
        <f t="shared" si="8"/>
        <v>-1.9137858636829203E-7</v>
      </c>
      <c r="EC4" s="40">
        <f t="shared" si="9"/>
        <v>-6.3145102451783985E-7</v>
      </c>
      <c r="ED4" s="40">
        <f t="shared" si="10"/>
        <v>-6.3300588299360381E-7</v>
      </c>
      <c r="EE4" s="40">
        <f t="shared" si="11"/>
        <v>-1.2027726035025331E-7</v>
      </c>
      <c r="EF4" s="40">
        <f t="shared" si="12"/>
        <v>-4.7970371170952599E-7</v>
      </c>
      <c r="EG4" s="40">
        <f t="shared" si="13"/>
        <v>1.240901458278204E-8</v>
      </c>
      <c r="EH4" s="40">
        <f t="shared" si="14"/>
        <v>2.8980275703378712E-6</v>
      </c>
      <c r="EI4" s="40">
        <f t="shared" si="15"/>
        <v>0.47793918409106145</v>
      </c>
      <c r="EJ4" s="40">
        <f t="shared" si="16"/>
        <v>-9.0548963962619074E-8</v>
      </c>
      <c r="EK4" s="40">
        <f t="shared" si="17"/>
        <v>-6.5460185793401964E-7</v>
      </c>
      <c r="EL4" s="40">
        <f t="shared" si="18"/>
        <v>1.7821734415024711E-6</v>
      </c>
      <c r="EM4" s="40">
        <f t="shared" si="19"/>
        <v>5.7621094426162665E-7</v>
      </c>
      <c r="EN4" s="40">
        <f t="shared" si="20"/>
        <v>4.2914965355382472E-6</v>
      </c>
      <c r="EO4" s="40">
        <f t="shared" si="21"/>
        <v>8.7510772735993385E-6</v>
      </c>
      <c r="EP4" s="40">
        <f t="shared" si="22"/>
        <v>-1.750265094151144E-7</v>
      </c>
      <c r="EQ4" s="40">
        <f t="shared" si="23"/>
        <v>4.1207252973685601E-7</v>
      </c>
      <c r="ER4" s="40">
        <f t="shared" si="24"/>
        <v>4.4164923263481827E-7</v>
      </c>
      <c r="ES4" s="40">
        <f t="shared" si="25"/>
        <v>-4.9020587546641182E-7</v>
      </c>
      <c r="ET4" s="40">
        <f t="shared" si="26"/>
        <v>2.6577457437316476E-7</v>
      </c>
      <c r="EU4" s="40">
        <f t="shared" si="27"/>
        <v>-2.8943822083288636E-7</v>
      </c>
      <c r="EV4" s="40">
        <f t="shared" si="28"/>
        <v>-8.3332835223286615E-7</v>
      </c>
      <c r="EW4" s="40">
        <f t="shared" ref="EW4:EW51" si="29">(BJ4+BK4+CP4-AD4)/(AD4+1E-50)</f>
        <v>0</v>
      </c>
    </row>
    <row r="5" spans="1:153" x14ac:dyDescent="0.25">
      <c r="A5" s="17" t="s">
        <v>175</v>
      </c>
      <c r="B5" s="17">
        <v>5962.0460165407803</v>
      </c>
      <c r="C5" s="17"/>
      <c r="D5" s="17">
        <v>828.435927251262</v>
      </c>
      <c r="E5" s="17">
        <v>157.45753394912001</v>
      </c>
      <c r="F5" s="17">
        <v>135.34703468451201</v>
      </c>
      <c r="G5" s="17">
        <v>90.176419454917095</v>
      </c>
      <c r="H5" s="17">
        <v>528.03822770971396</v>
      </c>
      <c r="I5" s="17">
        <v>20.679014081380299</v>
      </c>
      <c r="J5" s="17">
        <v>11.704345101278101</v>
      </c>
      <c r="K5" s="17">
        <v>10.0729717719418</v>
      </c>
      <c r="L5" s="17">
        <v>8.5400213911780796</v>
      </c>
      <c r="M5" s="17">
        <v>60.047239425041099</v>
      </c>
      <c r="N5" s="17">
        <v>4.1267827262842003</v>
      </c>
      <c r="O5" s="17">
        <v>8.6040246441350394</v>
      </c>
      <c r="P5" s="17">
        <v>8.6261660649707395</v>
      </c>
      <c r="Q5" s="17">
        <v>8.3502156604969198</v>
      </c>
      <c r="R5" s="17">
        <v>5.1161960025953004</v>
      </c>
      <c r="S5" s="17">
        <v>0.217684883343959</v>
      </c>
      <c r="T5" s="5">
        <v>2.7020977527246E-5</v>
      </c>
      <c r="U5" s="17">
        <v>1.9292656430567798E-2</v>
      </c>
      <c r="V5" s="17">
        <v>1.41418541299888E-2</v>
      </c>
      <c r="W5" s="17">
        <v>1.4647977235151901</v>
      </c>
      <c r="X5" s="17">
        <v>2.1884782761999899E-2</v>
      </c>
      <c r="Y5" s="17">
        <v>2.0925055437999801E-2</v>
      </c>
      <c r="Z5" s="17">
        <v>1.5771321842786299</v>
      </c>
      <c r="AA5" s="17">
        <v>0.35605416004978302</v>
      </c>
      <c r="AB5" s="17">
        <v>1.64587327234862</v>
      </c>
      <c r="AC5" s="17">
        <v>6.4232845055173403E-3</v>
      </c>
      <c r="AF5" s="17" t="s">
        <v>175</v>
      </c>
      <c r="AG5" s="17">
        <v>0</v>
      </c>
      <c r="AH5" s="17">
        <v>1.61843679051347</v>
      </c>
      <c r="AI5" s="17">
        <v>11.704387098670599</v>
      </c>
      <c r="AJ5" s="17">
        <v>20.679091960980099</v>
      </c>
      <c r="AK5" s="17">
        <v>20.679091960980099</v>
      </c>
      <c r="AL5" s="17">
        <v>5.0365645443029798</v>
      </c>
      <c r="AM5" s="17">
        <v>0</v>
      </c>
      <c r="AN5" s="17">
        <v>10.0730115199793</v>
      </c>
      <c r="AO5" s="17">
        <v>6.4233012089177401E-3</v>
      </c>
      <c r="AP5" s="17">
        <v>8.5400521380815793</v>
      </c>
      <c r="AQ5" s="17">
        <v>1.9290325040337002E-2</v>
      </c>
      <c r="AR5" s="17">
        <v>5962.0672519937998</v>
      </c>
      <c r="AS5" s="17">
        <v>9.59730602049195E-4</v>
      </c>
      <c r="AT5" s="17">
        <v>1.6137455822131001E-2</v>
      </c>
      <c r="AU5" s="17">
        <v>1.02761301961562E-3</v>
      </c>
      <c r="AV5" s="5">
        <v>2.3875649493763599E-5</v>
      </c>
      <c r="AW5" s="17">
        <v>3.6744517702563401E-3</v>
      </c>
      <c r="AX5" s="5">
        <v>6.1729082832057299E-5</v>
      </c>
      <c r="AY5" s="17">
        <v>68.003678598739398</v>
      </c>
      <c r="AZ5" s="17">
        <v>2.2887650960252302</v>
      </c>
      <c r="BA5" s="17">
        <v>17.330541399919301</v>
      </c>
      <c r="BB5" s="17">
        <v>1.57713899802295</v>
      </c>
      <c r="BC5" s="17">
        <v>0</v>
      </c>
      <c r="BD5" s="17">
        <v>0</v>
      </c>
      <c r="BE5" s="17">
        <v>60.047497263394298</v>
      </c>
      <c r="BF5" s="17">
        <v>60.047497263394298</v>
      </c>
      <c r="BG5" s="17">
        <v>7.97426731545041</v>
      </c>
      <c r="BH5" s="5">
        <v>0</v>
      </c>
      <c r="BI5" s="17">
        <v>0.35605548327435899</v>
      </c>
      <c r="BJ5" s="17">
        <v>0</v>
      </c>
      <c r="BK5" s="17">
        <v>0</v>
      </c>
      <c r="BL5" s="17">
        <v>6.6275086223206898</v>
      </c>
      <c r="BM5" s="17">
        <v>2.9927888186585898</v>
      </c>
      <c r="BN5" s="17">
        <v>7.5211684773436398E-4</v>
      </c>
      <c r="BO5" s="17">
        <v>0</v>
      </c>
      <c r="BP5" s="17">
        <v>77.244280735438494</v>
      </c>
      <c r="BQ5" s="17">
        <v>2.1022142116437102E-3</v>
      </c>
      <c r="BR5" s="17">
        <v>1.0729675484052299</v>
      </c>
      <c r="BS5" s="17">
        <v>3.0538302976790801</v>
      </c>
      <c r="BT5" s="17">
        <v>8.6040849118413494</v>
      </c>
      <c r="BU5" s="17">
        <v>6.6015007998778099</v>
      </c>
      <c r="BV5" s="17">
        <v>11.503796479599499</v>
      </c>
      <c r="BW5" s="17">
        <v>549.047149489905</v>
      </c>
      <c r="BX5" s="17">
        <v>745.59498707231603</v>
      </c>
      <c r="BY5" s="17">
        <v>76.216374890898706</v>
      </c>
      <c r="BZ5" s="17">
        <v>828.43887058553605</v>
      </c>
      <c r="CA5" s="5">
        <v>4.1350818491417199E-7</v>
      </c>
      <c r="CB5" s="17">
        <v>31.127558538936299</v>
      </c>
      <c r="CC5" s="17">
        <v>0</v>
      </c>
      <c r="CD5" s="17">
        <v>0.217685759396374</v>
      </c>
      <c r="CE5" s="5">
        <v>2.7020961482387799E-5</v>
      </c>
      <c r="CF5" s="17">
        <v>1.92927597885767E-2</v>
      </c>
      <c r="CG5" s="17">
        <v>1.4141895073661899E-2</v>
      </c>
      <c r="CH5" s="17">
        <v>1.4648027498073699</v>
      </c>
      <c r="CI5" s="5">
        <v>1.2587246549711401E-5</v>
      </c>
      <c r="CJ5" s="17">
        <v>119.84492371576501</v>
      </c>
      <c r="CK5" s="17">
        <v>1.3653088558563E-4</v>
      </c>
      <c r="CL5" s="5">
        <v>7.8673833459547902E-5</v>
      </c>
      <c r="CM5" s="17">
        <v>9.3760579562051802</v>
      </c>
      <c r="CN5" s="5">
        <v>7.68363757833297E-5</v>
      </c>
      <c r="CO5" s="17">
        <v>0</v>
      </c>
      <c r="CP5" s="17">
        <v>0</v>
      </c>
      <c r="CQ5" s="17">
        <v>1.32149707479731</v>
      </c>
      <c r="CR5" s="17">
        <v>157.458096237863</v>
      </c>
      <c r="CS5" s="17">
        <v>135.347515963718</v>
      </c>
      <c r="CT5" s="17">
        <v>22.110580274144699</v>
      </c>
      <c r="CU5" s="17">
        <v>0.52396368061641196</v>
      </c>
      <c r="CV5" s="17">
        <v>0</v>
      </c>
      <c r="CW5" s="17">
        <v>66.235209176739005</v>
      </c>
      <c r="CX5" s="5">
        <v>6.4389807931127595E-5</v>
      </c>
      <c r="CY5" s="17">
        <v>9.2348627953504501</v>
      </c>
      <c r="CZ5" s="17">
        <v>2.42442314676719</v>
      </c>
      <c r="DA5" s="17">
        <v>2.9531357001052702E-4</v>
      </c>
      <c r="DB5" s="17">
        <v>36.9394505773353</v>
      </c>
      <c r="DC5" s="17">
        <v>0.34220141723761199</v>
      </c>
      <c r="DD5" s="17">
        <v>1.19453977243891E-4</v>
      </c>
      <c r="DE5" s="17">
        <v>9.2912658222964399</v>
      </c>
      <c r="DF5" s="5">
        <v>1.9479147248907302E-6</v>
      </c>
      <c r="DG5" s="17">
        <v>90.176684618021696</v>
      </c>
      <c r="DH5" s="17">
        <v>61.817697276906898</v>
      </c>
      <c r="DI5" s="17">
        <v>1.6458783290497501</v>
      </c>
      <c r="DJ5" s="17">
        <v>0</v>
      </c>
      <c r="DK5" s="17">
        <v>0</v>
      </c>
      <c r="DL5" s="17">
        <v>6.9486755099456401</v>
      </c>
      <c r="DM5" s="17">
        <v>8.35024665361186</v>
      </c>
      <c r="DN5" s="17">
        <v>1.2604227490515299E-4</v>
      </c>
      <c r="DO5" s="17">
        <v>528.04011148773395</v>
      </c>
      <c r="DP5" s="17">
        <v>5.11621494790423</v>
      </c>
      <c r="DQ5" s="17">
        <v>6.3190372371433599</v>
      </c>
      <c r="DS5" s="25">
        <f t="shared" si="0"/>
        <v>7.9999971725571058E-3</v>
      </c>
      <c r="DT5" s="94">
        <f t="shared" si="1"/>
        <v>1.0397830345558114</v>
      </c>
      <c r="DU5" s="40">
        <f t="shared" si="2"/>
        <v>3.5617727472342727E-6</v>
      </c>
      <c r="DV5" s="40"/>
      <c r="DW5" s="40">
        <f t="shared" si="3"/>
        <v>3.552881010141963E-6</v>
      </c>
      <c r="DX5" s="40">
        <f t="shared" si="4"/>
        <v>3.5710501040845867E-6</v>
      </c>
      <c r="DY5" s="40">
        <f t="shared" si="5"/>
        <v>3.5558902868246444E-6</v>
      </c>
      <c r="DZ5" s="40">
        <f t="shared" si="6"/>
        <v>2.9404927164272708E-6</v>
      </c>
      <c r="EA5" s="40">
        <f t="shared" si="7"/>
        <v>3.5675031108221194E-6</v>
      </c>
      <c r="EB5" s="40">
        <f t="shared" si="8"/>
        <v>3.7661176443772726E-6</v>
      </c>
      <c r="EC5" s="40">
        <f t="shared" si="9"/>
        <v>3.5881881587877549E-6</v>
      </c>
      <c r="ED5" s="40">
        <f t="shared" si="10"/>
        <v>3.9460090229120409E-6</v>
      </c>
      <c r="EE5" s="40">
        <f t="shared" si="11"/>
        <v>3.6003309700666238E-6</v>
      </c>
      <c r="EF5" s="40">
        <f t="shared" si="12"/>
        <v>4.2939251773858792E-6</v>
      </c>
      <c r="EG5" s="40">
        <f t="shared" si="13"/>
        <v>3.663822670723114E-6</v>
      </c>
      <c r="EH5" s="40">
        <f t="shared" si="14"/>
        <v>7.0045948033214174E-6</v>
      </c>
      <c r="EI5" s="40">
        <f t="shared" si="15"/>
        <v>0.3335932084955196</v>
      </c>
      <c r="EJ5" s="40">
        <f t="shared" si="16"/>
        <v>3.7116544291042055E-6</v>
      </c>
      <c r="EK5" s="40">
        <f t="shared" si="17"/>
        <v>3.7030068668287253E-6</v>
      </c>
      <c r="EL5" s="40">
        <f t="shared" si="18"/>
        <v>4.024406295661523E-6</v>
      </c>
      <c r="EM5" s="40">
        <f t="shared" si="19"/>
        <v>-5.9379266294403822E-7</v>
      </c>
      <c r="EN5" s="40">
        <f t="shared" si="20"/>
        <v>5.3573757078800374E-6</v>
      </c>
      <c r="EO5" s="40">
        <f t="shared" si="21"/>
        <v>2.8952125176196294E-6</v>
      </c>
      <c r="EP5" s="40">
        <f t="shared" si="22"/>
        <v>3.4313899449116106E-6</v>
      </c>
      <c r="EQ5" s="40">
        <f t="shared" si="23"/>
        <v>3.3440760584378331E-6</v>
      </c>
      <c r="ER5" s="40">
        <f t="shared" si="24"/>
        <v>3.3407954014550083E-6</v>
      </c>
      <c r="ES5" s="40">
        <f t="shared" si="25"/>
        <v>4.3203381352695681E-6</v>
      </c>
      <c r="ET5" s="40">
        <f t="shared" si="26"/>
        <v>3.7163575782443925E-6</v>
      </c>
      <c r="EU5" s="40">
        <f t="shared" si="27"/>
        <v>3.072351447101639E-6</v>
      </c>
      <c r="EV5" s="40">
        <f t="shared" si="28"/>
        <v>2.6004453617869243E-6</v>
      </c>
      <c r="EW5" s="40">
        <f t="shared" si="29"/>
        <v>0</v>
      </c>
    </row>
    <row r="6" spans="1:153" x14ac:dyDescent="0.25">
      <c r="A6" s="17" t="s">
        <v>176</v>
      </c>
      <c r="B6" s="17">
        <v>36558.740702856201</v>
      </c>
      <c r="C6" s="17"/>
      <c r="D6" s="17">
        <v>11003.6564900381</v>
      </c>
      <c r="E6" s="17">
        <v>771.29348050408703</v>
      </c>
      <c r="F6" s="17">
        <v>663.49498310945796</v>
      </c>
      <c r="G6" s="17">
        <v>1050.83177113186</v>
      </c>
      <c r="H6" s="17">
        <v>2966.84575286672</v>
      </c>
      <c r="I6" s="17">
        <v>110.03489379374101</v>
      </c>
      <c r="J6" s="17">
        <v>62.3589565602351</v>
      </c>
      <c r="K6" s="17">
        <v>52.808438857486301</v>
      </c>
      <c r="L6" s="17">
        <v>45.304292208248398</v>
      </c>
      <c r="M6" s="17">
        <v>319.329024671659</v>
      </c>
      <c r="N6" s="17">
        <v>20.292526490123102</v>
      </c>
      <c r="O6" s="17">
        <v>45.850140982908599</v>
      </c>
      <c r="P6" s="17">
        <v>44.183235985175202</v>
      </c>
      <c r="Q6" s="17">
        <v>42.290870726601</v>
      </c>
      <c r="R6" s="17">
        <v>26.0197567834423</v>
      </c>
      <c r="S6" s="17">
        <v>1.10119424734005</v>
      </c>
      <c r="T6" s="17">
        <v>1.0943809916027301E-3</v>
      </c>
      <c r="U6" s="17">
        <v>9.9259281951615694E-2</v>
      </c>
      <c r="V6" s="17">
        <v>7.2511010217288605E-2</v>
      </c>
      <c r="W6" s="17">
        <v>7.6686623393361097</v>
      </c>
      <c r="X6" s="17">
        <v>2.2651905121310798</v>
      </c>
      <c r="Y6" s="17">
        <v>2.19605234288119</v>
      </c>
      <c r="Z6" s="17">
        <v>8.0972373755385298</v>
      </c>
      <c r="AA6" s="17">
        <v>1.75111184458395</v>
      </c>
      <c r="AB6" s="17">
        <v>8.6996771983775893</v>
      </c>
      <c r="AC6" s="17">
        <v>3.27654122932809E-2</v>
      </c>
      <c r="AD6" s="5">
        <v>1.16399E-9</v>
      </c>
      <c r="AF6" s="17" t="s">
        <v>176</v>
      </c>
      <c r="AG6" s="17">
        <v>0</v>
      </c>
      <c r="AH6" s="17">
        <v>8.9288380383506194</v>
      </c>
      <c r="AI6" s="17">
        <v>62.359177540231897</v>
      </c>
      <c r="AJ6" s="17">
        <v>110.035260094574</v>
      </c>
      <c r="AK6" s="17">
        <v>110.035260094574</v>
      </c>
      <c r="AL6" s="17">
        <v>28.550047856030599</v>
      </c>
      <c r="AM6" s="17">
        <v>0</v>
      </c>
      <c r="AN6" s="17">
        <v>52.808599286664297</v>
      </c>
      <c r="AO6" s="17">
        <v>3.2765464022866897E-2</v>
      </c>
      <c r="AP6" s="17">
        <v>45.304460805545801</v>
      </c>
      <c r="AQ6" s="17">
        <v>1.0959155746540099</v>
      </c>
      <c r="AR6" s="17">
        <v>36558.814923037702</v>
      </c>
      <c r="AS6" s="17">
        <v>6.9138459341832104E-2</v>
      </c>
      <c r="AT6" s="17">
        <v>1.6936011658625301</v>
      </c>
      <c r="AU6" s="17">
        <v>0.10784626954469</v>
      </c>
      <c r="AV6" s="17">
        <v>2.5057054356101499E-3</v>
      </c>
      <c r="AW6" s="17">
        <v>0.38562823055120998</v>
      </c>
      <c r="AX6" s="17">
        <v>6.4783790180271902E-3</v>
      </c>
      <c r="AY6" s="17">
        <v>377.20199889913499</v>
      </c>
      <c r="AZ6" s="17">
        <v>12.892855930975299</v>
      </c>
      <c r="BA6" s="17">
        <v>96.826042943783094</v>
      </c>
      <c r="BB6" s="17">
        <v>8.0972575485332392</v>
      </c>
      <c r="BC6" s="17">
        <v>0</v>
      </c>
      <c r="BD6" s="17">
        <v>0</v>
      </c>
      <c r="BE6" s="17">
        <v>319.33021373457899</v>
      </c>
      <c r="BF6" s="17">
        <v>319.33021373457899</v>
      </c>
      <c r="BG6" s="17">
        <v>44.078911241239297</v>
      </c>
      <c r="BH6" s="17">
        <v>0</v>
      </c>
      <c r="BI6" s="17">
        <v>1.75111303831773</v>
      </c>
      <c r="BJ6" s="5">
        <v>4.6559694394197402E-10</v>
      </c>
      <c r="BK6" s="5">
        <v>5.8199789354982602E-10</v>
      </c>
      <c r="BL6" s="17">
        <v>88.029540567383705</v>
      </c>
      <c r="BM6" s="17">
        <v>17.804488381785902</v>
      </c>
      <c r="BN6" s="17">
        <v>4.2721828127913003E-2</v>
      </c>
      <c r="BO6" s="17">
        <v>0</v>
      </c>
      <c r="BP6" s="17">
        <v>430.94509666768403</v>
      </c>
      <c r="BQ6" s="17">
        <v>0.13516371235393199</v>
      </c>
      <c r="BR6" s="17">
        <v>5.2760630300324598</v>
      </c>
      <c r="BS6" s="17">
        <v>15.0164799357352</v>
      </c>
      <c r="BT6" s="17">
        <v>45.850451759560301</v>
      </c>
      <c r="BU6" s="17">
        <v>36.489212871448601</v>
      </c>
      <c r="BV6" s="17">
        <v>60.058881850707202</v>
      </c>
      <c r="BW6" s="17">
        <v>3055.6633709078001</v>
      </c>
      <c r="BX6" s="17">
        <v>9903.3425002417298</v>
      </c>
      <c r="BY6" s="17">
        <v>1012.3418871256901</v>
      </c>
      <c r="BZ6" s="17">
        <v>11003.713927934799</v>
      </c>
      <c r="CA6" s="5">
        <v>2.6586821873909501E-5</v>
      </c>
      <c r="CB6" s="17">
        <v>172.97274203617101</v>
      </c>
      <c r="CC6" s="17">
        <v>0</v>
      </c>
      <c r="CD6" s="17">
        <v>1.10119684456665</v>
      </c>
      <c r="CE6" s="17">
        <v>1.09438530049209E-3</v>
      </c>
      <c r="CF6" s="17">
        <v>9.9259329825250694E-2</v>
      </c>
      <c r="CG6" s="17">
        <v>7.2511219362886306E-2</v>
      </c>
      <c r="CH6" s="17">
        <v>7.6686828413163699</v>
      </c>
      <c r="CI6" s="17">
        <v>1.3210170402685199E-3</v>
      </c>
      <c r="CJ6" s="17">
        <v>690.67859098074996</v>
      </c>
      <c r="CK6" s="17">
        <v>1.4585971249094699E-2</v>
      </c>
      <c r="CL6" s="17">
        <v>8.2568692332853806E-3</v>
      </c>
      <c r="CM6" s="17">
        <v>47.086519776561502</v>
      </c>
      <c r="CN6" s="17">
        <v>8.1496759665746193E-3</v>
      </c>
      <c r="CO6" s="17">
        <v>0</v>
      </c>
      <c r="CP6" s="5">
        <v>1.1639908067263E-10</v>
      </c>
      <c r="CQ6" s="17">
        <v>6.4082115898080296</v>
      </c>
      <c r="CR6" s="17">
        <v>771.29470246087999</v>
      </c>
      <c r="CS6" s="17">
        <v>663.49612694662403</v>
      </c>
      <c r="CT6" s="17">
        <v>107.79857551425501</v>
      </c>
      <c r="CU6" s="17">
        <v>2.5414071034573902</v>
      </c>
      <c r="CV6" s="17">
        <v>0</v>
      </c>
      <c r="CW6" s="17">
        <v>322.52597915364498</v>
      </c>
      <c r="CX6" s="17">
        <v>6.7576607060511303E-3</v>
      </c>
      <c r="CY6" s="17">
        <v>45.587388215744298</v>
      </c>
      <c r="CZ6" s="17">
        <v>11.782872939477601</v>
      </c>
      <c r="DA6" s="17">
        <v>3.1592729235095297E-2</v>
      </c>
      <c r="DB6" s="17">
        <v>182.349552185937</v>
      </c>
      <c r="DC6" s="17">
        <v>1.88790804144692</v>
      </c>
      <c r="DD6" s="17">
        <v>1.35625943396771E-2</v>
      </c>
      <c r="DE6" s="17">
        <v>45.129765025876701</v>
      </c>
      <c r="DF6" s="17">
        <v>2.0443834540474E-4</v>
      </c>
      <c r="DG6" s="17">
        <v>1050.83693115243</v>
      </c>
      <c r="DH6" s="17">
        <v>344.95188255275201</v>
      </c>
      <c r="DI6" s="17">
        <v>8.6997071748197392</v>
      </c>
      <c r="DJ6" s="17">
        <v>0</v>
      </c>
      <c r="DK6" s="17">
        <v>0</v>
      </c>
      <c r="DL6" s="17">
        <v>40.369244355834397</v>
      </c>
      <c r="DM6" s="17">
        <v>42.290946407344101</v>
      </c>
      <c r="DN6" s="17">
        <v>8.1039625583896394E-3</v>
      </c>
      <c r="DO6" s="17">
        <v>2966.8541344345399</v>
      </c>
      <c r="DP6" s="17">
        <v>26.019798159500901</v>
      </c>
      <c r="DQ6" s="17">
        <v>37.381042310119298</v>
      </c>
      <c r="DS6" s="25">
        <f t="shared" si="0"/>
        <v>7.999984472870177E-3</v>
      </c>
      <c r="DT6" s="94">
        <f t="shared" si="1"/>
        <v>1.0299338061290251</v>
      </c>
      <c r="DU6" s="40">
        <f t="shared" si="2"/>
        <v>2.0301624200968795E-6</v>
      </c>
      <c r="DV6" s="40"/>
      <c r="DW6" s="40">
        <f t="shared" si="3"/>
        <v>5.2198918379005956E-6</v>
      </c>
      <c r="DX6" s="40">
        <f t="shared" si="4"/>
        <v>1.5842955033950654E-6</v>
      </c>
      <c r="DY6" s="40">
        <f t="shared" si="5"/>
        <v>1.7239575206857373E-6</v>
      </c>
      <c r="DZ6" s="40">
        <f t="shared" si="6"/>
        <v>4.9104154553838045E-6</v>
      </c>
      <c r="EA6" s="40">
        <f t="shared" si="7"/>
        <v>2.8250770407681894E-6</v>
      </c>
      <c r="EB6" s="40">
        <f t="shared" si="8"/>
        <v>3.3289515749462333E-6</v>
      </c>
      <c r="EC6" s="40">
        <f t="shared" si="9"/>
        <v>3.5436769469306483E-6</v>
      </c>
      <c r="ED6" s="40">
        <f t="shared" si="10"/>
        <v>3.0379458561248819E-6</v>
      </c>
      <c r="EE6" s="40">
        <f t="shared" si="11"/>
        <v>3.7214420352944674E-6</v>
      </c>
      <c r="EF6" s="40">
        <f t="shared" si="12"/>
        <v>3.7236293231212604E-6</v>
      </c>
      <c r="EG6" s="40">
        <f t="shared" si="13"/>
        <v>8.1190701242200106E-7</v>
      </c>
      <c r="EH6" s="40">
        <f t="shared" si="14"/>
        <v>6.7780958801788398E-6</v>
      </c>
      <c r="EI6" s="40">
        <f t="shared" si="15"/>
        <v>0.35931378749303822</v>
      </c>
      <c r="EJ6" s="40">
        <f t="shared" si="16"/>
        <v>1.7895290827887927E-6</v>
      </c>
      <c r="EK6" s="40">
        <f t="shared" si="17"/>
        <v>1.5901785303001538E-6</v>
      </c>
      <c r="EL6" s="40">
        <f t="shared" si="18"/>
        <v>2.3585544569300491E-6</v>
      </c>
      <c r="EM6" s="40">
        <f t="shared" si="19"/>
        <v>3.9372845407240664E-6</v>
      </c>
      <c r="EN6" s="40">
        <f t="shared" si="20"/>
        <v>4.8230889907133247E-7</v>
      </c>
      <c r="EO6" s="40">
        <f t="shared" si="21"/>
        <v>2.8843288360601347E-6</v>
      </c>
      <c r="EP6" s="40">
        <f t="shared" si="22"/>
        <v>2.6734754189127359E-6</v>
      </c>
      <c r="EQ6" s="40">
        <f t="shared" si="23"/>
        <v>3.398223142105834E-6</v>
      </c>
      <c r="ER6" s="40">
        <f t="shared" si="24"/>
        <v>3.3731121671992447E-6</v>
      </c>
      <c r="ES6" s="40">
        <f t="shared" si="25"/>
        <v>2.4913428832279658E-6</v>
      </c>
      <c r="ET6" s="40">
        <f t="shared" si="26"/>
        <v>6.8170047717928014E-7</v>
      </c>
      <c r="EU6" s="40">
        <f t="shared" si="27"/>
        <v>3.4456959110448063E-6</v>
      </c>
      <c r="EV6" s="40">
        <f t="shared" si="28"/>
        <v>1.5787863596425427E-6</v>
      </c>
      <c r="EW6" s="40">
        <f t="shared" si="29"/>
        <v>3.3661495630178942E-6</v>
      </c>
    </row>
    <row r="7" spans="1:153" x14ac:dyDescent="0.25">
      <c r="A7" s="17" t="s">
        <v>177</v>
      </c>
      <c r="B7" s="17">
        <v>11284.588376080201</v>
      </c>
      <c r="C7" s="17"/>
      <c r="D7" s="17">
        <v>4777.2539605679003</v>
      </c>
      <c r="E7" s="17">
        <v>292.54687759277499</v>
      </c>
      <c r="F7" s="17">
        <v>266.98719601879901</v>
      </c>
      <c r="G7" s="17">
        <v>478.57686904030402</v>
      </c>
      <c r="H7" s="17">
        <v>1668.1709606664599</v>
      </c>
      <c r="I7" s="17">
        <v>66.918202614332401</v>
      </c>
      <c r="J7" s="17">
        <v>38.211731436254297</v>
      </c>
      <c r="K7" s="17">
        <v>28.268420190509101</v>
      </c>
      <c r="L7" s="17">
        <v>26.799867283895299</v>
      </c>
      <c r="M7" s="17">
        <v>193.28812259267701</v>
      </c>
      <c r="N7" s="17">
        <v>4.1282215360414503</v>
      </c>
      <c r="O7" s="17">
        <v>28.140899838407801</v>
      </c>
      <c r="P7" s="17">
        <v>14.759983158184101</v>
      </c>
      <c r="Q7" s="17">
        <v>15.300909947859999</v>
      </c>
      <c r="R7" s="17">
        <v>9.9662765994948295</v>
      </c>
      <c r="S7" s="17">
        <v>0.22935245221638101</v>
      </c>
      <c r="T7" s="17">
        <v>3.0805548664239999E-4</v>
      </c>
      <c r="U7" s="17">
        <v>2.0790197634335799E-2</v>
      </c>
      <c r="V7" s="17">
        <v>1.51701671297832E-2</v>
      </c>
      <c r="W7" s="17">
        <v>3.71786441812859</v>
      </c>
      <c r="X7" s="17">
        <v>1.2008639896573301</v>
      </c>
      <c r="Y7" s="17">
        <v>1.16402800667027</v>
      </c>
      <c r="Z7" s="17">
        <v>3.4607260980761598</v>
      </c>
      <c r="AA7" s="17">
        <v>0.35617830590690203</v>
      </c>
      <c r="AB7" s="17">
        <v>4.99047445074621</v>
      </c>
      <c r="AC7" s="17">
        <v>6.8361773353749298E-3</v>
      </c>
      <c r="AF7" s="17" t="s">
        <v>177</v>
      </c>
      <c r="AG7" s="17">
        <v>0</v>
      </c>
      <c r="AH7" s="17">
        <v>5.0486706543691398</v>
      </c>
      <c r="AI7" s="17">
        <v>38.211967907963697</v>
      </c>
      <c r="AJ7" s="17">
        <v>66.918610353547905</v>
      </c>
      <c r="AK7" s="17">
        <v>66.918610353547905</v>
      </c>
      <c r="AL7" s="17">
        <v>16.067919635650298</v>
      </c>
      <c r="AM7" s="17">
        <v>0</v>
      </c>
      <c r="AN7" s="17">
        <v>28.268603255889001</v>
      </c>
      <c r="AO7" s="17">
        <v>6.8362089389394096E-3</v>
      </c>
      <c r="AP7" s="17">
        <v>26.800026346506101</v>
      </c>
      <c r="AQ7" s="17">
        <v>0.418394813128114</v>
      </c>
      <c r="AR7" s="17">
        <v>11284.6582197104</v>
      </c>
      <c r="AS7" s="17">
        <v>3.68361828024052E-2</v>
      </c>
      <c r="AT7" s="17">
        <v>0.89770501597799701</v>
      </c>
      <c r="AU7" s="17">
        <v>5.7164624344648501E-2</v>
      </c>
      <c r="AV7" s="17">
        <v>1.3281647486675799E-3</v>
      </c>
      <c r="AW7" s="17">
        <v>0.20440475102873101</v>
      </c>
      <c r="AX7" s="17">
        <v>3.4339055967966799E-3</v>
      </c>
      <c r="AY7" s="17">
        <v>212.906760967823</v>
      </c>
      <c r="AZ7" s="17">
        <v>7.2359891273478496</v>
      </c>
      <c r="BA7" s="17">
        <v>54.521407619723199</v>
      </c>
      <c r="BB7" s="17">
        <v>3.4607489973077601</v>
      </c>
      <c r="BC7" s="17">
        <v>0</v>
      </c>
      <c r="BD7" s="17">
        <v>0</v>
      </c>
      <c r="BE7" s="17">
        <v>193.28930726646499</v>
      </c>
      <c r="BF7" s="17">
        <v>193.28930726646499</v>
      </c>
      <c r="BG7" s="17">
        <v>24.915330614145201</v>
      </c>
      <c r="BH7" s="5">
        <v>0</v>
      </c>
      <c r="BI7" s="17">
        <v>0.35618059915135802</v>
      </c>
      <c r="BJ7" s="17">
        <v>0</v>
      </c>
      <c r="BK7" s="17">
        <v>0</v>
      </c>
      <c r="BL7" s="17">
        <v>38.218244181252899</v>
      </c>
      <c r="BM7" s="17">
        <v>9.8064788264558196</v>
      </c>
      <c r="BN7" s="17">
        <v>1.6312704389024199E-2</v>
      </c>
      <c r="BO7" s="17">
        <v>0</v>
      </c>
      <c r="BP7" s="17">
        <v>243.116356916406</v>
      </c>
      <c r="BQ7" s="17">
        <v>6.4247587037580198E-2</v>
      </c>
      <c r="BR7" s="17">
        <v>1.07334397614598</v>
      </c>
      <c r="BS7" s="17">
        <v>3.0549010987836001</v>
      </c>
      <c r="BT7" s="17">
        <v>28.1411552235176</v>
      </c>
      <c r="BU7" s="17">
        <v>20.6254399128599</v>
      </c>
      <c r="BV7" s="17">
        <v>23.7366542103934</v>
      </c>
      <c r="BW7" s="17">
        <v>1726.6148246079899</v>
      </c>
      <c r="BX7" s="17">
        <v>4299.5555186366601</v>
      </c>
      <c r="BY7" s="17">
        <v>439.510169367218</v>
      </c>
      <c r="BZ7" s="17">
        <v>4777.2839321851297</v>
      </c>
      <c r="CA7" s="5">
        <v>1.2637526624255E-5</v>
      </c>
      <c r="CB7" s="17">
        <v>97.571662262796394</v>
      </c>
      <c r="CC7" s="17">
        <v>0</v>
      </c>
      <c r="CD7" s="17">
        <v>0.229353300789364</v>
      </c>
      <c r="CE7" s="17">
        <v>3.0805738502201799E-4</v>
      </c>
      <c r="CF7" s="17">
        <v>2.07903041602319E-2</v>
      </c>
      <c r="CG7" s="17">
        <v>1.5170301219663E-2</v>
      </c>
      <c r="CH7" s="17">
        <v>3.7178862626784999</v>
      </c>
      <c r="CI7" s="17">
        <v>7.00212174412054E-4</v>
      </c>
      <c r="CJ7" s="17">
        <v>384.70495421389501</v>
      </c>
      <c r="CK7" s="17">
        <v>7.4547683426202998E-3</v>
      </c>
      <c r="CL7" s="17">
        <v>4.3764632765863603E-3</v>
      </c>
      <c r="CM7" s="17">
        <v>19.048771665536702</v>
      </c>
      <c r="CN7" s="17">
        <v>4.2275464915755801E-3</v>
      </c>
      <c r="CO7" s="17">
        <v>0</v>
      </c>
      <c r="CP7" s="17">
        <v>0</v>
      </c>
      <c r="CQ7" s="17">
        <v>2.5783283019450201</v>
      </c>
      <c r="CR7" s="17">
        <v>292.54862049355199</v>
      </c>
      <c r="CS7" s="17">
        <v>266.98879404315898</v>
      </c>
      <c r="CT7" s="17">
        <v>25.559826450393199</v>
      </c>
      <c r="CU7" s="17">
        <v>1.0226092978830099</v>
      </c>
      <c r="CV7" s="17">
        <v>0</v>
      </c>
      <c r="CW7" s="17">
        <v>129.68585338161401</v>
      </c>
      <c r="CX7" s="17">
        <v>3.5819387406758199E-3</v>
      </c>
      <c r="CY7" s="17">
        <v>18.339782571471002</v>
      </c>
      <c r="CZ7" s="17">
        <v>4.7443360898824301</v>
      </c>
      <c r="DA7" s="17">
        <v>1.6100629635851502E-2</v>
      </c>
      <c r="DB7" s="17">
        <v>73.359132321191296</v>
      </c>
      <c r="DC7" s="17">
        <v>1.06748833928096</v>
      </c>
      <c r="DD7" s="17">
        <v>6.08398231702464E-3</v>
      </c>
      <c r="DE7" s="17">
        <v>18.1673465122328</v>
      </c>
      <c r="DF7" s="17">
        <v>1.08360423527725E-4</v>
      </c>
      <c r="DG7" s="17">
        <v>478.57986765689401</v>
      </c>
      <c r="DH7" s="17">
        <v>194.50552771655001</v>
      </c>
      <c r="DI7" s="17">
        <v>4.9905047465304202</v>
      </c>
      <c r="DJ7" s="17">
        <v>0</v>
      </c>
      <c r="DK7" s="17">
        <v>0</v>
      </c>
      <c r="DL7" s="17">
        <v>22.447766193357399</v>
      </c>
      <c r="DM7" s="17">
        <v>15.300998872206501</v>
      </c>
      <c r="DN7" s="17">
        <v>3.8520682171162102E-3</v>
      </c>
      <c r="DO7" s="17">
        <v>1668.1811155376199</v>
      </c>
      <c r="DP7" s="17">
        <v>9.9663353998577797</v>
      </c>
      <c r="DQ7" s="17">
        <v>20.644735800791398</v>
      </c>
      <c r="DS7" s="25">
        <f t="shared" si="0"/>
        <v>7.999994290431859E-3</v>
      </c>
      <c r="DT7" s="94">
        <f t="shared" si="1"/>
        <v>1.0350283962131641</v>
      </c>
      <c r="DU7" s="40">
        <f t="shared" si="2"/>
        <v>6.1892935631705448E-6</v>
      </c>
      <c r="DV7" s="40"/>
      <c r="DW7" s="40">
        <f t="shared" si="3"/>
        <v>6.2738170247616892E-6</v>
      </c>
      <c r="DX7" s="40">
        <f t="shared" si="4"/>
        <v>5.9576803257816982E-6</v>
      </c>
      <c r="DY7" s="40">
        <f t="shared" si="5"/>
        <v>5.9853969920405352E-6</v>
      </c>
      <c r="DZ7" s="40">
        <f t="shared" si="6"/>
        <v>6.2656947796171285E-6</v>
      </c>
      <c r="EA7" s="40">
        <f t="shared" si="7"/>
        <v>6.0874283268632451E-6</v>
      </c>
      <c r="EB7" s="40">
        <f t="shared" si="8"/>
        <v>6.093098732102487E-6</v>
      </c>
      <c r="EC7" s="40">
        <f t="shared" si="9"/>
        <v>6.1884583742077646E-6</v>
      </c>
      <c r="ED7" s="40">
        <f t="shared" si="10"/>
        <v>6.4759678350150414E-6</v>
      </c>
      <c r="EE7" s="40">
        <f t="shared" si="11"/>
        <v>5.9352014365191017E-6</v>
      </c>
      <c r="EF7" s="40">
        <f t="shared" si="12"/>
        <v>6.129056312847267E-6</v>
      </c>
      <c r="EG7" s="40">
        <f t="shared" si="13"/>
        <v>5.7019440271601978E-6</v>
      </c>
      <c r="EH7" s="40">
        <f t="shared" si="14"/>
        <v>9.0752289822203212E-6</v>
      </c>
      <c r="EI7" s="40">
        <f t="shared" si="15"/>
        <v>0.60817623949875066</v>
      </c>
      <c r="EJ7" s="40">
        <f t="shared" si="16"/>
        <v>5.8117031473586273E-6</v>
      </c>
      <c r="EK7" s="40">
        <f t="shared" si="17"/>
        <v>5.8999328749546651E-6</v>
      </c>
      <c r="EL7" s="40">
        <f t="shared" si="18"/>
        <v>3.6998644435314067E-6</v>
      </c>
      <c r="EM7" s="40">
        <f t="shared" si="19"/>
        <v>6.1624600122902605E-6</v>
      </c>
      <c r="EN7" s="40">
        <f t="shared" si="20"/>
        <v>5.1238520178739568E-6</v>
      </c>
      <c r="EO7" s="40">
        <f t="shared" si="21"/>
        <v>8.8390509249644402E-6</v>
      </c>
      <c r="EP7" s="40">
        <f t="shared" si="22"/>
        <v>5.8755638864390237E-6</v>
      </c>
      <c r="EQ7" s="40">
        <f t="shared" si="23"/>
        <v>7.2071791564866564E-6</v>
      </c>
      <c r="ER7" s="40">
        <f t="shared" si="24"/>
        <v>7.2635937644324739E-6</v>
      </c>
      <c r="ES7" s="40">
        <f t="shared" si="25"/>
        <v>6.6168864427004122E-6</v>
      </c>
      <c r="ET7" s="40">
        <f t="shared" si="26"/>
        <v>6.438473141025478E-6</v>
      </c>
      <c r="EU7" s="40">
        <f t="shared" si="27"/>
        <v>6.0707222347727381E-6</v>
      </c>
      <c r="EV7" s="40">
        <f t="shared" si="28"/>
        <v>4.622987808737838E-6</v>
      </c>
      <c r="EW7" s="40">
        <f t="shared" si="29"/>
        <v>0</v>
      </c>
    </row>
    <row r="8" spans="1:153" x14ac:dyDescent="0.25">
      <c r="A8" s="17" t="s">
        <v>178</v>
      </c>
      <c r="B8" s="17">
        <v>1792.01485413195</v>
      </c>
      <c r="C8" s="17"/>
      <c r="D8" s="17">
        <v>220.715437991003</v>
      </c>
      <c r="E8" s="17">
        <v>39.303636251665402</v>
      </c>
      <c r="F8" s="17">
        <v>31.608135568012901</v>
      </c>
      <c r="G8" s="17">
        <v>26.116802508769801</v>
      </c>
      <c r="H8" s="17">
        <v>145.21559518144599</v>
      </c>
      <c r="I8" s="17">
        <v>3.3949634999326599</v>
      </c>
      <c r="J8" s="17">
        <v>1.89096380995987</v>
      </c>
      <c r="K8" s="17">
        <v>2.0478088249347599</v>
      </c>
      <c r="L8" s="17">
        <v>1.4781727928996</v>
      </c>
      <c r="M8" s="17">
        <v>9.9517581861970008</v>
      </c>
      <c r="N8" s="17">
        <v>1.5175734373165399</v>
      </c>
      <c r="O8" s="17">
        <v>1.38543591205689</v>
      </c>
      <c r="P8" s="17">
        <v>2.6532070437626198</v>
      </c>
      <c r="Q8" s="17">
        <v>2.4380829859231499</v>
      </c>
      <c r="R8" s="17">
        <v>1.4399734943314699</v>
      </c>
      <c r="S8" s="17">
        <v>8.0605381607831206E-2</v>
      </c>
      <c r="T8" s="5">
        <v>2.4505083947169999E-5</v>
      </c>
      <c r="U8" s="17">
        <v>7.1707295182462201E-3</v>
      </c>
      <c r="V8" s="17">
        <v>5.2525495259726296E-3</v>
      </c>
      <c r="W8" s="17">
        <v>0.33685505001933602</v>
      </c>
      <c r="X8" s="17">
        <v>0.13335574288355401</v>
      </c>
      <c r="Y8" s="17">
        <v>0.12914452698276199</v>
      </c>
      <c r="Z8" s="17">
        <v>0.40851699623402798</v>
      </c>
      <c r="AA8" s="17">
        <v>0.13093452001139799</v>
      </c>
      <c r="AB8" s="17">
        <v>0.30077109983450001</v>
      </c>
      <c r="AC8" s="17">
        <v>2.38285297475784E-3</v>
      </c>
      <c r="AF8" s="17" t="s">
        <v>178</v>
      </c>
      <c r="AG8" s="17">
        <v>0</v>
      </c>
      <c r="AH8" s="17">
        <v>0.43539819525974299</v>
      </c>
      <c r="AI8" s="17">
        <v>1.89099910362726</v>
      </c>
      <c r="AJ8" s="17">
        <v>3.3950312433777601</v>
      </c>
      <c r="AK8" s="17">
        <v>3.3950312433777601</v>
      </c>
      <c r="AL8" s="17">
        <v>1.4084156220919599</v>
      </c>
      <c r="AM8" s="17">
        <v>0</v>
      </c>
      <c r="AN8" s="17">
        <v>2.04784778337882</v>
      </c>
      <c r="AO8" s="17">
        <v>2.3829006900193401E-3</v>
      </c>
      <c r="AP8" s="17">
        <v>1.47820186253354</v>
      </c>
      <c r="AQ8" s="17">
        <v>5.93541809222339E-2</v>
      </c>
      <c r="AR8" s="17">
        <v>1792.05147955488</v>
      </c>
      <c r="AS8" s="17">
        <v>4.21129832869811E-3</v>
      </c>
      <c r="AT8" s="17">
        <v>9.9597952125531006E-2</v>
      </c>
      <c r="AU8" s="17">
        <v>6.3422668707044296E-3</v>
      </c>
      <c r="AV8" s="17">
        <v>1.47357324125729E-4</v>
      </c>
      <c r="AW8" s="17">
        <v>2.2678177672690699E-2</v>
      </c>
      <c r="AX8" s="17">
        <v>3.8098295312312202E-4</v>
      </c>
      <c r="AY8" s="17">
        <v>18.411011030424401</v>
      </c>
      <c r="AZ8" s="17">
        <v>0.63028582288682</v>
      </c>
      <c r="BA8" s="17">
        <v>4.7316642894290499</v>
      </c>
      <c r="BB8" s="17">
        <v>0.40852515170196801</v>
      </c>
      <c r="BC8" s="17">
        <v>0</v>
      </c>
      <c r="BD8" s="17">
        <v>0</v>
      </c>
      <c r="BE8" s="17">
        <v>9.95195380702833</v>
      </c>
      <c r="BF8" s="17">
        <v>9.95195380702833</v>
      </c>
      <c r="BG8" s="17">
        <v>2.1512407303736198</v>
      </c>
      <c r="BH8" s="5">
        <v>0</v>
      </c>
      <c r="BI8" s="17">
        <v>0.130937304430463</v>
      </c>
      <c r="BJ8" s="17">
        <v>0</v>
      </c>
      <c r="BK8" s="17">
        <v>0</v>
      </c>
      <c r="BL8" s="17">
        <v>1.76575655675523</v>
      </c>
      <c r="BM8" s="17">
        <v>0.87627053891499496</v>
      </c>
      <c r="BN8" s="17">
        <v>2.3141529604939798E-3</v>
      </c>
      <c r="BO8" s="17">
        <v>0</v>
      </c>
      <c r="BP8" s="17">
        <v>21.104044419959799</v>
      </c>
      <c r="BQ8" s="17">
        <v>9.21649586885156E-3</v>
      </c>
      <c r="BR8" s="17">
        <v>0.39457731157371401</v>
      </c>
      <c r="BS8" s="17">
        <v>1.12302832939257</v>
      </c>
      <c r="BT8" s="17">
        <v>1.3854674520552499</v>
      </c>
      <c r="BU8" s="17">
        <v>1.7807977361995699</v>
      </c>
      <c r="BV8" s="17">
        <v>3.4274058308831101</v>
      </c>
      <c r="BW8" s="17">
        <v>141.01855704183799</v>
      </c>
      <c r="BX8" s="17">
        <v>198.64758774957701</v>
      </c>
      <c r="BY8" s="17">
        <v>20.306200601200398</v>
      </c>
      <c r="BZ8" s="17">
        <v>220.719544907532</v>
      </c>
      <c r="CA8" s="5">
        <v>1.8128918636836899E-6</v>
      </c>
      <c r="CB8" s="17">
        <v>8.4450344895252893</v>
      </c>
      <c r="CC8" s="17">
        <v>0</v>
      </c>
      <c r="CD8" s="17">
        <v>8.0607298440781003E-2</v>
      </c>
      <c r="CE8" s="5">
        <v>2.4505518528017998E-5</v>
      </c>
      <c r="CF8" s="17">
        <v>7.1708824453667096E-3</v>
      </c>
      <c r="CG8" s="17">
        <v>5.2526456707286803E-3</v>
      </c>
      <c r="CH8" s="17">
        <v>0.33686204357435301</v>
      </c>
      <c r="CI8" s="5">
        <v>7.7687947654557802E-5</v>
      </c>
      <c r="CJ8" s="17">
        <v>33.881098245705097</v>
      </c>
      <c r="CK8" s="17">
        <v>7.9570101580162802E-4</v>
      </c>
      <c r="CL8" s="17">
        <v>4.8555680123238301E-4</v>
      </c>
      <c r="CM8" s="17">
        <v>2.2454054222677802</v>
      </c>
      <c r="CN8" s="17">
        <v>4.5857341729966898E-4</v>
      </c>
      <c r="CO8" s="17">
        <v>0</v>
      </c>
      <c r="CP8" s="17">
        <v>0</v>
      </c>
      <c r="CQ8" s="17">
        <v>0.30649146205018801</v>
      </c>
      <c r="CR8" s="17">
        <v>39.304445133480499</v>
      </c>
      <c r="CS8" s="17">
        <v>31.608785295630401</v>
      </c>
      <c r="CT8" s="17">
        <v>7.6956598378500498</v>
      </c>
      <c r="CU8" s="17">
        <v>0.121556980549722</v>
      </c>
      <c r="CV8" s="17">
        <v>0</v>
      </c>
      <c r="CW8" s="17">
        <v>15.382783169915699</v>
      </c>
      <c r="CX8" s="17">
        <v>3.97407608046869E-4</v>
      </c>
      <c r="CY8" s="17">
        <v>2.1649978052988001</v>
      </c>
      <c r="CZ8" s="17">
        <v>0.56385315674311198</v>
      </c>
      <c r="DA8" s="17">
        <v>1.71309085684838E-3</v>
      </c>
      <c r="DB8" s="17">
        <v>8.6599941357055101</v>
      </c>
      <c r="DC8" s="17">
        <v>9.2060391588732096E-2</v>
      </c>
      <c r="DD8" s="17">
        <v>5.4945773569889205E-4</v>
      </c>
      <c r="DE8" s="17">
        <v>2.1592136653493998</v>
      </c>
      <c r="DF8" s="5">
        <v>1.20223676272204E-5</v>
      </c>
      <c r="DG8" s="17">
        <v>26.117288433119999</v>
      </c>
      <c r="DH8" s="17">
        <v>16.8810702173372</v>
      </c>
      <c r="DI8" s="17">
        <v>0.30077720952396603</v>
      </c>
      <c r="DJ8" s="17">
        <v>0</v>
      </c>
      <c r="DK8" s="17">
        <v>0</v>
      </c>
      <c r="DL8" s="17">
        <v>1.98583096947361</v>
      </c>
      <c r="DM8" s="17">
        <v>2.4381340969050398</v>
      </c>
      <c r="DN8" s="17">
        <v>5.5258914859184101E-4</v>
      </c>
      <c r="DO8" s="17">
        <v>145.21836139265901</v>
      </c>
      <c r="DP8" s="17">
        <v>1.44000207883618</v>
      </c>
      <c r="DQ8" s="17">
        <v>1.8408803207130799</v>
      </c>
      <c r="DS8" s="25">
        <f t="shared" si="0"/>
        <v>8.0000008947779151E-3</v>
      </c>
      <c r="DT8" s="94">
        <f t="shared" si="1"/>
        <v>0.97107938479304923</v>
      </c>
      <c r="DU8" s="40">
        <f t="shared" si="2"/>
        <v>2.0438124631362203E-5</v>
      </c>
      <c r="DV8" s="40"/>
      <c r="DW8" s="40">
        <f t="shared" si="3"/>
        <v>1.8607291661964633E-5</v>
      </c>
      <c r="DX8" s="40">
        <f t="shared" si="4"/>
        <v>2.0580330275735386E-5</v>
      </c>
      <c r="DY8" s="40">
        <f t="shared" si="5"/>
        <v>2.0555708390381126E-5</v>
      </c>
      <c r="DZ8" s="40">
        <f t="shared" si="6"/>
        <v>1.8605813251235284E-5</v>
      </c>
      <c r="EA8" s="40">
        <f t="shared" si="7"/>
        <v>1.9048995457809432E-5</v>
      </c>
      <c r="EB8" s="40">
        <f t="shared" si="8"/>
        <v>1.9954101156472415E-5</v>
      </c>
      <c r="EC8" s="40">
        <f t="shared" si="9"/>
        <v>1.8664380145232617E-5</v>
      </c>
      <c r="ED8" s="40">
        <f t="shared" si="10"/>
        <v>1.9024453643196409E-5</v>
      </c>
      <c r="EE8" s="40">
        <f t="shared" si="11"/>
        <v>1.9665924091987219E-5</v>
      </c>
      <c r="EF8" s="40">
        <f t="shared" si="12"/>
        <v>1.9656911640046072E-5</v>
      </c>
      <c r="EG8" s="40">
        <f t="shared" si="13"/>
        <v>2.1220488545948484E-5</v>
      </c>
      <c r="EH8" s="40">
        <f t="shared" si="14"/>
        <v>2.2765396858447021E-5</v>
      </c>
      <c r="EI8" s="40">
        <f t="shared" si="15"/>
        <v>0.29179735103618892</v>
      </c>
      <c r="EJ8" s="40">
        <f t="shared" si="16"/>
        <v>2.0963594014241908E-5</v>
      </c>
      <c r="EK8" s="40">
        <f t="shared" si="17"/>
        <v>1.9850715879583607E-5</v>
      </c>
      <c r="EL8" s="40">
        <f t="shared" si="18"/>
        <v>2.3780458718290145E-5</v>
      </c>
      <c r="EM8" s="40">
        <f t="shared" si="19"/>
        <v>1.7734313783050084E-5</v>
      </c>
      <c r="EN8" s="40">
        <f t="shared" si="20"/>
        <v>2.1326577735280157E-5</v>
      </c>
      <c r="EO8" s="40">
        <f t="shared" si="21"/>
        <v>1.8304397812007199E-5</v>
      </c>
      <c r="EP8" s="40">
        <f t="shared" si="22"/>
        <v>2.0761318604503823E-5</v>
      </c>
      <c r="EQ8" s="40">
        <f t="shared" si="23"/>
        <v>1.719004573411614E-5</v>
      </c>
      <c r="ER8" s="40">
        <f t="shared" si="24"/>
        <v>1.7112327286300845E-5</v>
      </c>
      <c r="ES8" s="40">
        <f t="shared" si="25"/>
        <v>1.9963595187500371E-5</v>
      </c>
      <c r="ET8" s="40">
        <f t="shared" si="26"/>
        <v>2.1265736986458603E-5</v>
      </c>
      <c r="EU8" s="40">
        <f t="shared" si="27"/>
        <v>2.0313419305837796E-5</v>
      </c>
      <c r="EV8" s="40">
        <f t="shared" si="28"/>
        <v>2.0024425344594327E-5</v>
      </c>
      <c r="EW8" s="40">
        <f t="shared" si="29"/>
        <v>0</v>
      </c>
    </row>
    <row r="9" spans="1:153" x14ac:dyDescent="0.25">
      <c r="A9" s="17" t="s">
        <v>179</v>
      </c>
      <c r="B9" s="17">
        <v>1334.05370743049</v>
      </c>
      <c r="C9" s="17"/>
      <c r="D9" s="17">
        <v>463.68017172246903</v>
      </c>
      <c r="E9" s="17">
        <v>25.646377423328001</v>
      </c>
      <c r="F9" s="17">
        <v>23.673014379000001</v>
      </c>
      <c r="G9" s="17">
        <v>49.796891166989901</v>
      </c>
      <c r="H9" s="17">
        <v>614.45504954508203</v>
      </c>
      <c r="I9" s="17">
        <v>11.9597305483039</v>
      </c>
      <c r="J9" s="17">
        <v>6.8442420390579803</v>
      </c>
      <c r="K9" s="17">
        <v>4.8592029245191997</v>
      </c>
      <c r="L9" s="17">
        <v>4.7524417253026998</v>
      </c>
      <c r="M9" s="17">
        <v>34.498958162367799</v>
      </c>
      <c r="N9" s="17">
        <v>0.32644052347379798</v>
      </c>
      <c r="O9" s="17">
        <v>5.0426701720239899</v>
      </c>
      <c r="P9" s="17">
        <v>1.98995208575239</v>
      </c>
      <c r="Q9" s="17">
        <v>2.2120204053861898</v>
      </c>
      <c r="R9" s="17">
        <v>1.48736849958589</v>
      </c>
      <c r="S9" s="17">
        <v>1.78464833413533E-2</v>
      </c>
      <c r="T9" s="17">
        <v>1.4432011561999901E-4</v>
      </c>
      <c r="U9" s="17">
        <v>1.81870490981886E-3</v>
      </c>
      <c r="V9" s="17">
        <v>1.29773965619649E-3</v>
      </c>
      <c r="W9" s="17">
        <v>0.613856508571893</v>
      </c>
      <c r="X9" s="17">
        <v>0.26494249600000003</v>
      </c>
      <c r="Y9" s="17">
        <v>0.25735232599999902</v>
      </c>
      <c r="Z9" s="17">
        <v>0.54525402175542903</v>
      </c>
      <c r="AA9" s="17">
        <v>2.8164921061059899E-2</v>
      </c>
      <c r="AB9" s="17">
        <v>0.87694051417408803</v>
      </c>
      <c r="AC9" s="17">
        <v>5.6192426163489896E-4</v>
      </c>
      <c r="AF9" s="17" t="s">
        <v>179</v>
      </c>
      <c r="AG9" s="17">
        <v>0</v>
      </c>
      <c r="AH9" s="17">
        <v>1.8736048585876</v>
      </c>
      <c r="AI9" s="17">
        <v>6.8442557684910499</v>
      </c>
      <c r="AJ9" s="17">
        <v>11.9597585388239</v>
      </c>
      <c r="AK9" s="17">
        <v>11.9597585388239</v>
      </c>
      <c r="AL9" s="17">
        <v>5.9073338350832501</v>
      </c>
      <c r="AM9" s="17">
        <v>0</v>
      </c>
      <c r="AN9" s="17">
        <v>4.85921109327096</v>
      </c>
      <c r="AO9" s="17">
        <v>5.6192553375551799E-4</v>
      </c>
      <c r="AP9" s="17">
        <v>4.7524513267570301</v>
      </c>
      <c r="AQ9" s="17">
        <v>6.52278289292261E-2</v>
      </c>
      <c r="AR9" s="17">
        <v>1334.0578603041199</v>
      </c>
      <c r="AS9" s="17">
        <v>7.5901779019714802E-3</v>
      </c>
      <c r="AT9" s="17">
        <v>0.198470737170478</v>
      </c>
      <c r="AU9" s="17">
        <v>1.2638347801165101E-2</v>
      </c>
      <c r="AV9" s="17">
        <v>2.93640508826755E-4</v>
      </c>
      <c r="AW9" s="17">
        <v>4.5191304783478499E-2</v>
      </c>
      <c r="AX9" s="17">
        <v>7.5919151330764898E-4</v>
      </c>
      <c r="AY9" s="17">
        <v>78.8331867544304</v>
      </c>
      <c r="AZ9" s="17">
        <v>2.6611458435771</v>
      </c>
      <c r="BA9" s="17">
        <v>20.1262446327604</v>
      </c>
      <c r="BB9" s="17">
        <v>0.54525652839442795</v>
      </c>
      <c r="BC9" s="17">
        <v>0</v>
      </c>
      <c r="BD9" s="17">
        <v>0</v>
      </c>
      <c r="BE9" s="17">
        <v>34.499056810628403</v>
      </c>
      <c r="BF9" s="17">
        <v>34.499056810628403</v>
      </c>
      <c r="BG9" s="17">
        <v>9.24007551505062</v>
      </c>
      <c r="BH9" s="5">
        <v>0</v>
      </c>
      <c r="BI9" s="17">
        <v>2.8165147712428999E-2</v>
      </c>
      <c r="BJ9" s="17">
        <v>0</v>
      </c>
      <c r="BK9" s="17">
        <v>0</v>
      </c>
      <c r="BL9" s="17">
        <v>3.7094519109112198</v>
      </c>
      <c r="BM9" s="17">
        <v>3.5219331826562401</v>
      </c>
      <c r="BN9" s="17">
        <v>2.5431612393358501E-3</v>
      </c>
      <c r="BO9" s="17">
        <v>0</v>
      </c>
      <c r="BP9" s="17">
        <v>89.859151231203498</v>
      </c>
      <c r="BQ9" s="17">
        <v>1.4843739880156699E-2</v>
      </c>
      <c r="BR9" s="17">
        <v>8.4874801721809806E-2</v>
      </c>
      <c r="BS9" s="17">
        <v>0.24156682264367199</v>
      </c>
      <c r="BT9" s="17">
        <v>5.0426981115496696</v>
      </c>
      <c r="BU9" s="17">
        <v>7.6492439195819903</v>
      </c>
      <c r="BV9" s="17">
        <v>5.3212439187054903</v>
      </c>
      <c r="BW9" s="17">
        <v>571.76261909092398</v>
      </c>
      <c r="BX9" s="17">
        <v>417.31343133759901</v>
      </c>
      <c r="BY9" s="17">
        <v>42.658657721192398</v>
      </c>
      <c r="BZ9" s="17">
        <v>463.68154096970301</v>
      </c>
      <c r="CA9" s="5">
        <v>2.9197685252025701E-6</v>
      </c>
      <c r="CB9" s="17">
        <v>36.1000061709574</v>
      </c>
      <c r="CC9" s="17">
        <v>0</v>
      </c>
      <c r="CD9" s="17">
        <v>1.7846541135490501E-2</v>
      </c>
      <c r="CE9" s="17">
        <v>1.4432271495582399E-4</v>
      </c>
      <c r="CF9" s="17">
        <v>1.81870876612818E-3</v>
      </c>
      <c r="CG9" s="17">
        <v>1.29774357380247E-3</v>
      </c>
      <c r="CH9" s="17">
        <v>0.61385831952688796</v>
      </c>
      <c r="CI9" s="17">
        <v>1.54807078379823E-4</v>
      </c>
      <c r="CJ9" s="17">
        <v>140.11193898873901</v>
      </c>
      <c r="CK9" s="17">
        <v>1.5460805546828899E-3</v>
      </c>
      <c r="CL9" s="17">
        <v>9.6757600268963795E-4</v>
      </c>
      <c r="CM9" s="17">
        <v>1.7472047156864301</v>
      </c>
      <c r="CN9" s="5">
        <v>9.0062925092456304E-4</v>
      </c>
      <c r="CO9" s="5">
        <v>0</v>
      </c>
      <c r="CP9" s="17">
        <v>0</v>
      </c>
      <c r="CQ9" s="17">
        <v>0.228004420267089</v>
      </c>
      <c r="CR9" s="17">
        <v>25.6464547590077</v>
      </c>
      <c r="CS9" s="17">
        <v>23.6730856887519</v>
      </c>
      <c r="CT9" s="17">
        <v>1.97336907025579</v>
      </c>
      <c r="CU9" s="17">
        <v>9.0474628658983605E-2</v>
      </c>
      <c r="CV9" s="17">
        <v>0</v>
      </c>
      <c r="CW9" s="17">
        <v>11.4358701918572</v>
      </c>
      <c r="CX9" s="17">
        <v>7.91916465770487E-4</v>
      </c>
      <c r="CY9" s="17">
        <v>1.6259163566416901</v>
      </c>
      <c r="CZ9" s="17">
        <v>0.42148937427316302</v>
      </c>
      <c r="DA9" s="17">
        <v>3.3214762148844998E-3</v>
      </c>
      <c r="DB9" s="17">
        <v>6.5036666060395598</v>
      </c>
      <c r="DC9" s="17">
        <v>0.39615423320270898</v>
      </c>
      <c r="DD9" s="17">
        <v>9.3682927738002696E-4</v>
      </c>
      <c r="DE9" s="17">
        <v>1.61181612350292</v>
      </c>
      <c r="DF9" s="5">
        <v>2.39569801308443E-5</v>
      </c>
      <c r="DG9" s="17">
        <v>49.797032464160999</v>
      </c>
      <c r="DH9" s="17">
        <v>71.870679752994306</v>
      </c>
      <c r="DI9" s="17">
        <v>0.87694308036398305</v>
      </c>
      <c r="DJ9" s="17">
        <v>0</v>
      </c>
      <c r="DK9" s="17">
        <v>0</v>
      </c>
      <c r="DL9" s="17">
        <v>8.1515580370069998</v>
      </c>
      <c r="DM9" s="17">
        <v>2.21202823967988</v>
      </c>
      <c r="DN9" s="17">
        <v>8.8997991541262195E-4</v>
      </c>
      <c r="DO9" s="17">
        <v>614.45698517942901</v>
      </c>
      <c r="DP9" s="17">
        <v>1.4873734229567299</v>
      </c>
      <c r="DQ9" s="17">
        <v>7.4356842659297699</v>
      </c>
      <c r="DS9" s="25">
        <f t="shared" si="0"/>
        <v>7.99999910100712E-3</v>
      </c>
      <c r="DT9" s="94">
        <f t="shared" si="1"/>
        <v>0.9305169163696011</v>
      </c>
      <c r="DU9" s="40">
        <f t="shared" si="2"/>
        <v>3.1129733433973132E-6</v>
      </c>
      <c r="DV9" s="40"/>
      <c r="DW9" s="40">
        <f t="shared" si="3"/>
        <v>2.9529993247172751E-6</v>
      </c>
      <c r="DX9" s="40">
        <f t="shared" si="4"/>
        <v>3.015462122460233E-6</v>
      </c>
      <c r="DY9" s="40">
        <f t="shared" si="5"/>
        <v>3.0122801751098192E-6</v>
      </c>
      <c r="DZ9" s="40">
        <f t="shared" si="6"/>
        <v>2.837469725245447E-6</v>
      </c>
      <c r="EA9" s="40">
        <f t="shared" si="7"/>
        <v>3.1501642771283973E-6</v>
      </c>
      <c r="EB9" s="40">
        <f t="shared" si="8"/>
        <v>2.3403972093289541E-6</v>
      </c>
      <c r="EC9" s="40">
        <f t="shared" si="9"/>
        <v>2.0059829841190459E-6</v>
      </c>
      <c r="ED9" s="40">
        <f t="shared" si="10"/>
        <v>1.6810888302549175E-6</v>
      </c>
      <c r="EE9" s="40">
        <f t="shared" si="11"/>
        <v>2.0203202659269375E-6</v>
      </c>
      <c r="EF9" s="40">
        <f t="shared" si="12"/>
        <v>2.8594562229824931E-6</v>
      </c>
      <c r="EG9" s="40">
        <f t="shared" si="13"/>
        <v>3.3724112193514545E-6</v>
      </c>
      <c r="EH9" s="40">
        <f t="shared" si="14"/>
        <v>5.5406212832842593E-6</v>
      </c>
      <c r="EI9" s="40">
        <f t="shared" si="15"/>
        <v>1.6740563035685139</v>
      </c>
      <c r="EJ9" s="40">
        <f t="shared" si="16"/>
        <v>3.5416914198200552E-6</v>
      </c>
      <c r="EK9" s="40">
        <f t="shared" si="17"/>
        <v>3.3101217628819657E-6</v>
      </c>
      <c r="EL9" s="40">
        <f t="shared" si="18"/>
        <v>3.2384047936070335E-6</v>
      </c>
      <c r="EM9" s="40">
        <f t="shared" si="19"/>
        <v>1.8010904535459872E-5</v>
      </c>
      <c r="EN9" s="40">
        <f t="shared" si="20"/>
        <v>2.1203600975777989E-6</v>
      </c>
      <c r="EO9" s="40">
        <f t="shared" si="21"/>
        <v>3.018791913589817E-6</v>
      </c>
      <c r="EP9" s="40">
        <f t="shared" si="22"/>
        <v>2.9501275455661037E-6</v>
      </c>
      <c r="EQ9" s="40">
        <f t="shared" si="23"/>
        <v>3.41085043393192E-6</v>
      </c>
      <c r="ER9" s="40">
        <f t="shared" si="24"/>
        <v>3.4807428046395783E-6</v>
      </c>
      <c r="ES9" s="40">
        <f t="shared" si="25"/>
        <v>4.5971948833178923E-6</v>
      </c>
      <c r="ET9" s="40">
        <f t="shared" si="26"/>
        <v>8.047292893477522E-6</v>
      </c>
      <c r="EU9" s="40">
        <f t="shared" si="27"/>
        <v>2.9262987096024837E-6</v>
      </c>
      <c r="EV9" s="40">
        <f t="shared" si="28"/>
        <v>2.2638649118325494E-6</v>
      </c>
      <c r="EW9" s="40">
        <f t="shared" si="29"/>
        <v>0</v>
      </c>
    </row>
    <row r="10" spans="1:153" x14ac:dyDescent="0.25">
      <c r="A10" s="17" t="s">
        <v>180</v>
      </c>
      <c r="B10" s="17">
        <v>1.1014831</v>
      </c>
      <c r="C10" s="17"/>
      <c r="D10" s="17">
        <v>1.710855E-2</v>
      </c>
      <c r="E10" s="17">
        <v>2.367E-2</v>
      </c>
      <c r="F10" s="17">
        <v>1.9107843999999902E-2</v>
      </c>
      <c r="G10" s="17">
        <v>3.6066559999999902E-3</v>
      </c>
      <c r="H10" s="17">
        <v>3.7146956000000002E-2</v>
      </c>
      <c r="I10" s="17">
        <v>1.2874636899999901E-3</v>
      </c>
      <c r="J10" s="17">
        <v>7.0503518299999896E-4</v>
      </c>
      <c r="K10" s="17">
        <v>9.3209580000000003E-4</v>
      </c>
      <c r="L10" s="17">
        <v>5.9060199999999997E-4</v>
      </c>
      <c r="M10" s="17">
        <v>3.8108962999999002E-3</v>
      </c>
      <c r="N10" s="17">
        <v>9.0700229999999995E-4</v>
      </c>
      <c r="O10" s="17">
        <v>5.1469220000000004E-4</v>
      </c>
      <c r="P10" s="17">
        <v>1.4719741000000001E-3</v>
      </c>
      <c r="Q10" s="17">
        <v>1.3457129999999999E-3</v>
      </c>
      <c r="R10" s="17">
        <v>7.8285363E-4</v>
      </c>
      <c r="S10" s="5">
        <v>4.7386480423999997E-5</v>
      </c>
      <c r="U10" s="5">
        <v>4.1902380477999902E-6</v>
      </c>
      <c r="V10" s="5">
        <v>3.0729694284999901E-6</v>
      </c>
      <c r="W10" s="17">
        <v>1.6390822266350999E-4</v>
      </c>
      <c r="Z10" s="17">
        <v>2.1395156E-4</v>
      </c>
      <c r="AA10" s="5">
        <v>7.8255139999999998E-5</v>
      </c>
      <c r="AB10" s="17">
        <v>1.2612039000000001E-4</v>
      </c>
      <c r="AC10" s="5">
        <v>1.39688483289999E-6</v>
      </c>
      <c r="AF10" s="17" t="s">
        <v>180</v>
      </c>
      <c r="AG10" s="17">
        <v>0</v>
      </c>
      <c r="AH10" s="17">
        <v>1.14073408302606E-4</v>
      </c>
      <c r="AI10" s="17">
        <v>7.0503669999283402E-4</v>
      </c>
      <c r="AJ10" s="17">
        <v>1.28747066225962E-3</v>
      </c>
      <c r="AK10" s="17">
        <v>1.28747066225962E-3</v>
      </c>
      <c r="AL10" s="17">
        <v>3.54077506241836E-4</v>
      </c>
      <c r="AM10" s="17">
        <v>0</v>
      </c>
      <c r="AN10" s="17">
        <v>9.3209703605989899E-4</v>
      </c>
      <c r="AO10" s="5">
        <v>1.3968830765147101E-6</v>
      </c>
      <c r="AP10" s="17">
        <v>5.9060514665476203E-4</v>
      </c>
      <c r="AQ10" s="17">
        <v>0</v>
      </c>
      <c r="AR10" s="17">
        <v>1.1014870395784699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4.7904505524231497E-3</v>
      </c>
      <c r="AZ10" s="17">
        <v>1.6095241950428999E-4</v>
      </c>
      <c r="BA10" s="17">
        <v>1.2198805983564499E-3</v>
      </c>
      <c r="BB10" s="17">
        <v>2.1395199209643E-4</v>
      </c>
      <c r="BC10" s="17">
        <v>0</v>
      </c>
      <c r="BD10" s="17">
        <v>0</v>
      </c>
      <c r="BE10" s="17">
        <v>3.81092572981255E-3</v>
      </c>
      <c r="BF10" s="17">
        <v>3.81092572981255E-3</v>
      </c>
      <c r="BG10" s="5">
        <v>5.6194388496282402E-4</v>
      </c>
      <c r="BH10" s="5">
        <v>0</v>
      </c>
      <c r="BI10" s="5">
        <v>7.8255071181732494E-5</v>
      </c>
      <c r="BJ10" s="17">
        <v>0</v>
      </c>
      <c r="BK10" s="17">
        <v>0</v>
      </c>
      <c r="BL10" s="17">
        <v>1.3686884373088101E-4</v>
      </c>
      <c r="BM10" s="17">
        <v>2.09169873653113E-4</v>
      </c>
      <c r="BN10" s="17">
        <v>0</v>
      </c>
      <c r="BO10" s="17">
        <v>0</v>
      </c>
      <c r="BP10" s="17">
        <v>5.4385284098381198E-3</v>
      </c>
      <c r="BQ10" s="17">
        <v>0</v>
      </c>
      <c r="BR10" s="17">
        <v>2.3582080832465201E-4</v>
      </c>
      <c r="BS10" s="17">
        <v>6.7118393712418001E-4</v>
      </c>
      <c r="BT10" s="17">
        <v>5.1469514385709596E-4</v>
      </c>
      <c r="BU10" s="17">
        <v>4.6520724281155399E-4</v>
      </c>
      <c r="BV10" s="17">
        <v>1.6748086713404601E-3</v>
      </c>
      <c r="BW10" s="17">
        <v>3.9034627997596903E-2</v>
      </c>
      <c r="BX10" s="17">
        <v>1.5397725271030701E-2</v>
      </c>
      <c r="BY10" s="17">
        <v>1.5739891422366899E-3</v>
      </c>
      <c r="BZ10" s="17">
        <v>1.7108583256998301E-2</v>
      </c>
      <c r="CA10" s="17">
        <v>0</v>
      </c>
      <c r="CB10" s="17">
        <v>2.19231367912829E-3</v>
      </c>
      <c r="CC10" s="17">
        <v>0</v>
      </c>
      <c r="CD10" s="5">
        <v>4.7386561947122099E-5</v>
      </c>
      <c r="CE10" s="17">
        <v>0</v>
      </c>
      <c r="CF10" s="5">
        <v>4.1902304822059403E-6</v>
      </c>
      <c r="CG10" s="5">
        <v>3.0729766034491299E-6</v>
      </c>
      <c r="CH10" s="17">
        <v>1.6390922248493901E-4</v>
      </c>
      <c r="CI10" s="17">
        <v>0</v>
      </c>
      <c r="CJ10" s="17">
        <v>8.4068626300038002E-3</v>
      </c>
      <c r="CK10" s="17">
        <v>0</v>
      </c>
      <c r="CL10" s="17">
        <v>0</v>
      </c>
      <c r="CM10" s="17">
        <v>1.3221586556215099E-3</v>
      </c>
      <c r="CN10" s="5">
        <v>0</v>
      </c>
      <c r="CO10" s="5">
        <v>0</v>
      </c>
      <c r="CP10" s="17">
        <v>0</v>
      </c>
      <c r="CQ10" s="17">
        <v>1.8665134454383601E-4</v>
      </c>
      <c r="CR10" s="17">
        <v>2.3670078760120498E-2</v>
      </c>
      <c r="CS10" s="17">
        <v>1.91079090813891E-2</v>
      </c>
      <c r="CT10" s="17">
        <v>4.56216967873145E-3</v>
      </c>
      <c r="CU10" s="5">
        <v>7.40049714225873E-5</v>
      </c>
      <c r="CV10" s="17">
        <v>0</v>
      </c>
      <c r="CW10" s="17">
        <v>9.3536709711910995E-3</v>
      </c>
      <c r="CX10" s="17">
        <v>0</v>
      </c>
      <c r="CY10" s="17">
        <v>1.30336248945915E-3</v>
      </c>
      <c r="CZ10" s="17">
        <v>3.4239366832564399E-4</v>
      </c>
      <c r="DA10" s="17">
        <v>0</v>
      </c>
      <c r="DB10" s="17">
        <v>5.2134511703786903E-3</v>
      </c>
      <c r="DC10" s="5">
        <v>2.4119613004183198E-5</v>
      </c>
      <c r="DD10" s="17">
        <v>0</v>
      </c>
      <c r="DE10" s="17">
        <v>1.3122158104466001E-3</v>
      </c>
      <c r="DF10" s="17">
        <v>0</v>
      </c>
      <c r="DG10" s="17">
        <v>3.60675028797874E-3</v>
      </c>
      <c r="DH10" s="17">
        <v>4.3523430746540102E-3</v>
      </c>
      <c r="DI10" s="17">
        <v>1.26120709337125E-4</v>
      </c>
      <c r="DJ10" s="17">
        <v>0</v>
      </c>
      <c r="DK10" s="17">
        <v>0</v>
      </c>
      <c r="DL10" s="17">
        <v>4.8702644556071798E-4</v>
      </c>
      <c r="DM10" s="17">
        <v>1.3457100825608899E-3</v>
      </c>
      <c r="DN10" s="17">
        <v>0</v>
      </c>
      <c r="DO10" s="17">
        <v>3.7147076946818999E-2</v>
      </c>
      <c r="DP10" s="17">
        <v>7.8284992129499403E-4</v>
      </c>
      <c r="DQ10" s="17">
        <v>4.4195972767958002E-4</v>
      </c>
      <c r="DS10" s="25">
        <f t="shared" si="0"/>
        <v>8.0000103851319507E-3</v>
      </c>
      <c r="DT10" s="94">
        <f t="shared" si="1"/>
        <v>1.0508129092762852</v>
      </c>
      <c r="DU10" s="40">
        <f t="shared" si="2"/>
        <v>3.5766127232378399E-6</v>
      </c>
      <c r="DV10" s="40"/>
      <c r="DW10" s="40">
        <f t="shared" si="3"/>
        <v>1.9438817609376579E-6</v>
      </c>
      <c r="DX10" s="40">
        <f t="shared" si="4"/>
        <v>3.3274237641897899E-6</v>
      </c>
      <c r="DY10" s="40">
        <f t="shared" si="5"/>
        <v>3.4060037960298709E-6</v>
      </c>
      <c r="DZ10" s="40">
        <f t="shared" si="6"/>
        <v>2.6142770131043852E-5</v>
      </c>
      <c r="EA10" s="40">
        <f t="shared" si="7"/>
        <v>3.2559012102496795E-6</v>
      </c>
      <c r="EB10" s="40">
        <f t="shared" si="8"/>
        <v>5.4155000129658104E-6</v>
      </c>
      <c r="EC10" s="40">
        <f t="shared" si="9"/>
        <v>2.1516555083178661E-6</v>
      </c>
      <c r="ED10" s="40">
        <f t="shared" si="10"/>
        <v>1.3261082165223157E-6</v>
      </c>
      <c r="EE10" s="40">
        <f t="shared" si="11"/>
        <v>5.3278769155164026E-6</v>
      </c>
      <c r="EF10" s="40">
        <f t="shared" si="12"/>
        <v>7.7225435522337368E-6</v>
      </c>
      <c r="EG10" s="40">
        <f t="shared" si="13"/>
        <v>2.6961881265795417E-6</v>
      </c>
      <c r="EH10" s="40">
        <f t="shared" si="14"/>
        <v>5.7196458308858261E-6</v>
      </c>
      <c r="EI10" s="40">
        <f t="shared" si="15"/>
        <v>0.13779764966004499</v>
      </c>
      <c r="EJ10" s="40">
        <f t="shared" si="16"/>
        <v>-2.1679504544851537E-6</v>
      </c>
      <c r="EK10" s="40">
        <f t="shared" si="17"/>
        <v>-4.7374181633024285E-6</v>
      </c>
      <c r="EL10" s="40">
        <f t="shared" si="18"/>
        <v>1.7203877851291032E-6</v>
      </c>
      <c r="EM10" s="40">
        <f t="shared" si="19"/>
        <v>0</v>
      </c>
      <c r="EN10" s="40">
        <f t="shared" si="20"/>
        <v>-1.8055284600883557E-6</v>
      </c>
      <c r="EO10" s="40">
        <f t="shared" si="21"/>
        <v>2.3348586137038526E-6</v>
      </c>
      <c r="EP10" s="40">
        <f t="shared" si="22"/>
        <v>6.0998857334341709E-6</v>
      </c>
      <c r="EQ10" s="40">
        <f t="shared" si="23"/>
        <v>0</v>
      </c>
      <c r="ER10" s="40">
        <f t="shared" si="24"/>
        <v>0</v>
      </c>
      <c r="ES10" s="40">
        <f t="shared" si="25"/>
        <v>2.0195993429861162E-6</v>
      </c>
      <c r="ET10" s="40">
        <f t="shared" si="26"/>
        <v>-8.7940891172661105E-7</v>
      </c>
      <c r="EU10" s="40">
        <f t="shared" si="27"/>
        <v>2.5320023589689222E-6</v>
      </c>
      <c r="EV10" s="40">
        <f t="shared" si="28"/>
        <v>-1.2573586873979329E-6</v>
      </c>
      <c r="EW10" s="40">
        <f t="shared" si="29"/>
        <v>0</v>
      </c>
    </row>
    <row r="11" spans="1:153" x14ac:dyDescent="0.25">
      <c r="A11" s="17" t="s">
        <v>181</v>
      </c>
      <c r="B11" s="17">
        <v>31925.667173974201</v>
      </c>
      <c r="C11" s="17"/>
      <c r="D11" s="17">
        <v>9703.0400036297506</v>
      </c>
      <c r="E11" s="17">
        <v>771.19740134174697</v>
      </c>
      <c r="F11" s="17">
        <v>683.97515675151703</v>
      </c>
      <c r="G11" s="17">
        <v>1041.88101315412</v>
      </c>
      <c r="H11" s="17">
        <v>3719.1793578582901</v>
      </c>
      <c r="I11" s="17">
        <v>130.48482977691799</v>
      </c>
      <c r="J11" s="17">
        <v>74.237273058582204</v>
      </c>
      <c r="K11" s="17">
        <v>58.629983352439503</v>
      </c>
      <c r="L11" s="17">
        <v>52.935257035273402</v>
      </c>
      <c r="M11" s="17">
        <v>377.72840747208699</v>
      </c>
      <c r="N11" s="17">
        <v>15.5177486722773</v>
      </c>
      <c r="O11" s="17">
        <v>54.6308630364517</v>
      </c>
      <c r="P11" s="17">
        <v>40.476167081494701</v>
      </c>
      <c r="Q11" s="17">
        <v>39.337807442987703</v>
      </c>
      <c r="R11" s="17">
        <v>24.776052076754901</v>
      </c>
      <c r="S11" s="17">
        <v>0.87298618774717196</v>
      </c>
      <c r="T11" s="17">
        <v>8.5779078502439595E-4</v>
      </c>
      <c r="U11" s="17">
        <v>7.8606357190827494E-2</v>
      </c>
      <c r="V11" s="17">
        <v>5.7433803157370802E-2</v>
      </c>
      <c r="W11" s="17">
        <v>8.1643434294708506</v>
      </c>
      <c r="X11" s="17">
        <v>2.9462329679108898</v>
      </c>
      <c r="Y11" s="17">
        <v>2.8552693094431998</v>
      </c>
      <c r="Z11" s="17">
        <v>8.0801006868913596</v>
      </c>
      <c r="AA11" s="17">
        <v>1.3398791007795401</v>
      </c>
      <c r="AB11" s="17">
        <v>10.0031180497067</v>
      </c>
      <c r="AC11" s="17">
        <v>2.5941949434454201E-2</v>
      </c>
      <c r="AF11" s="17" t="s">
        <v>181</v>
      </c>
      <c r="AG11" s="17">
        <v>0</v>
      </c>
      <c r="AH11" s="17">
        <v>11.200013155562701</v>
      </c>
      <c r="AI11" s="17">
        <v>74.236193022503201</v>
      </c>
      <c r="AJ11" s="17">
        <v>130.48297080956999</v>
      </c>
      <c r="AK11" s="17">
        <v>130.48297080956999</v>
      </c>
      <c r="AL11" s="17">
        <v>35.902829852916199</v>
      </c>
      <c r="AM11" s="17">
        <v>0</v>
      </c>
      <c r="AN11" s="17">
        <v>58.629088103544298</v>
      </c>
      <c r="AO11" s="17">
        <v>2.5941377010023001E-2</v>
      </c>
      <c r="AP11" s="17">
        <v>52.934488624881403</v>
      </c>
      <c r="AQ11" s="17">
        <v>1.26955412049501</v>
      </c>
      <c r="AR11" s="17">
        <v>31925.172503678499</v>
      </c>
      <c r="AS11" s="17">
        <v>9.0963101749202205E-2</v>
      </c>
      <c r="AT11" s="17">
        <v>2.2019704540605201</v>
      </c>
      <c r="AU11" s="17">
        <v>0.14021853201353601</v>
      </c>
      <c r="AV11" s="17">
        <v>3.2578432159061201E-3</v>
      </c>
      <c r="AW11" s="17">
        <v>0.50138223324073905</v>
      </c>
      <c r="AX11" s="17">
        <v>8.4229966563776903E-3</v>
      </c>
      <c r="AY11" s="17">
        <v>473.01136690504302</v>
      </c>
      <c r="AZ11" s="17">
        <v>16.144097980356499</v>
      </c>
      <c r="BA11" s="17">
        <v>121.368196462182</v>
      </c>
      <c r="BB11" s="17">
        <v>8.0799682136451292</v>
      </c>
      <c r="BC11" s="17">
        <v>0</v>
      </c>
      <c r="BD11" s="17">
        <v>0</v>
      </c>
      <c r="BE11" s="17">
        <v>377.72292551382401</v>
      </c>
      <c r="BF11" s="17">
        <v>377.72292551382401</v>
      </c>
      <c r="BG11" s="17">
        <v>55.301128644684098</v>
      </c>
      <c r="BH11" s="17">
        <v>0</v>
      </c>
      <c r="BI11" s="17">
        <v>1.33985228460948</v>
      </c>
      <c r="BJ11" s="17">
        <v>0</v>
      </c>
      <c r="BK11" s="17">
        <v>0</v>
      </c>
      <c r="BL11" s="17">
        <v>77.623787549231494</v>
      </c>
      <c r="BM11" s="17">
        <v>22.200928182802599</v>
      </c>
      <c r="BN11" s="17">
        <v>4.9498536865805999E-2</v>
      </c>
      <c r="BO11" s="17">
        <v>0</v>
      </c>
      <c r="BP11" s="17">
        <v>540.95399254897404</v>
      </c>
      <c r="BQ11" s="17">
        <v>0.18421708285914501</v>
      </c>
      <c r="BR11" s="17">
        <v>4.0345345058615303</v>
      </c>
      <c r="BS11" s="17">
        <v>11.482904364159401</v>
      </c>
      <c r="BT11" s="17">
        <v>54.630240648643301</v>
      </c>
      <c r="BU11" s="17">
        <v>45.778965121203299</v>
      </c>
      <c r="BV11" s="17">
        <v>60.389204098127202</v>
      </c>
      <c r="BW11" s="17">
        <v>3774.4404713615099</v>
      </c>
      <c r="BX11" s="17">
        <v>8732.6700772276599</v>
      </c>
      <c r="BY11" s="17">
        <v>892.67315962092198</v>
      </c>
      <c r="BZ11" s="17">
        <v>9702.9670243978198</v>
      </c>
      <c r="CA11" s="5">
        <v>3.6235566777541398E-5</v>
      </c>
      <c r="CB11" s="17">
        <v>216.88139894687001</v>
      </c>
      <c r="CC11" s="17">
        <v>0</v>
      </c>
      <c r="CD11" s="17">
        <v>0.87297009307219497</v>
      </c>
      <c r="CE11" s="17">
        <v>8.5779213248485297E-4</v>
      </c>
      <c r="CF11" s="17">
        <v>7.8604885039042699E-2</v>
      </c>
      <c r="CG11" s="17">
        <v>5.74326320459266E-2</v>
      </c>
      <c r="CH11" s="17">
        <v>8.1642186524093692</v>
      </c>
      <c r="CI11" s="17">
        <v>1.7175473343275E-3</v>
      </c>
      <c r="CJ11" s="17">
        <v>863.59955705926996</v>
      </c>
      <c r="CK11" s="17">
        <v>1.8206209801738302E-2</v>
      </c>
      <c r="CL11" s="17">
        <v>1.0734993734603101E-2</v>
      </c>
      <c r="CM11" s="17">
        <v>48.722023206622701</v>
      </c>
      <c r="CN11" s="17">
        <v>1.03431859057942E-2</v>
      </c>
      <c r="CO11" s="17">
        <v>0</v>
      </c>
      <c r="CP11" s="17">
        <v>0</v>
      </c>
      <c r="CQ11" s="17">
        <v>6.6109021926288403</v>
      </c>
      <c r="CR11" s="17">
        <v>771.18392228329503</v>
      </c>
      <c r="CS11" s="17">
        <v>683.96339728332202</v>
      </c>
      <c r="CT11" s="17">
        <v>87.220524999972397</v>
      </c>
      <c r="CU11" s="17">
        <v>2.62196009957175</v>
      </c>
      <c r="CV11" s="17">
        <v>0</v>
      </c>
      <c r="CW11" s="17">
        <v>332.39021000016498</v>
      </c>
      <c r="CX11" s="17">
        <v>8.7861065144110607E-3</v>
      </c>
      <c r="CY11" s="17">
        <v>46.954889780364503</v>
      </c>
      <c r="CZ11" s="17">
        <v>12.162979064534699</v>
      </c>
      <c r="DA11" s="17">
        <v>3.9307511977854502E-2</v>
      </c>
      <c r="DB11" s="17">
        <v>187.81957014048899</v>
      </c>
      <c r="DC11" s="17">
        <v>2.36812485278401</v>
      </c>
      <c r="DD11" s="17">
        <v>1.4605252853516E-2</v>
      </c>
      <c r="DE11" s="17">
        <v>46.576896194161002</v>
      </c>
      <c r="DF11" s="17">
        <v>2.6579666223648901E-4</v>
      </c>
      <c r="DG11" s="17">
        <v>1041.8718262779</v>
      </c>
      <c r="DH11" s="17">
        <v>432.82201622639298</v>
      </c>
      <c r="DI11" s="17">
        <v>10.002972231496299</v>
      </c>
      <c r="DJ11" s="17">
        <v>0</v>
      </c>
      <c r="DK11" s="17">
        <v>0</v>
      </c>
      <c r="DL11" s="17">
        <v>50.497518778869001</v>
      </c>
      <c r="DM11" s="17">
        <v>39.3371365230756</v>
      </c>
      <c r="DN11" s="17">
        <v>1.1045027299714899E-2</v>
      </c>
      <c r="DO11" s="17">
        <v>3719.1174339949398</v>
      </c>
      <c r="DP11" s="17">
        <v>24.7756300222165</v>
      </c>
      <c r="DQ11" s="17">
        <v>46.666194719439297</v>
      </c>
      <c r="DS11" s="25">
        <f t="shared" si="0"/>
        <v>8.0000052926129505E-3</v>
      </c>
      <c r="DT11" s="94">
        <f t="shared" si="1"/>
        <v>1.0148753133904524</v>
      </c>
      <c r="DU11" s="40">
        <f t="shared" si="2"/>
        <v>-1.5494438785150603E-5</v>
      </c>
      <c r="DV11" s="40"/>
      <c r="DW11" s="40">
        <f t="shared" si="3"/>
        <v>-7.5212749719088446E-6</v>
      </c>
      <c r="DX11" s="40">
        <f t="shared" si="4"/>
        <v>-1.7478091119710611E-5</v>
      </c>
      <c r="DY11" s="40">
        <f t="shared" si="5"/>
        <v>-1.7192829416290668E-5</v>
      </c>
      <c r="DZ11" s="40">
        <f t="shared" si="6"/>
        <v>-8.817586753132762E-6</v>
      </c>
      <c r="EA11" s="40">
        <f t="shared" si="7"/>
        <v>-1.6649872832696421E-5</v>
      </c>
      <c r="EB11" s="40">
        <f t="shared" si="8"/>
        <v>-1.4246616646376135E-5</v>
      </c>
      <c r="EC11" s="40">
        <f t="shared" si="9"/>
        <v>-1.4548434155853043E-5</v>
      </c>
      <c r="ED11" s="40">
        <f t="shared" si="10"/>
        <v>-1.52694721030909E-5</v>
      </c>
      <c r="EE11" s="40">
        <f t="shared" si="11"/>
        <v>-1.4516041576721847E-5</v>
      </c>
      <c r="EF11" s="40">
        <f t="shared" si="12"/>
        <v>-1.4512962632764787E-5</v>
      </c>
      <c r="EG11" s="40">
        <f t="shared" si="13"/>
        <v>-1.9964381619425348E-5</v>
      </c>
      <c r="EH11" s="40">
        <f t="shared" si="14"/>
        <v>-1.1392604359615333E-5</v>
      </c>
      <c r="EI11" s="40">
        <f t="shared" si="15"/>
        <v>0.49196943417442662</v>
      </c>
      <c r="EJ11" s="40">
        <f t="shared" si="16"/>
        <v>-1.7055345880059374E-5</v>
      </c>
      <c r="EK11" s="40">
        <f t="shared" si="17"/>
        <v>-1.703477765922215E-5</v>
      </c>
      <c r="EL11" s="40">
        <f t="shared" si="18"/>
        <v>-1.8436345503379796E-5</v>
      </c>
      <c r="EM11" s="40">
        <f t="shared" si="19"/>
        <v>1.570849769593537E-6</v>
      </c>
      <c r="EN11" s="40">
        <f t="shared" si="20"/>
        <v>-1.8728151734872813E-5</v>
      </c>
      <c r="EO11" s="40">
        <f t="shared" si="21"/>
        <v>-2.0390630252943526E-5</v>
      </c>
      <c r="EP11" s="40">
        <f t="shared" si="22"/>
        <v>-1.5283171581316364E-5</v>
      </c>
      <c r="EQ11" s="40">
        <f t="shared" si="23"/>
        <v>-6.0439805007177241E-6</v>
      </c>
      <c r="ER11" s="40">
        <f t="shared" si="24"/>
        <v>-6.0415513394198468E-6</v>
      </c>
      <c r="ES11" s="40">
        <f t="shared" si="25"/>
        <v>-1.6394999439222696E-5</v>
      </c>
      <c r="ET11" s="40">
        <f t="shared" si="26"/>
        <v>-2.0013872926639867E-5</v>
      </c>
      <c r="EU11" s="40">
        <f t="shared" si="27"/>
        <v>-1.4577275773015707E-5</v>
      </c>
      <c r="EV11" s="40">
        <f t="shared" si="28"/>
        <v>-2.2065590430880812E-5</v>
      </c>
      <c r="EW11" s="40">
        <f t="shared" si="29"/>
        <v>0</v>
      </c>
    </row>
    <row r="12" spans="1:153" x14ac:dyDescent="0.25">
      <c r="A12" s="17" t="s">
        <v>182</v>
      </c>
      <c r="B12" s="17">
        <v>12550.0260081586</v>
      </c>
      <c r="C12" s="17"/>
      <c r="D12" s="17">
        <v>6546.9337404067501</v>
      </c>
      <c r="E12" s="17">
        <v>285.328658873623</v>
      </c>
      <c r="F12" s="17">
        <v>258.89476530033198</v>
      </c>
      <c r="G12" s="17">
        <v>610.2053422967</v>
      </c>
      <c r="H12" s="17">
        <v>1523.20797640264</v>
      </c>
      <c r="I12" s="17">
        <v>61.015968414984698</v>
      </c>
      <c r="J12" s="17">
        <v>34.802779118073502</v>
      </c>
      <c r="K12" s="17">
        <v>26.600418176426</v>
      </c>
      <c r="L12" s="17">
        <v>24.5112283208958</v>
      </c>
      <c r="M12" s="17">
        <v>176.33879423404301</v>
      </c>
      <c r="N12" s="17">
        <v>4.6435743552983597</v>
      </c>
      <c r="O12" s="17">
        <v>25.6255749735544</v>
      </c>
      <c r="P12" s="17">
        <v>14.525753194895101</v>
      </c>
      <c r="Q12" s="17">
        <v>15.7774188603365</v>
      </c>
      <c r="R12" s="17">
        <v>11.6850239474487</v>
      </c>
      <c r="S12" s="17">
        <v>18.406092249792199</v>
      </c>
      <c r="T12" s="17">
        <v>1.2129589028386501E-3</v>
      </c>
      <c r="U12" s="17">
        <v>0.119879838061455</v>
      </c>
      <c r="V12" s="17">
        <v>0.20505253460223699</v>
      </c>
      <c r="W12" s="17">
        <v>8.3182170253145191</v>
      </c>
      <c r="X12" s="17">
        <v>0.38931477747779902</v>
      </c>
      <c r="Y12" s="17">
        <v>0.37633646596629899</v>
      </c>
      <c r="Z12" s="17">
        <v>3.47137981793799</v>
      </c>
      <c r="AA12" s="17">
        <v>0.76545365544031996</v>
      </c>
      <c r="AB12" s="17">
        <v>4.5814688760932496</v>
      </c>
      <c r="AC12" s="17">
        <v>3.3443465716722902E-2</v>
      </c>
      <c r="AF12" s="17" t="s">
        <v>182</v>
      </c>
      <c r="AG12" s="17">
        <v>0</v>
      </c>
      <c r="AH12" s="17">
        <v>4.5986631359538599</v>
      </c>
      <c r="AI12" s="17">
        <v>34.8029856056488</v>
      </c>
      <c r="AJ12" s="17">
        <v>61.016276953693897</v>
      </c>
      <c r="AK12" s="17">
        <v>61.016276953693897</v>
      </c>
      <c r="AL12" s="17">
        <v>14.350354430914701</v>
      </c>
      <c r="AM12" s="17">
        <v>0</v>
      </c>
      <c r="AN12" s="17">
        <v>26.6005777274118</v>
      </c>
      <c r="AO12" s="17">
        <v>3.34436357915344E-2</v>
      </c>
      <c r="AP12" s="17">
        <v>24.511372858738898</v>
      </c>
      <c r="AQ12" s="17">
        <v>0.61452533275155996</v>
      </c>
      <c r="AR12" s="17">
        <v>12550.095358931199</v>
      </c>
      <c r="AS12" s="17">
        <v>1.2978400435556099E-2</v>
      </c>
      <c r="AT12" s="17">
        <v>0.29023236902472999</v>
      </c>
      <c r="AU12" s="17">
        <v>1.8481614700077701E-2</v>
      </c>
      <c r="AV12" s="17">
        <v>4.2940127825559298E-4</v>
      </c>
      <c r="AW12" s="17">
        <v>6.6085034901480905E-2</v>
      </c>
      <c r="AX12" s="17">
        <v>1.11020017918285E-3</v>
      </c>
      <c r="AY12" s="17">
        <v>194.19591075961301</v>
      </c>
      <c r="AZ12" s="17">
        <v>6.6537307137873603</v>
      </c>
      <c r="BA12" s="17">
        <v>49.834171581639502</v>
      </c>
      <c r="BB12" s="17">
        <v>3.4714004879990799</v>
      </c>
      <c r="BC12" s="17">
        <v>0</v>
      </c>
      <c r="BD12" s="17">
        <v>0</v>
      </c>
      <c r="BE12" s="17">
        <v>176.33984300178</v>
      </c>
      <c r="BF12" s="17">
        <v>176.33984300178</v>
      </c>
      <c r="BG12" s="17">
        <v>22.662645959803498</v>
      </c>
      <c r="BH12" s="17">
        <v>0</v>
      </c>
      <c r="BI12" s="17">
        <v>0.76545599964571998</v>
      </c>
      <c r="BJ12" s="17">
        <v>0</v>
      </c>
      <c r="BK12" s="17">
        <v>0</v>
      </c>
      <c r="BL12" s="17">
        <v>52.375802450278698</v>
      </c>
      <c r="BM12" s="17">
        <v>9.22465270181468</v>
      </c>
      <c r="BN12" s="17">
        <v>2.39596228398045E-2</v>
      </c>
      <c r="BO12" s="17">
        <v>0</v>
      </c>
      <c r="BP12" s="17">
        <v>220.13627582832601</v>
      </c>
      <c r="BQ12" s="17">
        <v>1.2338825824739099E-2</v>
      </c>
      <c r="BR12" s="17">
        <v>1.20733555641793</v>
      </c>
      <c r="BS12" s="17">
        <v>3.4362628837028799</v>
      </c>
      <c r="BT12" s="17">
        <v>25.625802646116998</v>
      </c>
      <c r="BU12" s="17">
        <v>18.761207800142099</v>
      </c>
      <c r="BV12" s="17">
        <v>22.702302040195001</v>
      </c>
      <c r="BW12" s="17">
        <v>1579.5962983885299</v>
      </c>
      <c r="BX12" s="17">
        <v>5892.2737681352301</v>
      </c>
      <c r="BY12" s="17">
        <v>602.32129430732505</v>
      </c>
      <c r="BZ12" s="17">
        <v>6546.9708648928399</v>
      </c>
      <c r="CA12" s="5">
        <v>2.42704930109778E-6</v>
      </c>
      <c r="CB12" s="17">
        <v>89.052091659090806</v>
      </c>
      <c r="CC12" s="17">
        <v>0</v>
      </c>
      <c r="CD12" s="17">
        <v>18.406196692661599</v>
      </c>
      <c r="CE12" s="17">
        <v>1.2130210642613301E-3</v>
      </c>
      <c r="CF12" s="17">
        <v>0.119880660529138</v>
      </c>
      <c r="CG12" s="17">
        <v>0.205053719535258</v>
      </c>
      <c r="CH12" s="17">
        <v>8.3182702232555101</v>
      </c>
      <c r="CI12" s="17">
        <v>2.26382528249364E-4</v>
      </c>
      <c r="CJ12" s="17">
        <v>356.38393466238</v>
      </c>
      <c r="CK12" s="17">
        <v>2.6410859698352599E-3</v>
      </c>
      <c r="CL12" s="17">
        <v>1.41493433393188E-3</v>
      </c>
      <c r="CM12" s="17">
        <v>18.140409665242402</v>
      </c>
      <c r="CN12" s="17">
        <v>1.44375931721864E-3</v>
      </c>
      <c r="CO12" s="17">
        <v>0</v>
      </c>
      <c r="CP12" s="17">
        <v>0</v>
      </c>
      <c r="CQ12" s="17">
        <v>2.5118495206556499</v>
      </c>
      <c r="CR12" s="17">
        <v>285.330166843776</v>
      </c>
      <c r="CS12" s="17">
        <v>258.896136244719</v>
      </c>
      <c r="CT12" s="17">
        <v>26.4340305990575</v>
      </c>
      <c r="CU12" s="17">
        <v>0.99602624072146295</v>
      </c>
      <c r="CV12" s="17">
        <v>0</v>
      </c>
      <c r="CW12" s="17">
        <v>126.247744550505</v>
      </c>
      <c r="CX12" s="17">
        <v>1.1580606951933699E-3</v>
      </c>
      <c r="CY12" s="17">
        <v>17.739875078926499</v>
      </c>
      <c r="CZ12" s="17">
        <v>4.6124794680180896</v>
      </c>
      <c r="DA12" s="17">
        <v>5.7442351735974397E-3</v>
      </c>
      <c r="DB12" s="17">
        <v>70.959508077327001</v>
      </c>
      <c r="DC12" s="17">
        <v>0.97233863635455997</v>
      </c>
      <c r="DD12" s="17">
        <v>2.8906775309512299E-3</v>
      </c>
      <c r="DE12" s="17">
        <v>17.6726894742825</v>
      </c>
      <c r="DF12" s="5">
        <v>3.50334911559715E-5</v>
      </c>
      <c r="DG12" s="17">
        <v>610.20895446968495</v>
      </c>
      <c r="DH12" s="17">
        <v>176.62274312024101</v>
      </c>
      <c r="DI12" s="17">
        <v>4.5814939038852502</v>
      </c>
      <c r="DJ12" s="17">
        <v>0</v>
      </c>
      <c r="DK12" s="17">
        <v>0</v>
      </c>
      <c r="DL12" s="17">
        <v>20.722150516473501</v>
      </c>
      <c r="DM12" s="17">
        <v>15.7775137102561</v>
      </c>
      <c r="DN12" s="17">
        <v>7.3979332474477999E-4</v>
      </c>
      <c r="DO12" s="17">
        <v>1523.2167975224399</v>
      </c>
      <c r="DP12" s="17">
        <v>11.685094415300901</v>
      </c>
      <c r="DQ12" s="17">
        <v>19.279916428240199</v>
      </c>
      <c r="DS12" s="25">
        <f t="shared" si="0"/>
        <v>8.0000054271107523E-3</v>
      </c>
      <c r="DT12" s="94">
        <f t="shared" si="1"/>
        <v>1.037013444808246</v>
      </c>
      <c r="DU12" s="40">
        <f t="shared" si="2"/>
        <v>5.5259465242584116E-6</v>
      </c>
      <c r="DV12" s="40"/>
      <c r="DW12" s="40">
        <f t="shared" si="3"/>
        <v>5.6705150169344667E-6</v>
      </c>
      <c r="DX12" s="40">
        <f t="shared" si="4"/>
        <v>5.2850287067299687E-6</v>
      </c>
      <c r="DY12" s="40">
        <f t="shared" si="5"/>
        <v>5.2953731429425396E-6</v>
      </c>
      <c r="DZ12" s="40">
        <f t="shared" si="6"/>
        <v>5.9196023610064692E-6</v>
      </c>
      <c r="EA12" s="40">
        <f t="shared" si="7"/>
        <v>5.7911460132563421E-6</v>
      </c>
      <c r="EB12" s="40">
        <f t="shared" si="8"/>
        <v>5.0566879001265695E-6</v>
      </c>
      <c r="EC12" s="40">
        <f t="shared" si="9"/>
        <v>5.9330772004529622E-6</v>
      </c>
      <c r="ED12" s="40">
        <f t="shared" si="10"/>
        <v>5.998063065814005E-6</v>
      </c>
      <c r="EE12" s="40">
        <f t="shared" si="11"/>
        <v>5.8968013029126008E-6</v>
      </c>
      <c r="EF12" s="40">
        <f t="shared" si="12"/>
        <v>5.9474589329306308E-6</v>
      </c>
      <c r="EG12" s="40">
        <f t="shared" si="13"/>
        <v>5.1866989968014253E-6</v>
      </c>
      <c r="EH12" s="40">
        <f t="shared" si="14"/>
        <v>8.8845835784452047E-6</v>
      </c>
      <c r="EI12" s="40">
        <f t="shared" si="15"/>
        <v>0.56290016328884396</v>
      </c>
      <c r="EJ12" s="40">
        <f t="shared" si="16"/>
        <v>6.0117513796087309E-6</v>
      </c>
      <c r="EK12" s="40">
        <f t="shared" si="17"/>
        <v>6.0306125616402142E-6</v>
      </c>
      <c r="EL12" s="40">
        <f t="shared" si="18"/>
        <v>5.6743641172027971E-6</v>
      </c>
      <c r="EM12" s="40">
        <f t="shared" si="19"/>
        <v>5.1247756650736328E-5</v>
      </c>
      <c r="EN12" s="40">
        <f t="shared" si="20"/>
        <v>6.8607673842481678E-6</v>
      </c>
      <c r="EO12" s="40">
        <f t="shared" si="21"/>
        <v>5.7786801967969657E-6</v>
      </c>
      <c r="EP12" s="40">
        <f t="shared" si="22"/>
        <v>6.395353815501189E-6</v>
      </c>
      <c r="EQ12" s="40">
        <f t="shared" si="23"/>
        <v>5.7615112855026708E-6</v>
      </c>
      <c r="ER12" s="40">
        <f t="shared" si="24"/>
        <v>5.7239136325978916E-6</v>
      </c>
      <c r="ES12" s="40">
        <f t="shared" si="25"/>
        <v>5.9544222107432443E-6</v>
      </c>
      <c r="ET12" s="40">
        <f t="shared" si="26"/>
        <v>3.0625046772678914E-6</v>
      </c>
      <c r="EU12" s="40">
        <f t="shared" si="27"/>
        <v>5.4628313926219339E-6</v>
      </c>
      <c r="EV12" s="40">
        <f t="shared" si="28"/>
        <v>5.0854421888744808E-6</v>
      </c>
      <c r="EW12" s="40">
        <f t="shared" si="29"/>
        <v>0</v>
      </c>
    </row>
    <row r="13" spans="1:153" x14ac:dyDescent="0.25">
      <c r="A13" s="17" t="s">
        <v>183</v>
      </c>
      <c r="B13" s="17">
        <v>3568.6759132521902</v>
      </c>
      <c r="C13" s="17"/>
      <c r="D13" s="17">
        <v>272.16843480115699</v>
      </c>
      <c r="E13" s="17">
        <v>86.2515176907133</v>
      </c>
      <c r="F13" s="17">
        <v>72.738198657386704</v>
      </c>
      <c r="G13" s="17">
        <v>38.271724052426599</v>
      </c>
      <c r="H13" s="17">
        <v>265.33042081245497</v>
      </c>
      <c r="I13" s="17">
        <v>7.4980308898216101</v>
      </c>
      <c r="J13" s="17">
        <v>4.2063733899209996</v>
      </c>
      <c r="K13" s="17">
        <v>4.1357551064721498</v>
      </c>
      <c r="L13" s="17">
        <v>3.1899063466414801</v>
      </c>
      <c r="M13" s="17">
        <v>21.887346131628</v>
      </c>
      <c r="N13" s="17">
        <v>2.5273194885838102</v>
      </c>
      <c r="O13" s="17">
        <v>3.0864741553820298</v>
      </c>
      <c r="P13" s="17">
        <v>4.8517706474336801</v>
      </c>
      <c r="Q13" s="17">
        <v>4.3367274155168003</v>
      </c>
      <c r="R13" s="17">
        <v>2.5910759620072499</v>
      </c>
      <c r="S13" s="17">
        <v>0.14172763012459999</v>
      </c>
      <c r="T13" s="5">
        <v>2.3642712626256001E-5</v>
      </c>
      <c r="U13" s="17">
        <v>1.2568626497340901E-2</v>
      </c>
      <c r="V13" s="17">
        <v>9.2116050072615294E-3</v>
      </c>
      <c r="W13" s="17">
        <v>0.66649936268203003</v>
      </c>
      <c r="X13" s="17">
        <v>0.106342937519999</v>
      </c>
      <c r="Y13" s="17">
        <v>0.102359815159</v>
      </c>
      <c r="Z13" s="17">
        <v>0.75534358277571201</v>
      </c>
      <c r="AA13" s="17">
        <v>0.21800518218196399</v>
      </c>
      <c r="AB13" s="17">
        <v>0.63426527303184799</v>
      </c>
      <c r="AC13" s="17">
        <v>4.18283104944785E-3</v>
      </c>
      <c r="AF13" s="17" t="s">
        <v>183</v>
      </c>
      <c r="AG13" s="17">
        <v>0</v>
      </c>
      <c r="AH13" s="17">
        <v>0.804155237923183</v>
      </c>
      <c r="AI13" s="17">
        <v>4.2063888371003202</v>
      </c>
      <c r="AJ13" s="17">
        <v>7.4980590033565901</v>
      </c>
      <c r="AK13" s="17">
        <v>7.4980590033565901</v>
      </c>
      <c r="AL13" s="17">
        <v>2.5475054559124599</v>
      </c>
      <c r="AM13" s="17">
        <v>0</v>
      </c>
      <c r="AN13" s="17">
        <v>4.1357716389736403</v>
      </c>
      <c r="AO13" s="17">
        <v>4.1828465016287399E-3</v>
      </c>
      <c r="AP13" s="17">
        <v>3.1899190800377402</v>
      </c>
      <c r="AQ13" s="17">
        <v>6.2819973789698696E-2</v>
      </c>
      <c r="AR13" s="17">
        <v>3568.68939913248</v>
      </c>
      <c r="AS13" s="17">
        <v>3.9831375494744697E-3</v>
      </c>
      <c r="AT13" s="17">
        <v>7.8940272301680395E-2</v>
      </c>
      <c r="AU13" s="17">
        <v>5.0268122894227699E-3</v>
      </c>
      <c r="AV13" s="17">
        <v>1.16793815721159E-4</v>
      </c>
      <c r="AW13" s="17">
        <v>1.7974461032865301E-2</v>
      </c>
      <c r="AX13" s="17">
        <v>3.0196294162381399E-4</v>
      </c>
      <c r="AY13" s="17">
        <v>33.900004572199499</v>
      </c>
      <c r="AZ13" s="17">
        <v>1.15152541968028</v>
      </c>
      <c r="BA13" s="17">
        <v>8.67733896605694</v>
      </c>
      <c r="BB13" s="17">
        <v>0.75534554337695503</v>
      </c>
      <c r="BC13" s="17">
        <v>0</v>
      </c>
      <c r="BD13" s="17">
        <v>0</v>
      </c>
      <c r="BE13" s="17">
        <v>21.887431921743801</v>
      </c>
      <c r="BF13" s="17">
        <v>21.887431921743801</v>
      </c>
      <c r="BG13" s="17">
        <v>3.9672082863716001</v>
      </c>
      <c r="BH13" s="5">
        <v>0</v>
      </c>
      <c r="BI13" s="17">
        <v>0.21800622315325099</v>
      </c>
      <c r="BJ13" s="17">
        <v>0</v>
      </c>
      <c r="BK13" s="17">
        <v>0</v>
      </c>
      <c r="BL13" s="17">
        <v>2.1773557843107998</v>
      </c>
      <c r="BM13" s="17">
        <v>1.5567387241912101</v>
      </c>
      <c r="BN13" s="17">
        <v>2.4492683725589898E-3</v>
      </c>
      <c r="BO13" s="17">
        <v>0</v>
      </c>
      <c r="BP13" s="17">
        <v>38.658761609051801</v>
      </c>
      <c r="BQ13" s="17">
        <v>8.3234737725086903E-3</v>
      </c>
      <c r="BR13" s="17">
        <v>0.65710546752867305</v>
      </c>
      <c r="BS13" s="17">
        <v>1.87022299619151</v>
      </c>
      <c r="BT13" s="17">
        <v>3.0864959912443499</v>
      </c>
      <c r="BU13" s="17">
        <v>3.2841660051637902</v>
      </c>
      <c r="BV13" s="17">
        <v>6.2815879286247203</v>
      </c>
      <c r="BW13" s="17">
        <v>263.36068426616401</v>
      </c>
      <c r="BX13" s="17">
        <v>244.95250602225499</v>
      </c>
      <c r="BY13" s="17">
        <v>25.0395955442605</v>
      </c>
      <c r="BZ13" s="17">
        <v>272.16945735082697</v>
      </c>
      <c r="CA13" s="5">
        <v>1.63722964372891E-6</v>
      </c>
      <c r="CB13" s="17">
        <v>15.5342673278526</v>
      </c>
      <c r="CC13" s="17">
        <v>0</v>
      </c>
      <c r="CD13" s="17">
        <v>0.141728434417312</v>
      </c>
      <c r="CE13" s="5">
        <v>2.3642794781306999E-5</v>
      </c>
      <c r="CF13" s="17">
        <v>1.25686835294763E-2</v>
      </c>
      <c r="CG13" s="17">
        <v>9.2116614178541292E-3</v>
      </c>
      <c r="CH13" s="17">
        <v>0.666501753531198</v>
      </c>
      <c r="CI13" s="5">
        <v>6.1572197431174395E-5</v>
      </c>
      <c r="CJ13" s="17">
        <v>61.143200582724504</v>
      </c>
      <c r="CK13" s="17">
        <v>6.4249768309661195E-4</v>
      </c>
      <c r="CL13" s="17">
        <v>3.8484598461725002E-4</v>
      </c>
      <c r="CM13" s="17">
        <v>5.0813397788764103</v>
      </c>
      <c r="CN13" s="17">
        <v>3.6740355896316599E-4</v>
      </c>
      <c r="CO13" s="17">
        <v>0</v>
      </c>
      <c r="CP13" s="17">
        <v>0</v>
      </c>
      <c r="CQ13" s="17">
        <v>0.708343712241714</v>
      </c>
      <c r="CR13" s="17">
        <v>86.251843559085799</v>
      </c>
      <c r="CS13" s="17">
        <v>72.738472539393001</v>
      </c>
      <c r="CT13" s="17">
        <v>13.5133710196927</v>
      </c>
      <c r="CU13" s="17">
        <v>0.28087895209907499</v>
      </c>
      <c r="CV13" s="17">
        <v>0</v>
      </c>
      <c r="CW13" s="17">
        <v>35.527048731295103</v>
      </c>
      <c r="CX13" s="17">
        <v>3.1498037289747898E-4</v>
      </c>
      <c r="CY13" s="17">
        <v>4.9706178930427596</v>
      </c>
      <c r="CZ13" s="17">
        <v>1.30067559582665</v>
      </c>
      <c r="DA13" s="17">
        <v>1.38538811932516E-3</v>
      </c>
      <c r="DB13" s="17">
        <v>19.882471485639599</v>
      </c>
      <c r="DC13" s="17">
        <v>0.17002991132813799</v>
      </c>
      <c r="DD13" s="17">
        <v>4.8282914099108702E-4</v>
      </c>
      <c r="DE13" s="17">
        <v>4.9834473444776899</v>
      </c>
      <c r="DF13" s="5">
        <v>9.5288366238418793E-6</v>
      </c>
      <c r="DG13" s="17">
        <v>38.2718532963397</v>
      </c>
      <c r="DH13" s="17">
        <v>30.937937156888001</v>
      </c>
      <c r="DI13" s="17">
        <v>0.63426730438464596</v>
      </c>
      <c r="DJ13" s="17">
        <v>0</v>
      </c>
      <c r="DK13" s="17">
        <v>0</v>
      </c>
      <c r="DL13" s="17">
        <v>3.5637461472858698</v>
      </c>
      <c r="DM13" s="17">
        <v>4.3367441764917896</v>
      </c>
      <c r="DN13" s="17">
        <v>4.9904431860586297E-4</v>
      </c>
      <c r="DO13" s="17">
        <v>265.33142596713998</v>
      </c>
      <c r="DP13" s="17">
        <v>2.5910860195961498</v>
      </c>
      <c r="DQ13" s="17">
        <v>3.27630460339152</v>
      </c>
      <c r="DS13" s="25">
        <f t="shared" si="0"/>
        <v>8.0000004611251573E-3</v>
      </c>
      <c r="DT13" s="94">
        <f t="shared" si="1"/>
        <v>0.99257252813611296</v>
      </c>
      <c r="DU13" s="40">
        <f t="shared" si="2"/>
        <v>3.7789590923019744E-6</v>
      </c>
      <c r="DV13" s="40"/>
      <c r="DW13" s="40">
        <f t="shared" si="3"/>
        <v>3.7570472517513883E-6</v>
      </c>
      <c r="DX13" s="40">
        <f t="shared" si="4"/>
        <v>3.7781175476574582E-6</v>
      </c>
      <c r="DY13" s="40">
        <f t="shared" si="5"/>
        <v>3.7653119179833558E-6</v>
      </c>
      <c r="DZ13" s="40">
        <f t="shared" si="6"/>
        <v>3.3770078641768717E-6</v>
      </c>
      <c r="EA13" s="40">
        <f t="shared" si="7"/>
        <v>3.788313009589265E-6</v>
      </c>
      <c r="EB13" s="40">
        <f t="shared" si="8"/>
        <v>3.7494557428623617E-6</v>
      </c>
      <c r="EC13" s="40">
        <f t="shared" si="9"/>
        <v>3.6723271779850915E-6</v>
      </c>
      <c r="ED13" s="40">
        <f t="shared" si="10"/>
        <v>3.9974565864892887E-6</v>
      </c>
      <c r="EE13" s="40">
        <f t="shared" si="11"/>
        <v>3.9917774618912471E-6</v>
      </c>
      <c r="EF13" s="40">
        <f t="shared" si="12"/>
        <v>3.9196216519236687E-6</v>
      </c>
      <c r="EG13" s="40">
        <f t="shared" si="13"/>
        <v>3.5512472456728564E-6</v>
      </c>
      <c r="EH13" s="40">
        <f t="shared" si="14"/>
        <v>7.0746946907033273E-6</v>
      </c>
      <c r="EI13" s="40">
        <f t="shared" si="15"/>
        <v>0.29470009715882484</v>
      </c>
      <c r="EJ13" s="40">
        <f t="shared" si="16"/>
        <v>3.8648901310443946E-6</v>
      </c>
      <c r="EK13" s="40">
        <f t="shared" si="17"/>
        <v>3.8816264159793997E-6</v>
      </c>
      <c r="EL13" s="40">
        <f t="shared" si="18"/>
        <v>5.6749182308865029E-6</v>
      </c>
      <c r="EM13" s="40">
        <f t="shared" si="19"/>
        <v>3.4748572338899413E-6</v>
      </c>
      <c r="EN13" s="40">
        <f t="shared" si="20"/>
        <v>4.5376585430235914E-6</v>
      </c>
      <c r="EO13" s="40">
        <f t="shared" si="21"/>
        <v>6.1238614286431311E-6</v>
      </c>
      <c r="EP13" s="40">
        <f t="shared" si="22"/>
        <v>3.5871739747147395E-6</v>
      </c>
      <c r="EQ13" s="40">
        <f t="shared" si="23"/>
        <v>4.7244396348169053E-6</v>
      </c>
      <c r="ER13" s="40">
        <f t="shared" si="24"/>
        <v>4.7598983319974879E-6</v>
      </c>
      <c r="ES13" s="40">
        <f t="shared" si="25"/>
        <v>2.5956416228733051E-6</v>
      </c>
      <c r="ET13" s="40">
        <f t="shared" si="26"/>
        <v>4.7749841383775157E-6</v>
      </c>
      <c r="EU13" s="40">
        <f t="shared" si="27"/>
        <v>3.2026864536677137E-6</v>
      </c>
      <c r="EV13" s="40">
        <f t="shared" si="28"/>
        <v>3.694191973616641E-6</v>
      </c>
      <c r="EW13" s="40">
        <f t="shared" si="29"/>
        <v>0</v>
      </c>
    </row>
    <row r="14" spans="1:153" x14ac:dyDescent="0.25">
      <c r="A14" s="17" t="s">
        <v>184</v>
      </c>
      <c r="B14" s="17">
        <v>13095.003896308899</v>
      </c>
      <c r="C14" s="17"/>
      <c r="D14" s="17">
        <v>4616.2190574357301</v>
      </c>
      <c r="E14" s="17">
        <v>250.45008395531499</v>
      </c>
      <c r="F14" s="17">
        <v>220.46125236196499</v>
      </c>
      <c r="G14" s="17">
        <v>485.411315238604</v>
      </c>
      <c r="H14" s="17">
        <v>1247.8056896550099</v>
      </c>
      <c r="I14" s="17">
        <v>45.501840098962099</v>
      </c>
      <c r="J14" s="17">
        <v>25.890063004812699</v>
      </c>
      <c r="K14" s="17">
        <v>20.412688174917601</v>
      </c>
      <c r="L14" s="17">
        <v>18.452989651273398</v>
      </c>
      <c r="M14" s="17">
        <v>131.71135804912601</v>
      </c>
      <c r="N14" s="17">
        <v>5.3825685082061101</v>
      </c>
      <c r="O14" s="17">
        <v>19.052755216141598</v>
      </c>
      <c r="P14" s="17">
        <v>14.530106435982599</v>
      </c>
      <c r="Q14" s="17">
        <v>13.6299260520563</v>
      </c>
      <c r="R14" s="17">
        <v>8.5904356228466394</v>
      </c>
      <c r="S14" s="17">
        <v>0.32107284328664198</v>
      </c>
      <c r="T14" s="17">
        <v>5.2772109816175096E-4</v>
      </c>
      <c r="U14" s="17">
        <v>2.9265948035538999E-2</v>
      </c>
      <c r="V14" s="17">
        <v>2.1330867272440698E-2</v>
      </c>
      <c r="W14" s="17">
        <v>2.88226148589278</v>
      </c>
      <c r="X14" s="17">
        <v>1.5157240230270701</v>
      </c>
      <c r="Y14" s="17">
        <v>1.4699409361193601</v>
      </c>
      <c r="Z14" s="17">
        <v>2.8053473522756298</v>
      </c>
      <c r="AA14" s="17">
        <v>0.46127760991976502</v>
      </c>
      <c r="AB14" s="17">
        <v>3.4857121018550901</v>
      </c>
      <c r="AC14" s="17">
        <v>9.5941145556323396E-3</v>
      </c>
      <c r="AF14" s="17" t="s">
        <v>184</v>
      </c>
      <c r="AG14" s="17">
        <v>0</v>
      </c>
      <c r="AH14" s="17">
        <v>3.7365549174688701</v>
      </c>
      <c r="AI14" s="17">
        <v>25.888828741867201</v>
      </c>
      <c r="AJ14" s="17">
        <v>45.499708348224402</v>
      </c>
      <c r="AK14" s="17">
        <v>45.499708348224402</v>
      </c>
      <c r="AL14" s="17">
        <v>12.0974877794457</v>
      </c>
      <c r="AM14" s="17">
        <v>0</v>
      </c>
      <c r="AN14" s="17">
        <v>20.4117823809414</v>
      </c>
      <c r="AO14" s="17">
        <v>9.5938663826578407E-3</v>
      </c>
      <c r="AP14" s="17">
        <v>18.452126646827601</v>
      </c>
      <c r="AQ14" s="17">
        <v>0.542260056147715</v>
      </c>
      <c r="AR14" s="17">
        <v>13094.478798776399</v>
      </c>
      <c r="AS14" s="17">
        <v>4.5780462068089701E-2</v>
      </c>
      <c r="AT14" s="17">
        <v>1.13355385918847</v>
      </c>
      <c r="AU14" s="17">
        <v>7.2183102140709901E-2</v>
      </c>
      <c r="AV14" s="17">
        <v>1.67710520295551E-3</v>
      </c>
      <c r="AW14" s="17">
        <v>0.25810680396244401</v>
      </c>
      <c r="AX14" s="17">
        <v>4.33607740670646E-3</v>
      </c>
      <c r="AY14" s="17">
        <v>158.062379692653</v>
      </c>
      <c r="AZ14" s="17">
        <v>5.4178936111284504</v>
      </c>
      <c r="BA14" s="17">
        <v>40.643476925416699</v>
      </c>
      <c r="BB14" s="17">
        <v>2.8052380424050298</v>
      </c>
      <c r="BC14" s="17">
        <v>0</v>
      </c>
      <c r="BD14" s="17">
        <v>0</v>
      </c>
      <c r="BE14" s="17">
        <v>131.705105980192</v>
      </c>
      <c r="BF14" s="17">
        <v>131.705105980192</v>
      </c>
      <c r="BG14" s="17">
        <v>18.462946077703201</v>
      </c>
      <c r="BH14" s="17">
        <v>0</v>
      </c>
      <c r="BI14" s="17">
        <v>0.46126665547677698</v>
      </c>
      <c r="BJ14" s="17">
        <v>0</v>
      </c>
      <c r="BK14" s="17">
        <v>0</v>
      </c>
      <c r="BL14" s="17">
        <v>36.927697107020002</v>
      </c>
      <c r="BM14" s="17">
        <v>7.5626606040625397</v>
      </c>
      <c r="BN14" s="17">
        <v>2.1142055372408999E-2</v>
      </c>
      <c r="BO14" s="17">
        <v>0</v>
      </c>
      <c r="BP14" s="17">
        <v>181.19460838478699</v>
      </c>
      <c r="BQ14" s="17">
        <v>8.0808868550636806E-2</v>
      </c>
      <c r="BR14" s="17">
        <v>1.3994354151578701</v>
      </c>
      <c r="BS14" s="17">
        <v>3.9830081785964202</v>
      </c>
      <c r="BT14" s="17">
        <v>19.051902128745301</v>
      </c>
      <c r="BU14" s="17">
        <v>15.2836121715254</v>
      </c>
      <c r="BV14" s="17">
        <v>21.1732305002182</v>
      </c>
      <c r="BW14" s="17">
        <v>1276.0736169469201</v>
      </c>
      <c r="BX14" s="17">
        <v>4154.3693785569603</v>
      </c>
      <c r="BY14" s="17">
        <v>424.66879656828502</v>
      </c>
      <c r="BZ14" s="17">
        <v>4615.9658722322602</v>
      </c>
      <c r="CA14" s="5">
        <v>1.58951533212933E-5</v>
      </c>
      <c r="CB14" s="17">
        <v>72.512186948971802</v>
      </c>
      <c r="CC14" s="17">
        <v>0</v>
      </c>
      <c r="CD14" s="17">
        <v>0.32106499955951601</v>
      </c>
      <c r="CE14" s="17">
        <v>5.2769038751174203E-4</v>
      </c>
      <c r="CF14" s="17">
        <v>2.9265161313645999E-2</v>
      </c>
      <c r="CG14" s="17">
        <v>2.1330298712346402E-2</v>
      </c>
      <c r="CH14" s="17">
        <v>2.8821393852420401</v>
      </c>
      <c r="CI14" s="17">
        <v>8.8417823098662295E-4</v>
      </c>
      <c r="CJ14" s="17">
        <v>291.71372115841802</v>
      </c>
      <c r="CK14" s="17">
        <v>9.4410968020326499E-3</v>
      </c>
      <c r="CL14" s="17">
        <v>5.5262730331255396E-3</v>
      </c>
      <c r="CM14" s="17">
        <v>15.984649918263599</v>
      </c>
      <c r="CN14" s="17">
        <v>5.34746567265E-3</v>
      </c>
      <c r="CO14" s="17">
        <v>0</v>
      </c>
      <c r="CP14" s="17">
        <v>0</v>
      </c>
      <c r="CQ14" s="17">
        <v>2.1150571478805298</v>
      </c>
      <c r="CR14" s="17">
        <v>250.441906294208</v>
      </c>
      <c r="CS14" s="17">
        <v>220.45381963393501</v>
      </c>
      <c r="CT14" s="17">
        <v>29.988086660273201</v>
      </c>
      <c r="CU14" s="17">
        <v>0.83901473961760697</v>
      </c>
      <c r="CV14" s="17">
        <v>0</v>
      </c>
      <c r="CW14" s="17">
        <v>106.621480576729</v>
      </c>
      <c r="CX14" s="17">
        <v>4.5230034518560103E-3</v>
      </c>
      <c r="CY14" s="17">
        <v>15.2040028364666</v>
      </c>
      <c r="CZ14" s="17">
        <v>3.8983565820642898</v>
      </c>
      <c r="DA14" s="17">
        <v>2.0395462292395701E-2</v>
      </c>
      <c r="DB14" s="17">
        <v>60.816008510061302</v>
      </c>
      <c r="DC14" s="17">
        <v>0.79005385529045002</v>
      </c>
      <c r="DD14" s="17">
        <v>7.7934860918798202E-3</v>
      </c>
      <c r="DE14" s="17">
        <v>14.9212015271416</v>
      </c>
      <c r="DF14" s="17">
        <v>1.3683013542688599E-4</v>
      </c>
      <c r="DG14" s="17">
        <v>485.38474589910498</v>
      </c>
      <c r="DH14" s="17">
        <v>144.955074173279</v>
      </c>
      <c r="DI14" s="17">
        <v>3.48555055296913</v>
      </c>
      <c r="DJ14" s="17">
        <v>0</v>
      </c>
      <c r="DK14" s="17">
        <v>0</v>
      </c>
      <c r="DL14" s="17">
        <v>17.103319179073701</v>
      </c>
      <c r="DM14" s="17">
        <v>13.6294444400998</v>
      </c>
      <c r="DN14" s="17">
        <v>4.8450216268912704E-3</v>
      </c>
      <c r="DO14" s="17">
        <v>1247.7516103881701</v>
      </c>
      <c r="DP14" s="17">
        <v>8.59012087266197</v>
      </c>
      <c r="DQ14" s="17">
        <v>15.8782321634511</v>
      </c>
      <c r="DS14" s="25">
        <f t="shared" si="0"/>
        <v>7.9999935288000597E-3</v>
      </c>
      <c r="DT14" s="94">
        <f t="shared" si="1"/>
        <v>1.0226984331841007</v>
      </c>
      <c r="DU14" s="40">
        <f t="shared" si="2"/>
        <v>-4.0099074170401358E-5</v>
      </c>
      <c r="DV14" s="40"/>
      <c r="DW14" s="40">
        <f t="shared" si="3"/>
        <v>-5.4846878001182544E-5</v>
      </c>
      <c r="DX14" s="40">
        <f t="shared" si="4"/>
        <v>-3.2651860114598349E-5</v>
      </c>
      <c r="DY14" s="40">
        <f t="shared" si="5"/>
        <v>-3.3714441655167499E-5</v>
      </c>
      <c r="DZ14" s="40">
        <f t="shared" si="6"/>
        <v>-5.4735723426552682E-5</v>
      </c>
      <c r="EA14" s="40">
        <f t="shared" si="7"/>
        <v>-4.333949371138628E-5</v>
      </c>
      <c r="EB14" s="40">
        <f t="shared" si="8"/>
        <v>-4.6849769878756217E-5</v>
      </c>
      <c r="EC14" s="40">
        <f t="shared" si="9"/>
        <v>-4.767323066262938E-5</v>
      </c>
      <c r="ED14" s="40">
        <f t="shared" si="10"/>
        <v>-4.4374066190587068E-5</v>
      </c>
      <c r="EE14" s="40">
        <f t="shared" si="11"/>
        <v>-4.6767730438617036E-5</v>
      </c>
      <c r="EF14" s="40">
        <f t="shared" si="12"/>
        <v>-4.7467955889357758E-5</v>
      </c>
      <c r="EG14" s="40">
        <f t="shared" si="13"/>
        <v>-2.3207220052874804E-5</v>
      </c>
      <c r="EH14" s="40">
        <f t="shared" si="14"/>
        <v>-4.4775014774492282E-5</v>
      </c>
      <c r="EI14" s="40">
        <f t="shared" si="15"/>
        <v>0.45719720591890889</v>
      </c>
      <c r="EJ14" s="40">
        <f t="shared" si="16"/>
        <v>-3.5334891375119174E-5</v>
      </c>
      <c r="EK14" s="40">
        <f t="shared" si="17"/>
        <v>-3.663960694057578E-5</v>
      </c>
      <c r="EL14" s="40">
        <f t="shared" si="18"/>
        <v>-2.4429743249806173E-5</v>
      </c>
      <c r="EM14" s="40">
        <f t="shared" si="19"/>
        <v>-5.8194849733896852E-5</v>
      </c>
      <c r="EN14" s="40">
        <f t="shared" si="20"/>
        <v>-2.6881818147289607E-5</v>
      </c>
      <c r="EO14" s="40">
        <f t="shared" si="21"/>
        <v>-2.665433557084234E-5</v>
      </c>
      <c r="EP14" s="40">
        <f t="shared" si="22"/>
        <v>-4.2362794402083759E-5</v>
      </c>
      <c r="EQ14" s="40">
        <f t="shared" si="23"/>
        <v>-5.7143026288664325E-5</v>
      </c>
      <c r="ER14" s="40">
        <f t="shared" si="24"/>
        <v>-5.7137137969366467E-5</v>
      </c>
      <c r="ES14" s="40">
        <f t="shared" si="25"/>
        <v>-3.8964825696651556E-5</v>
      </c>
      <c r="ET14" s="40">
        <f t="shared" si="26"/>
        <v>-2.3748048360613091E-5</v>
      </c>
      <c r="EU14" s="40">
        <f t="shared" si="27"/>
        <v>-4.6346020910366747E-5</v>
      </c>
      <c r="EV14" s="40">
        <f t="shared" si="28"/>
        <v>-2.5867209846184545E-5</v>
      </c>
      <c r="EW14" s="40">
        <f t="shared" si="29"/>
        <v>0</v>
      </c>
    </row>
    <row r="15" spans="1:153" x14ac:dyDescent="0.25">
      <c r="A15" s="17" t="s">
        <v>185</v>
      </c>
      <c r="B15" s="17">
        <v>4846.5855303457902</v>
      </c>
      <c r="C15" s="17"/>
      <c r="D15" s="17">
        <v>1005.25470848824</v>
      </c>
      <c r="E15" s="17">
        <v>112.144672550556</v>
      </c>
      <c r="F15" s="17">
        <v>96.703888733467906</v>
      </c>
      <c r="G15" s="17">
        <v>108.47477126309499</v>
      </c>
      <c r="H15" s="17">
        <v>404.53603789872602</v>
      </c>
      <c r="I15" s="17">
        <v>14.4442566305684</v>
      </c>
      <c r="J15" s="17">
        <v>8.1786236361301494</v>
      </c>
      <c r="K15" s="17">
        <v>6.9952594391987697</v>
      </c>
      <c r="L15" s="17">
        <v>5.9573296473615001</v>
      </c>
      <c r="M15" s="17">
        <v>41.933232705233102</v>
      </c>
      <c r="N15" s="17">
        <v>2.7850309865942902</v>
      </c>
      <c r="O15" s="17">
        <v>6.0126971233534201</v>
      </c>
      <c r="P15" s="17">
        <v>6.5804978388001496</v>
      </c>
      <c r="Q15" s="17">
        <v>5.72240991869577</v>
      </c>
      <c r="R15" s="17">
        <v>3.5116936837618402</v>
      </c>
      <c r="S15" s="17">
        <v>0.17345307742893401</v>
      </c>
      <c r="T15" s="17">
        <v>1.1963383193809E-4</v>
      </c>
      <c r="U15" s="17">
        <v>1.55332204005175E-2</v>
      </c>
      <c r="V15" s="17">
        <v>1.13618020654008E-2</v>
      </c>
      <c r="W15" s="17">
        <v>1.07001396065456</v>
      </c>
      <c r="X15" s="17">
        <v>0.21022103591888899</v>
      </c>
      <c r="Y15" s="17">
        <v>0.20336567523056001</v>
      </c>
      <c r="Z15" s="17">
        <v>1.08617695576648</v>
      </c>
      <c r="AA15" s="17">
        <v>0.24121875805419599</v>
      </c>
      <c r="AB15" s="17">
        <v>1.14648350107898</v>
      </c>
      <c r="AC15" s="17">
        <v>5.1416159228766098E-3</v>
      </c>
      <c r="AF15" s="17" t="s">
        <v>185</v>
      </c>
      <c r="AG15" s="17">
        <v>0</v>
      </c>
      <c r="AH15" s="17">
        <v>1.2234943133203899</v>
      </c>
      <c r="AI15" s="17">
        <v>8.1784504602531491</v>
      </c>
      <c r="AJ15" s="17">
        <v>14.443937338608899</v>
      </c>
      <c r="AK15" s="17">
        <v>14.443937338608899</v>
      </c>
      <c r="AL15" s="17">
        <v>3.8771826876179101</v>
      </c>
      <c r="AM15" s="17">
        <v>0</v>
      </c>
      <c r="AN15" s="17">
        <v>6.9950960297580798</v>
      </c>
      <c r="AO15" s="17">
        <v>5.1414641048905096E-3</v>
      </c>
      <c r="AP15" s="17">
        <v>5.9571974508700603</v>
      </c>
      <c r="AQ15" s="17">
        <v>0.116122687204104</v>
      </c>
      <c r="AR15" s="17">
        <v>4846.4572798919698</v>
      </c>
      <c r="AS15" s="17">
        <v>6.85524816032011E-3</v>
      </c>
      <c r="AT15" s="17">
        <v>0.15683314164409601</v>
      </c>
      <c r="AU15" s="17">
        <v>9.9869276274739995E-3</v>
      </c>
      <c r="AV15" s="17">
        <v>2.3203647704712901E-4</v>
      </c>
      <c r="AW15" s="17">
        <v>3.57104542805491E-2</v>
      </c>
      <c r="AX15" s="17">
        <v>5.9992008740003295E-4</v>
      </c>
      <c r="AY15" s="17">
        <v>51.613189963749697</v>
      </c>
      <c r="AZ15" s="17">
        <v>1.7575262020034701</v>
      </c>
      <c r="BA15" s="17">
        <v>13.223909227283499</v>
      </c>
      <c r="BB15" s="17">
        <v>1.0861487859164201</v>
      </c>
      <c r="BC15" s="17">
        <v>0</v>
      </c>
      <c r="BD15" s="17">
        <v>0</v>
      </c>
      <c r="BE15" s="17">
        <v>41.9322825278593</v>
      </c>
      <c r="BF15" s="17">
        <v>41.9322825278593</v>
      </c>
      <c r="BG15" s="17">
        <v>6.03611365150193</v>
      </c>
      <c r="BH15" s="17">
        <v>0</v>
      </c>
      <c r="BI15" s="17">
        <v>0.24121138623084801</v>
      </c>
      <c r="BJ15" s="17">
        <v>0</v>
      </c>
      <c r="BK15" s="17">
        <v>0</v>
      </c>
      <c r="BL15" s="17">
        <v>8.0419181981423602</v>
      </c>
      <c r="BM15" s="17">
        <v>2.3949780426416898</v>
      </c>
      <c r="BN15" s="17">
        <v>4.5274989789820296E-3</v>
      </c>
      <c r="BO15" s="17">
        <v>0</v>
      </c>
      <c r="BP15" s="17">
        <v>58.840858047544302</v>
      </c>
      <c r="BQ15" s="17">
        <v>1.28639674623553E-2</v>
      </c>
      <c r="BR15" s="17">
        <v>0.72408582291484003</v>
      </c>
      <c r="BS15" s="17">
        <v>2.0608598233546598</v>
      </c>
      <c r="BT15" s="17">
        <v>6.0125861436255903</v>
      </c>
      <c r="BU15" s="17">
        <v>4.9968567862379798</v>
      </c>
      <c r="BV15" s="17">
        <v>8.7557089545320501</v>
      </c>
      <c r="BW15" s="17">
        <v>414.39708147257699</v>
      </c>
      <c r="BX15" s="17">
        <v>904.71522987599997</v>
      </c>
      <c r="BY15" s="17">
        <v>92.481982270152002</v>
      </c>
      <c r="BZ15" s="17">
        <v>1005.2391303442899</v>
      </c>
      <c r="CA15" s="5">
        <v>2.5303576152323801E-6</v>
      </c>
      <c r="CB15" s="17">
        <v>23.657031623460501</v>
      </c>
      <c r="CC15" s="17">
        <v>0</v>
      </c>
      <c r="CD15" s="17">
        <v>0.17344861584288601</v>
      </c>
      <c r="CE15" s="17">
        <v>1.19634200287357E-4</v>
      </c>
      <c r="CF15" s="17">
        <v>1.55327864876972E-2</v>
      </c>
      <c r="CG15" s="17">
        <v>1.13614903697032E-2</v>
      </c>
      <c r="CH15" s="17">
        <v>1.06998687825574</v>
      </c>
      <c r="CI15" s="17">
        <v>1.2232981192711499E-4</v>
      </c>
      <c r="CJ15" s="17">
        <v>93.608765107885304</v>
      </c>
      <c r="CK15" s="17">
        <v>1.34571258718563E-3</v>
      </c>
      <c r="CL15" s="17">
        <v>7.6458709881225997E-4</v>
      </c>
      <c r="CM15" s="17">
        <v>6.7991690448695596</v>
      </c>
      <c r="CN15" s="17">
        <v>7.5301557115913496E-4</v>
      </c>
      <c r="CO15" s="17">
        <v>0</v>
      </c>
      <c r="CP15" s="17">
        <v>0</v>
      </c>
      <c r="CQ15" s="17">
        <v>0.93800624256022702</v>
      </c>
      <c r="CR15" s="17">
        <v>112.141543003181</v>
      </c>
      <c r="CS15" s="17">
        <v>96.701226583443301</v>
      </c>
      <c r="CT15" s="17">
        <v>15.440316419737901</v>
      </c>
      <c r="CU15" s="17">
        <v>0.37196639006597298</v>
      </c>
      <c r="CV15" s="17">
        <v>0</v>
      </c>
      <c r="CW15" s="17">
        <v>47.130519138102997</v>
      </c>
      <c r="CX15" s="17">
        <v>6.25781604203111E-4</v>
      </c>
      <c r="CY15" s="17">
        <v>6.6257714252881099</v>
      </c>
      <c r="CZ15" s="17">
        <v>1.7232395582257201</v>
      </c>
      <c r="DA15" s="17">
        <v>2.91396175805376E-3</v>
      </c>
      <c r="DB15" s="17">
        <v>26.5030855490335</v>
      </c>
      <c r="DC15" s="17">
        <v>0.258694982631898</v>
      </c>
      <c r="DD15" s="17">
        <v>1.23622910723171E-3</v>
      </c>
      <c r="DE15" s="17">
        <v>6.6016886866625804</v>
      </c>
      <c r="DF15" s="5">
        <v>1.89310959824071E-5</v>
      </c>
      <c r="DG15" s="17">
        <v>108.47293162760801</v>
      </c>
      <c r="DH15" s="17">
        <v>47.106083348956602</v>
      </c>
      <c r="DI15" s="17">
        <v>1.1464555488681301</v>
      </c>
      <c r="DJ15" s="17">
        <v>0</v>
      </c>
      <c r="DK15" s="17">
        <v>0</v>
      </c>
      <c r="DL15" s="17">
        <v>5.4579275291776703</v>
      </c>
      <c r="DM15" s="17">
        <v>5.7222557081059797</v>
      </c>
      <c r="DN15" s="17">
        <v>7.7128333677860402E-4</v>
      </c>
      <c r="DO15" s="17">
        <v>404.52677964527601</v>
      </c>
      <c r="DP15" s="17">
        <v>3.5115973710114199</v>
      </c>
      <c r="DQ15" s="17">
        <v>5.0333621511831002</v>
      </c>
      <c r="DS15" s="25">
        <f t="shared" si="0"/>
        <v>8.000005128519061E-3</v>
      </c>
      <c r="DT15" s="94">
        <f t="shared" si="1"/>
        <v>1.0243996252509071</v>
      </c>
      <c r="DU15" s="40">
        <f t="shared" si="2"/>
        <v>-2.6462022183930818E-5</v>
      </c>
      <c r="DV15" s="40"/>
      <c r="DW15" s="40">
        <f t="shared" si="3"/>
        <v>-1.5496713239452354E-5</v>
      </c>
      <c r="DX15" s="40">
        <f t="shared" si="4"/>
        <v>-2.7906340121377989E-5</v>
      </c>
      <c r="DY15" s="40">
        <f t="shared" si="5"/>
        <v>-2.7528882855398466E-5</v>
      </c>
      <c r="DZ15" s="40">
        <f t="shared" si="6"/>
        <v>-1.695910916028565E-5</v>
      </c>
      <c r="EA15" s="40">
        <f t="shared" si="7"/>
        <v>-2.2886103048083989E-5</v>
      </c>
      <c r="EB15" s="40">
        <f t="shared" si="8"/>
        <v>-2.210511538721086E-5</v>
      </c>
      <c r="EC15" s="40">
        <f t="shared" si="9"/>
        <v>-2.1174207874690345E-5</v>
      </c>
      <c r="ED15" s="40">
        <f t="shared" si="10"/>
        <v>-2.3360025758908664E-5</v>
      </c>
      <c r="EE15" s="40">
        <f t="shared" si="11"/>
        <v>-2.2190561755862614E-5</v>
      </c>
      <c r="EF15" s="40">
        <f t="shared" si="12"/>
        <v>-2.2659292224893038E-5</v>
      </c>
      <c r="EG15" s="40">
        <f t="shared" si="13"/>
        <v>-3.0642504590162956E-5</v>
      </c>
      <c r="EH15" s="40">
        <f t="shared" si="14"/>
        <v>-1.8457561648791568E-5</v>
      </c>
      <c r="EI15" s="40">
        <f t="shared" si="15"/>
        <v>0.33055418739086101</v>
      </c>
      <c r="EJ15" s="40">
        <f t="shared" si="16"/>
        <v>-2.6948539510676514E-5</v>
      </c>
      <c r="EK15" s="40">
        <f t="shared" si="17"/>
        <v>-2.7426295996623182E-5</v>
      </c>
      <c r="EL15" s="40">
        <f t="shared" si="18"/>
        <v>-2.5722149840939182E-5</v>
      </c>
      <c r="EM15" s="40">
        <f t="shared" si="19"/>
        <v>3.0789724029392906E-6</v>
      </c>
      <c r="EN15" s="40">
        <f t="shared" si="20"/>
        <v>-2.7934504829734514E-5</v>
      </c>
      <c r="EO15" s="40">
        <f t="shared" si="21"/>
        <v>-2.7433649680341842E-5</v>
      </c>
      <c r="EP15" s="40">
        <f t="shared" si="22"/>
        <v>-2.5310322870387144E-5</v>
      </c>
      <c r="EQ15" s="40">
        <f t="shared" si="23"/>
        <v>-1.573411522861055E-5</v>
      </c>
      <c r="ER15" s="40">
        <f t="shared" si="24"/>
        <v>-1.5711176382604292E-5</v>
      </c>
      <c r="ES15" s="40">
        <f t="shared" si="25"/>
        <v>-2.5934862556585093E-5</v>
      </c>
      <c r="ET15" s="40">
        <f t="shared" si="26"/>
        <v>-3.0560738341596452E-5</v>
      </c>
      <c r="EU15" s="40">
        <f t="shared" si="27"/>
        <v>-2.4380822596783947E-5</v>
      </c>
      <c r="EV15" s="40">
        <f t="shared" si="28"/>
        <v>-2.9527290326120028E-5</v>
      </c>
      <c r="EW15" s="40">
        <f t="shared" si="29"/>
        <v>0</v>
      </c>
    </row>
    <row r="16" spans="1:153" x14ac:dyDescent="0.25">
      <c r="A16" s="17" t="s">
        <v>186</v>
      </c>
      <c r="B16" s="17">
        <v>3061.0799726935302</v>
      </c>
      <c r="C16" s="17"/>
      <c r="D16" s="17">
        <v>336.68465383876298</v>
      </c>
      <c r="E16" s="17">
        <v>73.797621025593799</v>
      </c>
      <c r="F16" s="17">
        <v>62.445699982905197</v>
      </c>
      <c r="G16" s="17">
        <v>40.547703042465898</v>
      </c>
      <c r="H16" s="17">
        <v>241.20640092263201</v>
      </c>
      <c r="I16" s="17">
        <v>7.9088822751654497</v>
      </c>
      <c r="J16" s="17">
        <v>4.4557091883137998</v>
      </c>
      <c r="K16" s="17">
        <v>4.1195295904577502</v>
      </c>
      <c r="L16" s="17">
        <v>3.3177890614241199</v>
      </c>
      <c r="M16" s="17">
        <v>23.029011494835</v>
      </c>
      <c r="N16" s="17">
        <v>2.1471117035058498</v>
      </c>
      <c r="O16" s="17">
        <v>3.2723106290808501</v>
      </c>
      <c r="P16" s="17">
        <v>4.2399557495223901</v>
      </c>
      <c r="Q16" s="17">
        <v>3.9167331969936101</v>
      </c>
      <c r="R16" s="17">
        <v>2.3633063496686399</v>
      </c>
      <c r="S16" s="17">
        <v>0.117504302174333</v>
      </c>
      <c r="T16" s="5">
        <v>1.9779337126491899E-5</v>
      </c>
      <c r="U16" s="17">
        <v>1.04226098112756E-2</v>
      </c>
      <c r="V16" s="17">
        <v>7.6386631861462698E-3</v>
      </c>
      <c r="W16" s="17">
        <v>0.63404779070142803</v>
      </c>
      <c r="X16" s="17">
        <v>8.5706623176399793E-2</v>
      </c>
      <c r="Y16" s="17">
        <v>8.2551187646399696E-2</v>
      </c>
      <c r="Z16" s="17">
        <v>0.70455076965411101</v>
      </c>
      <c r="AA16" s="17">
        <v>0.18528745168001401</v>
      </c>
      <c r="AB16" s="17">
        <v>0.65018734277895895</v>
      </c>
      <c r="AC16" s="17">
        <v>3.4685058764237801E-3</v>
      </c>
      <c r="AF16" s="17" t="s">
        <v>186</v>
      </c>
      <c r="AG16" s="17">
        <v>0</v>
      </c>
      <c r="AH16" s="17">
        <v>0.73232622580503703</v>
      </c>
      <c r="AI16" s="17">
        <v>4.4557247903356902</v>
      </c>
      <c r="AJ16" s="17">
        <v>7.9089105915143501</v>
      </c>
      <c r="AK16" s="17">
        <v>7.9089105915143501</v>
      </c>
      <c r="AL16" s="17">
        <v>2.3122558653643401</v>
      </c>
      <c r="AM16" s="17">
        <v>0</v>
      </c>
      <c r="AN16" s="17">
        <v>4.1195443511994299</v>
      </c>
      <c r="AO16" s="17">
        <v>3.4685260321912401E-3</v>
      </c>
      <c r="AP16" s="17">
        <v>3.3177991446095301</v>
      </c>
      <c r="AQ16" s="17">
        <v>5.0205847224824199E-2</v>
      </c>
      <c r="AR16" s="17">
        <v>3061.0910338949602</v>
      </c>
      <c r="AS16" s="17">
        <v>3.1554444913661399E-3</v>
      </c>
      <c r="AT16" s="17">
        <v>6.3663682380109804E-2</v>
      </c>
      <c r="AU16" s="17">
        <v>4.0540181215628496E-3</v>
      </c>
      <c r="AV16" s="5">
        <v>9.4191376962802397E-5</v>
      </c>
      <c r="AW16" s="17">
        <v>1.4496038070625E-2</v>
      </c>
      <c r="AX16" s="17">
        <v>2.4352631436366299E-4</v>
      </c>
      <c r="AY16" s="17">
        <v>30.856573057585901</v>
      </c>
      <c r="AZ16" s="17">
        <v>1.04678690911681</v>
      </c>
      <c r="BA16" s="17">
        <v>7.89309881085242</v>
      </c>
      <c r="BB16" s="17">
        <v>0.70455350652606097</v>
      </c>
      <c r="BC16" s="17">
        <v>0</v>
      </c>
      <c r="BD16" s="17">
        <v>0</v>
      </c>
      <c r="BE16" s="17">
        <v>23.029092748605599</v>
      </c>
      <c r="BF16" s="17">
        <v>23.029092748605599</v>
      </c>
      <c r="BG16" s="17">
        <v>3.6119880190691398</v>
      </c>
      <c r="BH16" s="5">
        <v>0</v>
      </c>
      <c r="BI16" s="17">
        <v>0.18528800702152801</v>
      </c>
      <c r="BJ16" s="17">
        <v>0</v>
      </c>
      <c r="BK16" s="17">
        <v>0</v>
      </c>
      <c r="BL16" s="17">
        <v>2.6934869000964499</v>
      </c>
      <c r="BM16" s="17">
        <v>1.4084681798507499</v>
      </c>
      <c r="BN16" s="17">
        <v>1.9574677467526602E-3</v>
      </c>
      <c r="BO16" s="17">
        <v>0</v>
      </c>
      <c r="BP16" s="17">
        <v>35.159691639171598</v>
      </c>
      <c r="BQ16" s="17">
        <v>6.3336854991274004E-3</v>
      </c>
      <c r="BR16" s="17">
        <v>0.55825112595556503</v>
      </c>
      <c r="BS16" s="17">
        <v>1.5888682546558801</v>
      </c>
      <c r="BT16" s="17">
        <v>3.2723319516511098</v>
      </c>
      <c r="BU16" s="17">
        <v>2.9901177479918601</v>
      </c>
      <c r="BV16" s="17">
        <v>5.5420543355519696</v>
      </c>
      <c r="BW16" s="17">
        <v>244.25767635046799</v>
      </c>
      <c r="BX16" s="17">
        <v>303.01721403153698</v>
      </c>
      <c r="BY16" s="17">
        <v>30.975099593181099</v>
      </c>
      <c r="BZ16" s="17">
        <v>336.685800524814</v>
      </c>
      <c r="CA16" s="5">
        <v>1.24584825234506E-6</v>
      </c>
      <c r="CB16" s="17">
        <v>14.137334970564901</v>
      </c>
      <c r="CC16" s="17">
        <v>0</v>
      </c>
      <c r="CD16" s="17">
        <v>0.117504581672867</v>
      </c>
      <c r="CE16" s="5">
        <v>1.9779425170125101E-5</v>
      </c>
      <c r="CF16" s="17">
        <v>1.0422646794204E-2</v>
      </c>
      <c r="CG16" s="17">
        <v>7.6386796834603697E-3</v>
      </c>
      <c r="CH16" s="17">
        <v>0.63405046193179904</v>
      </c>
      <c r="CI16" s="5">
        <v>4.96577734446667E-5</v>
      </c>
      <c r="CJ16" s="17">
        <v>55.4680302975313</v>
      </c>
      <c r="CK16" s="17">
        <v>5.1832719957891705E-4</v>
      </c>
      <c r="CL16" s="17">
        <v>3.1037163024079899E-4</v>
      </c>
      <c r="CM16" s="17">
        <v>4.35984517799566</v>
      </c>
      <c r="CN16" s="17">
        <v>2.9636038054751702E-4</v>
      </c>
      <c r="CO16" s="17">
        <v>0</v>
      </c>
      <c r="CP16" s="17">
        <v>0</v>
      </c>
      <c r="CQ16" s="17">
        <v>0.60822081240320303</v>
      </c>
      <c r="CR16" s="17">
        <v>73.797883312862396</v>
      </c>
      <c r="CS16" s="17">
        <v>62.445922402904699</v>
      </c>
      <c r="CT16" s="17">
        <v>11.3519609099577</v>
      </c>
      <c r="CU16" s="17">
        <v>0.24117586873680599</v>
      </c>
      <c r="CV16" s="17">
        <v>0</v>
      </c>
      <c r="CW16" s="17">
        <v>30.503978077238902</v>
      </c>
      <c r="CX16" s="17">
        <v>2.5402513847340902E-4</v>
      </c>
      <c r="CY16" s="17">
        <v>4.2668278355572404</v>
      </c>
      <c r="CZ16" s="17">
        <v>1.1167603745652701</v>
      </c>
      <c r="DA16" s="17">
        <v>1.1176708421986601E-3</v>
      </c>
      <c r="DB16" s="17">
        <v>17.0673096788416</v>
      </c>
      <c r="DC16" s="17">
        <v>0.15484252652825001</v>
      </c>
      <c r="DD16" s="17">
        <v>3.9005446927583599E-4</v>
      </c>
      <c r="DE16" s="17">
        <v>4.2788604252715796</v>
      </c>
      <c r="DF16" s="5">
        <v>7.6848605439904699E-6</v>
      </c>
      <c r="DG16" s="17">
        <v>40.5478342482294</v>
      </c>
      <c r="DH16" s="17">
        <v>28.139599500397999</v>
      </c>
      <c r="DI16" s="17">
        <v>0.65018948100023699</v>
      </c>
      <c r="DJ16" s="17">
        <v>0</v>
      </c>
      <c r="DK16" s="17">
        <v>0</v>
      </c>
      <c r="DL16" s="17">
        <v>3.2300197513468398</v>
      </c>
      <c r="DM16" s="17">
        <v>3.91674814778154</v>
      </c>
      <c r="DN16" s="17">
        <v>3.7974731296309098E-4</v>
      </c>
      <c r="DO16" s="17">
        <v>241.207265784817</v>
      </c>
      <c r="DP16" s="17">
        <v>2.3633139997218402</v>
      </c>
      <c r="DQ16" s="17">
        <v>2.9652372871755901</v>
      </c>
      <c r="DS16" s="25">
        <f t="shared" si="0"/>
        <v>8.0000014728804636E-3</v>
      </c>
      <c r="DT16" s="94">
        <f t="shared" si="1"/>
        <v>1.0126464290191501</v>
      </c>
      <c r="DU16" s="40">
        <f t="shared" si="2"/>
        <v>3.6134963897416817E-6</v>
      </c>
      <c r="DV16" s="40"/>
      <c r="DW16" s="40">
        <f t="shared" si="3"/>
        <v>3.4058162079598841E-6</v>
      </c>
      <c r="DX16" s="40">
        <f t="shared" si="4"/>
        <v>3.5541425990764227E-6</v>
      </c>
      <c r="DY16" s="40">
        <f t="shared" si="5"/>
        <v>3.5618144974524277E-6</v>
      </c>
      <c r="DZ16" s="40">
        <f t="shared" si="6"/>
        <v>3.2358371413661388E-6</v>
      </c>
      <c r="EA16" s="40">
        <f t="shared" si="7"/>
        <v>3.5855689636542768E-6</v>
      </c>
      <c r="EB16" s="40">
        <f t="shared" si="8"/>
        <v>3.5803224672140394E-6</v>
      </c>
      <c r="EC16" s="40">
        <f t="shared" si="9"/>
        <v>3.5015799350993373E-6</v>
      </c>
      <c r="ED16" s="40">
        <f t="shared" si="10"/>
        <v>3.5831134005688736E-6</v>
      </c>
      <c r="EE16" s="40">
        <f t="shared" si="11"/>
        <v>3.0391279323385285E-6</v>
      </c>
      <c r="EF16" s="40">
        <f t="shared" si="12"/>
        <v>3.5283221173952974E-6</v>
      </c>
      <c r="EG16" s="40">
        <f t="shared" si="13"/>
        <v>3.5755501601072481E-6</v>
      </c>
      <c r="EH16" s="40">
        <f t="shared" si="14"/>
        <v>6.516059346619042E-6</v>
      </c>
      <c r="EI16" s="40">
        <f t="shared" si="15"/>
        <v>0.30710192816900378</v>
      </c>
      <c r="EJ16" s="40">
        <f t="shared" si="16"/>
        <v>3.8171576101679402E-6</v>
      </c>
      <c r="EK16" s="40">
        <f t="shared" si="17"/>
        <v>3.2370129252690048E-6</v>
      </c>
      <c r="EL16" s="40">
        <f t="shared" si="18"/>
        <v>2.3786238361127914E-6</v>
      </c>
      <c r="EM16" s="40">
        <f t="shared" si="19"/>
        <v>4.4512934199522539E-6</v>
      </c>
      <c r="EN16" s="40">
        <f t="shared" si="20"/>
        <v>3.548336651752488E-6</v>
      </c>
      <c r="EO16" s="40">
        <f t="shared" si="21"/>
        <v>2.1597122032812477E-6</v>
      </c>
      <c r="EP16" s="40">
        <f t="shared" si="22"/>
        <v>4.2129795422117784E-6</v>
      </c>
      <c r="EQ16" s="40">
        <f t="shared" si="23"/>
        <v>3.2387064169927002E-6</v>
      </c>
      <c r="ER16" s="40">
        <f t="shared" si="24"/>
        <v>3.2539474243866705E-6</v>
      </c>
      <c r="ES16" s="40">
        <f t="shared" si="25"/>
        <v>3.8845631398621426E-6</v>
      </c>
      <c r="ET16" s="40">
        <f t="shared" si="26"/>
        <v>2.9971890107053853E-6</v>
      </c>
      <c r="EU16" s="40">
        <f t="shared" si="27"/>
        <v>3.2886233510750343E-6</v>
      </c>
      <c r="EV16" s="40">
        <f t="shared" si="28"/>
        <v>5.8110806722320755E-6</v>
      </c>
      <c r="EW16" s="40">
        <f t="shared" si="29"/>
        <v>0</v>
      </c>
    </row>
    <row r="17" spans="1:153" x14ac:dyDescent="0.25">
      <c r="A17" s="17" t="s">
        <v>187</v>
      </c>
      <c r="B17" s="17">
        <v>5953.0062978205497</v>
      </c>
      <c r="C17" s="17"/>
      <c r="D17" s="17">
        <v>1620.8697407125001</v>
      </c>
      <c r="E17" s="17">
        <v>188.570241885325</v>
      </c>
      <c r="F17" s="17">
        <v>169.29395315678201</v>
      </c>
      <c r="G17" s="17">
        <v>163.5557174823</v>
      </c>
      <c r="H17" s="17">
        <v>908.67083951908398</v>
      </c>
      <c r="I17" s="17">
        <v>36.6952296610567</v>
      </c>
      <c r="J17" s="17">
        <v>20.9162973632728</v>
      </c>
      <c r="K17" s="17">
        <v>15.983991834203501</v>
      </c>
      <c r="L17" s="17">
        <v>14.7892050716346</v>
      </c>
      <c r="M17" s="17">
        <v>106.10596558356001</v>
      </c>
      <c r="N17" s="17">
        <v>3.2927723621332299</v>
      </c>
      <c r="O17" s="17">
        <v>15.3981038902552</v>
      </c>
      <c r="P17" s="17">
        <v>9.4813644035964497</v>
      </c>
      <c r="Q17" s="17">
        <v>9.6976554315743897</v>
      </c>
      <c r="R17" s="17">
        <v>6.20010355136698</v>
      </c>
      <c r="S17" s="17">
        <v>0.17526996043558099</v>
      </c>
      <c r="T17" s="5">
        <v>2.8213301492464999E-5</v>
      </c>
      <c r="U17" s="17">
        <v>1.5543210581395499E-2</v>
      </c>
      <c r="V17" s="17">
        <v>1.1391880228222399E-2</v>
      </c>
      <c r="W17" s="17">
        <v>2.1460217534210102</v>
      </c>
      <c r="X17" s="17">
        <v>4.16700051080999E-2</v>
      </c>
      <c r="Y17" s="17">
        <v>4.0007238410999901E-2</v>
      </c>
      <c r="Z17" s="17">
        <v>2.0809650493919598</v>
      </c>
      <c r="AA17" s="17">
        <v>0.28409759714674798</v>
      </c>
      <c r="AB17" s="17">
        <v>2.7740087029782901</v>
      </c>
      <c r="AC17" s="17">
        <v>5.1730131395548501E-3</v>
      </c>
      <c r="AF17" s="17" t="s">
        <v>187</v>
      </c>
      <c r="AG17" s="17">
        <v>0</v>
      </c>
      <c r="AH17" s="17">
        <v>2.785252372904</v>
      </c>
      <c r="AI17" s="17">
        <v>20.9163586636577</v>
      </c>
      <c r="AJ17" s="17">
        <v>36.695374228316098</v>
      </c>
      <c r="AK17" s="17">
        <v>36.695374228316098</v>
      </c>
      <c r="AL17" s="17">
        <v>8.6681663037523702</v>
      </c>
      <c r="AM17" s="17">
        <v>0</v>
      </c>
      <c r="AN17" s="17">
        <v>15.984044827800201</v>
      </c>
      <c r="AO17" s="17">
        <v>5.1730256021364001E-3</v>
      </c>
      <c r="AP17" s="17">
        <v>14.789254410616</v>
      </c>
      <c r="AQ17" s="17">
        <v>3.1511309343847903E-2</v>
      </c>
      <c r="AR17" s="17">
        <v>5953.0275932816303</v>
      </c>
      <c r="AS17" s="17">
        <v>1.66277451203448E-3</v>
      </c>
      <c r="AT17" s="17">
        <v>3.0853690085263698E-2</v>
      </c>
      <c r="AU17" s="17">
        <v>1.9647229453749701E-3</v>
      </c>
      <c r="AV17" s="5">
        <v>4.5648237990046101E-5</v>
      </c>
      <c r="AW17" s="17">
        <v>7.0252961108263502E-3</v>
      </c>
      <c r="AX17" s="17">
        <v>1.1802199935625E-4</v>
      </c>
      <c r="AY17" s="17">
        <v>117.028382064881</v>
      </c>
      <c r="AZ17" s="17">
        <v>3.9383995336109301</v>
      </c>
      <c r="BA17" s="17">
        <v>29.8234088662728</v>
      </c>
      <c r="BB17" s="17">
        <v>2.08097225655832</v>
      </c>
      <c r="BC17" s="17">
        <v>0</v>
      </c>
      <c r="BD17" s="17">
        <v>0</v>
      </c>
      <c r="BE17" s="17">
        <v>106.106343730443</v>
      </c>
      <c r="BF17" s="17">
        <v>106.106343730443</v>
      </c>
      <c r="BG17" s="17">
        <v>13.723387143557</v>
      </c>
      <c r="BH17" s="5">
        <v>0</v>
      </c>
      <c r="BI17" s="17">
        <v>0.28409847233378599</v>
      </c>
      <c r="BJ17" s="17">
        <v>0</v>
      </c>
      <c r="BK17" s="17">
        <v>0</v>
      </c>
      <c r="BL17" s="17">
        <v>12.967008283504599</v>
      </c>
      <c r="BM17" s="17">
        <v>5.14828665830166</v>
      </c>
      <c r="BN17" s="17">
        <v>1.22858699912413E-3</v>
      </c>
      <c r="BO17" s="17">
        <v>0</v>
      </c>
      <c r="BP17" s="17">
        <v>132.934769079528</v>
      </c>
      <c r="BQ17" s="17">
        <v>3.6948070142184802E-3</v>
      </c>
      <c r="BR17" s="17">
        <v>0.85612396014484304</v>
      </c>
      <c r="BS17" s="17">
        <v>2.4366602945926101</v>
      </c>
      <c r="BT17" s="17">
        <v>15.398205028629301</v>
      </c>
      <c r="BU17" s="17">
        <v>11.360915285489501</v>
      </c>
      <c r="BV17" s="17">
        <v>14.433611021668</v>
      </c>
      <c r="BW17" s="17">
        <v>942.57477302435404</v>
      </c>
      <c r="BX17" s="17">
        <v>1458.78786537478</v>
      </c>
      <c r="BY17" s="17">
        <v>149.12061045116201</v>
      </c>
      <c r="BZ17" s="17">
        <v>1620.8754841094401</v>
      </c>
      <c r="CA17" s="5">
        <v>7.2677811090074296E-7</v>
      </c>
      <c r="CB17" s="17">
        <v>53.567358838118501</v>
      </c>
      <c r="CC17" s="17">
        <v>0</v>
      </c>
      <c r="CD17" s="17">
        <v>0.175270694754351</v>
      </c>
      <c r="CE17" s="5">
        <v>2.8213414688338101E-5</v>
      </c>
      <c r="CF17" s="17">
        <v>1.55433014473475E-2</v>
      </c>
      <c r="CG17" s="17">
        <v>1.1391911941745001E-2</v>
      </c>
      <c r="CH17" s="17">
        <v>2.14603115741137</v>
      </c>
      <c r="CI17" s="5">
        <v>2.4066037333068701E-5</v>
      </c>
      <c r="CJ17" s="17">
        <v>206.20077361654</v>
      </c>
      <c r="CK17" s="17">
        <v>2.5625668776489902E-4</v>
      </c>
      <c r="CL17" s="17">
        <v>1.50417394092715E-4</v>
      </c>
      <c r="CM17" s="17">
        <v>11.7339869198674</v>
      </c>
      <c r="CN17" s="17">
        <v>1.4531295156996601E-4</v>
      </c>
      <c r="CO17" s="17">
        <v>0</v>
      </c>
      <c r="CP17" s="17">
        <v>0</v>
      </c>
      <c r="CQ17" s="17">
        <v>1.6526959018965199</v>
      </c>
      <c r="CR17" s="17">
        <v>188.57090515191001</v>
      </c>
      <c r="CS17" s="17">
        <v>169.294548528729</v>
      </c>
      <c r="CT17" s="17">
        <v>19.276356623180401</v>
      </c>
      <c r="CU17" s="17">
        <v>0.655285213463626</v>
      </c>
      <c r="CV17" s="17">
        <v>0</v>
      </c>
      <c r="CW17" s="17">
        <v>82.8380716589229</v>
      </c>
      <c r="CX17" s="17">
        <v>1.2310860331354599E-4</v>
      </c>
      <c r="CY17" s="17">
        <v>11.5520966700066</v>
      </c>
      <c r="CZ17" s="17">
        <v>3.0322130385423001</v>
      </c>
      <c r="DA17" s="17">
        <v>5.5346578105899E-4</v>
      </c>
      <c r="DB17" s="17">
        <v>46.208376657903301</v>
      </c>
      <c r="DC17" s="17">
        <v>0.58891191763758199</v>
      </c>
      <c r="DD17" s="17">
        <v>2.09263670750728E-4</v>
      </c>
      <c r="DE17" s="17">
        <v>11.620356852681599</v>
      </c>
      <c r="DF17" s="5">
        <v>3.7243193399361701E-6</v>
      </c>
      <c r="DG17" s="17">
        <v>163.55634373771099</v>
      </c>
      <c r="DH17" s="17">
        <v>106.384249898883</v>
      </c>
      <c r="DI17" s="17">
        <v>2.7740190101966902</v>
      </c>
      <c r="DJ17" s="17">
        <v>0</v>
      </c>
      <c r="DK17" s="17">
        <v>0</v>
      </c>
      <c r="DL17" s="17">
        <v>11.95564552425</v>
      </c>
      <c r="DM17" s="17">
        <v>9.6976893641586397</v>
      </c>
      <c r="DN17" s="17">
        <v>2.2152852700047901E-4</v>
      </c>
      <c r="DO17" s="17">
        <v>908.67405326278504</v>
      </c>
      <c r="DP17" s="17">
        <v>6.2001248548218202</v>
      </c>
      <c r="DQ17" s="17">
        <v>10.8709095766497</v>
      </c>
      <c r="DS17" s="25">
        <f t="shared" si="0"/>
        <v>8.0000027211399767E-3</v>
      </c>
      <c r="DT17" s="94">
        <f t="shared" si="1"/>
        <v>1.0373078989543516</v>
      </c>
      <c r="DU17" s="40">
        <f t="shared" si="2"/>
        <v>3.5772616414706087E-6</v>
      </c>
      <c r="DV17" s="40"/>
      <c r="DW17" s="40">
        <f t="shared" si="3"/>
        <v>3.5434043808535081E-6</v>
      </c>
      <c r="DX17" s="40">
        <f t="shared" si="4"/>
        <v>3.5173449340487996E-6</v>
      </c>
      <c r="DY17" s="40">
        <f t="shared" si="5"/>
        <v>3.5167939308169427E-6</v>
      </c>
      <c r="DZ17" s="40">
        <f t="shared" si="6"/>
        <v>3.8290034774244108E-6</v>
      </c>
      <c r="EA17" s="40">
        <f t="shared" si="7"/>
        <v>3.5367523213952793E-6</v>
      </c>
      <c r="EB17" s="40">
        <f t="shared" si="8"/>
        <v>3.9396744681176019E-6</v>
      </c>
      <c r="EC17" s="40">
        <f t="shared" si="9"/>
        <v>2.9307474375148116E-6</v>
      </c>
      <c r="ED17" s="40">
        <f t="shared" si="10"/>
        <v>3.3154169027283642E-6</v>
      </c>
      <c r="EE17" s="40">
        <f t="shared" si="11"/>
        <v>3.3361483028359561E-6</v>
      </c>
      <c r="EF17" s="40">
        <f t="shared" si="12"/>
        <v>3.5638607208791212E-6</v>
      </c>
      <c r="EG17" s="40">
        <f t="shared" si="13"/>
        <v>3.6117298480603692E-6</v>
      </c>
      <c r="EH17" s="40">
        <f t="shared" si="14"/>
        <v>6.5682355971461584E-6</v>
      </c>
      <c r="EI17" s="40">
        <f t="shared" si="15"/>
        <v>0.52231371005981742</v>
      </c>
      <c r="EJ17" s="40">
        <f t="shared" si="16"/>
        <v>3.4990503106055545E-6</v>
      </c>
      <c r="EK17" s="40">
        <f t="shared" si="17"/>
        <v>3.4359837160294946E-6</v>
      </c>
      <c r="EL17" s="40">
        <f t="shared" si="18"/>
        <v>4.1896441819675858E-6</v>
      </c>
      <c r="EM17" s="40">
        <f t="shared" si="19"/>
        <v>4.0121455878611314E-6</v>
      </c>
      <c r="EN17" s="40">
        <f t="shared" si="20"/>
        <v>5.8460220637624047E-6</v>
      </c>
      <c r="EO17" s="40">
        <f t="shared" si="21"/>
        <v>2.7838707891996384E-6</v>
      </c>
      <c r="EP17" s="40">
        <f t="shared" si="22"/>
        <v>4.3820573322551472E-6</v>
      </c>
      <c r="EQ17" s="40">
        <f t="shared" si="23"/>
        <v>3.5704998237541383E-6</v>
      </c>
      <c r="ER17" s="40">
        <f t="shared" si="24"/>
        <v>3.5235576614611375E-6</v>
      </c>
      <c r="ES17" s="40">
        <f t="shared" si="25"/>
        <v>3.4633769376678476E-6</v>
      </c>
      <c r="ET17" s="40">
        <f t="shared" si="26"/>
        <v>3.0805858507680928E-6</v>
      </c>
      <c r="EU17" s="40">
        <f t="shared" si="27"/>
        <v>3.7156402534181838E-6</v>
      </c>
      <c r="EV17" s="40">
        <f t="shared" si="28"/>
        <v>2.4091532756379524E-6</v>
      </c>
      <c r="EW17" s="40">
        <f t="shared" si="29"/>
        <v>0</v>
      </c>
    </row>
    <row r="18" spans="1:153" x14ac:dyDescent="0.25">
      <c r="A18" s="17" t="s">
        <v>188</v>
      </c>
      <c r="B18" s="17">
        <v>4980.2678253272197</v>
      </c>
      <c r="C18" s="17"/>
      <c r="D18" s="17">
        <v>2425.0046276108301</v>
      </c>
      <c r="E18" s="17">
        <v>106.819736470251</v>
      </c>
      <c r="F18" s="17">
        <v>96.348537424473193</v>
      </c>
      <c r="G18" s="17">
        <v>227.261297435828</v>
      </c>
      <c r="H18" s="17">
        <v>650.02731055614697</v>
      </c>
      <c r="I18" s="17">
        <v>25.758277930166699</v>
      </c>
      <c r="J18" s="17">
        <v>14.700302383565599</v>
      </c>
      <c r="K18" s="17">
        <v>10.9871264853317</v>
      </c>
      <c r="L18" s="17">
        <v>10.3363282733098</v>
      </c>
      <c r="M18" s="17">
        <v>74.425980456042495</v>
      </c>
      <c r="N18" s="17">
        <v>1.8246651805771801</v>
      </c>
      <c r="O18" s="17">
        <v>10.8247520136036</v>
      </c>
      <c r="P18" s="17">
        <v>6.1262705163684696</v>
      </c>
      <c r="Q18" s="17">
        <v>6.1766878935555098</v>
      </c>
      <c r="R18" s="17">
        <v>3.9976216368883701</v>
      </c>
      <c r="S18" s="17">
        <v>0.105271940055312</v>
      </c>
      <c r="T18" s="17">
        <v>2.8632065490845598E-4</v>
      </c>
      <c r="U18" s="17">
        <v>9.7838828274120805E-3</v>
      </c>
      <c r="V18" s="17">
        <v>7.1036942605635801E-3</v>
      </c>
      <c r="W18" s="17">
        <v>1.46648053071437</v>
      </c>
      <c r="X18" s="17">
        <v>0.46727307257939998</v>
      </c>
      <c r="Y18" s="17">
        <v>0.4529862963829</v>
      </c>
      <c r="Z18" s="17">
        <v>1.3723435157089801</v>
      </c>
      <c r="AA18" s="17">
        <v>0.15659500430241599</v>
      </c>
      <c r="AB18" s="17">
        <v>1.92916220551071</v>
      </c>
      <c r="AC18" s="17">
        <v>3.1736721586799301E-3</v>
      </c>
      <c r="AF18" s="17" t="s">
        <v>188</v>
      </c>
      <c r="AG18" s="17">
        <v>0</v>
      </c>
      <c r="AH18" s="17">
        <v>1.96349530683282</v>
      </c>
      <c r="AI18" s="17">
        <v>14.700616362126</v>
      </c>
      <c r="AJ18" s="17">
        <v>25.7588172965309</v>
      </c>
      <c r="AK18" s="17">
        <v>25.7588172965309</v>
      </c>
      <c r="AL18" s="17">
        <v>6.2446811017607704</v>
      </c>
      <c r="AM18" s="17">
        <v>0</v>
      </c>
      <c r="AN18" s="17">
        <v>10.987375276446199</v>
      </c>
      <c r="AO18" s="17">
        <v>3.1737775980777501E-3</v>
      </c>
      <c r="AP18" s="17">
        <v>10.336549346347899</v>
      </c>
      <c r="AQ18" s="17">
        <v>0.196868338897531</v>
      </c>
      <c r="AR18" s="17">
        <v>4980.3869578623899</v>
      </c>
      <c r="AS18" s="17">
        <v>1.4286920880525999E-2</v>
      </c>
      <c r="AT18" s="17">
        <v>0.349346411281381</v>
      </c>
      <c r="AU18" s="17">
        <v>2.22459186088724E-2</v>
      </c>
      <c r="AV18" s="17">
        <v>5.1686413021158795E-4</v>
      </c>
      <c r="AW18" s="17">
        <v>7.9545186642746499E-2</v>
      </c>
      <c r="AX18" s="17">
        <v>1.33632112732794E-3</v>
      </c>
      <c r="AY18" s="17">
        <v>82.858300162288003</v>
      </c>
      <c r="AZ18" s="17">
        <v>2.8233472326596099</v>
      </c>
      <c r="BA18" s="17">
        <v>21.2384782509735</v>
      </c>
      <c r="BB18" s="17">
        <v>1.3723784281293101</v>
      </c>
      <c r="BC18" s="17">
        <v>0</v>
      </c>
      <c r="BD18" s="17">
        <v>0</v>
      </c>
      <c r="BE18" s="17">
        <v>74.427488679606697</v>
      </c>
      <c r="BF18" s="17">
        <v>74.427488679606697</v>
      </c>
      <c r="BG18" s="17">
        <v>9.6894143060554594</v>
      </c>
      <c r="BH18" s="5">
        <v>0</v>
      </c>
      <c r="BI18" s="17">
        <v>0.15660045547521401</v>
      </c>
      <c r="BJ18" s="17">
        <v>0</v>
      </c>
      <c r="BK18" s="17">
        <v>0</v>
      </c>
      <c r="BL18" s="17">
        <v>19.400321055636699</v>
      </c>
      <c r="BM18" s="17">
        <v>3.8576653492523998</v>
      </c>
      <c r="BN18" s="17">
        <v>7.6757371923723899E-3</v>
      </c>
      <c r="BO18" s="17">
        <v>0</v>
      </c>
      <c r="BP18" s="17">
        <v>94.555576359113104</v>
      </c>
      <c r="BQ18" s="17">
        <v>2.42825805188417E-2</v>
      </c>
      <c r="BR18" s="17">
        <v>0.47442897123519401</v>
      </c>
      <c r="BS18" s="17">
        <v>1.35029813797626</v>
      </c>
      <c r="BT18" s="17">
        <v>10.825013960189899</v>
      </c>
      <c r="BU18" s="17">
        <v>8.0211197479236098</v>
      </c>
      <c r="BV18" s="17">
        <v>9.61755358118657</v>
      </c>
      <c r="BW18" s="17">
        <v>672.01090465935795</v>
      </c>
      <c r="BX18" s="17">
        <v>2182.53549604519</v>
      </c>
      <c r="BY18" s="17">
        <v>223.10363165772301</v>
      </c>
      <c r="BZ18" s="17">
        <v>2425.03944875855</v>
      </c>
      <c r="CA18" s="5">
        <v>4.7763991620021598E-6</v>
      </c>
      <c r="CB18" s="17">
        <v>37.982205240797001</v>
      </c>
      <c r="CC18" s="17">
        <v>0</v>
      </c>
      <c r="CD18" s="17">
        <v>0.10527529999785</v>
      </c>
      <c r="CE18" s="17">
        <v>2.8632380244686498E-4</v>
      </c>
      <c r="CF18" s="17">
        <v>9.7842010488180392E-3</v>
      </c>
      <c r="CG18" s="17">
        <v>7.1039350820483096E-3</v>
      </c>
      <c r="CH18" s="17">
        <v>1.46651374389391</v>
      </c>
      <c r="CI18" s="17">
        <v>2.7249219824765602E-4</v>
      </c>
      <c r="CJ18" s="17">
        <v>150.569807827186</v>
      </c>
      <c r="CK18" s="17">
        <v>2.9621167178293202E-3</v>
      </c>
      <c r="CL18" s="17">
        <v>1.7031235496795E-3</v>
      </c>
      <c r="CM18" s="17">
        <v>6.90128639373446</v>
      </c>
      <c r="CN18" s="17">
        <v>1.66552195800305E-3</v>
      </c>
      <c r="CO18" s="17">
        <v>0</v>
      </c>
      <c r="CP18" s="17">
        <v>0</v>
      </c>
      <c r="CQ18" s="17">
        <v>0.92764191436145804</v>
      </c>
      <c r="CR18" s="17">
        <v>106.82273725944</v>
      </c>
      <c r="CS18" s="17">
        <v>96.351189574679694</v>
      </c>
      <c r="CT18" s="17">
        <v>10.4715476847611</v>
      </c>
      <c r="CU18" s="17">
        <v>0.367928367730947</v>
      </c>
      <c r="CV18" s="17">
        <v>0</v>
      </c>
      <c r="CW18" s="17">
        <v>46.730261934225098</v>
      </c>
      <c r="CX18" s="17">
        <v>1.3939288502697799E-3</v>
      </c>
      <c r="CY18" s="17">
        <v>6.63240295860271</v>
      </c>
      <c r="CZ18" s="17">
        <v>1.7073670801435199</v>
      </c>
      <c r="DA18" s="17">
        <v>6.4081065924370397E-3</v>
      </c>
      <c r="DB18" s="17">
        <v>26.5296127029216</v>
      </c>
      <c r="DC18" s="17">
        <v>0.415160509306777</v>
      </c>
      <c r="DD18" s="17">
        <v>2.6118276013139502E-3</v>
      </c>
      <c r="DE18" s="17">
        <v>6.5376289365454596</v>
      </c>
      <c r="DF18" s="5">
        <v>4.2168946571316697E-5</v>
      </c>
      <c r="DG18" s="17">
        <v>227.26458549751101</v>
      </c>
      <c r="DH18" s="17">
        <v>75.683837539530501</v>
      </c>
      <c r="DI18" s="17">
        <v>1.92920274021396</v>
      </c>
      <c r="DJ18" s="17">
        <v>0</v>
      </c>
      <c r="DK18" s="17">
        <v>0</v>
      </c>
      <c r="DL18" s="17">
        <v>8.7869461098776203</v>
      </c>
      <c r="DM18" s="17">
        <v>6.1768490170387302</v>
      </c>
      <c r="DN18" s="17">
        <v>1.4558962213032001E-3</v>
      </c>
      <c r="DO18" s="17">
        <v>650.04123730363699</v>
      </c>
      <c r="DP18" s="17">
        <v>3.99772187233566</v>
      </c>
      <c r="DQ18" s="17">
        <v>8.1081073545071707</v>
      </c>
      <c r="DS18" s="25">
        <f t="shared" si="0"/>
        <v>8.0000022538059337E-3</v>
      </c>
      <c r="DT18" s="94">
        <f t="shared" si="1"/>
        <v>1.0337973440682793</v>
      </c>
      <c r="DU18" s="40">
        <f t="shared" si="2"/>
        <v>2.3920909346338339E-5</v>
      </c>
      <c r="DV18" s="40"/>
      <c r="DW18" s="40">
        <f t="shared" si="3"/>
        <v>1.4359208771561822E-5</v>
      </c>
      <c r="DX18" s="40">
        <f t="shared" si="4"/>
        <v>2.8092085677799563E-5</v>
      </c>
      <c r="DY18" s="40">
        <f t="shared" si="5"/>
        <v>2.7526626531096955E-5</v>
      </c>
      <c r="DZ18" s="40">
        <f t="shared" si="6"/>
        <v>1.4468199029519708E-5</v>
      </c>
      <c r="EA18" s="40">
        <f t="shared" si="7"/>
        <v>2.1424865176976353E-5</v>
      </c>
      <c r="EB18" s="40">
        <f t="shared" si="8"/>
        <v>2.0939535075416169E-5</v>
      </c>
      <c r="EC18" s="40">
        <f t="shared" si="9"/>
        <v>2.1358646387570704E-5</v>
      </c>
      <c r="ED18" s="40">
        <f t="shared" si="10"/>
        <v>2.2643874613750604E-5</v>
      </c>
      <c r="EE18" s="40">
        <f t="shared" si="11"/>
        <v>2.1387966041158567E-5</v>
      </c>
      <c r="EF18" s="40">
        <f t="shared" si="12"/>
        <v>2.0264745656820795E-5</v>
      </c>
      <c r="EG18" s="40">
        <f t="shared" si="13"/>
        <v>3.3939724905694589E-5</v>
      </c>
      <c r="EH18" s="40">
        <f t="shared" si="14"/>
        <v>2.4198853328925897E-5</v>
      </c>
      <c r="EI18" s="40">
        <f t="shared" si="15"/>
        <v>0.56988718592982779</v>
      </c>
      <c r="EJ18" s="40">
        <f t="shared" si="16"/>
        <v>2.6085741419523996E-5</v>
      </c>
      <c r="EK18" s="40">
        <f t="shared" si="17"/>
        <v>2.5073770455148972E-5</v>
      </c>
      <c r="EL18" s="40">
        <f t="shared" si="18"/>
        <v>3.1916791276336741E-5</v>
      </c>
      <c r="EM18" s="40">
        <f t="shared" si="19"/>
        <v>1.0993053959053974E-5</v>
      </c>
      <c r="EN18" s="40">
        <f t="shared" si="20"/>
        <v>3.2525063062602413E-5</v>
      </c>
      <c r="EO18" s="40">
        <f t="shared" si="21"/>
        <v>3.3900879724854999E-5</v>
      </c>
      <c r="EP18" s="40">
        <f t="shared" si="22"/>
        <v>2.2648223992302968E-5</v>
      </c>
      <c r="EQ18" s="40">
        <f t="shared" si="23"/>
        <v>9.7375430610275893E-6</v>
      </c>
      <c r="ER18" s="40">
        <f t="shared" si="24"/>
        <v>9.7252558732671519E-6</v>
      </c>
      <c r="ES18" s="40">
        <f t="shared" si="25"/>
        <v>2.544000094029675E-5</v>
      </c>
      <c r="ET18" s="40">
        <f t="shared" si="26"/>
        <v>3.4810643048920333E-5</v>
      </c>
      <c r="EU18" s="40">
        <f t="shared" si="27"/>
        <v>2.1011557832799459E-5</v>
      </c>
      <c r="EV18" s="40">
        <f t="shared" si="28"/>
        <v>3.3223153668108928E-5</v>
      </c>
      <c r="EW18" s="40">
        <f t="shared" si="29"/>
        <v>0</v>
      </c>
    </row>
    <row r="19" spans="1:153" x14ac:dyDescent="0.25">
      <c r="A19" s="17" t="s">
        <v>189</v>
      </c>
      <c r="B19" s="17">
        <v>6189.3764589811799</v>
      </c>
      <c r="C19" s="17"/>
      <c r="D19" s="17">
        <v>1410.00061854103</v>
      </c>
      <c r="E19" s="17">
        <v>172.16393107541401</v>
      </c>
      <c r="F19" s="17">
        <v>151.868441623633</v>
      </c>
      <c r="G19" s="17">
        <v>149.54891944010399</v>
      </c>
      <c r="H19" s="17">
        <v>720.41077746730605</v>
      </c>
      <c r="I19" s="17">
        <v>27.446213876461702</v>
      </c>
      <c r="J19" s="17">
        <v>15.604368679546299</v>
      </c>
      <c r="K19" s="17">
        <v>12.4703459200779</v>
      </c>
      <c r="L19" s="17">
        <v>11.1610911421584</v>
      </c>
      <c r="M19" s="17">
        <v>79.484274496522204</v>
      </c>
      <c r="N19" s="17">
        <v>3.5608900348845798</v>
      </c>
      <c r="O19" s="17">
        <v>11.481564987848699</v>
      </c>
      <c r="P19" s="17">
        <v>8.8074830710005703</v>
      </c>
      <c r="Q19" s="17">
        <v>8.6483011149976807</v>
      </c>
      <c r="R19" s="17">
        <v>5.4216685330339898</v>
      </c>
      <c r="S19" s="17">
        <v>0.19357179446563699</v>
      </c>
      <c r="T19" s="5">
        <v>5.6248955639408001E-5</v>
      </c>
      <c r="U19" s="17">
        <v>1.7205546683667999E-2</v>
      </c>
      <c r="V19" s="17">
        <v>1.2604021724853399E-2</v>
      </c>
      <c r="W19" s="17">
        <v>1.739333395566</v>
      </c>
      <c r="X19" s="17">
        <v>0.115400111012259</v>
      </c>
      <c r="Y19" s="17">
        <v>0.111223778018619</v>
      </c>
      <c r="Z19" s="17">
        <v>1.75199226388178</v>
      </c>
      <c r="AA19" s="17">
        <v>0.30722956518023198</v>
      </c>
      <c r="AB19" s="17">
        <v>2.1147678931877301</v>
      </c>
      <c r="AC19" s="17">
        <v>5.7186971793102099E-3</v>
      </c>
      <c r="AF19" s="17" t="s">
        <v>189</v>
      </c>
      <c r="AG19" s="17">
        <v>0</v>
      </c>
      <c r="AH19" s="17">
        <v>2.1956133432215199</v>
      </c>
      <c r="AI19" s="17">
        <v>15.604643109440699</v>
      </c>
      <c r="AJ19" s="17">
        <v>27.4466955699816</v>
      </c>
      <c r="AK19" s="17">
        <v>27.4466955699816</v>
      </c>
      <c r="AL19" s="17">
        <v>6.8757128224838304</v>
      </c>
      <c r="AM19" s="17">
        <v>0</v>
      </c>
      <c r="AN19" s="17">
        <v>12.470572658673801</v>
      </c>
      <c r="AO19" s="17">
        <v>5.7187974810562299E-3</v>
      </c>
      <c r="AP19" s="17">
        <v>11.1612856757498</v>
      </c>
      <c r="AQ19" s="17">
        <v>0.108454634017472</v>
      </c>
      <c r="AR19" s="17">
        <v>6189.4840391055805</v>
      </c>
      <c r="AS19" s="17">
        <v>4.1764046525460596E-3</v>
      </c>
      <c r="AT19" s="17">
        <v>8.57772315668799E-2</v>
      </c>
      <c r="AU19" s="17">
        <v>5.4621856633431899E-3</v>
      </c>
      <c r="AV19" s="17">
        <v>1.2690886887459501E-4</v>
      </c>
      <c r="AW19" s="17">
        <v>1.9531251637538001E-2</v>
      </c>
      <c r="AX19" s="17">
        <v>3.2811549660984198E-4</v>
      </c>
      <c r="AY19" s="17">
        <v>92.414897563718995</v>
      </c>
      <c r="AZ19" s="17">
        <v>3.12710482932515</v>
      </c>
      <c r="BA19" s="17">
        <v>23.6070102158534</v>
      </c>
      <c r="BB19" s="17">
        <v>1.7520220722269799</v>
      </c>
      <c r="BC19" s="17">
        <v>0</v>
      </c>
      <c r="BD19" s="17">
        <v>0</v>
      </c>
      <c r="BE19" s="17">
        <v>79.485698789227698</v>
      </c>
      <c r="BF19" s="17">
        <v>79.485698789227698</v>
      </c>
      <c r="BG19" s="17">
        <v>10.8228927188054</v>
      </c>
      <c r="BH19" s="5">
        <v>0</v>
      </c>
      <c r="BI19" s="17">
        <v>0.30723482711825501</v>
      </c>
      <c r="BJ19" s="17">
        <v>0</v>
      </c>
      <c r="BK19" s="17">
        <v>0</v>
      </c>
      <c r="BL19" s="17">
        <v>11.2802048743442</v>
      </c>
      <c r="BM19" s="17">
        <v>4.1671044316992303</v>
      </c>
      <c r="BN19" s="17">
        <v>4.22851606308473E-3</v>
      </c>
      <c r="BO19" s="17">
        <v>0</v>
      </c>
      <c r="BP19" s="17">
        <v>105.08249885152399</v>
      </c>
      <c r="BQ19" s="17">
        <v>9.8071285330475193E-3</v>
      </c>
      <c r="BR19" s="17">
        <v>0.92584732937603698</v>
      </c>
      <c r="BS19" s="17">
        <v>2.6351054589747398</v>
      </c>
      <c r="BT19" s="17">
        <v>11.481800731331401</v>
      </c>
      <c r="BU19" s="17">
        <v>8.9596460471215806</v>
      </c>
      <c r="BV19" s="17">
        <v>12.7114608141676</v>
      </c>
      <c r="BW19" s="17">
        <v>741.85784366584505</v>
      </c>
      <c r="BX19" s="17">
        <v>1269.0227505110799</v>
      </c>
      <c r="BY19" s="17">
        <v>129.72231467947501</v>
      </c>
      <c r="BZ19" s="17">
        <v>1410.0252700649</v>
      </c>
      <c r="CA19" s="5">
        <v>1.92908227575614E-6</v>
      </c>
      <c r="CB19" s="17">
        <v>42.326719315492397</v>
      </c>
      <c r="CC19" s="17">
        <v>0</v>
      </c>
      <c r="CD19" s="17">
        <v>0.19357480737567301</v>
      </c>
      <c r="CE19" s="5">
        <v>5.6249831421374899E-5</v>
      </c>
      <c r="CF19" s="17">
        <v>1.7205817501832501E-2</v>
      </c>
      <c r="CG19" s="17">
        <v>1.26042552599083E-2</v>
      </c>
      <c r="CH19" s="17">
        <v>1.7393638832463001</v>
      </c>
      <c r="CI19" s="5">
        <v>6.6906455673318996E-5</v>
      </c>
      <c r="CJ19" s="17">
        <v>164.99455709092399</v>
      </c>
      <c r="CK19" s="17">
        <v>7.9015939257152501E-4</v>
      </c>
      <c r="CL19" s="17">
        <v>4.1818139360328901E-4</v>
      </c>
      <c r="CM19" s="17">
        <v>10.5771734103848</v>
      </c>
      <c r="CN19" s="17">
        <v>4.2989693765439199E-4</v>
      </c>
      <c r="CO19" s="17">
        <v>0</v>
      </c>
      <c r="CP19" s="17">
        <v>0</v>
      </c>
      <c r="CQ19" s="17">
        <v>1.4781475113675799</v>
      </c>
      <c r="CR19" s="17">
        <v>172.16693413984399</v>
      </c>
      <c r="CS19" s="17">
        <v>151.87108902567201</v>
      </c>
      <c r="CT19" s="17">
        <v>20.295845114171801</v>
      </c>
      <c r="CU19" s="17">
        <v>0.58609953806555404</v>
      </c>
      <c r="CV19" s="17">
        <v>0</v>
      </c>
      <c r="CW19" s="17">
        <v>74.1932128606623</v>
      </c>
      <c r="CX19" s="17">
        <v>3.4226047679800699E-4</v>
      </c>
      <c r="CY19" s="17">
        <v>10.384599051351101</v>
      </c>
      <c r="CZ19" s="17">
        <v>2.7129171822726299</v>
      </c>
      <c r="DA19" s="17">
        <v>1.7200747310526501E-3</v>
      </c>
      <c r="DB19" s="17">
        <v>41.538402018441602</v>
      </c>
      <c r="DC19" s="17">
        <v>0.46423895178893998</v>
      </c>
      <c r="DD19" s="17">
        <v>8.9269993382826997E-4</v>
      </c>
      <c r="DE19" s="17">
        <v>10.3958669197572</v>
      </c>
      <c r="DF19" s="5">
        <v>1.0354048104631301E-5</v>
      </c>
      <c r="DG19" s="17">
        <v>149.55159846955101</v>
      </c>
      <c r="DH19" s="17">
        <v>84.123674145069899</v>
      </c>
      <c r="DI19" s="17">
        <v>2.1148055129507699</v>
      </c>
      <c r="DJ19" s="17">
        <v>0</v>
      </c>
      <c r="DK19" s="17">
        <v>0</v>
      </c>
      <c r="DL19" s="17">
        <v>9.5868810628218704</v>
      </c>
      <c r="DM19" s="17">
        <v>8.6484514210210897</v>
      </c>
      <c r="DN19" s="17">
        <v>5.8800554886298301E-4</v>
      </c>
      <c r="DO19" s="17">
        <v>720.423347426379</v>
      </c>
      <c r="DP19" s="17">
        <v>5.4217619143119702</v>
      </c>
      <c r="DQ19" s="17">
        <v>8.7768483887385305</v>
      </c>
      <c r="DS19" s="25">
        <f t="shared" si="0"/>
        <v>8.000001924664088E-3</v>
      </c>
      <c r="DT19" s="94">
        <f t="shared" si="1"/>
        <v>1.0297526396334018</v>
      </c>
      <c r="DU19" s="40">
        <f t="shared" si="2"/>
        <v>1.7381415577727618E-5</v>
      </c>
      <c r="DV19" s="40"/>
      <c r="DW19" s="40">
        <f t="shared" si="3"/>
        <v>1.7483342592815081E-5</v>
      </c>
      <c r="DX19" s="40">
        <f t="shared" si="4"/>
        <v>1.7443052160909451E-5</v>
      </c>
      <c r="DY19" s="40">
        <f t="shared" si="5"/>
        <v>1.7432206524931012E-5</v>
      </c>
      <c r="DZ19" s="40">
        <f t="shared" si="6"/>
        <v>1.7914067564333832E-5</v>
      </c>
      <c r="EA19" s="40">
        <f t="shared" si="7"/>
        <v>1.7448321799320494E-5</v>
      </c>
      <c r="EB19" s="40">
        <f t="shared" si="8"/>
        <v>1.7550454210780512E-5</v>
      </c>
      <c r="EC19" s="40">
        <f t="shared" si="9"/>
        <v>1.758673484560124E-5</v>
      </c>
      <c r="ED19" s="40">
        <f t="shared" si="10"/>
        <v>1.8182221836800763E-5</v>
      </c>
      <c r="EE19" s="40">
        <f t="shared" si="11"/>
        <v>1.7429621255045978E-5</v>
      </c>
      <c r="EF19" s="40">
        <f t="shared" si="12"/>
        <v>1.7919176019604127E-5</v>
      </c>
      <c r="EG19" s="40">
        <f t="shared" si="13"/>
        <v>1.7622972229540498E-5</v>
      </c>
      <c r="EH19" s="40">
        <f t="shared" si="14"/>
        <v>2.0532347545884381E-5</v>
      </c>
      <c r="EI19" s="40">
        <f t="shared" si="15"/>
        <v>0.44325691138950096</v>
      </c>
      <c r="EJ19" s="40">
        <f t="shared" si="16"/>
        <v>1.7379832340512893E-5</v>
      </c>
      <c r="EK19" s="40">
        <f t="shared" si="17"/>
        <v>1.7223715801040197E-5</v>
      </c>
      <c r="EL19" s="40">
        <f t="shared" si="18"/>
        <v>1.5564819473481205E-5</v>
      </c>
      <c r="EM19" s="40">
        <f t="shared" si="19"/>
        <v>1.5569746263610836E-5</v>
      </c>
      <c r="EN19" s="40">
        <f t="shared" si="20"/>
        <v>1.5740166208065081E-5</v>
      </c>
      <c r="EO19" s="40">
        <f t="shared" si="21"/>
        <v>1.8528614120024663E-5</v>
      </c>
      <c r="EP19" s="40">
        <f t="shared" si="22"/>
        <v>1.7528370568769794E-5</v>
      </c>
      <c r="EQ19" s="40">
        <f t="shared" si="23"/>
        <v>1.7217258416363471E-5</v>
      </c>
      <c r="ER19" s="40">
        <f t="shared" si="24"/>
        <v>1.7219471057792906E-5</v>
      </c>
      <c r="ES19" s="40">
        <f t="shared" si="25"/>
        <v>1.7013970788831997E-5</v>
      </c>
      <c r="ET19" s="40">
        <f t="shared" si="26"/>
        <v>1.7127056180091019E-5</v>
      </c>
      <c r="EU19" s="40">
        <f t="shared" si="27"/>
        <v>1.7789074234116303E-5</v>
      </c>
      <c r="EV19" s="40">
        <f t="shared" si="28"/>
        <v>1.7539265128921509E-5</v>
      </c>
      <c r="EW19" s="40">
        <f t="shared" si="29"/>
        <v>0</v>
      </c>
    </row>
    <row r="20" spans="1:153" x14ac:dyDescent="0.25">
      <c r="A20" s="17" t="s">
        <v>190</v>
      </c>
      <c r="B20" s="17">
        <v>1776.2391278991799</v>
      </c>
      <c r="C20" s="17"/>
      <c r="D20" s="17">
        <v>280.25861272880502</v>
      </c>
      <c r="E20" s="17">
        <v>49.221804225787601</v>
      </c>
      <c r="F20" s="17">
        <v>43.038129061706798</v>
      </c>
      <c r="G20" s="17">
        <v>30.745264087235501</v>
      </c>
      <c r="H20" s="17">
        <v>171.952838643039</v>
      </c>
      <c r="I20" s="17">
        <v>6.1967527583898896</v>
      </c>
      <c r="J20" s="17">
        <v>3.5124768947417602</v>
      </c>
      <c r="K20" s="17">
        <v>2.95269764029229</v>
      </c>
      <c r="L20" s="17">
        <v>2.5464239394226298</v>
      </c>
      <c r="M20" s="17">
        <v>17.978363773394999</v>
      </c>
      <c r="N20" s="17">
        <v>1.1201184320644899</v>
      </c>
      <c r="O20" s="17">
        <v>2.5828443725637902</v>
      </c>
      <c r="P20" s="17">
        <v>2.58346494720969</v>
      </c>
      <c r="Q20" s="17">
        <v>2.3240488486778701</v>
      </c>
      <c r="R20" s="17">
        <v>1.4329416172748899</v>
      </c>
      <c r="S20" s="17">
        <v>6.5511070448230305E-2</v>
      </c>
      <c r="T20" s="5">
        <v>2.4814978942799999E-5</v>
      </c>
      <c r="U20" s="17">
        <v>5.8326087348989104E-3</v>
      </c>
      <c r="V20" s="17">
        <v>4.2712961395735098E-3</v>
      </c>
      <c r="W20" s="17">
        <v>0.43990333317317498</v>
      </c>
      <c r="X20" s="17">
        <v>3.9023260984999898E-2</v>
      </c>
      <c r="Y20" s="17">
        <v>3.7561082523E-2</v>
      </c>
      <c r="Z20" s="17">
        <v>0.44762925257000802</v>
      </c>
      <c r="AA20" s="17">
        <v>9.4593304798641503E-2</v>
      </c>
      <c r="AB20" s="17">
        <v>0.48810538490633398</v>
      </c>
      <c r="AC20" s="17">
        <v>1.93683930530873E-3</v>
      </c>
      <c r="AF20" s="17" t="s">
        <v>190</v>
      </c>
      <c r="AG20" s="17">
        <v>0</v>
      </c>
      <c r="AH20" s="17">
        <v>0.52368046324554995</v>
      </c>
      <c r="AI20" s="17">
        <v>3.5124863708428702</v>
      </c>
      <c r="AJ20" s="17">
        <v>6.1967700172303504</v>
      </c>
      <c r="AK20" s="17">
        <v>6.1967700172303504</v>
      </c>
      <c r="AL20" s="17">
        <v>1.6451402401031701</v>
      </c>
      <c r="AM20" s="17">
        <v>0</v>
      </c>
      <c r="AN20" s="17">
        <v>2.9527065063000899</v>
      </c>
      <c r="AO20" s="17">
        <v>1.93684373601155E-3</v>
      </c>
      <c r="AP20" s="17">
        <v>2.54643151904587</v>
      </c>
      <c r="AQ20" s="17">
        <v>2.6470882125970301E-2</v>
      </c>
      <c r="AR20" s="17">
        <v>1776.24465468013</v>
      </c>
      <c r="AS20" s="17">
        <v>1.4621838097521401E-3</v>
      </c>
      <c r="AT20" s="17">
        <v>2.8967204392488798E-2</v>
      </c>
      <c r="AU20" s="17">
        <v>1.8445936456400801E-3</v>
      </c>
      <c r="AV20" s="5">
        <v>4.2856678786575997E-5</v>
      </c>
      <c r="AW20" s="17">
        <v>6.59574436759867E-3</v>
      </c>
      <c r="AX20" s="17">
        <v>1.1080639228161801E-4</v>
      </c>
      <c r="AY20" s="17">
        <v>22.045474205603199</v>
      </c>
      <c r="AZ20" s="17">
        <v>0.74601477696340801</v>
      </c>
      <c r="BA20" s="17">
        <v>5.6324593213152996</v>
      </c>
      <c r="BB20" s="17">
        <v>0.44763062152563599</v>
      </c>
      <c r="BC20" s="17">
        <v>0</v>
      </c>
      <c r="BD20" s="17">
        <v>0</v>
      </c>
      <c r="BE20" s="17">
        <v>17.978419621240398</v>
      </c>
      <c r="BF20" s="17">
        <v>17.978419621240398</v>
      </c>
      <c r="BG20" s="17">
        <v>2.58197287091334</v>
      </c>
      <c r="BH20" s="5">
        <v>0</v>
      </c>
      <c r="BI20" s="17">
        <v>9.4593309919310795E-2</v>
      </c>
      <c r="BJ20" s="17">
        <v>0</v>
      </c>
      <c r="BK20" s="17">
        <v>0</v>
      </c>
      <c r="BL20" s="17">
        <v>2.2420758173117901</v>
      </c>
      <c r="BM20" s="17">
        <v>0.99482461870671302</v>
      </c>
      <c r="BN20" s="17">
        <v>1.0320677902157501E-3</v>
      </c>
      <c r="BO20" s="17">
        <v>0</v>
      </c>
      <c r="BP20" s="17">
        <v>25.091211239947</v>
      </c>
      <c r="BQ20" s="17">
        <v>3.18047855774978E-3</v>
      </c>
      <c r="BR20" s="17">
        <v>0.29123171205432102</v>
      </c>
      <c r="BS20" s="17">
        <v>0.82888979458434597</v>
      </c>
      <c r="BT20" s="17">
        <v>2.5828616431112899</v>
      </c>
      <c r="BU20" s="17">
        <v>2.1374557318793599</v>
      </c>
      <c r="BV20" s="17">
        <v>3.5145842886874101</v>
      </c>
      <c r="BW20" s="17">
        <v>176.02269769561801</v>
      </c>
      <c r="BX20" s="17">
        <v>252.23358091701201</v>
      </c>
      <c r="BY20" s="17">
        <v>25.783872647916301</v>
      </c>
      <c r="BZ20" s="17">
        <v>280.25952938223998</v>
      </c>
      <c r="CA20" s="5">
        <v>6.2559162290264499E-7</v>
      </c>
      <c r="CB20" s="17">
        <v>10.0973746093079</v>
      </c>
      <c r="CC20" s="17">
        <v>0</v>
      </c>
      <c r="CD20" s="17">
        <v>6.5511320336425302E-2</v>
      </c>
      <c r="CE20" s="5">
        <v>2.48151847528343E-5</v>
      </c>
      <c r="CF20" s="17">
        <v>5.83261424860419E-3</v>
      </c>
      <c r="CG20" s="17">
        <v>4.27131651515402E-3</v>
      </c>
      <c r="CH20" s="17">
        <v>0.4399046117341</v>
      </c>
      <c r="CI20" s="5">
        <v>2.2594587524264598E-5</v>
      </c>
      <c r="CJ20" s="17">
        <v>39.381260229206802</v>
      </c>
      <c r="CK20" s="17">
        <v>2.3834262238683299E-4</v>
      </c>
      <c r="CL20" s="17">
        <v>1.4122005258905199E-4</v>
      </c>
      <c r="CM20" s="17">
        <v>2.9961621027684502</v>
      </c>
      <c r="CN20" s="17">
        <v>1.3567802428391101E-4</v>
      </c>
      <c r="CO20" s="17">
        <v>0</v>
      </c>
      <c r="CP20" s="17">
        <v>0</v>
      </c>
      <c r="CQ20" s="17">
        <v>0.41952374322767599</v>
      </c>
      <c r="CR20" s="17">
        <v>49.221961833852603</v>
      </c>
      <c r="CS20" s="17">
        <v>43.038266681485702</v>
      </c>
      <c r="CT20" s="17">
        <v>6.1836951523669299</v>
      </c>
      <c r="CU20" s="17">
        <v>0.16634689264041999</v>
      </c>
      <c r="CV20" s="17">
        <v>0</v>
      </c>
      <c r="CW20" s="17">
        <v>21.036962420013499</v>
      </c>
      <c r="CX20" s="17">
        <v>1.15582526752536E-4</v>
      </c>
      <c r="CY20" s="17">
        <v>2.9394330371423698</v>
      </c>
      <c r="CZ20" s="17">
        <v>0.770048214862458</v>
      </c>
      <c r="DA20" s="17">
        <v>5.1438418285796098E-4</v>
      </c>
      <c r="DB20" s="17">
        <v>11.757735133186699</v>
      </c>
      <c r="DC20" s="17">
        <v>0.110726673123105</v>
      </c>
      <c r="DD20" s="17">
        <v>1.8748384029056901E-4</v>
      </c>
      <c r="DE20" s="17">
        <v>2.9506963552086898</v>
      </c>
      <c r="DF20" s="5">
        <v>3.49659866157399E-6</v>
      </c>
      <c r="DG20" s="17">
        <v>30.745361646852601</v>
      </c>
      <c r="DH20" s="17">
        <v>20.0818251461823</v>
      </c>
      <c r="DI20" s="17">
        <v>0.48810715863660598</v>
      </c>
      <c r="DJ20" s="17">
        <v>0</v>
      </c>
      <c r="DK20" s="17">
        <v>0</v>
      </c>
      <c r="DL20" s="17">
        <v>2.28990941857354</v>
      </c>
      <c r="DM20" s="17">
        <v>2.3240562985236899</v>
      </c>
      <c r="DN20" s="17">
        <v>1.9069124902748599E-4</v>
      </c>
      <c r="DO20" s="17">
        <v>171.953369985173</v>
      </c>
      <c r="DP20" s="17">
        <v>1.43294654545704</v>
      </c>
      <c r="DQ20" s="17">
        <v>2.0961315203901001</v>
      </c>
      <c r="DS20" s="25">
        <f t="shared" si="0"/>
        <v>7.9999985094311304E-3</v>
      </c>
      <c r="DT20" s="94">
        <f t="shared" si="1"/>
        <v>1.023665297811819</v>
      </c>
      <c r="DU20" s="40">
        <f t="shared" si="2"/>
        <v>3.1115072645572963E-6</v>
      </c>
      <c r="DV20" s="40"/>
      <c r="DW20" s="40">
        <f t="shared" si="3"/>
        <v>3.2707413557458422E-6</v>
      </c>
      <c r="DX20" s="40">
        <f t="shared" si="4"/>
        <v>3.201996909328302E-6</v>
      </c>
      <c r="DY20" s="40">
        <f t="shared" si="5"/>
        <v>3.1976245692961462E-6</v>
      </c>
      <c r="DZ20" s="40">
        <f t="shared" si="6"/>
        <v>3.173159183890918E-6</v>
      </c>
      <c r="EA20" s="40">
        <f t="shared" si="7"/>
        <v>3.0900457252661592E-6</v>
      </c>
      <c r="EB20" s="40">
        <f t="shared" si="8"/>
        <v>2.7851426599858266E-6</v>
      </c>
      <c r="EC20" s="40">
        <f t="shared" si="9"/>
        <v>2.697840126494042E-6</v>
      </c>
      <c r="ED20" s="40">
        <f t="shared" si="10"/>
        <v>3.0026805585979278E-6</v>
      </c>
      <c r="EE20" s="40">
        <f t="shared" si="11"/>
        <v>2.9765755508409441E-6</v>
      </c>
      <c r="EF20" s="40">
        <f t="shared" si="12"/>
        <v>3.1063920000084134E-6</v>
      </c>
      <c r="EG20" s="40">
        <f t="shared" si="13"/>
        <v>2.7448652651526377E-6</v>
      </c>
      <c r="EH20" s="40">
        <f t="shared" si="14"/>
        <v>6.6866388401587068E-6</v>
      </c>
      <c r="EI20" s="40">
        <f t="shared" si="15"/>
        <v>0.36041493130510227</v>
      </c>
      <c r="EJ20" s="40">
        <f t="shared" si="16"/>
        <v>3.2055461416114147E-6</v>
      </c>
      <c r="EK20" s="40">
        <f t="shared" si="17"/>
        <v>3.439206518068526E-6</v>
      </c>
      <c r="EL20" s="40">
        <f t="shared" si="18"/>
        <v>3.8144422505653691E-6</v>
      </c>
      <c r="EM20" s="40">
        <f t="shared" si="19"/>
        <v>8.2937823471854364E-6</v>
      </c>
      <c r="EN20" s="40">
        <f t="shared" si="20"/>
        <v>9.4532404457079703E-7</v>
      </c>
      <c r="EO20" s="40">
        <f t="shared" si="21"/>
        <v>4.7703506955114644E-6</v>
      </c>
      <c r="EP20" s="40">
        <f t="shared" si="22"/>
        <v>2.9064588253955619E-6</v>
      </c>
      <c r="EQ20" s="40">
        <f t="shared" si="23"/>
        <v>3.2878223074546214E-6</v>
      </c>
      <c r="ER20" s="40">
        <f t="shared" si="24"/>
        <v>3.2734358938329323E-6</v>
      </c>
      <c r="ES20" s="40">
        <f t="shared" si="25"/>
        <v>3.0582354037577959E-6</v>
      </c>
      <c r="ET20" s="40">
        <f t="shared" si="26"/>
        <v>5.4133527761504039E-8</v>
      </c>
      <c r="EU20" s="40">
        <f t="shared" si="27"/>
        <v>3.6339084280592586E-6</v>
      </c>
      <c r="EV20" s="40">
        <f t="shared" si="28"/>
        <v>2.2875944369256516E-6</v>
      </c>
      <c r="EW20" s="40">
        <f t="shared" si="29"/>
        <v>0</v>
      </c>
    </row>
    <row r="21" spans="1:153" x14ac:dyDescent="0.25">
      <c r="A21" s="17" t="s">
        <v>191</v>
      </c>
      <c r="B21" s="17">
        <v>3488.4652541995702</v>
      </c>
      <c r="C21" s="17"/>
      <c r="D21" s="17">
        <v>1324.8274100625299</v>
      </c>
      <c r="E21" s="17">
        <v>87.289627496288503</v>
      </c>
      <c r="F21" s="17">
        <v>77.415538858671894</v>
      </c>
      <c r="G21" s="17">
        <v>127.421096860348</v>
      </c>
      <c r="H21" s="17">
        <v>413.74548893812999</v>
      </c>
      <c r="I21" s="17">
        <v>16.617721216318099</v>
      </c>
      <c r="J21" s="17">
        <v>9.4618134563604404</v>
      </c>
      <c r="K21" s="17">
        <v>7.3710868254316999</v>
      </c>
      <c r="L21" s="17">
        <v>6.7230224626296096</v>
      </c>
      <c r="M21" s="17">
        <v>48.082395450001997</v>
      </c>
      <c r="N21" s="17">
        <v>1.7738472007711299</v>
      </c>
      <c r="O21" s="17">
        <v>6.9640245147027597</v>
      </c>
      <c r="P21" s="17">
        <v>4.7177235772353896</v>
      </c>
      <c r="Q21" s="17">
        <v>4.7507745221625903</v>
      </c>
      <c r="R21" s="17">
        <v>3.0096766914506801</v>
      </c>
      <c r="S21" s="17">
        <v>9.5098450238708707E-2</v>
      </c>
      <c r="T21" s="5">
        <v>9.6821268766109994E-5</v>
      </c>
      <c r="U21" s="17">
        <v>8.5705510648909494E-3</v>
      </c>
      <c r="V21" s="17">
        <v>6.2612332029404602E-3</v>
      </c>
      <c r="W21" s="17">
        <v>1.0049925543467799</v>
      </c>
      <c r="X21" s="17">
        <v>0.11448884962005</v>
      </c>
      <c r="Y21" s="17">
        <v>0.111029220290959</v>
      </c>
      <c r="Z21" s="17">
        <v>0.992719770730074</v>
      </c>
      <c r="AA21" s="17">
        <v>0.153045553605726</v>
      </c>
      <c r="AB21" s="17">
        <v>1.26651570350037</v>
      </c>
      <c r="AC21" s="17">
        <v>2.8273403738916202E-3</v>
      </c>
      <c r="AF21" s="17" t="s">
        <v>191</v>
      </c>
      <c r="AG21" s="17">
        <v>0</v>
      </c>
      <c r="AH21" s="17">
        <v>1.25181425990713</v>
      </c>
      <c r="AI21" s="17">
        <v>9.4620457281663004</v>
      </c>
      <c r="AJ21" s="17">
        <v>16.618139106169401</v>
      </c>
      <c r="AK21" s="17">
        <v>16.618139106169401</v>
      </c>
      <c r="AL21" s="17">
        <v>3.9482901685824801</v>
      </c>
      <c r="AM21" s="17">
        <v>0</v>
      </c>
      <c r="AN21" s="17">
        <v>7.3712721029681099</v>
      </c>
      <c r="AO21" s="17">
        <v>2.8274109258231098E-3</v>
      </c>
      <c r="AP21" s="17">
        <v>6.7231860707680102</v>
      </c>
      <c r="AQ21" s="17">
        <v>0.124483517963613</v>
      </c>
      <c r="AR21" s="17">
        <v>3488.5524915866099</v>
      </c>
      <c r="AS21" s="17">
        <v>3.4597222081273302E-3</v>
      </c>
      <c r="AT21" s="17">
        <v>8.5627881685653898E-2</v>
      </c>
      <c r="AU21" s="17">
        <v>5.45267022942399E-3</v>
      </c>
      <c r="AV21" s="17">
        <v>1.2668815338800701E-4</v>
      </c>
      <c r="AW21" s="17">
        <v>1.94972448073987E-2</v>
      </c>
      <c r="AX21" s="17">
        <v>3.27545268251789E-4</v>
      </c>
      <c r="AY21" s="17">
        <v>52.808927877987003</v>
      </c>
      <c r="AZ21" s="17">
        <v>1.7997297931590801</v>
      </c>
      <c r="BA21" s="17">
        <v>13.5313120530124</v>
      </c>
      <c r="BB21" s="17">
        <v>0.99274431771735105</v>
      </c>
      <c r="BC21" s="17">
        <v>0</v>
      </c>
      <c r="BD21" s="17">
        <v>0</v>
      </c>
      <c r="BE21" s="17">
        <v>48.083619043413997</v>
      </c>
      <c r="BF21" s="17">
        <v>48.083619043413997</v>
      </c>
      <c r="BG21" s="17">
        <v>6.1737394019955296</v>
      </c>
      <c r="BH21" s="5">
        <v>0</v>
      </c>
      <c r="BI21" s="17">
        <v>0.15304936021495</v>
      </c>
      <c r="BJ21" s="17">
        <v>0</v>
      </c>
      <c r="BK21" s="17">
        <v>0</v>
      </c>
      <c r="BL21" s="17">
        <v>10.5988919028864</v>
      </c>
      <c r="BM21" s="17">
        <v>2.4571908438107899</v>
      </c>
      <c r="BN21" s="17">
        <v>4.8533928512072598E-3</v>
      </c>
      <c r="BO21" s="17">
        <v>0</v>
      </c>
      <c r="BP21" s="17">
        <v>60.109622794264297</v>
      </c>
      <c r="BQ21" s="17">
        <v>1.01470973504831E-2</v>
      </c>
      <c r="BR21" s="17">
        <v>0.46121165230906502</v>
      </c>
      <c r="BS21" s="17">
        <v>1.3126792257367501</v>
      </c>
      <c r="BT21" s="17">
        <v>6.9642178233810501</v>
      </c>
      <c r="BU21" s="17">
        <v>5.1108266117213503</v>
      </c>
      <c r="BV21" s="17">
        <v>6.9435783467333403</v>
      </c>
      <c r="BW21" s="17">
        <v>429.950402740345</v>
      </c>
      <c r="BX21" s="17">
        <v>1192.37528897942</v>
      </c>
      <c r="BY21" s="17">
        <v>121.88727559229901</v>
      </c>
      <c r="BZ21" s="17">
        <v>1324.8614564746099</v>
      </c>
      <c r="CA21" s="5">
        <v>1.99593913544581E-6</v>
      </c>
      <c r="CB21" s="17">
        <v>24.205979237619601</v>
      </c>
      <c r="CC21" s="17">
        <v>0</v>
      </c>
      <c r="CD21" s="17">
        <v>9.5100738465252396E-2</v>
      </c>
      <c r="CE21" s="5">
        <v>9.68241451531654E-5</v>
      </c>
      <c r="CF21" s="17">
        <v>8.5707318809724597E-3</v>
      </c>
      <c r="CG21" s="17">
        <v>6.26138214864663E-3</v>
      </c>
      <c r="CH21" s="17">
        <v>1.0050174533088601</v>
      </c>
      <c r="CI21" s="5">
        <v>6.6789809913854394E-5</v>
      </c>
      <c r="CJ21" s="17">
        <v>95.895574906737906</v>
      </c>
      <c r="CK21" s="17">
        <v>8.6083613167325305E-4</v>
      </c>
      <c r="CL21" s="17">
        <v>4.1745201455050502E-4</v>
      </c>
      <c r="CM21" s="17">
        <v>5.4379104085715699</v>
      </c>
      <c r="CN21" s="17">
        <v>4.5316562138593501E-4</v>
      </c>
      <c r="CO21" s="17">
        <v>0</v>
      </c>
      <c r="CP21" s="17">
        <v>0</v>
      </c>
      <c r="CQ21" s="17">
        <v>0.74852620953829596</v>
      </c>
      <c r="CR21" s="17">
        <v>87.291791583750907</v>
      </c>
      <c r="CS21" s="17">
        <v>77.417460097890796</v>
      </c>
      <c r="CT21" s="17">
        <v>9.8743314858601003</v>
      </c>
      <c r="CU21" s="17">
        <v>0.29681329486267899</v>
      </c>
      <c r="CV21" s="17">
        <v>0</v>
      </c>
      <c r="CW21" s="17">
        <v>37.697079014754401</v>
      </c>
      <c r="CX21" s="17">
        <v>3.4166482201094498E-4</v>
      </c>
      <c r="CY21" s="17">
        <v>5.3181794409078602</v>
      </c>
      <c r="CZ21" s="17">
        <v>1.3744954125123301</v>
      </c>
      <c r="DA21" s="17">
        <v>1.88520279822086E-3</v>
      </c>
      <c r="DB21" s="17">
        <v>21.272721900163699</v>
      </c>
      <c r="DC21" s="17">
        <v>0.26468261273780302</v>
      </c>
      <c r="DD21" s="17">
        <v>1.17935693670199E-3</v>
      </c>
      <c r="DE21" s="17">
        <v>5.2665196123172198</v>
      </c>
      <c r="DF21" s="5">
        <v>1.03361283104438E-5</v>
      </c>
      <c r="DG21" s="17">
        <v>127.424413572975</v>
      </c>
      <c r="DH21" s="17">
        <v>48.146256679732602</v>
      </c>
      <c r="DI21" s="17">
        <v>1.26654648191846</v>
      </c>
      <c r="DJ21" s="17">
        <v>0</v>
      </c>
      <c r="DK21" s="17">
        <v>0</v>
      </c>
      <c r="DL21" s="17">
        <v>5.5858043244603603</v>
      </c>
      <c r="DM21" s="17">
        <v>4.7508932414924798</v>
      </c>
      <c r="DN21" s="17">
        <v>6.0838308868164405E-4</v>
      </c>
      <c r="DO21" s="17">
        <v>413.75587865760502</v>
      </c>
      <c r="DP21" s="17">
        <v>3.009749725581</v>
      </c>
      <c r="DQ21" s="17">
        <v>5.1584229914771997</v>
      </c>
      <c r="DS21" s="25">
        <f t="shared" si="0"/>
        <v>8.0000001895213415E-3</v>
      </c>
      <c r="DT21" s="94">
        <f t="shared" si="1"/>
        <v>1.0391402875900682</v>
      </c>
      <c r="DU21" s="40">
        <f t="shared" si="2"/>
        <v>2.5007383099123415E-5</v>
      </c>
      <c r="DV21" s="40"/>
      <c r="DW21" s="40">
        <f t="shared" si="3"/>
        <v>2.5698752774431948E-5</v>
      </c>
      <c r="DX21" s="40">
        <f t="shared" si="4"/>
        <v>2.4792034569010576E-5</v>
      </c>
      <c r="DY21" s="40">
        <f t="shared" si="5"/>
        <v>2.4817229812340805E-5</v>
      </c>
      <c r="DZ21" s="40">
        <f t="shared" si="6"/>
        <v>2.6029540701822431E-5</v>
      </c>
      <c r="EA21" s="40">
        <f t="shared" si="7"/>
        <v>2.5111378257425569E-5</v>
      </c>
      <c r="EB21" s="40">
        <f t="shared" si="8"/>
        <v>2.5147241662242949E-5</v>
      </c>
      <c r="EC21" s="40">
        <f t="shared" si="9"/>
        <v>2.4548339166834157E-5</v>
      </c>
      <c r="ED21" s="40">
        <f t="shared" si="10"/>
        <v>2.513571482711501E-5</v>
      </c>
      <c r="EE21" s="40">
        <f t="shared" si="11"/>
        <v>2.4335503757437796E-5</v>
      </c>
      <c r="EF21" s="40">
        <f t="shared" si="12"/>
        <v>2.5447846359324972E-5</v>
      </c>
      <c r="EG21" s="40">
        <f t="shared" si="13"/>
        <v>2.4622907016033446E-5</v>
      </c>
      <c r="EH21" s="40">
        <f t="shared" si="14"/>
        <v>2.7758184636232905E-5</v>
      </c>
      <c r="EI21" s="40">
        <f t="shared" si="15"/>
        <v>0.47180694948692037</v>
      </c>
      <c r="EJ21" s="40">
        <f t="shared" si="16"/>
        <v>2.4989468419446685E-5</v>
      </c>
      <c r="EK21" s="40">
        <f t="shared" si="17"/>
        <v>2.4266437164946954E-5</v>
      </c>
      <c r="EL21" s="40">
        <f t="shared" si="18"/>
        <v>2.4061659658447907E-5</v>
      </c>
      <c r="EM21" s="40">
        <f t="shared" si="19"/>
        <v>2.9708214858805007E-5</v>
      </c>
      <c r="EN21" s="40">
        <f t="shared" si="20"/>
        <v>2.1097369368818675E-5</v>
      </c>
      <c r="EO21" s="40">
        <f t="shared" si="21"/>
        <v>2.3788557516087654E-5</v>
      </c>
      <c r="EP21" s="40">
        <f t="shared" si="22"/>
        <v>2.4775270197217437E-5</v>
      </c>
      <c r="EQ21" s="40">
        <f t="shared" si="23"/>
        <v>2.5353841909972747E-5</v>
      </c>
      <c r="ER21" s="40">
        <f t="shared" si="24"/>
        <v>2.5307330358810698E-5</v>
      </c>
      <c r="ES21" s="40">
        <f t="shared" si="25"/>
        <v>2.4727005546589974E-5</v>
      </c>
      <c r="ET21" s="40">
        <f t="shared" si="26"/>
        <v>2.4872393443106533E-5</v>
      </c>
      <c r="EU21" s="40">
        <f t="shared" si="27"/>
        <v>2.4301647429160071E-5</v>
      </c>
      <c r="EV21" s="40">
        <f t="shared" si="28"/>
        <v>2.495346232140055E-5</v>
      </c>
      <c r="EW21" s="40">
        <f t="shared" si="29"/>
        <v>0</v>
      </c>
    </row>
    <row r="22" spans="1:153" x14ac:dyDescent="0.25">
      <c r="A22" s="17" t="s">
        <v>192</v>
      </c>
      <c r="B22" s="17">
        <v>6613.4942912112801</v>
      </c>
      <c r="C22" s="17"/>
      <c r="D22" s="17">
        <v>1966.8057322212301</v>
      </c>
      <c r="E22" s="17">
        <v>130.343650959999</v>
      </c>
      <c r="F22" s="17">
        <v>115.40020349632201</v>
      </c>
      <c r="G22" s="17">
        <v>194.49897965419601</v>
      </c>
      <c r="H22" s="17">
        <v>509.89041821999598</v>
      </c>
      <c r="I22" s="17">
        <v>17.357130894162399</v>
      </c>
      <c r="J22" s="17">
        <v>9.85281004245787</v>
      </c>
      <c r="K22" s="17">
        <v>8.0856764675401802</v>
      </c>
      <c r="L22" s="17">
        <v>7.0968415322894396</v>
      </c>
      <c r="M22" s="17">
        <v>50.313597556131</v>
      </c>
      <c r="N22" s="17">
        <v>2.84845685522059</v>
      </c>
      <c r="O22" s="17">
        <v>7.2472803698133896</v>
      </c>
      <c r="P22" s="17">
        <v>8.8898557026797693</v>
      </c>
      <c r="Q22" s="17">
        <v>6.0091135454003997</v>
      </c>
      <c r="R22" s="17">
        <v>3.7322388897241501</v>
      </c>
      <c r="S22" s="17">
        <v>0.24642309986904601</v>
      </c>
      <c r="T22" s="17">
        <v>1.6949127128025401E-4</v>
      </c>
      <c r="U22" s="17">
        <v>2.2072573501384401E-2</v>
      </c>
      <c r="V22" s="17">
        <v>1.61448361625702E-2</v>
      </c>
      <c r="W22" s="17">
        <v>1.37252639321533</v>
      </c>
      <c r="X22" s="17">
        <v>0.58407974913777505</v>
      </c>
      <c r="Y22" s="17">
        <v>0.56667423816252205</v>
      </c>
      <c r="Z22" s="17">
        <v>1.18364667856101</v>
      </c>
      <c r="AA22" s="17">
        <v>0.23096030872780199</v>
      </c>
      <c r="AB22" s="17">
        <v>1.35285079101201</v>
      </c>
      <c r="AC22" s="17">
        <v>7.3060978735323403E-3</v>
      </c>
      <c r="AF22" s="17" t="s">
        <v>192</v>
      </c>
      <c r="AG22" s="17">
        <v>0</v>
      </c>
      <c r="AH22" s="17">
        <v>1.5338209510098799</v>
      </c>
      <c r="AI22" s="17">
        <v>9.8530782949803104</v>
      </c>
      <c r="AJ22" s="17">
        <v>17.357598745910199</v>
      </c>
      <c r="AK22" s="17">
        <v>17.357598745910199</v>
      </c>
      <c r="AL22" s="17">
        <v>4.9464371789877397</v>
      </c>
      <c r="AM22" s="17">
        <v>0</v>
      </c>
      <c r="AN22" s="17">
        <v>8.0858870905738094</v>
      </c>
      <c r="AO22" s="17">
        <v>7.3063054714886102E-3</v>
      </c>
      <c r="AP22" s="17">
        <v>7.0970319641274404</v>
      </c>
      <c r="AQ22" s="17">
        <v>0.174094509578062</v>
      </c>
      <c r="AR22" s="17">
        <v>6613.6697233750501</v>
      </c>
      <c r="AS22" s="17">
        <v>1.7406004389037499E-2</v>
      </c>
      <c r="AT22" s="17">
        <v>0.437032084458848</v>
      </c>
      <c r="AU22" s="17">
        <v>2.78295886252528E-2</v>
      </c>
      <c r="AV22" s="17">
        <v>6.4659285002243198E-4</v>
      </c>
      <c r="AW22" s="17">
        <v>9.9510854920925707E-2</v>
      </c>
      <c r="AX22" s="17">
        <v>1.6717347292492699E-3</v>
      </c>
      <c r="AY22" s="17">
        <v>64.791914342141894</v>
      </c>
      <c r="AZ22" s="17">
        <v>2.2109658454670198</v>
      </c>
      <c r="BA22" s="17">
        <v>16.628650775910302</v>
      </c>
      <c r="BB22" s="17">
        <v>1.18367749756885</v>
      </c>
      <c r="BC22" s="17">
        <v>0</v>
      </c>
      <c r="BD22" s="17">
        <v>0</v>
      </c>
      <c r="BE22" s="17">
        <v>50.314965197150002</v>
      </c>
      <c r="BF22" s="17">
        <v>50.314965197150002</v>
      </c>
      <c r="BG22" s="17">
        <v>7.5766999860456199</v>
      </c>
      <c r="BH22" s="17">
        <v>0</v>
      </c>
      <c r="BI22" s="17">
        <v>0.23096601585426299</v>
      </c>
      <c r="BJ22" s="17">
        <v>0</v>
      </c>
      <c r="BK22" s="17">
        <v>0</v>
      </c>
      <c r="BL22" s="17">
        <v>15.734884945408</v>
      </c>
      <c r="BM22" s="17">
        <v>3.04149424324366</v>
      </c>
      <c r="BN22" s="17">
        <v>6.7877331357309402E-3</v>
      </c>
      <c r="BO22" s="17">
        <v>0</v>
      </c>
      <c r="BP22" s="17">
        <v>74.238101032828695</v>
      </c>
      <c r="BQ22" s="17">
        <v>3.00210021956821E-2</v>
      </c>
      <c r="BR22" s="17">
        <v>0.74061786636683802</v>
      </c>
      <c r="BS22" s="17">
        <v>2.1079119507046502</v>
      </c>
      <c r="BT22" s="17">
        <v>7.2474963222244604</v>
      </c>
      <c r="BU22" s="17">
        <v>6.2720165839808804</v>
      </c>
      <c r="BV22" s="17">
        <v>11.617242570699</v>
      </c>
      <c r="BW22" s="17">
        <v>518.61910889179103</v>
      </c>
      <c r="BX22" s="17">
        <v>1770.1745184807901</v>
      </c>
      <c r="BY22" s="17">
        <v>180.95118021373801</v>
      </c>
      <c r="BZ22" s="17">
        <v>1966.8605836399299</v>
      </c>
      <c r="CA22" s="5">
        <v>5.90518965911523E-6</v>
      </c>
      <c r="CB22" s="17">
        <v>29.709135611754999</v>
      </c>
      <c r="CC22" s="17">
        <v>0</v>
      </c>
      <c r="CD22" s="17">
        <v>0.24642867764017201</v>
      </c>
      <c r="CE22" s="17">
        <v>1.69496935130982E-4</v>
      </c>
      <c r="CF22" s="17">
        <v>2.2073190321268501E-2</v>
      </c>
      <c r="CG22" s="17">
        <v>1.6145286087402198E-2</v>
      </c>
      <c r="CH22" s="17">
        <v>1.3725622670127899</v>
      </c>
      <c r="CI22" s="17">
        <v>3.4088726578625098E-4</v>
      </c>
      <c r="CJ22" s="17">
        <v>118.33795492458501</v>
      </c>
      <c r="CK22" s="17">
        <v>3.58980705775448E-3</v>
      </c>
      <c r="CL22" s="17">
        <v>2.1306073964957499E-3</v>
      </c>
      <c r="CM22" s="17">
        <v>8.2581033659066208</v>
      </c>
      <c r="CN22" s="17">
        <v>2.04496501343166E-3</v>
      </c>
      <c r="CO22" s="17">
        <v>0</v>
      </c>
      <c r="CP22" s="17">
        <v>0</v>
      </c>
      <c r="CQ22" s="17">
        <v>1.1141190308481701</v>
      </c>
      <c r="CR22" s="17">
        <v>130.347051960535</v>
      </c>
      <c r="CS22" s="17">
        <v>115.40322355728701</v>
      </c>
      <c r="CT22" s="17">
        <v>14.9438284032474</v>
      </c>
      <c r="CU22" s="17">
        <v>0.44189680054233699</v>
      </c>
      <c r="CV22" s="17">
        <v>0</v>
      </c>
      <c r="CW22" s="17">
        <v>56.027593809421397</v>
      </c>
      <c r="CX22" s="17">
        <v>1.7438051369537599E-3</v>
      </c>
      <c r="CY22" s="17">
        <v>7.92754622155348</v>
      </c>
      <c r="CZ22" s="17">
        <v>2.0508725618258601</v>
      </c>
      <c r="DA22" s="17">
        <v>7.7463462800542301E-3</v>
      </c>
      <c r="DB22" s="17">
        <v>31.7101874920771</v>
      </c>
      <c r="DC22" s="17">
        <v>0.32431010538631</v>
      </c>
      <c r="DD22" s="17">
        <v>2.8042215872186999E-3</v>
      </c>
      <c r="DE22" s="17">
        <v>7.8524508826755302</v>
      </c>
      <c r="DF22" s="5">
        <v>5.2752699461168299E-5</v>
      </c>
      <c r="DG22" s="17">
        <v>194.504378925136</v>
      </c>
      <c r="DH22" s="17">
        <v>59.367878444182601</v>
      </c>
      <c r="DI22" s="17">
        <v>1.35288650782199</v>
      </c>
      <c r="DJ22" s="17">
        <v>0</v>
      </c>
      <c r="DK22" s="17">
        <v>0</v>
      </c>
      <c r="DL22" s="17">
        <v>6.92895803990013</v>
      </c>
      <c r="DM22" s="17">
        <v>6.0092696371463798</v>
      </c>
      <c r="DN22" s="17">
        <v>1.7999736778448799E-3</v>
      </c>
      <c r="DO22" s="17">
        <v>509.904050221288</v>
      </c>
      <c r="DP22" s="17">
        <v>3.73233743513947</v>
      </c>
      <c r="DQ22" s="17">
        <v>6.3989653142881497</v>
      </c>
      <c r="DS22" s="25">
        <f t="shared" si="0"/>
        <v>8.0000001404718583E-3</v>
      </c>
      <c r="DT22" s="94">
        <f t="shared" si="1"/>
        <v>1.0170915658871917</v>
      </c>
      <c r="DU22" s="40">
        <f t="shared" si="2"/>
        <v>2.6526395282916662E-5</v>
      </c>
      <c r="DV22" s="40"/>
      <c r="DW22" s="40">
        <f t="shared" si="3"/>
        <v>2.7888579843575906E-5</v>
      </c>
      <c r="DX22" s="40">
        <f t="shared" si="4"/>
        <v>2.6092567692809248E-5</v>
      </c>
      <c r="DY22" s="40">
        <f t="shared" si="5"/>
        <v>2.617032616494277E-5</v>
      </c>
      <c r="DZ22" s="40">
        <f t="shared" si="6"/>
        <v>2.7759893391670982E-5</v>
      </c>
      <c r="EA22" s="40">
        <f t="shared" si="7"/>
        <v>2.6735158781003137E-5</v>
      </c>
      <c r="EB22" s="40">
        <f t="shared" si="8"/>
        <v>2.6954440261621261E-5</v>
      </c>
      <c r="EC22" s="40">
        <f t="shared" si="9"/>
        <v>2.7225991497297826E-5</v>
      </c>
      <c r="ED22" s="40">
        <f t="shared" si="10"/>
        <v>2.6048906912701579E-5</v>
      </c>
      <c r="EE22" s="40">
        <f t="shared" si="11"/>
        <v>2.6833322561084866E-5</v>
      </c>
      <c r="EF22" s="40">
        <f t="shared" si="12"/>
        <v>2.7182334109100061E-5</v>
      </c>
      <c r="EG22" s="40">
        <f t="shared" si="13"/>
        <v>2.5614518529431607E-5</v>
      </c>
      <c r="EH22" s="40">
        <f t="shared" si="14"/>
        <v>2.9797717219585476E-5</v>
      </c>
      <c r="EI22" s="40">
        <f t="shared" si="15"/>
        <v>0.3067976533294105</v>
      </c>
      <c r="EJ22" s="40">
        <f t="shared" si="16"/>
        <v>2.5975835670415955E-5</v>
      </c>
      <c r="EK22" s="40">
        <f t="shared" si="17"/>
        <v>2.6403833792974071E-5</v>
      </c>
      <c r="EL22" s="40">
        <f t="shared" si="18"/>
        <v>2.2634936128013689E-5</v>
      </c>
      <c r="EM22" s="40">
        <f t="shared" si="19"/>
        <v>3.3416769401822933E-5</v>
      </c>
      <c r="EN22" s="40">
        <f t="shared" si="20"/>
        <v>2.7945082346710452E-5</v>
      </c>
      <c r="EO22" s="40">
        <f t="shared" si="21"/>
        <v>2.7868033312215381E-5</v>
      </c>
      <c r="EP22" s="40">
        <f t="shared" si="22"/>
        <v>2.6137054731539078E-5</v>
      </c>
      <c r="EQ22" s="40">
        <f t="shared" si="23"/>
        <v>2.9295375478985987E-5</v>
      </c>
      <c r="ER22" s="40">
        <f t="shared" si="24"/>
        <v>2.9324470140305276E-5</v>
      </c>
      <c r="ES22" s="40">
        <f t="shared" si="25"/>
        <v>2.6037337322175931E-5</v>
      </c>
      <c r="ET22" s="40">
        <f t="shared" si="26"/>
        <v>2.471042099154859E-5</v>
      </c>
      <c r="EU22" s="40">
        <f t="shared" si="27"/>
        <v>2.6401145061480304E-5</v>
      </c>
      <c r="EV22" s="40">
        <f t="shared" si="28"/>
        <v>2.8414340987952202E-5</v>
      </c>
      <c r="EW22" s="40">
        <f t="shared" si="29"/>
        <v>0</v>
      </c>
    </row>
    <row r="23" spans="1:153" x14ac:dyDescent="0.25">
      <c r="A23" s="17" t="s">
        <v>193</v>
      </c>
      <c r="B23" s="17">
        <v>7351.4924939333196</v>
      </c>
      <c r="C23" s="17"/>
      <c r="D23" s="17">
        <v>1853.2936030579499</v>
      </c>
      <c r="E23" s="17">
        <v>165.94336081982101</v>
      </c>
      <c r="F23" s="17">
        <v>144.40671347878501</v>
      </c>
      <c r="G23" s="17">
        <v>206.58174915645901</v>
      </c>
      <c r="H23" s="17">
        <v>655.74190226539304</v>
      </c>
      <c r="I23" s="17">
        <v>22.5558282329349</v>
      </c>
      <c r="J23" s="17">
        <v>12.7874657637519</v>
      </c>
      <c r="K23" s="17">
        <v>10.7186744102502</v>
      </c>
      <c r="L23" s="17">
        <v>9.2632425508191893</v>
      </c>
      <c r="M23" s="17">
        <v>65.433348731068506</v>
      </c>
      <c r="N23" s="17">
        <v>3.9288793073705799</v>
      </c>
      <c r="O23" s="17">
        <v>9.4034018539209097</v>
      </c>
      <c r="P23" s="17">
        <v>8.7475708211664198</v>
      </c>
      <c r="Q23" s="17">
        <v>8.3809332743330902</v>
      </c>
      <c r="R23" s="17">
        <v>5.1717054048954401</v>
      </c>
      <c r="S23" s="17">
        <v>0.214214317252408</v>
      </c>
      <c r="T23" s="17">
        <v>1.42046177322078E-4</v>
      </c>
      <c r="U23" s="17">
        <v>1.9174924891494499E-2</v>
      </c>
      <c r="V23" s="17">
        <v>1.4026895140931099E-2</v>
      </c>
      <c r="W23" s="17">
        <v>1.54726045451387</v>
      </c>
      <c r="X23" s="17">
        <v>0.25184068264989901</v>
      </c>
      <c r="Y23" s="17">
        <v>0.24345444322819901</v>
      </c>
      <c r="Z23" s="17">
        <v>1.6183455867321801</v>
      </c>
      <c r="AA23" s="17">
        <v>0.33898469154577798</v>
      </c>
      <c r="AB23" s="17">
        <v>1.77442852800752</v>
      </c>
      <c r="AC23" s="17">
        <v>6.3488199446785397E-3</v>
      </c>
      <c r="AF23" s="17" t="s">
        <v>193</v>
      </c>
      <c r="AG23" s="17">
        <v>0</v>
      </c>
      <c r="AH23" s="17">
        <v>1.9792506185510601</v>
      </c>
      <c r="AI23" s="17">
        <v>12.7874259958315</v>
      </c>
      <c r="AJ23" s="17">
        <v>22.555760353372001</v>
      </c>
      <c r="AK23" s="17">
        <v>22.555760353372001</v>
      </c>
      <c r="AL23" s="17">
        <v>6.2694927019930802</v>
      </c>
      <c r="AM23" s="17">
        <v>0</v>
      </c>
      <c r="AN23" s="17">
        <v>10.7186456573458</v>
      </c>
      <c r="AO23" s="17">
        <v>6.3488063565450403E-3</v>
      </c>
      <c r="AP23" s="17">
        <v>9.2632133149543705</v>
      </c>
      <c r="AQ23" s="17">
        <v>0.22300502373655501</v>
      </c>
      <c r="AR23" s="17">
        <v>7351.4710521315901</v>
      </c>
      <c r="AS23" s="17">
        <v>8.3862212980152905E-3</v>
      </c>
      <c r="AT23" s="17">
        <v>0.187751408056791</v>
      </c>
      <c r="AU23" s="17">
        <v>1.19557661619625E-2</v>
      </c>
      <c r="AV23" s="17">
        <v>2.7778074868632099E-4</v>
      </c>
      <c r="AW23" s="17">
        <v>4.2750479503518998E-2</v>
      </c>
      <c r="AX23" s="17">
        <v>7.1818976222269896E-4</v>
      </c>
      <c r="AY23" s="17">
        <v>83.553349712821003</v>
      </c>
      <c r="AZ23" s="17">
        <v>2.8525994737541498</v>
      </c>
      <c r="BA23" s="17">
        <v>21.428205592625201</v>
      </c>
      <c r="BB23" s="17">
        <v>1.6183411872931499</v>
      </c>
      <c r="BC23" s="17">
        <v>0</v>
      </c>
      <c r="BD23" s="17">
        <v>0</v>
      </c>
      <c r="BE23" s="17">
        <v>65.433210821360603</v>
      </c>
      <c r="BF23" s="17">
        <v>65.433210821360603</v>
      </c>
      <c r="BG23" s="17">
        <v>9.7643397974463593</v>
      </c>
      <c r="BH23" s="17">
        <v>0</v>
      </c>
      <c r="BI23" s="17">
        <v>0.33898366576320699</v>
      </c>
      <c r="BJ23" s="17">
        <v>0</v>
      </c>
      <c r="BK23" s="17">
        <v>0</v>
      </c>
      <c r="BL23" s="17">
        <v>14.8263012571856</v>
      </c>
      <c r="BM23" s="17">
        <v>3.9194976255348801</v>
      </c>
      <c r="BN23" s="17">
        <v>8.6946799428943792E-3</v>
      </c>
      <c r="BO23" s="17">
        <v>0</v>
      </c>
      <c r="BP23" s="17">
        <v>95.201234863468898</v>
      </c>
      <c r="BQ23" s="17">
        <v>2.0384211211211901E-2</v>
      </c>
      <c r="BR23" s="17">
        <v>1.0215058104135299</v>
      </c>
      <c r="BS23" s="17">
        <v>2.9073629302733099</v>
      </c>
      <c r="BT23" s="17">
        <v>9.4034043603610407</v>
      </c>
      <c r="BU23" s="17">
        <v>8.0831898995219102</v>
      </c>
      <c r="BV23" s="17">
        <v>12.2666744730966</v>
      </c>
      <c r="BW23" s="17">
        <v>665.66757160005898</v>
      </c>
      <c r="BX23" s="17">
        <v>1667.95907815429</v>
      </c>
      <c r="BY23" s="17">
        <v>170.50248671821001</v>
      </c>
      <c r="BZ23" s="17">
        <v>1853.28786612968</v>
      </c>
      <c r="CA23" s="5">
        <v>4.0095831359943303E-6</v>
      </c>
      <c r="CB23" s="17">
        <v>38.306781837130202</v>
      </c>
      <c r="CC23" s="17">
        <v>0</v>
      </c>
      <c r="CD23" s="17">
        <v>0.21421397707266901</v>
      </c>
      <c r="CE23" s="17">
        <v>1.4204475215286801E-4</v>
      </c>
      <c r="CF23" s="17">
        <v>1.9174820427877399E-2</v>
      </c>
      <c r="CG23" s="17">
        <v>1.4026896587298001E-2</v>
      </c>
      <c r="CH23" s="17">
        <v>1.5472560093255501</v>
      </c>
      <c r="CI23" s="17">
        <v>1.46445542585029E-4</v>
      </c>
      <c r="CJ23" s="17">
        <v>152.416010470917</v>
      </c>
      <c r="CK23" s="17">
        <v>1.7339645241047799E-3</v>
      </c>
      <c r="CL23" s="17">
        <v>9.1532126143840497E-4</v>
      </c>
      <c r="CM23" s="17">
        <v>10.142923715559601</v>
      </c>
      <c r="CN23" s="17">
        <v>9.4244862658774103E-4</v>
      </c>
      <c r="CO23" s="17">
        <v>0</v>
      </c>
      <c r="CP23" s="17">
        <v>0</v>
      </c>
      <c r="CQ23" s="17">
        <v>1.3986981537613601</v>
      </c>
      <c r="CR23" s="17">
        <v>165.94288688047101</v>
      </c>
      <c r="CS23" s="17">
        <v>144.406299960383</v>
      </c>
      <c r="CT23" s="17">
        <v>21.536586920087899</v>
      </c>
      <c r="CU23" s="17">
        <v>0.55463640979513495</v>
      </c>
      <c r="CV23" s="17">
        <v>0</v>
      </c>
      <c r="CW23" s="17">
        <v>70.357065096204096</v>
      </c>
      <c r="CX23" s="17">
        <v>7.4914978454780395E-4</v>
      </c>
      <c r="CY23" s="17">
        <v>9.9063526924497207</v>
      </c>
      <c r="CZ23" s="17">
        <v>2.5688374401031702</v>
      </c>
      <c r="DA23" s="17">
        <v>3.7753148529021002E-3</v>
      </c>
      <c r="DB23" s="17">
        <v>39.625409415168797</v>
      </c>
      <c r="DC23" s="17">
        <v>0.41849152079194202</v>
      </c>
      <c r="DD23" s="17">
        <v>1.9717457187618799E-3</v>
      </c>
      <c r="DE23" s="17">
        <v>9.8421199837960192</v>
      </c>
      <c r="DF23" s="5">
        <v>2.2663233969587201E-5</v>
      </c>
      <c r="DG23" s="17">
        <v>206.58118728294599</v>
      </c>
      <c r="DH23" s="17">
        <v>76.248611847142897</v>
      </c>
      <c r="DI23" s="17">
        <v>1.7744228858269</v>
      </c>
      <c r="DJ23" s="17">
        <v>0</v>
      </c>
      <c r="DK23" s="17">
        <v>0</v>
      </c>
      <c r="DL23" s="17">
        <v>8.8884840911303904</v>
      </c>
      <c r="DM23" s="17">
        <v>8.3809125718397102</v>
      </c>
      <c r="DN23" s="17">
        <v>1.22217059098685E-3</v>
      </c>
      <c r="DO23" s="17">
        <v>655.73998993810505</v>
      </c>
      <c r="DP23" s="17">
        <v>5.1716912445770697</v>
      </c>
      <c r="DQ23" s="17">
        <v>8.2243867838577192</v>
      </c>
      <c r="DS23" s="25">
        <f t="shared" si="0"/>
        <v>7.9999990978995381E-3</v>
      </c>
      <c r="DT23" s="94">
        <f t="shared" si="1"/>
        <v>1.0151395092785038</v>
      </c>
      <c r="DU23" s="40">
        <f t="shared" si="2"/>
        <v>-2.916659677901654E-6</v>
      </c>
      <c r="DV23" s="40"/>
      <c r="DW23" s="40">
        <f t="shared" si="3"/>
        <v>-3.0955312533640527E-6</v>
      </c>
      <c r="DX23" s="40">
        <f t="shared" si="4"/>
        <v>-2.8560308026804719E-6</v>
      </c>
      <c r="DY23" s="40">
        <f t="shared" si="5"/>
        <v>-2.8635677113004835E-6</v>
      </c>
      <c r="DZ23" s="40">
        <f t="shared" si="6"/>
        <v>-2.7198603715749155E-6</v>
      </c>
      <c r="EA23" s="40">
        <f t="shared" si="7"/>
        <v>-2.9162804471940648E-6</v>
      </c>
      <c r="EB23" s="40">
        <f t="shared" si="8"/>
        <v>-3.0094023680956944E-6</v>
      </c>
      <c r="EC23" s="40">
        <f t="shared" si="9"/>
        <v>-3.1099141248931713E-6</v>
      </c>
      <c r="ED23" s="40">
        <f t="shared" si="10"/>
        <v>-2.6825056252313697E-6</v>
      </c>
      <c r="EE23" s="40">
        <f t="shared" si="11"/>
        <v>-3.1561156537198235E-6</v>
      </c>
      <c r="EF23" s="40">
        <f t="shared" si="12"/>
        <v>-2.1076364052404652E-6</v>
      </c>
      <c r="EG23" s="40">
        <f t="shared" si="13"/>
        <v>-2.6894905425513046E-6</v>
      </c>
      <c r="EH23" s="40">
        <f t="shared" si="14"/>
        <v>2.6654610426495049E-7</v>
      </c>
      <c r="EI23" s="40">
        <f t="shared" si="15"/>
        <v>0.40229495980930347</v>
      </c>
      <c r="EJ23" s="40">
        <f t="shared" si="16"/>
        <v>-2.4701895006663194E-6</v>
      </c>
      <c r="EK23" s="40">
        <f t="shared" si="17"/>
        <v>-2.7380365395351986E-6</v>
      </c>
      <c r="EL23" s="40">
        <f t="shared" si="18"/>
        <v>-1.5880345597451361E-6</v>
      </c>
      <c r="EM23" s="40">
        <f t="shared" si="19"/>
        <v>-1.0033140186258449E-5</v>
      </c>
      <c r="EN23" s="40">
        <f t="shared" si="20"/>
        <v>-5.4479283591186058E-6</v>
      </c>
      <c r="EO23" s="40">
        <f t="shared" si="21"/>
        <v>1.0311383144421617E-7</v>
      </c>
      <c r="EP23" s="40">
        <f t="shared" si="22"/>
        <v>-2.8729412083862128E-6</v>
      </c>
      <c r="EQ23" s="40">
        <f t="shared" si="23"/>
        <v>-3.3240010842657782E-6</v>
      </c>
      <c r="ER23" s="40">
        <f t="shared" si="24"/>
        <v>-3.364058616629674E-6</v>
      </c>
      <c r="ES23" s="40">
        <f t="shared" si="25"/>
        <v>-2.7184793323858945E-6</v>
      </c>
      <c r="ET23" s="40">
        <f t="shared" si="26"/>
        <v>-3.0260439382033589E-6</v>
      </c>
      <c r="EU23" s="40">
        <f t="shared" si="27"/>
        <v>-3.1797170362124229E-6</v>
      </c>
      <c r="EV23" s="40">
        <f t="shared" si="28"/>
        <v>-2.1402612797127248E-6</v>
      </c>
      <c r="EW23" s="40">
        <f t="shared" si="29"/>
        <v>0</v>
      </c>
    </row>
    <row r="24" spans="1:153" x14ac:dyDescent="0.25">
      <c r="A24" s="17" t="s">
        <v>194</v>
      </c>
      <c r="B24" s="17">
        <v>7061.2489564113503</v>
      </c>
      <c r="C24" s="17"/>
      <c r="D24" s="17">
        <v>1562.4977930975199</v>
      </c>
      <c r="E24" s="17">
        <v>152.68043935937101</v>
      </c>
      <c r="F24" s="17">
        <v>130.36294503447601</v>
      </c>
      <c r="G24" s="17">
        <v>168.68317414977301</v>
      </c>
      <c r="H24" s="17">
        <v>471.63245381185499</v>
      </c>
      <c r="I24" s="17">
        <v>17.215062846698899</v>
      </c>
      <c r="J24" s="17">
        <v>9.7152610714267098</v>
      </c>
      <c r="K24" s="17">
        <v>8.7526015757435491</v>
      </c>
      <c r="L24" s="17">
        <v>7.18035878664781</v>
      </c>
      <c r="M24" s="17">
        <v>50.075798555374902</v>
      </c>
      <c r="N24" s="17">
        <v>4.21360956715756</v>
      </c>
      <c r="O24" s="17">
        <v>7.1375032335874504</v>
      </c>
      <c r="P24" s="17">
        <v>8.8266519505373893</v>
      </c>
      <c r="Q24" s="17">
        <v>7.94519692977752</v>
      </c>
      <c r="R24" s="17">
        <v>4.8179011014345399</v>
      </c>
      <c r="S24" s="17">
        <v>0.241903841516412</v>
      </c>
      <c r="T24" s="17">
        <v>1.32799170964E-4</v>
      </c>
      <c r="U24" s="17">
        <v>2.1610449749490699E-2</v>
      </c>
      <c r="V24" s="17">
        <v>1.58152318602587E-2</v>
      </c>
      <c r="W24" s="17">
        <v>1.3502483651769399</v>
      </c>
      <c r="X24" s="17">
        <v>0.14010894474389901</v>
      </c>
      <c r="Y24" s="17">
        <v>0.135664764719299</v>
      </c>
      <c r="Z24" s="17">
        <v>1.45224102652764</v>
      </c>
      <c r="AA24" s="17">
        <v>0.36390168558018499</v>
      </c>
      <c r="AB24" s="17">
        <v>1.39862957887205</v>
      </c>
      <c r="AC24" s="17">
        <v>7.1634768779199201E-3</v>
      </c>
      <c r="AF24" s="17" t="s">
        <v>194</v>
      </c>
      <c r="AG24" s="17">
        <v>0</v>
      </c>
      <c r="AH24" s="17">
        <v>1.4236420374419101</v>
      </c>
      <c r="AI24" s="17">
        <v>9.7150722250166304</v>
      </c>
      <c r="AJ24" s="17">
        <v>17.214725394207701</v>
      </c>
      <c r="AK24" s="17">
        <v>17.214725394207701</v>
      </c>
      <c r="AL24" s="17">
        <v>4.4976774001830302</v>
      </c>
      <c r="AM24" s="17">
        <v>0</v>
      </c>
      <c r="AN24" s="17">
        <v>8.7524322065618794</v>
      </c>
      <c r="AO24" s="17">
        <v>7.1633311853324397E-3</v>
      </c>
      <c r="AP24" s="17">
        <v>7.18021806236397</v>
      </c>
      <c r="AQ24" s="17">
        <v>0.16517224840397399</v>
      </c>
      <c r="AR24" s="17">
        <v>7061.1133720804401</v>
      </c>
      <c r="AS24" s="17">
        <v>4.4440853078479003E-3</v>
      </c>
      <c r="AT24" s="17">
        <v>0.104622446028098</v>
      </c>
      <c r="AU24" s="17">
        <v>6.66221771744462E-3</v>
      </c>
      <c r="AV24" s="17">
        <v>1.5479093569668799E-4</v>
      </c>
      <c r="AW24" s="17">
        <v>2.38222553282957E-2</v>
      </c>
      <c r="AX24" s="17">
        <v>4.0020261578399102E-4</v>
      </c>
      <c r="AY24" s="17">
        <v>60.101198365997803</v>
      </c>
      <c r="AZ24" s="17">
        <v>2.05310913445931</v>
      </c>
      <c r="BA24" s="17">
        <v>15.4149995475625</v>
      </c>
      <c r="BB24" s="17">
        <v>1.45221415635832</v>
      </c>
      <c r="BC24" s="17">
        <v>0</v>
      </c>
      <c r="BD24" s="17">
        <v>0</v>
      </c>
      <c r="BE24" s="17">
        <v>50.074811107487101</v>
      </c>
      <c r="BF24" s="17">
        <v>50.074811107487101</v>
      </c>
      <c r="BG24" s="17">
        <v>7.0220026260547703</v>
      </c>
      <c r="BH24" s="5">
        <v>0</v>
      </c>
      <c r="BI24" s="17">
        <v>0.36389493266847101</v>
      </c>
      <c r="BJ24" s="17">
        <v>0</v>
      </c>
      <c r="BK24" s="17">
        <v>0</v>
      </c>
      <c r="BL24" s="17">
        <v>12.4997294690159</v>
      </c>
      <c r="BM24" s="17">
        <v>2.8250320552135202</v>
      </c>
      <c r="BN24" s="17">
        <v>6.4398700519293101E-3</v>
      </c>
      <c r="BO24" s="17">
        <v>0</v>
      </c>
      <c r="BP24" s="17">
        <v>68.418274436789005</v>
      </c>
      <c r="BQ24" s="17">
        <v>1.2742434298208099E-2</v>
      </c>
      <c r="BR24" s="17">
        <v>1.0955178908160901</v>
      </c>
      <c r="BS24" s="17">
        <v>3.1180128570247501</v>
      </c>
      <c r="BT24" s="17">
        <v>7.1373833047356996</v>
      </c>
      <c r="BU24" s="17">
        <v>5.8130304850651902</v>
      </c>
      <c r="BV24" s="17">
        <v>11.357739856083301</v>
      </c>
      <c r="BW24" s="17">
        <v>486.755025120124</v>
      </c>
      <c r="BX24" s="17">
        <v>1406.21887490313</v>
      </c>
      <c r="BY24" s="17">
        <v>143.74685189515199</v>
      </c>
      <c r="BZ24" s="17">
        <v>1562.4654562672999</v>
      </c>
      <c r="CA24" s="5">
        <v>2.5064303828535502E-6</v>
      </c>
      <c r="CB24" s="17">
        <v>27.5555579555107</v>
      </c>
      <c r="CC24" s="17">
        <v>0</v>
      </c>
      <c r="CD24" s="17">
        <v>0.24189898800443099</v>
      </c>
      <c r="CE24" s="17">
        <v>1.3279646271236801E-4</v>
      </c>
      <c r="CF24" s="17">
        <v>2.1610032835639899E-2</v>
      </c>
      <c r="CG24" s="17">
        <v>1.5814899402371001E-2</v>
      </c>
      <c r="CH24" s="17">
        <v>1.3502226225107301</v>
      </c>
      <c r="CI24" s="5">
        <v>8.1605823949910906E-5</v>
      </c>
      <c r="CJ24" s="17">
        <v>109.73940689202099</v>
      </c>
      <c r="CK24" s="17">
        <v>1.0655798894382E-3</v>
      </c>
      <c r="CL24" s="17">
        <v>5.1005350176645304E-4</v>
      </c>
      <c r="CM24" s="17">
        <v>9.1216643080518196</v>
      </c>
      <c r="CN24" s="17">
        <v>5.5828552831010199E-4</v>
      </c>
      <c r="CO24" s="17">
        <v>0</v>
      </c>
      <c r="CP24" s="17">
        <v>0</v>
      </c>
      <c r="CQ24" s="17">
        <v>1.2635297434481301</v>
      </c>
      <c r="CR24" s="17">
        <v>152.677531451454</v>
      </c>
      <c r="CS24" s="17">
        <v>130.36045961990899</v>
      </c>
      <c r="CT24" s="17">
        <v>22.317071831544801</v>
      </c>
      <c r="CU24" s="17">
        <v>0.50101310107640595</v>
      </c>
      <c r="CV24" s="17">
        <v>0</v>
      </c>
      <c r="CW24" s="17">
        <v>63.559688011045097</v>
      </c>
      <c r="CX24" s="17">
        <v>4.1745554986028199E-4</v>
      </c>
      <c r="CY24" s="17">
        <v>8.9400958529957997</v>
      </c>
      <c r="CZ24" s="17">
        <v>2.3195286626321998</v>
      </c>
      <c r="DA24" s="17">
        <v>2.3355631651757898E-3</v>
      </c>
      <c r="DB24" s="17">
        <v>35.760371434712802</v>
      </c>
      <c r="DC24" s="17">
        <v>0.301013781231109</v>
      </c>
      <c r="DD24" s="17">
        <v>1.49612369693061E-3</v>
      </c>
      <c r="DE24" s="17">
        <v>8.8880912099516607</v>
      </c>
      <c r="DF24" s="5">
        <v>1.2628840247579E-5</v>
      </c>
      <c r="DG24" s="17">
        <v>168.67979598216399</v>
      </c>
      <c r="DH24" s="17">
        <v>54.814192571766299</v>
      </c>
      <c r="DI24" s="17">
        <v>1.39860235592976</v>
      </c>
      <c r="DJ24" s="17">
        <v>0</v>
      </c>
      <c r="DK24" s="17">
        <v>0</v>
      </c>
      <c r="DL24" s="17">
        <v>6.3963112505438904</v>
      </c>
      <c r="DM24" s="17">
        <v>7.9450446540788002</v>
      </c>
      <c r="DN24" s="17">
        <v>7.6399144090345404E-4</v>
      </c>
      <c r="DO24" s="17">
        <v>471.62323656112</v>
      </c>
      <c r="DP24" s="17">
        <v>4.8178108705016101</v>
      </c>
      <c r="DQ24" s="17">
        <v>5.9238308722667501</v>
      </c>
      <c r="DS24" s="25">
        <f t="shared" si="0"/>
        <v>8.000003724163934E-3</v>
      </c>
      <c r="DT24" s="94">
        <f t="shared" si="1"/>
        <v>1.0320844847877697</v>
      </c>
      <c r="DU24" s="40">
        <f t="shared" si="2"/>
        <v>-1.920118264448106E-5</v>
      </c>
      <c r="DV24" s="40"/>
      <c r="DW24" s="40">
        <f t="shared" si="3"/>
        <v>-2.0695600571596263E-5</v>
      </c>
      <c r="DX24" s="40">
        <f t="shared" si="4"/>
        <v>-1.9045713578027743E-5</v>
      </c>
      <c r="DY24" s="40">
        <f t="shared" si="5"/>
        <v>-1.9065345343047515E-5</v>
      </c>
      <c r="DZ24" s="40">
        <f t="shared" si="6"/>
        <v>-2.0026701691153066E-5</v>
      </c>
      <c r="EA24" s="40">
        <f t="shared" si="7"/>
        <v>-1.9543291943748299E-5</v>
      </c>
      <c r="EB24" s="40">
        <f t="shared" si="8"/>
        <v>-1.9602164348939849E-5</v>
      </c>
      <c r="EC24" s="40">
        <f t="shared" si="9"/>
        <v>-1.9438119952828255E-5</v>
      </c>
      <c r="ED24" s="40">
        <f t="shared" si="10"/>
        <v>-1.9350724490778262E-5</v>
      </c>
      <c r="EE24" s="40">
        <f t="shared" si="11"/>
        <v>-1.9598503086186511E-5</v>
      </c>
      <c r="EF24" s="40">
        <f t="shared" si="12"/>
        <v>-1.9719064224405039E-5</v>
      </c>
      <c r="EG24" s="40">
        <f t="shared" si="13"/>
        <v>-1.8705889917744115E-5</v>
      </c>
      <c r="EH24" s="40">
        <f t="shared" si="14"/>
        <v>-1.6802633613736283E-5</v>
      </c>
      <c r="EI24" s="40">
        <f t="shared" si="15"/>
        <v>0.28675515016674158</v>
      </c>
      <c r="EJ24" s="40">
        <f t="shared" si="16"/>
        <v>-1.9165755117922262E-5</v>
      </c>
      <c r="EK24" s="40">
        <f t="shared" si="17"/>
        <v>-1.8728265904617052E-5</v>
      </c>
      <c r="EL24" s="40">
        <f t="shared" si="18"/>
        <v>-2.006380696803842E-5</v>
      </c>
      <c r="EM24" s="40">
        <f t="shared" si="19"/>
        <v>-2.0393588396141217E-5</v>
      </c>
      <c r="EN24" s="40">
        <f t="shared" si="20"/>
        <v>-1.9292233879122511E-5</v>
      </c>
      <c r="EO24" s="40">
        <f t="shared" si="21"/>
        <v>-2.1021372979938236E-5</v>
      </c>
      <c r="EP24" s="40">
        <f t="shared" si="22"/>
        <v>-1.9065134143992411E-5</v>
      </c>
      <c r="EQ24" s="40">
        <f t="shared" si="23"/>
        <v>-2.1032281254295554E-5</v>
      </c>
      <c r="ER24" s="40">
        <f t="shared" si="24"/>
        <v>-2.1023100477779148E-5</v>
      </c>
      <c r="ES24" s="40">
        <f t="shared" si="25"/>
        <v>-1.8502554899073576E-5</v>
      </c>
      <c r="ET24" s="40">
        <f t="shared" si="26"/>
        <v>-1.8556967394131117E-5</v>
      </c>
      <c r="EU24" s="40">
        <f t="shared" si="27"/>
        <v>-1.9464011559026318E-5</v>
      </c>
      <c r="EV24" s="40">
        <f t="shared" si="28"/>
        <v>-2.0338250539971508E-5</v>
      </c>
      <c r="EW24" s="40">
        <f t="shared" si="29"/>
        <v>0</v>
      </c>
    </row>
    <row r="25" spans="1:153" x14ac:dyDescent="0.25">
      <c r="A25" s="17" t="s">
        <v>195</v>
      </c>
      <c r="B25" s="17">
        <v>8140.0423373644498</v>
      </c>
      <c r="C25" s="17"/>
      <c r="D25" s="17">
        <v>4135.5970981354103</v>
      </c>
      <c r="E25" s="17">
        <v>326.714523950368</v>
      </c>
      <c r="F25" s="17">
        <v>306.88118492692399</v>
      </c>
      <c r="G25" s="17">
        <v>399.77983645464298</v>
      </c>
      <c r="H25" s="17">
        <v>2120.1629666191502</v>
      </c>
      <c r="I25" s="17">
        <v>88.898402612179297</v>
      </c>
      <c r="J25" s="17">
        <v>50.864596473096803</v>
      </c>
      <c r="K25" s="17">
        <v>36.243362753393797</v>
      </c>
      <c r="L25" s="17">
        <v>35.349573192970702</v>
      </c>
      <c r="M25" s="17">
        <v>256.46524339771202</v>
      </c>
      <c r="N25" s="17">
        <v>2.69124916890634</v>
      </c>
      <c r="O25" s="17">
        <v>37.474343303349698</v>
      </c>
      <c r="P25" s="17">
        <v>15.188261828096801</v>
      </c>
      <c r="Q25" s="17">
        <v>16.778622477765001</v>
      </c>
      <c r="R25" s="17">
        <v>11.2449393498958</v>
      </c>
      <c r="S25" s="17">
        <v>0.14239570968235199</v>
      </c>
      <c r="T25" s="5">
        <v>8.5312277559893901E-6</v>
      </c>
      <c r="U25" s="17">
        <v>1.26046411968363E-2</v>
      </c>
      <c r="V25" s="17">
        <v>9.2417058433099195E-3</v>
      </c>
      <c r="W25" s="17">
        <v>4.5927706203618204</v>
      </c>
      <c r="X25" s="17">
        <v>3.84835944003998E-2</v>
      </c>
      <c r="Y25" s="17">
        <v>3.6800725423999897E-2</v>
      </c>
      <c r="Z25" s="17">
        <v>4.1001006894202403</v>
      </c>
      <c r="AA25" s="17">
        <v>0.232197934741565</v>
      </c>
      <c r="AB25" s="17">
        <v>6.52805783008397</v>
      </c>
      <c r="AC25" s="17">
        <v>4.1993923989584996E-3</v>
      </c>
      <c r="AF25" s="17" t="s">
        <v>195</v>
      </c>
      <c r="AG25" s="17">
        <v>0</v>
      </c>
      <c r="AH25" s="17">
        <v>6.50528648500622</v>
      </c>
      <c r="AI25" s="17">
        <v>50.864732637664503</v>
      </c>
      <c r="AJ25" s="17">
        <v>88.898707296052393</v>
      </c>
      <c r="AK25" s="17">
        <v>88.898707296052393</v>
      </c>
      <c r="AL25" s="17">
        <v>20.213118086528201</v>
      </c>
      <c r="AM25" s="17">
        <v>0</v>
      </c>
      <c r="AN25" s="17">
        <v>36.243487612001097</v>
      </c>
      <c r="AO25" s="17">
        <v>4.1993998519203601E-3</v>
      </c>
      <c r="AP25" s="17">
        <v>35.349706130989297</v>
      </c>
      <c r="AQ25" s="17">
        <v>3.4981131513583202E-2</v>
      </c>
      <c r="AR25" s="17">
        <v>8140.0714288750296</v>
      </c>
      <c r="AS25" s="17">
        <v>1.68287738994802E-3</v>
      </c>
      <c r="AT25" s="17">
        <v>2.83808151700039E-2</v>
      </c>
      <c r="AU25" s="17">
        <v>1.80725194861026E-3</v>
      </c>
      <c r="AV25" s="5">
        <v>4.1989765814029101E-5</v>
      </c>
      <c r="AW25" s="17">
        <v>6.4622350127041296E-3</v>
      </c>
      <c r="AX25" s="17">
        <v>1.08563069495196E-4</v>
      </c>
      <c r="AY25" s="17">
        <v>273.253280872365</v>
      </c>
      <c r="AZ25" s="17">
        <v>9.1882281404154895</v>
      </c>
      <c r="BA25" s="17">
        <v>69.608032110033605</v>
      </c>
      <c r="BB25" s="17">
        <v>4.1001157874051701</v>
      </c>
      <c r="BC25" s="17">
        <v>0</v>
      </c>
      <c r="BD25" s="17">
        <v>0</v>
      </c>
      <c r="BE25" s="17">
        <v>256.46617688118602</v>
      </c>
      <c r="BF25" s="17">
        <v>256.46617688118602</v>
      </c>
      <c r="BG25" s="17">
        <v>32.048963685243798</v>
      </c>
      <c r="BH25" s="5">
        <v>0</v>
      </c>
      <c r="BI25" s="17">
        <v>0.23219862543377001</v>
      </c>
      <c r="BJ25" s="17">
        <v>0</v>
      </c>
      <c r="BK25" s="17">
        <v>0</v>
      </c>
      <c r="BL25" s="17">
        <v>33.084916628110001</v>
      </c>
      <c r="BM25" s="17">
        <v>11.9738802521131</v>
      </c>
      <c r="BN25" s="17">
        <v>1.36388071232944E-3</v>
      </c>
      <c r="BO25" s="17">
        <v>0</v>
      </c>
      <c r="BP25" s="17">
        <v>310.28425275699499</v>
      </c>
      <c r="BQ25" s="17">
        <v>3.3854503226971298E-3</v>
      </c>
      <c r="BR25" s="17">
        <v>0.69972729410208501</v>
      </c>
      <c r="BS25" s="17">
        <v>1.9915322376361999</v>
      </c>
      <c r="BT25" s="17">
        <v>37.474584709445999</v>
      </c>
      <c r="BU25" s="17">
        <v>26.531812761989801</v>
      </c>
      <c r="BV25" s="17">
        <v>26.754784003206801</v>
      </c>
      <c r="BW25" s="17">
        <v>2204.7900996202502</v>
      </c>
      <c r="BX25" s="17">
        <v>3722.05064511207</v>
      </c>
      <c r="BY25" s="17">
        <v>380.47628375854902</v>
      </c>
      <c r="BZ25" s="17">
        <v>4135.61184549873</v>
      </c>
      <c r="CA25" s="5">
        <v>6.6592758027370296E-7</v>
      </c>
      <c r="CB25" s="17">
        <v>125.063720064983</v>
      </c>
      <c r="CC25" s="17">
        <v>0</v>
      </c>
      <c r="CD25" s="17">
        <v>0.14239611819739001</v>
      </c>
      <c r="CE25" s="5">
        <v>8.5312516054388E-6</v>
      </c>
      <c r="CF25" s="17">
        <v>1.2604677240209999E-2</v>
      </c>
      <c r="CG25" s="17">
        <v>9.2417240549612194E-3</v>
      </c>
      <c r="CH25" s="17">
        <v>4.5927891843357198</v>
      </c>
      <c r="CI25" s="5">
        <v>2.2137156225025698E-5</v>
      </c>
      <c r="CJ25" s="17">
        <v>480.44939319911998</v>
      </c>
      <c r="CK25" s="17">
        <v>2.4013486995486E-4</v>
      </c>
      <c r="CL25" s="17">
        <v>1.3835987466723901E-4</v>
      </c>
      <c r="CM25" s="17">
        <v>21.253471934169902</v>
      </c>
      <c r="CN25" s="17">
        <v>1.3513686260244599E-4</v>
      </c>
      <c r="CO25" s="17">
        <v>0</v>
      </c>
      <c r="CP25" s="17">
        <v>0</v>
      </c>
      <c r="CQ25" s="17">
        <v>2.9966307894200201</v>
      </c>
      <c r="CR25" s="17">
        <v>326.71567922390699</v>
      </c>
      <c r="CS25" s="17">
        <v>306.88227800111298</v>
      </c>
      <c r="CT25" s="17">
        <v>19.833401222793501</v>
      </c>
      <c r="CU25" s="17">
        <v>1.18813709941191</v>
      </c>
      <c r="CV25" s="17">
        <v>0</v>
      </c>
      <c r="CW25" s="17">
        <v>150.18952808501001</v>
      </c>
      <c r="CX25" s="17">
        <v>1.13242220164575E-4</v>
      </c>
      <c r="CY25" s="17">
        <v>20.937425028742702</v>
      </c>
      <c r="CZ25" s="17">
        <v>5.4974887075954699</v>
      </c>
      <c r="DA25" s="17">
        <v>5.1941108814629897E-4</v>
      </c>
      <c r="DB25" s="17">
        <v>83.749700806560995</v>
      </c>
      <c r="DC25" s="17">
        <v>1.37547374468779</v>
      </c>
      <c r="DD25" s="17">
        <v>2.1015921934335299E-4</v>
      </c>
      <c r="DE25" s="17">
        <v>21.068513543103101</v>
      </c>
      <c r="DF25" s="5">
        <v>3.42580804356332E-6</v>
      </c>
      <c r="DG25" s="17">
        <v>399.78127597788699</v>
      </c>
      <c r="DH25" s="17">
        <v>248.31214601451001</v>
      </c>
      <c r="DI25" s="17">
        <v>6.5280796984657998</v>
      </c>
      <c r="DJ25" s="17">
        <v>0</v>
      </c>
      <c r="DK25" s="17">
        <v>0</v>
      </c>
      <c r="DL25" s="17">
        <v>27.843312119766701</v>
      </c>
      <c r="DM25" s="17">
        <v>16.778686159175901</v>
      </c>
      <c r="DN25" s="17">
        <v>2.02983497423568E-4</v>
      </c>
      <c r="DO25" s="17">
        <v>2120.1707287311801</v>
      </c>
      <c r="DP25" s="17">
        <v>11.2449826947541</v>
      </c>
      <c r="DQ25" s="17">
        <v>25.291323309090799</v>
      </c>
      <c r="DS25" s="25">
        <f t="shared" si="0"/>
        <v>8.000005286792131E-3</v>
      </c>
      <c r="DT25" s="94">
        <f t="shared" si="1"/>
        <v>1.039911583412771</v>
      </c>
      <c r="DU25" s="40">
        <f t="shared" si="2"/>
        <v>3.5738770603453413E-6</v>
      </c>
      <c r="DV25" s="40"/>
      <c r="DW25" s="40">
        <f t="shared" si="3"/>
        <v>3.5659574590343719E-6</v>
      </c>
      <c r="DX25" s="40">
        <f t="shared" si="4"/>
        <v>3.5360336143478204E-6</v>
      </c>
      <c r="DY25" s="40">
        <f t="shared" si="5"/>
        <v>3.5618807625720306E-6</v>
      </c>
      <c r="DZ25" s="40">
        <f t="shared" si="6"/>
        <v>3.6007900167817704E-6</v>
      </c>
      <c r="EA25" s="40">
        <f t="shared" si="7"/>
        <v>3.661092167032953E-6</v>
      </c>
      <c r="EB25" s="40">
        <f t="shared" si="8"/>
        <v>3.4273267476567224E-6</v>
      </c>
      <c r="EC25" s="40">
        <f t="shared" si="9"/>
        <v>2.6770008442198407E-6</v>
      </c>
      <c r="ED25" s="40">
        <f t="shared" si="10"/>
        <v>3.4450061422264264E-6</v>
      </c>
      <c r="EE25" s="40">
        <f t="shared" si="11"/>
        <v>3.7606682793408139E-6</v>
      </c>
      <c r="EF25" s="40">
        <f t="shared" si="12"/>
        <v>3.6398049951456637E-6</v>
      </c>
      <c r="EG25" s="40">
        <f t="shared" si="13"/>
        <v>3.8505657761930993E-6</v>
      </c>
      <c r="EH25" s="40">
        <f t="shared" si="14"/>
        <v>6.4419033135917353E-6</v>
      </c>
      <c r="EI25" s="40">
        <f t="shared" si="15"/>
        <v>0.76154350682268757</v>
      </c>
      <c r="EJ25" s="40">
        <f t="shared" si="16"/>
        <v>3.7953896980794655E-6</v>
      </c>
      <c r="EK25" s="40">
        <f t="shared" si="17"/>
        <v>3.8546102340990833E-6</v>
      </c>
      <c r="EL25" s="40">
        <f t="shared" si="18"/>
        <v>2.8688718145428789E-6</v>
      </c>
      <c r="EM25" s="40">
        <f t="shared" si="19"/>
        <v>2.7955471465537354E-6</v>
      </c>
      <c r="EN25" s="40">
        <f t="shared" si="20"/>
        <v>2.8595319086044046E-6</v>
      </c>
      <c r="EO25" s="40">
        <f t="shared" si="21"/>
        <v>1.9705941314973691E-6</v>
      </c>
      <c r="EP25" s="40">
        <f t="shared" si="22"/>
        <v>4.0419989226394376E-6</v>
      </c>
      <c r="EQ25" s="40">
        <f t="shared" si="23"/>
        <v>3.5848048470907662E-6</v>
      </c>
      <c r="ER25" s="40">
        <f t="shared" si="24"/>
        <v>3.5201107075600992E-6</v>
      </c>
      <c r="ES25" s="40">
        <f t="shared" si="25"/>
        <v>3.682344916255877E-6</v>
      </c>
      <c r="ET25" s="40">
        <f t="shared" si="26"/>
        <v>2.9745837566639102E-6</v>
      </c>
      <c r="EU25" s="40">
        <f t="shared" si="27"/>
        <v>3.3499062660026537E-6</v>
      </c>
      <c r="EV25" s="40">
        <f t="shared" si="28"/>
        <v>1.7747714794076743E-6</v>
      </c>
      <c r="EW25" s="40">
        <f t="shared" si="29"/>
        <v>0</v>
      </c>
    </row>
    <row r="26" spans="1:153" x14ac:dyDescent="0.25">
      <c r="A26" s="17" t="s">
        <v>196</v>
      </c>
      <c r="B26" s="17">
        <v>5448.1001683086397</v>
      </c>
      <c r="C26" s="17"/>
      <c r="D26" s="17">
        <v>1115.2074964159499</v>
      </c>
      <c r="E26" s="17">
        <v>122.93923941681101</v>
      </c>
      <c r="F26" s="17">
        <v>106.24844952596401</v>
      </c>
      <c r="G26" s="17">
        <v>123.710975586019</v>
      </c>
      <c r="H26" s="17">
        <v>535.14205494801297</v>
      </c>
      <c r="I26" s="17">
        <v>16.514025072522202</v>
      </c>
      <c r="J26" s="17">
        <v>9.3549346680215102</v>
      </c>
      <c r="K26" s="17">
        <v>7.9413772063497197</v>
      </c>
      <c r="L26" s="17">
        <v>6.8001102023756701</v>
      </c>
      <c r="M26" s="17">
        <v>47.9286405944897</v>
      </c>
      <c r="N26" s="17">
        <v>3.0997618173799499</v>
      </c>
      <c r="O26" s="17">
        <v>6.8781503426528197</v>
      </c>
      <c r="P26" s="17">
        <v>7.0007551077780699</v>
      </c>
      <c r="Q26" s="17">
        <v>6.3900464505898897</v>
      </c>
      <c r="R26" s="17">
        <v>3.9292396136500098</v>
      </c>
      <c r="S26" s="17">
        <v>0.178821730431929</v>
      </c>
      <c r="T26" s="17">
        <v>1.10914343200841E-4</v>
      </c>
      <c r="U26" s="17">
        <v>1.59951121857776E-2</v>
      </c>
      <c r="V26" s="17">
        <v>1.17026510835108E-2</v>
      </c>
      <c r="W26" s="17">
        <v>1.1808169448708099</v>
      </c>
      <c r="X26" s="17">
        <v>0.24150030000342901</v>
      </c>
      <c r="Y26" s="17">
        <v>0.23345286420625899</v>
      </c>
      <c r="Z26" s="17">
        <v>1.22046375753625</v>
      </c>
      <c r="AA26" s="17">
        <v>0.26543697866243099</v>
      </c>
      <c r="AB26" s="17">
        <v>1.3064050157434299</v>
      </c>
      <c r="AC26" s="17">
        <v>5.2982324426075096E-3</v>
      </c>
      <c r="AF26" s="17" t="s">
        <v>196</v>
      </c>
      <c r="AG26" s="17">
        <v>0</v>
      </c>
      <c r="AH26" s="17">
        <v>1.6134058214498801</v>
      </c>
      <c r="AI26" s="17">
        <v>9.3549863663870507</v>
      </c>
      <c r="AJ26" s="17">
        <v>16.514119299815199</v>
      </c>
      <c r="AK26" s="17">
        <v>16.514119299815199</v>
      </c>
      <c r="AL26" s="17">
        <v>5.1331999168105602</v>
      </c>
      <c r="AM26" s="17">
        <v>0</v>
      </c>
      <c r="AN26" s="17">
        <v>7.9414196231313996</v>
      </c>
      <c r="AO26" s="17">
        <v>5.2982578807556999E-3</v>
      </c>
      <c r="AP26" s="17">
        <v>6.8001478110199498</v>
      </c>
      <c r="AQ26" s="17">
        <v>0.18632503106502701</v>
      </c>
      <c r="AR26" s="17">
        <v>5448.1299021425602</v>
      </c>
      <c r="AS26" s="17">
        <v>8.0475029584924692E-3</v>
      </c>
      <c r="AT26" s="17">
        <v>0.180040235549529</v>
      </c>
      <c r="AU26" s="17">
        <v>1.14647226036585E-2</v>
      </c>
      <c r="AV26" s="17">
        <v>2.6637209971505199E-4</v>
      </c>
      <c r="AW26" s="17">
        <v>4.09946323737716E-2</v>
      </c>
      <c r="AX26" s="17">
        <v>6.8869044814453401E-4</v>
      </c>
      <c r="AY26" s="17">
        <v>68.1273746697766</v>
      </c>
      <c r="AZ26" s="17">
        <v>2.3265454775429002</v>
      </c>
      <c r="BA26" s="17">
        <v>17.477659785049902</v>
      </c>
      <c r="BB26" s="17">
        <v>1.2204707559390999</v>
      </c>
      <c r="BC26" s="17">
        <v>0</v>
      </c>
      <c r="BD26" s="17">
        <v>0</v>
      </c>
      <c r="BE26" s="17">
        <v>47.928933423171003</v>
      </c>
      <c r="BF26" s="17">
        <v>47.928933423171003</v>
      </c>
      <c r="BG26" s="17">
        <v>7.9620191740767901</v>
      </c>
      <c r="BH26" s="17">
        <v>0</v>
      </c>
      <c r="BI26" s="17">
        <v>0.265438541651839</v>
      </c>
      <c r="BJ26" s="17">
        <v>0</v>
      </c>
      <c r="BK26" s="17">
        <v>0</v>
      </c>
      <c r="BL26" s="17">
        <v>8.9217041604726592</v>
      </c>
      <c r="BM26" s="17">
        <v>3.2014824001319</v>
      </c>
      <c r="BN26" s="17">
        <v>7.2645447088428598E-3</v>
      </c>
      <c r="BO26" s="17">
        <v>0</v>
      </c>
      <c r="BP26" s="17">
        <v>77.726144099125804</v>
      </c>
      <c r="BQ26" s="17">
        <v>2.0266936840113301E-2</v>
      </c>
      <c r="BR26" s="17">
        <v>0.80594270432160997</v>
      </c>
      <c r="BS26" s="17">
        <v>2.2938365553663198</v>
      </c>
      <c r="BT26" s="17">
        <v>6.8782128715031199</v>
      </c>
      <c r="BU26" s="17">
        <v>6.5911346473821899</v>
      </c>
      <c r="BV26" s="17">
        <v>9.8694461205666197</v>
      </c>
      <c r="BW26" s="17">
        <v>534.15986549777597</v>
      </c>
      <c r="BX26" s="17">
        <v>1003.69179910999</v>
      </c>
      <c r="BY26" s="17">
        <v>102.599554582278</v>
      </c>
      <c r="BZ26" s="17">
        <v>1115.2130578527399</v>
      </c>
      <c r="CA26" s="5">
        <v>3.9865183553563303E-6</v>
      </c>
      <c r="CB26" s="17">
        <v>31.236624380689602</v>
      </c>
      <c r="CC26" s="17">
        <v>0</v>
      </c>
      <c r="CD26" s="17">
        <v>0.17882255317113899</v>
      </c>
      <c r="CE26" s="17">
        <v>1.10915205274769E-4</v>
      </c>
      <c r="CF26" s="17">
        <v>1.5995167213055699E-2</v>
      </c>
      <c r="CG26" s="17">
        <v>1.17027346811157E-2</v>
      </c>
      <c r="CH26" s="17">
        <v>1.18082420963882</v>
      </c>
      <c r="CI26" s="17">
        <v>1.4043177584175201E-4</v>
      </c>
      <c r="CJ26" s="17">
        <v>124.41941828857</v>
      </c>
      <c r="CK26" s="17">
        <v>1.5719236868885599E-3</v>
      </c>
      <c r="CL26" s="17">
        <v>8.7772430994780503E-4</v>
      </c>
      <c r="CM26" s="17">
        <v>7.4805477496872097</v>
      </c>
      <c r="CN26" s="17">
        <v>8.7346576491013396E-4</v>
      </c>
      <c r="CO26" s="17">
        <v>0</v>
      </c>
      <c r="CP26" s="17">
        <v>0</v>
      </c>
      <c r="CQ26" s="17">
        <v>1.0294134523388201</v>
      </c>
      <c r="CR26" s="17">
        <v>122.939907121902</v>
      </c>
      <c r="CS26" s="17">
        <v>106.249025411997</v>
      </c>
      <c r="CT26" s="17">
        <v>16.690881709904801</v>
      </c>
      <c r="CU26" s="17">
        <v>0.40821680062170301</v>
      </c>
      <c r="CV26" s="17">
        <v>0</v>
      </c>
      <c r="CW26" s="17">
        <v>51.755005385340297</v>
      </c>
      <c r="CX26" s="17">
        <v>7.1837741863015796E-4</v>
      </c>
      <c r="CY26" s="17">
        <v>7.2859968432017697</v>
      </c>
      <c r="CZ26" s="17">
        <v>1.89129613931006</v>
      </c>
      <c r="DA26" s="17">
        <v>3.4083379287576298E-3</v>
      </c>
      <c r="DB26" s="17">
        <v>29.143986690476499</v>
      </c>
      <c r="DC26" s="17">
        <v>0.34113763286189902</v>
      </c>
      <c r="DD26" s="17">
        <v>1.5274893861450499E-3</v>
      </c>
      <c r="DE26" s="17">
        <v>7.2454228685439004</v>
      </c>
      <c r="DF26" s="5">
        <v>2.1732206283172599E-5</v>
      </c>
      <c r="DG26" s="17">
        <v>123.71170264270199</v>
      </c>
      <c r="DH26" s="17">
        <v>62.232831400229401</v>
      </c>
      <c r="DI26" s="17">
        <v>1.3064121246510201</v>
      </c>
      <c r="DJ26" s="17">
        <v>0</v>
      </c>
      <c r="DK26" s="17">
        <v>0</v>
      </c>
      <c r="DL26" s="17">
        <v>7.2632477372347903</v>
      </c>
      <c r="DM26" s="17">
        <v>6.39008386297869</v>
      </c>
      <c r="DN26" s="17">
        <v>1.2151341754808699E-3</v>
      </c>
      <c r="DO26" s="17">
        <v>535.14539490820505</v>
      </c>
      <c r="DP26" s="17">
        <v>3.9292617483796302</v>
      </c>
      <c r="DQ26" s="17">
        <v>6.7206233637436101</v>
      </c>
      <c r="DS26" s="25">
        <f t="shared" si="0"/>
        <v>7.999999728886549E-3</v>
      </c>
      <c r="DT26" s="94">
        <f t="shared" si="1"/>
        <v>0.99815838943994251</v>
      </c>
      <c r="DU26" s="40">
        <f t="shared" si="2"/>
        <v>5.4576518422891168E-6</v>
      </c>
      <c r="DV26" s="40"/>
      <c r="DW26" s="40">
        <f t="shared" si="3"/>
        <v>4.9869076453276664E-6</v>
      </c>
      <c r="DX26" s="40">
        <f t="shared" si="4"/>
        <v>5.4311796148846858E-6</v>
      </c>
      <c r="DY26" s="40">
        <f t="shared" si="5"/>
        <v>5.420182934997042E-6</v>
      </c>
      <c r="DZ26" s="40">
        <f t="shared" si="6"/>
        <v>5.8770588425655482E-6</v>
      </c>
      <c r="EA26" s="40">
        <f t="shared" si="7"/>
        <v>6.2412590473825227E-6</v>
      </c>
      <c r="EB26" s="40">
        <f t="shared" si="8"/>
        <v>5.7058949943317186E-6</v>
      </c>
      <c r="EC26" s="40">
        <f t="shared" si="9"/>
        <v>5.5263203191845452E-6</v>
      </c>
      <c r="ED26" s="40">
        <f t="shared" si="10"/>
        <v>5.3412374929146057E-6</v>
      </c>
      <c r="EE26" s="40">
        <f t="shared" si="11"/>
        <v>5.5305933522325246E-6</v>
      </c>
      <c r="EF26" s="40">
        <f t="shared" si="12"/>
        <v>6.1096805098360838E-6</v>
      </c>
      <c r="EG26" s="40">
        <f t="shared" si="13"/>
        <v>5.6269832997925079E-6</v>
      </c>
      <c r="EH26" s="40">
        <f t="shared" si="14"/>
        <v>9.0909397418185308E-6</v>
      </c>
      <c r="EI26" s="40">
        <f t="shared" si="15"/>
        <v>0.40976879902588503</v>
      </c>
      <c r="EJ26" s="40">
        <f t="shared" si="16"/>
        <v>5.8547913680393526E-6</v>
      </c>
      <c r="EK26" s="40">
        <f t="shared" si="17"/>
        <v>5.6333366749689927E-6</v>
      </c>
      <c r="EL26" s="40">
        <f t="shared" si="18"/>
        <v>4.6008905516973753E-6</v>
      </c>
      <c r="EM26" s="40">
        <f t="shared" si="19"/>
        <v>7.7724296346648481E-6</v>
      </c>
      <c r="EN26" s="40">
        <f t="shared" si="20"/>
        <v>3.4402558393840125E-6</v>
      </c>
      <c r="EO26" s="40">
        <f t="shared" si="21"/>
        <v>7.1434758075513722E-6</v>
      </c>
      <c r="EP26" s="40">
        <f t="shared" si="22"/>
        <v>6.1523236447509559E-6</v>
      </c>
      <c r="EQ26" s="40">
        <f t="shared" si="23"/>
        <v>7.6854143954292534E-6</v>
      </c>
      <c r="ER26" s="40">
        <f t="shared" si="24"/>
        <v>7.6626541541099346E-6</v>
      </c>
      <c r="ES26" s="40">
        <f t="shared" si="25"/>
        <v>5.7342160360648982E-6</v>
      </c>
      <c r="ET26" s="40">
        <f t="shared" si="26"/>
        <v>5.8883634672401931E-6</v>
      </c>
      <c r="EU26" s="40">
        <f t="shared" si="27"/>
        <v>5.4415801412873182E-6</v>
      </c>
      <c r="EV26" s="40">
        <f t="shared" si="28"/>
        <v>4.8012518261287232E-6</v>
      </c>
      <c r="EW26" s="40">
        <f t="shared" si="29"/>
        <v>0</v>
      </c>
    </row>
    <row r="27" spans="1:153" x14ac:dyDescent="0.25">
      <c r="A27" s="17" t="s">
        <v>197</v>
      </c>
      <c r="B27" s="17">
        <v>2686.0780271404901</v>
      </c>
      <c r="C27" s="17"/>
      <c r="D27" s="17">
        <v>301.44501904348903</v>
      </c>
      <c r="E27" s="17">
        <v>63.114029457029801</v>
      </c>
      <c r="F27" s="17">
        <v>54.632899042131797</v>
      </c>
      <c r="G27" s="17">
        <v>37.994908578225498</v>
      </c>
      <c r="H27" s="17">
        <v>273.46952039672601</v>
      </c>
      <c r="I27" s="17">
        <v>6.8225013848104696</v>
      </c>
      <c r="J27" s="17">
        <v>3.8550944187040699</v>
      </c>
      <c r="K27" s="17">
        <v>3.4063970420781802</v>
      </c>
      <c r="L27" s="17">
        <v>2.8336051990667599</v>
      </c>
      <c r="M27" s="17">
        <v>19.8307403073883</v>
      </c>
      <c r="N27" s="17">
        <v>1.5951432991663299</v>
      </c>
      <c r="O27" s="17">
        <v>2.8329550899289799</v>
      </c>
      <c r="P27" s="17">
        <v>4.7773610409076301</v>
      </c>
      <c r="Q27" s="17">
        <v>2.9799251098561901</v>
      </c>
      <c r="R27" s="17">
        <v>1.81445497387746</v>
      </c>
      <c r="S27" s="17">
        <v>0.14382401320507199</v>
      </c>
      <c r="T27" s="5">
        <v>2.5080473511788001E-5</v>
      </c>
      <c r="U27" s="17">
        <v>1.27600685578571E-2</v>
      </c>
      <c r="V27" s="17">
        <v>9.35149813391856E-3</v>
      </c>
      <c r="W27" s="17">
        <v>0.64230625790838003</v>
      </c>
      <c r="X27" s="17">
        <v>0.120355865949919</v>
      </c>
      <c r="Y27" s="17">
        <v>0.116125448194719</v>
      </c>
      <c r="Z27" s="17">
        <v>0.55187121140309603</v>
      </c>
      <c r="AA27" s="17">
        <v>0.13275119104341501</v>
      </c>
      <c r="AB27" s="17">
        <v>0.54945592861317305</v>
      </c>
      <c r="AC27" s="17">
        <v>4.2460528481196797E-3</v>
      </c>
      <c r="AF27" s="17" t="s">
        <v>197</v>
      </c>
      <c r="AG27" s="17">
        <v>0</v>
      </c>
      <c r="AH27" s="17">
        <v>0.82959811280158702</v>
      </c>
      <c r="AI27" s="17">
        <v>3.85510883470132</v>
      </c>
      <c r="AJ27" s="17">
        <v>6.8225270568446499</v>
      </c>
      <c r="AK27" s="17">
        <v>6.8225270568446499</v>
      </c>
      <c r="AL27" s="17">
        <v>2.6277201935516401</v>
      </c>
      <c r="AM27" s="17">
        <v>0</v>
      </c>
      <c r="AN27" s="17">
        <v>3.4064096085729298</v>
      </c>
      <c r="AO27" s="17">
        <v>4.2460677841170604E-3</v>
      </c>
      <c r="AP27" s="17">
        <v>2.8336149615423301</v>
      </c>
      <c r="AQ27" s="17">
        <v>5.8511285427558901E-2</v>
      </c>
      <c r="AR27" s="17">
        <v>2686.0881137584902</v>
      </c>
      <c r="AS27" s="17">
        <v>4.23043641594603E-3</v>
      </c>
      <c r="AT27" s="17">
        <v>8.9556266693122097E-2</v>
      </c>
      <c r="AU27" s="17">
        <v>5.70282936666721E-3</v>
      </c>
      <c r="AV27" s="17">
        <v>1.3249971692653599E-4</v>
      </c>
      <c r="AW27" s="17">
        <v>2.0391717180067999E-2</v>
      </c>
      <c r="AX27" s="17">
        <v>3.42571782822687E-4</v>
      </c>
      <c r="AY27" s="17">
        <v>34.961729231901899</v>
      </c>
      <c r="AZ27" s="17">
        <v>1.1862673437711</v>
      </c>
      <c r="BA27" s="17">
        <v>8.9452504253884797</v>
      </c>
      <c r="BB27" s="17">
        <v>0.55187262397443204</v>
      </c>
      <c r="BC27" s="17">
        <v>0</v>
      </c>
      <c r="BD27" s="17">
        <v>0</v>
      </c>
      <c r="BE27" s="17">
        <v>19.830821325421098</v>
      </c>
      <c r="BF27" s="17">
        <v>19.830821325421098</v>
      </c>
      <c r="BG27" s="17">
        <v>4.09268550411681</v>
      </c>
      <c r="BH27" s="5">
        <v>0</v>
      </c>
      <c r="BI27" s="17">
        <v>0.13275162683994399</v>
      </c>
      <c r="BJ27" s="17">
        <v>0</v>
      </c>
      <c r="BK27" s="17">
        <v>0</v>
      </c>
      <c r="BL27" s="17">
        <v>2.4115695760820501</v>
      </c>
      <c r="BM27" s="17">
        <v>1.5978848142642299</v>
      </c>
      <c r="BN27" s="17">
        <v>2.2812885513500501E-3</v>
      </c>
      <c r="BO27" s="17">
        <v>0</v>
      </c>
      <c r="BP27" s="17">
        <v>39.874847312502901</v>
      </c>
      <c r="BQ27" s="17">
        <v>8.5242504129764002E-3</v>
      </c>
      <c r="BR27" s="17">
        <v>0.41473898223625799</v>
      </c>
      <c r="BS27" s="17">
        <v>1.1804107447764201</v>
      </c>
      <c r="BT27" s="17">
        <v>2.8329749371300399</v>
      </c>
      <c r="BU27" s="17">
        <v>3.3880388778234498</v>
      </c>
      <c r="BV27" s="17">
        <v>6.2524171397273598</v>
      </c>
      <c r="BW27" s="17">
        <v>266.34124476264401</v>
      </c>
      <c r="BX27" s="17">
        <v>271.301489132867</v>
      </c>
      <c r="BY27" s="17">
        <v>27.733045816961202</v>
      </c>
      <c r="BZ27" s="17">
        <v>301.44610452591002</v>
      </c>
      <c r="CA27" s="5">
        <v>1.67669865835303E-6</v>
      </c>
      <c r="CB27" s="17">
        <v>16.0189622465059</v>
      </c>
      <c r="CC27" s="17">
        <v>0</v>
      </c>
      <c r="CD27" s="17">
        <v>0.14382449118819199</v>
      </c>
      <c r="CE27" s="5">
        <v>2.5080541248984498E-5</v>
      </c>
      <c r="CF27" s="17">
        <v>1.27601423020266E-2</v>
      </c>
      <c r="CG27" s="17">
        <v>9.3515622379602807E-3</v>
      </c>
      <c r="CH27" s="17">
        <v>0.64230893267503197</v>
      </c>
      <c r="CI27" s="5">
        <v>6.9854177747647898E-5</v>
      </c>
      <c r="CJ27" s="17">
        <v>62.899491835995903</v>
      </c>
      <c r="CK27" s="17">
        <v>7.1964315338106301E-4</v>
      </c>
      <c r="CL27" s="17">
        <v>4.36602326647817E-4</v>
      </c>
      <c r="CM27" s="17">
        <v>3.8334147233474898</v>
      </c>
      <c r="CN27" s="17">
        <v>4.13727801275373E-4</v>
      </c>
      <c r="CO27" s="17">
        <v>0</v>
      </c>
      <c r="CP27" s="17">
        <v>0</v>
      </c>
      <c r="CQ27" s="17">
        <v>0.53149269950451095</v>
      </c>
      <c r="CR27" s="17">
        <v>63.1142601650361</v>
      </c>
      <c r="CS27" s="17">
        <v>54.633097479916799</v>
      </c>
      <c r="CT27" s="17">
        <v>8.4811626851193491</v>
      </c>
      <c r="CU27" s="17">
        <v>0.210763669979111</v>
      </c>
      <c r="CV27" s="17">
        <v>0</v>
      </c>
      <c r="CW27" s="17">
        <v>26.659824224606801</v>
      </c>
      <c r="CX27" s="17">
        <v>3.5733881909423099E-4</v>
      </c>
      <c r="CY27" s="17">
        <v>3.7353001186086598</v>
      </c>
      <c r="CZ27" s="17">
        <v>0.97643274976989203</v>
      </c>
      <c r="DA27" s="17">
        <v>1.55009613915574E-3</v>
      </c>
      <c r="DB27" s="17">
        <v>14.941202103319601</v>
      </c>
      <c r="DC27" s="17">
        <v>0.17540973438656701</v>
      </c>
      <c r="DD27" s="17">
        <v>5.1073121777807102E-4</v>
      </c>
      <c r="DE27" s="17">
        <v>3.7405983868780899</v>
      </c>
      <c r="DF27" s="5">
        <v>1.08102674537167E-5</v>
      </c>
      <c r="DG27" s="17">
        <v>37.995054930581901</v>
      </c>
      <c r="DH27" s="17">
        <v>31.906035503270399</v>
      </c>
      <c r="DI27" s="17">
        <v>0.54945763901936695</v>
      </c>
      <c r="DJ27" s="17">
        <v>0</v>
      </c>
      <c r="DK27" s="17">
        <v>0</v>
      </c>
      <c r="DL27" s="17">
        <v>3.66552222856442</v>
      </c>
      <c r="DM27" s="17">
        <v>2.97993748509754</v>
      </c>
      <c r="DN27" s="17">
        <v>5.1107924381686102E-4</v>
      </c>
      <c r="DO27" s="17">
        <v>273.47055043568798</v>
      </c>
      <c r="DP27" s="17">
        <v>1.81446190735767</v>
      </c>
      <c r="DQ27" s="17">
        <v>3.3650764110504898</v>
      </c>
      <c r="DS27" s="25">
        <f t="shared" si="0"/>
        <v>8.0000024544180839E-3</v>
      </c>
      <c r="DT27" s="94">
        <f t="shared" si="1"/>
        <v>0.97393026173499964</v>
      </c>
      <c r="DU27" s="40">
        <f t="shared" si="2"/>
        <v>3.7551470575846482E-6</v>
      </c>
      <c r="DV27" s="40"/>
      <c r="DW27" s="40">
        <f t="shared" si="3"/>
        <v>3.6009300284157163E-6</v>
      </c>
      <c r="DX27" s="40">
        <f t="shared" si="4"/>
        <v>3.6554155753305246E-6</v>
      </c>
      <c r="DY27" s="40">
        <f t="shared" si="5"/>
        <v>3.6322030952291017E-6</v>
      </c>
      <c r="DZ27" s="40">
        <f t="shared" si="6"/>
        <v>3.8518938952408605E-6</v>
      </c>
      <c r="EA27" s="40">
        <f t="shared" si="7"/>
        <v>3.7665585564242099E-6</v>
      </c>
      <c r="EB27" s="40">
        <f t="shared" si="8"/>
        <v>3.7628477785878092E-6</v>
      </c>
      <c r="EC27" s="40">
        <f t="shared" si="9"/>
        <v>3.7394667119482047E-6</v>
      </c>
      <c r="ED27" s="40">
        <f t="shared" si="10"/>
        <v>3.6890869133712954E-6</v>
      </c>
      <c r="EE27" s="40">
        <f t="shared" si="11"/>
        <v>3.4452490323557848E-6</v>
      </c>
      <c r="EF27" s="40">
        <f t="shared" si="12"/>
        <v>4.0854769687017994E-6</v>
      </c>
      <c r="EG27" s="40">
        <f t="shared" si="13"/>
        <v>4.0296356768935018E-6</v>
      </c>
      <c r="EH27" s="40">
        <f t="shared" si="14"/>
        <v>7.0058297537153301E-6</v>
      </c>
      <c r="EI27" s="40">
        <f t="shared" si="15"/>
        <v>0.30875960309239892</v>
      </c>
      <c r="EJ27" s="40">
        <f t="shared" si="16"/>
        <v>4.1528699191003E-6</v>
      </c>
      <c r="EK27" s="40">
        <f t="shared" si="17"/>
        <v>3.8212467709534355E-6</v>
      </c>
      <c r="EL27" s="40">
        <f t="shared" si="18"/>
        <v>3.323388837156618E-6</v>
      </c>
      <c r="EM27" s="40">
        <f t="shared" si="19"/>
        <v>2.7007941642649155E-6</v>
      </c>
      <c r="EN27" s="40">
        <f t="shared" si="20"/>
        <v>5.7792925771279549E-6</v>
      </c>
      <c r="EO27" s="40">
        <f t="shared" si="21"/>
        <v>6.8549488865513141E-6</v>
      </c>
      <c r="EP27" s="40">
        <f t="shared" si="22"/>
        <v>4.1643166620462427E-6</v>
      </c>
      <c r="EQ27" s="40">
        <f t="shared" si="23"/>
        <v>3.7821640845621585E-6</v>
      </c>
      <c r="ER27" s="40">
        <f t="shared" si="24"/>
        <v>3.7592525524502031E-6</v>
      </c>
      <c r="ES27" s="40">
        <f t="shared" si="25"/>
        <v>2.5596032313791112E-6</v>
      </c>
      <c r="ET27" s="40">
        <f t="shared" si="26"/>
        <v>3.2828069228562936E-6</v>
      </c>
      <c r="EU27" s="40">
        <f t="shared" si="27"/>
        <v>3.1129087972842794E-6</v>
      </c>
      <c r="EV27" s="40">
        <f t="shared" si="28"/>
        <v>3.5176192843074129E-6</v>
      </c>
      <c r="EW27" s="40">
        <f t="shared" si="29"/>
        <v>0</v>
      </c>
    </row>
    <row r="28" spans="1:153" x14ac:dyDescent="0.25">
      <c r="A28" s="17" t="s">
        <v>198</v>
      </c>
      <c r="B28" s="17">
        <v>2819.2193424095799</v>
      </c>
      <c r="C28" s="17"/>
      <c r="D28" s="17">
        <v>642.42641153363695</v>
      </c>
      <c r="E28" s="17">
        <v>80.177182792593598</v>
      </c>
      <c r="F28" s="17">
        <v>70.982511362782702</v>
      </c>
      <c r="G28" s="17">
        <v>69.117830643111304</v>
      </c>
      <c r="H28" s="17">
        <v>390.83252757676701</v>
      </c>
      <c r="I28" s="17">
        <v>13.7868288232459</v>
      </c>
      <c r="J28" s="17">
        <v>7.8448149710828501</v>
      </c>
      <c r="K28" s="17">
        <v>6.1816444043693997</v>
      </c>
      <c r="L28" s="17">
        <v>5.5905262641502302</v>
      </c>
      <c r="M28" s="17">
        <v>39.907092224382197</v>
      </c>
      <c r="N28" s="17">
        <v>1.61289017149544</v>
      </c>
      <c r="O28" s="17">
        <v>5.7731154591539902</v>
      </c>
      <c r="P28" s="17">
        <v>4.1361389613703503</v>
      </c>
      <c r="Q28" s="17">
        <v>4.1208695631609196</v>
      </c>
      <c r="R28" s="17">
        <v>2.5978384062034698</v>
      </c>
      <c r="S28" s="17">
        <v>8.6735391748426496E-2</v>
      </c>
      <c r="T28" s="5">
        <v>2.456144245822E-5</v>
      </c>
      <c r="U28" s="17">
        <v>7.7090948926180304E-3</v>
      </c>
      <c r="V28" s="17">
        <v>5.6475023747456204E-3</v>
      </c>
      <c r="W28" s="17">
        <v>0.85111039635723795</v>
      </c>
      <c r="X28" s="17">
        <v>0.109740740279999</v>
      </c>
      <c r="Y28" s="17">
        <v>0.105971981854999</v>
      </c>
      <c r="Z28" s="17">
        <v>0.84875452312813504</v>
      </c>
      <c r="AA28" s="17">
        <v>0.13915834704214899</v>
      </c>
      <c r="AB28" s="17">
        <v>1.05589747354715</v>
      </c>
      <c r="AC28" s="17">
        <v>2.5624700928591599E-3</v>
      </c>
      <c r="AF28" s="17" t="s">
        <v>198</v>
      </c>
      <c r="AG28" s="17">
        <v>0</v>
      </c>
      <c r="AH28" s="17">
        <v>1.1902739543260401</v>
      </c>
      <c r="AI28" s="17">
        <v>7.8447337157132804</v>
      </c>
      <c r="AJ28" s="17">
        <v>13.786686675524299</v>
      </c>
      <c r="AK28" s="17">
        <v>13.786686675524299</v>
      </c>
      <c r="AL28" s="17">
        <v>3.74293966406323</v>
      </c>
      <c r="AM28" s="17">
        <v>0</v>
      </c>
      <c r="AN28" s="17">
        <v>6.1815849225396802</v>
      </c>
      <c r="AO28" s="17">
        <v>2.56244278053749E-3</v>
      </c>
      <c r="AP28" s="17">
        <v>5.5904614518264601</v>
      </c>
      <c r="AQ28" s="17">
        <v>5.82500640519188E-2</v>
      </c>
      <c r="AR28" s="17">
        <v>2819.1904690311198</v>
      </c>
      <c r="AS28" s="17">
        <v>3.7687176595732901E-3</v>
      </c>
      <c r="AT28" s="17">
        <v>8.1724909031785101E-2</v>
      </c>
      <c r="AU28" s="17">
        <v>5.20412669962576E-3</v>
      </c>
      <c r="AV28" s="17">
        <v>1.20913442792815E-4</v>
      </c>
      <c r="AW28" s="17">
        <v>1.86085099952049E-2</v>
      </c>
      <c r="AX28" s="17">
        <v>3.1261358047145801E-4</v>
      </c>
      <c r="AY28" s="17">
        <v>50.105636667437899</v>
      </c>
      <c r="AZ28" s="17">
        <v>1.69510322140325</v>
      </c>
      <c r="BA28" s="17">
        <v>12.8009443354506</v>
      </c>
      <c r="BB28" s="17">
        <v>0.84874547073893403</v>
      </c>
      <c r="BC28" s="17">
        <v>0</v>
      </c>
      <c r="BD28" s="17">
        <v>0</v>
      </c>
      <c r="BE28" s="17">
        <v>39.9067406650423</v>
      </c>
      <c r="BF28" s="17">
        <v>39.9067406650423</v>
      </c>
      <c r="BG28" s="17">
        <v>5.8689835480497603</v>
      </c>
      <c r="BH28" s="5">
        <v>0</v>
      </c>
      <c r="BI28" s="17">
        <v>0.139157005931455</v>
      </c>
      <c r="BJ28" s="17">
        <v>0</v>
      </c>
      <c r="BK28" s="17">
        <v>0</v>
      </c>
      <c r="BL28" s="17">
        <v>5.1393549523327602</v>
      </c>
      <c r="BM28" s="17">
        <v>2.2587774994576799</v>
      </c>
      <c r="BN28" s="17">
        <v>2.2711068437084999E-3</v>
      </c>
      <c r="BO28" s="17">
        <v>0</v>
      </c>
      <c r="BP28" s="17">
        <v>57.047686026247</v>
      </c>
      <c r="BQ28" s="17">
        <v>7.8275791270578706E-3</v>
      </c>
      <c r="BR28" s="17">
        <v>0.41934720492512501</v>
      </c>
      <c r="BS28" s="17">
        <v>1.19352659512668</v>
      </c>
      <c r="BT28" s="17">
        <v>5.7730747959367701</v>
      </c>
      <c r="BU28" s="17">
        <v>4.8585611035348499</v>
      </c>
      <c r="BV28" s="17">
        <v>6.2524159730061397</v>
      </c>
      <c r="BW28" s="17">
        <v>396.448211130034</v>
      </c>
      <c r="BX28" s="17">
        <v>578.17784270639299</v>
      </c>
      <c r="BY28" s="17">
        <v>59.102616717692598</v>
      </c>
      <c r="BZ28" s="17">
        <v>642.41981437641903</v>
      </c>
      <c r="CA28" s="5">
        <v>1.53968911889074E-6</v>
      </c>
      <c r="CB28" s="17">
        <v>22.9492245768195</v>
      </c>
      <c r="CC28" s="17">
        <v>0</v>
      </c>
      <c r="CD28" s="17">
        <v>8.6734456543042501E-2</v>
      </c>
      <c r="CE28" s="5">
        <v>2.4561141775933201E-5</v>
      </c>
      <c r="CF28" s="17">
        <v>7.7090071884345496E-3</v>
      </c>
      <c r="CG28" s="17">
        <v>5.6474380712644E-3</v>
      </c>
      <c r="CH28" s="17">
        <v>0.85110146042009005</v>
      </c>
      <c r="CI28" s="5">
        <v>6.3745873443674599E-5</v>
      </c>
      <c r="CJ28" s="17">
        <v>89.463652278757905</v>
      </c>
      <c r="CK28" s="17">
        <v>6.5965487855288601E-4</v>
      </c>
      <c r="CL28" s="17">
        <v>3.9842477884885702E-4</v>
      </c>
      <c r="CM28" s="17">
        <v>4.9605239501314404</v>
      </c>
      <c r="CN28" s="17">
        <v>3.78528464425668E-4</v>
      </c>
      <c r="CO28" s="17">
        <v>0</v>
      </c>
      <c r="CP28" s="17">
        <v>0</v>
      </c>
      <c r="CQ28" s="17">
        <v>0.69128622827758401</v>
      </c>
      <c r="CR28" s="17">
        <v>80.176362656299105</v>
      </c>
      <c r="CS28" s="17">
        <v>70.981787675561904</v>
      </c>
      <c r="CT28" s="17">
        <v>9.1945749807371104</v>
      </c>
      <c r="CU28" s="17">
        <v>0.27411690856881399</v>
      </c>
      <c r="CV28" s="17">
        <v>0</v>
      </c>
      <c r="CW28" s="17">
        <v>34.668121304474802</v>
      </c>
      <c r="CX28" s="17">
        <v>3.2609129229429497E-4</v>
      </c>
      <c r="CY28" s="17">
        <v>4.85018609589003</v>
      </c>
      <c r="CZ28" s="17">
        <v>1.26942990724052</v>
      </c>
      <c r="DA28" s="17">
        <v>1.42140729729878E-3</v>
      </c>
      <c r="DB28" s="17">
        <v>19.400744211709799</v>
      </c>
      <c r="DC28" s="17">
        <v>0.25167062684236002</v>
      </c>
      <c r="DD28" s="17">
        <v>4.7783568070459699E-4</v>
      </c>
      <c r="DE28" s="17">
        <v>4.8636435160413702</v>
      </c>
      <c r="DF28" s="5">
        <v>9.8649619316897801E-6</v>
      </c>
      <c r="DG28" s="17">
        <v>69.117076767891902</v>
      </c>
      <c r="DH28" s="17">
        <v>45.652794017507901</v>
      </c>
      <c r="DI28" s="17">
        <v>1.05588558429818</v>
      </c>
      <c r="DJ28" s="17">
        <v>0</v>
      </c>
      <c r="DK28" s="17">
        <v>0</v>
      </c>
      <c r="DL28" s="17">
        <v>5.2030739480117001</v>
      </c>
      <c r="DM28" s="17">
        <v>4.1208275571482602</v>
      </c>
      <c r="DN28" s="17">
        <v>4.6931265135865299E-4</v>
      </c>
      <c r="DO28" s="17">
        <v>390.82853825956101</v>
      </c>
      <c r="DP28" s="17">
        <v>2.59781231701723</v>
      </c>
      <c r="DQ28" s="17">
        <v>4.7607463717130001</v>
      </c>
      <c r="DS28" s="25">
        <f t="shared" si="0"/>
        <v>7.9999944542828352E-3</v>
      </c>
      <c r="DT28" s="94">
        <f t="shared" si="1"/>
        <v>1.0143788703237959</v>
      </c>
      <c r="DU28" s="40">
        <f t="shared" si="2"/>
        <v>-1.0241621865211136E-5</v>
      </c>
      <c r="DV28" s="40"/>
      <c r="DW28" s="40">
        <f t="shared" si="3"/>
        <v>-1.0269125147230447E-5</v>
      </c>
      <c r="DX28" s="40">
        <f t="shared" si="4"/>
        <v>-1.0229048538842255E-5</v>
      </c>
      <c r="DY28" s="40">
        <f t="shared" si="5"/>
        <v>-1.0195289049433916E-5</v>
      </c>
      <c r="DZ28" s="40">
        <f t="shared" si="6"/>
        <v>-1.090710186340932E-5</v>
      </c>
      <c r="EA28" s="40">
        <f t="shared" si="7"/>
        <v>-1.0207229246568684E-5</v>
      </c>
      <c r="EB28" s="40">
        <f t="shared" si="8"/>
        <v>-1.0310400123407598E-5</v>
      </c>
      <c r="EC28" s="40">
        <f t="shared" si="9"/>
        <v>-1.0357843986025139E-5</v>
      </c>
      <c r="ED28" s="40">
        <f t="shared" si="10"/>
        <v>-9.6223311838260811E-6</v>
      </c>
      <c r="EE28" s="40">
        <f t="shared" si="11"/>
        <v>-1.1593241978971917E-5</v>
      </c>
      <c r="EF28" s="40">
        <f t="shared" si="12"/>
        <v>-8.8094451462561004E-6</v>
      </c>
      <c r="EG28" s="40">
        <f t="shared" si="13"/>
        <v>-1.0150377207517999E-5</v>
      </c>
      <c r="EH28" s="40">
        <f t="shared" si="14"/>
        <v>-7.0435482379960082E-6</v>
      </c>
      <c r="EI28" s="40">
        <f t="shared" si="15"/>
        <v>0.5116552009980444</v>
      </c>
      <c r="EJ28" s="40">
        <f t="shared" si="16"/>
        <v>-1.019348271415223E-5</v>
      </c>
      <c r="EK28" s="40">
        <f t="shared" si="17"/>
        <v>-1.0042651682071135E-5</v>
      </c>
      <c r="EL28" s="40">
        <f t="shared" si="18"/>
        <v>-1.0782281201975645E-5</v>
      </c>
      <c r="EM28" s="40">
        <f t="shared" si="19"/>
        <v>-1.2242045120500729E-5</v>
      </c>
      <c r="EN28" s="40">
        <f t="shared" si="20"/>
        <v>-1.137671603508001E-5</v>
      </c>
      <c r="EO28" s="40">
        <f t="shared" si="21"/>
        <v>-1.1386180465878167E-5</v>
      </c>
      <c r="EP28" s="40">
        <f t="shared" si="22"/>
        <v>-1.0499151680144479E-5</v>
      </c>
      <c r="EQ28" s="40">
        <f t="shared" si="23"/>
        <v>-8.6555871889851005E-6</v>
      </c>
      <c r="ER28" s="40">
        <f t="shared" si="24"/>
        <v>-8.5787309348087575E-6</v>
      </c>
      <c r="ES28" s="40">
        <f t="shared" si="25"/>
        <v>-1.0665497448721719E-5</v>
      </c>
      <c r="ET28" s="40">
        <f t="shared" si="26"/>
        <v>-9.6372996841602164E-6</v>
      </c>
      <c r="EU28" s="40">
        <f t="shared" si="27"/>
        <v>-1.125985170705831E-5</v>
      </c>
      <c r="EV28" s="40">
        <f t="shared" si="28"/>
        <v>-1.0658591390408677E-5</v>
      </c>
      <c r="EW28" s="40">
        <f t="shared" si="29"/>
        <v>0</v>
      </c>
    </row>
    <row r="29" spans="1:153" x14ac:dyDescent="0.25">
      <c r="A29" s="17" t="s">
        <v>199</v>
      </c>
      <c r="B29" s="17">
        <v>5342.4172079162099</v>
      </c>
      <c r="C29" s="17"/>
      <c r="D29" s="17">
        <v>2426.5083127450998</v>
      </c>
      <c r="E29" s="17">
        <v>134.66322740143701</v>
      </c>
      <c r="F29" s="17">
        <v>122.845939348355</v>
      </c>
      <c r="G29" s="17">
        <v>235.36046739012301</v>
      </c>
      <c r="H29" s="17">
        <v>582.31841295775303</v>
      </c>
      <c r="I29" s="17">
        <v>23.2692792005586</v>
      </c>
      <c r="J29" s="17">
        <v>13.2757619342509</v>
      </c>
      <c r="K29" s="17">
        <v>9.9778101147504099</v>
      </c>
      <c r="L29" s="17">
        <v>9.3476516881504601</v>
      </c>
      <c r="M29" s="17">
        <v>67.246696143476399</v>
      </c>
      <c r="N29" s="17">
        <v>1.8255005582794901</v>
      </c>
      <c r="O29" s="17">
        <v>9.7751634339552993</v>
      </c>
      <c r="P29" s="17">
        <v>6.0599691572463001</v>
      </c>
      <c r="Q29" s="17">
        <v>5.7216289279553596</v>
      </c>
      <c r="R29" s="17">
        <v>3.6910553230554699</v>
      </c>
      <c r="S29" s="17">
        <v>0.114535245652937</v>
      </c>
      <c r="T29" s="17">
        <v>2.28608385909807E-4</v>
      </c>
      <c r="U29" s="17">
        <v>1.049989402766E-2</v>
      </c>
      <c r="V29" s="17">
        <v>7.6435823156620298E-3</v>
      </c>
      <c r="W29" s="17">
        <v>1.36756847635112</v>
      </c>
      <c r="X29" s="17">
        <v>0.89474385193525297</v>
      </c>
      <c r="Y29" s="17">
        <v>0.86767424560341999</v>
      </c>
      <c r="Z29" s="17">
        <v>1.25961046705348</v>
      </c>
      <c r="AA29" s="17">
        <v>0.15109311430146399</v>
      </c>
      <c r="AB29" s="17">
        <v>1.7468092525930801</v>
      </c>
      <c r="AC29" s="17">
        <v>3.4304108128699099E-3</v>
      </c>
      <c r="AF29" s="17" t="s">
        <v>199</v>
      </c>
      <c r="AG29" s="17">
        <v>0</v>
      </c>
      <c r="AH29" s="17">
        <v>1.7395851520752299</v>
      </c>
      <c r="AI29" s="17">
        <v>13.275897508247001</v>
      </c>
      <c r="AJ29" s="17">
        <v>23.269476371093301</v>
      </c>
      <c r="AK29" s="17">
        <v>23.269476371093301</v>
      </c>
      <c r="AL29" s="17">
        <v>5.6786787155409302</v>
      </c>
      <c r="AM29" s="17">
        <v>0</v>
      </c>
      <c r="AN29" s="17">
        <v>9.9779119557101303</v>
      </c>
      <c r="AO29" s="17">
        <v>3.4304137135329101E-3</v>
      </c>
      <c r="AP29" s="17">
        <v>9.34773931435568</v>
      </c>
      <c r="AQ29" s="17">
        <v>0.26583927599219498</v>
      </c>
      <c r="AR29" s="17">
        <v>5342.4688977441201</v>
      </c>
      <c r="AS29" s="17">
        <v>2.7069861619735701E-2</v>
      </c>
      <c r="AT29" s="17">
        <v>0.66915625557190705</v>
      </c>
      <c r="AU29" s="17">
        <v>4.2611086950732201E-2</v>
      </c>
      <c r="AV29" s="17">
        <v>9.9002555957494894E-4</v>
      </c>
      <c r="AW29" s="17">
        <v>0.152365022825553</v>
      </c>
      <c r="AX29" s="17">
        <v>2.5596631771138099E-3</v>
      </c>
      <c r="AY29" s="17">
        <v>73.631282179820701</v>
      </c>
      <c r="AZ29" s="17">
        <v>2.5259445506743399</v>
      </c>
      <c r="BA29" s="17">
        <v>18.947228866036401</v>
      </c>
      <c r="BB29" s="17">
        <v>1.2596233060611199</v>
      </c>
      <c r="BC29" s="17">
        <v>0</v>
      </c>
      <c r="BD29" s="17">
        <v>0</v>
      </c>
      <c r="BE29" s="17">
        <v>67.247364655847207</v>
      </c>
      <c r="BF29" s="17">
        <v>67.247364655847207</v>
      </c>
      <c r="BG29" s="17">
        <v>8.6007907940389998</v>
      </c>
      <c r="BH29" s="5">
        <v>0</v>
      </c>
      <c r="BI29" s="17">
        <v>0.15109473679128199</v>
      </c>
      <c r="BJ29" s="17">
        <v>0</v>
      </c>
      <c r="BK29" s="17">
        <v>0</v>
      </c>
      <c r="BL29" s="17">
        <v>19.412235151000001</v>
      </c>
      <c r="BM29" s="17">
        <v>3.5393641184412199</v>
      </c>
      <c r="BN29" s="17">
        <v>1.0364731122261101E-2</v>
      </c>
      <c r="BO29" s="17">
        <v>0</v>
      </c>
      <c r="BP29" s="17">
        <v>84.611675612212693</v>
      </c>
      <c r="BQ29" s="17">
        <v>4.5160293192198497E-2</v>
      </c>
      <c r="BR29" s="17">
        <v>0.47463490236280298</v>
      </c>
      <c r="BS29" s="17">
        <v>1.3508845855035001</v>
      </c>
      <c r="BT29" s="17">
        <v>9.7752911153876099</v>
      </c>
      <c r="BU29" s="17">
        <v>7.1196282895994001</v>
      </c>
      <c r="BV29" s="17">
        <v>9.1530371791273097</v>
      </c>
      <c r="BW29" s="17">
        <v>604.02953370040302</v>
      </c>
      <c r="BX29" s="17">
        <v>2183.8778078451401</v>
      </c>
      <c r="BY29" s="17">
        <v>223.24074186235401</v>
      </c>
      <c r="BZ29" s="17">
        <v>2426.5307848584998</v>
      </c>
      <c r="CA29" s="5">
        <v>8.8829195482294996E-6</v>
      </c>
      <c r="CB29" s="17">
        <v>33.784526069197497</v>
      </c>
      <c r="CC29" s="17">
        <v>0</v>
      </c>
      <c r="CD29" s="17">
        <v>0.11453624996301701</v>
      </c>
      <c r="CE29" s="17">
        <v>2.2860869159227199E-4</v>
      </c>
      <c r="CF29" s="17">
        <v>1.04999676931166E-2</v>
      </c>
      <c r="CG29" s="17">
        <v>7.64364748901272E-3</v>
      </c>
      <c r="CH29" s="17">
        <v>1.36758173975539</v>
      </c>
      <c r="CI29" s="17">
        <v>5.2194524055291895E-4</v>
      </c>
      <c r="CJ29" s="17">
        <v>136.28617877956901</v>
      </c>
      <c r="CK29" s="17">
        <v>5.5209241251784301E-3</v>
      </c>
      <c r="CL29" s="17">
        <v>3.2622532131373399E-3</v>
      </c>
      <c r="CM29" s="17">
        <v>8.9223868699328097</v>
      </c>
      <c r="CN29" s="17">
        <v>3.1392747292228098E-3</v>
      </c>
      <c r="CO29" s="17">
        <v>0</v>
      </c>
      <c r="CP29" s="17">
        <v>0</v>
      </c>
      <c r="CQ29" s="17">
        <v>1.17904163814436</v>
      </c>
      <c r="CR29" s="17">
        <v>134.664556296764</v>
      </c>
      <c r="CS29" s="17">
        <v>122.847147455128</v>
      </c>
      <c r="CT29" s="17">
        <v>11.8174088416364</v>
      </c>
      <c r="CU29" s="17">
        <v>0.467723958398783</v>
      </c>
      <c r="CV29" s="17">
        <v>0</v>
      </c>
      <c r="CW29" s="17">
        <v>59.407905239835301</v>
      </c>
      <c r="CX29" s="17">
        <v>2.67000896575671E-3</v>
      </c>
      <c r="CY29" s="17">
        <v>8.4690747169540899</v>
      </c>
      <c r="CZ29" s="17">
        <v>2.17375200207234</v>
      </c>
      <c r="DA29" s="17">
        <v>1.19177495052277E-2</v>
      </c>
      <c r="DB29" s="17">
        <v>33.876297546806803</v>
      </c>
      <c r="DC29" s="17">
        <v>0.36781632155035998</v>
      </c>
      <c r="DD29" s="17">
        <v>4.3914144659689004E-3</v>
      </c>
      <c r="DE29" s="17">
        <v>8.31946114001002</v>
      </c>
      <c r="DF29" s="5">
        <v>8.0772728598687099E-5</v>
      </c>
      <c r="DG29" s="17">
        <v>235.36268316253</v>
      </c>
      <c r="DH29" s="17">
        <v>67.652309500360303</v>
      </c>
      <c r="DI29" s="17">
        <v>1.7468265170611199</v>
      </c>
      <c r="DJ29" s="17">
        <v>0</v>
      </c>
      <c r="DK29" s="17">
        <v>0</v>
      </c>
      <c r="DL29" s="17">
        <v>8.0060524715673598</v>
      </c>
      <c r="DM29" s="17">
        <v>5.7216782544388103</v>
      </c>
      <c r="DN29" s="17">
        <v>2.7076668884322801E-3</v>
      </c>
      <c r="DO29" s="17">
        <v>582.32410336370197</v>
      </c>
      <c r="DP29" s="17">
        <v>3.6910914938495401</v>
      </c>
      <c r="DQ29" s="17">
        <v>7.4355919750475898</v>
      </c>
      <c r="DS29" s="25">
        <f t="shared" si="0"/>
        <v>7.9999954140833208E-3</v>
      </c>
      <c r="DT29" s="94">
        <f t="shared" si="1"/>
        <v>1.0372737968621308</v>
      </c>
      <c r="DU29" s="40">
        <f t="shared" si="2"/>
        <v>9.6753633979770354E-6</v>
      </c>
      <c r="DV29" s="40"/>
      <c r="DW29" s="40">
        <f t="shared" si="3"/>
        <v>9.2610906305021468E-6</v>
      </c>
      <c r="DX29" s="40">
        <f t="shared" si="4"/>
        <v>9.8682866335187502E-6</v>
      </c>
      <c r="DY29" s="40">
        <f t="shared" si="5"/>
        <v>9.8343240273208163E-6</v>
      </c>
      <c r="DZ29" s="40">
        <f t="shared" si="6"/>
        <v>9.4143780031065042E-6</v>
      </c>
      <c r="EA29" s="40">
        <f t="shared" si="7"/>
        <v>9.7719835442548614E-6</v>
      </c>
      <c r="EB29" s="40">
        <f t="shared" si="8"/>
        <v>8.4734268303547926E-6</v>
      </c>
      <c r="EC29" s="40">
        <f t="shared" si="9"/>
        <v>1.0212144265021146E-5</v>
      </c>
      <c r="ED29" s="40">
        <f t="shared" si="10"/>
        <v>1.0206744621235102E-5</v>
      </c>
      <c r="EE29" s="40">
        <f t="shared" si="11"/>
        <v>9.3741410295515915E-6</v>
      </c>
      <c r="EF29" s="40">
        <f t="shared" si="12"/>
        <v>9.9411927893348082E-6</v>
      </c>
      <c r="EG29" s="40">
        <f t="shared" si="13"/>
        <v>1.0369532196020429E-5</v>
      </c>
      <c r="EH29" s="40">
        <f t="shared" si="14"/>
        <v>1.3061820722817667E-5</v>
      </c>
      <c r="EI29" s="40">
        <f t="shared" si="15"/>
        <v>0.51040986210011097</v>
      </c>
      <c r="EJ29" s="40">
        <f t="shared" si="16"/>
        <v>8.6210560090116741E-6</v>
      </c>
      <c r="EK29" s="40">
        <f t="shared" si="17"/>
        <v>9.7995805817948785E-6</v>
      </c>
      <c r="EL29" s="40">
        <f t="shared" si="18"/>
        <v>8.7685679135441045E-6</v>
      </c>
      <c r="EM29" s="40">
        <f t="shared" si="19"/>
        <v>1.3371445836246689E-6</v>
      </c>
      <c r="EN29" s="40">
        <f t="shared" si="20"/>
        <v>7.0158285793388846E-6</v>
      </c>
      <c r="EO29" s="40">
        <f t="shared" si="21"/>
        <v>8.5265452766360514E-6</v>
      </c>
      <c r="EP29" s="40">
        <f t="shared" si="22"/>
        <v>9.6985302742431771E-6</v>
      </c>
      <c r="EQ29" s="40">
        <f t="shared" si="23"/>
        <v>9.0123775047408692E-6</v>
      </c>
      <c r="ER29" s="40">
        <f t="shared" si="24"/>
        <v>8.9993237675849888E-6</v>
      </c>
      <c r="ES29" s="40">
        <f t="shared" si="25"/>
        <v>1.0192839751454559E-5</v>
      </c>
      <c r="ET29" s="40">
        <f t="shared" si="26"/>
        <v>1.0738343871588827E-5</v>
      </c>
      <c r="EU29" s="40">
        <f t="shared" si="27"/>
        <v>9.8834306116809326E-6</v>
      </c>
      <c r="EV29" s="40">
        <f t="shared" si="28"/>
        <v>8.4557306934665727E-7</v>
      </c>
      <c r="EW29" s="40">
        <f t="shared" si="29"/>
        <v>0</v>
      </c>
    </row>
    <row r="30" spans="1:153" x14ac:dyDescent="0.25">
      <c r="A30" s="17" t="s">
        <v>200</v>
      </c>
      <c r="B30" s="17">
        <v>1317.1025721538699</v>
      </c>
      <c r="C30" s="17"/>
      <c r="D30" s="17">
        <v>220.69047414597</v>
      </c>
      <c r="E30" s="17">
        <v>30.403991313780701</v>
      </c>
      <c r="F30" s="17">
        <v>26.5024346674826</v>
      </c>
      <c r="G30" s="17">
        <v>23.6788884509597</v>
      </c>
      <c r="H30" s="17">
        <v>182.38479865504101</v>
      </c>
      <c r="I30" s="17">
        <v>7.2748808966547296</v>
      </c>
      <c r="J30" s="17">
        <v>4.14435839708604</v>
      </c>
      <c r="K30" s="17">
        <v>3.1988142765699501</v>
      </c>
      <c r="L30" s="17">
        <v>2.9377684917426601</v>
      </c>
      <c r="M30" s="17">
        <v>21.042768993158901</v>
      </c>
      <c r="N30" s="17">
        <v>0.75846069259783899</v>
      </c>
      <c r="O30" s="17">
        <v>3.05063309286759</v>
      </c>
      <c r="P30" s="17">
        <v>2.20822287634451</v>
      </c>
      <c r="Q30" s="17">
        <v>2.0037226547374498</v>
      </c>
      <c r="R30" s="17">
        <v>1.2748048780760901</v>
      </c>
      <c r="S30" s="17">
        <v>4.7026200347177201E-2</v>
      </c>
      <c r="T30" s="5">
        <v>2.8289482655599999E-5</v>
      </c>
      <c r="U30" s="17">
        <v>4.2050431091444802E-3</v>
      </c>
      <c r="V30" s="17">
        <v>3.0767834058631101E-3</v>
      </c>
      <c r="W30" s="17">
        <v>0.45226882538577601</v>
      </c>
      <c r="X30" s="17">
        <v>0.108491981439999</v>
      </c>
      <c r="Y30" s="17">
        <v>0.10465156117669901</v>
      </c>
      <c r="Z30" s="17">
        <v>0.42392914779716401</v>
      </c>
      <c r="AA30" s="17">
        <v>6.18340591353536E-2</v>
      </c>
      <c r="AB30" s="17">
        <v>0.55227501896724496</v>
      </c>
      <c r="AC30" s="17">
        <v>1.3931440630064499E-3</v>
      </c>
      <c r="AF30" s="17" t="s">
        <v>200</v>
      </c>
      <c r="AG30" s="17">
        <v>0</v>
      </c>
      <c r="AH30" s="17">
        <v>0.55590816471482596</v>
      </c>
      <c r="AI30" s="17">
        <v>4.1443814553582596</v>
      </c>
      <c r="AJ30" s="17">
        <v>7.2749221413577603</v>
      </c>
      <c r="AK30" s="17">
        <v>7.2749221413577603</v>
      </c>
      <c r="AL30" s="17">
        <v>1.7470980639296201</v>
      </c>
      <c r="AM30" s="17">
        <v>0</v>
      </c>
      <c r="AN30" s="17">
        <v>3.1988317704188698</v>
      </c>
      <c r="AO30" s="17">
        <v>1.3931457953468801E-3</v>
      </c>
      <c r="AP30" s="17">
        <v>2.9377835726953698</v>
      </c>
      <c r="AQ30" s="17">
        <v>2.39563455313824E-2</v>
      </c>
      <c r="AR30" s="17">
        <v>1317.10860876227</v>
      </c>
      <c r="AS30" s="17">
        <v>3.8404390828706298E-3</v>
      </c>
      <c r="AT30" s="17">
        <v>8.07077971985867E-2</v>
      </c>
      <c r="AU30" s="17">
        <v>5.1393714725750496E-3</v>
      </c>
      <c r="AV30" s="17">
        <v>1.19407542889487E-4</v>
      </c>
      <c r="AW30" s="17">
        <v>1.83769411268263E-2</v>
      </c>
      <c r="AX30" s="17">
        <v>3.0872442675286701E-4</v>
      </c>
      <c r="AY30" s="17">
        <v>23.395449884531502</v>
      </c>
      <c r="AZ30" s="17">
        <v>0.79081186308612805</v>
      </c>
      <c r="BA30" s="17">
        <v>5.9749581316165896</v>
      </c>
      <c r="BB30" s="17">
        <v>0.42393144000319599</v>
      </c>
      <c r="BC30" s="17">
        <v>0</v>
      </c>
      <c r="BD30" s="17">
        <v>0</v>
      </c>
      <c r="BE30" s="17">
        <v>21.042881286938101</v>
      </c>
      <c r="BF30" s="17">
        <v>21.042881286938101</v>
      </c>
      <c r="BG30" s="17">
        <v>2.74094891081258</v>
      </c>
      <c r="BH30" s="5">
        <v>0</v>
      </c>
      <c r="BI30" s="17">
        <v>6.1834358413829497E-2</v>
      </c>
      <c r="BJ30" s="17">
        <v>0</v>
      </c>
      <c r="BK30" s="17">
        <v>0</v>
      </c>
      <c r="BL30" s="17">
        <v>1.76553348551838</v>
      </c>
      <c r="BM30" s="17">
        <v>1.05073826540518</v>
      </c>
      <c r="BN30" s="17">
        <v>9.3403202590412802E-4</v>
      </c>
      <c r="BO30" s="17">
        <v>0</v>
      </c>
      <c r="BP30" s="17">
        <v>26.635776128927699</v>
      </c>
      <c r="BQ30" s="17">
        <v>3.4917137731286401E-3</v>
      </c>
      <c r="BR30" s="17">
        <v>0.197200734249353</v>
      </c>
      <c r="BS30" s="17">
        <v>0.56126317608867005</v>
      </c>
      <c r="BT30" s="17">
        <v>3.0506593922684102</v>
      </c>
      <c r="BU30" s="17">
        <v>2.2690609455932802</v>
      </c>
      <c r="BV30" s="17">
        <v>3.1966454874784702</v>
      </c>
      <c r="BW30" s="17">
        <v>189.19928196564001</v>
      </c>
      <c r="BX30" s="17">
        <v>198.62248642448799</v>
      </c>
      <c r="BY30" s="17">
        <v>20.303633188820299</v>
      </c>
      <c r="BZ30" s="17">
        <v>220.691653098827</v>
      </c>
      <c r="CA30" s="5">
        <v>6.8683071958909403E-7</v>
      </c>
      <c r="CB30" s="17">
        <v>10.714546812601601</v>
      </c>
      <c r="CC30" s="17">
        <v>0</v>
      </c>
      <c r="CD30" s="17">
        <v>4.7026378906397201E-2</v>
      </c>
      <c r="CE30" s="5">
        <v>2.82894462916825E-5</v>
      </c>
      <c r="CF30" s="17">
        <v>4.20506847295755E-3</v>
      </c>
      <c r="CG30" s="17">
        <v>3.0767787472676402E-3</v>
      </c>
      <c r="CH30" s="17">
        <v>0.452270715891466</v>
      </c>
      <c r="CI30" s="5">
        <v>6.2952050079002593E-5</v>
      </c>
      <c r="CJ30" s="17">
        <v>41.689617402850502</v>
      </c>
      <c r="CK30" s="17">
        <v>6.4467275325760397E-4</v>
      </c>
      <c r="CL30" s="17">
        <v>3.93464585987422E-4</v>
      </c>
      <c r="CM30" s="17">
        <v>1.88101402889157</v>
      </c>
      <c r="CN30" s="17">
        <v>3.71560565495461E-4</v>
      </c>
      <c r="CO30" s="17">
        <v>0</v>
      </c>
      <c r="CP30" s="17">
        <v>0</v>
      </c>
      <c r="CQ30" s="17">
        <v>0.25704686133478799</v>
      </c>
      <c r="CR30" s="17">
        <v>30.4041223408096</v>
      </c>
      <c r="CS30" s="17">
        <v>26.5025493386105</v>
      </c>
      <c r="CT30" s="17">
        <v>3.9015730021991102</v>
      </c>
      <c r="CU30" s="17">
        <v>0.10194590155260499</v>
      </c>
      <c r="CV30" s="17">
        <v>0</v>
      </c>
      <c r="CW30" s="17">
        <v>12.9003891631806</v>
      </c>
      <c r="CX30" s="17">
        <v>3.2203331602330198E-4</v>
      </c>
      <c r="CY30" s="17">
        <v>1.8149842615342999</v>
      </c>
      <c r="CZ30" s="17">
        <v>0.472844141272177</v>
      </c>
      <c r="DA30" s="17">
        <v>1.3879149620353E-3</v>
      </c>
      <c r="DB30" s="17">
        <v>7.2599349261727202</v>
      </c>
      <c r="DC30" s="17">
        <v>0.117540958025752</v>
      </c>
      <c r="DD30" s="17">
        <v>4.4479466188153399E-4</v>
      </c>
      <c r="DE30" s="17">
        <v>1.8107529196360099</v>
      </c>
      <c r="DF30" s="5">
        <v>9.7421409845400799E-6</v>
      </c>
      <c r="DG30" s="17">
        <v>23.679013860237902</v>
      </c>
      <c r="DH30" s="17">
        <v>21.313645642085199</v>
      </c>
      <c r="DI30" s="17">
        <v>0.55227826604915098</v>
      </c>
      <c r="DJ30" s="17">
        <v>0</v>
      </c>
      <c r="DK30" s="17">
        <v>0</v>
      </c>
      <c r="DL30" s="17">
        <v>2.42403168316577</v>
      </c>
      <c r="DM30" s="17">
        <v>2.0037333130297701</v>
      </c>
      <c r="DN30" s="17">
        <v>2.0935236606655199E-4</v>
      </c>
      <c r="DO30" s="17">
        <v>182.38579233563101</v>
      </c>
      <c r="DP30" s="17">
        <v>1.27481063900444</v>
      </c>
      <c r="DQ30" s="17">
        <v>2.2155796253670901</v>
      </c>
      <c r="DS30" s="25">
        <f t="shared" si="0"/>
        <v>8.000001181411984E-3</v>
      </c>
      <c r="DT30" s="94">
        <f t="shared" si="1"/>
        <v>1.0373575679484432</v>
      </c>
      <c r="DU30" s="40">
        <f t="shared" si="2"/>
        <v>4.5832485090642323E-6</v>
      </c>
      <c r="DV30" s="40"/>
      <c r="DW30" s="40">
        <f t="shared" si="3"/>
        <v>5.3421103088646942E-6</v>
      </c>
      <c r="DX30" s="40">
        <f t="shared" si="4"/>
        <v>4.309533822300424E-6</v>
      </c>
      <c r="DY30" s="40">
        <f t="shared" si="5"/>
        <v>4.3268148507338745E-6</v>
      </c>
      <c r="DZ30" s="40">
        <f t="shared" si="6"/>
        <v>5.2962485321466922E-6</v>
      </c>
      <c r="EA30" s="40">
        <f t="shared" si="7"/>
        <v>5.4482643143913563E-6</v>
      </c>
      <c r="EB30" s="40">
        <f t="shared" si="8"/>
        <v>5.6694678052600091E-6</v>
      </c>
      <c r="EC30" s="40">
        <f t="shared" si="9"/>
        <v>5.5637736919213003E-6</v>
      </c>
      <c r="ED30" s="40">
        <f t="shared" si="10"/>
        <v>5.4688542088321237E-6</v>
      </c>
      <c r="EE30" s="40">
        <f t="shared" si="11"/>
        <v>5.133472141230291E-6</v>
      </c>
      <c r="EF30" s="40">
        <f t="shared" si="12"/>
        <v>5.3364544959008495E-6</v>
      </c>
      <c r="EG30" s="40">
        <f t="shared" si="13"/>
        <v>4.2424613635009431E-6</v>
      </c>
      <c r="EH30" s="40">
        <f t="shared" si="14"/>
        <v>8.6209649012547627E-6</v>
      </c>
      <c r="EI30" s="40">
        <f t="shared" si="15"/>
        <v>0.4476099861668828</v>
      </c>
      <c r="EJ30" s="40">
        <f t="shared" si="16"/>
        <v>5.3192453032739647E-6</v>
      </c>
      <c r="EK30" s="40">
        <f t="shared" si="17"/>
        <v>4.5190667599362635E-6</v>
      </c>
      <c r="EL30" s="40">
        <f t="shared" si="18"/>
        <v>3.7970156781095329E-6</v>
      </c>
      <c r="EM30" s="40">
        <f t="shared" si="19"/>
        <v>-1.2854217923277976E-6</v>
      </c>
      <c r="EN30" s="40">
        <f t="shared" si="20"/>
        <v>6.031760534069708E-6</v>
      </c>
      <c r="EO30" s="40">
        <f t="shared" si="21"/>
        <v>-1.5141122579549807E-6</v>
      </c>
      <c r="EP30" s="40">
        <f t="shared" si="22"/>
        <v>4.1800486433742329E-6</v>
      </c>
      <c r="EQ30" s="40">
        <f t="shared" si="23"/>
        <v>6.4466561745738353E-6</v>
      </c>
      <c r="ER30" s="40">
        <f t="shared" si="24"/>
        <v>6.5033996984984355E-6</v>
      </c>
      <c r="ES30" s="40">
        <f t="shared" si="25"/>
        <v>5.4070498428686605E-6</v>
      </c>
      <c r="ET30" s="40">
        <f t="shared" si="26"/>
        <v>4.8400263557373856E-6</v>
      </c>
      <c r="EU30" s="40">
        <f t="shared" si="27"/>
        <v>5.8794654737300414E-6</v>
      </c>
      <c r="EV30" s="40">
        <f t="shared" si="28"/>
        <v>1.2434754424734356E-6</v>
      </c>
      <c r="EW30" s="40">
        <f t="shared" si="29"/>
        <v>0</v>
      </c>
    </row>
    <row r="31" spans="1:153" x14ac:dyDescent="0.25">
      <c r="A31" s="17" t="s">
        <v>201</v>
      </c>
      <c r="B31" s="17">
        <v>7815.3132935362501</v>
      </c>
      <c r="C31" s="17"/>
      <c r="D31" s="17">
        <v>3047.9075490640798</v>
      </c>
      <c r="E31" s="17">
        <v>147.96372691475901</v>
      </c>
      <c r="F31" s="17">
        <v>132.21911476013301</v>
      </c>
      <c r="G31" s="17">
        <v>322.421368686552</v>
      </c>
      <c r="H31" s="17">
        <v>813.14720862343495</v>
      </c>
      <c r="I31" s="17">
        <v>31.483175392300598</v>
      </c>
      <c r="J31" s="17">
        <v>17.9457054986777</v>
      </c>
      <c r="K31" s="17">
        <v>13.7100118104355</v>
      </c>
      <c r="L31" s="17">
        <v>12.6878919891662</v>
      </c>
      <c r="M31" s="17">
        <v>91.034190726983198</v>
      </c>
      <c r="N31" s="17">
        <v>2.8172592390153399</v>
      </c>
      <c r="O31" s="17">
        <v>13.211266897208599</v>
      </c>
      <c r="P31" s="17">
        <v>8.1996933766424807</v>
      </c>
      <c r="Q31" s="17">
        <v>8.3102910443544999</v>
      </c>
      <c r="R31" s="17">
        <v>5.3138719594083801</v>
      </c>
      <c r="S31" s="17">
        <v>0.154430549172378</v>
      </c>
      <c r="T31" s="17">
        <v>3.8494627481375199E-4</v>
      </c>
      <c r="U31" s="17">
        <v>1.42928260300319E-2</v>
      </c>
      <c r="V31" s="17">
        <v>1.03859324944439E-2</v>
      </c>
      <c r="W31" s="17">
        <v>1.8470292496005001</v>
      </c>
      <c r="X31" s="17">
        <v>0.91571309023264902</v>
      </c>
      <c r="Y31" s="17">
        <v>0.88823808748449895</v>
      </c>
      <c r="Z31" s="17">
        <v>1.78399836424458</v>
      </c>
      <c r="AA31" s="17">
        <v>0.24306997356360899</v>
      </c>
      <c r="AB31" s="17">
        <v>2.3797140899726301</v>
      </c>
      <c r="AC31" s="17">
        <v>4.6465181249819697E-3</v>
      </c>
      <c r="AF31" s="17" t="s">
        <v>201</v>
      </c>
      <c r="AG31" s="17">
        <v>0</v>
      </c>
      <c r="AH31" s="17">
        <v>2.4540102068927498</v>
      </c>
      <c r="AI31" s="17">
        <v>17.9463927957244</v>
      </c>
      <c r="AJ31" s="17">
        <v>31.484361690209202</v>
      </c>
      <c r="AK31" s="17">
        <v>31.484361690209202</v>
      </c>
      <c r="AL31" s="17">
        <v>7.8813927267613497</v>
      </c>
      <c r="AM31" s="17">
        <v>0</v>
      </c>
      <c r="AN31" s="17">
        <v>13.7105217293875</v>
      </c>
      <c r="AO31" s="17">
        <v>4.6466436488712204E-3</v>
      </c>
      <c r="AP31" s="17">
        <v>12.6883763442404</v>
      </c>
      <c r="AQ31" s="17">
        <v>0.22761731998117801</v>
      </c>
      <c r="AR31" s="17">
        <v>7815.5969292261198</v>
      </c>
      <c r="AS31" s="17">
        <v>2.7476184387351998E-2</v>
      </c>
      <c r="AT31" s="17">
        <v>0.68503854381520901</v>
      </c>
      <c r="AU31" s="17">
        <v>4.3622349829417303E-2</v>
      </c>
      <c r="AV31" s="17">
        <v>1.01352179404311E-3</v>
      </c>
      <c r="AW31" s="17">
        <v>0.155981328574546</v>
      </c>
      <c r="AX31" s="17">
        <v>2.6204149579236802E-3</v>
      </c>
      <c r="AY31" s="17">
        <v>103.56133125119</v>
      </c>
      <c r="AZ31" s="17">
        <v>3.52371087957843</v>
      </c>
      <c r="BA31" s="17">
        <v>26.543840322976902</v>
      </c>
      <c r="BB31" s="17">
        <v>1.7840621774801699</v>
      </c>
      <c r="BC31" s="17">
        <v>0</v>
      </c>
      <c r="BD31" s="17">
        <v>0</v>
      </c>
      <c r="BE31" s="17">
        <v>91.037670591533001</v>
      </c>
      <c r="BF31" s="17">
        <v>91.037670591533001</v>
      </c>
      <c r="BG31" s="17">
        <v>12.118562580806399</v>
      </c>
      <c r="BH31" s="17">
        <v>0</v>
      </c>
      <c r="BI31" s="17">
        <v>0.24307685971552101</v>
      </c>
      <c r="BJ31" s="17">
        <v>0</v>
      </c>
      <c r="BK31" s="17">
        <v>0</v>
      </c>
      <c r="BL31" s="17">
        <v>24.384239781896699</v>
      </c>
      <c r="BM31" s="17">
        <v>4.7997941169604896</v>
      </c>
      <c r="BN31" s="17">
        <v>8.8745405171202305E-3</v>
      </c>
      <c r="BO31" s="17">
        <v>0</v>
      </c>
      <c r="BP31" s="17">
        <v>118.56441813311299</v>
      </c>
      <c r="BQ31" s="17">
        <v>4.2759420132044298E-2</v>
      </c>
      <c r="BR31" s="17">
        <v>0.732508244955549</v>
      </c>
      <c r="BS31" s="17">
        <v>2.0848309779151899</v>
      </c>
      <c r="BT31" s="17">
        <v>13.211815002319</v>
      </c>
      <c r="BU31" s="17">
        <v>10.031860642533699</v>
      </c>
      <c r="BV31" s="17">
        <v>12.563220770788799</v>
      </c>
      <c r="BW31" s="17">
        <v>837.88380296190905</v>
      </c>
      <c r="BX31" s="17">
        <v>2743.2299222996398</v>
      </c>
      <c r="BY31" s="17">
        <v>280.419099062925</v>
      </c>
      <c r="BZ31" s="17">
        <v>3048.0332611444601</v>
      </c>
      <c r="CA31" s="5">
        <v>8.4107022559671998E-6</v>
      </c>
      <c r="CB31" s="17">
        <v>47.470242231038803</v>
      </c>
      <c r="CC31" s="17">
        <v>0</v>
      </c>
      <c r="CD31" s="17">
        <v>0.15443511810931601</v>
      </c>
      <c r="CE31" s="17">
        <v>3.8496434237977401E-4</v>
      </c>
      <c r="CF31" s="17">
        <v>1.4293227136692E-2</v>
      </c>
      <c r="CG31" s="17">
        <v>1.03862749066618E-2</v>
      </c>
      <c r="CH31" s="17">
        <v>1.8470961635432599</v>
      </c>
      <c r="CI31" s="17">
        <v>5.3433139927346605E-4</v>
      </c>
      <c r="CJ31" s="17">
        <v>187.82857048845</v>
      </c>
      <c r="CK31" s="17">
        <v>5.5714376536726198E-3</v>
      </c>
      <c r="CL31" s="17">
        <v>3.3396820501915198E-3</v>
      </c>
      <c r="CM31" s="17">
        <v>9.5670689738035701</v>
      </c>
      <c r="CN31" s="17">
        <v>3.1869346141448502E-3</v>
      </c>
      <c r="CO31" s="17">
        <v>0</v>
      </c>
      <c r="CP31" s="17">
        <v>0</v>
      </c>
      <c r="CQ31" s="17">
        <v>1.2727560360896599</v>
      </c>
      <c r="CR31" s="17">
        <v>147.968409637359</v>
      </c>
      <c r="CS31" s="17">
        <v>132.22335336328101</v>
      </c>
      <c r="CT31" s="17">
        <v>15.7450562740786</v>
      </c>
      <c r="CU31" s="17">
        <v>0.50488654320783499</v>
      </c>
      <c r="CV31" s="17">
        <v>0</v>
      </c>
      <c r="CW31" s="17">
        <v>64.036312070856496</v>
      </c>
      <c r="CX31" s="17">
        <v>2.73337794830381E-3</v>
      </c>
      <c r="CY31" s="17">
        <v>9.0971746214939593</v>
      </c>
      <c r="CZ31" s="17">
        <v>2.3459215957053901</v>
      </c>
      <c r="DA31" s="17">
        <v>1.2012672806825501E-2</v>
      </c>
      <c r="DB31" s="17">
        <v>36.388706410489597</v>
      </c>
      <c r="DC31" s="17">
        <v>0.51887445165951296</v>
      </c>
      <c r="DD31" s="17">
        <v>4.1734611376775402E-3</v>
      </c>
      <c r="DE31" s="17">
        <v>8.97889252357567</v>
      </c>
      <c r="DF31" s="5">
        <v>8.2690448687753899E-5</v>
      </c>
      <c r="DG31" s="17">
        <v>322.434824723953</v>
      </c>
      <c r="DH31" s="17">
        <v>94.804691819164205</v>
      </c>
      <c r="DI31" s="17">
        <v>2.3798042288866101</v>
      </c>
      <c r="DJ31" s="17">
        <v>0</v>
      </c>
      <c r="DK31" s="17">
        <v>0</v>
      </c>
      <c r="DL31" s="17">
        <v>10.984142817619</v>
      </c>
      <c r="DM31" s="17">
        <v>8.3105736116882891</v>
      </c>
      <c r="DN31" s="17">
        <v>2.5637063442674498E-3</v>
      </c>
      <c r="DO31" s="17">
        <v>813.17796508981098</v>
      </c>
      <c r="DP31" s="17">
        <v>5.3140560084792998</v>
      </c>
      <c r="DQ31" s="17">
        <v>10.1099574844032</v>
      </c>
      <c r="DS31" s="25">
        <f t="shared" si="0"/>
        <v>7.9999913691037056E-3</v>
      </c>
      <c r="DT31" s="94">
        <f t="shared" si="1"/>
        <v>1.030381833906886</v>
      </c>
      <c r="DU31" s="40">
        <f t="shared" si="2"/>
        <v>3.6292299389236517E-5</v>
      </c>
      <c r="DV31" s="40"/>
      <c r="DW31" s="40">
        <f t="shared" si="3"/>
        <v>4.1245371900750724E-5</v>
      </c>
      <c r="DX31" s="40">
        <f t="shared" si="4"/>
        <v>3.1647774070279348E-5</v>
      </c>
      <c r="DY31" s="40">
        <f t="shared" si="5"/>
        <v>3.2057415871267302E-5</v>
      </c>
      <c r="DZ31" s="40">
        <f t="shared" si="6"/>
        <v>4.1734322559994032E-5</v>
      </c>
      <c r="EA31" s="40">
        <f t="shared" si="7"/>
        <v>3.7823983222054352E-5</v>
      </c>
      <c r="EB31" s="40">
        <f t="shared" si="8"/>
        <v>3.7680376703468337E-5</v>
      </c>
      <c r="EC31" s="40">
        <f t="shared" si="9"/>
        <v>3.8298691948889088E-5</v>
      </c>
      <c r="ED31" s="40">
        <f t="shared" si="10"/>
        <v>3.7193181089150634E-5</v>
      </c>
      <c r="EE31" s="40">
        <f t="shared" si="11"/>
        <v>3.8174589964440362E-5</v>
      </c>
      <c r="EF31" s="40">
        <f t="shared" si="12"/>
        <v>3.8225907453158827E-5</v>
      </c>
      <c r="EG31" s="40">
        <f t="shared" si="13"/>
        <v>2.8390662205024374E-5</v>
      </c>
      <c r="EH31" s="40">
        <f t="shared" si="14"/>
        <v>4.148770247888999E-5</v>
      </c>
      <c r="EI31" s="40">
        <f t="shared" si="15"/>
        <v>0.53215738610131391</v>
      </c>
      <c r="EJ31" s="40">
        <f t="shared" si="16"/>
        <v>3.400209839595608E-5</v>
      </c>
      <c r="EK31" s="40">
        <f t="shared" si="17"/>
        <v>3.4635586315524454E-5</v>
      </c>
      <c r="EL31" s="40">
        <f t="shared" si="18"/>
        <v>2.9585706730277983E-5</v>
      </c>
      <c r="EM31" s="40">
        <f t="shared" si="19"/>
        <v>4.693529254376784E-5</v>
      </c>
      <c r="EN31" s="40">
        <f t="shared" si="20"/>
        <v>2.806349557861567E-5</v>
      </c>
      <c r="EO31" s="40">
        <f t="shared" si="21"/>
        <v>3.2968846859346985E-5</v>
      </c>
      <c r="EP31" s="40">
        <f t="shared" si="22"/>
        <v>3.6227873908488168E-5</v>
      </c>
      <c r="EQ31" s="40">
        <f t="shared" si="23"/>
        <v>4.2866184027251458E-5</v>
      </c>
      <c r="ER31" s="40">
        <f t="shared" si="24"/>
        <v>4.2861803807415385E-5</v>
      </c>
      <c r="ES31" s="40">
        <f t="shared" si="25"/>
        <v>3.5769783688633481E-5</v>
      </c>
      <c r="ET31" s="40">
        <f t="shared" si="26"/>
        <v>2.8329915912959137E-5</v>
      </c>
      <c r="EU31" s="40">
        <f t="shared" si="27"/>
        <v>3.7878043568274577E-5</v>
      </c>
      <c r="EV31" s="40">
        <f t="shared" si="28"/>
        <v>2.7014613066029846E-5</v>
      </c>
      <c r="EW31" s="40">
        <f t="shared" si="29"/>
        <v>0</v>
      </c>
    </row>
    <row r="32" spans="1:153" x14ac:dyDescent="0.25">
      <c r="A32" s="17" t="s">
        <v>202</v>
      </c>
      <c r="B32" s="17">
        <v>2452.2655442534301</v>
      </c>
      <c r="C32" s="17"/>
      <c r="D32" s="17">
        <v>588.09515560243403</v>
      </c>
      <c r="E32" s="17">
        <v>71.532722283073596</v>
      </c>
      <c r="F32" s="17">
        <v>63.601989735711101</v>
      </c>
      <c r="G32" s="17">
        <v>62.857411694733401</v>
      </c>
      <c r="H32" s="17">
        <v>355.33767831401599</v>
      </c>
      <c r="I32" s="17">
        <v>12.572862239467099</v>
      </c>
      <c r="J32" s="17">
        <v>7.1576180309051498</v>
      </c>
      <c r="K32" s="17">
        <v>5.5914710024502501</v>
      </c>
      <c r="L32" s="17">
        <v>5.0894065363893404</v>
      </c>
      <c r="M32" s="17">
        <v>36.382281573064603</v>
      </c>
      <c r="N32" s="17">
        <v>1.37310612364555</v>
      </c>
      <c r="O32" s="17">
        <v>5.2679341043261996</v>
      </c>
      <c r="P32" s="17">
        <v>3.63469705423213</v>
      </c>
      <c r="Q32" s="17">
        <v>3.63381827532067</v>
      </c>
      <c r="R32" s="17">
        <v>2.29926181904121</v>
      </c>
      <c r="S32" s="17">
        <v>7.41321675279321E-2</v>
      </c>
      <c r="T32" s="5">
        <v>2.1109762021119999E-5</v>
      </c>
      <c r="U32" s="17">
        <v>6.5887508294156499E-3</v>
      </c>
      <c r="V32" s="17">
        <v>4.8267493153098901E-3</v>
      </c>
      <c r="W32" s="17">
        <v>0.76551084551127802</v>
      </c>
      <c r="X32" s="17">
        <v>0.100500801004999</v>
      </c>
      <c r="Y32" s="17">
        <v>9.7188662344999899E-2</v>
      </c>
      <c r="Z32" s="17">
        <v>0.75661010480510404</v>
      </c>
      <c r="AA32" s="17">
        <v>0.118470041685699</v>
      </c>
      <c r="AB32" s="17">
        <v>0.95936620022760799</v>
      </c>
      <c r="AC32" s="17">
        <v>2.1900515888424298E-3</v>
      </c>
      <c r="AF32" s="17" t="s">
        <v>202</v>
      </c>
      <c r="AG32" s="17">
        <v>0</v>
      </c>
      <c r="AH32" s="17">
        <v>1.08217345160491</v>
      </c>
      <c r="AI32" s="17">
        <v>7.1576311860141102</v>
      </c>
      <c r="AJ32" s="17">
        <v>12.572882481110399</v>
      </c>
      <c r="AK32" s="17">
        <v>12.572882481110399</v>
      </c>
      <c r="AL32" s="17">
        <v>3.4034405915031298</v>
      </c>
      <c r="AM32" s="17">
        <v>0</v>
      </c>
      <c r="AN32" s="17">
        <v>5.5914785325520802</v>
      </c>
      <c r="AO32" s="17">
        <v>2.1900530534967998E-3</v>
      </c>
      <c r="AP32" s="17">
        <v>5.0894147132284102</v>
      </c>
      <c r="AQ32" s="17">
        <v>5.28692246225222E-2</v>
      </c>
      <c r="AR32" s="17">
        <v>2452.2691117035602</v>
      </c>
      <c r="AS32" s="17">
        <v>3.31213804300115E-3</v>
      </c>
      <c r="AT32" s="17">
        <v>7.4951995603983704E-2</v>
      </c>
      <c r="AU32" s="17">
        <v>4.7728444139508398E-3</v>
      </c>
      <c r="AV32" s="17">
        <v>1.1089226369704E-4</v>
      </c>
      <c r="AW32" s="17">
        <v>1.7066361871613801E-2</v>
      </c>
      <c r="AX32" s="17">
        <v>2.8670565596543101E-4</v>
      </c>
      <c r="AY32" s="17">
        <v>45.555067881527002</v>
      </c>
      <c r="AZ32" s="17">
        <v>1.5411293157533601</v>
      </c>
      <c r="BA32" s="17">
        <v>11.6383708564616</v>
      </c>
      <c r="BB32" s="17">
        <v>0.75661086875246297</v>
      </c>
      <c r="BC32" s="17">
        <v>0</v>
      </c>
      <c r="BD32" s="17">
        <v>0</v>
      </c>
      <c r="BE32" s="17">
        <v>36.382337341216697</v>
      </c>
      <c r="BF32" s="17">
        <v>36.382337341216697</v>
      </c>
      <c r="BG32" s="17">
        <v>5.33601014695759</v>
      </c>
      <c r="BH32" s="5">
        <v>0</v>
      </c>
      <c r="BI32" s="17">
        <v>0.118469892241211</v>
      </c>
      <c r="BJ32" s="17">
        <v>0</v>
      </c>
      <c r="BK32" s="17">
        <v>0</v>
      </c>
      <c r="BL32" s="17">
        <v>4.7047673399743104</v>
      </c>
      <c r="BM32" s="17">
        <v>2.0535311481381799</v>
      </c>
      <c r="BN32" s="17">
        <v>2.0613158447323802E-3</v>
      </c>
      <c r="BO32" s="17">
        <v>0</v>
      </c>
      <c r="BP32" s="17">
        <v>51.868803179842402</v>
      </c>
      <c r="BQ32" s="17">
        <v>7.18680023672995E-3</v>
      </c>
      <c r="BR32" s="17">
        <v>0.35700815587669499</v>
      </c>
      <c r="BS32" s="17">
        <v>1.0161003454311901</v>
      </c>
      <c r="BT32" s="17">
        <v>5.26795643761925</v>
      </c>
      <c r="BU32" s="17">
        <v>4.4173448116156298</v>
      </c>
      <c r="BV32" s="17">
        <v>5.5588175890619604</v>
      </c>
      <c r="BW32" s="17">
        <v>360.44900500316902</v>
      </c>
      <c r="BX32" s="17">
        <v>529.28630894335697</v>
      </c>
      <c r="BY32" s="17">
        <v>54.104832728446702</v>
      </c>
      <c r="BZ32" s="17">
        <v>588.09590901177796</v>
      </c>
      <c r="CA32" s="5">
        <v>1.4136382544452901E-6</v>
      </c>
      <c r="CB32" s="17">
        <v>20.8649891064432</v>
      </c>
      <c r="CC32" s="17">
        <v>0</v>
      </c>
      <c r="CD32" s="17">
        <v>7.4132299372415805E-2</v>
      </c>
      <c r="CE32" s="5">
        <v>2.1109641106901E-5</v>
      </c>
      <c r="CF32" s="17">
        <v>6.58875545555978E-3</v>
      </c>
      <c r="CG32" s="17">
        <v>4.8267707508854304E-3</v>
      </c>
      <c r="CH32" s="17">
        <v>0.76551169139935005</v>
      </c>
      <c r="CI32" s="5">
        <v>5.8462759021919403E-5</v>
      </c>
      <c r="CJ32" s="17">
        <v>81.336942519364001</v>
      </c>
      <c r="CK32" s="17">
        <v>6.0416442037511701E-4</v>
      </c>
      <c r="CL32" s="17">
        <v>3.6540466689153798E-4</v>
      </c>
      <c r="CM32" s="17">
        <v>4.4456858827471804</v>
      </c>
      <c r="CN32" s="17">
        <v>3.4688328206925698E-4</v>
      </c>
      <c r="CO32" s="17">
        <v>0</v>
      </c>
      <c r="CP32" s="17">
        <v>0</v>
      </c>
      <c r="CQ32" s="17">
        <v>0.61939860463521701</v>
      </c>
      <c r="CR32" s="17">
        <v>71.5328265654706</v>
      </c>
      <c r="CS32" s="17">
        <v>63.602081112448303</v>
      </c>
      <c r="CT32" s="17">
        <v>7.9307454530222596</v>
      </c>
      <c r="CU32" s="17">
        <v>0.245611973744054</v>
      </c>
      <c r="CV32" s="17">
        <v>0</v>
      </c>
      <c r="CW32" s="17">
        <v>31.0627198637543</v>
      </c>
      <c r="CX32" s="17">
        <v>2.99067077986298E-4</v>
      </c>
      <c r="CY32" s="17">
        <v>4.34596978491708</v>
      </c>
      <c r="CZ32" s="17">
        <v>1.13744924093762</v>
      </c>
      <c r="DA32" s="17">
        <v>1.3016901185315E-3</v>
      </c>
      <c r="DB32" s="17">
        <v>17.3838818055854</v>
      </c>
      <c r="DC32" s="17">
        <v>0.228813816275073</v>
      </c>
      <c r="DD32" s="17">
        <v>4.3494303244431901E-4</v>
      </c>
      <c r="DE32" s="17">
        <v>4.3579442933910899</v>
      </c>
      <c r="DF32" s="5">
        <v>9.0473790273207699E-6</v>
      </c>
      <c r="DG32" s="17">
        <v>62.857481003676199</v>
      </c>
      <c r="DH32" s="17">
        <v>41.5078238090368</v>
      </c>
      <c r="DI32" s="17">
        <v>0.95936788282299101</v>
      </c>
      <c r="DJ32" s="17">
        <v>0</v>
      </c>
      <c r="DK32" s="17">
        <v>0</v>
      </c>
      <c r="DL32" s="17">
        <v>4.7305663309044199</v>
      </c>
      <c r="DM32" s="17">
        <v>3.6338238956498201</v>
      </c>
      <c r="DN32" s="17">
        <v>4.3089598370027899E-4</v>
      </c>
      <c r="DO32" s="17">
        <v>355.33821120124298</v>
      </c>
      <c r="DP32" s="17">
        <v>2.2992648807793898</v>
      </c>
      <c r="DQ32" s="17">
        <v>4.3282720714843999</v>
      </c>
      <c r="DS32" s="25">
        <f t="shared" si="0"/>
        <v>8.0000001154234973E-3</v>
      </c>
      <c r="DT32" s="94">
        <f t="shared" si="1"/>
        <v>1.0143828995610933</v>
      </c>
      <c r="DU32" s="40">
        <f t="shared" si="2"/>
        <v>1.4547568628564602E-6</v>
      </c>
      <c r="DV32" s="40"/>
      <c r="DW32" s="40">
        <f t="shared" si="3"/>
        <v>1.2811010884066885E-6</v>
      </c>
      <c r="DX32" s="40">
        <f t="shared" si="4"/>
        <v>1.4578278817799317E-6</v>
      </c>
      <c r="DY32" s="40">
        <f t="shared" si="5"/>
        <v>1.4366962037243096E-6</v>
      </c>
      <c r="DZ32" s="40">
        <f t="shared" si="6"/>
        <v>1.1026375558530467E-6</v>
      </c>
      <c r="EA32" s="40">
        <f t="shared" si="7"/>
        <v>1.4996642898215478E-6</v>
      </c>
      <c r="EB32" s="40">
        <f t="shared" si="8"/>
        <v>1.609947115830743E-6</v>
      </c>
      <c r="EC32" s="40">
        <f t="shared" si="9"/>
        <v>1.8379171539445223E-6</v>
      </c>
      <c r="ED32" s="40">
        <f t="shared" si="10"/>
        <v>1.3467121311686957E-6</v>
      </c>
      <c r="EE32" s="40">
        <f t="shared" si="11"/>
        <v>1.6066390081781599E-6</v>
      </c>
      <c r="EF32" s="40">
        <f t="shared" si="12"/>
        <v>1.5328382301291091E-6</v>
      </c>
      <c r="EG32" s="40">
        <f t="shared" si="13"/>
        <v>1.7315940074081441E-6</v>
      </c>
      <c r="EH32" s="40">
        <f t="shared" si="14"/>
        <v>4.2394784384484706E-6</v>
      </c>
      <c r="EI32" s="40">
        <f t="shared" si="15"/>
        <v>0.52937576533082542</v>
      </c>
      <c r="EJ32" s="40">
        <f t="shared" si="16"/>
        <v>1.5466731477055129E-6</v>
      </c>
      <c r="EK32" s="40">
        <f t="shared" si="17"/>
        <v>1.3316178934131671E-6</v>
      </c>
      <c r="EL32" s="40">
        <f t="shared" si="18"/>
        <v>1.7785057162391182E-6</v>
      </c>
      <c r="EM32" s="40">
        <f t="shared" si="19"/>
        <v>-5.7278816728577312E-6</v>
      </c>
      <c r="EN32" s="40">
        <f t="shared" si="20"/>
        <v>7.0212764905964197E-7</v>
      </c>
      <c r="EO32" s="40">
        <f t="shared" si="21"/>
        <v>4.4409962357641528E-6</v>
      </c>
      <c r="EP32" s="40">
        <f t="shared" si="22"/>
        <v>1.10499815514297E-6</v>
      </c>
      <c r="EQ32" s="40">
        <f t="shared" si="23"/>
        <v>1.3616529579445435E-6</v>
      </c>
      <c r="ER32" s="40">
        <f t="shared" si="24"/>
        <v>1.4144058329459485E-6</v>
      </c>
      <c r="ES32" s="40">
        <f t="shared" si="25"/>
        <v>1.0096975365205426E-6</v>
      </c>
      <c r="ET32" s="40">
        <f t="shared" si="26"/>
        <v>-1.2614538314200871E-6</v>
      </c>
      <c r="EU32" s="40">
        <f t="shared" si="27"/>
        <v>1.7538614375035497E-6</v>
      </c>
      <c r="EV32" s="40">
        <f t="shared" si="28"/>
        <v>6.6877619571662926E-7</v>
      </c>
      <c r="EW32" s="40">
        <f t="shared" si="29"/>
        <v>0</v>
      </c>
    </row>
    <row r="33" spans="1:153" x14ac:dyDescent="0.25">
      <c r="A33" s="17" t="s">
        <v>203</v>
      </c>
      <c r="B33" s="17">
        <v>15285.196016068099</v>
      </c>
      <c r="C33" s="17"/>
      <c r="D33" s="17">
        <v>5818.7235565701003</v>
      </c>
      <c r="E33" s="17">
        <v>267.23604254490903</v>
      </c>
      <c r="F33" s="17">
        <v>239.262572722112</v>
      </c>
      <c r="G33" s="17">
        <v>638.20824473628397</v>
      </c>
      <c r="H33" s="17">
        <v>1592.4942067414599</v>
      </c>
      <c r="I33" s="17">
        <v>58.467983953452197</v>
      </c>
      <c r="J33" s="17">
        <v>33.3354615236331</v>
      </c>
      <c r="K33" s="17">
        <v>25.355976451779501</v>
      </c>
      <c r="L33" s="17">
        <v>23.542609551984501</v>
      </c>
      <c r="M33" s="17">
        <v>169.03631476640501</v>
      </c>
      <c r="N33" s="17">
        <v>5.0225012478385302</v>
      </c>
      <c r="O33" s="17">
        <v>24.542123472702801</v>
      </c>
      <c r="P33" s="17">
        <v>15.208426539938699</v>
      </c>
      <c r="Q33" s="17">
        <v>15.148477214204201</v>
      </c>
      <c r="R33" s="17">
        <v>9.7084078090559398</v>
      </c>
      <c r="S33" s="17">
        <v>0.28675125124523698</v>
      </c>
      <c r="T33" s="17">
        <v>7.8095686386796801E-4</v>
      </c>
      <c r="U33" s="17">
        <v>2.6649983019909701E-2</v>
      </c>
      <c r="V33" s="17">
        <v>1.93494349153275E-2</v>
      </c>
      <c r="W33" s="17">
        <v>3.4303020550260701</v>
      </c>
      <c r="X33" s="17">
        <v>1.4097279611959901</v>
      </c>
      <c r="Y33" s="17">
        <v>1.3659112012427399</v>
      </c>
      <c r="Z33" s="17">
        <v>3.2731862307442001</v>
      </c>
      <c r="AA33" s="17">
        <v>0.43207281394110097</v>
      </c>
      <c r="AB33" s="17">
        <v>4.4112578348935303</v>
      </c>
      <c r="AC33" s="17">
        <v>8.6444023957415999E-3</v>
      </c>
      <c r="AF33" s="17" t="s">
        <v>203</v>
      </c>
      <c r="AG33" s="17">
        <v>0</v>
      </c>
      <c r="AH33" s="17">
        <v>4.7961965435569498</v>
      </c>
      <c r="AI33" s="17">
        <v>33.335977374905603</v>
      </c>
      <c r="AJ33" s="17">
        <v>58.468861373129599</v>
      </c>
      <c r="AK33" s="17">
        <v>58.468861373129599</v>
      </c>
      <c r="AL33" s="17">
        <v>15.366777372695401</v>
      </c>
      <c r="AM33" s="17">
        <v>0</v>
      </c>
      <c r="AN33" s="17">
        <v>25.356347911364701</v>
      </c>
      <c r="AO33" s="17">
        <v>8.6444488902166598E-3</v>
      </c>
      <c r="AP33" s="17">
        <v>23.542954605265599</v>
      </c>
      <c r="AQ33" s="17">
        <v>0.54433564259304201</v>
      </c>
      <c r="AR33" s="17">
        <v>15285.392587931199</v>
      </c>
      <c r="AS33" s="17">
        <v>4.3817620129012198E-2</v>
      </c>
      <c r="AT33" s="17">
        <v>1.0534111709367899</v>
      </c>
      <c r="AU33" s="17">
        <v>6.70797719605703E-2</v>
      </c>
      <c r="AV33" s="17">
        <v>1.5585319951975599E-3</v>
      </c>
      <c r="AW33" s="17">
        <v>0.23985865977696899</v>
      </c>
      <c r="AX33" s="17">
        <v>4.0295161566494099E-3</v>
      </c>
      <c r="AY33" s="17">
        <v>202.55585421909899</v>
      </c>
      <c r="AZ33" s="17">
        <v>6.9135895254657296</v>
      </c>
      <c r="BA33" s="17">
        <v>51.9724609414966</v>
      </c>
      <c r="BB33" s="17">
        <v>3.27323033012755</v>
      </c>
      <c r="BC33" s="17">
        <v>0</v>
      </c>
      <c r="BD33" s="17">
        <v>0</v>
      </c>
      <c r="BE33" s="17">
        <v>169.03884086140999</v>
      </c>
      <c r="BF33" s="17">
        <v>169.03884086140999</v>
      </c>
      <c r="BG33" s="17">
        <v>23.680806450391898</v>
      </c>
      <c r="BH33" s="17">
        <v>0</v>
      </c>
      <c r="BI33" s="17">
        <v>0.43207651573948302</v>
      </c>
      <c r="BJ33" s="17">
        <v>0</v>
      </c>
      <c r="BK33" s="17">
        <v>0</v>
      </c>
      <c r="BL33" s="17">
        <v>46.5505012860825</v>
      </c>
      <c r="BM33" s="17">
        <v>9.5077815562018504</v>
      </c>
      <c r="BN33" s="17">
        <v>2.1222951623792501E-2</v>
      </c>
      <c r="BO33" s="17">
        <v>0</v>
      </c>
      <c r="BP33" s="17">
        <v>231.61238758354901</v>
      </c>
      <c r="BQ33" s="17">
        <v>7.7602705520776805E-2</v>
      </c>
      <c r="BR33" s="17">
        <v>1.3058613669097201</v>
      </c>
      <c r="BS33" s="17">
        <v>3.7166839430325598</v>
      </c>
      <c r="BT33" s="17">
        <v>24.542546357853201</v>
      </c>
      <c r="BU33" s="17">
        <v>19.603267228934499</v>
      </c>
      <c r="BV33" s="17">
        <v>23.7363006543046</v>
      </c>
      <c r="BW33" s="17">
        <v>1625.3875021137901</v>
      </c>
      <c r="BX33" s="17">
        <v>5236.9338329640595</v>
      </c>
      <c r="BY33" s="17">
        <v>535.331106428466</v>
      </c>
      <c r="BZ33" s="17">
        <v>5818.8154406785998</v>
      </c>
      <c r="CA33" s="5">
        <v>1.5264417724075699E-5</v>
      </c>
      <c r="CB33" s="17">
        <v>92.874164928107206</v>
      </c>
      <c r="CC33" s="17">
        <v>0</v>
      </c>
      <c r="CD33" s="17">
        <v>0.28675459392992603</v>
      </c>
      <c r="CE33" s="17">
        <v>7.8097118131547499E-4</v>
      </c>
      <c r="CF33" s="17">
        <v>2.66501818391441E-2</v>
      </c>
      <c r="CG33" s="17">
        <v>1.93496717839911E-2</v>
      </c>
      <c r="CH33" s="17">
        <v>3.4303507299037301</v>
      </c>
      <c r="CI33" s="17">
        <v>8.2166510007881499E-4</v>
      </c>
      <c r="CJ33" s="17">
        <v>369.82246287130698</v>
      </c>
      <c r="CK33" s="17">
        <v>8.7471254528778599E-3</v>
      </c>
      <c r="CL33" s="17">
        <v>5.1355653986827404E-3</v>
      </c>
      <c r="CM33" s="17">
        <v>17.230007870059499</v>
      </c>
      <c r="CN33" s="17">
        <v>4.9605883101627498E-3</v>
      </c>
      <c r="CO33" s="17">
        <v>0</v>
      </c>
      <c r="CP33" s="17">
        <v>0</v>
      </c>
      <c r="CQ33" s="17">
        <v>2.3023888174187102</v>
      </c>
      <c r="CR33" s="17">
        <v>267.23892239182999</v>
      </c>
      <c r="CS33" s="17">
        <v>239.26521060647201</v>
      </c>
      <c r="CT33" s="17">
        <v>27.973711785357999</v>
      </c>
      <c r="CU33" s="17">
        <v>0.91325974854632697</v>
      </c>
      <c r="CV33" s="17">
        <v>0</v>
      </c>
      <c r="CW33" s="17">
        <v>115.93990046297</v>
      </c>
      <c r="CX33" s="17">
        <v>4.2032275234537599E-3</v>
      </c>
      <c r="CY33" s="17">
        <v>16.4708886768409</v>
      </c>
      <c r="CZ33" s="17">
        <v>4.2406910253366101</v>
      </c>
      <c r="DA33" s="17">
        <v>1.88917187138808E-2</v>
      </c>
      <c r="DB33" s="17">
        <v>65.883550176755506</v>
      </c>
      <c r="DC33" s="17">
        <v>1.0141045911836399</v>
      </c>
      <c r="DD33" s="17">
        <v>7.1365953434944299E-3</v>
      </c>
      <c r="DE33" s="17">
        <v>16.234500186180298</v>
      </c>
      <c r="DF33" s="17">
        <v>1.2715652108067201E-4</v>
      </c>
      <c r="DG33" s="17">
        <v>638.21798859167995</v>
      </c>
      <c r="DH33" s="17">
        <v>185.32399750870499</v>
      </c>
      <c r="DI33" s="17">
        <v>4.4113209921988101</v>
      </c>
      <c r="DJ33" s="17">
        <v>0</v>
      </c>
      <c r="DK33" s="17">
        <v>0</v>
      </c>
      <c r="DL33" s="17">
        <v>21.622292621764</v>
      </c>
      <c r="DM33" s="17">
        <v>15.1486735539271</v>
      </c>
      <c r="DN33" s="17">
        <v>4.6527902407454396E-3</v>
      </c>
      <c r="DO33" s="17">
        <v>1592.5168835299201</v>
      </c>
      <c r="DP33" s="17">
        <v>9.7085352406076506</v>
      </c>
      <c r="DQ33" s="17">
        <v>19.983471730349301</v>
      </c>
      <c r="DS33" s="25">
        <f t="shared" si="0"/>
        <v>7.999996178028582E-3</v>
      </c>
      <c r="DT33" s="94">
        <f t="shared" si="1"/>
        <v>1.0206406719601051</v>
      </c>
      <c r="DU33" s="40">
        <f t="shared" si="2"/>
        <v>1.2860277545235374E-5</v>
      </c>
      <c r="DV33" s="40"/>
      <c r="DW33" s="40">
        <f t="shared" si="3"/>
        <v>1.5791110817719095E-5</v>
      </c>
      <c r="DX33" s="40">
        <f t="shared" si="4"/>
        <v>1.0776416584892074E-5</v>
      </c>
      <c r="DY33" s="40">
        <f t="shared" si="5"/>
        <v>1.1025060585119214E-5</v>
      </c>
      <c r="DZ33" s="40">
        <f t="shared" si="6"/>
        <v>1.5267517266261848E-5</v>
      </c>
      <c r="EA33" s="40">
        <f t="shared" si="7"/>
        <v>1.4239793378278005E-5</v>
      </c>
      <c r="EB33" s="40">
        <f t="shared" si="8"/>
        <v>1.5006839950216644E-5</v>
      </c>
      <c r="EC33" s="40">
        <f t="shared" si="9"/>
        <v>1.5474550191467626E-5</v>
      </c>
      <c r="ED33" s="40">
        <f t="shared" si="10"/>
        <v>1.4649784278905362E-5</v>
      </c>
      <c r="EE33" s="40">
        <f t="shared" si="11"/>
        <v>1.4656543504070978E-5</v>
      </c>
      <c r="EF33" s="40">
        <f t="shared" si="12"/>
        <v>1.4944096530216655E-5</v>
      </c>
      <c r="EG33" s="40">
        <f t="shared" si="13"/>
        <v>8.7729403290031683E-6</v>
      </c>
      <c r="EH33" s="40">
        <f t="shared" si="14"/>
        <v>1.7230992699956199E-5</v>
      </c>
      <c r="EI33" s="40">
        <f t="shared" si="15"/>
        <v>0.56073349152661744</v>
      </c>
      <c r="EJ33" s="40">
        <f t="shared" si="16"/>
        <v>1.2961020446025518E-5</v>
      </c>
      <c r="EK33" s="40">
        <f t="shared" si="17"/>
        <v>1.3125896049806645E-5</v>
      </c>
      <c r="EL33" s="40">
        <f t="shared" si="18"/>
        <v>1.1657088415583662E-5</v>
      </c>
      <c r="EM33" s="40">
        <f t="shared" si="19"/>
        <v>1.833321169118874E-5</v>
      </c>
      <c r="EN33" s="40">
        <f t="shared" si="20"/>
        <v>7.4603887833774441E-6</v>
      </c>
      <c r="EO33" s="40">
        <f t="shared" si="21"/>
        <v>1.2241632101226448E-5</v>
      </c>
      <c r="EP33" s="40">
        <f t="shared" si="22"/>
        <v>1.4189676850383549E-5</v>
      </c>
      <c r="EQ33" s="40">
        <f t="shared" si="23"/>
        <v>1.9372361157624735E-5</v>
      </c>
      <c r="ER33" s="40">
        <f t="shared" si="24"/>
        <v>1.9364057789609056E-5</v>
      </c>
      <c r="ES33" s="40">
        <f t="shared" si="25"/>
        <v>1.3472922174642191E-5</v>
      </c>
      <c r="ET33" s="40">
        <f t="shared" si="26"/>
        <v>8.5675336716611342E-6</v>
      </c>
      <c r="EU33" s="40">
        <f t="shared" si="27"/>
        <v>1.4317300788962311E-5</v>
      </c>
      <c r="EV33" s="40">
        <f t="shared" si="28"/>
        <v>5.3785644086668226E-6</v>
      </c>
      <c r="EW33" s="40">
        <f t="shared" si="29"/>
        <v>0</v>
      </c>
    </row>
    <row r="34" spans="1:153" x14ac:dyDescent="0.25">
      <c r="A34" s="17" t="s">
        <v>204</v>
      </c>
      <c r="B34" s="17">
        <v>11751.567444903199</v>
      </c>
      <c r="C34" s="17"/>
      <c r="D34" s="17">
        <v>4793.6880679424203</v>
      </c>
      <c r="E34" s="17">
        <v>314.10704897934897</v>
      </c>
      <c r="F34" s="17">
        <v>285.26227922248898</v>
      </c>
      <c r="G34" s="17">
        <v>481.99851127232398</v>
      </c>
      <c r="H34" s="17">
        <v>1651.16387136155</v>
      </c>
      <c r="I34" s="17">
        <v>65.248058315142302</v>
      </c>
      <c r="J34" s="17">
        <v>37.228066907575297</v>
      </c>
      <c r="K34" s="17">
        <v>27.949072042187499</v>
      </c>
      <c r="L34" s="17">
        <v>26.205590524291701</v>
      </c>
      <c r="M34" s="17">
        <v>188.55571172795399</v>
      </c>
      <c r="N34" s="17">
        <v>4.84177554328451</v>
      </c>
      <c r="O34" s="17">
        <v>27.411979601767399</v>
      </c>
      <c r="P34" s="17">
        <v>16.006843582239799</v>
      </c>
      <c r="Q34" s="17">
        <v>15.964795823412601</v>
      </c>
      <c r="R34" s="17">
        <v>10.305517770186199</v>
      </c>
      <c r="S34" s="17">
        <v>0.28237281536997499</v>
      </c>
      <c r="T34" s="17">
        <v>2.5077170247818999E-4</v>
      </c>
      <c r="U34" s="17">
        <v>2.53853476518545E-2</v>
      </c>
      <c r="V34" s="17">
        <v>1.8554114648278299E-2</v>
      </c>
      <c r="W34" s="17">
        <v>3.75290966825703</v>
      </c>
      <c r="X34" s="17">
        <v>0.88889184710112901</v>
      </c>
      <c r="Y34" s="17">
        <v>0.86113039136457903</v>
      </c>
      <c r="Z34" s="17">
        <v>3.5209419574976701</v>
      </c>
      <c r="AA34" s="17">
        <v>0.418313218664633</v>
      </c>
      <c r="AB34" s="17">
        <v>4.8958691058586501</v>
      </c>
      <c r="AC34" s="17">
        <v>8.3856156226758908E-3</v>
      </c>
      <c r="AF34" s="17" t="s">
        <v>204</v>
      </c>
      <c r="AG34" s="17">
        <v>0</v>
      </c>
      <c r="AH34" s="17">
        <v>5.0030126364686804</v>
      </c>
      <c r="AI34" s="17">
        <v>37.228301716898898</v>
      </c>
      <c r="AJ34" s="17">
        <v>65.248475838966598</v>
      </c>
      <c r="AK34" s="17">
        <v>65.248475838966598</v>
      </c>
      <c r="AL34" s="17">
        <v>15.847984510844899</v>
      </c>
      <c r="AM34" s="17">
        <v>0</v>
      </c>
      <c r="AN34" s="17">
        <v>27.949254367140998</v>
      </c>
      <c r="AO34" s="17">
        <v>8.3856801104047803E-3</v>
      </c>
      <c r="AP34" s="17">
        <v>26.205762372878699</v>
      </c>
      <c r="AQ34" s="17">
        <v>0.40225687155797202</v>
      </c>
      <c r="AR34" s="17">
        <v>11751.6390518185</v>
      </c>
      <c r="AS34" s="17">
        <v>2.7761533867535201E-2</v>
      </c>
      <c r="AT34" s="17">
        <v>0.66410554601652305</v>
      </c>
      <c r="AU34" s="17">
        <v>4.2289392546944603E-2</v>
      </c>
      <c r="AV34" s="17">
        <v>9.8255338563688695E-4</v>
      </c>
      <c r="AW34" s="17">
        <v>0.151214917888743</v>
      </c>
      <c r="AX34" s="17">
        <v>2.54034385765637E-3</v>
      </c>
      <c r="AY34" s="17">
        <v>210.92619589600301</v>
      </c>
      <c r="AZ34" s="17">
        <v>7.1672301303485897</v>
      </c>
      <c r="BA34" s="17">
        <v>53.997210471472897</v>
      </c>
      <c r="BB34" s="17">
        <v>3.5209642772763998</v>
      </c>
      <c r="BC34" s="17">
        <v>0</v>
      </c>
      <c r="BD34" s="17">
        <v>0</v>
      </c>
      <c r="BE34" s="17">
        <v>188.556907622815</v>
      </c>
      <c r="BF34" s="17">
        <v>188.556907622815</v>
      </c>
      <c r="BG34" s="17">
        <v>24.681675278618901</v>
      </c>
      <c r="BH34" s="17">
        <v>0</v>
      </c>
      <c r="BI34" s="17">
        <v>0.41831586904580897</v>
      </c>
      <c r="BJ34" s="17">
        <v>0</v>
      </c>
      <c r="BK34" s="17">
        <v>0</v>
      </c>
      <c r="BL34" s="17">
        <v>38.349706680703903</v>
      </c>
      <c r="BM34" s="17">
        <v>9.6998352902787506</v>
      </c>
      <c r="BN34" s="17">
        <v>1.5683543988790499E-2</v>
      </c>
      <c r="BO34" s="17">
        <v>0</v>
      </c>
      <c r="BP34" s="17">
        <v>240.516494840967</v>
      </c>
      <c r="BQ34" s="17">
        <v>5.1589962222195598E-2</v>
      </c>
      <c r="BR34" s="17">
        <v>1.25887021249249</v>
      </c>
      <c r="BS34" s="17">
        <v>3.58293887498139</v>
      </c>
      <c r="BT34" s="17">
        <v>27.412237397507901</v>
      </c>
      <c r="BU34" s="17">
        <v>20.432169569275199</v>
      </c>
      <c r="BV34" s="17">
        <v>24.902361857859798</v>
      </c>
      <c r="BW34" s="17">
        <v>1706.14648214201</v>
      </c>
      <c r="BX34" s="17">
        <v>4314.34162201054</v>
      </c>
      <c r="BY34" s="17">
        <v>441.021558756015</v>
      </c>
      <c r="BZ34" s="17">
        <v>4793.7128874472601</v>
      </c>
      <c r="CA34" s="5">
        <v>1.0147819180579499E-5</v>
      </c>
      <c r="CB34" s="17">
        <v>96.657503569694697</v>
      </c>
      <c r="CC34" s="17">
        <v>0</v>
      </c>
      <c r="CD34" s="17">
        <v>0.282374552140357</v>
      </c>
      <c r="CE34" s="17">
        <v>2.5077453079109499E-4</v>
      </c>
      <c r="CF34" s="17">
        <v>2.5385518158840801E-2</v>
      </c>
      <c r="CG34" s="17">
        <v>1.8554249971804999E-2</v>
      </c>
      <c r="CH34" s="17">
        <v>3.7529330477946599</v>
      </c>
      <c r="CI34" s="17">
        <v>5.1800545341501396E-4</v>
      </c>
      <c r="CJ34" s="17">
        <v>380.71882804959398</v>
      </c>
      <c r="CK34" s="17">
        <v>5.63287969103104E-3</v>
      </c>
      <c r="CL34" s="17">
        <v>3.2376299123795002E-3</v>
      </c>
      <c r="CM34" s="17">
        <v>20.184457242679201</v>
      </c>
      <c r="CN34" s="17">
        <v>3.1667843850713999E-3</v>
      </c>
      <c r="CO34" s="17">
        <v>0</v>
      </c>
      <c r="CP34" s="17">
        <v>0</v>
      </c>
      <c r="CQ34" s="17">
        <v>2.7607325806312901</v>
      </c>
      <c r="CR34" s="17">
        <v>314.10908574496801</v>
      </c>
      <c r="CS34" s="17">
        <v>285.26411185970699</v>
      </c>
      <c r="CT34" s="17">
        <v>28.844973885260401</v>
      </c>
      <c r="CU34" s="17">
        <v>1.0948430813119701</v>
      </c>
      <c r="CV34" s="17">
        <v>0</v>
      </c>
      <c r="CW34" s="17">
        <v>138.81298936732799</v>
      </c>
      <c r="CX34" s="17">
        <v>2.6498531161714498E-3</v>
      </c>
      <c r="CY34" s="17">
        <v>19.5728552976515</v>
      </c>
      <c r="CZ34" s="17">
        <v>5.0751281723793902</v>
      </c>
      <c r="DA34" s="17">
        <v>1.2186234912900801E-2</v>
      </c>
      <c r="DB34" s="17">
        <v>78.291411810490601</v>
      </c>
      <c r="DC34" s="17">
        <v>1.0578338858840399</v>
      </c>
      <c r="DD34" s="17">
        <v>4.9727176529120298E-3</v>
      </c>
      <c r="DE34" s="17">
        <v>19.4392500388564</v>
      </c>
      <c r="DF34" s="5">
        <v>8.0163254527025797E-5</v>
      </c>
      <c r="DG34" s="17">
        <v>482.00098636763101</v>
      </c>
      <c r="DH34" s="17">
        <v>192.492474789086</v>
      </c>
      <c r="DI34" s="17">
        <v>4.89589987069317</v>
      </c>
      <c r="DJ34" s="17">
        <v>0</v>
      </c>
      <c r="DK34" s="17">
        <v>0</v>
      </c>
      <c r="DL34" s="17">
        <v>22.190766088759499</v>
      </c>
      <c r="DM34" s="17">
        <v>15.964901917944299</v>
      </c>
      <c r="DN34" s="17">
        <v>3.0931489977906899E-3</v>
      </c>
      <c r="DO34" s="17">
        <v>1651.1742919988701</v>
      </c>
      <c r="DP34" s="17">
        <v>10.305584641389199</v>
      </c>
      <c r="DQ34" s="17">
        <v>20.409907108749699</v>
      </c>
      <c r="DS34" s="25">
        <f t="shared" si="0"/>
        <v>8.0000007470463728E-3</v>
      </c>
      <c r="DT34" s="94">
        <f t="shared" si="1"/>
        <v>1.0332927846621158</v>
      </c>
      <c r="DU34" s="40">
        <f t="shared" si="2"/>
        <v>6.0933927015406193E-6</v>
      </c>
      <c r="DV34" s="40"/>
      <c r="DW34" s="40">
        <f t="shared" si="3"/>
        <v>5.1775385648842699E-6</v>
      </c>
      <c r="DX34" s="40">
        <f t="shared" si="4"/>
        <v>6.484304079316183E-6</v>
      </c>
      <c r="DY34" s="40">
        <f t="shared" si="5"/>
        <v>6.4243937999666356E-6</v>
      </c>
      <c r="DZ34" s="40">
        <f t="shared" si="6"/>
        <v>5.1350683646311583E-6</v>
      </c>
      <c r="EA34" s="40">
        <f t="shared" si="7"/>
        <v>6.3110860774066942E-6</v>
      </c>
      <c r="EB34" s="40">
        <f t="shared" si="8"/>
        <v>6.3990229759771906E-6</v>
      </c>
      <c r="EC34" s="40">
        <f t="shared" si="9"/>
        <v>6.3073198021219577E-6</v>
      </c>
      <c r="ED34" s="40">
        <f t="shared" si="10"/>
        <v>6.5234707336307125E-6</v>
      </c>
      <c r="EE34" s="40">
        <f t="shared" si="11"/>
        <v>6.5577070983623455E-6</v>
      </c>
      <c r="EF34" s="40">
        <f t="shared" si="12"/>
        <v>6.3423953061593067E-6</v>
      </c>
      <c r="EG34" s="40">
        <f t="shared" si="13"/>
        <v>6.928076089092583E-6</v>
      </c>
      <c r="EH34" s="40">
        <f t="shared" si="14"/>
        <v>9.4044919136635335E-6</v>
      </c>
      <c r="EI34" s="40">
        <f t="shared" si="15"/>
        <v>0.55573219229117188</v>
      </c>
      <c r="EJ34" s="40">
        <f t="shared" si="16"/>
        <v>6.6455301321825515E-6</v>
      </c>
      <c r="EK34" s="40">
        <f t="shared" si="17"/>
        <v>6.4888736782659313E-6</v>
      </c>
      <c r="EL34" s="40">
        <f t="shared" si="18"/>
        <v>6.1506288405800944E-6</v>
      </c>
      <c r="EM34" s="40">
        <f t="shared" si="19"/>
        <v>1.1278437228184201E-5</v>
      </c>
      <c r="EN34" s="40">
        <f t="shared" si="20"/>
        <v>6.7167481272777762E-6</v>
      </c>
      <c r="EO34" s="40">
        <f t="shared" si="21"/>
        <v>7.2934510358242495E-6</v>
      </c>
      <c r="EP34" s="40">
        <f t="shared" si="22"/>
        <v>6.2297096643771069E-6</v>
      </c>
      <c r="EQ34" s="40">
        <f t="shared" si="23"/>
        <v>2.7455105118497739E-6</v>
      </c>
      <c r="ER34" s="40">
        <f t="shared" si="24"/>
        <v>2.7432906195926389E-6</v>
      </c>
      <c r="ES34" s="40">
        <f t="shared" si="25"/>
        <v>6.339149863619836E-6</v>
      </c>
      <c r="ET34" s="40">
        <f t="shared" si="26"/>
        <v>6.3358771793856432E-6</v>
      </c>
      <c r="EU34" s="40">
        <f t="shared" si="27"/>
        <v>6.2838351791511917E-6</v>
      </c>
      <c r="EV34" s="40">
        <f t="shared" si="28"/>
        <v>7.6902796158638704E-6</v>
      </c>
      <c r="EW34" s="40">
        <f t="shared" si="29"/>
        <v>0</v>
      </c>
    </row>
    <row r="35" spans="1:153" x14ac:dyDescent="0.25">
      <c r="A35" s="17" t="s">
        <v>205</v>
      </c>
      <c r="B35" s="17">
        <v>2719.3476115592698</v>
      </c>
      <c r="C35" s="17"/>
      <c r="D35" s="17">
        <v>544.91318149715505</v>
      </c>
      <c r="E35" s="17">
        <v>89.800656617468306</v>
      </c>
      <c r="F35" s="17">
        <v>80.114123260164305</v>
      </c>
      <c r="G35" s="17">
        <v>59.778497110228997</v>
      </c>
      <c r="H35" s="17">
        <v>343.49315580634601</v>
      </c>
      <c r="I35" s="17">
        <v>12.956618010510899</v>
      </c>
      <c r="J35" s="17">
        <v>7.3700890765706299</v>
      </c>
      <c r="K35" s="17">
        <v>5.8394061151163603</v>
      </c>
      <c r="L35" s="17">
        <v>5.2596732471999399</v>
      </c>
      <c r="M35" s="17">
        <v>37.5111018382607</v>
      </c>
      <c r="N35" s="17">
        <v>1.57950677243395</v>
      </c>
      <c r="O35" s="17">
        <v>5.4234060103869401</v>
      </c>
      <c r="P35" s="17">
        <v>4.1531262924226704</v>
      </c>
      <c r="Q35" s="17">
        <v>3.95397644279906</v>
      </c>
      <c r="R35" s="17">
        <v>2.4870885466561301</v>
      </c>
      <c r="S35" s="17">
        <v>9.1368593577201798E-2</v>
      </c>
      <c r="T35" s="5">
        <v>1.301814828891E-5</v>
      </c>
      <c r="U35" s="17">
        <v>8.0953409898416404E-3</v>
      </c>
      <c r="V35" s="17">
        <v>5.9338092955513897E-3</v>
      </c>
      <c r="W35" s="17">
        <v>0.82146741985454197</v>
      </c>
      <c r="X35" s="17">
        <v>6.8142701437000006E-2</v>
      </c>
      <c r="Y35" s="17">
        <v>6.5667233805999897E-2</v>
      </c>
      <c r="Z35" s="17">
        <v>0.80903440922865699</v>
      </c>
      <c r="AA35" s="17">
        <v>0.13629715030003201</v>
      </c>
      <c r="AB35" s="17">
        <v>0.994640687055388</v>
      </c>
      <c r="AC35" s="17">
        <v>2.69496020821366E-3</v>
      </c>
      <c r="AF35" s="17" t="s">
        <v>205</v>
      </c>
      <c r="AG35" s="17">
        <v>0</v>
      </c>
      <c r="AH35" s="17">
        <v>1.0487819250897199</v>
      </c>
      <c r="AI35" s="17">
        <v>7.3701100024128703</v>
      </c>
      <c r="AJ35" s="17">
        <v>12.9566682965359</v>
      </c>
      <c r="AK35" s="17">
        <v>12.9566682965359</v>
      </c>
      <c r="AL35" s="17">
        <v>3.2845288974199298</v>
      </c>
      <c r="AM35" s="17">
        <v>0</v>
      </c>
      <c r="AN35" s="17">
        <v>5.8394260194905296</v>
      </c>
      <c r="AO35" s="17">
        <v>2.6949692457226798E-3</v>
      </c>
      <c r="AP35" s="17">
        <v>5.2596885382740304</v>
      </c>
      <c r="AQ35" s="17">
        <v>3.5706578857608903E-2</v>
      </c>
      <c r="AR35" s="17">
        <v>2719.35739727178</v>
      </c>
      <c r="AS35" s="17">
        <v>2.4754777140274498E-3</v>
      </c>
      <c r="AT35" s="17">
        <v>5.0642736817738301E-2</v>
      </c>
      <c r="AU35" s="17">
        <v>3.2248666369042601E-3</v>
      </c>
      <c r="AV35" s="5">
        <v>7.4927986794314199E-5</v>
      </c>
      <c r="AW35" s="17">
        <v>1.15312084084282E-2</v>
      </c>
      <c r="AX35" s="17">
        <v>1.9371925902654901E-4</v>
      </c>
      <c r="AY35" s="17">
        <v>44.116656612278902</v>
      </c>
      <c r="AZ35" s="17">
        <v>1.4894034841417501</v>
      </c>
      <c r="BA35" s="17">
        <v>11.2597241422372</v>
      </c>
      <c r="BB35" s="17">
        <v>0.80903689992404204</v>
      </c>
      <c r="BC35" s="17">
        <v>0</v>
      </c>
      <c r="BD35" s="17">
        <v>0</v>
      </c>
      <c r="BE35" s="17">
        <v>37.511213958819198</v>
      </c>
      <c r="BF35" s="17">
        <v>37.511213958819198</v>
      </c>
      <c r="BG35" s="17">
        <v>5.1698070234762401</v>
      </c>
      <c r="BH35" s="5">
        <v>0</v>
      </c>
      <c r="BI35" s="5">
        <v>0.13629782099652701</v>
      </c>
      <c r="BJ35" s="17">
        <v>0</v>
      </c>
      <c r="BK35" s="17">
        <v>0</v>
      </c>
      <c r="BL35" s="17">
        <v>4.35932209783671</v>
      </c>
      <c r="BM35" s="17">
        <v>1.9698081348439</v>
      </c>
      <c r="BN35" s="17">
        <v>1.3921581916899999E-3</v>
      </c>
      <c r="BO35" s="17">
        <v>0</v>
      </c>
      <c r="BP35" s="17">
        <v>50.183098673395797</v>
      </c>
      <c r="BQ35" s="17">
        <v>4.71654770515385E-3</v>
      </c>
      <c r="BR35" s="17">
        <v>0.410673249238027</v>
      </c>
      <c r="BS35" s="17">
        <v>1.16883878844998</v>
      </c>
      <c r="BT35" s="17">
        <v>5.4234376580529702</v>
      </c>
      <c r="BU35" s="17">
        <v>4.2797835660684402</v>
      </c>
      <c r="BV35" s="17">
        <v>6.0178856023942897</v>
      </c>
      <c r="BW35" s="17">
        <v>352.89832281838801</v>
      </c>
      <c r="BX35" s="17">
        <v>490.42354747488099</v>
      </c>
      <c r="BY35" s="17">
        <v>50.132207390025201</v>
      </c>
      <c r="BZ35" s="17">
        <v>544.91507696274198</v>
      </c>
      <c r="CA35" s="5">
        <v>9.2775768599569005E-7</v>
      </c>
      <c r="CB35" s="17">
        <v>20.2011759568957</v>
      </c>
      <c r="CC35" s="17">
        <v>0</v>
      </c>
      <c r="CD35" s="17">
        <v>9.1368742320419694E-2</v>
      </c>
      <c r="CE35" s="5">
        <v>1.30181601591737E-5</v>
      </c>
      <c r="CF35" s="17">
        <v>8.0954032094710492E-3</v>
      </c>
      <c r="CG35" s="17">
        <v>5.9338303097339496E-3</v>
      </c>
      <c r="CH35" s="17">
        <v>0.82147064069930598</v>
      </c>
      <c r="CI35" s="5">
        <v>3.9501671764854999E-5</v>
      </c>
      <c r="CJ35" s="17">
        <v>78.360020518946996</v>
      </c>
      <c r="CK35" s="17">
        <v>4.0918422482734998E-4</v>
      </c>
      <c r="CL35" s="17">
        <v>2.4689282340426699E-4</v>
      </c>
      <c r="CM35" s="17">
        <v>5.5738923140263497</v>
      </c>
      <c r="CN35" s="5">
        <v>2.3470210045359999E-4</v>
      </c>
      <c r="CO35" s="5">
        <v>0</v>
      </c>
      <c r="CP35" s="17">
        <v>0</v>
      </c>
      <c r="CQ35" s="17">
        <v>0.78127515700766603</v>
      </c>
      <c r="CR35" s="17">
        <v>89.800970358192103</v>
      </c>
      <c r="CS35" s="17">
        <v>80.114403653385494</v>
      </c>
      <c r="CT35" s="17">
        <v>9.6865667048066193</v>
      </c>
      <c r="CU35" s="17">
        <v>0.309785043679073</v>
      </c>
      <c r="CV35" s="17">
        <v>0</v>
      </c>
      <c r="CW35" s="17">
        <v>39.1683830012621</v>
      </c>
      <c r="CX35" s="17">
        <v>2.0206967046412701E-4</v>
      </c>
      <c r="CY35" s="17">
        <v>5.4699726969691902</v>
      </c>
      <c r="CZ35" s="17">
        <v>1.4339983747526599</v>
      </c>
      <c r="DA35" s="17">
        <v>8.8177147108913802E-4</v>
      </c>
      <c r="DB35" s="17">
        <v>21.879887765560401</v>
      </c>
      <c r="DC35" s="17">
        <v>0.22175374014496199</v>
      </c>
      <c r="DD35" s="17">
        <v>2.9775050403170201E-4</v>
      </c>
      <c r="DE35" s="17">
        <v>5.4948913146712002</v>
      </c>
      <c r="DF35" s="5">
        <v>6.1129906468911997E-6</v>
      </c>
      <c r="DG35" s="17">
        <v>59.778719240022703</v>
      </c>
      <c r="DH35" s="17">
        <v>40.159690780275497</v>
      </c>
      <c r="DI35" s="17">
        <v>0.994644216586551</v>
      </c>
      <c r="DJ35" s="17">
        <v>0</v>
      </c>
      <c r="DK35" s="17">
        <v>0</v>
      </c>
      <c r="DL35" s="17">
        <v>4.5518318933164297</v>
      </c>
      <c r="DM35" s="17">
        <v>3.9539907497793298</v>
      </c>
      <c r="DN35" s="17">
        <v>2.8278830730005402E-4</v>
      </c>
      <c r="DO35" s="17">
        <v>343.49439290001499</v>
      </c>
      <c r="DP35" s="17">
        <v>2.4870976692099198</v>
      </c>
      <c r="DQ35" s="17">
        <v>4.1546858926583097</v>
      </c>
      <c r="DS35" s="25">
        <f t="shared" ref="DS35:DS51" si="30">BL35/BZ35</f>
        <v>8.0000027199371732E-3</v>
      </c>
      <c r="DT35" s="94">
        <f t="shared" ref="DT35:DT51" si="31">BW35/DO35</f>
        <v>1.0273772443240736</v>
      </c>
      <c r="DU35" s="40">
        <f t="shared" ref="DU35:DU51" si="32">(AR35-B35)/(B35+1E-50)</f>
        <v>3.5985515307306941E-6</v>
      </c>
      <c r="DV35" s="40"/>
      <c r="DW35" s="40">
        <f t="shared" ref="DW35:DW51" si="33">(BZ35-D35)/(D35+1E-50)</f>
        <v>3.4784726288300369E-6</v>
      </c>
      <c r="DX35" s="40">
        <f t="shared" ref="DX35:DX51" si="34">(CR35-E35)/(E35+1E-50)</f>
        <v>3.4937464336554285E-6</v>
      </c>
      <c r="DY35" s="40">
        <f t="shared" ref="DY35:DY51" si="35">(CS35-F35)/(F35+1E-50)</f>
        <v>3.4999224828117576E-6</v>
      </c>
      <c r="DZ35" s="40">
        <f t="shared" ref="DZ35:DZ51" si="36">(DG35-G35)/(G35+1E-50)</f>
        <v>3.7158812021638433E-6</v>
      </c>
      <c r="EA35" s="40">
        <f t="shared" ref="EA35:EA51" si="37">(DO35-H35)/(H35+1E-50)</f>
        <v>3.6015089327536187E-6</v>
      </c>
      <c r="EB35" s="40">
        <f t="shared" ref="EB35:EB51" si="38">(AK35-I35)/(I35+1E-50)</f>
        <v>3.8811073198350686E-6</v>
      </c>
      <c r="EC35" s="40">
        <f t="shared" ref="EC35:EC51" si="39">(AI35-J35)/(J35+1E-50)</f>
        <v>2.8392929885828443E-6</v>
      </c>
      <c r="ED35" s="40">
        <f t="shared" ref="ED35:ED51" si="40">(AN35-K35)/(K35+1E-50)</f>
        <v>3.408629880664678E-6</v>
      </c>
      <c r="EE35" s="40">
        <f t="shared" ref="EE35:EE51" si="41">(AP35-L35)/(L35+1E-50)</f>
        <v>2.9072289041196185E-6</v>
      </c>
      <c r="EF35" s="40">
        <f t="shared" ref="EF35:EF51" si="42">(BF35-M35)/(M35+1E-50)</f>
        <v>2.9889966704097807E-6</v>
      </c>
      <c r="EG35" s="40">
        <f t="shared" ref="EG35:EG51" si="43">(BR35+BS35-N35)/(N35+1E-50)</f>
        <v>3.3334798868007871E-6</v>
      </c>
      <c r="EH35" s="40">
        <f t="shared" ref="EH35:EH51" si="44">(BT35-O35)/(O35+1E-50)</f>
        <v>5.8353857279762271E-6</v>
      </c>
      <c r="EI35" s="40">
        <f t="shared" ref="EI35:EI51" si="45">(BV35-P35)/(P35+1E-50)</f>
        <v>0.4490013495072015</v>
      </c>
      <c r="EJ35" s="40">
        <f t="shared" ref="EJ35:EJ51" si="46">(DM35-Q35)/(Q35+1E-50)</f>
        <v>3.6183777209611249E-6</v>
      </c>
      <c r="EK35" s="40">
        <f t="shared" ref="EK35:EK51" si="47">(DP35-R35)/(R35+1E-50)</f>
        <v>3.6679650195703845E-6</v>
      </c>
      <c r="EL35" s="40">
        <f t="shared" ref="EL35:EL51" si="48">(CD35-S35)/(S35+1E-50)</f>
        <v>1.6279468915070331E-6</v>
      </c>
      <c r="EM35" s="40">
        <f t="shared" ref="EM35:EM51" si="49">(CE35-T35)/(T35+1E-50)</f>
        <v>9.1182428073697434E-7</v>
      </c>
      <c r="EN35" s="40">
        <f t="shared" ref="EN35:EN51" si="50">(CF35-U35)/(U35+1E-50)</f>
        <v>7.6858565299239898E-6</v>
      </c>
      <c r="EO35" s="40">
        <f t="shared" ref="EO35:EO51" si="51">(CG35-V35)/(V35+1E-50)</f>
        <v>3.5414320739322151E-6</v>
      </c>
      <c r="EP35" s="40">
        <f t="shared" ref="EP35:EP51" si="52">(CH35-W35)/(W35+1E-50)</f>
        <v>3.9208429770437977E-6</v>
      </c>
      <c r="EQ35" s="40">
        <f t="shared" ref="EQ35:EQ51" si="53">(SUM(AS35:AX35)-X35)/(X35+1E-50)</f>
        <v>3.4543085920863431E-6</v>
      </c>
      <c r="ER35" s="40">
        <f t="shared" ref="ER35:ER51" si="54">(SUM(AT35:AX35)-Y35)/(Y35+1E-50)</f>
        <v>3.43097887119461E-6</v>
      </c>
      <c r="ES35" s="40">
        <f t="shared" ref="ES35:ES51" si="55">(BB35-Z35)/(Z35+1E-50)</f>
        <v>3.0786025373428042E-6</v>
      </c>
      <c r="ET35" s="40">
        <f t="shared" ref="ET35:ET51" si="56">(BI35-AA35)/(AA35+1E-50)</f>
        <v>4.9208401902190714E-6</v>
      </c>
      <c r="EU35" s="40">
        <f t="shared" ref="EU35:EU51" si="57">(DI35-AB35)/(AB35+1E-50)</f>
        <v>3.5485489473125058E-6</v>
      </c>
      <c r="EV35" s="40">
        <f t="shared" ref="EV35:EV51" si="58">(AO35-AC35)/(AC35+1E-50)</f>
        <v>3.3534851432131026E-6</v>
      </c>
      <c r="EW35" s="40">
        <f t="shared" si="29"/>
        <v>0</v>
      </c>
    </row>
    <row r="36" spans="1:153" x14ac:dyDescent="0.25">
      <c r="A36" s="17" t="s">
        <v>206</v>
      </c>
      <c r="B36" s="17">
        <v>9147.7615683306904</v>
      </c>
      <c r="C36" s="17"/>
      <c r="D36" s="17">
        <v>1114.3178628906701</v>
      </c>
      <c r="E36" s="17">
        <v>217.61918228344001</v>
      </c>
      <c r="F36" s="17">
        <v>184.782675507367</v>
      </c>
      <c r="G36" s="17">
        <v>134.12048142134699</v>
      </c>
      <c r="H36" s="17">
        <v>797.36541381016195</v>
      </c>
      <c r="I36" s="17">
        <v>23.165450820560402</v>
      </c>
      <c r="J36" s="17">
        <v>13.057424259959699</v>
      </c>
      <c r="K36" s="17">
        <v>11.983009701699</v>
      </c>
      <c r="L36" s="17">
        <v>9.7018614748998004</v>
      </c>
      <c r="M36" s="17">
        <v>67.433183226012602</v>
      </c>
      <c r="N36" s="17">
        <v>6.1127428775198496</v>
      </c>
      <c r="O36" s="17">
        <v>9.5904676165896294</v>
      </c>
      <c r="P36" s="17">
        <v>12.024558272066299</v>
      </c>
      <c r="Q36" s="17">
        <v>11.2467906011798</v>
      </c>
      <c r="R36" s="17">
        <v>6.7954449091792597</v>
      </c>
      <c r="S36" s="17">
        <v>0.33008529454826802</v>
      </c>
      <c r="T36" s="17">
        <v>1.2237720544698899E-4</v>
      </c>
      <c r="U36" s="17">
        <v>2.9384136256939201E-2</v>
      </c>
      <c r="V36" s="17">
        <v>2.1519085975549999E-2</v>
      </c>
      <c r="W36" s="17">
        <v>1.8258224026162999</v>
      </c>
      <c r="X36" s="17">
        <v>0.37060013390699897</v>
      </c>
      <c r="Y36" s="17">
        <v>0.35868702379549899</v>
      </c>
      <c r="Z36" s="17">
        <v>2.0320517890010299</v>
      </c>
      <c r="AA36" s="17">
        <v>0.52740055662601903</v>
      </c>
      <c r="AB36" s="17">
        <v>1.89796911404214</v>
      </c>
      <c r="AC36" s="17">
        <v>9.7584356693599297E-3</v>
      </c>
      <c r="AF36" s="17" t="s">
        <v>206</v>
      </c>
      <c r="AG36" s="17">
        <v>0</v>
      </c>
      <c r="AH36" s="17">
        <v>2.4169310776313302</v>
      </c>
      <c r="AI36" s="17">
        <v>13.0572080670084</v>
      </c>
      <c r="AJ36" s="17">
        <v>23.165063073728</v>
      </c>
      <c r="AK36" s="17">
        <v>23.165063073728</v>
      </c>
      <c r="AL36" s="17">
        <v>7.6591158609762102</v>
      </c>
      <c r="AM36" s="17">
        <v>0</v>
      </c>
      <c r="AN36" s="17">
        <v>11.982805623853301</v>
      </c>
      <c r="AO36" s="17">
        <v>9.7582752343245097E-3</v>
      </c>
      <c r="AP36" s="17">
        <v>9.7016997699352494</v>
      </c>
      <c r="AQ36" s="17">
        <v>0.18469236340929299</v>
      </c>
      <c r="AR36" s="17">
        <v>9147.6072031746498</v>
      </c>
      <c r="AS36" s="17">
        <v>1.1912907071765899E-2</v>
      </c>
      <c r="AT36" s="17">
        <v>0.27661484248967899</v>
      </c>
      <c r="AU36" s="17">
        <v>1.7614480893863901E-2</v>
      </c>
      <c r="AV36" s="17">
        <v>4.09255957357099E-4</v>
      </c>
      <c r="AW36" s="17">
        <v>6.2984389535320706E-2</v>
      </c>
      <c r="AX36" s="17">
        <v>1.0581096224915501E-3</v>
      </c>
      <c r="AY36" s="17">
        <v>101.882374971678</v>
      </c>
      <c r="AZ36" s="17">
        <v>3.45986169020459</v>
      </c>
      <c r="BA36" s="17">
        <v>26.076510665684101</v>
      </c>
      <c r="BB36" s="17">
        <v>2.0320165833371999</v>
      </c>
      <c r="BC36" s="17">
        <v>0</v>
      </c>
      <c r="BD36" s="17">
        <v>0</v>
      </c>
      <c r="BE36" s="17">
        <v>67.432053246177801</v>
      </c>
      <c r="BF36" s="17">
        <v>67.432053246177801</v>
      </c>
      <c r="BG36" s="17">
        <v>11.9239268239405</v>
      </c>
      <c r="BH36" s="17">
        <v>0</v>
      </c>
      <c r="BI36" s="17">
        <v>0.52739127891448201</v>
      </c>
      <c r="BJ36" s="17">
        <v>0</v>
      </c>
      <c r="BK36" s="17">
        <v>0</v>
      </c>
      <c r="BL36" s="17">
        <v>8.9144059620077396</v>
      </c>
      <c r="BM36" s="17">
        <v>4.6736331235959199</v>
      </c>
      <c r="BN36" s="17">
        <v>7.2008935828344802E-3</v>
      </c>
      <c r="BO36" s="17">
        <v>0</v>
      </c>
      <c r="BP36" s="17">
        <v>116.20048068151399</v>
      </c>
      <c r="BQ36" s="17">
        <v>2.5414177063841598E-2</v>
      </c>
      <c r="BR36" s="17">
        <v>1.5892862517568001</v>
      </c>
      <c r="BS36" s="17">
        <v>4.5233524125729501</v>
      </c>
      <c r="BT36" s="17">
        <v>9.5903395489359795</v>
      </c>
      <c r="BU36" s="17">
        <v>9.8709479602684205</v>
      </c>
      <c r="BV36" s="17">
        <v>16.3216832156116</v>
      </c>
      <c r="BW36" s="17">
        <v>791.00797410230496</v>
      </c>
      <c r="BX36" s="17">
        <v>1002.87071853304</v>
      </c>
      <c r="BY36" s="17">
        <v>102.515715252897</v>
      </c>
      <c r="BZ36" s="17">
        <v>1114.30083974795</v>
      </c>
      <c r="CA36" s="5">
        <v>4.9989859152634101E-6</v>
      </c>
      <c r="CB36" s="17">
        <v>46.685253308842697</v>
      </c>
      <c r="CC36" s="17">
        <v>0</v>
      </c>
      <c r="CD36" s="17">
        <v>0.33007944775088799</v>
      </c>
      <c r="CE36" s="17">
        <v>1.2237555888225599E-4</v>
      </c>
      <c r="CF36" s="17">
        <v>2.9383611167221602E-2</v>
      </c>
      <c r="CG36" s="17">
        <v>2.15186931199523E-2</v>
      </c>
      <c r="CH36" s="17">
        <v>1.82579300915425</v>
      </c>
      <c r="CI36" s="17">
        <v>2.1576046019830501E-4</v>
      </c>
      <c r="CJ36" s="17">
        <v>183.65824949747099</v>
      </c>
      <c r="CK36" s="17">
        <v>2.2685273097328498E-3</v>
      </c>
      <c r="CL36" s="17">
        <v>1.3485440313387E-3</v>
      </c>
      <c r="CM36" s="17">
        <v>12.9577690871211</v>
      </c>
      <c r="CN36" s="17">
        <v>1.2931367879098501E-3</v>
      </c>
      <c r="CO36" s="17">
        <v>0</v>
      </c>
      <c r="CP36" s="17">
        <v>0</v>
      </c>
      <c r="CQ36" s="17">
        <v>1.7967593559196799</v>
      </c>
      <c r="CR36" s="17">
        <v>217.6154940063</v>
      </c>
      <c r="CS36" s="17">
        <v>184.77955070906799</v>
      </c>
      <c r="CT36" s="17">
        <v>32.835943297232603</v>
      </c>
      <c r="CU36" s="17">
        <v>0.712495984986524</v>
      </c>
      <c r="CV36" s="17">
        <v>0</v>
      </c>
      <c r="CW36" s="17">
        <v>90.161568305913306</v>
      </c>
      <c r="CX36" s="17">
        <v>1.1037222202968499E-3</v>
      </c>
      <c r="CY36" s="17">
        <v>12.638645707104899</v>
      </c>
      <c r="CZ36" s="17">
        <v>3.3004930509212498</v>
      </c>
      <c r="DA36" s="17">
        <v>4.8945491722305803E-3</v>
      </c>
      <c r="DB36" s="17">
        <v>50.554578655401002</v>
      </c>
      <c r="DC36" s="17">
        <v>0.51103371654340801</v>
      </c>
      <c r="DD36" s="17">
        <v>1.76047143864702E-3</v>
      </c>
      <c r="DE36" s="17">
        <v>12.644322460358101</v>
      </c>
      <c r="DF36" s="5">
        <v>3.3389921550731099E-5</v>
      </c>
      <c r="DG36" s="17">
        <v>134.11847047241699</v>
      </c>
      <c r="DH36" s="17">
        <v>92.987048232737394</v>
      </c>
      <c r="DI36" s="17">
        <v>1.89793607690834</v>
      </c>
      <c r="DJ36" s="17">
        <v>0</v>
      </c>
      <c r="DK36" s="17">
        <v>0</v>
      </c>
      <c r="DL36" s="17">
        <v>10.7050332679378</v>
      </c>
      <c r="DM36" s="17">
        <v>11.246603440990601</v>
      </c>
      <c r="DN36" s="17">
        <v>1.5237583363805699E-3</v>
      </c>
      <c r="DO36" s="17">
        <v>797.35197503596305</v>
      </c>
      <c r="DP36" s="17">
        <v>6.7953297591811799</v>
      </c>
      <c r="DQ36" s="17">
        <v>9.8380583985726808</v>
      </c>
      <c r="DS36" s="25">
        <f t="shared" si="30"/>
        <v>7.9999993215693344E-3</v>
      </c>
      <c r="DT36" s="94">
        <f t="shared" si="31"/>
        <v>0.99204366310954206</v>
      </c>
      <c r="DU36" s="40">
        <f t="shared" si="32"/>
        <v>-1.6874637023216747E-5</v>
      </c>
      <c r="DV36" s="40"/>
      <c r="DW36" s="40">
        <f t="shared" si="33"/>
        <v>-1.5276738610205279E-5</v>
      </c>
      <c r="DX36" s="40">
        <f t="shared" si="34"/>
        <v>-1.6948308974024989E-5</v>
      </c>
      <c r="DY36" s="40">
        <f t="shared" si="35"/>
        <v>-1.6910667033218566E-5</v>
      </c>
      <c r="DZ36" s="40">
        <f t="shared" si="36"/>
        <v>-1.4993600594746996E-5</v>
      </c>
      <c r="EA36" s="40">
        <f t="shared" si="37"/>
        <v>-1.6853971800315098E-5</v>
      </c>
      <c r="EB36" s="40">
        <f t="shared" si="38"/>
        <v>-1.6738151802248338E-5</v>
      </c>
      <c r="EC36" s="40">
        <f t="shared" si="39"/>
        <v>-1.6557090203642032E-5</v>
      </c>
      <c r="ED36" s="40">
        <f t="shared" si="40"/>
        <v>-1.7030600056246487E-5</v>
      </c>
      <c r="EE36" s="40">
        <f t="shared" si="41"/>
        <v>-1.6667416347820506E-5</v>
      </c>
      <c r="EF36" s="40">
        <f t="shared" si="42"/>
        <v>-1.6757029414038861E-5</v>
      </c>
      <c r="EG36" s="40">
        <f t="shared" si="43"/>
        <v>-1.7048515239031412E-5</v>
      </c>
      <c r="EH36" s="40">
        <f t="shared" si="44"/>
        <v>-1.3353640173748099E-5</v>
      </c>
      <c r="EI36" s="40">
        <f t="shared" si="45"/>
        <v>0.35736239505177958</v>
      </c>
      <c r="EJ36" s="40">
        <f t="shared" si="46"/>
        <v>-1.6641208664411567E-5</v>
      </c>
      <c r="EK36" s="40">
        <f t="shared" si="47"/>
        <v>-1.6945174248161135E-5</v>
      </c>
      <c r="EL36" s="40">
        <f t="shared" si="48"/>
        <v>-1.7712989571463454E-5</v>
      </c>
      <c r="EM36" s="40">
        <f t="shared" si="49"/>
        <v>-1.3454831943487488E-5</v>
      </c>
      <c r="EN36" s="40">
        <f t="shared" si="50"/>
        <v>-1.7869836738017125E-5</v>
      </c>
      <c r="EO36" s="40">
        <f t="shared" si="51"/>
        <v>-1.8256147038264376E-5</v>
      </c>
      <c r="EP36" s="40">
        <f t="shared" si="52"/>
        <v>-1.6098751996781208E-5</v>
      </c>
      <c r="EQ36" s="40">
        <f t="shared" si="53"/>
        <v>-1.6590216673783626E-5</v>
      </c>
      <c r="ER36" s="40">
        <f t="shared" si="54"/>
        <v>-1.6575165512981216E-5</v>
      </c>
      <c r="ES36" s="40">
        <f t="shared" si="55"/>
        <v>-1.7325180401667286E-5</v>
      </c>
      <c r="ET36" s="40">
        <f t="shared" si="56"/>
        <v>-1.7591395042088608E-5</v>
      </c>
      <c r="EU36" s="40">
        <f t="shared" si="57"/>
        <v>-1.7406570821178874E-5</v>
      </c>
      <c r="EV36" s="40">
        <f t="shared" si="58"/>
        <v>-1.6440651028081686E-5</v>
      </c>
      <c r="EW36" s="40">
        <f t="shared" si="29"/>
        <v>0</v>
      </c>
    </row>
    <row r="37" spans="1:153" x14ac:dyDescent="0.25">
      <c r="A37" s="17" t="s">
        <v>207</v>
      </c>
      <c r="B37" s="17">
        <v>7004.5869722869502</v>
      </c>
      <c r="C37" s="17"/>
      <c r="D37" s="17">
        <v>2907.5792834198301</v>
      </c>
      <c r="E37" s="17">
        <v>249.60344030791899</v>
      </c>
      <c r="F37" s="17">
        <v>230.633337789834</v>
      </c>
      <c r="G37" s="17">
        <v>286.02276958889598</v>
      </c>
      <c r="H37" s="17">
        <v>1520.91607029585</v>
      </c>
      <c r="I37" s="17">
        <v>61.2401206190697</v>
      </c>
      <c r="J37" s="17">
        <v>35.000257287185399</v>
      </c>
      <c r="K37" s="17">
        <v>25.4725778679774</v>
      </c>
      <c r="L37" s="17">
        <v>24.4491423159776</v>
      </c>
      <c r="M37" s="17">
        <v>176.79313334896301</v>
      </c>
      <c r="N37" s="17">
        <v>2.9311552161383001</v>
      </c>
      <c r="O37" s="17">
        <v>25.780457403283901</v>
      </c>
      <c r="P37" s="17">
        <v>12.0249876262175</v>
      </c>
      <c r="Q37" s="17">
        <v>12.9268810270885</v>
      </c>
      <c r="R37" s="17">
        <v>8.5158020837427202</v>
      </c>
      <c r="S37" s="17">
        <v>0.15477841541884599</v>
      </c>
      <c r="T37" s="5">
        <v>3.2809655877344999E-5</v>
      </c>
      <c r="U37" s="17">
        <v>1.37400591299402E-2</v>
      </c>
      <c r="V37" s="17">
        <v>1.0068319371037301E-2</v>
      </c>
      <c r="W37" s="17">
        <v>3.2854471540126</v>
      </c>
      <c r="X37" s="17">
        <v>0.119111089953899</v>
      </c>
      <c r="Y37" s="17">
        <v>0.115436456282099</v>
      </c>
      <c r="Z37" s="17">
        <v>3.0162906819531901</v>
      </c>
      <c r="AA37" s="17">
        <v>0.25289677036758401</v>
      </c>
      <c r="AB37" s="17">
        <v>4.5362212121735999</v>
      </c>
      <c r="AC37" s="17">
        <v>4.5704391785370202E-3</v>
      </c>
      <c r="AF37" s="17" t="s">
        <v>207</v>
      </c>
      <c r="AG37" s="17">
        <v>0</v>
      </c>
      <c r="AH37" s="17">
        <v>4.6591269373092201</v>
      </c>
      <c r="AI37" s="17">
        <v>35.000365086749397</v>
      </c>
      <c r="AJ37" s="17">
        <v>61.240347551180797</v>
      </c>
      <c r="AK37" s="17">
        <v>61.240347551180797</v>
      </c>
      <c r="AL37" s="17">
        <v>14.5205446936624</v>
      </c>
      <c r="AM37" s="17">
        <v>0</v>
      </c>
      <c r="AN37" s="17">
        <v>25.472675374015498</v>
      </c>
      <c r="AO37" s="17">
        <v>4.5704526881761099E-3</v>
      </c>
      <c r="AP37" s="17">
        <v>24.449225408534801</v>
      </c>
      <c r="AQ37" s="17">
        <v>6.5653779108418894E-2</v>
      </c>
      <c r="AR37" s="17">
        <v>7004.6119633239005</v>
      </c>
      <c r="AS37" s="17">
        <v>3.6746541228084599E-3</v>
      </c>
      <c r="AT37" s="17">
        <v>8.9024920479064296E-2</v>
      </c>
      <c r="AU37" s="17">
        <v>5.6689902996301701E-3</v>
      </c>
      <c r="AV37" s="17">
        <v>1.31714052953146E-4</v>
      </c>
      <c r="AW37" s="17">
        <v>2.0270716217739401E-2</v>
      </c>
      <c r="AX37" s="17">
        <v>3.40538905524231E-4</v>
      </c>
      <c r="AY37" s="17">
        <v>195.794613618076</v>
      </c>
      <c r="AZ37" s="17">
        <v>6.5915723773061297</v>
      </c>
      <c r="BA37" s="17">
        <v>49.906553344519999</v>
      </c>
      <c r="BB37" s="17">
        <v>3.0163009465092898</v>
      </c>
      <c r="BC37" s="17">
        <v>0</v>
      </c>
      <c r="BD37" s="17">
        <v>0</v>
      </c>
      <c r="BE37" s="17">
        <v>176.79375760411</v>
      </c>
      <c r="BF37" s="17">
        <v>176.79375760411</v>
      </c>
      <c r="BG37" s="17">
        <v>22.9585546928115</v>
      </c>
      <c r="BH37" s="5">
        <v>0</v>
      </c>
      <c r="BI37" s="17">
        <v>0.25289816267820198</v>
      </c>
      <c r="BJ37" s="17">
        <v>0</v>
      </c>
      <c r="BK37" s="17">
        <v>0</v>
      </c>
      <c r="BL37" s="17">
        <v>23.2607078644245</v>
      </c>
      <c r="BM37" s="17">
        <v>8.6291922045479392</v>
      </c>
      <c r="BN37" s="17">
        <v>2.5597626001070701E-3</v>
      </c>
      <c r="BO37" s="17">
        <v>0</v>
      </c>
      <c r="BP37" s="17">
        <v>222.48960053631001</v>
      </c>
      <c r="BQ37" s="17">
        <v>9.51109053864755E-3</v>
      </c>
      <c r="BR37" s="17">
        <v>0.76210315723915101</v>
      </c>
      <c r="BS37" s="17">
        <v>2.16906289819606</v>
      </c>
      <c r="BT37" s="17">
        <v>25.780631415573499</v>
      </c>
      <c r="BU37" s="17">
        <v>19.0062131051824</v>
      </c>
      <c r="BV37" s="17">
        <v>20.309010594859501</v>
      </c>
      <c r="BW37" s="17">
        <v>1571.6319222529</v>
      </c>
      <c r="BX37" s="17">
        <v>2616.8306629765698</v>
      </c>
      <c r="BY37" s="17">
        <v>267.498250512254</v>
      </c>
      <c r="BZ37" s="17">
        <v>2907.5896213532501</v>
      </c>
      <c r="CA37" s="5">
        <v>1.87084029902542E-6</v>
      </c>
      <c r="CB37" s="17">
        <v>89.625499056024907</v>
      </c>
      <c r="CC37" s="17">
        <v>0</v>
      </c>
      <c r="CD37" s="17">
        <v>0.15477854586453699</v>
      </c>
      <c r="CE37" s="5">
        <v>3.2809629005338399E-5</v>
      </c>
      <c r="CF37" s="17">
        <v>1.3740073586516501E-2</v>
      </c>
      <c r="CG37" s="17">
        <v>1.00683851663155E-2</v>
      </c>
      <c r="CH37" s="17">
        <v>3.28546020666567</v>
      </c>
      <c r="CI37" s="5">
        <v>6.9440341819694903E-5</v>
      </c>
      <c r="CJ37" s="17">
        <v>345.337988149252</v>
      </c>
      <c r="CK37" s="17">
        <v>7.2433707216830001E-4</v>
      </c>
      <c r="CL37" s="17">
        <v>4.3401246507492898E-4</v>
      </c>
      <c r="CM37" s="17">
        <v>16.012953963744899</v>
      </c>
      <c r="CN37" s="17">
        <v>4.1425949613364398E-4</v>
      </c>
      <c r="CO37" s="17">
        <v>0</v>
      </c>
      <c r="CP37" s="17">
        <v>0</v>
      </c>
      <c r="CQ37" s="17">
        <v>2.2504417107205201</v>
      </c>
      <c r="CR37" s="17">
        <v>249.60432686680801</v>
      </c>
      <c r="CS37" s="17">
        <v>230.63415245541501</v>
      </c>
      <c r="CT37" s="17">
        <v>18.970174411393401</v>
      </c>
      <c r="CU37" s="17">
        <v>0.89230594048622902</v>
      </c>
      <c r="CV37" s="17">
        <v>0</v>
      </c>
      <c r="CW37" s="17">
        <v>112.80987984005399</v>
      </c>
      <c r="CX37" s="17">
        <v>3.55219646157068E-4</v>
      </c>
      <c r="CY37" s="17">
        <v>15.741892379724</v>
      </c>
      <c r="CZ37" s="17">
        <v>4.1296689826220598</v>
      </c>
      <c r="DA37" s="17">
        <v>1.5618133643038601E-3</v>
      </c>
      <c r="DB37" s="17">
        <v>62.967571360968201</v>
      </c>
      <c r="DC37" s="17">
        <v>0.98512315120609195</v>
      </c>
      <c r="DD37" s="17">
        <v>5.4355409574562998E-4</v>
      </c>
      <c r="DE37" s="17">
        <v>15.8253248944812</v>
      </c>
      <c r="DF37" s="5">
        <v>1.07461317029602E-5</v>
      </c>
      <c r="DG37" s="17">
        <v>286.02365610189702</v>
      </c>
      <c r="DH37" s="17">
        <v>178.04233615757201</v>
      </c>
      <c r="DI37" s="17">
        <v>4.5362364457878099</v>
      </c>
      <c r="DJ37" s="17">
        <v>0</v>
      </c>
      <c r="DK37" s="17">
        <v>0</v>
      </c>
      <c r="DL37" s="17">
        <v>20.0304995659539</v>
      </c>
      <c r="DM37" s="17">
        <v>12.926926856021501</v>
      </c>
      <c r="DN37" s="17">
        <v>5.7025061037058004E-4</v>
      </c>
      <c r="DO37" s="17">
        <v>1520.9215057072099</v>
      </c>
      <c r="DP37" s="17">
        <v>8.5158334907024393</v>
      </c>
      <c r="DQ37" s="17">
        <v>18.220381030435099</v>
      </c>
      <c r="DS37" s="25">
        <f t="shared" si="30"/>
        <v>7.9999968680581901E-3</v>
      </c>
      <c r="DT37" s="94">
        <f t="shared" si="31"/>
        <v>1.0333419024949024</v>
      </c>
      <c r="DU37" s="40">
        <f t="shared" si="32"/>
        <v>3.5678102148125951E-6</v>
      </c>
      <c r="DV37" s="40"/>
      <c r="DW37" s="40">
        <f t="shared" si="33"/>
        <v>3.5555121330598399E-6</v>
      </c>
      <c r="DX37" s="40">
        <f t="shared" si="34"/>
        <v>3.5518696694564117E-6</v>
      </c>
      <c r="DY37" s="40">
        <f t="shared" si="35"/>
        <v>3.5322975802661544E-6</v>
      </c>
      <c r="DZ37" s="40">
        <f t="shared" si="36"/>
        <v>3.0994490484415752E-6</v>
      </c>
      <c r="EA37" s="40">
        <f t="shared" si="37"/>
        <v>3.5737746915139696E-6</v>
      </c>
      <c r="EB37" s="40">
        <f t="shared" si="38"/>
        <v>3.7056117591412878E-6</v>
      </c>
      <c r="EC37" s="40">
        <f t="shared" si="39"/>
        <v>3.0799649018104693E-6</v>
      </c>
      <c r="ED37" s="40">
        <f t="shared" si="40"/>
        <v>3.8278826196601834E-6</v>
      </c>
      <c r="EE37" s="40">
        <f t="shared" si="41"/>
        <v>3.3985878165864583E-6</v>
      </c>
      <c r="EF37" s="40">
        <f t="shared" si="42"/>
        <v>3.5309920422982508E-6</v>
      </c>
      <c r="EG37" s="40">
        <f t="shared" si="43"/>
        <v>3.6979607396661372E-6</v>
      </c>
      <c r="EH37" s="40">
        <f t="shared" si="44"/>
        <v>6.749775105850482E-6</v>
      </c>
      <c r="EI37" s="40">
        <f t="shared" si="45"/>
        <v>0.68890074785447142</v>
      </c>
      <c r="EJ37" s="40">
        <f t="shared" si="46"/>
        <v>3.5452428860836876E-6</v>
      </c>
      <c r="EK37" s="40">
        <f t="shared" si="47"/>
        <v>3.6880800434649877E-6</v>
      </c>
      <c r="EL37" s="40">
        <f t="shared" si="48"/>
        <v>8.4278993712372698E-7</v>
      </c>
      <c r="EM37" s="40">
        <f t="shared" si="49"/>
        <v>-8.1902738329861652E-7</v>
      </c>
      <c r="EN37" s="40">
        <f t="shared" si="50"/>
        <v>1.0521480412803026E-6</v>
      </c>
      <c r="EO37" s="40">
        <f t="shared" si="51"/>
        <v>6.5348819177256957E-6</v>
      </c>
      <c r="EP37" s="40">
        <f t="shared" si="52"/>
        <v>3.9728695845870831E-6</v>
      </c>
      <c r="EQ37" s="40">
        <f t="shared" si="53"/>
        <v>3.7286521419955724E-6</v>
      </c>
      <c r="ER37" s="40">
        <f t="shared" si="54"/>
        <v>3.6701820714291593E-6</v>
      </c>
      <c r="ES37" s="40">
        <f t="shared" si="55"/>
        <v>3.4030394222855936E-6</v>
      </c>
      <c r="ET37" s="40">
        <f t="shared" si="56"/>
        <v>5.5054503698921391E-6</v>
      </c>
      <c r="EU37" s="40">
        <f t="shared" si="57"/>
        <v>3.3582167838714494E-6</v>
      </c>
      <c r="EV37" s="40">
        <f t="shared" si="58"/>
        <v>2.9558732896279296E-6</v>
      </c>
      <c r="EW37" s="40">
        <f t="shared" si="29"/>
        <v>0</v>
      </c>
    </row>
    <row r="38" spans="1:153" x14ac:dyDescent="0.25">
      <c r="A38" s="17" t="s">
        <v>208</v>
      </c>
      <c r="B38" s="17">
        <v>5254.3033974946202</v>
      </c>
      <c r="C38" s="17"/>
      <c r="D38" s="17">
        <v>1075.2980526273</v>
      </c>
      <c r="E38" s="17">
        <v>127.830680661111</v>
      </c>
      <c r="F38" s="17">
        <v>109.938612748292</v>
      </c>
      <c r="G38" s="17">
        <v>110.48809222852</v>
      </c>
      <c r="H38" s="17">
        <v>478.88618933540602</v>
      </c>
      <c r="I38" s="17">
        <v>17.0005970759143</v>
      </c>
      <c r="J38" s="17">
        <v>9.6247733390961692</v>
      </c>
      <c r="K38" s="17">
        <v>8.2500454500956302</v>
      </c>
      <c r="L38" s="17">
        <v>7.0148950318096697</v>
      </c>
      <c r="M38" s="17">
        <v>49.358543459106301</v>
      </c>
      <c r="N38" s="17">
        <v>3.3241033879837598</v>
      </c>
      <c r="O38" s="17">
        <v>7.07566883420174</v>
      </c>
      <c r="P38" s="17">
        <v>7.3013750408351799</v>
      </c>
      <c r="Q38" s="17">
        <v>6.7805651390961303</v>
      </c>
      <c r="R38" s="17">
        <v>4.1587212280494299</v>
      </c>
      <c r="S38" s="17">
        <v>0.18719653689091001</v>
      </c>
      <c r="T38" s="5">
        <v>8.2556241925132E-5</v>
      </c>
      <c r="U38" s="17">
        <v>1.66885618681273E-2</v>
      </c>
      <c r="V38" s="17">
        <v>1.2218324352233301E-2</v>
      </c>
      <c r="W38" s="17">
        <v>1.2222066960926801</v>
      </c>
      <c r="X38" s="17">
        <v>0.14159660955894399</v>
      </c>
      <c r="Y38" s="17">
        <v>0.136528710196788</v>
      </c>
      <c r="Z38" s="17">
        <v>1.28477271091701</v>
      </c>
      <c r="AA38" s="17">
        <v>0.286993332445931</v>
      </c>
      <c r="AB38" s="17">
        <v>1.3506884573604401</v>
      </c>
      <c r="AC38" s="17">
        <v>5.53813434384924E-3</v>
      </c>
      <c r="AF38" s="17" t="s">
        <v>208</v>
      </c>
      <c r="AG38" s="17">
        <v>0</v>
      </c>
      <c r="AH38" s="17">
        <v>1.4521836136527</v>
      </c>
      <c r="AI38" s="17">
        <v>9.6247812994589399</v>
      </c>
      <c r="AJ38" s="17">
        <v>17.0006130362984</v>
      </c>
      <c r="AK38" s="17">
        <v>17.0006130362984</v>
      </c>
      <c r="AL38" s="17">
        <v>4.5811374176590203</v>
      </c>
      <c r="AM38" s="17">
        <v>0</v>
      </c>
      <c r="AN38" s="17">
        <v>8.2500555505564801</v>
      </c>
      <c r="AO38" s="17">
        <v>5.5381392417440702E-3</v>
      </c>
      <c r="AP38" s="17">
        <v>7.0149034412653197</v>
      </c>
      <c r="AQ38" s="17">
        <v>0.116185763127428</v>
      </c>
      <c r="AR38" s="17">
        <v>5254.3095956392499</v>
      </c>
      <c r="AS38" s="17">
        <v>5.0679036242552503E-3</v>
      </c>
      <c r="AT38" s="17">
        <v>0.105291083675325</v>
      </c>
      <c r="AU38" s="17">
        <v>6.7047920539360702E-3</v>
      </c>
      <c r="AV38" s="17">
        <v>1.5577948282048299E-4</v>
      </c>
      <c r="AW38" s="17">
        <v>2.3974477727982699E-2</v>
      </c>
      <c r="AX38" s="17">
        <v>4.0275732244139802E-4</v>
      </c>
      <c r="AY38" s="17">
        <v>61.214222771882099</v>
      </c>
      <c r="AZ38" s="5">
        <v>2.0802185557338899</v>
      </c>
      <c r="BA38" s="5">
        <v>15.6680930578326</v>
      </c>
      <c r="BB38" s="5">
        <v>1.2847744307775699</v>
      </c>
      <c r="BC38" s="5">
        <v>0</v>
      </c>
      <c r="BD38" s="5">
        <v>0</v>
      </c>
      <c r="BE38" s="5">
        <v>49.358603676454699</v>
      </c>
      <c r="BF38" s="5">
        <v>49.358603676454699</v>
      </c>
      <c r="BG38" s="5">
        <v>7.16203106850294</v>
      </c>
      <c r="BH38" s="5">
        <v>0</v>
      </c>
      <c r="BI38" s="5">
        <v>0.28699418691661499</v>
      </c>
      <c r="BJ38" s="5">
        <v>0</v>
      </c>
      <c r="BK38" s="5">
        <v>0</v>
      </c>
      <c r="BL38" s="17">
        <v>8.6023946532625608</v>
      </c>
      <c r="BM38" s="17">
        <v>2.8142284160209798</v>
      </c>
      <c r="BN38" s="17">
        <v>4.5299787423763701E-3</v>
      </c>
      <c r="BO38" s="17">
        <v>0</v>
      </c>
      <c r="BP38" s="17">
        <v>69.713027799231199</v>
      </c>
      <c r="BQ38" s="17">
        <v>1.191171778085E-2</v>
      </c>
      <c r="BR38" s="17">
        <v>0.86426789188533704</v>
      </c>
      <c r="BS38" s="17">
        <v>2.4598397321384202</v>
      </c>
      <c r="BT38" s="17">
        <v>7.0757013960818798</v>
      </c>
      <c r="BU38" s="17">
        <v>5.92896501940848</v>
      </c>
      <c r="BV38" s="17">
        <v>9.8833876191220007</v>
      </c>
      <c r="BW38" s="17">
        <v>489.511795212663</v>
      </c>
      <c r="BX38" s="17">
        <v>967.76933683316997</v>
      </c>
      <c r="BY38" s="17">
        <v>98.927550282467095</v>
      </c>
      <c r="BZ38" s="17">
        <v>1075.2992817689001</v>
      </c>
      <c r="CA38" s="5">
        <v>2.3430420537067298E-6</v>
      </c>
      <c r="CB38" s="17">
        <v>28.050659120372298</v>
      </c>
      <c r="CC38" s="17">
        <v>0</v>
      </c>
      <c r="CD38" s="17">
        <v>0.18719627236440101</v>
      </c>
      <c r="CE38" s="5">
        <v>8.2555983087506907E-5</v>
      </c>
      <c r="CF38" s="17">
        <v>1.66885760736343E-2</v>
      </c>
      <c r="CG38" s="17">
        <v>1.22183673817358E-2</v>
      </c>
      <c r="CH38" s="17">
        <v>1.22220882570148</v>
      </c>
      <c r="CI38" s="5">
        <v>8.2127652814585695E-5</v>
      </c>
      <c r="CJ38" s="17">
        <v>110.451646459782</v>
      </c>
      <c r="CK38" s="17">
        <v>9.5517327997045797E-4</v>
      </c>
      <c r="CL38" s="17">
        <v>5.1331199633591798E-4</v>
      </c>
      <c r="CM38" s="17">
        <v>7.6887033275461896</v>
      </c>
      <c r="CN38" s="17">
        <v>5.2278053487215897E-4</v>
      </c>
      <c r="CO38" s="17">
        <v>0</v>
      </c>
      <c r="CP38" s="17">
        <v>0</v>
      </c>
      <c r="CQ38" s="17">
        <v>1.0677984022002101</v>
      </c>
      <c r="CR38" s="17">
        <v>127.83083342441</v>
      </c>
      <c r="CS38" s="17">
        <v>109.93874224455099</v>
      </c>
      <c r="CT38" s="17">
        <v>17.8920911798585</v>
      </c>
      <c r="CU38" s="17">
        <v>0.42340825366380602</v>
      </c>
      <c r="CV38" s="17">
        <v>0</v>
      </c>
      <c r="CW38" s="17">
        <v>53.642536380120902</v>
      </c>
      <c r="CX38" s="17">
        <v>4.20121208568263E-4</v>
      </c>
      <c r="CY38" s="17">
        <v>7.5276631989064997</v>
      </c>
      <c r="CZ38" s="17">
        <v>1.9604902727668501</v>
      </c>
      <c r="DA38" s="17">
        <v>2.0769869501645198E-3</v>
      </c>
      <c r="DB38" s="17">
        <v>30.110642335356001</v>
      </c>
      <c r="DC38" s="17">
        <v>0.30704858207720798</v>
      </c>
      <c r="DD38" s="17">
        <v>1.03682386106141E-3</v>
      </c>
      <c r="DE38" s="17">
        <v>7.5118800390217997</v>
      </c>
      <c r="DF38" s="5">
        <v>1.2709485601227901E-5</v>
      </c>
      <c r="DG38" s="17">
        <v>110.48822753991701</v>
      </c>
      <c r="DH38" s="17">
        <v>55.812694481495498</v>
      </c>
      <c r="DI38" s="17">
        <v>1.3506901086163701</v>
      </c>
      <c r="DJ38" s="17">
        <v>0</v>
      </c>
      <c r="DK38" s="17">
        <v>0</v>
      </c>
      <c r="DL38" s="17">
        <v>6.4318265912521202</v>
      </c>
      <c r="DM38" s="17">
        <v>6.78057389941495</v>
      </c>
      <c r="DN38" s="17">
        <v>7.1418165233697701E-4</v>
      </c>
      <c r="DO38" s="17">
        <v>478.88674852428102</v>
      </c>
      <c r="DP38" s="17">
        <v>4.1587275015289</v>
      </c>
      <c r="DQ38" s="17">
        <v>5.9180252991156097</v>
      </c>
      <c r="DS38" s="25">
        <f t="shared" si="30"/>
        <v>8.0000003711630484E-3</v>
      </c>
      <c r="DT38" s="94">
        <f t="shared" si="31"/>
        <v>1.0221869715984493</v>
      </c>
      <c r="DU38" s="40">
        <f t="shared" si="32"/>
        <v>1.1796320388849699E-6</v>
      </c>
      <c r="DV38" s="40"/>
      <c r="DW38" s="40">
        <f t="shared" si="33"/>
        <v>1.1430706092167118E-6</v>
      </c>
      <c r="DX38" s="40">
        <f t="shared" si="34"/>
        <v>1.1950440865134344E-6</v>
      </c>
      <c r="DY38" s="40">
        <f t="shared" si="35"/>
        <v>1.1778960617674491E-6</v>
      </c>
      <c r="DZ38" s="40">
        <f t="shared" si="36"/>
        <v>1.2246695030516304E-6</v>
      </c>
      <c r="EA38" s="40">
        <f t="shared" si="37"/>
        <v>1.1676863677732581E-6</v>
      </c>
      <c r="EB38" s="40">
        <f t="shared" si="38"/>
        <v>9.3881315046153223E-7</v>
      </c>
      <c r="EC38" s="40">
        <f t="shared" si="39"/>
        <v>8.2707015430650685E-7</v>
      </c>
      <c r="ED38" s="40">
        <f t="shared" si="40"/>
        <v>1.2242915400920103E-6</v>
      </c>
      <c r="EE38" s="40">
        <f t="shared" si="41"/>
        <v>1.1987999267169086E-6</v>
      </c>
      <c r="EF38" s="40">
        <f t="shared" si="42"/>
        <v>1.2199984881691152E-6</v>
      </c>
      <c r="EG38" s="40">
        <f t="shared" si="43"/>
        <v>1.2743406275368517E-6</v>
      </c>
      <c r="EH38" s="40">
        <f t="shared" si="44"/>
        <v>4.6019508406592141E-6</v>
      </c>
      <c r="EI38" s="40">
        <f t="shared" si="45"/>
        <v>0.35363374211653603</v>
      </c>
      <c r="EJ38" s="40">
        <f t="shared" si="46"/>
        <v>1.2919747307165008E-6</v>
      </c>
      <c r="EK38" s="40">
        <f t="shared" si="47"/>
        <v>1.5085116616662008E-6</v>
      </c>
      <c r="EL38" s="40">
        <f t="shared" si="48"/>
        <v>-1.4130950999218382E-6</v>
      </c>
      <c r="EM38" s="40">
        <f t="shared" si="49"/>
        <v>-3.1352883689693433E-6</v>
      </c>
      <c r="EN38" s="40">
        <f t="shared" si="50"/>
        <v>8.5121217227269379E-7</v>
      </c>
      <c r="EO38" s="40">
        <f t="shared" si="51"/>
        <v>3.5217187937439931E-6</v>
      </c>
      <c r="EP38" s="40">
        <f t="shared" si="52"/>
        <v>1.7424293344002198E-6</v>
      </c>
      <c r="EQ38" s="40">
        <f t="shared" si="53"/>
        <v>1.3017812891200967E-6</v>
      </c>
      <c r="ER38" s="40">
        <f t="shared" si="54"/>
        <v>1.3188853641866145E-6</v>
      </c>
      <c r="ES38" s="40">
        <f t="shared" si="55"/>
        <v>1.3386496656986131E-6</v>
      </c>
      <c r="ET38" s="40">
        <f t="shared" si="56"/>
        <v>2.9773189387504125E-6</v>
      </c>
      <c r="EU38" s="40">
        <f t="shared" si="57"/>
        <v>1.2225290895117025E-6</v>
      </c>
      <c r="EV38" s="40">
        <f t="shared" si="58"/>
        <v>8.843943693068333E-7</v>
      </c>
      <c r="EW38" s="40">
        <f t="shared" si="29"/>
        <v>0</v>
      </c>
    </row>
    <row r="39" spans="1:153" x14ac:dyDescent="0.25">
      <c r="A39" s="17" t="s">
        <v>209</v>
      </c>
      <c r="B39" s="17">
        <v>8646.1646318841194</v>
      </c>
      <c r="C39" s="17"/>
      <c r="D39" s="17">
        <v>2216.6487848246702</v>
      </c>
      <c r="E39" s="17">
        <v>189.39926553920699</v>
      </c>
      <c r="F39" s="17">
        <v>164.087764370168</v>
      </c>
      <c r="G39" s="17">
        <v>238.706623072773</v>
      </c>
      <c r="H39" s="17">
        <v>720.23581332542096</v>
      </c>
      <c r="I39" s="17">
        <v>25.664822684181299</v>
      </c>
      <c r="J39" s="17">
        <v>14.5439169393181</v>
      </c>
      <c r="K39" s="17">
        <v>12.2748772472219</v>
      </c>
      <c r="L39" s="17">
        <v>10.5552649396761</v>
      </c>
      <c r="M39" s="17">
        <v>74.471086501673895</v>
      </c>
      <c r="N39" s="17">
        <v>4.6384414430053003</v>
      </c>
      <c r="O39" s="17">
        <v>10.6941008116679</v>
      </c>
      <c r="P39" s="17">
        <v>10.2225458222239</v>
      </c>
      <c r="Q39" s="17">
        <v>9.7494853220828404</v>
      </c>
      <c r="R39" s="17">
        <v>6.00451154903456</v>
      </c>
      <c r="S39" s="17">
        <v>0.25371559520014703</v>
      </c>
      <c r="T39" s="17">
        <v>2.06358592860511E-4</v>
      </c>
      <c r="U39" s="17">
        <v>2.2775206369298601E-2</v>
      </c>
      <c r="V39" s="17">
        <v>1.6651083129665002E-2</v>
      </c>
      <c r="W39" s="17">
        <v>1.78165800696518</v>
      </c>
      <c r="X39" s="17">
        <v>0.63902942216228498</v>
      </c>
      <c r="Y39" s="17">
        <v>0.61910841997875299</v>
      </c>
      <c r="Z39" s="17">
        <v>1.8713185884330601</v>
      </c>
      <c r="AA39" s="17">
        <v>0.40019952221195298</v>
      </c>
      <c r="AB39" s="17">
        <v>2.02511782611806</v>
      </c>
      <c r="AC39" s="17">
        <v>7.5292136438588298E-3</v>
      </c>
      <c r="AF39" s="17" t="s">
        <v>209</v>
      </c>
      <c r="AG39" s="17">
        <v>0</v>
      </c>
      <c r="AH39" s="17">
        <v>2.1674251906371902</v>
      </c>
      <c r="AI39" s="17">
        <v>14.544038527646601</v>
      </c>
      <c r="AJ39" s="17">
        <v>25.665034613943501</v>
      </c>
      <c r="AK39" s="17">
        <v>25.665034613943501</v>
      </c>
      <c r="AL39" s="17">
        <v>6.9510644045371102</v>
      </c>
      <c r="AM39" s="17">
        <v>0</v>
      </c>
      <c r="AN39" s="17">
        <v>12.274970179294201</v>
      </c>
      <c r="AO39" s="17">
        <v>7.5292432389456798E-3</v>
      </c>
      <c r="AP39" s="17">
        <v>10.5553485770872</v>
      </c>
      <c r="AQ39" s="17">
        <v>0.25729786002940702</v>
      </c>
      <c r="AR39" s="17">
        <v>8646.22741520196</v>
      </c>
      <c r="AS39" s="17">
        <v>1.992131907084E-2</v>
      </c>
      <c r="AT39" s="17">
        <v>0.47746401906997998</v>
      </c>
      <c r="AU39" s="17">
        <v>3.0404273673330099E-2</v>
      </c>
      <c r="AV39" s="17">
        <v>7.0641585442329801E-4</v>
      </c>
      <c r="AW39" s="17">
        <v>0.108717034798194</v>
      </c>
      <c r="AX39" s="17">
        <v>1.8263991300186801E-3</v>
      </c>
      <c r="AY39" s="17">
        <v>91.558197786262895</v>
      </c>
      <c r="AZ39" s="17">
        <v>3.12732336247843</v>
      </c>
      <c r="BA39" s="17">
        <v>23.499985012334701</v>
      </c>
      <c r="BB39" s="17">
        <v>1.8713309081176599</v>
      </c>
      <c r="BC39" s="17">
        <v>0</v>
      </c>
      <c r="BD39" s="17">
        <v>0</v>
      </c>
      <c r="BE39" s="17">
        <v>74.471665269113501</v>
      </c>
      <c r="BF39" s="17">
        <v>74.471665269113501</v>
      </c>
      <c r="BG39" s="17">
        <v>10.7022206148339</v>
      </c>
      <c r="BH39" s="17">
        <v>0</v>
      </c>
      <c r="BI39" s="17">
        <v>0.40020114864895201</v>
      </c>
      <c r="BJ39" s="17">
        <v>0</v>
      </c>
      <c r="BK39" s="17">
        <v>0</v>
      </c>
      <c r="BL39" s="17">
        <v>17.733418373216001</v>
      </c>
      <c r="BM39" s="17">
        <v>4.3113434909248003</v>
      </c>
      <c r="BN39" s="17">
        <v>1.00316765540692E-2</v>
      </c>
      <c r="BO39" s="17">
        <v>0</v>
      </c>
      <c r="BP39" s="17">
        <v>104.711063618336</v>
      </c>
      <c r="BQ39" s="17">
        <v>3.6159760498388198E-2</v>
      </c>
      <c r="BR39" s="17">
        <v>1.20600013073408</v>
      </c>
      <c r="BS39" s="17">
        <v>3.4324625925252299</v>
      </c>
      <c r="BT39" s="17">
        <v>10.694226638610999</v>
      </c>
      <c r="BU39" s="17">
        <v>8.8594183014563193</v>
      </c>
      <c r="BV39" s="17">
        <v>14.0763147435297</v>
      </c>
      <c r="BW39" s="17">
        <v>736.159717805078</v>
      </c>
      <c r="BX39" s="17">
        <v>1995.00869608382</v>
      </c>
      <c r="BY39" s="17">
        <v>203.93424428479301</v>
      </c>
      <c r="BZ39" s="17">
        <v>2216.67635874183</v>
      </c>
      <c r="CA39" s="5">
        <v>7.1126276513868204E-6</v>
      </c>
      <c r="CB39" s="17">
        <v>41.983972300771001</v>
      </c>
      <c r="CC39" s="17">
        <v>0</v>
      </c>
      <c r="CD39" s="17">
        <v>0.25371688584577501</v>
      </c>
      <c r="CE39" s="17">
        <v>2.0636222986710701E-4</v>
      </c>
      <c r="CF39" s="17">
        <v>2.2775329618368902E-2</v>
      </c>
      <c r="CG39" s="17">
        <v>1.66511561566824E-2</v>
      </c>
      <c r="CH39" s="17">
        <v>1.78167132141294</v>
      </c>
      <c r="CI39" s="17">
        <v>3.7242396660989698E-4</v>
      </c>
      <c r="CJ39" s="17">
        <v>167.45754650309601</v>
      </c>
      <c r="CK39" s="17">
        <v>3.98488824346743E-3</v>
      </c>
      <c r="CL39" s="17">
        <v>2.32772002221156E-3</v>
      </c>
      <c r="CM39" s="17">
        <v>11.663144448045299</v>
      </c>
      <c r="CN39" s="17">
        <v>2.2551435140263499E-3</v>
      </c>
      <c r="CO39" s="17">
        <v>0</v>
      </c>
      <c r="CP39" s="17">
        <v>0</v>
      </c>
      <c r="CQ39" s="17">
        <v>1.5864238715366701</v>
      </c>
      <c r="CR39" s="17">
        <v>189.40038415155999</v>
      </c>
      <c r="CS39" s="17">
        <v>164.08876789798401</v>
      </c>
      <c r="CT39" s="17">
        <v>25.3116162535756</v>
      </c>
      <c r="CU39" s="17">
        <v>0.629175173200615</v>
      </c>
      <c r="CV39" s="17">
        <v>0</v>
      </c>
      <c r="CW39" s="17">
        <v>79.773447083009501</v>
      </c>
      <c r="CX39" s="17">
        <v>1.9051343901309999E-3</v>
      </c>
      <c r="CY39" s="17">
        <v>11.2641960499787</v>
      </c>
      <c r="CZ39" s="17">
        <v>2.9179297776087498</v>
      </c>
      <c r="DA39" s="17">
        <v>8.6099117466227892E-3</v>
      </c>
      <c r="DB39" s="17">
        <v>45.056783673782</v>
      </c>
      <c r="DC39" s="17">
        <v>0.45827899348443002</v>
      </c>
      <c r="DD39" s="17">
        <v>3.3155174165247401E-3</v>
      </c>
      <c r="DE39" s="17">
        <v>11.1748394475217</v>
      </c>
      <c r="DF39" s="5">
        <v>5.7634001295656302E-5</v>
      </c>
      <c r="DG39" s="17">
        <v>238.70959509497999</v>
      </c>
      <c r="DH39" s="17">
        <v>83.787196201776496</v>
      </c>
      <c r="DI39" s="17">
        <v>2.0251348371282001</v>
      </c>
      <c r="DJ39" s="17">
        <v>0</v>
      </c>
      <c r="DK39" s="17">
        <v>0</v>
      </c>
      <c r="DL39" s="17">
        <v>9.7935927373742206</v>
      </c>
      <c r="DM39" s="17">
        <v>9.7495442583738701</v>
      </c>
      <c r="DN39" s="17">
        <v>2.16798416360865E-3</v>
      </c>
      <c r="DO39" s="17">
        <v>720.24147263898703</v>
      </c>
      <c r="DP39" s="17">
        <v>6.0045491626503402</v>
      </c>
      <c r="DQ39" s="17">
        <v>9.0589227779734696</v>
      </c>
      <c r="DS39" s="25">
        <f t="shared" si="30"/>
        <v>8.0000033849241588E-3</v>
      </c>
      <c r="DT39" s="94">
        <f t="shared" si="31"/>
        <v>1.0221012615501937</v>
      </c>
      <c r="DU39" s="40">
        <f t="shared" si="32"/>
        <v>7.2614067061583638E-6</v>
      </c>
      <c r="DV39" s="40"/>
      <c r="DW39" s="40">
        <f t="shared" si="33"/>
        <v>1.2439461473799356E-5</v>
      </c>
      <c r="DX39" s="40">
        <f t="shared" si="34"/>
        <v>5.9061071320001797E-6</v>
      </c>
      <c r="DY39" s="40">
        <f t="shared" si="35"/>
        <v>6.1157991874789993E-6</v>
      </c>
      <c r="DZ39" s="40">
        <f t="shared" si="36"/>
        <v>1.2450522606922873E-5</v>
      </c>
      <c r="EA39" s="40">
        <f t="shared" si="37"/>
        <v>7.8575842263948903E-6</v>
      </c>
      <c r="EB39" s="40">
        <f t="shared" si="38"/>
        <v>8.2575969765908101E-6</v>
      </c>
      <c r="EC39" s="40">
        <f t="shared" si="39"/>
        <v>8.3600813321422976E-6</v>
      </c>
      <c r="ED39" s="40">
        <f t="shared" si="40"/>
        <v>7.570916631503443E-6</v>
      </c>
      <c r="EE39" s="40">
        <f t="shared" si="41"/>
        <v>7.9237623667382488E-6</v>
      </c>
      <c r="EF39" s="40">
        <f t="shared" si="42"/>
        <v>7.7717066689102857E-6</v>
      </c>
      <c r="EG39" s="40">
        <f t="shared" si="43"/>
        <v>4.5878026641241402E-6</v>
      </c>
      <c r="EH39" s="40">
        <f t="shared" si="44"/>
        <v>1.176601430222149E-5</v>
      </c>
      <c r="EI39" s="40">
        <f t="shared" si="45"/>
        <v>0.3769871995024639</v>
      </c>
      <c r="EJ39" s="40">
        <f t="shared" si="46"/>
        <v>6.0450669017591643E-6</v>
      </c>
      <c r="EK39" s="40">
        <f t="shared" si="47"/>
        <v>6.2642257364464146E-6</v>
      </c>
      <c r="EL39" s="40">
        <f t="shared" si="48"/>
        <v>5.0869779091210435E-6</v>
      </c>
      <c r="EM39" s="40">
        <f t="shared" si="49"/>
        <v>1.7624691783341399E-5</v>
      </c>
      <c r="EN39" s="40">
        <f t="shared" si="50"/>
        <v>5.4115457090403072E-6</v>
      </c>
      <c r="EO39" s="40">
        <f t="shared" si="51"/>
        <v>4.3857217473362073E-6</v>
      </c>
      <c r="EP39" s="40">
        <f t="shared" si="52"/>
        <v>7.4730659352367426E-6</v>
      </c>
      <c r="EQ39" s="40">
        <f t="shared" si="53"/>
        <v>1.5710441730668723E-5</v>
      </c>
      <c r="ER39" s="40">
        <f t="shared" si="54"/>
        <v>1.5704110749388011E-5</v>
      </c>
      <c r="ES39" s="40">
        <f t="shared" si="55"/>
        <v>6.5834244772398587E-6</v>
      </c>
      <c r="ET39" s="40">
        <f t="shared" si="56"/>
        <v>4.0640653193071052E-6</v>
      </c>
      <c r="EU39" s="40">
        <f t="shared" si="57"/>
        <v>8.4000100738212404E-6</v>
      </c>
      <c r="EV39" s="40">
        <f t="shared" si="58"/>
        <v>3.9307009004952837E-6</v>
      </c>
      <c r="EW39" s="40">
        <f t="shared" si="29"/>
        <v>0</v>
      </c>
    </row>
    <row r="40" spans="1:153" x14ac:dyDescent="0.25">
      <c r="A40" s="17" t="s">
        <v>210</v>
      </c>
      <c r="B40" s="17">
        <v>632.49009651121901</v>
      </c>
      <c r="C40" s="17"/>
      <c r="D40" s="17">
        <v>133.31513732445001</v>
      </c>
      <c r="E40" s="17">
        <v>12.822681326662901</v>
      </c>
      <c r="F40" s="17">
        <v>11.657376198196999</v>
      </c>
      <c r="G40" s="17">
        <v>15.3599579469953</v>
      </c>
      <c r="H40" s="17">
        <v>94.629052851493</v>
      </c>
      <c r="I40" s="17">
        <v>2.24663176964643</v>
      </c>
      <c r="J40" s="17">
        <v>1.28113381783808</v>
      </c>
      <c r="K40" s="17">
        <v>0.97147857071489896</v>
      </c>
      <c r="L40" s="17">
        <v>0.90407879083200904</v>
      </c>
      <c r="M40" s="17">
        <v>6.4945472534994</v>
      </c>
      <c r="N40" s="17">
        <v>0.22640205542879899</v>
      </c>
      <c r="O40" s="17">
        <v>0.94322517269599904</v>
      </c>
      <c r="P40" s="17">
        <v>1.0793842875360899</v>
      </c>
      <c r="Q40" s="17">
        <v>0.57443109056239905</v>
      </c>
      <c r="R40" s="17">
        <v>0.36874486938599899</v>
      </c>
      <c r="S40" s="17">
        <v>2.9454072366024101E-2</v>
      </c>
      <c r="T40" s="5">
        <v>1.0560669013199899E-5</v>
      </c>
      <c r="U40" s="17">
        <v>2.6224253219633E-3</v>
      </c>
      <c r="V40" s="17">
        <v>1.92054402453042E-3</v>
      </c>
      <c r="W40" s="17">
        <v>0.17293288654872299</v>
      </c>
      <c r="X40" s="17">
        <v>5.0313181159999797E-2</v>
      </c>
      <c r="Y40" s="17">
        <v>4.8607538769999903E-2</v>
      </c>
      <c r="Z40" s="17">
        <v>0.124699961239479</v>
      </c>
      <c r="AA40" s="17">
        <v>1.6082906654899799E-2</v>
      </c>
      <c r="AB40" s="17">
        <v>0.169283477416239</v>
      </c>
      <c r="AC40" s="17">
        <v>8.7096949902063501E-4</v>
      </c>
      <c r="AF40" s="17" t="s">
        <v>210</v>
      </c>
      <c r="AG40" s="17">
        <v>0</v>
      </c>
      <c r="AH40" s="17">
        <v>0.28380913903418797</v>
      </c>
      <c r="AI40" s="17">
        <v>1.28115887025957</v>
      </c>
      <c r="AJ40" s="17">
        <v>2.2466751023876701</v>
      </c>
      <c r="AK40" s="17">
        <v>2.2466751023876701</v>
      </c>
      <c r="AL40" s="17">
        <v>0.90737341328394905</v>
      </c>
      <c r="AM40" s="17">
        <v>0</v>
      </c>
      <c r="AN40" s="17">
        <v>0.971498805192898</v>
      </c>
      <c r="AO40" s="17">
        <v>8.7098575937653204E-4</v>
      </c>
      <c r="AP40" s="17">
        <v>0.90409556592871299</v>
      </c>
      <c r="AQ40" s="17">
        <v>4.3183516678247498E-2</v>
      </c>
      <c r="AR40" s="17">
        <v>632.50231020133697</v>
      </c>
      <c r="AS40" s="17">
        <v>1.7056771407155101E-3</v>
      </c>
      <c r="AT40" s="17">
        <v>3.7486799611986497E-2</v>
      </c>
      <c r="AU40" s="17">
        <v>2.3871087357043999E-3</v>
      </c>
      <c r="AV40" s="5">
        <v>5.5462396794479603E-5</v>
      </c>
      <c r="AW40" s="17">
        <v>8.5356313464177592E-3</v>
      </c>
      <c r="AX40" s="17">
        <v>1.43394185011877E-4</v>
      </c>
      <c r="AY40" s="17">
        <v>12.0037515162572</v>
      </c>
      <c r="AZ40" s="17">
        <v>0.41205143153656598</v>
      </c>
      <c r="BA40" s="17">
        <v>3.0863215002179198</v>
      </c>
      <c r="BB40" s="17">
        <v>0.124702216368215</v>
      </c>
      <c r="BC40" s="17">
        <v>0</v>
      </c>
      <c r="BD40" s="17">
        <v>0</v>
      </c>
      <c r="BE40" s="17">
        <v>6.4946691773441998</v>
      </c>
      <c r="BF40" s="17">
        <v>6.4946691773441998</v>
      </c>
      <c r="BG40" s="5">
        <v>1.4010659556046401</v>
      </c>
      <c r="BH40" s="5">
        <v>0</v>
      </c>
      <c r="BI40" s="5">
        <v>1.6083237642818101E-2</v>
      </c>
      <c r="BJ40" s="17">
        <v>0</v>
      </c>
      <c r="BK40" s="17">
        <v>0</v>
      </c>
      <c r="BL40" s="17">
        <v>1.0665414011475001</v>
      </c>
      <c r="BM40" s="17">
        <v>0.57666740293280805</v>
      </c>
      <c r="BN40" s="17">
        <v>1.68366806501535E-3</v>
      </c>
      <c r="BO40" s="17">
        <v>0</v>
      </c>
      <c r="BP40" s="17">
        <v>13.703960878397901</v>
      </c>
      <c r="BQ40" s="17">
        <v>4.2787008883482403E-3</v>
      </c>
      <c r="BR40" s="17">
        <v>5.8865673153766798E-2</v>
      </c>
      <c r="BS40" s="17">
        <v>0.16754084227583099</v>
      </c>
      <c r="BT40" s="17">
        <v>0.94324609027596296</v>
      </c>
      <c r="BU40" s="17">
        <v>1.1598247148798699</v>
      </c>
      <c r="BV40" s="17">
        <v>1.58401983159923</v>
      </c>
      <c r="BW40" s="17">
        <v>90.996938331211297</v>
      </c>
      <c r="BX40" s="17">
        <v>119.985898616048</v>
      </c>
      <c r="BY40" s="17">
        <v>12.2652272718354</v>
      </c>
      <c r="BZ40" s="17">
        <v>133.31766728903099</v>
      </c>
      <c r="CA40" s="5">
        <v>8.4162854957391197E-7</v>
      </c>
      <c r="CB40" s="17">
        <v>5.5069116884262801</v>
      </c>
      <c r="CC40" s="17">
        <v>0</v>
      </c>
      <c r="CD40" s="17">
        <v>2.9454562251359898E-2</v>
      </c>
      <c r="CE40" s="5">
        <v>1.0560904512310001E-5</v>
      </c>
      <c r="CF40" s="17">
        <v>2.6224707560199901E-3</v>
      </c>
      <c r="CG40" s="17">
        <v>1.92060501132624E-3</v>
      </c>
      <c r="CH40" s="17">
        <v>0.172936005687924</v>
      </c>
      <c r="CI40" s="5">
        <v>2.92398285145808E-5</v>
      </c>
      <c r="CJ40" s="17">
        <v>22.188839966996699</v>
      </c>
      <c r="CK40" s="17">
        <v>3.1210375888049202E-4</v>
      </c>
      <c r="CL40" s="17">
        <v>1.8275492882928999E-4</v>
      </c>
      <c r="CM40" s="17">
        <v>0.83077872870472902</v>
      </c>
      <c r="CN40" s="5">
        <v>1.7680368113449799E-4</v>
      </c>
      <c r="CO40" s="5">
        <v>0</v>
      </c>
      <c r="CP40" s="17">
        <v>0</v>
      </c>
      <c r="CQ40" s="17">
        <v>0.11260859989968899</v>
      </c>
      <c r="CR40" s="17">
        <v>12.8229287305382</v>
      </c>
      <c r="CS40" s="17">
        <v>11.6576011159943</v>
      </c>
      <c r="CT40" s="17">
        <v>1.16532761454389</v>
      </c>
      <c r="CU40" s="17">
        <v>4.4661857504257697E-2</v>
      </c>
      <c r="CV40" s="17">
        <v>0</v>
      </c>
      <c r="CW40" s="17">
        <v>5.6638724846640898</v>
      </c>
      <c r="CX40" s="17">
        <v>1.49575831974734E-4</v>
      </c>
      <c r="CY40" s="17">
        <v>0.80066611110192498</v>
      </c>
      <c r="CZ40" s="17">
        <v>0.207181131081311</v>
      </c>
      <c r="DA40" s="17">
        <v>6.74215626470897E-4</v>
      </c>
      <c r="DB40" s="17">
        <v>3.2026634368954499</v>
      </c>
      <c r="DC40" s="17">
        <v>6.00083503913314E-2</v>
      </c>
      <c r="DD40" s="17">
        <v>2.5727495588000199E-4</v>
      </c>
      <c r="DE40" s="17">
        <v>0.79338227263457795</v>
      </c>
      <c r="DF40" s="5">
        <v>4.5248966466597196E-6</v>
      </c>
      <c r="DG40" s="17">
        <v>15.3602387482156</v>
      </c>
      <c r="DH40" s="17">
        <v>10.976839438822701</v>
      </c>
      <c r="DI40" s="17">
        <v>0.16928675219332301</v>
      </c>
      <c r="DJ40" s="17">
        <v>0</v>
      </c>
      <c r="DK40" s="17">
        <v>0</v>
      </c>
      <c r="DL40" s="17">
        <v>1.2974567886889601</v>
      </c>
      <c r="DM40" s="17">
        <v>0.57444224968798996</v>
      </c>
      <c r="DN40" s="17">
        <v>2.5653518799226098E-4</v>
      </c>
      <c r="DO40" s="17">
        <v>94.630858347525503</v>
      </c>
      <c r="DP40" s="17">
        <v>0.368752015513924</v>
      </c>
      <c r="DQ40" s="17">
        <v>1.2077784159895699</v>
      </c>
      <c r="DS40" s="25">
        <f t="shared" si="30"/>
        <v>8.0000004713197681E-3</v>
      </c>
      <c r="DT40" s="94">
        <f t="shared" si="31"/>
        <v>0.96159899550980632</v>
      </c>
      <c r="DU40" s="40">
        <f t="shared" si="32"/>
        <v>1.9310484362253563E-5</v>
      </c>
      <c r="DV40" s="40"/>
      <c r="DW40" s="40">
        <f t="shared" si="33"/>
        <v>1.8977324194096957E-5</v>
      </c>
      <c r="DX40" s="40">
        <f t="shared" si="34"/>
        <v>1.9294238778661061E-5</v>
      </c>
      <c r="DY40" s="40">
        <f t="shared" si="35"/>
        <v>1.9294032677386935E-5</v>
      </c>
      <c r="DZ40" s="40">
        <f t="shared" si="36"/>
        <v>1.8281379497901579E-5</v>
      </c>
      <c r="EA40" s="40">
        <f t="shared" si="37"/>
        <v>1.9079722115961585E-5</v>
      </c>
      <c r="EB40" s="40">
        <f t="shared" si="38"/>
        <v>1.9287869879518118E-5</v>
      </c>
      <c r="EC40" s="40">
        <f t="shared" si="39"/>
        <v>1.9554882668116223E-5</v>
      </c>
      <c r="ED40" s="40">
        <f t="shared" si="40"/>
        <v>2.0828537663107488E-5</v>
      </c>
      <c r="EE40" s="40">
        <f t="shared" si="41"/>
        <v>1.8554905694125629E-5</v>
      </c>
      <c r="EF40" s="40">
        <f t="shared" si="42"/>
        <v>1.8773263176138151E-5</v>
      </c>
      <c r="EG40" s="40">
        <f t="shared" si="43"/>
        <v>1.9699471324773419E-5</v>
      </c>
      <c r="EH40" s="40">
        <f t="shared" si="44"/>
        <v>2.2176655765167044E-5</v>
      </c>
      <c r="EI40" s="40">
        <f t="shared" si="45"/>
        <v>0.46752166942792117</v>
      </c>
      <c r="EJ40" s="40">
        <f t="shared" si="46"/>
        <v>1.9426395566409858E-5</v>
      </c>
      <c r="EK40" s="40">
        <f t="shared" si="47"/>
        <v>1.9379599604779414E-5</v>
      </c>
      <c r="EL40" s="40">
        <f t="shared" si="48"/>
        <v>1.6632176688822603E-5</v>
      </c>
      <c r="EM40" s="40">
        <f t="shared" si="49"/>
        <v>2.2299639332218955E-5</v>
      </c>
      <c r="EN40" s="40">
        <f t="shared" si="50"/>
        <v>1.7325205148663008E-5</v>
      </c>
      <c r="EO40" s="40">
        <f t="shared" si="51"/>
        <v>3.1754958512320087E-5</v>
      </c>
      <c r="EP40" s="40">
        <f t="shared" si="52"/>
        <v>1.8036703505373464E-5</v>
      </c>
      <c r="EQ40" s="40">
        <f t="shared" si="53"/>
        <v>1.7734053187543572E-5</v>
      </c>
      <c r="ER40" s="40">
        <f t="shared" si="54"/>
        <v>1.764141811758638E-5</v>
      </c>
      <c r="ES40" s="40">
        <f t="shared" si="55"/>
        <v>1.8084438147256529E-5</v>
      </c>
      <c r="ET40" s="40">
        <f t="shared" si="56"/>
        <v>2.0580105661538241E-5</v>
      </c>
      <c r="EU40" s="40">
        <f t="shared" si="57"/>
        <v>1.9344930373527798E-5</v>
      </c>
      <c r="EV40" s="40">
        <f t="shared" si="58"/>
        <v>1.8669259848154187E-5</v>
      </c>
      <c r="EW40" s="40">
        <f t="shared" si="29"/>
        <v>0</v>
      </c>
    </row>
    <row r="41" spans="1:153" x14ac:dyDescent="0.25">
      <c r="A41" s="17" t="s">
        <v>211</v>
      </c>
      <c r="B41" s="17">
        <v>4176.04677737983</v>
      </c>
      <c r="C41" s="17"/>
      <c r="D41" s="17">
        <v>1184.65412595057</v>
      </c>
      <c r="E41" s="17">
        <v>135.82746757604599</v>
      </c>
      <c r="F41" s="17">
        <v>123.178944348877</v>
      </c>
      <c r="G41" s="17">
        <v>130.22835274988299</v>
      </c>
      <c r="H41" s="17">
        <v>691.60565853117703</v>
      </c>
      <c r="I41" s="17">
        <v>24.318979736435299</v>
      </c>
      <c r="J41" s="17">
        <v>13.868602023636001</v>
      </c>
      <c r="K41" s="17">
        <v>10.505724049465799</v>
      </c>
      <c r="L41" s="17">
        <v>9.7843611516781905</v>
      </c>
      <c r="M41" s="17">
        <v>70.298718980217103</v>
      </c>
      <c r="N41" s="17">
        <v>1.9949650988407699</v>
      </c>
      <c r="O41" s="17">
        <v>10.210772304511901</v>
      </c>
      <c r="P41" s="17">
        <v>6.4253061681522601</v>
      </c>
      <c r="Q41" s="17">
        <v>6.1904396425854804</v>
      </c>
      <c r="R41" s="17">
        <v>3.97602911039816</v>
      </c>
      <c r="S41" s="17">
        <v>0.12201732956476501</v>
      </c>
      <c r="T41" s="5">
        <v>5.6691062872723402E-5</v>
      </c>
      <c r="U41" s="17">
        <v>1.0877534666265299E-2</v>
      </c>
      <c r="V41" s="17">
        <v>7.9632966593132792E-3</v>
      </c>
      <c r="W41" s="17">
        <v>1.4354555344375199</v>
      </c>
      <c r="X41" s="17">
        <v>0.20508538990849901</v>
      </c>
      <c r="Y41" s="17">
        <v>0.19778095338399901</v>
      </c>
      <c r="Z41" s="17">
        <v>1.34596754656642</v>
      </c>
      <c r="AA41" s="17">
        <v>0.17221922986451901</v>
      </c>
      <c r="AB41" s="17">
        <v>1.83164319434727</v>
      </c>
      <c r="AC41" s="17">
        <v>3.6090566630213698E-3</v>
      </c>
      <c r="AF41" s="17" t="s">
        <v>211</v>
      </c>
      <c r="AG41" s="17">
        <v>0</v>
      </c>
      <c r="AH41" s="17">
        <v>2.1007369794252599</v>
      </c>
      <c r="AI41" s="17">
        <v>13.8686468969691</v>
      </c>
      <c r="AJ41" s="17">
        <v>24.3190518197739</v>
      </c>
      <c r="AK41" s="17">
        <v>24.3190518197739</v>
      </c>
      <c r="AL41" s="17">
        <v>6.6256485426103202</v>
      </c>
      <c r="AM41" s="17">
        <v>0</v>
      </c>
      <c r="AN41" s="17">
        <v>10.5057510478266</v>
      </c>
      <c r="AO41" s="17">
        <v>3.6090801381863801E-3</v>
      </c>
      <c r="AP41" s="17">
        <v>9.7843912332758798</v>
      </c>
      <c r="AQ41" s="17">
        <v>0.13956708366102499</v>
      </c>
      <c r="AR41" s="17">
        <v>4176.0597541934603</v>
      </c>
      <c r="AS41" s="17">
        <v>7.3044671254925897E-3</v>
      </c>
      <c r="AT41" s="17">
        <v>0.15252917013497699</v>
      </c>
      <c r="AU41" s="17">
        <v>9.7128541820025692E-3</v>
      </c>
      <c r="AV41" s="17">
        <v>2.2566938146023101E-4</v>
      </c>
      <c r="AW41" s="17">
        <v>3.4730421305808598E-2</v>
      </c>
      <c r="AX41" s="17">
        <v>5.8345676898096798E-4</v>
      </c>
      <c r="AY41" s="17">
        <v>88.503726747204794</v>
      </c>
      <c r="AZ41" s="17">
        <v>3.0015957402995501</v>
      </c>
      <c r="BA41" s="17">
        <v>22.635593651957201</v>
      </c>
      <c r="BB41" s="17">
        <v>1.3459715904727501</v>
      </c>
      <c r="BC41" s="17">
        <v>0</v>
      </c>
      <c r="BD41" s="17">
        <v>0</v>
      </c>
      <c r="BE41" s="17">
        <v>70.298950207210396</v>
      </c>
      <c r="BF41" s="17">
        <v>70.298950207210396</v>
      </c>
      <c r="BG41" s="17">
        <v>10.360473153850601</v>
      </c>
      <c r="BH41" s="17">
        <v>0</v>
      </c>
      <c r="BI41" s="17">
        <v>0.172219552764141</v>
      </c>
      <c r="BJ41" s="17">
        <v>0</v>
      </c>
      <c r="BK41" s="17">
        <v>0</v>
      </c>
      <c r="BL41" s="17">
        <v>9.4772679778545701</v>
      </c>
      <c r="BM41" s="17">
        <v>4.0343763647189999</v>
      </c>
      <c r="BN41" s="17">
        <v>5.44155117919353E-3</v>
      </c>
      <c r="BO41" s="17">
        <v>0</v>
      </c>
      <c r="BP41" s="17">
        <v>100.816908267388</v>
      </c>
      <c r="BQ41" s="17">
        <v>1.6996710099999E-2</v>
      </c>
      <c r="BR41" s="17">
        <v>0.51869254264565601</v>
      </c>
      <c r="BS41" s="17">
        <v>1.47627872429548</v>
      </c>
      <c r="BT41" s="17">
        <v>10.2108352676444</v>
      </c>
      <c r="BU41" s="17">
        <v>8.5767409316891392</v>
      </c>
      <c r="BV41" s="17">
        <v>10.1604575154015</v>
      </c>
      <c r="BW41" s="17">
        <v>700.03127502549103</v>
      </c>
      <c r="BX41" s="17">
        <v>1066.19201961562</v>
      </c>
      <c r="BY41" s="17">
        <v>108.988522399554</v>
      </c>
      <c r="BZ41" s="17">
        <v>1184.65780999303</v>
      </c>
      <c r="CA41" s="5">
        <v>3.3432841615210399E-6</v>
      </c>
      <c r="CB41" s="17">
        <v>40.547537534779501</v>
      </c>
      <c r="CC41" s="17">
        <v>0</v>
      </c>
      <c r="CD41" s="17">
        <v>0.122017449813985</v>
      </c>
      <c r="CE41" s="5">
        <v>5.6691126136838601E-5</v>
      </c>
      <c r="CF41" s="17">
        <v>1.08776197508556E-2</v>
      </c>
      <c r="CG41" s="17">
        <v>7.9632826741182893E-3</v>
      </c>
      <c r="CH41" s="17">
        <v>1.4354595376413799</v>
      </c>
      <c r="CI41" s="17">
        <v>1.18973224826358E-4</v>
      </c>
      <c r="CJ41" s="17">
        <v>158.97367388262299</v>
      </c>
      <c r="CK41" s="17">
        <v>1.2547599073981599E-3</v>
      </c>
      <c r="CL41" s="17">
        <v>7.4360610292718604E-4</v>
      </c>
      <c r="CM41" s="17">
        <v>8.61887025799588</v>
      </c>
      <c r="CN41" s="17">
        <v>7.1434169750712298E-4</v>
      </c>
      <c r="CO41" s="17">
        <v>0</v>
      </c>
      <c r="CP41" s="17">
        <v>0</v>
      </c>
      <c r="CQ41" s="17">
        <v>1.19859244387859</v>
      </c>
      <c r="CR41" s="17">
        <v>135.82789037426701</v>
      </c>
      <c r="CS41" s="17">
        <v>123.179326517392</v>
      </c>
      <c r="CT41" s="17">
        <v>12.648563856875899</v>
      </c>
      <c r="CU41" s="17">
        <v>0.47528420646284902</v>
      </c>
      <c r="CV41" s="17">
        <v>0</v>
      </c>
      <c r="CW41" s="17">
        <v>60.1351752778099</v>
      </c>
      <c r="CX41" s="17">
        <v>6.0860822926084497E-4</v>
      </c>
      <c r="CY41" s="17">
        <v>8.4219332840600298</v>
      </c>
      <c r="CZ41" s="17">
        <v>2.2011894253101598</v>
      </c>
      <c r="DA41" s="17">
        <v>2.70793585770046E-3</v>
      </c>
      <c r="DB41" s="17">
        <v>33.687731230123902</v>
      </c>
      <c r="DC41" s="17">
        <v>0.44417837002162702</v>
      </c>
      <c r="DD41" s="17">
        <v>9.8620768141117793E-4</v>
      </c>
      <c r="DE41" s="17">
        <v>8.4333975472478002</v>
      </c>
      <c r="DF41" s="5">
        <v>1.8411801794507101E-5</v>
      </c>
      <c r="DG41" s="17">
        <v>130.22871038052801</v>
      </c>
      <c r="DH41" s="17">
        <v>80.6911064410791</v>
      </c>
      <c r="DI41" s="17">
        <v>1.8316512047509601</v>
      </c>
      <c r="DJ41" s="17">
        <v>0</v>
      </c>
      <c r="DK41" s="17">
        <v>0</v>
      </c>
      <c r="DL41" s="17">
        <v>9.2547417141108994</v>
      </c>
      <c r="DM41" s="17">
        <v>6.1904572847231698</v>
      </c>
      <c r="DN41" s="17">
        <v>1.01906351511454E-3</v>
      </c>
      <c r="DO41" s="17">
        <v>691.60781595264405</v>
      </c>
      <c r="DP41" s="17">
        <v>3.9760409663568699</v>
      </c>
      <c r="DQ41" s="17">
        <v>8.4937085172254392</v>
      </c>
      <c r="DS41" s="25">
        <f t="shared" si="30"/>
        <v>8.0000046409269276E-3</v>
      </c>
      <c r="DT41" s="94">
        <f t="shared" si="31"/>
        <v>1.0121795313450068</v>
      </c>
      <c r="DU41" s="40">
        <f t="shared" si="32"/>
        <v>3.1074397204058154E-6</v>
      </c>
      <c r="DV41" s="40"/>
      <c r="DW41" s="40">
        <f t="shared" si="33"/>
        <v>3.1098042705524314E-6</v>
      </c>
      <c r="DX41" s="40">
        <f t="shared" si="34"/>
        <v>3.1127593598633135E-6</v>
      </c>
      <c r="DY41" s="40">
        <f t="shared" si="35"/>
        <v>3.1025474120036117E-6</v>
      </c>
      <c r="DZ41" s="40">
        <f t="shared" si="36"/>
        <v>2.7461811308778209E-6</v>
      </c>
      <c r="EA41" s="40">
        <f t="shared" si="37"/>
        <v>3.1194387154090704E-6</v>
      </c>
      <c r="EB41" s="40">
        <f t="shared" si="38"/>
        <v>2.9640774153533318E-6</v>
      </c>
      <c r="EC41" s="40">
        <f t="shared" si="39"/>
        <v>3.2356060850710042E-6</v>
      </c>
      <c r="ED41" s="40">
        <f t="shared" si="40"/>
        <v>2.5698714979770652E-6</v>
      </c>
      <c r="EE41" s="40">
        <f t="shared" si="41"/>
        <v>3.0744570057174392E-6</v>
      </c>
      <c r="EF41" s="40">
        <f t="shared" si="42"/>
        <v>3.2892063560644854E-6</v>
      </c>
      <c r="EG41" s="40">
        <f t="shared" si="43"/>
        <v>3.0918337216054736E-6</v>
      </c>
      <c r="EH41" s="40">
        <f t="shared" si="44"/>
        <v>6.1663438006485022E-6</v>
      </c>
      <c r="EI41" s="40">
        <f t="shared" si="45"/>
        <v>0.58131881181988343</v>
      </c>
      <c r="EJ41" s="40">
        <f t="shared" si="46"/>
        <v>2.8499006060951522E-6</v>
      </c>
      <c r="EK41" s="40">
        <f t="shared" si="47"/>
        <v>2.9818591314858491E-6</v>
      </c>
      <c r="EL41" s="40">
        <f t="shared" si="48"/>
        <v>9.8550935696609802E-7</v>
      </c>
      <c r="EM41" s="40">
        <f t="shared" si="49"/>
        <v>1.1159451242076632E-6</v>
      </c>
      <c r="EN41" s="40">
        <f t="shared" si="50"/>
        <v>7.8220472663056061E-6</v>
      </c>
      <c r="EO41" s="40">
        <f t="shared" si="51"/>
        <v>-1.7562067053680689E-6</v>
      </c>
      <c r="EP41" s="40">
        <f t="shared" si="52"/>
        <v>2.7888038075158916E-6</v>
      </c>
      <c r="EQ41" s="40">
        <f t="shared" si="53"/>
        <v>3.1644878420677712E-6</v>
      </c>
      <c r="ER41" s="40">
        <f t="shared" si="54"/>
        <v>3.1266369171027043E-6</v>
      </c>
      <c r="ES41" s="40">
        <f t="shared" si="55"/>
        <v>3.0044605015449437E-6</v>
      </c>
      <c r="ET41" s="40">
        <f t="shared" si="56"/>
        <v>1.8749336078153411E-6</v>
      </c>
      <c r="EU41" s="40">
        <f t="shared" si="57"/>
        <v>4.373342862223897E-6</v>
      </c>
      <c r="EV41" s="40">
        <f t="shared" si="58"/>
        <v>6.5045155014517095E-6</v>
      </c>
      <c r="EW41" s="40">
        <f t="shared" si="29"/>
        <v>0</v>
      </c>
    </row>
    <row r="42" spans="1:153" x14ac:dyDescent="0.25">
      <c r="A42" s="17" t="s">
        <v>212</v>
      </c>
      <c r="B42" s="17">
        <v>1441.2107824472901</v>
      </c>
      <c r="C42" s="17"/>
      <c r="D42" s="17">
        <v>175.56339781232401</v>
      </c>
      <c r="E42" s="17">
        <v>38.8669100287077</v>
      </c>
      <c r="F42" s="17">
        <v>33.504380553046403</v>
      </c>
      <c r="G42" s="17">
        <v>20.489259399616898</v>
      </c>
      <c r="H42" s="17">
        <v>116.971130347528</v>
      </c>
      <c r="I42" s="17">
        <v>4.1357648601869599</v>
      </c>
      <c r="J42" s="17">
        <v>2.3353493791013</v>
      </c>
      <c r="K42" s="17">
        <v>2.0854077885517301</v>
      </c>
      <c r="L42" s="17">
        <v>1.7216700666035401</v>
      </c>
      <c r="M42" s="17">
        <v>12.026149310252199</v>
      </c>
      <c r="N42" s="17">
        <v>0.97562393655851098</v>
      </c>
      <c r="O42" s="17">
        <v>1.7159138103518401</v>
      </c>
      <c r="P42" s="17">
        <v>2.1330367293214798</v>
      </c>
      <c r="Q42" s="17">
        <v>1.8618423058345599</v>
      </c>
      <c r="R42" s="17">
        <v>1.1310769173703801</v>
      </c>
      <c r="S42" s="17">
        <v>5.8620539841041201E-2</v>
      </c>
      <c r="T42" s="5">
        <v>2.3812012444400001E-5</v>
      </c>
      <c r="U42" s="17">
        <v>5.2222785663574604E-3</v>
      </c>
      <c r="V42" s="17">
        <v>3.8239267928144999E-3</v>
      </c>
      <c r="W42" s="17">
        <v>0.32569671465904698</v>
      </c>
      <c r="X42" s="17">
        <v>1.3904753685E-2</v>
      </c>
      <c r="Y42" s="17">
        <v>1.327109577E-2</v>
      </c>
      <c r="Z42" s="17">
        <v>0.34231091283168202</v>
      </c>
      <c r="AA42" s="17">
        <v>8.4237485642163698E-2</v>
      </c>
      <c r="AB42" s="17">
        <v>0.33466458091579998</v>
      </c>
      <c r="AC42" s="17">
        <v>1.7336562964123899E-3</v>
      </c>
      <c r="AF42" s="17" t="s">
        <v>212</v>
      </c>
      <c r="AG42" s="17">
        <v>0</v>
      </c>
      <c r="AH42" s="17">
        <v>0.35713928679260798</v>
      </c>
      <c r="AI42" s="17">
        <v>2.3353570475280798</v>
      </c>
      <c r="AJ42" s="17">
        <v>4.1357772181158596</v>
      </c>
      <c r="AK42" s="17">
        <v>4.1357772181158596</v>
      </c>
      <c r="AL42" s="17">
        <v>1.11678561943368</v>
      </c>
      <c r="AM42" s="17">
        <v>0</v>
      </c>
      <c r="AN42" s="17">
        <v>2.0854152385053899</v>
      </c>
      <c r="AO42" s="17">
        <v>1.73366362093289E-3</v>
      </c>
      <c r="AP42" s="17">
        <v>1.72167587347102</v>
      </c>
      <c r="AQ42" s="17">
        <v>1.30348653615048E-2</v>
      </c>
      <c r="AR42" s="17">
        <v>1441.2160539762001</v>
      </c>
      <c r="AS42" s="17">
        <v>6.3366026382711302E-4</v>
      </c>
      <c r="AT42" s="17">
        <v>1.02347037331966E-2</v>
      </c>
      <c r="AU42" s="17">
        <v>6.5173395178491698E-4</v>
      </c>
      <c r="AV42" s="5">
        <v>1.51423490456742E-5</v>
      </c>
      <c r="AW42" s="17">
        <v>2.3304138150432299E-3</v>
      </c>
      <c r="AX42" s="5">
        <v>3.9149843183033202E-5</v>
      </c>
      <c r="AY42" s="17">
        <v>15.023675763809599</v>
      </c>
      <c r="AZ42" s="17">
        <v>0.50741808728360205</v>
      </c>
      <c r="BA42" s="17">
        <v>3.8347452568386302</v>
      </c>
      <c r="BB42" s="17">
        <v>0.34231199840576398</v>
      </c>
      <c r="BC42" s="17">
        <v>0</v>
      </c>
      <c r="BD42" s="17">
        <v>0</v>
      </c>
      <c r="BE42" s="17">
        <v>12.0261922660256</v>
      </c>
      <c r="BF42" s="17">
        <v>12.0261922660256</v>
      </c>
      <c r="BG42" s="17">
        <v>1.76027534189074</v>
      </c>
      <c r="BH42" s="5">
        <v>0</v>
      </c>
      <c r="BI42" s="17">
        <v>8.4237599607384403E-2</v>
      </c>
      <c r="BJ42" s="17">
        <v>0</v>
      </c>
      <c r="BK42" s="17">
        <v>0</v>
      </c>
      <c r="BL42" s="17">
        <v>1.4045125570786501</v>
      </c>
      <c r="BM42" s="17">
        <v>0.67185333724729002</v>
      </c>
      <c r="BN42" s="17">
        <v>5.08201521757198E-4</v>
      </c>
      <c r="BO42" s="17">
        <v>0</v>
      </c>
      <c r="BP42" s="17">
        <v>17.0806069972732</v>
      </c>
      <c r="BQ42" s="17">
        <v>1.3331550937004399E-3</v>
      </c>
      <c r="BR42" s="17">
        <v>0.25366316938661898</v>
      </c>
      <c r="BS42" s="17">
        <v>0.72196463102895203</v>
      </c>
      <c r="BT42" s="17">
        <v>1.7159252312070901</v>
      </c>
      <c r="BU42" s="17">
        <v>1.4572341315769499</v>
      </c>
      <c r="BV42" s="17">
        <v>2.7680418103203799</v>
      </c>
      <c r="BW42" s="17">
        <v>119.84047034893599</v>
      </c>
      <c r="BX42" s="17">
        <v>158.007629915265</v>
      </c>
      <c r="BY42" s="17">
        <v>16.151882516619999</v>
      </c>
      <c r="BZ42" s="17">
        <v>175.56402498896401</v>
      </c>
      <c r="CA42" s="5">
        <v>2.6223153313012299E-7</v>
      </c>
      <c r="CB42" s="17">
        <v>6.8795693612835302</v>
      </c>
      <c r="CC42" s="17">
        <v>0</v>
      </c>
      <c r="CD42" s="17">
        <v>5.8620856760561502E-2</v>
      </c>
      <c r="CE42" s="5">
        <v>2.3812235109707498E-5</v>
      </c>
      <c r="CF42" s="17">
        <v>5.2223005093867203E-3</v>
      </c>
      <c r="CG42" s="17">
        <v>3.82394288020635E-3</v>
      </c>
      <c r="CH42" s="17">
        <v>0.32569800830172402</v>
      </c>
      <c r="CI42" s="5">
        <v>7.9829338713713308E-6</v>
      </c>
      <c r="CJ42" s="17">
        <v>26.704846668503102</v>
      </c>
      <c r="CK42" s="5">
        <v>8.7098226904104404E-5</v>
      </c>
      <c r="CL42" s="5">
        <v>4.9896286755182199E-5</v>
      </c>
      <c r="CM42" s="17">
        <v>2.3252437112606499</v>
      </c>
      <c r="CN42" s="5">
        <v>4.8899785726174899E-5</v>
      </c>
      <c r="CO42" s="5">
        <v>0</v>
      </c>
      <c r="CP42" s="17">
        <v>0</v>
      </c>
      <c r="CQ42" s="17">
        <v>0.32687434916802999</v>
      </c>
      <c r="CR42" s="17">
        <v>38.867046249373601</v>
      </c>
      <c r="CS42" s="17">
        <v>33.5044962822776</v>
      </c>
      <c r="CT42" s="17">
        <v>5.36254996709601</v>
      </c>
      <c r="CU42" s="17">
        <v>0.129605539443443</v>
      </c>
      <c r="CV42" s="17">
        <v>0</v>
      </c>
      <c r="CW42" s="17">
        <v>16.3880936753804</v>
      </c>
      <c r="CX42" s="5">
        <v>4.0837792388542499E-5</v>
      </c>
      <c r="CY42" s="17">
        <v>2.2871789028698601</v>
      </c>
      <c r="CZ42" s="17">
        <v>0.59978634776809603</v>
      </c>
      <c r="DA42" s="17">
        <v>1.8847625158043799E-4</v>
      </c>
      <c r="DB42" s="17">
        <v>9.1487152765973807</v>
      </c>
      <c r="DC42" s="17">
        <v>7.5513255351571204E-2</v>
      </c>
      <c r="DD42" s="5">
        <v>7.7787948622386798E-5</v>
      </c>
      <c r="DE42" s="17">
        <v>2.2984962651498799</v>
      </c>
      <c r="DF42" s="5">
        <v>1.2354140097113501E-6</v>
      </c>
      <c r="DG42" s="17">
        <v>20.489344740752902</v>
      </c>
      <c r="DH42" s="17">
        <v>13.671495311236299</v>
      </c>
      <c r="DI42" s="17">
        <v>0.334665467445383</v>
      </c>
      <c r="DJ42" s="17">
        <v>0</v>
      </c>
      <c r="DK42" s="17">
        <v>0</v>
      </c>
      <c r="DL42" s="17">
        <v>1.55078712617962</v>
      </c>
      <c r="DM42" s="17">
        <v>1.8618494703445201</v>
      </c>
      <c r="DN42" s="5">
        <v>7.9931360861164996E-5</v>
      </c>
      <c r="DO42" s="17">
        <v>116.97155809223</v>
      </c>
      <c r="DP42" s="17">
        <v>1.13108070438942</v>
      </c>
      <c r="DQ42" s="17">
        <v>1.41641000482455</v>
      </c>
      <c r="DS42" s="25">
        <f t="shared" si="30"/>
        <v>8.0000020343970694E-3</v>
      </c>
      <c r="DT42" s="94">
        <f t="shared" si="31"/>
        <v>1.0245265798241647</v>
      </c>
      <c r="DU42" s="40">
        <f t="shared" si="32"/>
        <v>3.6577084866738717E-6</v>
      </c>
      <c r="DV42" s="40"/>
      <c r="DW42" s="40">
        <f t="shared" si="33"/>
        <v>3.5723655830883024E-6</v>
      </c>
      <c r="DX42" s="40">
        <f t="shared" si="34"/>
        <v>3.5047979322360982E-6</v>
      </c>
      <c r="DY42" s="40">
        <f t="shared" si="35"/>
        <v>3.4541522417960257E-6</v>
      </c>
      <c r="DZ42" s="40">
        <f t="shared" si="36"/>
        <v>4.1651645058938508E-6</v>
      </c>
      <c r="EA42" s="40">
        <f t="shared" si="37"/>
        <v>3.6568399460928176E-6</v>
      </c>
      <c r="EB42" s="40">
        <f t="shared" si="38"/>
        <v>2.9880637119187288E-6</v>
      </c>
      <c r="EC42" s="40">
        <f t="shared" si="39"/>
        <v>3.2836314978897937E-6</v>
      </c>
      <c r="ED42" s="40">
        <f t="shared" si="40"/>
        <v>3.5724205599753758E-6</v>
      </c>
      <c r="EE42" s="40">
        <f t="shared" si="41"/>
        <v>3.3728108495429955E-6</v>
      </c>
      <c r="EF42" s="40">
        <f t="shared" si="42"/>
        <v>3.5718643010611897E-6</v>
      </c>
      <c r="EG42" s="40">
        <f t="shared" si="43"/>
        <v>3.9603959222249572E-6</v>
      </c>
      <c r="EH42" s="40">
        <f t="shared" si="44"/>
        <v>6.6558443559728529E-6</v>
      </c>
      <c r="EI42" s="40">
        <f t="shared" si="45"/>
        <v>0.29770002188424366</v>
      </c>
      <c r="EJ42" s="40">
        <f t="shared" si="46"/>
        <v>3.8480756064771483E-6</v>
      </c>
      <c r="EK42" s="40">
        <f t="shared" si="47"/>
        <v>3.3481534118104022E-6</v>
      </c>
      <c r="EL42" s="40">
        <f t="shared" si="48"/>
        <v>5.4062879864252703E-6</v>
      </c>
      <c r="EM42" s="40">
        <f t="shared" si="49"/>
        <v>9.3509655270591499E-6</v>
      </c>
      <c r="EN42" s="40">
        <f t="shared" si="50"/>
        <v>4.2018113321831948E-6</v>
      </c>
      <c r="EO42" s="40">
        <f t="shared" si="51"/>
        <v>4.2070344757422426E-6</v>
      </c>
      <c r="EP42" s="40">
        <f t="shared" si="52"/>
        <v>3.9719242436641145E-6</v>
      </c>
      <c r="EQ42" s="40">
        <f t="shared" si="53"/>
        <v>3.6153880683204373E-6</v>
      </c>
      <c r="ER42" s="40">
        <f t="shared" si="54"/>
        <v>3.6110246118714837E-6</v>
      </c>
      <c r="ES42" s="40">
        <f t="shared" si="55"/>
        <v>3.171310178166026E-6</v>
      </c>
      <c r="ET42" s="40">
        <f t="shared" si="56"/>
        <v>1.3529038745181223E-6</v>
      </c>
      <c r="EU42" s="40">
        <f t="shared" si="57"/>
        <v>2.6490092874359745E-6</v>
      </c>
      <c r="EV42" s="40">
        <f t="shared" si="58"/>
        <v>4.2248977004600995E-6</v>
      </c>
      <c r="EW42" s="40">
        <f t="shared" si="29"/>
        <v>0</v>
      </c>
    </row>
    <row r="43" spans="1:153" x14ac:dyDescent="0.25">
      <c r="A43" s="17" t="s">
        <v>213</v>
      </c>
      <c r="B43" s="17">
        <v>8330.1370399002699</v>
      </c>
      <c r="C43" s="17"/>
      <c r="D43" s="17">
        <v>2915.1438407273399</v>
      </c>
      <c r="E43" s="17">
        <v>169.972558973991</v>
      </c>
      <c r="F43" s="17">
        <v>149.622311282033</v>
      </c>
      <c r="G43" s="17">
        <v>289.21124297560903</v>
      </c>
      <c r="H43" s="17">
        <v>949.23788280208998</v>
      </c>
      <c r="I43" s="17">
        <v>36.4075426905287</v>
      </c>
      <c r="J43" s="17">
        <v>20.736412156394401</v>
      </c>
      <c r="K43" s="17">
        <v>16.063519072926901</v>
      </c>
      <c r="L43" s="17">
        <v>14.7128256967779</v>
      </c>
      <c r="M43" s="17">
        <v>105.322724218376</v>
      </c>
      <c r="N43" s="17">
        <v>3.70144869741869</v>
      </c>
      <c r="O43" s="17">
        <v>15.2632852415645</v>
      </c>
      <c r="P43" s="17">
        <v>10.7946549050448</v>
      </c>
      <c r="Q43" s="17">
        <v>10.1763398318098</v>
      </c>
      <c r="R43" s="17">
        <v>6.4633812844773599</v>
      </c>
      <c r="S43" s="17">
        <v>0.22668656072627799</v>
      </c>
      <c r="T43" s="17">
        <v>4.0395355043756101E-4</v>
      </c>
      <c r="U43" s="17">
        <v>2.0716958893259901E-2</v>
      </c>
      <c r="V43" s="17">
        <v>1.5092115607030601E-2</v>
      </c>
      <c r="W43" s="17">
        <v>2.2414799529012202</v>
      </c>
      <c r="X43" s="17">
        <v>0.59774883011373903</v>
      </c>
      <c r="Y43" s="17">
        <v>0.57896488607271002</v>
      </c>
      <c r="Z43" s="17">
        <v>2.1424068016694502</v>
      </c>
      <c r="AA43" s="17">
        <v>0.31954427934722801</v>
      </c>
      <c r="AB43" s="17">
        <v>2.76814645335662</v>
      </c>
      <c r="AC43" s="17">
        <v>6.7821521049618002E-3</v>
      </c>
      <c r="AF43" s="17" t="s">
        <v>213</v>
      </c>
      <c r="AG43" s="17">
        <v>0</v>
      </c>
      <c r="AH43" s="17">
        <v>2.8659733269629402</v>
      </c>
      <c r="AI43" s="17">
        <v>20.736730644193099</v>
      </c>
      <c r="AJ43" s="17">
        <v>36.408107202786901</v>
      </c>
      <c r="AK43" s="17">
        <v>36.408107202786901</v>
      </c>
      <c r="AL43" s="17">
        <v>9.1064025191967399</v>
      </c>
      <c r="AM43" s="17">
        <v>0</v>
      </c>
      <c r="AN43" s="17">
        <v>16.063797785670499</v>
      </c>
      <c r="AO43" s="17">
        <v>6.7823051923570597E-3</v>
      </c>
      <c r="AP43" s="17">
        <v>14.713056100010499</v>
      </c>
      <c r="AQ43" s="17">
        <v>0.302529377523166</v>
      </c>
      <c r="AR43" s="17">
        <v>8330.3188628030694</v>
      </c>
      <c r="AS43" s="17">
        <v>1.87841147146392E-2</v>
      </c>
      <c r="AT43" s="17">
        <v>0.44650073606044999</v>
      </c>
      <c r="AU43" s="17">
        <v>2.8432573087738399E-2</v>
      </c>
      <c r="AV43" s="17">
        <v>6.6060192825057702E-4</v>
      </c>
      <c r="AW43" s="17">
        <v>0.10166685407937701</v>
      </c>
      <c r="AX43" s="17">
        <v>1.7079575198774199E-3</v>
      </c>
      <c r="AY43" s="17">
        <v>120.96420476070401</v>
      </c>
      <c r="AZ43" s="17">
        <v>4.1251160302335403</v>
      </c>
      <c r="BA43" s="17">
        <v>31.0139716596989</v>
      </c>
      <c r="BB43" s="17">
        <v>2.1424502795272198</v>
      </c>
      <c r="BC43" s="17">
        <v>0</v>
      </c>
      <c r="BD43" s="17">
        <v>0</v>
      </c>
      <c r="BE43" s="17">
        <v>105.324367380255</v>
      </c>
      <c r="BF43" s="17">
        <v>105.324367380255</v>
      </c>
      <c r="BG43" s="17">
        <v>14.141992526192499</v>
      </c>
      <c r="BH43" s="17">
        <v>0</v>
      </c>
      <c r="BI43" s="17">
        <v>0.31955404485292399</v>
      </c>
      <c r="BJ43" s="17">
        <v>0</v>
      </c>
      <c r="BK43" s="17">
        <v>0</v>
      </c>
      <c r="BL43" s="17">
        <v>23.321446836645201</v>
      </c>
      <c r="BM43" s="17">
        <v>5.6500326239209597</v>
      </c>
      <c r="BN43" s="17">
        <v>1.17952546569489E-2</v>
      </c>
      <c r="BO43" s="17">
        <v>0</v>
      </c>
      <c r="BP43" s="17">
        <v>137.983455803347</v>
      </c>
      <c r="BQ43" s="17">
        <v>3.4066102250711799E-2</v>
      </c>
      <c r="BR43" s="17">
        <v>0.96240539911925305</v>
      </c>
      <c r="BS43" s="17">
        <v>2.7391535803612199</v>
      </c>
      <c r="BT43" s="17">
        <v>15.263572216893699</v>
      </c>
      <c r="BU43" s="17">
        <v>11.7070721622056</v>
      </c>
      <c r="BV43" s="17">
        <v>15.8906357830754</v>
      </c>
      <c r="BW43" s="17">
        <v>978.18178602159401</v>
      </c>
      <c r="BX43" s="17">
        <v>2623.6628417409802</v>
      </c>
      <c r="BY43" s="17">
        <v>268.19674778623897</v>
      </c>
      <c r="BZ43" s="17">
        <v>2915.1810363638701</v>
      </c>
      <c r="CA43" s="5">
        <v>6.70085953575365E-6</v>
      </c>
      <c r="CB43" s="17">
        <v>55.453923752481501</v>
      </c>
      <c r="CC43" s="17">
        <v>0</v>
      </c>
      <c r="CD43" s="17">
        <v>0.226692646216372</v>
      </c>
      <c r="CE43" s="17">
        <v>4.0395394393831399E-4</v>
      </c>
      <c r="CF43" s="17">
        <v>2.0717443458699102E-2</v>
      </c>
      <c r="CG43" s="17">
        <v>1.5092503025909801E-2</v>
      </c>
      <c r="CH43" s="17">
        <v>2.2415208515352401</v>
      </c>
      <c r="CI43" s="17">
        <v>3.4827233908849898E-4</v>
      </c>
      <c r="CJ43" s="17">
        <v>220.185320826587</v>
      </c>
      <c r="CK43" s="17">
        <v>3.83635408730303E-3</v>
      </c>
      <c r="CL43" s="17">
        <v>2.1767693288799899E-3</v>
      </c>
      <c r="CM43" s="17">
        <v>10.661622768454</v>
      </c>
      <c r="CN43" s="17">
        <v>2.1455290502047498E-3</v>
      </c>
      <c r="CO43" s="17">
        <v>0</v>
      </c>
      <c r="CP43" s="17">
        <v>0</v>
      </c>
      <c r="CQ43" s="17">
        <v>1.44263674785187</v>
      </c>
      <c r="CR43" s="17">
        <v>169.97698708079599</v>
      </c>
      <c r="CS43" s="17">
        <v>149.626143129121</v>
      </c>
      <c r="CT43" s="17">
        <v>20.350843951674602</v>
      </c>
      <c r="CU43" s="17">
        <v>0.57215379950065204</v>
      </c>
      <c r="CV43" s="17">
        <v>0</v>
      </c>
      <c r="CW43" s="17">
        <v>72.653256404151193</v>
      </c>
      <c r="CX43" s="17">
        <v>1.78158794750795E-3</v>
      </c>
      <c r="CY43" s="17">
        <v>10.2915785969785</v>
      </c>
      <c r="CZ43" s="17">
        <v>2.6536621577737698</v>
      </c>
      <c r="DA43" s="17">
        <v>8.3079499681983308E-3</v>
      </c>
      <c r="DB43" s="17">
        <v>41.166301360802898</v>
      </c>
      <c r="DC43" s="17">
        <v>0.60597985980707803</v>
      </c>
      <c r="DD43" s="17">
        <v>3.5400412589824499E-3</v>
      </c>
      <c r="DE43" s="17">
        <v>10.162740893312799</v>
      </c>
      <c r="DF43" s="5">
        <v>5.3896315705286099E-5</v>
      </c>
      <c r="DG43" s="17">
        <v>289.21532350556902</v>
      </c>
      <c r="DH43" s="17">
        <v>110.466428966111</v>
      </c>
      <c r="DI43" s="17">
        <v>2.7681923360948901</v>
      </c>
      <c r="DJ43" s="17">
        <v>0</v>
      </c>
      <c r="DK43" s="17">
        <v>0</v>
      </c>
      <c r="DL43" s="17">
        <v>12.847979572226601</v>
      </c>
      <c r="DM43" s="17">
        <v>10.176565601279</v>
      </c>
      <c r="DN43" s="17">
        <v>2.0424775421918999E-3</v>
      </c>
      <c r="DO43" s="17">
        <v>949.25352925257698</v>
      </c>
      <c r="DP43" s="17">
        <v>6.4635182006757104</v>
      </c>
      <c r="DQ43" s="17">
        <v>11.868292328453601</v>
      </c>
      <c r="DS43" s="25">
        <f t="shared" si="30"/>
        <v>7.9999995011404978E-3</v>
      </c>
      <c r="DT43" s="94">
        <f t="shared" si="31"/>
        <v>1.0304747423923666</v>
      </c>
      <c r="DU43" s="40">
        <f t="shared" si="32"/>
        <v>2.1827120241667043E-5</v>
      </c>
      <c r="DV43" s="40"/>
      <c r="DW43" s="40">
        <f t="shared" si="33"/>
        <v>1.2759451527075762E-5</v>
      </c>
      <c r="DX43" s="40">
        <f t="shared" si="34"/>
        <v>2.6051892327347041E-5</v>
      </c>
      <c r="DY43" s="40">
        <f t="shared" si="35"/>
        <v>2.5610131638627357E-5</v>
      </c>
      <c r="DZ43" s="40">
        <f t="shared" si="36"/>
        <v>1.4109167811074877E-5</v>
      </c>
      <c r="EA43" s="40">
        <f t="shared" si="37"/>
        <v>1.648317115285157E-5</v>
      </c>
      <c r="EB43" s="40">
        <f t="shared" si="38"/>
        <v>1.5505365550195004E-5</v>
      </c>
      <c r="EC43" s="40">
        <f t="shared" si="39"/>
        <v>1.5358867112373858E-5</v>
      </c>
      <c r="ED43" s="40">
        <f t="shared" si="40"/>
        <v>1.7350665338766891E-5</v>
      </c>
      <c r="EE43" s="40">
        <f t="shared" si="41"/>
        <v>1.5660025976515412E-5</v>
      </c>
      <c r="EF43" s="40">
        <f t="shared" si="42"/>
        <v>1.5601209436961906E-5</v>
      </c>
      <c r="EG43" s="40">
        <f t="shared" si="43"/>
        <v>2.9794296989717581E-5</v>
      </c>
      <c r="EH43" s="40">
        <f t="shared" si="44"/>
        <v>1.8801675042942421E-5</v>
      </c>
      <c r="EI43" s="40">
        <f t="shared" si="45"/>
        <v>0.47208372318127856</v>
      </c>
      <c r="EJ43" s="40">
        <f t="shared" si="46"/>
        <v>2.2185724232017976E-5</v>
      </c>
      <c r="EK43" s="40">
        <f t="shared" si="47"/>
        <v>2.1183370177967984E-5</v>
      </c>
      <c r="EL43" s="40">
        <f t="shared" si="48"/>
        <v>2.6845394250601883E-5</v>
      </c>
      <c r="EM43" s="40">
        <f t="shared" si="49"/>
        <v>9.7412376386323376E-7</v>
      </c>
      <c r="EN43" s="40">
        <f t="shared" si="50"/>
        <v>2.3389795852641651E-5</v>
      </c>
      <c r="EO43" s="40">
        <f t="shared" si="51"/>
        <v>2.5670283033030057E-5</v>
      </c>
      <c r="EP43" s="40">
        <f t="shared" si="52"/>
        <v>1.8246263575530594E-5</v>
      </c>
      <c r="EQ43" s="40">
        <f t="shared" si="53"/>
        <v>6.7039471960010893E-6</v>
      </c>
      <c r="ER43" s="40">
        <f t="shared" si="54"/>
        <v>6.6266591905668861E-6</v>
      </c>
      <c r="ES43" s="40">
        <f t="shared" si="55"/>
        <v>2.029393191606368E-5</v>
      </c>
      <c r="ET43" s="40">
        <f t="shared" si="56"/>
        <v>3.0560727658555459E-5</v>
      </c>
      <c r="EU43" s="40">
        <f t="shared" si="57"/>
        <v>1.65752567803889E-5</v>
      </c>
      <c r="EV43" s="40">
        <f t="shared" si="58"/>
        <v>2.2572097011443624E-5</v>
      </c>
      <c r="EW43" s="40">
        <f t="shared" si="29"/>
        <v>0</v>
      </c>
    </row>
    <row r="44" spans="1:153" x14ac:dyDescent="0.25">
      <c r="A44" s="17" t="s">
        <v>214</v>
      </c>
      <c r="B44" s="17">
        <v>34087.782635590098</v>
      </c>
      <c r="C44" s="17"/>
      <c r="D44" s="17">
        <v>12226.704734667601</v>
      </c>
      <c r="E44" s="17">
        <v>831.29959824024297</v>
      </c>
      <c r="F44" s="17">
        <v>745.20476293515605</v>
      </c>
      <c r="G44" s="17">
        <v>1266.4193159818001</v>
      </c>
      <c r="H44" s="17">
        <v>4396.6118826901002</v>
      </c>
      <c r="I44" s="17">
        <v>168.3392400077</v>
      </c>
      <c r="J44" s="17">
        <v>95.957570756394702</v>
      </c>
      <c r="K44" s="17">
        <v>73.273144794631705</v>
      </c>
      <c r="L44" s="17">
        <v>67.835119479494494</v>
      </c>
      <c r="M44" s="17">
        <v>486.74807527587899</v>
      </c>
      <c r="N44" s="17">
        <v>14.983403448223299</v>
      </c>
      <c r="O44" s="17">
        <v>70.642421517738896</v>
      </c>
      <c r="P44" s="17">
        <v>44.976242079595799</v>
      </c>
      <c r="Q44" s="17">
        <v>44.343456428523901</v>
      </c>
      <c r="R44" s="17">
        <v>28.361705643742599</v>
      </c>
      <c r="S44" s="17">
        <v>0.86308561990536403</v>
      </c>
      <c r="T44" s="17">
        <v>9.3211645620202297E-4</v>
      </c>
      <c r="U44" s="17">
        <v>7.7867738706195094E-2</v>
      </c>
      <c r="V44" s="17">
        <v>5.6872719183458702E-2</v>
      </c>
      <c r="W44" s="17">
        <v>9.96943051618962</v>
      </c>
      <c r="X44" s="17">
        <v>2.5962034108619001</v>
      </c>
      <c r="Y44" s="17">
        <v>2.5169073626894498</v>
      </c>
      <c r="Z44" s="17">
        <v>9.5261641808309392</v>
      </c>
      <c r="AA44" s="17">
        <v>1.2934825509680501</v>
      </c>
      <c r="AB44" s="17">
        <v>12.721618885917</v>
      </c>
      <c r="AC44" s="17">
        <v>2.56720597928334E-2</v>
      </c>
      <c r="AF44" s="17" t="s">
        <v>214</v>
      </c>
      <c r="AG44" s="17">
        <v>0</v>
      </c>
      <c r="AH44" s="17">
        <v>13.316420326849601</v>
      </c>
      <c r="AI44" s="17">
        <v>95.957156069065206</v>
      </c>
      <c r="AJ44" s="17">
        <v>168.338577501305</v>
      </c>
      <c r="AK44" s="17">
        <v>168.338577501305</v>
      </c>
      <c r="AL44" s="17">
        <v>42.248179127264102</v>
      </c>
      <c r="AM44" s="17">
        <v>0</v>
      </c>
      <c r="AN44" s="17">
        <v>73.272845209473402</v>
      </c>
      <c r="AO44" s="17">
        <v>2.5671945591043799E-2</v>
      </c>
      <c r="AP44" s="17">
        <v>67.834822575155201</v>
      </c>
      <c r="AQ44" s="17">
        <v>1.08157487827867</v>
      </c>
      <c r="AR44" s="17">
        <v>34087.630762727298</v>
      </c>
      <c r="AS44" s="17">
        <v>7.9295604249805599E-2</v>
      </c>
      <c r="AT44" s="17">
        <v>1.9410225673616699</v>
      </c>
      <c r="AU44" s="17">
        <v>0.123601782860761</v>
      </c>
      <c r="AV44" s="17">
        <v>2.87176958471094E-3</v>
      </c>
      <c r="AW44" s="17">
        <v>0.44196560727040202</v>
      </c>
      <c r="AX44" s="17">
        <v>7.4248137935349397E-3</v>
      </c>
      <c r="AY44" s="17">
        <v>561.466647522529</v>
      </c>
      <c r="AZ44" s="17">
        <v>19.079795653603</v>
      </c>
      <c r="BA44" s="17">
        <v>143.75080081678999</v>
      </c>
      <c r="BB44" s="17">
        <v>9.5261264446308491</v>
      </c>
      <c r="BC44" s="17">
        <v>0</v>
      </c>
      <c r="BD44" s="17">
        <v>0</v>
      </c>
      <c r="BE44" s="17">
        <v>486.74605344387902</v>
      </c>
      <c r="BF44" s="17">
        <v>486.74605344387902</v>
      </c>
      <c r="BG44" s="17">
        <v>65.702075302576304</v>
      </c>
      <c r="BH44" s="17">
        <v>0</v>
      </c>
      <c r="BI44" s="17">
        <v>1.2934792907521799</v>
      </c>
      <c r="BJ44" s="17">
        <v>0</v>
      </c>
      <c r="BK44" s="17">
        <v>0</v>
      </c>
      <c r="BL44" s="17">
        <v>97.813050775943793</v>
      </c>
      <c r="BM44" s="17">
        <v>25.833693441924101</v>
      </c>
      <c r="BN44" s="17">
        <v>4.2169304225543103E-2</v>
      </c>
      <c r="BO44" s="17">
        <v>0</v>
      </c>
      <c r="BP44" s="17">
        <v>640.53205853940699</v>
      </c>
      <c r="BQ44" s="17">
        <v>0.147982481996529</v>
      </c>
      <c r="BR44" s="17">
        <v>3.8956742518780598</v>
      </c>
      <c r="BS44" s="17">
        <v>11.0876881425508</v>
      </c>
      <c r="BT44" s="17">
        <v>70.6423263554653</v>
      </c>
      <c r="BU44" s="17">
        <v>54.389855591764302</v>
      </c>
      <c r="BV44" s="17">
        <v>68.652848021803507</v>
      </c>
      <c r="BW44" s="17">
        <v>4521.1348802450402</v>
      </c>
      <c r="BX44" s="17">
        <v>11003.966707579</v>
      </c>
      <c r="BY44" s="17">
        <v>1124.8500015485899</v>
      </c>
      <c r="BZ44" s="17">
        <v>12226.629759903501</v>
      </c>
      <c r="CA44" s="5">
        <v>2.9108296021906101E-5</v>
      </c>
      <c r="CB44" s="17">
        <v>257.299432670849</v>
      </c>
      <c r="CC44" s="17">
        <v>0</v>
      </c>
      <c r="CD44" s="17">
        <v>0.86308191318247096</v>
      </c>
      <c r="CE44" s="17">
        <v>9.3211110052507395E-4</v>
      </c>
      <c r="CF44" s="17">
        <v>7.7867390063583397E-2</v>
      </c>
      <c r="CG44" s="17">
        <v>5.68726123876915E-2</v>
      </c>
      <c r="CH44" s="17">
        <v>9.9693910633769196</v>
      </c>
      <c r="CI44" s="17">
        <v>1.51400416524413E-3</v>
      </c>
      <c r="CJ44" s="17">
        <v>1013.7989755666</v>
      </c>
      <c r="CK44" s="17">
        <v>1.6356200635151499E-2</v>
      </c>
      <c r="CL44" s="17">
        <v>9.4628362566731104E-3</v>
      </c>
      <c r="CM44" s="17">
        <v>52.847901751572103</v>
      </c>
      <c r="CN44" s="17">
        <v>9.2199633880873204E-3</v>
      </c>
      <c r="CO44" s="17">
        <v>0</v>
      </c>
      <c r="CP44" s="17">
        <v>0</v>
      </c>
      <c r="CQ44" s="17">
        <v>7.2074075212663304</v>
      </c>
      <c r="CR44" s="17">
        <v>831.29655704991205</v>
      </c>
      <c r="CS44" s="17">
        <v>745.20197593779005</v>
      </c>
      <c r="CT44" s="17">
        <v>86.094581112121404</v>
      </c>
      <c r="CU44" s="17">
        <v>2.8583698357115699</v>
      </c>
      <c r="CV44" s="17">
        <v>0</v>
      </c>
      <c r="CW44" s="17">
        <v>362.44144375270702</v>
      </c>
      <c r="CX44" s="17">
        <v>7.74490367640558E-3</v>
      </c>
      <c r="CY44" s="17">
        <v>51.148150216548899</v>
      </c>
      <c r="CZ44" s="17">
        <v>13.2529515930929</v>
      </c>
      <c r="DA44" s="17">
        <v>3.5366952043254601E-2</v>
      </c>
      <c r="DB44" s="17">
        <v>204.59261464177601</v>
      </c>
      <c r="DC44" s="17">
        <v>2.8156142257689001</v>
      </c>
      <c r="DD44" s="17">
        <v>1.41046186381168E-2</v>
      </c>
      <c r="DE44" s="17">
        <v>50.7591328474346</v>
      </c>
      <c r="DF44" s="17">
        <v>2.3429887700546101E-4</v>
      </c>
      <c r="DG44" s="17">
        <v>1266.41151080739</v>
      </c>
      <c r="DH44" s="17">
        <v>512.57754192105097</v>
      </c>
      <c r="DI44" s="17">
        <v>12.721562677682099</v>
      </c>
      <c r="DJ44" s="17">
        <v>0</v>
      </c>
      <c r="DK44" s="17">
        <v>0</v>
      </c>
      <c r="DL44" s="17">
        <v>59.112363829172097</v>
      </c>
      <c r="DM44" s="17">
        <v>44.343302692410703</v>
      </c>
      <c r="DN44" s="17">
        <v>8.8725427459801203E-3</v>
      </c>
      <c r="DO44" s="17">
        <v>4396.59293176342</v>
      </c>
      <c r="DP44" s="17">
        <v>28.361597961615001</v>
      </c>
      <c r="DQ44" s="17">
        <v>54.367071858780299</v>
      </c>
      <c r="DS44" s="25">
        <f t="shared" si="30"/>
        <v>8.0000010384477186E-3</v>
      </c>
      <c r="DT44" s="94">
        <f t="shared" si="31"/>
        <v>1.0283269227819252</v>
      </c>
      <c r="DU44" s="40">
        <f t="shared" si="32"/>
        <v>-4.4553459056977624E-6</v>
      </c>
      <c r="DV44" s="40"/>
      <c r="DW44" s="40">
        <f t="shared" si="33"/>
        <v>-6.1320499453690024E-6</v>
      </c>
      <c r="DX44" s="40">
        <f t="shared" si="34"/>
        <v>-3.6583565508229181E-6</v>
      </c>
      <c r="DY44" s="40">
        <f t="shared" si="35"/>
        <v>-3.7399081495729151E-6</v>
      </c>
      <c r="DZ44" s="40">
        <f t="shared" si="36"/>
        <v>-6.1631833245310683E-6</v>
      </c>
      <c r="EA44" s="40">
        <f t="shared" si="37"/>
        <v>-4.3103478737348404E-6</v>
      </c>
      <c r="EB44" s="40">
        <f t="shared" si="38"/>
        <v>-3.9355434595774233E-6</v>
      </c>
      <c r="EC44" s="40">
        <f t="shared" si="39"/>
        <v>-4.3215696919676603E-6</v>
      </c>
      <c r="ED44" s="40">
        <f t="shared" si="40"/>
        <v>-4.0886078950477316E-6</v>
      </c>
      <c r="EE44" s="40">
        <f t="shared" si="41"/>
        <v>-4.37685289820262E-6</v>
      </c>
      <c r="EF44" s="40">
        <f t="shared" si="42"/>
        <v>-4.1537544834103198E-6</v>
      </c>
      <c r="EG44" s="40">
        <f t="shared" si="43"/>
        <v>-2.7399512121715933E-6</v>
      </c>
      <c r="EH44" s="40">
        <f t="shared" si="44"/>
        <v>-1.3470981253312507E-6</v>
      </c>
      <c r="EI44" s="40">
        <f t="shared" si="45"/>
        <v>0.5264247266436024</v>
      </c>
      <c r="EJ44" s="40">
        <f t="shared" si="46"/>
        <v>-3.4669402338048523E-6</v>
      </c>
      <c r="EK44" s="40">
        <f t="shared" si="47"/>
        <v>-3.7967437132070001E-6</v>
      </c>
      <c r="EL44" s="40">
        <f t="shared" si="48"/>
        <v>-4.2947336945289189E-6</v>
      </c>
      <c r="EM44" s="40">
        <f t="shared" si="49"/>
        <v>-5.7457165500972538E-6</v>
      </c>
      <c r="EN44" s="40">
        <f t="shared" si="50"/>
        <v>-4.4773691581397535E-6</v>
      </c>
      <c r="EO44" s="40">
        <f t="shared" si="51"/>
        <v>-1.8778030791415327E-6</v>
      </c>
      <c r="EP44" s="40">
        <f t="shared" si="52"/>
        <v>-3.957378772666942E-6</v>
      </c>
      <c r="EQ44" s="40">
        <f t="shared" si="53"/>
        <v>-8.191092010246566E-6</v>
      </c>
      <c r="ER44" s="40">
        <f t="shared" si="54"/>
        <v>-8.2727789983380763E-6</v>
      </c>
      <c r="ES44" s="40">
        <f t="shared" si="55"/>
        <v>-3.9613216163123537E-6</v>
      </c>
      <c r="ET44" s="40">
        <f t="shared" si="56"/>
        <v>-2.5204946659079747E-6</v>
      </c>
      <c r="EU44" s="40">
        <f t="shared" si="57"/>
        <v>-4.4183240674259778E-6</v>
      </c>
      <c r="EV44" s="40">
        <f t="shared" si="58"/>
        <v>-4.4484856502728015E-6</v>
      </c>
      <c r="EW44" s="40">
        <f t="shared" si="29"/>
        <v>0</v>
      </c>
    </row>
    <row r="45" spans="1:153" x14ac:dyDescent="0.25">
      <c r="A45" s="17" t="s">
        <v>215</v>
      </c>
      <c r="B45" s="17">
        <v>3687.1415138920001</v>
      </c>
      <c r="C45" s="17"/>
      <c r="D45" s="17">
        <v>1143.44979270863</v>
      </c>
      <c r="E45" s="17">
        <v>75.989709946034793</v>
      </c>
      <c r="F45" s="17">
        <v>65.961773294370204</v>
      </c>
      <c r="G45" s="17">
        <v>118.45370887108101</v>
      </c>
      <c r="H45" s="17">
        <v>282.00761227384697</v>
      </c>
      <c r="I45" s="17">
        <v>10.7736236466096</v>
      </c>
      <c r="J45" s="17">
        <v>6.1089358932764997</v>
      </c>
      <c r="K45" s="17">
        <v>5.1055463829729204</v>
      </c>
      <c r="L45" s="17">
        <v>4.4217860091819299</v>
      </c>
      <c r="M45" s="17">
        <v>31.2503925132755</v>
      </c>
      <c r="N45" s="17">
        <v>1.8440448237514999</v>
      </c>
      <c r="O45" s="17">
        <v>4.4924388786449896</v>
      </c>
      <c r="P45" s="17">
        <v>4.3071195902621797</v>
      </c>
      <c r="Q45" s="17">
        <v>3.9647749263834098</v>
      </c>
      <c r="R45" s="17">
        <v>2.44868344491988</v>
      </c>
      <c r="S45" s="17">
        <v>0.107375677508181</v>
      </c>
      <c r="T45" s="17">
        <v>1.11818268429264E-4</v>
      </c>
      <c r="U45" s="17">
        <v>9.6800292755601196E-3</v>
      </c>
      <c r="V45" s="17">
        <v>7.0711749672017401E-3</v>
      </c>
      <c r="W45" s="17">
        <v>0.75000940248504699</v>
      </c>
      <c r="X45" s="17">
        <v>0.1025269476352</v>
      </c>
      <c r="Y45" s="17">
        <v>9.9417960991599996E-2</v>
      </c>
      <c r="Z45" s="17">
        <v>0.76761987280038801</v>
      </c>
      <c r="AA45" s="17">
        <v>0.159311265209619</v>
      </c>
      <c r="AB45" s="17">
        <v>0.84644519877798696</v>
      </c>
      <c r="AC45" s="17">
        <v>3.1927032968528898E-3</v>
      </c>
      <c r="AF45" s="17" t="s">
        <v>215</v>
      </c>
      <c r="AG45" s="17">
        <v>0</v>
      </c>
      <c r="AH45" s="17">
        <v>0.85022695682013405</v>
      </c>
      <c r="AI45" s="17">
        <v>6.10878829228961</v>
      </c>
      <c r="AJ45" s="17">
        <v>10.7733746338745</v>
      </c>
      <c r="AK45" s="17">
        <v>10.7733746338745</v>
      </c>
      <c r="AL45" s="17">
        <v>2.6921658313447598</v>
      </c>
      <c r="AM45" s="17">
        <v>0</v>
      </c>
      <c r="AN45" s="17">
        <v>5.1054291847077096</v>
      </c>
      <c r="AO45" s="17">
        <v>3.1926284600972401E-3</v>
      </c>
      <c r="AP45" s="17">
        <v>4.4216802784360496</v>
      </c>
      <c r="AQ45" s="17">
        <v>0.104269769331454</v>
      </c>
      <c r="AR45" s="17">
        <v>3687.0548119732998</v>
      </c>
      <c r="AS45" s="17">
        <v>3.1089073858363999E-3</v>
      </c>
      <c r="AT45" s="17">
        <v>7.6669367647613104E-2</v>
      </c>
      <c r="AU45" s="17">
        <v>4.88220301385053E-3</v>
      </c>
      <c r="AV45" s="17">
        <v>1.13433955986926E-4</v>
      </c>
      <c r="AW45" s="17">
        <v>1.74573987208783E-2</v>
      </c>
      <c r="AX45" s="17">
        <v>2.9327591728699198E-4</v>
      </c>
      <c r="AY45" s="17">
        <v>35.905957736886798</v>
      </c>
      <c r="AZ45" s="17">
        <v>1.2276689334158599</v>
      </c>
      <c r="BA45" s="17">
        <v>9.2134690474726693</v>
      </c>
      <c r="BB45" s="17">
        <v>0.76760121104728396</v>
      </c>
      <c r="BC45" s="17">
        <v>0</v>
      </c>
      <c r="BD45" s="17">
        <v>0</v>
      </c>
      <c r="BE45" s="17">
        <v>31.249668341084998</v>
      </c>
      <c r="BF45" s="17">
        <v>31.249668341084998</v>
      </c>
      <c r="BG45" s="17">
        <v>4.1943520349004801</v>
      </c>
      <c r="BH45" s="5">
        <v>0</v>
      </c>
      <c r="BI45" s="17">
        <v>0.15930743690421401</v>
      </c>
      <c r="BJ45" s="17">
        <v>0</v>
      </c>
      <c r="BK45" s="17">
        <v>0</v>
      </c>
      <c r="BL45" s="17">
        <v>9.1473829305378604</v>
      </c>
      <c r="BM45" s="17">
        <v>1.6945677262002701</v>
      </c>
      <c r="BN45" s="17">
        <v>4.0652634665416798E-3</v>
      </c>
      <c r="BO45" s="17">
        <v>0</v>
      </c>
      <c r="BP45" s="17">
        <v>40.8970346278942</v>
      </c>
      <c r="BQ45" s="17">
        <v>8.5910619577969204E-3</v>
      </c>
      <c r="BR45" s="17">
        <v>0.47944008168124402</v>
      </c>
      <c r="BS45" s="17">
        <v>1.3645609587901</v>
      </c>
      <c r="BT45" s="17">
        <v>4.49235062438889</v>
      </c>
      <c r="BU45" s="17">
        <v>3.4722061214053799</v>
      </c>
      <c r="BV45" s="17">
        <v>5.8187323432004803</v>
      </c>
      <c r="BW45" s="17">
        <v>291.993385208088</v>
      </c>
      <c r="BX45" s="17">
        <v>1029.0812622481601</v>
      </c>
      <c r="BY45" s="17">
        <v>105.19496626972401</v>
      </c>
      <c r="BZ45" s="17">
        <v>1143.4236114484199</v>
      </c>
      <c r="CA45" s="5">
        <v>1.6898765804767401E-6</v>
      </c>
      <c r="CB45" s="17">
        <v>16.4642262660482</v>
      </c>
      <c r="CC45" s="17">
        <v>0</v>
      </c>
      <c r="CD45" s="17">
        <v>0.107372970820725</v>
      </c>
      <c r="CE45" s="17">
        <v>1.11814323154373E-4</v>
      </c>
      <c r="CF45" s="17">
        <v>9.6798362762170898E-3</v>
      </c>
      <c r="CG45" s="17">
        <v>7.0710497213247502E-3</v>
      </c>
      <c r="CH45" s="17">
        <v>0.74999204396457098</v>
      </c>
      <c r="CI45" s="5">
        <v>5.9801811293837502E-5</v>
      </c>
      <c r="CJ45" s="17">
        <v>65.709961352185005</v>
      </c>
      <c r="CK45" s="17">
        <v>7.5818731107767296E-4</v>
      </c>
      <c r="CL45" s="17">
        <v>3.73776289861494E-4</v>
      </c>
      <c r="CM45" s="17">
        <v>4.6344479638662399</v>
      </c>
      <c r="CN45" s="17">
        <v>4.0155925505161498E-4</v>
      </c>
      <c r="CO45" s="17">
        <v>0</v>
      </c>
      <c r="CP45" s="17">
        <v>0</v>
      </c>
      <c r="CQ45" s="17">
        <v>0.637825252952815</v>
      </c>
      <c r="CR45" s="17">
        <v>75.987916635827304</v>
      </c>
      <c r="CS45" s="17">
        <v>65.960219553093395</v>
      </c>
      <c r="CT45" s="17">
        <v>10.0276970827339</v>
      </c>
      <c r="CU45" s="17">
        <v>0.252918395476115</v>
      </c>
      <c r="CV45" s="17">
        <v>0</v>
      </c>
      <c r="CW45" s="17">
        <v>32.118220045525398</v>
      </c>
      <c r="CX45" s="17">
        <v>3.0591873459547898E-4</v>
      </c>
      <c r="CY45" s="17">
        <v>4.5306299179329397</v>
      </c>
      <c r="CZ45" s="17">
        <v>1.1712786428347</v>
      </c>
      <c r="DA45" s="17">
        <v>1.65860004881033E-3</v>
      </c>
      <c r="DB45" s="17">
        <v>18.122524957974299</v>
      </c>
      <c r="DC45" s="17">
        <v>0.179771588745475</v>
      </c>
      <c r="DD45" s="17">
        <v>1.00562298136543E-3</v>
      </c>
      <c r="DE45" s="17">
        <v>4.4878016554506504</v>
      </c>
      <c r="DF45" s="5">
        <v>9.2546480221784895E-6</v>
      </c>
      <c r="DG45" s="17">
        <v>118.45094529384799</v>
      </c>
      <c r="DH45" s="17">
        <v>32.763775240353603</v>
      </c>
      <c r="DI45" s="17">
        <v>0.846424364694908</v>
      </c>
      <c r="DJ45" s="17">
        <v>0</v>
      </c>
      <c r="DK45" s="17">
        <v>0</v>
      </c>
      <c r="DL45" s="17">
        <v>3.83232554625407</v>
      </c>
      <c r="DM45" s="17">
        <v>3.96468097726774</v>
      </c>
      <c r="DN45" s="17">
        <v>5.1508943427142604E-4</v>
      </c>
      <c r="DO45" s="17">
        <v>282.00103391259699</v>
      </c>
      <c r="DP45" s="17">
        <v>2.4486251747802799</v>
      </c>
      <c r="DQ45" s="17">
        <v>3.5525947660030699</v>
      </c>
      <c r="DS45" s="25">
        <f t="shared" si="30"/>
        <v>7.9999947866657289E-3</v>
      </c>
      <c r="DT45" s="94">
        <f t="shared" si="31"/>
        <v>1.035433739929436</v>
      </c>
      <c r="DU45" s="40">
        <f t="shared" si="32"/>
        <v>-2.3514670747966181E-5</v>
      </c>
      <c r="DV45" s="40"/>
      <c r="DW45" s="40">
        <f t="shared" si="33"/>
        <v>-2.2896729158527173E-5</v>
      </c>
      <c r="DX45" s="40">
        <f t="shared" si="34"/>
        <v>-2.3599382189545537E-5</v>
      </c>
      <c r="DY45" s="40">
        <f t="shared" si="35"/>
        <v>-2.3555177479452434E-5</v>
      </c>
      <c r="DZ45" s="40">
        <f t="shared" si="36"/>
        <v>-2.3330440721102261E-5</v>
      </c>
      <c r="EA45" s="40">
        <f t="shared" si="37"/>
        <v>-2.3326892479734098E-5</v>
      </c>
      <c r="EB45" s="40">
        <f t="shared" si="38"/>
        <v>-2.31131830169893E-5</v>
      </c>
      <c r="EC45" s="40">
        <f t="shared" si="39"/>
        <v>-2.4161488918578496E-5</v>
      </c>
      <c r="ED45" s="40">
        <f t="shared" si="40"/>
        <v>-2.2955087745690925E-5</v>
      </c>
      <c r="EE45" s="40">
        <f t="shared" si="41"/>
        <v>-2.3911321276226497E-5</v>
      </c>
      <c r="EF45" s="40">
        <f t="shared" si="42"/>
        <v>-2.3173219030582347E-5</v>
      </c>
      <c r="EG45" s="40">
        <f t="shared" si="43"/>
        <v>-2.3743067192255282E-5</v>
      </c>
      <c r="EH45" s="40">
        <f t="shared" si="44"/>
        <v>-1.9645065516442836E-5</v>
      </c>
      <c r="EI45" s="40">
        <f t="shared" si="45"/>
        <v>0.35095676385579228</v>
      </c>
      <c r="EJ45" s="40">
        <f t="shared" si="46"/>
        <v>-2.3695951829334276E-5</v>
      </c>
      <c r="EK45" s="40">
        <f t="shared" si="47"/>
        <v>-2.379651797010566E-5</v>
      </c>
      <c r="EL45" s="40">
        <f t="shared" si="48"/>
        <v>-2.5207640303771563E-5</v>
      </c>
      <c r="EM45" s="40">
        <f t="shared" si="49"/>
        <v>-3.5282918850580989E-5</v>
      </c>
      <c r="EN45" s="40">
        <f t="shared" si="50"/>
        <v>-1.9937888361250748E-5</v>
      </c>
      <c r="EO45" s="40">
        <f t="shared" si="51"/>
        <v>-1.7712173375829168E-5</v>
      </c>
      <c r="EP45" s="40">
        <f t="shared" si="52"/>
        <v>-2.3144403814810269E-5</v>
      </c>
      <c r="EQ45" s="40">
        <f t="shared" si="53"/>
        <v>-2.3028031187901E-5</v>
      </c>
      <c r="ER45" s="40">
        <f t="shared" si="54"/>
        <v>-2.2950943284124339E-5</v>
      </c>
      <c r="ES45" s="40">
        <f t="shared" si="55"/>
        <v>-2.4311190688659119E-5</v>
      </c>
      <c r="ET45" s="40">
        <f t="shared" si="56"/>
        <v>-2.4030349642588884E-5</v>
      </c>
      <c r="EU45" s="40">
        <f t="shared" si="57"/>
        <v>-2.4613623078063296E-5</v>
      </c>
      <c r="EV45" s="40">
        <f t="shared" si="58"/>
        <v>-2.3439934341354934E-5</v>
      </c>
      <c r="EW45" s="40">
        <f t="shared" si="29"/>
        <v>0</v>
      </c>
    </row>
    <row r="46" spans="1:153" x14ac:dyDescent="0.25">
      <c r="A46" s="17" t="s">
        <v>216</v>
      </c>
      <c r="B46" s="17">
        <v>563.51083739348803</v>
      </c>
      <c r="C46" s="17"/>
      <c r="D46" s="17">
        <v>79.971909228009906</v>
      </c>
      <c r="E46" s="17">
        <v>12.897324598535</v>
      </c>
      <c r="F46" s="17">
        <v>11.080092092401401</v>
      </c>
      <c r="G46" s="17">
        <v>9.50522433835601</v>
      </c>
      <c r="H46" s="17">
        <v>58.339605401541903</v>
      </c>
      <c r="I46" s="17">
        <v>1.78013492034204</v>
      </c>
      <c r="J46" s="17">
        <v>1.00822289956339</v>
      </c>
      <c r="K46" s="17">
        <v>0.85856242584069897</v>
      </c>
      <c r="L46" s="17">
        <v>0.73350677305502898</v>
      </c>
      <c r="M46" s="17">
        <v>5.1670817644121998</v>
      </c>
      <c r="N46" s="17">
        <v>0.34355287439279902</v>
      </c>
      <c r="O46" s="17">
        <v>0.74125918759199905</v>
      </c>
      <c r="P46" s="17">
        <v>0.79942144844499896</v>
      </c>
      <c r="Q46" s="17">
        <v>0.69563865549339898</v>
      </c>
      <c r="R46" s="17">
        <v>0.42738903795139799</v>
      </c>
      <c r="S46" s="17">
        <v>2.0899604547173999E-2</v>
      </c>
      <c r="T46" s="5">
        <v>3.0610508318999999E-6</v>
      </c>
      <c r="U46" s="17">
        <v>1.8531477792758399E-3</v>
      </c>
      <c r="V46" s="17">
        <v>1.3582690905632299E-3</v>
      </c>
      <c r="W46" s="17">
        <v>0.130953945143332</v>
      </c>
      <c r="X46" s="17">
        <v>1.5726863710999898E-2</v>
      </c>
      <c r="Y46" s="17">
        <v>1.4960551405E-2</v>
      </c>
      <c r="Z46" s="17">
        <v>0.13251648265757901</v>
      </c>
      <c r="AA46" s="17">
        <v>2.9076152150229798E-2</v>
      </c>
      <c r="AB46" s="17">
        <v>0.14101970404080899</v>
      </c>
      <c r="AC46" s="17">
        <v>6.1683799652505298E-4</v>
      </c>
      <c r="AF46" s="17" t="s">
        <v>216</v>
      </c>
      <c r="AG46" s="17">
        <v>0</v>
      </c>
      <c r="AH46" s="17">
        <v>0.176465797030082</v>
      </c>
      <c r="AI46" s="17">
        <v>1.0082262526669501</v>
      </c>
      <c r="AJ46" s="17">
        <v>1.78014014744317</v>
      </c>
      <c r="AK46" s="17">
        <v>1.78014014744317</v>
      </c>
      <c r="AL46" s="17">
        <v>0.55723788304766897</v>
      </c>
      <c r="AM46" s="17">
        <v>0</v>
      </c>
      <c r="AN46" s="17">
        <v>0.85856515480173501</v>
      </c>
      <c r="AO46" s="17">
        <v>6.1684147082911205E-4</v>
      </c>
      <c r="AP46" s="17">
        <v>0.73350933237316895</v>
      </c>
      <c r="AQ46" s="17">
        <v>1.7568629511424901E-2</v>
      </c>
      <c r="AR46" s="17">
        <v>563.51262854213803</v>
      </c>
      <c r="AS46" s="17">
        <v>7.6631626453259295E-4</v>
      </c>
      <c r="AT46" s="17">
        <v>1.15376109633646E-2</v>
      </c>
      <c r="AU46" s="17">
        <v>7.3470068907664798E-4</v>
      </c>
      <c r="AV46" s="5">
        <v>1.7070048040917701E-5</v>
      </c>
      <c r="AW46" s="17">
        <v>2.62708137678643E-3</v>
      </c>
      <c r="AX46" s="5">
        <v>4.4132416102559002E-5</v>
      </c>
      <c r="AY46" s="17">
        <v>7.4447196274865597</v>
      </c>
      <c r="AZ46" s="17">
        <v>0.253709834673089</v>
      </c>
      <c r="BA46" s="17">
        <v>1.9076665944289</v>
      </c>
      <c r="BB46" s="17">
        <v>0.13251730641100701</v>
      </c>
      <c r="BC46" s="17">
        <v>0</v>
      </c>
      <c r="BD46" s="17">
        <v>0</v>
      </c>
      <c r="BE46" s="17">
        <v>5.1671005563059298</v>
      </c>
      <c r="BF46" s="17">
        <v>5.1671005563059298</v>
      </c>
      <c r="BG46" s="5">
        <v>0.87037370133608405</v>
      </c>
      <c r="BH46" s="5">
        <v>0</v>
      </c>
      <c r="BI46" s="5">
        <v>2.9076342110641699E-2</v>
      </c>
      <c r="BJ46" s="17">
        <v>0</v>
      </c>
      <c r="BK46" s="17">
        <v>0</v>
      </c>
      <c r="BL46" s="17">
        <v>0.63977766507823597</v>
      </c>
      <c r="BM46" s="17">
        <v>0.34642951266007399</v>
      </c>
      <c r="BN46" s="17">
        <v>6.8498199772043598E-4</v>
      </c>
      <c r="BO46" s="17">
        <v>0</v>
      </c>
      <c r="BP46" s="17">
        <v>8.4769891483591202</v>
      </c>
      <c r="BQ46" s="17">
        <v>1.53636560952815E-3</v>
      </c>
      <c r="BR46" s="17">
        <v>8.93240551816884E-2</v>
      </c>
      <c r="BS46" s="17">
        <v>0.254229875163279</v>
      </c>
      <c r="BT46" s="17">
        <v>0.74126402537098801</v>
      </c>
      <c r="BU46" s="17">
        <v>0.72052314577144405</v>
      </c>
      <c r="BV46" s="17">
        <v>1.1131815054043701</v>
      </c>
      <c r="BW46" s="17">
        <v>58.160082302948098</v>
      </c>
      <c r="BX46" s="17">
        <v>71.974963121083306</v>
      </c>
      <c r="BY46" s="17">
        <v>7.3574365290210899</v>
      </c>
      <c r="BZ46" s="17">
        <v>79.972177315182705</v>
      </c>
      <c r="CA46" s="5">
        <v>3.02206930844484E-7</v>
      </c>
      <c r="CB46" s="17">
        <v>3.4124569005142198</v>
      </c>
      <c r="CC46" s="17">
        <v>0</v>
      </c>
      <c r="CD46" s="17">
        <v>2.08996703588573E-2</v>
      </c>
      <c r="CE46" s="5">
        <v>3.0610671913666999E-6</v>
      </c>
      <c r="CF46" s="17">
        <v>1.85315010869888E-3</v>
      </c>
      <c r="CG46" s="17">
        <v>1.35827686317564E-3</v>
      </c>
      <c r="CH46" s="17">
        <v>0.13095433558050401</v>
      </c>
      <c r="CI46" s="5">
        <v>8.9992516031459898E-6</v>
      </c>
      <c r="CJ46" s="17">
        <v>13.520189665139901</v>
      </c>
      <c r="CK46" s="17">
        <v>1.0025819316016E-4</v>
      </c>
      <c r="CL46" s="5">
        <v>5.6247950067516499E-5</v>
      </c>
      <c r="CM46" s="17">
        <v>0.77484756934913901</v>
      </c>
      <c r="CN46" s="5">
        <v>5.5816709024068999E-5</v>
      </c>
      <c r="CO46" s="5">
        <v>0</v>
      </c>
      <c r="CP46" s="17">
        <v>0</v>
      </c>
      <c r="CQ46" s="17">
        <v>0.107707350430176</v>
      </c>
      <c r="CR46" s="17">
        <v>12.8973659011529</v>
      </c>
      <c r="CS46" s="17">
        <v>11.080127770341599</v>
      </c>
      <c r="CT46" s="17">
        <v>1.81723813081124</v>
      </c>
      <c r="CU46" s="17">
        <v>4.2708919900571497E-2</v>
      </c>
      <c r="CV46" s="17">
        <v>0</v>
      </c>
      <c r="CW46" s="17">
        <v>5.4078611221525899</v>
      </c>
      <c r="CX46" s="5">
        <v>4.60375505878073E-5</v>
      </c>
      <c r="CY46" s="17">
        <v>0.75818122962791401</v>
      </c>
      <c r="CZ46" s="17">
        <v>0.19776688271962101</v>
      </c>
      <c r="DA46" s="17">
        <v>2.1731119745145599E-4</v>
      </c>
      <c r="DB46" s="17">
        <v>3.0327241435870298</v>
      </c>
      <c r="DC46" s="17">
        <v>3.7311750311843299E-2</v>
      </c>
      <c r="DD46" s="5">
        <v>9.5987129784994195E-5</v>
      </c>
      <c r="DE46" s="17">
        <v>0.75774850190424203</v>
      </c>
      <c r="DF46" s="5">
        <v>1.39268871420933E-6</v>
      </c>
      <c r="DG46" s="17">
        <v>9.5052517857768795</v>
      </c>
      <c r="DH46" s="17">
        <v>6.7891888198179302</v>
      </c>
      <c r="DI46" s="17">
        <v>0.141020317789877</v>
      </c>
      <c r="DJ46" s="17">
        <v>0</v>
      </c>
      <c r="DK46" s="17">
        <v>0</v>
      </c>
      <c r="DL46" s="17">
        <v>0.78774336625237196</v>
      </c>
      <c r="DM46" s="17">
        <v>0.69564118951125398</v>
      </c>
      <c r="DN46" s="5">
        <v>9.2115961571454495E-5</v>
      </c>
      <c r="DO46" s="17">
        <v>58.339789493873802</v>
      </c>
      <c r="DP46" s="17">
        <v>0.42739023680358401</v>
      </c>
      <c r="DQ46" s="17">
        <v>0.72738974787893795</v>
      </c>
      <c r="DS46" s="25">
        <f t="shared" si="30"/>
        <v>8.0000030830319063E-3</v>
      </c>
      <c r="DT46" s="94">
        <f t="shared" si="31"/>
        <v>0.99691964622284801</v>
      </c>
      <c r="DU46" s="40">
        <f t="shared" si="32"/>
        <v>3.1785522675742588E-6</v>
      </c>
      <c r="DV46" s="40"/>
      <c r="DW46" s="40">
        <f t="shared" si="33"/>
        <v>3.3522667570004388E-6</v>
      </c>
      <c r="DX46" s="40">
        <f t="shared" si="34"/>
        <v>3.2024174924403546E-6</v>
      </c>
      <c r="DY46" s="40">
        <f t="shared" si="35"/>
        <v>3.2200039405015786E-6</v>
      </c>
      <c r="DZ46" s="40">
        <f t="shared" si="36"/>
        <v>2.8876142100830602E-6</v>
      </c>
      <c r="EA46" s="40">
        <f t="shared" si="37"/>
        <v>3.1555292606513912E-6</v>
      </c>
      <c r="EB46" s="40">
        <f t="shared" si="38"/>
        <v>2.936351099123401E-6</v>
      </c>
      <c r="EC46" s="40">
        <f t="shared" si="39"/>
        <v>3.3257562009315956E-6</v>
      </c>
      <c r="ED46" s="40">
        <f t="shared" si="40"/>
        <v>3.1785237204665049E-6</v>
      </c>
      <c r="EE46" s="40">
        <f t="shared" si="41"/>
        <v>3.4891540664477209E-6</v>
      </c>
      <c r="EF46" s="40">
        <f t="shared" si="42"/>
        <v>3.6368485320716886E-6</v>
      </c>
      <c r="EG46" s="40">
        <f t="shared" si="43"/>
        <v>3.0736234422082458E-6</v>
      </c>
      <c r="EH46" s="40">
        <f t="shared" si="44"/>
        <v>6.5264337629053369E-6</v>
      </c>
      <c r="EI46" s="40">
        <f t="shared" si="45"/>
        <v>0.39248391142079569</v>
      </c>
      <c r="EJ46" s="40">
        <f t="shared" si="46"/>
        <v>3.6427214545695809E-6</v>
      </c>
      <c r="EK46" s="40">
        <f t="shared" si="47"/>
        <v>2.8050606814120807E-6</v>
      </c>
      <c r="EL46" s="40">
        <f t="shared" si="48"/>
        <v>3.1489439502248246E-6</v>
      </c>
      <c r="EM46" s="40">
        <f t="shared" si="49"/>
        <v>5.3443956335441625E-6</v>
      </c>
      <c r="EN46" s="40">
        <f t="shared" si="50"/>
        <v>1.2570087858850535E-6</v>
      </c>
      <c r="EO46" s="40">
        <f t="shared" si="51"/>
        <v>5.7224392898530869E-6</v>
      </c>
      <c r="EP46" s="40">
        <f t="shared" si="52"/>
        <v>2.9814846095890764E-6</v>
      </c>
      <c r="EQ46" s="40">
        <f t="shared" si="53"/>
        <v>3.0550849000030337E-6</v>
      </c>
      <c r="ER46" s="40">
        <f t="shared" si="54"/>
        <v>2.9469750119327815E-6</v>
      </c>
      <c r="ES46" s="40">
        <f t="shared" si="55"/>
        <v>6.2162337203450637E-6</v>
      </c>
      <c r="ET46" s="40">
        <f t="shared" si="56"/>
        <v>6.5332032560211338E-6</v>
      </c>
      <c r="EU46" s="40">
        <f t="shared" si="57"/>
        <v>4.3522220684484739E-6</v>
      </c>
      <c r="EV46" s="40">
        <f t="shared" si="58"/>
        <v>5.6324417085962084E-6</v>
      </c>
      <c r="EW46" s="40">
        <f t="shared" si="29"/>
        <v>0</v>
      </c>
    </row>
    <row r="47" spans="1:153" x14ac:dyDescent="0.25">
      <c r="A47" s="17" t="s">
        <v>217</v>
      </c>
      <c r="B47" s="17">
        <v>10186.6021393553</v>
      </c>
      <c r="C47" s="17"/>
      <c r="D47" s="17">
        <v>4017.3300965726698</v>
      </c>
      <c r="E47" s="17">
        <v>249.453128578991</v>
      </c>
      <c r="F47" s="17">
        <v>228.102760816135</v>
      </c>
      <c r="G47" s="17">
        <v>419.82182849601099</v>
      </c>
      <c r="H47" s="17">
        <v>1647.84142742316</v>
      </c>
      <c r="I47" s="17">
        <v>56.927042633596898</v>
      </c>
      <c r="J47" s="17">
        <v>32.5070825603758</v>
      </c>
      <c r="K47" s="17">
        <v>24.041139808536101</v>
      </c>
      <c r="L47" s="17">
        <v>22.797246060986701</v>
      </c>
      <c r="M47" s="17">
        <v>164.42782944565499</v>
      </c>
      <c r="N47" s="17">
        <v>3.4975976891871401</v>
      </c>
      <c r="O47" s="17">
        <v>23.939809549352798</v>
      </c>
      <c r="P47" s="17">
        <v>12.503419109255599</v>
      </c>
      <c r="Q47" s="17">
        <v>12.9983014024697</v>
      </c>
      <c r="R47" s="17">
        <v>8.4680832830353694</v>
      </c>
      <c r="S47" s="17">
        <v>0.193374996476328</v>
      </c>
      <c r="T47" s="17">
        <v>3.0807835428698E-4</v>
      </c>
      <c r="U47" s="17">
        <v>1.7607886750820999E-2</v>
      </c>
      <c r="V47" s="17">
        <v>1.2836195559958101E-2</v>
      </c>
      <c r="W47" s="17">
        <v>3.1585415063134499</v>
      </c>
      <c r="X47" s="17">
        <v>0.41186431082299901</v>
      </c>
      <c r="Y47" s="17">
        <v>0.39821338899399999</v>
      </c>
      <c r="Z47" s="17">
        <v>2.94148564379765</v>
      </c>
      <c r="AA47" s="17">
        <v>0.30176880936712402</v>
      </c>
      <c r="AB47" s="17">
        <v>4.2448566044043199</v>
      </c>
      <c r="AC47" s="17">
        <v>5.7754731718267097E-3</v>
      </c>
      <c r="AF47" s="17" t="s">
        <v>217</v>
      </c>
      <c r="AG47" s="17">
        <v>0</v>
      </c>
      <c r="AH47" s="17">
        <v>5.0075530250683098</v>
      </c>
      <c r="AI47" s="17">
        <v>32.508099332352501</v>
      </c>
      <c r="AJ47" s="17">
        <v>56.9288477488723</v>
      </c>
      <c r="AK47" s="17">
        <v>56.9288477488723</v>
      </c>
      <c r="AL47" s="17">
        <v>15.739130829867999</v>
      </c>
      <c r="AM47" s="17">
        <v>0</v>
      </c>
      <c r="AN47" s="17">
        <v>24.041894400543399</v>
      </c>
      <c r="AO47" s="17">
        <v>5.7756541633164297E-3</v>
      </c>
      <c r="AP47" s="17">
        <v>22.797970360381999</v>
      </c>
      <c r="AQ47" s="17">
        <v>0.34144062723667901</v>
      </c>
      <c r="AR47" s="17">
        <v>10186.922405461701</v>
      </c>
      <c r="AS47" s="17">
        <v>1.3651322320739401E-2</v>
      </c>
      <c r="AT47" s="17">
        <v>0.30711104095658498</v>
      </c>
      <c r="AU47" s="17">
        <v>1.95564347094032E-2</v>
      </c>
      <c r="AV47" s="17">
        <v>4.5437381088311602E-4</v>
      </c>
      <c r="AW47" s="17">
        <v>6.9928290575086594E-2</v>
      </c>
      <c r="AX47" s="17">
        <v>1.17476358201359E-3</v>
      </c>
      <c r="AY47" s="17">
        <v>210.95754466777899</v>
      </c>
      <c r="AZ47" s="17">
        <v>7.1572954992269402</v>
      </c>
      <c r="BA47" s="17">
        <v>53.952531849341803</v>
      </c>
      <c r="BB47" s="17">
        <v>2.9415782369277701</v>
      </c>
      <c r="BC47" s="17">
        <v>0</v>
      </c>
      <c r="BD47" s="17">
        <v>0</v>
      </c>
      <c r="BE47" s="17">
        <v>164.43306533053999</v>
      </c>
      <c r="BF47" s="17">
        <v>164.43306533053999</v>
      </c>
      <c r="BG47" s="17">
        <v>24.6903129153443</v>
      </c>
      <c r="BH47" s="17">
        <v>0</v>
      </c>
      <c r="BI47" s="17">
        <v>0.30177851676287698</v>
      </c>
      <c r="BJ47" s="17">
        <v>0</v>
      </c>
      <c r="BK47" s="17">
        <v>0</v>
      </c>
      <c r="BL47" s="17">
        <v>32.139613705088301</v>
      </c>
      <c r="BM47" s="17">
        <v>9.6265430868861905</v>
      </c>
      <c r="BN47" s="17">
        <v>1.3312454579685599E-2</v>
      </c>
      <c r="BO47" s="17">
        <v>0</v>
      </c>
      <c r="BP47" s="17">
        <v>240.03987014984199</v>
      </c>
      <c r="BQ47" s="17">
        <v>3.1693150115333399E-2</v>
      </c>
      <c r="BR47" s="17">
        <v>0.90940473664908505</v>
      </c>
      <c r="BS47" s="17">
        <v>2.5883058324321899</v>
      </c>
      <c r="BT47" s="17">
        <v>23.940647341593799</v>
      </c>
      <c r="BU47" s="17">
        <v>20.439556483107101</v>
      </c>
      <c r="BV47" s="17">
        <v>21.407305251670099</v>
      </c>
      <c r="BW47" s="17">
        <v>1659.7704036755699</v>
      </c>
      <c r="BX47" s="17">
        <v>3615.7057771547402</v>
      </c>
      <c r="BY47" s="17">
        <v>369.60545819106301</v>
      </c>
      <c r="BZ47" s="17">
        <v>4017.4508490508902</v>
      </c>
      <c r="CA47" s="5">
        <v>6.2340406242119699E-6</v>
      </c>
      <c r="CB47" s="17">
        <v>96.649440120270896</v>
      </c>
      <c r="CC47" s="17">
        <v>0</v>
      </c>
      <c r="CD47" s="17">
        <v>0.19338120262450401</v>
      </c>
      <c r="CE47" s="17">
        <v>3.0808508794960202E-4</v>
      </c>
      <c r="CF47" s="17">
        <v>1.76084713912299E-2</v>
      </c>
      <c r="CG47" s="17">
        <v>1.2836601554442899E-2</v>
      </c>
      <c r="CH47" s="17">
        <v>3.1586389827047601</v>
      </c>
      <c r="CI47" s="17">
        <v>2.39546559504731E-4</v>
      </c>
      <c r="CJ47" s="17">
        <v>379.07827616342399</v>
      </c>
      <c r="CK47" s="17">
        <v>2.7895303732810798E-3</v>
      </c>
      <c r="CL47" s="17">
        <v>1.49721792627192E-3</v>
      </c>
      <c r="CM47" s="17">
        <v>16.0224412738857</v>
      </c>
      <c r="CN47" s="17">
        <v>1.52600350748634E-3</v>
      </c>
      <c r="CO47" s="17">
        <v>0</v>
      </c>
      <c r="CP47" s="17">
        <v>0</v>
      </c>
      <c r="CQ47" s="17">
        <v>2.2102953896590001</v>
      </c>
      <c r="CR47" s="17">
        <v>249.461087234449</v>
      </c>
      <c r="CS47" s="17">
        <v>228.110045708234</v>
      </c>
      <c r="CT47" s="17">
        <v>21.351041526215699</v>
      </c>
      <c r="CU47" s="17">
        <v>0.87646945399218401</v>
      </c>
      <c r="CV47" s="17">
        <v>0</v>
      </c>
      <c r="CW47" s="17">
        <v>111.152654226293</v>
      </c>
      <c r="CX47" s="17">
        <v>1.2254078459819099E-3</v>
      </c>
      <c r="CY47" s="17">
        <v>15.6437523200758</v>
      </c>
      <c r="CZ47" s="17">
        <v>4.0595811238259003</v>
      </c>
      <c r="DA47" s="17">
        <v>6.0662724193907497E-3</v>
      </c>
      <c r="DB47" s="17">
        <v>62.5749903919817</v>
      </c>
      <c r="DC47" s="17">
        <v>1.05879409351467</v>
      </c>
      <c r="DD47" s="17">
        <v>3.0381735887454E-3</v>
      </c>
      <c r="DE47" s="17">
        <v>15.5534423053511</v>
      </c>
      <c r="DF47" s="5">
        <v>3.7070948502080598E-5</v>
      </c>
      <c r="DG47" s="17">
        <v>419.83479255067198</v>
      </c>
      <c r="DH47" s="17">
        <v>192.185967939297</v>
      </c>
      <c r="DI47" s="17">
        <v>4.2449895929642398</v>
      </c>
      <c r="DJ47" s="17">
        <v>0</v>
      </c>
      <c r="DK47" s="17">
        <v>0</v>
      </c>
      <c r="DL47" s="17">
        <v>22.0517175317922</v>
      </c>
      <c r="DM47" s="17">
        <v>12.998712707348099</v>
      </c>
      <c r="DN47" s="17">
        <v>1.90021061282901E-3</v>
      </c>
      <c r="DO47" s="17">
        <v>1647.89371602338</v>
      </c>
      <c r="DP47" s="17">
        <v>8.4683512527798008</v>
      </c>
      <c r="DQ47" s="17">
        <v>20.2531963573777</v>
      </c>
      <c r="DS47" s="25">
        <f t="shared" si="30"/>
        <v>8.0000017206635354E-3</v>
      </c>
      <c r="DT47" s="94">
        <f t="shared" si="31"/>
        <v>1.007207192755641</v>
      </c>
      <c r="DU47" s="40">
        <f t="shared" si="32"/>
        <v>3.1439934731844202E-5</v>
      </c>
      <c r="DV47" s="40"/>
      <c r="DW47" s="40">
        <f t="shared" si="33"/>
        <v>3.0057893007928127E-5</v>
      </c>
      <c r="DX47" s="40">
        <f t="shared" si="34"/>
        <v>3.1904412277104008E-5</v>
      </c>
      <c r="DY47" s="40">
        <f t="shared" si="35"/>
        <v>3.1936887010614279E-5</v>
      </c>
      <c r="DZ47" s="40">
        <f t="shared" si="36"/>
        <v>3.0879896615729864E-5</v>
      </c>
      <c r="EA47" s="40">
        <f t="shared" si="37"/>
        <v>3.1731572801727862E-5</v>
      </c>
      <c r="EB47" s="40">
        <f t="shared" si="38"/>
        <v>3.1709275449648602E-5</v>
      </c>
      <c r="EC47" s="40">
        <f t="shared" si="39"/>
        <v>3.1278475231133811E-5</v>
      </c>
      <c r="ED47" s="40">
        <f t="shared" si="40"/>
        <v>3.1387530429367519E-5</v>
      </c>
      <c r="EE47" s="40">
        <f t="shared" si="41"/>
        <v>3.1771354897876858E-5</v>
      </c>
      <c r="EF47" s="40">
        <f t="shared" si="42"/>
        <v>3.1843057848834392E-5</v>
      </c>
      <c r="EG47" s="40">
        <f t="shared" si="43"/>
        <v>3.2273550066655129E-5</v>
      </c>
      <c r="EH47" s="40">
        <f t="shared" si="44"/>
        <v>3.4995777191686394E-5</v>
      </c>
      <c r="EI47" s="40">
        <f t="shared" si="45"/>
        <v>0.71211610717131268</v>
      </c>
      <c r="EJ47" s="40">
        <f t="shared" si="46"/>
        <v>3.1642971313269277E-5</v>
      </c>
      <c r="EK47" s="40">
        <f t="shared" si="47"/>
        <v>3.1644675125985143E-5</v>
      </c>
      <c r="EL47" s="40">
        <f t="shared" si="48"/>
        <v>3.2093850234497959E-5</v>
      </c>
      <c r="EM47" s="40">
        <f t="shared" si="49"/>
        <v>2.1856980629485203E-5</v>
      </c>
      <c r="EN47" s="40">
        <f t="shared" si="50"/>
        <v>3.3203326280687866E-5</v>
      </c>
      <c r="EO47" s="40">
        <f t="shared" si="51"/>
        <v>3.1628879670936763E-5</v>
      </c>
      <c r="EP47" s="40">
        <f t="shared" si="52"/>
        <v>3.0861203221598019E-5</v>
      </c>
      <c r="EQ47" s="40">
        <f t="shared" si="53"/>
        <v>2.8929750402573013E-5</v>
      </c>
      <c r="ER47" s="40">
        <f t="shared" si="54"/>
        <v>2.8915752934737358E-5</v>
      </c>
      <c r="ES47" s="40">
        <f t="shared" si="55"/>
        <v>3.1478355271034839E-5</v>
      </c>
      <c r="ET47" s="40">
        <f t="shared" si="56"/>
        <v>3.2168320421565204E-5</v>
      </c>
      <c r="EU47" s="40">
        <f t="shared" si="57"/>
        <v>3.1329340968069416E-5</v>
      </c>
      <c r="EV47" s="40">
        <f t="shared" si="58"/>
        <v>3.1337950040678636E-5</v>
      </c>
      <c r="EW47" s="40">
        <f t="shared" si="29"/>
        <v>0</v>
      </c>
    </row>
    <row r="48" spans="1:153" x14ac:dyDescent="0.25">
      <c r="A48" s="17" t="s">
        <v>218</v>
      </c>
      <c r="B48" s="17">
        <v>10516.597097862899</v>
      </c>
      <c r="C48" s="17"/>
      <c r="D48" s="17">
        <v>2522.6855872311899</v>
      </c>
      <c r="E48" s="17">
        <v>243.23396546409799</v>
      </c>
      <c r="F48" s="17">
        <v>209.90330636724099</v>
      </c>
      <c r="G48" s="17">
        <v>262.78669402662899</v>
      </c>
      <c r="H48" s="17">
        <v>920.36130478307496</v>
      </c>
      <c r="I48" s="17">
        <v>32.437580293279701</v>
      </c>
      <c r="J48" s="17">
        <v>18.369984522401001</v>
      </c>
      <c r="K48" s="17">
        <v>15.668273520562201</v>
      </c>
      <c r="L48" s="17">
        <v>13.370495873095299</v>
      </c>
      <c r="M48" s="17">
        <v>94.160046903778493</v>
      </c>
      <c r="N48" s="17">
        <v>6.1910824835339202</v>
      </c>
      <c r="O48" s="17">
        <v>13.5055860503233</v>
      </c>
      <c r="P48" s="17">
        <v>13.261008543527799</v>
      </c>
      <c r="Q48" s="17">
        <v>12.739734635829899</v>
      </c>
      <c r="R48" s="17">
        <v>7.8237581015193003</v>
      </c>
      <c r="S48" s="17">
        <v>0.33288324612641601</v>
      </c>
      <c r="T48" s="17">
        <v>2.6478670108433998E-4</v>
      </c>
      <c r="U48" s="17">
        <v>2.9869893668132599E-2</v>
      </c>
      <c r="V48" s="17">
        <v>2.1839883960828799E-2</v>
      </c>
      <c r="W48" s="17">
        <v>2.2776464335373201</v>
      </c>
      <c r="X48" s="17">
        <v>0.91187157651899897</v>
      </c>
      <c r="Y48" s="17">
        <v>0.88367980242954902</v>
      </c>
      <c r="Z48" s="17">
        <v>2.4236587833511498</v>
      </c>
      <c r="AA48" s="17">
        <v>0.53415965568618495</v>
      </c>
      <c r="AB48" s="17">
        <v>2.5714854031654801</v>
      </c>
      <c r="AC48" s="17">
        <v>9.8765976759670002E-3</v>
      </c>
      <c r="AF48" s="17" t="s">
        <v>218</v>
      </c>
      <c r="AG48" s="17">
        <v>0</v>
      </c>
      <c r="AH48" s="17">
        <v>2.7725208597709501</v>
      </c>
      <c r="AI48" s="17">
        <v>18.370206936998699</v>
      </c>
      <c r="AJ48" s="17">
        <v>32.437976690453603</v>
      </c>
      <c r="AK48" s="17">
        <v>32.437976690453603</v>
      </c>
      <c r="AL48" s="17">
        <v>8.9154166746368109</v>
      </c>
      <c r="AM48" s="17">
        <v>0</v>
      </c>
      <c r="AN48" s="17">
        <v>15.668463260364501</v>
      </c>
      <c r="AO48" s="17">
        <v>9.8767455526704104E-3</v>
      </c>
      <c r="AP48" s="17">
        <v>13.370657423725399</v>
      </c>
      <c r="AQ48" s="17">
        <v>0.29361751167223898</v>
      </c>
      <c r="AR48" s="17">
        <v>10516.7304558871</v>
      </c>
      <c r="AS48" s="17">
        <v>2.8192108106031299E-2</v>
      </c>
      <c r="AT48" s="17">
        <v>0.68150155850261995</v>
      </c>
      <c r="AU48" s="17">
        <v>4.3397053639004098E-2</v>
      </c>
      <c r="AV48" s="17">
        <v>1.0082898519489401E-3</v>
      </c>
      <c r="AW48" s="17">
        <v>0.155175905882592</v>
      </c>
      <c r="AX48" s="17">
        <v>2.6068863306458901E-3</v>
      </c>
      <c r="AY48" s="17">
        <v>117.069725910104</v>
      </c>
      <c r="AZ48" s="17">
        <v>3.9908619451196898</v>
      </c>
      <c r="BA48" s="17">
        <v>30.029617941247398</v>
      </c>
      <c r="BB48" s="17">
        <v>2.4236901819501</v>
      </c>
      <c r="BC48" s="17">
        <v>0</v>
      </c>
      <c r="BD48" s="17">
        <v>0</v>
      </c>
      <c r="BE48" s="17">
        <v>94.161203720342499</v>
      </c>
      <c r="BF48" s="17">
        <v>94.161203720342499</v>
      </c>
      <c r="BG48" s="17">
        <v>13.69270661433</v>
      </c>
      <c r="BH48" s="5">
        <v>0</v>
      </c>
      <c r="BI48" s="17">
        <v>0.53416647479566404</v>
      </c>
      <c r="BJ48" s="17">
        <v>0</v>
      </c>
      <c r="BK48" s="17">
        <v>0</v>
      </c>
      <c r="BL48" s="17">
        <v>20.1817147221415</v>
      </c>
      <c r="BM48" s="17">
        <v>5.4699651343986302</v>
      </c>
      <c r="BN48" s="17">
        <v>1.14477827423735E-2</v>
      </c>
      <c r="BO48" s="17">
        <v>0</v>
      </c>
      <c r="BP48" s="17">
        <v>134.040370537965</v>
      </c>
      <c r="BQ48" s="17">
        <v>5.0101703371025298E-2</v>
      </c>
      <c r="BR48" s="17">
        <v>1.6097027029106501</v>
      </c>
      <c r="BS48" s="17">
        <v>4.5814601140891797</v>
      </c>
      <c r="BT48" s="17">
        <v>13.505797508297199</v>
      </c>
      <c r="BU48" s="17">
        <v>11.334930743160699</v>
      </c>
      <c r="BV48" s="17">
        <v>18.190749091113499</v>
      </c>
      <c r="BW48" s="17">
        <v>939.15376516476704</v>
      </c>
      <c r="BX48" s="17">
        <v>2270.44297316247</v>
      </c>
      <c r="BY48" s="17">
        <v>232.08979424390799</v>
      </c>
      <c r="BZ48" s="17">
        <v>2522.7144821285201</v>
      </c>
      <c r="CA48" s="5">
        <v>9.8549454306160201E-6</v>
      </c>
      <c r="CB48" s="17">
        <v>53.673088641148702</v>
      </c>
      <c r="CC48" s="17">
        <v>0</v>
      </c>
      <c r="CD48" s="17">
        <v>0.33288723762838801</v>
      </c>
      <c r="CE48" s="17">
        <v>2.6479035689205599E-4</v>
      </c>
      <c r="CF48" s="17">
        <v>2.9870288857650799E-2</v>
      </c>
      <c r="CG48" s="17">
        <v>2.184014768768E-2</v>
      </c>
      <c r="CH48" s="17">
        <v>2.2776757542172699</v>
      </c>
      <c r="CI48" s="17">
        <v>5.3157485111559298E-4</v>
      </c>
      <c r="CJ48" s="17">
        <v>213.25803098414301</v>
      </c>
      <c r="CK48" s="17">
        <v>5.5896281472885799E-3</v>
      </c>
      <c r="CL48" s="17">
        <v>3.3224396797753401E-3</v>
      </c>
      <c r="CM48" s="17">
        <v>14.948343316963999</v>
      </c>
      <c r="CN48" s="17">
        <v>3.1861370303113402E-3</v>
      </c>
      <c r="CO48" s="17">
        <v>0</v>
      </c>
      <c r="CP48" s="17">
        <v>0</v>
      </c>
      <c r="CQ48" s="17">
        <v>2.0301497135975501</v>
      </c>
      <c r="CR48" s="17">
        <v>243.23709272746899</v>
      </c>
      <c r="CS48" s="17">
        <v>209.906000284583</v>
      </c>
      <c r="CT48" s="17">
        <v>33.331092442886501</v>
      </c>
      <c r="CU48" s="17">
        <v>0.80518271180630197</v>
      </c>
      <c r="CV48" s="17">
        <v>0</v>
      </c>
      <c r="CW48" s="17">
        <v>102.03440177053101</v>
      </c>
      <c r="CX48" s="17">
        <v>2.7192660465285398E-3</v>
      </c>
      <c r="CY48" s="17">
        <v>14.403468221917199</v>
      </c>
      <c r="CZ48" s="17">
        <v>3.7352297416734102</v>
      </c>
      <c r="DA48" s="17">
        <v>1.20602477093867E-2</v>
      </c>
      <c r="DB48" s="17">
        <v>57.6138770958514</v>
      </c>
      <c r="DC48" s="17">
        <v>0.58621991298800002</v>
      </c>
      <c r="DD48" s="17">
        <v>4.3397926643925899E-3</v>
      </c>
      <c r="DE48" s="17">
        <v>14.3035163632555</v>
      </c>
      <c r="DF48" s="5">
        <v>8.2262856711662894E-5</v>
      </c>
      <c r="DG48" s="17">
        <v>262.78961884422603</v>
      </c>
      <c r="DH48" s="17">
        <v>107.19979768424901</v>
      </c>
      <c r="DI48" s="17">
        <v>2.5715178285323699</v>
      </c>
      <c r="DJ48" s="17">
        <v>0</v>
      </c>
      <c r="DK48" s="17">
        <v>0</v>
      </c>
      <c r="DL48" s="17">
        <v>12.4772450403196</v>
      </c>
      <c r="DM48" s="17">
        <v>12.7399020613137</v>
      </c>
      <c r="DN48" s="17">
        <v>3.0039447468069398E-3</v>
      </c>
      <c r="DO48" s="17">
        <v>920.372714764904</v>
      </c>
      <c r="DP48" s="17">
        <v>7.8238600908626097</v>
      </c>
      <c r="DQ48" s="17">
        <v>11.510632203258499</v>
      </c>
      <c r="DS48" s="25">
        <f t="shared" si="30"/>
        <v>7.9999995501327369E-3</v>
      </c>
      <c r="DT48" s="94">
        <f t="shared" si="31"/>
        <v>1.0204059182748157</v>
      </c>
      <c r="DU48" s="40">
        <f t="shared" si="32"/>
        <v>1.2680720099839931E-5</v>
      </c>
      <c r="DV48" s="40"/>
      <c r="DW48" s="40">
        <f t="shared" si="33"/>
        <v>1.1454022441996335E-5</v>
      </c>
      <c r="DX48" s="40">
        <f t="shared" si="34"/>
        <v>1.2857017584003836E-5</v>
      </c>
      <c r="DY48" s="40">
        <f t="shared" si="35"/>
        <v>1.2834087221577282E-5</v>
      </c>
      <c r="DZ48" s="40">
        <f t="shared" si="36"/>
        <v>1.1130006440651059E-5</v>
      </c>
      <c r="EA48" s="40">
        <f t="shared" si="37"/>
        <v>1.2397285467945915E-5</v>
      </c>
      <c r="EB48" s="40">
        <f t="shared" si="38"/>
        <v>1.222030651846396E-5</v>
      </c>
      <c r="EC48" s="40">
        <f t="shared" si="39"/>
        <v>1.210750054940063E-5</v>
      </c>
      <c r="ED48" s="40">
        <f t="shared" si="40"/>
        <v>1.2109809166343534E-5</v>
      </c>
      <c r="EE48" s="40">
        <f t="shared" si="41"/>
        <v>1.2082620692110403E-5</v>
      </c>
      <c r="EF48" s="40">
        <f t="shared" si="42"/>
        <v>1.2285641331379362E-5</v>
      </c>
      <c r="EG48" s="40">
        <f t="shared" si="43"/>
        <v>1.2975673660186352E-5</v>
      </c>
      <c r="EH48" s="40">
        <f t="shared" si="44"/>
        <v>1.5657075014077269E-5</v>
      </c>
      <c r="EI48" s="40">
        <f t="shared" si="45"/>
        <v>0.37174703050709679</v>
      </c>
      <c r="EJ48" s="40">
        <f t="shared" si="46"/>
        <v>1.3141991461075394E-5</v>
      </c>
      <c r="EK48" s="40">
        <f t="shared" si="47"/>
        <v>1.3035850800346202E-5</v>
      </c>
      <c r="EL48" s="40">
        <f t="shared" si="48"/>
        <v>1.199069649328243E-5</v>
      </c>
      <c r="EM48" s="40">
        <f t="shared" si="49"/>
        <v>1.3806613780234352E-5</v>
      </c>
      <c r="EN48" s="40">
        <f t="shared" si="50"/>
        <v>1.3230362404055631E-5</v>
      </c>
      <c r="EO48" s="40">
        <f t="shared" si="51"/>
        <v>1.207546943354242E-5</v>
      </c>
      <c r="EP48" s="40">
        <f t="shared" si="52"/>
        <v>1.2873235950070509E-5</v>
      </c>
      <c r="EQ48" s="40">
        <f t="shared" si="53"/>
        <v>1.1214072361241846E-5</v>
      </c>
      <c r="ER48" s="40">
        <f t="shared" si="54"/>
        <v>1.1193847856037996E-5</v>
      </c>
      <c r="ES48" s="40">
        <f t="shared" si="55"/>
        <v>1.2955041017270905E-5</v>
      </c>
      <c r="ET48" s="40">
        <f t="shared" si="56"/>
        <v>1.2766051135636283E-5</v>
      </c>
      <c r="EU48" s="40">
        <f t="shared" si="57"/>
        <v>1.2609586214188891E-5</v>
      </c>
      <c r="EV48" s="40">
        <f t="shared" si="58"/>
        <v>1.4972433651928811E-5</v>
      </c>
      <c r="EW48" s="40">
        <f t="shared" si="29"/>
        <v>0</v>
      </c>
    </row>
    <row r="49" spans="1:153" x14ac:dyDescent="0.25">
      <c r="A49" s="17" t="s">
        <v>219</v>
      </c>
      <c r="B49" s="17">
        <v>1220.56108470246</v>
      </c>
      <c r="C49" s="17"/>
      <c r="D49" s="17">
        <v>267.320124874925</v>
      </c>
      <c r="E49" s="17">
        <v>37.735205788980601</v>
      </c>
      <c r="F49" s="17">
        <v>33.583036952203003</v>
      </c>
      <c r="G49" s="17">
        <v>28.545993070899399</v>
      </c>
      <c r="H49" s="17">
        <v>170.096719907096</v>
      </c>
      <c r="I49" s="17">
        <v>6.36879352051825</v>
      </c>
      <c r="J49" s="17">
        <v>3.6255310886666501</v>
      </c>
      <c r="K49" s="17">
        <v>2.8345058443181599</v>
      </c>
      <c r="L49" s="17">
        <v>2.5784569090385099</v>
      </c>
      <c r="M49" s="17">
        <v>18.429985916559499</v>
      </c>
      <c r="N49" s="17">
        <v>0.70011281093267896</v>
      </c>
      <c r="O49" s="17">
        <v>2.6683292546267001</v>
      </c>
      <c r="P49" s="17">
        <v>1.86987819322377</v>
      </c>
      <c r="Q49" s="17">
        <v>1.8465127190425601</v>
      </c>
      <c r="R49" s="17">
        <v>1.16795351004339</v>
      </c>
      <c r="S49" s="17">
        <v>3.8597375944920499E-2</v>
      </c>
      <c r="T49" s="5">
        <v>4.4922618219400004E-6</v>
      </c>
      <c r="U49" s="17">
        <v>3.41919805644971E-3</v>
      </c>
      <c r="V49" s="17">
        <v>2.50644756226156E-3</v>
      </c>
      <c r="W49" s="17">
        <v>0.390115375893548</v>
      </c>
      <c r="X49" s="17">
        <v>1.7217708075000001E-2</v>
      </c>
      <c r="Y49" s="17">
        <v>1.6531703871999801E-2</v>
      </c>
      <c r="Z49" s="17">
        <v>0.384074375578002</v>
      </c>
      <c r="AA49" s="17">
        <v>6.04049456319753E-2</v>
      </c>
      <c r="AB49" s="17">
        <v>0.48613384374324098</v>
      </c>
      <c r="AC49" s="17">
        <v>1.1385217768741301E-3</v>
      </c>
      <c r="AF49" s="17" t="s">
        <v>219</v>
      </c>
      <c r="AG49" s="17">
        <v>0</v>
      </c>
      <c r="AH49" s="17">
        <v>0.52029193619536696</v>
      </c>
      <c r="AI49" s="17">
        <v>3.6255432455129899</v>
      </c>
      <c r="AJ49" s="17">
        <v>6.3688135812052602</v>
      </c>
      <c r="AK49" s="17">
        <v>6.3688135812052602</v>
      </c>
      <c r="AL49" s="17">
        <v>1.62465606796441</v>
      </c>
      <c r="AM49" s="17">
        <v>0</v>
      </c>
      <c r="AN49" s="17">
        <v>2.8345153897904698</v>
      </c>
      <c r="AO49" s="17">
        <v>1.13852724528135E-3</v>
      </c>
      <c r="AP49" s="17">
        <v>2.5784645384740998</v>
      </c>
      <c r="AQ49" s="17">
        <v>1.2238935004166699E-2</v>
      </c>
      <c r="AR49" s="17">
        <v>1220.5649318324199</v>
      </c>
      <c r="AS49" s="17">
        <v>6.8600780318237096E-4</v>
      </c>
      <c r="AT49" s="17">
        <v>1.2749292333867899E-2</v>
      </c>
      <c r="AU49" s="17">
        <v>8.1185761433445205E-4</v>
      </c>
      <c r="AV49" s="5">
        <v>1.8862841918682499E-5</v>
      </c>
      <c r="AW49" s="17">
        <v>2.9029763325010799E-3</v>
      </c>
      <c r="AX49" s="5">
        <v>4.8768405572181997E-5</v>
      </c>
      <c r="AY49" s="17">
        <v>21.874467008969901</v>
      </c>
      <c r="AZ49" s="17">
        <v>0.73740986989620805</v>
      </c>
      <c r="BA49" s="17">
        <v>5.5790063710164803</v>
      </c>
      <c r="BB49" s="17">
        <v>0.38407559334748798</v>
      </c>
      <c r="BC49" s="17">
        <v>0</v>
      </c>
      <c r="BD49" s="17">
        <v>0</v>
      </c>
      <c r="BE49" s="17">
        <v>18.4300472752298</v>
      </c>
      <c r="BF49" s="17">
        <v>18.4300472752298</v>
      </c>
      <c r="BG49" s="17">
        <v>2.5641676629440502</v>
      </c>
      <c r="BH49" s="5">
        <v>0</v>
      </c>
      <c r="BI49" s="17">
        <v>6.0404828455620903E-2</v>
      </c>
      <c r="BJ49" s="17">
        <v>0</v>
      </c>
      <c r="BK49" s="17">
        <v>0</v>
      </c>
      <c r="BL49" s="17">
        <v>2.1385678643978898</v>
      </c>
      <c r="BM49" s="17">
        <v>0.97003292959090204</v>
      </c>
      <c r="BN49" s="17">
        <v>4.7718153287503698E-4</v>
      </c>
      <c r="BO49" s="17">
        <v>0</v>
      </c>
      <c r="BP49" s="17">
        <v>24.866051934238399</v>
      </c>
      <c r="BQ49" s="17">
        <v>1.5675815205181899E-3</v>
      </c>
      <c r="BR49" s="17">
        <v>0.182029888446127</v>
      </c>
      <c r="BS49" s="17">
        <v>0.51808525670067196</v>
      </c>
      <c r="BT49" s="17">
        <v>2.6683463660453599</v>
      </c>
      <c r="BU49" s="17">
        <v>2.1227348710246301</v>
      </c>
      <c r="BV49" s="17">
        <v>2.7949695186177199</v>
      </c>
      <c r="BW49" s="17">
        <v>174.26981499671999</v>
      </c>
      <c r="BX49" s="17">
        <v>240.588949114326</v>
      </c>
      <c r="BY49" s="17">
        <v>24.593531909387799</v>
      </c>
      <c r="BZ49" s="17">
        <v>267.32104888811102</v>
      </c>
      <c r="CA49" s="5">
        <v>3.0834261705467601E-7</v>
      </c>
      <c r="CB49" s="17">
        <v>10.0146307277391</v>
      </c>
      <c r="CC49" s="17">
        <v>0</v>
      </c>
      <c r="CD49" s="17">
        <v>3.8597572718938197E-2</v>
      </c>
      <c r="CE49" s="5">
        <v>4.4922870747951002E-6</v>
      </c>
      <c r="CF49" s="17">
        <v>3.41920426186059E-3</v>
      </c>
      <c r="CG49" s="17">
        <v>2.5064522492369199E-3</v>
      </c>
      <c r="CH49" s="17">
        <v>0.39011671286407901</v>
      </c>
      <c r="CI49" s="5">
        <v>9.9444975311540608E-6</v>
      </c>
      <c r="CJ49" s="17">
        <v>38.709354081800299</v>
      </c>
      <c r="CK49" s="17">
        <v>1.05395606939047E-4</v>
      </c>
      <c r="CL49" s="5">
        <v>6.2154770240909995E-5</v>
      </c>
      <c r="CM49" s="17">
        <v>2.3318419602396401</v>
      </c>
      <c r="CN49" s="5">
        <v>5.98803860160826E-5</v>
      </c>
      <c r="CO49" s="17">
        <v>0</v>
      </c>
      <c r="CP49" s="17">
        <v>0</v>
      </c>
      <c r="CQ49" s="17">
        <v>0.32764351801451702</v>
      </c>
      <c r="CR49" s="17">
        <v>37.735322061060799</v>
      </c>
      <c r="CS49" s="17">
        <v>33.583140005471201</v>
      </c>
      <c r="CT49" s="17">
        <v>4.1521820555895399</v>
      </c>
      <c r="CU49" s="17">
        <v>0.12991143531914601</v>
      </c>
      <c r="CV49" s="17">
        <v>0</v>
      </c>
      <c r="CW49" s="17">
        <v>16.4255549071027</v>
      </c>
      <c r="CX49" s="5">
        <v>5.0871075239339201E-5</v>
      </c>
      <c r="CY49" s="17">
        <v>2.29246721076737</v>
      </c>
      <c r="CZ49" s="17">
        <v>0.60123825045608104</v>
      </c>
      <c r="DA49" s="17">
        <v>2.2754737311573699E-4</v>
      </c>
      <c r="DB49" s="17">
        <v>9.1698677209168995</v>
      </c>
      <c r="DC49" s="17">
        <v>0.110010234644299</v>
      </c>
      <c r="DD49" s="5">
        <v>8.4493850335929199E-5</v>
      </c>
      <c r="DE49" s="17">
        <v>2.3040131761437799</v>
      </c>
      <c r="DF49" s="5">
        <v>1.53895167755198E-6</v>
      </c>
      <c r="DG49" s="17">
        <v>28.5460856260189</v>
      </c>
      <c r="DH49" s="17">
        <v>19.899557923248398</v>
      </c>
      <c r="DI49" s="17">
        <v>0.48613540416784301</v>
      </c>
      <c r="DJ49" s="17">
        <v>0</v>
      </c>
      <c r="DK49" s="17">
        <v>0</v>
      </c>
      <c r="DL49" s="17">
        <v>2.2466319644957098</v>
      </c>
      <c r="DM49" s="17">
        <v>1.8465183104068299</v>
      </c>
      <c r="DN49" s="5">
        <v>9.3986414983514895E-5</v>
      </c>
      <c r="DO49" s="17">
        <v>170.09725444920201</v>
      </c>
      <c r="DP49" s="17">
        <v>1.16795692700005</v>
      </c>
      <c r="DQ49" s="17">
        <v>2.04702365268979</v>
      </c>
      <c r="DS49" s="25">
        <f t="shared" si="30"/>
        <v>7.999998029683781E-3</v>
      </c>
      <c r="DT49" s="94">
        <f t="shared" si="31"/>
        <v>1.0245304403120985</v>
      </c>
      <c r="DU49" s="40">
        <f t="shared" si="32"/>
        <v>3.1519356205430225E-6</v>
      </c>
      <c r="DV49" s="40"/>
      <c r="DW49" s="40">
        <f t="shared" si="33"/>
        <v>3.4565792098696372E-6</v>
      </c>
      <c r="DX49" s="40">
        <f t="shared" si="34"/>
        <v>3.0812626502901442E-6</v>
      </c>
      <c r="DY49" s="40">
        <f t="shared" si="35"/>
        <v>3.0686107496683319E-6</v>
      </c>
      <c r="DZ49" s="40">
        <f t="shared" si="36"/>
        <v>3.2423156297675869E-6</v>
      </c>
      <c r="EA49" s="40">
        <f t="shared" si="37"/>
        <v>3.1425773895102283E-6</v>
      </c>
      <c r="EB49" s="40">
        <f t="shared" si="38"/>
        <v>3.1498410092250095E-6</v>
      </c>
      <c r="EC49" s="40">
        <f t="shared" si="39"/>
        <v>3.353121526889964E-6</v>
      </c>
      <c r="ED49" s="40">
        <f t="shared" si="40"/>
        <v>3.3675966232517177E-6</v>
      </c>
      <c r="EE49" s="40">
        <f t="shared" si="41"/>
        <v>2.9589152966713542E-6</v>
      </c>
      <c r="EF49" s="40">
        <f t="shared" si="42"/>
        <v>3.3292847091094341E-6</v>
      </c>
      <c r="EG49" s="40">
        <f t="shared" si="43"/>
        <v>3.3340542888832976E-6</v>
      </c>
      <c r="EH49" s="40">
        <f t="shared" si="44"/>
        <v>6.4127838159843184E-6</v>
      </c>
      <c r="EI49" s="40">
        <f t="shared" si="45"/>
        <v>0.49473346913525046</v>
      </c>
      <c r="EJ49" s="40">
        <f t="shared" si="46"/>
        <v>3.0280670217680327E-6</v>
      </c>
      <c r="EK49" s="40">
        <f t="shared" si="47"/>
        <v>2.9255930400310774E-6</v>
      </c>
      <c r="EL49" s="40">
        <f t="shared" si="48"/>
        <v>5.0981190529345243E-6</v>
      </c>
      <c r="EM49" s="40">
        <f t="shared" si="49"/>
        <v>5.6214121306228536E-6</v>
      </c>
      <c r="EN49" s="40">
        <f t="shared" si="50"/>
        <v>1.8148731888513316E-6</v>
      </c>
      <c r="EO49" s="40">
        <f t="shared" si="51"/>
        <v>1.8699674513352489E-6</v>
      </c>
      <c r="EP49" s="40">
        <f t="shared" si="52"/>
        <v>3.4271157037710953E-6</v>
      </c>
      <c r="EQ49" s="40">
        <f t="shared" si="53"/>
        <v>3.3254354420907786E-6</v>
      </c>
      <c r="ER49" s="40">
        <f t="shared" si="54"/>
        <v>3.245654223537875E-6</v>
      </c>
      <c r="ES49" s="40">
        <f t="shared" si="55"/>
        <v>3.1706605892155483E-6</v>
      </c>
      <c r="ET49" s="40">
        <f t="shared" si="56"/>
        <v>-1.9398470302604361E-6</v>
      </c>
      <c r="EU49" s="40">
        <f t="shared" si="57"/>
        <v>3.2098662171233743E-6</v>
      </c>
      <c r="EV49" s="40">
        <f t="shared" si="58"/>
        <v>4.8030765251556272E-6</v>
      </c>
      <c r="EW49" s="40">
        <f t="shared" si="29"/>
        <v>0</v>
      </c>
    </row>
    <row r="50" spans="1:153" x14ac:dyDescent="0.25">
      <c r="A50" s="17" t="s">
        <v>220</v>
      </c>
      <c r="B50" s="17">
        <v>6326.5200485289897</v>
      </c>
      <c r="C50" s="17"/>
      <c r="D50" s="17">
        <v>646.86102678063196</v>
      </c>
      <c r="E50" s="17">
        <v>152.870506329622</v>
      </c>
      <c r="F50" s="17">
        <v>129.01929712345401</v>
      </c>
      <c r="G50" s="17">
        <v>78.571799308508005</v>
      </c>
      <c r="H50" s="17">
        <v>412.69491583868898</v>
      </c>
      <c r="I50" s="17">
        <v>14.5299386023633</v>
      </c>
      <c r="J50" s="17">
        <v>8.1667790098539506</v>
      </c>
      <c r="K50" s="17">
        <v>7.8143797591990003</v>
      </c>
      <c r="L50" s="17">
        <v>6.1428723202129598</v>
      </c>
      <c r="M50" s="17">
        <v>42.366561509159801</v>
      </c>
      <c r="N50" s="17">
        <v>4.4700313395317499</v>
      </c>
      <c r="O50" s="17">
        <v>5.9948419700683404</v>
      </c>
      <c r="P50" s="17">
        <v>8.4728319013435591</v>
      </c>
      <c r="Q50" s="17">
        <v>7.8621809819045696</v>
      </c>
      <c r="R50" s="17">
        <v>4.7165192984503097</v>
      </c>
      <c r="S50" s="17">
        <v>0.24054883739590499</v>
      </c>
      <c r="T50" s="5">
        <v>3.3274565816492001E-5</v>
      </c>
      <c r="U50" s="17">
        <v>2.1322012769208299E-2</v>
      </c>
      <c r="V50" s="17">
        <v>1.5628625396897099E-2</v>
      </c>
      <c r="W50" s="17">
        <v>1.2176278577808499</v>
      </c>
      <c r="X50" s="17">
        <v>9.1212707244999705E-2</v>
      </c>
      <c r="Y50" s="17">
        <v>8.7842614832999599E-2</v>
      </c>
      <c r="Z50" s="17">
        <v>1.38780149845112</v>
      </c>
      <c r="AA50" s="17">
        <v>0.38566926874152602</v>
      </c>
      <c r="AB50" s="17">
        <v>1.2135890183950699</v>
      </c>
      <c r="AC50" s="17">
        <v>7.0979844842862802E-3</v>
      </c>
      <c r="AF50" s="17" t="s">
        <v>220</v>
      </c>
      <c r="AG50" s="17">
        <v>0</v>
      </c>
      <c r="AH50" s="17">
        <v>1.25589972153848</v>
      </c>
      <c r="AI50" s="17">
        <v>8.1664772904786993</v>
      </c>
      <c r="AJ50" s="17">
        <v>14.529399583155501</v>
      </c>
      <c r="AK50" s="17">
        <v>14.529399583155501</v>
      </c>
      <c r="AL50" s="17">
        <v>3.9404141682970901</v>
      </c>
      <c r="AM50" s="17">
        <v>0</v>
      </c>
      <c r="AN50" s="17">
        <v>7.8140915501089303</v>
      </c>
      <c r="AO50" s="17">
        <v>7.09771980029334E-3</v>
      </c>
      <c r="AP50" s="17">
        <v>6.1426455860785296</v>
      </c>
      <c r="AQ50" s="17">
        <v>7.3467116211071604E-2</v>
      </c>
      <c r="AR50" s="17">
        <v>6326.2854548917703</v>
      </c>
      <c r="AS50" s="17">
        <v>3.3699704020017898E-3</v>
      </c>
      <c r="AT50" s="17">
        <v>6.7741767587647495E-2</v>
      </c>
      <c r="AU50" s="17">
        <v>4.3137054623919001E-3</v>
      </c>
      <c r="AV50" s="17">
        <v>1.0022517720641301E-4</v>
      </c>
      <c r="AW50" s="17">
        <v>1.54246051202345E-2</v>
      </c>
      <c r="AX50" s="17">
        <v>2.5912618639968598E-4</v>
      </c>
      <c r="AY50" s="17">
        <v>52.884542752134799</v>
      </c>
      <c r="AZ50" s="17">
        <v>1.7917889546958701</v>
      </c>
      <c r="BA50" s="17">
        <v>13.517012202035801</v>
      </c>
      <c r="BB50" s="17">
        <v>1.3877497534781</v>
      </c>
      <c r="BC50" s="17">
        <v>0</v>
      </c>
      <c r="BD50" s="17">
        <v>0</v>
      </c>
      <c r="BE50" s="17">
        <v>42.364996506484097</v>
      </c>
      <c r="BF50" s="17">
        <v>42.364996506484097</v>
      </c>
      <c r="BG50" s="17">
        <v>6.1915760616211202</v>
      </c>
      <c r="BH50" s="17">
        <v>0</v>
      </c>
      <c r="BI50" s="17">
        <v>0.38565507218428602</v>
      </c>
      <c r="BJ50" s="17">
        <v>0</v>
      </c>
      <c r="BK50" s="17">
        <v>0</v>
      </c>
      <c r="BL50" s="17">
        <v>5.1746982010372697</v>
      </c>
      <c r="BM50" s="17">
        <v>2.3985078585394599</v>
      </c>
      <c r="BN50" s="17">
        <v>2.8643950247947501E-3</v>
      </c>
      <c r="BO50" s="17">
        <v>0</v>
      </c>
      <c r="BP50" s="17">
        <v>60.1559768158914</v>
      </c>
      <c r="BQ50" s="17">
        <v>6.8197764632053097E-3</v>
      </c>
      <c r="BR50" s="17">
        <v>1.16216468702635</v>
      </c>
      <c r="BS50" s="17">
        <v>3.3077008118520399</v>
      </c>
      <c r="BT50" s="17">
        <v>5.9946399001730404</v>
      </c>
      <c r="BU50" s="17">
        <v>5.1256345191608803</v>
      </c>
      <c r="BV50" s="17">
        <v>10.7055224689404</v>
      </c>
      <c r="BW50" s="17">
        <v>424.17808797764502</v>
      </c>
      <c r="BX50" s="17">
        <v>582.15388939874401</v>
      </c>
      <c r="BY50" s="17">
        <v>59.509060276393399</v>
      </c>
      <c r="BZ50" s="17">
        <v>646.83764787617497</v>
      </c>
      <c r="CA50" s="5">
        <v>1.34145552647465E-6</v>
      </c>
      <c r="CB50" s="17">
        <v>24.225102665345499</v>
      </c>
      <c r="CC50" s="17">
        <v>0</v>
      </c>
      <c r="CD50" s="17">
        <v>0.240539919200493</v>
      </c>
      <c r="CE50" s="5">
        <v>3.3273707946096898E-5</v>
      </c>
      <c r="CF50" s="17">
        <v>2.13212150894911E-2</v>
      </c>
      <c r="CG50" s="17">
        <v>1.5628013188181002E-2</v>
      </c>
      <c r="CH50" s="17">
        <v>1.2175820179438499</v>
      </c>
      <c r="CI50" s="5">
        <v>5.2838824117462198E-5</v>
      </c>
      <c r="CJ50" s="17">
        <v>94.715552459289995</v>
      </c>
      <c r="CK50" s="17">
        <v>5.9704843463020203E-4</v>
      </c>
      <c r="CL50" s="17">
        <v>3.3025304870781602E-4</v>
      </c>
      <c r="CM50" s="17">
        <v>8.9764860640332405</v>
      </c>
      <c r="CN50" s="17">
        <v>3.30515569384414E-4</v>
      </c>
      <c r="CO50" s="17">
        <v>0</v>
      </c>
      <c r="CP50" s="17">
        <v>0</v>
      </c>
      <c r="CQ50" s="17">
        <v>1.2568859986662</v>
      </c>
      <c r="CR50" s="17">
        <v>152.864825032265</v>
      </c>
      <c r="CS50" s="17">
        <v>129.014506022581</v>
      </c>
      <c r="CT50" s="17">
        <v>23.850319009683801</v>
      </c>
      <c r="CU50" s="17">
        <v>0.49836529924987699</v>
      </c>
      <c r="CV50" s="17">
        <v>0</v>
      </c>
      <c r="CW50" s="17">
        <v>63.054840520952098</v>
      </c>
      <c r="CX50" s="17">
        <v>2.7029819755948302E-4</v>
      </c>
      <c r="CY50" s="17">
        <v>8.8156551684606796</v>
      </c>
      <c r="CZ50" s="17">
        <v>2.3067405463053201</v>
      </c>
      <c r="DA50" s="17">
        <v>1.2954831796821999E-3</v>
      </c>
      <c r="DB50" s="17">
        <v>35.262615249480497</v>
      </c>
      <c r="DC50" s="17">
        <v>0.26554663895396802</v>
      </c>
      <c r="DD50" s="17">
        <v>5.97119463372961E-4</v>
      </c>
      <c r="DE50" s="17">
        <v>8.8394354417235697</v>
      </c>
      <c r="DF50" s="5">
        <v>8.17699269619757E-6</v>
      </c>
      <c r="DG50" s="17">
        <v>78.568972300026999</v>
      </c>
      <c r="DH50" s="17">
        <v>48.160013131787203</v>
      </c>
      <c r="DI50" s="17">
        <v>1.21354421128402</v>
      </c>
      <c r="DJ50" s="17">
        <v>0</v>
      </c>
      <c r="DK50" s="17">
        <v>0</v>
      </c>
      <c r="DL50" s="17">
        <v>5.5066448286915097</v>
      </c>
      <c r="DM50" s="17">
        <v>7.8618911792844202</v>
      </c>
      <c r="DN50" s="17">
        <v>4.0889439655688702E-4</v>
      </c>
      <c r="DO50" s="17">
        <v>412.679687708681</v>
      </c>
      <c r="DP50" s="17">
        <v>4.7163439384265402</v>
      </c>
      <c r="DQ50" s="17">
        <v>5.0491592976359803</v>
      </c>
      <c r="DS50" s="25">
        <f t="shared" si="30"/>
        <v>7.9999953899218147E-3</v>
      </c>
      <c r="DT50" s="94">
        <f t="shared" si="31"/>
        <v>1.0278627725362655</v>
      </c>
      <c r="DU50" s="40">
        <f t="shared" si="32"/>
        <v>-3.7080991669970469E-5</v>
      </c>
      <c r="DV50" s="40"/>
      <c r="DW50" s="40">
        <f t="shared" si="33"/>
        <v>-3.614208228519343E-5</v>
      </c>
      <c r="DX50" s="40">
        <f t="shared" si="34"/>
        <v>-3.7164116829379062E-5</v>
      </c>
      <c r="DY50" s="40">
        <f t="shared" si="35"/>
        <v>-3.7134761852115744E-5</v>
      </c>
      <c r="DZ50" s="40">
        <f t="shared" si="36"/>
        <v>-3.597993816974884E-5</v>
      </c>
      <c r="EA50" s="40">
        <f t="shared" si="37"/>
        <v>-3.6899243057154028E-5</v>
      </c>
      <c r="EB50" s="40">
        <f t="shared" si="38"/>
        <v>-3.709714284078039E-5</v>
      </c>
      <c r="EC50" s="40">
        <f t="shared" si="39"/>
        <v>-3.6944721399611906E-5</v>
      </c>
      <c r="ED50" s="40">
        <f t="shared" si="40"/>
        <v>-3.6881889407884765E-5</v>
      </c>
      <c r="EE50" s="40">
        <f t="shared" si="41"/>
        <v>-3.6910116735477754E-5</v>
      </c>
      <c r="EF50" s="40">
        <f t="shared" si="42"/>
        <v>-3.6939572624179193E-5</v>
      </c>
      <c r="EG50" s="40">
        <f t="shared" si="43"/>
        <v>-3.7100557191529624E-5</v>
      </c>
      <c r="EH50" s="40">
        <f t="shared" si="44"/>
        <v>-3.3707293087781618E-5</v>
      </c>
      <c r="EI50" s="40">
        <f t="shared" si="45"/>
        <v>0.26351172708180332</v>
      </c>
      <c r="EJ50" s="40">
        <f t="shared" si="46"/>
        <v>-3.6860334405483809E-5</v>
      </c>
      <c r="EK50" s="40">
        <f t="shared" si="47"/>
        <v>-3.7179965282261665E-5</v>
      </c>
      <c r="EL50" s="40">
        <f t="shared" si="48"/>
        <v>-3.7074365058397138E-5</v>
      </c>
      <c r="EM50" s="40">
        <f t="shared" si="49"/>
        <v>-2.5781565410470196E-5</v>
      </c>
      <c r="EN50" s="40">
        <f t="shared" si="50"/>
        <v>-3.7411088992097448E-5</v>
      </c>
      <c r="EO50" s="40">
        <f t="shared" si="51"/>
        <v>-3.9172268868800559E-5</v>
      </c>
      <c r="EP50" s="40">
        <f t="shared" si="52"/>
        <v>-3.7646836598795297E-5</v>
      </c>
      <c r="EQ50" s="40">
        <f t="shared" si="53"/>
        <v>-3.6259302215822266E-5</v>
      </c>
      <c r="ER50" s="40">
        <f t="shared" si="54"/>
        <v>-3.6261433310728834E-5</v>
      </c>
      <c r="ES50" s="40">
        <f t="shared" si="55"/>
        <v>-3.7285572236168857E-5</v>
      </c>
      <c r="ET50" s="40">
        <f t="shared" si="56"/>
        <v>-3.6810185282127621E-5</v>
      </c>
      <c r="EU50" s="40">
        <f t="shared" si="57"/>
        <v>-3.6921157303469134E-5</v>
      </c>
      <c r="EV50" s="40">
        <f t="shared" si="58"/>
        <v>-3.7290021347073473E-5</v>
      </c>
      <c r="EW50" s="40">
        <f t="shared" si="29"/>
        <v>0</v>
      </c>
    </row>
    <row r="51" spans="1:153" x14ac:dyDescent="0.25">
      <c r="A51" s="17" t="s">
        <v>221</v>
      </c>
      <c r="B51" s="17">
        <v>965.94108352293995</v>
      </c>
      <c r="C51" s="17"/>
      <c r="D51" s="17">
        <v>134.264608263329</v>
      </c>
      <c r="E51" s="17">
        <v>25.421154842895401</v>
      </c>
      <c r="F51" s="17">
        <v>22.025179083322001</v>
      </c>
      <c r="G51" s="17">
        <v>16.048786013987598</v>
      </c>
      <c r="H51" s="17">
        <v>102.96704629392001</v>
      </c>
      <c r="I51" s="17">
        <v>3.1452932575042101</v>
      </c>
      <c r="J51" s="17">
        <v>1.78101113949464</v>
      </c>
      <c r="K51" s="17">
        <v>1.5221669385379799</v>
      </c>
      <c r="L51" s="17">
        <v>1.2970237137429299</v>
      </c>
      <c r="M51" s="17">
        <v>9.1308700034340298</v>
      </c>
      <c r="N51" s="17">
        <v>0.60580309925491105</v>
      </c>
      <c r="O51" s="17">
        <v>1.30936268635293</v>
      </c>
      <c r="P51" s="17">
        <v>1.4632445581149001</v>
      </c>
      <c r="Q51" s="17">
        <v>1.24315702327582</v>
      </c>
      <c r="R51" s="17">
        <v>0.76304325473164303</v>
      </c>
      <c r="S51" s="17">
        <v>3.8812367312190503E-2</v>
      </c>
      <c r="T51" s="5">
        <v>4.7222456248000004E-6</v>
      </c>
      <c r="U51" s="17">
        <v>3.4392259835109699E-3</v>
      </c>
      <c r="V51" s="17">
        <v>2.5210528778020101E-3</v>
      </c>
      <c r="W51" s="17">
        <v>0.23551249368139299</v>
      </c>
      <c r="X51" s="17">
        <v>3.8805103194999899E-2</v>
      </c>
      <c r="Y51" s="17">
        <v>3.7419117570499899E-2</v>
      </c>
      <c r="Z51" s="17">
        <v>0.236109916340771</v>
      </c>
      <c r="AA51" s="17">
        <v>5.2328003150774301E-2</v>
      </c>
      <c r="AB51" s="17">
        <v>0.249567751776826</v>
      </c>
      <c r="AC51" s="17">
        <v>1.14510075798349E-3</v>
      </c>
      <c r="AF51" s="17" t="s">
        <v>221</v>
      </c>
      <c r="AG51" s="17">
        <v>0</v>
      </c>
      <c r="AH51" s="17">
        <v>0.31186724334017701</v>
      </c>
      <c r="AI51" s="17">
        <v>1.78101749796251</v>
      </c>
      <c r="AJ51" s="17">
        <v>3.1453059076187402</v>
      </c>
      <c r="AK51" s="17">
        <v>3.1453059076187402</v>
      </c>
      <c r="AL51" s="17">
        <v>0.98922902649349298</v>
      </c>
      <c r="AM51" s="17">
        <v>0</v>
      </c>
      <c r="AN51" s="17">
        <v>1.5221729215764801</v>
      </c>
      <c r="AO51" s="17">
        <v>1.1451074010275699E-3</v>
      </c>
      <c r="AP51" s="17">
        <v>1.2970285306702101</v>
      </c>
      <c r="AQ51" s="17">
        <v>2.5440958974714899E-2</v>
      </c>
      <c r="AR51" s="17">
        <v>965.94470124616203</v>
      </c>
      <c r="AS51" s="17">
        <v>1.3859908295882301E-3</v>
      </c>
      <c r="AT51" s="17">
        <v>2.88577180687511E-2</v>
      </c>
      <c r="AU51" s="17">
        <v>1.83762254650374E-3</v>
      </c>
      <c r="AV51" s="5">
        <v>4.2695475716639899E-5</v>
      </c>
      <c r="AW51" s="17">
        <v>6.5708252280405801E-3</v>
      </c>
      <c r="AX51" s="17">
        <v>1.10387808442599E-4</v>
      </c>
      <c r="AY51" s="17">
        <v>13.1495084953362</v>
      </c>
      <c r="AZ51" s="17">
        <v>0.446873966937746</v>
      </c>
      <c r="BA51" s="17">
        <v>3.3666713420387202</v>
      </c>
      <c r="BB51" s="17">
        <v>0.236110980713751</v>
      </c>
      <c r="BC51" s="17">
        <v>0</v>
      </c>
      <c r="BD51" s="17">
        <v>0</v>
      </c>
      <c r="BE51" s="17">
        <v>9.1309066496469793</v>
      </c>
      <c r="BF51" s="17">
        <v>9.1309066496469793</v>
      </c>
      <c r="BG51" s="17">
        <v>1.5387027848945001</v>
      </c>
      <c r="BH51" s="5">
        <v>0</v>
      </c>
      <c r="BI51" s="5">
        <v>5.2328274507597597E-2</v>
      </c>
      <c r="BJ51" s="17">
        <v>0</v>
      </c>
      <c r="BK51" s="17">
        <v>0</v>
      </c>
      <c r="BL51" s="17">
        <v>1.07412138082089</v>
      </c>
      <c r="BM51" s="17">
        <v>0.60515550791944195</v>
      </c>
      <c r="BN51" s="17">
        <v>9.9191120484477097E-4</v>
      </c>
      <c r="BO51" s="17">
        <v>0</v>
      </c>
      <c r="BP51" s="17">
        <v>15.0000716321853</v>
      </c>
      <c r="BQ51" s="17">
        <v>3.4311837731717701E-3</v>
      </c>
      <c r="BR51" s="17">
        <v>0.15750940513787101</v>
      </c>
      <c r="BS51" s="17">
        <v>0.44829602550747599</v>
      </c>
      <c r="BT51" s="17">
        <v>1.3093711217617501</v>
      </c>
      <c r="BU51" s="17">
        <v>1.2737781734589499</v>
      </c>
      <c r="BV51" s="17">
        <v>2.0177542698675701</v>
      </c>
      <c r="BW51" s="17">
        <v>102.69022057242999</v>
      </c>
      <c r="BX51" s="17">
        <v>120.838599401886</v>
      </c>
      <c r="BY51" s="17">
        <v>12.352395914174</v>
      </c>
      <c r="BZ51" s="17">
        <v>134.26511669688099</v>
      </c>
      <c r="CA51" s="5">
        <v>6.7491817991121896E-7</v>
      </c>
      <c r="CB51" s="17">
        <v>6.0259562259902797</v>
      </c>
      <c r="CC51" s="17">
        <v>0</v>
      </c>
      <c r="CD51" s="17">
        <v>3.8812402440516501E-2</v>
      </c>
      <c r="CE51" s="5">
        <v>4.7222490786333501E-6</v>
      </c>
      <c r="CF51" s="17">
        <v>3.4392357714909299E-3</v>
      </c>
      <c r="CG51" s="17">
        <v>2.5210679662031402E-3</v>
      </c>
      <c r="CH51" s="17">
        <v>0.23551285202466901</v>
      </c>
      <c r="CI51" s="5">
        <v>2.2509166031294599E-5</v>
      </c>
      <c r="CJ51" s="17">
        <v>23.745576362168599</v>
      </c>
      <c r="CK51" s="17">
        <v>2.3664609277490199E-4</v>
      </c>
      <c r="CL51" s="17">
        <v>1.4068696378357199E-4</v>
      </c>
      <c r="CM51" s="17">
        <v>1.54197196624723</v>
      </c>
      <c r="CN51" s="5">
        <v>1.34899751422256E-4</v>
      </c>
      <c r="CO51" s="5">
        <v>0</v>
      </c>
      <c r="CP51" s="17">
        <v>0</v>
      </c>
      <c r="CQ51" s="17">
        <v>0.21429206490407099</v>
      </c>
      <c r="CR51" s="17">
        <v>25.421250513919301</v>
      </c>
      <c r="CS51" s="17">
        <v>22.025262334000001</v>
      </c>
      <c r="CT51" s="17">
        <v>3.3959881799192</v>
      </c>
      <c r="CU51" s="17">
        <v>8.4974937967448705E-2</v>
      </c>
      <c r="CV51" s="17">
        <v>0</v>
      </c>
      <c r="CW51" s="17">
        <v>10.7513822329513</v>
      </c>
      <c r="CX51" s="17">
        <v>1.15146149231964E-4</v>
      </c>
      <c r="CY51" s="17">
        <v>1.5059755320028401</v>
      </c>
      <c r="CZ51" s="17">
        <v>0.39356879269388201</v>
      </c>
      <c r="DA51" s="17">
        <v>5.1057897088245497E-4</v>
      </c>
      <c r="DB51" s="17">
        <v>6.0239006729608597</v>
      </c>
      <c r="DC51" s="17">
        <v>6.5941059046258396E-2</v>
      </c>
      <c r="DD51" s="17">
        <v>1.8358621749587999E-4</v>
      </c>
      <c r="DE51" s="17">
        <v>1.5078485975848299</v>
      </c>
      <c r="DF51" s="5">
        <v>3.4833759134024399E-6</v>
      </c>
      <c r="DG51" s="17">
        <v>16.048851594327498</v>
      </c>
      <c r="DH51" s="17">
        <v>12.0039396325237</v>
      </c>
      <c r="DI51" s="17">
        <v>0.24956897652645199</v>
      </c>
      <c r="DJ51" s="17">
        <v>0</v>
      </c>
      <c r="DK51" s="17">
        <v>0</v>
      </c>
      <c r="DL51" s="17">
        <v>1.3844940403435899</v>
      </c>
      <c r="DM51" s="17">
        <v>1.2431614007794001</v>
      </c>
      <c r="DN51" s="17">
        <v>2.05721603928312E-4</v>
      </c>
      <c r="DO51" s="17">
        <v>102.967439419743</v>
      </c>
      <c r="DP51" s="17">
        <v>0.76304612687483697</v>
      </c>
      <c r="DQ51" s="17">
        <v>1.27346868864156</v>
      </c>
      <c r="DS51" s="25">
        <f t="shared" si="30"/>
        <v>8.0000033310650837E-3</v>
      </c>
      <c r="DT51" s="94">
        <f t="shared" si="31"/>
        <v>0.99730770378601985</v>
      </c>
      <c r="DU51" s="40">
        <f t="shared" si="32"/>
        <v>3.7452835206921474E-6</v>
      </c>
      <c r="DV51" s="40"/>
      <c r="DW51" s="40">
        <f t="shared" si="33"/>
        <v>3.7868024833648837E-6</v>
      </c>
      <c r="DX51" s="40">
        <f t="shared" si="34"/>
        <v>3.7634412948887179E-6</v>
      </c>
      <c r="DY51" s="40">
        <f t="shared" si="35"/>
        <v>3.7797957367049038E-6</v>
      </c>
      <c r="DZ51" s="40">
        <f t="shared" si="36"/>
        <v>4.0863115654192064E-6</v>
      </c>
      <c r="EA51" s="40">
        <f t="shared" si="37"/>
        <v>3.8179770824275553E-6</v>
      </c>
      <c r="EB51" s="40">
        <f t="shared" si="38"/>
        <v>4.0219189418758435E-6</v>
      </c>
      <c r="EC51" s="40">
        <f t="shared" si="39"/>
        <v>3.5701449188065219E-6</v>
      </c>
      <c r="ED51" s="40">
        <f t="shared" si="40"/>
        <v>3.9306059990613408E-6</v>
      </c>
      <c r="EE51" s="40">
        <f t="shared" si="41"/>
        <v>3.7138313117341037E-6</v>
      </c>
      <c r="EF51" s="40">
        <f t="shared" si="42"/>
        <v>4.0134415379627722E-6</v>
      </c>
      <c r="EG51" s="40">
        <f t="shared" si="43"/>
        <v>3.8484293639225614E-6</v>
      </c>
      <c r="EH51" s="40">
        <f t="shared" si="44"/>
        <v>6.4423775841768727E-6</v>
      </c>
      <c r="EI51" s="40">
        <f t="shared" si="45"/>
        <v>0.37895901179160757</v>
      </c>
      <c r="EJ51" s="40">
        <f t="shared" si="46"/>
        <v>3.5212796920306254E-6</v>
      </c>
      <c r="EK51" s="40">
        <f t="shared" si="47"/>
        <v>3.7640634081142778E-6</v>
      </c>
      <c r="EL51" s="40">
        <f t="shared" si="48"/>
        <v>9.0508073665024488E-7</v>
      </c>
      <c r="EM51" s="40">
        <f t="shared" si="49"/>
        <v>7.3139637878062852E-7</v>
      </c>
      <c r="EN51" s="40">
        <f t="shared" si="50"/>
        <v>2.8459833715169026E-6</v>
      </c>
      <c r="EO51" s="40">
        <f t="shared" si="51"/>
        <v>5.9849601977535118E-6</v>
      </c>
      <c r="EP51" s="40">
        <f t="shared" si="52"/>
        <v>1.5215467783605176E-6</v>
      </c>
      <c r="EQ51" s="40">
        <f t="shared" si="53"/>
        <v>3.5243313826201768E-6</v>
      </c>
      <c r="ER51" s="40">
        <f t="shared" si="54"/>
        <v>3.5157684975511303E-6</v>
      </c>
      <c r="ES51" s="40">
        <f t="shared" si="55"/>
        <v>4.5079554323626046E-6</v>
      </c>
      <c r="ET51" s="40">
        <f t="shared" si="56"/>
        <v>5.185690394382918E-6</v>
      </c>
      <c r="EU51" s="40">
        <f t="shared" si="57"/>
        <v>4.9074835080836249E-6</v>
      </c>
      <c r="EV51" s="40">
        <f t="shared" si="58"/>
        <v>5.8012747206479798E-6</v>
      </c>
      <c r="EW51" s="40">
        <f t="shared" si="29"/>
        <v>0</v>
      </c>
    </row>
    <row r="52" spans="1:153" x14ac:dyDescent="0.25">
      <c r="B52" s="17"/>
      <c r="C52" s="17"/>
      <c r="D52" s="17"/>
      <c r="E52" s="17"/>
      <c r="F52" s="17"/>
      <c r="G52" s="17"/>
      <c r="H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S52" s="25"/>
      <c r="DT52" s="94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</row>
    <row r="53" spans="1:153" x14ac:dyDescent="0.25">
      <c r="B53" s="17"/>
      <c r="C53" s="17"/>
      <c r="D53" s="17"/>
      <c r="E53" s="17"/>
      <c r="F53" s="17"/>
      <c r="G53" s="17"/>
      <c r="H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S53" s="25"/>
      <c r="DT53" s="94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</row>
    <row r="54" spans="1:153" x14ac:dyDescent="0.25">
      <c r="A54" s="17" t="s">
        <v>343</v>
      </c>
      <c r="B54" s="17">
        <v>228.95565258281101</v>
      </c>
      <c r="C54" s="17"/>
      <c r="D54" s="17">
        <v>15.872278473835999</v>
      </c>
      <c r="E54" s="17">
        <v>5.0939974511081996</v>
      </c>
      <c r="F54" s="17">
        <v>4.2322067284287002</v>
      </c>
      <c r="G54" s="17">
        <v>2.4125839452623699</v>
      </c>
      <c r="H54" s="17">
        <v>14.821325449602</v>
      </c>
      <c r="I54" s="17">
        <v>0.421330967698199</v>
      </c>
      <c r="J54" s="17">
        <v>0.23558972945367199</v>
      </c>
      <c r="K54" s="17">
        <v>0.24239081982653901</v>
      </c>
      <c r="L54" s="17">
        <v>0.181178251767079</v>
      </c>
      <c r="M54" s="17">
        <v>1.2322706190649</v>
      </c>
      <c r="N54" s="17">
        <v>0.16328672279019901</v>
      </c>
      <c r="O54" s="17">
        <v>0.172748001722</v>
      </c>
      <c r="P54" s="17">
        <v>0.29570051472479902</v>
      </c>
      <c r="Q54" s="17">
        <v>0.27075311673799901</v>
      </c>
      <c r="R54" s="17">
        <v>0.16081427332539899</v>
      </c>
      <c r="S54" s="17">
        <v>8.7866793917082495E-3</v>
      </c>
      <c r="T54" s="5">
        <v>8.0089890893999999E-7</v>
      </c>
      <c r="U54" s="17">
        <v>7.7819167272610802E-4</v>
      </c>
      <c r="V54" s="17">
        <v>5.7050251267649096E-4</v>
      </c>
      <c r="W54" s="17">
        <v>3.9205783383044597E-2</v>
      </c>
      <c r="X54" s="17">
        <v>5.1436245449998997E-3</v>
      </c>
      <c r="Y54" s="17">
        <v>4.8771730440000001E-3</v>
      </c>
      <c r="Z54" s="17">
        <v>4.6237927897869797E-2</v>
      </c>
      <c r="AA54" s="17">
        <v>1.40881970194897E-2</v>
      </c>
      <c r="AB54" s="17">
        <v>3.6415761810147898E-2</v>
      </c>
      <c r="AC54" s="17">
        <v>2.5918197296443502E-4</v>
      </c>
      <c r="AF54" s="17" t="s">
        <v>343</v>
      </c>
      <c r="AG54" s="17">
        <v>0</v>
      </c>
      <c r="AH54" s="17">
        <v>4.8769747848366102E-2</v>
      </c>
      <c r="AI54" s="17">
        <v>0.245256601437644</v>
      </c>
      <c r="AJ54" s="17">
        <v>0.438182630687381</v>
      </c>
      <c r="AK54" s="17">
        <v>0.438182630687381</v>
      </c>
      <c r="AL54" s="17">
        <v>0.154840245577539</v>
      </c>
      <c r="AM54" s="17">
        <v>0</v>
      </c>
      <c r="AN54" s="17">
        <v>0.24894535930473599</v>
      </c>
      <c r="AO54" s="17">
        <v>2.6003705864543699E-4</v>
      </c>
      <c r="AP54" s="17">
        <v>0.187818281232767</v>
      </c>
      <c r="AQ54" s="17">
        <v>6.15771883088895E-3</v>
      </c>
      <c r="AR54" s="17">
        <v>233.79572190148599</v>
      </c>
      <c r="AS54" s="17">
        <v>2.9049102443272302E-4</v>
      </c>
      <c r="AT54" s="17">
        <v>4.1006129951443203E-3</v>
      </c>
      <c r="AU54" s="17">
        <v>2.6112204236181102E-4</v>
      </c>
      <c r="AV54" s="5">
        <v>6.0669841322332298E-6</v>
      </c>
      <c r="AW54" s="17">
        <v>9.33697977810479E-4</v>
      </c>
      <c r="AX54" s="5">
        <v>1.5685731135325198E-5</v>
      </c>
      <c r="AY54" s="17">
        <v>2.0600795777317602</v>
      </c>
      <c r="AZ54" s="17">
        <v>7.0467404745724896E-2</v>
      </c>
      <c r="BA54" s="17">
        <v>0.52877643137350505</v>
      </c>
      <c r="BB54" s="17">
        <v>4.6895162690809199E-2</v>
      </c>
      <c r="BC54" s="17">
        <v>0</v>
      </c>
      <c r="BD54" s="17">
        <v>0</v>
      </c>
      <c r="BE54" s="17">
        <v>1.2808132149179099</v>
      </c>
      <c r="BF54" s="17">
        <v>1.2808132149179099</v>
      </c>
      <c r="BG54" s="17">
        <v>0.24063774836295601</v>
      </c>
      <c r="BH54" s="17">
        <v>0</v>
      </c>
      <c r="BI54" s="17">
        <v>1.40740904169802E-2</v>
      </c>
      <c r="BJ54" s="17">
        <v>0</v>
      </c>
      <c r="BK54" s="17">
        <v>0</v>
      </c>
      <c r="BL54" s="17">
        <v>0.142124822248824</v>
      </c>
      <c r="BM54" s="17">
        <v>9.7440480347857295E-2</v>
      </c>
      <c r="BN54" s="17">
        <v>2.4008005349735701E-4</v>
      </c>
      <c r="BO54" s="17">
        <v>0</v>
      </c>
      <c r="BP54" s="17">
        <v>2.3482020312642602</v>
      </c>
      <c r="BQ54" s="17">
        <v>5.6005918373870796E-4</v>
      </c>
      <c r="BR54" s="17">
        <v>4.2411937212365698E-2</v>
      </c>
      <c r="BS54" s="17">
        <v>0.12071083464783899</v>
      </c>
      <c r="BT54" s="17">
        <v>0.17987434517030801</v>
      </c>
      <c r="BU54" s="17">
        <v>0.19920574751976799</v>
      </c>
      <c r="BV54" s="17">
        <v>0.38528946455192897</v>
      </c>
      <c r="BW54" s="17">
        <v>16.000645333090802</v>
      </c>
      <c r="BX54" s="17">
        <v>15.9890530320937</v>
      </c>
      <c r="BY54" s="17">
        <v>1.6344365257670701</v>
      </c>
      <c r="BZ54" s="17">
        <v>17.7656143801096</v>
      </c>
      <c r="CA54" s="5">
        <v>1.10163519976631E-7</v>
      </c>
      <c r="CB54" s="17">
        <v>0.94469162324647105</v>
      </c>
      <c r="CC54" s="17">
        <v>0</v>
      </c>
      <c r="CD54" s="17">
        <v>8.8152267115483504E-3</v>
      </c>
      <c r="CE54" s="5">
        <v>8.7314982500812904E-7</v>
      </c>
      <c r="CF54" s="17">
        <v>7.8081854744070905E-4</v>
      </c>
      <c r="CG54" s="17">
        <v>5.7241489396187104E-4</v>
      </c>
      <c r="CH54" s="17">
        <v>4.0081148237151101E-2</v>
      </c>
      <c r="CI54" s="5">
        <v>3.1984909362478398E-6</v>
      </c>
      <c r="CJ54" s="17">
        <v>3.7750345827199498</v>
      </c>
      <c r="CK54" s="5">
        <v>3.5654182994648197E-5</v>
      </c>
      <c r="CL54" s="5">
        <v>1.9991214581369799E-5</v>
      </c>
      <c r="CM54" s="17">
        <v>0.308501984611738</v>
      </c>
      <c r="CN54" s="5">
        <v>1.9845015074102801E-5</v>
      </c>
      <c r="CO54" s="17">
        <v>0</v>
      </c>
      <c r="CP54" s="17">
        <v>0</v>
      </c>
      <c r="CQ54" s="17">
        <v>4.2953727883507702E-2</v>
      </c>
      <c r="CR54" s="17">
        <v>5.2820643751999796</v>
      </c>
      <c r="CS54" s="17">
        <v>4.4164918482071398</v>
      </c>
      <c r="CT54" s="17">
        <v>0.86557252699284004</v>
      </c>
      <c r="CU54" s="17">
        <v>1.70321526777889E-2</v>
      </c>
      <c r="CV54" s="17">
        <v>0</v>
      </c>
      <c r="CW54" s="17">
        <v>2.1562295548316999</v>
      </c>
      <c r="CX54" s="5">
        <v>1.6361866653438899E-5</v>
      </c>
      <c r="CY54" s="17">
        <v>2.2653867733703698E-3</v>
      </c>
      <c r="CZ54" s="17">
        <v>7.8861384050662106E-2</v>
      </c>
      <c r="DA54" s="5">
        <v>7.7285889868108497E-5</v>
      </c>
      <c r="DB54" s="17">
        <v>1.50827323103887</v>
      </c>
      <c r="DC54" s="17">
        <v>1.03117581206744E-2</v>
      </c>
      <c r="DD54" s="5">
        <v>3.42012158490274E-5</v>
      </c>
      <c r="DE54" s="17">
        <v>0.302167393486444</v>
      </c>
      <c r="DF54" s="5">
        <v>4.9497709948907795E-7</v>
      </c>
      <c r="DG54" s="17">
        <v>2.7002147786129602</v>
      </c>
      <c r="DH54" s="17">
        <v>1.8809319060355301</v>
      </c>
      <c r="DI54" s="17">
        <v>3.7628746758855101E-2</v>
      </c>
      <c r="DJ54" s="17">
        <v>0</v>
      </c>
      <c r="DK54" s="17">
        <v>0</v>
      </c>
      <c r="DL54" s="17">
        <v>0.220310872244984</v>
      </c>
      <c r="DM54" s="17">
        <v>0.27307718298580702</v>
      </c>
      <c r="DN54" s="5">
        <v>3.3579190661221198E-5</v>
      </c>
      <c r="DO54" s="17">
        <v>16.190731307836799</v>
      </c>
      <c r="DP54" s="17">
        <v>0.162464424028267</v>
      </c>
      <c r="DQ54" s="17">
        <v>0.20430085250051699</v>
      </c>
      <c r="DS54" s="25">
        <f t="shared" ref="DS54:DS59" si="59">BL54/BZ54</f>
        <v>7.9999947768734127E-3</v>
      </c>
      <c r="DT54" s="94">
        <f t="shared" ref="DT54:DT61" si="60">BW54/DO54</f>
        <v>0.98825958067416075</v>
      </c>
      <c r="DU54" s="40">
        <f t="shared" ref="DU54:DU59" si="61">(AR54-B54)/(B54+1E-50)</f>
        <v>2.1139767741372412E-2</v>
      </c>
      <c r="DV54" s="40"/>
      <c r="DW54" s="40">
        <f t="shared" ref="DW54:DW59" si="62">(BZ54-D54)/(D54+1E-50)</f>
        <v>0.11928570364957948</v>
      </c>
      <c r="DX54" s="40">
        <f t="shared" ref="DX54:DX59" si="63">(CR54-E54)/(E54+1E-50)</f>
        <v>3.6919320415220482E-2</v>
      </c>
      <c r="DY54" s="40">
        <f t="shared" ref="DY54:DY59" si="64">(CS54-F54)/(F54+1E-50)</f>
        <v>4.354350616678395E-2</v>
      </c>
      <c r="DZ54" s="40">
        <f t="shared" ref="DZ54:DZ59" si="65">(DG54-G54)/(G54+1E-50)</f>
        <v>0.11922106748468408</v>
      </c>
      <c r="EA54" s="40">
        <f t="shared" ref="EA54:EA59" si="66">(DO54-H54)/(H54+1E-50)</f>
        <v>9.2394291110554638E-2</v>
      </c>
      <c r="EB54" s="40">
        <f t="shared" ref="EB54:EB59" si="67">(AK54-I54)/(I54+1E-50)</f>
        <v>3.9996260140206248E-2</v>
      </c>
      <c r="EC54" s="40">
        <f t="shared" ref="EC54:EC59" si="68">(AI54-J54)/(J54+1E-50)</f>
        <v>4.1032654549030205E-2</v>
      </c>
      <c r="ED54" s="40">
        <f t="shared" ref="ED54:ED59" si="69">(AN54-K54)/(K54+1E-50)</f>
        <v>2.7041203470030646E-2</v>
      </c>
      <c r="EE54" s="40">
        <f t="shared" ref="EE54:EE59" si="70">(AP54-L54)/(L54+1E-50)</f>
        <v>3.664915298015109E-2</v>
      </c>
      <c r="EF54" s="40">
        <f t="shared" ref="EF54:EF59" si="71">(BF54-M54)/(M54+1E-50)</f>
        <v>3.9392804715125088E-2</v>
      </c>
      <c r="EG54" s="40">
        <f t="shared" ref="EG54:EG59" si="72">(BR54+BS54-N54)/(N54+1E-50)</f>
        <v>-1.0040677355315777E-3</v>
      </c>
      <c r="EH54" s="40">
        <f t="shared" ref="EH54:EH59" si="73">(BT54-O54)/(O54+1E-50)</f>
        <v>4.1252827108103365E-2</v>
      </c>
      <c r="EI54" s="40">
        <f t="shared" ref="EI54:EI59" si="74">(BV54-P54)/(P54+1E-50)</f>
        <v>0.30297191031442106</v>
      </c>
      <c r="EJ54" s="40">
        <f t="shared" ref="EJ54:EJ59" si="75">(DM54-Q54)/(Q54+1E-50)</f>
        <v>8.5837100448116002E-3</v>
      </c>
      <c r="EK54" s="40">
        <f t="shared" ref="EK54:EK59" si="76">(DP54-R54)/(R54+1E-50)</f>
        <v>1.0261220405038378E-2</v>
      </c>
      <c r="EL54" s="40">
        <f t="shared" ref="EL54:EL59" si="77">(CD54-S54)/(S54+1E-50)</f>
        <v>3.2489315437001388E-3</v>
      </c>
      <c r="EM54" s="40">
        <f t="shared" ref="EM54:EM59" si="78">(CE54-T54)/(T54+1E-50)</f>
        <v>9.0212279304705337E-2</v>
      </c>
      <c r="EN54" s="40">
        <f t="shared" ref="EN54:EN59" si="79">(CF54-U54)/(U54+1E-50)</f>
        <v>3.3756140121607063E-3</v>
      </c>
      <c r="EO54" s="40">
        <f t="shared" ref="EO54:EO59" si="80">(CG54-V54)/(V54+1E-50)</f>
        <v>3.3520996715828877E-3</v>
      </c>
      <c r="EP54" s="40">
        <f t="shared" ref="EP54:EP59" si="81">(CH54-W54)/(W54+1E-50)</f>
        <v>2.2327441988700958E-2</v>
      </c>
      <c r="EQ54" s="40">
        <f t="shared" ref="EQ54:EQ59" si="82">(SUM(AS54:AX54)-X54)/(X54+1E-50)</f>
        <v>9.0218911967067203E-2</v>
      </c>
      <c r="ER54" s="40">
        <f t="shared" ref="ER54:ER59" si="83">(SUM(AT54:AX54)-Y54)/(Y54+1E-50)</f>
        <v>9.0218797367766487E-2</v>
      </c>
      <c r="ES54" s="40">
        <f t="shared" ref="ES54:ES59" si="84">(BB54-Z54)/(Z54+1E-50)</f>
        <v>1.4214192175546871E-2</v>
      </c>
      <c r="ET54" s="40">
        <f t="shared" ref="ET54:ET59" si="85">(BI54-AA54)/(AA54+1E-50)</f>
        <v>-1.001306447516691E-3</v>
      </c>
      <c r="EU54" s="40">
        <f t="shared" ref="EU54:EU59" si="86">(DI54-AB54)/(AB54+1E-50)</f>
        <v>3.3309338825068424E-2</v>
      </c>
      <c r="EV54" s="40">
        <f t="shared" ref="EV54:EV59" si="87">(AO54-AC54)/(AC54+1E-50)</f>
        <v>3.2991711237544507E-3</v>
      </c>
      <c r="EW54" s="40">
        <f t="shared" ref="EW54:EW59" si="88">(BJ54+BK54+CP54-AD54)/(AD54+1E-50)</f>
        <v>0</v>
      </c>
    </row>
    <row r="55" spans="1:153" x14ac:dyDescent="0.25">
      <c r="A55" s="17" t="s">
        <v>344</v>
      </c>
      <c r="B55" s="17">
        <v>8887.2737643472701</v>
      </c>
      <c r="C55" s="17"/>
      <c r="D55" s="17">
        <v>3340.2619411130199</v>
      </c>
      <c r="E55" s="17">
        <v>286.979698345038</v>
      </c>
      <c r="F55" s="17">
        <v>265.49141428607902</v>
      </c>
      <c r="G55" s="17">
        <v>335.16078473912199</v>
      </c>
      <c r="H55" s="17">
        <v>1636.1900821842501</v>
      </c>
      <c r="I55" s="17">
        <v>57.3913352246622</v>
      </c>
      <c r="J55" s="17">
        <v>32.794308443069397</v>
      </c>
      <c r="K55" s="17">
        <v>23.952498035174401</v>
      </c>
      <c r="L55" s="17">
        <v>22.928183070513601</v>
      </c>
      <c r="M55" s="17">
        <v>165.70132010491301</v>
      </c>
      <c r="N55" s="17">
        <v>3.4675182709644101</v>
      </c>
      <c r="O55" s="17">
        <v>24.154659066104699</v>
      </c>
      <c r="P55" s="17">
        <v>14.9775225184032</v>
      </c>
      <c r="Q55" s="17">
        <v>12.3332863051396</v>
      </c>
      <c r="R55" s="17">
        <v>8.1036399872782798</v>
      </c>
      <c r="S55" s="17">
        <v>0.28500694050560299</v>
      </c>
      <c r="T55" s="17">
        <v>3.3075578793028001E-4</v>
      </c>
      <c r="U55" s="17">
        <v>2.5736885345069401E-2</v>
      </c>
      <c r="V55" s="17">
        <v>1.8792568921267599E-2</v>
      </c>
      <c r="W55" s="17">
        <v>3.3858944198040302</v>
      </c>
      <c r="X55" s="17">
        <v>0.44097299922899802</v>
      </c>
      <c r="Y55" s="17">
        <v>0.42719018074299803</v>
      </c>
      <c r="Z55" s="17">
        <v>2.8573982496601702</v>
      </c>
      <c r="AA55" s="17">
        <v>0.25186466714946198</v>
      </c>
      <c r="AB55" s="17">
        <v>4.2573978905598997</v>
      </c>
      <c r="AC55" s="17">
        <v>8.4787637949352498E-3</v>
      </c>
      <c r="AF55" s="17" t="s">
        <v>344</v>
      </c>
      <c r="AG55" s="17">
        <v>0</v>
      </c>
      <c r="AH55" s="17">
        <v>0.36576741702023202</v>
      </c>
      <c r="AI55" s="17">
        <v>1.79284568038686</v>
      </c>
      <c r="AJ55" s="17">
        <v>3.14173417670226</v>
      </c>
      <c r="AK55" s="17">
        <v>3.14173417670226</v>
      </c>
      <c r="AL55" s="17">
        <v>1.1632848200697701</v>
      </c>
      <c r="AM55" s="17">
        <v>0</v>
      </c>
      <c r="AN55" s="17">
        <v>1.3420261196051899</v>
      </c>
      <c r="AO55" s="17">
        <v>5.1706321856027102E-4</v>
      </c>
      <c r="AP55" s="17">
        <v>1.26109305259579</v>
      </c>
      <c r="AQ55" s="17">
        <v>3.78483306217232E-2</v>
      </c>
      <c r="AR55" s="17">
        <v>620.10254314169595</v>
      </c>
      <c r="AS55" s="17">
        <v>1.66664086156627E-3</v>
      </c>
      <c r="AT55" s="17">
        <v>3.9784133666231201E-2</v>
      </c>
      <c r="AU55" s="17">
        <v>2.5333992735770499E-3</v>
      </c>
      <c r="AV55" s="5">
        <v>5.8861586115290699E-5</v>
      </c>
      <c r="AW55" s="17">
        <v>9.0587278228806706E-3</v>
      </c>
      <c r="AX55" s="17">
        <v>1.5218357225924099E-4</v>
      </c>
      <c r="AY55" s="17">
        <v>15.43715584383</v>
      </c>
      <c r="AZ55" s="17">
        <v>0.52625964764099897</v>
      </c>
      <c r="BA55" s="17">
        <v>3.9576071296277999</v>
      </c>
      <c r="BB55" s="17">
        <v>0.16811616308388</v>
      </c>
      <c r="BC55" s="17">
        <v>0</v>
      </c>
      <c r="BD55" s="17">
        <v>0</v>
      </c>
      <c r="BE55" s="17">
        <v>9.0781901571564703</v>
      </c>
      <c r="BF55" s="17">
        <v>9.0781901571564703</v>
      </c>
      <c r="BG55" s="17">
        <v>1.8049813730249</v>
      </c>
      <c r="BH55" s="17">
        <v>0</v>
      </c>
      <c r="BI55" s="17">
        <v>1.9454457104118701E-2</v>
      </c>
      <c r="BJ55" s="17">
        <v>0</v>
      </c>
      <c r="BK55" s="17">
        <v>0</v>
      </c>
      <c r="BL55" s="17">
        <v>0.90966891979034004</v>
      </c>
      <c r="BM55" s="17">
        <v>0.72013169190628101</v>
      </c>
      <c r="BN55" s="17">
        <v>1.4756610062950401E-3</v>
      </c>
      <c r="BO55" s="17">
        <v>0</v>
      </c>
      <c r="BP55" s="17">
        <v>17.615115489530801</v>
      </c>
      <c r="BQ55" s="17">
        <v>4.5237418940348396E-3</v>
      </c>
      <c r="BR55" s="17">
        <v>6.02656504461603E-2</v>
      </c>
      <c r="BS55" s="17">
        <v>0.171525427007721</v>
      </c>
      <c r="BT55" s="17">
        <v>1.32016496439557</v>
      </c>
      <c r="BU55" s="17">
        <v>1.494204684551</v>
      </c>
      <c r="BV55" s="17">
        <v>1.5213910475354999</v>
      </c>
      <c r="BW55" s="17">
        <v>117.115922882322</v>
      </c>
      <c r="BX55" s="17">
        <v>102.33777947607101</v>
      </c>
      <c r="BY55" s="17">
        <v>10.4611998716909</v>
      </c>
      <c r="BZ55" s="17">
        <v>113.70864826755199</v>
      </c>
      <c r="CA55" s="5">
        <v>8.8982875142115404E-7</v>
      </c>
      <c r="CB55" s="17">
        <v>7.0767181774004202</v>
      </c>
      <c r="CC55" s="17">
        <v>0</v>
      </c>
      <c r="CD55" s="17">
        <v>1.7450129908452999E-2</v>
      </c>
      <c r="CE55" s="5">
        <v>1.6620915500145999E-5</v>
      </c>
      <c r="CF55" s="17">
        <v>1.5657309695376301E-3</v>
      </c>
      <c r="CG55" s="17">
        <v>1.1443006306321201E-3</v>
      </c>
      <c r="CH55" s="17">
        <v>0.18911248889697199</v>
      </c>
      <c r="CI55" s="5">
        <v>3.10316831737738E-5</v>
      </c>
      <c r="CJ55" s="17">
        <v>28.081823710907901</v>
      </c>
      <c r="CK55" s="17">
        <v>3.26041923091762E-4</v>
      </c>
      <c r="CL55" s="17">
        <v>1.93954118509455E-4</v>
      </c>
      <c r="CM55" s="17">
        <v>1.71989280797191</v>
      </c>
      <c r="CN55" s="17">
        <v>1.8590996544255001E-4</v>
      </c>
      <c r="CO55" s="17">
        <v>0</v>
      </c>
      <c r="CP55" s="17">
        <v>0</v>
      </c>
      <c r="CQ55" s="17">
        <v>0.238137231105011</v>
      </c>
      <c r="CR55" s="17">
        <v>26.558202726052201</v>
      </c>
      <c r="CS55" s="17">
        <v>24.498877593912699</v>
      </c>
      <c r="CT55" s="17">
        <v>2.0593251321395298</v>
      </c>
      <c r="CU55" s="17">
        <v>9.4433267745829094E-2</v>
      </c>
      <c r="CV55" s="17">
        <v>0</v>
      </c>
      <c r="CW55" s="17">
        <v>11.950893246691599</v>
      </c>
      <c r="CX55" s="17">
        <v>1.58743530812348E-4</v>
      </c>
      <c r="CY55" s="17">
        <v>1.67603876386845</v>
      </c>
      <c r="CZ55" s="17">
        <v>0.43748847588970202</v>
      </c>
      <c r="DA55" s="17">
        <v>7.0342696362924904E-4</v>
      </c>
      <c r="DB55" s="17">
        <v>6.7041534637367199</v>
      </c>
      <c r="DC55" s="17">
        <v>7.7337758310906807E-2</v>
      </c>
      <c r="DD55" s="17">
        <v>2.5228868973803501E-4</v>
      </c>
      <c r="DE55" s="17">
        <v>1.6759841377447799</v>
      </c>
      <c r="DF55" s="5">
        <v>4.8022842088438397E-6</v>
      </c>
      <c r="DG55" s="17">
        <v>15.097550863385001</v>
      </c>
      <c r="DH55" s="17">
        <v>14.1004715342778</v>
      </c>
      <c r="DI55" s="17">
        <v>0.23544918071837601</v>
      </c>
      <c r="DJ55" s="17">
        <v>0</v>
      </c>
      <c r="DK55" s="17">
        <v>0</v>
      </c>
      <c r="DL55" s="17">
        <v>1.6388834898667799</v>
      </c>
      <c r="DM55" s="17">
        <v>0.75858829468635403</v>
      </c>
      <c r="DN55" s="17">
        <v>2.7122550917839199E-4</v>
      </c>
      <c r="DO55" s="17">
        <v>121.13854020954901</v>
      </c>
      <c r="DP55" s="17">
        <v>0.49052349345006802</v>
      </c>
      <c r="DQ55" s="17">
        <v>1.5131702242249301</v>
      </c>
      <c r="DS55" s="25">
        <f t="shared" si="59"/>
        <v>7.9999976576093385E-3</v>
      </c>
      <c r="DT55" s="94">
        <f t="shared" si="60"/>
        <v>0.96679324911569375</v>
      </c>
      <c r="DU55" s="40">
        <f t="shared" si="61"/>
        <v>-0.9302257858164179</v>
      </c>
      <c r="DV55" s="40"/>
      <c r="DW55" s="40">
        <f t="shared" si="62"/>
        <v>-0.96595816427807979</v>
      </c>
      <c r="DX55" s="40">
        <f t="shared" si="63"/>
        <v>-0.90745616195428191</v>
      </c>
      <c r="DY55" s="40">
        <f t="shared" si="64"/>
        <v>-0.90772252406055565</v>
      </c>
      <c r="DZ55" s="40">
        <f t="shared" si="65"/>
        <v>-0.95495430387198665</v>
      </c>
      <c r="EA55" s="40">
        <f t="shared" si="66"/>
        <v>-0.92596303966845106</v>
      </c>
      <c r="EB55" s="40">
        <f t="shared" si="67"/>
        <v>-0.94525769152427397</v>
      </c>
      <c r="EC55" s="40">
        <f t="shared" si="68"/>
        <v>-0.94533058431467687</v>
      </c>
      <c r="ED55" s="40">
        <f t="shared" si="69"/>
        <v>-0.94397135039383295</v>
      </c>
      <c r="EE55" s="40">
        <f t="shared" si="70"/>
        <v>-0.94499812528897686</v>
      </c>
      <c r="EF55" s="40">
        <f t="shared" si="71"/>
        <v>-0.94521353148297993</v>
      </c>
      <c r="EG55" s="40">
        <f t="shared" si="72"/>
        <v>-0.93315361035158606</v>
      </c>
      <c r="EH55" s="40">
        <f t="shared" si="73"/>
        <v>-0.9453453281711558</v>
      </c>
      <c r="EI55" s="40">
        <f t="shared" si="74"/>
        <v>-0.89842171522919534</v>
      </c>
      <c r="EJ55" s="40">
        <f t="shared" si="75"/>
        <v>-0.93849260643773191</v>
      </c>
      <c r="EK55" s="40">
        <f t="shared" si="76"/>
        <v>-0.93946874562293858</v>
      </c>
      <c r="EL55" s="40">
        <f t="shared" si="77"/>
        <v>-0.93877296504605667</v>
      </c>
      <c r="EM55" s="40">
        <f t="shared" si="78"/>
        <v>-0.94974867830990306</v>
      </c>
      <c r="EN55" s="40">
        <f t="shared" si="79"/>
        <v>-0.93916392956859529</v>
      </c>
      <c r="EO55" s="40">
        <f t="shared" si="80"/>
        <v>-0.93910887673600008</v>
      </c>
      <c r="EP55" s="40">
        <f t="shared" si="81"/>
        <v>-0.94414696223519057</v>
      </c>
      <c r="EQ55" s="40">
        <f t="shared" si="82"/>
        <v>-0.87923535709501599</v>
      </c>
      <c r="ER55" s="40">
        <f t="shared" si="83"/>
        <v>-0.87924042207304642</v>
      </c>
      <c r="ES55" s="40">
        <f t="shared" si="84"/>
        <v>-0.94116460206277719</v>
      </c>
      <c r="ET55" s="40">
        <f t="shared" si="85"/>
        <v>-0.92275829188627723</v>
      </c>
      <c r="EU55" s="40">
        <f t="shared" si="86"/>
        <v>-0.94469645854796724</v>
      </c>
      <c r="EV55" s="40">
        <f t="shared" si="87"/>
        <v>-0.93901667376686027</v>
      </c>
      <c r="EW55" s="40">
        <f t="shared" si="88"/>
        <v>0</v>
      </c>
    </row>
    <row r="56" spans="1:153" x14ac:dyDescent="0.25">
      <c r="A56" s="17" t="s">
        <v>345</v>
      </c>
      <c r="B56" s="17">
        <v>3920.10975513313</v>
      </c>
      <c r="C56" s="17"/>
      <c r="D56" s="17">
        <v>1256.7750432343</v>
      </c>
      <c r="E56" s="17">
        <v>97.478974019794705</v>
      </c>
      <c r="F56" s="17">
        <v>89.206705996318703</v>
      </c>
      <c r="G56" s="17">
        <v>149.94339996878</v>
      </c>
      <c r="H56" s="17">
        <v>1003.0085032542499</v>
      </c>
      <c r="I56" s="17">
        <v>21.631123059704301</v>
      </c>
      <c r="J56" s="17">
        <v>12.3556727415796</v>
      </c>
      <c r="K56" s="17">
        <v>9.0882603139176297</v>
      </c>
      <c r="L56" s="17">
        <v>8.65343485491079</v>
      </c>
      <c r="M56" s="17">
        <v>62.468117291079601</v>
      </c>
      <c r="N56" s="17">
        <v>1.2289225111390301</v>
      </c>
      <c r="O56" s="17">
        <v>9.0998702093479995</v>
      </c>
      <c r="P56" s="17">
        <v>4.7892404744940897</v>
      </c>
      <c r="Q56" s="17">
        <v>4.8121239058044898</v>
      </c>
      <c r="R56" s="17">
        <v>3.1463131079875302</v>
      </c>
      <c r="S56" s="17">
        <v>7.5669940281301001E-2</v>
      </c>
      <c r="T56" s="17">
        <v>2.35102968100999E-4</v>
      </c>
      <c r="U56" s="17">
        <v>7.0760712964537701E-3</v>
      </c>
      <c r="V56" s="17">
        <v>5.1309171816528902E-3</v>
      </c>
      <c r="W56" s="17">
        <v>1.20423929871622</v>
      </c>
      <c r="X56" s="17">
        <v>0.76679391381999895</v>
      </c>
      <c r="Y56" s="17">
        <v>0.74365452752999905</v>
      </c>
      <c r="Z56" s="17">
        <v>1.0999075204877999</v>
      </c>
      <c r="AA56" s="17">
        <v>0.10604288795707301</v>
      </c>
      <c r="AB56" s="17">
        <v>1.60932365667106</v>
      </c>
      <c r="AC56" s="17">
        <v>2.2869467281571298E-3</v>
      </c>
      <c r="AF56" s="17" t="s">
        <v>345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S56" s="25" t="e">
        <f t="shared" si="59"/>
        <v>#DIV/0!</v>
      </c>
      <c r="DT56" s="94" t="e">
        <f t="shared" si="60"/>
        <v>#DIV/0!</v>
      </c>
      <c r="DU56" s="40">
        <f t="shared" si="61"/>
        <v>-1</v>
      </c>
      <c r="DV56" s="40"/>
      <c r="DW56" s="40">
        <f t="shared" si="62"/>
        <v>-1</v>
      </c>
      <c r="DX56" s="40">
        <f t="shared" si="63"/>
        <v>-1</v>
      </c>
      <c r="DY56" s="40">
        <f t="shared" si="64"/>
        <v>-1</v>
      </c>
      <c r="DZ56" s="40">
        <f t="shared" si="65"/>
        <v>-1</v>
      </c>
      <c r="EA56" s="40">
        <f t="shared" si="66"/>
        <v>-1</v>
      </c>
      <c r="EB56" s="40">
        <f t="shared" si="67"/>
        <v>-1</v>
      </c>
      <c r="EC56" s="40">
        <f t="shared" si="68"/>
        <v>-1</v>
      </c>
      <c r="ED56" s="40">
        <f t="shared" si="69"/>
        <v>-1</v>
      </c>
      <c r="EE56" s="40">
        <f t="shared" si="70"/>
        <v>-1</v>
      </c>
      <c r="EF56" s="40">
        <f t="shared" si="71"/>
        <v>-1</v>
      </c>
      <c r="EG56" s="40">
        <f t="shared" si="72"/>
        <v>-1</v>
      </c>
      <c r="EH56" s="40">
        <f t="shared" si="73"/>
        <v>-1</v>
      </c>
      <c r="EI56" s="40">
        <f t="shared" si="74"/>
        <v>-1</v>
      </c>
      <c r="EJ56" s="40">
        <f t="shared" si="75"/>
        <v>-1</v>
      </c>
      <c r="EK56" s="40">
        <f t="shared" si="76"/>
        <v>-1</v>
      </c>
      <c r="EL56" s="40">
        <f t="shared" si="77"/>
        <v>-1</v>
      </c>
      <c r="EM56" s="40">
        <f t="shared" si="78"/>
        <v>-1</v>
      </c>
      <c r="EN56" s="40">
        <f t="shared" si="79"/>
        <v>-1</v>
      </c>
      <c r="EO56" s="40">
        <f t="shared" si="80"/>
        <v>-1</v>
      </c>
      <c r="EP56" s="40">
        <f t="shared" si="81"/>
        <v>-1</v>
      </c>
      <c r="EQ56" s="40">
        <f t="shared" si="82"/>
        <v>-1</v>
      </c>
      <c r="ER56" s="40">
        <f t="shared" si="83"/>
        <v>-1</v>
      </c>
      <c r="ES56" s="40">
        <f t="shared" si="84"/>
        <v>-1</v>
      </c>
      <c r="ET56" s="40">
        <f t="shared" si="85"/>
        <v>-1</v>
      </c>
      <c r="EU56" s="40">
        <f t="shared" si="86"/>
        <v>-1</v>
      </c>
      <c r="EV56" s="40">
        <f t="shared" si="87"/>
        <v>-1</v>
      </c>
      <c r="EW56" s="40">
        <f t="shared" si="88"/>
        <v>0</v>
      </c>
    </row>
    <row r="57" spans="1:153" x14ac:dyDescent="0.25">
      <c r="A57" s="17" t="s">
        <v>346</v>
      </c>
      <c r="B57" s="17">
        <v>2217.8189754918899</v>
      </c>
      <c r="C57" s="17"/>
      <c r="D57" s="17">
        <v>410.86690803351797</v>
      </c>
      <c r="E57" s="17">
        <v>38.700947779788997</v>
      </c>
      <c r="F57" s="17">
        <v>36.141867038793698</v>
      </c>
      <c r="G57" s="17">
        <v>53.034123295877897</v>
      </c>
      <c r="H57" s="17">
        <v>426.20376924497998</v>
      </c>
      <c r="I57" s="17">
        <v>6.99551077826158</v>
      </c>
      <c r="J57" s="17">
        <v>3.9972215095401</v>
      </c>
      <c r="K57" s="17">
        <v>2.9211868185332901</v>
      </c>
      <c r="L57" s="17">
        <v>2.7950546323465799</v>
      </c>
      <c r="M57" s="17">
        <v>20.197943356195299</v>
      </c>
      <c r="N57" s="17">
        <v>0.52789391909289896</v>
      </c>
      <c r="O57" s="17">
        <v>2.9441366259451902</v>
      </c>
      <c r="P57" s="17">
        <v>5.4100313913392997</v>
      </c>
      <c r="Q57" s="17">
        <v>1.50760840859927</v>
      </c>
      <c r="R57" s="17">
        <v>0.99017418451514805</v>
      </c>
      <c r="S57" s="17">
        <v>0.16885667763687601</v>
      </c>
      <c r="T57" s="5">
        <v>6.9540934525808004E-5</v>
      </c>
      <c r="U57" s="17">
        <v>1.50527301842592E-2</v>
      </c>
      <c r="V57" s="17">
        <v>1.10215570513915E-2</v>
      </c>
      <c r="W57" s="17">
        <v>0.710300071221595</v>
      </c>
      <c r="X57" s="17">
        <v>0.28747545274649899</v>
      </c>
      <c r="Y57" s="17">
        <v>0.27872057600399902</v>
      </c>
      <c r="Z57" s="17">
        <v>0.34889314544587902</v>
      </c>
      <c r="AA57" s="17">
        <v>3.09912655514295E-2</v>
      </c>
      <c r="AB57" s="17">
        <v>0.51906302241676905</v>
      </c>
      <c r="AC57" s="17">
        <v>4.9964678007964197E-3</v>
      </c>
      <c r="AF57" s="17" t="s">
        <v>346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S57" s="25" t="e">
        <f t="shared" si="59"/>
        <v>#DIV/0!</v>
      </c>
      <c r="DT57" s="94" t="e">
        <f t="shared" si="60"/>
        <v>#DIV/0!</v>
      </c>
      <c r="DU57" s="40">
        <f t="shared" si="61"/>
        <v>-1</v>
      </c>
      <c r="DV57" s="40"/>
      <c r="DW57" s="40">
        <f t="shared" si="62"/>
        <v>-1</v>
      </c>
      <c r="DX57" s="40">
        <f t="shared" si="63"/>
        <v>-1</v>
      </c>
      <c r="DY57" s="40">
        <f t="shared" si="64"/>
        <v>-1</v>
      </c>
      <c r="DZ57" s="40">
        <f t="shared" si="65"/>
        <v>-1</v>
      </c>
      <c r="EA57" s="40">
        <f t="shared" si="66"/>
        <v>-1</v>
      </c>
      <c r="EB57" s="40">
        <f t="shared" si="67"/>
        <v>-1</v>
      </c>
      <c r="EC57" s="40">
        <f t="shared" si="68"/>
        <v>-1</v>
      </c>
      <c r="ED57" s="40">
        <f t="shared" si="69"/>
        <v>-1</v>
      </c>
      <c r="EE57" s="40">
        <f t="shared" si="70"/>
        <v>-1</v>
      </c>
      <c r="EF57" s="40">
        <f t="shared" si="71"/>
        <v>-1</v>
      </c>
      <c r="EG57" s="40">
        <f t="shared" si="72"/>
        <v>-1</v>
      </c>
      <c r="EH57" s="40">
        <f t="shared" si="73"/>
        <v>-1</v>
      </c>
      <c r="EI57" s="40">
        <f t="shared" si="74"/>
        <v>-1</v>
      </c>
      <c r="EJ57" s="40">
        <f t="shared" si="75"/>
        <v>-1</v>
      </c>
      <c r="EK57" s="40">
        <f t="shared" si="76"/>
        <v>-1</v>
      </c>
      <c r="EL57" s="40">
        <f t="shared" si="77"/>
        <v>-1</v>
      </c>
      <c r="EM57" s="40">
        <f t="shared" si="78"/>
        <v>-1</v>
      </c>
      <c r="EN57" s="40">
        <f t="shared" si="79"/>
        <v>-1</v>
      </c>
      <c r="EO57" s="40">
        <f t="shared" si="80"/>
        <v>-1</v>
      </c>
      <c r="EP57" s="40">
        <f t="shared" si="81"/>
        <v>-1</v>
      </c>
      <c r="EQ57" s="40">
        <f t="shared" si="82"/>
        <v>-1</v>
      </c>
      <c r="ER57" s="40">
        <f t="shared" si="83"/>
        <v>-1</v>
      </c>
      <c r="ES57" s="40">
        <f t="shared" si="84"/>
        <v>-1</v>
      </c>
      <c r="ET57" s="40">
        <f t="shared" si="85"/>
        <v>-1</v>
      </c>
      <c r="EU57" s="40">
        <f t="shared" si="86"/>
        <v>-1</v>
      </c>
      <c r="EV57" s="40">
        <f t="shared" si="87"/>
        <v>-1</v>
      </c>
      <c r="EW57" s="40">
        <f t="shared" si="88"/>
        <v>0</v>
      </c>
    </row>
    <row r="58" spans="1:153" x14ac:dyDescent="0.25">
      <c r="A58" s="17" t="s">
        <v>424</v>
      </c>
      <c r="B58" s="17">
        <v>579.73115480568595</v>
      </c>
      <c r="C58" s="17"/>
      <c r="D58" s="17">
        <v>51.986157036291999</v>
      </c>
      <c r="E58" s="17">
        <v>6.8675893916824</v>
      </c>
      <c r="F58" s="17">
        <v>6.4904074690113998</v>
      </c>
      <c r="G58" s="17">
        <v>7.9363269158945</v>
      </c>
      <c r="H58" s="17">
        <v>73.638344476060993</v>
      </c>
      <c r="I58" s="17">
        <v>0.95542644925086995</v>
      </c>
      <c r="J58" s="17">
        <v>0.54621973683340896</v>
      </c>
      <c r="K58" s="17">
        <v>0.395219651209199</v>
      </c>
      <c r="L58" s="17">
        <v>0.38101654153659897</v>
      </c>
      <c r="M58" s="17">
        <v>2.75768686318249</v>
      </c>
      <c r="N58" s="17">
        <v>0.116887721377899</v>
      </c>
      <c r="O58" s="17">
        <v>0.40235952728879898</v>
      </c>
      <c r="P58" s="17">
        <v>1.2365307498603999</v>
      </c>
      <c r="Q58" s="17">
        <v>0.19575640606109901</v>
      </c>
      <c r="R58" s="17">
        <v>0.129529247016719</v>
      </c>
      <c r="S58" s="17">
        <v>4.1681808976452302E-2</v>
      </c>
      <c r="T58" s="5">
        <v>8.5862015672999999E-6</v>
      </c>
      <c r="U58" s="17">
        <v>3.7013767626204101E-3</v>
      </c>
      <c r="V58" s="17">
        <v>2.7122623079156101E-3</v>
      </c>
      <c r="W58" s="17">
        <v>0.138387122151027</v>
      </c>
      <c r="X58" s="17">
        <v>3.6643745413999798E-2</v>
      </c>
      <c r="Y58" s="17">
        <v>3.5470655060000002E-2</v>
      </c>
      <c r="Z58" s="17">
        <v>4.6228280586539702E-2</v>
      </c>
      <c r="AA58" s="17">
        <v>3.5434607131498001E-3</v>
      </c>
      <c r="AB58" s="17">
        <v>7.06014935229895E-2</v>
      </c>
      <c r="AC58" s="17">
        <v>1.23122079324165E-3</v>
      </c>
      <c r="AF58" s="17" t="s">
        <v>347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S58" s="25" t="e">
        <f t="shared" si="59"/>
        <v>#DIV/0!</v>
      </c>
      <c r="DT58" s="94" t="e">
        <f t="shared" si="60"/>
        <v>#DIV/0!</v>
      </c>
      <c r="DU58" s="40">
        <f t="shared" si="61"/>
        <v>-1</v>
      </c>
      <c r="DV58" s="40"/>
      <c r="DW58" s="40">
        <f t="shared" si="62"/>
        <v>-1</v>
      </c>
      <c r="DX58" s="40">
        <f t="shared" si="63"/>
        <v>-1</v>
      </c>
      <c r="DY58" s="40">
        <f t="shared" si="64"/>
        <v>-1</v>
      </c>
      <c r="DZ58" s="40">
        <f t="shared" si="65"/>
        <v>-1</v>
      </c>
      <c r="EA58" s="40">
        <f t="shared" si="66"/>
        <v>-1</v>
      </c>
      <c r="EB58" s="40">
        <f t="shared" si="67"/>
        <v>-1</v>
      </c>
      <c r="EC58" s="40">
        <f t="shared" si="68"/>
        <v>-1</v>
      </c>
      <c r="ED58" s="40">
        <f t="shared" si="69"/>
        <v>-1</v>
      </c>
      <c r="EE58" s="40">
        <f t="shared" si="70"/>
        <v>-1</v>
      </c>
      <c r="EF58" s="40">
        <f t="shared" si="71"/>
        <v>-1</v>
      </c>
      <c r="EG58" s="40">
        <f t="shared" si="72"/>
        <v>-1</v>
      </c>
      <c r="EH58" s="40">
        <f t="shared" si="73"/>
        <v>-1</v>
      </c>
      <c r="EI58" s="40">
        <f t="shared" si="74"/>
        <v>-1</v>
      </c>
      <c r="EJ58" s="40">
        <f t="shared" si="75"/>
        <v>-1</v>
      </c>
      <c r="EK58" s="40">
        <f t="shared" si="76"/>
        <v>-1</v>
      </c>
      <c r="EL58" s="40">
        <f t="shared" si="77"/>
        <v>-1</v>
      </c>
      <c r="EM58" s="40">
        <f t="shared" si="78"/>
        <v>-1</v>
      </c>
      <c r="EN58" s="40">
        <f t="shared" si="79"/>
        <v>-1</v>
      </c>
      <c r="EO58" s="40">
        <f t="shared" si="80"/>
        <v>-1</v>
      </c>
      <c r="EP58" s="40">
        <f t="shared" si="81"/>
        <v>-1</v>
      </c>
      <c r="EQ58" s="40">
        <f t="shared" si="82"/>
        <v>-1</v>
      </c>
      <c r="ER58" s="40">
        <f t="shared" si="83"/>
        <v>-1</v>
      </c>
      <c r="ES58" s="40">
        <f t="shared" si="84"/>
        <v>-1</v>
      </c>
      <c r="ET58" s="40">
        <f t="shared" si="85"/>
        <v>-1</v>
      </c>
      <c r="EU58" s="40">
        <f t="shared" si="86"/>
        <v>-1</v>
      </c>
      <c r="EV58" s="40">
        <f t="shared" si="87"/>
        <v>-1</v>
      </c>
      <c r="EW58" s="40">
        <f t="shared" si="88"/>
        <v>0</v>
      </c>
    </row>
    <row r="59" spans="1:153" x14ac:dyDescent="0.25">
      <c r="A59" s="17" t="s">
        <v>378</v>
      </c>
      <c r="B59" s="17"/>
      <c r="C59" s="17"/>
      <c r="D59" s="17"/>
      <c r="E59" s="17"/>
      <c r="F59" s="17"/>
      <c r="G59" s="17"/>
      <c r="H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S59" s="25" t="e">
        <f t="shared" si="59"/>
        <v>#DIV/0!</v>
      </c>
      <c r="DT59" s="94" t="e">
        <f t="shared" si="60"/>
        <v>#DIV/0!</v>
      </c>
      <c r="DU59" s="40">
        <f t="shared" si="61"/>
        <v>0</v>
      </c>
      <c r="DV59" s="40"/>
      <c r="DW59" s="40">
        <f t="shared" si="62"/>
        <v>0</v>
      </c>
      <c r="DX59" s="40">
        <f t="shared" si="63"/>
        <v>0</v>
      </c>
      <c r="DY59" s="40">
        <f t="shared" si="64"/>
        <v>0</v>
      </c>
      <c r="DZ59" s="40">
        <f t="shared" si="65"/>
        <v>0</v>
      </c>
      <c r="EA59" s="40">
        <f t="shared" si="66"/>
        <v>0</v>
      </c>
      <c r="EB59" s="40">
        <f t="shared" si="67"/>
        <v>0</v>
      </c>
      <c r="EC59" s="40">
        <f t="shared" si="68"/>
        <v>0</v>
      </c>
      <c r="ED59" s="40">
        <f t="shared" si="69"/>
        <v>0</v>
      </c>
      <c r="EE59" s="40">
        <f t="shared" si="70"/>
        <v>0</v>
      </c>
      <c r="EF59" s="40">
        <f t="shared" si="71"/>
        <v>0</v>
      </c>
      <c r="EG59" s="40">
        <f t="shared" si="72"/>
        <v>0</v>
      </c>
      <c r="EH59" s="40">
        <f t="shared" si="73"/>
        <v>0</v>
      </c>
      <c r="EI59" s="40">
        <f t="shared" si="74"/>
        <v>0</v>
      </c>
      <c r="EJ59" s="40">
        <f t="shared" si="75"/>
        <v>0</v>
      </c>
      <c r="EK59" s="40">
        <f t="shared" si="76"/>
        <v>0</v>
      </c>
      <c r="EL59" s="40">
        <f t="shared" si="77"/>
        <v>0</v>
      </c>
      <c r="EM59" s="40">
        <f t="shared" si="78"/>
        <v>0</v>
      </c>
      <c r="EN59" s="40">
        <f t="shared" si="79"/>
        <v>0</v>
      </c>
      <c r="EO59" s="40">
        <f t="shared" si="80"/>
        <v>0</v>
      </c>
      <c r="EP59" s="40">
        <f t="shared" si="81"/>
        <v>0</v>
      </c>
      <c r="EQ59" s="40">
        <f t="shared" si="82"/>
        <v>0</v>
      </c>
      <c r="ER59" s="40">
        <f t="shared" si="83"/>
        <v>0</v>
      </c>
      <c r="ES59" s="40">
        <f t="shared" si="84"/>
        <v>0</v>
      </c>
      <c r="ET59" s="40">
        <f t="shared" si="85"/>
        <v>0</v>
      </c>
      <c r="EU59" s="40">
        <f t="shared" si="86"/>
        <v>0</v>
      </c>
      <c r="EV59" s="40">
        <f t="shared" si="87"/>
        <v>0</v>
      </c>
      <c r="EW59" s="40">
        <f t="shared" si="88"/>
        <v>0</v>
      </c>
    </row>
    <row r="60" spans="1:153" x14ac:dyDescent="0.25">
      <c r="A60" s="17" t="s">
        <v>426</v>
      </c>
      <c r="B60" s="17"/>
      <c r="C60" s="17"/>
      <c r="D60" s="17"/>
      <c r="E60" s="17"/>
      <c r="F60" s="17"/>
      <c r="G60" s="17"/>
      <c r="H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</row>
    <row r="61" spans="1:153" x14ac:dyDescent="0.25">
      <c r="A61" s="1" t="s">
        <v>353</v>
      </c>
      <c r="B61" s="1">
        <f>SUM(B3:B58)</f>
        <v>386092.84249919414</v>
      </c>
      <c r="C61" s="1">
        <f t="shared" ref="C61:W61" si="89">SUM(C3:C58)</f>
        <v>0</v>
      </c>
      <c r="D61" s="1">
        <f t="shared" si="89"/>
        <v>121892.60313139299</v>
      </c>
      <c r="E61" s="1">
        <f t="shared" si="89"/>
        <v>9514.7461801874342</v>
      </c>
      <c r="F61" s="1">
        <f t="shared" si="89"/>
        <v>8462.1188592964718</v>
      </c>
      <c r="G61" s="1">
        <f t="shared" si="89"/>
        <v>12528.006204299334</v>
      </c>
      <c r="H61" s="1">
        <f t="shared" si="89"/>
        <v>46952.888138513874</v>
      </c>
      <c r="I61" s="1">
        <f t="shared" si="89"/>
        <v>1715.8387748309499</v>
      </c>
      <c r="J61" s="1">
        <f t="shared" si="89"/>
        <v>976.92084653601626</v>
      </c>
      <c r="K61" s="1">
        <f t="shared" si="89"/>
        <v>762.22667886052761</v>
      </c>
      <c r="L61" s="1">
        <f t="shared" si="89"/>
        <v>694.32581970713886</v>
      </c>
      <c r="M61" s="1">
        <f t="shared" si="89"/>
        <v>4964.8502043149592</v>
      </c>
      <c r="N61" s="1">
        <f t="shared" si="89"/>
        <v>185.9560013317809</v>
      </c>
      <c r="O61" s="1">
        <f t="shared" si="89"/>
        <v>719.01851714990892</v>
      </c>
      <c r="P61" s="1">
        <f t="shared" si="89"/>
        <v>513.9957238984058</v>
      </c>
      <c r="Q61" s="1">
        <f t="shared" si="89"/>
        <v>493.20113242612405</v>
      </c>
      <c r="R61" s="1">
        <f t="shared" si="89"/>
        <v>313.83030179011598</v>
      </c>
      <c r="S61" s="1">
        <f t="shared" si="89"/>
        <v>28.981563643568517</v>
      </c>
      <c r="T61" s="1">
        <f t="shared" si="89"/>
        <v>1.0658068087131285E-2</v>
      </c>
      <c r="U61" s="1">
        <f t="shared" si="89"/>
        <v>1.0706627474113928</v>
      </c>
      <c r="V61" s="1">
        <f t="shared" si="89"/>
        <v>0.89996213168214789</v>
      </c>
      <c r="W61" s="1">
        <f t="shared" si="89"/>
        <v>110.83842973905941</v>
      </c>
      <c r="X61" s="1">
        <f t="shared" ref="X61:AC61" si="90">SUM(X3:X58)</f>
        <v>24.589995246285337</v>
      </c>
      <c r="Y61" s="1">
        <f t="shared" si="90"/>
        <v>23.822740488636082</v>
      </c>
      <c r="Z61" s="1">
        <f t="shared" si="90"/>
        <v>102.94093466918692</v>
      </c>
      <c r="AA61" s="1">
        <f t="shared" si="90"/>
        <v>16.30223641883596</v>
      </c>
      <c r="AB61" s="1">
        <f t="shared" si="90"/>
        <v>130.830631960559</v>
      </c>
      <c r="AC61" s="1">
        <f t="shared" si="90"/>
        <v>0.34751811460609006</v>
      </c>
      <c r="AD61" s="1"/>
      <c r="AE61" s="1"/>
      <c r="AG61" s="39">
        <f>SUM(AG3:AG58)</f>
        <v>0</v>
      </c>
      <c r="AH61" s="39">
        <f t="shared" ref="AH61:CS61" si="91">SUM(AH3:AH58)</f>
        <v>133.12545026286944</v>
      </c>
      <c r="AI61" s="39">
        <f t="shared" si="91"/>
        <v>929.03128845498736</v>
      </c>
      <c r="AJ61" s="39">
        <f t="shared" si="91"/>
        <v>1632.0265336296686</v>
      </c>
      <c r="AK61" s="39">
        <f t="shared" si="91"/>
        <v>1632.0265336296686</v>
      </c>
      <c r="AL61" s="39">
        <f t="shared" si="91"/>
        <v>421.66249373996152</v>
      </c>
      <c r="AM61" s="39">
        <f t="shared" si="91"/>
        <v>0</v>
      </c>
      <c r="AN61" s="39">
        <f t="shared" si="91"/>
        <v>727.21907200514829</v>
      </c>
      <c r="AO61" s="39">
        <f t="shared" si="91"/>
        <v>0.33104256565725271</v>
      </c>
      <c r="AP61" s="39">
        <f t="shared" si="91"/>
        <v>660.83683586069071</v>
      </c>
      <c r="AQ61" s="39">
        <f t="shared" si="91"/>
        <v>10.727743031283302</v>
      </c>
      <c r="AR61" s="39">
        <f t="shared" si="91"/>
        <v>371113.08084396925</v>
      </c>
      <c r="AS61" s="39">
        <f t="shared" si="91"/>
        <v>0.72209626016148887</v>
      </c>
      <c r="AT61" s="39">
        <f t="shared" si="91"/>
        <v>17.266977945426973</v>
      </c>
      <c r="AU61" s="39">
        <f t="shared" si="91"/>
        <v>1.0995381035849638</v>
      </c>
      <c r="AV61" s="39">
        <f t="shared" si="91"/>
        <v>2.5546713075534497E-2</v>
      </c>
      <c r="AW61" s="39">
        <f t="shared" si="91"/>
        <v>3.9316410245837976</v>
      </c>
      <c r="AX61" s="39">
        <f t="shared" si="91"/>
        <v>6.6049775885071618E-2</v>
      </c>
      <c r="AY61" s="39">
        <f t="shared" si="91"/>
        <v>5612.5717925925765</v>
      </c>
      <c r="AZ61" s="39">
        <f t="shared" si="91"/>
        <v>190.7196501278039</v>
      </c>
      <c r="BA61" s="39">
        <f t="shared" si="91"/>
        <v>1436.8307381639215</v>
      </c>
      <c r="BB61" s="39">
        <f t="shared" si="91"/>
        <v>98.757377188239715</v>
      </c>
      <c r="BC61" s="39">
        <f t="shared" si="91"/>
        <v>0</v>
      </c>
      <c r="BD61" s="39">
        <f t="shared" si="91"/>
        <v>0</v>
      </c>
      <c r="BE61" s="39">
        <f t="shared" si="91"/>
        <v>4722.8594568849912</v>
      </c>
      <c r="BF61" s="39">
        <f t="shared" si="91"/>
        <v>4722.8594568849912</v>
      </c>
      <c r="BG61" s="39">
        <f t="shared" si="91"/>
        <v>656.75171443483293</v>
      </c>
      <c r="BH61" s="39">
        <f t="shared" si="91"/>
        <v>0</v>
      </c>
      <c r="BI61" s="39">
        <f t="shared" si="91"/>
        <v>15.929229685608192</v>
      </c>
      <c r="BJ61" s="39">
        <f t="shared" si="91"/>
        <v>4.6559694394197402E-10</v>
      </c>
      <c r="BK61" s="39">
        <f t="shared" si="91"/>
        <v>5.8199789354982602E-10</v>
      </c>
      <c r="BL61" s="39">
        <f t="shared" si="91"/>
        <v>935.58840871872076</v>
      </c>
      <c r="BM61" s="39">
        <f t="shared" si="91"/>
        <v>258.13310460363954</v>
      </c>
      <c r="BN61" s="39">
        <f t="shared" si="91"/>
        <v>0.41825521715034297</v>
      </c>
      <c r="BO61" s="39">
        <f t="shared" si="91"/>
        <v>0</v>
      </c>
      <c r="BP61" s="39">
        <f t="shared" si="91"/>
        <v>6399.7380753495663</v>
      </c>
      <c r="BQ61" s="39">
        <f t="shared" si="91"/>
        <v>1.36670390399856</v>
      </c>
      <c r="BR61" s="39">
        <f t="shared" si="91"/>
        <v>47.020054025672756</v>
      </c>
      <c r="BS61" s="39">
        <f t="shared" si="91"/>
        <v>133.82630511691289</v>
      </c>
      <c r="BT61" s="39">
        <f t="shared" si="91"/>
        <v>683.74794128773226</v>
      </c>
      <c r="BU61" s="39">
        <f t="shared" si="91"/>
        <v>543.67729674667339</v>
      </c>
      <c r="BV61" s="39">
        <f t="shared" si="91"/>
        <v>725.15514661480427</v>
      </c>
      <c r="BW61" s="39">
        <f t="shared" si="91"/>
        <v>45001.010771353423</v>
      </c>
      <c r="BX61" s="39">
        <f t="shared" si="91"/>
        <v>105253.70962141886</v>
      </c>
      <c r="BY61" s="39">
        <f t="shared" si="91"/>
        <v>10759.268774381117</v>
      </c>
      <c r="BZ61" s="39">
        <f t="shared" si="91"/>
        <v>116948.56680451868</v>
      </c>
      <c r="CA61" s="39">
        <f t="shared" si="91"/>
        <v>2.6883121129069536E-4</v>
      </c>
      <c r="CB61" s="39">
        <f t="shared" si="91"/>
        <v>2571.9821272726304</v>
      </c>
      <c r="CC61" s="39">
        <f t="shared" si="91"/>
        <v>0</v>
      </c>
      <c r="CD61" s="39">
        <f t="shared" si="91"/>
        <v>28.427928900756395</v>
      </c>
      <c r="CE61" s="39">
        <f t="shared" si="91"/>
        <v>1.0030865579227825E-2</v>
      </c>
      <c r="CF61" s="39">
        <f t="shared" si="91"/>
        <v>1.0206645492268183</v>
      </c>
      <c r="CG61" s="39">
        <f t="shared" si="91"/>
        <v>0.86345257536632447</v>
      </c>
      <c r="CH61" s="39">
        <f t="shared" si="91"/>
        <v>105.58975466558398</v>
      </c>
      <c r="CI61" s="39">
        <f t="shared" si="91"/>
        <v>1.346830967247617E-2</v>
      </c>
      <c r="CJ61" s="39">
        <f t="shared" si="91"/>
        <v>10131.1621018676</v>
      </c>
      <c r="CK61" s="39">
        <f t="shared" si="91"/>
        <v>0.14525752490959262</v>
      </c>
      <c r="CL61" s="39">
        <f t="shared" si="91"/>
        <v>8.4179800934480631E-2</v>
      </c>
      <c r="CM61" s="39">
        <f t="shared" si="91"/>
        <v>571.12748300262012</v>
      </c>
      <c r="CN61" s="39">
        <f t="shared" si="91"/>
        <v>8.1937782837008782E-2</v>
      </c>
      <c r="CO61" s="39">
        <f t="shared" si="91"/>
        <v>0</v>
      </c>
      <c r="CP61" s="39">
        <f t="shared" si="91"/>
        <v>1.1639908067263E-10</v>
      </c>
      <c r="CQ61" s="39">
        <f t="shared" si="91"/>
        <v>78.388328147212178</v>
      </c>
      <c r="CR61" s="39">
        <f t="shared" si="91"/>
        <v>9111.4700695101164</v>
      </c>
      <c r="CS61" s="39">
        <f t="shared" si="91"/>
        <v>8089.4767694403299</v>
      </c>
      <c r="CT61" s="39">
        <f t="shared" ref="CT61:DQ61" si="92">SUM(CT3:CT58)</f>
        <v>1021.9933000697807</v>
      </c>
      <c r="CU61" s="39">
        <f t="shared" si="92"/>
        <v>31.086431617400809</v>
      </c>
      <c r="CV61" s="39">
        <f t="shared" si="92"/>
        <v>0</v>
      </c>
      <c r="CW61" s="39">
        <f t="shared" si="92"/>
        <v>3939.224079996497</v>
      </c>
      <c r="CX61" s="39">
        <f t="shared" si="92"/>
        <v>6.889714708338919E-2</v>
      </c>
      <c r="CY61" s="39">
        <f t="shared" si="92"/>
        <v>554.27110696244199</v>
      </c>
      <c r="CZ61" s="39">
        <f t="shared" si="92"/>
        <v>144.07744789425607</v>
      </c>
      <c r="DA61" s="39">
        <f t="shared" si="92"/>
        <v>0.31404766704236448</v>
      </c>
      <c r="DB61" s="39">
        <f t="shared" si="92"/>
        <v>2218.5836053578673</v>
      </c>
      <c r="DC61" s="39">
        <f t="shared" si="92"/>
        <v>28.147959283232144</v>
      </c>
      <c r="DD61" s="39">
        <f t="shared" si="92"/>
        <v>0.12449258261853401</v>
      </c>
      <c r="DE61" s="39">
        <f t="shared" si="92"/>
        <v>551.88392136783136</v>
      </c>
      <c r="DF61" s="39">
        <f t="shared" si="92"/>
        <v>2.0842791065154901E-3</v>
      </c>
      <c r="DG61" s="39">
        <f t="shared" si="92"/>
        <v>11997.339196612216</v>
      </c>
      <c r="DH61" s="39">
        <f t="shared" si="92"/>
        <v>5121.9601967198178</v>
      </c>
      <c r="DI61" s="39">
        <f t="shared" si="92"/>
        <v>124.61108035637595</v>
      </c>
      <c r="DJ61" s="39">
        <f t="shared" si="92"/>
        <v>0</v>
      </c>
      <c r="DK61" s="39">
        <f t="shared" si="92"/>
        <v>0</v>
      </c>
      <c r="DL61" s="39">
        <f t="shared" si="92"/>
        <v>590.49964760899957</v>
      </c>
      <c r="DM61" s="39">
        <f t="shared" si="92"/>
        <v>475.11362315365824</v>
      </c>
      <c r="DN61" s="39">
        <f t="shared" si="92"/>
        <v>8.1942897364922454E-2</v>
      </c>
      <c r="DO61" s="39">
        <f t="shared" si="92"/>
        <v>43936.41351626582</v>
      </c>
      <c r="DP61" s="39">
        <f t="shared" si="92"/>
        <v>301.9530431817638</v>
      </c>
      <c r="DQ61" s="39">
        <f t="shared" si="92"/>
        <v>543.13475241254469</v>
      </c>
      <c r="DT61" s="114">
        <f t="shared" si="60"/>
        <v>1.0242304086721479</v>
      </c>
    </row>
    <row r="62" spans="1:153" x14ac:dyDescent="0.25">
      <c r="A62" s="17" t="s">
        <v>223</v>
      </c>
      <c r="B62" s="1">
        <f>SUM(B2:B54)</f>
        <v>370487.90884941618</v>
      </c>
      <c r="C62" s="1">
        <f t="shared" ref="C62:W62" si="93">SUM(C2:C54)</f>
        <v>0</v>
      </c>
      <c r="D62" s="1">
        <f t="shared" si="93"/>
        <v>116832.71308197585</v>
      </c>
      <c r="E62" s="1">
        <f t="shared" si="93"/>
        <v>9084.7189706511308</v>
      </c>
      <c r="F62" s="1">
        <f t="shared" si="93"/>
        <v>8064.7884645062677</v>
      </c>
      <c r="G62" s="1">
        <f t="shared" si="93"/>
        <v>11981.931569379658</v>
      </c>
      <c r="H62" s="1">
        <f t="shared" si="93"/>
        <v>43813.847439354337</v>
      </c>
      <c r="I62" s="1">
        <f t="shared" si="93"/>
        <v>1628.8653793190708</v>
      </c>
      <c r="J62" s="1">
        <f t="shared" si="93"/>
        <v>927.2274241049937</v>
      </c>
      <c r="K62" s="1">
        <f t="shared" si="93"/>
        <v>725.86951404169304</v>
      </c>
      <c r="L62" s="1">
        <f t="shared" si="93"/>
        <v>659.56813060783134</v>
      </c>
      <c r="M62" s="1">
        <f t="shared" si="93"/>
        <v>4713.7251366995888</v>
      </c>
      <c r="N62" s="1">
        <f t="shared" si="93"/>
        <v>180.61477890920668</v>
      </c>
      <c r="O62" s="1">
        <f t="shared" si="93"/>
        <v>682.41749172122229</v>
      </c>
      <c r="P62" s="1">
        <f t="shared" si="93"/>
        <v>487.58239876430883</v>
      </c>
      <c r="Q62" s="1">
        <f t="shared" si="93"/>
        <v>474.35235740051962</v>
      </c>
      <c r="R62" s="1">
        <f t="shared" si="93"/>
        <v>301.46064526331838</v>
      </c>
      <c r="S62" s="1">
        <f t="shared" si="93"/>
        <v>28.410348276168286</v>
      </c>
      <c r="T62" s="1">
        <f t="shared" si="93"/>
        <v>1.0014082195006897E-2</v>
      </c>
      <c r="U62" s="1">
        <f t="shared" si="93"/>
        <v>1.0190956838229901</v>
      </c>
      <c r="V62" s="1">
        <f t="shared" si="93"/>
        <v>0.86230482621992022</v>
      </c>
      <c r="W62" s="1">
        <f t="shared" si="93"/>
        <v>105.39960882716653</v>
      </c>
      <c r="X62" s="1">
        <f t="shared" ref="X62:AC62" si="94">SUM(X2:X54)</f>
        <v>23.058109135075842</v>
      </c>
      <c r="Y62" s="1">
        <f t="shared" si="94"/>
        <v>22.33770454929909</v>
      </c>
      <c r="Z62" s="1">
        <f t="shared" si="94"/>
        <v>98.58850747300653</v>
      </c>
      <c r="AA62" s="1">
        <f t="shared" si="94"/>
        <v>15.909794137464846</v>
      </c>
      <c r="AB62" s="1">
        <f t="shared" si="94"/>
        <v>124.37424589738831</v>
      </c>
      <c r="AC62" s="1">
        <f t="shared" si="94"/>
        <v>0.33052471548895956</v>
      </c>
      <c r="AD62" s="1"/>
      <c r="AG62" s="39">
        <f t="shared" ref="AG62" si="95">SUM(AG2:AG54)</f>
        <v>0</v>
      </c>
      <c r="AH62" s="39">
        <f t="shared" ref="AH62:CS62" si="96">SUM(AH2:AH54)</f>
        <v>132.7596828458492</v>
      </c>
      <c r="AI62" s="39">
        <f t="shared" si="96"/>
        <v>927.23844277460046</v>
      </c>
      <c r="AJ62" s="39">
        <f t="shared" si="96"/>
        <v>1628.8847994529663</v>
      </c>
      <c r="AK62" s="39">
        <f t="shared" si="96"/>
        <v>1628.8847994529663</v>
      </c>
      <c r="AL62" s="39">
        <f t="shared" si="96"/>
        <v>420.49920891989177</v>
      </c>
      <c r="AM62" s="39">
        <f t="shared" si="96"/>
        <v>0</v>
      </c>
      <c r="AN62" s="39">
        <f t="shared" si="96"/>
        <v>725.87704588554311</v>
      </c>
      <c r="AO62" s="39">
        <f t="shared" si="96"/>
        <v>0.33052550243869244</v>
      </c>
      <c r="AP62" s="39">
        <f t="shared" si="96"/>
        <v>659.5757428080949</v>
      </c>
      <c r="AQ62" s="39">
        <f t="shared" si="96"/>
        <v>10.689894700661579</v>
      </c>
      <c r="AR62" s="39">
        <f t="shared" si="96"/>
        <v>370492.97830082756</v>
      </c>
      <c r="AS62" s="39">
        <f t="shared" si="96"/>
        <v>0.72042961929992255</v>
      </c>
      <c r="AT62" s="39">
        <f t="shared" si="96"/>
        <v>17.227193811760742</v>
      </c>
      <c r="AU62" s="39">
        <f t="shared" si="96"/>
        <v>1.0970047043113869</v>
      </c>
      <c r="AV62" s="39">
        <f t="shared" si="96"/>
        <v>2.5487851489419205E-2</v>
      </c>
      <c r="AW62" s="39">
        <f t="shared" si="96"/>
        <v>3.922582296760917</v>
      </c>
      <c r="AX62" s="39">
        <f t="shared" si="96"/>
        <v>6.5897592312812378E-2</v>
      </c>
      <c r="AY62" s="39">
        <f t="shared" si="96"/>
        <v>5597.1346367487467</v>
      </c>
      <c r="AZ62" s="39">
        <f t="shared" si="96"/>
        <v>190.19339048016289</v>
      </c>
      <c r="BA62" s="39">
        <f t="shared" si="96"/>
        <v>1432.8731310342937</v>
      </c>
      <c r="BB62" s="39">
        <f t="shared" si="96"/>
        <v>98.589261025155835</v>
      </c>
      <c r="BC62" s="39">
        <f t="shared" si="96"/>
        <v>0</v>
      </c>
      <c r="BD62" s="39">
        <f t="shared" si="96"/>
        <v>0</v>
      </c>
      <c r="BE62" s="39">
        <f t="shared" si="96"/>
        <v>4713.7812667278349</v>
      </c>
      <c r="BF62" s="39">
        <f t="shared" si="96"/>
        <v>4713.7812667278349</v>
      </c>
      <c r="BG62" s="39">
        <f t="shared" si="96"/>
        <v>654.946733061808</v>
      </c>
      <c r="BH62" s="39">
        <f t="shared" si="96"/>
        <v>0</v>
      </c>
      <c r="BI62" s="39">
        <f t="shared" si="96"/>
        <v>15.909775228504072</v>
      </c>
      <c r="BJ62" s="39">
        <f t="shared" si="96"/>
        <v>4.6559694394197402E-10</v>
      </c>
      <c r="BK62" s="39">
        <f t="shared" si="96"/>
        <v>5.8199789354982602E-10</v>
      </c>
      <c r="BL62" s="39">
        <f t="shared" si="96"/>
        <v>934.67873979893045</v>
      </c>
      <c r="BM62" s="39">
        <f t="shared" si="96"/>
        <v>257.41297291173328</v>
      </c>
      <c r="BN62" s="39">
        <f t="shared" si="96"/>
        <v>0.41677955614404794</v>
      </c>
      <c r="BO62" s="39">
        <f t="shared" si="96"/>
        <v>0</v>
      </c>
      <c r="BP62" s="39">
        <f t="shared" si="96"/>
        <v>6382.1229598600357</v>
      </c>
      <c r="BQ62" s="39">
        <f t="shared" si="96"/>
        <v>1.3621801621045251</v>
      </c>
      <c r="BR62" s="39">
        <f t="shared" si="96"/>
        <v>46.959788375226594</v>
      </c>
      <c r="BS62" s="39">
        <f t="shared" si="96"/>
        <v>133.65477968990518</v>
      </c>
      <c r="BT62" s="39">
        <f t="shared" si="96"/>
        <v>682.42777632333673</v>
      </c>
      <c r="BU62" s="39">
        <f t="shared" si="96"/>
        <v>542.18309206212234</v>
      </c>
      <c r="BV62" s="39">
        <f t="shared" si="96"/>
        <v>723.63375556726874</v>
      </c>
      <c r="BW62" s="39">
        <f t="shared" si="96"/>
        <v>44883.8948484711</v>
      </c>
      <c r="BX62" s="39">
        <f t="shared" si="96"/>
        <v>105151.37184194279</v>
      </c>
      <c r="BY62" s="39">
        <f t="shared" si="96"/>
        <v>10748.807574509427</v>
      </c>
      <c r="BZ62" s="39">
        <f t="shared" si="96"/>
        <v>116834.85815625112</v>
      </c>
      <c r="CA62" s="39">
        <f t="shared" si="96"/>
        <v>2.6794138253927418E-4</v>
      </c>
      <c r="CB62" s="39">
        <f t="shared" si="96"/>
        <v>2564.90540909523</v>
      </c>
      <c r="CC62" s="39">
        <f t="shared" si="96"/>
        <v>0</v>
      </c>
      <c r="CD62" s="39">
        <f t="shared" si="96"/>
        <v>28.410478770847941</v>
      </c>
      <c r="CE62" s="39">
        <f t="shared" si="96"/>
        <v>1.0014244663727679E-2</v>
      </c>
      <c r="CF62" s="39">
        <f t="shared" si="96"/>
        <v>1.0190988182572807</v>
      </c>
      <c r="CG62" s="39">
        <f t="shared" si="96"/>
        <v>0.86230827473569238</v>
      </c>
      <c r="CH62" s="39">
        <f t="shared" si="96"/>
        <v>105.40064217668701</v>
      </c>
      <c r="CI62" s="39">
        <f t="shared" si="96"/>
        <v>1.3437277989302396E-2</v>
      </c>
      <c r="CJ62" s="39">
        <f t="shared" si="96"/>
        <v>10103.080278156691</v>
      </c>
      <c r="CK62" s="39">
        <f t="shared" si="96"/>
        <v>0.14493148298650085</v>
      </c>
      <c r="CL62" s="39">
        <f t="shared" si="96"/>
        <v>8.3985846815971182E-2</v>
      </c>
      <c r="CM62" s="39">
        <f t="shared" si="96"/>
        <v>569.40759019464826</v>
      </c>
      <c r="CN62" s="39">
        <f t="shared" si="96"/>
        <v>8.1751872871566239E-2</v>
      </c>
      <c r="CO62" s="39">
        <f t="shared" si="96"/>
        <v>0</v>
      </c>
      <c r="CP62" s="39">
        <f t="shared" si="96"/>
        <v>1.1639908067263E-10</v>
      </c>
      <c r="CQ62" s="39">
        <f t="shared" si="96"/>
        <v>78.150190916107164</v>
      </c>
      <c r="CR62" s="39">
        <f t="shared" si="96"/>
        <v>9084.9118667840648</v>
      </c>
      <c r="CS62" s="39">
        <f t="shared" si="96"/>
        <v>8064.9778918464172</v>
      </c>
      <c r="CT62" s="39">
        <f t="shared" ref="CT62:DQ62" si="97">SUM(CT2:CT54)</f>
        <v>1019.9339749376412</v>
      </c>
      <c r="CU62" s="39">
        <f t="shared" si="97"/>
        <v>30.991998349654981</v>
      </c>
      <c r="CV62" s="39">
        <f t="shared" si="97"/>
        <v>0</v>
      </c>
      <c r="CW62" s="39">
        <f t="shared" si="97"/>
        <v>3927.2731867498055</v>
      </c>
      <c r="CX62" s="39">
        <f t="shared" si="97"/>
        <v>6.8738403552576849E-2</v>
      </c>
      <c r="CY62" s="39">
        <f t="shared" si="97"/>
        <v>552.59506819857359</v>
      </c>
      <c r="CZ62" s="39">
        <f t="shared" si="97"/>
        <v>143.63995941836637</v>
      </c>
      <c r="DA62" s="39">
        <f t="shared" si="97"/>
        <v>0.31334424007873524</v>
      </c>
      <c r="DB62" s="39">
        <f t="shared" si="97"/>
        <v>2211.8794518941304</v>
      </c>
      <c r="DC62" s="39">
        <f t="shared" si="97"/>
        <v>28.070621524921236</v>
      </c>
      <c r="DD62" s="39">
        <f t="shared" si="97"/>
        <v>0.12424029392879597</v>
      </c>
      <c r="DE62" s="39">
        <f t="shared" si="97"/>
        <v>550.2079372300866</v>
      </c>
      <c r="DF62" s="39">
        <f t="shared" si="97"/>
        <v>2.0794768223066462E-3</v>
      </c>
      <c r="DG62" s="39">
        <f t="shared" si="97"/>
        <v>11982.241645748831</v>
      </c>
      <c r="DH62" s="39">
        <f t="shared" si="97"/>
        <v>5107.8597251855399</v>
      </c>
      <c r="DI62" s="39">
        <f t="shared" si="97"/>
        <v>124.37563117565757</v>
      </c>
      <c r="DJ62" s="39">
        <f t="shared" si="97"/>
        <v>0</v>
      </c>
      <c r="DK62" s="39">
        <f t="shared" si="97"/>
        <v>0</v>
      </c>
      <c r="DL62" s="39">
        <f t="shared" si="97"/>
        <v>588.8607641191328</v>
      </c>
      <c r="DM62" s="39">
        <f t="shared" si="97"/>
        <v>474.35503485897186</v>
      </c>
      <c r="DN62" s="39">
        <f t="shared" si="97"/>
        <v>8.167167185574406E-2</v>
      </c>
      <c r="DO62" s="39">
        <f t="shared" si="97"/>
        <v>43815.274976056273</v>
      </c>
      <c r="DP62" s="39">
        <f t="shared" si="97"/>
        <v>301.46251968831376</v>
      </c>
      <c r="DQ62" s="39">
        <f t="shared" si="97"/>
        <v>541.62158218831973</v>
      </c>
    </row>
    <row r="63" spans="1:153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275051.62851309864</v>
      </c>
      <c r="C63" s="15">
        <f t="shared" ref="C63:W63" si="98">+C3+C5+C8+C9+C11+C12+C14+C15+C16+C17+C18+C19+C20+C21+C22+C23+C24+C25+C26+C28+C30+C31+C33+C34+C35+C36+C37+C39+C40+C41+C42+C43+C44+C46+C47+C49+C50</f>
        <v>0</v>
      </c>
      <c r="D63" s="15">
        <f t="shared" si="98"/>
        <v>88490.910754577315</v>
      </c>
      <c r="E63" s="15">
        <f t="shared" si="98"/>
        <v>6808.3200144738521</v>
      </c>
      <c r="F63" s="15">
        <f t="shared" si="98"/>
        <v>6068.0334417335962</v>
      </c>
      <c r="G63" s="15">
        <f t="shared" si="98"/>
        <v>9161.2282880693492</v>
      </c>
      <c r="H63" s="15">
        <f t="shared" si="98"/>
        <v>34312.44399140124</v>
      </c>
      <c r="I63" s="28">
        <f t="shared" si="98"/>
        <v>1274.5408424217235</v>
      </c>
      <c r="J63" s="28">
        <f t="shared" si="98"/>
        <v>725.91713368445801</v>
      </c>
      <c r="K63" s="28">
        <f t="shared" si="98"/>
        <v>562.86575953043734</v>
      </c>
      <c r="L63" s="28">
        <f t="shared" si="98"/>
        <v>515.07702576162319</v>
      </c>
      <c r="M63" s="28">
        <f t="shared" si="98"/>
        <v>3687.1226542396048</v>
      </c>
      <c r="N63" s="28">
        <f t="shared" si="98"/>
        <v>130.20536056262864</v>
      </c>
      <c r="O63" s="28">
        <f t="shared" si="98"/>
        <v>534.31875326919112</v>
      </c>
      <c r="P63" s="28">
        <f t="shared" si="98"/>
        <v>364.70074006912625</v>
      </c>
      <c r="Q63" s="28">
        <f t="shared" si="98"/>
        <v>357.24979544693872</v>
      </c>
      <c r="R63" s="28">
        <f t="shared" si="98"/>
        <v>228.40110292336746</v>
      </c>
      <c r="S63" s="28">
        <f t="shared" si="98"/>
        <v>25.568390209736304</v>
      </c>
      <c r="T63" s="28">
        <f t="shared" si="98"/>
        <v>7.6303744755818097E-3</v>
      </c>
      <c r="U63" s="28">
        <f t="shared" si="98"/>
        <v>0.76380265370503109</v>
      </c>
      <c r="V63" s="28">
        <f t="shared" si="98"/>
        <v>0.67568383724753267</v>
      </c>
      <c r="W63" s="28">
        <f t="shared" si="98"/>
        <v>82.210672035058209</v>
      </c>
      <c r="X63" s="28">
        <f t="shared" ref="X63:AC63" si="99">+X3+X5+X8+X9+X11+X12+X14+X15+X16+X17+X18+X19+X20+X21+X22+X23+X24+X25+X26+X28+X30+X31+X33+X34+X35+X36+X37+X39+X40+X41+X42+X43+X44+X46+X47+X49+X50</f>
        <v>16.331090790908096</v>
      </c>
      <c r="Y63" s="28">
        <f t="shared" si="99"/>
        <v>15.818812040934159</v>
      </c>
      <c r="Z63" s="28">
        <f t="shared" si="99"/>
        <v>75.200700305685828</v>
      </c>
      <c r="AA63" s="28">
        <f t="shared" si="99"/>
        <v>11.571102257021078</v>
      </c>
      <c r="AB63" s="28">
        <f t="shared" si="99"/>
        <v>96.91369044722309</v>
      </c>
      <c r="AC63" s="28">
        <f t="shared" si="99"/>
        <v>0.24613731281138046</v>
      </c>
      <c r="AD63" s="28"/>
      <c r="AE63" s="15"/>
    </row>
    <row r="66" spans="10:10" x14ac:dyDescent="0.25">
      <c r="J66" s="15">
        <f>I62+K62+M62+O62+P62</f>
        <v>8238.4599205458835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S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9.5703125" style="17" customWidth="1"/>
    <col min="2" max="2" width="10.140625" style="15" bestFit="1" customWidth="1"/>
    <col min="3" max="3" width="7.7109375" style="15" bestFit="1" customWidth="1"/>
    <col min="4" max="4" width="9.28515625" style="15" bestFit="1" customWidth="1"/>
    <col min="5" max="7" width="7.7109375" style="15" bestFit="1" customWidth="1"/>
    <col min="8" max="8" width="9.28515625" style="15" bestFit="1" customWidth="1"/>
    <col min="9" max="18" width="9.140625" style="17" customWidth="1"/>
    <col min="19" max="19" width="15.42578125" style="17" bestFit="1" customWidth="1"/>
    <col min="20" max="21" width="9" style="17" customWidth="1"/>
    <col min="22" max="64" width="9.140625" style="15" customWidth="1"/>
    <col min="65" max="93" width="9.140625" style="17" customWidth="1"/>
    <col min="94" max="16384" width="9.140625" style="17"/>
  </cols>
  <sheetData>
    <row r="1" spans="1:123" x14ac:dyDescent="0.25">
      <c r="B1" s="15" t="s">
        <v>334</v>
      </c>
      <c r="S1" s="17" t="s">
        <v>354</v>
      </c>
      <c r="CR1" s="17" t="s">
        <v>355</v>
      </c>
    </row>
    <row r="2" spans="1:123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43</v>
      </c>
      <c r="K2" s="17" t="s">
        <v>413</v>
      </c>
      <c r="L2" s="17" t="s">
        <v>416</v>
      </c>
      <c r="M2" s="17" t="s">
        <v>362</v>
      </c>
      <c r="N2" s="17" t="s">
        <v>296</v>
      </c>
      <c r="O2" s="17" t="s">
        <v>397</v>
      </c>
      <c r="P2" s="17" t="s">
        <v>291</v>
      </c>
      <c r="Q2" s="17" t="s">
        <v>474</v>
      </c>
      <c r="S2" s="17" t="s">
        <v>339</v>
      </c>
      <c r="T2" s="17" t="s">
        <v>364</v>
      </c>
      <c r="U2" s="17" t="s">
        <v>33</v>
      </c>
      <c r="V2" s="17" t="s">
        <v>37</v>
      </c>
      <c r="W2" s="17" t="s">
        <v>39</v>
      </c>
      <c r="X2" s="17" t="s">
        <v>41</v>
      </c>
      <c r="Y2" s="17" t="s">
        <v>366</v>
      </c>
      <c r="Z2" s="17" t="s">
        <v>284</v>
      </c>
      <c r="AA2" s="17" t="s">
        <v>45</v>
      </c>
      <c r="AB2" s="17" t="s">
        <v>47</v>
      </c>
      <c r="AC2" s="17" t="s">
        <v>51</v>
      </c>
      <c r="AD2" s="17" t="s">
        <v>53</v>
      </c>
      <c r="AE2" s="17" t="s">
        <v>55</v>
      </c>
      <c r="AF2" s="17" t="s">
        <v>369</v>
      </c>
      <c r="AG2" s="17" t="s">
        <v>397</v>
      </c>
      <c r="AH2" s="17" t="s">
        <v>57</v>
      </c>
      <c r="AI2" s="17" t="s">
        <v>370</v>
      </c>
      <c r="AJ2" s="17" t="s">
        <v>59</v>
      </c>
      <c r="AK2" s="17" t="s">
        <v>61</v>
      </c>
      <c r="AL2" s="17" t="s">
        <v>371</v>
      </c>
      <c r="AM2" s="17" t="s">
        <v>372</v>
      </c>
      <c r="AN2" s="17" t="s">
        <v>291</v>
      </c>
      <c r="AO2" s="17" t="s">
        <v>545</v>
      </c>
      <c r="AP2" s="17" t="s">
        <v>65</v>
      </c>
      <c r="AQ2" s="17" t="s">
        <v>67</v>
      </c>
      <c r="AR2" s="17" t="s">
        <v>69</v>
      </c>
      <c r="AS2" s="17" t="s">
        <v>373</v>
      </c>
      <c r="AT2" s="17" t="s">
        <v>374</v>
      </c>
      <c r="AU2" s="17" t="s">
        <v>71</v>
      </c>
      <c r="AV2" s="17" t="s">
        <v>73</v>
      </c>
      <c r="AW2" s="17" t="s">
        <v>375</v>
      </c>
      <c r="AX2" s="17" t="s">
        <v>75</v>
      </c>
      <c r="AY2" s="17" t="s">
        <v>77</v>
      </c>
      <c r="AZ2" s="17" t="s">
        <v>79</v>
      </c>
      <c r="BA2" s="17" t="s">
        <v>376</v>
      </c>
      <c r="BB2" s="17" t="s">
        <v>81</v>
      </c>
      <c r="BC2" s="17" t="s">
        <v>83</v>
      </c>
      <c r="BD2" s="17" t="s">
        <v>159</v>
      </c>
      <c r="BE2" s="17" t="s">
        <v>87</v>
      </c>
      <c r="BF2" s="17" t="s">
        <v>89</v>
      </c>
      <c r="BG2" s="17" t="s">
        <v>377</v>
      </c>
      <c r="BH2" s="17" t="s">
        <v>91</v>
      </c>
      <c r="BI2" s="17" t="s">
        <v>93</v>
      </c>
      <c r="BJ2" s="17" t="s">
        <v>95</v>
      </c>
      <c r="BK2" s="17" t="s">
        <v>97</v>
      </c>
      <c r="BL2" s="17" t="s">
        <v>99</v>
      </c>
      <c r="BM2" s="17" t="s">
        <v>101</v>
      </c>
      <c r="BN2" s="17" t="s">
        <v>103</v>
      </c>
      <c r="BO2" s="17" t="s">
        <v>105</v>
      </c>
      <c r="BP2" s="17" t="s">
        <v>160</v>
      </c>
      <c r="BQ2" s="17" t="s">
        <v>161</v>
      </c>
      <c r="BR2" s="17" t="s">
        <v>107</v>
      </c>
      <c r="BS2" s="17" t="s">
        <v>111</v>
      </c>
      <c r="BT2" s="17" t="s">
        <v>113</v>
      </c>
      <c r="BU2" s="17" t="s">
        <v>115</v>
      </c>
      <c r="BV2" s="17" t="s">
        <v>117</v>
      </c>
      <c r="BW2" s="17" t="s">
        <v>119</v>
      </c>
      <c r="BX2" s="17" t="s">
        <v>121</v>
      </c>
      <c r="BY2" s="17" t="s">
        <v>123</v>
      </c>
      <c r="BZ2" s="17" t="s">
        <v>125</v>
      </c>
      <c r="CA2" s="17" t="s">
        <v>127</v>
      </c>
      <c r="CB2" s="17" t="s">
        <v>129</v>
      </c>
      <c r="CC2" s="17" t="s">
        <v>131</v>
      </c>
      <c r="CD2" s="17" t="s">
        <v>133</v>
      </c>
      <c r="CE2" s="17" t="s">
        <v>137</v>
      </c>
      <c r="CF2" s="17" t="s">
        <v>139</v>
      </c>
      <c r="CG2" s="17" t="s">
        <v>474</v>
      </c>
      <c r="CH2" s="17" t="s">
        <v>141</v>
      </c>
      <c r="CI2" s="17" t="s">
        <v>143</v>
      </c>
      <c r="CJ2" s="17" t="s">
        <v>145</v>
      </c>
      <c r="CK2" s="17" t="s">
        <v>295</v>
      </c>
      <c r="CL2" s="17" t="s">
        <v>149</v>
      </c>
      <c r="CM2" s="17" t="s">
        <v>151</v>
      </c>
      <c r="CN2" s="17" t="s">
        <v>296</v>
      </c>
      <c r="CO2" s="17" t="s">
        <v>153</v>
      </c>
      <c r="CQ2" s="17" t="s">
        <v>376</v>
      </c>
      <c r="CR2" s="17" t="s">
        <v>51</v>
      </c>
      <c r="CS2" s="17" t="s">
        <v>77</v>
      </c>
      <c r="CT2" s="17" t="s">
        <v>159</v>
      </c>
      <c r="CU2" s="17" t="s">
        <v>160</v>
      </c>
      <c r="CV2" s="17" t="s">
        <v>161</v>
      </c>
      <c r="CW2" s="17" t="s">
        <v>137</v>
      </c>
      <c r="CX2" s="17" t="s">
        <v>162</v>
      </c>
      <c r="CY2" s="17" t="s">
        <v>357</v>
      </c>
      <c r="CZ2" s="17" t="s">
        <v>43</v>
      </c>
      <c r="DA2" s="17" t="s">
        <v>413</v>
      </c>
      <c r="DB2" s="17" t="s">
        <v>416</v>
      </c>
      <c r="DC2" s="17" t="s">
        <v>362</v>
      </c>
      <c r="DD2" s="17" t="s">
        <v>296</v>
      </c>
      <c r="DE2" s="17" t="s">
        <v>397</v>
      </c>
      <c r="DF2" s="17" t="s">
        <v>291</v>
      </c>
      <c r="DG2" s="17" t="s">
        <v>474</v>
      </c>
      <c r="DH2" s="23"/>
      <c r="DI2" s="23"/>
      <c r="DJ2" s="23"/>
      <c r="DK2" s="23"/>
      <c r="DL2" s="23"/>
      <c r="DM2" s="23"/>
      <c r="DN2" s="23"/>
      <c r="DO2" s="44"/>
      <c r="DP2" s="44"/>
      <c r="DQ2" s="44"/>
      <c r="DR2" s="44"/>
    </row>
    <row r="3" spans="1:123" x14ac:dyDescent="0.25">
      <c r="A3" s="17" t="s">
        <v>172</v>
      </c>
      <c r="B3" s="15">
        <v>24550.735632001299</v>
      </c>
      <c r="C3" s="15">
        <v>260.25305999999699</v>
      </c>
      <c r="D3" s="15">
        <v>1130.1990599999999</v>
      </c>
      <c r="E3" s="15">
        <v>3739.24362099986</v>
      </c>
      <c r="F3" s="15">
        <v>2296.2737499999998</v>
      </c>
      <c r="G3" s="15">
        <v>362.45831900001201</v>
      </c>
      <c r="H3" s="15">
        <v>3406.3950039998399</v>
      </c>
      <c r="I3" s="17">
        <v>280.22709500000298</v>
      </c>
      <c r="J3" s="17">
        <v>41.971585999998503</v>
      </c>
      <c r="K3" s="17">
        <v>29.795227000001098</v>
      </c>
      <c r="L3" s="17">
        <v>189.402944000003</v>
      </c>
      <c r="M3" s="17">
        <v>31.367053000000102</v>
      </c>
      <c r="N3" s="17">
        <v>12.1856419999996</v>
      </c>
      <c r="O3" s="17">
        <v>4.9031310000000996</v>
      </c>
      <c r="P3" s="17">
        <v>31.939305999999899</v>
      </c>
      <c r="Q3" s="17">
        <v>4.7105449999999998</v>
      </c>
      <c r="S3" s="17" t="s">
        <v>172</v>
      </c>
      <c r="T3" s="17">
        <v>0</v>
      </c>
      <c r="U3" s="17">
        <v>107.356402952854</v>
      </c>
      <c r="V3" s="17">
        <v>280.36267950071903</v>
      </c>
      <c r="W3" s="17">
        <v>280.36267950071903</v>
      </c>
      <c r="X3" s="17">
        <v>71.211030551993204</v>
      </c>
      <c r="Y3" s="17">
        <v>0.28343777549522903</v>
      </c>
      <c r="Z3" s="17">
        <v>41.991767613253302</v>
      </c>
      <c r="AA3" s="17">
        <v>29.809636840910699</v>
      </c>
      <c r="AB3" s="17">
        <v>708.16851720493605</v>
      </c>
      <c r="AC3" s="17">
        <v>24562.843613154899</v>
      </c>
      <c r="AD3" s="17">
        <v>194.70050909007401</v>
      </c>
      <c r="AE3" s="17">
        <v>154.858042201101</v>
      </c>
      <c r="AF3" s="17">
        <v>29.065054575436701</v>
      </c>
      <c r="AG3" s="17">
        <v>4.9055061208127304</v>
      </c>
      <c r="AH3" s="17">
        <v>0</v>
      </c>
      <c r="AI3" s="17">
        <v>0</v>
      </c>
      <c r="AJ3" s="17">
        <v>189.494547253587</v>
      </c>
      <c r="AK3" s="17">
        <v>189.494547253587</v>
      </c>
      <c r="AL3" s="17">
        <v>404.82838690309899</v>
      </c>
      <c r="AM3" s="17">
        <v>0</v>
      </c>
      <c r="AN3" s="17">
        <v>31.954768829668101</v>
      </c>
      <c r="AO3" s="17">
        <v>4441739.3543116003</v>
      </c>
      <c r="AP3" s="17">
        <v>0</v>
      </c>
      <c r="AQ3" s="17">
        <v>16.173251465732999</v>
      </c>
      <c r="AR3" s="17">
        <v>13.463272193127199</v>
      </c>
      <c r="AS3" s="17">
        <v>0</v>
      </c>
      <c r="AT3" s="17">
        <v>14.975926679622299</v>
      </c>
      <c r="AU3" s="17">
        <v>15.7576749192854</v>
      </c>
      <c r="AV3" s="17">
        <v>0</v>
      </c>
      <c r="AW3" s="17">
        <v>170.552327112661</v>
      </c>
      <c r="AX3" s="17">
        <v>0</v>
      </c>
      <c r="AY3" s="17">
        <v>260.38182493317203</v>
      </c>
      <c r="AZ3" s="17">
        <v>0</v>
      </c>
      <c r="BA3" s="17">
        <v>3670.4542644554299</v>
      </c>
      <c r="BB3" s="17">
        <v>1017.65736084701</v>
      </c>
      <c r="BC3" s="17">
        <v>113.073120119931</v>
      </c>
      <c r="BD3" s="17">
        <v>1130.7304809669399</v>
      </c>
      <c r="BE3" s="17">
        <v>0</v>
      </c>
      <c r="BF3" s="17">
        <v>97.322650404603195</v>
      </c>
      <c r="BG3" s="17">
        <v>0</v>
      </c>
      <c r="BH3" s="17">
        <v>0.68923204131461602</v>
      </c>
      <c r="BI3" s="17">
        <v>1672.5881410019999</v>
      </c>
      <c r="BJ3" s="17">
        <v>0.75815466624778804</v>
      </c>
      <c r="BK3" s="17">
        <v>207.96393670530199</v>
      </c>
      <c r="BL3" s="17">
        <v>250.420529660433</v>
      </c>
      <c r="BM3" s="17">
        <v>0.22974357170808599</v>
      </c>
      <c r="BN3" s="17">
        <v>0</v>
      </c>
      <c r="BO3" s="17">
        <v>161.739516779929</v>
      </c>
      <c r="BP3" s="17">
        <v>3741.0780079526198</v>
      </c>
      <c r="BQ3" s="17">
        <v>2297.4363253851102</v>
      </c>
      <c r="BR3" s="17">
        <v>1443.6416825675001</v>
      </c>
      <c r="BS3" s="17">
        <v>1.8517351045266299</v>
      </c>
      <c r="BT3" s="17">
        <v>0</v>
      </c>
      <c r="BU3" s="17">
        <v>54.996033984248001</v>
      </c>
      <c r="BV3" s="17">
        <v>15.048212022906</v>
      </c>
      <c r="BW3" s="17">
        <v>624.30534069677003</v>
      </c>
      <c r="BX3" s="17">
        <v>41.353854373694404</v>
      </c>
      <c r="BY3" s="17">
        <v>8.0410394065157593</v>
      </c>
      <c r="BZ3" s="17">
        <v>891.86479769837399</v>
      </c>
      <c r="CA3" s="17">
        <v>48.5784126727104</v>
      </c>
      <c r="CB3" s="17">
        <v>0.34461546376979302</v>
      </c>
      <c r="CC3" s="17">
        <v>37.806608861477997</v>
      </c>
      <c r="CD3" s="17">
        <v>2.2974347900373102E-2</v>
      </c>
      <c r="CE3" s="17">
        <v>362.62757557940199</v>
      </c>
      <c r="CF3" s="17">
        <v>520.91027566215598</v>
      </c>
      <c r="CG3" s="17">
        <v>4.7128254030985897</v>
      </c>
      <c r="CH3" s="17">
        <v>0</v>
      </c>
      <c r="CI3" s="17">
        <v>0</v>
      </c>
      <c r="CJ3" s="17">
        <v>47.4253453295931</v>
      </c>
      <c r="CK3" s="17">
        <v>31.3821610368806</v>
      </c>
      <c r="CL3" s="17">
        <v>8.1660638451693899</v>
      </c>
      <c r="CM3" s="17">
        <v>3408.0413091045298</v>
      </c>
      <c r="CN3" s="17">
        <v>12.1915388658278</v>
      </c>
      <c r="CO3" s="17">
        <v>21.5138041751588</v>
      </c>
      <c r="CQ3" s="26">
        <f t="shared" ref="CQ3:CQ34" si="0">BA3/CM3</f>
        <v>1.0769981733055489</v>
      </c>
      <c r="CR3" s="40">
        <f t="shared" ref="CR3:CR34" si="1">(AC3-B3)/(B3+1E-50)</f>
        <v>4.9318201031082988E-4</v>
      </c>
      <c r="CS3" s="40">
        <f t="shared" ref="CS3:CS34" si="2">(AY3-C3)/(C3+1E-50)</f>
        <v>4.9476818130413504E-4</v>
      </c>
      <c r="CT3" s="40">
        <f t="shared" ref="CT3:CT34" si="3">(BD3-D3)/(D3+1E-50)</f>
        <v>4.7020121122734286E-4</v>
      </c>
      <c r="CU3" s="40">
        <f t="shared" ref="CU3:CU34" si="4">(BP3-E3)/(E3+1E-50)</f>
        <v>4.9057700933358985E-4</v>
      </c>
      <c r="CV3" s="40">
        <f t="shared" ref="CV3:CV34" si="5">(BQ3-F3)/(F3+1E-50)</f>
        <v>5.0628780001093436E-4</v>
      </c>
      <c r="CW3" s="40">
        <f t="shared" ref="CW3:CW34" si="6">(CE3-G3)/(G3+1E-50)</f>
        <v>4.6696839475761815E-4</v>
      </c>
      <c r="CX3" s="40">
        <f t="shared" ref="CX3:CX34" si="7">(CM3-H3)/(H3+1E-50)</f>
        <v>4.8329835581509387E-4</v>
      </c>
      <c r="CY3" s="40">
        <f t="shared" ref="CY3:CY34" si="8">(W3-I3)/(I3+1E-50)</f>
        <v>4.8383794120996124E-4</v>
      </c>
      <c r="CZ3" s="40">
        <f t="shared" ref="CZ3:CZ34" si="9">(Z3-J3)/(J3+1E-50)</f>
        <v>4.8083990094631321E-4</v>
      </c>
      <c r="DA3" s="40">
        <f t="shared" ref="DA3:DA34" si="10">(AA3-K3)/(K3+1E-50)</f>
        <v>4.83629170188895E-4</v>
      </c>
      <c r="DB3" s="40">
        <f t="shared" ref="DB3:DB34" si="11">(AK3-L3)/(L3+1E-50)</f>
        <v>4.8364218448471424E-4</v>
      </c>
      <c r="DC3" s="40">
        <f t="shared" ref="DC3:DC34" si="12">(CK3-M3)/(M3+1E-50)</f>
        <v>4.8165305425722601E-4</v>
      </c>
      <c r="DD3" s="40">
        <f t="shared" ref="DD3:DD34" si="13">(CN3-N3)/(N3+1E-50)</f>
        <v>4.8391917538693016E-4</v>
      </c>
      <c r="DE3" s="40">
        <f t="shared" ref="DE3:DE34" si="14">(AG3-O3)/(O3+1E-50)</f>
        <v>4.8440900572119244E-4</v>
      </c>
      <c r="DF3" s="40">
        <f t="shared" ref="DF3:DF34" si="15">(AN3-P3)/(P3+1E-50)</f>
        <v>4.8413167362503287E-4</v>
      </c>
      <c r="DG3" s="40">
        <f t="shared" ref="DG3:DG34" si="16">(CG3-Q3)/(Q3+1E-50)</f>
        <v>4.841060001740564E-4</v>
      </c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</row>
    <row r="4" spans="1:123" x14ac:dyDescent="0.25">
      <c r="A4" s="17" t="s">
        <v>174</v>
      </c>
      <c r="B4" s="15">
        <v>8483.8283260000499</v>
      </c>
      <c r="C4" s="15">
        <v>82.502270999999297</v>
      </c>
      <c r="D4" s="15">
        <v>260.52436699999902</v>
      </c>
      <c r="E4" s="15">
        <v>1367.2708579999901</v>
      </c>
      <c r="F4" s="15">
        <v>987.798390000008</v>
      </c>
      <c r="G4" s="15">
        <v>73.909734999999998</v>
      </c>
      <c r="H4" s="15">
        <v>989.45873999999105</v>
      </c>
      <c r="I4" s="17">
        <v>81.491740999999905</v>
      </c>
      <c r="J4" s="17">
        <v>12.2632959999998</v>
      </c>
      <c r="K4" s="17">
        <v>8.5038290000000707</v>
      </c>
      <c r="L4" s="17">
        <v>56.649703000000699</v>
      </c>
      <c r="M4" s="17">
        <v>8.9364999999999792</v>
      </c>
      <c r="N4" s="17">
        <v>3.4390120000000199</v>
      </c>
      <c r="O4" s="17">
        <v>1.53857200000001</v>
      </c>
      <c r="P4" s="17">
        <v>9.3339500000000992</v>
      </c>
      <c r="Q4" s="17">
        <v>1.32210899999999</v>
      </c>
      <c r="R4" s="32"/>
      <c r="S4" s="17" t="s">
        <v>174</v>
      </c>
      <c r="T4" s="17">
        <v>1.6339279484118401</v>
      </c>
      <c r="U4" s="17">
        <v>30.666139276956699</v>
      </c>
      <c r="V4" s="17">
        <v>81.491745547948796</v>
      </c>
      <c r="W4" s="17">
        <v>81.491745547948796</v>
      </c>
      <c r="X4" s="17">
        <v>20.416228289158202</v>
      </c>
      <c r="Y4" s="17">
        <v>0.33874893267091</v>
      </c>
      <c r="Z4" s="17">
        <v>12.2632769827093</v>
      </c>
      <c r="AA4" s="17">
        <v>8.5038339358062593</v>
      </c>
      <c r="AB4" s="17">
        <v>203.028396199452</v>
      </c>
      <c r="AC4" s="17">
        <v>8483.8267718271309</v>
      </c>
      <c r="AD4" s="17">
        <v>55.745837373203898</v>
      </c>
      <c r="AE4" s="17">
        <v>43.508358252285902</v>
      </c>
      <c r="AF4" s="17">
        <v>8.5028748354271695</v>
      </c>
      <c r="AG4" s="17">
        <v>1.5385699885100601</v>
      </c>
      <c r="AH4" s="17">
        <v>0.117134957005241</v>
      </c>
      <c r="AI4" s="17">
        <v>0.18476268572562299</v>
      </c>
      <c r="AJ4" s="17">
        <v>56.649663329287797</v>
      </c>
      <c r="AK4" s="17">
        <v>56.649663329287797</v>
      </c>
      <c r="AL4" s="17">
        <v>114.21293902416799</v>
      </c>
      <c r="AM4" s="17">
        <v>0.27461269857856901</v>
      </c>
      <c r="AN4" s="17">
        <v>9.3339523205327399</v>
      </c>
      <c r="AO4" s="17">
        <v>1415642.95396173</v>
      </c>
      <c r="AP4" s="17">
        <v>0</v>
      </c>
      <c r="AQ4" s="17">
        <v>5.0686847968506896</v>
      </c>
      <c r="AR4" s="17">
        <v>3.8216666950121501</v>
      </c>
      <c r="AS4" s="17">
        <v>0.15124685699388701</v>
      </c>
      <c r="AT4" s="17">
        <v>4.8273836173254203</v>
      </c>
      <c r="AU4" s="17">
        <v>4.6034674267541904</v>
      </c>
      <c r="AV4" s="17">
        <v>0</v>
      </c>
      <c r="AW4" s="17">
        <v>46.688650409810002</v>
      </c>
      <c r="AX4" s="17">
        <v>0</v>
      </c>
      <c r="AY4" s="17">
        <v>82.502284671814493</v>
      </c>
      <c r="AZ4" s="17">
        <v>0</v>
      </c>
      <c r="BA4" s="17">
        <v>1063.7856221167599</v>
      </c>
      <c r="BB4" s="17">
        <v>234.47158273119501</v>
      </c>
      <c r="BC4" s="17">
        <v>26.052435941952201</v>
      </c>
      <c r="BD4" s="17">
        <v>260.52401867314802</v>
      </c>
      <c r="BE4" s="17">
        <v>0</v>
      </c>
      <c r="BF4" s="17">
        <v>27.7689846536814</v>
      </c>
      <c r="BG4" s="17">
        <v>1.59755149780915E-2</v>
      </c>
      <c r="BH4" s="17">
        <v>0.29761937532035898</v>
      </c>
      <c r="BI4" s="17">
        <v>488.43785270259002</v>
      </c>
      <c r="BJ4" s="17">
        <v>0.42882819380831899</v>
      </c>
      <c r="BK4" s="17">
        <v>88.382139034485803</v>
      </c>
      <c r="BL4" s="17">
        <v>106.66026400348299</v>
      </c>
      <c r="BM4" s="17">
        <v>0.101768246278322</v>
      </c>
      <c r="BN4" s="17">
        <v>0</v>
      </c>
      <c r="BO4" s="17">
        <v>68.763265155398301</v>
      </c>
      <c r="BP4" s="17">
        <v>1367.27039257141</v>
      </c>
      <c r="BQ4" s="17">
        <v>987.79802254766105</v>
      </c>
      <c r="BR4" s="17">
        <v>379.47237002375402</v>
      </c>
      <c r="BS4" s="17">
        <v>0.79831393596675404</v>
      </c>
      <c r="BT4" s="17">
        <v>9.12378401318364E-4</v>
      </c>
      <c r="BU4" s="17">
        <v>26.833155861263101</v>
      </c>
      <c r="BV4" s="17">
        <v>6.3853714953399798</v>
      </c>
      <c r="BW4" s="17">
        <v>268.35644559819599</v>
      </c>
      <c r="BX4" s="17">
        <v>17.557595132194599</v>
      </c>
      <c r="BY4" s="17">
        <v>3.44592245242149</v>
      </c>
      <c r="BZ4" s="17">
        <v>383.36633013111901</v>
      </c>
      <c r="CA4" s="17">
        <v>13.595905075432199</v>
      </c>
      <c r="CB4" s="17">
        <v>0.26574962548983899</v>
      </c>
      <c r="CC4" s="17">
        <v>16.144210276845399</v>
      </c>
      <c r="CD4" s="17">
        <v>1.0131651647679299E-2</v>
      </c>
      <c r="CE4" s="17">
        <v>73.909680605389198</v>
      </c>
      <c r="CF4" s="17">
        <v>152.43551793188999</v>
      </c>
      <c r="CG4" s="17">
        <v>1.3221079530084801</v>
      </c>
      <c r="CH4" s="17">
        <v>0</v>
      </c>
      <c r="CI4" s="17">
        <v>5.5674133982374002E-2</v>
      </c>
      <c r="CJ4" s="17">
        <v>13.609297888659899</v>
      </c>
      <c r="CK4" s="17">
        <v>8.9364986678282392</v>
      </c>
      <c r="CL4" s="17">
        <v>2.4128398061078999</v>
      </c>
      <c r="CM4" s="17">
        <v>989.45846646494397</v>
      </c>
      <c r="CN4" s="17">
        <v>3.4390094798370701</v>
      </c>
      <c r="CO4" s="17">
        <v>6.2681919791624603</v>
      </c>
      <c r="CQ4" s="26">
        <f t="shared" si="0"/>
        <v>1.0751190253769478</v>
      </c>
      <c r="CR4" s="40">
        <f t="shared" si="1"/>
        <v>-1.8319240551146994E-7</v>
      </c>
      <c r="CS4" s="40">
        <f t="shared" si="2"/>
        <v>1.6571441041184643E-7</v>
      </c>
      <c r="CT4" s="40">
        <f t="shared" si="3"/>
        <v>-1.3370221565368154E-6</v>
      </c>
      <c r="CU4" s="40">
        <f t="shared" si="4"/>
        <v>-3.4040700670590504E-7</v>
      </c>
      <c r="CV4" s="40">
        <f t="shared" si="5"/>
        <v>-3.7199123897124453E-7</v>
      </c>
      <c r="CW4" s="40">
        <f t="shared" si="6"/>
        <v>-7.3596003015828344E-7</v>
      </c>
      <c r="CX4" s="40">
        <f t="shared" si="7"/>
        <v>-2.7644916965988707E-7</v>
      </c>
      <c r="CY4" s="40">
        <f t="shared" si="8"/>
        <v>5.5808709380458312E-8</v>
      </c>
      <c r="CZ4" s="40">
        <f t="shared" si="9"/>
        <v>-1.5507487138604688E-6</v>
      </c>
      <c r="DA4" s="40">
        <f t="shared" si="10"/>
        <v>5.80421618150487E-7</v>
      </c>
      <c r="DB4" s="40">
        <f t="shared" si="11"/>
        <v>-7.0028103944940776E-7</v>
      </c>
      <c r="DC4" s="40">
        <f t="shared" si="12"/>
        <v>-1.4907085995989965E-7</v>
      </c>
      <c r="DD4" s="40">
        <f t="shared" si="13"/>
        <v>-7.3281598025294802E-7</v>
      </c>
      <c r="DE4" s="40">
        <f t="shared" si="14"/>
        <v>-1.307374597963518E-6</v>
      </c>
      <c r="DF4" s="40">
        <f t="shared" si="15"/>
        <v>2.4861207106416809E-7</v>
      </c>
      <c r="DG4" s="40">
        <f t="shared" si="16"/>
        <v>-7.9191012990174523E-7</v>
      </c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</row>
    <row r="5" spans="1:123" x14ac:dyDescent="0.25">
      <c r="A5" s="17" t="s">
        <v>175</v>
      </c>
      <c r="B5" s="15">
        <v>145556.492349985</v>
      </c>
      <c r="C5" s="15">
        <v>1709.95917199982</v>
      </c>
      <c r="D5" s="15">
        <v>6237.8169550015</v>
      </c>
      <c r="E5" s="15">
        <v>15396.095200003299</v>
      </c>
      <c r="F5" s="15">
        <v>9883.9989590011392</v>
      </c>
      <c r="G5" s="15">
        <v>2130.44662399969</v>
      </c>
      <c r="H5" s="15">
        <v>20059.1733130018</v>
      </c>
      <c r="I5" s="17">
        <v>1825.78109562029</v>
      </c>
      <c r="J5" s="17">
        <v>251.125028353555</v>
      </c>
      <c r="K5" s="17">
        <v>189.822503776427</v>
      </c>
      <c r="L5" s="17">
        <v>988.38369377438005</v>
      </c>
      <c r="M5" s="17">
        <v>215.71509175047001</v>
      </c>
      <c r="N5" s="17">
        <v>82.317528599994006</v>
      </c>
      <c r="O5" s="17">
        <v>33.687162400000702</v>
      </c>
      <c r="P5" s="17">
        <v>132.621229720043</v>
      </c>
      <c r="Q5" s="17">
        <v>30.6887280000057</v>
      </c>
      <c r="R5" s="32"/>
      <c r="S5" s="17" t="s">
        <v>175</v>
      </c>
      <c r="T5" s="17">
        <v>0.394311049613915</v>
      </c>
      <c r="U5" s="17">
        <v>642.70565494315099</v>
      </c>
      <c r="V5" s="17">
        <v>1826.0472074591601</v>
      </c>
      <c r="W5" s="17">
        <v>1826.0472074591601</v>
      </c>
      <c r="X5" s="17">
        <v>404.688727089601</v>
      </c>
      <c r="Y5" s="17">
        <v>2.3142189890486899</v>
      </c>
      <c r="Z5" s="17">
        <v>251.15981046455499</v>
      </c>
      <c r="AA5" s="17">
        <v>189.849673400966</v>
      </c>
      <c r="AB5" s="17">
        <v>4134.3607155054297</v>
      </c>
      <c r="AC5" s="17">
        <v>145577.31428848501</v>
      </c>
      <c r="AD5" s="17">
        <v>1173.0871034711699</v>
      </c>
      <c r="AE5" s="17">
        <v>1043.6203815185099</v>
      </c>
      <c r="AF5" s="17">
        <v>157.72557598595</v>
      </c>
      <c r="AG5" s="17">
        <v>33.6921851625765</v>
      </c>
      <c r="AH5" s="17">
        <v>2.8268072166360701E-2</v>
      </c>
      <c r="AI5" s="17">
        <v>4.4589322982633003E-2</v>
      </c>
      <c r="AJ5" s="17">
        <v>988.50813307206295</v>
      </c>
      <c r="AK5" s="17">
        <v>988.50813307206295</v>
      </c>
      <c r="AL5" s="17">
        <v>2494.4528467945001</v>
      </c>
      <c r="AM5" s="17">
        <v>6.6270132608453602E-2</v>
      </c>
      <c r="AN5" s="17">
        <v>132.63442066116301</v>
      </c>
      <c r="AO5" s="17">
        <v>22543773.6329761</v>
      </c>
      <c r="AP5" s="17">
        <v>0</v>
      </c>
      <c r="AQ5" s="17">
        <v>112.87963756179499</v>
      </c>
      <c r="AR5" s="17">
        <v>87.671510986612105</v>
      </c>
      <c r="AS5" s="17">
        <v>3.6500275429598099E-2</v>
      </c>
      <c r="AT5" s="17">
        <v>104.51206559826799</v>
      </c>
      <c r="AU5" s="17">
        <v>81.753305882978694</v>
      </c>
      <c r="AV5" s="17">
        <v>0</v>
      </c>
      <c r="AW5" s="17">
        <v>1332.38063726055</v>
      </c>
      <c r="AX5" s="17">
        <v>0</v>
      </c>
      <c r="AY5" s="17">
        <v>1710.20806625109</v>
      </c>
      <c r="AZ5" s="17">
        <v>0</v>
      </c>
      <c r="BA5" s="17">
        <v>21749.6125556529</v>
      </c>
      <c r="BB5" s="17">
        <v>5614.7616175311496</v>
      </c>
      <c r="BC5" s="17">
        <v>623.86250457183405</v>
      </c>
      <c r="BD5" s="17">
        <v>6238.6241221029804</v>
      </c>
      <c r="BE5" s="17">
        <v>0</v>
      </c>
      <c r="BF5" s="17">
        <v>643.90124638915904</v>
      </c>
      <c r="BG5" s="17">
        <v>3.8553723504026098E-3</v>
      </c>
      <c r="BH5" s="17">
        <v>2.96586080336425</v>
      </c>
      <c r="BI5" s="17">
        <v>9045.9950197737999</v>
      </c>
      <c r="BJ5" s="17">
        <v>3.2869269139150199</v>
      </c>
      <c r="BK5" s="17">
        <v>894.55566022365804</v>
      </c>
      <c r="BL5" s="17">
        <v>1077.23955312312</v>
      </c>
      <c r="BM5" s="17">
        <v>0.98923721247595497</v>
      </c>
      <c r="BN5" s="17">
        <v>0</v>
      </c>
      <c r="BO5" s="17">
        <v>695.72792363189399</v>
      </c>
      <c r="BP5" s="17">
        <v>15397.8008991637</v>
      </c>
      <c r="BQ5" s="17">
        <v>9885.1619351156496</v>
      </c>
      <c r="BR5" s="17">
        <v>5512.6389640481202</v>
      </c>
      <c r="BS5" s="17">
        <v>7.9679567219475604</v>
      </c>
      <c r="BT5" s="17">
        <v>2.2018044830988099E-4</v>
      </c>
      <c r="BU5" s="17">
        <v>237.40011236958199</v>
      </c>
      <c r="BV5" s="17">
        <v>64.727371061029402</v>
      </c>
      <c r="BW5" s="17">
        <v>2686.1769413074499</v>
      </c>
      <c r="BX5" s="17">
        <v>177.879162342851</v>
      </c>
      <c r="BY5" s="17">
        <v>34.595345466470398</v>
      </c>
      <c r="BZ5" s="17">
        <v>3837.3963112264801</v>
      </c>
      <c r="CA5" s="17">
        <v>340.64854987685197</v>
      </c>
      <c r="CB5" s="17">
        <v>1.5111497907262501</v>
      </c>
      <c r="CC5" s="17">
        <v>162.643289880233</v>
      </c>
      <c r="CD5" s="17">
        <v>9.8912860000992101E-2</v>
      </c>
      <c r="CE5" s="17">
        <v>2130.7108737468102</v>
      </c>
      <c r="CF5" s="17">
        <v>2774.3050159671102</v>
      </c>
      <c r="CG5" s="17">
        <v>30.693180216444201</v>
      </c>
      <c r="CH5" s="17">
        <v>0</v>
      </c>
      <c r="CI5" s="17">
        <v>1.34356696876601E-2</v>
      </c>
      <c r="CJ5" s="17">
        <v>310.74980128256198</v>
      </c>
      <c r="CK5" s="17">
        <v>215.74767314598</v>
      </c>
      <c r="CL5" s="17">
        <v>54.8364914175962</v>
      </c>
      <c r="CM5" s="17">
        <v>20061.937451567199</v>
      </c>
      <c r="CN5" s="17">
        <v>82.329725909464401</v>
      </c>
      <c r="CO5" s="17">
        <v>141.26198158698699</v>
      </c>
      <c r="CQ5" s="26">
        <f t="shared" si="0"/>
        <v>1.0841232362607065</v>
      </c>
      <c r="CR5" s="40">
        <f t="shared" si="1"/>
        <v>1.4305056520561436E-4</v>
      </c>
      <c r="CS5" s="40">
        <f t="shared" si="2"/>
        <v>1.455556690157376E-4</v>
      </c>
      <c r="CT5" s="40">
        <f t="shared" si="3"/>
        <v>1.2939897199664639E-4</v>
      </c>
      <c r="CU5" s="40">
        <f t="shared" si="4"/>
        <v>1.1078777691632059E-4</v>
      </c>
      <c r="CV5" s="40">
        <f t="shared" si="5"/>
        <v>1.1766250880180032E-4</v>
      </c>
      <c r="CW5" s="40">
        <f t="shared" si="6"/>
        <v>1.240349061757172E-4</v>
      </c>
      <c r="CX5" s="40">
        <f t="shared" si="7"/>
        <v>1.3779922643208405E-4</v>
      </c>
      <c r="CY5" s="40">
        <f t="shared" si="8"/>
        <v>1.4575232458503772E-4</v>
      </c>
      <c r="CZ5" s="40">
        <f t="shared" si="9"/>
        <v>1.3850515509361818E-4</v>
      </c>
      <c r="DA5" s="40">
        <f t="shared" si="10"/>
        <v>1.4313173621921746E-4</v>
      </c>
      <c r="DB5" s="40">
        <f t="shared" si="11"/>
        <v>1.2590181168175321E-4</v>
      </c>
      <c r="DC5" s="40">
        <f t="shared" si="12"/>
        <v>1.510390174632841E-4</v>
      </c>
      <c r="DD5" s="40">
        <f t="shared" si="13"/>
        <v>1.4817390266494887E-4</v>
      </c>
      <c r="DE5" s="40">
        <f t="shared" si="14"/>
        <v>1.4910019775955552E-4</v>
      </c>
      <c r="DF5" s="40">
        <f t="shared" si="15"/>
        <v>9.9463269552293673E-5</v>
      </c>
      <c r="DG5" s="40">
        <f t="shared" si="16"/>
        <v>1.4507660397331031E-4</v>
      </c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</row>
    <row r="6" spans="1:123" x14ac:dyDescent="0.25">
      <c r="A6" s="17" t="s">
        <v>176</v>
      </c>
      <c r="B6" s="15">
        <v>74905.424984998695</v>
      </c>
      <c r="C6" s="15">
        <v>809.99334800006204</v>
      </c>
      <c r="D6" s="15">
        <v>2709.02595499992</v>
      </c>
      <c r="E6" s="15">
        <v>9619.5957910003108</v>
      </c>
      <c r="F6" s="15">
        <v>6764.7301059996298</v>
      </c>
      <c r="G6" s="15">
        <v>837.09805400006599</v>
      </c>
      <c r="H6" s="15">
        <v>9905.7556210001694</v>
      </c>
      <c r="I6" s="17">
        <v>845.46310000000301</v>
      </c>
      <c r="J6" s="17">
        <v>123.343227000005</v>
      </c>
      <c r="K6" s="17">
        <v>87.7768520000009</v>
      </c>
      <c r="L6" s="17">
        <v>543.40182700000298</v>
      </c>
      <c r="M6" s="17">
        <v>94.959520000000097</v>
      </c>
      <c r="N6" s="17">
        <v>36.3538150000008</v>
      </c>
      <c r="O6" s="17">
        <v>16.070241000000099</v>
      </c>
      <c r="P6" s="17">
        <v>83.9685999999937</v>
      </c>
      <c r="Q6" s="17">
        <v>13.796185999999</v>
      </c>
      <c r="R6" s="32"/>
      <c r="S6" s="17" t="s">
        <v>176</v>
      </c>
      <c r="T6" s="17">
        <v>14.1951069652165</v>
      </c>
      <c r="U6" s="17">
        <v>309.15813867477402</v>
      </c>
      <c r="V6" s="17">
        <v>844.59578560112402</v>
      </c>
      <c r="W6" s="17">
        <v>844.59578560112402</v>
      </c>
      <c r="X6" s="17">
        <v>202.11593084955101</v>
      </c>
      <c r="Y6" s="17">
        <v>3.1482539409812098</v>
      </c>
      <c r="Z6" s="17">
        <v>123.21819128481</v>
      </c>
      <c r="AA6" s="17">
        <v>87.685629373410606</v>
      </c>
      <c r="AB6" s="17">
        <v>2028.23328233998</v>
      </c>
      <c r="AC6" s="17">
        <v>74826.088984716407</v>
      </c>
      <c r="AD6" s="17">
        <v>563.057564643099</v>
      </c>
      <c r="AE6" s="17">
        <v>459.07370818002897</v>
      </c>
      <c r="AF6" s="17">
        <v>82.723079321982794</v>
      </c>
      <c r="AG6" s="17">
        <v>16.0546731233811</v>
      </c>
      <c r="AH6" s="17">
        <v>1.0176368056782199</v>
      </c>
      <c r="AI6" s="17">
        <v>1.6051955469115999</v>
      </c>
      <c r="AJ6" s="17">
        <v>542.86878156585499</v>
      </c>
      <c r="AK6" s="17">
        <v>542.86878156585499</v>
      </c>
      <c r="AL6" s="17">
        <v>1165.2784877865899</v>
      </c>
      <c r="AM6" s="17">
        <v>2.3857878454339501</v>
      </c>
      <c r="AN6" s="17">
        <v>83.885894647637997</v>
      </c>
      <c r="AO6" s="17">
        <v>10425057.6006661</v>
      </c>
      <c r="AP6" s="17">
        <v>0</v>
      </c>
      <c r="AQ6" s="17">
        <v>53.129678314495898</v>
      </c>
      <c r="AR6" s="17">
        <v>39.739874257645099</v>
      </c>
      <c r="AS6" s="17">
        <v>1.3139951893130899</v>
      </c>
      <c r="AT6" s="17">
        <v>50.352737613075298</v>
      </c>
      <c r="AU6" s="17">
        <v>44.167603328119398</v>
      </c>
      <c r="AV6" s="17">
        <v>0</v>
      </c>
      <c r="AW6" s="17">
        <v>525.44107943329095</v>
      </c>
      <c r="AX6" s="17">
        <v>0</v>
      </c>
      <c r="AY6" s="17">
        <v>809.12915706278102</v>
      </c>
      <c r="AZ6" s="17">
        <v>0</v>
      </c>
      <c r="BA6" s="17">
        <v>10665.331589146601</v>
      </c>
      <c r="BB6" s="17">
        <v>2435.66201945579</v>
      </c>
      <c r="BC6" s="17">
        <v>270.62914570236399</v>
      </c>
      <c r="BD6" s="17">
        <v>2706.2911651581499</v>
      </c>
      <c r="BE6" s="17">
        <v>0</v>
      </c>
      <c r="BF6" s="17">
        <v>290.19684854312999</v>
      </c>
      <c r="BG6" s="17">
        <v>0.138792078103225</v>
      </c>
      <c r="BH6" s="17">
        <v>2.0383741342724999</v>
      </c>
      <c r="BI6" s="17">
        <v>4747.7967354684997</v>
      </c>
      <c r="BJ6" s="17">
        <v>3.1235611170819602</v>
      </c>
      <c r="BK6" s="17">
        <v>602.71341424295997</v>
      </c>
      <c r="BL6" s="17">
        <v>727.79767952512395</v>
      </c>
      <c r="BM6" s="17">
        <v>0.701716456621306</v>
      </c>
      <c r="BN6" s="17">
        <v>0</v>
      </c>
      <c r="BO6" s="17">
        <v>468.972823294036</v>
      </c>
      <c r="BP6" s="17">
        <v>9609.5769636899804</v>
      </c>
      <c r="BQ6" s="17">
        <v>6757.5223061504503</v>
      </c>
      <c r="BR6" s="17">
        <v>2852.0546575395301</v>
      </c>
      <c r="BS6" s="17">
        <v>5.4652231937256399</v>
      </c>
      <c r="BT6" s="17">
        <v>7.9264835728103892E-3</v>
      </c>
      <c r="BU6" s="17">
        <v>189.45168537839501</v>
      </c>
      <c r="BV6" s="17">
        <v>43.525884180183702</v>
      </c>
      <c r="BW6" s="17">
        <v>1835.6999102718801</v>
      </c>
      <c r="BX6" s="17">
        <v>119.700092494915</v>
      </c>
      <c r="BY6" s="17">
        <v>23.5525539994598</v>
      </c>
      <c r="BZ6" s="17">
        <v>2622.42904380032</v>
      </c>
      <c r="CA6" s="17">
        <v>145.764951329415</v>
      </c>
      <c r="CB6" s="17">
        <v>2.0351313965729099</v>
      </c>
      <c r="CC6" s="17">
        <v>110.237506837083</v>
      </c>
      <c r="CD6" s="17">
        <v>6.9779344235189E-2</v>
      </c>
      <c r="CE6" s="17">
        <v>836.24147669108197</v>
      </c>
      <c r="CF6" s="17">
        <v>1474.2352101669701</v>
      </c>
      <c r="CG6" s="17">
        <v>13.781606188660501</v>
      </c>
      <c r="CH6" s="17">
        <v>0</v>
      </c>
      <c r="CI6" s="17">
        <v>0.48368808832002202</v>
      </c>
      <c r="CJ6" s="17">
        <v>141.57962547228999</v>
      </c>
      <c r="CK6" s="17">
        <v>94.859913234759006</v>
      </c>
      <c r="CL6" s="17">
        <v>25.200462593600999</v>
      </c>
      <c r="CM6" s="17">
        <v>9895.6736797896792</v>
      </c>
      <c r="CN6" s="17">
        <v>36.315490030720802</v>
      </c>
      <c r="CO6" s="17">
        <v>65.092145196436704</v>
      </c>
      <c r="CQ6" s="26">
        <f t="shared" si="0"/>
        <v>1.0777772119677738</v>
      </c>
      <c r="CR6" s="40">
        <f t="shared" si="1"/>
        <v>-1.0591489241023185E-3</v>
      </c>
      <c r="CS6" s="40">
        <f t="shared" si="2"/>
        <v>-1.066911153548087E-3</v>
      </c>
      <c r="CT6" s="40">
        <f t="shared" si="3"/>
        <v>-1.009510387570377E-3</v>
      </c>
      <c r="CU6" s="40">
        <f t="shared" si="4"/>
        <v>-1.0415019017434781E-3</v>
      </c>
      <c r="CV6" s="40">
        <f t="shared" si="5"/>
        <v>-1.0654970318456532E-3</v>
      </c>
      <c r="CW6" s="40">
        <f t="shared" si="6"/>
        <v>-1.0232699800111439E-3</v>
      </c>
      <c r="CX6" s="40">
        <f t="shared" si="7"/>
        <v>-1.0177861837330716E-3</v>
      </c>
      <c r="CY6" s="40">
        <f t="shared" si="8"/>
        <v>-1.0258453608193968E-3</v>
      </c>
      <c r="CZ6" s="40">
        <f t="shared" si="9"/>
        <v>-1.013721776510614E-3</v>
      </c>
      <c r="DA6" s="40">
        <f t="shared" si="10"/>
        <v>-1.0392560739167715E-3</v>
      </c>
      <c r="DB6" s="40">
        <f t="shared" si="11"/>
        <v>-9.8094155680486994E-4</v>
      </c>
      <c r="DC6" s="40">
        <f t="shared" si="12"/>
        <v>-1.0489392242198714E-3</v>
      </c>
      <c r="DD6" s="40">
        <f t="shared" si="13"/>
        <v>-1.0542213872188381E-3</v>
      </c>
      <c r="DE6" s="40">
        <f t="shared" si="14"/>
        <v>-9.687394619034347E-4</v>
      </c>
      <c r="DF6" s="40">
        <f t="shared" si="15"/>
        <v>-9.8495571387052848E-4</v>
      </c>
      <c r="DG6" s="40">
        <f t="shared" si="16"/>
        <v>-1.0568001430613428E-3</v>
      </c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</row>
    <row r="7" spans="1:123" x14ac:dyDescent="0.25">
      <c r="A7" s="17" t="s">
        <v>177</v>
      </c>
      <c r="B7" s="15">
        <v>7242.5574779999897</v>
      </c>
      <c r="C7" s="15">
        <v>71.519397999999697</v>
      </c>
      <c r="D7" s="15">
        <v>263.28165200000097</v>
      </c>
      <c r="E7" s="15">
        <v>1166.244825</v>
      </c>
      <c r="F7" s="15">
        <v>774.31974399999899</v>
      </c>
      <c r="G7" s="15">
        <v>68.675388999999996</v>
      </c>
      <c r="H7" s="15">
        <v>929.37739499999202</v>
      </c>
      <c r="I7" s="17">
        <v>74.941329000000593</v>
      </c>
      <c r="J7" s="17">
        <v>11.4175679999999</v>
      </c>
      <c r="K7" s="17">
        <v>8.0046789999999994</v>
      </c>
      <c r="L7" s="17">
        <v>52.773399000000097</v>
      </c>
      <c r="M7" s="17">
        <v>8.2899020000000192</v>
      </c>
      <c r="N7" s="17">
        <v>3.2336</v>
      </c>
      <c r="O7" s="17">
        <v>1.296133</v>
      </c>
      <c r="P7" s="17">
        <v>9.1927960000000795</v>
      </c>
      <c r="Q7" s="17">
        <v>1.259846</v>
      </c>
      <c r="R7" s="32"/>
      <c r="S7" s="17" t="s">
        <v>177</v>
      </c>
      <c r="T7" s="17">
        <v>0</v>
      </c>
      <c r="U7" s="17">
        <v>29.152022176558201</v>
      </c>
      <c r="V7" s="17">
        <v>74.876687655748199</v>
      </c>
      <c r="W7" s="17">
        <v>74.876687655748199</v>
      </c>
      <c r="X7" s="17">
        <v>19.5333224334066</v>
      </c>
      <c r="Y7" s="17">
        <v>7.1927542401296299E-2</v>
      </c>
      <c r="Z7" s="17">
        <v>11.407888862389401</v>
      </c>
      <c r="AA7" s="17">
        <v>7.9977675436520599</v>
      </c>
      <c r="AB7" s="17">
        <v>193.25602185507901</v>
      </c>
      <c r="AC7" s="17">
        <v>7236.1332160474403</v>
      </c>
      <c r="AD7" s="17">
        <v>52.802023086228203</v>
      </c>
      <c r="AE7" s="17">
        <v>40.991305740822398</v>
      </c>
      <c r="AF7" s="17">
        <v>8.0406147838158706</v>
      </c>
      <c r="AG7" s="17">
        <v>1.2950009941643601</v>
      </c>
      <c r="AH7" s="17">
        <v>0</v>
      </c>
      <c r="AI7" s="17">
        <v>0</v>
      </c>
      <c r="AJ7" s="17">
        <v>52.729972308867502</v>
      </c>
      <c r="AK7" s="17">
        <v>52.729972308867502</v>
      </c>
      <c r="AL7" s="17">
        <v>109.28165269557999</v>
      </c>
      <c r="AM7" s="17">
        <v>0</v>
      </c>
      <c r="AN7" s="17">
        <v>9.1854788232278892</v>
      </c>
      <c r="AO7" s="17">
        <v>1211097.70605088</v>
      </c>
      <c r="AP7" s="17">
        <v>0</v>
      </c>
      <c r="AQ7" s="17">
        <v>4.2469833326113102</v>
      </c>
      <c r="AR7" s="17">
        <v>3.5916354842704599</v>
      </c>
      <c r="AS7" s="17">
        <v>0</v>
      </c>
      <c r="AT7" s="17">
        <v>3.9329509368879698</v>
      </c>
      <c r="AU7" s="17">
        <v>4.3933457574144104</v>
      </c>
      <c r="AV7" s="17">
        <v>0</v>
      </c>
      <c r="AW7" s="17">
        <v>43.481829251223402</v>
      </c>
      <c r="AX7" s="17">
        <v>0</v>
      </c>
      <c r="AY7" s="17">
        <v>71.461897176430398</v>
      </c>
      <c r="AZ7" s="17">
        <v>0</v>
      </c>
      <c r="BA7" s="17">
        <v>998.78330561021198</v>
      </c>
      <c r="BB7" s="17">
        <v>236.74937489045701</v>
      </c>
      <c r="BC7" s="17">
        <v>26.3055523889835</v>
      </c>
      <c r="BD7" s="17">
        <v>263.05492727944102</v>
      </c>
      <c r="BE7" s="17">
        <v>0</v>
      </c>
      <c r="BF7" s="17">
        <v>25.8710957064986</v>
      </c>
      <c r="BG7" s="17">
        <v>0</v>
      </c>
      <c r="BH7" s="17">
        <v>0.23208298968787999</v>
      </c>
      <c r="BI7" s="17">
        <v>462.98646529869802</v>
      </c>
      <c r="BJ7" s="17">
        <v>0.25529076208270601</v>
      </c>
      <c r="BK7" s="17">
        <v>70.0273745707876</v>
      </c>
      <c r="BL7" s="17">
        <v>84.323484294824098</v>
      </c>
      <c r="BM7" s="17">
        <v>7.7361177488604799E-2</v>
      </c>
      <c r="BN7" s="17">
        <v>0</v>
      </c>
      <c r="BO7" s="17">
        <v>54.4622028582924</v>
      </c>
      <c r="BP7" s="17">
        <v>1165.11506478347</v>
      </c>
      <c r="BQ7" s="17">
        <v>773.61063790252194</v>
      </c>
      <c r="BR7" s="17">
        <v>391.50442688095598</v>
      </c>
      <c r="BS7" s="17">
        <v>0.62353225637549103</v>
      </c>
      <c r="BT7" s="17">
        <v>0</v>
      </c>
      <c r="BU7" s="17">
        <v>18.518646990415402</v>
      </c>
      <c r="BV7" s="17">
        <v>5.0671459073948499</v>
      </c>
      <c r="BW7" s="17">
        <v>210.22111002717199</v>
      </c>
      <c r="BX7" s="17">
        <v>13.9249831732226</v>
      </c>
      <c r="BY7" s="17">
        <v>2.70763914747267</v>
      </c>
      <c r="BZ7" s="17">
        <v>300.31545671500299</v>
      </c>
      <c r="CA7" s="17">
        <v>12.7383234854015</v>
      </c>
      <c r="CB7" s="17">
        <v>0.116041740989985</v>
      </c>
      <c r="CC7" s="17">
        <v>12.7305492154301</v>
      </c>
      <c r="CD7" s="17">
        <v>7.7360758830888896E-3</v>
      </c>
      <c r="CE7" s="17">
        <v>68.636440822985307</v>
      </c>
      <c r="CF7" s="17">
        <v>144.582773373263</v>
      </c>
      <c r="CG7" s="17">
        <v>1.2587559918869899</v>
      </c>
      <c r="CH7" s="17">
        <v>0</v>
      </c>
      <c r="CI7" s="17">
        <v>0</v>
      </c>
      <c r="CJ7" s="17">
        <v>12.634608704658699</v>
      </c>
      <c r="CK7" s="17">
        <v>8.2826944291872504</v>
      </c>
      <c r="CL7" s="17">
        <v>2.1636269069395899</v>
      </c>
      <c r="CM7" s="17">
        <v>928.59265882923501</v>
      </c>
      <c r="CN7" s="17">
        <v>3.2307809197363202</v>
      </c>
      <c r="CO7" s="17">
        <v>5.7290345974553096</v>
      </c>
      <c r="CQ7" s="26">
        <f t="shared" si="0"/>
        <v>1.0755881991027938</v>
      </c>
      <c r="CR7" s="40">
        <f t="shared" si="1"/>
        <v>-8.8701566705735369E-4</v>
      </c>
      <c r="CS7" s="40">
        <f t="shared" si="2"/>
        <v>-8.039891998154029E-4</v>
      </c>
      <c r="CT7" s="40">
        <f t="shared" si="3"/>
        <v>-8.611489590621247E-4</v>
      </c>
      <c r="CU7" s="40">
        <f t="shared" si="4"/>
        <v>-9.6871616689062729E-4</v>
      </c>
      <c r="CV7" s="40">
        <f t="shared" si="5"/>
        <v>-9.1577943475124415E-4</v>
      </c>
      <c r="CW7" s="40">
        <f t="shared" si="6"/>
        <v>-5.6713442154202683E-4</v>
      </c>
      <c r="CX7" s="40">
        <f t="shared" si="7"/>
        <v>-8.4436761102525107E-4</v>
      </c>
      <c r="CY7" s="40">
        <f t="shared" si="8"/>
        <v>-8.6255935296254411E-4</v>
      </c>
      <c r="CZ7" s="40">
        <f t="shared" si="9"/>
        <v>-8.4774074570865665E-4</v>
      </c>
      <c r="DA7" s="40">
        <f t="shared" si="10"/>
        <v>-8.6342704659856425E-4</v>
      </c>
      <c r="DB7" s="40">
        <f t="shared" si="11"/>
        <v>-8.2288978833057198E-4</v>
      </c>
      <c r="DC7" s="40">
        <f t="shared" si="12"/>
        <v>-8.6943980915199916E-4</v>
      </c>
      <c r="DD7" s="40">
        <f t="shared" si="13"/>
        <v>-8.7180859218203535E-4</v>
      </c>
      <c r="DE7" s="40">
        <f t="shared" si="14"/>
        <v>-8.7337166451273299E-4</v>
      </c>
      <c r="DF7" s="40">
        <f t="shared" si="15"/>
        <v>-7.9596857932996375E-4</v>
      </c>
      <c r="DG7" s="40">
        <f t="shared" si="16"/>
        <v>-8.6519154961009275E-4</v>
      </c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</row>
    <row r="8" spans="1:123" x14ac:dyDescent="0.25">
      <c r="A8" s="17" t="s">
        <v>178</v>
      </c>
      <c r="R8" s="32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T8" s="5"/>
      <c r="CD8" s="5"/>
      <c r="CQ8" s="26" t="e">
        <f t="shared" si="0"/>
        <v>#DIV/0!</v>
      </c>
      <c r="CR8" s="40">
        <f t="shared" si="1"/>
        <v>0</v>
      </c>
      <c r="CS8" s="40">
        <f t="shared" si="2"/>
        <v>0</v>
      </c>
      <c r="CT8" s="40">
        <f t="shared" si="3"/>
        <v>0</v>
      </c>
      <c r="CU8" s="40">
        <f t="shared" si="4"/>
        <v>0</v>
      </c>
      <c r="CV8" s="40">
        <f t="shared" si="5"/>
        <v>0</v>
      </c>
      <c r="CW8" s="40">
        <f t="shared" si="6"/>
        <v>0</v>
      </c>
      <c r="CX8" s="40">
        <f t="shared" si="7"/>
        <v>0</v>
      </c>
      <c r="CY8" s="40">
        <f t="shared" si="8"/>
        <v>0</v>
      </c>
      <c r="CZ8" s="40">
        <f t="shared" si="9"/>
        <v>0</v>
      </c>
      <c r="DA8" s="40">
        <f t="shared" si="10"/>
        <v>0</v>
      </c>
      <c r="DB8" s="40">
        <f t="shared" si="11"/>
        <v>0</v>
      </c>
      <c r="DC8" s="40">
        <f t="shared" si="12"/>
        <v>0</v>
      </c>
      <c r="DD8" s="40">
        <f t="shared" si="13"/>
        <v>0</v>
      </c>
      <c r="DE8" s="40">
        <f t="shared" si="14"/>
        <v>0</v>
      </c>
      <c r="DF8" s="40">
        <f t="shared" si="15"/>
        <v>0</v>
      </c>
      <c r="DG8" s="40">
        <f t="shared" si="16"/>
        <v>0</v>
      </c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</row>
    <row r="9" spans="1:123" x14ac:dyDescent="0.25">
      <c r="A9" s="17" t="s">
        <v>179</v>
      </c>
      <c r="B9" s="15">
        <v>474.35978199999897</v>
      </c>
      <c r="C9" s="15">
        <v>5.0774029999999897</v>
      </c>
      <c r="D9" s="15">
        <v>24.237769</v>
      </c>
      <c r="E9" s="15">
        <v>76.313743999999801</v>
      </c>
      <c r="F9" s="15">
        <v>42.360748999999998</v>
      </c>
      <c r="G9" s="15">
        <v>7.1627399999999897</v>
      </c>
      <c r="H9" s="15">
        <v>71.61909</v>
      </c>
      <c r="I9" s="17">
        <v>5.8249520000000103</v>
      </c>
      <c r="J9" s="17">
        <v>0.88094300000000003</v>
      </c>
      <c r="K9" s="17">
        <v>0.62094799999999895</v>
      </c>
      <c r="L9" s="17">
        <v>4.03063799999999</v>
      </c>
      <c r="M9" s="17">
        <v>0.64766599999999896</v>
      </c>
      <c r="N9" s="17">
        <v>0.25219200000000003</v>
      </c>
      <c r="O9" s="17">
        <v>0.101256999999999</v>
      </c>
      <c r="P9" s="17">
        <v>0.69262199999999996</v>
      </c>
      <c r="Q9" s="17">
        <v>9.7919999999999993E-2</v>
      </c>
      <c r="R9" s="32"/>
      <c r="S9" s="17" t="s">
        <v>179</v>
      </c>
      <c r="T9" s="17">
        <v>0</v>
      </c>
      <c r="U9" s="17">
        <v>2.24820573692686</v>
      </c>
      <c r="V9" s="17">
        <v>5.8249474136933399</v>
      </c>
      <c r="W9" s="17">
        <v>5.8249474136933399</v>
      </c>
      <c r="X9" s="17">
        <v>1.5058177737727101</v>
      </c>
      <c r="Y9" s="17">
        <v>5.5621753906424801E-3</v>
      </c>
      <c r="Z9" s="17">
        <v>0.88094271661914603</v>
      </c>
      <c r="AA9" s="17">
        <v>0.62094738753475798</v>
      </c>
      <c r="AB9" s="17">
        <v>14.9009411880046</v>
      </c>
      <c r="AC9" s="17">
        <v>474.359645717246</v>
      </c>
      <c r="AD9" s="17">
        <v>4.0722837333289199</v>
      </c>
      <c r="AE9" s="17">
        <v>3.1644219048562299</v>
      </c>
      <c r="AF9" s="17">
        <v>0.61964656076654701</v>
      </c>
      <c r="AG9" s="17">
        <v>0.101256870640497</v>
      </c>
      <c r="AH9" s="17">
        <v>0</v>
      </c>
      <c r="AI9" s="17">
        <v>0</v>
      </c>
      <c r="AJ9" s="17">
        <v>4.03061635204726</v>
      </c>
      <c r="AK9" s="17">
        <v>4.03061635204726</v>
      </c>
      <c r="AL9" s="17">
        <v>8.4297974358879308</v>
      </c>
      <c r="AM9" s="17">
        <v>0</v>
      </c>
      <c r="AN9" s="17">
        <v>0.69261922902164397</v>
      </c>
      <c r="AO9" s="17">
        <v>86424.753936630295</v>
      </c>
      <c r="AP9" s="17">
        <v>0</v>
      </c>
      <c r="AQ9" s="17">
        <v>0.32796354840523101</v>
      </c>
      <c r="AR9" s="17">
        <v>0.27718198157707602</v>
      </c>
      <c r="AS9" s="17">
        <v>0</v>
      </c>
      <c r="AT9" s="17">
        <v>0.30371141059481799</v>
      </c>
      <c r="AU9" s="17">
        <v>0.33846853728622001</v>
      </c>
      <c r="AV9" s="17">
        <v>0</v>
      </c>
      <c r="AW9" s="17">
        <v>3.3618292169136401</v>
      </c>
      <c r="AX9" s="17">
        <v>0</v>
      </c>
      <c r="AY9" s="17">
        <v>5.0773878646582498</v>
      </c>
      <c r="AZ9" s="17">
        <v>0</v>
      </c>
      <c r="BA9" s="17">
        <v>77.035765692774902</v>
      </c>
      <c r="BB9" s="17">
        <v>21.813948577192001</v>
      </c>
      <c r="BC9" s="17">
        <v>2.4237635454730801</v>
      </c>
      <c r="BD9" s="17">
        <v>24.237712122665101</v>
      </c>
      <c r="BE9" s="17">
        <v>0</v>
      </c>
      <c r="BF9" s="17">
        <v>1.9968613081675699</v>
      </c>
      <c r="BG9" s="17">
        <v>0</v>
      </c>
      <c r="BH9" s="17">
        <v>1.2708295000468399E-2</v>
      </c>
      <c r="BI9" s="17">
        <v>35.678744884670699</v>
      </c>
      <c r="BJ9" s="17">
        <v>1.39791458192099E-2</v>
      </c>
      <c r="BK9" s="17">
        <v>3.83449351565557</v>
      </c>
      <c r="BL9" s="17">
        <v>4.6173196205845501</v>
      </c>
      <c r="BM9" s="17">
        <v>4.2360622144325503E-3</v>
      </c>
      <c r="BN9" s="17">
        <v>0</v>
      </c>
      <c r="BO9" s="17">
        <v>2.9821963546575301</v>
      </c>
      <c r="BP9" s="17">
        <v>76.313728070459703</v>
      </c>
      <c r="BQ9" s="17">
        <v>42.360738878619003</v>
      </c>
      <c r="BR9" s="17">
        <v>33.952989191840601</v>
      </c>
      <c r="BS9" s="17">
        <v>3.4142871630373002E-2</v>
      </c>
      <c r="BT9" s="17">
        <v>0</v>
      </c>
      <c r="BU9" s="17">
        <v>1.0140312505167</v>
      </c>
      <c r="BV9" s="17">
        <v>0.27746358240050201</v>
      </c>
      <c r="BW9" s="17">
        <v>11.511106885585599</v>
      </c>
      <c r="BX9" s="17">
        <v>0.762492887338304</v>
      </c>
      <c r="BY9" s="17">
        <v>0.148263015812651</v>
      </c>
      <c r="BZ9" s="17">
        <v>16.444439888225599</v>
      </c>
      <c r="CA9" s="17">
        <v>0.98373426317586798</v>
      </c>
      <c r="CB9" s="17">
        <v>6.3541254540143404E-3</v>
      </c>
      <c r="CC9" s="17">
        <v>0.69708777151297596</v>
      </c>
      <c r="CD9" s="17">
        <v>4.23606210420145E-4</v>
      </c>
      <c r="CE9" s="17">
        <v>7.16278545169948</v>
      </c>
      <c r="CF9" s="17">
        <v>11.1408035425188</v>
      </c>
      <c r="CG9" s="17">
        <v>9.7919564080093904E-2</v>
      </c>
      <c r="CH9" s="17">
        <v>0</v>
      </c>
      <c r="CI9" s="17">
        <v>0</v>
      </c>
      <c r="CJ9" s="17">
        <v>0.97511798013679596</v>
      </c>
      <c r="CK9" s="17">
        <v>0.64766914368107897</v>
      </c>
      <c r="CL9" s="17">
        <v>0.167020095722482</v>
      </c>
      <c r="CM9" s="17">
        <v>71.619069429058001</v>
      </c>
      <c r="CN9" s="17">
        <v>0.25218935571741102</v>
      </c>
      <c r="CO9" s="17">
        <v>0.44216470020172199</v>
      </c>
      <c r="CQ9" s="26">
        <f t="shared" si="0"/>
        <v>1.0756320391607768</v>
      </c>
      <c r="CR9" s="40">
        <f t="shared" si="1"/>
        <v>-2.8729828739161167E-7</v>
      </c>
      <c r="CS9" s="40">
        <f t="shared" si="2"/>
        <v>-2.9809218885941554E-6</v>
      </c>
      <c r="CT9" s="40">
        <f t="shared" si="3"/>
        <v>-2.3466406870527604E-6</v>
      </c>
      <c r="CU9" s="40">
        <f t="shared" si="4"/>
        <v>-2.087374994687581E-7</v>
      </c>
      <c r="CV9" s="40">
        <f t="shared" si="5"/>
        <v>-2.3893300365256749E-7</v>
      </c>
      <c r="CW9" s="40">
        <f t="shared" si="6"/>
        <v>6.3455743877801989E-6</v>
      </c>
      <c r="CX9" s="40">
        <f t="shared" si="7"/>
        <v>-2.8722707868389281E-7</v>
      </c>
      <c r="CY9" s="40">
        <f t="shared" si="8"/>
        <v>-7.873552727026595E-7</v>
      </c>
      <c r="CZ9" s="40">
        <f t="shared" si="9"/>
        <v>-3.2167898945199752E-7</v>
      </c>
      <c r="DA9" s="40">
        <f t="shared" si="10"/>
        <v>-9.8633901867436365E-7</v>
      </c>
      <c r="DB9" s="40">
        <f t="shared" si="11"/>
        <v>-5.370850155723252E-6</v>
      </c>
      <c r="DC9" s="40">
        <f t="shared" si="12"/>
        <v>4.8538615274060364E-6</v>
      </c>
      <c r="DD9" s="40">
        <f t="shared" si="13"/>
        <v>-1.0485196156118526E-5</v>
      </c>
      <c r="DE9" s="40">
        <f t="shared" si="14"/>
        <v>-1.2775363875989391E-6</v>
      </c>
      <c r="DF9" s="40">
        <f t="shared" si="15"/>
        <v>-4.0007079705706778E-6</v>
      </c>
      <c r="DG9" s="40">
        <f t="shared" si="16"/>
        <v>-4.4517964265606814E-6</v>
      </c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</row>
    <row r="10" spans="1:123" x14ac:dyDescent="0.25">
      <c r="A10" s="17" t="s">
        <v>180</v>
      </c>
      <c r="R10" s="32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CQ10" s="26" t="e">
        <f t="shared" si="0"/>
        <v>#DIV/0!</v>
      </c>
      <c r="CR10" s="40">
        <f t="shared" si="1"/>
        <v>0</v>
      </c>
      <c r="CS10" s="40">
        <f t="shared" si="2"/>
        <v>0</v>
      </c>
      <c r="CT10" s="40">
        <f t="shared" si="3"/>
        <v>0</v>
      </c>
      <c r="CU10" s="40">
        <f t="shared" si="4"/>
        <v>0</v>
      </c>
      <c r="CV10" s="40">
        <f t="shared" si="5"/>
        <v>0</v>
      </c>
      <c r="CW10" s="40">
        <f t="shared" si="6"/>
        <v>0</v>
      </c>
      <c r="CX10" s="40">
        <f t="shared" si="7"/>
        <v>0</v>
      </c>
      <c r="CY10" s="40">
        <f t="shared" si="8"/>
        <v>0</v>
      </c>
      <c r="CZ10" s="40">
        <f t="shared" si="9"/>
        <v>0</v>
      </c>
      <c r="DA10" s="40">
        <f t="shared" si="10"/>
        <v>0</v>
      </c>
      <c r="DB10" s="40">
        <f t="shared" si="11"/>
        <v>0</v>
      </c>
      <c r="DC10" s="40">
        <f t="shared" si="12"/>
        <v>0</v>
      </c>
      <c r="DD10" s="40">
        <f t="shared" si="13"/>
        <v>0</v>
      </c>
      <c r="DE10" s="40">
        <f t="shared" si="14"/>
        <v>0</v>
      </c>
      <c r="DF10" s="40">
        <f t="shared" si="15"/>
        <v>0</v>
      </c>
      <c r="DG10" s="40">
        <f t="shared" si="16"/>
        <v>0</v>
      </c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</row>
    <row r="11" spans="1:123" x14ac:dyDescent="0.25">
      <c r="A11" s="17" t="s">
        <v>181</v>
      </c>
      <c r="B11" s="15">
        <v>70715.118301998198</v>
      </c>
      <c r="C11" s="15">
        <v>1206.39136100003</v>
      </c>
      <c r="D11" s="15">
        <v>3412.2215580000902</v>
      </c>
      <c r="E11" s="15">
        <v>10781.341119000401</v>
      </c>
      <c r="F11" s="15">
        <v>6248.7231319995799</v>
      </c>
      <c r="G11" s="15">
        <v>1339.0856510000101</v>
      </c>
      <c r="H11" s="15">
        <v>14146.866995000801</v>
      </c>
      <c r="I11" s="17">
        <v>905.99278499998104</v>
      </c>
      <c r="J11" s="17">
        <v>385.63424300001498</v>
      </c>
      <c r="K11" s="17">
        <v>44.5130369999995</v>
      </c>
      <c r="L11" s="17">
        <v>999.16685299995299</v>
      </c>
      <c r="M11" s="17">
        <v>348.46352099997802</v>
      </c>
      <c r="N11" s="17">
        <v>17.7900939999992</v>
      </c>
      <c r="O11" s="17">
        <v>482.11091200000197</v>
      </c>
      <c r="P11" s="17">
        <v>67.451234000000696</v>
      </c>
      <c r="Q11" s="17">
        <v>3.7063149999998202</v>
      </c>
      <c r="R11" s="32"/>
      <c r="S11" s="17" t="s">
        <v>181</v>
      </c>
      <c r="T11" s="17">
        <v>357.04202266765202</v>
      </c>
      <c r="U11" s="17">
        <v>125.581181932394</v>
      </c>
      <c r="V11" s="17">
        <v>906.03136763011503</v>
      </c>
      <c r="W11" s="17">
        <v>906.03136763011503</v>
      </c>
      <c r="X11" s="17">
        <v>91.363560999183207</v>
      </c>
      <c r="Y11" s="17">
        <v>57.278242701236699</v>
      </c>
      <c r="Z11" s="17">
        <v>385.69536089754399</v>
      </c>
      <c r="AA11" s="17">
        <v>44.514546783046001</v>
      </c>
      <c r="AB11" s="17">
        <v>3084.1050861825702</v>
      </c>
      <c r="AC11" s="17">
        <v>70724.372452366297</v>
      </c>
      <c r="AD11" s="17">
        <v>2097.2930020016001</v>
      </c>
      <c r="AE11" s="17">
        <v>1065.6039619258199</v>
      </c>
      <c r="AF11" s="17">
        <v>320.02796896705598</v>
      </c>
      <c r="AG11" s="17">
        <v>482.20505438803298</v>
      </c>
      <c r="AH11" s="17">
        <v>25.596185861614899</v>
      </c>
      <c r="AI11" s="17">
        <v>40.374366937253697</v>
      </c>
      <c r="AJ11" s="17">
        <v>999.25785176185195</v>
      </c>
      <c r="AK11" s="17">
        <v>999.25785176185195</v>
      </c>
      <c r="AL11" s="17">
        <v>241.18692437270099</v>
      </c>
      <c r="AM11" s="17">
        <v>60.008294845684603</v>
      </c>
      <c r="AN11" s="17">
        <v>67.463012272254005</v>
      </c>
      <c r="AO11" s="17">
        <v>23951548.279263899</v>
      </c>
      <c r="AP11" s="17">
        <v>0</v>
      </c>
      <c r="AQ11" s="17">
        <v>265.702896271741</v>
      </c>
      <c r="AR11" s="17">
        <v>201.31473428671799</v>
      </c>
      <c r="AS11" s="17">
        <v>33.0504023587783</v>
      </c>
      <c r="AT11" s="17">
        <v>156.319030532667</v>
      </c>
      <c r="AU11" s="17">
        <v>26.8026544148514</v>
      </c>
      <c r="AV11" s="17">
        <v>0</v>
      </c>
      <c r="AW11" s="17">
        <v>102.06470415947901</v>
      </c>
      <c r="AX11" s="17">
        <v>0</v>
      </c>
      <c r="AY11" s="17">
        <v>1206.5805759029299</v>
      </c>
      <c r="AZ11" s="17">
        <v>0</v>
      </c>
      <c r="BA11" s="17">
        <v>15362.0482451429</v>
      </c>
      <c r="BB11" s="17">
        <v>3071.4383657529602</v>
      </c>
      <c r="BC11" s="17">
        <v>341.27092875455401</v>
      </c>
      <c r="BD11" s="17">
        <v>3412.7092945075101</v>
      </c>
      <c r="BE11" s="17">
        <v>9.38326174299111E-3</v>
      </c>
      <c r="BF11" s="17">
        <v>393.841424844485</v>
      </c>
      <c r="BG11" s="17">
        <v>3.4909469908851398</v>
      </c>
      <c r="BH11" s="17">
        <v>1.8114210392918699</v>
      </c>
      <c r="BI11" s="17">
        <v>5420.2652018505596</v>
      </c>
      <c r="BJ11" s="17">
        <v>24.160650650528801</v>
      </c>
      <c r="BK11" s="17">
        <v>482.29046368050598</v>
      </c>
      <c r="BL11" s="17">
        <v>662.49782400282197</v>
      </c>
      <c r="BM11" s="17">
        <v>1.1636674759613499</v>
      </c>
      <c r="BN11" s="17">
        <v>0</v>
      </c>
      <c r="BO11" s="17">
        <v>394.11202347261002</v>
      </c>
      <c r="BP11" s="17">
        <v>10782.519450284401</v>
      </c>
      <c r="BQ11" s="17">
        <v>6249.09389565117</v>
      </c>
      <c r="BR11" s="17">
        <v>4533.4255546332797</v>
      </c>
      <c r="BS11" s="17">
        <v>6.5059354047961504</v>
      </c>
      <c r="BT11" s="17">
        <v>0.19937065295391701</v>
      </c>
      <c r="BU11" s="17">
        <v>862.56900877847397</v>
      </c>
      <c r="BV11" s="17">
        <v>16.856319328582298</v>
      </c>
      <c r="BW11" s="17">
        <v>1476.85862801192</v>
      </c>
      <c r="BX11" s="17">
        <v>68.204818510447097</v>
      </c>
      <c r="BY11" s="17">
        <v>17.307979147252201</v>
      </c>
      <c r="BZ11" s="17">
        <v>2109.7982339136902</v>
      </c>
      <c r="CA11" s="17">
        <v>744.06434042023102</v>
      </c>
      <c r="CB11" s="17">
        <v>26.4592565551789</v>
      </c>
      <c r="CC11" s="17">
        <v>98.191796975809694</v>
      </c>
      <c r="CD11" s="17">
        <v>0.106498050329315</v>
      </c>
      <c r="CE11" s="17">
        <v>1339.29876075111</v>
      </c>
      <c r="CF11" s="17">
        <v>1065.8303740040501</v>
      </c>
      <c r="CG11" s="17">
        <v>3.7067547387153601</v>
      </c>
      <c r="CH11" s="17">
        <v>0</v>
      </c>
      <c r="CI11" s="17">
        <v>12.1660354691157</v>
      </c>
      <c r="CJ11" s="17">
        <v>778.87273481609895</v>
      </c>
      <c r="CK11" s="17">
        <v>348.52616825614501</v>
      </c>
      <c r="CL11" s="17">
        <v>33.661194085282403</v>
      </c>
      <c r="CM11" s="17">
        <v>14148.5380595688</v>
      </c>
      <c r="CN11" s="17">
        <v>17.791390284270399</v>
      </c>
      <c r="CO11" s="17">
        <v>68.960959810392893</v>
      </c>
      <c r="CQ11" s="26">
        <f t="shared" si="0"/>
        <v>1.0857692985992564</v>
      </c>
      <c r="CR11" s="40">
        <f t="shared" si="1"/>
        <v>1.3086523207919375E-4</v>
      </c>
      <c r="CS11" s="40">
        <f t="shared" si="2"/>
        <v>1.5684371508023725E-4</v>
      </c>
      <c r="CT11" s="40">
        <f t="shared" si="3"/>
        <v>1.4293811205674792E-4</v>
      </c>
      <c r="CU11" s="40">
        <f t="shared" si="4"/>
        <v>1.0929357219976785E-4</v>
      </c>
      <c r="CV11" s="40">
        <f t="shared" si="5"/>
        <v>5.9334306186718847E-5</v>
      </c>
      <c r="CW11" s="40">
        <f t="shared" si="6"/>
        <v>1.5914572076903145E-4</v>
      </c>
      <c r="CX11" s="40">
        <f t="shared" si="7"/>
        <v>1.1812258987025773E-4</v>
      </c>
      <c r="CY11" s="40">
        <f t="shared" si="8"/>
        <v>4.2586023611643174E-5</v>
      </c>
      <c r="CZ11" s="40">
        <f t="shared" si="9"/>
        <v>1.5848669727447801E-4</v>
      </c>
      <c r="DA11" s="40">
        <f t="shared" si="10"/>
        <v>3.3917772146191089E-5</v>
      </c>
      <c r="DB11" s="40">
        <f t="shared" si="11"/>
        <v>9.1074640462440585E-5</v>
      </c>
      <c r="DC11" s="40">
        <f t="shared" si="12"/>
        <v>1.7978138999232869E-4</v>
      </c>
      <c r="DD11" s="40">
        <f t="shared" si="13"/>
        <v>7.2865509940453539E-5</v>
      </c>
      <c r="DE11" s="40">
        <f t="shared" si="14"/>
        <v>1.9527122429247615E-4</v>
      </c>
      <c r="DF11" s="40">
        <f t="shared" si="15"/>
        <v>1.746190774405873E-4</v>
      </c>
      <c r="DG11" s="40">
        <f t="shared" si="16"/>
        <v>1.1864580197310517E-4</v>
      </c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</row>
    <row r="12" spans="1:123" x14ac:dyDescent="0.25">
      <c r="A12" s="17" t="s">
        <v>182</v>
      </c>
      <c r="B12" s="15">
        <v>24783.9843560023</v>
      </c>
      <c r="C12" s="15">
        <v>275.13274799999698</v>
      </c>
      <c r="D12" s="15">
        <v>1096.9697779999699</v>
      </c>
      <c r="E12" s="15">
        <v>4274.8543460003502</v>
      </c>
      <c r="F12" s="15">
        <v>3259.2541029997501</v>
      </c>
      <c r="G12" s="15">
        <v>344.195861000006</v>
      </c>
      <c r="H12" s="15">
        <v>4743.5796390000496</v>
      </c>
      <c r="I12" s="17">
        <v>495.79559500001</v>
      </c>
      <c r="J12" s="17">
        <v>68.600439999996098</v>
      </c>
      <c r="K12" s="17">
        <v>32.373226999996703</v>
      </c>
      <c r="L12" s="17">
        <v>378.46658400000098</v>
      </c>
      <c r="M12" s="17">
        <v>40.891497999999999</v>
      </c>
      <c r="N12" s="17">
        <v>11.365988999999001</v>
      </c>
      <c r="O12" s="17">
        <v>22.3007540000009</v>
      </c>
      <c r="P12" s="17">
        <v>20.758885999999599</v>
      </c>
      <c r="Q12" s="17">
        <v>2.93730899999992</v>
      </c>
      <c r="R12" s="32"/>
      <c r="S12" s="17" t="s">
        <v>182</v>
      </c>
      <c r="T12" s="17">
        <v>183.65705526506201</v>
      </c>
      <c r="U12" s="17">
        <v>99.037286962671601</v>
      </c>
      <c r="V12" s="17">
        <v>495.80260476441998</v>
      </c>
      <c r="W12" s="17">
        <v>495.80260476441998</v>
      </c>
      <c r="X12" s="17">
        <v>62.008568563747701</v>
      </c>
      <c r="Y12" s="17">
        <v>29.547750356565398</v>
      </c>
      <c r="Z12" s="17">
        <v>68.601435531365198</v>
      </c>
      <c r="AA12" s="17">
        <v>32.373978410676003</v>
      </c>
      <c r="AB12" s="17">
        <v>677.66894834551897</v>
      </c>
      <c r="AC12" s="17">
        <v>24784.624054665801</v>
      </c>
      <c r="AD12" s="17">
        <v>198.42110905609999</v>
      </c>
      <c r="AE12" s="17">
        <v>126.483772600447</v>
      </c>
      <c r="AF12" s="17">
        <v>40.215753677618899</v>
      </c>
      <c r="AG12" s="17">
        <v>22.300849497430701</v>
      </c>
      <c r="AH12" s="17">
        <v>13.166276726270601</v>
      </c>
      <c r="AI12" s="17">
        <v>20.767936607780101</v>
      </c>
      <c r="AJ12" s="17">
        <v>378.47113791637099</v>
      </c>
      <c r="AK12" s="17">
        <v>378.47113791637099</v>
      </c>
      <c r="AL12" s="17">
        <v>253.13005332332901</v>
      </c>
      <c r="AM12" s="17">
        <v>30.867362338864101</v>
      </c>
      <c r="AN12" s="17">
        <v>20.7596619325851</v>
      </c>
      <c r="AO12" s="17">
        <v>6063165.9776406996</v>
      </c>
      <c r="AP12" s="17">
        <v>0</v>
      </c>
      <c r="AQ12" s="17">
        <v>74.291141222822702</v>
      </c>
      <c r="AR12" s="17">
        <v>13.670056267177401</v>
      </c>
      <c r="AS12" s="17">
        <v>17.000605988913801</v>
      </c>
      <c r="AT12" s="17">
        <v>83.822364079594806</v>
      </c>
      <c r="AU12" s="17">
        <v>18.9840503299224</v>
      </c>
      <c r="AV12" s="17">
        <v>0</v>
      </c>
      <c r="AW12" s="17">
        <v>103.70008591567</v>
      </c>
      <c r="AX12" s="17">
        <v>0</v>
      </c>
      <c r="AY12" s="17">
        <v>275.13858815996701</v>
      </c>
      <c r="AZ12" s="17">
        <v>0</v>
      </c>
      <c r="BA12" s="17">
        <v>4980.2446739562401</v>
      </c>
      <c r="BB12" s="17">
        <v>987.29686151159899</v>
      </c>
      <c r="BC12" s="17">
        <v>109.699611576536</v>
      </c>
      <c r="BD12" s="17">
        <v>1096.99647308813</v>
      </c>
      <c r="BE12" s="17">
        <v>0</v>
      </c>
      <c r="BF12" s="17">
        <v>120.578204766445</v>
      </c>
      <c r="BG12" s="17">
        <v>1.79568942316804</v>
      </c>
      <c r="BH12" s="17">
        <v>1.1216172482812199</v>
      </c>
      <c r="BI12" s="17">
        <v>2199.3572713788599</v>
      </c>
      <c r="BJ12" s="17">
        <v>12.636718302220601</v>
      </c>
      <c r="BK12" s="17">
        <v>178.88243674245001</v>
      </c>
      <c r="BL12" s="17">
        <v>241.770373846128</v>
      </c>
      <c r="BM12" s="17">
        <v>0.66185648958040499</v>
      </c>
      <c r="BN12" s="17">
        <v>0</v>
      </c>
      <c r="BO12" s="17">
        <v>142.03756601575199</v>
      </c>
      <c r="BP12" s="17">
        <v>4274.9639603033102</v>
      </c>
      <c r="BQ12" s="17">
        <v>3259.3177130055701</v>
      </c>
      <c r="BR12" s="17">
        <v>1015.64624729774</v>
      </c>
      <c r="BS12" s="17">
        <v>2.8684575510728201</v>
      </c>
      <c r="BT12" s="17">
        <v>0.10255329932703899</v>
      </c>
      <c r="BU12" s="17">
        <v>436.27658815081799</v>
      </c>
      <c r="BV12" s="17">
        <v>11.8275478725838</v>
      </c>
      <c r="BW12" s="17">
        <v>878.06699588496201</v>
      </c>
      <c r="BX12" s="17">
        <v>33.628452421611897</v>
      </c>
      <c r="BY12" s="17">
        <v>10.1297187562625</v>
      </c>
      <c r="BZ12" s="17">
        <v>1254.38147567805</v>
      </c>
      <c r="CA12" s="17">
        <v>41.203980989457101</v>
      </c>
      <c r="CB12" s="17">
        <v>13.7051626187205</v>
      </c>
      <c r="CC12" s="17">
        <v>41.159082806704198</v>
      </c>
      <c r="CD12" s="17">
        <v>6.1109321042565702E-2</v>
      </c>
      <c r="CE12" s="17">
        <v>344.20124938538402</v>
      </c>
      <c r="CF12" s="17">
        <v>696.48598879123801</v>
      </c>
      <c r="CG12" s="17">
        <v>2.9374270139081702</v>
      </c>
      <c r="CH12" s="17">
        <v>0</v>
      </c>
      <c r="CI12" s="17">
        <v>6.2580250453860504</v>
      </c>
      <c r="CJ12" s="17">
        <v>65.766272684250396</v>
      </c>
      <c r="CK12" s="17">
        <v>40.892293279908202</v>
      </c>
      <c r="CL12" s="17">
        <v>19.8676870535996</v>
      </c>
      <c r="CM12" s="17">
        <v>4743.6641439739396</v>
      </c>
      <c r="CN12" s="17">
        <v>11.366289821513799</v>
      </c>
      <c r="CO12" s="17">
        <v>40.610112131528503</v>
      </c>
      <c r="CQ12" s="26">
        <f t="shared" si="0"/>
        <v>1.0498729511200404</v>
      </c>
      <c r="CR12" s="40">
        <f t="shared" si="1"/>
        <v>2.5810969467706639E-5</v>
      </c>
      <c r="CS12" s="40">
        <f t="shared" si="2"/>
        <v>2.1226698793539052E-5</v>
      </c>
      <c r="CT12" s="40">
        <f t="shared" si="3"/>
        <v>2.4335299563803078E-5</v>
      </c>
      <c r="CU12" s="40">
        <f t="shared" si="4"/>
        <v>2.5641646261581695E-5</v>
      </c>
      <c r="CV12" s="40">
        <f t="shared" si="5"/>
        <v>1.9516737207284524E-5</v>
      </c>
      <c r="CW12" s="40">
        <f t="shared" si="6"/>
        <v>1.5654997600369235E-5</v>
      </c>
      <c r="CX12" s="40">
        <f t="shared" si="7"/>
        <v>1.7814600011194927E-5</v>
      </c>
      <c r="CY12" s="40">
        <f t="shared" si="8"/>
        <v>1.413841607444269E-5</v>
      </c>
      <c r="CZ12" s="40">
        <f t="shared" si="9"/>
        <v>1.4512026003033271E-5</v>
      </c>
      <c r="DA12" s="40">
        <f t="shared" si="10"/>
        <v>2.3210867402860425E-5</v>
      </c>
      <c r="DB12" s="40">
        <f t="shared" si="11"/>
        <v>1.2032545441354236E-5</v>
      </c>
      <c r="DC12" s="40">
        <f t="shared" si="12"/>
        <v>1.9448539356601303E-5</v>
      </c>
      <c r="DD12" s="40">
        <f t="shared" si="13"/>
        <v>2.6466813824879276E-5</v>
      </c>
      <c r="DE12" s="40">
        <f t="shared" si="14"/>
        <v>4.2822511651585216E-6</v>
      </c>
      <c r="DF12" s="40">
        <f t="shared" si="15"/>
        <v>3.7378334535930913E-5</v>
      </c>
      <c r="DG12" s="40">
        <f t="shared" si="16"/>
        <v>4.0177559885654818E-5</v>
      </c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</row>
    <row r="13" spans="1:123" x14ac:dyDescent="0.25">
      <c r="A13" s="17" t="s">
        <v>183</v>
      </c>
      <c r="B13" s="15">
        <v>34347.495386000301</v>
      </c>
      <c r="C13" s="15">
        <v>444.38965449997198</v>
      </c>
      <c r="D13" s="15">
        <v>1740.93526949988</v>
      </c>
      <c r="E13" s="15">
        <v>6630.8717435001699</v>
      </c>
      <c r="F13" s="15">
        <v>6051.3695280002103</v>
      </c>
      <c r="G13" s="15">
        <v>594.82100300000297</v>
      </c>
      <c r="H13" s="15">
        <v>10144.2419087498</v>
      </c>
      <c r="I13" s="17">
        <v>1195.0062846624301</v>
      </c>
      <c r="J13" s="17">
        <v>160.368425132901</v>
      </c>
      <c r="K13" s="17">
        <v>55.9649944527252</v>
      </c>
      <c r="L13" s="17">
        <v>973.25429094659705</v>
      </c>
      <c r="M13" s="17">
        <v>81.928594998103506</v>
      </c>
      <c r="N13" s="17">
        <v>16.0611190250006</v>
      </c>
      <c r="O13" s="17">
        <v>9.1712755999997793</v>
      </c>
      <c r="P13" s="17">
        <v>15.001130517498201</v>
      </c>
      <c r="Q13" s="17">
        <v>1.1632359999999899</v>
      </c>
      <c r="R13" s="32"/>
      <c r="S13" s="17" t="s">
        <v>183</v>
      </c>
      <c r="T13" s="17">
        <v>643.69122641199704</v>
      </c>
      <c r="U13" s="17">
        <v>142.254128239739</v>
      </c>
      <c r="V13" s="17">
        <v>1194.5151244465501</v>
      </c>
      <c r="W13" s="17">
        <v>1194.5151244465501</v>
      </c>
      <c r="X13" s="17">
        <v>82.5671522884968</v>
      </c>
      <c r="Y13" s="17">
        <v>102.99093764709799</v>
      </c>
      <c r="Z13" s="17">
        <v>160.30401644973401</v>
      </c>
      <c r="AA13" s="17">
        <v>55.943943456501501</v>
      </c>
      <c r="AB13" s="17">
        <v>1029.2646260987899</v>
      </c>
      <c r="AC13" s="17">
        <v>34335.6920808875</v>
      </c>
      <c r="AD13" s="17">
        <v>323.52583111945302</v>
      </c>
      <c r="AE13" s="17">
        <v>141.765394346405</v>
      </c>
      <c r="AF13" s="17">
        <v>86.333721017687793</v>
      </c>
      <c r="AG13" s="17">
        <v>9.16833946358609</v>
      </c>
      <c r="AH13" s="17">
        <v>46.146042554056898</v>
      </c>
      <c r="AI13" s="17">
        <v>72.788734235776005</v>
      </c>
      <c r="AJ13" s="17">
        <v>972.85959215179798</v>
      </c>
      <c r="AK13" s="17">
        <v>972.85959215179798</v>
      </c>
      <c r="AL13" s="17">
        <v>111.006732740034</v>
      </c>
      <c r="AM13" s="17">
        <v>108.185426930886</v>
      </c>
      <c r="AN13" s="17">
        <v>15.0007608386613</v>
      </c>
      <c r="AO13" s="17">
        <v>1920361.2004125901</v>
      </c>
      <c r="AP13" s="17">
        <v>0</v>
      </c>
      <c r="AQ13" s="17">
        <v>228.69203510173801</v>
      </c>
      <c r="AR13" s="17">
        <v>21.854647246094899</v>
      </c>
      <c r="AS13" s="17">
        <v>59.584728806778699</v>
      </c>
      <c r="AT13" s="17">
        <v>264.44607471056497</v>
      </c>
      <c r="AU13" s="17">
        <v>37.120342135754001</v>
      </c>
      <c r="AV13" s="17">
        <v>0</v>
      </c>
      <c r="AW13" s="17">
        <v>21.864093923581699</v>
      </c>
      <c r="AX13" s="17">
        <v>0</v>
      </c>
      <c r="AY13" s="17">
        <v>444.22240982478701</v>
      </c>
      <c r="AZ13" s="17">
        <v>0</v>
      </c>
      <c r="BA13" s="17">
        <v>10462.675725678801</v>
      </c>
      <c r="BB13" s="17">
        <v>1566.2579444688699</v>
      </c>
      <c r="BC13" s="17">
        <v>174.02897514156399</v>
      </c>
      <c r="BD13" s="17">
        <v>1740.28691961044</v>
      </c>
      <c r="BE13" s="17">
        <v>0</v>
      </c>
      <c r="BF13" s="17">
        <v>233.72665871084101</v>
      </c>
      <c r="BG13" s="17">
        <v>6.29363823294978</v>
      </c>
      <c r="BH13" s="17">
        <v>2.3187829422884998</v>
      </c>
      <c r="BI13" s="17">
        <v>4567.0090260318402</v>
      </c>
      <c r="BJ13" s="17">
        <v>42.516176132541801</v>
      </c>
      <c r="BK13" s="17">
        <v>140.46744375182499</v>
      </c>
      <c r="BL13" s="17">
        <v>261.56175084464502</v>
      </c>
      <c r="BM13" s="17">
        <v>1.78226773469578</v>
      </c>
      <c r="BN13" s="17">
        <v>0</v>
      </c>
      <c r="BO13" s="17">
        <v>119.464268873493</v>
      </c>
      <c r="BP13" s="17">
        <v>6628.4461623613697</v>
      </c>
      <c r="BQ13" s="17">
        <v>6049.0380168893898</v>
      </c>
      <c r="BR13" s="17">
        <v>579.40814547198204</v>
      </c>
      <c r="BS13" s="17">
        <v>5.7217562392455701</v>
      </c>
      <c r="BT13" s="17">
        <v>0.35943443233739503</v>
      </c>
      <c r="BU13" s="17">
        <v>1400.4316421854401</v>
      </c>
      <c r="BV13" s="17">
        <v>6.2515926263110604</v>
      </c>
      <c r="BW13" s="17">
        <v>1617.05841274932</v>
      </c>
      <c r="BX13" s="17">
        <v>21.123891938248502</v>
      </c>
      <c r="BY13" s="17">
        <v>16.692836220396</v>
      </c>
      <c r="BZ13" s="17">
        <v>2310.0834374025098</v>
      </c>
      <c r="CA13" s="17">
        <v>49.133849006395799</v>
      </c>
      <c r="CB13" s="17">
        <v>47.228278542634598</v>
      </c>
      <c r="CC13" s="17">
        <v>55.815609085247203</v>
      </c>
      <c r="CD13" s="17">
        <v>0.160435188192044</v>
      </c>
      <c r="CE13" s="17">
        <v>594.58900934032204</v>
      </c>
      <c r="CF13" s="17">
        <v>1464.9480686089801</v>
      </c>
      <c r="CG13" s="17">
        <v>1.1632344844700899</v>
      </c>
      <c r="CH13" s="17">
        <v>0</v>
      </c>
      <c r="CI13" s="17">
        <v>21.933355334514999</v>
      </c>
      <c r="CJ13" s="17">
        <v>138.61639151328001</v>
      </c>
      <c r="CK13" s="17">
        <v>81.895824660804493</v>
      </c>
      <c r="CL13" s="17">
        <v>53.7439295662329</v>
      </c>
      <c r="CM13" s="17">
        <v>10140.259902445399</v>
      </c>
      <c r="CN13" s="17">
        <v>16.055288005839401</v>
      </c>
      <c r="CO13" s="17">
        <v>100.636132194989</v>
      </c>
      <c r="CQ13" s="26">
        <f t="shared" si="0"/>
        <v>1.0317956173051983</v>
      </c>
      <c r="CR13" s="40">
        <f t="shared" si="1"/>
        <v>-3.4364383720425083E-4</v>
      </c>
      <c r="CS13" s="40">
        <f t="shared" si="2"/>
        <v>-3.7634691422589204E-4</v>
      </c>
      <c r="CT13" s="40">
        <f t="shared" si="3"/>
        <v>-3.7241470191260692E-4</v>
      </c>
      <c r="CU13" s="40">
        <f t="shared" si="4"/>
        <v>-3.658012449385515E-4</v>
      </c>
      <c r="CV13" s="40">
        <f t="shared" si="5"/>
        <v>-3.8528652068466908E-4</v>
      </c>
      <c r="CW13" s="40">
        <f t="shared" si="6"/>
        <v>-3.9002264296463868E-4</v>
      </c>
      <c r="CX13" s="40">
        <f t="shared" si="7"/>
        <v>-3.9253857905006679E-4</v>
      </c>
      <c r="CY13" s="40">
        <f t="shared" si="8"/>
        <v>-4.1101057139521002E-4</v>
      </c>
      <c r="CZ13" s="40">
        <f t="shared" si="9"/>
        <v>-4.0162945488559336E-4</v>
      </c>
      <c r="DA13" s="40">
        <f t="shared" si="10"/>
        <v>-3.7614577522172339E-4</v>
      </c>
      <c r="DB13" s="40">
        <f t="shared" si="11"/>
        <v>-4.0554539391260338E-4</v>
      </c>
      <c r="DC13" s="40">
        <f t="shared" si="12"/>
        <v>-3.9998656512749278E-4</v>
      </c>
      <c r="DD13" s="40">
        <f t="shared" si="13"/>
        <v>-3.6305186158716097E-4</v>
      </c>
      <c r="DE13" s="40">
        <f t="shared" si="14"/>
        <v>-3.2014482409506412E-4</v>
      </c>
      <c r="DF13" s="40">
        <f t="shared" si="15"/>
        <v>-2.4643398473822899E-5</v>
      </c>
      <c r="DG13" s="40">
        <f t="shared" si="16"/>
        <v>-1.3028567719880176E-6</v>
      </c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</row>
    <row r="14" spans="1:123" x14ac:dyDescent="0.25">
      <c r="A14" s="17" t="s">
        <v>184</v>
      </c>
      <c r="B14" s="15">
        <v>8993.4012420003892</v>
      </c>
      <c r="C14" s="15">
        <v>123.489815750003</v>
      </c>
      <c r="D14" s="15">
        <v>475.84875925000398</v>
      </c>
      <c r="E14" s="15">
        <v>1795.2775027499499</v>
      </c>
      <c r="F14" s="15">
        <v>1687.88894999997</v>
      </c>
      <c r="G14" s="15">
        <v>167.264359499996</v>
      </c>
      <c r="H14" s="15">
        <v>2844.7525501249902</v>
      </c>
      <c r="I14" s="17">
        <v>344.70666542562401</v>
      </c>
      <c r="J14" s="17">
        <v>45.680072618951002</v>
      </c>
      <c r="K14" s="17">
        <v>15.355816751987399</v>
      </c>
      <c r="L14" s="17">
        <v>278.08068555829101</v>
      </c>
      <c r="M14" s="17">
        <v>23.313268421549299</v>
      </c>
      <c r="N14" s="17">
        <v>4.3246536375001803</v>
      </c>
      <c r="O14" s="17">
        <v>2.1549188000000501</v>
      </c>
      <c r="P14" s="17">
        <v>1.7864919462501301</v>
      </c>
      <c r="Q14" s="17">
        <v>0.14596999999999999</v>
      </c>
      <c r="R14" s="32"/>
      <c r="S14" s="17" t="s">
        <v>184</v>
      </c>
      <c r="T14" s="17">
        <v>192.24787765280499</v>
      </c>
      <c r="U14" s="17">
        <v>36.883521294426302</v>
      </c>
      <c r="V14" s="17">
        <v>344.76502150923699</v>
      </c>
      <c r="W14" s="17">
        <v>344.76502150923699</v>
      </c>
      <c r="X14" s="17">
        <v>20.595757091734299</v>
      </c>
      <c r="Y14" s="17">
        <v>30.753915809154002</v>
      </c>
      <c r="Z14" s="17">
        <v>45.687773971945703</v>
      </c>
      <c r="AA14" s="17">
        <v>15.3583489947401</v>
      </c>
      <c r="AB14" s="17">
        <v>268.75327982810501</v>
      </c>
      <c r="AC14" s="17">
        <v>8994.8222979877301</v>
      </c>
      <c r="AD14" s="17">
        <v>86.584327830367499</v>
      </c>
      <c r="AE14" s="17">
        <v>36.132892606974899</v>
      </c>
      <c r="AF14" s="17">
        <v>24.005663924415401</v>
      </c>
      <c r="AG14" s="17">
        <v>2.1552770709656701</v>
      </c>
      <c r="AH14" s="17">
        <v>13.7821921433969</v>
      </c>
      <c r="AI14" s="17">
        <v>21.739418906937299</v>
      </c>
      <c r="AJ14" s="17">
        <v>278.12805462453599</v>
      </c>
      <c r="AK14" s="17">
        <v>278.12805462453599</v>
      </c>
      <c r="AL14" s="17">
        <v>13.170282525716299</v>
      </c>
      <c r="AM14" s="17">
        <v>32.311148918946401</v>
      </c>
      <c r="AN14" s="17">
        <v>1.7865333926056901</v>
      </c>
      <c r="AO14" s="17">
        <v>227194.093457343</v>
      </c>
      <c r="AP14" s="17">
        <v>0</v>
      </c>
      <c r="AQ14" s="17">
        <v>67.714317595515794</v>
      </c>
      <c r="AR14" s="17">
        <v>5.9382023824019301</v>
      </c>
      <c r="AS14" s="17">
        <v>17.795843004727502</v>
      </c>
      <c r="AT14" s="17">
        <v>78.435835330014399</v>
      </c>
      <c r="AU14" s="17">
        <v>10.0616386096727</v>
      </c>
      <c r="AV14" s="17">
        <v>0</v>
      </c>
      <c r="AW14" s="17">
        <v>2.6374649540924899</v>
      </c>
      <c r="AX14" s="17">
        <v>0</v>
      </c>
      <c r="AY14" s="17">
        <v>123.50993144948301</v>
      </c>
      <c r="AZ14" s="17">
        <v>0</v>
      </c>
      <c r="BA14" s="17">
        <v>2929.7018343557202</v>
      </c>
      <c r="BB14" s="17">
        <v>428.33359432089298</v>
      </c>
      <c r="BC14" s="17">
        <v>47.5927358212492</v>
      </c>
      <c r="BD14" s="17">
        <v>475.926330142143</v>
      </c>
      <c r="BE14" s="17">
        <v>0</v>
      </c>
      <c r="BF14" s="17">
        <v>65.7110621182008</v>
      </c>
      <c r="BG14" s="17">
        <v>1.87969096818201</v>
      </c>
      <c r="BH14" s="17">
        <v>0.65700298086939202</v>
      </c>
      <c r="BI14" s="17">
        <v>1261.1375099456</v>
      </c>
      <c r="BJ14" s="17">
        <v>12.658955506649599</v>
      </c>
      <c r="BK14" s="17">
        <v>31.229322563754899</v>
      </c>
      <c r="BL14" s="17">
        <v>65.206650903619405</v>
      </c>
      <c r="BM14" s="17">
        <v>0.52045545065229204</v>
      </c>
      <c r="BN14" s="17">
        <v>0</v>
      </c>
      <c r="BO14" s="17">
        <v>27.339934434541998</v>
      </c>
      <c r="BP14" s="17">
        <v>1795.5695591537501</v>
      </c>
      <c r="BQ14" s="17">
        <v>1688.1697780176</v>
      </c>
      <c r="BR14" s="17">
        <v>107.39978113615101</v>
      </c>
      <c r="BS14" s="17">
        <v>1.61340270330748</v>
      </c>
      <c r="BT14" s="17">
        <v>0.10735018601498</v>
      </c>
      <c r="BU14" s="17">
        <v>415.42313969036002</v>
      </c>
      <c r="BV14" s="17">
        <v>1.0911943558370101</v>
      </c>
      <c r="BW14" s="17">
        <v>450.766896278047</v>
      </c>
      <c r="BX14" s="17">
        <v>4.1766182741116697</v>
      </c>
      <c r="BY14" s="17">
        <v>4.57094032308735</v>
      </c>
      <c r="BZ14" s="17">
        <v>643.95279551579802</v>
      </c>
      <c r="CA14" s="17">
        <v>12.9406419957296</v>
      </c>
      <c r="CB14" s="17">
        <v>14.087680134151199</v>
      </c>
      <c r="CC14" s="17">
        <v>14.7207070509322</v>
      </c>
      <c r="CD14" s="17">
        <v>4.6731665867491202E-2</v>
      </c>
      <c r="CE14" s="17">
        <v>167.29240953498999</v>
      </c>
      <c r="CF14" s="17">
        <v>404.80005711674198</v>
      </c>
      <c r="CG14" s="17">
        <v>0.14597047539366201</v>
      </c>
      <c r="CH14" s="17">
        <v>0</v>
      </c>
      <c r="CI14" s="17">
        <v>6.5507118264847799</v>
      </c>
      <c r="CJ14" s="17">
        <v>39.355403643552002</v>
      </c>
      <c r="CK14" s="17">
        <v>23.317163528901698</v>
      </c>
      <c r="CL14" s="17">
        <v>15.7204543275252</v>
      </c>
      <c r="CM14" s="17">
        <v>2845.2314077062501</v>
      </c>
      <c r="CN14" s="17">
        <v>4.3253434448017698</v>
      </c>
      <c r="CO14" s="17">
        <v>29.133484205215002</v>
      </c>
      <c r="CQ14" s="26">
        <f t="shared" si="0"/>
        <v>1.0296884205694776</v>
      </c>
      <c r="CR14" s="40">
        <f t="shared" si="1"/>
        <v>1.5801096260493265E-4</v>
      </c>
      <c r="CS14" s="40">
        <f t="shared" si="2"/>
        <v>1.6289359051862616E-4</v>
      </c>
      <c r="CT14" s="40">
        <f t="shared" si="3"/>
        <v>1.6301585457800322E-4</v>
      </c>
      <c r="CU14" s="40">
        <f t="shared" si="4"/>
        <v>1.6268036743780594E-4</v>
      </c>
      <c r="CV14" s="40">
        <f t="shared" si="5"/>
        <v>1.6637825470095863E-4</v>
      </c>
      <c r="CW14" s="40">
        <f t="shared" si="6"/>
        <v>1.676988156821422E-4</v>
      </c>
      <c r="CX14" s="40">
        <f t="shared" si="7"/>
        <v>1.6833013516022864E-4</v>
      </c>
      <c r="CY14" s="40">
        <f t="shared" si="8"/>
        <v>1.6929200815111301E-4</v>
      </c>
      <c r="CZ14" s="40">
        <f t="shared" si="9"/>
        <v>1.6859327389742308E-4</v>
      </c>
      <c r="DA14" s="40">
        <f t="shared" si="10"/>
        <v>1.6490446542821705E-4</v>
      </c>
      <c r="DB14" s="40">
        <f t="shared" si="11"/>
        <v>1.7034288501512323E-4</v>
      </c>
      <c r="DC14" s="40">
        <f t="shared" si="12"/>
        <v>1.6707684576730404E-4</v>
      </c>
      <c r="DD14" s="40">
        <f t="shared" si="13"/>
        <v>1.5950579154085819E-4</v>
      </c>
      <c r="DE14" s="40">
        <f t="shared" si="14"/>
        <v>1.6625729267386499E-4</v>
      </c>
      <c r="DF14" s="40">
        <f t="shared" si="15"/>
        <v>2.3199855810726067E-5</v>
      </c>
      <c r="DG14" s="40">
        <f t="shared" si="16"/>
        <v>3.2567901761966838E-6</v>
      </c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</row>
    <row r="15" spans="1:123" x14ac:dyDescent="0.25">
      <c r="A15" s="17" t="s">
        <v>185</v>
      </c>
      <c r="B15" s="15">
        <v>3385.0193100000201</v>
      </c>
      <c r="C15" s="15">
        <v>45.592717999999202</v>
      </c>
      <c r="D15" s="15">
        <v>173.96336599999901</v>
      </c>
      <c r="E15" s="15">
        <v>671.99183400000504</v>
      </c>
      <c r="F15" s="15">
        <v>626.45582999999897</v>
      </c>
      <c r="G15" s="15">
        <v>60.721254000000698</v>
      </c>
      <c r="H15" s="15">
        <v>1033.2334989999899</v>
      </c>
      <c r="I15" s="17">
        <v>124.69655210469899</v>
      </c>
      <c r="J15" s="17">
        <v>16.533223614799802</v>
      </c>
      <c r="K15" s="17">
        <v>5.6429870377000402</v>
      </c>
      <c r="L15" s="17">
        <v>100.215146439199</v>
      </c>
      <c r="M15" s="17">
        <v>8.5076197571998797</v>
      </c>
      <c r="N15" s="17">
        <v>1.61238929999998</v>
      </c>
      <c r="O15" s="17">
        <v>0.797481200000002</v>
      </c>
      <c r="P15" s="17">
        <v>0.749923710000029</v>
      </c>
      <c r="Q15" s="17">
        <v>7.7030000000000001E-2</v>
      </c>
      <c r="R15" s="32"/>
      <c r="S15" s="17" t="s">
        <v>185</v>
      </c>
      <c r="T15" s="17">
        <v>68.710692794924896</v>
      </c>
      <c r="U15" s="17">
        <v>13.7185513329754</v>
      </c>
      <c r="V15" s="17">
        <v>124.702915564083</v>
      </c>
      <c r="W15" s="17">
        <v>124.702915564083</v>
      </c>
      <c r="X15" s="17">
        <v>7.6811652456059099</v>
      </c>
      <c r="Y15" s="17">
        <v>10.993959347762701</v>
      </c>
      <c r="Z15" s="17">
        <v>16.534152049365598</v>
      </c>
      <c r="AA15" s="17">
        <v>5.64345748513011</v>
      </c>
      <c r="AB15" s="17">
        <v>99.417491361276902</v>
      </c>
      <c r="AC15" s="17">
        <v>3385.3660613877</v>
      </c>
      <c r="AD15" s="17">
        <v>31.9303151591362</v>
      </c>
      <c r="AE15" s="17">
        <v>13.8789296442867</v>
      </c>
      <c r="AF15" s="17">
        <v>8.6981479298434099</v>
      </c>
      <c r="AG15" s="17">
        <v>0.79754855176452399</v>
      </c>
      <c r="AH15" s="17">
        <v>4.9258348653480297</v>
      </c>
      <c r="AI15" s="17">
        <v>7.7698009869486304</v>
      </c>
      <c r="AJ15" s="17">
        <v>100.220454302449</v>
      </c>
      <c r="AK15" s="17">
        <v>100.220454302449</v>
      </c>
      <c r="AL15" s="17">
        <v>6.8455358341021899</v>
      </c>
      <c r="AM15" s="17">
        <v>11.548223660152599</v>
      </c>
      <c r="AN15" s="17">
        <v>0.75045800704707399</v>
      </c>
      <c r="AO15" s="17">
        <v>89650.683770545103</v>
      </c>
      <c r="AP15" s="17">
        <v>0</v>
      </c>
      <c r="AQ15" s="17">
        <v>24.308449002852701</v>
      </c>
      <c r="AR15" s="17">
        <v>2.20120379274436</v>
      </c>
      <c r="AS15" s="17">
        <v>6.3603555793548097</v>
      </c>
      <c r="AT15" s="17">
        <v>28.132491042826398</v>
      </c>
      <c r="AU15" s="17">
        <v>3.6541032315988402</v>
      </c>
      <c r="AV15" s="17">
        <v>0</v>
      </c>
      <c r="AW15" s="17">
        <v>2.3060040051885702</v>
      </c>
      <c r="AX15" s="17">
        <v>0</v>
      </c>
      <c r="AY15" s="17">
        <v>45.597517851375301</v>
      </c>
      <c r="AZ15" s="17">
        <v>0</v>
      </c>
      <c r="BA15" s="17">
        <v>1064.99542640145</v>
      </c>
      <c r="BB15" s="17">
        <v>156.58168774174999</v>
      </c>
      <c r="BC15" s="17">
        <v>17.398065703687699</v>
      </c>
      <c r="BD15" s="17">
        <v>173.97975344543801</v>
      </c>
      <c r="BE15" s="17">
        <v>0</v>
      </c>
      <c r="BF15" s="17">
        <v>24.072071865055001</v>
      </c>
      <c r="BG15" s="17">
        <v>0.67181388926445496</v>
      </c>
      <c r="BH15" s="17">
        <v>0.24175590293049301</v>
      </c>
      <c r="BI15" s="17">
        <v>457.50010337770101</v>
      </c>
      <c r="BJ15" s="17">
        <v>4.5320295650831897</v>
      </c>
      <c r="BK15" s="17">
        <v>13.2555091298908</v>
      </c>
      <c r="BL15" s="17">
        <v>25.8267075513814</v>
      </c>
      <c r="BM15" s="17">
        <v>0.188327440158291</v>
      </c>
      <c r="BN15" s="17">
        <v>0</v>
      </c>
      <c r="BO15" s="17">
        <v>11.3999733681663</v>
      </c>
      <c r="BP15" s="17">
        <v>672.04436253288998</v>
      </c>
      <c r="BQ15" s="17">
        <v>626.49520821486203</v>
      </c>
      <c r="BR15" s="17">
        <v>45.549154318027703</v>
      </c>
      <c r="BS15" s="17">
        <v>0.59528674482051602</v>
      </c>
      <c r="BT15" s="17">
        <v>3.8367609142567399E-2</v>
      </c>
      <c r="BU15" s="17">
        <v>149.028699691904</v>
      </c>
      <c r="BV15" s="17">
        <v>0.54151635245291696</v>
      </c>
      <c r="BW15" s="17">
        <v>167.39299426247101</v>
      </c>
      <c r="BX15" s="17">
        <v>1.90912864189773</v>
      </c>
      <c r="BY15" s="17">
        <v>1.7146477322707001</v>
      </c>
      <c r="BZ15" s="17">
        <v>239.132887007611</v>
      </c>
      <c r="CA15" s="17">
        <v>4.9495194520156298</v>
      </c>
      <c r="CB15" s="17">
        <v>5.0385033243494899</v>
      </c>
      <c r="CC15" s="17">
        <v>5.6419403870213802</v>
      </c>
      <c r="CD15" s="17">
        <v>1.6933503309688701E-2</v>
      </c>
      <c r="CE15" s="17">
        <v>60.727426807100997</v>
      </c>
      <c r="CF15" s="17">
        <v>146.713402075825</v>
      </c>
      <c r="CG15" s="17">
        <v>7.7078691981238595E-2</v>
      </c>
      <c r="CH15" s="17">
        <v>0</v>
      </c>
      <c r="CI15" s="17">
        <v>2.3412725609307898</v>
      </c>
      <c r="CJ15" s="17">
        <v>14.346727078613901</v>
      </c>
      <c r="CK15" s="17">
        <v>8.5081254467876697</v>
      </c>
      <c r="CL15" s="17">
        <v>5.6691125292481601</v>
      </c>
      <c r="CM15" s="17">
        <v>1033.3031166741</v>
      </c>
      <c r="CN15" s="17">
        <v>1.61254339563154</v>
      </c>
      <c r="CO15" s="17">
        <v>10.540326757320701</v>
      </c>
      <c r="CQ15" s="26">
        <f t="shared" si="0"/>
        <v>1.0306708740309991</v>
      </c>
      <c r="CR15" s="40">
        <f t="shared" si="1"/>
        <v>1.0243704863234162E-4</v>
      </c>
      <c r="CS15" s="40">
        <f t="shared" si="2"/>
        <v>1.0527671055054917E-4</v>
      </c>
      <c r="CT15" s="40">
        <f t="shared" si="3"/>
        <v>9.4200553920037144E-5</v>
      </c>
      <c r="CU15" s="40">
        <f t="shared" si="4"/>
        <v>7.8168409535962571E-5</v>
      </c>
      <c r="CV15" s="40">
        <f t="shared" si="5"/>
        <v>6.2858725192267009E-5</v>
      </c>
      <c r="CW15" s="40">
        <f t="shared" si="6"/>
        <v>1.0165809652578669E-4</v>
      </c>
      <c r="CX15" s="40">
        <f t="shared" si="7"/>
        <v>6.737845238027635E-5</v>
      </c>
      <c r="CY15" s="40">
        <f t="shared" si="8"/>
        <v>5.1031558424021237E-5</v>
      </c>
      <c r="CZ15" s="40">
        <f t="shared" si="9"/>
        <v>5.615568914011589E-5</v>
      </c>
      <c r="DA15" s="40">
        <f t="shared" si="10"/>
        <v>8.3368511557240394E-5</v>
      </c>
      <c r="DB15" s="40">
        <f t="shared" si="11"/>
        <v>5.2964680875025302E-5</v>
      </c>
      <c r="DC15" s="40">
        <f t="shared" si="12"/>
        <v>5.9439608518234633E-5</v>
      </c>
      <c r="DD15" s="40">
        <f t="shared" si="13"/>
        <v>9.5569743336794427E-5</v>
      </c>
      <c r="DE15" s="40">
        <f t="shared" si="14"/>
        <v>8.4455614153655751E-5</v>
      </c>
      <c r="DF15" s="40">
        <f t="shared" si="15"/>
        <v>7.124685350260165E-4</v>
      </c>
      <c r="DG15" s="40">
        <f t="shared" si="16"/>
        <v>6.3211711331421345E-4</v>
      </c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</row>
    <row r="16" spans="1:123" x14ac:dyDescent="0.25">
      <c r="A16" s="17" t="s">
        <v>186</v>
      </c>
      <c r="B16" s="15">
        <v>15748.229293000701</v>
      </c>
      <c r="C16" s="15">
        <v>212.044631250001</v>
      </c>
      <c r="D16" s="15">
        <v>801.42403174997696</v>
      </c>
      <c r="E16" s="15">
        <v>3166.4434742497601</v>
      </c>
      <c r="F16" s="15">
        <v>2962.1554590000101</v>
      </c>
      <c r="G16" s="15">
        <v>277.69237549998502</v>
      </c>
      <c r="H16" s="15">
        <v>4817.4889453750302</v>
      </c>
      <c r="I16" s="17">
        <v>585.45255830657595</v>
      </c>
      <c r="J16" s="17">
        <v>77.373300171656894</v>
      </c>
      <c r="K16" s="17">
        <v>26.195992968661098</v>
      </c>
      <c r="L16" s="17">
        <v>469.12769491408102</v>
      </c>
      <c r="M16" s="17">
        <v>39.843998321851302</v>
      </c>
      <c r="N16" s="17">
        <v>7.46116721250075</v>
      </c>
      <c r="O16" s="17">
        <v>3.7099545999998198</v>
      </c>
      <c r="P16" s="17">
        <v>2.4591280487496299</v>
      </c>
      <c r="Q16" s="17">
        <v>0.29159499999999799</v>
      </c>
      <c r="R16" s="32"/>
      <c r="S16" s="17" t="s">
        <v>186</v>
      </c>
      <c r="T16" s="17">
        <v>324.962789312111</v>
      </c>
      <c r="U16" s="17">
        <v>62.7894029710829</v>
      </c>
      <c r="V16" s="17">
        <v>585.43262311983494</v>
      </c>
      <c r="W16" s="17">
        <v>585.43262311983494</v>
      </c>
      <c r="X16" s="17">
        <v>34.7432971101208</v>
      </c>
      <c r="Y16" s="17">
        <v>51.994805218104503</v>
      </c>
      <c r="Z16" s="17">
        <v>77.370602232723698</v>
      </c>
      <c r="AA16" s="17">
        <v>26.195193671394598</v>
      </c>
      <c r="AB16" s="17">
        <v>455.43425053661599</v>
      </c>
      <c r="AC16" s="17">
        <v>15747.7694415141</v>
      </c>
      <c r="AD16" s="17">
        <v>147.287101374983</v>
      </c>
      <c r="AE16" s="17">
        <v>63.684755829988198</v>
      </c>
      <c r="AF16" s="17">
        <v>40.422538248976899</v>
      </c>
      <c r="AG16" s="17">
        <v>3.7098476604264801</v>
      </c>
      <c r="AH16" s="17">
        <v>23.296454598878501</v>
      </c>
      <c r="AI16" s="17">
        <v>36.746795540071702</v>
      </c>
      <c r="AJ16" s="17">
        <v>469.11217122233501</v>
      </c>
      <c r="AK16" s="17">
        <v>469.11217122233501</v>
      </c>
      <c r="AL16" s="17">
        <v>25.137037483904599</v>
      </c>
      <c r="AM16" s="17">
        <v>54.616517984527903</v>
      </c>
      <c r="AN16" s="17">
        <v>2.4591104217372899</v>
      </c>
      <c r="AO16" s="17">
        <v>405207.34188296698</v>
      </c>
      <c r="AP16" s="17">
        <v>0</v>
      </c>
      <c r="AQ16" s="17">
        <v>114.795418878723</v>
      </c>
      <c r="AR16" s="17">
        <v>10.2125363947774</v>
      </c>
      <c r="AS16" s="17">
        <v>30.0808651588986</v>
      </c>
      <c r="AT16" s="17">
        <v>132.89290916511999</v>
      </c>
      <c r="AU16" s="17">
        <v>16.860128059685699</v>
      </c>
      <c r="AV16" s="17">
        <v>0</v>
      </c>
      <c r="AW16" s="17">
        <v>10.4210091054494</v>
      </c>
      <c r="AX16" s="17">
        <v>0</v>
      </c>
      <c r="AY16" s="17">
        <v>212.03815192821699</v>
      </c>
      <c r="AZ16" s="17">
        <v>0</v>
      </c>
      <c r="BA16" s="17">
        <v>4963.1733806224702</v>
      </c>
      <c r="BB16" s="17">
        <v>721.25822473475603</v>
      </c>
      <c r="BC16" s="17">
        <v>80.140050259869696</v>
      </c>
      <c r="BD16" s="17">
        <v>801.39827499462604</v>
      </c>
      <c r="BE16" s="17">
        <v>0</v>
      </c>
      <c r="BF16" s="17">
        <v>112.50901188610899</v>
      </c>
      <c r="BG16" s="17">
        <v>3.17730216389953</v>
      </c>
      <c r="BH16" s="17">
        <v>1.1431014756637199</v>
      </c>
      <c r="BI16" s="17">
        <v>2122.3071824815202</v>
      </c>
      <c r="BJ16" s="17">
        <v>21.433646544640801</v>
      </c>
      <c r="BK16" s="17">
        <v>62.609204638524602</v>
      </c>
      <c r="BL16" s="17">
        <v>122.047201122152</v>
      </c>
      <c r="BM16" s="17">
        <v>0.890591464365041</v>
      </c>
      <c r="BN16" s="17">
        <v>0</v>
      </c>
      <c r="BO16" s="17">
        <v>53.851842942729398</v>
      </c>
      <c r="BP16" s="17">
        <v>3166.3495404782898</v>
      </c>
      <c r="BQ16" s="17">
        <v>2962.0652645588202</v>
      </c>
      <c r="BR16" s="17">
        <v>204.28427591946499</v>
      </c>
      <c r="BS16" s="17">
        <v>2.8146356262504302</v>
      </c>
      <c r="BT16" s="17">
        <v>0.181457481109145</v>
      </c>
      <c r="BU16" s="17">
        <v>704.80010340779404</v>
      </c>
      <c r="BV16" s="17">
        <v>2.55514556060781</v>
      </c>
      <c r="BW16" s="17">
        <v>791.42894337979601</v>
      </c>
      <c r="BX16" s="17">
        <v>9.0128425481020908</v>
      </c>
      <c r="BY16" s="17">
        <v>8.1061505481241394</v>
      </c>
      <c r="BZ16" s="17">
        <v>1130.6128841416</v>
      </c>
      <c r="CA16" s="17">
        <v>22.9160462513114</v>
      </c>
      <c r="CB16" s="17">
        <v>23.8291160622144</v>
      </c>
      <c r="CC16" s="17">
        <v>26.668320622585199</v>
      </c>
      <c r="CD16" s="17">
        <v>8.0076992564912297E-2</v>
      </c>
      <c r="CE16" s="17">
        <v>277.68375224899</v>
      </c>
      <c r="CF16" s="17">
        <v>680.582473225542</v>
      </c>
      <c r="CG16" s="17">
        <v>0.29159608597474501</v>
      </c>
      <c r="CH16" s="17">
        <v>0</v>
      </c>
      <c r="CI16" s="17">
        <v>11.072888588077101</v>
      </c>
      <c r="CJ16" s="17">
        <v>67.171966443417602</v>
      </c>
      <c r="CK16" s="17">
        <v>39.842652367507597</v>
      </c>
      <c r="CL16" s="17">
        <v>26.706533660741702</v>
      </c>
      <c r="CM16" s="17">
        <v>4817.3349869100502</v>
      </c>
      <c r="CN16" s="17">
        <v>7.4609289579402196</v>
      </c>
      <c r="CO16" s="17">
        <v>49.543941398892201</v>
      </c>
      <c r="CQ16" s="26">
        <f t="shared" si="0"/>
        <v>1.0302736666868093</v>
      </c>
      <c r="CR16" s="40">
        <f t="shared" si="1"/>
        <v>-2.9200202641543392E-5</v>
      </c>
      <c r="CS16" s="40">
        <f t="shared" si="2"/>
        <v>-3.0556405723728062E-5</v>
      </c>
      <c r="CT16" s="40">
        <f t="shared" si="3"/>
        <v>-3.2138735963138132E-5</v>
      </c>
      <c r="CU16" s="40">
        <f t="shared" si="4"/>
        <v>-2.9665387124146638E-5</v>
      </c>
      <c r="CV16" s="40">
        <f t="shared" si="5"/>
        <v>-3.0448922225135282E-5</v>
      </c>
      <c r="CW16" s="40">
        <f t="shared" si="6"/>
        <v>-3.1053250848133229E-5</v>
      </c>
      <c r="CX16" s="40">
        <f t="shared" si="7"/>
        <v>-3.1958239391033101E-5</v>
      </c>
      <c r="CY16" s="40">
        <f t="shared" si="8"/>
        <v>-3.4050900381529304E-5</v>
      </c>
      <c r="CZ16" s="40">
        <f t="shared" si="9"/>
        <v>-3.4869120577900415E-5</v>
      </c>
      <c r="DA16" s="40">
        <f t="shared" si="10"/>
        <v>-3.0512195794841412E-5</v>
      </c>
      <c r="DB16" s="40">
        <f t="shared" si="11"/>
        <v>-3.3090546378539096E-5</v>
      </c>
      <c r="DC16" s="40">
        <f t="shared" si="12"/>
        <v>-3.3780604366880324E-5</v>
      </c>
      <c r="DD16" s="40">
        <f t="shared" si="13"/>
        <v>-3.1932612384187229E-5</v>
      </c>
      <c r="DE16" s="40">
        <f t="shared" si="14"/>
        <v>-2.8825035578533046E-5</v>
      </c>
      <c r="DF16" s="40">
        <f t="shared" si="15"/>
        <v>-7.1679928781850433E-6</v>
      </c>
      <c r="DG16" s="40">
        <f t="shared" si="16"/>
        <v>3.7242570929443641E-6</v>
      </c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</row>
    <row r="17" spans="1:122" x14ac:dyDescent="0.25">
      <c r="A17" s="17" t="s">
        <v>187</v>
      </c>
      <c r="B17" s="15">
        <v>59558.593614990401</v>
      </c>
      <c r="C17" s="15">
        <v>704.90105150000704</v>
      </c>
      <c r="D17" s="15">
        <v>2794.99818949979</v>
      </c>
      <c r="E17" s="15">
        <v>10713.120822499101</v>
      </c>
      <c r="F17" s="15">
        <v>9192.21506900022</v>
      </c>
      <c r="G17" s="15">
        <v>913.73638099994196</v>
      </c>
      <c r="H17" s="15">
        <v>15232.0232097515</v>
      </c>
      <c r="I17" s="17">
        <v>1678.71417896859</v>
      </c>
      <c r="J17" s="17">
        <v>232.10571457369701</v>
      </c>
      <c r="K17" s="17">
        <v>88.476871776929897</v>
      </c>
      <c r="L17" s="17">
        <v>1395.38354878975</v>
      </c>
      <c r="M17" s="17">
        <v>119.379831069302</v>
      </c>
      <c r="N17" s="17">
        <v>26.523437825000499</v>
      </c>
      <c r="O17" s="17">
        <v>12.2918197999987</v>
      </c>
      <c r="P17" s="17">
        <v>51.5119151775068</v>
      </c>
      <c r="Q17" s="17">
        <v>4.0297740000002404</v>
      </c>
      <c r="R17" s="32"/>
      <c r="S17" s="17" t="s">
        <v>187</v>
      </c>
      <c r="T17" s="17">
        <v>822.95940420886097</v>
      </c>
      <c r="U17" s="17">
        <v>250.65873839301801</v>
      </c>
      <c r="V17" s="17">
        <v>1678.5575986691999</v>
      </c>
      <c r="W17" s="17">
        <v>1678.5575986691999</v>
      </c>
      <c r="X17" s="17">
        <v>156.25516745470301</v>
      </c>
      <c r="Y17" s="17">
        <v>131.72575112462999</v>
      </c>
      <c r="Z17" s="17">
        <v>232.08505095810199</v>
      </c>
      <c r="AA17" s="17">
        <v>88.470170067374198</v>
      </c>
      <c r="AB17" s="17">
        <v>1794.32516070827</v>
      </c>
      <c r="AC17" s="17">
        <v>59554.819659496097</v>
      </c>
      <c r="AD17" s="17">
        <v>536.63360080848804</v>
      </c>
      <c r="AE17" s="17">
        <v>253.15192525554099</v>
      </c>
      <c r="AF17" s="17">
        <v>132.82152996528799</v>
      </c>
      <c r="AG17" s="17">
        <v>12.290865355225201</v>
      </c>
      <c r="AH17" s="17">
        <v>58.9977192114047</v>
      </c>
      <c r="AI17" s="17">
        <v>93.060355674154096</v>
      </c>
      <c r="AJ17" s="17">
        <v>1395.2576718892201</v>
      </c>
      <c r="AK17" s="17">
        <v>1395.2576718892201</v>
      </c>
      <c r="AL17" s="17">
        <v>384.634061262415</v>
      </c>
      <c r="AM17" s="17">
        <v>138.31526614173799</v>
      </c>
      <c r="AN17" s="17">
        <v>51.511741840079999</v>
      </c>
      <c r="AO17" s="17">
        <v>6366868.78741444</v>
      </c>
      <c r="AP17" s="17">
        <v>0</v>
      </c>
      <c r="AQ17" s="17">
        <v>299.01313407333299</v>
      </c>
      <c r="AR17" s="17">
        <v>34.911032582302703</v>
      </c>
      <c r="AS17" s="17">
        <v>76.179068642181093</v>
      </c>
      <c r="AT17" s="17">
        <v>344.24385038054601</v>
      </c>
      <c r="AU17" s="17">
        <v>60.5055455601536</v>
      </c>
      <c r="AV17" s="17">
        <v>0</v>
      </c>
      <c r="AW17" s="17">
        <v>64.243909026403799</v>
      </c>
      <c r="AX17" s="17">
        <v>0</v>
      </c>
      <c r="AY17" s="17">
        <v>704.84757013839499</v>
      </c>
      <c r="AZ17" s="17">
        <v>0</v>
      </c>
      <c r="BA17" s="17">
        <v>15783.7296528271</v>
      </c>
      <c r="BB17" s="17">
        <v>2515.3115498691</v>
      </c>
      <c r="BC17" s="17">
        <v>279.479121336221</v>
      </c>
      <c r="BD17" s="17">
        <v>2794.79067120532</v>
      </c>
      <c r="BE17" s="17">
        <v>0</v>
      </c>
      <c r="BF17" s="17">
        <v>346.83589026593199</v>
      </c>
      <c r="BG17" s="17">
        <v>8.0464197317051394</v>
      </c>
      <c r="BH17" s="17">
        <v>3.4019007862784298</v>
      </c>
      <c r="BI17" s="17">
        <v>7137.5928507756398</v>
      </c>
      <c r="BJ17" s="17">
        <v>54.837988494187996</v>
      </c>
      <c r="BK17" s="17">
        <v>311.545505988304</v>
      </c>
      <c r="BL17" s="17">
        <v>493.30400294317002</v>
      </c>
      <c r="BM17" s="17">
        <v>2.4244085785148499</v>
      </c>
      <c r="BN17" s="17">
        <v>0</v>
      </c>
      <c r="BO17" s="17">
        <v>255.36251268484301</v>
      </c>
      <c r="BP17" s="17">
        <v>10712.3473752476</v>
      </c>
      <c r="BQ17" s="17">
        <v>9191.4719503563192</v>
      </c>
      <c r="BR17" s="17">
        <v>1520.8754248912801</v>
      </c>
      <c r="BS17" s="17">
        <v>8.4902355962675706</v>
      </c>
      <c r="BT17" s="17">
        <v>0.45953631883243201</v>
      </c>
      <c r="BU17" s="17">
        <v>1825.3470783908399</v>
      </c>
      <c r="BV17" s="17">
        <v>17.541093919872999</v>
      </c>
      <c r="BW17" s="17">
        <v>2463.5461231171098</v>
      </c>
      <c r="BX17" s="17">
        <v>53.246842533772003</v>
      </c>
      <c r="BY17" s="17">
        <v>26.443987849225898</v>
      </c>
      <c r="BZ17" s="17">
        <v>3519.351554975</v>
      </c>
      <c r="CA17" s="17">
        <v>82.265495757775497</v>
      </c>
      <c r="CB17" s="17">
        <v>60.600115310879197</v>
      </c>
      <c r="CC17" s="17">
        <v>95.349369085688096</v>
      </c>
      <c r="CD17" s="17">
        <v>0.219693783517143</v>
      </c>
      <c r="CE17" s="17">
        <v>913.66232025441298</v>
      </c>
      <c r="CF17" s="17">
        <v>2287.4707848353601</v>
      </c>
      <c r="CG17" s="17">
        <v>4.0297735083086597</v>
      </c>
      <c r="CH17" s="17">
        <v>0</v>
      </c>
      <c r="CI17" s="17">
        <v>28.0418577255287</v>
      </c>
      <c r="CJ17" s="17">
        <v>201.33123795303899</v>
      </c>
      <c r="CK17" s="17">
        <v>119.36933877270801</v>
      </c>
      <c r="CL17" s="17">
        <v>72.555920982873303</v>
      </c>
      <c r="CM17" s="17">
        <v>15230.7564872655</v>
      </c>
      <c r="CN17" s="17">
        <v>26.521598606131601</v>
      </c>
      <c r="CO17" s="17">
        <v>139.537185326056</v>
      </c>
      <c r="CQ17" s="26">
        <f t="shared" si="0"/>
        <v>1.0363063493283438</v>
      </c>
      <c r="CR17" s="40">
        <f t="shared" si="1"/>
        <v>-6.3365423278796007E-5</v>
      </c>
      <c r="CS17" s="40">
        <f t="shared" si="2"/>
        <v>-7.5870736039123019E-5</v>
      </c>
      <c r="CT17" s="40">
        <f t="shared" si="3"/>
        <v>-7.424630729622424E-5</v>
      </c>
      <c r="CU17" s="40">
        <f t="shared" si="4"/>
        <v>-7.2196259550809703E-5</v>
      </c>
      <c r="CV17" s="40">
        <f t="shared" si="5"/>
        <v>-8.0842173330651599E-5</v>
      </c>
      <c r="CW17" s="40">
        <f t="shared" si="6"/>
        <v>-8.1052639545701319E-5</v>
      </c>
      <c r="CX17" s="40">
        <f t="shared" si="7"/>
        <v>-8.3161801197148609E-5</v>
      </c>
      <c r="CY17" s="40">
        <f t="shared" si="8"/>
        <v>-9.3273948210914056E-5</v>
      </c>
      <c r="CZ17" s="40">
        <f t="shared" si="9"/>
        <v>-8.9026742116103227E-5</v>
      </c>
      <c r="DA17" s="40">
        <f t="shared" si="10"/>
        <v>-7.574532667244013E-5</v>
      </c>
      <c r="DB17" s="40">
        <f t="shared" si="11"/>
        <v>-9.0209534603622523E-5</v>
      </c>
      <c r="DC17" s="40">
        <f t="shared" si="12"/>
        <v>-8.7890027151269054E-5</v>
      </c>
      <c r="DD17" s="40">
        <f t="shared" si="13"/>
        <v>-6.9343155326752969E-5</v>
      </c>
      <c r="DE17" s="40">
        <f t="shared" si="14"/>
        <v>-7.7648776912595996E-5</v>
      </c>
      <c r="DF17" s="40">
        <f t="shared" si="15"/>
        <v>-3.364996743065325E-6</v>
      </c>
      <c r="DG17" s="40">
        <f t="shared" si="16"/>
        <v>-1.2201467893335047E-7</v>
      </c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</row>
    <row r="18" spans="1:122" x14ac:dyDescent="0.25">
      <c r="A18" s="17" t="s">
        <v>188</v>
      </c>
      <c r="B18" s="15">
        <v>10116.512012000099</v>
      </c>
      <c r="C18" s="15">
        <v>108.868391749997</v>
      </c>
      <c r="D18" s="15">
        <v>521.75231024999403</v>
      </c>
      <c r="E18" s="15">
        <v>1638.2768377499799</v>
      </c>
      <c r="F18" s="15">
        <v>912.925959999979</v>
      </c>
      <c r="G18" s="15">
        <v>154.61993349999801</v>
      </c>
      <c r="H18" s="15">
        <v>1546.82888662498</v>
      </c>
      <c r="I18" s="17">
        <v>127.941499625462</v>
      </c>
      <c r="J18" s="17">
        <v>19.1721643163498</v>
      </c>
      <c r="K18" s="17">
        <v>13.3633044433373</v>
      </c>
      <c r="L18" s="17">
        <v>87.9056148379007</v>
      </c>
      <c r="M18" s="17">
        <v>14.096498510149701</v>
      </c>
      <c r="N18" s="17">
        <v>5.42535378749991</v>
      </c>
      <c r="O18" s="17">
        <v>2.1858724</v>
      </c>
      <c r="P18" s="17">
        <v>14.4058545512497</v>
      </c>
      <c r="Q18" s="17">
        <v>2.0830829999999398</v>
      </c>
      <c r="R18" s="32"/>
      <c r="S18" s="17" t="s">
        <v>188</v>
      </c>
      <c r="T18" s="17">
        <v>2.3042545218097699</v>
      </c>
      <c r="U18" s="17">
        <v>48.012006560294701</v>
      </c>
      <c r="V18" s="17">
        <v>127.97149596804699</v>
      </c>
      <c r="W18" s="17">
        <v>127.97149596804699</v>
      </c>
      <c r="X18" s="17">
        <v>31.971425021908399</v>
      </c>
      <c r="Y18" s="17">
        <v>0.48982205350992303</v>
      </c>
      <c r="Z18" s="17">
        <v>19.1766315489471</v>
      </c>
      <c r="AA18" s="17">
        <v>13.3665289728796</v>
      </c>
      <c r="AB18" s="17">
        <v>317.84377363503597</v>
      </c>
      <c r="AC18" s="17">
        <v>10118.9494403015</v>
      </c>
      <c r="AD18" s="17">
        <v>87.250941554711503</v>
      </c>
      <c r="AE18" s="17">
        <v>68.130022037407997</v>
      </c>
      <c r="AF18" s="17">
        <v>13.2952977731877</v>
      </c>
      <c r="AG18" s="17">
        <v>2.1863975873316899</v>
      </c>
      <c r="AH18" s="17">
        <v>0.16519031304415299</v>
      </c>
      <c r="AI18" s="17">
        <v>0.26056604869458799</v>
      </c>
      <c r="AJ18" s="17">
        <v>87.926043462726895</v>
      </c>
      <c r="AK18" s="17">
        <v>87.926043462726895</v>
      </c>
      <c r="AL18" s="17">
        <v>178.97625417290601</v>
      </c>
      <c r="AM18" s="17">
        <v>0.38727366231937199</v>
      </c>
      <c r="AN18" s="17">
        <v>14.4092996131458</v>
      </c>
      <c r="AO18" s="17">
        <v>1782889.8323196201</v>
      </c>
      <c r="AP18" s="17">
        <v>0</v>
      </c>
      <c r="AQ18" s="17">
        <v>7.8521716671726303</v>
      </c>
      <c r="AR18" s="17">
        <v>5.9809387953056996</v>
      </c>
      <c r="AS18" s="17">
        <v>0.21329752456036999</v>
      </c>
      <c r="AT18" s="17">
        <v>7.4598005382313701</v>
      </c>
      <c r="AU18" s="17">
        <v>7.2023296487860797</v>
      </c>
      <c r="AV18" s="17">
        <v>0</v>
      </c>
      <c r="AW18" s="17">
        <v>73.143130909765702</v>
      </c>
      <c r="AX18" s="17">
        <v>0</v>
      </c>
      <c r="AY18" s="17">
        <v>108.89476528602199</v>
      </c>
      <c r="AZ18" s="17">
        <v>0</v>
      </c>
      <c r="BA18" s="17">
        <v>1663.5616256882499</v>
      </c>
      <c r="BB18" s="17">
        <v>469.689748882532</v>
      </c>
      <c r="BC18" s="17">
        <v>52.187765533380698</v>
      </c>
      <c r="BD18" s="17">
        <v>521.87751441591195</v>
      </c>
      <c r="BE18" s="17">
        <v>0</v>
      </c>
      <c r="BF18" s="17">
        <v>43.428007201507903</v>
      </c>
      <c r="BG18" s="17">
        <v>2.25298025007027E-2</v>
      </c>
      <c r="BH18" s="17">
        <v>0.27574919702155498</v>
      </c>
      <c r="BI18" s="17">
        <v>763.89516614362003</v>
      </c>
      <c r="BJ18" s="17">
        <v>0.44638954237558998</v>
      </c>
      <c r="BK18" s="17">
        <v>81.200680831362902</v>
      </c>
      <c r="BL18" s="17">
        <v>98.108932610217295</v>
      </c>
      <c r="BM18" s="17">
        <v>9.5529289395217001E-2</v>
      </c>
      <c r="BN18" s="17">
        <v>0</v>
      </c>
      <c r="BO18" s="17">
        <v>63.188679045619097</v>
      </c>
      <c r="BP18" s="17">
        <v>1638.6665532920999</v>
      </c>
      <c r="BQ18" s="17">
        <v>913.14589253382701</v>
      </c>
      <c r="BR18" s="17">
        <v>725.52066075827895</v>
      </c>
      <c r="BS18" s="17">
        <v>0.73902599690250603</v>
      </c>
      <c r="BT18" s="17">
        <v>1.2866889333487601E-3</v>
      </c>
      <c r="BU18" s="17">
        <v>26.353709397752301</v>
      </c>
      <c r="BV18" s="17">
        <v>5.8616589396870502</v>
      </c>
      <c r="BW18" s="17">
        <v>248.04266064804801</v>
      </c>
      <c r="BX18" s="17">
        <v>16.122470382557001</v>
      </c>
      <c r="BY18" s="17">
        <v>3.1799780761366199</v>
      </c>
      <c r="BZ18" s="17">
        <v>354.34667934324301</v>
      </c>
      <c r="CA18" s="17">
        <v>21.286632398269301</v>
      </c>
      <c r="CB18" s="17">
        <v>0.30278944878938702</v>
      </c>
      <c r="CC18" s="17">
        <v>14.8701838654739</v>
      </c>
      <c r="CD18" s="17">
        <v>9.4892303113477405E-3</v>
      </c>
      <c r="CE18" s="17">
        <v>154.65998683840601</v>
      </c>
      <c r="CF18" s="17">
        <v>238.391470693754</v>
      </c>
      <c r="CG18" s="17">
        <v>2.0835909393288001</v>
      </c>
      <c r="CH18" s="17">
        <v>0</v>
      </c>
      <c r="CI18" s="17">
        <v>7.8515391161009002E-2</v>
      </c>
      <c r="CJ18" s="17">
        <v>21.2743858415432</v>
      </c>
      <c r="CK18" s="17">
        <v>14.099857647897799</v>
      </c>
      <c r="CL18" s="17">
        <v>3.7600373502736399</v>
      </c>
      <c r="CM18" s="17">
        <v>1547.1952311821699</v>
      </c>
      <c r="CN18" s="17">
        <v>5.42665630074075</v>
      </c>
      <c r="CO18" s="17">
        <v>9.7838596492291998</v>
      </c>
      <c r="CQ18" s="26">
        <f t="shared" si="0"/>
        <v>1.0752111900042296</v>
      </c>
      <c r="CR18" s="40">
        <f t="shared" si="1"/>
        <v>2.4093564051612927E-4</v>
      </c>
      <c r="CS18" s="40">
        <f t="shared" si="2"/>
        <v>2.4225154428251914E-4</v>
      </c>
      <c r="CT18" s="40">
        <f t="shared" si="3"/>
        <v>2.3996858942115762E-4</v>
      </c>
      <c r="CU18" s="40">
        <f t="shared" si="4"/>
        <v>2.378813721466437E-4</v>
      </c>
      <c r="CV18" s="40">
        <f t="shared" si="5"/>
        <v>2.4090949702866861E-4</v>
      </c>
      <c r="CW18" s="40">
        <f t="shared" si="6"/>
        <v>2.5904382120304782E-4</v>
      </c>
      <c r="CX18" s="40">
        <f t="shared" si="7"/>
        <v>2.3683586488304497E-4</v>
      </c>
      <c r="CY18" s="40">
        <f t="shared" si="8"/>
        <v>2.3445357974391119E-4</v>
      </c>
      <c r="CZ18" s="40">
        <f t="shared" si="9"/>
        <v>2.3300617100856149E-4</v>
      </c>
      <c r="DA18" s="40">
        <f t="shared" si="10"/>
        <v>2.412973195343857E-4</v>
      </c>
      <c r="DB18" s="40">
        <f t="shared" si="11"/>
        <v>2.323927187571103E-4</v>
      </c>
      <c r="DC18" s="40">
        <f t="shared" si="12"/>
        <v>2.3829589636605042E-4</v>
      </c>
      <c r="DD18" s="40">
        <f t="shared" si="13"/>
        <v>2.400789500292078E-4</v>
      </c>
      <c r="DE18" s="40">
        <f t="shared" si="14"/>
        <v>2.4026440504478888E-4</v>
      </c>
      <c r="DF18" s="40">
        <f t="shared" si="15"/>
        <v>2.3914318195036104E-4</v>
      </c>
      <c r="DG18" s="40">
        <f t="shared" si="16"/>
        <v>2.4384017768869497E-4</v>
      </c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</row>
    <row r="19" spans="1:122" x14ac:dyDescent="0.25">
      <c r="A19" s="17" t="s">
        <v>189</v>
      </c>
      <c r="B19" s="15">
        <v>63466.3589499999</v>
      </c>
      <c r="C19" s="15">
        <v>962.74295700022697</v>
      </c>
      <c r="D19" s="15">
        <v>3031.9236169993701</v>
      </c>
      <c r="E19" s="15">
        <v>7973.2856789992902</v>
      </c>
      <c r="F19" s="15">
        <v>4020.3732049998798</v>
      </c>
      <c r="G19" s="15">
        <v>1178.9416079999501</v>
      </c>
      <c r="H19" s="15">
        <v>9941.5179370007299</v>
      </c>
      <c r="I19" s="17">
        <v>566.55305699999894</v>
      </c>
      <c r="J19" s="17">
        <v>236.83864600002499</v>
      </c>
      <c r="K19" s="17">
        <v>52.360256999996999</v>
      </c>
      <c r="L19" s="17">
        <v>529.49132799997096</v>
      </c>
      <c r="M19" s="17">
        <v>228.555028999992</v>
      </c>
      <c r="N19" s="17">
        <v>23.967319000005201</v>
      </c>
      <c r="O19" s="17">
        <v>271.38239100001698</v>
      </c>
      <c r="P19" s="17">
        <v>74.379712000005597</v>
      </c>
      <c r="Q19" s="17">
        <v>8.9052350000005998</v>
      </c>
      <c r="R19" s="32"/>
      <c r="S19" s="17" t="s">
        <v>189</v>
      </c>
      <c r="T19" s="17">
        <v>0.140475812805546</v>
      </c>
      <c r="U19" s="17">
        <v>182.602606943978</v>
      </c>
      <c r="V19" s="17">
        <v>566.55090615613506</v>
      </c>
      <c r="W19" s="17">
        <v>566.55090615613506</v>
      </c>
      <c r="X19" s="17">
        <v>127.348291157162</v>
      </c>
      <c r="Y19" s="17">
        <v>0.58393986695844802</v>
      </c>
      <c r="Z19" s="17">
        <v>236.86203629521799</v>
      </c>
      <c r="AA19" s="17">
        <v>52.359025231780301</v>
      </c>
      <c r="AB19" s="17">
        <v>2502.5012806596001</v>
      </c>
      <c r="AC19" s="17">
        <v>63468.567404884299</v>
      </c>
      <c r="AD19" s="17">
        <v>1420.86971215977</v>
      </c>
      <c r="AE19" s="17">
        <v>822.81155509930295</v>
      </c>
      <c r="AF19" s="17">
        <v>201.73761633251999</v>
      </c>
      <c r="AG19" s="17">
        <v>271.42137612147502</v>
      </c>
      <c r="AH19" s="17">
        <v>1.00703673438163E-2</v>
      </c>
      <c r="AI19" s="17">
        <v>1.5884468272733699E-2</v>
      </c>
      <c r="AJ19" s="17">
        <v>529.521974560187</v>
      </c>
      <c r="AK19" s="17">
        <v>529.521974560187</v>
      </c>
      <c r="AL19" s="17">
        <v>698.67291896439201</v>
      </c>
      <c r="AM19" s="17">
        <v>2.3609061005197302E-2</v>
      </c>
      <c r="AN19" s="17">
        <v>74.383974994857695</v>
      </c>
      <c r="AO19" s="17">
        <v>15228571.016956501</v>
      </c>
      <c r="AP19" s="17">
        <v>0</v>
      </c>
      <c r="AQ19" s="17">
        <v>107.653518453179</v>
      </c>
      <c r="AR19" s="17">
        <v>132.59731355071099</v>
      </c>
      <c r="AS19" s="17">
        <v>1.30028217452889E-2</v>
      </c>
      <c r="AT19" s="17">
        <v>29.046490886691</v>
      </c>
      <c r="AU19" s="17">
        <v>25.001600679691499</v>
      </c>
      <c r="AV19" s="17">
        <v>0</v>
      </c>
      <c r="AW19" s="17">
        <v>334.67315287314199</v>
      </c>
      <c r="AX19" s="17">
        <v>0</v>
      </c>
      <c r="AY19" s="17">
        <v>962.804175579402</v>
      </c>
      <c r="AZ19" s="17">
        <v>0</v>
      </c>
      <c r="BA19" s="17">
        <v>10948.366461085599</v>
      </c>
      <c r="BB19" s="17">
        <v>2728.88575333586</v>
      </c>
      <c r="BC19" s="17">
        <v>303.20962979767</v>
      </c>
      <c r="BD19" s="17">
        <v>3032.09538313353</v>
      </c>
      <c r="BE19" s="17">
        <v>5.57330133432761E-3</v>
      </c>
      <c r="BF19" s="17">
        <v>304.27624548939798</v>
      </c>
      <c r="BG19" s="17">
        <v>1.3734371862960601E-3</v>
      </c>
      <c r="BH19" s="17">
        <v>1.00255872771264</v>
      </c>
      <c r="BI19" s="17">
        <v>4018.6649821610799</v>
      </c>
      <c r="BJ19" s="17">
        <v>1.1115330786994899</v>
      </c>
      <c r="BK19" s="17">
        <v>448.43572150112698</v>
      </c>
      <c r="BL19" s="17">
        <v>558.11236769787797</v>
      </c>
      <c r="BM19" s="17">
        <v>0.33440618550791701</v>
      </c>
      <c r="BN19" s="17">
        <v>0</v>
      </c>
      <c r="BO19" s="17">
        <v>356.69456733742197</v>
      </c>
      <c r="BP19" s="17">
        <v>7973.6432429526503</v>
      </c>
      <c r="BQ19" s="17">
        <v>4020.4086489062302</v>
      </c>
      <c r="BR19" s="17">
        <v>3953.2345940464102</v>
      </c>
      <c r="BS19" s="17">
        <v>3.8344637603134899</v>
      </c>
      <c r="BT19" s="17">
        <v>7.8439348093277495E-5</v>
      </c>
      <c r="BU19" s="17">
        <v>106.31819266191501</v>
      </c>
      <c r="BV19" s="17">
        <v>23.020515229198001</v>
      </c>
      <c r="BW19" s="17">
        <v>969.87230323473102</v>
      </c>
      <c r="BX19" s="17">
        <v>74.961184889520794</v>
      </c>
      <c r="BY19" s="17">
        <v>12.835269245192499</v>
      </c>
      <c r="BZ19" s="17">
        <v>1385.5319362423299</v>
      </c>
      <c r="CA19" s="17">
        <v>501.47852111177298</v>
      </c>
      <c r="CB19" s="17">
        <v>0.51133243340663703</v>
      </c>
      <c r="CC19" s="17">
        <v>77.798781516449196</v>
      </c>
      <c r="CD19" s="17">
        <v>3.3436725474958198E-2</v>
      </c>
      <c r="CE19" s="17">
        <v>1179.03033264438</v>
      </c>
      <c r="CF19" s="17">
        <v>863.08271197184399</v>
      </c>
      <c r="CG19" s="17">
        <v>8.9051112174738396</v>
      </c>
      <c r="CH19" s="17">
        <v>0</v>
      </c>
      <c r="CI19" s="17">
        <v>4.7864997498856298E-3</v>
      </c>
      <c r="CJ19" s="17">
        <v>488.42015710309602</v>
      </c>
      <c r="CK19" s="17">
        <v>228.57928485347799</v>
      </c>
      <c r="CL19" s="17">
        <v>14.747604598243999</v>
      </c>
      <c r="CM19" s="17">
        <v>9942.0438706548193</v>
      </c>
      <c r="CN19" s="17">
        <v>23.9670111417445</v>
      </c>
      <c r="CO19" s="17">
        <v>40.263455832428797</v>
      </c>
      <c r="CQ19" s="26">
        <f t="shared" si="0"/>
        <v>1.1012188845194162</v>
      </c>
      <c r="CR19" s="40">
        <f t="shared" si="1"/>
        <v>3.4797251976269974E-5</v>
      </c>
      <c r="CS19" s="40">
        <f t="shared" si="2"/>
        <v>6.3587667642651003E-5</v>
      </c>
      <c r="CT19" s="40">
        <f t="shared" si="3"/>
        <v>5.6652526863439126E-5</v>
      </c>
      <c r="CU19" s="40">
        <f t="shared" si="4"/>
        <v>4.4845245455320303E-5</v>
      </c>
      <c r="CV19" s="40">
        <f t="shared" si="5"/>
        <v>8.8160736685486003E-6</v>
      </c>
      <c r="CW19" s="40">
        <f t="shared" si="6"/>
        <v>7.5257878615761378E-5</v>
      </c>
      <c r="CX19" s="40">
        <f t="shared" si="7"/>
        <v>5.2902751614212264E-5</v>
      </c>
      <c r="CY19" s="40">
        <f t="shared" si="8"/>
        <v>-3.7963679435014228E-6</v>
      </c>
      <c r="CZ19" s="40">
        <f t="shared" si="9"/>
        <v>9.876046662162484E-5</v>
      </c>
      <c r="DA19" s="40">
        <f t="shared" si="10"/>
        <v>-2.3524869572318666E-5</v>
      </c>
      <c r="DB19" s="40">
        <f t="shared" si="11"/>
        <v>5.7879248621127916E-5</v>
      </c>
      <c r="DC19" s="40">
        <f t="shared" si="12"/>
        <v>1.0612697341253129E-4</v>
      </c>
      <c r="DD19" s="40">
        <f t="shared" si="13"/>
        <v>-1.2844918561852652E-5</v>
      </c>
      <c r="DE19" s="40">
        <f t="shared" si="14"/>
        <v>1.4365383588221795E-4</v>
      </c>
      <c r="DF19" s="40">
        <f t="shared" si="15"/>
        <v>5.7313946739911075E-5</v>
      </c>
      <c r="DG19" s="40">
        <f t="shared" si="16"/>
        <v>-1.3899973078772641E-5</v>
      </c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</row>
    <row r="20" spans="1:122" x14ac:dyDescent="0.25">
      <c r="A20" s="17" t="s">
        <v>190</v>
      </c>
      <c r="B20" s="15">
        <v>114.73814400000001</v>
      </c>
      <c r="C20" s="15">
        <v>1.0566450000000001</v>
      </c>
      <c r="D20" s="15">
        <v>3.7804329999999902</v>
      </c>
      <c r="E20" s="15">
        <v>19.778929999999999</v>
      </c>
      <c r="F20" s="15">
        <v>13.064159</v>
      </c>
      <c r="G20" s="15">
        <v>0.74544599999999905</v>
      </c>
      <c r="H20" s="15">
        <v>13.619738</v>
      </c>
      <c r="I20" s="17">
        <v>1.1219319999999999</v>
      </c>
      <c r="J20" s="17">
        <v>0.16784499999999999</v>
      </c>
      <c r="K20" s="17">
        <v>0.11924999999999999</v>
      </c>
      <c r="L20" s="17">
        <v>0.75619999999999998</v>
      </c>
      <c r="M20" s="17">
        <v>0.12568199999999999</v>
      </c>
      <c r="N20" s="17">
        <v>4.8807999999999997E-2</v>
      </c>
      <c r="O20" s="17">
        <v>1.9650999999999998E-2</v>
      </c>
      <c r="P20" s="17">
        <v>0.12723199999999901</v>
      </c>
      <c r="Q20" s="17">
        <v>1.8858E-2</v>
      </c>
      <c r="R20" s="32"/>
      <c r="S20" s="17" t="s">
        <v>190</v>
      </c>
      <c r="T20" s="17">
        <v>0</v>
      </c>
      <c r="U20" s="17">
        <v>0.42916525968242403</v>
      </c>
      <c r="V20" s="17">
        <v>1.1219542659991</v>
      </c>
      <c r="W20" s="17">
        <v>1.1219542659991</v>
      </c>
      <c r="X20" s="17">
        <v>0.28442381090957097</v>
      </c>
      <c r="Y20" s="17">
        <v>1.1394123189646999E-3</v>
      </c>
      <c r="Z20" s="17">
        <v>0.167844868307434</v>
      </c>
      <c r="AA20" s="17">
        <v>0.11924997045286199</v>
      </c>
      <c r="AB20" s="17">
        <v>2.8297420633277599</v>
      </c>
      <c r="AC20" s="17">
        <v>114.73811626074</v>
      </c>
      <c r="AD20" s="17">
        <v>0.778415467173729</v>
      </c>
      <c r="AE20" s="17">
        <v>0.62038341177929501</v>
      </c>
      <c r="AF20" s="17">
        <v>0.11600430126490099</v>
      </c>
      <c r="AG20" s="17">
        <v>1.9650972571746601E-2</v>
      </c>
      <c r="AH20" s="17">
        <v>0</v>
      </c>
      <c r="AI20" s="17">
        <v>0</v>
      </c>
      <c r="AJ20" s="17">
        <v>0.75619695832933698</v>
      </c>
      <c r="AK20" s="17">
        <v>0.75619695832933698</v>
      </c>
      <c r="AL20" s="17">
        <v>1.6191489667708301</v>
      </c>
      <c r="AM20" s="17">
        <v>0</v>
      </c>
      <c r="AN20" s="17">
        <v>0.127231008573223</v>
      </c>
      <c r="AO20" s="17">
        <v>23700.571045597</v>
      </c>
      <c r="AP20" s="17">
        <v>0</v>
      </c>
      <c r="AQ20" s="17">
        <v>6.4834940013337894E-2</v>
      </c>
      <c r="AR20" s="17">
        <v>5.3901005339153499E-2</v>
      </c>
      <c r="AS20" s="17">
        <v>0</v>
      </c>
      <c r="AT20" s="17">
        <v>6.0034052611760501E-2</v>
      </c>
      <c r="AU20" s="17">
        <v>6.2848186054663593E-2</v>
      </c>
      <c r="AV20" s="17">
        <v>0</v>
      </c>
      <c r="AW20" s="17">
        <v>0.68533919946427602</v>
      </c>
      <c r="AX20" s="17">
        <v>0</v>
      </c>
      <c r="AY20" s="17">
        <v>1.056646549491</v>
      </c>
      <c r="AZ20" s="17">
        <v>0</v>
      </c>
      <c r="BA20" s="17">
        <v>14.6700756736498</v>
      </c>
      <c r="BB20" s="17">
        <v>3.40236776401726</v>
      </c>
      <c r="BC20" s="17">
        <v>0.378041775382088</v>
      </c>
      <c r="BD20" s="17">
        <v>3.7804095393993502</v>
      </c>
      <c r="BE20" s="17">
        <v>0</v>
      </c>
      <c r="BF20" s="17">
        <v>0.38975111559384201</v>
      </c>
      <c r="BG20" s="17">
        <v>0</v>
      </c>
      <c r="BH20" s="17">
        <v>3.9191972971334404E-3</v>
      </c>
      <c r="BI20" s="17">
        <v>6.6752260454041803</v>
      </c>
      <c r="BJ20" s="17">
        <v>4.3111460176259503E-3</v>
      </c>
      <c r="BK20" s="17">
        <v>1.18256772323175</v>
      </c>
      <c r="BL20" s="17">
        <v>1.42399257042389</v>
      </c>
      <c r="BM20" s="17">
        <v>1.30641026912922E-3</v>
      </c>
      <c r="BN20" s="17">
        <v>0</v>
      </c>
      <c r="BO20" s="17">
        <v>0.91971681630538404</v>
      </c>
      <c r="BP20" s="17">
        <v>19.778923691529201</v>
      </c>
      <c r="BQ20" s="17">
        <v>13.0641543776627</v>
      </c>
      <c r="BR20" s="17">
        <v>6.7147693138665199</v>
      </c>
      <c r="BS20" s="17">
        <v>1.0529645000743999E-2</v>
      </c>
      <c r="BT20" s="17">
        <v>0</v>
      </c>
      <c r="BU20" s="17">
        <v>0.31272959760137098</v>
      </c>
      <c r="BV20" s="17">
        <v>8.5569988480850095E-2</v>
      </c>
      <c r="BW20" s="17">
        <v>3.5500535171987999</v>
      </c>
      <c r="BX20" s="17">
        <v>0.235154351097075</v>
      </c>
      <c r="BY20" s="17">
        <v>4.57247419214383E-2</v>
      </c>
      <c r="BZ20" s="17">
        <v>5.0715049300859203</v>
      </c>
      <c r="CA20" s="17">
        <v>0.19476162294570501</v>
      </c>
      <c r="CB20" s="17">
        <v>1.95964185915772E-3</v>
      </c>
      <c r="CC20" s="17">
        <v>0.21498345982351999</v>
      </c>
      <c r="CD20" s="17">
        <v>1.30641048959142E-4</v>
      </c>
      <c r="CE20" s="17">
        <v>0.74545281943594699</v>
      </c>
      <c r="CF20" s="17">
        <v>2.07842947925527</v>
      </c>
      <c r="CG20" s="17">
        <v>1.8858120427476199E-2</v>
      </c>
      <c r="CH20" s="17">
        <v>0</v>
      </c>
      <c r="CI20" s="17">
        <v>0</v>
      </c>
      <c r="CJ20" s="17">
        <v>0.189890193605493</v>
      </c>
      <c r="CK20" s="17">
        <v>0.12568199398720201</v>
      </c>
      <c r="CL20" s="17">
        <v>3.2711779348203497E-2</v>
      </c>
      <c r="CM20" s="17">
        <v>13.6197344532813</v>
      </c>
      <c r="CN20" s="17">
        <v>4.8807661421870902E-2</v>
      </c>
      <c r="CO20" s="17">
        <v>8.6144913050810998E-2</v>
      </c>
      <c r="CQ20" s="26">
        <f t="shared" si="0"/>
        <v>1.0771190674804565</v>
      </c>
      <c r="CR20" s="40">
        <f t="shared" si="1"/>
        <v>-2.4176144949174617E-7</v>
      </c>
      <c r="CS20" s="40">
        <f t="shared" si="2"/>
        <v>1.4664253367521698E-6</v>
      </c>
      <c r="CT20" s="40">
        <f t="shared" si="3"/>
        <v>-6.2057972300943894E-6</v>
      </c>
      <c r="CU20" s="40">
        <f t="shared" si="4"/>
        <v>-3.1894904315797858E-7</v>
      </c>
      <c r="CV20" s="40">
        <f t="shared" si="5"/>
        <v>-3.5381820601502248E-7</v>
      </c>
      <c r="CW20" s="40">
        <f t="shared" si="6"/>
        <v>9.1481287013890587E-6</v>
      </c>
      <c r="CX20" s="40">
        <f t="shared" si="7"/>
        <v>-2.6041020025971451E-7</v>
      </c>
      <c r="CY20" s="40">
        <f t="shared" si="8"/>
        <v>1.9846121779257772E-5</v>
      </c>
      <c r="CZ20" s="40">
        <f t="shared" si="9"/>
        <v>-7.8460821586048978E-7</v>
      </c>
      <c r="DA20" s="40">
        <f t="shared" si="10"/>
        <v>-2.4777474213992026E-7</v>
      </c>
      <c r="DB20" s="40">
        <f t="shared" si="11"/>
        <v>-4.0223097897468063E-6</v>
      </c>
      <c r="DC20" s="40">
        <f t="shared" si="12"/>
        <v>-4.7841361386164522E-8</v>
      </c>
      <c r="DD20" s="40">
        <f t="shared" si="13"/>
        <v>-6.9369392127461157E-6</v>
      </c>
      <c r="DE20" s="40">
        <f t="shared" si="14"/>
        <v>-1.3957688360738757E-6</v>
      </c>
      <c r="DF20" s="40">
        <f t="shared" si="15"/>
        <v>-7.7922753396093033E-6</v>
      </c>
      <c r="DG20" s="40">
        <f t="shared" si="16"/>
        <v>6.3860152826152454E-6</v>
      </c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</row>
    <row r="21" spans="1:122" x14ac:dyDescent="0.25">
      <c r="A21" s="17" t="s">
        <v>191</v>
      </c>
      <c r="B21" s="15">
        <v>1560.7867039999901</v>
      </c>
      <c r="C21" s="15">
        <v>16.828025</v>
      </c>
      <c r="D21" s="15">
        <v>79.772946000000204</v>
      </c>
      <c r="E21" s="15">
        <v>250.44771800000001</v>
      </c>
      <c r="F21" s="15">
        <v>140.85475299999999</v>
      </c>
      <c r="G21" s="15">
        <v>24.533512000000101</v>
      </c>
      <c r="H21" s="15">
        <v>234.12506500000001</v>
      </c>
      <c r="I21" s="17">
        <v>19.203766000000002</v>
      </c>
      <c r="J21" s="17">
        <v>2.8834689999999998</v>
      </c>
      <c r="K21" s="17">
        <v>2.04317499999999</v>
      </c>
      <c r="L21" s="17">
        <v>13.0589279999999</v>
      </c>
      <c r="M21" s="17">
        <v>2.1458469999999901</v>
      </c>
      <c r="N21" s="17">
        <v>0.83418300000000201</v>
      </c>
      <c r="O21" s="17">
        <v>0.33545399999999898</v>
      </c>
      <c r="P21" s="17">
        <v>2.2130889999999899</v>
      </c>
      <c r="Q21" s="17">
        <v>0.322827999999999</v>
      </c>
      <c r="R21" s="32"/>
      <c r="S21" s="17" t="s">
        <v>191</v>
      </c>
      <c r="T21" s="17">
        <v>0</v>
      </c>
      <c r="U21" s="17">
        <v>7.3677169125602804</v>
      </c>
      <c r="V21" s="17">
        <v>19.2037348291651</v>
      </c>
      <c r="W21" s="17">
        <v>19.2037348291651</v>
      </c>
      <c r="X21" s="17">
        <v>4.9007449584153102</v>
      </c>
      <c r="Y21" s="17">
        <v>1.9102034575703902E-2</v>
      </c>
      <c r="Z21" s="17">
        <v>2.8834643195516598</v>
      </c>
      <c r="AA21" s="17">
        <v>2.0431659505026998</v>
      </c>
      <c r="AB21" s="17">
        <v>48.666966156561202</v>
      </c>
      <c r="AC21" s="17">
        <v>1560.78621714424</v>
      </c>
      <c r="AD21" s="17">
        <v>13.357281867772199</v>
      </c>
      <c r="AE21" s="17">
        <v>10.554103587754399</v>
      </c>
      <c r="AF21" s="17">
        <v>2.0049714666181599</v>
      </c>
      <c r="AG21" s="17">
        <v>0.335454226366176</v>
      </c>
      <c r="AH21" s="17">
        <v>0</v>
      </c>
      <c r="AI21" s="17">
        <v>0</v>
      </c>
      <c r="AJ21" s="17">
        <v>13.058894376302501</v>
      </c>
      <c r="AK21" s="17">
        <v>13.058894376302501</v>
      </c>
      <c r="AL21" s="17">
        <v>27.737953848738599</v>
      </c>
      <c r="AM21" s="17">
        <v>0</v>
      </c>
      <c r="AN21" s="17">
        <v>2.2130845607814198</v>
      </c>
      <c r="AO21" s="17">
        <v>255531.731864281</v>
      </c>
      <c r="AP21" s="17">
        <v>0</v>
      </c>
      <c r="AQ21" s="17">
        <v>1.0998980091381501</v>
      </c>
      <c r="AR21" s="17">
        <v>0.91950469170059002</v>
      </c>
      <c r="AS21" s="17">
        <v>0</v>
      </c>
      <c r="AT21" s="17">
        <v>1.0184925974407499</v>
      </c>
      <c r="AU21" s="17">
        <v>1.08937000375226</v>
      </c>
      <c r="AV21" s="17">
        <v>0</v>
      </c>
      <c r="AW21" s="17">
        <v>11.5082206556642</v>
      </c>
      <c r="AX21" s="17">
        <v>0</v>
      </c>
      <c r="AY21" s="17">
        <v>16.827976157013101</v>
      </c>
      <c r="AZ21" s="17">
        <v>0</v>
      </c>
      <c r="BA21" s="17">
        <v>252.060390328323</v>
      </c>
      <c r="BB21" s="17">
        <v>71.795510640056804</v>
      </c>
      <c r="BC21" s="17">
        <v>7.9772839123221804</v>
      </c>
      <c r="BD21" s="17">
        <v>79.772794552378997</v>
      </c>
      <c r="BE21" s="17">
        <v>0</v>
      </c>
      <c r="BF21" s="17">
        <v>6.6405306883381003</v>
      </c>
      <c r="BG21" s="17">
        <v>0</v>
      </c>
      <c r="BH21" s="17">
        <v>4.2256496965888901E-2</v>
      </c>
      <c r="BI21" s="17">
        <v>115.398375474131</v>
      </c>
      <c r="BJ21" s="17">
        <v>4.64821993308972E-2</v>
      </c>
      <c r="BK21" s="17">
        <v>12.750168267773301</v>
      </c>
      <c r="BL21" s="17">
        <v>15.3531631365157</v>
      </c>
      <c r="BM21" s="17">
        <v>1.40854612895936E-2</v>
      </c>
      <c r="BN21" s="17">
        <v>0</v>
      </c>
      <c r="BO21" s="17">
        <v>9.9161719825614405</v>
      </c>
      <c r="BP21" s="17">
        <v>250.447656911324</v>
      </c>
      <c r="BQ21" s="17">
        <v>140.854713685852</v>
      </c>
      <c r="BR21" s="17">
        <v>109.592943225472</v>
      </c>
      <c r="BS21" s="17">
        <v>0.113529119198399</v>
      </c>
      <c r="BT21" s="5">
        <v>0</v>
      </c>
      <c r="BU21" s="17">
        <v>3.37177844651311</v>
      </c>
      <c r="BV21" s="17">
        <v>0.92260094468052201</v>
      </c>
      <c r="BW21" s="17">
        <v>38.275859719902698</v>
      </c>
      <c r="BX21" s="17">
        <v>2.5353849104647801</v>
      </c>
      <c r="BY21" s="17">
        <v>0.49299157503706498</v>
      </c>
      <c r="BZ21" s="17">
        <v>54.679801914714197</v>
      </c>
      <c r="CA21" s="17">
        <v>3.3024163214973701</v>
      </c>
      <c r="CB21" s="17">
        <v>2.1128244514624899E-2</v>
      </c>
      <c r="CC21" s="17">
        <v>2.3179027210546899</v>
      </c>
      <c r="CD21" s="17">
        <v>1.40854533529544E-3</v>
      </c>
      <c r="CE21" s="17">
        <v>24.5336018386547</v>
      </c>
      <c r="CF21" s="17">
        <v>35.966883345950102</v>
      </c>
      <c r="CG21" s="17">
        <v>0.32282678118575597</v>
      </c>
      <c r="CH21" s="17">
        <v>0</v>
      </c>
      <c r="CI21" s="17">
        <v>0</v>
      </c>
      <c r="CJ21" s="17">
        <v>3.2378436311041301</v>
      </c>
      <c r="CK21" s="17">
        <v>2.1458561945257002</v>
      </c>
      <c r="CL21" s="17">
        <v>0.55668883468311303</v>
      </c>
      <c r="CM21" s="17">
        <v>234.125001405446</v>
      </c>
      <c r="CN21" s="17">
        <v>0.83417990915634599</v>
      </c>
      <c r="CO21" s="17">
        <v>1.4686258859394701</v>
      </c>
      <c r="CQ21" s="26">
        <f t="shared" si="0"/>
        <v>1.076606038719536</v>
      </c>
      <c r="CR21" s="40">
        <f t="shared" si="1"/>
        <v>-3.1192971391981704E-7</v>
      </c>
      <c r="CS21" s="40">
        <f t="shared" si="2"/>
        <v>-2.9024788648367493E-6</v>
      </c>
      <c r="CT21" s="40">
        <f t="shared" si="3"/>
        <v>-1.898483493471045E-6</v>
      </c>
      <c r="CU21" s="40">
        <f t="shared" si="4"/>
        <v>-2.439178783243627E-7</v>
      </c>
      <c r="CV21" s="40">
        <f t="shared" si="5"/>
        <v>-2.7911126281485722E-7</v>
      </c>
      <c r="CW21" s="40">
        <f t="shared" si="6"/>
        <v>3.6618750140259381E-6</v>
      </c>
      <c r="CX21" s="40">
        <f t="shared" si="7"/>
        <v>-2.7162642328296014E-7</v>
      </c>
      <c r="CY21" s="40">
        <f t="shared" si="8"/>
        <v>-1.6231626078797568E-6</v>
      </c>
      <c r="CZ21" s="40">
        <f t="shared" si="9"/>
        <v>-1.6232005060608982E-6</v>
      </c>
      <c r="DA21" s="40">
        <f t="shared" si="10"/>
        <v>-4.4291346997649566E-6</v>
      </c>
      <c r="DB21" s="40">
        <f t="shared" si="11"/>
        <v>-2.5747670405776373E-6</v>
      </c>
      <c r="DC21" s="40">
        <f t="shared" si="12"/>
        <v>4.2848002258000136E-6</v>
      </c>
      <c r="DD21" s="40">
        <f t="shared" si="13"/>
        <v>-3.7052345300938743E-6</v>
      </c>
      <c r="DE21" s="40">
        <f t="shared" si="14"/>
        <v>6.748054189999415E-7</v>
      </c>
      <c r="DF21" s="40">
        <f t="shared" si="15"/>
        <v>-2.0058924743079458E-6</v>
      </c>
      <c r="DG21" s="40">
        <f t="shared" si="16"/>
        <v>-3.7754291543217721E-6</v>
      </c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</row>
    <row r="22" spans="1:122" x14ac:dyDescent="0.25">
      <c r="A22" s="17" t="s">
        <v>192</v>
      </c>
      <c r="B22" s="15">
        <v>227.812501</v>
      </c>
      <c r="C22" s="15">
        <v>2.1371279999999899</v>
      </c>
      <c r="D22" s="15">
        <v>11.907775999999901</v>
      </c>
      <c r="E22" s="15">
        <v>40.370146999999903</v>
      </c>
      <c r="F22" s="15">
        <v>19.494038</v>
      </c>
      <c r="G22" s="15">
        <v>2.0492289999999902</v>
      </c>
      <c r="H22" s="15">
        <v>34.994227000000002</v>
      </c>
      <c r="I22" s="17">
        <v>2.8826749999999999</v>
      </c>
      <c r="J22" s="17">
        <v>0.43126100000000001</v>
      </c>
      <c r="K22" s="17">
        <v>0.30641099999999899</v>
      </c>
      <c r="L22" s="17">
        <v>1.9429620000000001</v>
      </c>
      <c r="M22" s="17">
        <v>0.32291999999999998</v>
      </c>
      <c r="N22" s="17">
        <v>0.12542099999999901</v>
      </c>
      <c r="O22" s="17">
        <v>5.0485999999999899E-2</v>
      </c>
      <c r="P22" s="17">
        <v>0.32689099999999999</v>
      </c>
      <c r="Q22" s="17">
        <v>4.8469999999999999E-2</v>
      </c>
      <c r="R22" s="32"/>
      <c r="S22" s="17" t="s">
        <v>192</v>
      </c>
      <c r="T22" s="17">
        <v>0</v>
      </c>
      <c r="U22" s="17">
        <v>1.107268963034</v>
      </c>
      <c r="V22" s="17">
        <v>2.8946610746870798</v>
      </c>
      <c r="W22" s="17">
        <v>2.8946610746870798</v>
      </c>
      <c r="X22" s="17">
        <v>0.73383046131715102</v>
      </c>
      <c r="Y22" s="17">
        <v>2.9396590645788898E-3</v>
      </c>
      <c r="Z22" s="17">
        <v>0.433053141749698</v>
      </c>
      <c r="AA22" s="17">
        <v>0.30768233672911199</v>
      </c>
      <c r="AB22" s="17">
        <v>7.3008593177797199</v>
      </c>
      <c r="AC22" s="17">
        <v>228.74619884588</v>
      </c>
      <c r="AD22" s="17">
        <v>2.0083265109211399</v>
      </c>
      <c r="AE22" s="17">
        <v>1.60060675950329</v>
      </c>
      <c r="AF22" s="17">
        <v>0.29929360514558701</v>
      </c>
      <c r="AG22" s="17">
        <v>5.0695374676609499E-2</v>
      </c>
      <c r="AH22" s="17">
        <v>0</v>
      </c>
      <c r="AI22" s="17">
        <v>0</v>
      </c>
      <c r="AJ22" s="17">
        <v>1.9510192692339401</v>
      </c>
      <c r="AK22" s="17">
        <v>1.9510192692339401</v>
      </c>
      <c r="AL22" s="17">
        <v>4.1774283180167204</v>
      </c>
      <c r="AM22" s="17">
        <v>0</v>
      </c>
      <c r="AN22" s="17">
        <v>0.32824583136295199</v>
      </c>
      <c r="AO22" s="17">
        <v>63640.0830877935</v>
      </c>
      <c r="AP22" s="17">
        <v>0</v>
      </c>
      <c r="AQ22" s="17">
        <v>0.167277425299139</v>
      </c>
      <c r="AR22" s="17">
        <v>0.13906736715587201</v>
      </c>
      <c r="AS22" s="17">
        <v>0</v>
      </c>
      <c r="AT22" s="17">
        <v>0.15489076835488899</v>
      </c>
      <c r="AU22" s="17">
        <v>0.162151237840131</v>
      </c>
      <c r="AV22" s="17">
        <v>0</v>
      </c>
      <c r="AW22" s="17">
        <v>1.76819796765488</v>
      </c>
      <c r="AX22" s="17">
        <v>0</v>
      </c>
      <c r="AY22" s="17">
        <v>2.14571412666655</v>
      </c>
      <c r="AZ22" s="17">
        <v>0</v>
      </c>
      <c r="BA22" s="17">
        <v>37.849446584764898</v>
      </c>
      <c r="BB22" s="17">
        <v>10.7620036927418</v>
      </c>
      <c r="BC22" s="17">
        <v>1.1957672073501999</v>
      </c>
      <c r="BD22" s="17">
        <v>11.957770900091999</v>
      </c>
      <c r="BE22" s="17">
        <v>0</v>
      </c>
      <c r="BF22" s="17">
        <v>1.0055863528387201</v>
      </c>
      <c r="BG22" s="17">
        <v>0</v>
      </c>
      <c r="BH22" s="17">
        <v>5.8716050199242699E-3</v>
      </c>
      <c r="BI22" s="17">
        <v>17.222370465781498</v>
      </c>
      <c r="BJ22" s="17">
        <v>6.4588700209990196E-3</v>
      </c>
      <c r="BK22" s="17">
        <v>1.7716786542987299</v>
      </c>
      <c r="BL22" s="17">
        <v>2.1333727960669502</v>
      </c>
      <c r="BM22" s="17">
        <v>1.9572237195279898E-3</v>
      </c>
      <c r="BN22" s="17">
        <v>0</v>
      </c>
      <c r="BO22" s="17">
        <v>1.3778847754316901</v>
      </c>
      <c r="BP22" s="17">
        <v>40.538169599805897</v>
      </c>
      <c r="BQ22" s="17">
        <v>19.572231450475901</v>
      </c>
      <c r="BR22" s="17">
        <v>20.96593814933</v>
      </c>
      <c r="BS22" s="17">
        <v>1.5775236583497301E-2</v>
      </c>
      <c r="BT22" s="17">
        <v>0</v>
      </c>
      <c r="BU22" s="17">
        <v>0.46851998214256102</v>
      </c>
      <c r="BV22" s="17">
        <v>0.12819828370177999</v>
      </c>
      <c r="BW22" s="17">
        <v>5.3185582874496298</v>
      </c>
      <c r="BX22" s="17">
        <v>0.35230046793101699</v>
      </c>
      <c r="BY22" s="17">
        <v>6.8502664836830401E-2</v>
      </c>
      <c r="BZ22" s="17">
        <v>7.59794099329243</v>
      </c>
      <c r="CA22" s="17">
        <v>0.502495643909456</v>
      </c>
      <c r="CB22" s="17">
        <v>2.9358267608040199E-3</v>
      </c>
      <c r="CC22" s="17">
        <v>0.32208006084756602</v>
      </c>
      <c r="CD22" s="17">
        <v>1.95722371952799E-4</v>
      </c>
      <c r="CE22" s="17">
        <v>2.0572354260707502</v>
      </c>
      <c r="CF22" s="17">
        <v>5.3624379799070701</v>
      </c>
      <c r="CG22" s="17">
        <v>4.8670942404250503E-2</v>
      </c>
      <c r="CH22" s="17">
        <v>0</v>
      </c>
      <c r="CI22" s="17">
        <v>0</v>
      </c>
      <c r="CJ22" s="17">
        <v>0.48993038433395603</v>
      </c>
      <c r="CK22" s="17">
        <v>0.32426752893136401</v>
      </c>
      <c r="CL22" s="17">
        <v>8.4397935415598799E-2</v>
      </c>
      <c r="CM22" s="17">
        <v>35.139529202974003</v>
      </c>
      <c r="CN22" s="17">
        <v>0.125941284919283</v>
      </c>
      <c r="CO22" s="17">
        <v>0.222256989521431</v>
      </c>
      <c r="CQ22" s="26">
        <f t="shared" si="0"/>
        <v>1.0771187731667602</v>
      </c>
      <c r="CR22" s="40">
        <f t="shared" si="1"/>
        <v>4.0985364796991743E-3</v>
      </c>
      <c r="CS22" s="40">
        <f t="shared" si="2"/>
        <v>4.0176005679398484E-3</v>
      </c>
      <c r="CT22" s="40">
        <f t="shared" si="3"/>
        <v>4.1985086125317546E-3</v>
      </c>
      <c r="CU22" s="40">
        <f t="shared" si="4"/>
        <v>4.1620507303576151E-3</v>
      </c>
      <c r="CV22" s="40">
        <f t="shared" si="5"/>
        <v>4.0111469196838934E-3</v>
      </c>
      <c r="CW22" s="40">
        <f t="shared" si="6"/>
        <v>3.9070431224426374E-3</v>
      </c>
      <c r="CX22" s="40">
        <f t="shared" si="7"/>
        <v>4.1521763853792568E-3</v>
      </c>
      <c r="CY22" s="40">
        <f t="shared" si="8"/>
        <v>4.1579694856617227E-3</v>
      </c>
      <c r="CZ22" s="40">
        <f t="shared" si="9"/>
        <v>4.155585016261603E-3</v>
      </c>
      <c r="DA22" s="40">
        <f t="shared" si="10"/>
        <v>4.1491223523731462E-3</v>
      </c>
      <c r="DB22" s="40">
        <f t="shared" si="11"/>
        <v>4.146900059774721E-3</v>
      </c>
      <c r="DC22" s="40">
        <f t="shared" si="12"/>
        <v>4.1729497440976971E-3</v>
      </c>
      <c r="DD22" s="40">
        <f t="shared" si="13"/>
        <v>4.1483078534216454E-3</v>
      </c>
      <c r="DE22" s="40">
        <f t="shared" si="14"/>
        <v>4.1471829142653484E-3</v>
      </c>
      <c r="DF22" s="40">
        <f t="shared" si="15"/>
        <v>4.1445967094597361E-3</v>
      </c>
      <c r="DG22" s="40">
        <f t="shared" si="16"/>
        <v>4.1457067103466824E-3</v>
      </c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</row>
    <row r="23" spans="1:122" x14ac:dyDescent="0.25">
      <c r="A23" s="17" t="s">
        <v>193</v>
      </c>
      <c r="B23" s="15">
        <v>1974.7574829999801</v>
      </c>
      <c r="C23" s="15">
        <v>22.7188012499997</v>
      </c>
      <c r="D23" s="15">
        <v>79.4857977500006</v>
      </c>
      <c r="E23" s="15">
        <v>355.18286825000001</v>
      </c>
      <c r="F23" s="15">
        <v>297.60343000000103</v>
      </c>
      <c r="G23" s="15">
        <v>25.442781499999899</v>
      </c>
      <c r="H23" s="15">
        <v>413.44528987500098</v>
      </c>
      <c r="I23" s="17">
        <v>45.232183194487497</v>
      </c>
      <c r="J23" s="17">
        <v>6.1861025294499798</v>
      </c>
      <c r="K23" s="17">
        <v>2.6174950071124798</v>
      </c>
      <c r="L23" s="17">
        <v>35.4991103752998</v>
      </c>
      <c r="M23" s="17">
        <v>3.47509210604998</v>
      </c>
      <c r="N23" s="17">
        <v>0.86351826249999097</v>
      </c>
      <c r="O23" s="17">
        <v>0.389653799999996</v>
      </c>
      <c r="P23" s="17">
        <v>1.3717539837500099</v>
      </c>
      <c r="Q23" s="17">
        <v>0.17765999999999901</v>
      </c>
      <c r="R23" s="32"/>
      <c r="S23" s="17" t="s">
        <v>193</v>
      </c>
      <c r="T23" s="17">
        <v>19.827443677864999</v>
      </c>
      <c r="U23" s="17">
        <v>7.5753320854688901</v>
      </c>
      <c r="V23" s="17">
        <v>45.234142996767801</v>
      </c>
      <c r="W23" s="17">
        <v>45.234142996767801</v>
      </c>
      <c r="X23" s="17">
        <v>4.6451641702409097</v>
      </c>
      <c r="Y23" s="17">
        <v>3.1812620117190198</v>
      </c>
      <c r="Z23" s="17">
        <v>6.1863438567352098</v>
      </c>
      <c r="AA23" s="17">
        <v>2.6175761982062702</v>
      </c>
      <c r="AB23" s="17">
        <v>52.689692548333497</v>
      </c>
      <c r="AC23" s="17">
        <v>1974.8002231077401</v>
      </c>
      <c r="AD23" s="17">
        <v>15.7628552603217</v>
      </c>
      <c r="AE23" s="17">
        <v>9.0617134782826998</v>
      </c>
      <c r="AF23" s="17">
        <v>3.5115221027206101</v>
      </c>
      <c r="AG23" s="17">
        <v>0.38966417471078102</v>
      </c>
      <c r="AH23" s="17">
        <v>1.42141827135228</v>
      </c>
      <c r="AI23" s="17">
        <v>2.2420906267547398</v>
      </c>
      <c r="AJ23" s="17">
        <v>35.500427791367798</v>
      </c>
      <c r="AK23" s="17">
        <v>35.500427791367798</v>
      </c>
      <c r="AL23" s="17">
        <v>15.5157179808749</v>
      </c>
      <c r="AM23" s="17">
        <v>3.3324311674223002</v>
      </c>
      <c r="AN23" s="17">
        <v>1.37175083873906</v>
      </c>
      <c r="AO23" s="17">
        <v>182410.42666534599</v>
      </c>
      <c r="AP23" s="17">
        <v>0</v>
      </c>
      <c r="AQ23" s="17">
        <v>7.53751167213853</v>
      </c>
      <c r="AR23" s="17">
        <v>1.07903322124803</v>
      </c>
      <c r="AS23" s="17">
        <v>1.8353707842021101</v>
      </c>
      <c r="AT23" s="17">
        <v>8.6023511368456695</v>
      </c>
      <c r="AU23" s="17">
        <v>1.6025850832145501</v>
      </c>
      <c r="AV23" s="17">
        <v>0</v>
      </c>
      <c r="AW23" s="17">
        <v>5.9831487576527396</v>
      </c>
      <c r="AX23" s="17">
        <v>0</v>
      </c>
      <c r="AY23" s="17">
        <v>22.719457973842101</v>
      </c>
      <c r="AZ23" s="17">
        <v>0</v>
      </c>
      <c r="BA23" s="17">
        <v>431.28488158424102</v>
      </c>
      <c r="BB23" s="17">
        <v>71.539046207774604</v>
      </c>
      <c r="BC23" s="17">
        <v>7.9488480492953402</v>
      </c>
      <c r="BD23" s="17">
        <v>79.487894257069897</v>
      </c>
      <c r="BE23" s="17">
        <v>0</v>
      </c>
      <c r="BF23" s="17">
        <v>10.140860521723701</v>
      </c>
      <c r="BG23" s="17">
        <v>0.193861727967228</v>
      </c>
      <c r="BH23" s="17">
        <v>0.104809828425293</v>
      </c>
      <c r="BI23" s="17">
        <v>189.69493025083</v>
      </c>
      <c r="BJ23" s="17">
        <v>1.34633700413917</v>
      </c>
      <c r="BK23" s="17">
        <v>14.400315139690299</v>
      </c>
      <c r="BL23" s="17">
        <v>20.1868827857603</v>
      </c>
      <c r="BM23" s="17">
        <v>6.6027302259186404E-2</v>
      </c>
      <c r="BN23" s="17">
        <v>0</v>
      </c>
      <c r="BO23" s="17">
        <v>11.514297634991699</v>
      </c>
      <c r="BP23" s="17">
        <v>355.19164541785801</v>
      </c>
      <c r="BQ23" s="17">
        <v>297.61188887426403</v>
      </c>
      <c r="BR23" s="17">
        <v>57.579756543593597</v>
      </c>
      <c r="BS23" s="17">
        <v>0.26594152890535</v>
      </c>
      <c r="BT23" s="17">
        <v>1.10715384403401E-2</v>
      </c>
      <c r="BU23" s="17">
        <v>45.801002375480202</v>
      </c>
      <c r="BV23" s="17">
        <v>0.92148131274216305</v>
      </c>
      <c r="BW23" s="17">
        <v>80.050407689721396</v>
      </c>
      <c r="BX23" s="17">
        <v>2.6538019092026399</v>
      </c>
      <c r="BY23" s="17">
        <v>0.903684944085274</v>
      </c>
      <c r="BZ23" s="17">
        <v>114.357737616913</v>
      </c>
      <c r="CA23" s="17">
        <v>2.9963102145048599</v>
      </c>
      <c r="CB23" s="17">
        <v>1.4714574225764301</v>
      </c>
      <c r="CC23" s="17">
        <v>3.55057816432149</v>
      </c>
      <c r="CD23" s="17">
        <v>6.0546766095118396E-3</v>
      </c>
      <c r="CE23" s="17">
        <v>25.443694135154299</v>
      </c>
      <c r="CF23" s="17">
        <v>60.3580599100626</v>
      </c>
      <c r="CG23" s="17">
        <v>0.17766097887420901</v>
      </c>
      <c r="CH23" s="17">
        <v>0</v>
      </c>
      <c r="CI23" s="17">
        <v>0.67561126956045303</v>
      </c>
      <c r="CJ23" s="17">
        <v>5.7008379489105296</v>
      </c>
      <c r="CK23" s="17">
        <v>3.4751981559448999</v>
      </c>
      <c r="CL23" s="17">
        <v>1.90287155704955</v>
      </c>
      <c r="CM23" s="17">
        <v>413.45971218659901</v>
      </c>
      <c r="CN23" s="17">
        <v>0.86353577769969703</v>
      </c>
      <c r="CO23" s="17">
        <v>3.7492654504455998</v>
      </c>
      <c r="CQ23" s="26">
        <f t="shared" si="0"/>
        <v>1.0431122280412108</v>
      </c>
      <c r="CR23" s="40">
        <f t="shared" si="1"/>
        <v>2.164321853590511E-5</v>
      </c>
      <c r="CS23" s="40">
        <f t="shared" si="2"/>
        <v>2.8906623865132918E-5</v>
      </c>
      <c r="CT23" s="40">
        <f t="shared" si="3"/>
        <v>2.6375870012534828E-5</v>
      </c>
      <c r="CU23" s="40">
        <f t="shared" si="4"/>
        <v>2.4711686971968014E-5</v>
      </c>
      <c r="CV23" s="40">
        <f t="shared" si="5"/>
        <v>2.8423309042503077E-5</v>
      </c>
      <c r="CW23" s="40">
        <f t="shared" si="6"/>
        <v>3.5870101482409438E-5</v>
      </c>
      <c r="CX23" s="40">
        <f t="shared" si="7"/>
        <v>3.4883240784737653E-5</v>
      </c>
      <c r="CY23" s="40">
        <f t="shared" si="8"/>
        <v>4.3327607510721132E-5</v>
      </c>
      <c r="CZ23" s="40">
        <f t="shared" si="9"/>
        <v>3.9011200360984175E-5</v>
      </c>
      <c r="DA23" s="40">
        <f t="shared" si="10"/>
        <v>3.1018624130982295E-5</v>
      </c>
      <c r="DB23" s="40">
        <f t="shared" si="11"/>
        <v>3.7111241776772029E-5</v>
      </c>
      <c r="DC23" s="40">
        <f t="shared" si="12"/>
        <v>3.0517146505350111E-5</v>
      </c>
      <c r="DD23" s="40">
        <f t="shared" si="13"/>
        <v>2.0283531300593841E-5</v>
      </c>
      <c r="DE23" s="40">
        <f t="shared" si="14"/>
        <v>2.6625457739721052E-5</v>
      </c>
      <c r="DF23" s="40">
        <f t="shared" si="15"/>
        <v>-2.2926931411507296E-6</v>
      </c>
      <c r="DG23" s="40">
        <f t="shared" si="16"/>
        <v>5.5098176854371705E-6</v>
      </c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</row>
    <row r="24" spans="1:122" x14ac:dyDescent="0.25">
      <c r="A24" s="17" t="s">
        <v>194</v>
      </c>
      <c r="B24" s="15">
        <v>11212.4975540002</v>
      </c>
      <c r="C24" s="15">
        <v>127.207080500004</v>
      </c>
      <c r="D24" s="15">
        <v>467.04206750000202</v>
      </c>
      <c r="E24" s="15">
        <v>1979.93545749993</v>
      </c>
      <c r="F24" s="15">
        <v>1645.49948299997</v>
      </c>
      <c r="G24" s="15">
        <v>149.17078299999901</v>
      </c>
      <c r="H24" s="15">
        <v>2419.4767887500202</v>
      </c>
      <c r="I24" s="17">
        <v>259.64392786907899</v>
      </c>
      <c r="J24" s="17">
        <v>35.992903447299902</v>
      </c>
      <c r="K24" s="17">
        <v>15.119984033324901</v>
      </c>
      <c r="L24" s="17">
        <v>209.069610644195</v>
      </c>
      <c r="M24" s="17">
        <v>19.7044160996995</v>
      </c>
      <c r="N24" s="17">
        <v>4.8951794250002596</v>
      </c>
      <c r="O24" s="17">
        <v>2.2082892000000398</v>
      </c>
      <c r="P24" s="17">
        <v>9.5063628974997396</v>
      </c>
      <c r="Q24" s="17">
        <v>1.02063999999999</v>
      </c>
      <c r="R24" s="32"/>
      <c r="S24" s="17" t="s">
        <v>194</v>
      </c>
      <c r="T24" s="17">
        <v>113.79521272526701</v>
      </c>
      <c r="U24" s="17">
        <v>44.702176998458903</v>
      </c>
      <c r="V24" s="17">
        <v>259.686370003707</v>
      </c>
      <c r="W24" s="17">
        <v>259.686370003707</v>
      </c>
      <c r="X24" s="17">
        <v>27.972024504720601</v>
      </c>
      <c r="Y24" s="17">
        <v>18.2485447910632</v>
      </c>
      <c r="Z24" s="17">
        <v>35.998900852036797</v>
      </c>
      <c r="AA24" s="17">
        <v>15.1229439976661</v>
      </c>
      <c r="AB24" s="17">
        <v>312.91561556809199</v>
      </c>
      <c r="AC24" s="17">
        <v>11214.731604689199</v>
      </c>
      <c r="AD24" s="17">
        <v>92.517496898374603</v>
      </c>
      <c r="AE24" s="17">
        <v>51.083278942651098</v>
      </c>
      <c r="AF24" s="17">
        <v>20.8618655368223</v>
      </c>
      <c r="AG24" s="17">
        <v>2.2087460053164398</v>
      </c>
      <c r="AH24" s="17">
        <v>8.1579251727971194</v>
      </c>
      <c r="AI24" s="17">
        <v>12.8679705851865</v>
      </c>
      <c r="AJ24" s="17">
        <v>209.10289766174</v>
      </c>
      <c r="AK24" s="17">
        <v>209.10289766174</v>
      </c>
      <c r="AL24" s="17">
        <v>92.025628668780897</v>
      </c>
      <c r="AM24" s="17">
        <v>19.1255467257783</v>
      </c>
      <c r="AN24" s="17">
        <v>9.5087673956464105</v>
      </c>
      <c r="AO24" s="17">
        <v>1172590.6724278701</v>
      </c>
      <c r="AP24" s="17">
        <v>0</v>
      </c>
      <c r="AQ24" s="17">
        <v>43.076672428441803</v>
      </c>
      <c r="AR24" s="17">
        <v>6.1832807836226298</v>
      </c>
      <c r="AS24" s="17">
        <v>10.5336917140033</v>
      </c>
      <c r="AT24" s="17">
        <v>49.2024611949495</v>
      </c>
      <c r="AU24" s="17">
        <v>9.66834593015537</v>
      </c>
      <c r="AV24" s="17">
        <v>0</v>
      </c>
      <c r="AW24" s="17">
        <v>29.092917573937001</v>
      </c>
      <c r="AX24" s="17">
        <v>0</v>
      </c>
      <c r="AY24" s="17">
        <v>127.23350252925199</v>
      </c>
      <c r="AZ24" s="17">
        <v>0</v>
      </c>
      <c r="BA24" s="17">
        <v>2522.5093577384901</v>
      </c>
      <c r="BB24" s="17">
        <v>420.42449969080099</v>
      </c>
      <c r="BC24" s="17">
        <v>46.713904869238299</v>
      </c>
      <c r="BD24" s="17">
        <v>467.13840456003999</v>
      </c>
      <c r="BE24" s="17">
        <v>0</v>
      </c>
      <c r="BF24" s="17">
        <v>57.898917705705003</v>
      </c>
      <c r="BG24" s="17">
        <v>1.1126252430810599</v>
      </c>
      <c r="BH24" s="17">
        <v>0.58284878574932297</v>
      </c>
      <c r="BI24" s="17">
        <v>1130.1735486585401</v>
      </c>
      <c r="BJ24" s="17">
        <v>7.7064252755501901</v>
      </c>
      <c r="BK24" s="17">
        <v>77.008457855894804</v>
      </c>
      <c r="BL24" s="17">
        <v>109.068018838494</v>
      </c>
      <c r="BM24" s="17">
        <v>0.372719585420834</v>
      </c>
      <c r="BN24" s="17">
        <v>0</v>
      </c>
      <c r="BO24" s="17">
        <v>61.698221366094003</v>
      </c>
      <c r="BP24" s="17">
        <v>1980.2899942132999</v>
      </c>
      <c r="BQ24" s="17">
        <v>1645.7819951502699</v>
      </c>
      <c r="BR24" s="17">
        <v>334.50799906303502</v>
      </c>
      <c r="BS24" s="17">
        <v>1.4761023081289899</v>
      </c>
      <c r="BT24" s="17">
        <v>6.3542572573400097E-2</v>
      </c>
      <c r="BU24" s="17">
        <v>261.37317929639403</v>
      </c>
      <c r="BV24" s="17">
        <v>4.8806226944889897</v>
      </c>
      <c r="BW24" s="17">
        <v>442.50341385715097</v>
      </c>
      <c r="BX24" s="17">
        <v>14.1096274001443</v>
      </c>
      <c r="BY24" s="17">
        <v>4.9684566146927001</v>
      </c>
      <c r="BZ24" s="17">
        <v>632.14784977705699</v>
      </c>
      <c r="CA24" s="17">
        <v>16.600313873944501</v>
      </c>
      <c r="CB24" s="17">
        <v>8.4357392568219201</v>
      </c>
      <c r="CC24" s="17">
        <v>19.352643095950601</v>
      </c>
      <c r="CD24" s="17">
        <v>3.4126569663299099E-2</v>
      </c>
      <c r="CE24" s="17">
        <v>149.20581581044601</v>
      </c>
      <c r="CF24" s="17">
        <v>360.31794063234702</v>
      </c>
      <c r="CG24" s="17">
        <v>1.0209424109415299</v>
      </c>
      <c r="CH24" s="17">
        <v>0</v>
      </c>
      <c r="CI24" s="17">
        <v>3.8774885384059501</v>
      </c>
      <c r="CJ24" s="17">
        <v>32.641375596373798</v>
      </c>
      <c r="CK24" s="17">
        <v>19.708004700285102</v>
      </c>
      <c r="CL24" s="17">
        <v>10.8774917464309</v>
      </c>
      <c r="CM24" s="17">
        <v>2419.9055229087699</v>
      </c>
      <c r="CN24" s="17">
        <v>4.8962345050386604</v>
      </c>
      <c r="CO24" s="17">
        <v>21.476714084230299</v>
      </c>
      <c r="CQ24" s="26">
        <f t="shared" si="0"/>
        <v>1.0423999341537882</v>
      </c>
      <c r="CR24" s="40">
        <f t="shared" si="1"/>
        <v>1.9924648172632456E-4</v>
      </c>
      <c r="CS24" s="40">
        <f t="shared" si="2"/>
        <v>2.077087937569274E-4</v>
      </c>
      <c r="CT24" s="40">
        <f t="shared" si="3"/>
        <v>2.0627062687017414E-4</v>
      </c>
      <c r="CU24" s="40">
        <f t="shared" si="4"/>
        <v>1.7906478316097603E-4</v>
      </c>
      <c r="CV24" s="40">
        <f t="shared" si="5"/>
        <v>1.7168777822090226E-4</v>
      </c>
      <c r="CW24" s="40">
        <f t="shared" si="6"/>
        <v>2.3485034899231442E-4</v>
      </c>
      <c r="CX24" s="40">
        <f t="shared" si="7"/>
        <v>1.7720118694387077E-4</v>
      </c>
      <c r="CY24" s="40">
        <f t="shared" si="8"/>
        <v>1.6346284304174019E-4</v>
      </c>
      <c r="CZ24" s="40">
        <f t="shared" si="9"/>
        <v>1.6662742269949528E-4</v>
      </c>
      <c r="DA24" s="40">
        <f t="shared" si="10"/>
        <v>1.9576504410822419E-4</v>
      </c>
      <c r="DB24" s="40">
        <f t="shared" si="11"/>
        <v>1.5921499754288222E-4</v>
      </c>
      <c r="DC24" s="40">
        <f t="shared" si="12"/>
        <v>1.8212164052179783E-4</v>
      </c>
      <c r="DD24" s="40">
        <f t="shared" si="13"/>
        <v>2.155344976758984E-4</v>
      </c>
      <c r="DE24" s="40">
        <f t="shared" si="14"/>
        <v>2.0685937168012851E-4</v>
      </c>
      <c r="DF24" s="40">
        <f t="shared" si="15"/>
        <v>2.5293565715898346E-4</v>
      </c>
      <c r="DG24" s="40">
        <f t="shared" si="16"/>
        <v>2.9629540439325843E-4</v>
      </c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</row>
    <row r="25" spans="1:122" x14ac:dyDescent="0.25">
      <c r="A25" s="17" t="s">
        <v>195</v>
      </c>
      <c r="B25" s="15">
        <v>29933.6383660008</v>
      </c>
      <c r="C25" s="15">
        <v>341.15577800000602</v>
      </c>
      <c r="D25" s="15">
        <v>1409.16159099991</v>
      </c>
      <c r="E25" s="15">
        <v>3965.8785399998701</v>
      </c>
      <c r="F25" s="15">
        <v>2435.9999149998298</v>
      </c>
      <c r="G25" s="15">
        <v>496.97097600003201</v>
      </c>
      <c r="H25" s="15">
        <v>4289.6309679996402</v>
      </c>
      <c r="I25" s="17">
        <v>365.95851500003101</v>
      </c>
      <c r="J25" s="17">
        <v>53.148510999996901</v>
      </c>
      <c r="K25" s="17">
        <v>38.592440999999397</v>
      </c>
      <c r="L25" s="17">
        <v>229.03289500002001</v>
      </c>
      <c r="M25" s="17">
        <v>41.8108520000008</v>
      </c>
      <c r="N25" s="17">
        <v>16.133896999999099</v>
      </c>
      <c r="O25" s="17">
        <v>6.5334260000004303</v>
      </c>
      <c r="P25" s="17">
        <v>36.091074000000901</v>
      </c>
      <c r="Q25" s="17">
        <v>6.1523960000000004</v>
      </c>
      <c r="R25" s="32"/>
      <c r="S25" s="17" t="s">
        <v>195</v>
      </c>
      <c r="T25" s="17">
        <v>0</v>
      </c>
      <c r="U25" s="17">
        <v>135.912191122504</v>
      </c>
      <c r="V25" s="17">
        <v>366.019776216303</v>
      </c>
      <c r="W25" s="17">
        <v>366.019776216303</v>
      </c>
      <c r="X25" s="17">
        <v>88.620863391458101</v>
      </c>
      <c r="Y25" s="17">
        <v>0.39811144093707401</v>
      </c>
      <c r="Z25" s="17">
        <v>53.157579656695198</v>
      </c>
      <c r="AA25" s="17">
        <v>38.599010598829302</v>
      </c>
      <c r="AB25" s="17">
        <v>889.07711713189701</v>
      </c>
      <c r="AC25" s="17">
        <v>29938.815581827301</v>
      </c>
      <c r="AD25" s="17">
        <v>247.015268680708</v>
      </c>
      <c r="AE25" s="17">
        <v>204.307188784179</v>
      </c>
      <c r="AF25" s="17">
        <v>35.640817980956299</v>
      </c>
      <c r="AG25" s="17">
        <v>6.5344993366490796</v>
      </c>
      <c r="AH25" s="17">
        <v>0</v>
      </c>
      <c r="AI25" s="17">
        <v>0</v>
      </c>
      <c r="AJ25" s="17">
        <v>229.074578474183</v>
      </c>
      <c r="AK25" s="17">
        <v>229.074578474183</v>
      </c>
      <c r="AL25" s="17">
        <v>517.54810878228295</v>
      </c>
      <c r="AM25" s="17">
        <v>0</v>
      </c>
      <c r="AN25" s="17">
        <v>36.0980339142099</v>
      </c>
      <c r="AO25" s="17">
        <v>4316024.5831858898</v>
      </c>
      <c r="AP25" s="17">
        <v>0</v>
      </c>
      <c r="AQ25" s="17">
        <v>21.603570072499998</v>
      </c>
      <c r="AR25" s="17">
        <v>17.545151940149299</v>
      </c>
      <c r="AS25" s="17">
        <v>0</v>
      </c>
      <c r="AT25" s="17">
        <v>20.0011560370423</v>
      </c>
      <c r="AU25" s="17">
        <v>19.056967726734801</v>
      </c>
      <c r="AV25" s="17">
        <v>0</v>
      </c>
      <c r="AW25" s="17">
        <v>237.982302365648</v>
      </c>
      <c r="AX25" s="17">
        <v>0</v>
      </c>
      <c r="AY25" s="17">
        <v>341.216407365642</v>
      </c>
      <c r="AZ25" s="17">
        <v>0</v>
      </c>
      <c r="BA25" s="17">
        <v>4630.8569057027998</v>
      </c>
      <c r="BB25" s="17">
        <v>1268.47684163649</v>
      </c>
      <c r="BC25" s="17">
        <v>140.94184721308201</v>
      </c>
      <c r="BD25" s="17">
        <v>1409.4186888495699</v>
      </c>
      <c r="BE25" s="17">
        <v>0</v>
      </c>
      <c r="BF25" s="17">
        <v>127.54475570093101</v>
      </c>
      <c r="BG25" s="17">
        <v>0</v>
      </c>
      <c r="BH25" s="17">
        <v>0.73094654585338104</v>
      </c>
      <c r="BI25" s="17">
        <v>2048.8567512346399</v>
      </c>
      <c r="BJ25" s="17">
        <v>0.804038292961192</v>
      </c>
      <c r="BK25" s="17">
        <v>220.55020085208599</v>
      </c>
      <c r="BL25" s="17">
        <v>265.57643997640997</v>
      </c>
      <c r="BM25" s="17">
        <v>0.24364835243087099</v>
      </c>
      <c r="BN25" s="17">
        <v>0</v>
      </c>
      <c r="BO25" s="17">
        <v>171.528249552186</v>
      </c>
      <c r="BP25" s="17">
        <v>3966.62275840231</v>
      </c>
      <c r="BQ25" s="17">
        <v>2436.4808532782099</v>
      </c>
      <c r="BR25" s="17">
        <v>1530.14190512409</v>
      </c>
      <c r="BS25" s="17">
        <v>1.9638051883573899</v>
      </c>
      <c r="BT25" s="17">
        <v>0</v>
      </c>
      <c r="BU25" s="17">
        <v>58.324466442897503</v>
      </c>
      <c r="BV25" s="17">
        <v>15.9589619989307</v>
      </c>
      <c r="BW25" s="17">
        <v>662.089276939103</v>
      </c>
      <c r="BX25" s="17">
        <v>43.8566637124731</v>
      </c>
      <c r="BY25" s="17">
        <v>8.5276772400337304</v>
      </c>
      <c r="BZ25" s="17">
        <v>945.84192915447102</v>
      </c>
      <c r="CA25" s="17">
        <v>65.030219500401699</v>
      </c>
      <c r="CB25" s="17">
        <v>0.36547246173602899</v>
      </c>
      <c r="CC25" s="17">
        <v>40.094711751186303</v>
      </c>
      <c r="CD25" s="17">
        <v>2.43648170990481E-2</v>
      </c>
      <c r="CE25" s="17">
        <v>497.07962490561403</v>
      </c>
      <c r="CF25" s="17">
        <v>635.04909699919301</v>
      </c>
      <c r="CG25" s="17">
        <v>6.1534330915248798</v>
      </c>
      <c r="CH25" s="17">
        <v>0</v>
      </c>
      <c r="CI25" s="17">
        <v>0</v>
      </c>
      <c r="CJ25" s="17">
        <v>61.937308240848303</v>
      </c>
      <c r="CK25" s="17">
        <v>41.817693352039498</v>
      </c>
      <c r="CL25" s="17">
        <v>10.7577186473652</v>
      </c>
      <c r="CM25" s="17">
        <v>4290.3782227439797</v>
      </c>
      <c r="CN25" s="17">
        <v>16.136547574657801</v>
      </c>
      <c r="CO25" s="17">
        <v>28.1162400422273</v>
      </c>
      <c r="CQ25" s="26">
        <f t="shared" si="0"/>
        <v>1.0793586638012211</v>
      </c>
      <c r="CR25" s="40">
        <f t="shared" si="1"/>
        <v>1.7295644997106593E-4</v>
      </c>
      <c r="CS25" s="40">
        <f t="shared" si="2"/>
        <v>1.7771754003818822E-4</v>
      </c>
      <c r="CT25" s="40">
        <f t="shared" si="3"/>
        <v>1.824473866602158E-4</v>
      </c>
      <c r="CU25" s="40">
        <f t="shared" si="4"/>
        <v>1.8765536940520627E-4</v>
      </c>
      <c r="CV25" s="40">
        <f t="shared" si="5"/>
        <v>1.9742951361315707E-4</v>
      </c>
      <c r="CW25" s="40">
        <f t="shared" si="6"/>
        <v>2.186222351584738E-4</v>
      </c>
      <c r="CX25" s="40">
        <f t="shared" si="7"/>
        <v>1.7420024004720071E-4</v>
      </c>
      <c r="CY25" s="40">
        <f t="shared" si="8"/>
        <v>1.6739934654063672E-4</v>
      </c>
      <c r="CZ25" s="40">
        <f t="shared" si="9"/>
        <v>1.7062861268676437E-4</v>
      </c>
      <c r="DA25" s="40">
        <f t="shared" si="10"/>
        <v>1.7023019689025605E-4</v>
      </c>
      <c r="DB25" s="40">
        <f t="shared" si="11"/>
        <v>1.81997761339001E-4</v>
      </c>
      <c r="DC25" s="40">
        <f t="shared" si="12"/>
        <v>1.6362622887230709E-4</v>
      </c>
      <c r="DD25" s="40">
        <f t="shared" si="13"/>
        <v>1.6428607785844588E-4</v>
      </c>
      <c r="DE25" s="40">
        <f t="shared" si="14"/>
        <v>1.6428389158294754E-4</v>
      </c>
      <c r="DF25" s="40">
        <f t="shared" si="15"/>
        <v>1.9284308937434966E-4</v>
      </c>
      <c r="DG25" s="40">
        <f t="shared" si="16"/>
        <v>1.6856709562898872E-4</v>
      </c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</row>
    <row r="26" spans="1:122" x14ac:dyDescent="0.25">
      <c r="A26" s="17" t="s">
        <v>196</v>
      </c>
      <c r="B26" s="15">
        <v>22257.195935999702</v>
      </c>
      <c r="C26" s="15">
        <v>265.25400299999598</v>
      </c>
      <c r="D26" s="15">
        <v>826.74124700000198</v>
      </c>
      <c r="E26" s="15">
        <v>1724.72497000003</v>
      </c>
      <c r="F26" s="15">
        <v>1191.6228999999701</v>
      </c>
      <c r="G26" s="15">
        <v>249.526621000002</v>
      </c>
      <c r="H26" s="15">
        <v>2898.0681340000501</v>
      </c>
      <c r="I26" s="17">
        <v>273.45495500000197</v>
      </c>
      <c r="J26" s="17">
        <v>36.497116999999697</v>
      </c>
      <c r="K26" s="17">
        <v>28.224189999999101</v>
      </c>
      <c r="L26" s="17">
        <v>135.72350899999901</v>
      </c>
      <c r="M26" s="17">
        <v>32.882461999998398</v>
      </c>
      <c r="N26" s="17">
        <v>12.4797769999998</v>
      </c>
      <c r="O26" s="17">
        <v>5.1349309999999502</v>
      </c>
      <c r="P26" s="17">
        <v>16.102755000000499</v>
      </c>
      <c r="Q26" s="17">
        <v>4.5994880000000196</v>
      </c>
      <c r="R26" s="32"/>
      <c r="S26" s="17" t="s">
        <v>196</v>
      </c>
      <c r="T26" s="17">
        <v>0</v>
      </c>
      <c r="U26" s="17">
        <v>93.021966823063593</v>
      </c>
      <c r="V26" s="17">
        <v>273.56197441451502</v>
      </c>
      <c r="W26" s="17">
        <v>273.56197441451502</v>
      </c>
      <c r="X26" s="17">
        <v>58.178756167595303</v>
      </c>
      <c r="Y26" s="17">
        <v>0.33597659551178599</v>
      </c>
      <c r="Z26" s="17">
        <v>36.510675966210698</v>
      </c>
      <c r="AA26" s="17">
        <v>28.235093967323898</v>
      </c>
      <c r="AB26" s="17">
        <v>596.455911037021</v>
      </c>
      <c r="AC26" s="17">
        <v>22265.591577021201</v>
      </c>
      <c r="AD26" s="17">
        <v>169.916720612711</v>
      </c>
      <c r="AE26" s="17">
        <v>153.18306043623701</v>
      </c>
      <c r="AF26" s="17">
        <v>22.526399734826899</v>
      </c>
      <c r="AG26" s="17">
        <v>5.1369894367185296</v>
      </c>
      <c r="AH26" s="17">
        <v>0</v>
      </c>
      <c r="AI26" s="17">
        <v>0</v>
      </c>
      <c r="AJ26" s="17">
        <v>135.76932004224699</v>
      </c>
      <c r="AK26" s="17">
        <v>135.76932004224699</v>
      </c>
      <c r="AL26" s="17">
        <v>362.371515700109</v>
      </c>
      <c r="AM26" s="17">
        <v>0</v>
      </c>
      <c r="AN26" s="17">
        <v>16.106814883819101</v>
      </c>
      <c r="AO26" s="17">
        <v>5372827.9260992296</v>
      </c>
      <c r="AP26" s="17">
        <v>0</v>
      </c>
      <c r="AQ26" s="17">
        <v>16.6101657732777</v>
      </c>
      <c r="AR26" s="17">
        <v>12.8178631507161</v>
      </c>
      <c r="AS26" s="17">
        <v>0</v>
      </c>
      <c r="AT26" s="17">
        <v>15.373444167696899</v>
      </c>
      <c r="AU26" s="17">
        <v>11.6011545434922</v>
      </c>
      <c r="AV26" s="17">
        <v>0</v>
      </c>
      <c r="AW26" s="17">
        <v>198.54828613673499</v>
      </c>
      <c r="AX26" s="17">
        <v>0</v>
      </c>
      <c r="AY26" s="17">
        <v>265.354277925671</v>
      </c>
      <c r="AZ26" s="17">
        <v>0</v>
      </c>
      <c r="BA26" s="17">
        <v>3145.5321631199799</v>
      </c>
      <c r="BB26" s="17">
        <v>744.33860736233498</v>
      </c>
      <c r="BC26" s="17">
        <v>82.704243778281096</v>
      </c>
      <c r="BD26" s="17">
        <v>827.04285114061599</v>
      </c>
      <c r="BE26" s="17">
        <v>0</v>
      </c>
      <c r="BF26" s="17">
        <v>94.303429778766102</v>
      </c>
      <c r="BG26" s="17">
        <v>0</v>
      </c>
      <c r="BH26" s="17">
        <v>0.357597343210039</v>
      </c>
      <c r="BI26" s="17">
        <v>1291.3721635509801</v>
      </c>
      <c r="BJ26" s="17">
        <v>0.39335713255840798</v>
      </c>
      <c r="BK26" s="17">
        <v>107.89912707992301</v>
      </c>
      <c r="BL26" s="17">
        <v>129.927236561451</v>
      </c>
      <c r="BM26" s="17">
        <v>0.11919930157575299</v>
      </c>
      <c r="BN26" s="17">
        <v>0</v>
      </c>
      <c r="BO26" s="17">
        <v>83.916269515038294</v>
      </c>
      <c r="BP26" s="17">
        <v>1725.2518259118001</v>
      </c>
      <c r="BQ26" s="17">
        <v>1191.9922557028599</v>
      </c>
      <c r="BR26" s="17">
        <v>533.25957020894305</v>
      </c>
      <c r="BS26" s="17">
        <v>0.96074533926376604</v>
      </c>
      <c r="BT26" s="17">
        <v>0</v>
      </c>
      <c r="BU26" s="17">
        <v>28.533922496513899</v>
      </c>
      <c r="BV26" s="17">
        <v>7.8075485551458597</v>
      </c>
      <c r="BW26" s="17">
        <v>323.91196216868599</v>
      </c>
      <c r="BX26" s="17">
        <v>21.455867391987301</v>
      </c>
      <c r="BY26" s="17">
        <v>4.1719728666148503</v>
      </c>
      <c r="BZ26" s="17">
        <v>462.73130067185798</v>
      </c>
      <c r="CA26" s="17">
        <v>50.215199642738298</v>
      </c>
      <c r="CB26" s="17">
        <v>0.17879879341038399</v>
      </c>
      <c r="CC26" s="17">
        <v>19.615430546139901</v>
      </c>
      <c r="CD26" s="17">
        <v>1.19199394831263E-2</v>
      </c>
      <c r="CE26" s="17">
        <v>249.61274476099101</v>
      </c>
      <c r="CF26" s="17">
        <v>395.174982331862</v>
      </c>
      <c r="CG26" s="17">
        <v>4.6012887131511198</v>
      </c>
      <c r="CH26" s="17">
        <v>0</v>
      </c>
      <c r="CI26" s="17">
        <v>0</v>
      </c>
      <c r="CJ26" s="17">
        <v>45.458829568831</v>
      </c>
      <c r="CK26" s="17">
        <v>32.895675917442503</v>
      </c>
      <c r="CL26" s="17">
        <v>8.0411141429653199</v>
      </c>
      <c r="CM26" s="17">
        <v>2899.1387046743398</v>
      </c>
      <c r="CN26" s="17">
        <v>12.484752556117</v>
      </c>
      <c r="CO26" s="17">
        <v>20.666010872293899</v>
      </c>
      <c r="CQ26" s="26">
        <f t="shared" si="0"/>
        <v>1.0849885029813768</v>
      </c>
      <c r="CR26" s="40">
        <f t="shared" si="1"/>
        <v>3.7721018611873566E-4</v>
      </c>
      <c r="CS26" s="40">
        <f t="shared" si="2"/>
        <v>3.7803360002459609E-4</v>
      </c>
      <c r="CT26" s="40">
        <f t="shared" si="3"/>
        <v>3.648108059304519E-4</v>
      </c>
      <c r="CU26" s="40">
        <f t="shared" si="4"/>
        <v>3.0547242078259566E-4</v>
      </c>
      <c r="CV26" s="40">
        <f t="shared" si="5"/>
        <v>3.0996022557962195E-4</v>
      </c>
      <c r="CW26" s="40">
        <f t="shared" si="6"/>
        <v>3.4514858833042267E-4</v>
      </c>
      <c r="CX26" s="40">
        <f t="shared" si="7"/>
        <v>3.6940838682492658E-4</v>
      </c>
      <c r="CY26" s="40">
        <f t="shared" si="8"/>
        <v>3.9136030470922139E-4</v>
      </c>
      <c r="CZ26" s="40">
        <f t="shared" si="9"/>
        <v>3.7150787036139963E-4</v>
      </c>
      <c r="DA26" s="40">
        <f t="shared" si="10"/>
        <v>3.8633411002396824E-4</v>
      </c>
      <c r="DB26" s="40">
        <f t="shared" si="11"/>
        <v>3.3753210910555378E-4</v>
      </c>
      <c r="DC26" s="40">
        <f t="shared" si="12"/>
        <v>4.0185304385376294E-4</v>
      </c>
      <c r="DD26" s="40">
        <f t="shared" si="13"/>
        <v>3.9868950520512679E-4</v>
      </c>
      <c r="DE26" s="40">
        <f t="shared" si="14"/>
        <v>4.0086940186332299E-4</v>
      </c>
      <c r="DF26" s="40">
        <f t="shared" si="15"/>
        <v>2.5212355392614436E-4</v>
      </c>
      <c r="DG26" s="40">
        <f t="shared" si="16"/>
        <v>3.9150295665521675E-4</v>
      </c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</row>
    <row r="27" spans="1:122" x14ac:dyDescent="0.25">
      <c r="A27" s="17" t="s">
        <v>197</v>
      </c>
      <c r="B27" s="15">
        <v>12812.440350000001</v>
      </c>
      <c r="C27" s="15">
        <v>108.34643699999801</v>
      </c>
      <c r="D27" s="15">
        <v>388.56422099999702</v>
      </c>
      <c r="E27" s="15">
        <v>2048.8131899999998</v>
      </c>
      <c r="F27" s="15">
        <v>1403.8577189999801</v>
      </c>
      <c r="G27" s="15">
        <v>84.833019000000704</v>
      </c>
      <c r="H27" s="15">
        <v>1591.58005199998</v>
      </c>
      <c r="I27" s="17">
        <v>116.303882</v>
      </c>
      <c r="J27" s="17">
        <v>19.281879</v>
      </c>
      <c r="K27" s="17">
        <v>12.7209979999997</v>
      </c>
      <c r="L27" s="17">
        <v>99.104197000000198</v>
      </c>
      <c r="M27" s="17">
        <v>12.0687610000001</v>
      </c>
      <c r="N27" s="17">
        <v>4.8122719999999797</v>
      </c>
      <c r="O27" s="17">
        <v>1.8890180000000201</v>
      </c>
      <c r="P27" s="17">
        <v>19.544445000000199</v>
      </c>
      <c r="Q27" s="17">
        <v>1.95443399999996</v>
      </c>
      <c r="R27" s="32"/>
      <c r="S27" s="17" t="s">
        <v>197</v>
      </c>
      <c r="T27" s="17">
        <v>0</v>
      </c>
      <c r="U27" s="17">
        <v>49.159813504625802</v>
      </c>
      <c r="V27" s="17">
        <v>116.303739875996</v>
      </c>
      <c r="W27" s="17">
        <v>116.303739875996</v>
      </c>
      <c r="X27" s="17">
        <v>34.532787352138698</v>
      </c>
      <c r="Y27" s="17">
        <v>8.0430177274535997E-2</v>
      </c>
      <c r="Z27" s="17">
        <v>19.281872494046301</v>
      </c>
      <c r="AA27" s="17">
        <v>12.720976915143799</v>
      </c>
      <c r="AB27" s="17">
        <v>333.64917763168398</v>
      </c>
      <c r="AC27" s="17">
        <v>12812.432731581701</v>
      </c>
      <c r="AD27" s="17">
        <v>88.492867749830495</v>
      </c>
      <c r="AE27" s="17">
        <v>60.534585908893902</v>
      </c>
      <c r="AF27" s="17">
        <v>14.7606847671456</v>
      </c>
      <c r="AG27" s="17">
        <v>1.8890242596923399</v>
      </c>
      <c r="AH27" s="17">
        <v>0</v>
      </c>
      <c r="AI27" s="17">
        <v>0</v>
      </c>
      <c r="AJ27" s="17">
        <v>99.104285558359095</v>
      </c>
      <c r="AK27" s="17">
        <v>99.104285558359095</v>
      </c>
      <c r="AL27" s="17">
        <v>179.04239481168599</v>
      </c>
      <c r="AM27" s="17">
        <v>0</v>
      </c>
      <c r="AN27" s="17">
        <v>19.544371355429099</v>
      </c>
      <c r="AO27" s="17">
        <v>2946215.1689897701</v>
      </c>
      <c r="AP27" s="17">
        <v>0</v>
      </c>
      <c r="AQ27" s="17">
        <v>5.9880311507211799</v>
      </c>
      <c r="AR27" s="17">
        <v>5.5357842420092904</v>
      </c>
      <c r="AS27" s="17">
        <v>0</v>
      </c>
      <c r="AT27" s="17">
        <v>5.5485400469996904</v>
      </c>
      <c r="AU27" s="17">
        <v>8.3365650398540492</v>
      </c>
      <c r="AV27" s="17">
        <v>0</v>
      </c>
      <c r="AW27" s="17">
        <v>50.372732889708402</v>
      </c>
      <c r="AX27" s="17">
        <v>0</v>
      </c>
      <c r="AY27" s="17">
        <v>108.346336855217</v>
      </c>
      <c r="AZ27" s="17">
        <v>0</v>
      </c>
      <c r="BA27" s="17">
        <v>1701.3534212977499</v>
      </c>
      <c r="BB27" s="17">
        <v>349.70783507222802</v>
      </c>
      <c r="BC27" s="17">
        <v>38.856377953779997</v>
      </c>
      <c r="BD27" s="17">
        <v>388.56421302600899</v>
      </c>
      <c r="BE27" s="17">
        <v>0</v>
      </c>
      <c r="BF27" s="17">
        <v>39.117401446011499</v>
      </c>
      <c r="BG27" s="17">
        <v>0</v>
      </c>
      <c r="BH27" s="17">
        <v>0.421157225924149</v>
      </c>
      <c r="BI27" s="17">
        <v>852.12429968418701</v>
      </c>
      <c r="BJ27" s="17">
        <v>0.46327303361497302</v>
      </c>
      <c r="BK27" s="17">
        <v>127.077184807949</v>
      </c>
      <c r="BL27" s="17">
        <v>153.02041039038301</v>
      </c>
      <c r="BM27" s="17">
        <v>0.14038608255207</v>
      </c>
      <c r="BN27" s="17">
        <v>0</v>
      </c>
      <c r="BO27" s="17">
        <v>98.831581099775605</v>
      </c>
      <c r="BP27" s="17">
        <v>2048.8126315903501</v>
      </c>
      <c r="BQ27" s="17">
        <v>1403.8572556747499</v>
      </c>
      <c r="BR27" s="17">
        <v>644.95537591560696</v>
      </c>
      <c r="BS27" s="17">
        <v>1.13150841890022</v>
      </c>
      <c r="BT27" s="17">
        <v>0</v>
      </c>
      <c r="BU27" s="17">
        <v>33.605542088989502</v>
      </c>
      <c r="BV27" s="17">
        <v>9.1952684733543801</v>
      </c>
      <c r="BW27" s="17">
        <v>381.48398452355298</v>
      </c>
      <c r="BX27" s="17">
        <v>25.2694389788191</v>
      </c>
      <c r="BY27" s="17">
        <v>4.91350376163627</v>
      </c>
      <c r="BZ27" s="17">
        <v>544.97751131246605</v>
      </c>
      <c r="CA27" s="17">
        <v>17.8087074298979</v>
      </c>
      <c r="CB27" s="17">
        <v>0.210577826683642</v>
      </c>
      <c r="CC27" s="17">
        <v>23.1018890634214</v>
      </c>
      <c r="CD27" s="17">
        <v>1.40385867270733E-2</v>
      </c>
      <c r="CE27" s="17">
        <v>84.8332350468757</v>
      </c>
      <c r="CF27" s="17">
        <v>269.21319747530202</v>
      </c>
      <c r="CG27" s="17">
        <v>1.9544380739485301</v>
      </c>
      <c r="CH27" s="17">
        <v>0</v>
      </c>
      <c r="CI27" s="17">
        <v>0</v>
      </c>
      <c r="CJ27" s="17">
        <v>19.3323183059684</v>
      </c>
      <c r="CK27" s="17">
        <v>12.0687793394642</v>
      </c>
      <c r="CL27" s="17">
        <v>3.21213844920055</v>
      </c>
      <c r="CM27" s="17">
        <v>1591.5803694946401</v>
      </c>
      <c r="CN27" s="17">
        <v>4.81227300867904</v>
      </c>
      <c r="CO27" s="17">
        <v>8.7457286399516008</v>
      </c>
      <c r="CQ27" s="26">
        <f t="shared" si="0"/>
        <v>1.0689711018727663</v>
      </c>
      <c r="CR27" s="40">
        <f t="shared" si="1"/>
        <v>-5.9461102582995609E-7</v>
      </c>
      <c r="CS27" s="40">
        <f t="shared" si="2"/>
        <v>-9.2430156241481844E-7</v>
      </c>
      <c r="CT27" s="40">
        <f t="shared" si="3"/>
        <v>-2.052167338749227E-8</v>
      </c>
      <c r="CU27" s="40">
        <f t="shared" si="4"/>
        <v>-2.7255274053763434E-7</v>
      </c>
      <c r="CV27" s="40">
        <f t="shared" si="5"/>
        <v>-3.3003717106559473E-7</v>
      </c>
      <c r="CW27" s="40">
        <f t="shared" si="6"/>
        <v>2.5467309491404652E-6</v>
      </c>
      <c r="CX27" s="40">
        <f t="shared" si="7"/>
        <v>1.9948394029418898E-7</v>
      </c>
      <c r="CY27" s="40">
        <f t="shared" si="8"/>
        <v>-1.2220056764766099E-6</v>
      </c>
      <c r="CZ27" s="40">
        <f t="shared" si="9"/>
        <v>-3.3741284754103648E-7</v>
      </c>
      <c r="DA27" s="40">
        <f t="shared" si="10"/>
        <v>-1.6574844128075199E-6</v>
      </c>
      <c r="DB27" s="40">
        <f t="shared" si="11"/>
        <v>8.9358838048767826E-7</v>
      </c>
      <c r="DC27" s="40">
        <f t="shared" si="12"/>
        <v>1.5195813472680764E-6</v>
      </c>
      <c r="DD27" s="40">
        <f t="shared" si="13"/>
        <v>2.0960557929331971E-7</v>
      </c>
      <c r="DE27" s="40">
        <f t="shared" si="14"/>
        <v>3.313728254479828E-6</v>
      </c>
      <c r="DF27" s="40">
        <f t="shared" si="15"/>
        <v>-3.768056401660474E-6</v>
      </c>
      <c r="DG27" s="40">
        <f t="shared" si="16"/>
        <v>2.0844646429857706E-6</v>
      </c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</row>
    <row r="28" spans="1:122" x14ac:dyDescent="0.25">
      <c r="A28" s="17" t="s">
        <v>198</v>
      </c>
      <c r="B28" s="15">
        <v>24524.292655000201</v>
      </c>
      <c r="C28" s="15">
        <v>249.8912115</v>
      </c>
      <c r="D28" s="15">
        <v>1242.4373244999599</v>
      </c>
      <c r="E28" s="15">
        <v>4106.8729974999296</v>
      </c>
      <c r="F28" s="15">
        <v>2226.2595159999701</v>
      </c>
      <c r="G28" s="15">
        <v>319.18246600000401</v>
      </c>
      <c r="H28" s="15">
        <v>3708.0474607501101</v>
      </c>
      <c r="I28" s="17">
        <v>307.434631793775</v>
      </c>
      <c r="J28" s="17">
        <v>45.953711942100803</v>
      </c>
      <c r="K28" s="17">
        <v>32.149367691026399</v>
      </c>
      <c r="L28" s="17">
        <v>209.59914260340699</v>
      </c>
      <c r="M28" s="17">
        <v>33.988178176899801</v>
      </c>
      <c r="N28" s="17">
        <v>13.0859077250001</v>
      </c>
      <c r="O28" s="17">
        <v>5.2749563999999198</v>
      </c>
      <c r="P28" s="17">
        <v>34.272415607500001</v>
      </c>
      <c r="Q28" s="17">
        <v>5.0221390000000499</v>
      </c>
      <c r="R28" s="32"/>
      <c r="S28" s="17" t="s">
        <v>198</v>
      </c>
      <c r="T28" s="17">
        <v>4.9535291765053397</v>
      </c>
      <c r="U28" s="17">
        <v>115.42525427049</v>
      </c>
      <c r="V28" s="17">
        <v>307.43472589888</v>
      </c>
      <c r="W28" s="17">
        <v>307.43472589888</v>
      </c>
      <c r="X28" s="17">
        <v>76.509876857752204</v>
      </c>
      <c r="Y28" s="17">
        <v>1.0934585379853199</v>
      </c>
      <c r="Z28" s="17">
        <v>45.953711610881697</v>
      </c>
      <c r="AA28" s="17">
        <v>32.149404068575798</v>
      </c>
      <c r="AB28" s="17">
        <v>762.27750549349901</v>
      </c>
      <c r="AC28" s="17">
        <v>24524.280077382198</v>
      </c>
      <c r="AD28" s="17">
        <v>209.82553449423699</v>
      </c>
      <c r="AE28" s="17">
        <v>165.80829663136899</v>
      </c>
      <c r="AF28" s="17">
        <v>31.645786249643599</v>
      </c>
      <c r="AG28" s="17">
        <v>5.27497153198465</v>
      </c>
      <c r="AH28" s="17">
        <v>0.35511673426721102</v>
      </c>
      <c r="AI28" s="17">
        <v>0.56014461203613297</v>
      </c>
      <c r="AJ28" s="17">
        <v>209.599210030542</v>
      </c>
      <c r="AK28" s="17">
        <v>209.599210030542</v>
      </c>
      <c r="AL28" s="17">
        <v>431.85842566085603</v>
      </c>
      <c r="AM28" s="17">
        <v>0.832540927546641</v>
      </c>
      <c r="AN28" s="17">
        <v>34.272416801861802</v>
      </c>
      <c r="AO28" s="17">
        <v>4991570.4950268297</v>
      </c>
      <c r="AP28" s="17">
        <v>0</v>
      </c>
      <c r="AQ28" s="17">
        <v>18.956295633699799</v>
      </c>
      <c r="AR28" s="17">
        <v>14.493910046081499</v>
      </c>
      <c r="AS28" s="17">
        <v>0.45853517751991002</v>
      </c>
      <c r="AT28" s="17">
        <v>17.958453353666901</v>
      </c>
      <c r="AU28" s="17">
        <v>17.088800623451601</v>
      </c>
      <c r="AV28" s="17">
        <v>0</v>
      </c>
      <c r="AW28" s="17">
        <v>181.26281507284301</v>
      </c>
      <c r="AX28" s="17">
        <v>0</v>
      </c>
      <c r="AY28" s="17">
        <v>249.89104312681499</v>
      </c>
      <c r="AZ28" s="17">
        <v>0</v>
      </c>
      <c r="BA28" s="17">
        <v>3989.78691645033</v>
      </c>
      <c r="BB28" s="17">
        <v>1118.1923882118799</v>
      </c>
      <c r="BC28" s="17">
        <v>124.243804619785</v>
      </c>
      <c r="BD28" s="17">
        <v>1242.43619283167</v>
      </c>
      <c r="BE28" s="17">
        <v>0</v>
      </c>
      <c r="BF28" s="17">
        <v>105.337945853161</v>
      </c>
      <c r="BG28" s="17">
        <v>4.8432369280246003E-2</v>
      </c>
      <c r="BH28" s="17">
        <v>0.67175773563275398</v>
      </c>
      <c r="BI28" s="17">
        <v>1818.0648396335901</v>
      </c>
      <c r="BJ28" s="17">
        <v>1.04648532857135</v>
      </c>
      <c r="BK28" s="17">
        <v>198.38805836736699</v>
      </c>
      <c r="BL28" s="17">
        <v>239.60109305158201</v>
      </c>
      <c r="BM28" s="17">
        <v>0.231686088835243</v>
      </c>
      <c r="BN28" s="17">
        <v>0</v>
      </c>
      <c r="BO28" s="17">
        <v>154.37061544227399</v>
      </c>
      <c r="BP28" s="17">
        <v>4106.87040839167</v>
      </c>
      <c r="BQ28" s="17">
        <v>2226.2585154481098</v>
      </c>
      <c r="BR28" s="17">
        <v>1880.6118929435499</v>
      </c>
      <c r="BS28" s="17">
        <v>1.8008775376577</v>
      </c>
      <c r="BT28" s="17">
        <v>2.7659946978841098E-3</v>
      </c>
      <c r="BU28" s="17">
        <v>62.954877075789298</v>
      </c>
      <c r="BV28" s="17">
        <v>14.3252014671759</v>
      </c>
      <c r="BW28" s="17">
        <v>604.75788709028404</v>
      </c>
      <c r="BX28" s="17">
        <v>39.397345718899601</v>
      </c>
      <c r="BY28" s="17">
        <v>7.7574360907642799</v>
      </c>
      <c r="BZ28" s="17">
        <v>863.94019147142001</v>
      </c>
      <c r="CA28" s="17">
        <v>52.026355282392899</v>
      </c>
      <c r="CB28" s="17">
        <v>0.690401358377839</v>
      </c>
      <c r="CC28" s="17">
        <v>36.298803915408598</v>
      </c>
      <c r="CD28" s="17">
        <v>2.3031713377095E-2</v>
      </c>
      <c r="CE28" s="17">
        <v>319.183166599976</v>
      </c>
      <c r="CF28" s="17">
        <v>566.620800859822</v>
      </c>
      <c r="CG28" s="17">
        <v>5.02214435343397</v>
      </c>
      <c r="CH28" s="17">
        <v>0</v>
      </c>
      <c r="CI28" s="17">
        <v>0.16878827727133899</v>
      </c>
      <c r="CJ28" s="17">
        <v>51.526632934461198</v>
      </c>
      <c r="CK28" s="17">
        <v>33.988198734385399</v>
      </c>
      <c r="CL28" s="17">
        <v>9.0999316019312406</v>
      </c>
      <c r="CM28" s="17">
        <v>3708.0456504461499</v>
      </c>
      <c r="CN28" s="17">
        <v>13.0859301174909</v>
      </c>
      <c r="CO28" s="17">
        <v>23.664375222129401</v>
      </c>
      <c r="CQ28" s="26">
        <f t="shared" si="0"/>
        <v>1.0759810672692989</v>
      </c>
      <c r="CR28" s="40">
        <f t="shared" si="1"/>
        <v>-5.1286364014313091E-7</v>
      </c>
      <c r="CS28" s="40">
        <f t="shared" si="2"/>
        <v>-6.7378594066749027E-7</v>
      </c>
      <c r="CT28" s="40">
        <f t="shared" si="3"/>
        <v>-9.1084537429506327E-7</v>
      </c>
      <c r="CU28" s="40">
        <f t="shared" si="4"/>
        <v>-6.3043299882298344E-7</v>
      </c>
      <c r="CV28" s="40">
        <f t="shared" si="5"/>
        <v>-4.4943181737112923E-7</v>
      </c>
      <c r="CW28" s="40">
        <f t="shared" si="6"/>
        <v>2.1949826404067701E-6</v>
      </c>
      <c r="CX28" s="40">
        <f t="shared" si="7"/>
        <v>-4.8820949012054132E-7</v>
      </c>
      <c r="CY28" s="40">
        <f t="shared" si="8"/>
        <v>3.0609793196433863E-7</v>
      </c>
      <c r="CZ28" s="40">
        <f t="shared" si="9"/>
        <v>-7.2076681399183649E-9</v>
      </c>
      <c r="DA28" s="40">
        <f t="shared" si="10"/>
        <v>1.1315167921514203E-6</v>
      </c>
      <c r="DB28" s="40">
        <f t="shared" si="11"/>
        <v>3.2169566235024766E-7</v>
      </c>
      <c r="DC28" s="40">
        <f t="shared" si="12"/>
        <v>6.0484223341610007E-7</v>
      </c>
      <c r="DD28" s="40">
        <f t="shared" si="13"/>
        <v>1.7111912502249692E-6</v>
      </c>
      <c r="DE28" s="40">
        <f t="shared" si="14"/>
        <v>2.8686464081736411E-6</v>
      </c>
      <c r="DF28" s="40">
        <f t="shared" si="15"/>
        <v>3.4849069708126249E-8</v>
      </c>
      <c r="DG28" s="40">
        <f t="shared" si="16"/>
        <v>1.0659668958113753E-6</v>
      </c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</row>
    <row r="29" spans="1:122" x14ac:dyDescent="0.25">
      <c r="A29" s="17" t="s">
        <v>199</v>
      </c>
      <c r="B29" s="15">
        <v>492.88108</v>
      </c>
      <c r="C29" s="15">
        <v>4.5194780000000003</v>
      </c>
      <c r="D29" s="15">
        <v>13.473304000000001</v>
      </c>
      <c r="E29" s="15">
        <v>83.949347999999901</v>
      </c>
      <c r="F29" s="15">
        <v>60.062687999999902</v>
      </c>
      <c r="G29" s="15">
        <v>2.8941919999999999</v>
      </c>
      <c r="H29" s="15">
        <v>53.661991</v>
      </c>
      <c r="I29" s="17">
        <v>4.4062450000000002</v>
      </c>
      <c r="J29" s="17">
        <v>0.66099100000000099</v>
      </c>
      <c r="K29" s="17">
        <v>0.46867500000000001</v>
      </c>
      <c r="L29" s="17">
        <v>2.9897239999999998</v>
      </c>
      <c r="M29" s="17">
        <v>0.49268400000000001</v>
      </c>
      <c r="N29" s="17">
        <v>0.191441</v>
      </c>
      <c r="O29" s="17">
        <v>7.7037999999999995E-2</v>
      </c>
      <c r="P29" s="17">
        <v>0.50578599999999996</v>
      </c>
      <c r="Q29" s="17">
        <v>7.4050999999999895E-2</v>
      </c>
      <c r="R29" s="32"/>
      <c r="S29" s="17" t="s">
        <v>199</v>
      </c>
      <c r="T29" s="17">
        <v>0</v>
      </c>
      <c r="U29" s="17">
        <v>1.6899534760252799</v>
      </c>
      <c r="V29" s="17">
        <v>4.4062443044163997</v>
      </c>
      <c r="W29" s="17">
        <v>4.4062443044163997</v>
      </c>
      <c r="X29" s="17">
        <v>1.12187248251459</v>
      </c>
      <c r="Y29" s="17">
        <v>4.4385581874700304E-3</v>
      </c>
      <c r="Z29" s="17">
        <v>0.660989416032011</v>
      </c>
      <c r="AA29" s="17">
        <v>0.46867512905438202</v>
      </c>
      <c r="AB29" s="17">
        <v>11.1520887305235</v>
      </c>
      <c r="AC29" s="17">
        <v>492.88085318870998</v>
      </c>
      <c r="AD29" s="17">
        <v>3.0645722032771698</v>
      </c>
      <c r="AE29" s="17">
        <v>2.4328636203640901</v>
      </c>
      <c r="AF29" s="17">
        <v>0.45820826349642002</v>
      </c>
      <c r="AG29" s="17">
        <v>7.7037825320634704E-2</v>
      </c>
      <c r="AH29" s="17">
        <v>0</v>
      </c>
      <c r="AI29" s="17">
        <v>0</v>
      </c>
      <c r="AJ29" s="17">
        <v>2.9897212411360399</v>
      </c>
      <c r="AK29" s="17">
        <v>2.9897212411360399</v>
      </c>
      <c r="AL29" s="17">
        <v>6.3696663515380001</v>
      </c>
      <c r="AM29" s="17">
        <v>0</v>
      </c>
      <c r="AN29" s="17">
        <v>0.505786593081896</v>
      </c>
      <c r="AO29" s="17">
        <v>90922.149031829205</v>
      </c>
      <c r="AP29" s="17">
        <v>0</v>
      </c>
      <c r="AQ29" s="17">
        <v>0.25392836453534801</v>
      </c>
      <c r="AR29" s="17">
        <v>0.211638595816178</v>
      </c>
      <c r="AS29" s="17">
        <v>0</v>
      </c>
      <c r="AT29" s="17">
        <v>0.235133659641098</v>
      </c>
      <c r="AU29" s="17">
        <v>0.24857362381432599</v>
      </c>
      <c r="AV29" s="17">
        <v>0</v>
      </c>
      <c r="AW29" s="17">
        <v>2.67178673273698</v>
      </c>
      <c r="AX29" s="17">
        <v>0</v>
      </c>
      <c r="AY29" s="17">
        <v>4.5194726323737697</v>
      </c>
      <c r="AZ29" s="17">
        <v>0</v>
      </c>
      <c r="BA29" s="17">
        <v>57.787911726935498</v>
      </c>
      <c r="BB29" s="17">
        <v>12.1259906413796</v>
      </c>
      <c r="BC29" s="17">
        <v>1.3473379387886699</v>
      </c>
      <c r="BD29" s="17">
        <v>13.4733285801683</v>
      </c>
      <c r="BE29" s="17">
        <v>0</v>
      </c>
      <c r="BF29" s="17">
        <v>1.52945937587151</v>
      </c>
      <c r="BG29" s="17">
        <v>0</v>
      </c>
      <c r="BH29" s="17">
        <v>1.8018817550995599E-2</v>
      </c>
      <c r="BI29" s="17">
        <v>26.369535194034199</v>
      </c>
      <c r="BJ29" s="17">
        <v>1.9820757618346799E-2</v>
      </c>
      <c r="BK29" s="17">
        <v>5.43687362555597</v>
      </c>
      <c r="BL29" s="17">
        <v>6.5468309110049203</v>
      </c>
      <c r="BM29" s="17">
        <v>6.0062435997067804E-3</v>
      </c>
      <c r="BN29" s="17">
        <v>0</v>
      </c>
      <c r="BO29" s="17">
        <v>4.2284136091315396</v>
      </c>
      <c r="BP29" s="17">
        <v>83.949330892045097</v>
      </c>
      <c r="BQ29" s="17">
        <v>60.062676571261598</v>
      </c>
      <c r="BR29" s="17">
        <v>23.886654320783499</v>
      </c>
      <c r="BS29" s="17">
        <v>4.8410433373567603E-2</v>
      </c>
      <c r="BT29" s="17">
        <v>0</v>
      </c>
      <c r="BU29" s="17">
        <v>1.4377791740383701</v>
      </c>
      <c r="BV29" s="17">
        <v>0.39341057226475301</v>
      </c>
      <c r="BW29" s="17">
        <v>16.321433555449001</v>
      </c>
      <c r="BX29" s="17">
        <v>1.08112788461008</v>
      </c>
      <c r="BY29" s="17">
        <v>0.21021941500355401</v>
      </c>
      <c r="BZ29" s="17">
        <v>23.316327981613401</v>
      </c>
      <c r="CA29" s="17">
        <v>0.76262323081620598</v>
      </c>
      <c r="CB29" s="17">
        <v>9.00941913722118E-3</v>
      </c>
      <c r="CC29" s="17">
        <v>0.98839354707143501</v>
      </c>
      <c r="CD29" s="17">
        <v>6.0062423871646902E-4</v>
      </c>
      <c r="CE29" s="17">
        <v>2.8941915574000898</v>
      </c>
      <c r="CF29" s="17">
        <v>8.2142870154599095</v>
      </c>
      <c r="CG29" s="17">
        <v>7.4050657462369801E-2</v>
      </c>
      <c r="CH29" s="17">
        <v>0</v>
      </c>
      <c r="CI29" s="17">
        <v>0</v>
      </c>
      <c r="CJ29" s="17">
        <v>0.74542926095559303</v>
      </c>
      <c r="CK29" s="17">
        <v>0.49268328206431899</v>
      </c>
      <c r="CL29" s="17">
        <v>0.12830031071280901</v>
      </c>
      <c r="CM29" s="17">
        <v>53.661974128760903</v>
      </c>
      <c r="CN29" s="17">
        <v>0.191441000416122</v>
      </c>
      <c r="CO29" s="17">
        <v>0.33814614811201599</v>
      </c>
      <c r="CQ29" s="26">
        <f t="shared" si="0"/>
        <v>1.0768875477498179</v>
      </c>
      <c r="CR29" s="40">
        <f t="shared" si="1"/>
        <v>-4.6017447052272403E-7</v>
      </c>
      <c r="CS29" s="40">
        <f t="shared" si="2"/>
        <v>-1.187665086676221E-6</v>
      </c>
      <c r="CT29" s="40">
        <f t="shared" si="3"/>
        <v>1.8243608471227347E-6</v>
      </c>
      <c r="CU29" s="40">
        <f t="shared" si="4"/>
        <v>-2.0378901339315727E-7</v>
      </c>
      <c r="CV29" s="40">
        <f t="shared" si="5"/>
        <v>-1.9028016701775961E-7</v>
      </c>
      <c r="CW29" s="40">
        <f t="shared" si="6"/>
        <v>-1.5292693437597209E-7</v>
      </c>
      <c r="CX29" s="40">
        <f t="shared" si="7"/>
        <v>-3.1439830656538455E-7</v>
      </c>
      <c r="CY29" s="40">
        <f t="shared" si="8"/>
        <v>-1.57863123928938E-7</v>
      </c>
      <c r="CZ29" s="40">
        <f t="shared" si="9"/>
        <v>-2.3963533391425301E-6</v>
      </c>
      <c r="DA29" s="40">
        <f t="shared" si="10"/>
        <v>2.7536007257538995E-7</v>
      </c>
      <c r="DB29" s="40">
        <f t="shared" si="11"/>
        <v>-9.2278215646351649E-7</v>
      </c>
      <c r="DC29" s="40">
        <f t="shared" si="12"/>
        <v>-1.4571930101567734E-6</v>
      </c>
      <c r="DD29" s="40">
        <f t="shared" si="13"/>
        <v>2.1736305074167212E-9</v>
      </c>
      <c r="DE29" s="40">
        <f t="shared" si="14"/>
        <v>-2.267444187177857E-6</v>
      </c>
      <c r="DF29" s="40">
        <f t="shared" si="15"/>
        <v>1.1725945281970697E-6</v>
      </c>
      <c r="DG29" s="40">
        <f t="shared" si="16"/>
        <v>-4.6256989114748013E-6</v>
      </c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</row>
    <row r="30" spans="1:122" x14ac:dyDescent="0.25">
      <c r="A30" s="17" t="s">
        <v>200</v>
      </c>
      <c r="R30" s="32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CQ30" s="26" t="e">
        <f t="shared" si="0"/>
        <v>#DIV/0!</v>
      </c>
      <c r="CR30" s="40">
        <f t="shared" si="1"/>
        <v>0</v>
      </c>
      <c r="CS30" s="40">
        <f t="shared" si="2"/>
        <v>0</v>
      </c>
      <c r="CT30" s="40">
        <f t="shared" si="3"/>
        <v>0</v>
      </c>
      <c r="CU30" s="40">
        <f t="shared" si="4"/>
        <v>0</v>
      </c>
      <c r="CV30" s="40">
        <f t="shared" si="5"/>
        <v>0</v>
      </c>
      <c r="CW30" s="40">
        <f t="shared" si="6"/>
        <v>0</v>
      </c>
      <c r="CX30" s="40">
        <f t="shared" si="7"/>
        <v>0</v>
      </c>
      <c r="CY30" s="40">
        <f t="shared" si="8"/>
        <v>0</v>
      </c>
      <c r="CZ30" s="40">
        <f t="shared" si="9"/>
        <v>0</v>
      </c>
      <c r="DA30" s="40">
        <f t="shared" si="10"/>
        <v>0</v>
      </c>
      <c r="DB30" s="40">
        <f t="shared" si="11"/>
        <v>0</v>
      </c>
      <c r="DC30" s="40">
        <f t="shared" si="12"/>
        <v>0</v>
      </c>
      <c r="DD30" s="40">
        <f t="shared" si="13"/>
        <v>0</v>
      </c>
      <c r="DE30" s="40">
        <f t="shared" si="14"/>
        <v>0</v>
      </c>
      <c r="DF30" s="40">
        <f t="shared" si="15"/>
        <v>0</v>
      </c>
      <c r="DG30" s="40">
        <f t="shared" si="16"/>
        <v>0</v>
      </c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</row>
    <row r="31" spans="1:122" x14ac:dyDescent="0.25">
      <c r="A31" s="17" t="s">
        <v>201</v>
      </c>
      <c r="B31" s="15">
        <v>1075.7662539999901</v>
      </c>
      <c r="C31" s="15">
        <v>11.685415999999901</v>
      </c>
      <c r="D31" s="15">
        <v>55.111088000000102</v>
      </c>
      <c r="E31" s="15">
        <v>171.855109999999</v>
      </c>
      <c r="F31" s="15">
        <v>97.523724000000001</v>
      </c>
      <c r="G31" s="15">
        <v>17.498505999999999</v>
      </c>
      <c r="H31" s="15">
        <v>161.005934</v>
      </c>
      <c r="I31" s="17">
        <v>13.262974</v>
      </c>
      <c r="J31" s="17">
        <v>1.9842139999999999</v>
      </c>
      <c r="K31" s="17">
        <v>1.40972599999999</v>
      </c>
      <c r="L31" s="17">
        <v>8.9393999999999796</v>
      </c>
      <c r="M31" s="17">
        <v>1.4857039999999899</v>
      </c>
      <c r="N31" s="17">
        <v>0.57708200000000098</v>
      </c>
      <c r="O31" s="17">
        <v>0.23224399999999901</v>
      </c>
      <c r="P31" s="17">
        <v>1.50401399999999</v>
      </c>
      <c r="Q31" s="17">
        <v>0.22295999999999899</v>
      </c>
      <c r="R31" s="32"/>
      <c r="S31" s="17" t="s">
        <v>201</v>
      </c>
      <c r="T31" s="17">
        <v>0</v>
      </c>
      <c r="U31" s="17">
        <v>5.07337000186841</v>
      </c>
      <c r="V31" s="17">
        <v>13.262944643272499</v>
      </c>
      <c r="W31" s="17">
        <v>13.262944643272499</v>
      </c>
      <c r="X31" s="17">
        <v>3.36231174258833</v>
      </c>
      <c r="Y31" s="17">
        <v>1.3469186629033699E-2</v>
      </c>
      <c r="Z31" s="17">
        <v>1.98421644742549</v>
      </c>
      <c r="AA31" s="17">
        <v>1.4097214109635401</v>
      </c>
      <c r="AB31" s="17">
        <v>33.451842190336002</v>
      </c>
      <c r="AC31" s="17">
        <v>1075.7659075050799</v>
      </c>
      <c r="AD31" s="17">
        <v>9.2019621079217604</v>
      </c>
      <c r="AE31" s="17">
        <v>7.3338318344946103</v>
      </c>
      <c r="AF31" s="17">
        <v>1.37133104691909</v>
      </c>
      <c r="AG31" s="17">
        <v>0.23224380316693899</v>
      </c>
      <c r="AH31" s="17">
        <v>0</v>
      </c>
      <c r="AI31" s="17">
        <v>0</v>
      </c>
      <c r="AJ31" s="17">
        <v>8.9393897315034891</v>
      </c>
      <c r="AK31" s="17">
        <v>8.9393897315034891</v>
      </c>
      <c r="AL31" s="17">
        <v>19.1406480058731</v>
      </c>
      <c r="AM31" s="17">
        <v>0</v>
      </c>
      <c r="AN31" s="17">
        <v>1.5040030223383301</v>
      </c>
      <c r="AO31" s="17">
        <v>162281.363456569</v>
      </c>
      <c r="AP31" s="17">
        <v>0</v>
      </c>
      <c r="AQ31" s="17">
        <v>0.76644674767329701</v>
      </c>
      <c r="AR31" s="17">
        <v>0.63718987565413898</v>
      </c>
      <c r="AS31" s="17">
        <v>0</v>
      </c>
      <c r="AT31" s="17">
        <v>0.70969973994925994</v>
      </c>
      <c r="AU31" s="17">
        <v>0.74296377288204696</v>
      </c>
      <c r="AV31" s="17">
        <v>0</v>
      </c>
      <c r="AW31" s="17">
        <v>8.1017648620082898</v>
      </c>
      <c r="AX31" s="17">
        <v>0</v>
      </c>
      <c r="AY31" s="17">
        <v>11.685393376213201</v>
      </c>
      <c r="AZ31" s="17">
        <v>0</v>
      </c>
      <c r="BA31" s="17">
        <v>173.42255350341901</v>
      </c>
      <c r="BB31" s="17">
        <v>49.599904826468602</v>
      </c>
      <c r="BC31" s="17">
        <v>5.5110862370960696</v>
      </c>
      <c r="BD31" s="17">
        <v>55.110991063564697</v>
      </c>
      <c r="BE31" s="17">
        <v>0</v>
      </c>
      <c r="BF31" s="17">
        <v>4.6074481041904303</v>
      </c>
      <c r="BG31" s="17">
        <v>0</v>
      </c>
      <c r="BH31" s="17">
        <v>2.92572124759558E-2</v>
      </c>
      <c r="BI31" s="17">
        <v>78.911213374890394</v>
      </c>
      <c r="BJ31" s="17">
        <v>3.21828514580818E-2</v>
      </c>
      <c r="BK31" s="17">
        <v>8.8278464701246104</v>
      </c>
      <c r="BL31" s="17">
        <v>10.630081846591301</v>
      </c>
      <c r="BM31" s="17">
        <v>9.7524019907736497E-3</v>
      </c>
      <c r="BN31" s="17">
        <v>0</v>
      </c>
      <c r="BO31" s="17">
        <v>6.86566819336739</v>
      </c>
      <c r="BP31" s="17">
        <v>171.855074263022</v>
      </c>
      <c r="BQ31" s="17">
        <v>97.523696980549701</v>
      </c>
      <c r="BR31" s="17">
        <v>74.331377282472602</v>
      </c>
      <c r="BS31" s="17">
        <v>7.8604321059100396E-2</v>
      </c>
      <c r="BT31" s="17">
        <v>0</v>
      </c>
      <c r="BU31" s="17">
        <v>2.33452133798508</v>
      </c>
      <c r="BV31" s="17">
        <v>0.63878183281249101</v>
      </c>
      <c r="BW31" s="17">
        <v>26.501090846960601</v>
      </c>
      <c r="BX31" s="17">
        <v>1.75542654475107</v>
      </c>
      <c r="BY31" s="17">
        <v>0.34133336199341902</v>
      </c>
      <c r="BZ31" s="17">
        <v>37.858697509328302</v>
      </c>
      <c r="CA31" s="17">
        <v>2.3023876412700801</v>
      </c>
      <c r="CB31" s="17">
        <v>1.46285610983426E-2</v>
      </c>
      <c r="CC31" s="17">
        <v>1.60484844877285</v>
      </c>
      <c r="CD31" s="17">
        <v>9.7523978019918697E-4</v>
      </c>
      <c r="CE31" s="17">
        <v>17.498542378897302</v>
      </c>
      <c r="CF31" s="17">
        <v>24.570345548588399</v>
      </c>
      <c r="CG31" s="17">
        <v>0.22295894158302801</v>
      </c>
      <c r="CH31" s="17">
        <v>0</v>
      </c>
      <c r="CI31" s="17">
        <v>0</v>
      </c>
      <c r="CJ31" s="17">
        <v>2.2447940626414602</v>
      </c>
      <c r="CK31" s="17">
        <v>1.48570077086618</v>
      </c>
      <c r="CL31" s="17">
        <v>0.386704012083533</v>
      </c>
      <c r="CM31" s="17">
        <v>161.005939031178</v>
      </c>
      <c r="CN31" s="17">
        <v>0.57708091443310805</v>
      </c>
      <c r="CO31" s="17">
        <v>1.0183570531925601</v>
      </c>
      <c r="CQ31" s="26">
        <f t="shared" si="0"/>
        <v>1.0771189842247781</v>
      </c>
      <c r="CR31" s="40">
        <f t="shared" si="1"/>
        <v>-3.2209126186077713E-7</v>
      </c>
      <c r="CS31" s="40">
        <f t="shared" si="2"/>
        <v>-1.9360702862472362E-6</v>
      </c>
      <c r="CT31" s="40">
        <f t="shared" si="3"/>
        <v>-1.7589279929452772E-6</v>
      </c>
      <c r="CU31" s="40">
        <f t="shared" si="4"/>
        <v>-2.0794829433476837E-7</v>
      </c>
      <c r="CV31" s="40">
        <f t="shared" si="5"/>
        <v>-2.7705515326976788E-7</v>
      </c>
      <c r="CW31" s="40">
        <f t="shared" si="6"/>
        <v>2.0789716163522279E-6</v>
      </c>
      <c r="CX31" s="40">
        <f t="shared" si="7"/>
        <v>3.1248401104057874E-8</v>
      </c>
      <c r="CY31" s="40">
        <f t="shared" si="8"/>
        <v>-2.2134347470246628E-6</v>
      </c>
      <c r="CZ31" s="40">
        <f t="shared" si="9"/>
        <v>1.2334483528735389E-6</v>
      </c>
      <c r="DA31" s="40">
        <f t="shared" si="10"/>
        <v>-3.2552683641739505E-6</v>
      </c>
      <c r="DB31" s="40">
        <f t="shared" si="11"/>
        <v>-1.1486784896570059E-6</v>
      </c>
      <c r="DC31" s="40">
        <f t="shared" si="12"/>
        <v>-2.1734704960753336E-6</v>
      </c>
      <c r="DD31" s="40">
        <f t="shared" si="13"/>
        <v>-1.8811310921727992E-6</v>
      </c>
      <c r="DE31" s="40">
        <f t="shared" si="14"/>
        <v>-8.4752699754448435E-7</v>
      </c>
      <c r="DF31" s="40">
        <f t="shared" si="15"/>
        <v>-7.2989092255236464E-6</v>
      </c>
      <c r="DG31" s="40">
        <f t="shared" si="16"/>
        <v>-4.7471159444911606E-6</v>
      </c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</row>
    <row r="32" spans="1:122" x14ac:dyDescent="0.25">
      <c r="A32" s="17" t="s">
        <v>202</v>
      </c>
      <c r="B32" s="15">
        <v>4369.5094420000196</v>
      </c>
      <c r="C32" s="15">
        <v>43.626496999999802</v>
      </c>
      <c r="D32" s="15">
        <v>140.997096999999</v>
      </c>
      <c r="E32" s="15">
        <v>697.41534399999705</v>
      </c>
      <c r="F32" s="15">
        <v>498.13885499999702</v>
      </c>
      <c r="G32" s="15">
        <v>40.898092999999797</v>
      </c>
      <c r="H32" s="15">
        <v>526.16666800000201</v>
      </c>
      <c r="I32" s="17">
        <v>43.144734</v>
      </c>
      <c r="J32" s="17">
        <v>6.5029469999999598</v>
      </c>
      <c r="K32" s="17">
        <v>4.5386189999999997</v>
      </c>
      <c r="L32" s="17">
        <v>29.917367999999801</v>
      </c>
      <c r="M32" s="17">
        <v>4.75729799999998</v>
      </c>
      <c r="N32" s="17">
        <v>1.8388979999999999</v>
      </c>
      <c r="O32" s="17">
        <v>0.79027299999999601</v>
      </c>
      <c r="P32" s="17">
        <v>5.0062760000000202</v>
      </c>
      <c r="Q32" s="17">
        <v>0.709588</v>
      </c>
      <c r="R32" s="32"/>
      <c r="S32" s="17" t="s">
        <v>202</v>
      </c>
      <c r="T32" s="17">
        <v>0.53725650203651898</v>
      </c>
      <c r="U32" s="17">
        <v>16.3983596968611</v>
      </c>
      <c r="V32" s="17">
        <v>43.144701789017603</v>
      </c>
      <c r="W32" s="17">
        <v>43.144701789017603</v>
      </c>
      <c r="X32" s="17">
        <v>10.9238172387109</v>
      </c>
      <c r="Y32" s="17">
        <v>0.127495316897457</v>
      </c>
      <c r="Z32" s="17">
        <v>6.50296265918087</v>
      </c>
      <c r="AA32" s="17">
        <v>4.5386170458947097</v>
      </c>
      <c r="AB32" s="17">
        <v>108.52108626663799</v>
      </c>
      <c r="AC32" s="17">
        <v>4369.5079076483798</v>
      </c>
      <c r="AD32" s="17">
        <v>29.7751403611501</v>
      </c>
      <c r="AE32" s="17">
        <v>23.297207836644102</v>
      </c>
      <c r="AF32" s="17">
        <v>4.5220261190099</v>
      </c>
      <c r="AG32" s="17">
        <v>0.79027306291605304</v>
      </c>
      <c r="AH32" s="17">
        <v>3.8515078588821403E-2</v>
      </c>
      <c r="AI32" s="17">
        <v>6.0751214168003199E-2</v>
      </c>
      <c r="AJ32" s="17">
        <v>29.917380009567999</v>
      </c>
      <c r="AK32" s="17">
        <v>29.917380009567999</v>
      </c>
      <c r="AL32" s="17">
        <v>61.295598623654499</v>
      </c>
      <c r="AM32" s="17">
        <v>9.0293964384331696E-2</v>
      </c>
      <c r="AN32" s="17">
        <v>5.0062850184113401</v>
      </c>
      <c r="AO32" s="17">
        <v>647588.78262602596</v>
      </c>
      <c r="AP32" s="17">
        <v>0</v>
      </c>
      <c r="AQ32" s="17">
        <v>2.60186469747405</v>
      </c>
      <c r="AR32" s="17">
        <v>2.0413966711731302</v>
      </c>
      <c r="AS32" s="17">
        <v>4.9731360263893201E-2</v>
      </c>
      <c r="AT32" s="17">
        <v>2.4533209207647899</v>
      </c>
      <c r="AU32" s="17">
        <v>2.45332273262895</v>
      </c>
      <c r="AV32" s="17">
        <v>0</v>
      </c>
      <c r="AW32" s="17">
        <v>25.068800905303899</v>
      </c>
      <c r="AX32" s="17">
        <v>0</v>
      </c>
      <c r="AY32" s="17">
        <v>43.626521415146797</v>
      </c>
      <c r="AZ32" s="17">
        <v>0</v>
      </c>
      <c r="BA32" s="17">
        <v>565.92373143294901</v>
      </c>
      <c r="BB32" s="17">
        <v>126.897201761492</v>
      </c>
      <c r="BC32" s="17">
        <v>14.099702307688</v>
      </c>
      <c r="BD32" s="17">
        <v>140.996904069181</v>
      </c>
      <c r="BE32" s="17">
        <v>0</v>
      </c>
      <c r="BF32" s="17">
        <v>14.793565889647599</v>
      </c>
      <c r="BG32" s="17">
        <v>5.2527937913159897E-3</v>
      </c>
      <c r="BH32" s="17">
        <v>0.14986255173972199</v>
      </c>
      <c r="BI32" s="17">
        <v>259.97091085831403</v>
      </c>
      <c r="BJ32" s="17">
        <v>0.19820500779885</v>
      </c>
      <c r="BK32" s="17">
        <v>44.751746336193797</v>
      </c>
      <c r="BL32" s="17">
        <v>53.965127179131002</v>
      </c>
      <c r="BM32" s="17">
        <v>5.0796562332930999E-2</v>
      </c>
      <c r="BN32" s="17">
        <v>0</v>
      </c>
      <c r="BO32" s="17">
        <v>34.813243494987198</v>
      </c>
      <c r="BP32" s="17">
        <v>697.41506265359305</v>
      </c>
      <c r="BQ32" s="17">
        <v>498.13856679001498</v>
      </c>
      <c r="BR32" s="17">
        <v>199.27649586357799</v>
      </c>
      <c r="BS32" s="17">
        <v>0.40220671197164798</v>
      </c>
      <c r="BT32" s="17">
        <v>2.9999724422251199E-4</v>
      </c>
      <c r="BU32" s="17">
        <v>12.972437639511201</v>
      </c>
      <c r="BV32" s="17">
        <v>3.2349575489012699</v>
      </c>
      <c r="BW32" s="17">
        <v>135.34187470030901</v>
      </c>
      <c r="BX32" s="17">
        <v>8.8932492931430698</v>
      </c>
      <c r="BY32" s="17">
        <v>1.73974490318953</v>
      </c>
      <c r="BZ32" s="17">
        <v>193.34549424869201</v>
      </c>
      <c r="CA32" s="17">
        <v>7.2775819957869601</v>
      </c>
      <c r="CB32" s="17">
        <v>0.11338204831429</v>
      </c>
      <c r="CC32" s="17">
        <v>8.1608737578332899</v>
      </c>
      <c r="CD32" s="17">
        <v>5.0648087214845896E-3</v>
      </c>
      <c r="CE32" s="17">
        <v>40.898005183066303</v>
      </c>
      <c r="CF32" s="17">
        <v>81.112891871082496</v>
      </c>
      <c r="CG32" s="17">
        <v>0.70958515446132797</v>
      </c>
      <c r="CH32" s="17">
        <v>0</v>
      </c>
      <c r="CI32" s="17">
        <v>1.83061157175217E-2</v>
      </c>
      <c r="CJ32" s="17">
        <v>7.2374692979112298</v>
      </c>
      <c r="CK32" s="17">
        <v>4.75730888992529</v>
      </c>
      <c r="CL32" s="17">
        <v>1.2677230146464</v>
      </c>
      <c r="CM32" s="17">
        <v>526.16658112733296</v>
      </c>
      <c r="CN32" s="17">
        <v>1.8388910702850001</v>
      </c>
      <c r="CO32" s="17">
        <v>3.3139703782850201</v>
      </c>
      <c r="CQ32" s="26">
        <f t="shared" si="0"/>
        <v>1.0755600065295572</v>
      </c>
      <c r="CR32" s="40">
        <f t="shared" si="1"/>
        <v>-3.5114963364070558E-7</v>
      </c>
      <c r="CS32" s="40">
        <f t="shared" si="2"/>
        <v>5.5964032582522869E-7</v>
      </c>
      <c r="CT32" s="40">
        <f t="shared" si="3"/>
        <v>-1.3683318458849191E-6</v>
      </c>
      <c r="CU32" s="40">
        <f t="shared" si="4"/>
        <v>-4.0341298254340795E-7</v>
      </c>
      <c r="CV32" s="40">
        <f t="shared" si="5"/>
        <v>-5.7857358275209214E-7</v>
      </c>
      <c r="CW32" s="40">
        <f t="shared" si="6"/>
        <v>-2.1472134041533929E-6</v>
      </c>
      <c r="CX32" s="40">
        <f t="shared" si="7"/>
        <v>-1.6510485047328898E-7</v>
      </c>
      <c r="CY32" s="40">
        <f t="shared" si="8"/>
        <v>-7.465796960741154E-7</v>
      </c>
      <c r="CZ32" s="40">
        <f t="shared" si="9"/>
        <v>2.4080129993642922E-6</v>
      </c>
      <c r="DA32" s="40">
        <f t="shared" si="10"/>
        <v>-4.3055063446064857E-7</v>
      </c>
      <c r="DB32" s="40">
        <f t="shared" si="11"/>
        <v>4.0142462393680054E-7</v>
      </c>
      <c r="DC32" s="40">
        <f t="shared" si="12"/>
        <v>2.2890988350853241E-6</v>
      </c>
      <c r="DD32" s="40">
        <f t="shared" si="13"/>
        <v>-3.7684064041757485E-6</v>
      </c>
      <c r="DE32" s="40">
        <f t="shared" si="14"/>
        <v>7.9613066662918121E-8</v>
      </c>
      <c r="DF32" s="40">
        <f t="shared" si="15"/>
        <v>1.8014211201998875E-6</v>
      </c>
      <c r="DG32" s="40">
        <f t="shared" si="16"/>
        <v>-4.0101279503387487E-6</v>
      </c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</row>
    <row r="33" spans="1:122" x14ac:dyDescent="0.25">
      <c r="A33" s="17" t="s">
        <v>203</v>
      </c>
      <c r="B33" s="15">
        <v>1852.676211</v>
      </c>
      <c r="C33" s="15">
        <v>17.980156999999899</v>
      </c>
      <c r="D33" s="15">
        <v>83.309747000000101</v>
      </c>
      <c r="E33" s="15">
        <v>313.95428399999901</v>
      </c>
      <c r="F33" s="15">
        <v>179.359815</v>
      </c>
      <c r="G33" s="15">
        <v>19.144231999999999</v>
      </c>
      <c r="H33" s="15">
        <v>260.21818400000001</v>
      </c>
      <c r="I33" s="17">
        <v>21.279662999999999</v>
      </c>
      <c r="J33" s="17">
        <v>3.2033670000000098</v>
      </c>
      <c r="K33" s="17">
        <v>2.26562299999999</v>
      </c>
      <c r="L33" s="17">
        <v>14.5610339999999</v>
      </c>
      <c r="M33" s="17">
        <v>2.373653</v>
      </c>
      <c r="N33" s="17">
        <v>0.92322000000000004</v>
      </c>
      <c r="O33" s="17">
        <v>0.37111999999999901</v>
      </c>
      <c r="P33" s="17">
        <v>2.4800889999999902</v>
      </c>
      <c r="Q33" s="17">
        <v>0.357735999999999</v>
      </c>
      <c r="R33" s="32"/>
      <c r="S33" s="17" t="s">
        <v>203</v>
      </c>
      <c r="T33" s="17">
        <v>0</v>
      </c>
      <c r="U33" s="17">
        <v>8.1899396481301991</v>
      </c>
      <c r="V33" s="17">
        <v>21.281822253002801</v>
      </c>
      <c r="W33" s="17">
        <v>21.281822253002801</v>
      </c>
      <c r="X33" s="17">
        <v>5.4483634712875499</v>
      </c>
      <c r="Y33" s="17">
        <v>2.12158034072212E-2</v>
      </c>
      <c r="Z33" s="17">
        <v>3.2036800438797499</v>
      </c>
      <c r="AA33" s="17">
        <v>2.2658315653116801</v>
      </c>
      <c r="AB33" s="17">
        <v>54.101365560078698</v>
      </c>
      <c r="AC33" s="17">
        <v>1852.9204887646899</v>
      </c>
      <c r="AD33" s="17">
        <v>14.8476734051918</v>
      </c>
      <c r="AE33" s="17">
        <v>11.7280553720729</v>
      </c>
      <c r="AF33" s="17">
        <v>2.22926552174936</v>
      </c>
      <c r="AG33" s="17">
        <v>0.371154752218676</v>
      </c>
      <c r="AH33" s="17">
        <v>0</v>
      </c>
      <c r="AI33" s="17">
        <v>0</v>
      </c>
      <c r="AJ33" s="17">
        <v>14.5623289980654</v>
      </c>
      <c r="AK33" s="17">
        <v>14.5623289980654</v>
      </c>
      <c r="AL33" s="17">
        <v>30.831039304591599</v>
      </c>
      <c r="AM33" s="17">
        <v>0</v>
      </c>
      <c r="AN33" s="17">
        <v>2.4803019901949401</v>
      </c>
      <c r="AO33" s="17">
        <v>401454.50276184099</v>
      </c>
      <c r="AP33" s="17">
        <v>0</v>
      </c>
      <c r="AQ33" s="17">
        <v>1.2221171038773699</v>
      </c>
      <c r="AR33" s="17">
        <v>1.0218872566883199</v>
      </c>
      <c r="AS33" s="17">
        <v>0</v>
      </c>
      <c r="AT33" s="17">
        <v>1.1316640070708599</v>
      </c>
      <c r="AU33" s="17">
        <v>1.2113471333939601</v>
      </c>
      <c r="AV33" s="17">
        <v>0</v>
      </c>
      <c r="AW33" s="17">
        <v>12.782226069634</v>
      </c>
      <c r="AX33" s="17">
        <v>0</v>
      </c>
      <c r="AY33" s="17">
        <v>17.9822937438339</v>
      </c>
      <c r="AZ33" s="17">
        <v>0</v>
      </c>
      <c r="BA33" s="17">
        <v>280.17597987180102</v>
      </c>
      <c r="BB33" s="17">
        <v>74.9837831974735</v>
      </c>
      <c r="BC33" s="17">
        <v>8.3315262774406502</v>
      </c>
      <c r="BD33" s="17">
        <v>83.315309474914102</v>
      </c>
      <c r="BE33" s="17">
        <v>0</v>
      </c>
      <c r="BF33" s="17">
        <v>7.3796140286159897</v>
      </c>
      <c r="BG33" s="17">
        <v>0</v>
      </c>
      <c r="BH33" s="17">
        <v>5.3816933150349702E-2</v>
      </c>
      <c r="BI33" s="17">
        <v>128.30806267134</v>
      </c>
      <c r="BJ33" s="17">
        <v>5.9199067775591502E-2</v>
      </c>
      <c r="BK33" s="17">
        <v>16.238475283431701</v>
      </c>
      <c r="BL33" s="17">
        <v>19.553613540788199</v>
      </c>
      <c r="BM33" s="17">
        <v>1.7939112749880099E-2</v>
      </c>
      <c r="BN33" s="17">
        <v>0</v>
      </c>
      <c r="BO33" s="17">
        <v>12.629127906656301</v>
      </c>
      <c r="BP33" s="17">
        <v>313.99673619823898</v>
      </c>
      <c r="BQ33" s="17">
        <v>179.39099282726201</v>
      </c>
      <c r="BR33" s="17">
        <v>134.605743370977</v>
      </c>
      <c r="BS33" s="17">
        <v>0.14458942993986801</v>
      </c>
      <c r="BT33" s="17">
        <v>0</v>
      </c>
      <c r="BU33" s="17">
        <v>4.2942588777371702</v>
      </c>
      <c r="BV33" s="17">
        <v>1.1750115136383401</v>
      </c>
      <c r="BW33" s="17">
        <v>48.747708791481301</v>
      </c>
      <c r="BX33" s="17">
        <v>3.2290363046126198</v>
      </c>
      <c r="BY33" s="17">
        <v>0.62787021831269196</v>
      </c>
      <c r="BZ33" s="17">
        <v>69.639589168692197</v>
      </c>
      <c r="CA33" s="17">
        <v>3.6693077134740899</v>
      </c>
      <c r="CB33" s="17">
        <v>2.6908731405391399E-2</v>
      </c>
      <c r="CC33" s="17">
        <v>2.95205403528497</v>
      </c>
      <c r="CD33" s="17">
        <v>1.79391160568131E-3</v>
      </c>
      <c r="CE33" s="17">
        <v>19.145384917078601</v>
      </c>
      <c r="CF33" s="17">
        <v>39.991767942160401</v>
      </c>
      <c r="CG33" s="17">
        <v>0.35776943137287298</v>
      </c>
      <c r="CH33" s="17">
        <v>0</v>
      </c>
      <c r="CI33" s="17">
        <v>0</v>
      </c>
      <c r="CJ33" s="17">
        <v>3.5982976720152999</v>
      </c>
      <c r="CK33" s="17">
        <v>2.37390479034904</v>
      </c>
      <c r="CL33" s="17">
        <v>0.61861723752707498</v>
      </c>
      <c r="CM33" s="17">
        <v>260.24294890237297</v>
      </c>
      <c r="CN33" s="17">
        <v>0.92330238308062795</v>
      </c>
      <c r="CO33" s="17">
        <v>1.63211267176154</v>
      </c>
      <c r="CQ33" s="26">
        <f t="shared" si="0"/>
        <v>1.0765939329134551</v>
      </c>
      <c r="CR33" s="40">
        <f t="shared" si="1"/>
        <v>1.3185129880742476E-4</v>
      </c>
      <c r="CS33" s="40">
        <f t="shared" si="2"/>
        <v>1.1883899756830632E-4</v>
      </c>
      <c r="CT33" s="40">
        <f t="shared" si="3"/>
        <v>6.6768596884598058E-5</v>
      </c>
      <c r="CU33" s="40">
        <f t="shared" si="4"/>
        <v>1.3521777024062259E-4</v>
      </c>
      <c r="CV33" s="40">
        <f t="shared" si="5"/>
        <v>1.7382838659826409E-4</v>
      </c>
      <c r="CW33" s="40">
        <f t="shared" si="6"/>
        <v>6.022268632153306E-5</v>
      </c>
      <c r="CX33" s="40">
        <f t="shared" si="7"/>
        <v>9.5169760976292976E-5</v>
      </c>
      <c r="CY33" s="40">
        <f t="shared" si="8"/>
        <v>1.0147026307708068E-4</v>
      </c>
      <c r="CZ33" s="40">
        <f t="shared" si="9"/>
        <v>9.7723389090313557E-5</v>
      </c>
      <c r="DA33" s="40">
        <f t="shared" si="10"/>
        <v>9.2056494699300364E-5</v>
      </c>
      <c r="DB33" s="40">
        <f t="shared" si="11"/>
        <v>8.893585891634903E-5</v>
      </c>
      <c r="DC33" s="40">
        <f t="shared" si="12"/>
        <v>1.0607715156343117E-4</v>
      </c>
      <c r="DD33" s="40">
        <f t="shared" si="13"/>
        <v>8.9234505998475372E-5</v>
      </c>
      <c r="DE33" s="40">
        <f t="shared" si="14"/>
        <v>9.3641460112611226E-5</v>
      </c>
      <c r="DF33" s="40">
        <f t="shared" si="15"/>
        <v>8.5880061138900418E-5</v>
      </c>
      <c r="DG33" s="40">
        <f t="shared" si="16"/>
        <v>9.3452637906115733E-5</v>
      </c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</row>
    <row r="34" spans="1:122" x14ac:dyDescent="0.25">
      <c r="A34" s="17" t="s">
        <v>204</v>
      </c>
      <c r="B34" s="15">
        <v>11832.550784999899</v>
      </c>
      <c r="C34" s="15">
        <v>147.91710999999901</v>
      </c>
      <c r="D34" s="15">
        <v>583.41962199999705</v>
      </c>
      <c r="E34" s="15">
        <v>1661.129473</v>
      </c>
      <c r="F34" s="15">
        <v>1120.6730930000001</v>
      </c>
      <c r="G34" s="15">
        <v>267.11286200000001</v>
      </c>
      <c r="H34" s="15">
        <v>1735.11135899998</v>
      </c>
      <c r="I34" s="17">
        <v>140.16851399999999</v>
      </c>
      <c r="J34" s="17">
        <v>21.321736000000001</v>
      </c>
      <c r="K34" s="17">
        <v>14.965467</v>
      </c>
      <c r="L34" s="17">
        <v>98.340537999999995</v>
      </c>
      <c r="M34" s="17">
        <v>15.5223709999999</v>
      </c>
      <c r="N34" s="17">
        <v>6.0522729999999596</v>
      </c>
      <c r="O34" s="17">
        <v>2.4269189999999901</v>
      </c>
      <c r="P34" s="17">
        <v>17.081292000000001</v>
      </c>
      <c r="Q34" s="17">
        <v>2.35624999999999</v>
      </c>
      <c r="R34" s="32"/>
      <c r="S34" s="17" t="s">
        <v>204</v>
      </c>
      <c r="T34" s="17">
        <v>0</v>
      </c>
      <c r="U34" s="17">
        <v>51.549347016947998</v>
      </c>
      <c r="V34" s="17">
        <v>140.16850832011099</v>
      </c>
      <c r="W34" s="17">
        <v>140.16850832011099</v>
      </c>
      <c r="X34" s="17">
        <v>39.4997955207592</v>
      </c>
      <c r="Y34" s="17">
        <v>0</v>
      </c>
      <c r="Z34" s="17">
        <v>21.3217198505513</v>
      </c>
      <c r="AA34" s="17">
        <v>14.9654581481087</v>
      </c>
      <c r="AB34" s="17">
        <v>365.87705758230101</v>
      </c>
      <c r="AC34" s="17">
        <v>11832.547782866701</v>
      </c>
      <c r="AD34" s="17">
        <v>91.662135777046501</v>
      </c>
      <c r="AE34" s="17">
        <v>45.745977962565497</v>
      </c>
      <c r="AF34" s="17">
        <v>17.9583111568313</v>
      </c>
      <c r="AG34" s="17">
        <v>2.4269153407011799</v>
      </c>
      <c r="AH34" s="17">
        <v>0</v>
      </c>
      <c r="AI34" s="17">
        <v>0</v>
      </c>
      <c r="AJ34" s="17">
        <v>98.340512701819307</v>
      </c>
      <c r="AK34" s="17">
        <v>98.340512701819307</v>
      </c>
      <c r="AL34" s="17">
        <v>176.92349305312499</v>
      </c>
      <c r="AM34" s="17">
        <v>0</v>
      </c>
      <c r="AN34" s="17">
        <v>17.081286886770599</v>
      </c>
      <c r="AO34" s="17">
        <v>3310695.0721098701</v>
      </c>
      <c r="AP34" s="17">
        <v>0</v>
      </c>
      <c r="AQ34" s="17">
        <v>3.8562755885734399</v>
      </c>
      <c r="AR34" s="17">
        <v>4.7297346446424902</v>
      </c>
      <c r="AS34" s="17">
        <v>0</v>
      </c>
      <c r="AT34" s="17">
        <v>3.5813634542780002</v>
      </c>
      <c r="AU34" s="17">
        <v>10.657061528354101</v>
      </c>
      <c r="AV34" s="17">
        <v>0</v>
      </c>
      <c r="AW34" s="17">
        <v>5.4470593762231498</v>
      </c>
      <c r="AX34" s="17">
        <v>0</v>
      </c>
      <c r="AY34" s="17">
        <v>147.91703213787699</v>
      </c>
      <c r="AZ34" s="17">
        <v>0</v>
      </c>
      <c r="BA34" s="17">
        <v>1832.4720869502901</v>
      </c>
      <c r="BB34" s="17">
        <v>525.07741089193405</v>
      </c>
      <c r="BC34" s="17">
        <v>58.341941191708401</v>
      </c>
      <c r="BD34" s="17">
        <v>583.41935208364305</v>
      </c>
      <c r="BE34" s="17">
        <v>0</v>
      </c>
      <c r="BF34" s="17">
        <v>31.710213919432</v>
      </c>
      <c r="BG34" s="17">
        <v>0</v>
      </c>
      <c r="BH34" s="17">
        <v>0.33620160165787499</v>
      </c>
      <c r="BI34" s="17">
        <v>1040.87809397311</v>
      </c>
      <c r="BJ34" s="17">
        <v>0.36982210905162599</v>
      </c>
      <c r="BK34" s="17">
        <v>101.443305720442</v>
      </c>
      <c r="BL34" s="17">
        <v>122.153331790097</v>
      </c>
      <c r="BM34" s="17">
        <v>0.11206731041628699</v>
      </c>
      <c r="BN34" s="17">
        <v>0</v>
      </c>
      <c r="BO34" s="17">
        <v>78.895362687875107</v>
      </c>
      <c r="BP34" s="17">
        <v>1661.1290148231001</v>
      </c>
      <c r="BQ34" s="17">
        <v>1120.67278902572</v>
      </c>
      <c r="BR34" s="17">
        <v>540.45622579738404</v>
      </c>
      <c r="BS34" s="17">
        <v>0.90326156186444895</v>
      </c>
      <c r="BT34" s="17">
        <v>0</v>
      </c>
      <c r="BU34" s="17">
        <v>26.826667548515399</v>
      </c>
      <c r="BV34" s="17">
        <v>7.3404075243748501</v>
      </c>
      <c r="BW34" s="17">
        <v>304.53160557107901</v>
      </c>
      <c r="BX34" s="17">
        <v>20.1721103192843</v>
      </c>
      <c r="BY34" s="17">
        <v>3.92235453628532</v>
      </c>
      <c r="BZ34" s="17">
        <v>435.04519089270599</v>
      </c>
      <c r="CA34" s="17">
        <v>11.0944604194116</v>
      </c>
      <c r="CB34" s="17">
        <v>0.16810065532388599</v>
      </c>
      <c r="CC34" s="17">
        <v>18.4417924679089</v>
      </c>
      <c r="CD34" s="17">
        <v>1.1206728837006699E-2</v>
      </c>
      <c r="CE34" s="17">
        <v>267.11287510265203</v>
      </c>
      <c r="CF34" s="17">
        <v>334.72567299485701</v>
      </c>
      <c r="CG34" s="17">
        <v>2.3562479094616799</v>
      </c>
      <c r="CH34" s="17">
        <v>0</v>
      </c>
      <c r="CI34" s="17">
        <v>0</v>
      </c>
      <c r="CJ34" s="17">
        <v>16.198035497595299</v>
      </c>
      <c r="CK34" s="17">
        <v>15.522347536651001</v>
      </c>
      <c r="CL34" s="17">
        <v>2.4674156174539901</v>
      </c>
      <c r="CM34" s="17">
        <v>1735.1108985487999</v>
      </c>
      <c r="CN34" s="17">
        <v>6.05227357325683</v>
      </c>
      <c r="CO34" s="17">
        <v>7.28140502368315</v>
      </c>
      <c r="CQ34" s="26">
        <f t="shared" si="0"/>
        <v>1.0561123721157653</v>
      </c>
      <c r="CR34" s="40">
        <f t="shared" si="1"/>
        <v>-2.5371817566269091E-7</v>
      </c>
      <c r="CS34" s="40">
        <f t="shared" si="2"/>
        <v>-5.2639023319424042E-7</v>
      </c>
      <c r="CT34" s="40">
        <f t="shared" si="3"/>
        <v>-4.6264531363343408E-7</v>
      </c>
      <c r="CU34" s="40">
        <f t="shared" si="4"/>
        <v>-2.7582250952166196E-7</v>
      </c>
      <c r="CV34" s="40">
        <f t="shared" si="5"/>
        <v>-2.7124259695824576E-7</v>
      </c>
      <c r="CW34" s="40">
        <f t="shared" si="6"/>
        <v>4.9052868219314717E-8</v>
      </c>
      <c r="CX34" s="40">
        <f t="shared" si="7"/>
        <v>-2.6537269649721531E-7</v>
      </c>
      <c r="CY34" s="40">
        <f t="shared" si="8"/>
        <v>-4.0521860708467819E-8</v>
      </c>
      <c r="CZ34" s="40">
        <f t="shared" si="9"/>
        <v>-7.5741715876165576E-7</v>
      </c>
      <c r="DA34" s="40">
        <f t="shared" si="10"/>
        <v>-5.9148780989959569E-7</v>
      </c>
      <c r="DB34" s="40">
        <f t="shared" si="11"/>
        <v>-2.5725078591783319E-7</v>
      </c>
      <c r="DC34" s="40">
        <f t="shared" si="12"/>
        <v>-1.5115827923037883E-6</v>
      </c>
      <c r="DD34" s="40">
        <f t="shared" si="13"/>
        <v>9.4717616078709873E-8</v>
      </c>
      <c r="DE34" s="40">
        <f t="shared" si="14"/>
        <v>-1.5077960204638144E-6</v>
      </c>
      <c r="DF34" s="40">
        <f t="shared" si="15"/>
        <v>-2.9934675916514642E-7</v>
      </c>
      <c r="DG34" s="40">
        <f t="shared" si="16"/>
        <v>-8.8723111300491411E-7</v>
      </c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</row>
    <row r="35" spans="1:122" x14ac:dyDescent="0.25">
      <c r="A35" s="17" t="s">
        <v>205</v>
      </c>
      <c r="B35" s="15">
        <v>36416.706074999202</v>
      </c>
      <c r="C35" s="15">
        <v>393.81201600001702</v>
      </c>
      <c r="D35" s="15">
        <v>1638.5357760000099</v>
      </c>
      <c r="E35" s="15">
        <v>5273.8922650002196</v>
      </c>
      <c r="F35" s="15">
        <v>3405.8784760000099</v>
      </c>
      <c r="G35" s="15">
        <v>599.76619100001699</v>
      </c>
      <c r="H35" s="15">
        <v>5343.6496350002999</v>
      </c>
      <c r="I35" s="17">
        <v>414.70346700000601</v>
      </c>
      <c r="J35" s="17">
        <v>65.284583999999995</v>
      </c>
      <c r="K35" s="17">
        <v>44.696294000003597</v>
      </c>
      <c r="L35" s="17">
        <v>315.17130799999597</v>
      </c>
      <c r="M35" s="17">
        <v>44.802795000002099</v>
      </c>
      <c r="N35" s="17">
        <v>17.615346000000301</v>
      </c>
      <c r="O35" s="17">
        <v>7.0075580000000199</v>
      </c>
      <c r="P35" s="17">
        <v>57.968549999997499</v>
      </c>
      <c r="Q35" s="17">
        <v>6.970288</v>
      </c>
      <c r="R35" s="32"/>
      <c r="S35" s="17" t="s">
        <v>205</v>
      </c>
      <c r="T35" s="17">
        <v>0</v>
      </c>
      <c r="U35" s="17">
        <v>167.508450681944</v>
      </c>
      <c r="V35" s="17">
        <v>416.81331348369298</v>
      </c>
      <c r="W35" s="17">
        <v>416.81331348369298</v>
      </c>
      <c r="X35" s="17">
        <v>114.38745850212401</v>
      </c>
      <c r="Y35" s="17">
        <v>0.358210466064319</v>
      </c>
      <c r="Z35" s="17">
        <v>65.611484156944499</v>
      </c>
      <c r="AA35" s="17">
        <v>44.922697938147401</v>
      </c>
      <c r="AB35" s="17">
        <v>1120.9123395460599</v>
      </c>
      <c r="AC35" s="17">
        <v>36598.1506991407</v>
      </c>
      <c r="AD35" s="17">
        <v>302.66319371338398</v>
      </c>
      <c r="AE35" s="17">
        <v>223.958511453092</v>
      </c>
      <c r="AF35" s="17">
        <v>47.821562744380699</v>
      </c>
      <c r="AG35" s="17">
        <v>7.0436190514035104</v>
      </c>
      <c r="AH35" s="17">
        <v>0</v>
      </c>
      <c r="AI35" s="17">
        <v>0</v>
      </c>
      <c r="AJ35" s="17">
        <v>316.71692059649098</v>
      </c>
      <c r="AK35" s="17">
        <v>316.71692059649098</v>
      </c>
      <c r="AL35" s="17">
        <v>620.87169264249701</v>
      </c>
      <c r="AM35" s="17">
        <v>0</v>
      </c>
      <c r="AN35" s="17">
        <v>58.245858842498997</v>
      </c>
      <c r="AO35" s="17">
        <v>4288252.1317395596</v>
      </c>
      <c r="AP35" s="17">
        <v>0</v>
      </c>
      <c r="AQ35" s="17">
        <v>22.821069646578099</v>
      </c>
      <c r="AR35" s="17">
        <v>19.935571473906801</v>
      </c>
      <c r="AS35" s="17">
        <v>0</v>
      </c>
      <c r="AT35" s="17">
        <v>21.138051592106599</v>
      </c>
      <c r="AU35" s="17">
        <v>26.495203370597999</v>
      </c>
      <c r="AV35" s="17">
        <v>0</v>
      </c>
      <c r="AW35" s="17">
        <v>218.90862282710299</v>
      </c>
      <c r="AX35" s="17">
        <v>0</v>
      </c>
      <c r="AY35" s="17">
        <v>395.81361077619198</v>
      </c>
      <c r="AZ35" s="17">
        <v>0</v>
      </c>
      <c r="BA35" s="17">
        <v>5762.0931565226501</v>
      </c>
      <c r="BB35" s="17">
        <v>1482.2450894139499</v>
      </c>
      <c r="BC35" s="17">
        <v>164.69375144871199</v>
      </c>
      <c r="BD35" s="17">
        <v>1646.9388408626601</v>
      </c>
      <c r="BE35" s="17">
        <v>0</v>
      </c>
      <c r="BF35" s="17">
        <v>142.57737658680401</v>
      </c>
      <c r="BG35" s="17">
        <v>0</v>
      </c>
      <c r="BH35" s="17">
        <v>1.0268434007396501</v>
      </c>
      <c r="BI35" s="17">
        <v>2756.5535240033701</v>
      </c>
      <c r="BJ35" s="17">
        <v>1.12952874849121</v>
      </c>
      <c r="BK35" s="17">
        <v>309.83286727624397</v>
      </c>
      <c r="BL35" s="17">
        <v>373.08626244922402</v>
      </c>
      <c r="BM35" s="17">
        <v>0.34228114309650098</v>
      </c>
      <c r="BN35" s="17">
        <v>0</v>
      </c>
      <c r="BO35" s="17">
        <v>240.96583431163401</v>
      </c>
      <c r="BP35" s="17">
        <v>5300.4730931946597</v>
      </c>
      <c r="BQ35" s="17">
        <v>3422.81031790626</v>
      </c>
      <c r="BR35" s="17">
        <v>1877.6627752883901</v>
      </c>
      <c r="BS35" s="17">
        <v>2.7587867204594398</v>
      </c>
      <c r="BT35" s="17">
        <v>0</v>
      </c>
      <c r="BU35" s="17">
        <v>81.935233508049606</v>
      </c>
      <c r="BV35" s="17">
        <v>22.419397862618901</v>
      </c>
      <c r="BW35" s="17">
        <v>930.11419456891304</v>
      </c>
      <c r="BX35" s="17">
        <v>61.610562630554902</v>
      </c>
      <c r="BY35" s="17">
        <v>11.979829645551799</v>
      </c>
      <c r="BZ35" s="17">
        <v>1328.73527516438</v>
      </c>
      <c r="CA35" s="17">
        <v>68.244535218591906</v>
      </c>
      <c r="CB35" s="17">
        <v>0.51342177108307496</v>
      </c>
      <c r="CC35" s="17">
        <v>56.325770598058803</v>
      </c>
      <c r="CD35" s="17">
        <v>3.4228107166674897E-2</v>
      </c>
      <c r="CE35" s="17">
        <v>602.84214597022606</v>
      </c>
      <c r="CF35" s="17">
        <v>865.01931638503197</v>
      </c>
      <c r="CG35" s="17">
        <v>7.0057488588821402</v>
      </c>
      <c r="CH35" s="17">
        <v>0</v>
      </c>
      <c r="CI35" s="17">
        <v>0</v>
      </c>
      <c r="CJ35" s="17">
        <v>69.938359271016793</v>
      </c>
      <c r="CK35" s="17">
        <v>45.033393023242802</v>
      </c>
      <c r="CL35" s="17">
        <v>11.8439463381801</v>
      </c>
      <c r="CM35" s="17">
        <v>5370.3297019902202</v>
      </c>
      <c r="CN35" s="17">
        <v>17.705663711769901</v>
      </c>
      <c r="CO35" s="17">
        <v>31.6854132760478</v>
      </c>
      <c r="CQ35" s="26">
        <f t="shared" ref="CQ35:CQ51" si="17">BA35/CM35</f>
        <v>1.0729496094787707</v>
      </c>
      <c r="CR35" s="40">
        <f t="shared" ref="CR35:CR51" si="18">(AC35-B35)/(B35+1E-50)</f>
        <v>4.9824556830543303E-3</v>
      </c>
      <c r="CS35" s="40">
        <f t="shared" ref="CS35:CS51" si="19">(AY35-C35)/(C35+1E-50)</f>
        <v>5.0826147879014134E-3</v>
      </c>
      <c r="CT35" s="40">
        <f t="shared" ref="CT35:CT51" si="20">(BD35-D35)/(D35+1E-50)</f>
        <v>5.1283987726918421E-3</v>
      </c>
      <c r="CU35" s="40">
        <f t="shared" ref="CU35:CU51" si="21">(BP35-E35)/(E35+1E-50)</f>
        <v>5.0400779649674866E-3</v>
      </c>
      <c r="CV35" s="40">
        <f t="shared" ref="CV35:CV51" si="22">(BQ35-F35)/(F35+1E-50)</f>
        <v>4.9713582048105075E-3</v>
      </c>
      <c r="CW35" s="40">
        <f t="shared" ref="CW35:CW51" si="23">(CE35-G35)/(G35+1E-50)</f>
        <v>5.1285901345662563E-3</v>
      </c>
      <c r="CX35" s="40">
        <f t="shared" ref="CX35:CX51" si="24">(CM35-H35)/(H35+1E-50)</f>
        <v>4.9928548487103066E-3</v>
      </c>
      <c r="CY35" s="40">
        <f t="shared" ref="CY35:CY51" si="25">(W35-I35)/(I35+1E-50)</f>
        <v>5.0876027127280676E-3</v>
      </c>
      <c r="CZ35" s="40">
        <f t="shared" ref="CZ35:CZ51" si="26">(Z35-J35)/(J35+1E-50)</f>
        <v>5.0073101016390609E-3</v>
      </c>
      <c r="DA35" s="40">
        <f t="shared" ref="DA35:DA51" si="27">(AA35-K35)/(K35+1E-50)</f>
        <v>5.0653850214916179E-3</v>
      </c>
      <c r="DB35" s="40">
        <f t="shared" ref="DB35:DB51" si="28">(AK35-L35)/(L35+1E-50)</f>
        <v>4.9040396675163857E-3</v>
      </c>
      <c r="DC35" s="40">
        <f t="shared" ref="DC35:DC51" si="29">(CK35-M35)/(M35+1E-50)</f>
        <v>5.1469561941546622E-3</v>
      </c>
      <c r="DD35" s="40">
        <f t="shared" ref="DD35:DD51" si="30">(CN35-N35)/(N35+1E-50)</f>
        <v>5.1272175845764713E-3</v>
      </c>
      <c r="DE35" s="40">
        <f t="shared" ref="DE35:DE51" si="31">(AG35-O35)/(O35+1E-50)</f>
        <v>5.1460225378784407E-3</v>
      </c>
      <c r="DF35" s="40">
        <f t="shared" ref="DF35:DF51" si="32">(AN35-P35)/(P35+1E-50)</f>
        <v>4.783780903636705E-3</v>
      </c>
      <c r="DG35" s="40">
        <f t="shared" ref="DG35:DG51" si="33">(CG35-Q35)/(Q35+1E-50)</f>
        <v>5.0874309472062167E-3</v>
      </c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</row>
    <row r="36" spans="1:122" x14ac:dyDescent="0.25">
      <c r="A36" s="17" t="s">
        <v>206</v>
      </c>
      <c r="B36" s="15">
        <v>1589.11048999998</v>
      </c>
      <c r="C36" s="15">
        <v>21.599353499999701</v>
      </c>
      <c r="D36" s="15">
        <v>82.6599355000006</v>
      </c>
      <c r="E36" s="15">
        <v>317.47080949999997</v>
      </c>
      <c r="F36" s="15">
        <v>297.67292500000002</v>
      </c>
      <c r="G36" s="15">
        <v>28.971121999999902</v>
      </c>
      <c r="H36" s="15">
        <v>493.97472075000098</v>
      </c>
      <c r="I36" s="17">
        <v>59.878367307475401</v>
      </c>
      <c r="J36" s="17">
        <v>7.9269963128999601</v>
      </c>
      <c r="K36" s="17">
        <v>2.6809856477249698</v>
      </c>
      <c r="L36" s="17">
        <v>48.134095666599897</v>
      </c>
      <c r="M36" s="17">
        <v>4.0674840180999796</v>
      </c>
      <c r="N36" s="17">
        <v>0.76083802499999198</v>
      </c>
      <c r="O36" s="17">
        <v>0.37820959999999598</v>
      </c>
      <c r="P36" s="17">
        <v>0.29635401750000001</v>
      </c>
      <c r="Q36" s="17">
        <v>2.9585E-2</v>
      </c>
      <c r="R36" s="32"/>
      <c r="S36" s="17" t="s">
        <v>206</v>
      </c>
      <c r="T36" s="17">
        <v>33.249407944178898</v>
      </c>
      <c r="U36" s="17">
        <v>6.4531534742092198</v>
      </c>
      <c r="V36" s="17">
        <v>59.887078438955598</v>
      </c>
      <c r="W36" s="17">
        <v>59.887078438955598</v>
      </c>
      <c r="X36" s="17">
        <v>3.5891857288810902</v>
      </c>
      <c r="Y36" s="17">
        <v>5.3196596410876502</v>
      </c>
      <c r="Z36" s="17">
        <v>7.9282359376622198</v>
      </c>
      <c r="AA36" s="17">
        <v>2.68146590516703</v>
      </c>
      <c r="AB36" s="17">
        <v>46.862458528194303</v>
      </c>
      <c r="AC36" s="17">
        <v>1589.43062286082</v>
      </c>
      <c r="AD36" s="17">
        <v>15.1168421852576</v>
      </c>
      <c r="AE36" s="17">
        <v>6.4747985139697999</v>
      </c>
      <c r="AF36" s="17">
        <v>4.1552576865553297</v>
      </c>
      <c r="AG36" s="17">
        <v>0.37827264101258301</v>
      </c>
      <c r="AH36" s="17">
        <v>2.3836358204139101</v>
      </c>
      <c r="AI36" s="17">
        <v>3.7598449392984801</v>
      </c>
      <c r="AJ36" s="17">
        <v>48.141518595073698</v>
      </c>
      <c r="AK36" s="17">
        <v>48.141518595073698</v>
      </c>
      <c r="AL36" s="17">
        <v>2.62970914534962</v>
      </c>
      <c r="AM36" s="17">
        <v>5.58825279817545</v>
      </c>
      <c r="AN36" s="17">
        <v>0.296780163624563</v>
      </c>
      <c r="AO36" s="17">
        <v>34522.328944371802</v>
      </c>
      <c r="AP36" s="17">
        <v>0</v>
      </c>
      <c r="AQ36" s="17">
        <v>11.738606786641</v>
      </c>
      <c r="AR36" s="17">
        <v>1.0435138232094801</v>
      </c>
      <c r="AS36" s="17">
        <v>3.07780397304882</v>
      </c>
      <c r="AT36" s="17">
        <v>13.590922688350201</v>
      </c>
      <c r="AU36" s="17">
        <v>1.7382207456163801</v>
      </c>
      <c r="AV36" s="17">
        <v>0</v>
      </c>
      <c r="AW36" s="17">
        <v>0.891073315295557</v>
      </c>
      <c r="AX36" s="17">
        <v>0</v>
      </c>
      <c r="AY36" s="17">
        <v>21.602892723093898</v>
      </c>
      <c r="AZ36" s="17">
        <v>0</v>
      </c>
      <c r="BA36" s="17">
        <v>508.96697465235798</v>
      </c>
      <c r="BB36" s="17">
        <v>74.407545228371205</v>
      </c>
      <c r="BC36" s="17">
        <v>8.2675876236930694</v>
      </c>
      <c r="BD36" s="17">
        <v>82.675132852064294</v>
      </c>
      <c r="BE36" s="17">
        <v>0</v>
      </c>
      <c r="BF36" s="17">
        <v>11.494246467809701</v>
      </c>
      <c r="BG36" s="17">
        <v>0.32509432554407303</v>
      </c>
      <c r="BH36" s="17">
        <v>0.115352629948687</v>
      </c>
      <c r="BI36" s="17">
        <v>218.28258335686701</v>
      </c>
      <c r="BJ36" s="17">
        <v>2.1912744820516199</v>
      </c>
      <c r="BK36" s="17">
        <v>5.9214218819755597</v>
      </c>
      <c r="BL36" s="17">
        <v>11.9040358140842</v>
      </c>
      <c r="BM36" s="17">
        <v>9.0587858375083402E-2</v>
      </c>
      <c r="BN36" s="17">
        <v>0</v>
      </c>
      <c r="BO36" s="17">
        <v>5.1330893367945798</v>
      </c>
      <c r="BP36" s="17">
        <v>317.52515091530302</v>
      </c>
      <c r="BQ36" s="17">
        <v>297.71781456163802</v>
      </c>
      <c r="BR36" s="17">
        <v>19.807336353665399</v>
      </c>
      <c r="BS36" s="17">
        <v>0.28367263105099799</v>
      </c>
      <c r="BT36" s="17">
        <v>1.8566278322503099E-2</v>
      </c>
      <c r="BU36" s="17">
        <v>71.985317989164201</v>
      </c>
      <c r="BV36" s="17">
        <v>0.22636916913308699</v>
      </c>
      <c r="BW36" s="17">
        <v>79.5223102233833</v>
      </c>
      <c r="BX36" s="17">
        <v>0.82580465395701996</v>
      </c>
      <c r="BY36" s="17">
        <v>0.81066525681090396</v>
      </c>
      <c r="BZ36" s="17">
        <v>113.603327876893</v>
      </c>
      <c r="CA36" s="17">
        <v>2.32237312759095</v>
      </c>
      <c r="CB36" s="17">
        <v>2.43734099659937</v>
      </c>
      <c r="CC36" s="17">
        <v>2.6405377591119699</v>
      </c>
      <c r="CD36" s="17">
        <v>8.1397239813268407E-3</v>
      </c>
      <c r="CE36" s="17">
        <v>28.976110072366701</v>
      </c>
      <c r="CF36" s="17">
        <v>70.0189726949109</v>
      </c>
      <c r="CG36" s="17">
        <v>2.9610006244591699E-2</v>
      </c>
      <c r="CH36" s="17">
        <v>0</v>
      </c>
      <c r="CI36" s="17">
        <v>1.1329539967620701</v>
      </c>
      <c r="CJ36" s="17">
        <v>6.8665779981004897</v>
      </c>
      <c r="CK36" s="17">
        <v>4.0680685223631299</v>
      </c>
      <c r="CL36" s="17">
        <v>2.7305337789381401</v>
      </c>
      <c r="CM36" s="17">
        <v>494.05784828893701</v>
      </c>
      <c r="CN36" s="17">
        <v>0.76097392898802296</v>
      </c>
      <c r="CO36" s="17">
        <v>5.0661618399681396</v>
      </c>
      <c r="CQ36" s="26">
        <f t="shared" si="17"/>
        <v>1.0301768839723031</v>
      </c>
      <c r="CR36" s="40">
        <f t="shared" si="18"/>
        <v>2.014541234574446E-4</v>
      </c>
      <c r="CS36" s="40">
        <f t="shared" si="19"/>
        <v>1.6385782538340076E-4</v>
      </c>
      <c r="CT36" s="40">
        <f t="shared" si="20"/>
        <v>1.8385390663284773E-4</v>
      </c>
      <c r="CU36" s="40">
        <f t="shared" si="21"/>
        <v>1.7116980105549704E-4</v>
      </c>
      <c r="CV36" s="40">
        <f t="shared" si="22"/>
        <v>1.5080162778660972E-4</v>
      </c>
      <c r="CW36" s="40">
        <f t="shared" si="23"/>
        <v>1.7217394503394356E-4</v>
      </c>
      <c r="CX36" s="40">
        <f t="shared" si="24"/>
        <v>1.6828298178864974E-4</v>
      </c>
      <c r="CY36" s="40">
        <f t="shared" si="25"/>
        <v>1.4548044430579831E-4</v>
      </c>
      <c r="CZ36" s="40">
        <f t="shared" si="26"/>
        <v>1.5638013609800688E-4</v>
      </c>
      <c r="DA36" s="40">
        <f t="shared" si="27"/>
        <v>1.7913465611712131E-4</v>
      </c>
      <c r="DB36" s="40">
        <f t="shared" si="28"/>
        <v>1.5421352309630574E-4</v>
      </c>
      <c r="DC36" s="40">
        <f t="shared" si="29"/>
        <v>1.4370167419202329E-4</v>
      </c>
      <c r="DD36" s="40">
        <f t="shared" si="30"/>
        <v>1.7862407446182066E-4</v>
      </c>
      <c r="DE36" s="40">
        <f t="shared" si="31"/>
        <v>1.6668274043553919E-4</v>
      </c>
      <c r="DF36" s="40">
        <f t="shared" si="32"/>
        <v>1.4379630421679274E-3</v>
      </c>
      <c r="DG36" s="40">
        <f t="shared" si="33"/>
        <v>8.4523388851440314E-4</v>
      </c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</row>
    <row r="37" spans="1:122" x14ac:dyDescent="0.25">
      <c r="A37" s="17" t="s">
        <v>207</v>
      </c>
      <c r="B37" s="15">
        <v>33897.986252001101</v>
      </c>
      <c r="C37" s="15">
        <v>290.32792999998998</v>
      </c>
      <c r="D37" s="15">
        <v>1414.4379919999701</v>
      </c>
      <c r="E37" s="15">
        <v>4765.9193979998199</v>
      </c>
      <c r="F37" s="15">
        <v>2887.3885799998802</v>
      </c>
      <c r="G37" s="15">
        <v>400.29174699999101</v>
      </c>
      <c r="H37" s="15">
        <v>5267.1078214998997</v>
      </c>
      <c r="I37" s="17">
        <v>355.33145802443897</v>
      </c>
      <c r="J37" s="17">
        <v>63.230374723804999</v>
      </c>
      <c r="K37" s="17">
        <v>39.477479909949999</v>
      </c>
      <c r="L37" s="17">
        <v>351.50860602519498</v>
      </c>
      <c r="M37" s="17">
        <v>34.475625158199698</v>
      </c>
      <c r="N37" s="17">
        <v>14.0137905500002</v>
      </c>
      <c r="O37" s="17">
        <v>5.3955292000001203</v>
      </c>
      <c r="P37" s="17">
        <v>74.123964384996299</v>
      </c>
      <c r="Q37" s="17">
        <v>5.9090330000001199</v>
      </c>
      <c r="R37" s="32"/>
      <c r="S37" s="17" t="s">
        <v>207</v>
      </c>
      <c r="T37" s="17">
        <v>2.0183760618087798</v>
      </c>
      <c r="U37" s="17">
        <v>160.04853464931</v>
      </c>
      <c r="V37" s="17">
        <v>355.33176711894902</v>
      </c>
      <c r="W37" s="17">
        <v>355.33176711894902</v>
      </c>
      <c r="X37" s="17">
        <v>116.59116379371299</v>
      </c>
      <c r="Y37" s="17">
        <v>0.47587697556987801</v>
      </c>
      <c r="Z37" s="17">
        <v>63.230331841555099</v>
      </c>
      <c r="AA37" s="17">
        <v>39.477374974187498</v>
      </c>
      <c r="AB37" s="17">
        <v>1106.9889811468199</v>
      </c>
      <c r="AC37" s="17">
        <v>33897.973013222203</v>
      </c>
      <c r="AD37" s="17">
        <v>286.86360669099298</v>
      </c>
      <c r="AE37" s="17">
        <v>174.23278330150899</v>
      </c>
      <c r="AF37" s="17">
        <v>51.374197789156497</v>
      </c>
      <c r="AG37" s="17">
        <v>5.3955190495356504</v>
      </c>
      <c r="AH37" s="17">
        <v>0.144695513082822</v>
      </c>
      <c r="AI37" s="17">
        <v>0.22823641163599401</v>
      </c>
      <c r="AJ37" s="17">
        <v>351.50881422303502</v>
      </c>
      <c r="AK37" s="17">
        <v>351.50881422303502</v>
      </c>
      <c r="AL37" s="17">
        <v>567.745329240351</v>
      </c>
      <c r="AM37" s="17">
        <v>0.33922625693193698</v>
      </c>
      <c r="AN37" s="17">
        <v>74.123875964218996</v>
      </c>
      <c r="AO37" s="17">
        <v>8565848.4939677007</v>
      </c>
      <c r="AP37" s="17">
        <v>0</v>
      </c>
      <c r="AQ37" s="17">
        <v>17.050004875302101</v>
      </c>
      <c r="AR37" s="17">
        <v>16.661953226134099</v>
      </c>
      <c r="AS37" s="17">
        <v>0.18683869261363401</v>
      </c>
      <c r="AT37" s="17">
        <v>15.973813139721599</v>
      </c>
      <c r="AU37" s="17">
        <v>29.638632725047199</v>
      </c>
      <c r="AV37" s="17">
        <v>0</v>
      </c>
      <c r="AW37" s="17">
        <v>102.841294840068</v>
      </c>
      <c r="AX37" s="17">
        <v>0</v>
      </c>
      <c r="AY37" s="17">
        <v>290.32756791613599</v>
      </c>
      <c r="AZ37" s="17">
        <v>0</v>
      </c>
      <c r="BA37" s="17">
        <v>5601.7424321389799</v>
      </c>
      <c r="BB37" s="17">
        <v>1272.9934459895101</v>
      </c>
      <c r="BC37" s="17">
        <v>141.44382772422301</v>
      </c>
      <c r="BD37" s="17">
        <v>1414.4372737137401</v>
      </c>
      <c r="BE37" s="17">
        <v>0</v>
      </c>
      <c r="BF37" s="17">
        <v>115.791230115852</v>
      </c>
      <c r="BG37" s="17">
        <v>1.9734452286496101E-2</v>
      </c>
      <c r="BH37" s="17">
        <v>0.86779641021401299</v>
      </c>
      <c r="BI37" s="17">
        <v>2969.8162227847602</v>
      </c>
      <c r="BJ37" s="17">
        <v>1.0798948464756299</v>
      </c>
      <c r="BK37" s="17">
        <v>260.089787529555</v>
      </c>
      <c r="BL37" s="17">
        <v>313.47796833060499</v>
      </c>
      <c r="BM37" s="17">
        <v>0.29243009209808302</v>
      </c>
      <c r="BN37" s="17">
        <v>0</v>
      </c>
      <c r="BO37" s="17">
        <v>202.31133682765901</v>
      </c>
      <c r="BP37" s="17">
        <v>4765.9181079914197</v>
      </c>
      <c r="BQ37" s="17">
        <v>2887.3876481623902</v>
      </c>
      <c r="BR37" s="17">
        <v>1878.53045982903</v>
      </c>
      <c r="BS37" s="17">
        <v>2.3298859692345002</v>
      </c>
      <c r="BT37" s="17">
        <v>1.1270508220484201E-3</v>
      </c>
      <c r="BU37" s="17">
        <v>73.055483346836596</v>
      </c>
      <c r="BV37" s="17">
        <v>18.8077710367786</v>
      </c>
      <c r="BW37" s="17">
        <v>784.53495957274299</v>
      </c>
      <c r="BX37" s="17">
        <v>51.6977933607808</v>
      </c>
      <c r="BY37" s="17">
        <v>10.091806338288199</v>
      </c>
      <c r="BZ37" s="17">
        <v>1120.7643284445801</v>
      </c>
      <c r="CA37" s="17">
        <v>48.248967103179098</v>
      </c>
      <c r="CB37" s="17">
        <v>0.57835414055567502</v>
      </c>
      <c r="CC37" s="17">
        <v>47.377737638960099</v>
      </c>
      <c r="CD37" s="17">
        <v>2.91872261997277E-2</v>
      </c>
      <c r="CE37" s="17">
        <v>400.29149081609597</v>
      </c>
      <c r="CF37" s="17">
        <v>945.87082127409099</v>
      </c>
      <c r="CG37" s="17">
        <v>5.9090233840947501</v>
      </c>
      <c r="CH37" s="17">
        <v>0</v>
      </c>
      <c r="CI37" s="17">
        <v>6.8774544152956599E-2</v>
      </c>
      <c r="CJ37" s="17">
        <v>57.973114608412097</v>
      </c>
      <c r="CK37" s="17">
        <v>34.4755407853389</v>
      </c>
      <c r="CL37" s="17">
        <v>9.4414893336993</v>
      </c>
      <c r="CM37" s="17">
        <v>5267.1064737622401</v>
      </c>
      <c r="CN37" s="17">
        <v>14.0138074076875</v>
      </c>
      <c r="CO37" s="17">
        <v>26.285760604230099</v>
      </c>
      <c r="CQ37" s="26">
        <f t="shared" si="17"/>
        <v>1.0635331676023083</v>
      </c>
      <c r="CR37" s="40">
        <f t="shared" si="18"/>
        <v>-3.9054765081520077E-7</v>
      </c>
      <c r="CS37" s="40">
        <f t="shared" si="19"/>
        <v>-1.24715473976604E-6</v>
      </c>
      <c r="CT37" s="40">
        <f t="shared" si="20"/>
        <v>-5.0782447452788838E-7</v>
      </c>
      <c r="CU37" s="40">
        <f t="shared" si="21"/>
        <v>-2.7067356631925619E-7</v>
      </c>
      <c r="CV37" s="40">
        <f t="shared" si="22"/>
        <v>-3.2272673532675216E-7</v>
      </c>
      <c r="CW37" s="40">
        <f t="shared" si="23"/>
        <v>-6.3999294752583747E-7</v>
      </c>
      <c r="CX37" s="40">
        <f t="shared" si="24"/>
        <v>-2.5587812236722346E-7</v>
      </c>
      <c r="CY37" s="40">
        <f t="shared" si="25"/>
        <v>8.6987657035039906E-7</v>
      </c>
      <c r="CZ37" s="40">
        <f t="shared" si="26"/>
        <v>-6.7819066528796287E-7</v>
      </c>
      <c r="DA37" s="40">
        <f t="shared" si="27"/>
        <v>-2.6581170515459789E-6</v>
      </c>
      <c r="DB37" s="40">
        <f t="shared" si="28"/>
        <v>5.9229798778643508E-7</v>
      </c>
      <c r="DC37" s="40">
        <f t="shared" si="29"/>
        <v>-2.4473192410689702E-6</v>
      </c>
      <c r="DD37" s="40">
        <f t="shared" si="30"/>
        <v>1.20293558258016E-6</v>
      </c>
      <c r="DE37" s="40">
        <f t="shared" si="31"/>
        <v>-1.8812731974164465E-6</v>
      </c>
      <c r="DF37" s="40">
        <f t="shared" si="32"/>
        <v>-1.19287706798022E-6</v>
      </c>
      <c r="DG37" s="40">
        <f t="shared" si="33"/>
        <v>-1.6273230103371906E-6</v>
      </c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</row>
    <row r="38" spans="1:122" x14ac:dyDescent="0.25">
      <c r="A38" s="17" t="s">
        <v>208</v>
      </c>
      <c r="B38" s="15">
        <v>16561.622031999901</v>
      </c>
      <c r="C38" s="15">
        <v>152.802595999998</v>
      </c>
      <c r="D38" s="15">
        <v>552.96697799999902</v>
      </c>
      <c r="E38" s="15">
        <v>2647.4601080000002</v>
      </c>
      <c r="F38" s="15">
        <v>1791.53307899998</v>
      </c>
      <c r="G38" s="15">
        <v>135.970147</v>
      </c>
      <c r="H38" s="15">
        <v>2093.7392839999702</v>
      </c>
      <c r="I38" s="17">
        <v>161.200313999999</v>
      </c>
      <c r="J38" s="17">
        <v>25.549928999999899</v>
      </c>
      <c r="K38" s="17">
        <v>17.4075619999998</v>
      </c>
      <c r="L38" s="17">
        <v>124.424749000001</v>
      </c>
      <c r="M38" s="17">
        <v>17.326817000000201</v>
      </c>
      <c r="N38" s="17">
        <v>6.8247689999999697</v>
      </c>
      <c r="O38" s="17">
        <v>2.7103890000000002</v>
      </c>
      <c r="P38" s="17">
        <v>23.1198960000002</v>
      </c>
      <c r="Q38" s="17">
        <v>2.7093079999999801</v>
      </c>
      <c r="R38" s="32"/>
      <c r="S38" s="17" t="s">
        <v>208</v>
      </c>
      <c r="T38" s="17">
        <v>0</v>
      </c>
      <c r="U38" s="17">
        <v>65.163746249815603</v>
      </c>
      <c r="V38" s="17">
        <v>161.05466913927799</v>
      </c>
      <c r="W38" s="17">
        <v>161.05466913927799</v>
      </c>
      <c r="X38" s="17">
        <v>44.673657684981499</v>
      </c>
      <c r="Y38" s="17">
        <v>0.13486420394847701</v>
      </c>
      <c r="Z38" s="17">
        <v>25.528152624087699</v>
      </c>
      <c r="AA38" s="17">
        <v>17.3920719599138</v>
      </c>
      <c r="AB38" s="17">
        <v>436.90573425905399</v>
      </c>
      <c r="AC38" s="17">
        <v>16547.183079085298</v>
      </c>
      <c r="AD38" s="17">
        <v>117.681034836984</v>
      </c>
      <c r="AE38" s="17">
        <v>86.180676097521399</v>
      </c>
      <c r="AF38" s="17">
        <v>18.735326977529301</v>
      </c>
      <c r="AG38" s="17">
        <v>2.70783774808335</v>
      </c>
      <c r="AH38" s="17">
        <v>0</v>
      </c>
      <c r="AI38" s="17">
        <v>0</v>
      </c>
      <c r="AJ38" s="17">
        <v>124.326544909891</v>
      </c>
      <c r="AK38" s="17">
        <v>124.326544909891</v>
      </c>
      <c r="AL38" s="17">
        <v>240.95439367074999</v>
      </c>
      <c r="AM38" s="17">
        <v>0</v>
      </c>
      <c r="AN38" s="17">
        <v>23.103359101423599</v>
      </c>
      <c r="AO38" s="17">
        <v>3219458.8057507998</v>
      </c>
      <c r="AP38" s="17">
        <v>0</v>
      </c>
      <c r="AQ38" s="17">
        <v>8.74895836647541</v>
      </c>
      <c r="AR38" s="17">
        <v>7.6980888828954397</v>
      </c>
      <c r="AS38" s="17">
        <v>0</v>
      </c>
      <c r="AT38" s="17">
        <v>8.1041155351769198</v>
      </c>
      <c r="AU38" s="17">
        <v>10.408966816228199</v>
      </c>
      <c r="AV38" s="17">
        <v>0</v>
      </c>
      <c r="AW38" s="17">
        <v>82.639566303719306</v>
      </c>
      <c r="AX38" s="17">
        <v>0</v>
      </c>
      <c r="AY38" s="17">
        <v>152.672874827074</v>
      </c>
      <c r="AZ38" s="17">
        <v>0</v>
      </c>
      <c r="BA38" s="17">
        <v>2243.4262410643901</v>
      </c>
      <c r="BB38" s="17">
        <v>497.21133411597401</v>
      </c>
      <c r="BC38" s="17">
        <v>55.2457337918947</v>
      </c>
      <c r="BD38" s="17">
        <v>552.45706790786801</v>
      </c>
      <c r="BE38" s="17">
        <v>0</v>
      </c>
      <c r="BF38" s="17">
        <v>54.969922240667501</v>
      </c>
      <c r="BG38" s="17">
        <v>0</v>
      </c>
      <c r="BH38" s="17">
        <v>0.536981541802388</v>
      </c>
      <c r="BI38" s="17">
        <v>1080.1837845268601</v>
      </c>
      <c r="BJ38" s="17">
        <v>0.59067952732904505</v>
      </c>
      <c r="BK38" s="17">
        <v>162.025174137579</v>
      </c>
      <c r="BL38" s="17">
        <v>195.103096060891</v>
      </c>
      <c r="BM38" s="17">
        <v>0.178993978515958</v>
      </c>
      <c r="BN38" s="17">
        <v>0</v>
      </c>
      <c r="BO38" s="17">
        <v>126.01155254992</v>
      </c>
      <c r="BP38" s="17">
        <v>2644.9170188490698</v>
      </c>
      <c r="BQ38" s="17">
        <v>1789.9372094386399</v>
      </c>
      <c r="BR38" s="17">
        <v>854.97980941042897</v>
      </c>
      <c r="BS38" s="17">
        <v>1.44268761608712</v>
      </c>
      <c r="BT38" s="17">
        <v>0</v>
      </c>
      <c r="BU38" s="17">
        <v>42.8475302171001</v>
      </c>
      <c r="BV38" s="17">
        <v>11.724094115312701</v>
      </c>
      <c r="BW38" s="17">
        <v>486.39733075392502</v>
      </c>
      <c r="BX38" s="17">
        <v>32.218878729255799</v>
      </c>
      <c r="BY38" s="17">
        <v>6.2647788598797298</v>
      </c>
      <c r="BZ38" s="17">
        <v>694.85382110594799</v>
      </c>
      <c r="CA38" s="17">
        <v>26.1451388991131</v>
      </c>
      <c r="CB38" s="17">
        <v>0.26849105210072899</v>
      </c>
      <c r="CC38" s="17">
        <v>29.455219817347</v>
      </c>
      <c r="CD38" s="17">
        <v>1.7899375651052402E-2</v>
      </c>
      <c r="CE38" s="17">
        <v>135.883323009088</v>
      </c>
      <c r="CF38" s="17">
        <v>339.29539921156697</v>
      </c>
      <c r="CG38" s="17">
        <v>2.7068648659755099</v>
      </c>
      <c r="CH38" s="17">
        <v>0</v>
      </c>
      <c r="CI38" s="17">
        <v>0</v>
      </c>
      <c r="CJ38" s="17">
        <v>26.990554620883199</v>
      </c>
      <c r="CK38" s="17">
        <v>17.3104860482158</v>
      </c>
      <c r="CL38" s="17">
        <v>4.5595820391144004</v>
      </c>
      <c r="CM38" s="17">
        <v>2091.97104945518</v>
      </c>
      <c r="CN38" s="17">
        <v>6.8184287605620604</v>
      </c>
      <c r="CO38" s="17">
        <v>12.2257024898041</v>
      </c>
      <c r="CQ38" s="26">
        <f t="shared" si="17"/>
        <v>1.0723983210229673</v>
      </c>
      <c r="CR38" s="40">
        <f t="shared" si="18"/>
        <v>-8.7183205163747317E-4</v>
      </c>
      <c r="CS38" s="40">
        <f t="shared" si="19"/>
        <v>-8.4894613259063492E-4</v>
      </c>
      <c r="CT38" s="40">
        <f t="shared" si="20"/>
        <v>-9.2213479722655183E-4</v>
      </c>
      <c r="CU38" s="40">
        <f t="shared" si="21"/>
        <v>-9.6057694816470006E-4</v>
      </c>
      <c r="CV38" s="40">
        <f t="shared" si="22"/>
        <v>-8.9078431207696446E-4</v>
      </c>
      <c r="CW38" s="40">
        <f t="shared" si="23"/>
        <v>-6.3855186471185475E-4</v>
      </c>
      <c r="CX38" s="40">
        <f t="shared" si="24"/>
        <v>-8.4453425424203885E-4</v>
      </c>
      <c r="CY38" s="40">
        <f t="shared" si="25"/>
        <v>-9.0350233884164304E-4</v>
      </c>
      <c r="CZ38" s="40">
        <f t="shared" si="26"/>
        <v>-8.5230670943156584E-4</v>
      </c>
      <c r="DA38" s="40">
        <f t="shared" si="27"/>
        <v>-8.8984546405753188E-4</v>
      </c>
      <c r="DB38" s="40">
        <f t="shared" si="28"/>
        <v>-7.8926492437610856E-4</v>
      </c>
      <c r="DC38" s="40">
        <f t="shared" si="29"/>
        <v>-9.4252463013837987E-4</v>
      </c>
      <c r="DD38" s="40">
        <f t="shared" si="30"/>
        <v>-9.2900425463621086E-4</v>
      </c>
      <c r="DE38" s="40">
        <f t="shared" si="31"/>
        <v>-9.4128625693587768E-4</v>
      </c>
      <c r="DF38" s="40">
        <f t="shared" si="32"/>
        <v>-7.1526699672870412E-4</v>
      </c>
      <c r="DG38" s="40">
        <f t="shared" si="33"/>
        <v>-9.0175573411003086E-4</v>
      </c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</row>
    <row r="39" spans="1:122" x14ac:dyDescent="0.25">
      <c r="A39" s="17" t="s">
        <v>209</v>
      </c>
      <c r="B39" s="15">
        <v>2806.6258899999898</v>
      </c>
      <c r="C39" s="15">
        <v>26.973914999999899</v>
      </c>
      <c r="D39" s="15">
        <v>144.19339799999901</v>
      </c>
      <c r="E39" s="15">
        <v>488.26306599999702</v>
      </c>
      <c r="F39" s="15">
        <v>245.997988999999</v>
      </c>
      <c r="G39" s="15">
        <v>29.079288000000201</v>
      </c>
      <c r="H39" s="15">
        <v>425.13583500000198</v>
      </c>
      <c r="I39" s="17">
        <v>34.942241000000102</v>
      </c>
      <c r="J39" s="17">
        <v>5.2375240000000103</v>
      </c>
      <c r="K39" s="17">
        <v>3.7160180000000098</v>
      </c>
      <c r="L39" s="17">
        <v>23.661552999999898</v>
      </c>
      <c r="M39" s="17">
        <v>3.90915200000001</v>
      </c>
      <c r="N39" s="17">
        <v>1.5189809999999899</v>
      </c>
      <c r="O39" s="17">
        <v>0.61116899999999696</v>
      </c>
      <c r="P39" s="17">
        <v>3.9961579999999701</v>
      </c>
      <c r="Q39" s="17">
        <v>0.587502999999997</v>
      </c>
      <c r="R39" s="32"/>
      <c r="S39" s="17" t="s">
        <v>209</v>
      </c>
      <c r="T39" s="17">
        <v>0</v>
      </c>
      <c r="U39" s="17">
        <v>13.391891588599901</v>
      </c>
      <c r="V39" s="17">
        <v>34.946293366490799</v>
      </c>
      <c r="W39" s="17">
        <v>34.946293366490799</v>
      </c>
      <c r="X39" s="17">
        <v>8.8867123461036002</v>
      </c>
      <c r="Y39" s="17">
        <v>3.5262219073904401E-2</v>
      </c>
      <c r="Z39" s="17">
        <v>5.2381421691632903</v>
      </c>
      <c r="AA39" s="17">
        <v>3.7164173273843799</v>
      </c>
      <c r="AB39" s="17">
        <v>88.3562497383665</v>
      </c>
      <c r="AC39" s="17">
        <v>2806.93630295915</v>
      </c>
      <c r="AD39" s="17">
        <v>24.2860297331768</v>
      </c>
      <c r="AE39" s="17">
        <v>19.297371607996102</v>
      </c>
      <c r="AF39" s="17">
        <v>3.6284167251062298</v>
      </c>
      <c r="AG39" s="17">
        <v>0.61123642844899295</v>
      </c>
      <c r="AH39" s="17">
        <v>0</v>
      </c>
      <c r="AI39" s="17">
        <v>0</v>
      </c>
      <c r="AJ39" s="17">
        <v>23.664106768729599</v>
      </c>
      <c r="AK39" s="17">
        <v>23.664106768729599</v>
      </c>
      <c r="AL39" s="17">
        <v>50.487017703295301</v>
      </c>
      <c r="AM39" s="17">
        <v>0</v>
      </c>
      <c r="AN39" s="17">
        <v>3.9965841081697699</v>
      </c>
      <c r="AO39" s="17">
        <v>713303.67445938196</v>
      </c>
      <c r="AP39" s="17">
        <v>0</v>
      </c>
      <c r="AQ39" s="17">
        <v>2.0147743037616301</v>
      </c>
      <c r="AR39" s="17">
        <v>1.6782351826639501</v>
      </c>
      <c r="AS39" s="17">
        <v>0</v>
      </c>
      <c r="AT39" s="17">
        <v>1.86560807283972</v>
      </c>
      <c r="AU39" s="17">
        <v>1.9677794405529101</v>
      </c>
      <c r="AV39" s="17">
        <v>0</v>
      </c>
      <c r="AW39" s="17">
        <v>21.221921818278702</v>
      </c>
      <c r="AX39" s="17">
        <v>0</v>
      </c>
      <c r="AY39" s="17">
        <v>26.976689146094699</v>
      </c>
      <c r="AZ39" s="17">
        <v>0</v>
      </c>
      <c r="BA39" s="17">
        <v>457.89817424229898</v>
      </c>
      <c r="BB39" s="17">
        <v>129.78870856550699</v>
      </c>
      <c r="BC39" s="17">
        <v>14.4209321296097</v>
      </c>
      <c r="BD39" s="17">
        <v>144.209640695117</v>
      </c>
      <c r="BE39" s="17">
        <v>0</v>
      </c>
      <c r="BF39" s="17">
        <v>12.130003871646901</v>
      </c>
      <c r="BG39" s="17">
        <v>0</v>
      </c>
      <c r="BH39" s="17">
        <v>7.3806658840258499E-2</v>
      </c>
      <c r="BI39" s="17">
        <v>208.80708250434</v>
      </c>
      <c r="BJ39" s="17">
        <v>8.11882681040801E-2</v>
      </c>
      <c r="BK39" s="17">
        <v>22.270097367130099</v>
      </c>
      <c r="BL39" s="17">
        <v>26.8166068662951</v>
      </c>
      <c r="BM39" s="17">
        <v>2.4602351008890098E-2</v>
      </c>
      <c r="BN39" s="17">
        <v>0</v>
      </c>
      <c r="BO39" s="17">
        <v>17.320086321973999</v>
      </c>
      <c r="BP39" s="17">
        <v>488.31897447279198</v>
      </c>
      <c r="BQ39" s="17">
        <v>246.02399417660101</v>
      </c>
      <c r="BR39" s="17">
        <v>242.29498029619</v>
      </c>
      <c r="BS39" s="17">
        <v>0.198295876475029</v>
      </c>
      <c r="BT39" s="17">
        <v>0</v>
      </c>
      <c r="BU39" s="17">
        <v>5.8893185403197696</v>
      </c>
      <c r="BV39" s="17">
        <v>1.61146254622816</v>
      </c>
      <c r="BW39" s="17">
        <v>66.854566157950103</v>
      </c>
      <c r="BX39" s="17">
        <v>4.4284343987169104</v>
      </c>
      <c r="BY39" s="17">
        <v>0.861083123067511</v>
      </c>
      <c r="BZ39" s="17">
        <v>95.506519618379897</v>
      </c>
      <c r="CA39" s="17">
        <v>6.05126519012902</v>
      </c>
      <c r="CB39" s="17">
        <v>3.6903536103440798E-2</v>
      </c>
      <c r="CC39" s="17">
        <v>4.0485623108847602</v>
      </c>
      <c r="CD39" s="17">
        <v>2.46023512293523E-3</v>
      </c>
      <c r="CE39" s="17">
        <v>29.082021453176498</v>
      </c>
      <c r="CF39" s="17">
        <v>65.038008773764702</v>
      </c>
      <c r="CG39" s="17">
        <v>0.58756684277187099</v>
      </c>
      <c r="CH39" s="17">
        <v>0</v>
      </c>
      <c r="CI39" s="17">
        <v>0</v>
      </c>
      <c r="CJ39" s="17">
        <v>5.9114286494624499</v>
      </c>
      <c r="CK39" s="17">
        <v>3.9096680396845098</v>
      </c>
      <c r="CL39" s="17">
        <v>1.01764251965144</v>
      </c>
      <c r="CM39" s="17">
        <v>425.18414777581103</v>
      </c>
      <c r="CN39" s="17">
        <v>1.5191447373203899</v>
      </c>
      <c r="CO39" s="17">
        <v>2.6815705925125499</v>
      </c>
      <c r="CQ39" s="26">
        <f t="shared" si="17"/>
        <v>1.0769408423094298</v>
      </c>
      <c r="CR39" s="40">
        <f t="shared" si="18"/>
        <v>1.1060004835920769E-4</v>
      </c>
      <c r="CS39" s="40">
        <f t="shared" si="19"/>
        <v>1.0284551185101482E-4</v>
      </c>
      <c r="CT39" s="40">
        <f t="shared" si="20"/>
        <v>1.1264520666886125E-4</v>
      </c>
      <c r="CU39" s="40">
        <f t="shared" si="21"/>
        <v>1.1450481653870224E-4</v>
      </c>
      <c r="CV39" s="40">
        <f t="shared" si="22"/>
        <v>1.0571296419017771E-4</v>
      </c>
      <c r="CW39" s="40">
        <f t="shared" si="23"/>
        <v>9.400000358665778E-5</v>
      </c>
      <c r="CX39" s="40">
        <f t="shared" si="24"/>
        <v>1.1364079861452182E-4</v>
      </c>
      <c r="CY39" s="40">
        <f t="shared" si="25"/>
        <v>1.1597328547694053E-4</v>
      </c>
      <c r="CZ39" s="40">
        <f t="shared" si="26"/>
        <v>1.1802698436896073E-4</v>
      </c>
      <c r="DA39" s="40">
        <f t="shared" si="27"/>
        <v>1.0746110066476941E-4</v>
      </c>
      <c r="DB39" s="40">
        <f t="shared" si="28"/>
        <v>1.079290412468296E-4</v>
      </c>
      <c r="DC39" s="40">
        <f t="shared" si="29"/>
        <v>1.320080888386709E-4</v>
      </c>
      <c r="DD39" s="40">
        <f t="shared" si="30"/>
        <v>1.0779418597071493E-4</v>
      </c>
      <c r="DE39" s="40">
        <f t="shared" si="31"/>
        <v>1.1032701101657296E-4</v>
      </c>
      <c r="DF39" s="40">
        <f t="shared" si="32"/>
        <v>1.0662946004633066E-4</v>
      </c>
      <c r="DG39" s="40">
        <f t="shared" si="33"/>
        <v>1.0866799297023184E-4</v>
      </c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</row>
    <row r="40" spans="1:122" x14ac:dyDescent="0.25">
      <c r="A40" s="17" t="s">
        <v>210</v>
      </c>
      <c r="B40" s="15">
        <v>22.435074</v>
      </c>
      <c r="C40" s="15">
        <v>0.206484</v>
      </c>
      <c r="D40" s="15">
        <v>1.2020819999999901</v>
      </c>
      <c r="E40" s="15">
        <v>4.0372139999999996</v>
      </c>
      <c r="F40" s="15">
        <v>1.8788279999999999</v>
      </c>
      <c r="G40" s="15">
        <v>0.19214999999999999</v>
      </c>
      <c r="H40" s="15">
        <v>3.491295</v>
      </c>
      <c r="I40" s="17">
        <v>0.28759800000000002</v>
      </c>
      <c r="J40" s="17">
        <v>4.3026000000000002E-2</v>
      </c>
      <c r="K40" s="17">
        <v>3.057E-2</v>
      </c>
      <c r="L40" s="17">
        <v>0.19384499999999999</v>
      </c>
      <c r="M40" s="17">
        <v>3.2217000000000003E-2</v>
      </c>
      <c r="N40" s="17">
        <v>1.2513E-2</v>
      </c>
      <c r="O40" s="17">
        <v>5.0369999999999998E-3</v>
      </c>
      <c r="P40" s="17">
        <v>3.2613000000000003E-2</v>
      </c>
      <c r="Q40" s="17">
        <v>4.836E-3</v>
      </c>
      <c r="R40" s="32"/>
      <c r="S40" s="17" t="s">
        <v>210</v>
      </c>
      <c r="T40" s="17">
        <v>0</v>
      </c>
      <c r="U40" s="17">
        <v>0.11001197245324799</v>
      </c>
      <c r="V40" s="17">
        <v>0.28759947393309998</v>
      </c>
      <c r="W40" s="17">
        <v>0.28759947393309998</v>
      </c>
      <c r="X40" s="17">
        <v>7.2909985284148202E-2</v>
      </c>
      <c r="Y40" s="17">
        <v>2.9206998197721498E-4</v>
      </c>
      <c r="Z40" s="17">
        <v>4.3026777975826297E-2</v>
      </c>
      <c r="AA40" s="17">
        <v>3.05694517435804E-2</v>
      </c>
      <c r="AB40" s="17">
        <v>0.725376699350187</v>
      </c>
      <c r="AC40" s="17">
        <v>22.4350653945997</v>
      </c>
      <c r="AD40" s="17">
        <v>0.19953768316275</v>
      </c>
      <c r="AE40" s="17">
        <v>0.159028263364142</v>
      </c>
      <c r="AF40" s="17">
        <v>2.97363988161179E-2</v>
      </c>
      <c r="AG40" s="17">
        <v>5.0369525124423298E-3</v>
      </c>
      <c r="AH40" s="17">
        <v>0</v>
      </c>
      <c r="AI40" s="17">
        <v>0</v>
      </c>
      <c r="AJ40" s="17">
        <v>0.19384168785859501</v>
      </c>
      <c r="AK40" s="17">
        <v>0.19384168785859501</v>
      </c>
      <c r="AL40" s="17">
        <v>0.415048706493162</v>
      </c>
      <c r="AM40" s="17">
        <v>0</v>
      </c>
      <c r="AN40" s="17">
        <v>3.26125332760131E-2</v>
      </c>
      <c r="AO40" s="17">
        <v>6666.7768977661599</v>
      </c>
      <c r="AP40" s="17">
        <v>0</v>
      </c>
      <c r="AQ40" s="17">
        <v>1.66198935167578E-2</v>
      </c>
      <c r="AR40" s="17">
        <v>1.3816896926205699E-2</v>
      </c>
      <c r="AS40" s="17">
        <v>0</v>
      </c>
      <c r="AT40" s="17">
        <v>1.5389110782254901E-2</v>
      </c>
      <c r="AU40" s="17">
        <v>1.6110493890441301E-2</v>
      </c>
      <c r="AV40" s="17">
        <v>0</v>
      </c>
      <c r="AW40" s="17">
        <v>0.175680297623968</v>
      </c>
      <c r="AX40" s="17">
        <v>0</v>
      </c>
      <c r="AY40" s="17">
        <v>0.20648258073050099</v>
      </c>
      <c r="AZ40" s="17">
        <v>0</v>
      </c>
      <c r="BA40" s="17">
        <v>3.7605383686899501</v>
      </c>
      <c r="BB40" s="17">
        <v>1.0818697399097199</v>
      </c>
      <c r="BC40" s="17">
        <v>0.120207410836819</v>
      </c>
      <c r="BD40" s="17">
        <v>1.20207715074654</v>
      </c>
      <c r="BE40" s="17">
        <v>0</v>
      </c>
      <c r="BF40" s="17">
        <v>9.9912878850510103E-2</v>
      </c>
      <c r="BG40" s="17">
        <v>0</v>
      </c>
      <c r="BH40" s="17">
        <v>5.6363365796392099E-4</v>
      </c>
      <c r="BI40" s="17">
        <v>1.7111333024686199</v>
      </c>
      <c r="BJ40" s="17">
        <v>6.2001686535822305E-4</v>
      </c>
      <c r="BK40" s="17">
        <v>0.17007159509912501</v>
      </c>
      <c r="BL40" s="17">
        <v>0.20479207658856699</v>
      </c>
      <c r="BM40" s="17">
        <v>1.8788339754294801E-4</v>
      </c>
      <c r="BN40" s="17">
        <v>0</v>
      </c>
      <c r="BO40" s="17">
        <v>0.13226938276095801</v>
      </c>
      <c r="BP40" s="17">
        <v>4.0372131764744701</v>
      </c>
      <c r="BQ40" s="17">
        <v>1.8788276211577499</v>
      </c>
      <c r="BR40" s="17">
        <v>2.1583855553167202</v>
      </c>
      <c r="BS40" s="17">
        <v>1.51434382182245E-3</v>
      </c>
      <c r="BT40" s="17">
        <v>0</v>
      </c>
      <c r="BU40" s="17">
        <v>4.4975280675937097E-2</v>
      </c>
      <c r="BV40" s="17">
        <v>1.23064204103903E-2</v>
      </c>
      <c r="BW40" s="17">
        <v>0.51055275384844301</v>
      </c>
      <c r="BX40" s="17">
        <v>3.3819011557730698E-2</v>
      </c>
      <c r="BY40" s="17">
        <v>6.5758362406785802E-3</v>
      </c>
      <c r="BZ40" s="17">
        <v>0.72936093520064804</v>
      </c>
      <c r="CA40" s="17">
        <v>4.9925255113345099E-2</v>
      </c>
      <c r="CB40" s="17">
        <v>2.8182344284792999E-4</v>
      </c>
      <c r="CC40" s="17">
        <v>3.0917839249987498E-2</v>
      </c>
      <c r="CD40" s="5">
        <v>1.8788339754294801E-5</v>
      </c>
      <c r="CE40" s="17">
        <v>0.192149208816283</v>
      </c>
      <c r="CF40" s="17">
        <v>0.53278519677904701</v>
      </c>
      <c r="CG40" s="17">
        <v>4.8359600853188703E-3</v>
      </c>
      <c r="CH40" s="17">
        <v>0</v>
      </c>
      <c r="CI40" s="17">
        <v>0</v>
      </c>
      <c r="CJ40" s="17">
        <v>4.8677944013624498E-2</v>
      </c>
      <c r="CK40" s="17">
        <v>3.2218503665735199E-2</v>
      </c>
      <c r="CL40" s="17">
        <v>8.3853811074918495E-3</v>
      </c>
      <c r="CM40" s="17">
        <v>3.4912938375303799</v>
      </c>
      <c r="CN40" s="17">
        <v>1.25128615387159E-2</v>
      </c>
      <c r="CO40" s="17">
        <v>2.20822638271135E-2</v>
      </c>
      <c r="CQ40" s="26">
        <f t="shared" si="17"/>
        <v>1.0771188400888148</v>
      </c>
      <c r="CR40" s="40">
        <f t="shared" si="18"/>
        <v>-3.835690624376457E-7</v>
      </c>
      <c r="CS40" s="40">
        <f t="shared" si="19"/>
        <v>-6.8735083542015167E-6</v>
      </c>
      <c r="CT40" s="40">
        <f t="shared" si="20"/>
        <v>-4.0340454728739419E-6</v>
      </c>
      <c r="CU40" s="40">
        <f t="shared" si="21"/>
        <v>-2.0398362077102011E-7</v>
      </c>
      <c r="CV40" s="40">
        <f t="shared" si="22"/>
        <v>-2.0163753681287196E-7</v>
      </c>
      <c r="CW40" s="40">
        <f t="shared" si="23"/>
        <v>-4.1175317043250317E-6</v>
      </c>
      <c r="CX40" s="40">
        <f t="shared" si="24"/>
        <v>-3.3296230198810646E-7</v>
      </c>
      <c r="CY40" s="40">
        <f t="shared" si="25"/>
        <v>5.1249768773087612E-6</v>
      </c>
      <c r="CZ40" s="40">
        <f t="shared" si="26"/>
        <v>1.8081528059665905E-5</v>
      </c>
      <c r="DA40" s="40">
        <f t="shared" si="27"/>
        <v>-1.7934459260724612E-5</v>
      </c>
      <c r="DB40" s="40">
        <f t="shared" si="28"/>
        <v>-1.708654546145826E-5</v>
      </c>
      <c r="DC40" s="40">
        <f t="shared" si="29"/>
        <v>4.6673052587021074E-5</v>
      </c>
      <c r="DD40" s="40">
        <f t="shared" si="30"/>
        <v>-1.1065394717468292E-5</v>
      </c>
      <c r="DE40" s="40">
        <f t="shared" si="31"/>
        <v>-9.427746212030831E-6</v>
      </c>
      <c r="DF40" s="40">
        <f t="shared" si="32"/>
        <v>-1.4310979882339201E-5</v>
      </c>
      <c r="DG40" s="40">
        <f t="shared" si="33"/>
        <v>-8.2536561475884928E-6</v>
      </c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</row>
    <row r="41" spans="1:122" x14ac:dyDescent="0.25">
      <c r="A41" s="17" t="s">
        <v>211</v>
      </c>
      <c r="B41" s="15">
        <v>19848.531875000899</v>
      </c>
      <c r="C41" s="15">
        <v>208.92915799999</v>
      </c>
      <c r="D41" s="15">
        <v>992.18929999999898</v>
      </c>
      <c r="E41" s="15">
        <v>3139.9557669999499</v>
      </c>
      <c r="F41" s="15">
        <v>1783.7732899999501</v>
      </c>
      <c r="G41" s="15">
        <v>300.46710500000898</v>
      </c>
      <c r="H41" s="15">
        <v>2895.6097159998399</v>
      </c>
      <c r="I41" s="17">
        <v>238.14609900000201</v>
      </c>
      <c r="J41" s="17">
        <v>35.676662999998896</v>
      </c>
      <c r="K41" s="17">
        <v>25.322251000000399</v>
      </c>
      <c r="L41" s="17">
        <v>161.04701700000501</v>
      </c>
      <c r="M41" s="17">
        <v>26.652479000000699</v>
      </c>
      <c r="N41" s="17">
        <v>10.3551159999997</v>
      </c>
      <c r="O41" s="17">
        <v>4.1663970000001802</v>
      </c>
      <c r="P41" s="17">
        <v>27.1692180000008</v>
      </c>
      <c r="Q41" s="17">
        <v>4.0035700000000496</v>
      </c>
      <c r="R41" s="32"/>
      <c r="S41" s="17" t="s">
        <v>211</v>
      </c>
      <c r="T41" s="17">
        <v>0</v>
      </c>
      <c r="U41" s="17">
        <v>91.207341498358005</v>
      </c>
      <c r="V41" s="17">
        <v>238.153473400249</v>
      </c>
      <c r="W41" s="17">
        <v>238.153473400249</v>
      </c>
      <c r="X41" s="17">
        <v>60.5169898175564</v>
      </c>
      <c r="Y41" s="17">
        <v>0.24034182022381301</v>
      </c>
      <c r="Z41" s="17">
        <v>35.677829060920601</v>
      </c>
      <c r="AA41" s="17">
        <v>25.323009894211602</v>
      </c>
      <c r="AB41" s="17">
        <v>601.72941440682996</v>
      </c>
      <c r="AC41" s="17">
        <v>19849.181484261699</v>
      </c>
      <c r="AD41" s="17">
        <v>165.406107413092</v>
      </c>
      <c r="AE41" s="17">
        <v>131.466789791282</v>
      </c>
      <c r="AF41" s="17">
        <v>24.706393893796101</v>
      </c>
      <c r="AG41" s="17">
        <v>4.1665243215744301</v>
      </c>
      <c r="AH41" s="17">
        <v>0</v>
      </c>
      <c r="AI41" s="17">
        <v>0</v>
      </c>
      <c r="AJ41" s="17">
        <v>161.051908655641</v>
      </c>
      <c r="AK41" s="17">
        <v>161.051908655641</v>
      </c>
      <c r="AL41" s="17">
        <v>343.872921967492</v>
      </c>
      <c r="AM41" s="17">
        <v>0</v>
      </c>
      <c r="AN41" s="17">
        <v>27.170037225152502</v>
      </c>
      <c r="AO41" s="17">
        <v>3795104.41147407</v>
      </c>
      <c r="AP41" s="17">
        <v>0</v>
      </c>
      <c r="AQ41" s="17">
        <v>13.727176377933899</v>
      </c>
      <c r="AR41" s="17">
        <v>11.432216915242799</v>
      </c>
      <c r="AS41" s="17">
        <v>0</v>
      </c>
      <c r="AT41" s="17">
        <v>12.7109394874951</v>
      </c>
      <c r="AU41" s="17">
        <v>13.3977481971306</v>
      </c>
      <c r="AV41" s="17">
        <v>0</v>
      </c>
      <c r="AW41" s="17">
        <v>144.638280633986</v>
      </c>
      <c r="AX41" s="17">
        <v>0</v>
      </c>
      <c r="AY41" s="17">
        <v>208.935505771149</v>
      </c>
      <c r="AZ41" s="17">
        <v>0</v>
      </c>
      <c r="BA41" s="17">
        <v>3118.5435542915702</v>
      </c>
      <c r="BB41" s="17">
        <v>892.99930036321098</v>
      </c>
      <c r="BC41" s="17">
        <v>99.222075552395495</v>
      </c>
      <c r="BD41" s="17">
        <v>992.22137591560602</v>
      </c>
      <c r="BE41" s="17">
        <v>0</v>
      </c>
      <c r="BF41" s="17">
        <v>82.632222457547201</v>
      </c>
      <c r="BG41" s="17">
        <v>0</v>
      </c>
      <c r="BH41" s="17">
        <v>0.53514907808219903</v>
      </c>
      <c r="BI41" s="17">
        <v>1421.79219296416</v>
      </c>
      <c r="BJ41" s="17">
        <v>0.58866482371291395</v>
      </c>
      <c r="BK41" s="17">
        <v>161.472097400199</v>
      </c>
      <c r="BL41" s="17">
        <v>194.43724587597799</v>
      </c>
      <c r="BM41" s="17">
        <v>0.17838269548107599</v>
      </c>
      <c r="BN41" s="17">
        <v>0</v>
      </c>
      <c r="BO41" s="17">
        <v>125.581486411261</v>
      </c>
      <c r="BP41" s="17">
        <v>3140.0528580140699</v>
      </c>
      <c r="BQ41" s="17">
        <v>1783.8280529302101</v>
      </c>
      <c r="BR41" s="17">
        <v>1356.22480508385</v>
      </c>
      <c r="BS41" s="17">
        <v>1.4377655689853699</v>
      </c>
      <c r="BT41" s="17">
        <v>0</v>
      </c>
      <c r="BU41" s="17">
        <v>42.701264725496998</v>
      </c>
      <c r="BV41" s="17">
        <v>11.6840870384761</v>
      </c>
      <c r="BW41" s="17">
        <v>484.73743646554999</v>
      </c>
      <c r="BX41" s="17">
        <v>32.108902583265802</v>
      </c>
      <c r="BY41" s="17">
        <v>6.2434020414799596</v>
      </c>
      <c r="BZ41" s="17">
        <v>692.48209791828504</v>
      </c>
      <c r="CA41" s="17">
        <v>41.229670547607299</v>
      </c>
      <c r="CB41" s="17">
        <v>0.26757419313590902</v>
      </c>
      <c r="CC41" s="17">
        <v>29.3546578481787</v>
      </c>
      <c r="CD41" s="17">
        <v>1.7838262647640699E-2</v>
      </c>
      <c r="CE41" s="17">
        <v>300.47741329056299</v>
      </c>
      <c r="CF41" s="17">
        <v>442.83847832344702</v>
      </c>
      <c r="CG41" s="17">
        <v>4.0036883008041304</v>
      </c>
      <c r="CH41" s="17">
        <v>0</v>
      </c>
      <c r="CI41" s="17">
        <v>0</v>
      </c>
      <c r="CJ41" s="17">
        <v>40.269220483707898</v>
      </c>
      <c r="CK41" s="17">
        <v>26.653404513568798</v>
      </c>
      <c r="CL41" s="17">
        <v>6.9327826701367403</v>
      </c>
      <c r="CM41" s="17">
        <v>2895.7010387076498</v>
      </c>
      <c r="CN41" s="17">
        <v>10.3554175635471</v>
      </c>
      <c r="CO41" s="17">
        <v>18.267311172459799</v>
      </c>
      <c r="CQ41" s="26">
        <f t="shared" si="17"/>
        <v>1.0769563268462876</v>
      </c>
      <c r="CR41" s="40">
        <f t="shared" si="18"/>
        <v>3.2728327963523508E-5</v>
      </c>
      <c r="CS41" s="40">
        <f t="shared" si="19"/>
        <v>3.0382409136976243E-5</v>
      </c>
      <c r="CT41" s="40">
        <f t="shared" si="20"/>
        <v>3.2328423222300494E-5</v>
      </c>
      <c r="CU41" s="40">
        <f t="shared" si="21"/>
        <v>3.0921140718094103E-5</v>
      </c>
      <c r="CV41" s="40">
        <f t="shared" si="22"/>
        <v>3.0700611208300688E-5</v>
      </c>
      <c r="CW41" s="40">
        <f t="shared" si="23"/>
        <v>3.4307551084526932E-5</v>
      </c>
      <c r="CX41" s="40">
        <f t="shared" si="24"/>
        <v>3.1538334501819868E-5</v>
      </c>
      <c r="CY41" s="40">
        <f t="shared" si="25"/>
        <v>3.096586623905994E-5</v>
      </c>
      <c r="CZ41" s="40">
        <f t="shared" si="26"/>
        <v>3.2684136453698215E-5</v>
      </c>
      <c r="DA41" s="40">
        <f t="shared" si="27"/>
        <v>2.9969460898330894E-5</v>
      </c>
      <c r="DB41" s="40">
        <f t="shared" si="28"/>
        <v>3.0374084084940756E-5</v>
      </c>
      <c r="DC41" s="40">
        <f t="shared" si="29"/>
        <v>3.4725233930350524E-5</v>
      </c>
      <c r="DD41" s="40">
        <f t="shared" si="30"/>
        <v>2.9122179548670047E-5</v>
      </c>
      <c r="DE41" s="40">
        <f t="shared" si="31"/>
        <v>3.055915560852169E-5</v>
      </c>
      <c r="DF41" s="40">
        <f t="shared" si="32"/>
        <v>3.0152695292945352E-5</v>
      </c>
      <c r="DG41" s="40">
        <f t="shared" si="33"/>
        <v>2.9548828690597665E-5</v>
      </c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</row>
    <row r="42" spans="1:122" x14ac:dyDescent="0.25">
      <c r="A42" s="17" t="s">
        <v>212</v>
      </c>
      <c r="B42" s="15">
        <v>12375.5871790002</v>
      </c>
      <c r="C42" s="15">
        <v>128.52605299999999</v>
      </c>
      <c r="D42" s="15">
        <v>599.74976299999696</v>
      </c>
      <c r="E42" s="15">
        <v>2012.2377269999799</v>
      </c>
      <c r="F42" s="15">
        <v>1151.9803429999999</v>
      </c>
      <c r="G42" s="15">
        <v>169.302241000001</v>
      </c>
      <c r="H42" s="15">
        <v>1827.1625899999799</v>
      </c>
      <c r="I42" s="17">
        <v>150.04308799999899</v>
      </c>
      <c r="J42" s="17">
        <v>22.571536000000101</v>
      </c>
      <c r="K42" s="17">
        <v>15.814291999999799</v>
      </c>
      <c r="L42" s="17">
        <v>103.349299000001</v>
      </c>
      <c r="M42" s="17">
        <v>16.602107</v>
      </c>
      <c r="N42" s="17">
        <v>6.4223719999999398</v>
      </c>
      <c r="O42" s="17">
        <v>2.7253159999999599</v>
      </c>
      <c r="P42" s="17">
        <v>17.295728</v>
      </c>
      <c r="Q42" s="17">
        <v>2.4780739999999501</v>
      </c>
      <c r="R42" s="32"/>
      <c r="S42" s="17" t="s">
        <v>212</v>
      </c>
      <c r="T42" s="17">
        <v>1.4983930035439299</v>
      </c>
      <c r="U42" s="17">
        <v>57.145811761411302</v>
      </c>
      <c r="V42" s="17">
        <v>150.229675022712</v>
      </c>
      <c r="W42" s="17">
        <v>150.229675022712</v>
      </c>
      <c r="X42" s="17">
        <v>38.017741937036</v>
      </c>
      <c r="Y42" s="17">
        <v>0.38616002257239601</v>
      </c>
      <c r="Z42" s="17">
        <v>22.599474256672501</v>
      </c>
      <c r="AA42" s="17">
        <v>15.8341455658624</v>
      </c>
      <c r="AB42" s="17">
        <v>377.849884305714</v>
      </c>
      <c r="AC42" s="17">
        <v>12391.009445702901</v>
      </c>
      <c r="AD42" s="17">
        <v>103.743381814467</v>
      </c>
      <c r="AE42" s="17">
        <v>81.530454709089099</v>
      </c>
      <c r="AF42" s="17">
        <v>15.6879371072206</v>
      </c>
      <c r="AG42" s="17">
        <v>2.72858671334237</v>
      </c>
      <c r="AH42" s="17">
        <v>0.10741747172142301</v>
      </c>
      <c r="AI42" s="17">
        <v>0.16943547821006699</v>
      </c>
      <c r="AJ42" s="17">
        <v>103.475206572665</v>
      </c>
      <c r="AK42" s="17">
        <v>103.475206572665</v>
      </c>
      <c r="AL42" s="17">
        <v>214.039837842971</v>
      </c>
      <c r="AM42" s="17">
        <v>0.251832742221266</v>
      </c>
      <c r="AN42" s="17">
        <v>17.3169032729955</v>
      </c>
      <c r="AO42" s="17">
        <v>2213842.1823537601</v>
      </c>
      <c r="AP42" s="17">
        <v>0</v>
      </c>
      <c r="AQ42" s="17">
        <v>8.9886063514542194</v>
      </c>
      <c r="AR42" s="17">
        <v>7.1302130826954802</v>
      </c>
      <c r="AS42" s="17">
        <v>0.138700885927346</v>
      </c>
      <c r="AT42" s="17">
        <v>8.4460771394047107</v>
      </c>
      <c r="AU42" s="17">
        <v>8.5069584892210504</v>
      </c>
      <c r="AV42" s="17">
        <v>0</v>
      </c>
      <c r="AW42" s="17">
        <v>88.298310604422696</v>
      </c>
      <c r="AX42" s="17">
        <v>0</v>
      </c>
      <c r="AY42" s="17">
        <v>128.69693166222899</v>
      </c>
      <c r="AZ42" s="17">
        <v>0</v>
      </c>
      <c r="BA42" s="17">
        <v>1968.29767985581</v>
      </c>
      <c r="BB42" s="17">
        <v>540.44443450894801</v>
      </c>
      <c r="BC42" s="17">
        <v>60.049451395250102</v>
      </c>
      <c r="BD42" s="17">
        <v>600.49388590419801</v>
      </c>
      <c r="BE42" s="17">
        <v>0</v>
      </c>
      <c r="BF42" s="17">
        <v>51.653423174049301</v>
      </c>
      <c r="BG42" s="17">
        <v>1.46503116032837E-2</v>
      </c>
      <c r="BH42" s="17">
        <v>0.34719804450029401</v>
      </c>
      <c r="BI42" s="17">
        <v>902.04763000049604</v>
      </c>
      <c r="BJ42" s="17">
        <v>0.47494950004684799</v>
      </c>
      <c r="BK42" s="17">
        <v>103.459533061062</v>
      </c>
      <c r="BL42" s="17">
        <v>124.79626856705001</v>
      </c>
      <c r="BM42" s="17">
        <v>0.118082105854924</v>
      </c>
      <c r="BN42" s="17">
        <v>0</v>
      </c>
      <c r="BO42" s="17">
        <v>80.487204263738903</v>
      </c>
      <c r="BP42" s="17">
        <v>2014.6280649676701</v>
      </c>
      <c r="BQ42" s="17">
        <v>1153.41504325765</v>
      </c>
      <c r="BR42" s="17">
        <v>861.21302171001503</v>
      </c>
      <c r="BS42" s="17">
        <v>0.93162305262983802</v>
      </c>
      <c r="BT42" s="17">
        <v>8.36684909913634E-4</v>
      </c>
      <c r="BU42" s="17">
        <v>30.533289152708601</v>
      </c>
      <c r="BV42" s="17">
        <v>7.4771871426445502</v>
      </c>
      <c r="BW42" s="17">
        <v>313.36683102123601</v>
      </c>
      <c r="BX42" s="17">
        <v>20.557182008079899</v>
      </c>
      <c r="BY42" s="17">
        <v>4.0265221404674802</v>
      </c>
      <c r="BZ42" s="17">
        <v>447.66692295397303</v>
      </c>
      <c r="CA42" s="17">
        <v>25.5010204851129</v>
      </c>
      <c r="CB42" s="17">
        <v>0.28083767180894698</v>
      </c>
      <c r="CC42" s="17">
        <v>18.878809085247202</v>
      </c>
      <c r="CD42" s="17">
        <v>1.1766801699763499E-2</v>
      </c>
      <c r="CE42" s="17">
        <v>169.54178662125099</v>
      </c>
      <c r="CF42" s="17">
        <v>281.31098532327098</v>
      </c>
      <c r="CG42" s="17">
        <v>2.48121414425944</v>
      </c>
      <c r="CH42" s="17">
        <v>0</v>
      </c>
      <c r="CI42" s="17">
        <v>5.1056217584726303E-2</v>
      </c>
      <c r="CJ42" s="17">
        <v>25.247806954748501</v>
      </c>
      <c r="CK42" s="17">
        <v>16.6230370566769</v>
      </c>
      <c r="CL42" s="17">
        <v>4.4084735433257798</v>
      </c>
      <c r="CM42" s="17">
        <v>1829.42759833991</v>
      </c>
      <c r="CN42" s="17">
        <v>6.4304967119132197</v>
      </c>
      <c r="CO42" s="17">
        <v>11.5394661649498</v>
      </c>
      <c r="CQ42" s="26">
        <f t="shared" si="17"/>
        <v>1.0759090338649728</v>
      </c>
      <c r="CR42" s="40">
        <f t="shared" si="18"/>
        <v>1.2461846439795828E-3</v>
      </c>
      <c r="CS42" s="40">
        <f t="shared" si="19"/>
        <v>1.3295254793905531E-3</v>
      </c>
      <c r="CT42" s="40">
        <f t="shared" si="20"/>
        <v>1.2407222980445811E-3</v>
      </c>
      <c r="CU42" s="40">
        <f t="shared" si="21"/>
        <v>1.1879003835465576E-3</v>
      </c>
      <c r="CV42" s="40">
        <f t="shared" si="22"/>
        <v>1.2454207802833079E-3</v>
      </c>
      <c r="CW42" s="40">
        <f t="shared" si="23"/>
        <v>1.4148992939200763E-3</v>
      </c>
      <c r="CX42" s="40">
        <f t="shared" si="24"/>
        <v>1.2396315206574561E-3</v>
      </c>
      <c r="CY42" s="40">
        <f t="shared" si="25"/>
        <v>1.243556269069951E-3</v>
      </c>
      <c r="CZ42" s="40">
        <f t="shared" si="26"/>
        <v>1.2377649740983267E-3</v>
      </c>
      <c r="DA42" s="40">
        <f t="shared" si="27"/>
        <v>1.2554192032498785E-3</v>
      </c>
      <c r="DB42" s="40">
        <f t="shared" si="28"/>
        <v>1.2182721497124393E-3</v>
      </c>
      <c r="DC42" s="40">
        <f t="shared" si="29"/>
        <v>1.2606867716790111E-3</v>
      </c>
      <c r="DD42" s="40">
        <f t="shared" si="30"/>
        <v>1.2650640469409088E-3</v>
      </c>
      <c r="DE42" s="40">
        <f t="shared" si="31"/>
        <v>1.2001226068500625E-3</v>
      </c>
      <c r="DF42" s="40">
        <f t="shared" si="32"/>
        <v>1.2243065452636329E-3</v>
      </c>
      <c r="DG42" s="40">
        <f t="shared" si="33"/>
        <v>1.2671713029917158E-3</v>
      </c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</row>
    <row r="43" spans="1:122" x14ac:dyDescent="0.25">
      <c r="A43" s="17" t="s">
        <v>213</v>
      </c>
      <c r="B43" s="15">
        <v>11152.7221180002</v>
      </c>
      <c r="C43" s="15">
        <v>123.644111999996</v>
      </c>
      <c r="D43" s="15">
        <v>568.84186199999294</v>
      </c>
      <c r="E43" s="15">
        <v>1737.1811189999801</v>
      </c>
      <c r="F43" s="15">
        <v>1015.29152699997</v>
      </c>
      <c r="G43" s="15">
        <v>193.82785199999799</v>
      </c>
      <c r="H43" s="15">
        <v>1670.0796834999701</v>
      </c>
      <c r="I43" s="17">
        <v>137.45222062854899</v>
      </c>
      <c r="J43" s="17">
        <v>20.622975928199899</v>
      </c>
      <c r="K43" s="17">
        <v>14.512535413049701</v>
      </c>
      <c r="L43" s="17">
        <v>93.892573782800298</v>
      </c>
      <c r="M43" s="17">
        <v>15.2684504697996</v>
      </c>
      <c r="N43" s="17">
        <v>5.9111744499999102</v>
      </c>
      <c r="O43" s="17">
        <v>2.3787808000000301</v>
      </c>
      <c r="P43" s="17">
        <v>15.693509514999599</v>
      </c>
      <c r="Q43" s="17">
        <v>2.2801529999999501</v>
      </c>
      <c r="R43" s="32"/>
      <c r="S43" s="17" t="s">
        <v>213</v>
      </c>
      <c r="T43" s="17">
        <v>1.0350772124362699</v>
      </c>
      <c r="U43" s="17">
        <v>52.2704811078302</v>
      </c>
      <c r="V43" s="17">
        <v>137.460851827753</v>
      </c>
      <c r="W43" s="17">
        <v>137.460851827753</v>
      </c>
      <c r="X43" s="17">
        <v>34.759073444236797</v>
      </c>
      <c r="Y43" s="17">
        <v>0.300281878896211</v>
      </c>
      <c r="Z43" s="17">
        <v>20.6242241795801</v>
      </c>
      <c r="AA43" s="17">
        <v>14.513479222431901</v>
      </c>
      <c r="AB43" s="17">
        <v>345.461561720509</v>
      </c>
      <c r="AC43" s="17">
        <v>11153.4889284985</v>
      </c>
      <c r="AD43" s="17">
        <v>94.865450758309393</v>
      </c>
      <c r="AE43" s="17">
        <v>74.722842688106596</v>
      </c>
      <c r="AF43" s="17">
        <v>14.308433214518701</v>
      </c>
      <c r="AG43" s="17">
        <v>2.3789357027337301</v>
      </c>
      <c r="AH43" s="17">
        <v>7.4203865903117797E-2</v>
      </c>
      <c r="AI43" s="17">
        <v>0.117045844000948</v>
      </c>
      <c r="AJ43" s="17">
        <v>93.898672591378698</v>
      </c>
      <c r="AK43" s="17">
        <v>93.898672591378698</v>
      </c>
      <c r="AL43" s="17">
        <v>196.07165445264999</v>
      </c>
      <c r="AM43" s="17">
        <v>0.17396362424731401</v>
      </c>
      <c r="AN43" s="17">
        <v>15.6945178187718</v>
      </c>
      <c r="AO43" s="17">
        <v>1575772.34247198</v>
      </c>
      <c r="AP43" s="17">
        <v>0</v>
      </c>
      <c r="AQ43" s="17">
        <v>8.1294641903095801</v>
      </c>
      <c r="AR43" s="17">
        <v>6.52677354610426</v>
      </c>
      <c r="AS43" s="17">
        <v>9.5813029847495207E-2</v>
      </c>
      <c r="AT43" s="17">
        <v>7.6125605012922399</v>
      </c>
      <c r="AU43" s="17">
        <v>7.7602367066452702</v>
      </c>
      <c r="AV43" s="17">
        <v>0</v>
      </c>
      <c r="AW43" s="17">
        <v>81.179523557021099</v>
      </c>
      <c r="AX43" s="17">
        <v>0</v>
      </c>
      <c r="AY43" s="17">
        <v>123.653267599221</v>
      </c>
      <c r="AZ43" s="17">
        <v>0</v>
      </c>
      <c r="BA43" s="17">
        <v>1797.33813268517</v>
      </c>
      <c r="BB43" s="17">
        <v>511.99091909588401</v>
      </c>
      <c r="BC43" s="17">
        <v>56.8879270733091</v>
      </c>
      <c r="BD43" s="17">
        <v>568.87884616919303</v>
      </c>
      <c r="BE43" s="17">
        <v>0</v>
      </c>
      <c r="BF43" s="17">
        <v>47.252565923984598</v>
      </c>
      <c r="BG43" s="17">
        <v>1.01203128571901E-2</v>
      </c>
      <c r="BH43" s="17">
        <v>0.30542102073998101</v>
      </c>
      <c r="BI43" s="17">
        <v>822.90444990393303</v>
      </c>
      <c r="BJ43" s="17">
        <v>0.400226318997778</v>
      </c>
      <c r="BK43" s="17">
        <v>91.256119556650503</v>
      </c>
      <c r="BL43" s="17">
        <v>110.035014798525</v>
      </c>
      <c r="BM43" s="17">
        <v>0.103429690195494</v>
      </c>
      <c r="BN43" s="17">
        <v>0</v>
      </c>
      <c r="BO43" s="17">
        <v>70.988938761112607</v>
      </c>
      <c r="BP43" s="17">
        <v>1737.28463123299</v>
      </c>
      <c r="BQ43" s="17">
        <v>1015.36381155453</v>
      </c>
      <c r="BR43" s="17">
        <v>721.92081967845502</v>
      </c>
      <c r="BS43" s="17">
        <v>0.81974453424604599</v>
      </c>
      <c r="BT43" s="17">
        <v>5.7797516493328198E-4</v>
      </c>
      <c r="BU43" s="17">
        <v>26.324834361238299</v>
      </c>
      <c r="BV43" s="17">
        <v>6.5969859433301901</v>
      </c>
      <c r="BW43" s="17">
        <v>275.87201155221902</v>
      </c>
      <c r="BX43" s="17">
        <v>18.135432717692598</v>
      </c>
      <c r="BY43" s="17">
        <v>3.5465671356999899</v>
      </c>
      <c r="BZ43" s="17">
        <v>394.10290723501799</v>
      </c>
      <c r="CA43" s="17">
        <v>23.382532142643399</v>
      </c>
      <c r="CB43" s="17">
        <v>0.22678952793531601</v>
      </c>
      <c r="CC43" s="17">
        <v>16.638496084040099</v>
      </c>
      <c r="CD43" s="17">
        <v>1.03143417274315E-2</v>
      </c>
      <c r="CE43" s="17">
        <v>193.846218462606</v>
      </c>
      <c r="CF43" s="17">
        <v>256.56517619505701</v>
      </c>
      <c r="CG43" s="17">
        <v>2.2803014426770698</v>
      </c>
      <c r="CH43" s="17">
        <v>0</v>
      </c>
      <c r="CI43" s="17">
        <v>3.5268940783191899E-2</v>
      </c>
      <c r="CJ43" s="17">
        <v>23.0808762129966</v>
      </c>
      <c r="CK43" s="17">
        <v>15.269407155651599</v>
      </c>
      <c r="CL43" s="17">
        <v>4.0158342366771898</v>
      </c>
      <c r="CM43" s="17">
        <v>1670.1874613226601</v>
      </c>
      <c r="CN43" s="17">
        <v>5.9115412768751696</v>
      </c>
      <c r="CO43" s="17">
        <v>10.5296549972436</v>
      </c>
      <c r="CQ43" s="26">
        <f t="shared" si="17"/>
        <v>1.0761295808446654</v>
      </c>
      <c r="CR43" s="40">
        <f t="shared" si="18"/>
        <v>6.8755456308087278E-5</v>
      </c>
      <c r="CS43" s="40">
        <f t="shared" si="19"/>
        <v>7.4048000158687957E-5</v>
      </c>
      <c r="CT43" s="40">
        <f t="shared" si="20"/>
        <v>6.5016609484486767E-5</v>
      </c>
      <c r="CU43" s="40">
        <f t="shared" si="21"/>
        <v>5.9586321701181436E-5</v>
      </c>
      <c r="CV43" s="40">
        <f t="shared" si="22"/>
        <v>7.1195861127327484E-5</v>
      </c>
      <c r="CW43" s="40">
        <f t="shared" si="23"/>
        <v>9.4756570939116811E-5</v>
      </c>
      <c r="CX43" s="40">
        <f t="shared" si="24"/>
        <v>6.4534539132946758E-5</v>
      </c>
      <c r="CY43" s="40">
        <f t="shared" si="25"/>
        <v>6.2794177966341949E-5</v>
      </c>
      <c r="CZ43" s="40">
        <f t="shared" si="26"/>
        <v>6.0527218988492818E-5</v>
      </c>
      <c r="DA43" s="40">
        <f t="shared" si="27"/>
        <v>6.503407952763166E-5</v>
      </c>
      <c r="DB43" s="40">
        <f t="shared" si="28"/>
        <v>6.4955175182529755E-5</v>
      </c>
      <c r="DC43" s="40">
        <f t="shared" si="29"/>
        <v>6.2657691027120406E-5</v>
      </c>
      <c r="DD43" s="40">
        <f t="shared" si="30"/>
        <v>6.205651319586218E-5</v>
      </c>
      <c r="DE43" s="40">
        <f t="shared" si="31"/>
        <v>6.5118540430459168E-5</v>
      </c>
      <c r="DF43" s="40">
        <f t="shared" si="32"/>
        <v>6.424973147256366E-5</v>
      </c>
      <c r="DG43" s="40">
        <f t="shared" si="33"/>
        <v>6.5102068641739293E-5</v>
      </c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</row>
    <row r="44" spans="1:122" x14ac:dyDescent="0.25">
      <c r="A44" s="17" t="s">
        <v>214</v>
      </c>
      <c r="B44" s="15">
        <v>108425.117843997</v>
      </c>
      <c r="C44" s="15">
        <v>1097.3360470001301</v>
      </c>
      <c r="D44" s="15">
        <v>4482.6108209997901</v>
      </c>
      <c r="E44" s="15">
        <v>15060.9769050005</v>
      </c>
      <c r="F44" s="15">
        <v>9234.2367949993295</v>
      </c>
      <c r="G44" s="15">
        <v>1288.24063200003</v>
      </c>
      <c r="H44" s="15">
        <v>14897.1504150006</v>
      </c>
      <c r="I44" s="17">
        <v>1154.8570770000099</v>
      </c>
      <c r="J44" s="17">
        <v>199.46058299999399</v>
      </c>
      <c r="K44" s="17">
        <v>122.46556399999599</v>
      </c>
      <c r="L44" s="17">
        <v>849.57846399994605</v>
      </c>
      <c r="M44" s="17">
        <v>151.128491999989</v>
      </c>
      <c r="N44" s="17">
        <v>49.554706000000401</v>
      </c>
      <c r="O44" s="17">
        <v>57.979383000010102</v>
      </c>
      <c r="P44" s="17">
        <v>147.688062000005</v>
      </c>
      <c r="Q44" s="17">
        <v>19.323255</v>
      </c>
      <c r="R44" s="32"/>
      <c r="S44" s="17" t="s">
        <v>214</v>
      </c>
      <c r="T44" s="17">
        <v>0</v>
      </c>
      <c r="U44" s="17">
        <v>447.63477714088299</v>
      </c>
      <c r="V44" s="17">
        <v>1154.2121828570801</v>
      </c>
      <c r="W44" s="17">
        <v>1154.2121828570801</v>
      </c>
      <c r="X44" s="17">
        <v>302.5019864404</v>
      </c>
      <c r="Y44" s="17">
        <v>1.0735361365114</v>
      </c>
      <c r="Z44" s="17">
        <v>199.34426534838701</v>
      </c>
      <c r="AA44" s="17">
        <v>122.39926992385</v>
      </c>
      <c r="AB44" s="17">
        <v>3164.5069870503298</v>
      </c>
      <c r="AC44" s="17">
        <v>108367.83632709899</v>
      </c>
      <c r="AD44" s="17">
        <v>968.85793883266194</v>
      </c>
      <c r="AE44" s="17">
        <v>701.94601092008099</v>
      </c>
      <c r="AF44" s="17">
        <v>146.88580053030299</v>
      </c>
      <c r="AG44" s="17">
        <v>57.924388021471799</v>
      </c>
      <c r="AH44" s="17">
        <v>0</v>
      </c>
      <c r="AI44" s="17">
        <v>0</v>
      </c>
      <c r="AJ44" s="17">
        <v>849.17832185073701</v>
      </c>
      <c r="AK44" s="17">
        <v>849.17832185073701</v>
      </c>
      <c r="AL44" s="17">
        <v>1674.0789687311999</v>
      </c>
      <c r="AM44" s="17">
        <v>0</v>
      </c>
      <c r="AN44" s="17">
        <v>147.63110949086399</v>
      </c>
      <c r="AO44" s="17">
        <v>26460861.723382398</v>
      </c>
      <c r="AP44" s="17">
        <v>0</v>
      </c>
      <c r="AQ44" s="17">
        <v>75.654333864188601</v>
      </c>
      <c r="AR44" s="17">
        <v>70.578960753576297</v>
      </c>
      <c r="AS44" s="17">
        <v>0</v>
      </c>
      <c r="AT44" s="17">
        <v>59.777350623988497</v>
      </c>
      <c r="AU44" s="17">
        <v>68.162601336027294</v>
      </c>
      <c r="AV44" s="17">
        <v>0</v>
      </c>
      <c r="AW44" s="17">
        <v>650.307439622723</v>
      </c>
      <c r="AX44" s="17">
        <v>0</v>
      </c>
      <c r="AY44" s="17">
        <v>1096.6919358344701</v>
      </c>
      <c r="AZ44" s="17">
        <v>0</v>
      </c>
      <c r="BA44" s="17">
        <v>16039.780225532801</v>
      </c>
      <c r="BB44" s="17">
        <v>4032.2697067742502</v>
      </c>
      <c r="BC44" s="17">
        <v>448.03047801495802</v>
      </c>
      <c r="BD44" s="17">
        <v>4480.3001847892101</v>
      </c>
      <c r="BE44" s="17">
        <v>8.1139018032705499E-4</v>
      </c>
      <c r="BF44" s="17">
        <v>412.76382700165902</v>
      </c>
      <c r="BG44" s="17">
        <v>0</v>
      </c>
      <c r="BH44" s="17">
        <v>2.7395038956772799</v>
      </c>
      <c r="BI44" s="17">
        <v>7354.2377046478896</v>
      </c>
      <c r="BJ44" s="17">
        <v>3.01345451886881</v>
      </c>
      <c r="BK44" s="17">
        <v>847.86330693298498</v>
      </c>
      <c r="BL44" s="17">
        <v>1023.59382242872</v>
      </c>
      <c r="BM44" s="17">
        <v>0.91316818686376</v>
      </c>
      <c r="BN44" s="17">
        <v>0</v>
      </c>
      <c r="BO44" s="17">
        <v>660.56225477713997</v>
      </c>
      <c r="BP44" s="17">
        <v>15054.7282065498</v>
      </c>
      <c r="BQ44" s="17">
        <v>9230.5259298366891</v>
      </c>
      <c r="BR44" s="17">
        <v>5824.2022767131302</v>
      </c>
      <c r="BS44" s="17">
        <v>7.5262516465770402</v>
      </c>
      <c r="BT44" s="17">
        <v>0</v>
      </c>
      <c r="BU44" s="17">
        <v>222.387623241125</v>
      </c>
      <c r="BV44" s="17">
        <v>59.978699293969697</v>
      </c>
      <c r="BW44" s="17">
        <v>2490.4503687781398</v>
      </c>
      <c r="BX44" s="17">
        <v>166.52984876293101</v>
      </c>
      <c r="BY44" s="17">
        <v>32.126997423899098</v>
      </c>
      <c r="BZ44" s="17">
        <v>3557.7861794452001</v>
      </c>
      <c r="CA44" s="17">
        <v>252.76088069677601</v>
      </c>
      <c r="CB44" s="17">
        <v>1.36975490258326</v>
      </c>
      <c r="CC44" s="17">
        <v>153.59337877059201</v>
      </c>
      <c r="CD44" s="17">
        <v>9.1316831407044802E-2</v>
      </c>
      <c r="CE44" s="17">
        <v>1287.5941264108101</v>
      </c>
      <c r="CF44" s="17">
        <v>2243.1375845698299</v>
      </c>
      <c r="CG44" s="17">
        <v>19.312504531122599</v>
      </c>
      <c r="CH44" s="17">
        <v>0</v>
      </c>
      <c r="CI44" s="17">
        <v>0</v>
      </c>
      <c r="CJ44" s="17">
        <v>251.31534214179999</v>
      </c>
      <c r="CK44" s="17">
        <v>151.02625122988999</v>
      </c>
      <c r="CL44" s="17">
        <v>32.892705441114998</v>
      </c>
      <c r="CM44" s="17">
        <v>14889.317498635801</v>
      </c>
      <c r="CN44" s="17">
        <v>49.526102399799903</v>
      </c>
      <c r="CO44" s="17">
        <v>87.551180022875698</v>
      </c>
      <c r="CQ44" s="26">
        <f t="shared" si="17"/>
        <v>1.0772676603210596</v>
      </c>
      <c r="CR44" s="40">
        <f t="shared" si="18"/>
        <v>-5.2830486179796985E-4</v>
      </c>
      <c r="CS44" s="40">
        <f t="shared" si="19"/>
        <v>-5.8697713195591617E-4</v>
      </c>
      <c r="CT44" s="40">
        <f t="shared" si="20"/>
        <v>-5.1546661150134285E-4</v>
      </c>
      <c r="CU44" s="40">
        <f t="shared" si="21"/>
        <v>-4.1489330274617497E-4</v>
      </c>
      <c r="CV44" s="40">
        <f t="shared" si="22"/>
        <v>-4.0185943300154154E-4</v>
      </c>
      <c r="CW44" s="40">
        <f t="shared" si="23"/>
        <v>-5.0185157427942901E-4</v>
      </c>
      <c r="CX44" s="40">
        <f t="shared" si="24"/>
        <v>-5.2579964265596856E-4</v>
      </c>
      <c r="CY44" s="40">
        <f t="shared" si="25"/>
        <v>-5.5841900766205154E-4</v>
      </c>
      <c r="CZ44" s="40">
        <f t="shared" si="26"/>
        <v>-5.831610930716087E-4</v>
      </c>
      <c r="DA44" s="40">
        <f t="shared" si="27"/>
        <v>-5.4132830471426033E-4</v>
      </c>
      <c r="DB44" s="40">
        <f t="shared" si="28"/>
        <v>-4.7098904476122782E-4</v>
      </c>
      <c r="DC44" s="40">
        <f t="shared" si="29"/>
        <v>-6.7651551832469158E-4</v>
      </c>
      <c r="DD44" s="40">
        <f t="shared" si="30"/>
        <v>-5.7721259007161604E-4</v>
      </c>
      <c r="DE44" s="40">
        <f t="shared" si="31"/>
        <v>-9.4852645358944063E-4</v>
      </c>
      <c r="DF44" s="40">
        <f t="shared" si="32"/>
        <v>-3.8562703288103859E-4</v>
      </c>
      <c r="DG44" s="40">
        <f t="shared" si="33"/>
        <v>-5.5634875580748281E-4</v>
      </c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</row>
    <row r="45" spans="1:122" x14ac:dyDescent="0.25">
      <c r="A45" s="17" t="s">
        <v>215</v>
      </c>
      <c r="B45" s="15">
        <v>1034.27341399999</v>
      </c>
      <c r="C45" s="15">
        <v>9.3006689999999903</v>
      </c>
      <c r="D45" s="15">
        <v>33.107172999999896</v>
      </c>
      <c r="E45" s="15">
        <v>169.11302799999899</v>
      </c>
      <c r="F45" s="15">
        <v>114.569197</v>
      </c>
      <c r="G45" s="15">
        <v>7.4236519999999802</v>
      </c>
      <c r="H45" s="15">
        <v>127.074926</v>
      </c>
      <c r="I45" s="17">
        <v>9.8297829999999706</v>
      </c>
      <c r="J45" s="17">
        <v>1.5517000000000001</v>
      </c>
      <c r="K45" s="17">
        <v>1.0602510000000001</v>
      </c>
      <c r="L45" s="17">
        <v>7.5182669999999803</v>
      </c>
      <c r="M45" s="17">
        <v>1.0597890000000001</v>
      </c>
      <c r="N45" s="17">
        <v>0.41695199999999799</v>
      </c>
      <c r="O45" s="17">
        <v>0.165802</v>
      </c>
      <c r="P45" s="17">
        <v>1.3886889999999901</v>
      </c>
      <c r="Q45" s="17">
        <v>0.16519299999999901</v>
      </c>
      <c r="R45" s="32"/>
      <c r="S45" s="17" t="s">
        <v>215</v>
      </c>
      <c r="T45" s="17">
        <v>0</v>
      </c>
      <c r="U45" s="17">
        <v>3.96144049334149</v>
      </c>
      <c r="V45" s="17">
        <v>9.8297902890325499</v>
      </c>
      <c r="W45" s="17">
        <v>9.8297902890325499</v>
      </c>
      <c r="X45" s="17">
        <v>2.70958150267034</v>
      </c>
      <c r="Y45" s="17">
        <v>8.3583178526320401E-3</v>
      </c>
      <c r="Z45" s="17">
        <v>1.5517039064753</v>
      </c>
      <c r="AA45" s="17">
        <v>1.06025069928784</v>
      </c>
      <c r="AB45" s="17">
        <v>26.5300676834383</v>
      </c>
      <c r="AC45" s="17">
        <v>1034.2731504599301</v>
      </c>
      <c r="AD45" s="17">
        <v>7.1562555005803601</v>
      </c>
      <c r="AE45" s="17">
        <v>5.27266239968914</v>
      </c>
      <c r="AF45" s="17">
        <v>1.13426796550207</v>
      </c>
      <c r="AG45" s="17">
        <v>0.16580236093134201</v>
      </c>
      <c r="AH45" s="17">
        <v>0</v>
      </c>
      <c r="AI45" s="17">
        <v>0</v>
      </c>
      <c r="AJ45" s="17">
        <v>7.5182614369197003</v>
      </c>
      <c r="AK45" s="17">
        <v>7.5182614369197003</v>
      </c>
      <c r="AL45" s="17">
        <v>14.6686786632759</v>
      </c>
      <c r="AM45" s="17">
        <v>0</v>
      </c>
      <c r="AN45" s="17">
        <v>1.38868682592304</v>
      </c>
      <c r="AO45" s="17">
        <v>214377.47239645201</v>
      </c>
      <c r="AP45" s="17">
        <v>0</v>
      </c>
      <c r="AQ45" s="17">
        <v>0.53645552016071696</v>
      </c>
      <c r="AR45" s="17">
        <v>0.470018645512436</v>
      </c>
      <c r="AS45" s="17">
        <v>0</v>
      </c>
      <c r="AT45" s="17">
        <v>0.49690047656902298</v>
      </c>
      <c r="AU45" s="17">
        <v>0.62915771851165903</v>
      </c>
      <c r="AV45" s="17">
        <v>0</v>
      </c>
      <c r="AW45" s="17">
        <v>5.1135531928180002</v>
      </c>
      <c r="AX45" s="17">
        <v>0</v>
      </c>
      <c r="AY45" s="17">
        <v>9.3006918765191209</v>
      </c>
      <c r="AZ45" s="17">
        <v>0</v>
      </c>
      <c r="BA45" s="17">
        <v>136.31588661629101</v>
      </c>
      <c r="BB45" s="17">
        <v>29.796392819546099</v>
      </c>
      <c r="BC45" s="17">
        <v>3.31071454444242</v>
      </c>
      <c r="BD45" s="17">
        <v>33.107107363988597</v>
      </c>
      <c r="BE45" s="17">
        <v>0</v>
      </c>
      <c r="BF45" s="17">
        <v>3.3593667846690498</v>
      </c>
      <c r="BG45" s="17">
        <v>0</v>
      </c>
      <c r="BH45" s="17">
        <v>3.4370903178513698E-2</v>
      </c>
      <c r="BI45" s="17">
        <v>65.387596034987297</v>
      </c>
      <c r="BJ45" s="17">
        <v>3.7807910404162301E-2</v>
      </c>
      <c r="BK45" s="17">
        <v>10.370803529599799</v>
      </c>
      <c r="BL45" s="17">
        <v>12.488037280157799</v>
      </c>
      <c r="BM45" s="17">
        <v>1.14569436223041E-2</v>
      </c>
      <c r="BN45" s="17">
        <v>0</v>
      </c>
      <c r="BO45" s="17">
        <v>8.0656685240606905</v>
      </c>
      <c r="BP45" s="17">
        <v>169.112990037423</v>
      </c>
      <c r="BQ45" s="17">
        <v>114.569173065141</v>
      </c>
      <c r="BR45" s="17">
        <v>54.543816972282301</v>
      </c>
      <c r="BS45" s="17">
        <v>9.23431946074946E-2</v>
      </c>
      <c r="BT45" s="17">
        <v>0</v>
      </c>
      <c r="BU45" s="17">
        <v>2.74255962124594</v>
      </c>
      <c r="BV45" s="17">
        <v>0.75042699118702305</v>
      </c>
      <c r="BW45" s="17">
        <v>31.1330304182719</v>
      </c>
      <c r="BX45" s="17">
        <v>2.0622436107298898</v>
      </c>
      <c r="BY45" s="17">
        <v>0.400992423816531</v>
      </c>
      <c r="BZ45" s="17">
        <v>44.475748937647701</v>
      </c>
      <c r="CA45" s="17">
        <v>1.6037723633402201</v>
      </c>
      <c r="CB45" s="17">
        <v>1.7185416645998298E-2</v>
      </c>
      <c r="CC45" s="17">
        <v>1.88535166476518</v>
      </c>
      <c r="CD45" s="17">
        <v>1.1456951999867699E-3</v>
      </c>
      <c r="CE45" s="17">
        <v>7.4236323748739199</v>
      </c>
      <c r="CF45" s="17">
        <v>20.527179208914099</v>
      </c>
      <c r="CG45" s="17">
        <v>0.16519297760103999</v>
      </c>
      <c r="CH45" s="17">
        <v>0</v>
      </c>
      <c r="CI45" s="17">
        <v>0</v>
      </c>
      <c r="CJ45" s="17">
        <v>1.64853122517766</v>
      </c>
      <c r="CK45" s="17">
        <v>1.0597901294404899</v>
      </c>
      <c r="CL45" s="17">
        <v>0.27889255644438499</v>
      </c>
      <c r="CM45" s="17">
        <v>127.074883623516</v>
      </c>
      <c r="CN45" s="17">
        <v>0.41695405130100199</v>
      </c>
      <c r="CO45" s="17">
        <v>0.74680327684044601</v>
      </c>
      <c r="CQ45" s="26">
        <f t="shared" si="17"/>
        <v>1.0727209243028171</v>
      </c>
      <c r="CR45" s="40">
        <f t="shared" si="18"/>
        <v>-2.5480695562450321E-7</v>
      </c>
      <c r="CS45" s="40">
        <f t="shared" si="19"/>
        <v>2.4596638296209543E-6</v>
      </c>
      <c r="CT45" s="40">
        <f t="shared" si="20"/>
        <v>-1.9825314381215873E-6</v>
      </c>
      <c r="CU45" s="40">
        <f t="shared" si="21"/>
        <v>-2.2448049352915133E-7</v>
      </c>
      <c r="CV45" s="40">
        <f t="shared" si="22"/>
        <v>-2.089118159868815E-7</v>
      </c>
      <c r="CW45" s="40">
        <f t="shared" si="23"/>
        <v>-2.6435945623853284E-6</v>
      </c>
      <c r="CX45" s="40">
        <f t="shared" si="24"/>
        <v>-3.3347636184045931E-7</v>
      </c>
      <c r="CY45" s="40">
        <f t="shared" si="25"/>
        <v>7.4152527876699333E-7</v>
      </c>
      <c r="CZ45" s="40">
        <f t="shared" si="26"/>
        <v>2.5175454662038457E-6</v>
      </c>
      <c r="DA45" s="40">
        <f t="shared" si="27"/>
        <v>-2.8362355712164185E-7</v>
      </c>
      <c r="DB45" s="40">
        <f t="shared" si="28"/>
        <v>-7.3994183499882329E-7</v>
      </c>
      <c r="DC45" s="40">
        <f t="shared" si="29"/>
        <v>1.0657220350465087E-6</v>
      </c>
      <c r="DD45" s="40">
        <f t="shared" si="30"/>
        <v>4.9197533625031773E-6</v>
      </c>
      <c r="DE45" s="40">
        <f t="shared" si="31"/>
        <v>2.1768817143841407E-6</v>
      </c>
      <c r="DF45" s="40">
        <f t="shared" si="32"/>
        <v>-1.5655607195155849E-6</v>
      </c>
      <c r="DG45" s="40">
        <f t="shared" si="33"/>
        <v>-1.355926644645803E-7</v>
      </c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</row>
    <row r="46" spans="1:122" x14ac:dyDescent="0.25">
      <c r="A46" s="17" t="s">
        <v>216</v>
      </c>
      <c r="R46" s="32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CD46" s="5"/>
      <c r="CQ46" s="26" t="e">
        <f t="shared" si="17"/>
        <v>#DIV/0!</v>
      </c>
      <c r="CR46" s="40">
        <f t="shared" si="18"/>
        <v>0</v>
      </c>
      <c r="CS46" s="40">
        <f t="shared" si="19"/>
        <v>0</v>
      </c>
      <c r="CT46" s="40">
        <f t="shared" si="20"/>
        <v>0</v>
      </c>
      <c r="CU46" s="40">
        <f t="shared" si="21"/>
        <v>0</v>
      </c>
      <c r="CV46" s="40">
        <f t="shared" si="22"/>
        <v>0</v>
      </c>
      <c r="CW46" s="40">
        <f t="shared" si="23"/>
        <v>0</v>
      </c>
      <c r="CX46" s="40">
        <f t="shared" si="24"/>
        <v>0</v>
      </c>
      <c r="CY46" s="40">
        <f t="shared" si="25"/>
        <v>0</v>
      </c>
      <c r="CZ46" s="40">
        <f t="shared" si="26"/>
        <v>0</v>
      </c>
      <c r="DA46" s="40">
        <f t="shared" si="27"/>
        <v>0</v>
      </c>
      <c r="DB46" s="40">
        <f t="shared" si="28"/>
        <v>0</v>
      </c>
      <c r="DC46" s="40">
        <f t="shared" si="29"/>
        <v>0</v>
      </c>
      <c r="DD46" s="40">
        <f t="shared" si="30"/>
        <v>0</v>
      </c>
      <c r="DE46" s="40">
        <f t="shared" si="31"/>
        <v>0</v>
      </c>
      <c r="DF46" s="40">
        <f t="shared" si="32"/>
        <v>0</v>
      </c>
      <c r="DG46" s="40">
        <f t="shared" si="33"/>
        <v>0</v>
      </c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</row>
    <row r="47" spans="1:122" x14ac:dyDescent="0.25">
      <c r="A47" s="17" t="s">
        <v>217</v>
      </c>
      <c r="B47" s="15">
        <v>5817.05512</v>
      </c>
      <c r="C47" s="15">
        <v>62.225538000000803</v>
      </c>
      <c r="D47" s="15">
        <v>297.850904999997</v>
      </c>
      <c r="E47" s="15">
        <v>933.02399000000901</v>
      </c>
      <c r="F47" s="15">
        <v>522.305169000006</v>
      </c>
      <c r="G47" s="15">
        <v>90.796941999998793</v>
      </c>
      <c r="H47" s="15">
        <v>875.04312600000901</v>
      </c>
      <c r="I47" s="17">
        <v>71.690433999999996</v>
      </c>
      <c r="J47" s="17">
        <v>10.7750989999999</v>
      </c>
      <c r="K47" s="17">
        <v>7.6295150000000804</v>
      </c>
      <c r="L47" s="17">
        <v>48.868501000000201</v>
      </c>
      <c r="M47" s="17">
        <v>8.0052969999999899</v>
      </c>
      <c r="N47" s="17">
        <v>3.1127279999999402</v>
      </c>
      <c r="O47" s="17">
        <v>1.25145799999998</v>
      </c>
      <c r="P47" s="17">
        <v>8.2978800000000206</v>
      </c>
      <c r="Q47" s="17">
        <v>1.2051729999999801</v>
      </c>
      <c r="R47" s="32"/>
      <c r="S47" s="17" t="s">
        <v>217</v>
      </c>
      <c r="T47" s="17">
        <v>0</v>
      </c>
      <c r="U47" s="17">
        <v>27.547882033964399</v>
      </c>
      <c r="V47" s="17">
        <v>71.697881107563902</v>
      </c>
      <c r="W47" s="17">
        <v>71.697881107563902</v>
      </c>
      <c r="X47" s="17">
        <v>18.311719253096101</v>
      </c>
      <c r="Y47" s="17">
        <v>7.1733893801132001E-2</v>
      </c>
      <c r="Z47" s="17">
        <v>10.776242923672999</v>
      </c>
      <c r="AA47" s="17">
        <v>7.6302927783742396</v>
      </c>
      <c r="AB47" s="17">
        <v>181.90632467097601</v>
      </c>
      <c r="AC47" s="17">
        <v>5817.7092138869102</v>
      </c>
      <c r="AD47" s="17">
        <v>49.946925188356303</v>
      </c>
      <c r="AE47" s="17">
        <v>39.5271006109624</v>
      </c>
      <c r="AF47" s="17">
        <v>7.4874323721334601</v>
      </c>
      <c r="AG47" s="17">
        <v>1.2515889959457001</v>
      </c>
      <c r="AH47" s="17">
        <v>0</v>
      </c>
      <c r="AI47" s="17">
        <v>0</v>
      </c>
      <c r="AJ47" s="17">
        <v>48.873408323398102</v>
      </c>
      <c r="AK47" s="17">
        <v>48.873408323398102</v>
      </c>
      <c r="AL47" s="17">
        <v>103.75191658190499</v>
      </c>
      <c r="AM47" s="17">
        <v>0</v>
      </c>
      <c r="AN47" s="17">
        <v>8.2987078421352898</v>
      </c>
      <c r="AO47" s="17">
        <v>956541.333737612</v>
      </c>
      <c r="AP47" s="17">
        <v>0</v>
      </c>
      <c r="AQ47" s="17">
        <v>4.1214496295452401</v>
      </c>
      <c r="AR47" s="17">
        <v>3.4419915991557399</v>
      </c>
      <c r="AS47" s="17">
        <v>0</v>
      </c>
      <c r="AT47" s="17">
        <v>3.81638462139346</v>
      </c>
      <c r="AU47" s="17">
        <v>4.06607035046214</v>
      </c>
      <c r="AV47" s="17">
        <v>0</v>
      </c>
      <c r="AW47" s="17">
        <v>43.203832791158497</v>
      </c>
      <c r="AX47" s="17">
        <v>0</v>
      </c>
      <c r="AY47" s="17">
        <v>62.232012782398201</v>
      </c>
      <c r="AZ47" s="17">
        <v>0</v>
      </c>
      <c r="BA47" s="17">
        <v>942.26069401500195</v>
      </c>
      <c r="BB47" s="17">
        <v>268.094922424863</v>
      </c>
      <c r="BC47" s="17">
        <v>29.7883156092748</v>
      </c>
      <c r="BD47" s="17">
        <v>297.883238034138</v>
      </c>
      <c r="BE47" s="17">
        <v>0</v>
      </c>
      <c r="BF47" s="17">
        <v>24.8632622053936</v>
      </c>
      <c r="BG47" s="17">
        <v>0</v>
      </c>
      <c r="BH47" s="17">
        <v>0.15670833181765501</v>
      </c>
      <c r="BI47" s="17">
        <v>430.93026686453101</v>
      </c>
      <c r="BJ47" s="17">
        <v>0.17237969829748001</v>
      </c>
      <c r="BK47" s="17">
        <v>47.2840514999696</v>
      </c>
      <c r="BL47" s="17">
        <v>56.937262190181698</v>
      </c>
      <c r="BM47" s="17">
        <v>5.2236082166261501E-2</v>
      </c>
      <c r="BN47" s="17">
        <v>0</v>
      </c>
      <c r="BO47" s="17">
        <v>36.774164134107103</v>
      </c>
      <c r="BP47" s="17">
        <v>933.12159672018299</v>
      </c>
      <c r="BQ47" s="17">
        <v>522.36028629287296</v>
      </c>
      <c r="BR47" s="17">
        <v>410.761310427311</v>
      </c>
      <c r="BS47" s="17">
        <v>0.42102335179704198</v>
      </c>
      <c r="BT47" s="17">
        <v>0</v>
      </c>
      <c r="BU47" s="17">
        <v>12.504253950407</v>
      </c>
      <c r="BV47" s="17">
        <v>3.4214696991242102</v>
      </c>
      <c r="BW47" s="17">
        <v>141.94618583861001</v>
      </c>
      <c r="BX47" s="17">
        <v>9.4024853365079792</v>
      </c>
      <c r="BY47" s="17">
        <v>1.8282633200504801</v>
      </c>
      <c r="BZ47" s="17">
        <v>202.78027260150901</v>
      </c>
      <c r="CA47" s="17">
        <v>12.3756507728641</v>
      </c>
      <c r="CB47" s="17">
        <v>7.8354161830277103E-2</v>
      </c>
      <c r="CC47" s="17">
        <v>8.59595249039611</v>
      </c>
      <c r="CD47" s="17">
        <v>5.2236061001890398E-3</v>
      </c>
      <c r="CE47" s="17">
        <v>90.807323877709607</v>
      </c>
      <c r="CF47" s="17">
        <v>134.28652700783601</v>
      </c>
      <c r="CG47" s="17">
        <v>1.2052963434194699</v>
      </c>
      <c r="CH47" s="17">
        <v>0</v>
      </c>
      <c r="CI47" s="17">
        <v>0</v>
      </c>
      <c r="CJ47" s="17">
        <v>12.121315304125799</v>
      </c>
      <c r="CK47" s="17">
        <v>8.0061873939592907</v>
      </c>
      <c r="CL47" s="17">
        <v>2.08477802497395</v>
      </c>
      <c r="CM47" s="17">
        <v>875.13490236280302</v>
      </c>
      <c r="CN47" s="17">
        <v>3.1130441529913901</v>
      </c>
      <c r="CO47" s="17">
        <v>5.4981508334909597</v>
      </c>
      <c r="CQ47" s="26">
        <f t="shared" si="17"/>
        <v>1.0767033647852051</v>
      </c>
      <c r="CR47" s="40">
        <f t="shared" si="18"/>
        <v>1.1244416176517715E-4</v>
      </c>
      <c r="CS47" s="40">
        <f t="shared" si="19"/>
        <v>1.0405345788086753E-4</v>
      </c>
      <c r="CT47" s="40">
        <f t="shared" si="20"/>
        <v>1.0855442638659941E-4</v>
      </c>
      <c r="CU47" s="40">
        <f t="shared" si="21"/>
        <v>1.0461330171583718E-4</v>
      </c>
      <c r="CV47" s="40">
        <f t="shared" si="22"/>
        <v>1.0552699099738827E-4</v>
      </c>
      <c r="CW47" s="40">
        <f t="shared" si="23"/>
        <v>1.1434171109874221E-4</v>
      </c>
      <c r="CX47" s="40">
        <f t="shared" si="24"/>
        <v>1.0488210245537845E-4</v>
      </c>
      <c r="CY47" s="40">
        <f t="shared" si="25"/>
        <v>1.0387867876354773E-4</v>
      </c>
      <c r="CZ47" s="40">
        <f t="shared" si="26"/>
        <v>1.0616363460787589E-4</v>
      </c>
      <c r="DA47" s="40">
        <f t="shared" si="27"/>
        <v>1.0194335736401942E-4</v>
      </c>
      <c r="DB47" s="40">
        <f t="shared" si="28"/>
        <v>1.0041894671378489E-4</v>
      </c>
      <c r="DC47" s="40">
        <f t="shared" si="29"/>
        <v>1.1122559966242301E-4</v>
      </c>
      <c r="DD47" s="40">
        <f t="shared" si="30"/>
        <v>1.0156781814856364E-4</v>
      </c>
      <c r="DE47" s="40">
        <f t="shared" si="31"/>
        <v>1.0467466404792054E-4</v>
      </c>
      <c r="DF47" s="40">
        <f t="shared" si="32"/>
        <v>9.9765498569418421E-5</v>
      </c>
      <c r="DG47" s="40">
        <f t="shared" si="33"/>
        <v>1.0234499071073762E-4</v>
      </c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</row>
    <row r="48" spans="1:122" x14ac:dyDescent="0.25">
      <c r="A48" s="17" t="s">
        <v>218</v>
      </c>
      <c r="B48" s="15">
        <v>35946.992754001498</v>
      </c>
      <c r="C48" s="15">
        <v>325.708742000001</v>
      </c>
      <c r="D48" s="15">
        <v>1362.4126289999999</v>
      </c>
      <c r="E48" s="15">
        <v>5240.4984730000297</v>
      </c>
      <c r="F48" s="15">
        <v>3405.6101059999401</v>
      </c>
      <c r="G48" s="15">
        <v>377.15419599998899</v>
      </c>
      <c r="H48" s="15">
        <v>5199.61201599993</v>
      </c>
      <c r="I48" s="17">
        <v>369.78835899999899</v>
      </c>
      <c r="J48" s="17">
        <v>62.869515999999301</v>
      </c>
      <c r="K48" s="17">
        <v>40.482954999999997</v>
      </c>
      <c r="L48" s="17">
        <v>333.739217</v>
      </c>
      <c r="M48" s="17">
        <v>37.339002000001102</v>
      </c>
      <c r="N48" s="17">
        <v>14.946914999999001</v>
      </c>
      <c r="O48" s="17">
        <v>6.06240900000018</v>
      </c>
      <c r="P48" s="17">
        <v>67.194422000001694</v>
      </c>
      <c r="Q48" s="17">
        <v>6.1396899999999004</v>
      </c>
      <c r="R48" s="32"/>
      <c r="S48" s="17" t="s">
        <v>218</v>
      </c>
      <c r="T48" s="17">
        <v>2.17155978165423</v>
      </c>
      <c r="U48" s="17">
        <v>159.08787321944001</v>
      </c>
      <c r="V48" s="17">
        <v>369.703373305431</v>
      </c>
      <c r="W48" s="17">
        <v>369.703373305431</v>
      </c>
      <c r="X48" s="17">
        <v>113.294035108054</v>
      </c>
      <c r="Y48" s="17">
        <v>0.60213140726671999</v>
      </c>
      <c r="Z48" s="17">
        <v>62.855005307704602</v>
      </c>
      <c r="AA48" s="17">
        <v>40.473570544460898</v>
      </c>
      <c r="AB48" s="17">
        <v>1088.25759157481</v>
      </c>
      <c r="AC48" s="17">
        <v>35938.389941632602</v>
      </c>
      <c r="AD48" s="17">
        <v>286.072615497941</v>
      </c>
      <c r="AE48" s="17">
        <v>187.20152193761399</v>
      </c>
      <c r="AF48" s="17">
        <v>49.080325159413903</v>
      </c>
      <c r="AG48" s="17">
        <v>6.0610498729018802</v>
      </c>
      <c r="AH48" s="17">
        <v>0.171589549141134</v>
      </c>
      <c r="AI48" s="17">
        <v>0.132265820422515</v>
      </c>
      <c r="AJ48" s="17">
        <v>333.66203071928999</v>
      </c>
      <c r="AK48" s="17">
        <v>333.66203071928999</v>
      </c>
      <c r="AL48" s="17">
        <v>572.61304545823805</v>
      </c>
      <c r="AM48" s="17">
        <v>0.52132021705826204</v>
      </c>
      <c r="AN48" s="17">
        <v>67.178690084086995</v>
      </c>
      <c r="AO48" s="17">
        <v>7522950.3935832903</v>
      </c>
      <c r="AP48" s="17">
        <v>0</v>
      </c>
      <c r="AQ48" s="17">
        <v>19.076134226039802</v>
      </c>
      <c r="AR48" s="17">
        <v>17.4116181871265</v>
      </c>
      <c r="AS48" s="17">
        <v>0.22197032438036299</v>
      </c>
      <c r="AT48" s="17">
        <v>17.893488080200601</v>
      </c>
      <c r="AU48" s="17">
        <v>27.9608545102707</v>
      </c>
      <c r="AV48" s="17">
        <v>0</v>
      </c>
      <c r="AW48" s="17">
        <v>139.43701771011399</v>
      </c>
      <c r="AX48" s="17">
        <v>0</v>
      </c>
      <c r="AY48" s="17">
        <v>325.63064133555997</v>
      </c>
      <c r="AZ48" s="17">
        <v>0</v>
      </c>
      <c r="BA48" s="17">
        <v>5545.0900816261301</v>
      </c>
      <c r="BB48" s="17">
        <v>1225.8943553740401</v>
      </c>
      <c r="BC48" s="17">
        <v>136.210615997839</v>
      </c>
      <c r="BD48" s="17">
        <v>1362.1049713718801</v>
      </c>
      <c r="BE48" s="17">
        <v>0</v>
      </c>
      <c r="BF48" s="17">
        <v>122.501633954485</v>
      </c>
      <c r="BG48" s="17">
        <v>2.3594139289340101E-2</v>
      </c>
      <c r="BH48" s="17">
        <v>1.02338361524937</v>
      </c>
      <c r="BI48" s="17">
        <v>2838.09666767307</v>
      </c>
      <c r="BJ48" s="17">
        <v>1.28041588981299</v>
      </c>
      <c r="BK48" s="17">
        <v>306.624183380457</v>
      </c>
      <c r="BL48" s="17">
        <v>369.580430562674</v>
      </c>
      <c r="BM48" s="17">
        <v>0.34503497853249299</v>
      </c>
      <c r="BN48" s="17">
        <v>0</v>
      </c>
      <c r="BO48" s="17">
        <v>238.50994571118301</v>
      </c>
      <c r="BP48" s="17">
        <v>5239.2521400246897</v>
      </c>
      <c r="BQ48" s="17">
        <v>3404.7714813938701</v>
      </c>
      <c r="BR48" s="17">
        <v>1834.48065863081</v>
      </c>
      <c r="BS48" s="17">
        <v>2.74751914659082</v>
      </c>
      <c r="BT48" s="17">
        <v>1.39126286259142E-3</v>
      </c>
      <c r="BU48" s="17">
        <v>86.363633547732803</v>
      </c>
      <c r="BV48" s="17">
        <v>22.172089671897101</v>
      </c>
      <c r="BW48" s="17">
        <v>925.10903090328804</v>
      </c>
      <c r="BX48" s="17">
        <v>60.946189817953297</v>
      </c>
      <c r="BY48" s="17">
        <v>11.8993693017411</v>
      </c>
      <c r="BZ48" s="17">
        <v>1321.58475779471</v>
      </c>
      <c r="CA48" s="17">
        <v>53.951114362146598</v>
      </c>
      <c r="CB48" s="17">
        <v>0.69001085004712304</v>
      </c>
      <c r="CC48" s="17">
        <v>55.859660289797503</v>
      </c>
      <c r="CD48" s="17">
        <v>3.4434669334259198E-2</v>
      </c>
      <c r="CE48" s="17">
        <v>377.066081683449</v>
      </c>
      <c r="CF48" s="17">
        <v>899.63986791446303</v>
      </c>
      <c r="CG48" s="17">
        <v>6.1382604059590902</v>
      </c>
      <c r="CH48" s="17">
        <v>0</v>
      </c>
      <c r="CI48" s="17">
        <v>8.1923099542430697E-2</v>
      </c>
      <c r="CJ48" s="17">
        <v>60.880353341620498</v>
      </c>
      <c r="CK48" s="17">
        <v>37.330343641525801</v>
      </c>
      <c r="CL48" s="17">
        <v>10.173019297541201</v>
      </c>
      <c r="CM48" s="17">
        <v>5198.4076112369503</v>
      </c>
      <c r="CN48" s="17">
        <v>14.9434050159372</v>
      </c>
      <c r="CO48" s="17">
        <v>27.657998814056601</v>
      </c>
      <c r="CQ48" s="26">
        <f t="shared" si="17"/>
        <v>1.0666901282692389</v>
      </c>
      <c r="CR48" s="40">
        <f t="shared" si="18"/>
        <v>-2.3931938974055202E-4</v>
      </c>
      <c r="CS48" s="40">
        <f t="shared" si="19"/>
        <v>-2.3978682291869158E-4</v>
      </c>
      <c r="CT48" s="40">
        <f t="shared" si="20"/>
        <v>-2.2581824446655312E-4</v>
      </c>
      <c r="CU48" s="40">
        <f t="shared" si="21"/>
        <v>-2.3782718032670691E-4</v>
      </c>
      <c r="CV48" s="40">
        <f t="shared" si="22"/>
        <v>-2.4624797906034441E-4</v>
      </c>
      <c r="CW48" s="40">
        <f t="shared" si="23"/>
        <v>-2.336294212672337E-4</v>
      </c>
      <c r="CX48" s="40">
        <f t="shared" si="24"/>
        <v>-2.3163358328921456E-4</v>
      </c>
      <c r="CY48" s="40">
        <f t="shared" si="25"/>
        <v>-2.2982252550570571E-4</v>
      </c>
      <c r="CZ48" s="40">
        <f t="shared" si="26"/>
        <v>-2.3080648966185025E-4</v>
      </c>
      <c r="DA48" s="40">
        <f t="shared" si="27"/>
        <v>-2.3181251317001746E-4</v>
      </c>
      <c r="DB48" s="40">
        <f t="shared" si="28"/>
        <v>-2.3127722718307094E-4</v>
      </c>
      <c r="DC48" s="40">
        <f t="shared" si="29"/>
        <v>-2.3188510703369206E-4</v>
      </c>
      <c r="DD48" s="40">
        <f t="shared" si="30"/>
        <v>-2.348300008262901E-4</v>
      </c>
      <c r="DE48" s="40">
        <f t="shared" si="31"/>
        <v>-2.241892782720091E-4</v>
      </c>
      <c r="DF48" s="40">
        <f t="shared" si="32"/>
        <v>-2.3412532538339209E-4</v>
      </c>
      <c r="DG48" s="40">
        <f t="shared" si="33"/>
        <v>-2.3284466167025465E-4</v>
      </c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</row>
    <row r="49" spans="1:122" x14ac:dyDescent="0.25">
      <c r="A49" s="17" t="s">
        <v>219</v>
      </c>
      <c r="B49" s="15">
        <v>171.074297</v>
      </c>
      <c r="C49" s="15">
        <v>1.67928399999999</v>
      </c>
      <c r="D49" s="15">
        <v>8.9647099999999895</v>
      </c>
      <c r="E49" s="15">
        <v>29.223728999999999</v>
      </c>
      <c r="F49" s="15">
        <v>14.721016000000001</v>
      </c>
      <c r="G49" s="15">
        <v>1.9708349999999899</v>
      </c>
      <c r="H49" s="15">
        <v>26.311702</v>
      </c>
      <c r="I49" s="17">
        <v>2.1532659999999999</v>
      </c>
      <c r="J49" s="17">
        <v>0.32394200000000001</v>
      </c>
      <c r="K49" s="17">
        <v>0.22922000000000001</v>
      </c>
      <c r="L49" s="17">
        <v>1.4711700000000001</v>
      </c>
      <c r="M49" s="17">
        <v>0.24029</v>
      </c>
      <c r="N49" s="17">
        <v>9.3449999999999894E-2</v>
      </c>
      <c r="O49" s="17">
        <v>3.7567999999999997E-2</v>
      </c>
      <c r="P49" s="17">
        <v>0.25026499999999902</v>
      </c>
      <c r="Q49" s="17">
        <v>3.6202999999999999E-2</v>
      </c>
      <c r="R49" s="32"/>
      <c r="S49" s="17" t="s">
        <v>219</v>
      </c>
      <c r="T49" s="17">
        <v>0</v>
      </c>
      <c r="U49" s="17">
        <v>0.82814264051984898</v>
      </c>
      <c r="V49" s="17">
        <v>2.1532673520355798</v>
      </c>
      <c r="W49" s="17">
        <v>2.1532673520355798</v>
      </c>
      <c r="X49" s="17">
        <v>0.55071553927809602</v>
      </c>
      <c r="Y49" s="17">
        <v>2.1506466275346202E-3</v>
      </c>
      <c r="Z49" s="17">
        <v>0.32394575360496403</v>
      </c>
      <c r="AA49" s="17">
        <v>0.229217476501132</v>
      </c>
      <c r="AB49" s="17">
        <v>5.4695576405253599</v>
      </c>
      <c r="AC49" s="17">
        <v>171.074236015807</v>
      </c>
      <c r="AD49" s="17">
        <v>1.5014247866333701</v>
      </c>
      <c r="AE49" s="17">
        <v>1.18703682167363</v>
      </c>
      <c r="AF49" s="17">
        <v>0.22525873159939799</v>
      </c>
      <c r="AG49" s="17">
        <v>3.7567724300997002E-2</v>
      </c>
      <c r="AH49" s="17">
        <v>0</v>
      </c>
      <c r="AI49" s="17">
        <v>0</v>
      </c>
      <c r="AJ49" s="17">
        <v>1.4711503128115999</v>
      </c>
      <c r="AK49" s="17">
        <v>1.4711503128115999</v>
      </c>
      <c r="AL49" s="17">
        <v>3.1182332056724902</v>
      </c>
      <c r="AM49" s="17">
        <v>0</v>
      </c>
      <c r="AN49" s="17">
        <v>0.250261752360323</v>
      </c>
      <c r="AO49" s="17">
        <v>41140.017711932996</v>
      </c>
      <c r="AP49" s="17">
        <v>0</v>
      </c>
      <c r="AQ49" s="17">
        <v>0.123732141492639</v>
      </c>
      <c r="AR49" s="17">
        <v>0.103398735457707</v>
      </c>
      <c r="AS49" s="17">
        <v>0</v>
      </c>
      <c r="AT49" s="17">
        <v>0.114573519357275</v>
      </c>
      <c r="AU49" s="17">
        <v>0.12236587250450499</v>
      </c>
      <c r="AV49" s="17">
        <v>0</v>
      </c>
      <c r="AW49" s="17">
        <v>1.2955332884439199</v>
      </c>
      <c r="AX49" s="17">
        <v>0</v>
      </c>
      <c r="AY49" s="17">
        <v>1.67927640999355</v>
      </c>
      <c r="AZ49" s="17">
        <v>0</v>
      </c>
      <c r="BA49" s="17">
        <v>28.328402475790401</v>
      </c>
      <c r="BB49" s="17">
        <v>8.0682124373749495</v>
      </c>
      <c r="BC49" s="17">
        <v>0.89646563159664205</v>
      </c>
      <c r="BD49" s="17">
        <v>8.9646780689715992</v>
      </c>
      <c r="BE49" s="17">
        <v>0</v>
      </c>
      <c r="BF49" s="17">
        <v>0.74681534929479598</v>
      </c>
      <c r="BG49" s="17">
        <v>0</v>
      </c>
      <c r="BH49" s="17">
        <v>4.4162458594443196E-3</v>
      </c>
      <c r="BI49" s="17">
        <v>12.964764516609</v>
      </c>
      <c r="BJ49" s="17">
        <v>4.8579725193868897E-3</v>
      </c>
      <c r="BK49" s="17">
        <v>1.3325467242072999</v>
      </c>
      <c r="BL49" s="17">
        <v>1.6045895820587801</v>
      </c>
      <c r="BM49" s="17">
        <v>1.4721038156495E-3</v>
      </c>
      <c r="BN49" s="17">
        <v>0</v>
      </c>
      <c r="BO49" s="17">
        <v>1.0363589565524101</v>
      </c>
      <c r="BP49" s="17">
        <v>29.2237230554958</v>
      </c>
      <c r="BQ49" s="17">
        <v>14.721013023914599</v>
      </c>
      <c r="BR49" s="17">
        <v>14.5027100315812</v>
      </c>
      <c r="BS49" s="17">
        <v>1.18651895699333E-2</v>
      </c>
      <c r="BT49" s="5">
        <v>0</v>
      </c>
      <c r="BU49" s="17">
        <v>0.35239116607968501</v>
      </c>
      <c r="BV49" s="17">
        <v>9.6423276398970401E-2</v>
      </c>
      <c r="BW49" s="17">
        <v>4.0002886952495897</v>
      </c>
      <c r="BX49" s="17">
        <v>0.26497865374758101</v>
      </c>
      <c r="BY49" s="17">
        <v>5.1523523867788801E-2</v>
      </c>
      <c r="BZ49" s="17">
        <v>5.7146974431896398</v>
      </c>
      <c r="CA49" s="17">
        <v>0.37151387340839997</v>
      </c>
      <c r="CB49" s="17">
        <v>2.20815015680373E-3</v>
      </c>
      <c r="CC49" s="17">
        <v>0.24224813020497399</v>
      </c>
      <c r="CD49" s="17">
        <v>1.472104366805E-4</v>
      </c>
      <c r="CE49" s="17">
        <v>1.9708356906253901</v>
      </c>
      <c r="CF49" s="17">
        <v>4.0405081497683399</v>
      </c>
      <c r="CG49" s="17">
        <v>3.6202768922546098E-2</v>
      </c>
      <c r="CH49" s="17">
        <v>0</v>
      </c>
      <c r="CI49" s="17">
        <v>0</v>
      </c>
      <c r="CJ49" s="17">
        <v>0.36411559163478202</v>
      </c>
      <c r="CK49" s="17">
        <v>0.24029667500533999</v>
      </c>
      <c r="CL49" s="17">
        <v>6.2610737439441705E-2</v>
      </c>
      <c r="CM49" s="17">
        <v>26.311693425266</v>
      </c>
      <c r="CN49" s="17">
        <v>9.3449131990167397E-2</v>
      </c>
      <c r="CO49" s="17">
        <v>0.165154827982715</v>
      </c>
      <c r="CQ49" s="26">
        <f t="shared" si="17"/>
        <v>1.0766468739935926</v>
      </c>
      <c r="CR49" s="40">
        <f t="shared" si="18"/>
        <v>-3.5647782319165832E-7</v>
      </c>
      <c r="CS49" s="40">
        <f t="shared" si="19"/>
        <v>-4.5197872664879762E-6</v>
      </c>
      <c r="CT49" s="40">
        <f t="shared" si="20"/>
        <v>-3.5618584862505546E-6</v>
      </c>
      <c r="CU49" s="40">
        <f t="shared" si="21"/>
        <v>-2.0341360950571571E-7</v>
      </c>
      <c r="CV49" s="40">
        <f t="shared" si="22"/>
        <v>-2.0216576092502794E-7</v>
      </c>
      <c r="CW49" s="40">
        <f t="shared" si="23"/>
        <v>3.504227397024545E-7</v>
      </c>
      <c r="CX49" s="40">
        <f t="shared" si="24"/>
        <v>-3.258905106244129E-7</v>
      </c>
      <c r="CY49" s="40">
        <f t="shared" si="25"/>
        <v>6.2789993430347425E-7</v>
      </c>
      <c r="CZ49" s="40">
        <f t="shared" si="26"/>
        <v>1.158727477146697E-5</v>
      </c>
      <c r="DA49" s="40">
        <f t="shared" si="27"/>
        <v>-1.1009069313352827E-5</v>
      </c>
      <c r="DB49" s="40">
        <f t="shared" si="28"/>
        <v>-1.338199419521524E-5</v>
      </c>
      <c r="DC49" s="40">
        <f t="shared" si="29"/>
        <v>2.7778956011444471E-5</v>
      </c>
      <c r="DD49" s="40">
        <f t="shared" si="30"/>
        <v>-9.2884947297701409E-6</v>
      </c>
      <c r="DE49" s="40">
        <f t="shared" si="31"/>
        <v>-7.3386659655915769E-6</v>
      </c>
      <c r="DF49" s="40">
        <f t="shared" si="32"/>
        <v>-1.2976803292583419E-5</v>
      </c>
      <c r="DG49" s="40">
        <f t="shared" si="33"/>
        <v>-6.3828261166415567E-6</v>
      </c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</row>
    <row r="50" spans="1:122" x14ac:dyDescent="0.25">
      <c r="A50" s="17" t="s">
        <v>220</v>
      </c>
      <c r="B50" s="15">
        <v>4372.51112500006</v>
      </c>
      <c r="C50" s="15">
        <v>54.779153249999297</v>
      </c>
      <c r="D50" s="15">
        <v>200.83918374999899</v>
      </c>
      <c r="E50" s="15">
        <v>851.60838825000496</v>
      </c>
      <c r="F50" s="15">
        <v>765.72844199999997</v>
      </c>
      <c r="G50" s="15">
        <v>66.334667500000606</v>
      </c>
      <c r="H50" s="15">
        <v>1168.7575778749999</v>
      </c>
      <c r="I50" s="17">
        <v>138.038479172987</v>
      </c>
      <c r="J50" s="17">
        <v>18.4156628234498</v>
      </c>
      <c r="K50" s="17">
        <v>6.6349021006125497</v>
      </c>
      <c r="L50" s="17">
        <v>110.1767824513</v>
      </c>
      <c r="M50" s="17">
        <v>9.6928294720498798</v>
      </c>
      <c r="N50" s="17">
        <v>1.97801476249998</v>
      </c>
      <c r="O50" s="17">
        <v>0.952943800000005</v>
      </c>
      <c r="P50" s="17">
        <v>1.5301320337500299</v>
      </c>
      <c r="Q50" s="17">
        <v>0.18793699999999899</v>
      </c>
      <c r="R50" s="32"/>
      <c r="S50" s="17" t="s">
        <v>220</v>
      </c>
      <c r="T50" s="17">
        <v>72.563934635850401</v>
      </c>
      <c r="U50" s="17">
        <v>16.928478350212501</v>
      </c>
      <c r="V50" s="17">
        <v>138.03550515921901</v>
      </c>
      <c r="W50" s="17">
        <v>138.03550515921901</v>
      </c>
      <c r="X50" s="17">
        <v>9.7318936670414509</v>
      </c>
      <c r="Y50" s="17">
        <v>11.616942865308401</v>
      </c>
      <c r="Z50" s="17">
        <v>18.4152545319117</v>
      </c>
      <c r="AA50" s="17">
        <v>6.6347896506030404</v>
      </c>
      <c r="AB50" s="17">
        <v>121.09748535994299</v>
      </c>
      <c r="AC50" s="17">
        <v>4372.4445549694901</v>
      </c>
      <c r="AD50" s="17">
        <v>38.146832839550903</v>
      </c>
      <c r="AE50" s="17">
        <v>18.171887418280001</v>
      </c>
      <c r="AF50" s="17">
        <v>9.8475144680378293</v>
      </c>
      <c r="AG50" s="17">
        <v>0.95292728464205201</v>
      </c>
      <c r="AH50" s="17">
        <v>5.2020775892401199</v>
      </c>
      <c r="AI50" s="17">
        <v>8.2055145634490092</v>
      </c>
      <c r="AJ50" s="17">
        <v>110.174636580591</v>
      </c>
      <c r="AK50" s="17">
        <v>110.174636580591</v>
      </c>
      <c r="AL50" s="17">
        <v>16.428950779547701</v>
      </c>
      <c r="AM50" s="17">
        <v>12.1958412525229</v>
      </c>
      <c r="AN50" s="17">
        <v>1.5301297945790999</v>
      </c>
      <c r="AO50" s="17">
        <v>267026.92079421598</v>
      </c>
      <c r="AP50" s="17">
        <v>0</v>
      </c>
      <c r="AQ50" s="17">
        <v>26.0385578372581</v>
      </c>
      <c r="AR50" s="17">
        <v>2.6303490095537301</v>
      </c>
      <c r="AS50" s="17">
        <v>6.7170286470016496</v>
      </c>
      <c r="AT50" s="17">
        <v>30.049746970578099</v>
      </c>
      <c r="AU50" s="17">
        <v>4.2178797643964598</v>
      </c>
      <c r="AV50" s="17">
        <v>0</v>
      </c>
      <c r="AW50" s="17">
        <v>6.2968505223955402</v>
      </c>
      <c r="AX50" s="17">
        <v>0</v>
      </c>
      <c r="AY50" s="17">
        <v>54.778249789183</v>
      </c>
      <c r="AZ50" s="17">
        <v>0</v>
      </c>
      <c r="BA50" s="17">
        <v>1208.16477432938</v>
      </c>
      <c r="BB50" s="17">
        <v>180.75193334986699</v>
      </c>
      <c r="BC50" s="17">
        <v>20.0835889865903</v>
      </c>
      <c r="BD50" s="17">
        <v>200.83552233645801</v>
      </c>
      <c r="BE50" s="17">
        <v>0</v>
      </c>
      <c r="BF50" s="17">
        <v>27.631433504356799</v>
      </c>
      <c r="BG50" s="17">
        <v>0.70948684652168503</v>
      </c>
      <c r="BH50" s="17">
        <v>0.28654015035521901</v>
      </c>
      <c r="BI50" s="17">
        <v>521.22920005555602</v>
      </c>
      <c r="BJ50" s="17">
        <v>4.8205317043381397</v>
      </c>
      <c r="BK50" s="17">
        <v>23.420784867474602</v>
      </c>
      <c r="BL50" s="17">
        <v>38.620509388933797</v>
      </c>
      <c r="BM50" s="17">
        <v>0.20929696302297701</v>
      </c>
      <c r="BN50" s="17">
        <v>0</v>
      </c>
      <c r="BO50" s="17">
        <v>19.3669996197027</v>
      </c>
      <c r="BP50" s="17">
        <v>851.59484549623301</v>
      </c>
      <c r="BQ50" s="17">
        <v>765.71545402701702</v>
      </c>
      <c r="BR50" s="17">
        <v>85.879391469215193</v>
      </c>
      <c r="BS50" s="17">
        <v>0.71256201943374298</v>
      </c>
      <c r="BT50" s="17">
        <v>4.0519375981745702E-2</v>
      </c>
      <c r="BU50" s="17">
        <v>159.87778380374399</v>
      </c>
      <c r="BV50" s="17">
        <v>1.2536537459283299</v>
      </c>
      <c r="BW50" s="17">
        <v>205.06483760203199</v>
      </c>
      <c r="BX50" s="17">
        <v>3.88975300627766</v>
      </c>
      <c r="BY50" s="17">
        <v>2.1751047581254102</v>
      </c>
      <c r="BZ50" s="17">
        <v>292.94980384375799</v>
      </c>
      <c r="CA50" s="17">
        <v>6.3289508093859501</v>
      </c>
      <c r="CB50" s="17">
        <v>5.3366652415990101</v>
      </c>
      <c r="CC50" s="17">
        <v>7.6711839249987497</v>
      </c>
      <c r="CD50" s="17">
        <v>1.89240113097108E-2</v>
      </c>
      <c r="CE50" s="17">
        <v>66.3334471888313</v>
      </c>
      <c r="CF50" s="17">
        <v>166.800358416856</v>
      </c>
      <c r="CG50" s="17">
        <v>0.18793862534653899</v>
      </c>
      <c r="CH50" s="17">
        <v>0</v>
      </c>
      <c r="CI50" s="17">
        <v>2.4725709101160098</v>
      </c>
      <c r="CJ50" s="17">
        <v>16.228054497465902</v>
      </c>
      <c r="CK50" s="17">
        <v>9.6926343058169593</v>
      </c>
      <c r="CL50" s="17">
        <v>6.1723728838042904</v>
      </c>
      <c r="CM50" s="17">
        <v>1168.7354203387399</v>
      </c>
      <c r="CN50" s="17">
        <v>1.97797937352304</v>
      </c>
      <c r="CO50" s="17">
        <v>11.6198883247606</v>
      </c>
      <c r="CQ50" s="26">
        <f t="shared" si="17"/>
        <v>1.0337367665123147</v>
      </c>
      <c r="CR50" s="40">
        <f t="shared" si="18"/>
        <v>-1.5224668083581162E-5</v>
      </c>
      <c r="CS50" s="40">
        <f t="shared" si="19"/>
        <v>-1.6492785351630869E-5</v>
      </c>
      <c r="CT50" s="40">
        <f t="shared" si="20"/>
        <v>-1.8230573698903799E-5</v>
      </c>
      <c r="CU50" s="40">
        <f t="shared" si="21"/>
        <v>-1.5902560330326603E-5</v>
      </c>
      <c r="CV50" s="40">
        <f t="shared" si="22"/>
        <v>-1.6961591434467572E-5</v>
      </c>
      <c r="CW50" s="40">
        <f t="shared" si="23"/>
        <v>-1.839628078795181E-5</v>
      </c>
      <c r="CX50" s="40">
        <f t="shared" si="24"/>
        <v>-1.8958196874579218E-5</v>
      </c>
      <c r="CY50" s="40">
        <f t="shared" si="25"/>
        <v>-2.1544816965531536E-5</v>
      </c>
      <c r="CZ50" s="40">
        <f t="shared" si="26"/>
        <v>-2.2170884752549381E-5</v>
      </c>
      <c r="DA50" s="40">
        <f t="shared" si="27"/>
        <v>-1.6948254518923841E-5</v>
      </c>
      <c r="DB50" s="40">
        <f t="shared" si="28"/>
        <v>-1.9476614412378855E-5</v>
      </c>
      <c r="DC50" s="40">
        <f t="shared" si="29"/>
        <v>-2.0135114672476592E-5</v>
      </c>
      <c r="DD50" s="40">
        <f t="shared" si="30"/>
        <v>-1.7891159161659081E-5</v>
      </c>
      <c r="DE50" s="40">
        <f t="shared" si="31"/>
        <v>-1.7330883471821964E-5</v>
      </c>
      <c r="DF50" s="40">
        <f t="shared" si="32"/>
        <v>-1.463384126740767E-6</v>
      </c>
      <c r="DG50" s="40">
        <f t="shared" si="33"/>
        <v>8.6483584392442714E-6</v>
      </c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</row>
    <row r="51" spans="1:122" x14ac:dyDescent="0.25">
      <c r="A51" s="17" t="s">
        <v>221</v>
      </c>
      <c r="B51" s="15">
        <v>3360.0988160000002</v>
      </c>
      <c r="C51" s="15">
        <v>30.376533499999798</v>
      </c>
      <c r="D51" s="15">
        <v>102.415870499999</v>
      </c>
      <c r="E51" s="15">
        <v>583.62715549999905</v>
      </c>
      <c r="F51" s="15">
        <v>396.16701799999902</v>
      </c>
      <c r="G51" s="15">
        <v>19.260950999999999</v>
      </c>
      <c r="H51" s="15">
        <v>385.82261325000098</v>
      </c>
      <c r="I51" s="17">
        <v>31.9144352714248</v>
      </c>
      <c r="J51" s="17">
        <v>4.7717646546999797</v>
      </c>
      <c r="K51" s="17">
        <v>3.35742140217498</v>
      </c>
      <c r="L51" s="17">
        <v>21.664678463799898</v>
      </c>
      <c r="M51" s="17">
        <v>3.5454665782999899</v>
      </c>
      <c r="N51" s="17">
        <v>1.369602075</v>
      </c>
      <c r="O51" s="17">
        <v>0.56607379999999696</v>
      </c>
      <c r="P51" s="17">
        <v>3.5796047524999799</v>
      </c>
      <c r="Q51" s="17">
        <v>0.52704499999999999</v>
      </c>
      <c r="R51" s="32"/>
      <c r="S51" s="15" t="s">
        <v>221</v>
      </c>
      <c r="T51" s="15">
        <v>0.32530425604479701</v>
      </c>
      <c r="U51" s="15">
        <v>12.064534851602399</v>
      </c>
      <c r="V51" s="15">
        <v>31.914392965624401</v>
      </c>
      <c r="W51" s="15">
        <v>31.914392965624401</v>
      </c>
      <c r="X51" s="15">
        <v>7.9962137571719003</v>
      </c>
      <c r="Y51" s="15">
        <v>8.3722541364859404E-2</v>
      </c>
      <c r="Z51" s="15">
        <v>4.7717832480303297</v>
      </c>
      <c r="AA51" s="15">
        <v>3.35740877981624</v>
      </c>
      <c r="AB51" s="15">
        <v>79.626821572005696</v>
      </c>
      <c r="AC51" s="15">
        <v>3360.0986436063199</v>
      </c>
      <c r="AD51" s="15">
        <v>21.9132542166702</v>
      </c>
      <c r="AE51" s="15">
        <v>17.372649676052799</v>
      </c>
      <c r="AF51" s="15">
        <v>3.2901480111013699</v>
      </c>
      <c r="AG51" s="15">
        <v>0.56607402457492095</v>
      </c>
      <c r="AH51" s="15">
        <v>2.33207865456329E-2</v>
      </c>
      <c r="AI51" s="15">
        <v>3.6785500972789403E-2</v>
      </c>
      <c r="AJ51" s="15">
        <v>21.664707009176698</v>
      </c>
      <c r="AK51" s="15">
        <v>21.664707009176698</v>
      </c>
      <c r="AL51" s="15">
        <v>45.279995745255903</v>
      </c>
      <c r="AM51" s="15">
        <v>5.4673907615315501E-2</v>
      </c>
      <c r="AN51" s="15">
        <v>3.5796226871310699</v>
      </c>
      <c r="AO51" s="15">
        <v>701972.95710139605</v>
      </c>
      <c r="AP51" s="15">
        <v>0</v>
      </c>
      <c r="AQ51" s="15">
        <v>1.9225465184653601</v>
      </c>
      <c r="AR51" s="15">
        <v>1.5151272453089499</v>
      </c>
      <c r="AS51" s="15">
        <v>3.0112741136592801E-2</v>
      </c>
      <c r="AT51" s="15">
        <v>1.8068347750376901</v>
      </c>
      <c r="AU51" s="15">
        <v>1.77880660985355</v>
      </c>
      <c r="AV51" s="15">
        <v>0</v>
      </c>
      <c r="AW51" s="15">
        <v>19.068649144999</v>
      </c>
      <c r="AX51" s="15">
        <v>0</v>
      </c>
      <c r="AY51" s="15">
        <v>30.3765512436823</v>
      </c>
      <c r="AZ51" s="15">
        <v>0</v>
      </c>
      <c r="BA51" s="15">
        <v>415.30134206363601</v>
      </c>
      <c r="BB51" s="15">
        <v>92.174188329833399</v>
      </c>
      <c r="BC51" s="15">
        <v>10.2415582268225</v>
      </c>
      <c r="BD51" s="15">
        <v>102.415746556656</v>
      </c>
      <c r="BE51" s="15">
        <v>0</v>
      </c>
      <c r="BF51" s="15">
        <v>10.9909243605769</v>
      </c>
      <c r="BG51" s="15">
        <v>3.1806156307974602E-3</v>
      </c>
      <c r="BH51" s="15">
        <v>0.119104852924155</v>
      </c>
      <c r="BI51" s="15">
        <v>189.13336587245101</v>
      </c>
      <c r="BJ51" s="15">
        <v>0.151212557526855</v>
      </c>
      <c r="BK51" s="15">
        <v>35.655300297072799</v>
      </c>
      <c r="BL51" s="15">
        <v>42.981159520935599</v>
      </c>
      <c r="BM51" s="15">
        <v>4.0211978593120402E-2</v>
      </c>
      <c r="BN51" s="15">
        <v>0</v>
      </c>
      <c r="BO51" s="15">
        <v>27.7353076825564</v>
      </c>
      <c r="BP51" s="15">
        <v>583.62695361982401</v>
      </c>
      <c r="BQ51" s="15">
        <v>396.166849782128</v>
      </c>
      <c r="BR51" s="15">
        <v>187.46010383769499</v>
      </c>
      <c r="BS51" s="15">
        <v>0.31973871040636598</v>
      </c>
      <c r="BT51" s="15">
        <v>1.8164905724852101E-4</v>
      </c>
      <c r="BU51" s="15">
        <v>10.1180083444942</v>
      </c>
      <c r="BV51" s="15">
        <v>2.5780276018673098</v>
      </c>
      <c r="BW51" s="15">
        <v>107.64088570688401</v>
      </c>
      <c r="BX51" s="15">
        <v>7.0866540231595501</v>
      </c>
      <c r="BY51" s="15">
        <v>1.38431946074946</v>
      </c>
      <c r="BZ51" s="5">
        <v>153.772668529572</v>
      </c>
      <c r="CA51" s="17">
        <v>5.4523511536367897</v>
      </c>
      <c r="CB51" s="17">
        <v>8.28348148393106E-2</v>
      </c>
      <c r="CC51" s="17">
        <v>6.4972218455992898</v>
      </c>
      <c r="CD51" s="5">
        <v>4.0122058896476399E-3</v>
      </c>
      <c r="CE51" s="5">
        <v>19.260864639516701</v>
      </c>
      <c r="CF51" s="5">
        <v>58.9243432603052</v>
      </c>
      <c r="CG51" s="5">
        <v>0.52704517484856905</v>
      </c>
      <c r="CH51" s="5">
        <v>0</v>
      </c>
      <c r="CI51" s="5">
        <v>1.1084708314401099E-2</v>
      </c>
      <c r="CJ51" s="17">
        <v>5.3683292607682001</v>
      </c>
      <c r="CK51" s="17">
        <v>3.5454815897061698</v>
      </c>
      <c r="CL51" s="5">
        <v>0.93948863691529205</v>
      </c>
      <c r="CM51" s="5">
        <v>385.822519772703</v>
      </c>
      <c r="CN51" s="5">
        <v>1.3695974405154401</v>
      </c>
      <c r="CO51" s="5">
        <v>2.4543412844061501</v>
      </c>
      <c r="CQ51" s="26">
        <f t="shared" si="17"/>
        <v>1.0764051365075831</v>
      </c>
      <c r="CR51" s="40">
        <f t="shared" si="18"/>
        <v>-5.1306134045291036E-8</v>
      </c>
      <c r="CS51" s="40">
        <f t="shared" si="19"/>
        <v>5.8412466656073396E-7</v>
      </c>
      <c r="CT51" s="40">
        <f t="shared" si="20"/>
        <v>-1.2101966462190198E-6</v>
      </c>
      <c r="CU51" s="40">
        <f t="shared" si="21"/>
        <v>-3.4590606886346235E-7</v>
      </c>
      <c r="CV51" s="40">
        <f t="shared" si="22"/>
        <v>-4.2461351747653702E-7</v>
      </c>
      <c r="CW51" s="40">
        <f t="shared" si="23"/>
        <v>-4.4837081667415716E-6</v>
      </c>
      <c r="CX51" s="40">
        <f t="shared" si="24"/>
        <v>-2.4228050604125866E-7</v>
      </c>
      <c r="CY51" s="40">
        <f t="shared" si="25"/>
        <v>-1.3256007834410234E-6</v>
      </c>
      <c r="CZ51" s="40">
        <f t="shared" si="26"/>
        <v>3.896531303513194E-6</v>
      </c>
      <c r="DA51" s="40">
        <f t="shared" si="27"/>
        <v>-3.759539607337618E-6</v>
      </c>
      <c r="DB51" s="40">
        <f t="shared" si="28"/>
        <v>1.3175998364240354E-6</v>
      </c>
      <c r="DC51" s="40">
        <f t="shared" si="29"/>
        <v>4.2339719888360995E-6</v>
      </c>
      <c r="DD51" s="40">
        <f t="shared" si="30"/>
        <v>-3.3838182961978711E-6</v>
      </c>
      <c r="DE51" s="40">
        <f t="shared" si="31"/>
        <v>3.9672375579017844E-7</v>
      </c>
      <c r="DF51" s="40">
        <f t="shared" si="32"/>
        <v>5.0102266395431909E-6</v>
      </c>
      <c r="DG51" s="40">
        <f t="shared" si="33"/>
        <v>3.3175263794893818E-7</v>
      </c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</row>
    <row r="52" spans="1:122" x14ac:dyDescent="0.25">
      <c r="R52" s="32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</row>
    <row r="53" spans="1:122" x14ac:dyDescent="0.25">
      <c r="A53" s="32"/>
      <c r="R53" s="32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5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</row>
    <row r="54" spans="1:122" x14ac:dyDescent="0.25">
      <c r="A54" s="17" t="s">
        <v>343</v>
      </c>
      <c r="R54" s="32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</row>
    <row r="55" spans="1:122" x14ac:dyDescent="0.25">
      <c r="A55" s="17" t="s">
        <v>344</v>
      </c>
      <c r="R55" s="32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</row>
    <row r="56" spans="1:122" x14ac:dyDescent="0.25">
      <c r="A56" s="17" t="s">
        <v>345</v>
      </c>
      <c r="R56" s="32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</row>
    <row r="57" spans="1:122" x14ac:dyDescent="0.25">
      <c r="A57" s="32" t="s">
        <v>346</v>
      </c>
      <c r="R57" s="32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</row>
    <row r="58" spans="1:122" x14ac:dyDescent="0.25">
      <c r="A58" s="32" t="s">
        <v>424</v>
      </c>
      <c r="R58" s="32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</row>
    <row r="59" spans="1:122" x14ac:dyDescent="0.25">
      <c r="A59" s="32" t="s">
        <v>378</v>
      </c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</row>
    <row r="60" spans="1:122" x14ac:dyDescent="0.25">
      <c r="A60" s="32" t="s">
        <v>426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</row>
    <row r="61" spans="1:122" x14ac:dyDescent="0.25">
      <c r="A61" s="1" t="s">
        <v>353</v>
      </c>
      <c r="B61" s="1">
        <f>SUM(B3:B58)</f>
        <v>970368.10483897827</v>
      </c>
      <c r="C61" s="1">
        <f t="shared" ref="C61:Q61" si="34">SUM(C3:C58)</f>
        <v>11311.409332250234</v>
      </c>
      <c r="D61" s="1">
        <f t="shared" si="34"/>
        <v>42543.305277750122</v>
      </c>
      <c r="E61" s="1">
        <f t="shared" si="34"/>
        <v>139685.02491725271</v>
      </c>
      <c r="F61" s="1">
        <f t="shared" si="34"/>
        <v>94075.589801999173</v>
      </c>
      <c r="G61" s="1">
        <f t="shared" si="34"/>
        <v>13919.881724499734</v>
      </c>
      <c r="H61" s="1">
        <f t="shared" si="34"/>
        <v>160851.18754987992</v>
      </c>
      <c r="I61" s="1">
        <f t="shared" si="34"/>
        <v>14082.343772975932</v>
      </c>
      <c r="J61" s="1">
        <f t="shared" si="34"/>
        <v>2461.835809143844</v>
      </c>
      <c r="K61" s="1">
        <f t="shared" si="34"/>
        <v>1159.8297654127371</v>
      </c>
      <c r="L61" s="1">
        <f t="shared" si="34"/>
        <v>10728.668696272696</v>
      </c>
      <c r="M61" s="1">
        <f t="shared" si="34"/>
        <v>1810.1998049076858</v>
      </c>
      <c r="N61" s="1">
        <f t="shared" si="34"/>
        <v>450.0824576624982</v>
      </c>
      <c r="O61" s="1">
        <f t="shared" si="34"/>
        <v>981.82935840003017</v>
      </c>
      <c r="P61" s="1">
        <f t="shared" si="34"/>
        <v>1112.0113008637993</v>
      </c>
      <c r="Q61" s="1">
        <f t="shared" si="34"/>
        <v>150.80922500000509</v>
      </c>
      <c r="R61" s="1"/>
      <c r="T61" s="39">
        <f>SUM(T3:T58)</f>
        <v>2863.9146395884627</v>
      </c>
      <c r="U61" s="39">
        <f t="shared" ref="U61:CC61" si="35">SUM(U3:U58)</f>
        <v>3901.7783958854156</v>
      </c>
      <c r="V61" s="39">
        <f t="shared" si="35"/>
        <v>14082.965126199855</v>
      </c>
      <c r="W61" s="39">
        <f t="shared" si="35"/>
        <v>14082.965126199855</v>
      </c>
      <c r="X61" s="39">
        <f t="shared" si="35"/>
        <v>2567.3311125581818</v>
      </c>
      <c r="Y61" s="39">
        <f t="shared" si="35"/>
        <v>466.75838211273032</v>
      </c>
      <c r="Z61" s="39">
        <f t="shared" si="35"/>
        <v>2462.0050550669148</v>
      </c>
      <c r="AA61" s="39">
        <f t="shared" si="35"/>
        <v>1159.9321209505088</v>
      </c>
      <c r="AB61" s="39">
        <f t="shared" si="35"/>
        <v>29883.414634829656</v>
      </c>
      <c r="AC61" s="39">
        <f t="shared" si="35"/>
        <v>970451.70939006854</v>
      </c>
      <c r="AD61" s="39">
        <f t="shared" si="35"/>
        <v>10445.907945549568</v>
      </c>
      <c r="AE61" s="39">
        <f t="shared" si="35"/>
        <v>6852.8527079208516</v>
      </c>
      <c r="AF61" s="39">
        <f t="shared" si="35"/>
        <v>1710.5395815282943</v>
      </c>
      <c r="AG61" s="39">
        <f t="shared" si="35"/>
        <v>981.93503495274945</v>
      </c>
      <c r="AH61" s="39">
        <f t="shared" si="35"/>
        <v>205.3289223292619</v>
      </c>
      <c r="AI61" s="39">
        <f t="shared" si="35"/>
        <v>323.73849255764395</v>
      </c>
      <c r="AJ61" s="39">
        <f t="shared" si="35"/>
        <v>10729.222879451263</v>
      </c>
      <c r="AK61" s="39">
        <f t="shared" si="35"/>
        <v>10729.222879451263</v>
      </c>
      <c r="AL61" s="39"/>
      <c r="AM61" s="39"/>
      <c r="AN61" s="39">
        <f t="shared" si="35"/>
        <v>1112.1978054326573</v>
      </c>
      <c r="AO61" s="39">
        <f t="shared" si="35"/>
        <v>180674288.71016711</v>
      </c>
      <c r="AP61" s="39">
        <f t="shared" si="35"/>
        <v>0</v>
      </c>
      <c r="AQ61" s="39">
        <f t="shared" si="35"/>
        <v>1726.3626614234545</v>
      </c>
      <c r="AR61" s="39">
        <f t="shared" si="35"/>
        <v>812.92699759394395</v>
      </c>
      <c r="AS61" s="39"/>
      <c r="AT61" s="39">
        <f t="shared" si="35"/>
        <v>1633.1473839936361</v>
      </c>
      <c r="AU61" s="39">
        <f t="shared" si="35"/>
        <v>648.05590883453397</v>
      </c>
      <c r="AV61" s="39">
        <f t="shared" si="35"/>
        <v>0</v>
      </c>
      <c r="AW61" s="39"/>
      <c r="AX61" s="39">
        <f t="shared" si="35"/>
        <v>0</v>
      </c>
      <c r="AY61" s="39">
        <f t="shared" si="35"/>
        <v>11312.491562269302</v>
      </c>
      <c r="AZ61" s="39">
        <f t="shared" si="35"/>
        <v>0</v>
      </c>
      <c r="BA61" s="39">
        <f t="shared" si="35"/>
        <v>171796.4942408799</v>
      </c>
      <c r="BB61" s="39">
        <f t="shared" si="35"/>
        <v>38293.705384779205</v>
      </c>
      <c r="BC61" s="39">
        <f t="shared" si="35"/>
        <v>4254.8583506879559</v>
      </c>
      <c r="BD61" s="39">
        <f t="shared" si="35"/>
        <v>42548.563735467185</v>
      </c>
      <c r="BE61" s="39">
        <f t="shared" si="35"/>
        <v>1.5767953257645774E-2</v>
      </c>
      <c r="BF61" s="39">
        <f t="shared" si="35"/>
        <v>4355.8939115116882</v>
      </c>
      <c r="BG61" s="39"/>
      <c r="BH61" s="39">
        <f t="shared" si="35"/>
        <v>29.891230233537744</v>
      </c>
      <c r="BI61" s="39">
        <f t="shared" si="35"/>
        <v>75199.310743358772</v>
      </c>
      <c r="BJ61" s="39">
        <f t="shared" si="35"/>
        <v>210.71491347619246</v>
      </c>
      <c r="BK61" s="39">
        <f t="shared" si="35"/>
        <v>6944.1674603418169</v>
      </c>
      <c r="BL61" s="39">
        <f t="shared" si="35"/>
        <v>8824.3013389171847</v>
      </c>
      <c r="BM61" s="39">
        <f t="shared" si="35"/>
        <v>14.45500530969975</v>
      </c>
      <c r="BN61" s="39">
        <f t="shared" si="35"/>
        <v>0</v>
      </c>
      <c r="BO61" s="39">
        <f t="shared" si="35"/>
        <v>5468.5866178982169</v>
      </c>
      <c r="BP61" s="39">
        <f t="shared" si="35"/>
        <v>139697.67006411601</v>
      </c>
      <c r="BQ61" s="39">
        <f t="shared" si="35"/>
        <v>94081.551826981755</v>
      </c>
      <c r="BR61" s="39">
        <f t="shared" si="35"/>
        <v>45616.118237134353</v>
      </c>
      <c r="BS61" s="39">
        <f t="shared" si="35"/>
        <v>81.275270059326246</v>
      </c>
      <c r="BT61" s="39">
        <f t="shared" si="35"/>
        <v>1.5993745304981872</v>
      </c>
      <c r="BU61" s="39">
        <f t="shared" si="35"/>
        <v>7867.0370113662448</v>
      </c>
      <c r="BV61" s="39">
        <f t="shared" si="35"/>
        <v>458.39650670038543</v>
      </c>
      <c r="BW61" s="39">
        <f t="shared" si="35"/>
        <v>25099.944750624029</v>
      </c>
      <c r="BX61" s="39">
        <f t="shared" si="35"/>
        <v>1310.3599290370735</v>
      </c>
      <c r="BY61" s="39">
        <f t="shared" si="35"/>
        <v>305.86154491024382</v>
      </c>
      <c r="BZ61" s="39">
        <f t="shared" si="35"/>
        <v>35857.068021170911</v>
      </c>
      <c r="CA61" s="39">
        <f t="shared" si="35"/>
        <v>2850.3517066195755</v>
      </c>
      <c r="CB61" s="39">
        <f t="shared" si="35"/>
        <v>219.93878507181415</v>
      </c>
      <c r="CC61" s="39">
        <f t="shared" si="35"/>
        <v>1386.5877353709513</v>
      </c>
      <c r="CD61" s="39">
        <f t="shared" ref="CD61:CL61" si="36">SUM(CD3:CD58)</f>
        <v>1.3663319635994833</v>
      </c>
      <c r="CE61" s="39">
        <f t="shared" si="36"/>
        <v>13922.266621954783</v>
      </c>
      <c r="CF61" s="39">
        <f t="shared" si="36"/>
        <v>22538.518034258981</v>
      </c>
      <c r="CG61" s="39">
        <f t="shared" si="36"/>
        <v>150.82910266598114</v>
      </c>
      <c r="CH61" s="39">
        <f t="shared" si="36"/>
        <v>0</v>
      </c>
      <c r="CI61" s="39">
        <f t="shared" si="36"/>
        <v>97.594072951150125</v>
      </c>
      <c r="CJ61" s="39">
        <f t="shared" si="36"/>
        <v>3196.9207244362829</v>
      </c>
      <c r="CK61" s="39">
        <f t="shared" si="36"/>
        <v>1810.3448282730685</v>
      </c>
      <c r="CL61" s="39">
        <f t="shared" si="36"/>
        <v>486.37534112503505</v>
      </c>
      <c r="CM61" s="39">
        <f t="shared" ref="CM61:CO61" si="37">SUM(CM3:CM58)</f>
        <v>160863.49177369621</v>
      </c>
      <c r="CN61" s="39">
        <f t="shared" si="37"/>
        <v>450.12549438283037</v>
      </c>
      <c r="CO61" s="39">
        <f t="shared" si="37"/>
        <v>1105.0927737017341</v>
      </c>
    </row>
    <row r="62" spans="1:122" x14ac:dyDescent="0.25">
      <c r="A62" s="32" t="s">
        <v>223</v>
      </c>
      <c r="B62" s="15">
        <f>SUM(B3:B53)</f>
        <v>970368.10483897827</v>
      </c>
      <c r="C62" s="15">
        <f t="shared" ref="C62:Q62" si="38">SUM(C3:C53)</f>
        <v>11311.409332250234</v>
      </c>
      <c r="D62" s="15">
        <f t="shared" si="38"/>
        <v>42543.305277750122</v>
      </c>
      <c r="E62" s="15">
        <f t="shared" si="38"/>
        <v>139685.02491725271</v>
      </c>
      <c r="F62" s="15">
        <f t="shared" si="38"/>
        <v>94075.589801999173</v>
      </c>
      <c r="G62" s="15">
        <f t="shared" si="38"/>
        <v>13919.881724499734</v>
      </c>
      <c r="H62" s="15">
        <f t="shared" si="38"/>
        <v>160851.18754987992</v>
      </c>
      <c r="I62" s="15">
        <f t="shared" si="38"/>
        <v>14082.343772975932</v>
      </c>
      <c r="J62" s="15">
        <f t="shared" si="38"/>
        <v>2461.835809143844</v>
      </c>
      <c r="K62" s="15">
        <f t="shared" si="38"/>
        <v>1159.8297654127371</v>
      </c>
      <c r="L62" s="15">
        <f t="shared" si="38"/>
        <v>10728.668696272696</v>
      </c>
      <c r="M62" s="15">
        <f t="shared" si="38"/>
        <v>1810.1998049076858</v>
      </c>
      <c r="N62" s="15">
        <f t="shared" si="38"/>
        <v>450.0824576624982</v>
      </c>
      <c r="O62" s="15">
        <f t="shared" si="38"/>
        <v>981.82935840003017</v>
      </c>
      <c r="P62" s="15">
        <f t="shared" si="38"/>
        <v>1112.0113008637993</v>
      </c>
      <c r="Q62" s="15">
        <f t="shared" si="38"/>
        <v>150.80922500000509</v>
      </c>
      <c r="R62" s="15"/>
    </row>
    <row r="63" spans="1:122" x14ac:dyDescent="0.25">
      <c r="A63" s="17" t="s">
        <v>224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Y65"/>
  <sheetViews>
    <sheetView zoomScale="85" zoomScaleNormal="85" workbookViewId="0">
      <pane xSplit="1" ySplit="2" topLeftCell="AH3" activePane="bottomRight" state="frozen"/>
      <selection pane="topRight" activeCell="AY55" sqref="AY55"/>
      <selection pane="bottomLeft" activeCell="AY55" sqref="AY55"/>
      <selection pane="bottomRight" activeCell="AZ26" sqref="AZ26"/>
    </sheetView>
  </sheetViews>
  <sheetFormatPr defaultRowHeight="15" x14ac:dyDescent="0.25"/>
  <cols>
    <col min="1" max="1" width="15.28515625" customWidth="1"/>
    <col min="2" max="2" width="11.7109375" style="15" customWidth="1"/>
    <col min="3" max="3" width="10.140625" style="15" customWidth="1"/>
    <col min="4" max="4" width="9.7109375" style="15" customWidth="1"/>
    <col min="5" max="5" width="10.42578125" style="15" customWidth="1"/>
    <col min="6" max="6" width="10.5703125" style="15" customWidth="1"/>
    <col min="7" max="8" width="9.85546875" style="15" customWidth="1"/>
    <col min="9" max="15" width="9.85546875" style="17" customWidth="1"/>
    <col min="16" max="32" width="9.85546875" style="28" customWidth="1"/>
    <col min="33" max="33" width="9.85546875" style="17" customWidth="1"/>
    <col min="34" max="34" width="16" bestFit="1" customWidth="1"/>
    <col min="35" max="37" width="9.140625" style="17" customWidth="1"/>
    <col min="38" max="38" width="9.140625" customWidth="1"/>
    <col min="39" max="40" width="9.140625" style="17" customWidth="1"/>
    <col min="41" max="43" width="9.140625" customWidth="1"/>
    <col min="44" max="44" width="9.140625" style="17" customWidth="1"/>
    <col min="45" max="45" width="9.140625" customWidth="1"/>
    <col min="46" max="46" width="9.140625" style="17" customWidth="1"/>
    <col min="47" max="47" width="9.140625" customWidth="1"/>
    <col min="48" max="48" width="9.140625" style="17" customWidth="1"/>
    <col min="49" max="52" width="9.140625" customWidth="1"/>
    <col min="53" max="54" width="9.140625" style="17" customWidth="1"/>
    <col min="55" max="55" width="9.140625" customWidth="1"/>
    <col min="56" max="56" width="9.140625" style="17" customWidth="1"/>
    <col min="57" max="58" width="9.140625" customWidth="1"/>
    <col min="59" max="61" width="9.140625" style="17" customWidth="1"/>
    <col min="62" max="65" width="9.140625" customWidth="1"/>
    <col min="66" max="70" width="9.140625" style="17" customWidth="1"/>
    <col min="71" max="72" width="9.140625" customWidth="1"/>
    <col min="73" max="74" width="9.140625" style="17" customWidth="1"/>
    <col min="75" max="76" width="9.140625" customWidth="1"/>
    <col min="77" max="77" width="9.140625" style="17" customWidth="1"/>
    <col min="78" max="82" width="9.140625" customWidth="1"/>
    <col min="83" max="83" width="9.140625" style="17" customWidth="1"/>
    <col min="84" max="106" width="9.140625" customWidth="1"/>
    <col min="107" max="108" width="9.140625" style="17" customWidth="1"/>
    <col min="110" max="110" width="9.140625" style="17"/>
    <col min="113" max="114" width="9.140625" style="17"/>
    <col min="120" max="121" width="9.140625" style="17"/>
    <col min="124" max="124" width="9.140625" style="17"/>
    <col min="138" max="138" width="9.140625" style="17"/>
  </cols>
  <sheetData>
    <row r="1" spans="1:155" x14ac:dyDescent="0.25">
      <c r="A1" s="17"/>
      <c r="B1" s="15" t="s">
        <v>334</v>
      </c>
      <c r="O1" s="63"/>
      <c r="AH1" s="17" t="s">
        <v>354</v>
      </c>
      <c r="AL1" s="17"/>
      <c r="AO1" s="17"/>
      <c r="AP1" s="17"/>
      <c r="AQ1" s="17"/>
      <c r="AS1" s="17"/>
      <c r="AU1" s="17"/>
      <c r="AW1" s="17"/>
      <c r="AX1" s="17"/>
      <c r="AY1" s="17"/>
      <c r="AZ1" s="17"/>
      <c r="BC1" s="17"/>
      <c r="BE1" s="17"/>
      <c r="BF1" s="17"/>
      <c r="BJ1" s="17"/>
      <c r="BK1" s="17"/>
      <c r="BL1" s="17"/>
      <c r="BM1" s="17"/>
      <c r="BS1" s="17"/>
      <c r="BT1" s="17"/>
      <c r="BW1" s="17"/>
      <c r="BX1" s="17"/>
      <c r="BZ1" s="17"/>
      <c r="CA1" s="17"/>
      <c r="CB1" s="17"/>
      <c r="CC1" s="17"/>
      <c r="CD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E1" s="17"/>
      <c r="DG1" s="17"/>
      <c r="DH1" s="17"/>
      <c r="DK1" s="17"/>
      <c r="DL1" s="17"/>
      <c r="DM1" s="17"/>
      <c r="DN1" s="17"/>
      <c r="DO1" s="17"/>
      <c r="DR1" s="17"/>
      <c r="DS1" s="17"/>
      <c r="DU1" s="17" t="s">
        <v>355</v>
      </c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</row>
    <row r="2" spans="1:155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410</v>
      </c>
      <c r="K2" s="17" t="s">
        <v>43</v>
      </c>
      <c r="L2" s="17" t="s">
        <v>413</v>
      </c>
      <c r="M2" s="17" t="s">
        <v>416</v>
      </c>
      <c r="N2" s="17" t="s">
        <v>362</v>
      </c>
      <c r="O2" s="17" t="s">
        <v>296</v>
      </c>
      <c r="P2" s="17" t="s">
        <v>405</v>
      </c>
      <c r="Q2" s="17" t="s">
        <v>406</v>
      </c>
      <c r="R2" s="17" t="s">
        <v>407</v>
      </c>
      <c r="S2" s="17" t="s">
        <v>408</v>
      </c>
      <c r="T2" s="17" t="s">
        <v>293</v>
      </c>
      <c r="U2" s="17" t="s">
        <v>361</v>
      </c>
      <c r="V2" s="17" t="s">
        <v>420</v>
      </c>
      <c r="W2" s="17" t="s">
        <v>363</v>
      </c>
      <c r="X2" s="17" t="s">
        <v>476</v>
      </c>
      <c r="Y2" s="17" t="s">
        <v>477</v>
      </c>
      <c r="Z2" s="17" t="s">
        <v>291</v>
      </c>
      <c r="AA2" s="17" t="s">
        <v>478</v>
      </c>
      <c r="AB2" s="17" t="s">
        <v>474</v>
      </c>
      <c r="AC2" s="17" t="s">
        <v>412</v>
      </c>
      <c r="AD2" s="17" t="s">
        <v>464</v>
      </c>
      <c r="AE2" s="17" t="s">
        <v>397</v>
      </c>
      <c r="AF2" s="17" t="s">
        <v>418</v>
      </c>
      <c r="AH2" s="17" t="s">
        <v>339</v>
      </c>
      <c r="AI2" s="17" t="s">
        <v>364</v>
      </c>
      <c r="AJ2" s="17" t="s">
        <v>33</v>
      </c>
      <c r="AK2" s="17" t="s">
        <v>365</v>
      </c>
      <c r="AL2" s="17" t="s">
        <v>35</v>
      </c>
      <c r="AM2" s="17" t="s">
        <v>479</v>
      </c>
      <c r="AN2" s="17" t="s">
        <v>480</v>
      </c>
      <c r="AO2" s="17" t="s">
        <v>37</v>
      </c>
      <c r="AP2" s="17" t="s">
        <v>39</v>
      </c>
      <c r="AQ2" s="17" t="s">
        <v>41</v>
      </c>
      <c r="AR2" s="17" t="s">
        <v>366</v>
      </c>
      <c r="AS2" s="17" t="s">
        <v>284</v>
      </c>
      <c r="AT2" s="17" t="s">
        <v>285</v>
      </c>
      <c r="AU2" s="17" t="s">
        <v>45</v>
      </c>
      <c r="AV2" s="17" t="s">
        <v>484</v>
      </c>
      <c r="AW2" s="17" t="s">
        <v>47</v>
      </c>
      <c r="AX2" s="17" t="s">
        <v>51</v>
      </c>
      <c r="AY2" s="17" t="s">
        <v>53</v>
      </c>
      <c r="AZ2" s="17" t="s">
        <v>55</v>
      </c>
      <c r="BA2" s="17" t="s">
        <v>369</v>
      </c>
      <c r="BB2" s="17" t="s">
        <v>397</v>
      </c>
      <c r="BC2" s="17" t="s">
        <v>57</v>
      </c>
      <c r="BD2" s="17" t="s">
        <v>370</v>
      </c>
      <c r="BE2" s="17" t="s">
        <v>59</v>
      </c>
      <c r="BF2" s="17" t="s">
        <v>61</v>
      </c>
      <c r="BG2" s="17" t="s">
        <v>371</v>
      </c>
      <c r="BH2" s="17" t="s">
        <v>372</v>
      </c>
      <c r="BI2" s="17" t="s">
        <v>291</v>
      </c>
      <c r="BJ2" s="17" t="s">
        <v>545</v>
      </c>
      <c r="BK2" s="17" t="s">
        <v>65</v>
      </c>
      <c r="BL2" s="17" t="s">
        <v>67</v>
      </c>
      <c r="BM2" s="17" t="s">
        <v>69</v>
      </c>
      <c r="BN2" s="17" t="s">
        <v>373</v>
      </c>
      <c r="BO2" s="17" t="s">
        <v>374</v>
      </c>
      <c r="BP2" s="17" t="s">
        <v>71</v>
      </c>
      <c r="BQ2" s="17" t="s">
        <v>399</v>
      </c>
      <c r="BR2" s="17" t="s">
        <v>400</v>
      </c>
      <c r="BS2" s="17" t="s">
        <v>73</v>
      </c>
      <c r="BT2" s="17" t="s">
        <v>489</v>
      </c>
      <c r="BU2" s="17" t="s">
        <v>375</v>
      </c>
      <c r="BV2" s="17" t="s">
        <v>75</v>
      </c>
      <c r="BW2" s="17" t="s">
        <v>77</v>
      </c>
      <c r="BX2" s="17" t="s">
        <v>79</v>
      </c>
      <c r="BY2" s="17" t="s">
        <v>376</v>
      </c>
      <c r="BZ2" s="17" t="s">
        <v>81</v>
      </c>
      <c r="CA2" s="17" t="s">
        <v>83</v>
      </c>
      <c r="CB2" s="17" t="s">
        <v>159</v>
      </c>
      <c r="CC2" s="17" t="s">
        <v>87</v>
      </c>
      <c r="CD2" s="17" t="s">
        <v>89</v>
      </c>
      <c r="CE2" s="17" t="s">
        <v>377</v>
      </c>
      <c r="CF2" s="17" t="s">
        <v>405</v>
      </c>
      <c r="CG2" s="17" t="s">
        <v>406</v>
      </c>
      <c r="CH2" s="17" t="s">
        <v>407</v>
      </c>
      <c r="CI2" s="17" t="s">
        <v>408</v>
      </c>
      <c r="CJ2" s="17" t="s">
        <v>293</v>
      </c>
      <c r="CK2" s="17" t="s">
        <v>91</v>
      </c>
      <c r="CL2" s="17" t="s">
        <v>93</v>
      </c>
      <c r="CM2" s="17" t="s">
        <v>95</v>
      </c>
      <c r="CN2" s="17" t="s">
        <v>97</v>
      </c>
      <c r="CO2" s="17" t="s">
        <v>99</v>
      </c>
      <c r="CP2" s="17" t="s">
        <v>101</v>
      </c>
      <c r="CQ2" s="17" t="s">
        <v>103</v>
      </c>
      <c r="CR2" s="17" t="s">
        <v>105</v>
      </c>
      <c r="CS2" s="17" t="s">
        <v>160</v>
      </c>
      <c r="CT2" s="17" t="s">
        <v>161</v>
      </c>
      <c r="CU2" s="17" t="s">
        <v>107</v>
      </c>
      <c r="CV2" s="17" t="s">
        <v>111</v>
      </c>
      <c r="CW2" s="17" t="s">
        <v>113</v>
      </c>
      <c r="CX2" s="17" t="s">
        <v>115</v>
      </c>
      <c r="CY2" s="17" t="s">
        <v>117</v>
      </c>
      <c r="CZ2" s="17" t="s">
        <v>119</v>
      </c>
      <c r="DA2" s="17" t="s">
        <v>121</v>
      </c>
      <c r="DB2" s="17" t="s">
        <v>123</v>
      </c>
      <c r="DC2" s="17" t="s">
        <v>125</v>
      </c>
      <c r="DD2" s="17" t="s">
        <v>127</v>
      </c>
      <c r="DE2" s="17" t="s">
        <v>129</v>
      </c>
      <c r="DF2" s="17" t="s">
        <v>131</v>
      </c>
      <c r="DG2" s="17" t="s">
        <v>133</v>
      </c>
      <c r="DH2" s="17" t="s">
        <v>137</v>
      </c>
      <c r="DI2" s="17" t="s">
        <v>139</v>
      </c>
      <c r="DJ2" s="17" t="s">
        <v>474</v>
      </c>
      <c r="DK2" s="17" t="s">
        <v>141</v>
      </c>
      <c r="DL2" s="17" t="s">
        <v>143</v>
      </c>
      <c r="DM2" s="17" t="s">
        <v>145</v>
      </c>
      <c r="DN2" s="17" t="s">
        <v>295</v>
      </c>
      <c r="DO2" s="17" t="s">
        <v>149</v>
      </c>
      <c r="DP2" s="17" t="s">
        <v>151</v>
      </c>
      <c r="DQ2" s="17" t="s">
        <v>296</v>
      </c>
      <c r="DR2" s="17" t="s">
        <v>153</v>
      </c>
      <c r="DS2" s="17"/>
      <c r="DT2" s="17" t="s">
        <v>376</v>
      </c>
      <c r="DU2" s="17" t="s">
        <v>51</v>
      </c>
      <c r="DV2" s="17" t="s">
        <v>77</v>
      </c>
      <c r="DW2" s="17" t="s">
        <v>159</v>
      </c>
      <c r="DX2" s="17" t="s">
        <v>160</v>
      </c>
      <c r="DY2" s="17" t="s">
        <v>161</v>
      </c>
      <c r="DZ2" s="17" t="s">
        <v>137</v>
      </c>
      <c r="EA2" s="17" t="s">
        <v>162</v>
      </c>
      <c r="EB2" s="17" t="s">
        <v>546</v>
      </c>
      <c r="EC2" s="17" t="s">
        <v>450</v>
      </c>
      <c r="ED2" s="17" t="s">
        <v>547</v>
      </c>
      <c r="EE2" s="17" t="s">
        <v>451</v>
      </c>
      <c r="EF2" s="17" t="s">
        <v>548</v>
      </c>
      <c r="EG2" s="17" t="s">
        <v>457</v>
      </c>
      <c r="EH2" s="17" t="s">
        <v>549</v>
      </c>
      <c r="EI2" s="28" t="s">
        <v>459</v>
      </c>
      <c r="EJ2" s="28" t="s">
        <v>460</v>
      </c>
      <c r="EK2" s="28" t="s">
        <v>461</v>
      </c>
      <c r="EL2" s="28" t="s">
        <v>462</v>
      </c>
      <c r="EM2" s="28" t="s">
        <v>463</v>
      </c>
      <c r="EN2" s="17" t="s">
        <v>361</v>
      </c>
      <c r="EO2" s="17" t="s">
        <v>420</v>
      </c>
      <c r="EP2" s="17" t="s">
        <v>363</v>
      </c>
      <c r="EQ2" s="28" t="s">
        <v>476</v>
      </c>
      <c r="ER2" s="17" t="s">
        <v>477</v>
      </c>
      <c r="ES2" s="17" t="s">
        <v>291</v>
      </c>
      <c r="ET2" s="17" t="s">
        <v>478</v>
      </c>
      <c r="EU2" s="17" t="s">
        <v>474</v>
      </c>
      <c r="EV2" s="17" t="s">
        <v>412</v>
      </c>
      <c r="EW2" s="17" t="s">
        <v>464</v>
      </c>
      <c r="EX2" s="17" t="s">
        <v>397</v>
      </c>
      <c r="EY2" s="17" t="s">
        <v>418</v>
      </c>
    </row>
    <row r="3" spans="1:155" x14ac:dyDescent="0.25">
      <c r="A3" s="17" t="s">
        <v>172</v>
      </c>
      <c r="B3" s="15">
        <v>440583.59809399699</v>
      </c>
      <c r="C3" s="15">
        <v>3395.0545469999502</v>
      </c>
      <c r="D3" s="15">
        <v>7805.2420900002098</v>
      </c>
      <c r="E3" s="15">
        <v>69482.324270000303</v>
      </c>
      <c r="F3" s="15">
        <v>64360.241170999703</v>
      </c>
      <c r="G3" s="15">
        <v>4647.56052000009</v>
      </c>
      <c r="H3" s="15">
        <v>83021.972466001098</v>
      </c>
      <c r="I3" s="17">
        <v>2935.7263520000201</v>
      </c>
      <c r="J3" s="17">
        <v>1479.31299900001</v>
      </c>
      <c r="K3" s="17">
        <v>1296.1163279999901</v>
      </c>
      <c r="L3" s="17">
        <v>1181.6184409999901</v>
      </c>
      <c r="M3" s="17">
        <v>7698.8395989999799</v>
      </c>
      <c r="N3" s="17">
        <v>911.40346999999701</v>
      </c>
      <c r="O3" s="17">
        <v>480.89131100000401</v>
      </c>
      <c r="P3" s="17">
        <v>44.119962999999601</v>
      </c>
      <c r="Q3" s="17">
        <v>18.069122999999902</v>
      </c>
      <c r="R3" s="17">
        <v>21.9798830000001</v>
      </c>
      <c r="S3" s="17">
        <v>20.127083000000098</v>
      </c>
      <c r="T3" s="17">
        <v>85.3126759999939</v>
      </c>
      <c r="U3" s="17">
        <v>4515.7976859999799</v>
      </c>
      <c r="V3" s="17">
        <v>911.40346999999701</v>
      </c>
      <c r="W3" s="17">
        <v>146.55735699999801</v>
      </c>
      <c r="X3" s="17">
        <v>132.817769</v>
      </c>
      <c r="Y3" s="17">
        <v>1.22131499999995</v>
      </c>
      <c r="Z3" s="17">
        <v>54.958835999999899</v>
      </c>
      <c r="AA3" s="17">
        <v>293.506218999998</v>
      </c>
      <c r="AB3" s="17">
        <v>183.19676900000101</v>
      </c>
      <c r="AC3" s="17">
        <v>3.3850569999999398</v>
      </c>
      <c r="AD3" s="17"/>
      <c r="AE3" s="17"/>
      <c r="AF3" s="17">
        <v>0.36589499999998298</v>
      </c>
      <c r="AG3" s="15"/>
      <c r="AH3" s="17" t="s">
        <v>172</v>
      </c>
      <c r="AI3" s="17">
        <v>7731.3600905570102</v>
      </c>
      <c r="AJ3" s="17">
        <v>1159.7391527627201</v>
      </c>
      <c r="AK3" s="17">
        <v>146.557269966734</v>
      </c>
      <c r="AL3" s="17">
        <v>1479.3119563800401</v>
      </c>
      <c r="AM3" s="17">
        <v>132.817697818347</v>
      </c>
      <c r="AN3" s="17">
        <v>0</v>
      </c>
      <c r="AO3" s="17">
        <v>2935.7241879839098</v>
      </c>
      <c r="AP3" s="17">
        <v>2935.7241879839098</v>
      </c>
      <c r="AQ3" s="17">
        <v>415.23656265278697</v>
      </c>
      <c r="AR3" s="17">
        <v>2455.4166065495201</v>
      </c>
      <c r="AS3" s="17">
        <v>1296.1154044043601</v>
      </c>
      <c r="AT3" s="17">
        <v>3.3850537996233898</v>
      </c>
      <c r="AU3" s="17">
        <v>1181.61765439484</v>
      </c>
      <c r="AV3" s="17">
        <v>1.22131342048614</v>
      </c>
      <c r="AW3" s="17">
        <v>8289.1707275418194</v>
      </c>
      <c r="AX3" s="17">
        <v>440582.87750229897</v>
      </c>
      <c r="AY3" s="17">
        <v>1887.5177077943199</v>
      </c>
      <c r="AZ3" s="17">
        <v>1.97247699049961</v>
      </c>
      <c r="BA3" s="17">
        <v>1240.25712471988</v>
      </c>
      <c r="BB3" s="17">
        <v>0</v>
      </c>
      <c r="BC3" s="17">
        <v>217.630052705422</v>
      </c>
      <c r="BD3" s="17">
        <v>831.87120069577202</v>
      </c>
      <c r="BE3" s="17">
        <v>7698.8348795189904</v>
      </c>
      <c r="BF3" s="17">
        <v>7698.8348795189904</v>
      </c>
      <c r="BG3" s="17">
        <v>870.55397909223495</v>
      </c>
      <c r="BH3" s="17">
        <v>0</v>
      </c>
      <c r="BI3" s="17">
        <v>54.958802339786899</v>
      </c>
      <c r="BJ3" s="17">
        <v>80704842.008026302</v>
      </c>
      <c r="BK3" s="17">
        <v>0</v>
      </c>
      <c r="BL3" s="17">
        <v>8428.4017905109304</v>
      </c>
      <c r="BM3" s="17">
        <v>589.722185509268</v>
      </c>
      <c r="BN3" s="17">
        <v>1007.69806238902</v>
      </c>
      <c r="BO3" s="17">
        <v>8743.9972412103198</v>
      </c>
      <c r="BP3" s="17">
        <v>443.80691934494502</v>
      </c>
      <c r="BQ3" s="17">
        <v>9.5132923108296505E-2</v>
      </c>
      <c r="BR3" s="17">
        <v>0.270762903619438</v>
      </c>
      <c r="BS3" s="17">
        <v>4515.8086184970898</v>
      </c>
      <c r="BT3" s="17">
        <v>293.50606861224799</v>
      </c>
      <c r="BU3" s="17">
        <v>0</v>
      </c>
      <c r="BV3" s="17">
        <v>1032.33650958253</v>
      </c>
      <c r="BW3" s="17">
        <v>3395.0732172535299</v>
      </c>
      <c r="BX3" s="17">
        <v>0</v>
      </c>
      <c r="BY3" s="17">
        <v>85738.937892638205</v>
      </c>
      <c r="BZ3" s="17">
        <v>7024.8113897795902</v>
      </c>
      <c r="CA3" s="17">
        <v>780.53458193300401</v>
      </c>
      <c r="CB3" s="17">
        <v>7805.3459717125997</v>
      </c>
      <c r="CC3" s="17">
        <v>5.3699319192524904</v>
      </c>
      <c r="CD3" s="17">
        <v>3719.36453722734</v>
      </c>
      <c r="CE3" s="17">
        <v>374.893911774934</v>
      </c>
      <c r="CF3" s="17">
        <v>44.119939251394598</v>
      </c>
      <c r="CG3" s="17">
        <v>18.069090179945601</v>
      </c>
      <c r="CH3" s="17">
        <v>21.979858015893999</v>
      </c>
      <c r="CI3" s="17">
        <v>20.127063160871</v>
      </c>
      <c r="CJ3" s="17">
        <v>85.312608979002505</v>
      </c>
      <c r="CK3" s="17">
        <v>2.42068607263964</v>
      </c>
      <c r="CL3" s="17">
        <v>8943.5274047018593</v>
      </c>
      <c r="CM3" s="17">
        <v>1.61172079696754</v>
      </c>
      <c r="CN3" s="17">
        <v>226.31948907920599</v>
      </c>
      <c r="CO3" s="17">
        <v>2406.7314823992801</v>
      </c>
      <c r="CP3" s="17">
        <v>0.81981398868477795</v>
      </c>
      <c r="CQ3" s="17">
        <v>0</v>
      </c>
      <c r="CR3" s="17">
        <v>61.624856319714198</v>
      </c>
      <c r="CS3" s="17">
        <v>69481.944207157605</v>
      </c>
      <c r="CT3" s="17">
        <v>64360.0903034125</v>
      </c>
      <c r="CU3" s="17">
        <v>5121.8539037451001</v>
      </c>
      <c r="CV3" s="17">
        <v>0.68637223129449798</v>
      </c>
      <c r="CW3" s="17">
        <v>0.21216750974035001</v>
      </c>
      <c r="CX3" s="17">
        <v>259.55988251536297</v>
      </c>
      <c r="CY3" s="17">
        <v>43.4834666004177</v>
      </c>
      <c r="CZ3" s="17">
        <v>25059.661159752399</v>
      </c>
      <c r="DA3" s="17">
        <v>168.98589868432501</v>
      </c>
      <c r="DB3" s="17">
        <v>76.375857506054402</v>
      </c>
      <c r="DC3" s="17">
        <v>35799.517726760198</v>
      </c>
      <c r="DD3" s="17">
        <v>0.82264137075917199</v>
      </c>
      <c r="DE3" s="17">
        <v>2.23785861726263</v>
      </c>
      <c r="DF3" s="17">
        <v>249.676377753049</v>
      </c>
      <c r="DG3" s="17">
        <v>0.16548682585889299</v>
      </c>
      <c r="DH3" s="17">
        <v>4647.5824828923696</v>
      </c>
      <c r="DI3" s="17">
        <v>251.20736647900699</v>
      </c>
      <c r="DJ3" s="17">
        <v>183.19659267693399</v>
      </c>
      <c r="DK3" s="17">
        <v>0</v>
      </c>
      <c r="DL3" s="17">
        <v>144.56537423701101</v>
      </c>
      <c r="DM3" s="17">
        <v>1364.1633303906201</v>
      </c>
      <c r="DN3" s="17">
        <v>911.40282736372399</v>
      </c>
      <c r="DO3" s="17">
        <v>1272.27016572925</v>
      </c>
      <c r="DP3" s="17">
        <v>83021.042995476106</v>
      </c>
      <c r="DQ3" s="17">
        <v>480.89097513816301</v>
      </c>
      <c r="DR3" s="17">
        <v>594.44829981190003</v>
      </c>
      <c r="DS3" s="17"/>
      <c r="DT3" s="26">
        <f t="shared" ref="DT3:DT34" si="0">BY3/DP3</f>
        <v>1.0327374217318639</v>
      </c>
      <c r="DU3" s="40">
        <f t="shared" ref="DU3:DU34" si="1">(AX3-B3)/(B3+1E-50)</f>
        <v>-1.6355390920902369E-6</v>
      </c>
      <c r="DV3" s="40">
        <f t="shared" ref="DV3:DV34" si="2">(BW3-C3)/(C3+1E-50)</f>
        <v>5.4992499594102065E-6</v>
      </c>
      <c r="DW3" s="40">
        <f t="shared" ref="DW3:DW34" si="3">(CB3-D3)/(D3+1E-50)</f>
        <v>1.3309223620752284E-5</v>
      </c>
      <c r="DX3" s="40">
        <f t="shared" ref="DX3:DX34" si="4">(CS3-E3)/(E3+1E-50)</f>
        <v>-5.4699212597015678E-6</v>
      </c>
      <c r="DY3" s="40">
        <f t="shared" ref="DY3:DY34" si="5">(CT3-F3)/(F3+1E-50)</f>
        <v>-2.3441115890471617E-6</v>
      </c>
      <c r="DZ3" s="40">
        <f t="shared" ref="DZ3:DZ34" si="6">(DH3-G3)/(G3+1E-50)</f>
        <v>4.7256818249219306E-6</v>
      </c>
      <c r="EA3" s="40">
        <f t="shared" ref="EA3:EA34" si="7">(DP3-H3)/(H3+1E-50)</f>
        <v>-1.119547629843227E-5</v>
      </c>
      <c r="EB3" s="40">
        <f t="shared" ref="EB3:EB34" si="8">(AP3-I3)/(I3+1E-50)</f>
        <v>-7.3713141173853472E-7</v>
      </c>
      <c r="EC3" s="40">
        <f t="shared" ref="EC3:EC34" si="9">(AL3-J3)/(J3+1E-50)</f>
        <v>-7.0480011370066332E-7</v>
      </c>
      <c r="ED3" s="40">
        <f t="shared" ref="ED3:ED34" si="10">(AS3-K3)/(K3+1E-50)</f>
        <v>-7.1258698776014503E-7</v>
      </c>
      <c r="EE3" s="40">
        <f t="shared" ref="EE3:EE34" si="11">(AU3-L3)/(L3+1E-50)</f>
        <v>-6.6570148433971656E-7</v>
      </c>
      <c r="EF3" s="40">
        <f t="shared" ref="EF3:EF34" si="12">(BF3-M3)/(M3+1E-50)</f>
        <v>-6.1301199080600106E-7</v>
      </c>
      <c r="EG3" s="40">
        <f t="shared" ref="EG3:EG34" si="13">(DN3-N3)/(N3+1E-50)</f>
        <v>-7.0510623909307305E-7</v>
      </c>
      <c r="EH3" s="40">
        <f t="shared" ref="EH3:EH34" si="14">(DQ3-O3)/(O3+1E-50)</f>
        <v>-6.9841528285538905E-7</v>
      </c>
      <c r="EI3" s="40">
        <f t="shared" ref="EI3:EI34" si="15">(CF3-P3)/(P3+1E-50)</f>
        <v>-5.382734569051743E-7</v>
      </c>
      <c r="EJ3" s="40">
        <f t="shared" ref="EJ3:EJ34" si="16">(CG3-Q3)/(Q3+1E-50)</f>
        <v>-1.81636122023973E-6</v>
      </c>
      <c r="EK3" s="40">
        <f t="shared" ref="EK3:EK34" si="17">(CH3-R3)/(R3+1E-50)</f>
        <v>-1.1366805774762301E-6</v>
      </c>
      <c r="EL3" s="40">
        <f t="shared" ref="EL3:EL34" si="18">(CI3-S3)/(S3+1E-50)</f>
        <v>-9.8569321240649057E-7</v>
      </c>
      <c r="EM3" s="40">
        <f t="shared" ref="EM3:EM34" si="19">(CJ3-T3)/(T3+1E-50)</f>
        <v>-7.8559241764832946E-7</v>
      </c>
      <c r="EN3" s="40">
        <f t="shared" ref="EN3:EN34" si="20">(BS3-U3)/(U3+1E-50)</f>
        <v>2.4209448407813583E-6</v>
      </c>
      <c r="EO3" s="40">
        <f t="shared" ref="EO3:EO34" si="21">(BV3-V3)/(V3+1E-50)</f>
        <v>0.1326888074965672</v>
      </c>
      <c r="EP3" s="40">
        <f t="shared" ref="EP3:EP34" si="22">(AK3-W3)/(W3+1E-50)</f>
        <v>-5.9385121150248471E-7</v>
      </c>
      <c r="EQ3" s="40">
        <f t="shared" ref="EQ3:EQ34" si="23">(AM3-X3)/(X3+1E-50)</f>
        <v>-5.3593471366452006E-7</v>
      </c>
      <c r="ER3" s="40">
        <f t="shared" ref="ER3:ER34" si="24">(AV3-Y3)/(Y3+1E-50)</f>
        <v>-1.293289454373697E-6</v>
      </c>
      <c r="ES3" s="40">
        <f t="shared" ref="ES3:ES34" si="25">(BI3-Z3)/(Z3+1E-50)</f>
        <v>-6.1246226173911911E-7</v>
      </c>
      <c r="ET3" s="40">
        <f t="shared" ref="ET3:ET34" si="26">(BT3-AA3)/(AA3+1E-50)</f>
        <v>-5.1238352128854177E-7</v>
      </c>
      <c r="EU3" s="40">
        <f t="shared" ref="EU3:EU34" si="27">(DJ3-AB3)/(AB3+1E-50)</f>
        <v>-9.6247913096944763E-7</v>
      </c>
      <c r="EV3" s="40">
        <f t="shared" ref="EV3:EV34" si="28">(AT3-AC3)/(AC3+1E-50)</f>
        <v>-9.4544244011088888E-7</v>
      </c>
      <c r="EW3" s="40">
        <f t="shared" ref="EW3:EW34" si="29">(AN3-AD3)/(AD3+1E-50)</f>
        <v>0</v>
      </c>
      <c r="EX3" s="40">
        <f t="shared" ref="EX3:EX34" si="30">(BB3-AE3)/(AE3+1E-50)</f>
        <v>0</v>
      </c>
      <c r="EY3" s="40">
        <f t="shared" ref="EY3:EY34" si="31">(BQ3+BR3-AF3)/(AF3+1E-50)</f>
        <v>2.259467201068794E-6</v>
      </c>
    </row>
    <row r="4" spans="1:155" x14ac:dyDescent="0.25">
      <c r="A4" s="17" t="s">
        <v>174</v>
      </c>
      <c r="B4" s="15">
        <v>22155.942307000001</v>
      </c>
      <c r="C4" s="15">
        <v>269.42081699999898</v>
      </c>
      <c r="D4" s="15">
        <v>400.562604999999</v>
      </c>
      <c r="E4" s="15">
        <v>4351.9817599999997</v>
      </c>
      <c r="F4" s="15">
        <v>3121.2652819999898</v>
      </c>
      <c r="G4" s="15">
        <v>244.24891099999999</v>
      </c>
      <c r="H4" s="15">
        <v>5350.8249339999902</v>
      </c>
      <c r="I4" s="17">
        <v>172.33978999999999</v>
      </c>
      <c r="J4" s="17">
        <v>52.647958999999901</v>
      </c>
      <c r="K4" s="17">
        <v>46.272614999999902</v>
      </c>
      <c r="L4" s="17">
        <v>27.969221999999998</v>
      </c>
      <c r="M4" s="17">
        <v>258.303991</v>
      </c>
      <c r="N4" s="17">
        <v>35.372833999999997</v>
      </c>
      <c r="O4" s="17">
        <v>30.0257919999999</v>
      </c>
      <c r="P4" s="17">
        <v>1.9811669999999999</v>
      </c>
      <c r="Q4" s="17">
        <v>0.81136699999999795</v>
      </c>
      <c r="R4" s="17">
        <v>0.98699000000000003</v>
      </c>
      <c r="S4" s="17">
        <v>0.90378600000000098</v>
      </c>
      <c r="T4" s="17">
        <v>3.8308739999999899</v>
      </c>
      <c r="U4" s="17">
        <v>236.915775</v>
      </c>
      <c r="V4" s="17">
        <v>49.974440000000001</v>
      </c>
      <c r="W4" s="17">
        <v>33.110619999999898</v>
      </c>
      <c r="X4" s="17">
        <v>7.1979629999999997</v>
      </c>
      <c r="Y4" s="17">
        <v>5.4842000000000002E-2</v>
      </c>
      <c r="Z4" s="17">
        <v>4.9357399999999902</v>
      </c>
      <c r="AA4" s="17">
        <v>13.17957</v>
      </c>
      <c r="AB4" s="17">
        <v>10.694114999999901</v>
      </c>
      <c r="AC4" s="17">
        <v>0.15199799999999999</v>
      </c>
      <c r="AD4" s="17"/>
      <c r="AE4" s="17"/>
      <c r="AF4" s="17">
        <v>1.7475999999999901E-2</v>
      </c>
      <c r="AG4" s="15"/>
      <c r="AH4" s="17" t="s">
        <v>174</v>
      </c>
      <c r="AI4" s="17">
        <v>544.08507780430602</v>
      </c>
      <c r="AJ4" s="17">
        <v>81.570261384446894</v>
      </c>
      <c r="AK4" s="17">
        <v>33.110601648869803</v>
      </c>
      <c r="AL4" s="17">
        <v>52.647937792416499</v>
      </c>
      <c r="AM4" s="17">
        <v>7.19797487347806</v>
      </c>
      <c r="AN4" s="17">
        <v>0</v>
      </c>
      <c r="AO4" s="17">
        <v>172.33972821324099</v>
      </c>
      <c r="AP4" s="17">
        <v>172.33972821324099</v>
      </c>
      <c r="AQ4" s="17">
        <v>29.3834560889877</v>
      </c>
      <c r="AR4" s="17">
        <v>169.96999662274601</v>
      </c>
      <c r="AS4" s="17">
        <v>46.2725882794714</v>
      </c>
      <c r="AT4" s="17">
        <v>0.151999302491819</v>
      </c>
      <c r="AU4" s="17">
        <v>27.969216527474501</v>
      </c>
      <c r="AV4" s="17">
        <v>5.4842300425811702E-2</v>
      </c>
      <c r="AW4" s="17">
        <v>585.15642320648703</v>
      </c>
      <c r="AX4" s="17">
        <v>22155.935986837001</v>
      </c>
      <c r="AY4" s="17">
        <v>133.38577206277199</v>
      </c>
      <c r="AZ4" s="17">
        <v>1.8512474966544701</v>
      </c>
      <c r="BA4" s="17">
        <v>86.309378912143899</v>
      </c>
      <c r="BB4" s="17">
        <v>0</v>
      </c>
      <c r="BC4" s="17">
        <v>15.060559074234501</v>
      </c>
      <c r="BD4" s="17">
        <v>65.674138024778301</v>
      </c>
      <c r="BE4" s="17">
        <v>258.30391955744699</v>
      </c>
      <c r="BF4" s="17">
        <v>258.30391955744699</v>
      </c>
      <c r="BG4" s="17">
        <v>60.038700665989303</v>
      </c>
      <c r="BH4" s="17">
        <v>0</v>
      </c>
      <c r="BI4" s="17">
        <v>4.9357326348939301</v>
      </c>
      <c r="BJ4" s="17">
        <v>3625630.27432728</v>
      </c>
      <c r="BK4" s="17">
        <v>0</v>
      </c>
      <c r="BL4" s="17">
        <v>584.97015185949101</v>
      </c>
      <c r="BM4" s="17">
        <v>40.957088230511197</v>
      </c>
      <c r="BN4" s="17">
        <v>69.496995616201801</v>
      </c>
      <c r="BO4" s="17">
        <v>603.08535960560096</v>
      </c>
      <c r="BP4" s="17">
        <v>31.240086080376098</v>
      </c>
      <c r="BQ4" s="17">
        <v>4.5437549893351404E-3</v>
      </c>
      <c r="BR4" s="17">
        <v>1.2932240336866199E-2</v>
      </c>
      <c r="BS4" s="17">
        <v>236.91643266676101</v>
      </c>
      <c r="BT4" s="17">
        <v>13.1795586024315</v>
      </c>
      <c r="BU4" s="17">
        <v>0</v>
      </c>
      <c r="BV4" s="17">
        <v>58.314779347047001</v>
      </c>
      <c r="BW4" s="17">
        <v>269.42072379888299</v>
      </c>
      <c r="BX4" s="17">
        <v>0</v>
      </c>
      <c r="BY4" s="17">
        <v>5527.0909221498296</v>
      </c>
      <c r="BZ4" s="17">
        <v>360.50619587581298</v>
      </c>
      <c r="CA4" s="17">
        <v>40.056241911693803</v>
      </c>
      <c r="CB4" s="17">
        <v>400.56243778750701</v>
      </c>
      <c r="CC4" s="17">
        <v>0.37084591547435197</v>
      </c>
      <c r="CD4" s="17">
        <v>258.38613478647699</v>
      </c>
      <c r="CE4" s="17">
        <v>25.854962635027501</v>
      </c>
      <c r="CF4" s="17">
        <v>1.98116559955356</v>
      </c>
      <c r="CG4" s="17">
        <v>0.81136642294394101</v>
      </c>
      <c r="CH4" s="17">
        <v>0.98699138876326198</v>
      </c>
      <c r="CI4" s="17">
        <v>0.90378602970419497</v>
      </c>
      <c r="CJ4" s="17">
        <v>3.8308686795394502</v>
      </c>
      <c r="CK4" s="17">
        <v>0.32004251827356001</v>
      </c>
      <c r="CL4" s="17">
        <v>621.80123681902501</v>
      </c>
      <c r="CM4" s="17">
        <v>0.47026062485601</v>
      </c>
      <c r="CN4" s="17">
        <v>25.658754341947802</v>
      </c>
      <c r="CO4" s="17">
        <v>296.78753186637698</v>
      </c>
      <c r="CP4" s="17">
        <v>0.168509795914835</v>
      </c>
      <c r="CQ4" s="17">
        <v>0</v>
      </c>
      <c r="CR4" s="17">
        <v>33.418944652854698</v>
      </c>
      <c r="CS4" s="17">
        <v>4351.9806235360502</v>
      </c>
      <c r="CT4" s="17">
        <v>3121.2644810992801</v>
      </c>
      <c r="CU4" s="17">
        <v>1230.71614243676</v>
      </c>
      <c r="CV4" s="17">
        <v>1.0853985149666201</v>
      </c>
      <c r="CW4" s="17">
        <v>6.4729842494088793E-2</v>
      </c>
      <c r="CX4" s="17">
        <v>21.498768716303701</v>
      </c>
      <c r="CY4" s="17">
        <v>17.1724728904247</v>
      </c>
      <c r="CZ4" s="17">
        <v>1106.8537976211001</v>
      </c>
      <c r="DA4" s="17">
        <v>5.0739435852665098</v>
      </c>
      <c r="DB4" s="17">
        <v>6.5578588857179003</v>
      </c>
      <c r="DC4" s="17">
        <v>1581.21989631662</v>
      </c>
      <c r="DD4" s="17">
        <v>0.77207753633901699</v>
      </c>
      <c r="DE4" s="17">
        <v>0.71187216331839698</v>
      </c>
      <c r="DF4" s="17">
        <v>24.148678661022799</v>
      </c>
      <c r="DG4" s="17">
        <v>5.3020101816057298E-2</v>
      </c>
      <c r="DH4" s="17">
        <v>244.24885885984401</v>
      </c>
      <c r="DI4" s="17">
        <v>17.324796704998899</v>
      </c>
      <c r="DJ4" s="17">
        <v>10.6941106112755</v>
      </c>
      <c r="DK4" s="17">
        <v>0</v>
      </c>
      <c r="DL4" s="17">
        <v>9.9701042121675503</v>
      </c>
      <c r="DM4" s="17">
        <v>95.7714703465263</v>
      </c>
      <c r="DN4" s="17">
        <v>35.372827817708803</v>
      </c>
      <c r="DO4" s="17">
        <v>88.497247558466796</v>
      </c>
      <c r="DP4" s="17">
        <v>5350.8234527344403</v>
      </c>
      <c r="DQ4" s="17">
        <v>30.025748282119199</v>
      </c>
      <c r="DR4" s="17">
        <v>41.568924014672497</v>
      </c>
      <c r="DS4" s="17"/>
      <c r="DT4" s="26">
        <f t="shared" si="0"/>
        <v>1.0329421202124154</v>
      </c>
      <c r="DU4" s="40">
        <f t="shared" si="1"/>
        <v>-2.8525814485706091E-7</v>
      </c>
      <c r="DV4" s="40">
        <f t="shared" si="2"/>
        <v>-3.4593138357063351E-7</v>
      </c>
      <c r="DW4" s="40">
        <f t="shared" si="3"/>
        <v>-4.1744408963940089E-7</v>
      </c>
      <c r="DX4" s="40">
        <f t="shared" si="4"/>
        <v>-2.6113711227471663E-7</v>
      </c>
      <c r="DY4" s="40">
        <f t="shared" si="5"/>
        <v>-2.5659488615413198E-7</v>
      </c>
      <c r="DZ4" s="40">
        <f t="shared" si="6"/>
        <v>-2.1347139593402452E-7</v>
      </c>
      <c r="EA4" s="40">
        <f t="shared" si="7"/>
        <v>-2.7682938018458198E-7</v>
      </c>
      <c r="EB4" s="40">
        <f t="shared" si="8"/>
        <v>-3.5851708421569177E-7</v>
      </c>
      <c r="EC4" s="40">
        <f t="shared" si="9"/>
        <v>-4.0281871898217114E-7</v>
      </c>
      <c r="ED4" s="40">
        <f t="shared" si="10"/>
        <v>-5.7745879507180913E-7</v>
      </c>
      <c r="EE4" s="40">
        <f t="shared" si="11"/>
        <v>-1.9566241412262947E-7</v>
      </c>
      <c r="EF4" s="40">
        <f t="shared" si="12"/>
        <v>-2.7658323331027371E-7</v>
      </c>
      <c r="EG4" s="40">
        <f t="shared" si="13"/>
        <v>-1.7477511681801275E-7</v>
      </c>
      <c r="EH4" s="40">
        <f t="shared" si="14"/>
        <v>-1.4560109089031132E-6</v>
      </c>
      <c r="EI4" s="40">
        <f t="shared" si="15"/>
        <v>-7.0687955125707122E-7</v>
      </c>
      <c r="EJ4" s="40">
        <f t="shared" si="16"/>
        <v>-7.1121460071518272E-7</v>
      </c>
      <c r="EK4" s="40">
        <f t="shared" si="17"/>
        <v>1.407069232661631E-6</v>
      </c>
      <c r="EL4" s="40">
        <f t="shared" si="18"/>
        <v>3.2866401994937026E-8</v>
      </c>
      <c r="EM4" s="40">
        <f t="shared" si="19"/>
        <v>-1.3888372574229357E-6</v>
      </c>
      <c r="EN4" s="40">
        <f t="shared" si="20"/>
        <v>2.77595175338051E-6</v>
      </c>
      <c r="EO4" s="40">
        <f t="shared" si="21"/>
        <v>0.16689210218357622</v>
      </c>
      <c r="EP4" s="40">
        <f t="shared" si="22"/>
        <v>-5.5423698180914021E-7</v>
      </c>
      <c r="EQ4" s="40">
        <f t="shared" si="23"/>
        <v>1.6495608633038458E-6</v>
      </c>
      <c r="ER4" s="40">
        <f t="shared" si="24"/>
        <v>5.4780243554226519E-6</v>
      </c>
      <c r="ES4" s="40">
        <f t="shared" si="25"/>
        <v>-1.4921989529720128E-6</v>
      </c>
      <c r="ET4" s="40">
        <f t="shared" si="26"/>
        <v>-8.6479061909154375E-7</v>
      </c>
      <c r="EU4" s="40">
        <f t="shared" si="27"/>
        <v>-4.103868717311772E-7</v>
      </c>
      <c r="EV4" s="40">
        <f t="shared" si="28"/>
        <v>8.5691378768849906E-6</v>
      </c>
      <c r="EW4" s="40">
        <f t="shared" si="29"/>
        <v>0</v>
      </c>
      <c r="EX4" s="40">
        <f t="shared" si="30"/>
        <v>0</v>
      </c>
      <c r="EY4" s="40">
        <f t="shared" si="31"/>
        <v>-2.6744097982651693E-7</v>
      </c>
    </row>
    <row r="5" spans="1:155" x14ac:dyDescent="0.25">
      <c r="A5" s="17" t="s">
        <v>175</v>
      </c>
      <c r="B5" s="15">
        <v>792555.20496100001</v>
      </c>
      <c r="C5" s="15">
        <v>5527.4986989999998</v>
      </c>
      <c r="D5" s="15">
        <v>12390.423397</v>
      </c>
      <c r="E5" s="15">
        <v>122370.481604</v>
      </c>
      <c r="F5" s="15">
        <v>116273.16864499899</v>
      </c>
      <c r="G5" s="15">
        <v>6847.1799160000101</v>
      </c>
      <c r="H5" s="15">
        <v>140074.38356499901</v>
      </c>
      <c r="I5" s="17">
        <v>4627.2924599999697</v>
      </c>
      <c r="J5" s="17">
        <v>2331.6934919999999</v>
      </c>
      <c r="K5" s="17">
        <v>2042.9388780000099</v>
      </c>
      <c r="L5" s="17">
        <v>1862.46764799997</v>
      </c>
      <c r="M5" s="17">
        <v>12134.912764999999</v>
      </c>
      <c r="N5" s="17">
        <v>1436.554431</v>
      </c>
      <c r="O5" s="17">
        <v>757.98069600004396</v>
      </c>
      <c r="P5" s="17">
        <v>69.542421000000701</v>
      </c>
      <c r="Q5" s="17">
        <v>28.480160000000101</v>
      </c>
      <c r="R5" s="17">
        <v>34.645338000000201</v>
      </c>
      <c r="S5" s="17">
        <v>31.724654000000498</v>
      </c>
      <c r="T5" s="17">
        <v>134.46999099999601</v>
      </c>
      <c r="U5" s="17">
        <v>7117.8012229999304</v>
      </c>
      <c r="V5" s="17">
        <v>1436.554431</v>
      </c>
      <c r="W5" s="17">
        <v>231.00359600000101</v>
      </c>
      <c r="X5" s="17">
        <v>209.34711999999899</v>
      </c>
      <c r="Y5" s="17">
        <v>1.9249399999999699</v>
      </c>
      <c r="Z5" s="17">
        <v>86.626407999999998</v>
      </c>
      <c r="AA5" s="17">
        <v>462.624563999999</v>
      </c>
      <c r="AB5" s="17">
        <v>288.75471900000201</v>
      </c>
      <c r="AC5" s="17">
        <v>5.3353300000000701</v>
      </c>
      <c r="AD5" s="17"/>
      <c r="AE5" s="17"/>
      <c r="AF5" s="17">
        <v>0.53625399999998702</v>
      </c>
      <c r="AG5" s="15"/>
      <c r="AH5" s="17" t="s">
        <v>175</v>
      </c>
      <c r="AI5" s="17">
        <v>13265.0500013784</v>
      </c>
      <c r="AJ5" s="17">
        <v>1989.8938215804999</v>
      </c>
      <c r="AK5" s="17">
        <v>231.00846062570599</v>
      </c>
      <c r="AL5" s="17">
        <v>2331.7425776987898</v>
      </c>
      <c r="AM5" s="17">
        <v>209.35156500043101</v>
      </c>
      <c r="AN5" s="17">
        <v>0</v>
      </c>
      <c r="AO5" s="17">
        <v>4627.3901227305296</v>
      </c>
      <c r="AP5" s="17">
        <v>4627.3901227305296</v>
      </c>
      <c r="AQ5" s="17">
        <v>712.16539755678798</v>
      </c>
      <c r="AR5" s="17">
        <v>4217.6748909177004</v>
      </c>
      <c r="AS5" s="17">
        <v>2042.9822134562701</v>
      </c>
      <c r="AT5" s="17">
        <v>5.3354410235387704</v>
      </c>
      <c r="AU5" s="17">
        <v>1862.5072591217699</v>
      </c>
      <c r="AV5" s="17">
        <v>1.92498082165744</v>
      </c>
      <c r="AW5" s="17">
        <v>14219.0244888017</v>
      </c>
      <c r="AX5" s="17">
        <v>792577.17803632095</v>
      </c>
      <c r="AY5" s="17">
        <v>3237.55912453271</v>
      </c>
      <c r="AZ5" s="17">
        <v>0.474327169936341</v>
      </c>
      <c r="BA5" s="17">
        <v>2129.61846722472</v>
      </c>
      <c r="BB5" s="17">
        <v>0</v>
      </c>
      <c r="BC5" s="17">
        <v>373.83107822639499</v>
      </c>
      <c r="BD5" s="17">
        <v>1415.1599063200099</v>
      </c>
      <c r="BE5" s="17">
        <v>12135.169878209899</v>
      </c>
      <c r="BF5" s="17">
        <v>12135.169878209899</v>
      </c>
      <c r="BG5" s="17">
        <v>1495.7321802490801</v>
      </c>
      <c r="BH5" s="17">
        <v>0</v>
      </c>
      <c r="BI5" s="17">
        <v>86.628245874973601</v>
      </c>
      <c r="BJ5" s="17">
        <v>127178689.21532699</v>
      </c>
      <c r="BK5" s="17">
        <v>0</v>
      </c>
      <c r="BL5" s="17">
        <v>14474.8759255397</v>
      </c>
      <c r="BM5" s="17">
        <v>1012.73770529121</v>
      </c>
      <c r="BN5" s="17">
        <v>1731.3639732802601</v>
      </c>
      <c r="BO5" s="17">
        <v>15023.3155582705</v>
      </c>
      <c r="BP5" s="17">
        <v>761.44658882197803</v>
      </c>
      <c r="BQ5" s="17">
        <v>0.13942867752994101</v>
      </c>
      <c r="BR5" s="17">
        <v>0.39683521175945302</v>
      </c>
      <c r="BS5" s="17">
        <v>7117.9738146685904</v>
      </c>
      <c r="BT5" s="17">
        <v>462.63434387107202</v>
      </c>
      <c r="BU5" s="17">
        <v>0</v>
      </c>
      <c r="BV5" s="17">
        <v>1644.3662848728</v>
      </c>
      <c r="BW5" s="17">
        <v>5527.6053846089799</v>
      </c>
      <c r="BX5" s="17">
        <v>0</v>
      </c>
      <c r="BY5" s="17">
        <v>144767.79586324701</v>
      </c>
      <c r="BZ5" s="17">
        <v>11151.546179126901</v>
      </c>
      <c r="CA5" s="17">
        <v>1239.0606948383499</v>
      </c>
      <c r="CB5" s="17">
        <v>12390.6068739653</v>
      </c>
      <c r="CC5" s="17">
        <v>9.2254307189198599</v>
      </c>
      <c r="CD5" s="17">
        <v>6387.1937808231896</v>
      </c>
      <c r="CE5" s="17">
        <v>644.11941239455803</v>
      </c>
      <c r="CF5" s="17">
        <v>69.543876540889698</v>
      </c>
      <c r="CG5" s="17">
        <v>28.480768773543598</v>
      </c>
      <c r="CH5" s="17">
        <v>34.646077241464099</v>
      </c>
      <c r="CI5" s="17">
        <v>31.725312769196499</v>
      </c>
      <c r="CJ5" s="17">
        <v>134.47280460705099</v>
      </c>
      <c r="CK5" s="17">
        <v>3.24891075932692</v>
      </c>
      <c r="CL5" s="17">
        <v>15357.715489988201</v>
      </c>
      <c r="CM5" s="17">
        <v>1.49680640513236</v>
      </c>
      <c r="CN5" s="17">
        <v>377.50210994890699</v>
      </c>
      <c r="CO5" s="17">
        <v>4054.95504682517</v>
      </c>
      <c r="CP5" s="17">
        <v>1.5361628196134101</v>
      </c>
      <c r="CQ5" s="17">
        <v>0</v>
      </c>
      <c r="CR5" s="17">
        <v>92.268114934109306</v>
      </c>
      <c r="CS5" s="17">
        <v>122374.33526043101</v>
      </c>
      <c r="CT5" s="17">
        <v>116276.405359732</v>
      </c>
      <c r="CU5" s="17">
        <v>6097.9299006994097</v>
      </c>
      <c r="CV5" s="17">
        <v>1.2458786791260801</v>
      </c>
      <c r="CW5" s="17">
        <v>0.25142256625385101</v>
      </c>
      <c r="CX5" s="17">
        <v>728.39407362731902</v>
      </c>
      <c r="CY5" s="17">
        <v>56.563085248543501</v>
      </c>
      <c r="CZ5" s="17">
        <v>45339.375576778701</v>
      </c>
      <c r="DA5" s="17">
        <v>292.420307717279</v>
      </c>
      <c r="DB5" s="17">
        <v>132.02645204120401</v>
      </c>
      <c r="DC5" s="17">
        <v>64770.5392068652</v>
      </c>
      <c r="DD5" s="17">
        <v>0.197822082740786</v>
      </c>
      <c r="DE5" s="17">
        <v>2.4312150233469398</v>
      </c>
      <c r="DF5" s="17">
        <v>421.91374709634698</v>
      </c>
      <c r="DG5" s="17">
        <v>0.23724239660818899</v>
      </c>
      <c r="DH5" s="17">
        <v>6847.2872162034701</v>
      </c>
      <c r="DI5" s="17">
        <v>431.60934006637598</v>
      </c>
      <c r="DJ5" s="17">
        <v>288.76095061007499</v>
      </c>
      <c r="DK5" s="17">
        <v>0</v>
      </c>
      <c r="DL5" s="17">
        <v>248.383004421848</v>
      </c>
      <c r="DM5" s="17">
        <v>2340.9481535761101</v>
      </c>
      <c r="DN5" s="17">
        <v>1436.58485056473</v>
      </c>
      <c r="DO5" s="17">
        <v>2184.65483283093</v>
      </c>
      <c r="DP5" s="17">
        <v>140079.089410869</v>
      </c>
      <c r="DQ5" s="17">
        <v>757.99664978178805</v>
      </c>
      <c r="DR5" s="17">
        <v>1020.3723162205901</v>
      </c>
      <c r="DS5" s="17"/>
      <c r="DT5" s="26">
        <f t="shared" si="0"/>
        <v>1.0334718513098373</v>
      </c>
      <c r="DU5" s="40">
        <f t="shared" si="1"/>
        <v>2.7724346750111166E-5</v>
      </c>
      <c r="DV5" s="40">
        <f t="shared" si="2"/>
        <v>1.9300883598473901E-5</v>
      </c>
      <c r="DW5" s="40">
        <f t="shared" si="3"/>
        <v>1.4807965750714924E-5</v>
      </c>
      <c r="DX5" s="40">
        <f t="shared" si="4"/>
        <v>3.1491715816531145E-5</v>
      </c>
      <c r="DY5" s="40">
        <f t="shared" si="5"/>
        <v>2.7837159430049157E-5</v>
      </c>
      <c r="DZ5" s="40">
        <f t="shared" si="6"/>
        <v>1.5670714772554445E-5</v>
      </c>
      <c r="EA5" s="40">
        <f t="shared" si="7"/>
        <v>3.3595335208501099E-5</v>
      </c>
      <c r="EB5" s="40">
        <f t="shared" si="8"/>
        <v>2.1105804615585695E-5</v>
      </c>
      <c r="EC5" s="40">
        <f t="shared" si="9"/>
        <v>2.1051522834500885E-5</v>
      </c>
      <c r="ED5" s="40">
        <f t="shared" si="10"/>
        <v>2.1212311698019293E-5</v>
      </c>
      <c r="EE5" s="40">
        <f t="shared" si="11"/>
        <v>2.1268085833568484E-5</v>
      </c>
      <c r="EF5" s="40">
        <f t="shared" si="12"/>
        <v>2.1187891077528163E-5</v>
      </c>
      <c r="EG5" s="40">
        <f t="shared" si="13"/>
        <v>2.1175365216622332E-5</v>
      </c>
      <c r="EH5" s="40">
        <f t="shared" si="14"/>
        <v>2.104774149035435E-5</v>
      </c>
      <c r="EI5" s="40">
        <f t="shared" si="15"/>
        <v>2.0930259085998177E-5</v>
      </c>
      <c r="EJ5" s="40">
        <f t="shared" si="16"/>
        <v>2.1375355457884313E-5</v>
      </c>
      <c r="EK5" s="40">
        <f t="shared" si="17"/>
        <v>2.133740083289533E-5</v>
      </c>
      <c r="EL5" s="40">
        <f t="shared" si="18"/>
        <v>2.0765212947656065E-5</v>
      </c>
      <c r="EM5" s="40">
        <f t="shared" si="19"/>
        <v>2.0923679953060998E-5</v>
      </c>
      <c r="EN5" s="40">
        <f t="shared" si="20"/>
        <v>2.4247891062532269E-5</v>
      </c>
      <c r="EO5" s="40">
        <f t="shared" si="21"/>
        <v>0.14465992334738059</v>
      </c>
      <c r="EP5" s="40">
        <f t="shared" si="22"/>
        <v>2.1058657913630277E-5</v>
      </c>
      <c r="EQ5" s="40">
        <f t="shared" si="23"/>
        <v>2.1232680115274736E-5</v>
      </c>
      <c r="ER5" s="40">
        <f t="shared" si="24"/>
        <v>2.1206716817201167E-5</v>
      </c>
      <c r="ES5" s="40">
        <f t="shared" si="25"/>
        <v>2.1216105065824654E-5</v>
      </c>
      <c r="ET5" s="40">
        <f t="shared" si="26"/>
        <v>2.1139973607241739E-5</v>
      </c>
      <c r="EU5" s="40">
        <f t="shared" si="27"/>
        <v>2.1580980891166258E-5</v>
      </c>
      <c r="EV5" s="40">
        <f t="shared" si="28"/>
        <v>2.0809123090847804E-5</v>
      </c>
      <c r="EW5" s="40">
        <f t="shared" si="29"/>
        <v>0</v>
      </c>
      <c r="EX5" s="40">
        <f t="shared" si="30"/>
        <v>0</v>
      </c>
      <c r="EY5" s="40">
        <f t="shared" si="31"/>
        <v>1.8441427769376594E-5</v>
      </c>
    </row>
    <row r="6" spans="1:155" x14ac:dyDescent="0.25">
      <c r="A6" s="17" t="s">
        <v>176</v>
      </c>
      <c r="B6" s="15">
        <v>87059.245124000096</v>
      </c>
      <c r="C6" s="15">
        <v>915.59739699999704</v>
      </c>
      <c r="D6" s="15">
        <v>1087.5682320000001</v>
      </c>
      <c r="E6" s="15">
        <v>15595.8091189999</v>
      </c>
      <c r="F6" s="15">
        <v>11479.763998999901</v>
      </c>
      <c r="G6" s="15">
        <v>705.53232699999796</v>
      </c>
      <c r="H6" s="15">
        <v>18605.100946999799</v>
      </c>
      <c r="I6" s="17">
        <v>563.61847599999896</v>
      </c>
      <c r="J6" s="17">
        <v>172.17946799999899</v>
      </c>
      <c r="K6" s="17">
        <v>151.329476999999</v>
      </c>
      <c r="L6" s="17">
        <v>91.470277999999595</v>
      </c>
      <c r="M6" s="17">
        <v>844.75510299999701</v>
      </c>
      <c r="N6" s="17">
        <v>115.683122</v>
      </c>
      <c r="O6" s="17">
        <v>98.1961369999987</v>
      </c>
      <c r="P6" s="17">
        <v>6.4790710000000296</v>
      </c>
      <c r="Q6" s="17">
        <v>2.65328699999999</v>
      </c>
      <c r="R6" s="17">
        <v>3.22778399999995</v>
      </c>
      <c r="S6" s="17">
        <v>2.9555949999999198</v>
      </c>
      <c r="T6" s="17">
        <v>12.527434000000101</v>
      </c>
      <c r="U6" s="17">
        <v>774.80700599999705</v>
      </c>
      <c r="V6" s="17">
        <v>163.43606800000001</v>
      </c>
      <c r="W6" s="17">
        <v>108.284781</v>
      </c>
      <c r="X6" s="17">
        <v>23.539996999999801</v>
      </c>
      <c r="Y6" s="17">
        <v>0.17921599999999999</v>
      </c>
      <c r="Z6" s="17">
        <v>16.1418900000001</v>
      </c>
      <c r="AA6" s="17">
        <v>43.102268000000002</v>
      </c>
      <c r="AB6" s="17">
        <v>34.974055999999898</v>
      </c>
      <c r="AC6" s="17">
        <v>0.49715300000000001</v>
      </c>
      <c r="AD6" s="17"/>
      <c r="AE6" s="17"/>
      <c r="AF6" s="17">
        <v>4.4933000000000202E-2</v>
      </c>
      <c r="AG6" s="15"/>
      <c r="AH6" s="17" t="s">
        <v>176</v>
      </c>
      <c r="AI6" s="17">
        <v>1908.7713564538001</v>
      </c>
      <c r="AJ6" s="17">
        <v>286.20097346754397</v>
      </c>
      <c r="AK6" s="17">
        <v>108.330522203238</v>
      </c>
      <c r="AL6" s="17">
        <v>172.252219892206</v>
      </c>
      <c r="AM6" s="17">
        <v>23.549936351423401</v>
      </c>
      <c r="AN6" s="17">
        <v>0</v>
      </c>
      <c r="AO6" s="17">
        <v>563.85660859767097</v>
      </c>
      <c r="AP6" s="17">
        <v>563.85660859767097</v>
      </c>
      <c r="AQ6" s="17">
        <v>102.96013268214401</v>
      </c>
      <c r="AR6" s="17">
        <v>598.45486826037097</v>
      </c>
      <c r="AS6" s="17">
        <v>151.393366758464</v>
      </c>
      <c r="AT6" s="17">
        <v>0.49736458365314501</v>
      </c>
      <c r="AU6" s="17">
        <v>91.508941465365396</v>
      </c>
      <c r="AV6" s="17">
        <v>0.17929180883610599</v>
      </c>
      <c r="AW6" s="17">
        <v>2051.4698255102999</v>
      </c>
      <c r="AX6" s="17">
        <v>87138.172492501093</v>
      </c>
      <c r="AY6" s="17">
        <v>467.52317943359799</v>
      </c>
      <c r="AZ6" s="17">
        <v>5.1849240304991104</v>
      </c>
      <c r="BA6" s="17">
        <v>303.53600348879303</v>
      </c>
      <c r="BB6" s="17">
        <v>0</v>
      </c>
      <c r="BC6" s="17">
        <v>53.030755870976598</v>
      </c>
      <c r="BD6" s="17">
        <v>224.94481477349399</v>
      </c>
      <c r="BE6" s="17">
        <v>845.11215744659899</v>
      </c>
      <c r="BF6" s="17">
        <v>845.11215744659899</v>
      </c>
      <c r="BG6" s="17">
        <v>211.566293661853</v>
      </c>
      <c r="BH6" s="17">
        <v>0</v>
      </c>
      <c r="BI6" s="17">
        <v>16.1487235801889</v>
      </c>
      <c r="BJ6" s="17">
        <v>11881973.131015601</v>
      </c>
      <c r="BK6" s="17">
        <v>0</v>
      </c>
      <c r="BL6" s="17">
        <v>2058.4523107902901</v>
      </c>
      <c r="BM6" s="17">
        <v>144.10239753509799</v>
      </c>
      <c r="BN6" s="17">
        <v>244.89565054234299</v>
      </c>
      <c r="BO6" s="17">
        <v>2125.13613053791</v>
      </c>
      <c r="BP6" s="17">
        <v>109.59127595235999</v>
      </c>
      <c r="BQ6" s="17">
        <v>1.1685031162331799E-2</v>
      </c>
      <c r="BR6" s="17">
        <v>3.3257343606871798E-2</v>
      </c>
      <c r="BS6" s="17">
        <v>775.13688009943905</v>
      </c>
      <c r="BT6" s="17">
        <v>43.120471946954098</v>
      </c>
      <c r="BU6" s="17">
        <v>0</v>
      </c>
      <c r="BV6" s="17">
        <v>192.89508301444599</v>
      </c>
      <c r="BW6" s="17">
        <v>916.26217600939196</v>
      </c>
      <c r="BX6" s="17">
        <v>0</v>
      </c>
      <c r="BY6" s="17">
        <v>19247.100483515602</v>
      </c>
      <c r="BZ6" s="17">
        <v>979.85876157745099</v>
      </c>
      <c r="CA6" s="17">
        <v>108.873148979253</v>
      </c>
      <c r="CB6" s="17">
        <v>1088.7319105567001</v>
      </c>
      <c r="CC6" s="17">
        <v>1.3064059782849999</v>
      </c>
      <c r="CD6" s="17">
        <v>909.04540027439805</v>
      </c>
      <c r="CE6" s="17">
        <v>91.108562688700204</v>
      </c>
      <c r="CF6" s="17">
        <v>6.48181348312223</v>
      </c>
      <c r="CG6" s="17">
        <v>2.6544052741449602</v>
      </c>
      <c r="CH6" s="17">
        <v>3.2291403707962498</v>
      </c>
      <c r="CI6" s="17">
        <v>2.9568487121480098</v>
      </c>
      <c r="CJ6" s="17">
        <v>12.532748195418099</v>
      </c>
      <c r="CK6" s="17">
        <v>1.0165410198943901</v>
      </c>
      <c r="CL6" s="17">
        <v>2187.22064666387</v>
      </c>
      <c r="CM6" s="17">
        <v>1.4434250050099999</v>
      </c>
      <c r="CN6" s="17">
        <v>76.554124419693807</v>
      </c>
      <c r="CO6" s="17">
        <v>910.78022636595597</v>
      </c>
      <c r="CP6" s="17">
        <v>0.52579292028968705</v>
      </c>
      <c r="CQ6" s="17">
        <v>0</v>
      </c>
      <c r="CR6" s="17">
        <v>99.240863254352703</v>
      </c>
      <c r="CS6" s="17">
        <v>15608.543499597899</v>
      </c>
      <c r="CT6" s="17">
        <v>11490.0167771333</v>
      </c>
      <c r="CU6" s="17">
        <v>4118.5267224645404</v>
      </c>
      <c r="CV6" s="17">
        <v>3.4340984802658698</v>
      </c>
      <c r="CW6" s="17">
        <v>0.19719074328852401</v>
      </c>
      <c r="CX6" s="17">
        <v>65.402491223620302</v>
      </c>
      <c r="CY6" s="17">
        <v>57.4347775291698</v>
      </c>
      <c r="CZ6" s="17">
        <v>4183.7757867720402</v>
      </c>
      <c r="DA6" s="17">
        <v>16.493879939813802</v>
      </c>
      <c r="DB6" s="17">
        <v>22.2986492580565</v>
      </c>
      <c r="DC6" s="17">
        <v>5976.8230742331498</v>
      </c>
      <c r="DD6" s="17">
        <v>2.16241975582221</v>
      </c>
      <c r="DE6" s="17">
        <v>2.1651815128689198</v>
      </c>
      <c r="DF6" s="17">
        <v>72.271197998864594</v>
      </c>
      <c r="DG6" s="17">
        <v>0.159476457038641</v>
      </c>
      <c r="DH6" s="17">
        <v>705.956294023027</v>
      </c>
      <c r="DI6" s="17">
        <v>61.049656820322198</v>
      </c>
      <c r="DJ6" s="17">
        <v>34.9888238370011</v>
      </c>
      <c r="DK6" s="17">
        <v>0</v>
      </c>
      <c r="DL6" s="17">
        <v>35.132935098752398</v>
      </c>
      <c r="DM6" s="17">
        <v>336.16342842398899</v>
      </c>
      <c r="DN6" s="17">
        <v>115.73204664248399</v>
      </c>
      <c r="DO6" s="17">
        <v>311.26127481068698</v>
      </c>
      <c r="DP6" s="17">
        <v>18617.240603522401</v>
      </c>
      <c r="DQ6" s="17">
        <v>98.237700684643499</v>
      </c>
      <c r="DR6" s="17">
        <v>146.03541001679901</v>
      </c>
      <c r="DS6" s="17"/>
      <c r="DT6" s="26">
        <f t="shared" si="0"/>
        <v>1.0338320749786105</v>
      </c>
      <c r="DU6" s="40">
        <f t="shared" si="1"/>
        <v>9.0659376139294373E-4</v>
      </c>
      <c r="DV6" s="40">
        <f t="shared" si="2"/>
        <v>7.2606039682190351E-4</v>
      </c>
      <c r="DW6" s="40">
        <f t="shared" si="3"/>
        <v>1.0699821146486063E-3</v>
      </c>
      <c r="DX6" s="40">
        <f t="shared" si="4"/>
        <v>8.1652580515915703E-4</v>
      </c>
      <c r="DY6" s="40">
        <f t="shared" si="5"/>
        <v>8.9311750087305518E-4</v>
      </c>
      <c r="DZ6" s="40">
        <f t="shared" si="6"/>
        <v>6.0091792651343246E-4</v>
      </c>
      <c r="EA6" s="40">
        <f t="shared" si="7"/>
        <v>6.5249076353761533E-4</v>
      </c>
      <c r="EB6" s="40">
        <f t="shared" si="8"/>
        <v>4.2250672717834533E-4</v>
      </c>
      <c r="EC6" s="40">
        <f t="shared" si="9"/>
        <v>4.2253523635587826E-4</v>
      </c>
      <c r="ED6" s="40">
        <f t="shared" si="10"/>
        <v>4.22189779093704E-4</v>
      </c>
      <c r="EE6" s="40">
        <f t="shared" si="11"/>
        <v>4.2268883632124577E-4</v>
      </c>
      <c r="EF6" s="40">
        <f t="shared" si="12"/>
        <v>4.226721393383279E-4</v>
      </c>
      <c r="EG6" s="40">
        <f t="shared" si="13"/>
        <v>4.2291945132666973E-4</v>
      </c>
      <c r="EH6" s="40">
        <f t="shared" si="14"/>
        <v>4.2327209516195214E-4</v>
      </c>
      <c r="EI6" s="40">
        <f t="shared" si="15"/>
        <v>4.232833877264931E-4</v>
      </c>
      <c r="EJ6" s="40">
        <f t="shared" si="16"/>
        <v>4.2146746468446004E-4</v>
      </c>
      <c r="EK6" s="40">
        <f t="shared" si="17"/>
        <v>4.2021733681678222E-4</v>
      </c>
      <c r="EL6" s="40">
        <f t="shared" si="18"/>
        <v>4.2418265969797507E-4</v>
      </c>
      <c r="EM6" s="40">
        <f t="shared" si="19"/>
        <v>4.2420462306953267E-4</v>
      </c>
      <c r="EN6" s="40">
        <f t="shared" si="20"/>
        <v>4.2575002147310202E-4</v>
      </c>
      <c r="EO6" s="40">
        <f t="shared" si="21"/>
        <v>0.18024794266615604</v>
      </c>
      <c r="EP6" s="40">
        <f t="shared" si="22"/>
        <v>4.2241580779490262E-4</v>
      </c>
      <c r="EQ6" s="40">
        <f t="shared" si="23"/>
        <v>4.2223248471954643E-4</v>
      </c>
      <c r="ER6" s="40">
        <f t="shared" si="24"/>
        <v>4.230026119654525E-4</v>
      </c>
      <c r="ES6" s="40">
        <f t="shared" si="25"/>
        <v>4.2334448994512931E-4</v>
      </c>
      <c r="ET6" s="40">
        <f t="shared" si="26"/>
        <v>4.2234313410364691E-4</v>
      </c>
      <c r="EU6" s="40">
        <f t="shared" si="27"/>
        <v>4.2225119675000518E-4</v>
      </c>
      <c r="EV6" s="40">
        <f t="shared" si="28"/>
        <v>4.2559061927615384E-4</v>
      </c>
      <c r="EW6" s="40">
        <f t="shared" si="29"/>
        <v>0</v>
      </c>
      <c r="EX6" s="40">
        <f t="shared" si="30"/>
        <v>0</v>
      </c>
      <c r="EY6" s="40">
        <f t="shared" si="31"/>
        <v>2.0863884457736798E-4</v>
      </c>
    </row>
    <row r="7" spans="1:155" x14ac:dyDescent="0.25">
      <c r="A7" s="17" t="s">
        <v>177</v>
      </c>
      <c r="B7" s="15">
        <v>41742.372769000001</v>
      </c>
      <c r="C7" s="15">
        <v>440.11719599999998</v>
      </c>
      <c r="D7" s="15">
        <v>499.33265799999998</v>
      </c>
      <c r="E7" s="15">
        <v>7860.66453799999</v>
      </c>
      <c r="F7" s="15">
        <v>5600.5204169999897</v>
      </c>
      <c r="G7" s="15">
        <v>424.387461999999</v>
      </c>
      <c r="H7" s="15">
        <v>9751.6822609999908</v>
      </c>
      <c r="I7" s="17">
        <v>363.09787899999998</v>
      </c>
      <c r="J7" s="17">
        <v>110.973614</v>
      </c>
      <c r="K7" s="17">
        <v>97.345277999999993</v>
      </c>
      <c r="L7" s="17">
        <v>58.731653999999999</v>
      </c>
      <c r="M7" s="17">
        <v>725.22229600000003</v>
      </c>
      <c r="N7" s="17">
        <v>74.306891999999905</v>
      </c>
      <c r="O7" s="17">
        <v>62.9499479999999</v>
      </c>
      <c r="P7" s="17">
        <v>3.12588799999999</v>
      </c>
      <c r="Q7" s="17">
        <v>1.28017299999999</v>
      </c>
      <c r="R7" s="17">
        <v>1.557275</v>
      </c>
      <c r="S7" s="17">
        <v>1.4260119999999901</v>
      </c>
      <c r="T7" s="17">
        <v>6.0443619999999898</v>
      </c>
      <c r="U7" s="17">
        <v>816.07788800000003</v>
      </c>
      <c r="V7" s="17">
        <v>105.45737699999999</v>
      </c>
      <c r="W7" s="17">
        <v>69.764114000000006</v>
      </c>
      <c r="X7" s="17">
        <v>15.2507559999999</v>
      </c>
      <c r="Y7" s="17">
        <v>8.6532999999999999E-2</v>
      </c>
      <c r="Z7" s="17">
        <v>10.383495999999999</v>
      </c>
      <c r="AA7" s="17">
        <v>20.794737999999999</v>
      </c>
      <c r="AB7" s="17">
        <v>22.389413000000001</v>
      </c>
      <c r="AC7" s="17">
        <v>0.23983499999999999</v>
      </c>
      <c r="AD7" s="17"/>
      <c r="AE7" s="17"/>
      <c r="AF7" s="17">
        <v>2.1628000000000001E-2</v>
      </c>
      <c r="AG7" s="15"/>
      <c r="AH7" s="17" t="s">
        <v>177</v>
      </c>
      <c r="AI7" s="17">
        <v>903.35959555489501</v>
      </c>
      <c r="AJ7" s="17">
        <v>135.467986328547</v>
      </c>
      <c r="AK7" s="17">
        <v>69.744220087402198</v>
      </c>
      <c r="AL7" s="17">
        <v>110.941985619668</v>
      </c>
      <c r="AM7" s="17">
        <v>15.246407196084499</v>
      </c>
      <c r="AN7" s="17">
        <v>0</v>
      </c>
      <c r="AO7" s="17">
        <v>362.99439229429402</v>
      </c>
      <c r="AP7" s="17">
        <v>362.99439229429402</v>
      </c>
      <c r="AQ7" s="17">
        <v>48.661654149428699</v>
      </c>
      <c r="AR7" s="17">
        <v>284.383370537421</v>
      </c>
      <c r="AS7" s="17">
        <v>97.317532421052405</v>
      </c>
      <c r="AT7" s="17">
        <v>0.23976518262386301</v>
      </c>
      <c r="AU7" s="17">
        <v>58.714907683270603</v>
      </c>
      <c r="AV7" s="17">
        <v>8.6508613937065701E-2</v>
      </c>
      <c r="AW7" s="17">
        <v>970.15266059161604</v>
      </c>
      <c r="AX7" s="17">
        <v>41730.241872738101</v>
      </c>
      <c r="AY7" s="17">
        <v>221.03741466784501</v>
      </c>
      <c r="AZ7" s="17">
        <v>1.7547508246956101</v>
      </c>
      <c r="BA7" s="17">
        <v>144.05068215172099</v>
      </c>
      <c r="BB7" s="17">
        <v>0</v>
      </c>
      <c r="BC7" s="17">
        <v>25.201773139447798</v>
      </c>
      <c r="BD7" s="17">
        <v>103.547328353701</v>
      </c>
      <c r="BE7" s="17">
        <v>725.01566944251999</v>
      </c>
      <c r="BF7" s="17">
        <v>725.01566944251999</v>
      </c>
      <c r="BG7" s="17">
        <v>100.62777825633501</v>
      </c>
      <c r="BH7" s="17">
        <v>0</v>
      </c>
      <c r="BI7" s="17">
        <v>10.380537473956201</v>
      </c>
      <c r="BJ7" s="17">
        <v>5754556.91974294</v>
      </c>
      <c r="BK7" s="17">
        <v>0</v>
      </c>
      <c r="BL7" s="17">
        <v>977.53354847029505</v>
      </c>
      <c r="BM7" s="17">
        <v>68.4210863914317</v>
      </c>
      <c r="BN7" s="17">
        <v>116.480328762111</v>
      </c>
      <c r="BO7" s="17">
        <v>1010.76442867854</v>
      </c>
      <c r="BP7" s="17">
        <v>51.862851881627797</v>
      </c>
      <c r="BQ7" s="17">
        <v>5.6217983101572401E-3</v>
      </c>
      <c r="BR7" s="17">
        <v>1.6000346875223899E-2</v>
      </c>
      <c r="BS7" s="17">
        <v>815.84787468567401</v>
      </c>
      <c r="BT7" s="17">
        <v>20.7888173776484</v>
      </c>
      <c r="BU7" s="17">
        <v>0</v>
      </c>
      <c r="BV7" s="17">
        <v>119.406150404363</v>
      </c>
      <c r="BW7" s="17">
        <v>440.03010826909599</v>
      </c>
      <c r="BX7" s="17">
        <v>0</v>
      </c>
      <c r="BY7" s="17">
        <v>10052.914459625101</v>
      </c>
      <c r="BZ7" s="17">
        <v>449.32550974740502</v>
      </c>
      <c r="CA7" s="17">
        <v>49.925063854671301</v>
      </c>
      <c r="CB7" s="17">
        <v>499.25057360207597</v>
      </c>
      <c r="CC7" s="17">
        <v>0.62116081374368703</v>
      </c>
      <c r="CD7" s="17">
        <v>431.59332037974002</v>
      </c>
      <c r="CE7" s="17">
        <v>43.334170663473003</v>
      </c>
      <c r="CF7" s="17">
        <v>3.1250075872043701</v>
      </c>
      <c r="CG7" s="17">
        <v>1.27982083490357</v>
      </c>
      <c r="CH7" s="17">
        <v>1.5568289864581</v>
      </c>
      <c r="CI7" s="17">
        <v>1.42561137330974</v>
      </c>
      <c r="CJ7" s="17">
        <v>6.0426217048077202</v>
      </c>
      <c r="CK7" s="17">
        <v>0.35150934153452701</v>
      </c>
      <c r="CL7" s="17">
        <v>1038.23864764112</v>
      </c>
      <c r="CM7" s="17">
        <v>0.49028961975782198</v>
      </c>
      <c r="CN7" s="17">
        <v>38.7532282247832</v>
      </c>
      <c r="CO7" s="17">
        <v>461.81070803088602</v>
      </c>
      <c r="CP7" s="17">
        <v>0.19859766990194899</v>
      </c>
      <c r="CQ7" s="17">
        <v>0</v>
      </c>
      <c r="CR7" s="17">
        <v>49.217625689357703</v>
      </c>
      <c r="CS7" s="17">
        <v>7858.30541245329</v>
      </c>
      <c r="CT7" s="17">
        <v>5598.7905975809099</v>
      </c>
      <c r="CU7" s="17">
        <v>2259.5148148723702</v>
      </c>
      <c r="CV7" s="17">
        <v>1.7599228326085601</v>
      </c>
      <c r="CW7" s="17">
        <v>7.37310614527356E-2</v>
      </c>
      <c r="CX7" s="17">
        <v>31.227323505018202</v>
      </c>
      <c r="CY7" s="17">
        <v>26.347482862481101</v>
      </c>
      <c r="CZ7" s="17">
        <v>2031.1775781676199</v>
      </c>
      <c r="DA7" s="17">
        <v>8.4186451287223694</v>
      </c>
      <c r="DB7" s="17">
        <v>11.0900126797731</v>
      </c>
      <c r="DC7" s="17">
        <v>2901.68255978659</v>
      </c>
      <c r="DD7" s="17">
        <v>0.73183814687800097</v>
      </c>
      <c r="DE7" s="17">
        <v>0.85446311385219098</v>
      </c>
      <c r="DF7" s="17">
        <v>35.273432857796301</v>
      </c>
      <c r="DG7" s="17">
        <v>6.3487008760065397E-2</v>
      </c>
      <c r="DH7" s="17">
        <v>424.30297202180299</v>
      </c>
      <c r="DI7" s="17">
        <v>29.037206587557002</v>
      </c>
      <c r="DJ7" s="17">
        <v>22.3830253157277</v>
      </c>
      <c r="DK7" s="17">
        <v>0</v>
      </c>
      <c r="DL7" s="17">
        <v>16.710350612742602</v>
      </c>
      <c r="DM7" s="17">
        <v>159.18912092859799</v>
      </c>
      <c r="DN7" s="17">
        <v>74.285704983494298</v>
      </c>
      <c r="DO7" s="17">
        <v>147.73333203701699</v>
      </c>
      <c r="DP7" s="17">
        <v>9748.7019795190608</v>
      </c>
      <c r="DQ7" s="17">
        <v>62.931981657780902</v>
      </c>
      <c r="DR7" s="17">
        <v>69.221866489373696</v>
      </c>
      <c r="DS7" s="17"/>
      <c r="DT7" s="26">
        <f t="shared" si="0"/>
        <v>1.0312054343998982</v>
      </c>
      <c r="DU7" s="40">
        <f t="shared" si="1"/>
        <v>-2.9061348115096863E-4</v>
      </c>
      <c r="DV7" s="40">
        <f t="shared" si="2"/>
        <v>-1.9787395651768255E-4</v>
      </c>
      <c r="DW7" s="40">
        <f t="shared" si="3"/>
        <v>-1.6438820215121334E-4</v>
      </c>
      <c r="DX7" s="40">
        <f t="shared" si="4"/>
        <v>-3.0011782531813542E-4</v>
      </c>
      <c r="DY7" s="40">
        <f t="shared" si="5"/>
        <v>-3.088676212712456E-4</v>
      </c>
      <c r="DZ7" s="40">
        <f t="shared" si="6"/>
        <v>-1.9908688583268795E-4</v>
      </c>
      <c r="EA7" s="40">
        <f t="shared" si="7"/>
        <v>-3.0561716441983153E-4</v>
      </c>
      <c r="EB7" s="40">
        <f t="shared" si="8"/>
        <v>-2.8501049356435766E-4</v>
      </c>
      <c r="EC7" s="40">
        <f t="shared" si="9"/>
        <v>-2.8500811311772526E-4</v>
      </c>
      <c r="ED7" s="40">
        <f t="shared" si="10"/>
        <v>-2.8502234024734105E-4</v>
      </c>
      <c r="EE7" s="40">
        <f t="shared" si="11"/>
        <v>-2.8513272807532324E-4</v>
      </c>
      <c r="EF7" s="40">
        <f t="shared" si="12"/>
        <v>-2.849147890511566E-4</v>
      </c>
      <c r="EG7" s="40">
        <f t="shared" si="13"/>
        <v>-2.8512855181195003E-4</v>
      </c>
      <c r="EH7" s="40">
        <f t="shared" si="14"/>
        <v>-2.8540678411676429E-4</v>
      </c>
      <c r="EI7" s="40">
        <f t="shared" si="15"/>
        <v>-2.8165206034890027E-4</v>
      </c>
      <c r="EJ7" s="40">
        <f t="shared" si="16"/>
        <v>-2.7509180120186975E-4</v>
      </c>
      <c r="EK7" s="40">
        <f t="shared" si="17"/>
        <v>-2.8640640985053519E-4</v>
      </c>
      <c r="EL7" s="40">
        <f t="shared" si="18"/>
        <v>-2.8094201889612231E-4</v>
      </c>
      <c r="EM7" s="40">
        <f t="shared" si="19"/>
        <v>-2.8792041116491613E-4</v>
      </c>
      <c r="EN7" s="40">
        <f t="shared" si="20"/>
        <v>-2.8185215860917367E-4</v>
      </c>
      <c r="EO7" s="40">
        <f t="shared" si="21"/>
        <v>0.13226929970354764</v>
      </c>
      <c r="EP7" s="40">
        <f t="shared" si="22"/>
        <v>-2.851596824953384E-4</v>
      </c>
      <c r="EQ7" s="40">
        <f t="shared" si="23"/>
        <v>-2.8515333373639292E-4</v>
      </c>
      <c r="ER7" s="40">
        <f t="shared" si="24"/>
        <v>-2.8181229050533213E-4</v>
      </c>
      <c r="ES7" s="40">
        <f t="shared" si="25"/>
        <v>-2.8492581340603545E-4</v>
      </c>
      <c r="ET7" s="40">
        <f t="shared" si="26"/>
        <v>-2.847173333753612E-4</v>
      </c>
      <c r="EU7" s="40">
        <f t="shared" si="27"/>
        <v>-2.8529931857977636E-4</v>
      </c>
      <c r="EV7" s="40">
        <f t="shared" si="28"/>
        <v>-2.9110586918916118E-4</v>
      </c>
      <c r="EW7" s="40">
        <f t="shared" si="29"/>
        <v>0</v>
      </c>
      <c r="EX7" s="40">
        <f t="shared" si="30"/>
        <v>0</v>
      </c>
      <c r="EY7" s="40">
        <f t="shared" si="31"/>
        <v>-2.7070531805352004E-4</v>
      </c>
    </row>
    <row r="8" spans="1:155" x14ac:dyDescent="0.25">
      <c r="A8" s="17" t="s">
        <v>178</v>
      </c>
      <c r="B8" s="15">
        <v>793.53810399999998</v>
      </c>
      <c r="C8" s="15">
        <v>5.5763420000000004</v>
      </c>
      <c r="D8" s="15">
        <v>13.871197</v>
      </c>
      <c r="E8" s="15">
        <v>138.772896</v>
      </c>
      <c r="F8" s="15">
        <v>120.16782199999901</v>
      </c>
      <c r="G8" s="15">
        <v>6.7701379999999904</v>
      </c>
      <c r="H8" s="15">
        <v>154.14326399999999</v>
      </c>
      <c r="I8" s="17">
        <v>5.143351</v>
      </c>
      <c r="J8" s="17">
        <v>2.5917330000000001</v>
      </c>
      <c r="K8" s="17">
        <v>2.270778</v>
      </c>
      <c r="L8" s="17">
        <v>2.0701770000000002</v>
      </c>
      <c r="M8" s="17">
        <v>13.488243000000001</v>
      </c>
      <c r="N8" s="17">
        <v>1.5967669999999901</v>
      </c>
      <c r="O8" s="17">
        <v>0.84251500000000001</v>
      </c>
      <c r="P8" s="17">
        <v>7.7300999999999995E-2</v>
      </c>
      <c r="Q8" s="17">
        <v>3.16569999999999E-2</v>
      </c>
      <c r="R8" s="17">
        <v>3.8510999999999997E-2</v>
      </c>
      <c r="S8" s="17">
        <v>3.5265999999999999E-2</v>
      </c>
      <c r="T8" s="17">
        <v>0.14946899999999999</v>
      </c>
      <c r="U8" s="17">
        <v>7.9116080000000002</v>
      </c>
      <c r="V8" s="17">
        <v>1.5967669999999901</v>
      </c>
      <c r="W8" s="17">
        <v>0.25676399999999899</v>
      </c>
      <c r="X8" s="17">
        <v>0.23269400000000001</v>
      </c>
      <c r="Y8" s="17">
        <v>2.1410000000000001E-3</v>
      </c>
      <c r="Z8" s="17">
        <v>9.6284999999999996E-2</v>
      </c>
      <c r="AA8" s="17">
        <v>0.51421799999999995</v>
      </c>
      <c r="AB8" s="17">
        <v>0.32095699999999999</v>
      </c>
      <c r="AC8" s="17">
        <v>5.9290000000000002E-3</v>
      </c>
      <c r="AD8" s="17"/>
      <c r="AE8" s="17"/>
      <c r="AF8" s="17">
        <v>4.901E-3</v>
      </c>
      <c r="AG8" s="15"/>
      <c r="AH8" s="17" t="s">
        <v>178</v>
      </c>
      <c r="AI8" s="17">
        <v>14.559925594145801</v>
      </c>
      <c r="AJ8" s="17">
        <v>2.1841596996281898</v>
      </c>
      <c r="AK8" s="17">
        <v>0.25676405240717098</v>
      </c>
      <c r="AL8" s="17">
        <v>2.59173568853398</v>
      </c>
      <c r="AM8" s="17">
        <v>0.23269525345921699</v>
      </c>
      <c r="AN8" s="17">
        <v>0</v>
      </c>
      <c r="AO8" s="17">
        <v>5.1433452943803903</v>
      </c>
      <c r="AP8" s="17">
        <v>5.1433452943803903</v>
      </c>
      <c r="AQ8" s="17">
        <v>0.781635738653086</v>
      </c>
      <c r="AR8" s="17">
        <v>4.6302622073490998</v>
      </c>
      <c r="AS8" s="17">
        <v>2.2707633197588302</v>
      </c>
      <c r="AT8" s="17">
        <v>5.9289759288996104E-3</v>
      </c>
      <c r="AU8" s="17">
        <v>2.0701668197296001</v>
      </c>
      <c r="AV8" s="17">
        <v>2.1410072079785201E-3</v>
      </c>
      <c r="AW8" s="17">
        <v>15.6064727458346</v>
      </c>
      <c r="AX8" s="17">
        <v>793.53783424549499</v>
      </c>
      <c r="AY8" s="17">
        <v>3.5534255683248701</v>
      </c>
      <c r="AZ8" s="17">
        <v>0</v>
      </c>
      <c r="BA8" s="17">
        <v>2.3377973732059001</v>
      </c>
      <c r="BB8" s="17">
        <v>0</v>
      </c>
      <c r="BC8" s="17">
        <v>0.410402272501242</v>
      </c>
      <c r="BD8" s="17">
        <v>1.55111570896509</v>
      </c>
      <c r="BE8" s="17">
        <v>13.4882479922668</v>
      </c>
      <c r="BF8" s="17">
        <v>13.4882479922668</v>
      </c>
      <c r="BG8" s="17">
        <v>1.6421088793090699</v>
      </c>
      <c r="BH8" s="17">
        <v>0</v>
      </c>
      <c r="BI8" s="17">
        <v>9.6284476851469097E-2</v>
      </c>
      <c r="BJ8" s="17">
        <v>141348.25933629801</v>
      </c>
      <c r="BK8" s="17">
        <v>0</v>
      </c>
      <c r="BL8" s="17">
        <v>15.8903343787441</v>
      </c>
      <c r="BM8" s="17">
        <v>1.1117616532615699</v>
      </c>
      <c r="BN8" s="17">
        <v>1.9008047118923901</v>
      </c>
      <c r="BO8" s="17">
        <v>16.493534730490101</v>
      </c>
      <c r="BP8" s="17">
        <v>0.83576817890287003</v>
      </c>
      <c r="BQ8" s="17">
        <v>1.2742630444727301E-3</v>
      </c>
      <c r="BR8" s="17">
        <v>3.6267450409784101E-3</v>
      </c>
      <c r="BS8" s="17">
        <v>7.9116337703215898</v>
      </c>
      <c r="BT8" s="17">
        <v>0.51421684467335704</v>
      </c>
      <c r="BU8" s="17">
        <v>0</v>
      </c>
      <c r="BV8" s="17">
        <v>1.82489171604523</v>
      </c>
      <c r="BW8" s="17">
        <v>5.5763394321995996</v>
      </c>
      <c r="BX8" s="17">
        <v>0</v>
      </c>
      <c r="BY8" s="17">
        <v>159.294184648114</v>
      </c>
      <c r="BZ8" s="17">
        <v>12.484081620176701</v>
      </c>
      <c r="CA8" s="17">
        <v>1.3871259609892099</v>
      </c>
      <c r="CB8" s="17">
        <v>13.871207581165899</v>
      </c>
      <c r="CC8" s="17">
        <v>1.01280614325302E-2</v>
      </c>
      <c r="CD8" s="17">
        <v>7.0117059817457301</v>
      </c>
      <c r="CE8" s="17">
        <v>0.70715475127779803</v>
      </c>
      <c r="CF8" s="17">
        <v>7.7301113810303301E-2</v>
      </c>
      <c r="CG8" s="17">
        <v>3.1656887624905601E-2</v>
      </c>
      <c r="CH8" s="17">
        <v>3.8511280949310202E-2</v>
      </c>
      <c r="CI8" s="17">
        <v>3.52661621653797E-2</v>
      </c>
      <c r="CJ8" s="17">
        <v>0.149469467127432</v>
      </c>
      <c r="CK8" s="17">
        <v>3.3527629094396399E-3</v>
      </c>
      <c r="CL8" s="17">
        <v>16.859180861522098</v>
      </c>
      <c r="CM8" s="17">
        <v>1.40639693116618E-3</v>
      </c>
      <c r="CN8" s="17">
        <v>0.40317848388145699</v>
      </c>
      <c r="CO8" s="17">
        <v>4.3169522600131103</v>
      </c>
      <c r="CP8" s="17">
        <v>1.3500734690278101E-3</v>
      </c>
      <c r="CQ8" s="17">
        <v>0</v>
      </c>
      <c r="CR8" s="17">
        <v>9.7654196222380196E-2</v>
      </c>
      <c r="CS8" s="17">
        <v>138.77285539984601</v>
      </c>
      <c r="CT8" s="17">
        <v>120.16778602590399</v>
      </c>
      <c r="CU8" s="17">
        <v>18.605069373942399</v>
      </c>
      <c r="CV8" s="17">
        <v>1.2903803524088201E-3</v>
      </c>
      <c r="CW8" s="17">
        <v>2.33866697531374E-4</v>
      </c>
      <c r="CX8" s="17">
        <v>0.63264376615574502</v>
      </c>
      <c r="CY8" s="17">
        <v>5.9753677585057001E-2</v>
      </c>
      <c r="CZ8" s="17">
        <v>46.840148371059897</v>
      </c>
      <c r="DA8" s="17">
        <v>0.309215301730077</v>
      </c>
      <c r="DB8" s="17">
        <v>0.13900535910536399</v>
      </c>
      <c r="DC8" s="17">
        <v>66.914499137441595</v>
      </c>
      <c r="DD8" s="17">
        <v>0</v>
      </c>
      <c r="DE8" s="17">
        <v>2.4360653670419999E-3</v>
      </c>
      <c r="DF8" s="17">
        <v>0.44445026835761098</v>
      </c>
      <c r="DG8" s="17">
        <v>2.15658625307958E-4</v>
      </c>
      <c r="DH8" s="17">
        <v>6.7701525047261502</v>
      </c>
      <c r="DI8" s="17">
        <v>0.473848223994841</v>
      </c>
      <c r="DJ8" s="17">
        <v>0.32095670670701099</v>
      </c>
      <c r="DK8" s="17">
        <v>0</v>
      </c>
      <c r="DL8" s="17">
        <v>0.27269058979350402</v>
      </c>
      <c r="DM8" s="17">
        <v>2.5695332825026802</v>
      </c>
      <c r="DN8" s="17">
        <v>1.5967681257695401</v>
      </c>
      <c r="DO8" s="17">
        <v>2.3982303793250499</v>
      </c>
      <c r="DP8" s="17">
        <v>154.14321786625601</v>
      </c>
      <c r="DQ8" s="17">
        <v>0.84251305270826704</v>
      </c>
      <c r="DR8" s="17">
        <v>1.1200566480971299</v>
      </c>
      <c r="DS8" s="17"/>
      <c r="DT8" s="26">
        <f t="shared" si="0"/>
        <v>1.033416759122852</v>
      </c>
      <c r="DU8" s="40">
        <f t="shared" si="1"/>
        <v>-3.3993894385709426E-7</v>
      </c>
      <c r="DV8" s="40">
        <f t="shared" si="2"/>
        <v>-4.6048115426825497E-7</v>
      </c>
      <c r="DW8" s="40">
        <f t="shared" si="3"/>
        <v>7.6281563148632702E-7</v>
      </c>
      <c r="DX8" s="40">
        <f t="shared" si="4"/>
        <v>-2.9256544443894176E-7</v>
      </c>
      <c r="DY8" s="40">
        <f t="shared" si="5"/>
        <v>-2.9936545752741501E-7</v>
      </c>
      <c r="DZ8" s="40">
        <f t="shared" si="6"/>
        <v>2.1424564993674028E-6</v>
      </c>
      <c r="EA8" s="40">
        <f t="shared" si="7"/>
        <v>-2.9929133963824225E-7</v>
      </c>
      <c r="EB8" s="40">
        <f t="shared" si="8"/>
        <v>-1.1093195097250548E-6</v>
      </c>
      <c r="EC8" s="40">
        <f t="shared" si="9"/>
        <v>1.0373499044418441E-6</v>
      </c>
      <c r="ED8" s="40">
        <f t="shared" si="10"/>
        <v>-6.464850888019654E-6</v>
      </c>
      <c r="EE8" s="40">
        <f t="shared" si="11"/>
        <v>-4.9175845350452947E-6</v>
      </c>
      <c r="EF8" s="40">
        <f t="shared" si="12"/>
        <v>3.7011987395721457E-7</v>
      </c>
      <c r="EG8" s="40">
        <f t="shared" si="13"/>
        <v>7.0503057116381465E-7</v>
      </c>
      <c r="EH8" s="40">
        <f t="shared" si="14"/>
        <v>-2.3112843486148678E-6</v>
      </c>
      <c r="EI8" s="40">
        <f t="shared" si="15"/>
        <v>1.4723005304794769E-6</v>
      </c>
      <c r="EJ8" s="40">
        <f t="shared" si="16"/>
        <v>-3.5497708026471197E-6</v>
      </c>
      <c r="EK8" s="40">
        <f t="shared" si="17"/>
        <v>7.2953003091368623E-6</v>
      </c>
      <c r="EL8" s="40">
        <f t="shared" si="18"/>
        <v>4.5983491096519247E-6</v>
      </c>
      <c r="EM8" s="40">
        <f t="shared" si="19"/>
        <v>3.1252462518206529E-6</v>
      </c>
      <c r="EN8" s="40">
        <f t="shared" si="20"/>
        <v>3.2572798841359204E-6</v>
      </c>
      <c r="EO8" s="40">
        <f t="shared" si="21"/>
        <v>0.14286662740728071</v>
      </c>
      <c r="EP8" s="40">
        <f t="shared" si="22"/>
        <v>2.0410638559515265E-7</v>
      </c>
      <c r="EQ8" s="40">
        <f t="shared" si="23"/>
        <v>5.3867277066732082E-6</v>
      </c>
      <c r="ER8" s="40">
        <f t="shared" si="24"/>
        <v>3.3666410649422839E-6</v>
      </c>
      <c r="ES8" s="40">
        <f t="shared" si="25"/>
        <v>-5.4333336542367724E-6</v>
      </c>
      <c r="ET8" s="40">
        <f t="shared" si="26"/>
        <v>-2.246764296290384E-6</v>
      </c>
      <c r="EU8" s="40">
        <f t="shared" si="27"/>
        <v>-9.138077343896172E-7</v>
      </c>
      <c r="EV8" s="40">
        <f t="shared" si="28"/>
        <v>-4.0598921217478128E-6</v>
      </c>
      <c r="EW8" s="40">
        <f t="shared" si="29"/>
        <v>0</v>
      </c>
      <c r="EX8" s="40">
        <f t="shared" si="30"/>
        <v>0</v>
      </c>
      <c r="EY8" s="40">
        <f t="shared" si="31"/>
        <v>1.6497553846589304E-6</v>
      </c>
    </row>
    <row r="9" spans="1:155" x14ac:dyDescent="0.25">
      <c r="A9" s="17" t="s">
        <v>179</v>
      </c>
      <c r="B9" s="15">
        <v>2496.00915299999</v>
      </c>
      <c r="C9" s="15">
        <v>25.753305999999998</v>
      </c>
      <c r="D9" s="15">
        <v>20.214994000000001</v>
      </c>
      <c r="E9" s="15">
        <v>401.73425699999899</v>
      </c>
      <c r="F9" s="15">
        <v>360.50918100000001</v>
      </c>
      <c r="G9" s="15">
        <v>21.163437999999999</v>
      </c>
      <c r="H9" s="15">
        <v>592.11759299999903</v>
      </c>
      <c r="I9" s="17">
        <v>12.293822</v>
      </c>
      <c r="J9" s="17">
        <v>6.1948639999999999</v>
      </c>
      <c r="K9" s="17">
        <v>5.4276889999999902</v>
      </c>
      <c r="L9" s="17">
        <v>4.9482159999999897</v>
      </c>
      <c r="M9" s="17">
        <v>32.240109999999902</v>
      </c>
      <c r="N9" s="17">
        <v>3.8166449999999998</v>
      </c>
      <c r="O9" s="17">
        <v>2.013814</v>
      </c>
      <c r="P9" s="17">
        <v>0.184748999999999</v>
      </c>
      <c r="Q9" s="17">
        <v>7.5671000000000002E-2</v>
      </c>
      <c r="R9" s="17">
        <v>9.2048999999999895E-2</v>
      </c>
      <c r="S9" s="17">
        <v>8.4286E-2</v>
      </c>
      <c r="T9" s="17">
        <v>0.35727399999999998</v>
      </c>
      <c r="U9" s="17">
        <v>18.910617999999999</v>
      </c>
      <c r="V9" s="17">
        <v>3.8166449999999998</v>
      </c>
      <c r="W9" s="17">
        <v>0.61373</v>
      </c>
      <c r="X9" s="17">
        <v>0.55619599999999902</v>
      </c>
      <c r="Y9" s="17">
        <v>5.11E-3</v>
      </c>
      <c r="Z9" s="17">
        <v>0.23014699999999899</v>
      </c>
      <c r="AA9" s="17">
        <v>1.2290999999999901</v>
      </c>
      <c r="AB9" s="17">
        <v>0.76716199999999901</v>
      </c>
      <c r="AC9" s="17">
        <v>1.41759999999999E-2</v>
      </c>
      <c r="AD9" s="17"/>
      <c r="AE9" s="17"/>
      <c r="AF9" s="17">
        <v>1.0002E-2</v>
      </c>
      <c r="AG9" s="15"/>
      <c r="AH9" s="17" t="s">
        <v>179</v>
      </c>
      <c r="AI9" s="17">
        <v>61.113863607659702</v>
      </c>
      <c r="AJ9" s="17">
        <v>9.1677704541003209</v>
      </c>
      <c r="AK9" s="17">
        <v>0.61367065823178202</v>
      </c>
      <c r="AL9" s="17">
        <v>6.1942795715492904</v>
      </c>
      <c r="AM9" s="17">
        <v>0.55614427695365298</v>
      </c>
      <c r="AN9" s="17">
        <v>0</v>
      </c>
      <c r="AO9" s="17">
        <v>12.2926669338508</v>
      </c>
      <c r="AP9" s="17">
        <v>12.2926669338508</v>
      </c>
      <c r="AQ9" s="17">
        <v>3.2808392342300601</v>
      </c>
      <c r="AR9" s="17">
        <v>19.434974577474499</v>
      </c>
      <c r="AS9" s="17">
        <v>5.4271714163901503</v>
      </c>
      <c r="AT9" s="17">
        <v>1.4174587657984201E-2</v>
      </c>
      <c r="AU9" s="17">
        <v>4.9477387748285002</v>
      </c>
      <c r="AV9" s="17">
        <v>5.1095081733824902E-3</v>
      </c>
      <c r="AW9" s="17">
        <v>65.506618017658994</v>
      </c>
      <c r="AX9" s="17">
        <v>2495.5997493344798</v>
      </c>
      <c r="AY9" s="17">
        <v>14.9151609385304</v>
      </c>
      <c r="AZ9" s="17">
        <v>0</v>
      </c>
      <c r="BA9" s="17">
        <v>9.8126685707640693</v>
      </c>
      <c r="BB9" s="17">
        <v>0</v>
      </c>
      <c r="BC9" s="17">
        <v>1.7226159420978</v>
      </c>
      <c r="BD9" s="17">
        <v>6.5107188228999604</v>
      </c>
      <c r="BE9" s="17">
        <v>32.237055384668601</v>
      </c>
      <c r="BF9" s="17">
        <v>32.237055384668601</v>
      </c>
      <c r="BG9" s="17">
        <v>6.8926079410448802</v>
      </c>
      <c r="BH9" s="17">
        <v>0</v>
      </c>
      <c r="BI9" s="17">
        <v>0.230128322489624</v>
      </c>
      <c r="BJ9" s="17">
        <v>337855.89354541799</v>
      </c>
      <c r="BK9" s="17">
        <v>0</v>
      </c>
      <c r="BL9" s="17">
        <v>66.698092273600196</v>
      </c>
      <c r="BM9" s="17">
        <v>4.6665105639474804</v>
      </c>
      <c r="BN9" s="17">
        <v>7.9784358651688398</v>
      </c>
      <c r="BO9" s="17">
        <v>69.230061388508105</v>
      </c>
      <c r="BP9" s="17">
        <v>3.5080789914383499</v>
      </c>
      <c r="BQ9" s="17">
        <v>2.6002926856153901E-3</v>
      </c>
      <c r="BR9" s="17">
        <v>7.4009224138406101E-3</v>
      </c>
      <c r="BS9" s="17">
        <v>18.9088751285543</v>
      </c>
      <c r="BT9" s="17">
        <v>1.2289860608611201</v>
      </c>
      <c r="BU9" s="17">
        <v>0</v>
      </c>
      <c r="BV9" s="17">
        <v>4.7737794697493303</v>
      </c>
      <c r="BW9" s="17">
        <v>25.752434715300598</v>
      </c>
      <c r="BX9" s="17">
        <v>0</v>
      </c>
      <c r="BY9" s="17">
        <v>613.65750326559601</v>
      </c>
      <c r="BZ9" s="17">
        <v>18.1935027316743</v>
      </c>
      <c r="CA9" s="17">
        <v>2.02149969282164</v>
      </c>
      <c r="CB9" s="17">
        <v>20.215002424495999</v>
      </c>
      <c r="CC9" s="17">
        <v>4.2511795963050499E-2</v>
      </c>
      <c r="CD9" s="17">
        <v>29.430945096573399</v>
      </c>
      <c r="CE9" s="17">
        <v>2.9682172297115499</v>
      </c>
      <c r="CF9" s="17">
        <v>0.18473187138896699</v>
      </c>
      <c r="CG9" s="17">
        <v>7.5663672856142894E-2</v>
      </c>
      <c r="CH9" s="17">
        <v>9.2039291108208299E-2</v>
      </c>
      <c r="CI9" s="17">
        <v>8.4279070725375702E-2</v>
      </c>
      <c r="CJ9" s="17">
        <v>0.35724002909219099</v>
      </c>
      <c r="CK9" s="17">
        <v>7.4512022024173603E-3</v>
      </c>
      <c r="CL9" s="17">
        <v>70.764724008399597</v>
      </c>
      <c r="CM9" s="17">
        <v>4.8796694500019199E-3</v>
      </c>
      <c r="CN9" s="17">
        <v>0.75019857614488705</v>
      </c>
      <c r="CO9" s="17">
        <v>8.5289485595551007</v>
      </c>
      <c r="CP9" s="17">
        <v>1.11484552764871E-2</v>
      </c>
      <c r="CQ9" s="17">
        <v>0</v>
      </c>
      <c r="CR9" s="17">
        <v>0.178924068629882</v>
      </c>
      <c r="CS9" s="17">
        <v>401.66467082754798</v>
      </c>
      <c r="CT9" s="17">
        <v>360.45019786999302</v>
      </c>
      <c r="CU9" s="17">
        <v>41.2144729575555</v>
      </c>
      <c r="CV9" s="17">
        <v>3.8025216797014901E-3</v>
      </c>
      <c r="CW9" s="17">
        <v>1.14063161317702E-3</v>
      </c>
      <c r="CX9" s="17">
        <v>6.0544662984947903</v>
      </c>
      <c r="CY9" s="17">
        <v>8.7412886015531502E-2</v>
      </c>
      <c r="CZ9" s="17">
        <v>141.14551475167599</v>
      </c>
      <c r="DA9" s="17">
        <v>0.69050085748772205</v>
      </c>
      <c r="DB9" s="17">
        <v>0.32730705016066097</v>
      </c>
      <c r="DC9" s="17">
        <v>201.63647028996201</v>
      </c>
      <c r="DD9" s="17">
        <v>0</v>
      </c>
      <c r="DE9" s="17">
        <v>5.6107836990249996E-3</v>
      </c>
      <c r="DF9" s="17">
        <v>1.01505953008482</v>
      </c>
      <c r="DG9" s="17">
        <v>1.3617378594222699E-3</v>
      </c>
      <c r="DH9" s="17">
        <v>21.163422287484899</v>
      </c>
      <c r="DI9" s="17">
        <v>1.98893628710448</v>
      </c>
      <c r="DJ9" s="17">
        <v>0.767085173358245</v>
      </c>
      <c r="DK9" s="17">
        <v>0</v>
      </c>
      <c r="DL9" s="17">
        <v>1.1445910941245501</v>
      </c>
      <c r="DM9" s="17">
        <v>10.7853535081118</v>
      </c>
      <c r="DN9" s="17">
        <v>3.8162811396587899</v>
      </c>
      <c r="DO9" s="17">
        <v>10.066322161087299</v>
      </c>
      <c r="DP9" s="17">
        <v>592.03677717334301</v>
      </c>
      <c r="DQ9" s="17">
        <v>2.0136124462713201</v>
      </c>
      <c r="DR9" s="17">
        <v>4.7013327750067502</v>
      </c>
      <c r="DS9" s="17"/>
      <c r="DT9" s="26">
        <f t="shared" si="0"/>
        <v>1.0365192280714051</v>
      </c>
      <c r="DU9" s="40">
        <f t="shared" si="1"/>
        <v>-1.6402330296668105E-4</v>
      </c>
      <c r="DV9" s="40">
        <f t="shared" si="2"/>
        <v>-3.3831955376918258E-5</v>
      </c>
      <c r="DW9" s="40">
        <f t="shared" si="3"/>
        <v>4.1674491709383712E-7</v>
      </c>
      <c r="DX9" s="40">
        <f t="shared" si="4"/>
        <v>-1.7321443526039932E-4</v>
      </c>
      <c r="DY9" s="40">
        <f t="shared" si="5"/>
        <v>-1.6361061830209861E-4</v>
      </c>
      <c r="DZ9" s="40">
        <f t="shared" si="6"/>
        <v>-7.4243679597683348E-7</v>
      </c>
      <c r="EA9" s="40">
        <f t="shared" si="7"/>
        <v>-1.3648610953537638E-4</v>
      </c>
      <c r="EB9" s="40">
        <f t="shared" si="8"/>
        <v>-9.3955008393693893E-5</v>
      </c>
      <c r="EC9" s="40">
        <f t="shared" si="9"/>
        <v>-9.4340804045011393E-5</v>
      </c>
      <c r="ED9" s="40">
        <f t="shared" si="10"/>
        <v>-9.5359850175625368E-5</v>
      </c>
      <c r="EE9" s="40">
        <f t="shared" si="11"/>
        <v>-9.6443884319018374E-5</v>
      </c>
      <c r="EF9" s="40">
        <f t="shared" si="12"/>
        <v>-9.4745809840634699E-5</v>
      </c>
      <c r="EG9" s="40">
        <f t="shared" si="13"/>
        <v>-9.5335128420364696E-5</v>
      </c>
      <c r="EH9" s="40">
        <f t="shared" si="14"/>
        <v>-1.0008557328527619E-4</v>
      </c>
      <c r="EI9" s="40">
        <f t="shared" si="15"/>
        <v>-9.2712875479748229E-5</v>
      </c>
      <c r="EJ9" s="40">
        <f t="shared" si="16"/>
        <v>-9.6828955043652101E-5</v>
      </c>
      <c r="EK9" s="40">
        <f t="shared" si="17"/>
        <v>-1.0547525547910433E-4</v>
      </c>
      <c r="EL9" s="40">
        <f t="shared" si="18"/>
        <v>-8.2211454147761962E-5</v>
      </c>
      <c r="EM9" s="40">
        <f t="shared" si="19"/>
        <v>-9.5083627157276847E-5</v>
      </c>
      <c r="EN9" s="40">
        <f t="shared" si="20"/>
        <v>-9.2163642970300285E-5</v>
      </c>
      <c r="EO9" s="40">
        <f t="shared" si="21"/>
        <v>0.25077901396365931</v>
      </c>
      <c r="EP9" s="40">
        <f t="shared" si="22"/>
        <v>-9.669034953151999E-5</v>
      </c>
      <c r="EQ9" s="40">
        <f t="shared" si="23"/>
        <v>-9.2994279617332243E-5</v>
      </c>
      <c r="ER9" s="40">
        <f t="shared" si="24"/>
        <v>-9.6247870354152195E-5</v>
      </c>
      <c r="ES9" s="40">
        <f t="shared" si="25"/>
        <v>-8.1154698410090397E-5</v>
      </c>
      <c r="ET9" s="40">
        <f t="shared" si="26"/>
        <v>-9.2701276438072444E-5</v>
      </c>
      <c r="EU9" s="40">
        <f t="shared" si="27"/>
        <v>-1.0014396145014117E-4</v>
      </c>
      <c r="EV9" s="40">
        <f t="shared" si="28"/>
        <v>-9.962909252960921E-5</v>
      </c>
      <c r="EW9" s="40">
        <f t="shared" si="29"/>
        <v>0</v>
      </c>
      <c r="EX9" s="40">
        <f t="shared" si="30"/>
        <v>0</v>
      </c>
      <c r="EY9" s="40">
        <f t="shared" si="31"/>
        <v>-7.8474359528162647E-5</v>
      </c>
    </row>
    <row r="10" spans="1:155" s="17" customFormat="1" x14ac:dyDescent="0.25">
      <c r="A10" s="17" t="s">
        <v>180</v>
      </c>
      <c r="B10" s="15"/>
      <c r="C10" s="15"/>
      <c r="D10" s="15"/>
      <c r="E10" s="15"/>
      <c r="F10" s="15"/>
      <c r="G10" s="15"/>
      <c r="H10" s="15"/>
      <c r="AG10" s="15"/>
      <c r="DT10" s="26" t="e">
        <f t="shared" si="0"/>
        <v>#DIV/0!</v>
      </c>
      <c r="DU10" s="40">
        <f t="shared" si="1"/>
        <v>0</v>
      </c>
      <c r="DV10" s="40">
        <f t="shared" si="2"/>
        <v>0</v>
      </c>
      <c r="DW10" s="40">
        <f t="shared" si="3"/>
        <v>0</v>
      </c>
      <c r="DX10" s="40">
        <f t="shared" si="4"/>
        <v>0</v>
      </c>
      <c r="DY10" s="40">
        <f t="shared" si="5"/>
        <v>0</v>
      </c>
      <c r="DZ10" s="40">
        <f t="shared" si="6"/>
        <v>0</v>
      </c>
      <c r="EA10" s="40">
        <f t="shared" si="7"/>
        <v>0</v>
      </c>
      <c r="EB10" s="40">
        <f t="shared" si="8"/>
        <v>0</v>
      </c>
      <c r="EC10" s="40">
        <f t="shared" si="9"/>
        <v>0</v>
      </c>
      <c r="ED10" s="40">
        <f t="shared" si="10"/>
        <v>0</v>
      </c>
      <c r="EE10" s="40">
        <f t="shared" si="11"/>
        <v>0</v>
      </c>
      <c r="EF10" s="40">
        <f t="shared" si="12"/>
        <v>0</v>
      </c>
      <c r="EG10" s="40">
        <f t="shared" si="13"/>
        <v>0</v>
      </c>
      <c r="EH10" s="40">
        <f t="shared" si="14"/>
        <v>0</v>
      </c>
      <c r="EI10" s="40">
        <f t="shared" si="15"/>
        <v>0</v>
      </c>
      <c r="EJ10" s="40">
        <f t="shared" si="16"/>
        <v>0</v>
      </c>
      <c r="EK10" s="40">
        <f t="shared" si="17"/>
        <v>0</v>
      </c>
      <c r="EL10" s="40">
        <f t="shared" si="18"/>
        <v>0</v>
      </c>
      <c r="EM10" s="40">
        <f t="shared" si="19"/>
        <v>0</v>
      </c>
      <c r="EN10" s="40">
        <f t="shared" si="20"/>
        <v>0</v>
      </c>
      <c r="EO10" s="40">
        <f t="shared" si="21"/>
        <v>0</v>
      </c>
      <c r="EP10" s="40">
        <f t="shared" si="22"/>
        <v>0</v>
      </c>
      <c r="EQ10" s="40">
        <f t="shared" si="23"/>
        <v>0</v>
      </c>
      <c r="ER10" s="40">
        <f t="shared" si="24"/>
        <v>0</v>
      </c>
      <c r="ES10" s="40">
        <f t="shared" si="25"/>
        <v>0</v>
      </c>
      <c r="ET10" s="40">
        <f t="shared" si="26"/>
        <v>0</v>
      </c>
      <c r="EU10" s="40">
        <f t="shared" si="27"/>
        <v>0</v>
      </c>
      <c r="EV10" s="40">
        <f t="shared" si="28"/>
        <v>0</v>
      </c>
      <c r="EW10" s="40">
        <f t="shared" si="29"/>
        <v>0</v>
      </c>
      <c r="EX10" s="40">
        <f t="shared" si="30"/>
        <v>0</v>
      </c>
      <c r="EY10" s="40">
        <f t="shared" si="31"/>
        <v>0</v>
      </c>
    </row>
    <row r="11" spans="1:155" x14ac:dyDescent="0.25">
      <c r="A11" s="17" t="s">
        <v>181</v>
      </c>
      <c r="B11" s="15">
        <v>735866.29203099594</v>
      </c>
      <c r="C11" s="15">
        <v>5283.8029649999798</v>
      </c>
      <c r="D11" s="15">
        <v>14183.337230000099</v>
      </c>
      <c r="E11" s="15">
        <v>120774.812595</v>
      </c>
      <c r="F11" s="15">
        <v>108607.498644999</v>
      </c>
      <c r="G11" s="15">
        <v>7317.5026340000904</v>
      </c>
      <c r="H11" s="15">
        <v>140192.23184399999</v>
      </c>
      <c r="I11" s="17">
        <v>4945.5070349999896</v>
      </c>
      <c r="J11" s="17">
        <v>2492.0416970000101</v>
      </c>
      <c r="K11" s="17">
        <v>2183.4297969999802</v>
      </c>
      <c r="L11" s="17">
        <v>1990.5473139999899</v>
      </c>
      <c r="M11" s="17">
        <v>12969.4186399999</v>
      </c>
      <c r="N11" s="17">
        <v>1535.34462299999</v>
      </c>
      <c r="O11" s="17">
        <v>810.10656499999504</v>
      </c>
      <c r="P11" s="17">
        <v>74.324849999999202</v>
      </c>
      <c r="Q11" s="17">
        <v>30.4389409999999</v>
      </c>
      <c r="R11" s="17">
        <v>37.027356999999597</v>
      </c>
      <c r="S11" s="17">
        <v>33.906517999999899</v>
      </c>
      <c r="T11" s="17">
        <v>143.71764399998901</v>
      </c>
      <c r="U11" s="17">
        <v>7607.2854020000004</v>
      </c>
      <c r="V11" s="17">
        <v>1535.34462299999</v>
      </c>
      <c r="W11" s="17">
        <v>246.88954099999901</v>
      </c>
      <c r="X11" s="17">
        <v>223.74372600000001</v>
      </c>
      <c r="Y11" s="17">
        <v>2.0574759999999399</v>
      </c>
      <c r="Z11" s="17">
        <v>92.583563999999299</v>
      </c>
      <c r="AA11" s="17">
        <v>494.438790000003</v>
      </c>
      <c r="AB11" s="17">
        <v>308.61197399999998</v>
      </c>
      <c r="AC11" s="17">
        <v>5.7024700000000799</v>
      </c>
      <c r="AD11" s="17"/>
      <c r="AE11" s="17"/>
      <c r="AF11" s="17">
        <v>0.61519999999998098</v>
      </c>
      <c r="AG11" s="15"/>
      <c r="AH11" s="17" t="s">
        <v>181</v>
      </c>
      <c r="AI11" s="17">
        <v>13071.6566071447</v>
      </c>
      <c r="AJ11" s="17">
        <v>1960.71958832884</v>
      </c>
      <c r="AK11" s="17">
        <v>246.890310018093</v>
      </c>
      <c r="AL11" s="17">
        <v>2492.0489446892402</v>
      </c>
      <c r="AM11" s="17">
        <v>223.74446158883899</v>
      </c>
      <c r="AN11" s="17">
        <v>0</v>
      </c>
      <c r="AO11" s="17">
        <v>4945.5211477918401</v>
      </c>
      <c r="AP11" s="17">
        <v>4945.5211477918401</v>
      </c>
      <c r="AQ11" s="17">
        <v>702.37055439016001</v>
      </c>
      <c r="AR11" s="17">
        <v>4145.9092601611201</v>
      </c>
      <c r="AS11" s="17">
        <v>2183.4360114851802</v>
      </c>
      <c r="AT11" s="17">
        <v>5.7024894237975303</v>
      </c>
      <c r="AU11" s="17">
        <v>1990.5530903814099</v>
      </c>
      <c r="AV11" s="17">
        <v>2.0574825066267399</v>
      </c>
      <c r="AW11" s="17">
        <v>14018.3246203691</v>
      </c>
      <c r="AX11" s="17">
        <v>735871.61350273795</v>
      </c>
      <c r="AY11" s="17">
        <v>3192.3720654625299</v>
      </c>
      <c r="AZ11" s="17">
        <v>6.6917404669558698</v>
      </c>
      <c r="BA11" s="17">
        <v>2095.0364900689101</v>
      </c>
      <c r="BB11" s="17">
        <v>0</v>
      </c>
      <c r="BC11" s="17">
        <v>367.45433949367401</v>
      </c>
      <c r="BD11" s="17">
        <v>1420.4521278213199</v>
      </c>
      <c r="BE11" s="17">
        <v>12969.4571439828</v>
      </c>
      <c r="BF11" s="17">
        <v>12969.4571439828</v>
      </c>
      <c r="BG11" s="17">
        <v>1469.47100390582</v>
      </c>
      <c r="BH11" s="17">
        <v>0</v>
      </c>
      <c r="BI11" s="17">
        <v>92.583776768179703</v>
      </c>
      <c r="BJ11" s="17">
        <v>136880136.89773899</v>
      </c>
      <c r="BK11" s="17">
        <v>0</v>
      </c>
      <c r="BL11" s="17">
        <v>14234.1545317974</v>
      </c>
      <c r="BM11" s="17">
        <v>995.995751425403</v>
      </c>
      <c r="BN11" s="17">
        <v>1700.9665184037599</v>
      </c>
      <c r="BO11" s="17">
        <v>14759.716294424599</v>
      </c>
      <c r="BP11" s="17">
        <v>750.37358358834194</v>
      </c>
      <c r="BQ11" s="17">
        <v>0.15995226508374799</v>
      </c>
      <c r="BR11" s="17">
        <v>0.45524877000832198</v>
      </c>
      <c r="BS11" s="17">
        <v>7607.3311507185099</v>
      </c>
      <c r="BT11" s="17">
        <v>494.44007442996798</v>
      </c>
      <c r="BU11" s="17">
        <v>0</v>
      </c>
      <c r="BV11" s="17">
        <v>1739.4823490259701</v>
      </c>
      <c r="BW11" s="17">
        <v>5283.8226626346104</v>
      </c>
      <c r="BX11" s="17">
        <v>0</v>
      </c>
      <c r="BY11" s="17">
        <v>144759.16481519301</v>
      </c>
      <c r="BZ11" s="17">
        <v>12765.0011759587</v>
      </c>
      <c r="CA11" s="17">
        <v>1418.33363115836</v>
      </c>
      <c r="CB11" s="17">
        <v>14183.3348071171</v>
      </c>
      <c r="CC11" s="17">
        <v>9.06527923743716</v>
      </c>
      <c r="CD11" s="17">
        <v>6281.8619880748502</v>
      </c>
      <c r="CE11" s="17">
        <v>632.810595267601</v>
      </c>
      <c r="CF11" s="17">
        <v>74.3249931166404</v>
      </c>
      <c r="CG11" s="17">
        <v>30.439016506689999</v>
      </c>
      <c r="CH11" s="17">
        <v>37.027535212499302</v>
      </c>
      <c r="CI11" s="17">
        <v>33.906629857551799</v>
      </c>
      <c r="CJ11" s="17">
        <v>143.71806217712401</v>
      </c>
      <c r="CK11" s="17">
        <v>5.0453222752027402</v>
      </c>
      <c r="CL11" s="17">
        <v>15106.230566837099</v>
      </c>
      <c r="CM11" s="17">
        <v>4.2101423464770598</v>
      </c>
      <c r="CN11" s="17">
        <v>381.08115252913097</v>
      </c>
      <c r="CO11" s="17">
        <v>4044.2792015832401</v>
      </c>
      <c r="CP11" s="17">
        <v>1.8349761491955801</v>
      </c>
      <c r="CQ11" s="17">
        <v>0</v>
      </c>
      <c r="CR11" s="17">
        <v>115.285013866179</v>
      </c>
      <c r="CS11" s="17">
        <v>120775.707339271</v>
      </c>
      <c r="CT11" s="17">
        <v>108608.254203066</v>
      </c>
      <c r="CU11" s="17">
        <v>12167.4531362052</v>
      </c>
      <c r="CV11" s="17">
        <v>1.14743684883215</v>
      </c>
      <c r="CW11" s="17">
        <v>0.52394533305320301</v>
      </c>
      <c r="CX11" s="17">
        <v>470.67594345320902</v>
      </c>
      <c r="CY11" s="17">
        <v>89.244864331971897</v>
      </c>
      <c r="CZ11" s="17">
        <v>42268.0606178163</v>
      </c>
      <c r="DA11" s="17">
        <v>281.34990112441199</v>
      </c>
      <c r="DB11" s="17">
        <v>128.55032335282201</v>
      </c>
      <c r="DC11" s="17">
        <v>60382.946748962597</v>
      </c>
      <c r="DD11" s="17">
        <v>2.7908548407711602</v>
      </c>
      <c r="DE11" s="17">
        <v>5.2988679829099903</v>
      </c>
      <c r="DF11" s="17">
        <v>428.32640342908002</v>
      </c>
      <c r="DG11" s="17">
        <v>0.39334168163494698</v>
      </c>
      <c r="DH11" s="17">
        <v>7317.5083917273796</v>
      </c>
      <c r="DI11" s="17">
        <v>424.03137594748199</v>
      </c>
      <c r="DJ11" s="17">
        <v>308.612812405314</v>
      </c>
      <c r="DK11" s="17">
        <v>0</v>
      </c>
      <c r="DL11" s="17">
        <v>244.02219169161401</v>
      </c>
      <c r="DM11" s="17">
        <v>2305.98398625238</v>
      </c>
      <c r="DN11" s="17">
        <v>1535.3489796835599</v>
      </c>
      <c r="DO11" s="17">
        <v>2149.0344857289101</v>
      </c>
      <c r="DP11" s="17">
        <v>140193.33496466099</v>
      </c>
      <c r="DQ11" s="17">
        <v>810.10877550539897</v>
      </c>
      <c r="DR11" s="17">
        <v>1004.53387125293</v>
      </c>
      <c r="DS11" s="17"/>
      <c r="DT11" s="26">
        <f t="shared" si="0"/>
        <v>1.0325680949931246</v>
      </c>
      <c r="DU11" s="40">
        <f t="shared" si="1"/>
        <v>7.2315742678167654E-6</v>
      </c>
      <c r="DV11" s="40">
        <f t="shared" si="2"/>
        <v>3.7279275478385834E-6</v>
      </c>
      <c r="DW11" s="40">
        <f t="shared" si="3"/>
        <v>-1.7082601644320372E-7</v>
      </c>
      <c r="DX11" s="40">
        <f t="shared" si="4"/>
        <v>7.4083681173278013E-6</v>
      </c>
      <c r="DY11" s="40">
        <f t="shared" si="5"/>
        <v>6.9567762486738133E-6</v>
      </c>
      <c r="DZ11" s="40">
        <f t="shared" si="6"/>
        <v>7.8684321375057165E-7</v>
      </c>
      <c r="EA11" s="40">
        <f t="shared" si="7"/>
        <v>7.8686289994934528E-6</v>
      </c>
      <c r="EB11" s="40">
        <f t="shared" si="8"/>
        <v>2.8536592407240508E-6</v>
      </c>
      <c r="EC11" s="40">
        <f t="shared" si="9"/>
        <v>2.9083338528497749E-6</v>
      </c>
      <c r="ED11" s="40">
        <f t="shared" si="10"/>
        <v>2.8462033487408635E-6</v>
      </c>
      <c r="EE11" s="40">
        <f t="shared" si="11"/>
        <v>2.9019061136426839E-6</v>
      </c>
      <c r="EF11" s="40">
        <f t="shared" si="12"/>
        <v>2.9688287477304838E-6</v>
      </c>
      <c r="EG11" s="40">
        <f t="shared" si="13"/>
        <v>2.8375932704164527E-6</v>
      </c>
      <c r="EH11" s="40">
        <f t="shared" si="14"/>
        <v>2.7286600299591369E-6</v>
      </c>
      <c r="EI11" s="40">
        <f t="shared" si="15"/>
        <v>1.9255557353643532E-6</v>
      </c>
      <c r="EJ11" s="40">
        <f t="shared" si="16"/>
        <v>2.4805951724336464E-6</v>
      </c>
      <c r="EK11" s="40">
        <f t="shared" si="17"/>
        <v>4.812995421330152E-6</v>
      </c>
      <c r="EL11" s="40">
        <f t="shared" si="18"/>
        <v>3.2989984963991297E-6</v>
      </c>
      <c r="EM11" s="40">
        <f t="shared" si="19"/>
        <v>2.9097132639009405E-6</v>
      </c>
      <c r="EN11" s="40">
        <f t="shared" si="20"/>
        <v>6.0138033597937867E-6</v>
      </c>
      <c r="EO11" s="40">
        <f t="shared" si="21"/>
        <v>0.13295889598200095</v>
      </c>
      <c r="EP11" s="40">
        <f t="shared" si="22"/>
        <v>3.1148265369018965E-6</v>
      </c>
      <c r="EQ11" s="40">
        <f t="shared" si="23"/>
        <v>3.2876400698635633E-6</v>
      </c>
      <c r="ER11" s="40">
        <f t="shared" si="24"/>
        <v>3.1624314451387046E-6</v>
      </c>
      <c r="ES11" s="40">
        <f t="shared" si="25"/>
        <v>2.2981204353297145E-6</v>
      </c>
      <c r="ET11" s="40">
        <f t="shared" si="26"/>
        <v>2.5977532324734958E-6</v>
      </c>
      <c r="EU11" s="40">
        <f t="shared" si="27"/>
        <v>2.7166972919448947E-6</v>
      </c>
      <c r="EV11" s="40">
        <f t="shared" si="28"/>
        <v>3.4062077398841452E-6</v>
      </c>
      <c r="EW11" s="40">
        <f t="shared" si="29"/>
        <v>0</v>
      </c>
      <c r="EX11" s="40">
        <f t="shared" si="30"/>
        <v>0</v>
      </c>
      <c r="EY11" s="40">
        <f t="shared" si="31"/>
        <v>1.682529403513021E-6</v>
      </c>
    </row>
    <row r="12" spans="1:155" x14ac:dyDescent="0.25">
      <c r="A12" s="17" t="s">
        <v>182</v>
      </c>
      <c r="B12" s="15">
        <v>682351.02209599398</v>
      </c>
      <c r="C12" s="15">
        <v>5302.3785240003299</v>
      </c>
      <c r="D12" s="15">
        <v>11693.529313000799</v>
      </c>
      <c r="E12" s="15">
        <v>108639.009843999</v>
      </c>
      <c r="F12" s="15">
        <v>99713.911681995407</v>
      </c>
      <c r="G12" s="15">
        <v>7228.8354160008403</v>
      </c>
      <c r="H12" s="15">
        <v>132236.84264199701</v>
      </c>
      <c r="I12" s="17">
        <v>4564.5217000000303</v>
      </c>
      <c r="J12" s="17">
        <v>2300.0631710000498</v>
      </c>
      <c r="K12" s="17">
        <v>2015.2256979999199</v>
      </c>
      <c r="L12" s="17">
        <v>1837.2029760000801</v>
      </c>
      <c r="M12" s="17">
        <v>11970.2975469997</v>
      </c>
      <c r="N12" s="17">
        <v>1417.0667409999901</v>
      </c>
      <c r="O12" s="17">
        <v>747.69894299988596</v>
      </c>
      <c r="P12" s="17">
        <v>68.597757999988602</v>
      </c>
      <c r="Q12" s="17">
        <v>28.094467000000002</v>
      </c>
      <c r="R12" s="17">
        <v>34.1727189999987</v>
      </c>
      <c r="S12" s="17">
        <v>31.292830000000698</v>
      </c>
      <c r="T12" s="17">
        <v>132.642707999951</v>
      </c>
      <c r="U12" s="17">
        <v>7021.2450610001297</v>
      </c>
      <c r="V12" s="17">
        <v>1417.0667409999901</v>
      </c>
      <c r="W12" s="17">
        <v>227.86929599999601</v>
      </c>
      <c r="X12" s="17">
        <v>206.507981999999</v>
      </c>
      <c r="Y12" s="17">
        <v>1.8978909999996201</v>
      </c>
      <c r="Z12" s="17">
        <v>85.450936999994894</v>
      </c>
      <c r="AA12" s="17">
        <v>456.349000999986</v>
      </c>
      <c r="AB12" s="17">
        <v>284.83732599999502</v>
      </c>
      <c r="AC12" s="17">
        <v>5.2625980000002999</v>
      </c>
      <c r="AD12" s="17"/>
      <c r="AE12" s="17"/>
      <c r="AF12" s="17">
        <v>0.56601699999991495</v>
      </c>
      <c r="AG12" s="15"/>
      <c r="AH12" s="17" t="s">
        <v>182</v>
      </c>
      <c r="AI12" s="17">
        <v>12384.854646555899</v>
      </c>
      <c r="AJ12" s="17">
        <v>1857.86665071486</v>
      </c>
      <c r="AK12" s="17">
        <v>227.86899195938099</v>
      </c>
      <c r="AL12" s="17">
        <v>2300.0601817339598</v>
      </c>
      <c r="AM12" s="17">
        <v>206.50767628129299</v>
      </c>
      <c r="AN12" s="17">
        <v>0</v>
      </c>
      <c r="AO12" s="17">
        <v>4564.5154942368699</v>
      </c>
      <c r="AP12" s="17">
        <v>4564.5154942368699</v>
      </c>
      <c r="AQ12" s="17">
        <v>664.86967675433698</v>
      </c>
      <c r="AR12" s="17">
        <v>3938.5224651403701</v>
      </c>
      <c r="AS12" s="17">
        <v>2015.22301654427</v>
      </c>
      <c r="AT12" s="17">
        <v>5.2625917449201598</v>
      </c>
      <c r="AU12" s="17">
        <v>1837.20072682043</v>
      </c>
      <c r="AV12" s="17">
        <v>1.8978865530117699</v>
      </c>
      <c r="AW12" s="17">
        <v>13275.073455567301</v>
      </c>
      <c r="AX12" s="17">
        <v>682349.11310888606</v>
      </c>
      <c r="AY12" s="17">
        <v>3022.59372236023</v>
      </c>
      <c r="AZ12" s="17">
        <v>1.3037762086343999E-2</v>
      </c>
      <c r="BA12" s="17">
        <v>1988.55268785506</v>
      </c>
      <c r="BB12" s="17">
        <v>0</v>
      </c>
      <c r="BC12" s="17">
        <v>349.08960980270302</v>
      </c>
      <c r="BD12" s="17">
        <v>1319.46764553649</v>
      </c>
      <c r="BE12" s="17">
        <v>11970.282621205801</v>
      </c>
      <c r="BF12" s="17">
        <v>11970.282621205801</v>
      </c>
      <c r="BG12" s="17">
        <v>1396.7912608571301</v>
      </c>
      <c r="BH12" s="17">
        <v>0</v>
      </c>
      <c r="BI12" s="17">
        <v>85.450833906182297</v>
      </c>
      <c r="BJ12" s="17">
        <v>125441230.905563</v>
      </c>
      <c r="BK12" s="17">
        <v>0</v>
      </c>
      <c r="BL12" s="17">
        <v>13516.4544308116</v>
      </c>
      <c r="BM12" s="17">
        <v>945.674733018447</v>
      </c>
      <c r="BN12" s="17">
        <v>1616.8368683323999</v>
      </c>
      <c r="BO12" s="17">
        <v>14029.5298255697</v>
      </c>
      <c r="BP12" s="17">
        <v>710.91957299622504</v>
      </c>
      <c r="BQ12" s="17">
        <v>0.14716433435297099</v>
      </c>
      <c r="BR12" s="17">
        <v>0.418852603294807</v>
      </c>
      <c r="BS12" s="17">
        <v>7021.2575521776498</v>
      </c>
      <c r="BT12" s="17">
        <v>456.348342847281</v>
      </c>
      <c r="BU12" s="17">
        <v>0</v>
      </c>
      <c r="BV12" s="17">
        <v>1611.10200133595</v>
      </c>
      <c r="BW12" s="17">
        <v>5302.36822458394</v>
      </c>
      <c r="BX12" s="17">
        <v>0</v>
      </c>
      <c r="BY12" s="17">
        <v>136617.800880275</v>
      </c>
      <c r="BZ12" s="17">
        <v>10524.1708093174</v>
      </c>
      <c r="CA12" s="17">
        <v>1169.3526273457801</v>
      </c>
      <c r="CB12" s="17">
        <v>11693.523436663199</v>
      </c>
      <c r="CC12" s="17">
        <v>8.6150524995852304</v>
      </c>
      <c r="CD12" s="17">
        <v>5964.2180503440104</v>
      </c>
      <c r="CE12" s="17">
        <v>601.51169849504299</v>
      </c>
      <c r="CF12" s="17">
        <v>68.597661377899001</v>
      </c>
      <c r="CG12" s="17">
        <v>28.094438114921601</v>
      </c>
      <c r="CH12" s="17">
        <v>34.172665560222399</v>
      </c>
      <c r="CI12" s="17">
        <v>31.292770902581001</v>
      </c>
      <c r="CJ12" s="17">
        <v>132.64254038996501</v>
      </c>
      <c r="CK12" s="17">
        <v>2.8586189729261</v>
      </c>
      <c r="CL12" s="17">
        <v>14340.567711514601</v>
      </c>
      <c r="CM12" s="17">
        <v>1.15430768427219</v>
      </c>
      <c r="CN12" s="17">
        <v>347.38122895744999</v>
      </c>
      <c r="CO12" s="17">
        <v>3705.6129786942402</v>
      </c>
      <c r="CP12" s="17">
        <v>0.92362681047717898</v>
      </c>
      <c r="CQ12" s="17">
        <v>0</v>
      </c>
      <c r="CR12" s="17">
        <v>84.261718898041806</v>
      </c>
      <c r="CS12" s="17">
        <v>108638.692234363</v>
      </c>
      <c r="CT12" s="17">
        <v>99713.639801241996</v>
      </c>
      <c r="CU12" s="17">
        <v>8925.05243312124</v>
      </c>
      <c r="CV12" s="17">
        <v>1.0726001124025299</v>
      </c>
      <c r="CW12" s="17">
        <v>0.182430267005459</v>
      </c>
      <c r="CX12" s="17">
        <v>408.91216269309899</v>
      </c>
      <c r="CY12" s="17">
        <v>52.210566113394698</v>
      </c>
      <c r="CZ12" s="17">
        <v>38849.208413526998</v>
      </c>
      <c r="DA12" s="17">
        <v>263.19208169911502</v>
      </c>
      <c r="DB12" s="17">
        <v>117.849012534526</v>
      </c>
      <c r="DC12" s="17">
        <v>55498.869857325102</v>
      </c>
      <c r="DD12" s="17">
        <v>5.4375515291809201E-3</v>
      </c>
      <c r="DE12" s="17">
        <v>2.0747233759337398</v>
      </c>
      <c r="DF12" s="17">
        <v>377.71606056167701</v>
      </c>
      <c r="DG12" s="17">
        <v>0.159413015248277</v>
      </c>
      <c r="DH12" s="17">
        <v>7228.8290912120801</v>
      </c>
      <c r="DI12" s="17">
        <v>403.05886224070798</v>
      </c>
      <c r="DJ12" s="17">
        <v>284.83690871833801</v>
      </c>
      <c r="DK12" s="17">
        <v>0</v>
      </c>
      <c r="DL12" s="17">
        <v>231.952848042234</v>
      </c>
      <c r="DM12" s="17">
        <v>2185.6733230345799</v>
      </c>
      <c r="DN12" s="17">
        <v>1417.06512158949</v>
      </c>
      <c r="DO12" s="17">
        <v>2039.95372875154</v>
      </c>
      <c r="DP12" s="17">
        <v>132236.44565746101</v>
      </c>
      <c r="DQ12" s="17">
        <v>747.697999064991</v>
      </c>
      <c r="DR12" s="17">
        <v>952.73269785358104</v>
      </c>
      <c r="DS12" s="17"/>
      <c r="DT12" s="26">
        <f t="shared" si="0"/>
        <v>1.0331327358432125</v>
      </c>
      <c r="DU12" s="40">
        <f t="shared" si="1"/>
        <v>-2.7976613884971516E-6</v>
      </c>
      <c r="DV12" s="40">
        <f t="shared" si="2"/>
        <v>-1.9424143982327572E-6</v>
      </c>
      <c r="DW12" s="40">
        <f t="shared" si="3"/>
        <v>-5.0252900067764268E-7</v>
      </c>
      <c r="DX12" s="40">
        <f t="shared" si="4"/>
        <v>-2.9235321313467992E-6</v>
      </c>
      <c r="DY12" s="40">
        <f t="shared" si="5"/>
        <v>-2.7266080411945966E-6</v>
      </c>
      <c r="DZ12" s="40">
        <f t="shared" si="6"/>
        <v>-8.7493882432838948E-7</v>
      </c>
      <c r="EA12" s="40">
        <f t="shared" si="7"/>
        <v>-3.002072100827345E-6</v>
      </c>
      <c r="EB12" s="40">
        <f t="shared" si="8"/>
        <v>-1.3595648280790953E-6</v>
      </c>
      <c r="EC12" s="40">
        <f t="shared" si="9"/>
        <v>-1.2996452131035216E-6</v>
      </c>
      <c r="ED12" s="40">
        <f t="shared" si="10"/>
        <v>-1.3305981819427619E-6</v>
      </c>
      <c r="EE12" s="40">
        <f t="shared" si="11"/>
        <v>-1.2242412403468055E-6</v>
      </c>
      <c r="EF12" s="40">
        <f t="shared" si="12"/>
        <v>-1.2469024968371686E-6</v>
      </c>
      <c r="EG12" s="40">
        <f t="shared" si="13"/>
        <v>-1.1427905639468679E-6</v>
      </c>
      <c r="EH12" s="40">
        <f t="shared" si="14"/>
        <v>-1.2624531621985169E-6</v>
      </c>
      <c r="EI12" s="40">
        <f t="shared" si="15"/>
        <v>-1.4085313050666959E-6</v>
      </c>
      <c r="EJ12" s="40">
        <f t="shared" si="16"/>
        <v>-1.0281411781282334E-6</v>
      </c>
      <c r="EK12" s="40">
        <f t="shared" si="17"/>
        <v>-1.5638139974141989E-6</v>
      </c>
      <c r="EL12" s="40">
        <f t="shared" si="18"/>
        <v>-1.8885290878917022E-6</v>
      </c>
      <c r="EM12" s="40">
        <f t="shared" si="19"/>
        <v>-1.2636200551151593E-6</v>
      </c>
      <c r="EN12" s="40">
        <f t="shared" si="20"/>
        <v>1.7790544855805587E-6</v>
      </c>
      <c r="EO12" s="40">
        <f t="shared" si="21"/>
        <v>0.13692739708154741</v>
      </c>
      <c r="EP12" s="40">
        <f t="shared" si="22"/>
        <v>-1.334276360868492E-6</v>
      </c>
      <c r="EQ12" s="40">
        <f t="shared" si="23"/>
        <v>-1.4804207714183143E-6</v>
      </c>
      <c r="ER12" s="40">
        <f t="shared" si="24"/>
        <v>-2.3431207852203933E-6</v>
      </c>
      <c r="ES12" s="40">
        <f t="shared" si="25"/>
        <v>-1.2064679009650016E-6</v>
      </c>
      <c r="ET12" s="40">
        <f t="shared" si="26"/>
        <v>-1.4422135329715952E-6</v>
      </c>
      <c r="EU12" s="40">
        <f t="shared" si="27"/>
        <v>-1.46498235630682E-6</v>
      </c>
      <c r="EV12" s="40">
        <f t="shared" si="28"/>
        <v>-1.1885916689953243E-6</v>
      </c>
      <c r="EW12" s="40">
        <f t="shared" si="29"/>
        <v>0</v>
      </c>
      <c r="EX12" s="40">
        <f t="shared" si="30"/>
        <v>0</v>
      </c>
      <c r="EY12" s="40">
        <f t="shared" si="31"/>
        <v>-1.1015947755831254E-7</v>
      </c>
    </row>
    <row r="13" spans="1:155" x14ac:dyDescent="0.25">
      <c r="A13" s="17" t="s">
        <v>183</v>
      </c>
      <c r="B13" s="15">
        <v>134435.37304100001</v>
      </c>
      <c r="C13" s="15">
        <v>1335.4637680000001</v>
      </c>
      <c r="D13" s="15">
        <v>1163.6168539999901</v>
      </c>
      <c r="E13" s="15">
        <v>23674.922196</v>
      </c>
      <c r="F13" s="15">
        <v>17864.354518</v>
      </c>
      <c r="G13" s="15">
        <v>1231.1309529999901</v>
      </c>
      <c r="H13" s="15">
        <v>30567.548925000101</v>
      </c>
      <c r="I13" s="17">
        <v>1095.6016629999999</v>
      </c>
      <c r="J13" s="17">
        <v>334.84886599999902</v>
      </c>
      <c r="K13" s="17">
        <v>293.72696899999897</v>
      </c>
      <c r="L13" s="17">
        <v>177.215341</v>
      </c>
      <c r="M13" s="17">
        <v>2188.2660069999902</v>
      </c>
      <c r="N13" s="17">
        <v>224.21160900000001</v>
      </c>
      <c r="O13" s="17">
        <v>189.94338100000101</v>
      </c>
      <c r="P13" s="17">
        <v>9.4320299999998607</v>
      </c>
      <c r="Q13" s="17">
        <v>3.86280500000001</v>
      </c>
      <c r="R13" s="17">
        <v>4.6987779999999901</v>
      </c>
      <c r="S13" s="17">
        <v>4.3027059999999802</v>
      </c>
      <c r="T13" s="17">
        <v>18.238003000000099</v>
      </c>
      <c r="U13" s="17">
        <v>2462.4113309999898</v>
      </c>
      <c r="V13" s="17">
        <v>318.20420099999899</v>
      </c>
      <c r="W13" s="17">
        <v>210.50435099999899</v>
      </c>
      <c r="X13" s="17">
        <v>46.0173020000001</v>
      </c>
      <c r="Y13" s="17">
        <v>0.26106499999999999</v>
      </c>
      <c r="Z13" s="17">
        <v>31.3308269999999</v>
      </c>
      <c r="AA13" s="17">
        <v>62.7455339999999</v>
      </c>
      <c r="AB13" s="17">
        <v>67.557274000000206</v>
      </c>
      <c r="AC13" s="17">
        <v>0.72364399999999696</v>
      </c>
      <c r="AD13" s="17"/>
      <c r="AE13" s="17"/>
      <c r="AF13" s="17">
        <v>5.6583000000000598E-2</v>
      </c>
      <c r="AG13" s="15"/>
      <c r="AH13" s="17" t="s">
        <v>183</v>
      </c>
      <c r="AI13" s="17">
        <v>2855.1867316448102</v>
      </c>
      <c r="AJ13" s="17">
        <v>428.26481090619598</v>
      </c>
      <c r="AK13" s="17">
        <v>210.65803854091999</v>
      </c>
      <c r="AL13" s="17">
        <v>335.09333505111402</v>
      </c>
      <c r="AM13" s="17">
        <v>46.0509269664974</v>
      </c>
      <c r="AN13" s="17">
        <v>0</v>
      </c>
      <c r="AO13" s="17">
        <v>1096.40160962239</v>
      </c>
      <c r="AP13" s="17">
        <v>1096.40160962239</v>
      </c>
      <c r="AQ13" s="17">
        <v>153.440745075069</v>
      </c>
      <c r="AR13" s="17">
        <v>905.13714770205002</v>
      </c>
      <c r="AS13" s="17">
        <v>293.94137105669</v>
      </c>
      <c r="AT13" s="17">
        <v>0.724170676227883</v>
      </c>
      <c r="AU13" s="17">
        <v>177.344680996997</v>
      </c>
      <c r="AV13" s="17">
        <v>0.26125700942352098</v>
      </c>
      <c r="AW13" s="17">
        <v>3062.2436058795802</v>
      </c>
      <c r="AX13" s="17">
        <v>134548.49179455399</v>
      </c>
      <c r="AY13" s="17">
        <v>697.38181488518603</v>
      </c>
      <c r="AZ13" s="17">
        <v>1.72593728884769</v>
      </c>
      <c r="BA13" s="17">
        <v>457.45993786721698</v>
      </c>
      <c r="BB13" s="17">
        <v>0</v>
      </c>
      <c r="BC13" s="17">
        <v>80.222205006461394</v>
      </c>
      <c r="BD13" s="17">
        <v>311.364089564246</v>
      </c>
      <c r="BE13" s="17">
        <v>2189.86396693405</v>
      </c>
      <c r="BF13" s="17">
        <v>2189.86396693405</v>
      </c>
      <c r="BG13" s="17">
        <v>320.78125321600999</v>
      </c>
      <c r="BH13" s="17">
        <v>0</v>
      </c>
      <c r="BI13" s="17">
        <v>31.353691414189999</v>
      </c>
      <c r="BJ13" s="17">
        <v>17264349.064518102</v>
      </c>
      <c r="BK13" s="17">
        <v>0</v>
      </c>
      <c r="BL13" s="17">
        <v>3107.8455636362701</v>
      </c>
      <c r="BM13" s="17">
        <v>217.467188967976</v>
      </c>
      <c r="BN13" s="17">
        <v>371.315832451446</v>
      </c>
      <c r="BO13" s="17">
        <v>3222.0099011733</v>
      </c>
      <c r="BP13" s="17">
        <v>163.90209869181899</v>
      </c>
      <c r="BQ13" s="17">
        <v>1.47219858628614E-2</v>
      </c>
      <c r="BR13" s="17">
        <v>4.1901003003797399E-2</v>
      </c>
      <c r="BS13" s="17">
        <v>2464.2170319683401</v>
      </c>
      <c r="BT13" s="17">
        <v>62.791346160422599</v>
      </c>
      <c r="BU13" s="17">
        <v>0</v>
      </c>
      <c r="BV13" s="17">
        <v>362.99834322544302</v>
      </c>
      <c r="BW13" s="17">
        <v>1336.4259159646399</v>
      </c>
      <c r="BX13" s="17">
        <v>0</v>
      </c>
      <c r="BY13" s="17">
        <v>31587.430478535101</v>
      </c>
      <c r="BZ13" s="17">
        <v>1048.11368631851</v>
      </c>
      <c r="CA13" s="17">
        <v>116.45706325691</v>
      </c>
      <c r="CB13" s="17">
        <v>1164.57074957542</v>
      </c>
      <c r="CC13" s="17">
        <v>1.97900062323272</v>
      </c>
      <c r="CD13" s="17">
        <v>1371.6021321231599</v>
      </c>
      <c r="CE13" s="17">
        <v>138.14069551287</v>
      </c>
      <c r="CF13" s="17">
        <v>9.4389278592403993</v>
      </c>
      <c r="CG13" s="17">
        <v>3.8656322095978202</v>
      </c>
      <c r="CH13" s="17">
        <v>4.7022121521233204</v>
      </c>
      <c r="CI13" s="17">
        <v>4.3058523829031499</v>
      </c>
      <c r="CJ13" s="17">
        <v>18.2513204470091</v>
      </c>
      <c r="CK13" s="17">
        <v>0.40696954012687597</v>
      </c>
      <c r="CL13" s="17">
        <v>3298.4190194294301</v>
      </c>
      <c r="CM13" s="17">
        <v>0.44498027716507599</v>
      </c>
      <c r="CN13" s="17">
        <v>106.419415525719</v>
      </c>
      <c r="CO13" s="17">
        <v>1310.4460889453601</v>
      </c>
      <c r="CP13" s="17">
        <v>0.31013975169562902</v>
      </c>
      <c r="CQ13" s="17">
        <v>0</v>
      </c>
      <c r="CR13" s="17">
        <v>130.34167468884499</v>
      </c>
      <c r="CS13" s="17">
        <v>23695.106043076201</v>
      </c>
      <c r="CT13" s="17">
        <v>17879.783078538399</v>
      </c>
      <c r="CU13" s="17">
        <v>5815.3229645377696</v>
      </c>
      <c r="CV13" s="17">
        <v>5.2228386314808901</v>
      </c>
      <c r="CW13" s="17">
        <v>0.104153536267685</v>
      </c>
      <c r="CX13" s="17">
        <v>80.165169316842693</v>
      </c>
      <c r="CY13" s="17">
        <v>71.033781584571997</v>
      </c>
      <c r="CZ13" s="17">
        <v>6597.2908017690897</v>
      </c>
      <c r="DA13" s="17">
        <v>25.498200323307799</v>
      </c>
      <c r="DB13" s="17">
        <v>33.8995729116332</v>
      </c>
      <c r="DC13" s="17">
        <v>9424.7017953435097</v>
      </c>
      <c r="DD13" s="17">
        <v>0.71981484655694195</v>
      </c>
      <c r="DE13" s="17">
        <v>1.44163115503453</v>
      </c>
      <c r="DF13" s="17">
        <v>91.948673766210803</v>
      </c>
      <c r="DG13" s="17">
        <v>0.107191471613838</v>
      </c>
      <c r="DH13" s="17">
        <v>1231.9441784737701</v>
      </c>
      <c r="DI13" s="17">
        <v>92.564861706719995</v>
      </c>
      <c r="DJ13" s="17">
        <v>67.606566063669405</v>
      </c>
      <c r="DK13" s="17">
        <v>0</v>
      </c>
      <c r="DL13" s="17">
        <v>53.269337392730698</v>
      </c>
      <c r="DM13" s="17">
        <v>503.65077065976999</v>
      </c>
      <c r="DN13" s="17">
        <v>224.375347035586</v>
      </c>
      <c r="DO13" s="17">
        <v>469.24443051468398</v>
      </c>
      <c r="DP13" s="17">
        <v>30592.447775275301</v>
      </c>
      <c r="DQ13" s="17">
        <v>190.08199769691001</v>
      </c>
      <c r="DR13" s="17">
        <v>219.375215699206</v>
      </c>
      <c r="DS13" s="17"/>
      <c r="DT13" s="26">
        <f t="shared" si="0"/>
        <v>1.0325238016444027</v>
      </c>
      <c r="DU13" s="40">
        <f t="shared" si="1"/>
        <v>8.4143593308199066E-4</v>
      </c>
      <c r="DV13" s="40">
        <f t="shared" si="2"/>
        <v>7.2045980407296653E-4</v>
      </c>
      <c r="DW13" s="40">
        <f t="shared" si="3"/>
        <v>8.1976775443809869E-4</v>
      </c>
      <c r="DX13" s="40">
        <f t="shared" si="4"/>
        <v>8.525412210060615E-4</v>
      </c>
      <c r="DY13" s="40">
        <f t="shared" si="5"/>
        <v>8.636506022567797E-4</v>
      </c>
      <c r="DZ13" s="40">
        <f t="shared" si="6"/>
        <v>6.6055156179636767E-4</v>
      </c>
      <c r="EA13" s="40">
        <f t="shared" si="7"/>
        <v>8.1455174362495485E-4</v>
      </c>
      <c r="EB13" s="40">
        <f t="shared" si="8"/>
        <v>7.3014367302037645E-4</v>
      </c>
      <c r="EC13" s="40">
        <f t="shared" si="9"/>
        <v>7.3008773789607218E-4</v>
      </c>
      <c r="ED13" s="40">
        <f t="shared" si="10"/>
        <v>7.2993657143899946E-4</v>
      </c>
      <c r="EE13" s="40">
        <f t="shared" si="11"/>
        <v>7.2984650350899332E-4</v>
      </c>
      <c r="EF13" s="40">
        <f t="shared" si="12"/>
        <v>7.3024025824474617E-4</v>
      </c>
      <c r="EG13" s="40">
        <f t="shared" si="13"/>
        <v>7.3028348673057867E-4</v>
      </c>
      <c r="EH13" s="40">
        <f t="shared" si="14"/>
        <v>7.2977903298981656E-4</v>
      </c>
      <c r="EI13" s="40">
        <f t="shared" si="15"/>
        <v>7.3132286904714606E-4</v>
      </c>
      <c r="EJ13" s="40">
        <f t="shared" si="16"/>
        <v>7.3190585541080245E-4</v>
      </c>
      <c r="EK13" s="40">
        <f t="shared" si="17"/>
        <v>7.3086068831732876E-4</v>
      </c>
      <c r="EL13" s="40">
        <f t="shared" si="18"/>
        <v>7.3125677263789887E-4</v>
      </c>
      <c r="EM13" s="40">
        <f t="shared" si="19"/>
        <v>7.3020313731723258E-4</v>
      </c>
      <c r="EN13" s="40">
        <f t="shared" si="20"/>
        <v>7.3330598572943011E-4</v>
      </c>
      <c r="EO13" s="40">
        <f t="shared" si="21"/>
        <v>0.1407716871262934</v>
      </c>
      <c r="EP13" s="40">
        <f t="shared" si="22"/>
        <v>7.3009199188001149E-4</v>
      </c>
      <c r="EQ13" s="40">
        <f t="shared" si="23"/>
        <v>7.3070269302836469E-4</v>
      </c>
      <c r="ER13" s="40">
        <f t="shared" si="24"/>
        <v>7.3548512255947388E-4</v>
      </c>
      <c r="ES13" s="40">
        <f t="shared" si="25"/>
        <v>7.2977372062663385E-4</v>
      </c>
      <c r="ET13" s="40">
        <f t="shared" si="26"/>
        <v>7.3012623372842658E-4</v>
      </c>
      <c r="EU13" s="40">
        <f t="shared" si="27"/>
        <v>7.2963369820397113E-4</v>
      </c>
      <c r="EV13" s="40">
        <f t="shared" si="28"/>
        <v>7.2781122746274317E-4</v>
      </c>
      <c r="EW13" s="40">
        <f t="shared" si="29"/>
        <v>0</v>
      </c>
      <c r="EX13" s="40">
        <f t="shared" si="30"/>
        <v>0</v>
      </c>
      <c r="EY13" s="40">
        <f t="shared" si="31"/>
        <v>7.0672934729867378E-4</v>
      </c>
    </row>
    <row r="14" spans="1:155" x14ac:dyDescent="0.25">
      <c r="A14" s="17" t="s">
        <v>184</v>
      </c>
      <c r="B14" s="15">
        <v>40088.275909999902</v>
      </c>
      <c r="C14" s="15">
        <v>289.525782999998</v>
      </c>
      <c r="D14" s="15">
        <v>632.77492700000005</v>
      </c>
      <c r="E14" s="15">
        <v>6416.8536349999904</v>
      </c>
      <c r="F14" s="15">
        <v>5992.8511509999798</v>
      </c>
      <c r="G14" s="15">
        <v>362.18278600000002</v>
      </c>
      <c r="H14" s="15">
        <v>7403.8793070000102</v>
      </c>
      <c r="I14" s="17">
        <v>324.918106999999</v>
      </c>
      <c r="J14" s="17">
        <v>99.259022000000002</v>
      </c>
      <c r="K14" s="17">
        <v>87.239304000000004</v>
      </c>
      <c r="L14" s="17">
        <v>52.731345000000097</v>
      </c>
      <c r="M14" s="17">
        <v>486.98933599999901</v>
      </c>
      <c r="N14" s="17">
        <v>66.689601999999994</v>
      </c>
      <c r="O14" s="17">
        <v>56.608645000000003</v>
      </c>
      <c r="P14" s="17">
        <v>3.7352450000000199</v>
      </c>
      <c r="Q14" s="17">
        <v>1.5296939999999899</v>
      </c>
      <c r="R14" s="17">
        <v>1.8607689999999999</v>
      </c>
      <c r="S14" s="17">
        <v>1.70391</v>
      </c>
      <c r="T14" s="17">
        <v>7.2223659999998704</v>
      </c>
      <c r="U14" s="17">
        <v>446.66539299999999</v>
      </c>
      <c r="V14" s="17">
        <v>94.218493999999893</v>
      </c>
      <c r="W14" s="17">
        <v>62.424544999999902</v>
      </c>
      <c r="X14" s="17">
        <v>13.570519999999901</v>
      </c>
      <c r="Y14" s="17">
        <v>0.103383</v>
      </c>
      <c r="Z14" s="17">
        <v>9.3054739999999896</v>
      </c>
      <c r="AA14" s="17">
        <v>24.847904999999901</v>
      </c>
      <c r="AB14" s="17">
        <v>20.1619969999999</v>
      </c>
      <c r="AC14" s="17">
        <v>0.286549000000001</v>
      </c>
      <c r="AD14" s="17"/>
      <c r="AE14" s="17"/>
      <c r="AF14" s="17">
        <v>0.23471400000000001</v>
      </c>
      <c r="AG14" s="15"/>
      <c r="AH14" s="17" t="s">
        <v>184</v>
      </c>
      <c r="AI14" s="17">
        <v>701.76945061978302</v>
      </c>
      <c r="AJ14" s="17">
        <v>105.273305130683</v>
      </c>
      <c r="AK14" s="17">
        <v>62.423374065019701</v>
      </c>
      <c r="AL14" s="17">
        <v>99.257182691124797</v>
      </c>
      <c r="AM14" s="17">
        <v>13.5702498511126</v>
      </c>
      <c r="AN14" s="17">
        <v>0</v>
      </c>
      <c r="AO14" s="17">
        <v>324.91204783441498</v>
      </c>
      <c r="AP14" s="17">
        <v>324.91204783441498</v>
      </c>
      <c r="AQ14" s="17">
        <v>37.673785080622999</v>
      </c>
      <c r="AR14" s="17">
        <v>223.171766287445</v>
      </c>
      <c r="AS14" s="17">
        <v>87.237669671729094</v>
      </c>
      <c r="AT14" s="17">
        <v>0.28654423754769398</v>
      </c>
      <c r="AU14" s="17">
        <v>52.730423440407598</v>
      </c>
      <c r="AV14" s="17">
        <v>0.10338074446458</v>
      </c>
      <c r="AW14" s="17">
        <v>752.21152169192396</v>
      </c>
      <c r="AX14" s="17">
        <v>40087.577687902602</v>
      </c>
      <c r="AY14" s="17">
        <v>171.270667560638</v>
      </c>
      <c r="AZ14" s="17">
        <v>0</v>
      </c>
      <c r="BA14" s="17">
        <v>112.67889764297701</v>
      </c>
      <c r="BB14" s="17">
        <v>0</v>
      </c>
      <c r="BC14" s="17">
        <v>19.780757103282699</v>
      </c>
      <c r="BD14" s="17">
        <v>74.7626383135689</v>
      </c>
      <c r="BE14" s="17">
        <v>486.98030410787601</v>
      </c>
      <c r="BF14" s="17">
        <v>486.98030410787601</v>
      </c>
      <c r="BG14" s="17">
        <v>79.147662385539803</v>
      </c>
      <c r="BH14" s="17">
        <v>0</v>
      </c>
      <c r="BI14" s="17">
        <v>9.3052971479447404</v>
      </c>
      <c r="BJ14" s="17">
        <v>6830065.0932786502</v>
      </c>
      <c r="BK14" s="17">
        <v>0</v>
      </c>
      <c r="BL14" s="17">
        <v>765.893284004409</v>
      </c>
      <c r="BM14" s="17">
        <v>53.585482786367599</v>
      </c>
      <c r="BN14" s="17">
        <v>91.6162489441747</v>
      </c>
      <c r="BO14" s="17">
        <v>794.96792723044598</v>
      </c>
      <c r="BP14" s="17">
        <v>40.283199741311797</v>
      </c>
      <c r="BQ14" s="17">
        <v>6.1024616346169701E-2</v>
      </c>
      <c r="BR14" s="17">
        <v>0.173684970210045</v>
      </c>
      <c r="BS14" s="17">
        <v>446.65848557349398</v>
      </c>
      <c r="BT14" s="17">
        <v>24.8474478726996</v>
      </c>
      <c r="BU14" s="17">
        <v>0</v>
      </c>
      <c r="BV14" s="17">
        <v>105.211638844254</v>
      </c>
      <c r="BW14" s="17">
        <v>289.518687696445</v>
      </c>
      <c r="BX14" s="17">
        <v>0</v>
      </c>
      <c r="BY14" s="17">
        <v>7652.0168132189101</v>
      </c>
      <c r="BZ14" s="17">
        <v>569.48937313668102</v>
      </c>
      <c r="CA14" s="17">
        <v>63.2766351984435</v>
      </c>
      <c r="CB14" s="17">
        <v>632.76600833512396</v>
      </c>
      <c r="CC14" s="17">
        <v>0.48816222845067903</v>
      </c>
      <c r="CD14" s="17">
        <v>337.954903032777</v>
      </c>
      <c r="CE14" s="17">
        <v>34.0840117814097</v>
      </c>
      <c r="CF14" s="17">
        <v>3.7351775506737801</v>
      </c>
      <c r="CG14" s="17">
        <v>1.5296626809481999</v>
      </c>
      <c r="CH14" s="17">
        <v>1.86073823948147</v>
      </c>
      <c r="CI14" s="17">
        <v>1.70387958587939</v>
      </c>
      <c r="CJ14" s="17">
        <v>7.2222395458919602</v>
      </c>
      <c r="CK14" s="17">
        <v>0.164975033824412</v>
      </c>
      <c r="CL14" s="17">
        <v>812.59022763590599</v>
      </c>
      <c r="CM14" s="17">
        <v>7.0701733406085807E-2</v>
      </c>
      <c r="CN14" s="17">
        <v>19.714042084470002</v>
      </c>
      <c r="CO14" s="17">
        <v>211.508449269994</v>
      </c>
      <c r="CP14" s="17">
        <v>7.3394931243351696E-2</v>
      </c>
      <c r="CQ14" s="17">
        <v>0</v>
      </c>
      <c r="CR14" s="17">
        <v>4.7725744808390704</v>
      </c>
      <c r="CS14" s="17">
        <v>6416.7534114979799</v>
      </c>
      <c r="CT14" s="17">
        <v>5992.7528260605995</v>
      </c>
      <c r="CU14" s="17">
        <v>424.00058543736901</v>
      </c>
      <c r="CV14" s="17">
        <v>6.4293165131698596E-2</v>
      </c>
      <c r="CW14" s="17">
        <v>1.20381799897485E-2</v>
      </c>
      <c r="CX14" s="17">
        <v>35.102394164586002</v>
      </c>
      <c r="CY14" s="17">
        <v>2.9014346913804698</v>
      </c>
      <c r="CZ14" s="17">
        <v>2336.4643616241401</v>
      </c>
      <c r="DA14" s="17">
        <v>15.2179885519491</v>
      </c>
      <c r="DB14" s="17">
        <v>6.8555675492870796</v>
      </c>
      <c r="DC14" s="17">
        <v>3337.8063812783398</v>
      </c>
      <c r="DD14" s="17">
        <v>0</v>
      </c>
      <c r="DE14" s="17">
        <v>0.120036416805833</v>
      </c>
      <c r="DF14" s="17">
        <v>21.8928271609429</v>
      </c>
      <c r="DG14" s="17">
        <v>1.1365744263849099E-2</v>
      </c>
      <c r="DH14" s="17">
        <v>362.17457430446899</v>
      </c>
      <c r="DI14" s="17">
        <v>22.8388971622688</v>
      </c>
      <c r="DJ14" s="17">
        <v>20.161645211648601</v>
      </c>
      <c r="DK14" s="17">
        <v>0</v>
      </c>
      <c r="DL14" s="17">
        <v>13.1433186733603</v>
      </c>
      <c r="DM14" s="17">
        <v>123.84814344172899</v>
      </c>
      <c r="DN14" s="17">
        <v>66.688354170938794</v>
      </c>
      <c r="DO14" s="17">
        <v>115.59147813067599</v>
      </c>
      <c r="DP14" s="17">
        <v>7403.7471314009799</v>
      </c>
      <c r="DQ14" s="17">
        <v>56.607584434238802</v>
      </c>
      <c r="DR14" s="17">
        <v>53.985302006249498</v>
      </c>
      <c r="DS14" s="17"/>
      <c r="DT14" s="26">
        <f t="shared" si="0"/>
        <v>1.0335329769387938</v>
      </c>
      <c r="DU14" s="40">
        <f t="shared" si="1"/>
        <v>-1.7417114641397916E-5</v>
      </c>
      <c r="DV14" s="40">
        <f t="shared" si="2"/>
        <v>-2.4506637990859282E-5</v>
      </c>
      <c r="DW14" s="40">
        <f t="shared" si="3"/>
        <v>-1.4094529500995063E-5</v>
      </c>
      <c r="DX14" s="40">
        <f t="shared" si="4"/>
        <v>-1.5618791967431548E-5</v>
      </c>
      <c r="DY14" s="40">
        <f t="shared" si="5"/>
        <v>-1.6407038470141885E-5</v>
      </c>
      <c r="DZ14" s="40">
        <f t="shared" si="6"/>
        <v>-2.2672793540859178E-5</v>
      </c>
      <c r="EA14" s="40">
        <f t="shared" si="7"/>
        <v>-1.7852208761056915E-5</v>
      </c>
      <c r="EB14" s="40">
        <f t="shared" si="8"/>
        <v>-1.8648285378628913E-5</v>
      </c>
      <c r="EC14" s="40">
        <f t="shared" si="9"/>
        <v>-1.8530394901582775E-5</v>
      </c>
      <c r="ED14" s="40">
        <f t="shared" si="10"/>
        <v>-1.873385270141708E-5</v>
      </c>
      <c r="EE14" s="40">
        <f t="shared" si="11"/>
        <v>-1.7476504581829068E-5</v>
      </c>
      <c r="EF14" s="40">
        <f t="shared" si="12"/>
        <v>-1.8546385835038193E-5</v>
      </c>
      <c r="EG14" s="40">
        <f t="shared" si="13"/>
        <v>-1.8710998773084117E-5</v>
      </c>
      <c r="EH14" s="40">
        <f t="shared" si="14"/>
        <v>-1.8735049411629508E-5</v>
      </c>
      <c r="EI14" s="40">
        <f t="shared" si="15"/>
        <v>-1.8057537387724177E-5</v>
      </c>
      <c r="EJ14" s="40">
        <f t="shared" si="16"/>
        <v>-2.0474063302850796E-5</v>
      </c>
      <c r="EK14" s="40">
        <f t="shared" si="17"/>
        <v>-1.653107856477846E-5</v>
      </c>
      <c r="EL14" s="40">
        <f t="shared" si="18"/>
        <v>-1.7849605090644807E-5</v>
      </c>
      <c r="EM14" s="40">
        <f t="shared" si="19"/>
        <v>-1.7508681768583404E-5</v>
      </c>
      <c r="EN14" s="40">
        <f t="shared" si="20"/>
        <v>-1.5464431796752284E-5</v>
      </c>
      <c r="EO14" s="40">
        <f t="shared" si="21"/>
        <v>0.11667714455565503</v>
      </c>
      <c r="EP14" s="40">
        <f t="shared" si="22"/>
        <v>-1.8757605365034265E-5</v>
      </c>
      <c r="EQ14" s="40">
        <f t="shared" si="23"/>
        <v>-1.9907040209302889E-5</v>
      </c>
      <c r="ER14" s="40">
        <f t="shared" si="24"/>
        <v>-2.1817275761068651E-5</v>
      </c>
      <c r="ES14" s="40">
        <f t="shared" si="25"/>
        <v>-1.9005163546660754E-5</v>
      </c>
      <c r="ET14" s="40">
        <f t="shared" si="26"/>
        <v>-1.8397015776617734E-5</v>
      </c>
      <c r="EU14" s="40">
        <f t="shared" si="27"/>
        <v>-1.7448090647921542E-5</v>
      </c>
      <c r="EV14" s="40">
        <f t="shared" si="28"/>
        <v>-1.6620027663738647E-5</v>
      </c>
      <c r="EW14" s="40">
        <f t="shared" si="29"/>
        <v>0</v>
      </c>
      <c r="EX14" s="40">
        <f t="shared" si="30"/>
        <v>0</v>
      </c>
      <c r="EY14" s="40">
        <f t="shared" si="31"/>
        <v>-1.8803496107155759E-5</v>
      </c>
    </row>
    <row r="15" spans="1:155" x14ac:dyDescent="0.25">
      <c r="A15" s="17" t="s">
        <v>185</v>
      </c>
      <c r="B15" s="15">
        <v>16202.355539</v>
      </c>
      <c r="C15" s="15">
        <v>103.927961</v>
      </c>
      <c r="D15" s="15">
        <v>263.64775799999899</v>
      </c>
      <c r="E15" s="15">
        <v>2565.7166309999998</v>
      </c>
      <c r="F15" s="15">
        <v>2469.3978670000001</v>
      </c>
      <c r="G15" s="15">
        <v>141.88922799999901</v>
      </c>
      <c r="H15" s="15">
        <v>2911.8658909999999</v>
      </c>
      <c r="I15" s="17">
        <v>129.115554</v>
      </c>
      <c r="J15" s="17">
        <v>39.443431999999902</v>
      </c>
      <c r="K15" s="17">
        <v>34.667076000000002</v>
      </c>
      <c r="L15" s="17">
        <v>20.954319000000002</v>
      </c>
      <c r="M15" s="17">
        <v>193.51926899999901</v>
      </c>
      <c r="N15" s="17">
        <v>26.501052000000001</v>
      </c>
      <c r="O15" s="17">
        <v>22.495079</v>
      </c>
      <c r="P15" s="17">
        <v>1.48429199999999</v>
      </c>
      <c r="Q15" s="17">
        <v>0.60787199999999997</v>
      </c>
      <c r="R15" s="17">
        <v>0.73945300000000003</v>
      </c>
      <c r="S15" s="17">
        <v>0.67711499999999902</v>
      </c>
      <c r="T15" s="17">
        <v>2.8700719999999902</v>
      </c>
      <c r="U15" s="17">
        <v>177.49536599999999</v>
      </c>
      <c r="V15" s="17">
        <v>37.440428999999902</v>
      </c>
      <c r="W15" s="17">
        <v>24.806203999999902</v>
      </c>
      <c r="X15" s="17">
        <v>5.3926689999999899</v>
      </c>
      <c r="Y15" s="17">
        <v>4.1092999999999998E-2</v>
      </c>
      <c r="Z15" s="17">
        <v>3.6978249999999901</v>
      </c>
      <c r="AA15" s="17">
        <v>9.8740309999999898</v>
      </c>
      <c r="AB15" s="17">
        <v>8.0119520000000009</v>
      </c>
      <c r="AC15" s="17">
        <v>0.113881</v>
      </c>
      <c r="AD15" s="17"/>
      <c r="AE15" s="17"/>
      <c r="AF15" s="17">
        <v>9.3039999999999998E-2</v>
      </c>
      <c r="AG15" s="15"/>
      <c r="AH15" s="17" t="s">
        <v>185</v>
      </c>
      <c r="AI15" s="17">
        <v>275.31032088553798</v>
      </c>
      <c r="AJ15" s="17">
        <v>41.299664355292798</v>
      </c>
      <c r="AK15" s="17">
        <v>24.8062212740675</v>
      </c>
      <c r="AL15" s="17">
        <v>39.443437094631399</v>
      </c>
      <c r="AM15" s="17">
        <v>5.3926734120954398</v>
      </c>
      <c r="AN15" s="17">
        <v>0</v>
      </c>
      <c r="AO15" s="17">
        <v>129.11557362909701</v>
      </c>
      <c r="AP15" s="17">
        <v>129.11557362909701</v>
      </c>
      <c r="AQ15" s="17">
        <v>14.7797593990806</v>
      </c>
      <c r="AR15" s="17">
        <v>87.552179592611196</v>
      </c>
      <c r="AS15" s="17">
        <v>34.6670350138399</v>
      </c>
      <c r="AT15" s="17">
        <v>0.113881022129731</v>
      </c>
      <c r="AU15" s="17">
        <v>20.954316243323401</v>
      </c>
      <c r="AV15" s="17">
        <v>4.1092800497693399E-2</v>
      </c>
      <c r="AW15" s="17">
        <v>295.09929390562002</v>
      </c>
      <c r="AX15" s="17">
        <v>16202.350865148701</v>
      </c>
      <c r="AY15" s="17">
        <v>67.191002526518901</v>
      </c>
      <c r="AZ15" s="5">
        <v>8.5515104416409001E-5</v>
      </c>
      <c r="BA15" s="17">
        <v>44.204841874058097</v>
      </c>
      <c r="BB15" s="17">
        <v>0</v>
      </c>
      <c r="BC15" s="17">
        <v>7.7601513827674999</v>
      </c>
      <c r="BD15" s="17">
        <v>29.330408041758201</v>
      </c>
      <c r="BE15" s="17">
        <v>193.51923038383299</v>
      </c>
      <c r="BF15" s="17">
        <v>193.51923038383299</v>
      </c>
      <c r="BG15" s="17">
        <v>31.050273228586398</v>
      </c>
      <c r="BH15" s="17">
        <v>0</v>
      </c>
      <c r="BI15" s="17">
        <v>3.69781848322227</v>
      </c>
      <c r="BJ15" s="17">
        <v>2714185.5778733101</v>
      </c>
      <c r="BK15" s="17">
        <v>0</v>
      </c>
      <c r="BL15" s="17">
        <v>300.46629942030199</v>
      </c>
      <c r="BM15" s="17">
        <v>21.021976815414099</v>
      </c>
      <c r="BN15" s="17">
        <v>35.941750696879701</v>
      </c>
      <c r="BO15" s="17">
        <v>311.87211539297698</v>
      </c>
      <c r="BP15" s="17">
        <v>15.803451541321699</v>
      </c>
      <c r="BQ15" s="17">
        <v>2.4190434508947999E-2</v>
      </c>
      <c r="BR15" s="17">
        <v>6.8849546233678893E-2</v>
      </c>
      <c r="BS15" s="17">
        <v>177.49587158803101</v>
      </c>
      <c r="BT15" s="17">
        <v>9.8740314669653895</v>
      </c>
      <c r="BU15" s="17">
        <v>0</v>
      </c>
      <c r="BV15" s="17">
        <v>41.753786299218</v>
      </c>
      <c r="BW15" s="17">
        <v>103.927923576227</v>
      </c>
      <c r="BX15" s="17">
        <v>0</v>
      </c>
      <c r="BY15" s="17">
        <v>3009.26255438526</v>
      </c>
      <c r="BZ15" s="17">
        <v>237.28288884185599</v>
      </c>
      <c r="CA15" s="17">
        <v>26.364807354001599</v>
      </c>
      <c r="CB15" s="17">
        <v>263.64769619585797</v>
      </c>
      <c r="CC15" s="17">
        <v>0.191510209518195</v>
      </c>
      <c r="CD15" s="17">
        <v>132.582547117693</v>
      </c>
      <c r="CE15" s="17">
        <v>13.371440818852401</v>
      </c>
      <c r="CF15" s="17">
        <v>1.4842977814414899</v>
      </c>
      <c r="CG15" s="17">
        <v>0.60787251774224604</v>
      </c>
      <c r="CH15" s="17">
        <v>0.73945067395955599</v>
      </c>
      <c r="CI15" s="17">
        <v>0.67711450279270402</v>
      </c>
      <c r="CJ15" s="17">
        <v>2.8700640840842802</v>
      </c>
      <c r="CK15" s="17">
        <v>6.7274699923389303E-2</v>
      </c>
      <c r="CL15" s="17">
        <v>318.78593605734198</v>
      </c>
      <c r="CM15" s="17">
        <v>2.9337342537630099E-2</v>
      </c>
      <c r="CN15" s="17">
        <v>7.9967053972453197</v>
      </c>
      <c r="CO15" s="17">
        <v>85.934833418762395</v>
      </c>
      <c r="CP15" s="17">
        <v>3.2209061106610003E-2</v>
      </c>
      <c r="CQ15" s="17">
        <v>0</v>
      </c>
      <c r="CR15" s="17">
        <v>1.9353041203282599</v>
      </c>
      <c r="CS15" s="17">
        <v>2565.7157644687099</v>
      </c>
      <c r="CT15" s="17">
        <v>2469.3970031355698</v>
      </c>
      <c r="CU15" s="17">
        <v>96.318761333134901</v>
      </c>
      <c r="CV15" s="17">
        <v>2.6473791784476099E-2</v>
      </c>
      <c r="CW15" s="17">
        <v>5.0840831032259101E-3</v>
      </c>
      <c r="CX15" s="17">
        <v>15.612172331994</v>
      </c>
      <c r="CY15" s="17">
        <v>1.1704599863313401</v>
      </c>
      <c r="CZ15" s="17">
        <v>962.95051582642895</v>
      </c>
      <c r="DA15" s="17">
        <v>6.2053139796182597</v>
      </c>
      <c r="DB15" s="17">
        <v>2.8001842526055798</v>
      </c>
      <c r="DC15" s="17">
        <v>1375.6436877814299</v>
      </c>
      <c r="DD15" s="5">
        <v>3.5663326884813997E-5</v>
      </c>
      <c r="DE15" s="17">
        <v>4.9016223934478603E-2</v>
      </c>
      <c r="DF15" s="17">
        <v>8.9335485075260195</v>
      </c>
      <c r="DG15" s="17">
        <v>4.8823309137606997E-3</v>
      </c>
      <c r="DH15" s="17">
        <v>141.88922542414099</v>
      </c>
      <c r="DI15" s="17">
        <v>8.9598738625192897</v>
      </c>
      <c r="DJ15" s="17">
        <v>8.0119511078071106</v>
      </c>
      <c r="DK15" s="17">
        <v>0</v>
      </c>
      <c r="DL15" s="17">
        <v>5.1562366979450402</v>
      </c>
      <c r="DM15" s="17">
        <v>48.586574167993902</v>
      </c>
      <c r="DN15" s="17">
        <v>26.501037784122001</v>
      </c>
      <c r="DO15" s="17">
        <v>45.347451864534698</v>
      </c>
      <c r="DP15" s="17">
        <v>2911.8650318292298</v>
      </c>
      <c r="DQ15" s="17">
        <v>22.495089019125</v>
      </c>
      <c r="DR15" s="17">
        <v>21.1788772132508</v>
      </c>
      <c r="DS15" s="17"/>
      <c r="DT15" s="26">
        <f t="shared" si="0"/>
        <v>1.0334485017304684</v>
      </c>
      <c r="DU15" s="40">
        <f t="shared" si="1"/>
        <v>-2.8846739524881817E-7</v>
      </c>
      <c r="DV15" s="40">
        <f t="shared" si="2"/>
        <v>-3.6009340156607227E-7</v>
      </c>
      <c r="DW15" s="40">
        <f t="shared" si="3"/>
        <v>-2.3441936878556643E-7</v>
      </c>
      <c r="DX15" s="40">
        <f t="shared" si="4"/>
        <v>-3.3773460379856097E-7</v>
      </c>
      <c r="DY15" s="40">
        <f t="shared" si="5"/>
        <v>-3.4982796490661777E-7</v>
      </c>
      <c r="DZ15" s="40">
        <f t="shared" si="6"/>
        <v>-1.8154006866024624E-8</v>
      </c>
      <c r="EA15" s="40">
        <f t="shared" si="7"/>
        <v>-2.9505849592270713E-7</v>
      </c>
      <c r="EB15" s="40">
        <f t="shared" si="8"/>
        <v>1.5202736155955545E-7</v>
      </c>
      <c r="EC15" s="40">
        <f t="shared" si="9"/>
        <v>1.2916298706247607E-7</v>
      </c>
      <c r="ED15" s="40">
        <f t="shared" si="10"/>
        <v>-1.1822791198599276E-6</v>
      </c>
      <c r="EE15" s="40">
        <f t="shared" si="11"/>
        <v>-1.3155648726966788E-7</v>
      </c>
      <c r="EF15" s="40">
        <f t="shared" si="12"/>
        <v>-1.9954687831667911E-7</v>
      </c>
      <c r="EG15" s="40">
        <f t="shared" si="13"/>
        <v>-5.3642693128186591E-7</v>
      </c>
      <c r="EH15" s="40">
        <f t="shared" si="14"/>
        <v>4.4539185658657011E-7</v>
      </c>
      <c r="EI15" s="40">
        <f t="shared" si="15"/>
        <v>3.8950836492993004E-6</v>
      </c>
      <c r="EJ15" s="40">
        <f t="shared" si="16"/>
        <v>8.5172905821553239E-7</v>
      </c>
      <c r="EK15" s="40">
        <f t="shared" si="17"/>
        <v>-3.1456231079378269E-6</v>
      </c>
      <c r="EL15" s="40">
        <f t="shared" si="18"/>
        <v>-7.343025852369083E-7</v>
      </c>
      <c r="EM15" s="40">
        <f t="shared" si="19"/>
        <v>-2.7580895914920715E-6</v>
      </c>
      <c r="EN15" s="40">
        <f t="shared" si="20"/>
        <v>2.8484576381452024E-6</v>
      </c>
      <c r="EO15" s="40">
        <f t="shared" si="21"/>
        <v>0.11520587275370452</v>
      </c>
      <c r="EP15" s="40">
        <f t="shared" si="22"/>
        <v>6.9636078130089972E-7</v>
      </c>
      <c r="EQ15" s="40">
        <f t="shared" si="23"/>
        <v>8.1816544829275161E-7</v>
      </c>
      <c r="ER15" s="40">
        <f t="shared" si="24"/>
        <v>-4.8548975883588786E-6</v>
      </c>
      <c r="ES15" s="40">
        <f t="shared" si="25"/>
        <v>-1.7623272383421358E-6</v>
      </c>
      <c r="ET15" s="40">
        <f t="shared" si="26"/>
        <v>4.7292276040189205E-8</v>
      </c>
      <c r="EU15" s="40">
        <f t="shared" si="27"/>
        <v>-1.113577428114772E-7</v>
      </c>
      <c r="EV15" s="40">
        <f t="shared" si="28"/>
        <v>1.9432329366633013E-7</v>
      </c>
      <c r="EW15" s="40">
        <f t="shared" si="29"/>
        <v>0</v>
      </c>
      <c r="EX15" s="40">
        <f t="shared" si="30"/>
        <v>0</v>
      </c>
      <c r="EY15" s="40">
        <f t="shared" si="31"/>
        <v>-2.0697950450274486E-7</v>
      </c>
    </row>
    <row r="16" spans="1:155" x14ac:dyDescent="0.25">
      <c r="A16" s="17" t="s">
        <v>186</v>
      </c>
      <c r="B16" s="15">
        <v>27823.691274999801</v>
      </c>
      <c r="C16" s="15">
        <v>294.12490699999802</v>
      </c>
      <c r="D16" s="15">
        <v>383.532659999999</v>
      </c>
      <c r="E16" s="15">
        <v>3989.05886900001</v>
      </c>
      <c r="F16" s="15">
        <v>3934.5025739999901</v>
      </c>
      <c r="G16" s="15">
        <v>338.75730199999902</v>
      </c>
      <c r="H16" s="15">
        <v>5306.5664800000204</v>
      </c>
      <c r="I16" s="17">
        <v>246.99367799999999</v>
      </c>
      <c r="J16" s="17">
        <v>75.453924000000001</v>
      </c>
      <c r="K16" s="17">
        <v>66.316829999999996</v>
      </c>
      <c r="L16" s="17">
        <v>40.084973000000197</v>
      </c>
      <c r="M16" s="17">
        <v>370.19561399999901</v>
      </c>
      <c r="N16" s="17">
        <v>50.6956139999998</v>
      </c>
      <c r="O16" s="17">
        <v>43.032270999999902</v>
      </c>
      <c r="P16" s="17">
        <v>2.8393109999999901</v>
      </c>
      <c r="Q16" s="17">
        <v>1.1627239999999901</v>
      </c>
      <c r="R16" s="17">
        <v>1.4145399999999899</v>
      </c>
      <c r="S16" s="17">
        <v>1.2952329999999901</v>
      </c>
      <c r="T16" s="17">
        <v>5.4903049999998403</v>
      </c>
      <c r="U16" s="17">
        <v>339.54250599999801</v>
      </c>
      <c r="V16" s="17">
        <v>71.622289999999893</v>
      </c>
      <c r="W16" s="17">
        <v>47.453407999999897</v>
      </c>
      <c r="X16" s="17">
        <v>10.3158499999999</v>
      </c>
      <c r="Y16" s="17">
        <v>7.8518000000000504E-2</v>
      </c>
      <c r="Z16" s="17">
        <v>7.0737199999999998</v>
      </c>
      <c r="AA16" s="17">
        <v>18.888630999999901</v>
      </c>
      <c r="AB16" s="17">
        <v>15.3265259999999</v>
      </c>
      <c r="AC16" s="17">
        <v>0.21777400000000099</v>
      </c>
      <c r="AD16" s="17"/>
      <c r="AE16" s="17"/>
      <c r="AF16" s="17">
        <v>0.186055</v>
      </c>
      <c r="AG16" s="15"/>
      <c r="AH16" s="17" t="s">
        <v>186</v>
      </c>
      <c r="AI16" s="17">
        <v>495.58228723844201</v>
      </c>
      <c r="AJ16" s="17">
        <v>74.342898694303202</v>
      </c>
      <c r="AK16" s="17">
        <v>47.449459931921801</v>
      </c>
      <c r="AL16" s="17">
        <v>75.447650876725604</v>
      </c>
      <c r="AM16" s="17">
        <v>10.314977464508701</v>
      </c>
      <c r="AN16" s="17">
        <v>0</v>
      </c>
      <c r="AO16" s="17">
        <v>246.973390082512</v>
      </c>
      <c r="AP16" s="17">
        <v>246.973390082512</v>
      </c>
      <c r="AQ16" s="17">
        <v>26.6049443017131</v>
      </c>
      <c r="AR16" s="17">
        <v>157.60019402768401</v>
      </c>
      <c r="AS16" s="17">
        <v>66.311258131241104</v>
      </c>
      <c r="AT16" s="17">
        <v>0.21775506336995701</v>
      </c>
      <c r="AU16" s="17">
        <v>40.0816398583124</v>
      </c>
      <c r="AV16" s="17">
        <v>7.8511479749790794E-2</v>
      </c>
      <c r="AW16" s="17">
        <v>531.20493386173803</v>
      </c>
      <c r="AX16" s="17">
        <v>27821.199950316601</v>
      </c>
      <c r="AY16" s="17">
        <v>120.949861120501</v>
      </c>
      <c r="AZ16" s="17">
        <v>8.6319708741877297E-4</v>
      </c>
      <c r="BA16" s="17">
        <v>79.572240366396599</v>
      </c>
      <c r="BB16" s="17">
        <v>0</v>
      </c>
      <c r="BC16" s="17">
        <v>13.968846816396701</v>
      </c>
      <c r="BD16" s="17">
        <v>52.800177943745702</v>
      </c>
      <c r="BE16" s="17">
        <v>370.16485107409602</v>
      </c>
      <c r="BF16" s="17">
        <v>370.16485107409602</v>
      </c>
      <c r="BG16" s="17">
        <v>55.892677528647702</v>
      </c>
      <c r="BH16" s="17">
        <v>0</v>
      </c>
      <c r="BI16" s="17">
        <v>7.0731245987446698</v>
      </c>
      <c r="BJ16" s="17">
        <v>5191799.39689379</v>
      </c>
      <c r="BK16" s="17">
        <v>0</v>
      </c>
      <c r="BL16" s="17">
        <v>540.86160115082896</v>
      </c>
      <c r="BM16" s="17">
        <v>37.841257525839801</v>
      </c>
      <c r="BN16" s="17">
        <v>64.697769499386794</v>
      </c>
      <c r="BO16" s="17">
        <v>561.39193736372499</v>
      </c>
      <c r="BP16" s="17">
        <v>28.447581450295498</v>
      </c>
      <c r="BQ16" s="17">
        <v>4.83704184813461E-2</v>
      </c>
      <c r="BR16" s="17">
        <v>0.13766943838357101</v>
      </c>
      <c r="BS16" s="17">
        <v>339.51537253461697</v>
      </c>
      <c r="BT16" s="17">
        <v>18.887090792511799</v>
      </c>
      <c r="BU16" s="17">
        <v>0</v>
      </c>
      <c r="BV16" s="17">
        <v>79.380690123950899</v>
      </c>
      <c r="BW16" s="17">
        <v>294.10286381278303</v>
      </c>
      <c r="BX16" s="17">
        <v>0</v>
      </c>
      <c r="BY16" s="17">
        <v>5481.4147763443998</v>
      </c>
      <c r="BZ16" s="17">
        <v>345.15046441446401</v>
      </c>
      <c r="CA16" s="17">
        <v>38.350031312655297</v>
      </c>
      <c r="CB16" s="17">
        <v>383.50049572711902</v>
      </c>
      <c r="CC16" s="17">
        <v>0.34473129483857501</v>
      </c>
      <c r="CD16" s="17">
        <v>238.65849628646899</v>
      </c>
      <c r="CE16" s="17">
        <v>24.069521030608801</v>
      </c>
      <c r="CF16" s="17">
        <v>2.8390759469063598</v>
      </c>
      <c r="CG16" s="17">
        <v>1.1626264908118999</v>
      </c>
      <c r="CH16" s="17">
        <v>1.4144214626538101</v>
      </c>
      <c r="CI16" s="17">
        <v>1.29512509263049</v>
      </c>
      <c r="CJ16" s="17">
        <v>5.4898380894410703</v>
      </c>
      <c r="CK16" s="17">
        <v>1.5511626715168301</v>
      </c>
      <c r="CL16" s="17">
        <v>573.83898610261997</v>
      </c>
      <c r="CM16" s="17">
        <v>31.100258088702901</v>
      </c>
      <c r="CN16" s="17">
        <v>56.689399954033597</v>
      </c>
      <c r="CO16" s="17">
        <v>136.243162852339</v>
      </c>
      <c r="CP16" s="17">
        <v>1.25942835868097</v>
      </c>
      <c r="CQ16" s="17">
        <v>0</v>
      </c>
      <c r="CR16" s="17">
        <v>51.606908802063501</v>
      </c>
      <c r="CS16" s="17">
        <v>3988.6883703347999</v>
      </c>
      <c r="CT16" s="17">
        <v>3934.14406574643</v>
      </c>
      <c r="CU16" s="17">
        <v>54.544304588369499</v>
      </c>
      <c r="CV16" s="17">
        <v>3.7931166253740898</v>
      </c>
      <c r="CW16" s="17">
        <v>0.264399440307103</v>
      </c>
      <c r="CX16" s="17">
        <v>1017.6643674478699</v>
      </c>
      <c r="CY16" s="17">
        <v>1.2286227884830501</v>
      </c>
      <c r="CZ16" s="17">
        <v>1049.4453353020599</v>
      </c>
      <c r="DA16" s="17">
        <v>6.2651763548559503</v>
      </c>
      <c r="DB16" s="17">
        <v>10.474878799473</v>
      </c>
      <c r="DC16" s="17">
        <v>1499.20759867171</v>
      </c>
      <c r="DD16" s="17">
        <v>3.5999608191052498E-4</v>
      </c>
      <c r="DE16" s="17">
        <v>34.658690962592999</v>
      </c>
      <c r="DF16" s="17">
        <v>32.578683746314098</v>
      </c>
      <c r="DG16" s="17">
        <v>0.112874880048722</v>
      </c>
      <c r="DH16" s="17">
        <v>338.73127641149199</v>
      </c>
      <c r="DI16" s="17">
        <v>16.128420568530299</v>
      </c>
      <c r="DJ16" s="17">
        <v>15.325245614328599</v>
      </c>
      <c r="DK16" s="17">
        <v>0</v>
      </c>
      <c r="DL16" s="17">
        <v>9.2815946338113609</v>
      </c>
      <c r="DM16" s="17">
        <v>87.460157254342803</v>
      </c>
      <c r="DN16" s="17">
        <v>50.691368809779497</v>
      </c>
      <c r="DO16" s="17">
        <v>81.628867610432707</v>
      </c>
      <c r="DP16" s="17">
        <v>5306.0971522622103</v>
      </c>
      <c r="DQ16" s="17">
        <v>43.028685481214097</v>
      </c>
      <c r="DR16" s="17">
        <v>38.123691443668903</v>
      </c>
      <c r="DS16" s="17"/>
      <c r="DT16" s="26">
        <f t="shared" si="0"/>
        <v>1.033040786674523</v>
      </c>
      <c r="DU16" s="40">
        <f t="shared" si="1"/>
        <v>-8.9539689704605396E-5</v>
      </c>
      <c r="DV16" s="40">
        <f t="shared" si="2"/>
        <v>-7.4944986603906895E-5</v>
      </c>
      <c r="DW16" s="40">
        <f t="shared" si="3"/>
        <v>-8.3863191416297289E-5</v>
      </c>
      <c r="DX16" s="40">
        <f t="shared" si="4"/>
        <v>-9.2878715851838202E-5</v>
      </c>
      <c r="DY16" s="40">
        <f t="shared" si="5"/>
        <v>-9.1119079684735799E-5</v>
      </c>
      <c r="DZ16" s="40">
        <f t="shared" si="6"/>
        <v>-7.6826649502082623E-5</v>
      </c>
      <c r="EA16" s="40">
        <f t="shared" si="7"/>
        <v>-8.8442826369733592E-5</v>
      </c>
      <c r="EB16" s="40">
        <f t="shared" si="8"/>
        <v>-8.2139420135243633E-5</v>
      </c>
      <c r="EC16" s="40">
        <f t="shared" si="9"/>
        <v>-8.3138463075785267E-5</v>
      </c>
      <c r="ED16" s="40">
        <f t="shared" si="10"/>
        <v>-8.4018924892702973E-5</v>
      </c>
      <c r="EE16" s="40">
        <f t="shared" si="11"/>
        <v>-8.3151900533825099E-5</v>
      </c>
      <c r="EF16" s="40">
        <f t="shared" si="12"/>
        <v>-8.3099109604769608E-5</v>
      </c>
      <c r="EG16" s="40">
        <f t="shared" si="13"/>
        <v>-8.3738806680646804E-5</v>
      </c>
      <c r="EH16" s="40">
        <f t="shared" si="14"/>
        <v>-8.332162589803167E-5</v>
      </c>
      <c r="EI16" s="40">
        <f t="shared" si="15"/>
        <v>-8.2785257983492168E-5</v>
      </c>
      <c r="EJ16" s="40">
        <f t="shared" si="16"/>
        <v>-8.3862712122697241E-5</v>
      </c>
      <c r="EK16" s="40">
        <f t="shared" si="17"/>
        <v>-8.3799218247513352E-5</v>
      </c>
      <c r="EL16" s="40">
        <f t="shared" si="18"/>
        <v>-8.3311164477789464E-5</v>
      </c>
      <c r="EM16" s="40">
        <f t="shared" si="19"/>
        <v>-8.5042736017403562E-5</v>
      </c>
      <c r="EN16" s="40">
        <f t="shared" si="20"/>
        <v>-7.9911836961707203E-5</v>
      </c>
      <c r="EO16" s="40">
        <f t="shared" si="21"/>
        <v>0.10832382103324283</v>
      </c>
      <c r="EP16" s="40">
        <f t="shared" si="22"/>
        <v>-8.3198831116522852E-5</v>
      </c>
      <c r="EQ16" s="40">
        <f t="shared" si="23"/>
        <v>-8.4582025833949994E-5</v>
      </c>
      <c r="ER16" s="40">
        <f t="shared" si="24"/>
        <v>-8.3041470869227324E-5</v>
      </c>
      <c r="ES16" s="40">
        <f t="shared" si="25"/>
        <v>-8.4170882552599594E-5</v>
      </c>
      <c r="ET16" s="40">
        <f t="shared" si="26"/>
        <v>-8.1541509710348728E-5</v>
      </c>
      <c r="EU16" s="40">
        <f t="shared" si="27"/>
        <v>-8.3540501696250641E-5</v>
      </c>
      <c r="EV16" s="40">
        <f t="shared" si="28"/>
        <v>-8.695542187766351E-5</v>
      </c>
      <c r="EW16" s="40">
        <f t="shared" si="29"/>
        <v>0</v>
      </c>
      <c r="EX16" s="40">
        <f t="shared" si="30"/>
        <v>0</v>
      </c>
      <c r="EY16" s="40">
        <f t="shared" si="31"/>
        <v>-8.1390637622662994E-5</v>
      </c>
    </row>
    <row r="17" spans="1:155" x14ac:dyDescent="0.25">
      <c r="A17" s="17" t="s">
        <v>187</v>
      </c>
      <c r="B17" s="15">
        <v>261704.138649984</v>
      </c>
      <c r="C17" s="15">
        <v>3567.6292619995602</v>
      </c>
      <c r="D17" s="15">
        <v>11493.262271998599</v>
      </c>
      <c r="E17" s="15">
        <v>49036.548071691803</v>
      </c>
      <c r="F17" s="15">
        <v>47453.4684769995</v>
      </c>
      <c r="G17" s="15">
        <v>4701.99947600012</v>
      </c>
      <c r="H17" s="15">
        <v>78278.073626983096</v>
      </c>
      <c r="I17" s="17">
        <v>8677.6244450519698</v>
      </c>
      <c r="J17" s="17">
        <v>3488.0510914493202</v>
      </c>
      <c r="K17" s="17">
        <v>1226.08083776233</v>
      </c>
      <c r="L17" s="17">
        <v>445.30831669242002</v>
      </c>
      <c r="M17" s="17">
        <v>7410.85668486125</v>
      </c>
      <c r="N17" s="17">
        <v>664.16254136240298</v>
      </c>
      <c r="O17" s="17">
        <v>202.26866454998</v>
      </c>
      <c r="P17" s="17">
        <v>22.902121907994101</v>
      </c>
      <c r="Q17" s="17">
        <v>2.8927429999999701</v>
      </c>
      <c r="R17" s="17">
        <v>4.5167475610002601</v>
      </c>
      <c r="S17" s="17">
        <v>4.4314746799996998</v>
      </c>
      <c r="T17" s="17">
        <v>36.075420756167297</v>
      </c>
      <c r="U17" s="17">
        <v>6094.1276906273297</v>
      </c>
      <c r="V17" s="17">
        <v>344.57413825957201</v>
      </c>
      <c r="W17" s="17">
        <v>511.311718094139</v>
      </c>
      <c r="X17" s="17">
        <v>25.664197000000101</v>
      </c>
      <c r="Y17" s="17">
        <v>0.195351999999999</v>
      </c>
      <c r="Z17" s="17">
        <v>23.794571485000201</v>
      </c>
      <c r="AA17" s="17">
        <v>92.330651500007093</v>
      </c>
      <c r="AB17" s="17">
        <v>244.11024614535401</v>
      </c>
      <c r="AC17" s="17">
        <v>1.1463403399999801</v>
      </c>
      <c r="AD17" s="17">
        <v>119.65249326887</v>
      </c>
      <c r="AE17" s="17">
        <v>48.361627200001799</v>
      </c>
      <c r="AF17" s="17">
        <v>3.3223000000000197E-2</v>
      </c>
      <c r="AG17" s="15"/>
      <c r="AH17" s="17" t="s">
        <v>187</v>
      </c>
      <c r="AI17" s="17">
        <v>1199.1447017263899</v>
      </c>
      <c r="AJ17" s="17">
        <v>1823.7817916418601</v>
      </c>
      <c r="AK17" s="17">
        <v>511.29544747160202</v>
      </c>
      <c r="AL17" s="17">
        <v>3488.03108806515</v>
      </c>
      <c r="AM17" s="17">
        <v>25.660694710883401</v>
      </c>
      <c r="AN17" s="17">
        <v>119.65236976024001</v>
      </c>
      <c r="AO17" s="17">
        <v>8677.5363658461501</v>
      </c>
      <c r="AP17" s="17">
        <v>8677.5363658461501</v>
      </c>
      <c r="AQ17" s="17">
        <v>1153.8497664766701</v>
      </c>
      <c r="AR17" s="17">
        <v>385.70798772793103</v>
      </c>
      <c r="AS17" s="17">
        <v>1226.0584885355499</v>
      </c>
      <c r="AT17" s="17">
        <v>1.1462634231395099</v>
      </c>
      <c r="AU17" s="17">
        <v>445.29498464072202</v>
      </c>
      <c r="AV17" s="17">
        <v>0.19532541717572399</v>
      </c>
      <c r="AW17" s="17">
        <v>12124.5503362483</v>
      </c>
      <c r="AX17" s="17">
        <v>261695.17864029901</v>
      </c>
      <c r="AY17" s="17">
        <v>3274.3271300942101</v>
      </c>
      <c r="AZ17" s="17">
        <v>2376.36297639452</v>
      </c>
      <c r="BA17" s="17">
        <v>636.88556063675696</v>
      </c>
      <c r="BB17" s="17">
        <v>48.361454251597998</v>
      </c>
      <c r="BC17" s="17">
        <v>33.800268779741799</v>
      </c>
      <c r="BD17" s="17">
        <v>127.75018595944</v>
      </c>
      <c r="BE17" s="17">
        <v>7410.7227363085804</v>
      </c>
      <c r="BF17" s="17">
        <v>7410.7227363085804</v>
      </c>
      <c r="BG17" s="17">
        <v>6337.2657101969698</v>
      </c>
      <c r="BH17" s="17">
        <v>0</v>
      </c>
      <c r="BI17" s="17">
        <v>23.7922009466368</v>
      </c>
      <c r="BJ17" s="17">
        <v>12944309.0605265</v>
      </c>
      <c r="BK17" s="17">
        <v>0</v>
      </c>
      <c r="BL17" s="17">
        <v>1557.0643354040101</v>
      </c>
      <c r="BM17" s="17">
        <v>298.02890499710702</v>
      </c>
      <c r="BN17" s="17">
        <v>156.548774345716</v>
      </c>
      <c r="BO17" s="17">
        <v>1588.35659785435</v>
      </c>
      <c r="BP17" s="17">
        <v>309.57286200257198</v>
      </c>
      <c r="BQ17" s="17">
        <v>8.6367891499528702E-3</v>
      </c>
      <c r="BR17" s="17">
        <v>2.4581625357562101E-2</v>
      </c>
      <c r="BS17" s="17">
        <v>6094.0541465772703</v>
      </c>
      <c r="BT17" s="17">
        <v>92.324337483887007</v>
      </c>
      <c r="BU17" s="17">
        <v>2625.17185141036</v>
      </c>
      <c r="BV17" s="17">
        <v>363.33729029176999</v>
      </c>
      <c r="BW17" s="17">
        <v>3567.5166716843801</v>
      </c>
      <c r="BX17" s="17">
        <v>0</v>
      </c>
      <c r="BY17" s="17">
        <v>82723.861459680207</v>
      </c>
      <c r="BZ17" s="17">
        <v>10343.8224699603</v>
      </c>
      <c r="CA17" s="17">
        <v>1149.31561663607</v>
      </c>
      <c r="CB17" s="17">
        <v>11493.1380865964</v>
      </c>
      <c r="CC17" s="17">
        <v>0.83414513966762005</v>
      </c>
      <c r="CD17" s="17">
        <v>2070.3979458651702</v>
      </c>
      <c r="CE17" s="17">
        <v>58.240929429367696</v>
      </c>
      <c r="CF17" s="17">
        <v>22.9011373050039</v>
      </c>
      <c r="CG17" s="17">
        <v>2.8923500320750399</v>
      </c>
      <c r="CH17" s="17">
        <v>4.5162685900053399</v>
      </c>
      <c r="CI17" s="17">
        <v>4.4310276426131301</v>
      </c>
      <c r="CJ17" s="17">
        <v>36.073514907323201</v>
      </c>
      <c r="CK17" s="17">
        <v>11.773023584329501</v>
      </c>
      <c r="CL17" s="17">
        <v>26957.642677959499</v>
      </c>
      <c r="CM17" s="17">
        <v>12.7493930256121</v>
      </c>
      <c r="CN17" s="17">
        <v>3503.5422827336201</v>
      </c>
      <c r="CO17" s="17">
        <v>4540.0677488340298</v>
      </c>
      <c r="CP17" s="17">
        <v>3.8795373576613299</v>
      </c>
      <c r="CQ17" s="17">
        <v>0</v>
      </c>
      <c r="CR17" s="17">
        <v>2706.4988202117502</v>
      </c>
      <c r="CS17" s="17">
        <v>49035.243987612601</v>
      </c>
      <c r="CT17" s="17">
        <v>47452.167704858803</v>
      </c>
      <c r="CU17" s="17">
        <v>1583.0762827537901</v>
      </c>
      <c r="CV17" s="17">
        <v>30.989859985195899</v>
      </c>
      <c r="CW17" s="17">
        <v>1.4317959368816699E-2</v>
      </c>
      <c r="CX17" s="17">
        <v>932.92480226965802</v>
      </c>
      <c r="CY17" s="17">
        <v>256.29661482343698</v>
      </c>
      <c r="CZ17" s="17">
        <v>13966.8598041193</v>
      </c>
      <c r="DA17" s="17">
        <v>715.217896571702</v>
      </c>
      <c r="DB17" s="17">
        <v>145.40178027006601</v>
      </c>
      <c r="DC17" s="17">
        <v>19952.663916621099</v>
      </c>
      <c r="DD17" s="17">
        <v>746.03564264971703</v>
      </c>
      <c r="DE17" s="17">
        <v>5.9472859168195997</v>
      </c>
      <c r="DF17" s="17">
        <v>666.94658070602998</v>
      </c>
      <c r="DG17" s="17">
        <v>0.39403986903443</v>
      </c>
      <c r="DH17" s="17">
        <v>4701.8827697547804</v>
      </c>
      <c r="DI17" s="17">
        <v>8000.4094150229703</v>
      </c>
      <c r="DJ17" s="17">
        <v>244.105040626782</v>
      </c>
      <c r="DK17" s="17">
        <v>0</v>
      </c>
      <c r="DL17" s="17">
        <v>22.458638867635401</v>
      </c>
      <c r="DM17" s="17">
        <v>938.99273590950304</v>
      </c>
      <c r="DN17" s="17">
        <v>664.14584652244605</v>
      </c>
      <c r="DO17" s="17">
        <v>322.81757213061002</v>
      </c>
      <c r="DP17" s="17">
        <v>78276.080850432903</v>
      </c>
      <c r="DQ17" s="17">
        <v>202.253953138062</v>
      </c>
      <c r="DR17" s="17">
        <v>422.21920246662501</v>
      </c>
      <c r="DS17" s="17"/>
      <c r="DT17" s="26">
        <f t="shared" si="0"/>
        <v>1.0568217079971844</v>
      </c>
      <c r="DU17" s="40">
        <f t="shared" si="1"/>
        <v>-3.4237172293914254E-5</v>
      </c>
      <c r="DV17" s="40">
        <f t="shared" si="2"/>
        <v>-3.1558860776080227E-5</v>
      </c>
      <c r="DW17" s="40">
        <f t="shared" si="3"/>
        <v>-1.0805061196741555E-5</v>
      </c>
      <c r="DX17" s="40">
        <f t="shared" si="4"/>
        <v>-2.6594124800450396E-5</v>
      </c>
      <c r="DY17" s="40">
        <f t="shared" si="5"/>
        <v>-2.7411529282163994E-5</v>
      </c>
      <c r="DZ17" s="40">
        <f t="shared" si="6"/>
        <v>-2.4820556857847126E-5</v>
      </c>
      <c r="EA17" s="40">
        <f t="shared" si="7"/>
        <v>-2.545765957001752E-5</v>
      </c>
      <c r="EB17" s="40">
        <f t="shared" si="8"/>
        <v>-1.0150151850589802E-5</v>
      </c>
      <c r="EC17" s="40">
        <f t="shared" si="9"/>
        <v>-5.7348311838756922E-6</v>
      </c>
      <c r="ED17" s="40">
        <f t="shared" si="10"/>
        <v>-1.8228183731235859E-5</v>
      </c>
      <c r="EE17" s="40">
        <f t="shared" si="11"/>
        <v>-2.9938923658614898E-5</v>
      </c>
      <c r="EF17" s="40">
        <f t="shared" si="12"/>
        <v>-1.8074638110764637E-5</v>
      </c>
      <c r="EG17" s="40">
        <f t="shared" si="13"/>
        <v>-2.5136678022642108E-5</v>
      </c>
      <c r="EH17" s="40">
        <f t="shared" si="14"/>
        <v>-7.273203662431432E-5</v>
      </c>
      <c r="EI17" s="40">
        <f t="shared" si="15"/>
        <v>-4.2991780157151082E-5</v>
      </c>
      <c r="EJ17" s="40">
        <f t="shared" si="16"/>
        <v>-1.3584612422540073E-4</v>
      </c>
      <c r="EK17" s="40">
        <f t="shared" si="17"/>
        <v>-1.060433394719438E-4</v>
      </c>
      <c r="EL17" s="40">
        <f t="shared" si="18"/>
        <v>-1.0087779325182434E-4</v>
      </c>
      <c r="EM17" s="40">
        <f t="shared" si="19"/>
        <v>-5.2829566617607751E-5</v>
      </c>
      <c r="EN17" s="40">
        <f t="shared" si="20"/>
        <v>-1.2068019213391871E-5</v>
      </c>
      <c r="EO17" s="40">
        <f t="shared" si="21"/>
        <v>5.4453163916972379E-2</v>
      </c>
      <c r="EP17" s="40">
        <f t="shared" si="22"/>
        <v>-3.1821337084989776E-5</v>
      </c>
      <c r="EQ17" s="40">
        <f t="shared" si="23"/>
        <v>-1.364659535889462E-4</v>
      </c>
      <c r="ER17" s="40">
        <f t="shared" si="24"/>
        <v>-1.3607654016855068E-4</v>
      </c>
      <c r="ES17" s="40">
        <f t="shared" si="25"/>
        <v>-9.9625175637027595E-5</v>
      </c>
      <c r="ET17" s="40">
        <f t="shared" si="26"/>
        <v>-6.8384832312006616E-5</v>
      </c>
      <c r="EU17" s="40">
        <f t="shared" si="27"/>
        <v>-2.1324457511351362E-5</v>
      </c>
      <c r="EV17" s="40">
        <f t="shared" si="28"/>
        <v>-6.7097752548932267E-5</v>
      </c>
      <c r="EW17" s="40">
        <f t="shared" si="29"/>
        <v>-1.0322278008830902E-6</v>
      </c>
      <c r="EX17" s="40">
        <f t="shared" si="30"/>
        <v>-3.5761493939327437E-6</v>
      </c>
      <c r="EY17" s="40">
        <f t="shared" si="31"/>
        <v>-1.3802162613934857E-4</v>
      </c>
    </row>
    <row r="18" spans="1:155" x14ac:dyDescent="0.25">
      <c r="A18" s="17" t="s">
        <v>188</v>
      </c>
      <c r="B18" s="15">
        <v>131762.05427399901</v>
      </c>
      <c r="C18" s="15">
        <v>905.28239400000098</v>
      </c>
      <c r="D18" s="15">
        <v>2180.2258310000102</v>
      </c>
      <c r="E18" s="15">
        <v>20648.4609529999</v>
      </c>
      <c r="F18" s="15">
        <v>19370.702188999901</v>
      </c>
      <c r="G18" s="15">
        <v>1206.86405299999</v>
      </c>
      <c r="H18" s="15">
        <v>23620.377751000098</v>
      </c>
      <c r="I18" s="17">
        <v>811.20898099999499</v>
      </c>
      <c r="J18" s="17">
        <v>408.76845600000098</v>
      </c>
      <c r="K18" s="17">
        <v>358.14684399999902</v>
      </c>
      <c r="L18" s="17">
        <v>326.50844099999898</v>
      </c>
      <c r="M18" s="17">
        <v>2127.3674590000001</v>
      </c>
      <c r="N18" s="17">
        <v>251.84197400000099</v>
      </c>
      <c r="O18" s="17">
        <v>132.881520999998</v>
      </c>
      <c r="P18" s="17">
        <v>12.1913849999998</v>
      </c>
      <c r="Q18" s="17">
        <v>4.9927519999999799</v>
      </c>
      <c r="R18" s="17">
        <v>6.0736120000000398</v>
      </c>
      <c r="S18" s="17">
        <v>5.5616320000000297</v>
      </c>
      <c r="T18" s="17">
        <v>23.5740150000005</v>
      </c>
      <c r="U18" s="17">
        <v>1247.8192779999899</v>
      </c>
      <c r="V18" s="17">
        <v>251.84197400000099</v>
      </c>
      <c r="W18" s="17">
        <v>40.4971129999997</v>
      </c>
      <c r="X18" s="17">
        <v>36.700530000000001</v>
      </c>
      <c r="Y18" s="17">
        <v>0.33742800000000001</v>
      </c>
      <c r="Z18" s="17">
        <v>15.186541999999999</v>
      </c>
      <c r="AA18" s="17">
        <v>81.102557000000601</v>
      </c>
      <c r="AB18" s="17">
        <v>50.621242000000102</v>
      </c>
      <c r="AC18" s="17">
        <v>0.93524599999999303</v>
      </c>
      <c r="AD18" s="17"/>
      <c r="AE18" s="17"/>
      <c r="AF18" s="17">
        <v>0.76568900000000095</v>
      </c>
      <c r="AG18" s="15"/>
      <c r="AH18" s="17" t="s">
        <v>188</v>
      </c>
      <c r="AI18" s="17">
        <v>2215.4433730586102</v>
      </c>
      <c r="AJ18" s="17">
        <v>332.34118035160202</v>
      </c>
      <c r="AK18" s="17">
        <v>40.5024832467859</v>
      </c>
      <c r="AL18" s="17">
        <v>408.82276073057301</v>
      </c>
      <c r="AM18" s="17">
        <v>36.705442879772498</v>
      </c>
      <c r="AN18" s="17">
        <v>0</v>
      </c>
      <c r="AO18" s="17">
        <v>811.31625453248103</v>
      </c>
      <c r="AP18" s="17">
        <v>811.31625453248103</v>
      </c>
      <c r="AQ18" s="17">
        <v>118.93384386054601</v>
      </c>
      <c r="AR18" s="17">
        <v>704.53974583478703</v>
      </c>
      <c r="AS18" s="17">
        <v>358.19461686480997</v>
      </c>
      <c r="AT18" s="17">
        <v>0.93536896927565605</v>
      </c>
      <c r="AU18" s="17">
        <v>326.55189229525098</v>
      </c>
      <c r="AV18" s="17">
        <v>0.33747257817568599</v>
      </c>
      <c r="AW18" s="17">
        <v>2374.68603577766</v>
      </c>
      <c r="AX18" s="17">
        <v>131781.62805310899</v>
      </c>
      <c r="AY18" s="17">
        <v>540.69070532338003</v>
      </c>
      <c r="AZ18" s="17">
        <v>0</v>
      </c>
      <c r="BA18" s="17">
        <v>355.72038796626202</v>
      </c>
      <c r="BB18" s="17">
        <v>0</v>
      </c>
      <c r="BC18" s="17">
        <v>62.446680046387399</v>
      </c>
      <c r="BD18" s="17">
        <v>236.02090351112199</v>
      </c>
      <c r="BE18" s="17">
        <v>2127.6500407857402</v>
      </c>
      <c r="BF18" s="17">
        <v>2127.6500407857402</v>
      </c>
      <c r="BG18" s="17">
        <v>249.86433533242499</v>
      </c>
      <c r="BH18" s="17">
        <v>0</v>
      </c>
      <c r="BI18" s="17">
        <v>15.188539227236999</v>
      </c>
      <c r="BJ18" s="17">
        <v>22296272.3287322</v>
      </c>
      <c r="BK18" s="17">
        <v>0</v>
      </c>
      <c r="BL18" s="17">
        <v>2417.87787449185</v>
      </c>
      <c r="BM18" s="17">
        <v>169.16615402463401</v>
      </c>
      <c r="BN18" s="17">
        <v>289.22686024862497</v>
      </c>
      <c r="BO18" s="17">
        <v>2509.6664552593002</v>
      </c>
      <c r="BP18" s="17">
        <v>127.17153726889001</v>
      </c>
      <c r="BQ18" s="17">
        <v>0.19910466198184401</v>
      </c>
      <c r="BR18" s="17">
        <v>0.56668229997189101</v>
      </c>
      <c r="BS18" s="17">
        <v>1247.98848342413</v>
      </c>
      <c r="BT18" s="17">
        <v>81.113335945592695</v>
      </c>
      <c r="BU18" s="17">
        <v>0</v>
      </c>
      <c r="BV18" s="17">
        <v>286.58558654404999</v>
      </c>
      <c r="BW18" s="17">
        <v>905.40549968407697</v>
      </c>
      <c r="BX18" s="17">
        <v>0</v>
      </c>
      <c r="BY18" s="17">
        <v>24407.968046980401</v>
      </c>
      <c r="BZ18" s="17">
        <v>1962.4235918950701</v>
      </c>
      <c r="CA18" s="17">
        <v>218.04719746323801</v>
      </c>
      <c r="CB18" s="17">
        <v>2180.47078935831</v>
      </c>
      <c r="CC18" s="17">
        <v>1.54109882030028</v>
      </c>
      <c r="CD18" s="17">
        <v>1066.9037136464001</v>
      </c>
      <c r="CE18" s="17">
        <v>107.601103758113</v>
      </c>
      <c r="CF18" s="17">
        <v>12.193030546124501</v>
      </c>
      <c r="CG18" s="17">
        <v>4.9934082988210697</v>
      </c>
      <c r="CH18" s="17">
        <v>6.0744170662883503</v>
      </c>
      <c r="CI18" s="17">
        <v>5.5623718633152004</v>
      </c>
      <c r="CJ18" s="17">
        <v>23.577165287816701</v>
      </c>
      <c r="CK18" s="17">
        <v>0.53539580579484802</v>
      </c>
      <c r="CL18" s="17">
        <v>2565.2979402379201</v>
      </c>
      <c r="CM18" s="17">
        <v>0.22804479183408</v>
      </c>
      <c r="CN18" s="17">
        <v>64.094913941257801</v>
      </c>
      <c r="CO18" s="17">
        <v>687.26308275379301</v>
      </c>
      <c r="CP18" s="17">
        <v>0.231666750552533</v>
      </c>
      <c r="CQ18" s="17">
        <v>0</v>
      </c>
      <c r="CR18" s="17">
        <v>15.518979099963</v>
      </c>
      <c r="CS18" s="17">
        <v>20651.6283827796</v>
      </c>
      <c r="CT18" s="17">
        <v>19373.5861420238</v>
      </c>
      <c r="CU18" s="17">
        <v>1278.0422407557401</v>
      </c>
      <c r="CV18" s="17">
        <v>0.20790236236269299</v>
      </c>
      <c r="CW18" s="17">
        <v>3.8570724799241597E-2</v>
      </c>
      <c r="CX18" s="17">
        <v>110.19714758070199</v>
      </c>
      <c r="CY18" s="17">
        <v>9.4523892348308198</v>
      </c>
      <c r="CZ18" s="17">
        <v>7552.8956196255403</v>
      </c>
      <c r="DA18" s="17">
        <v>49.3844587358697</v>
      </c>
      <c r="DB18" s="17">
        <v>22.233729061216799</v>
      </c>
      <c r="DC18" s="17">
        <v>10789.8515142776</v>
      </c>
      <c r="DD18" s="17">
        <v>0</v>
      </c>
      <c r="DE18" s="17">
        <v>0.389397795497059</v>
      </c>
      <c r="DF18" s="17">
        <v>71.027150477906901</v>
      </c>
      <c r="DG18" s="17">
        <v>3.61790042835805E-2</v>
      </c>
      <c r="DH18" s="17">
        <v>1207.0097888718301</v>
      </c>
      <c r="DI18" s="17">
        <v>72.100955686656107</v>
      </c>
      <c r="DJ18" s="17">
        <v>50.627964655550898</v>
      </c>
      <c r="DK18" s="17">
        <v>0</v>
      </c>
      <c r="DL18" s="17">
        <v>41.492790303559197</v>
      </c>
      <c r="DM18" s="17">
        <v>390.98089935199999</v>
      </c>
      <c r="DN18" s="17">
        <v>251.875410417551</v>
      </c>
      <c r="DO18" s="17">
        <v>364.91481017797901</v>
      </c>
      <c r="DP18" s="17">
        <v>23624.195935338401</v>
      </c>
      <c r="DQ18" s="17">
        <v>132.89913699583701</v>
      </c>
      <c r="DR18" s="17">
        <v>170.42845354329501</v>
      </c>
      <c r="DS18" s="17"/>
      <c r="DT18" s="26">
        <f t="shared" si="0"/>
        <v>1.0331766682678749</v>
      </c>
      <c r="DU18" s="40">
        <f t="shared" si="1"/>
        <v>1.4855399164677712E-4</v>
      </c>
      <c r="DV18" s="40">
        <f t="shared" si="2"/>
        <v>1.3598594746999423E-4</v>
      </c>
      <c r="DW18" s="40">
        <f t="shared" si="3"/>
        <v>1.1235458034519252E-4</v>
      </c>
      <c r="DX18" s="40">
        <f t="shared" si="4"/>
        <v>1.5339786277096399E-4</v>
      </c>
      <c r="DY18" s="40">
        <f t="shared" si="5"/>
        <v>1.4888221375557959E-4</v>
      </c>
      <c r="DZ18" s="40">
        <f t="shared" si="6"/>
        <v>1.2075583117901474E-4</v>
      </c>
      <c r="EA18" s="40">
        <f t="shared" si="7"/>
        <v>1.6164789482001437E-4</v>
      </c>
      <c r="EB18" s="40">
        <f t="shared" si="8"/>
        <v>1.3223908388414882E-4</v>
      </c>
      <c r="EC18" s="40">
        <f t="shared" si="9"/>
        <v>1.3284961149748737E-4</v>
      </c>
      <c r="ED18" s="40">
        <f t="shared" si="10"/>
        <v>1.3338904310141573E-4</v>
      </c>
      <c r="EE18" s="40">
        <f t="shared" si="11"/>
        <v>1.3307862767320686E-4</v>
      </c>
      <c r="EF18" s="40">
        <f t="shared" si="12"/>
        <v>1.3283167632590403E-4</v>
      </c>
      <c r="EG18" s="40">
        <f t="shared" si="13"/>
        <v>1.3276745341110971E-4</v>
      </c>
      <c r="EH18" s="40">
        <f t="shared" si="14"/>
        <v>1.3256919176150167E-4</v>
      </c>
      <c r="EI18" s="40">
        <f t="shared" si="15"/>
        <v>1.3497614296496593E-4</v>
      </c>
      <c r="EJ18" s="40">
        <f t="shared" si="16"/>
        <v>1.3145031459400847E-4</v>
      </c>
      <c r="EK18" s="40">
        <f t="shared" si="17"/>
        <v>1.3255148473602821E-4</v>
      </c>
      <c r="EL18" s="40">
        <f t="shared" si="18"/>
        <v>1.3302989395391968E-4</v>
      </c>
      <c r="EM18" s="40">
        <f t="shared" si="19"/>
        <v>1.336339107360707E-4</v>
      </c>
      <c r="EN18" s="40">
        <f t="shared" si="20"/>
        <v>1.3560090561451235E-4</v>
      </c>
      <c r="EO18" s="40">
        <f t="shared" si="21"/>
        <v>0.13795799005311507</v>
      </c>
      <c r="EP18" s="40">
        <f t="shared" si="22"/>
        <v>1.3260813891102837E-4</v>
      </c>
      <c r="EQ18" s="40">
        <f t="shared" si="23"/>
        <v>1.3386400066967827E-4</v>
      </c>
      <c r="ER18" s="40">
        <f t="shared" si="24"/>
        <v>1.3211166733638911E-4</v>
      </c>
      <c r="ES18" s="40">
        <f t="shared" si="25"/>
        <v>1.3151296964115545E-4</v>
      </c>
      <c r="ET18" s="40">
        <f t="shared" si="26"/>
        <v>1.3290512643261804E-4</v>
      </c>
      <c r="EU18" s="40">
        <f t="shared" si="27"/>
        <v>1.3280305431454548E-4</v>
      </c>
      <c r="EV18" s="40">
        <f t="shared" si="28"/>
        <v>1.3148334840568327E-4</v>
      </c>
      <c r="EW18" s="40">
        <f t="shared" si="29"/>
        <v>0</v>
      </c>
      <c r="EX18" s="40">
        <f t="shared" si="30"/>
        <v>0</v>
      </c>
      <c r="EY18" s="40">
        <f t="shared" si="31"/>
        <v>1.2793961221072239E-4</v>
      </c>
    </row>
    <row r="19" spans="1:155" x14ac:dyDescent="0.25">
      <c r="A19" s="17" t="s">
        <v>189</v>
      </c>
      <c r="B19" s="15">
        <v>453146.04433000198</v>
      </c>
      <c r="C19" s="15">
        <v>4308.3580460000603</v>
      </c>
      <c r="D19" s="15">
        <v>6759.0964560000202</v>
      </c>
      <c r="E19" s="15">
        <v>75987.809241001203</v>
      </c>
      <c r="F19" s="15">
        <v>68614.802460999505</v>
      </c>
      <c r="G19" s="15">
        <v>4493.0182030000997</v>
      </c>
      <c r="H19" s="15">
        <v>108403.843341</v>
      </c>
      <c r="I19" s="17">
        <v>3312.3364699999502</v>
      </c>
      <c r="J19" s="17">
        <v>1669.08664400003</v>
      </c>
      <c r="K19" s="17">
        <v>1462.38903</v>
      </c>
      <c r="L19" s="17">
        <v>1333.2031239999901</v>
      </c>
      <c r="M19" s="17">
        <v>8686.4866980001898</v>
      </c>
      <c r="N19" s="17">
        <v>1028.3229879999899</v>
      </c>
      <c r="O19" s="17">
        <v>542.58194500000695</v>
      </c>
      <c r="P19" s="17">
        <v>49.779980000000798</v>
      </c>
      <c r="Q19" s="17">
        <v>20.387148000000199</v>
      </c>
      <c r="R19" s="17">
        <v>24.7998120000006</v>
      </c>
      <c r="S19" s="17">
        <v>22.709265000000599</v>
      </c>
      <c r="T19" s="17">
        <v>96.256819999989204</v>
      </c>
      <c r="U19" s="17">
        <v>5095.1074329998601</v>
      </c>
      <c r="V19" s="17">
        <v>1028.3229879999899</v>
      </c>
      <c r="W19" s="17">
        <v>165.35829199999799</v>
      </c>
      <c r="X19" s="17">
        <v>149.856353000002</v>
      </c>
      <c r="Y19" s="17">
        <v>1.37827699999997</v>
      </c>
      <c r="Z19" s="17">
        <v>62.009267000001103</v>
      </c>
      <c r="AA19" s="17">
        <v>331.15883799999898</v>
      </c>
      <c r="AB19" s="17">
        <v>206.69859199999999</v>
      </c>
      <c r="AC19" s="17">
        <v>3.8191769999999901</v>
      </c>
      <c r="AD19" s="17"/>
      <c r="AE19" s="17"/>
      <c r="AF19" s="17">
        <v>0.37874499999998101</v>
      </c>
      <c r="AG19" s="15"/>
      <c r="AH19" s="17" t="s">
        <v>189</v>
      </c>
      <c r="AI19" s="17">
        <v>10447.478194866</v>
      </c>
      <c r="AJ19" s="17">
        <v>1567.2387764108701</v>
      </c>
      <c r="AK19" s="17">
        <v>165.31352114748501</v>
      </c>
      <c r="AL19" s="17">
        <v>1668.63489212322</v>
      </c>
      <c r="AM19" s="17">
        <v>149.81587540365001</v>
      </c>
      <c r="AN19" s="17">
        <v>0</v>
      </c>
      <c r="AO19" s="17">
        <v>3311.4400646211202</v>
      </c>
      <c r="AP19" s="17">
        <v>3311.4400646211202</v>
      </c>
      <c r="AQ19" s="17">
        <v>560.86217676238596</v>
      </c>
      <c r="AR19" s="17">
        <v>3322.4332049378099</v>
      </c>
      <c r="AS19" s="17">
        <v>1461.99359970194</v>
      </c>
      <c r="AT19" s="17">
        <v>3.8181433904174802</v>
      </c>
      <c r="AU19" s="17">
        <v>1332.8425013772701</v>
      </c>
      <c r="AV19" s="17">
        <v>1.3779051521566299</v>
      </c>
      <c r="AW19" s="17">
        <v>11198.427019040701</v>
      </c>
      <c r="AX19" s="17">
        <v>452987.293582235</v>
      </c>
      <c r="AY19" s="17">
        <v>2549.76230528514</v>
      </c>
      <c r="AZ19" s="17">
        <v>0</v>
      </c>
      <c r="BA19" s="17">
        <v>1677.4874658461499</v>
      </c>
      <c r="BB19" s="17">
        <v>0</v>
      </c>
      <c r="BC19" s="17">
        <v>294.48280494959897</v>
      </c>
      <c r="BD19" s="17">
        <v>1113.01607912743</v>
      </c>
      <c r="BE19" s="17">
        <v>8684.1366310174708</v>
      </c>
      <c r="BF19" s="17">
        <v>8684.1366310174708</v>
      </c>
      <c r="BG19" s="17">
        <v>1178.2977160423</v>
      </c>
      <c r="BH19" s="17">
        <v>0</v>
      </c>
      <c r="BI19" s="17">
        <v>61.992547848408996</v>
      </c>
      <c r="BJ19" s="17">
        <v>91008998.065515801</v>
      </c>
      <c r="BK19" s="17">
        <v>0</v>
      </c>
      <c r="BL19" s="17">
        <v>11402.112487808199</v>
      </c>
      <c r="BM19" s="17">
        <v>797.74522060197705</v>
      </c>
      <c r="BN19" s="17">
        <v>1363.92168576886</v>
      </c>
      <c r="BO19" s="17">
        <v>11834.9528931725</v>
      </c>
      <c r="BP19" s="17">
        <v>599.70934588427701</v>
      </c>
      <c r="BQ19" s="17">
        <v>9.8450395200537902E-2</v>
      </c>
      <c r="BR19" s="17">
        <v>0.280204716182476</v>
      </c>
      <c r="BS19" s="17">
        <v>5093.7447778740598</v>
      </c>
      <c r="BT19" s="17">
        <v>331.06915040796002</v>
      </c>
      <c r="BU19" s="17">
        <v>0</v>
      </c>
      <c r="BV19" s="17">
        <v>1191.7290823314099</v>
      </c>
      <c r="BW19" s="17">
        <v>4306.5611789424402</v>
      </c>
      <c r="BX19" s="17">
        <v>0</v>
      </c>
      <c r="BY19" s="17">
        <v>112059.679239868</v>
      </c>
      <c r="BZ19" s="17">
        <v>6082.0374551955001</v>
      </c>
      <c r="CA19" s="17">
        <v>675.78176277555599</v>
      </c>
      <c r="CB19" s="17">
        <v>6757.8192179710604</v>
      </c>
      <c r="CC19" s="17">
        <v>7.2674343729698796</v>
      </c>
      <c r="CD19" s="17">
        <v>5031.2503262763403</v>
      </c>
      <c r="CE19" s="17">
        <v>507.41992678677599</v>
      </c>
      <c r="CF19" s="17">
        <v>49.7663818483977</v>
      </c>
      <c r="CG19" s="17">
        <v>20.3816486568393</v>
      </c>
      <c r="CH19" s="17">
        <v>24.7931196343749</v>
      </c>
      <c r="CI19" s="17">
        <v>22.703118990160501</v>
      </c>
      <c r="CJ19" s="17">
        <v>96.230697095159201</v>
      </c>
      <c r="CK19" s="17">
        <v>1.85217420334551</v>
      </c>
      <c r="CL19" s="17">
        <v>12097.305195921301</v>
      </c>
      <c r="CM19" s="17">
        <v>0.81838928556248103</v>
      </c>
      <c r="CN19" s="17">
        <v>219.28256045822999</v>
      </c>
      <c r="CO19" s="17">
        <v>2359.6541041446799</v>
      </c>
      <c r="CP19" s="17">
        <v>0.938370804610967</v>
      </c>
      <c r="CQ19" s="17">
        <v>0</v>
      </c>
      <c r="CR19" s="17">
        <v>53.046815519546698</v>
      </c>
      <c r="CS19" s="17">
        <v>75962.198105932301</v>
      </c>
      <c r="CT19" s="17">
        <v>68591.379042417204</v>
      </c>
      <c r="CU19" s="17">
        <v>7370.8190635151504</v>
      </c>
      <c r="CV19" s="17">
        <v>0.73493692190898197</v>
      </c>
      <c r="CW19" s="17">
        <v>0.14386772474633</v>
      </c>
      <c r="CX19" s="17">
        <v>459.33999169717299</v>
      </c>
      <c r="CY19" s="17">
        <v>31.937395776605602</v>
      </c>
      <c r="CZ19" s="17">
        <v>26751.4634107155</v>
      </c>
      <c r="DA19" s="17">
        <v>170.898500227076</v>
      </c>
      <c r="DB19" s="17">
        <v>77.225389061988395</v>
      </c>
      <c r="DC19" s="17">
        <v>38216.378834890304</v>
      </c>
      <c r="DD19" s="17">
        <v>0</v>
      </c>
      <c r="DE19" s="17">
        <v>1.3504114096705699</v>
      </c>
      <c r="DF19" s="17">
        <v>246.17390027105799</v>
      </c>
      <c r="DG19" s="17">
        <v>0.13998930507889701</v>
      </c>
      <c r="DH19" s="17">
        <v>4491.6664697482001</v>
      </c>
      <c r="DI19" s="17">
        <v>340.01032141520301</v>
      </c>
      <c r="DJ19" s="17">
        <v>206.64263684861601</v>
      </c>
      <c r="DK19" s="17">
        <v>0</v>
      </c>
      <c r="DL19" s="17">
        <v>195.66948776207499</v>
      </c>
      <c r="DM19" s="17">
        <v>1843.7675606902601</v>
      </c>
      <c r="DN19" s="17">
        <v>1028.0444660052201</v>
      </c>
      <c r="DO19" s="17">
        <v>1720.84810603445</v>
      </c>
      <c r="DP19" s="17">
        <v>108363.602280582</v>
      </c>
      <c r="DQ19" s="17">
        <v>542.43502173864601</v>
      </c>
      <c r="DR19" s="17">
        <v>803.69685210426803</v>
      </c>
      <c r="DS19" s="17"/>
      <c r="DT19" s="26">
        <f t="shared" si="0"/>
        <v>1.0341081034729345</v>
      </c>
      <c r="DU19" s="40">
        <f t="shared" si="1"/>
        <v>-3.5033020756411232E-4</v>
      </c>
      <c r="DV19" s="40">
        <f t="shared" si="2"/>
        <v>-4.1706539670916719E-4</v>
      </c>
      <c r="DW19" s="40">
        <f t="shared" si="3"/>
        <v>-1.8896579406349525E-4</v>
      </c>
      <c r="DX19" s="40">
        <f t="shared" si="4"/>
        <v>-3.3704268256602612E-4</v>
      </c>
      <c r="DY19" s="40">
        <f t="shared" si="5"/>
        <v>-3.4137558868021914E-4</v>
      </c>
      <c r="DZ19" s="40">
        <f t="shared" si="6"/>
        <v>-3.008519420190521E-4</v>
      </c>
      <c r="EA19" s="40">
        <f t="shared" si="7"/>
        <v>-3.7121433316178622E-4</v>
      </c>
      <c r="EB19" s="40">
        <f t="shared" si="8"/>
        <v>-2.7062630470931035E-4</v>
      </c>
      <c r="EC19" s="40">
        <f t="shared" si="9"/>
        <v>-2.7065813415616405E-4</v>
      </c>
      <c r="ED19" s="40">
        <f t="shared" si="10"/>
        <v>-2.7040020811705035E-4</v>
      </c>
      <c r="EE19" s="40">
        <f t="shared" si="11"/>
        <v>-2.7049338261228995E-4</v>
      </c>
      <c r="EF19" s="40">
        <f t="shared" si="12"/>
        <v>-2.7054286323376678E-4</v>
      </c>
      <c r="EG19" s="40">
        <f t="shared" si="13"/>
        <v>-2.7085069381896614E-4</v>
      </c>
      <c r="EH19" s="40">
        <f t="shared" si="14"/>
        <v>-2.7078538590320653E-4</v>
      </c>
      <c r="EI19" s="40">
        <f t="shared" si="15"/>
        <v>-2.7316506762553654E-4</v>
      </c>
      <c r="EJ19" s="40">
        <f t="shared" si="16"/>
        <v>-2.6974558486057582E-4</v>
      </c>
      <c r="EK19" s="40">
        <f t="shared" si="17"/>
        <v>-2.6985549832795003E-4</v>
      </c>
      <c r="EL19" s="40">
        <f t="shared" si="18"/>
        <v>-2.7063887096731972E-4</v>
      </c>
      <c r="EM19" s="40">
        <f t="shared" si="19"/>
        <v>-2.7138757368056334E-4</v>
      </c>
      <c r="EN19" s="40">
        <f t="shared" si="20"/>
        <v>-2.6744384563408659E-4</v>
      </c>
      <c r="EO19" s="40">
        <f t="shared" si="21"/>
        <v>0.15890541808195155</v>
      </c>
      <c r="EP19" s="40">
        <f t="shared" si="22"/>
        <v>-2.7075057423176077E-4</v>
      </c>
      <c r="EQ19" s="40">
        <f t="shared" si="23"/>
        <v>-2.7010931162851974E-4</v>
      </c>
      <c r="ER19" s="40">
        <f t="shared" si="24"/>
        <v>-2.6979180769911182E-4</v>
      </c>
      <c r="ES19" s="40">
        <f t="shared" si="25"/>
        <v>-2.6962343535049093E-4</v>
      </c>
      <c r="ET19" s="40">
        <f t="shared" si="26"/>
        <v>-2.708295287560963E-4</v>
      </c>
      <c r="EU19" s="40">
        <f t="shared" si="27"/>
        <v>-2.7070891408870142E-4</v>
      </c>
      <c r="EV19" s="40">
        <f t="shared" si="28"/>
        <v>-2.7063673207863034E-4</v>
      </c>
      <c r="EW19" s="40">
        <f t="shared" si="29"/>
        <v>0</v>
      </c>
      <c r="EX19" s="40">
        <f t="shared" si="30"/>
        <v>0</v>
      </c>
      <c r="EY19" s="40">
        <f t="shared" si="31"/>
        <v>-2.373328148678688E-4</v>
      </c>
    </row>
    <row r="20" spans="1:155" x14ac:dyDescent="0.25">
      <c r="A20" s="17" t="s">
        <v>190</v>
      </c>
      <c r="B20" s="15">
        <v>3419.578614</v>
      </c>
      <c r="C20" s="15">
        <v>30.817422999999899</v>
      </c>
      <c r="D20" s="15">
        <v>35.698734999999999</v>
      </c>
      <c r="E20" s="15">
        <v>681.26244299999905</v>
      </c>
      <c r="F20" s="15">
        <v>444.49019199999998</v>
      </c>
      <c r="G20" s="15">
        <v>17.953854999999901</v>
      </c>
      <c r="H20" s="15">
        <v>750.35411499999896</v>
      </c>
      <c r="I20" s="17">
        <v>17.9288179999999</v>
      </c>
      <c r="J20" s="17">
        <v>9.0343369999999901</v>
      </c>
      <c r="K20" s="17">
        <v>7.9155329999999902</v>
      </c>
      <c r="L20" s="17">
        <v>7.2162799999999896</v>
      </c>
      <c r="M20" s="17">
        <v>47.017712000000003</v>
      </c>
      <c r="N20" s="17">
        <v>5.5660420000000004</v>
      </c>
      <c r="O20" s="17">
        <v>2.936868</v>
      </c>
      <c r="P20" s="17">
        <v>0.26944299999999999</v>
      </c>
      <c r="Q20" s="17">
        <v>0.110356999999999</v>
      </c>
      <c r="R20" s="17">
        <v>0.134243</v>
      </c>
      <c r="S20" s="17">
        <v>0.12292400000000001</v>
      </c>
      <c r="T20" s="17">
        <v>0.52102099999999896</v>
      </c>
      <c r="U20" s="17">
        <v>27.5785009999999</v>
      </c>
      <c r="V20" s="17">
        <v>5.5660420000000004</v>
      </c>
      <c r="W20" s="17">
        <v>0.89504099999999998</v>
      </c>
      <c r="X20" s="17">
        <v>0.81113000000000002</v>
      </c>
      <c r="Y20" s="17">
        <v>7.4629999999999896E-3</v>
      </c>
      <c r="Z20" s="17">
        <v>0.335644</v>
      </c>
      <c r="AA20" s="17">
        <v>1.7924789999999999</v>
      </c>
      <c r="AB20" s="17">
        <v>1.1188039999999999</v>
      </c>
      <c r="AC20" s="17">
        <v>2.0674000000000001E-2</v>
      </c>
      <c r="AD20" s="17"/>
      <c r="AE20" s="17"/>
      <c r="AF20" s="17">
        <v>1.5323E-2</v>
      </c>
      <c r="AG20" s="15"/>
      <c r="AH20" s="17" t="s">
        <v>190</v>
      </c>
      <c r="AI20" s="17">
        <v>75.822060723192195</v>
      </c>
      <c r="AJ20" s="17">
        <v>11.374156462087299</v>
      </c>
      <c r="AK20" s="17">
        <v>0.89504149202753502</v>
      </c>
      <c r="AL20" s="17">
        <v>9.0343380711849797</v>
      </c>
      <c r="AM20" s="17">
        <v>0.81112991248400201</v>
      </c>
      <c r="AN20" s="17">
        <v>0</v>
      </c>
      <c r="AO20" s="17">
        <v>17.9287989558707</v>
      </c>
      <c r="AP20" s="17">
        <v>17.9287989558707</v>
      </c>
      <c r="AQ20" s="17">
        <v>4.0704232968137699</v>
      </c>
      <c r="AR20" s="17">
        <v>24.112422162850699</v>
      </c>
      <c r="AS20" s="17">
        <v>7.9155219901597498</v>
      </c>
      <c r="AT20" s="17">
        <v>2.0674020279257601E-2</v>
      </c>
      <c r="AU20" s="17">
        <v>7.2162733307732303</v>
      </c>
      <c r="AV20" s="17">
        <v>7.4629763931502403E-3</v>
      </c>
      <c r="AW20" s="17">
        <v>81.272021053844597</v>
      </c>
      <c r="AX20" s="17">
        <v>3419.5775714986398</v>
      </c>
      <c r="AY20" s="17">
        <v>18.504778122237798</v>
      </c>
      <c r="AZ20" s="17">
        <v>0</v>
      </c>
      <c r="BA20" s="17">
        <v>12.1742811033234</v>
      </c>
      <c r="BB20" s="17">
        <v>0</v>
      </c>
      <c r="BC20" s="17">
        <v>2.13718392409411</v>
      </c>
      <c r="BD20" s="17">
        <v>8.0776636494926599</v>
      </c>
      <c r="BE20" s="17">
        <v>47.017710768709797</v>
      </c>
      <c r="BF20" s="17">
        <v>47.017710768709797</v>
      </c>
      <c r="BG20" s="17">
        <v>8.5514354246937394</v>
      </c>
      <c r="BH20" s="17">
        <v>0</v>
      </c>
      <c r="BI20" s="17">
        <v>0.33564373736834202</v>
      </c>
      <c r="BJ20" s="17">
        <v>492715.79453253699</v>
      </c>
      <c r="BK20" s="17">
        <v>0</v>
      </c>
      <c r="BL20" s="17">
        <v>82.750265999746404</v>
      </c>
      <c r="BM20" s="17">
        <v>5.7895913819270497</v>
      </c>
      <c r="BN20" s="17">
        <v>9.8985995955999009</v>
      </c>
      <c r="BO20" s="17">
        <v>85.891621052625993</v>
      </c>
      <c r="BP20" s="17">
        <v>4.3523664390306198</v>
      </c>
      <c r="BQ20" s="17">
        <v>3.9839693337081102E-3</v>
      </c>
      <c r="BR20" s="17">
        <v>1.13389863148089E-2</v>
      </c>
      <c r="BS20" s="17">
        <v>27.578558777525998</v>
      </c>
      <c r="BT20" s="17">
        <v>1.79247563395228</v>
      </c>
      <c r="BU20" s="17">
        <v>0</v>
      </c>
      <c r="BV20" s="17">
        <v>6.7539625994806398</v>
      </c>
      <c r="BW20" s="17">
        <v>30.817405844122199</v>
      </c>
      <c r="BX20" s="17">
        <v>0</v>
      </c>
      <c r="BY20" s="17">
        <v>777.17798210949195</v>
      </c>
      <c r="BZ20" s="17">
        <v>32.128852058576797</v>
      </c>
      <c r="CA20" s="17">
        <v>3.56987277599166</v>
      </c>
      <c r="CB20" s="17">
        <v>35.698724834568402</v>
      </c>
      <c r="CC20" s="17">
        <v>5.2743073126264202E-2</v>
      </c>
      <c r="CD20" s="17">
        <v>36.514051011149803</v>
      </c>
      <c r="CE20" s="17">
        <v>3.6825830777668198</v>
      </c>
      <c r="CF20" s="17">
        <v>0.26944320693573998</v>
      </c>
      <c r="CG20" s="17">
        <v>0.110356787513021</v>
      </c>
      <c r="CH20" s="17">
        <v>0.13424311910800901</v>
      </c>
      <c r="CI20" s="17">
        <v>0.12292367246812901</v>
      </c>
      <c r="CJ20" s="17">
        <v>0.52102062617878298</v>
      </c>
      <c r="CK20" s="17">
        <v>1.05875174854081E-2</v>
      </c>
      <c r="CL20" s="17">
        <v>87.795585388713405</v>
      </c>
      <c r="CM20" s="17">
        <v>5.6624210607538698E-3</v>
      </c>
      <c r="CN20" s="17">
        <v>1.17164185122108</v>
      </c>
      <c r="CO20" s="17">
        <v>12.8906942982963</v>
      </c>
      <c r="CP20" s="17">
        <v>9.9362565187916408E-3</v>
      </c>
      <c r="CQ20" s="17">
        <v>0</v>
      </c>
      <c r="CR20" s="17">
        <v>0.28184743519789202</v>
      </c>
      <c r="CS20" s="17">
        <v>681.26224622586903</v>
      </c>
      <c r="CT20" s="17">
        <v>444.490054886726</v>
      </c>
      <c r="CU20" s="17">
        <v>236.77219133914201</v>
      </c>
      <c r="CV20" s="17">
        <v>4.7256295904363503E-3</v>
      </c>
      <c r="CW20" s="17">
        <v>1.17079163015261E-3</v>
      </c>
      <c r="CX20" s="17">
        <v>5.2341908844392204</v>
      </c>
      <c r="CY20" s="17">
        <v>0.15709496519453001</v>
      </c>
      <c r="CZ20" s="17">
        <v>173.70720415350701</v>
      </c>
      <c r="DA20" s="17">
        <v>0.97874808280560099</v>
      </c>
      <c r="DB20" s="17">
        <v>0.45175327424946399</v>
      </c>
      <c r="DC20" s="17">
        <v>248.15315685334301</v>
      </c>
      <c r="DD20" s="17">
        <v>0</v>
      </c>
      <c r="DE20" s="17">
        <v>7.8297764182608792E-3</v>
      </c>
      <c r="DF20" s="17">
        <v>1.4225152973208299</v>
      </c>
      <c r="DG20" s="17">
        <v>1.2953984468437999E-3</v>
      </c>
      <c r="DH20" s="17">
        <v>17.953849928294598</v>
      </c>
      <c r="DI20" s="17">
        <v>2.4676020044123699</v>
      </c>
      <c r="DJ20" s="17">
        <v>1.1188017284396199</v>
      </c>
      <c r="DK20" s="17">
        <v>0</v>
      </c>
      <c r="DL20" s="17">
        <v>1.42006203576941</v>
      </c>
      <c r="DM20" s="17">
        <v>13.3810364383229</v>
      </c>
      <c r="DN20" s="17">
        <v>5.5660311548050698</v>
      </c>
      <c r="DO20" s="17">
        <v>12.488968227345</v>
      </c>
      <c r="DP20" s="17">
        <v>750.35392703803495</v>
      </c>
      <c r="DQ20" s="17">
        <v>2.9368659928785199</v>
      </c>
      <c r="DR20" s="17">
        <v>5.83278866887128</v>
      </c>
      <c r="DS20" s="17"/>
      <c r="DT20" s="26">
        <f t="shared" si="0"/>
        <v>1.0357485369302228</v>
      </c>
      <c r="DU20" s="40">
        <f t="shared" si="1"/>
        <v>-3.048625219261907E-7</v>
      </c>
      <c r="DV20" s="40">
        <f t="shared" si="2"/>
        <v>-5.5669410449383493E-7</v>
      </c>
      <c r="DW20" s="40">
        <f t="shared" si="3"/>
        <v>-2.8475607320347024E-7</v>
      </c>
      <c r="DX20" s="40">
        <f t="shared" si="4"/>
        <v>-2.8883748405565601E-7</v>
      </c>
      <c r="DY20" s="40">
        <f t="shared" si="5"/>
        <v>-3.0847311469842105E-7</v>
      </c>
      <c r="DZ20" s="40">
        <f t="shared" si="6"/>
        <v>-2.8248558890774818E-7</v>
      </c>
      <c r="EA20" s="40">
        <f t="shared" si="7"/>
        <v>-2.5049767868890865E-7</v>
      </c>
      <c r="EB20" s="40">
        <f t="shared" si="8"/>
        <v>-1.0622077372775615E-6</v>
      </c>
      <c r="EC20" s="40">
        <f t="shared" si="9"/>
        <v>1.1856819040493527E-7</v>
      </c>
      <c r="ED20" s="40">
        <f t="shared" si="10"/>
        <v>-1.39091584109163E-6</v>
      </c>
      <c r="EE20" s="40">
        <f t="shared" si="11"/>
        <v>-9.241917940119732E-7</v>
      </c>
      <c r="EF20" s="40">
        <f t="shared" si="12"/>
        <v>-2.61877950546438E-8</v>
      </c>
      <c r="EG20" s="40">
        <f t="shared" si="13"/>
        <v>-1.9484572575185827E-6</v>
      </c>
      <c r="EH20" s="40">
        <f t="shared" si="14"/>
        <v>-6.834224351008712E-7</v>
      </c>
      <c r="EI20" s="40">
        <f t="shared" si="15"/>
        <v>7.680130490979169E-7</v>
      </c>
      <c r="EJ20" s="40">
        <f t="shared" si="16"/>
        <v>-1.9254508368207614E-6</v>
      </c>
      <c r="EK20" s="40">
        <f t="shared" si="17"/>
        <v>8.8725675835068203E-7</v>
      </c>
      <c r="EL20" s="40">
        <f t="shared" si="18"/>
        <v>-2.6645071019490609E-6</v>
      </c>
      <c r="EM20" s="40">
        <f t="shared" si="19"/>
        <v>-7.1747821293587534E-7</v>
      </c>
      <c r="EN20" s="40">
        <f t="shared" si="20"/>
        <v>2.095020541493188E-6</v>
      </c>
      <c r="EO20" s="40">
        <f t="shared" si="21"/>
        <v>0.21342285945392422</v>
      </c>
      <c r="EP20" s="40">
        <f t="shared" si="22"/>
        <v>5.4972625281791613E-7</v>
      </c>
      <c r="EQ20" s="40">
        <f t="shared" si="23"/>
        <v>-1.0789392329719125E-7</v>
      </c>
      <c r="ER20" s="40">
        <f t="shared" si="24"/>
        <v>-3.1631850126367518E-6</v>
      </c>
      <c r="ES20" s="40">
        <f t="shared" si="25"/>
        <v>-7.8247088575037047E-7</v>
      </c>
      <c r="ET20" s="40">
        <f t="shared" si="26"/>
        <v>-1.8778728899408269E-6</v>
      </c>
      <c r="EU20" s="40">
        <f t="shared" si="27"/>
        <v>-2.0303470313104891E-6</v>
      </c>
      <c r="EV20" s="40">
        <f t="shared" si="28"/>
        <v>9.8090633644020144E-7</v>
      </c>
      <c r="EW20" s="40">
        <f t="shared" si="29"/>
        <v>0</v>
      </c>
      <c r="EX20" s="40">
        <f t="shared" si="30"/>
        <v>0</v>
      </c>
      <c r="EY20" s="40">
        <f t="shared" si="31"/>
        <v>-2.8944386210059428E-6</v>
      </c>
    </row>
    <row r="21" spans="1:155" x14ac:dyDescent="0.25">
      <c r="A21" s="17" t="s">
        <v>191</v>
      </c>
      <c r="B21" s="15">
        <v>11797.1362509999</v>
      </c>
      <c r="C21" s="15">
        <v>104.885465</v>
      </c>
      <c r="D21" s="15">
        <v>179.49237500000001</v>
      </c>
      <c r="E21" s="15">
        <v>1912.8172890000001</v>
      </c>
      <c r="F21" s="15">
        <v>1809.732082</v>
      </c>
      <c r="G21" s="15">
        <v>115.793098999999</v>
      </c>
      <c r="H21" s="15">
        <v>2568.17753299999</v>
      </c>
      <c r="I21" s="17">
        <v>82.350500999999895</v>
      </c>
      <c r="J21" s="17">
        <v>41.496433000000003</v>
      </c>
      <c r="K21" s="17">
        <v>36.357567000000003</v>
      </c>
      <c r="L21" s="17">
        <v>33.145761999999898</v>
      </c>
      <c r="M21" s="17">
        <v>215.96132899999901</v>
      </c>
      <c r="N21" s="17">
        <v>25.565912000000001</v>
      </c>
      <c r="O21" s="17">
        <v>13.489540999999999</v>
      </c>
      <c r="P21" s="17">
        <v>1.237608</v>
      </c>
      <c r="Q21" s="17">
        <v>0.50685800000000003</v>
      </c>
      <c r="R21" s="17">
        <v>0.61658299999999799</v>
      </c>
      <c r="S21" s="17">
        <v>0.564611999999999</v>
      </c>
      <c r="T21" s="17">
        <v>2.3931249999999902</v>
      </c>
      <c r="U21" s="17">
        <v>126.67333199999899</v>
      </c>
      <c r="V21" s="17">
        <v>25.565912000000001</v>
      </c>
      <c r="W21" s="17">
        <v>4.1110939999999898</v>
      </c>
      <c r="X21" s="17">
        <v>3.7256719999999999</v>
      </c>
      <c r="Y21" s="17">
        <v>3.4262000000000001E-2</v>
      </c>
      <c r="Z21" s="17">
        <v>1.541666</v>
      </c>
      <c r="AA21" s="17">
        <v>8.2331959999999995</v>
      </c>
      <c r="AB21" s="17">
        <v>5.1388809999999996</v>
      </c>
      <c r="AC21" s="17">
        <v>9.4952999999999899E-2</v>
      </c>
      <c r="AD21" s="17"/>
      <c r="AE21" s="17"/>
      <c r="AF21" s="17">
        <v>9.6239999999999798E-3</v>
      </c>
      <c r="AG21" s="15"/>
      <c r="AH21" s="17" t="s">
        <v>191</v>
      </c>
      <c r="AI21" s="17">
        <v>244.914010108551</v>
      </c>
      <c r="AJ21" s="17">
        <v>36.739613685555597</v>
      </c>
      <c r="AK21" s="17">
        <v>4.1109975344824896</v>
      </c>
      <c r="AL21" s="17">
        <v>41.495503638793302</v>
      </c>
      <c r="AM21" s="17">
        <v>3.7255975475637402</v>
      </c>
      <c r="AN21" s="17">
        <v>0</v>
      </c>
      <c r="AO21" s="17">
        <v>82.348576210252503</v>
      </c>
      <c r="AP21" s="17">
        <v>82.348576210252503</v>
      </c>
      <c r="AQ21" s="17">
        <v>13.1487397883066</v>
      </c>
      <c r="AR21" s="17">
        <v>77.872208783913095</v>
      </c>
      <c r="AS21" s="17">
        <v>36.356742696816802</v>
      </c>
      <c r="AT21" s="17">
        <v>9.4950493993208401E-2</v>
      </c>
      <c r="AU21" s="17">
        <v>33.145012761422699</v>
      </c>
      <c r="AV21" s="17">
        <v>3.4261035030759897E-2</v>
      </c>
      <c r="AW21" s="17">
        <v>262.52679065486899</v>
      </c>
      <c r="AX21" s="17">
        <v>11796.4887181335</v>
      </c>
      <c r="AY21" s="17">
        <v>59.775213819072</v>
      </c>
      <c r="AZ21" s="17">
        <v>8.2783161993419205E-3</v>
      </c>
      <c r="BA21" s="17">
        <v>39.319638381360399</v>
      </c>
      <c r="BB21" s="17">
        <v>0</v>
      </c>
      <c r="BC21" s="17">
        <v>6.9021629631514401</v>
      </c>
      <c r="BD21" s="17">
        <v>26.126234078509299</v>
      </c>
      <c r="BE21" s="17">
        <v>215.95640488298901</v>
      </c>
      <c r="BF21" s="17">
        <v>215.95640488298901</v>
      </c>
      <c r="BG21" s="17">
        <v>27.6161718742792</v>
      </c>
      <c r="BH21" s="17">
        <v>0</v>
      </c>
      <c r="BI21" s="17">
        <v>1.54163644205575</v>
      </c>
      <c r="BJ21" s="17">
        <v>2263252.8659534701</v>
      </c>
      <c r="BK21" s="17">
        <v>0</v>
      </c>
      <c r="BL21" s="17">
        <v>267.25336463865898</v>
      </c>
      <c r="BM21" s="17">
        <v>18.698439999529199</v>
      </c>
      <c r="BN21" s="17">
        <v>31.966712310696799</v>
      </c>
      <c r="BO21" s="17">
        <v>277.38044531009899</v>
      </c>
      <c r="BP21" s="17">
        <v>14.0586496437022</v>
      </c>
      <c r="BQ21" s="17">
        <v>2.5021932681867499E-3</v>
      </c>
      <c r="BR21" s="17">
        <v>7.1216047443465203E-3</v>
      </c>
      <c r="BS21" s="17">
        <v>126.670820134468</v>
      </c>
      <c r="BT21" s="17">
        <v>8.2330155049881792</v>
      </c>
      <c r="BU21" s="17">
        <v>0</v>
      </c>
      <c r="BV21" s="17">
        <v>29.401655066522402</v>
      </c>
      <c r="BW21" s="17">
        <v>104.884071543621</v>
      </c>
      <c r="BX21" s="17">
        <v>0</v>
      </c>
      <c r="BY21" s="17">
        <v>2654.6219079019102</v>
      </c>
      <c r="BZ21" s="17">
        <v>161.543085091032</v>
      </c>
      <c r="CA21" s="17">
        <v>17.949229077312999</v>
      </c>
      <c r="CB21" s="17">
        <v>179.49231416834499</v>
      </c>
      <c r="CC21" s="17">
        <v>0.17033246322138099</v>
      </c>
      <c r="CD21" s="17">
        <v>117.92833973645899</v>
      </c>
      <c r="CE21" s="17">
        <v>11.8926086306335</v>
      </c>
      <c r="CF21" s="17">
        <v>1.2375752865459599</v>
      </c>
      <c r="CG21" s="17">
        <v>0.50684827469854499</v>
      </c>
      <c r="CH21" s="17">
        <v>0.616569789374383</v>
      </c>
      <c r="CI21" s="17">
        <v>0.56459990955406003</v>
      </c>
      <c r="CJ21" s="17">
        <v>2.39308118798701</v>
      </c>
      <c r="CK21" s="17">
        <v>5.1665995769330397E-2</v>
      </c>
      <c r="CL21" s="17">
        <v>283.55323856591798</v>
      </c>
      <c r="CM21" s="17">
        <v>2.5149409337676398E-2</v>
      </c>
      <c r="CN21" s="17">
        <v>5.8601038178541298</v>
      </c>
      <c r="CO21" s="17">
        <v>62.9521970038085</v>
      </c>
      <c r="CP21" s="17">
        <v>2.4680240281750601E-2</v>
      </c>
      <c r="CQ21" s="17">
        <v>0</v>
      </c>
      <c r="CR21" s="17">
        <v>1.44640628978653</v>
      </c>
      <c r="CS21" s="17">
        <v>1912.7071536590299</v>
      </c>
      <c r="CT21" s="17">
        <v>1809.63867532219</v>
      </c>
      <c r="CU21" s="17">
        <v>103.068478336833</v>
      </c>
      <c r="CV21" s="17">
        <v>1.93744773712087E-2</v>
      </c>
      <c r="CW21" s="17">
        <v>4.13054351537999E-3</v>
      </c>
      <c r="CX21" s="17">
        <v>11.503371187795199</v>
      </c>
      <c r="CY21" s="17">
        <v>0.897025207647833</v>
      </c>
      <c r="CZ21" s="17">
        <v>705.62267293881598</v>
      </c>
      <c r="DA21" s="17">
        <v>4.5390747862894498</v>
      </c>
      <c r="DB21" s="17">
        <v>2.0516094795438602</v>
      </c>
      <c r="DC21" s="17">
        <v>1008.03246050144</v>
      </c>
      <c r="DD21" s="17">
        <v>3.4525133532851602E-3</v>
      </c>
      <c r="DE21" s="17">
        <v>3.9659326621361603E-2</v>
      </c>
      <c r="DF21" s="17">
        <v>6.5652396100023704</v>
      </c>
      <c r="DG21" s="17">
        <v>3.85450631569084E-3</v>
      </c>
      <c r="DH21" s="17">
        <v>115.793005061062</v>
      </c>
      <c r="DI21" s="17">
        <v>7.9689484862092401</v>
      </c>
      <c r="DJ21" s="17">
        <v>5.1387710781026996</v>
      </c>
      <c r="DK21" s="17">
        <v>0</v>
      </c>
      <c r="DL21" s="17">
        <v>4.5859859358450503</v>
      </c>
      <c r="DM21" s="17">
        <v>43.221196926742401</v>
      </c>
      <c r="DN21" s="17">
        <v>25.565308258210202</v>
      </c>
      <c r="DO21" s="17">
        <v>40.335780092660201</v>
      </c>
      <c r="DP21" s="17">
        <v>2568.0497012406499</v>
      </c>
      <c r="DQ21" s="17">
        <v>13.489231865997301</v>
      </c>
      <c r="DR21" s="17">
        <v>18.839308730895201</v>
      </c>
      <c r="DS21" s="17"/>
      <c r="DT21" s="26">
        <f t="shared" si="0"/>
        <v>1.0337112660317425</v>
      </c>
      <c r="DU21" s="40">
        <f t="shared" si="1"/>
        <v>-5.4888987685056734E-5</v>
      </c>
      <c r="DV21" s="40">
        <f t="shared" si="2"/>
        <v>-1.3285505088733568E-5</v>
      </c>
      <c r="DW21" s="40">
        <f t="shared" si="3"/>
        <v>-3.3890941060816991E-7</v>
      </c>
      <c r="DX21" s="40">
        <f t="shared" si="4"/>
        <v>-5.7577554115335052E-5</v>
      </c>
      <c r="DY21" s="40">
        <f t="shared" si="5"/>
        <v>-5.1613539229935838E-5</v>
      </c>
      <c r="DZ21" s="40">
        <f t="shared" si="6"/>
        <v>-8.1126541918477652E-7</v>
      </c>
      <c r="EA21" s="40">
        <f t="shared" si="7"/>
        <v>-4.9775281380478281E-5</v>
      </c>
      <c r="EB21" s="40">
        <f t="shared" si="8"/>
        <v>-2.3373139495432388E-5</v>
      </c>
      <c r="EC21" s="40">
        <f t="shared" si="9"/>
        <v>-2.2396170935973547E-5</v>
      </c>
      <c r="ED21" s="40">
        <f t="shared" si="10"/>
        <v>-2.2672121685175607E-5</v>
      </c>
      <c r="EE21" s="40">
        <f t="shared" si="11"/>
        <v>-2.2604355187238256E-5</v>
      </c>
      <c r="EF21" s="40">
        <f t="shared" si="12"/>
        <v>-2.2800920112906322E-5</v>
      </c>
      <c r="EG21" s="40">
        <f t="shared" si="13"/>
        <v>-2.3615108657155376E-5</v>
      </c>
      <c r="EH21" s="40">
        <f t="shared" si="14"/>
        <v>-2.2916569414658791E-5</v>
      </c>
      <c r="EI21" s="40">
        <f t="shared" si="15"/>
        <v>-2.6432807512637961E-5</v>
      </c>
      <c r="EJ21" s="40">
        <f t="shared" si="16"/>
        <v>-1.9187428145641534E-5</v>
      </c>
      <c r="EK21" s="40">
        <f t="shared" si="17"/>
        <v>-2.142554305744729E-5</v>
      </c>
      <c r="EL21" s="40">
        <f t="shared" si="18"/>
        <v>-2.1413724715331223E-5</v>
      </c>
      <c r="EM21" s="40">
        <f t="shared" si="19"/>
        <v>-1.8307448620613053E-5</v>
      </c>
      <c r="EN21" s="40">
        <f t="shared" si="20"/>
        <v>-1.9829473902139488E-5</v>
      </c>
      <c r="EO21" s="40">
        <f t="shared" si="21"/>
        <v>0.15003349250839948</v>
      </c>
      <c r="EP21" s="40">
        <f t="shared" si="22"/>
        <v>-2.3464683001702132E-5</v>
      </c>
      <c r="EQ21" s="40">
        <f t="shared" si="23"/>
        <v>-1.9983626110859375E-5</v>
      </c>
      <c r="ER21" s="40">
        <f t="shared" si="24"/>
        <v>-2.8164416557818411E-5</v>
      </c>
      <c r="ES21" s="40">
        <f t="shared" si="25"/>
        <v>-1.9172728885484523E-5</v>
      </c>
      <c r="ET21" s="40">
        <f t="shared" si="26"/>
        <v>-2.1922836747755032E-5</v>
      </c>
      <c r="EU21" s="40">
        <f t="shared" si="27"/>
        <v>-2.1390239879064993E-5</v>
      </c>
      <c r="EV21" s="40">
        <f t="shared" si="28"/>
        <v>-2.6392075990197933E-5</v>
      </c>
      <c r="EW21" s="40">
        <f t="shared" si="29"/>
        <v>0</v>
      </c>
      <c r="EX21" s="40">
        <f t="shared" si="30"/>
        <v>0</v>
      </c>
      <c r="EY21" s="40">
        <f t="shared" si="31"/>
        <v>-2.0987891387065347E-5</v>
      </c>
    </row>
    <row r="22" spans="1:155" x14ac:dyDescent="0.25">
      <c r="A22" s="17" t="s">
        <v>192</v>
      </c>
      <c r="B22" s="15">
        <v>4296.9995689999996</v>
      </c>
      <c r="C22" s="15">
        <v>32.040830999999997</v>
      </c>
      <c r="D22" s="15">
        <v>62.527237999999898</v>
      </c>
      <c r="E22" s="15">
        <v>703.69527400000004</v>
      </c>
      <c r="F22" s="15">
        <v>598.301694</v>
      </c>
      <c r="G22" s="15">
        <v>33.350962999999901</v>
      </c>
      <c r="H22" s="15">
        <v>788.22759699999995</v>
      </c>
      <c r="I22" s="17">
        <v>24.607279999999999</v>
      </c>
      <c r="J22" s="17">
        <v>12.399613</v>
      </c>
      <c r="K22" s="17">
        <v>10.864056</v>
      </c>
      <c r="L22" s="17">
        <v>9.9043259999999904</v>
      </c>
      <c r="M22" s="17">
        <v>64.531723</v>
      </c>
      <c r="N22" s="17">
        <v>7.6393879999999896</v>
      </c>
      <c r="O22" s="17">
        <v>4.0308320000000002</v>
      </c>
      <c r="P22" s="17">
        <v>0.369810999999999</v>
      </c>
      <c r="Q22" s="17">
        <v>0.151449999999999</v>
      </c>
      <c r="R22" s="17">
        <v>0.184249</v>
      </c>
      <c r="S22" s="17">
        <v>0.16871899999999901</v>
      </c>
      <c r="T22" s="17">
        <v>0.71509899999999904</v>
      </c>
      <c r="U22" s="17">
        <v>37.851448999999903</v>
      </c>
      <c r="V22" s="17">
        <v>7.6393879999999896</v>
      </c>
      <c r="W22" s="17">
        <v>1.2284440000000001</v>
      </c>
      <c r="X22" s="17">
        <v>1.1132789999999999</v>
      </c>
      <c r="Y22" s="17">
        <v>1.02429999999999E-2</v>
      </c>
      <c r="Z22" s="17">
        <v>0.46066699999999899</v>
      </c>
      <c r="AA22" s="17">
        <v>2.4601760000000001</v>
      </c>
      <c r="AB22" s="17">
        <v>1.535552</v>
      </c>
      <c r="AC22" s="17">
        <v>2.83639999999999E-2</v>
      </c>
      <c r="AD22" s="17"/>
      <c r="AE22" s="17"/>
      <c r="AF22" s="17">
        <v>2.24669999999999E-2</v>
      </c>
      <c r="AG22" s="15"/>
      <c r="AH22" s="17" t="s">
        <v>192</v>
      </c>
      <c r="AI22" s="17">
        <v>75.579252670875206</v>
      </c>
      <c r="AJ22" s="17">
        <v>11.337759610130099</v>
      </c>
      <c r="AK22" s="17">
        <v>1.22819085283927</v>
      </c>
      <c r="AL22" s="17">
        <v>12.397013834937599</v>
      </c>
      <c r="AM22" s="17">
        <v>1.1130488995624901</v>
      </c>
      <c r="AN22" s="17">
        <v>0</v>
      </c>
      <c r="AO22" s="17">
        <v>24.602113728042799</v>
      </c>
      <c r="AP22" s="17">
        <v>24.602113728042799</v>
      </c>
      <c r="AQ22" s="17">
        <v>4.0573985700491004</v>
      </c>
      <c r="AR22" s="17">
        <v>24.0351644191154</v>
      </c>
      <c r="AS22" s="17">
        <v>10.861796709103</v>
      </c>
      <c r="AT22" s="17">
        <v>2.83579569869091E-2</v>
      </c>
      <c r="AU22" s="17">
        <v>9.9022551852636909</v>
      </c>
      <c r="AV22" s="17">
        <v>1.0240833268054399E-2</v>
      </c>
      <c r="AW22" s="17">
        <v>81.011776224576593</v>
      </c>
      <c r="AX22" s="17">
        <v>4294.98222510292</v>
      </c>
      <c r="AY22" s="17">
        <v>18.445531164027098</v>
      </c>
      <c r="AZ22" s="17">
        <v>0</v>
      </c>
      <c r="BA22" s="17">
        <v>12.1352845635235</v>
      </c>
      <c r="BB22" s="17">
        <v>0</v>
      </c>
      <c r="BC22" s="17">
        <v>2.13035686179078</v>
      </c>
      <c r="BD22" s="17">
        <v>8.0518164608211098</v>
      </c>
      <c r="BE22" s="17">
        <v>64.518237102194107</v>
      </c>
      <c r="BF22" s="17">
        <v>64.518237102194107</v>
      </c>
      <c r="BG22" s="17">
        <v>8.5240516205995398</v>
      </c>
      <c r="BH22" s="17">
        <v>0</v>
      </c>
      <c r="BI22" s="17">
        <v>0.460569814970816</v>
      </c>
      <c r="BJ22" s="17">
        <v>676251.50664748601</v>
      </c>
      <c r="BK22" s="17">
        <v>0</v>
      </c>
      <c r="BL22" s="17">
        <v>82.485269525862904</v>
      </c>
      <c r="BM22" s="17">
        <v>5.7710354246603499</v>
      </c>
      <c r="BN22" s="17">
        <v>9.8669048901976897</v>
      </c>
      <c r="BO22" s="17">
        <v>85.616561389742898</v>
      </c>
      <c r="BP22" s="17">
        <v>4.3384123057744501</v>
      </c>
      <c r="BQ22" s="17">
        <v>5.8405032821309804E-3</v>
      </c>
      <c r="BR22" s="17">
        <v>1.6622924596416299E-2</v>
      </c>
      <c r="BS22" s="17">
        <v>37.843640900220102</v>
      </c>
      <c r="BT22" s="17">
        <v>2.4596688747978601</v>
      </c>
      <c r="BU22" s="17">
        <v>0</v>
      </c>
      <c r="BV22" s="17">
        <v>8.8218860555414604</v>
      </c>
      <c r="BW22" s="17">
        <v>32.020661076847603</v>
      </c>
      <c r="BX22" s="17">
        <v>0</v>
      </c>
      <c r="BY22" s="17">
        <v>814.48558199264698</v>
      </c>
      <c r="BZ22" s="17">
        <v>56.270012450095599</v>
      </c>
      <c r="CA22" s="17">
        <v>6.25222104715135</v>
      </c>
      <c r="CB22" s="17">
        <v>62.522233497246901</v>
      </c>
      <c r="CC22" s="17">
        <v>5.2574218353841802E-2</v>
      </c>
      <c r="CD22" s="17">
        <v>36.3971177519579</v>
      </c>
      <c r="CE22" s="17">
        <v>3.6707782305771399</v>
      </c>
      <c r="CF22" s="17">
        <v>0.36973438884681697</v>
      </c>
      <c r="CG22" s="17">
        <v>0.15141868087104601</v>
      </c>
      <c r="CH22" s="17">
        <v>0.18421058537872601</v>
      </c>
      <c r="CI22" s="17">
        <v>0.16868366320607101</v>
      </c>
      <c r="CJ22" s="17">
        <v>0.71494942221046398</v>
      </c>
      <c r="CK22" s="17">
        <v>1.60189903382441E-2</v>
      </c>
      <c r="CL22" s="17">
        <v>87.514458871634702</v>
      </c>
      <c r="CM22" s="17">
        <v>7.1680721572777301E-3</v>
      </c>
      <c r="CN22" s="17">
        <v>1.8890388777371701</v>
      </c>
      <c r="CO22" s="17">
        <v>20.3534283007324</v>
      </c>
      <c r="CP22" s="17">
        <v>8.5339299040438198E-3</v>
      </c>
      <c r="CQ22" s="17">
        <v>0</v>
      </c>
      <c r="CR22" s="17">
        <v>0.45683369952104502</v>
      </c>
      <c r="CS22" s="17">
        <v>703.36754377386706</v>
      </c>
      <c r="CT22" s="17">
        <v>598.023950614809</v>
      </c>
      <c r="CU22" s="17">
        <v>105.34359315905699</v>
      </c>
      <c r="CV22" s="17">
        <v>6.4042769005219404E-3</v>
      </c>
      <c r="CW22" s="17">
        <v>1.27614325302997E-3</v>
      </c>
      <c r="CX22" s="17">
        <v>4.2113109145323104</v>
      </c>
      <c r="CY22" s="17">
        <v>0.27388921884731299</v>
      </c>
      <c r="CZ22" s="17">
        <v>233.26861873818399</v>
      </c>
      <c r="DA22" s="17">
        <v>1.4782301339859001</v>
      </c>
      <c r="DB22" s="17">
        <v>0.668847908750695</v>
      </c>
      <c r="DC22" s="17">
        <v>333.24090420366298</v>
      </c>
      <c r="DD22" s="17">
        <v>0</v>
      </c>
      <c r="DE22" s="17">
        <v>1.16895183650523E-2</v>
      </c>
      <c r="DF22" s="17">
        <v>2.1305016585371201</v>
      </c>
      <c r="DG22" s="17">
        <v>1.25602939973654E-3</v>
      </c>
      <c r="DH22" s="17">
        <v>33.337812363299598</v>
      </c>
      <c r="DI22" s="17">
        <v>2.4597087722803401</v>
      </c>
      <c r="DJ22" s="17">
        <v>1.53523052789838</v>
      </c>
      <c r="DK22" s="17">
        <v>0</v>
      </c>
      <c r="DL22" s="17">
        <v>1.41551362959469</v>
      </c>
      <c r="DM22" s="17">
        <v>13.338217123751599</v>
      </c>
      <c r="DN22" s="17">
        <v>7.6378010321861396</v>
      </c>
      <c r="DO22" s="17">
        <v>12.4489804869194</v>
      </c>
      <c r="DP22" s="17">
        <v>787.74742648963502</v>
      </c>
      <c r="DQ22" s="17">
        <v>4.0299920016969999</v>
      </c>
      <c r="DR22" s="17">
        <v>5.8141295702124101</v>
      </c>
      <c r="DS22" s="17"/>
      <c r="DT22" s="26">
        <f t="shared" si="0"/>
        <v>1.0339425488473668</v>
      </c>
      <c r="DU22" s="40">
        <f t="shared" si="1"/>
        <v>-4.6947733288907551E-4</v>
      </c>
      <c r="DV22" s="40">
        <f t="shared" si="2"/>
        <v>-6.2950686742159197E-4</v>
      </c>
      <c r="DW22" s="40">
        <f t="shared" si="3"/>
        <v>-8.0037163211913175E-5</v>
      </c>
      <c r="DX22" s="40">
        <f t="shared" si="4"/>
        <v>-4.6572747926822806E-4</v>
      </c>
      <c r="DY22" s="40">
        <f t="shared" si="5"/>
        <v>-4.6421962026235182E-4</v>
      </c>
      <c r="DZ22" s="40">
        <f t="shared" si="6"/>
        <v>-3.9431055410012411E-4</v>
      </c>
      <c r="EA22" s="40">
        <f t="shared" si="7"/>
        <v>-6.0917749161848792E-4</v>
      </c>
      <c r="EB22" s="40">
        <f t="shared" si="8"/>
        <v>-2.0994892394448974E-4</v>
      </c>
      <c r="EC22" s="40">
        <f t="shared" si="9"/>
        <v>-2.096166277448416E-4</v>
      </c>
      <c r="ED22" s="40">
        <f t="shared" si="10"/>
        <v>-2.0796016671852471E-4</v>
      </c>
      <c r="EE22" s="40">
        <f t="shared" si="11"/>
        <v>-2.0908184325713384E-4</v>
      </c>
      <c r="EF22" s="40">
        <f t="shared" si="12"/>
        <v>-2.0898090394848022E-4</v>
      </c>
      <c r="EG22" s="40">
        <f t="shared" si="13"/>
        <v>-2.077349407897648E-4</v>
      </c>
      <c r="EH22" s="40">
        <f t="shared" si="14"/>
        <v>-2.0839328034517437E-4</v>
      </c>
      <c r="EI22" s="40">
        <f t="shared" si="15"/>
        <v>-2.0716299185807624E-4</v>
      </c>
      <c r="EJ22" s="40">
        <f t="shared" si="16"/>
        <v>-2.0679517301412518E-4</v>
      </c>
      <c r="EK22" s="40">
        <f t="shared" si="17"/>
        <v>-2.084929702413098E-4</v>
      </c>
      <c r="EL22" s="40">
        <f t="shared" si="18"/>
        <v>-2.094416984927827E-4</v>
      </c>
      <c r="EM22" s="40">
        <f t="shared" si="19"/>
        <v>-2.0917074354048949E-4</v>
      </c>
      <c r="EN22" s="40">
        <f t="shared" si="20"/>
        <v>-2.0628271799584595E-4</v>
      </c>
      <c r="EO22" s="40">
        <f t="shared" si="21"/>
        <v>0.15478963177959706</v>
      </c>
      <c r="EP22" s="40">
        <f t="shared" si="22"/>
        <v>-2.0607138846386567E-4</v>
      </c>
      <c r="EQ22" s="40">
        <f t="shared" si="23"/>
        <v>-2.0668712650630887E-4</v>
      </c>
      <c r="ER22" s="40">
        <f t="shared" si="24"/>
        <v>-2.1153294401058135E-4</v>
      </c>
      <c r="ES22" s="40">
        <f t="shared" si="25"/>
        <v>-2.1096590201379566E-4</v>
      </c>
      <c r="ET22" s="40">
        <f t="shared" si="26"/>
        <v>-2.0613370837697142E-4</v>
      </c>
      <c r="EU22" s="40">
        <f t="shared" si="27"/>
        <v>-2.0935279405714363E-4</v>
      </c>
      <c r="EV22" s="40">
        <f t="shared" si="28"/>
        <v>-2.1305221727542002E-4</v>
      </c>
      <c r="EW22" s="40">
        <f t="shared" si="29"/>
        <v>0</v>
      </c>
      <c r="EX22" s="40">
        <f t="shared" si="30"/>
        <v>0</v>
      </c>
      <c r="EY22" s="40">
        <f t="shared" si="31"/>
        <v>-1.5899414486235714E-4</v>
      </c>
    </row>
    <row r="23" spans="1:155" x14ac:dyDescent="0.25">
      <c r="A23" s="17" t="s">
        <v>193</v>
      </c>
      <c r="B23" s="15">
        <v>14703.2609169999</v>
      </c>
      <c r="C23" s="15">
        <v>133.82698199999899</v>
      </c>
      <c r="D23" s="15">
        <v>151.158560999999</v>
      </c>
      <c r="E23" s="15">
        <v>3034.5238549999999</v>
      </c>
      <c r="F23" s="15">
        <v>1885.1046060000001</v>
      </c>
      <c r="G23" s="15">
        <v>69.688950999999904</v>
      </c>
      <c r="H23" s="15">
        <v>3302.6712749999901</v>
      </c>
      <c r="I23" s="17">
        <v>75.967291000000003</v>
      </c>
      <c r="J23" s="17">
        <v>38.279938999999899</v>
      </c>
      <c r="K23" s="17">
        <v>33.539384999999903</v>
      </c>
      <c r="L23" s="17">
        <v>30.576533999999899</v>
      </c>
      <c r="M23" s="17">
        <v>199.221564999999</v>
      </c>
      <c r="N23" s="17">
        <v>23.584237999999999</v>
      </c>
      <c r="O23" s="17">
        <v>12.443937</v>
      </c>
      <c r="P23" s="17">
        <v>1.1416979999999901</v>
      </c>
      <c r="Q23" s="17">
        <v>0.46756199999999898</v>
      </c>
      <c r="R23" s="17">
        <v>0.56876399999999905</v>
      </c>
      <c r="S23" s="17">
        <v>0.52081599999999895</v>
      </c>
      <c r="T23" s="17">
        <v>2.2076120000000001</v>
      </c>
      <c r="U23" s="17">
        <v>116.85453999999901</v>
      </c>
      <c r="V23" s="17">
        <v>23.584237999999999</v>
      </c>
      <c r="W23" s="17">
        <v>3.7924440000000001</v>
      </c>
      <c r="X23" s="17">
        <v>3.4368970000000001</v>
      </c>
      <c r="Y23" s="17">
        <v>3.1600000000000003E-2</v>
      </c>
      <c r="Z23" s="17">
        <v>1.42216699999999</v>
      </c>
      <c r="AA23" s="17">
        <v>7.5950099999999896</v>
      </c>
      <c r="AB23" s="17">
        <v>4.7405439999999999</v>
      </c>
      <c r="AC23" s="17">
        <v>8.7596999999999994E-2</v>
      </c>
      <c r="AD23" s="17"/>
      <c r="AE23" s="17"/>
      <c r="AF23" s="17">
        <v>6.4202999999999996E-2</v>
      </c>
      <c r="AG23" s="15"/>
      <c r="AH23" s="17" t="s">
        <v>193</v>
      </c>
      <c r="AI23" s="17">
        <v>335.95088393217299</v>
      </c>
      <c r="AJ23" s="17">
        <v>50.394480399662598</v>
      </c>
      <c r="AK23" s="17">
        <v>3.7924499417312898</v>
      </c>
      <c r="AL23" s="17">
        <v>38.279943440997101</v>
      </c>
      <c r="AM23" s="17">
        <v>3.4369044567059599</v>
      </c>
      <c r="AN23" s="17">
        <v>0</v>
      </c>
      <c r="AO23" s="17">
        <v>75.967241498847599</v>
      </c>
      <c r="AP23" s="17">
        <v>75.967241498847599</v>
      </c>
      <c r="AQ23" s="17">
        <v>18.042144090686001</v>
      </c>
      <c r="AR23" s="17">
        <v>106.71533458677</v>
      </c>
      <c r="AS23" s="17">
        <v>33.539324396215598</v>
      </c>
      <c r="AT23" s="17">
        <v>8.7596799917554202E-2</v>
      </c>
      <c r="AU23" s="17">
        <v>30.576542312111801</v>
      </c>
      <c r="AV23" s="17">
        <v>3.1600070865755003E-2</v>
      </c>
      <c r="AW23" s="17">
        <v>360.17659887185499</v>
      </c>
      <c r="AX23" s="17">
        <v>14703.2568134173</v>
      </c>
      <c r="AY23" s="17">
        <v>82.014412997350504</v>
      </c>
      <c r="AZ23" s="17">
        <v>7.3577931667520899E-2</v>
      </c>
      <c r="BA23" s="17">
        <v>53.899803378260202</v>
      </c>
      <c r="BB23" s="17">
        <v>0</v>
      </c>
      <c r="BC23" s="17">
        <v>9.4585019208306402</v>
      </c>
      <c r="BD23" s="17">
        <v>36.096788902001698</v>
      </c>
      <c r="BE23" s="17">
        <v>199.22153376485701</v>
      </c>
      <c r="BF23" s="17">
        <v>199.22153376485701</v>
      </c>
      <c r="BG23" s="17">
        <v>37.836913838040502</v>
      </c>
      <c r="BH23" s="17">
        <v>0</v>
      </c>
      <c r="BI23" s="17">
        <v>1.42216242521337</v>
      </c>
      <c r="BJ23" s="17">
        <v>2088074.68728759</v>
      </c>
      <c r="BK23" s="17">
        <v>0</v>
      </c>
      <c r="BL23" s="17">
        <v>366.29730058980402</v>
      </c>
      <c r="BM23" s="17">
        <v>25.6290485115168</v>
      </c>
      <c r="BN23" s="17">
        <v>43.797587626691197</v>
      </c>
      <c r="BO23" s="17">
        <v>380.03989578970902</v>
      </c>
      <c r="BP23" s="17">
        <v>19.2847091152635</v>
      </c>
      <c r="BQ23" s="17">
        <v>1.6692777570175801E-2</v>
      </c>
      <c r="BR23" s="17">
        <v>4.7510085373986502E-2</v>
      </c>
      <c r="BS23" s="17">
        <v>116.854854851265</v>
      </c>
      <c r="BT23" s="17">
        <v>7.5950108198528401</v>
      </c>
      <c r="BU23" s="17">
        <v>0</v>
      </c>
      <c r="BV23" s="17">
        <v>28.8403842422255</v>
      </c>
      <c r="BW23" s="17">
        <v>133.826953703268</v>
      </c>
      <c r="BX23" s="17">
        <v>0</v>
      </c>
      <c r="BY23" s="17">
        <v>3420.8771953680798</v>
      </c>
      <c r="BZ23" s="17">
        <v>136.04268686960199</v>
      </c>
      <c r="CA23" s="17">
        <v>15.115838214675</v>
      </c>
      <c r="CB23" s="17">
        <v>151.15852508427699</v>
      </c>
      <c r="CC23" s="17">
        <v>0.233389949191222</v>
      </c>
      <c r="CD23" s="17">
        <v>161.64142956733701</v>
      </c>
      <c r="CE23" s="17">
        <v>16.294000442973999</v>
      </c>
      <c r="CF23" s="17">
        <v>1.1416980655092399</v>
      </c>
      <c r="CG23" s="17">
        <v>0.467562568257191</v>
      </c>
      <c r="CH23" s="17">
        <v>0.56876312782949401</v>
      </c>
      <c r="CI23" s="17">
        <v>0.52081432731361199</v>
      </c>
      <c r="CJ23" s="17">
        <v>2.2076080177824799</v>
      </c>
      <c r="CK23" s="17">
        <v>1.2465706994714399E-2</v>
      </c>
      <c r="CL23" s="17">
        <v>388.67701362986799</v>
      </c>
      <c r="CM23" s="17">
        <v>0.26749844122202199</v>
      </c>
      <c r="CN23" s="17">
        <v>10.236888625803999</v>
      </c>
      <c r="CO23" s="17">
        <v>82.778223952115596</v>
      </c>
      <c r="CP23" s="17">
        <v>7.28362894227748E-2</v>
      </c>
      <c r="CQ23" s="17">
        <v>0</v>
      </c>
      <c r="CR23" s="17">
        <v>12.288350187668399</v>
      </c>
      <c r="CS23" s="17">
        <v>3034.5229273057598</v>
      </c>
      <c r="CT23" s="17">
        <v>1885.10400845238</v>
      </c>
      <c r="CU23" s="17">
        <v>1149.4189188533701</v>
      </c>
      <c r="CV23" s="17">
        <v>3.3704904093431798E-2</v>
      </c>
      <c r="CW23" s="17">
        <v>2.39127103303074E-2</v>
      </c>
      <c r="CX23" s="17">
        <v>3.9151745594338498</v>
      </c>
      <c r="CY23" s="17">
        <v>0.756970282467192</v>
      </c>
      <c r="CZ23" s="17">
        <v>724.26796446149399</v>
      </c>
      <c r="DA23" s="17">
        <v>1.0981565433731799</v>
      </c>
      <c r="DB23" s="17">
        <v>6.9423750667173696</v>
      </c>
      <c r="DC23" s="17">
        <v>1034.6685219001599</v>
      </c>
      <c r="DD23" s="17">
        <v>3.0686673668369701E-2</v>
      </c>
      <c r="DE23" s="17">
        <v>0.124799189327424</v>
      </c>
      <c r="DF23" s="17">
        <v>7.6067394556788201</v>
      </c>
      <c r="DG23" s="17">
        <v>9.4261760831583392E-3</v>
      </c>
      <c r="DH23" s="17">
        <v>69.688919509030697</v>
      </c>
      <c r="DI23" s="17">
        <v>10.918227298611599</v>
      </c>
      <c r="DJ23" s="17">
        <v>4.7405429580873797</v>
      </c>
      <c r="DK23" s="17">
        <v>0</v>
      </c>
      <c r="DL23" s="17">
        <v>6.28325351671712</v>
      </c>
      <c r="DM23" s="17">
        <v>59.2786658501754</v>
      </c>
      <c r="DN23" s="17">
        <v>23.5842505163622</v>
      </c>
      <c r="DO23" s="17">
        <v>55.291355786835098</v>
      </c>
      <c r="DP23" s="17">
        <v>3302.6703011844302</v>
      </c>
      <c r="DQ23" s="17">
        <v>12.4439156178052</v>
      </c>
      <c r="DR23" s="17">
        <v>25.832414040309899</v>
      </c>
      <c r="DS23" s="17"/>
      <c r="DT23" s="26">
        <f t="shared" si="0"/>
        <v>1.0357913092751818</v>
      </c>
      <c r="DU23" s="40">
        <f t="shared" si="1"/>
        <v>-2.7909336731131704E-7</v>
      </c>
      <c r="DV23" s="40">
        <f t="shared" si="2"/>
        <v>-2.1144264456764345E-7</v>
      </c>
      <c r="DW23" s="40">
        <f t="shared" si="3"/>
        <v>-2.3760296321486434E-7</v>
      </c>
      <c r="DX23" s="40">
        <f t="shared" si="4"/>
        <v>-3.0571327971656508E-7</v>
      </c>
      <c r="DY23" s="40">
        <f t="shared" si="5"/>
        <v>-3.1698379933067392E-7</v>
      </c>
      <c r="DZ23" s="40">
        <f t="shared" si="6"/>
        <v>-4.5187893854960988E-7</v>
      </c>
      <c r="EA23" s="40">
        <f t="shared" si="7"/>
        <v>-2.9485694423931075E-7</v>
      </c>
      <c r="EB23" s="40">
        <f t="shared" si="8"/>
        <v>-6.5161139422180561E-7</v>
      </c>
      <c r="EC23" s="40">
        <f t="shared" si="9"/>
        <v>1.1601369589387568E-7</v>
      </c>
      <c r="ED23" s="40">
        <f t="shared" si="10"/>
        <v>-1.8069438156249149E-6</v>
      </c>
      <c r="EE23" s="40">
        <f t="shared" si="11"/>
        <v>2.7184611250859868E-7</v>
      </c>
      <c r="EF23" s="40">
        <f t="shared" si="12"/>
        <v>-1.5678594829494331E-7</v>
      </c>
      <c r="EG23" s="40">
        <f t="shared" si="13"/>
        <v>5.3070878104683122E-7</v>
      </c>
      <c r="EH23" s="40">
        <f t="shared" si="14"/>
        <v>-1.7182821482078606E-6</v>
      </c>
      <c r="EI23" s="40">
        <f t="shared" si="15"/>
        <v>5.737879001498795E-8</v>
      </c>
      <c r="EJ23" s="40">
        <f t="shared" si="16"/>
        <v>1.215362223670926E-6</v>
      </c>
      <c r="EK23" s="40">
        <f t="shared" si="17"/>
        <v>-1.5334488558341037E-6</v>
      </c>
      <c r="EL23" s="40">
        <f t="shared" si="18"/>
        <v>-3.2116647471571426E-6</v>
      </c>
      <c r="EM23" s="40">
        <f t="shared" si="19"/>
        <v>-1.8038575257708413E-6</v>
      </c>
      <c r="EN23" s="40">
        <f t="shared" si="20"/>
        <v>2.6943862514680249E-6</v>
      </c>
      <c r="EO23" s="40">
        <f t="shared" si="21"/>
        <v>0.22286690976513643</v>
      </c>
      <c r="EP23" s="40">
        <f t="shared" si="22"/>
        <v>1.5667288138333101E-6</v>
      </c>
      <c r="EQ23" s="40">
        <f t="shared" si="23"/>
        <v>2.1696041399574698E-6</v>
      </c>
      <c r="ER23" s="40">
        <f t="shared" si="24"/>
        <v>2.2425871835525328E-6</v>
      </c>
      <c r="ES23" s="40">
        <f t="shared" si="25"/>
        <v>-3.2167717433823358E-6</v>
      </c>
      <c r="ET23" s="40">
        <f t="shared" si="26"/>
        <v>1.0794625030087955E-7</v>
      </c>
      <c r="EU23" s="40">
        <f t="shared" si="27"/>
        <v>-2.1978756450336742E-7</v>
      </c>
      <c r="EV23" s="40">
        <f t="shared" si="28"/>
        <v>-2.2841244082795102E-6</v>
      </c>
      <c r="EW23" s="40">
        <f t="shared" si="29"/>
        <v>0</v>
      </c>
      <c r="EX23" s="40">
        <f t="shared" si="30"/>
        <v>0</v>
      </c>
      <c r="EY23" s="40">
        <f t="shared" si="31"/>
        <v>-2.1347263787183867E-6</v>
      </c>
    </row>
    <row r="24" spans="1:155" x14ac:dyDescent="0.25">
      <c r="A24" s="17" t="s">
        <v>194</v>
      </c>
      <c r="B24" s="15">
        <v>319232.21221899899</v>
      </c>
      <c r="C24" s="15">
        <v>3882.2133020000001</v>
      </c>
      <c r="D24" s="15">
        <v>2837.8474219999998</v>
      </c>
      <c r="E24" s="15">
        <v>63392.526306</v>
      </c>
      <c r="F24" s="15">
        <v>43869.097942</v>
      </c>
      <c r="G24" s="15">
        <v>2382.8763279999898</v>
      </c>
      <c r="H24" s="15">
        <v>78632.038409999906</v>
      </c>
      <c r="I24" s="17">
        <v>2244.8870590000001</v>
      </c>
      <c r="J24" s="17">
        <v>1131.1990040000001</v>
      </c>
      <c r="K24" s="17">
        <v>991.11238799999705</v>
      </c>
      <c r="L24" s="17">
        <v>903.55832400000099</v>
      </c>
      <c r="M24" s="17">
        <v>5887.1376480000199</v>
      </c>
      <c r="N24" s="17">
        <v>696.93066899999906</v>
      </c>
      <c r="O24" s="17">
        <v>367.72718700000098</v>
      </c>
      <c r="P24" s="17">
        <v>33.737867000000001</v>
      </c>
      <c r="Q24" s="17">
        <v>13.816948999999999</v>
      </c>
      <c r="R24" s="17">
        <v>16.807721999999899</v>
      </c>
      <c r="S24" s="17">
        <v>15.3910169999999</v>
      </c>
      <c r="T24" s="17">
        <v>65.236929999998907</v>
      </c>
      <c r="U24" s="17">
        <v>3453.13365199998</v>
      </c>
      <c r="V24" s="17">
        <v>696.93066899999906</v>
      </c>
      <c r="W24" s="17">
        <v>112.0692</v>
      </c>
      <c r="X24" s="17">
        <v>101.56274199999901</v>
      </c>
      <c r="Y24" s="17">
        <v>0.93394299999999897</v>
      </c>
      <c r="Z24" s="17">
        <v>42.025986000000003</v>
      </c>
      <c r="AA24" s="17">
        <v>224.437917999999</v>
      </c>
      <c r="AB24" s="17">
        <v>140.08653000000001</v>
      </c>
      <c r="AC24" s="17">
        <v>2.58850599999999</v>
      </c>
      <c r="AD24" s="17"/>
      <c r="AE24" s="17"/>
      <c r="AF24" s="17">
        <v>1.71046699999999</v>
      </c>
      <c r="AG24" s="15"/>
      <c r="AH24" s="17" t="s">
        <v>194</v>
      </c>
      <c r="AI24" s="17">
        <v>7691.2425295952398</v>
      </c>
      <c r="AJ24" s="17">
        <v>1153.7665077465599</v>
      </c>
      <c r="AK24" s="17">
        <v>112.066981980761</v>
      </c>
      <c r="AL24" s="17">
        <v>1131.1755238835401</v>
      </c>
      <c r="AM24" s="17">
        <v>101.560556910207</v>
      </c>
      <c r="AN24" s="17">
        <v>0</v>
      </c>
      <c r="AO24" s="17">
        <v>2244.8405701220399</v>
      </c>
      <c r="AP24" s="17">
        <v>2244.8405701220399</v>
      </c>
      <c r="AQ24" s="17">
        <v>412.91874800297398</v>
      </c>
      <c r="AR24" s="17">
        <v>2445.52755350806</v>
      </c>
      <c r="AS24" s="17">
        <v>991.09175552535896</v>
      </c>
      <c r="AT24" s="17">
        <v>2.5884810971338799</v>
      </c>
      <c r="AU24" s="17">
        <v>903.53964742319999</v>
      </c>
      <c r="AV24" s="17">
        <v>0.93391711696629598</v>
      </c>
      <c r="AW24" s="17">
        <v>8244.3261193818598</v>
      </c>
      <c r="AX24" s="17">
        <v>319221.34351864201</v>
      </c>
      <c r="AY24" s="17">
        <v>1877.1644952382601</v>
      </c>
      <c r="AZ24" s="17">
        <v>0.234536227849336</v>
      </c>
      <c r="BA24" s="17">
        <v>1234.80237034894</v>
      </c>
      <c r="BB24" s="17">
        <v>0</v>
      </c>
      <c r="BC24" s="17">
        <v>216.757848158153</v>
      </c>
      <c r="BD24" s="17">
        <v>820.35885616002702</v>
      </c>
      <c r="BE24" s="17">
        <v>5887.0159611547497</v>
      </c>
      <c r="BF24" s="17">
        <v>5887.0159611547497</v>
      </c>
      <c r="BG24" s="17">
        <v>867.27305042476598</v>
      </c>
      <c r="BH24" s="17">
        <v>0</v>
      </c>
      <c r="BI24" s="17">
        <v>42.025020725149801</v>
      </c>
      <c r="BJ24" s="17">
        <v>37478584.4128225</v>
      </c>
      <c r="BK24" s="17">
        <v>0</v>
      </c>
      <c r="BL24" s="17">
        <v>8392.9086666277308</v>
      </c>
      <c r="BM24" s="17">
        <v>587.21086428547403</v>
      </c>
      <c r="BN24" s="17">
        <v>1003.90023263314</v>
      </c>
      <c r="BO24" s="17">
        <v>8710.9974501369907</v>
      </c>
      <c r="BP24" s="17">
        <v>441.496226639128</v>
      </c>
      <c r="BQ24" s="17">
        <v>0.44471167449307403</v>
      </c>
      <c r="BR24" s="17">
        <v>1.2657175531451601</v>
      </c>
      <c r="BS24" s="17">
        <v>3453.07291748955</v>
      </c>
      <c r="BT24" s="17">
        <v>224.43317348566899</v>
      </c>
      <c r="BU24" s="17">
        <v>0</v>
      </c>
      <c r="BV24" s="17">
        <v>817.39419506310901</v>
      </c>
      <c r="BW24" s="17">
        <v>3882.13015168637</v>
      </c>
      <c r="BX24" s="17">
        <v>0</v>
      </c>
      <c r="BY24" s="17">
        <v>81348.541274712406</v>
      </c>
      <c r="BZ24" s="17">
        <v>2553.9962635895599</v>
      </c>
      <c r="CA24" s="17">
        <v>283.777415054735</v>
      </c>
      <c r="CB24" s="17">
        <v>2837.7736786443002</v>
      </c>
      <c r="CC24" s="17">
        <v>5.3491873705234303</v>
      </c>
      <c r="CD24" s="17">
        <v>3703.45441767694</v>
      </c>
      <c r="CE24" s="17">
        <v>373.48108786865299</v>
      </c>
      <c r="CF24" s="17">
        <v>33.737934300241903</v>
      </c>
      <c r="CG24" s="17">
        <v>13.816655688533199</v>
      </c>
      <c r="CH24" s="17">
        <v>16.807051306624299</v>
      </c>
      <c r="CI24" s="17">
        <v>15.3909130526827</v>
      </c>
      <c r="CJ24" s="17">
        <v>65.235339907824695</v>
      </c>
      <c r="CK24" s="17">
        <v>3.9326945000192903E-2</v>
      </c>
      <c r="CL24" s="17">
        <v>8904.7761294264892</v>
      </c>
      <c r="CM24" s="17">
        <v>9.4066227800283304</v>
      </c>
      <c r="CN24" s="17">
        <v>266.53429067455897</v>
      </c>
      <c r="CO24" s="17">
        <v>1744.47498124307</v>
      </c>
      <c r="CP24" s="17">
        <v>1.4312357304408601</v>
      </c>
      <c r="CQ24" s="17">
        <v>0</v>
      </c>
      <c r="CR24" s="17">
        <v>373.67205126363399</v>
      </c>
      <c r="CS24" s="17">
        <v>63390.425802444101</v>
      </c>
      <c r="CT24" s="17">
        <v>43867.662934004897</v>
      </c>
      <c r="CU24" s="17">
        <v>19522.762868439098</v>
      </c>
      <c r="CV24" s="17">
        <v>1.26604421853315</v>
      </c>
      <c r="CW24" s="17">
        <v>0.36204437331745998</v>
      </c>
      <c r="CX24" s="17">
        <v>55.502634483308199</v>
      </c>
      <c r="CY24" s="17">
        <v>21.217104723843502</v>
      </c>
      <c r="CZ24" s="17">
        <v>16894.648925875001</v>
      </c>
      <c r="DA24" s="17">
        <v>25.487762985609301</v>
      </c>
      <c r="DB24" s="17">
        <v>139.98204076335</v>
      </c>
      <c r="DC24" s="17">
        <v>24135.216631524901</v>
      </c>
      <c r="DD24" s="17">
        <v>9.7816237508336207E-2</v>
      </c>
      <c r="DE24" s="17">
        <v>2.30068551343992</v>
      </c>
      <c r="DF24" s="17">
        <v>195.899180895407</v>
      </c>
      <c r="DG24" s="17">
        <v>0.22137001131963099</v>
      </c>
      <c r="DH24" s="17">
        <v>2382.8355006003799</v>
      </c>
      <c r="DI24" s="17">
        <v>250.26082040785201</v>
      </c>
      <c r="DJ24" s="17">
        <v>140.083500457052</v>
      </c>
      <c r="DK24" s="17">
        <v>0</v>
      </c>
      <c r="DL24" s="17">
        <v>144.02033874835499</v>
      </c>
      <c r="DM24" s="17">
        <v>1357.31709265668</v>
      </c>
      <c r="DN24" s="17">
        <v>696.91623347162897</v>
      </c>
      <c r="DO24" s="17">
        <v>1266.7148294779799</v>
      </c>
      <c r="DP24" s="17">
        <v>78629.6283204418</v>
      </c>
      <c r="DQ24" s="17">
        <v>367.71965855426498</v>
      </c>
      <c r="DR24" s="17">
        <v>591.630991717298</v>
      </c>
      <c r="DS24" s="17"/>
      <c r="DT24" s="26">
        <f t="shared" si="0"/>
        <v>1.0345787333902958</v>
      </c>
      <c r="DU24" s="40">
        <f t="shared" si="1"/>
        <v>-3.4046377342156394E-5</v>
      </c>
      <c r="DV24" s="40">
        <f t="shared" si="2"/>
        <v>-2.141827539132091E-5</v>
      </c>
      <c r="DW24" s="40">
        <f t="shared" si="3"/>
        <v>-2.5985666152442662E-5</v>
      </c>
      <c r="DX24" s="40">
        <f t="shared" si="4"/>
        <v>-3.3134876905834647E-5</v>
      </c>
      <c r="DY24" s="40">
        <f t="shared" si="5"/>
        <v>-3.2711135227829537E-5</v>
      </c>
      <c r="DZ24" s="40">
        <f t="shared" si="6"/>
        <v>-1.7133662846959375E-5</v>
      </c>
      <c r="EA24" s="40">
        <f t="shared" si="7"/>
        <v>-3.0650223583677918E-5</v>
      </c>
      <c r="EB24" s="40">
        <f t="shared" si="8"/>
        <v>-2.0708782552699737E-5</v>
      </c>
      <c r="EC24" s="40">
        <f t="shared" si="9"/>
        <v>-2.0756839757569565E-5</v>
      </c>
      <c r="ED24" s="40">
        <f t="shared" si="10"/>
        <v>-2.0817492433654801E-5</v>
      </c>
      <c r="EE24" s="40">
        <f t="shared" si="11"/>
        <v>-2.067002904507477E-5</v>
      </c>
      <c r="EF24" s="40">
        <f t="shared" si="12"/>
        <v>-2.0669950754688463E-5</v>
      </c>
      <c r="EG24" s="40">
        <f t="shared" si="13"/>
        <v>-2.0713004911663778E-5</v>
      </c>
      <c r="EH24" s="40">
        <f t="shared" si="14"/>
        <v>-2.0472910358950007E-5</v>
      </c>
      <c r="EI24" s="40">
        <f t="shared" si="15"/>
        <v>1.9947983641658884E-6</v>
      </c>
      <c r="EJ24" s="40">
        <f t="shared" si="16"/>
        <v>-2.122838166370925E-5</v>
      </c>
      <c r="EK24" s="40">
        <f t="shared" si="17"/>
        <v>-3.9903883203208594E-5</v>
      </c>
      <c r="EL24" s="40">
        <f t="shared" si="18"/>
        <v>-6.7537653424710209E-6</v>
      </c>
      <c r="EM24" s="40">
        <f t="shared" si="19"/>
        <v>-2.4374111016744714E-5</v>
      </c>
      <c r="EN24" s="40">
        <f t="shared" si="20"/>
        <v>-1.7588230445341227E-5</v>
      </c>
      <c r="EO24" s="40">
        <f t="shared" si="21"/>
        <v>0.1728486511233015</v>
      </c>
      <c r="EP24" s="40">
        <f t="shared" si="22"/>
        <v>-1.9791514876481132E-5</v>
      </c>
      <c r="EQ24" s="40">
        <f t="shared" si="23"/>
        <v>-2.1514678995251132E-5</v>
      </c>
      <c r="ER24" s="40">
        <f t="shared" si="24"/>
        <v>-2.7713718827582836E-5</v>
      </c>
      <c r="ES24" s="40">
        <f t="shared" si="25"/>
        <v>-2.2968523574962304E-5</v>
      </c>
      <c r="ET24" s="40">
        <f t="shared" si="26"/>
        <v>-2.1139539932881539E-5</v>
      </c>
      <c r="EU24" s="40">
        <f t="shared" si="27"/>
        <v>-2.1626225933452603E-5</v>
      </c>
      <c r="EV24" s="40">
        <f t="shared" si="28"/>
        <v>-9.6205556835183995E-6</v>
      </c>
      <c r="EW24" s="40">
        <f t="shared" si="29"/>
        <v>0</v>
      </c>
      <c r="EX24" s="40">
        <f t="shared" si="30"/>
        <v>0</v>
      </c>
      <c r="EY24" s="40">
        <f t="shared" si="31"/>
        <v>-2.208306956869102E-5</v>
      </c>
    </row>
    <row r="25" spans="1:155" x14ac:dyDescent="0.25">
      <c r="A25" s="17" t="s">
        <v>195</v>
      </c>
      <c r="B25" s="15">
        <v>267464.53863999702</v>
      </c>
      <c r="C25" s="15">
        <v>2161.4353260000098</v>
      </c>
      <c r="D25" s="15">
        <v>4775.2461570000296</v>
      </c>
      <c r="E25" s="15">
        <v>42942.677057999397</v>
      </c>
      <c r="F25" s="15">
        <v>39167.413141999299</v>
      </c>
      <c r="G25" s="15">
        <v>2817.0903440000802</v>
      </c>
      <c r="H25" s="15">
        <v>51773.140308999602</v>
      </c>
      <c r="I25" s="17">
        <v>1816.15281799999</v>
      </c>
      <c r="J25" s="17">
        <v>915.15975799999796</v>
      </c>
      <c r="K25" s="17">
        <v>801.82720500000505</v>
      </c>
      <c r="L25" s="17">
        <v>730.99449999998899</v>
      </c>
      <c r="M25" s="17">
        <v>4762.7975580000402</v>
      </c>
      <c r="N25" s="17">
        <v>563.82895199999598</v>
      </c>
      <c r="O25" s="17">
        <v>297.49764299999902</v>
      </c>
      <c r="P25" s="17">
        <v>27.2944780000003</v>
      </c>
      <c r="Q25" s="17">
        <v>11.177968999999999</v>
      </c>
      <c r="R25" s="17">
        <v>13.5974209999998</v>
      </c>
      <c r="S25" s="17">
        <v>12.4513409999998</v>
      </c>
      <c r="T25" s="17">
        <v>52.777171999998799</v>
      </c>
      <c r="U25" s="17">
        <v>2793.6455300000098</v>
      </c>
      <c r="V25" s="17">
        <v>563.82895199999598</v>
      </c>
      <c r="W25" s="17">
        <v>90.665924999998197</v>
      </c>
      <c r="X25" s="17">
        <v>82.165882000000096</v>
      </c>
      <c r="Y25" s="17">
        <v>0.75554499999998304</v>
      </c>
      <c r="Z25" s="17">
        <v>33.999619000000202</v>
      </c>
      <c r="AA25" s="17">
        <v>181.574277999998</v>
      </c>
      <c r="AB25" s="17">
        <v>113.33257500000001</v>
      </c>
      <c r="AC25" s="17">
        <v>2.0940629999999798</v>
      </c>
      <c r="AD25" s="17"/>
      <c r="AE25" s="17"/>
      <c r="AF25" s="17">
        <v>0.226637000000003</v>
      </c>
      <c r="AG25" s="15"/>
      <c r="AH25" s="17" t="s">
        <v>195</v>
      </c>
      <c r="AI25" s="17">
        <v>4828.6078129777497</v>
      </c>
      <c r="AJ25" s="17">
        <v>724.34531034190604</v>
      </c>
      <c r="AK25" s="17">
        <v>90.665857071465098</v>
      </c>
      <c r="AL25" s="17">
        <v>915.15893599097296</v>
      </c>
      <c r="AM25" s="17">
        <v>82.1658156702795</v>
      </c>
      <c r="AN25" s="17">
        <v>0</v>
      </c>
      <c r="AO25" s="17">
        <v>1816.15123855713</v>
      </c>
      <c r="AP25" s="17">
        <v>1816.15123855713</v>
      </c>
      <c r="AQ25" s="17">
        <v>259.21895286529099</v>
      </c>
      <c r="AR25" s="17">
        <v>1535.5597189830501</v>
      </c>
      <c r="AS25" s="17">
        <v>801.82666666972204</v>
      </c>
      <c r="AT25" s="17">
        <v>2.09406474010264</v>
      </c>
      <c r="AU25" s="17">
        <v>730.99382554549197</v>
      </c>
      <c r="AV25" s="17">
        <v>0.755544629147889</v>
      </c>
      <c r="AW25" s="17">
        <v>5175.6806700709703</v>
      </c>
      <c r="AX25" s="17">
        <v>267460.13662364002</v>
      </c>
      <c r="AY25" s="17">
        <v>1178.4474601371001</v>
      </c>
      <c r="AZ25" s="17">
        <v>0</v>
      </c>
      <c r="BA25" s="17">
        <v>775.29987577785801</v>
      </c>
      <c r="BB25" s="17">
        <v>0</v>
      </c>
      <c r="BC25" s="17">
        <v>136.10385190853901</v>
      </c>
      <c r="BD25" s="17">
        <v>514.41288749468595</v>
      </c>
      <c r="BE25" s="17">
        <v>4762.79379265429</v>
      </c>
      <c r="BF25" s="17">
        <v>4762.79379265429</v>
      </c>
      <c r="BG25" s="17">
        <v>544.58462621274998</v>
      </c>
      <c r="BH25" s="17">
        <v>0</v>
      </c>
      <c r="BI25" s="17">
        <v>33.999543835869197</v>
      </c>
      <c r="BJ25" s="17">
        <v>49911764.699051</v>
      </c>
      <c r="BK25" s="17">
        <v>0</v>
      </c>
      <c r="BL25" s="17">
        <v>5269.8199846088901</v>
      </c>
      <c r="BM25" s="17">
        <v>368.70134608021101</v>
      </c>
      <c r="BN25" s="17">
        <v>630.37645514572398</v>
      </c>
      <c r="BO25" s="17">
        <v>5469.8699279388902</v>
      </c>
      <c r="BP25" s="17">
        <v>277.17328494657801</v>
      </c>
      <c r="BQ25" s="17">
        <v>5.8925891835733497E-2</v>
      </c>
      <c r="BR25" s="17">
        <v>0.167712183645011</v>
      </c>
      <c r="BS25" s="17">
        <v>2793.6518080580399</v>
      </c>
      <c r="BT25" s="17">
        <v>181.57407183642999</v>
      </c>
      <c r="BU25" s="17">
        <v>0</v>
      </c>
      <c r="BV25" s="17">
        <v>639.48031523202803</v>
      </c>
      <c r="BW25" s="17">
        <v>2161.4384389993202</v>
      </c>
      <c r="BX25" s="17">
        <v>0</v>
      </c>
      <c r="BY25" s="17">
        <v>53480.734822457503</v>
      </c>
      <c r="BZ25" s="17">
        <v>4297.78410506812</v>
      </c>
      <c r="CA25" s="17">
        <v>477.53155405295502</v>
      </c>
      <c r="CB25" s="17">
        <v>4775.31565912107</v>
      </c>
      <c r="CC25" s="17">
        <v>3.3588567387114501</v>
      </c>
      <c r="CD25" s="17">
        <v>2325.3395982829902</v>
      </c>
      <c r="CE25" s="17">
        <v>234.51901173095999</v>
      </c>
      <c r="CF25" s="17">
        <v>27.294448972022401</v>
      </c>
      <c r="CG25" s="17">
        <v>11.177949595099999</v>
      </c>
      <c r="CH25" s="17">
        <v>13.5974102149352</v>
      </c>
      <c r="CI25" s="17">
        <v>12.451334757343201</v>
      </c>
      <c r="CJ25" s="17">
        <v>52.777165169028997</v>
      </c>
      <c r="CK25" s="17">
        <v>1.12681842891341</v>
      </c>
      <c r="CL25" s="17">
        <v>5591.1236857520798</v>
      </c>
      <c r="CM25" s="17">
        <v>0.44975571256179298</v>
      </c>
      <c r="CN25" s="17">
        <v>137.408113918227</v>
      </c>
      <c r="CO25" s="17">
        <v>1464.78622483257</v>
      </c>
      <c r="CP25" s="17">
        <v>0.34729630072807599</v>
      </c>
      <c r="CQ25" s="17">
        <v>0</v>
      </c>
      <c r="CR25" s="17">
        <v>33.318039837812499</v>
      </c>
      <c r="CS25" s="17">
        <v>42942.056957974797</v>
      </c>
      <c r="CT25" s="17">
        <v>39166.817924092</v>
      </c>
      <c r="CU25" s="17">
        <v>3775.23903388283</v>
      </c>
      <c r="CV25" s="17">
        <v>0.421468040616092</v>
      </c>
      <c r="CW25" s="17">
        <v>7.0488490933679399E-2</v>
      </c>
      <c r="CX25" s="17">
        <v>151.89581570275001</v>
      </c>
      <c r="CY25" s="17">
        <v>20.675346424158199</v>
      </c>
      <c r="CZ25" s="17">
        <v>15258.379802780601</v>
      </c>
      <c r="DA25" s="17">
        <v>103.88028068725001</v>
      </c>
      <c r="DB25" s="17">
        <v>46.477805453785002</v>
      </c>
      <c r="DC25" s="17">
        <v>21797.686364065601</v>
      </c>
      <c r="DD25" s="17">
        <v>0</v>
      </c>
      <c r="DE25" s="17">
        <v>0.81615713270720902</v>
      </c>
      <c r="DF25" s="17">
        <v>149.01719503450701</v>
      </c>
      <c r="DG25" s="17">
        <v>6.09512481656663E-2</v>
      </c>
      <c r="DH25" s="17">
        <v>2817.12308179818</v>
      </c>
      <c r="DI25" s="17">
        <v>157.14572648551399</v>
      </c>
      <c r="DJ25" s="17">
        <v>113.33244955585999</v>
      </c>
      <c r="DK25" s="17">
        <v>0</v>
      </c>
      <c r="DL25" s="17">
        <v>90.434437847567494</v>
      </c>
      <c r="DM25" s="17">
        <v>852.15128084849096</v>
      </c>
      <c r="DN25" s="17">
        <v>563.82850373060296</v>
      </c>
      <c r="DO25" s="17">
        <v>795.34031008308295</v>
      </c>
      <c r="DP25" s="17">
        <v>51772.486241335297</v>
      </c>
      <c r="DQ25" s="17">
        <v>297.49728562376202</v>
      </c>
      <c r="DR25" s="17">
        <v>371.45215003585702</v>
      </c>
      <c r="DS25" s="17"/>
      <c r="DT25" s="26">
        <f t="shared" si="0"/>
        <v>1.0329952974087293</v>
      </c>
      <c r="DU25" s="40">
        <f t="shared" si="1"/>
        <v>-1.6458317724578462E-5</v>
      </c>
      <c r="DV25" s="40">
        <f t="shared" si="2"/>
        <v>1.4402463367346901E-6</v>
      </c>
      <c r="DW25" s="40">
        <f t="shared" si="3"/>
        <v>1.4554667708282106E-5</v>
      </c>
      <c r="DX25" s="40">
        <f t="shared" si="4"/>
        <v>-1.4440180889574818E-5</v>
      </c>
      <c r="DY25" s="40">
        <f t="shared" si="5"/>
        <v>-1.5196763318049617E-5</v>
      </c>
      <c r="DZ25" s="40">
        <f t="shared" si="6"/>
        <v>1.1621138871003534E-5</v>
      </c>
      <c r="EA25" s="40">
        <f t="shared" si="7"/>
        <v>-1.2633339612038855E-5</v>
      </c>
      <c r="EB25" s="40">
        <f t="shared" si="8"/>
        <v>-8.6966407472227201E-7</v>
      </c>
      <c r="EC25" s="40">
        <f t="shared" si="9"/>
        <v>-8.9821369199739976E-7</v>
      </c>
      <c r="ED25" s="40">
        <f t="shared" si="10"/>
        <v>-6.7137941896953734E-7</v>
      </c>
      <c r="EE25" s="40">
        <f t="shared" si="11"/>
        <v>-9.2265331273504261E-7</v>
      </c>
      <c r="EF25" s="40">
        <f t="shared" si="12"/>
        <v>-7.9057438499107824E-7</v>
      </c>
      <c r="EG25" s="40">
        <f t="shared" si="13"/>
        <v>-7.9504500687394012E-7</v>
      </c>
      <c r="EH25" s="40">
        <f t="shared" si="14"/>
        <v>-1.2012741794766401E-6</v>
      </c>
      <c r="EI25" s="40">
        <f t="shared" si="15"/>
        <v>-1.0635110112280195E-6</v>
      </c>
      <c r="EJ25" s="40">
        <f t="shared" si="16"/>
        <v>-1.7359951525846998E-6</v>
      </c>
      <c r="EK25" s="40">
        <f t="shared" si="17"/>
        <v>-7.9316986652224329E-7</v>
      </c>
      <c r="EL25" s="40">
        <f t="shared" si="18"/>
        <v>-5.0136419841471487E-7</v>
      </c>
      <c r="EM25" s="40">
        <f t="shared" si="19"/>
        <v>-1.2943038710471044E-7</v>
      </c>
      <c r="EN25" s="40">
        <f t="shared" si="20"/>
        <v>2.2472636426954934E-6</v>
      </c>
      <c r="EO25" s="40">
        <f t="shared" si="21"/>
        <v>0.13417431468122373</v>
      </c>
      <c r="EP25" s="40">
        <f t="shared" si="22"/>
        <v>-7.4921789083268702E-7</v>
      </c>
      <c r="EQ25" s="40">
        <f t="shared" si="23"/>
        <v>-8.0726597197677288E-7</v>
      </c>
      <c r="ER25" s="40">
        <f t="shared" si="24"/>
        <v>-4.9084051119889109E-7</v>
      </c>
      <c r="ES25" s="40">
        <f t="shared" si="25"/>
        <v>-2.2107345086605837E-6</v>
      </c>
      <c r="ET25" s="40">
        <f t="shared" si="26"/>
        <v>-1.1354227607573908E-6</v>
      </c>
      <c r="EU25" s="40">
        <f t="shared" si="27"/>
        <v>-1.1068674651634784E-6</v>
      </c>
      <c r="EV25" s="40">
        <f t="shared" si="28"/>
        <v>8.3096958409847241E-7</v>
      </c>
      <c r="EW25" s="40">
        <f t="shared" si="29"/>
        <v>0</v>
      </c>
      <c r="EX25" s="40">
        <f t="shared" si="30"/>
        <v>0</v>
      </c>
      <c r="EY25" s="40">
        <f t="shared" si="31"/>
        <v>4.7453890648544899E-6</v>
      </c>
    </row>
    <row r="26" spans="1:155" x14ac:dyDescent="0.25">
      <c r="A26" s="17" t="s">
        <v>196</v>
      </c>
      <c r="B26" s="15">
        <v>292637.39693999902</v>
      </c>
      <c r="C26" s="15">
        <v>2405.1002210000001</v>
      </c>
      <c r="D26" s="15">
        <v>4275.8082670000404</v>
      </c>
      <c r="E26" s="15">
        <v>42981.748326999397</v>
      </c>
      <c r="F26" s="15">
        <v>41636.751412000398</v>
      </c>
      <c r="G26" s="15">
        <v>2734.5549379999502</v>
      </c>
      <c r="H26" s="15">
        <v>50911.363351000102</v>
      </c>
      <c r="I26" s="17">
        <v>2239.1857990000599</v>
      </c>
      <c r="J26" s="17">
        <v>684.04714100000899</v>
      </c>
      <c r="K26" s="17">
        <v>601.21312599999499</v>
      </c>
      <c r="L26" s="17">
        <v>363.40076499999998</v>
      </c>
      <c r="M26" s="17">
        <v>3356.10610400004</v>
      </c>
      <c r="N26" s="17">
        <v>459.59477900000098</v>
      </c>
      <c r="O26" s="17">
        <v>390.12027199996402</v>
      </c>
      <c r="P26" s="17">
        <v>25.741463000001801</v>
      </c>
      <c r="Q26" s="17">
        <v>10.5413650000001</v>
      </c>
      <c r="R26" s="17">
        <v>12.8245369999996</v>
      </c>
      <c r="S26" s="17">
        <v>11.7428059999997</v>
      </c>
      <c r="T26" s="17">
        <v>49.774039999998799</v>
      </c>
      <c r="U26" s="17">
        <v>3078.2121310000002</v>
      </c>
      <c r="V26" s="17">
        <v>649.31045200001199</v>
      </c>
      <c r="W26" s="17">
        <v>430.201556000003</v>
      </c>
      <c r="X26" s="17">
        <v>93.521927999998795</v>
      </c>
      <c r="Y26" s="17">
        <v>0.71188800000000096</v>
      </c>
      <c r="Z26" s="17">
        <v>64.128828000000496</v>
      </c>
      <c r="AA26" s="17">
        <v>171.24025699999899</v>
      </c>
      <c r="AB26" s="17">
        <v>138.947018999997</v>
      </c>
      <c r="AC26" s="17">
        <v>1.9746510000000099</v>
      </c>
      <c r="AD26" s="17"/>
      <c r="AE26" s="17"/>
      <c r="AF26" s="17">
        <v>1.58835200000002</v>
      </c>
      <c r="AG26" s="15"/>
      <c r="AH26" s="17" t="s">
        <v>196</v>
      </c>
      <c r="AI26" s="17">
        <v>4824.74018605335</v>
      </c>
      <c r="AJ26" s="17">
        <v>723.76485166452005</v>
      </c>
      <c r="AK26" s="17">
        <v>430.29747977218699</v>
      </c>
      <c r="AL26" s="17">
        <v>684.199783515474</v>
      </c>
      <c r="AM26" s="17">
        <v>93.542752771466894</v>
      </c>
      <c r="AN26" s="17">
        <v>0</v>
      </c>
      <c r="AO26" s="17">
        <v>2239.6861876979301</v>
      </c>
      <c r="AP26" s="17">
        <v>2239.6861876979301</v>
      </c>
      <c r="AQ26" s="17">
        <v>259.01152457429203</v>
      </c>
      <c r="AR26" s="17">
        <v>1534.3299696996301</v>
      </c>
      <c r="AS26" s="17">
        <v>601.34693964315204</v>
      </c>
      <c r="AT26" s="17">
        <v>1.97508780217913</v>
      </c>
      <c r="AU26" s="17">
        <v>363.48211976225798</v>
      </c>
      <c r="AV26" s="17">
        <v>0.71204681606838605</v>
      </c>
      <c r="AW26" s="17">
        <v>5171.5349607419203</v>
      </c>
      <c r="AX26" s="17">
        <v>292726.29264909797</v>
      </c>
      <c r="AY26" s="17">
        <v>1177.5041678774101</v>
      </c>
      <c r="AZ26" s="17">
        <v>0</v>
      </c>
      <c r="BA26" s="17">
        <v>774.67917750402501</v>
      </c>
      <c r="BB26" s="17">
        <v>0</v>
      </c>
      <c r="BC26" s="17">
        <v>135.99495646469001</v>
      </c>
      <c r="BD26" s="17">
        <v>514.00132154698395</v>
      </c>
      <c r="BE26" s="17">
        <v>3356.8546238676099</v>
      </c>
      <c r="BF26" s="17">
        <v>3356.8546238676099</v>
      </c>
      <c r="BG26" s="17">
        <v>544.14829703785404</v>
      </c>
      <c r="BH26" s="17">
        <v>0</v>
      </c>
      <c r="BI26" s="17">
        <v>64.143068512719793</v>
      </c>
      <c r="BJ26" s="17">
        <v>47097616.567136303</v>
      </c>
      <c r="BK26" s="17">
        <v>0</v>
      </c>
      <c r="BL26" s="17">
        <v>5265.5978175556302</v>
      </c>
      <c r="BM26" s="17">
        <v>368.40567985198902</v>
      </c>
      <c r="BN26" s="17">
        <v>629.87110482782998</v>
      </c>
      <c r="BO26" s="17">
        <v>5465.4889248337104</v>
      </c>
      <c r="BP26" s="17">
        <v>276.95130851914399</v>
      </c>
      <c r="BQ26" s="17">
        <v>0.41305395098023001</v>
      </c>
      <c r="BR26" s="17">
        <v>1.1756154039253199</v>
      </c>
      <c r="BS26" s="17">
        <v>3078.9079645645502</v>
      </c>
      <c r="BT26" s="17">
        <v>171.27848820261499</v>
      </c>
      <c r="BU26" s="17">
        <v>0</v>
      </c>
      <c r="BV26" s="17">
        <v>725.04552684129806</v>
      </c>
      <c r="BW26" s="17">
        <v>2405.7085815669402</v>
      </c>
      <c r="BX26" s="17">
        <v>0</v>
      </c>
      <c r="BY26" s="17">
        <v>52634.494623295097</v>
      </c>
      <c r="BZ26" s="17">
        <v>3848.9946899573702</v>
      </c>
      <c r="CA26" s="17">
        <v>427.66613143797599</v>
      </c>
      <c r="CB26" s="17">
        <v>4276.6608213953496</v>
      </c>
      <c r="CC26" s="17">
        <v>3.3561675018821</v>
      </c>
      <c r="CD26" s="17">
        <v>2323.4765867380002</v>
      </c>
      <c r="CE26" s="17">
        <v>234.33121724198199</v>
      </c>
      <c r="CF26" s="17">
        <v>25.747179605441598</v>
      </c>
      <c r="CG26" s="17">
        <v>10.543704622466199</v>
      </c>
      <c r="CH26" s="17">
        <v>12.8273756748253</v>
      </c>
      <c r="CI26" s="17">
        <v>11.7454245105388</v>
      </c>
      <c r="CJ26" s="17">
        <v>49.785082953705299</v>
      </c>
      <c r="CK26" s="17">
        <v>1.15313798063823</v>
      </c>
      <c r="CL26" s="17">
        <v>5586.6450947616204</v>
      </c>
      <c r="CM26" s="17">
        <v>0.48970389955565802</v>
      </c>
      <c r="CN26" s="17">
        <v>138.16978726113101</v>
      </c>
      <c r="CO26" s="17">
        <v>1481.1216322574701</v>
      </c>
      <c r="CP26" s="17">
        <v>0.492175149328968</v>
      </c>
      <c r="CQ26" s="17">
        <v>0</v>
      </c>
      <c r="CR26" s="17">
        <v>33.456697232314198</v>
      </c>
      <c r="CS26" s="17">
        <v>42995.394286801798</v>
      </c>
      <c r="CT26" s="17">
        <v>41649.175774569099</v>
      </c>
      <c r="CU26" s="17">
        <v>1346.21851223267</v>
      </c>
      <c r="CV26" s="17">
        <v>0.447003434239653</v>
      </c>
      <c r="CW26" s="17">
        <v>8.2556445619008198E-2</v>
      </c>
      <c r="CX26" s="17">
        <v>233.46906188098299</v>
      </c>
      <c r="CY26" s="17">
        <v>20.396471048683502</v>
      </c>
      <c r="CZ26" s="17">
        <v>16236.619567887499</v>
      </c>
      <c r="DA26" s="17">
        <v>106.361959553707</v>
      </c>
      <c r="DB26" s="17">
        <v>47.871902419770997</v>
      </c>
      <c r="DC26" s="17">
        <v>23195.172197102002</v>
      </c>
      <c r="DD26" s="17">
        <v>0</v>
      </c>
      <c r="DE26" s="17">
        <v>0.83852543321935402</v>
      </c>
      <c r="DF26" s="17">
        <v>152.956208467831</v>
      </c>
      <c r="DG26" s="17">
        <v>7.7187115040372095E-2</v>
      </c>
      <c r="DH26" s="17">
        <v>2735.0912498018802</v>
      </c>
      <c r="DI26" s="17">
        <v>157.01968345220899</v>
      </c>
      <c r="DJ26" s="17">
        <v>138.97803440488599</v>
      </c>
      <c r="DK26" s="17">
        <v>0</v>
      </c>
      <c r="DL26" s="17">
        <v>90.361949941161498</v>
      </c>
      <c r="DM26" s="17">
        <v>851.468371752709</v>
      </c>
      <c r="DN26" s="17">
        <v>459.69731460592197</v>
      </c>
      <c r="DO26" s="17">
        <v>794.70283915331902</v>
      </c>
      <c r="DP26" s="17">
        <v>50927.6169128931</v>
      </c>
      <c r="DQ26" s="17">
        <v>390.207175307196</v>
      </c>
      <c r="DR26" s="17">
        <v>371.15444959041002</v>
      </c>
      <c r="DS26" s="17"/>
      <c r="DT26" s="26">
        <f t="shared" si="0"/>
        <v>1.0335157585190262</v>
      </c>
      <c r="DU26" s="40">
        <f t="shared" si="1"/>
        <v>3.0377426135041709E-4</v>
      </c>
      <c r="DV26" s="40">
        <f t="shared" si="2"/>
        <v>2.5294603593987362E-4</v>
      </c>
      <c r="DW26" s="40">
        <f t="shared" si="3"/>
        <v>1.9939023035459E-4</v>
      </c>
      <c r="DX26" s="40">
        <f t="shared" si="4"/>
        <v>3.1748266028139559E-4</v>
      </c>
      <c r="DY26" s="40">
        <f t="shared" si="5"/>
        <v>2.9839894197702515E-4</v>
      </c>
      <c r="DZ26" s="40">
        <f t="shared" si="6"/>
        <v>1.9612398144841324E-4</v>
      </c>
      <c r="EA26" s="40">
        <f t="shared" si="7"/>
        <v>3.192521437884169E-4</v>
      </c>
      <c r="EB26" s="40">
        <f t="shared" si="8"/>
        <v>2.2346903865399508E-4</v>
      </c>
      <c r="EC26" s="40">
        <f t="shared" si="9"/>
        <v>2.2314619317296755E-4</v>
      </c>
      <c r="ED26" s="40">
        <f t="shared" si="10"/>
        <v>2.225727239978054E-4</v>
      </c>
      <c r="EE26" s="40">
        <f t="shared" si="11"/>
        <v>2.2387064115839646E-4</v>
      </c>
      <c r="EF26" s="40">
        <f t="shared" si="12"/>
        <v>2.2303224164391033E-4</v>
      </c>
      <c r="EG26" s="40">
        <f t="shared" si="13"/>
        <v>2.2310002333814801E-4</v>
      </c>
      <c r="EH26" s="40">
        <f t="shared" si="14"/>
        <v>2.2276029591199005E-4</v>
      </c>
      <c r="EI26" s="40">
        <f t="shared" si="15"/>
        <v>2.2207772106026227E-4</v>
      </c>
      <c r="EJ26" s="40">
        <f t="shared" si="16"/>
        <v>2.219468224560271E-4</v>
      </c>
      <c r="EK26" s="40">
        <f t="shared" si="17"/>
        <v>2.2134715863036391E-4</v>
      </c>
      <c r="EL26" s="40">
        <f t="shared" si="18"/>
        <v>2.229884866616079E-4</v>
      </c>
      <c r="EM26" s="40">
        <f t="shared" si="19"/>
        <v>2.2186171157696823E-4</v>
      </c>
      <c r="EN26" s="40">
        <f t="shared" si="20"/>
        <v>2.2605120600441078E-4</v>
      </c>
      <c r="EO26" s="40">
        <f t="shared" si="21"/>
        <v>0.11663923568149287</v>
      </c>
      <c r="EP26" s="40">
        <f t="shared" si="22"/>
        <v>2.2297402425944129E-4</v>
      </c>
      <c r="EQ26" s="40">
        <f t="shared" si="23"/>
        <v>2.2267260645118036E-4</v>
      </c>
      <c r="ER26" s="40">
        <f t="shared" si="24"/>
        <v>2.2309136884605615E-4</v>
      </c>
      <c r="ES26" s="40">
        <f t="shared" si="25"/>
        <v>2.220610162920358E-4</v>
      </c>
      <c r="ET26" s="40">
        <f t="shared" si="26"/>
        <v>2.2326060054910968E-4</v>
      </c>
      <c r="EU26" s="40">
        <f t="shared" si="27"/>
        <v>2.2321749046656824E-4</v>
      </c>
      <c r="EV26" s="40">
        <f t="shared" si="28"/>
        <v>2.2120474915320192E-4</v>
      </c>
      <c r="EW26" s="40">
        <f t="shared" si="29"/>
        <v>0</v>
      </c>
      <c r="EX26" s="40">
        <f t="shared" si="30"/>
        <v>0</v>
      </c>
      <c r="EY26" s="40">
        <f t="shared" si="31"/>
        <v>1.998013699293181E-4</v>
      </c>
    </row>
    <row r="27" spans="1:155" x14ac:dyDescent="0.25">
      <c r="A27" s="17" t="s">
        <v>197</v>
      </c>
      <c r="B27" s="15">
        <v>125809.77689399901</v>
      </c>
      <c r="C27" s="15">
        <v>1288.0349679999999</v>
      </c>
      <c r="D27" s="15">
        <v>1116.9091249999899</v>
      </c>
      <c r="E27" s="15">
        <v>21488.6873239999</v>
      </c>
      <c r="F27" s="15">
        <v>16802.438676000002</v>
      </c>
      <c r="G27" s="15">
        <v>1123.4347319999999</v>
      </c>
      <c r="H27" s="15">
        <v>27946.209356999902</v>
      </c>
      <c r="I27" s="17">
        <v>972.62315300000103</v>
      </c>
      <c r="J27" s="17">
        <v>297.26285199999899</v>
      </c>
      <c r="K27" s="17">
        <v>260.756857999999</v>
      </c>
      <c r="L27" s="17">
        <v>157.32330400000001</v>
      </c>
      <c r="M27" s="17">
        <v>1942.63884799999</v>
      </c>
      <c r="N27" s="17">
        <v>199.044434</v>
      </c>
      <c r="O27" s="17">
        <v>168.62280099999899</v>
      </c>
      <c r="P27" s="17">
        <v>8.3732919999999602</v>
      </c>
      <c r="Q27" s="17">
        <v>3.4291990000000001</v>
      </c>
      <c r="R27" s="17">
        <v>4.1713499999999897</v>
      </c>
      <c r="S27" s="17">
        <v>3.81980599999999</v>
      </c>
      <c r="T27" s="17">
        <v>16.190802000000101</v>
      </c>
      <c r="U27" s="17">
        <v>2186.0118980000002</v>
      </c>
      <c r="V27" s="17">
        <v>282.486683999999</v>
      </c>
      <c r="W27" s="17">
        <v>186.875757999999</v>
      </c>
      <c r="X27" s="17">
        <v>40.851951</v>
      </c>
      <c r="Y27" s="17">
        <v>0.23185700000000001</v>
      </c>
      <c r="Z27" s="17">
        <v>27.814045999999902</v>
      </c>
      <c r="AA27" s="17">
        <v>55.702476000000097</v>
      </c>
      <c r="AB27" s="17">
        <v>59.974066999999998</v>
      </c>
      <c r="AC27" s="17">
        <v>0.64242200000000005</v>
      </c>
      <c r="AD27" s="17"/>
      <c r="AE27" s="17"/>
      <c r="AF27" s="17">
        <v>8.0255000000000298E-2</v>
      </c>
      <c r="AG27" s="15"/>
      <c r="AH27" s="17" t="s">
        <v>197</v>
      </c>
      <c r="AI27" s="17">
        <v>2632.5371713616</v>
      </c>
      <c r="AJ27" s="17">
        <v>394.82367939486397</v>
      </c>
      <c r="AK27" s="17">
        <v>186.91219862744799</v>
      </c>
      <c r="AL27" s="17">
        <v>297.32081885408002</v>
      </c>
      <c r="AM27" s="17">
        <v>40.859915051027102</v>
      </c>
      <c r="AN27" s="17">
        <v>0</v>
      </c>
      <c r="AO27" s="17">
        <v>972.81278180905804</v>
      </c>
      <c r="AP27" s="17">
        <v>972.81278180905804</v>
      </c>
      <c r="AQ27" s="17">
        <v>141.63609000519301</v>
      </c>
      <c r="AR27" s="17">
        <v>831.74405970147802</v>
      </c>
      <c r="AS27" s="17">
        <v>260.80773437966099</v>
      </c>
      <c r="AT27" s="17">
        <v>0.64254714586057904</v>
      </c>
      <c r="AU27" s="17">
        <v>157.353938617968</v>
      </c>
      <c r="AV27" s="17">
        <v>0.231902022072319</v>
      </c>
      <c r="AW27" s="17">
        <v>2825.2530228365499</v>
      </c>
      <c r="AX27" s="17">
        <v>125855.882087344</v>
      </c>
      <c r="AY27" s="17">
        <v>643.55017426971995</v>
      </c>
      <c r="AZ27" s="17">
        <v>3.2935116417308401</v>
      </c>
      <c r="BA27" s="17">
        <v>420.82054980164003</v>
      </c>
      <c r="BB27" s="17">
        <v>0</v>
      </c>
      <c r="BC27" s="17">
        <v>73.713028977672707</v>
      </c>
      <c r="BD27" s="17">
        <v>294.17302626660899</v>
      </c>
      <c r="BE27" s="17">
        <v>1943.0178426647401</v>
      </c>
      <c r="BF27" s="17">
        <v>1943.0178426647401</v>
      </c>
      <c r="BG27" s="17">
        <v>294.54837149910901</v>
      </c>
      <c r="BH27" s="17">
        <v>0</v>
      </c>
      <c r="BI27" s="17">
        <v>27.819458226967299</v>
      </c>
      <c r="BJ27" s="17">
        <v>15329120.676803</v>
      </c>
      <c r="BK27" s="17">
        <v>0</v>
      </c>
      <c r="BL27" s="17">
        <v>2857.3741405474798</v>
      </c>
      <c r="BM27" s="17">
        <v>199.96828546618801</v>
      </c>
      <c r="BN27" s="17">
        <v>340.950445714176</v>
      </c>
      <c r="BO27" s="17">
        <v>2958.5661826795299</v>
      </c>
      <c r="BP27" s="17">
        <v>151.12856809277699</v>
      </c>
      <c r="BQ27" s="17">
        <v>2.08711003213236E-2</v>
      </c>
      <c r="BR27" s="17">
        <v>5.9402238231452201E-2</v>
      </c>
      <c r="BS27" s="17">
        <v>2186.4449306553001</v>
      </c>
      <c r="BT27" s="17">
        <v>55.713349314602098</v>
      </c>
      <c r="BU27" s="17">
        <v>0</v>
      </c>
      <c r="BV27" s="17">
        <v>323.45933323256401</v>
      </c>
      <c r="BW27" s="17">
        <v>1288.4040288062499</v>
      </c>
      <c r="BX27" s="17">
        <v>0</v>
      </c>
      <c r="BY27" s="17">
        <v>28854.505680660499</v>
      </c>
      <c r="BZ27" s="17">
        <v>1006.17027453121</v>
      </c>
      <c r="CA27" s="17">
        <v>111.796701085732</v>
      </c>
      <c r="CB27" s="17">
        <v>1117.9669756169401</v>
      </c>
      <c r="CC27" s="17">
        <v>1.8176624374542301</v>
      </c>
      <c r="CD27" s="17">
        <v>1261.30416095552</v>
      </c>
      <c r="CE27" s="17">
        <v>126.843762572765</v>
      </c>
      <c r="CF27" s="17">
        <v>8.3749235746611799</v>
      </c>
      <c r="CG27" s="17">
        <v>3.4298660236137</v>
      </c>
      <c r="CH27" s="17">
        <v>4.1721585108748496</v>
      </c>
      <c r="CI27" s="17">
        <v>3.8205461691628502</v>
      </c>
      <c r="CJ27" s="17">
        <v>16.193954724471801</v>
      </c>
      <c r="CK27" s="17">
        <v>0.81025251417626998</v>
      </c>
      <c r="CL27" s="17">
        <v>3033.6627344567801</v>
      </c>
      <c r="CM27" s="17">
        <v>1.6677252539338701</v>
      </c>
      <c r="CN27" s="17">
        <v>108.534039382044</v>
      </c>
      <c r="CO27" s="17">
        <v>1777.86757620661</v>
      </c>
      <c r="CP27" s="17">
        <v>0.64999665980918897</v>
      </c>
      <c r="CQ27" s="17">
        <v>0</v>
      </c>
      <c r="CR27" s="17">
        <v>172.988619055539</v>
      </c>
      <c r="CS27" s="17">
        <v>21519.482785975299</v>
      </c>
      <c r="CT27" s="17">
        <v>16831.458342122001</v>
      </c>
      <c r="CU27" s="17">
        <v>4688.02444385323</v>
      </c>
      <c r="CV27" s="17">
        <v>0.32634431118790502</v>
      </c>
      <c r="CW27" s="17">
        <v>0.163130306555994</v>
      </c>
      <c r="CX27" s="17">
        <v>11.442389809708001</v>
      </c>
      <c r="CY27" s="17">
        <v>33.618281196338103</v>
      </c>
      <c r="CZ27" s="17">
        <v>5956.9909131764698</v>
      </c>
      <c r="DA27" s="17">
        <v>34.841544862404</v>
      </c>
      <c r="DB27" s="17">
        <v>45.948999134134702</v>
      </c>
      <c r="DC27" s="17">
        <v>8509.98640383163</v>
      </c>
      <c r="DD27" s="17">
        <v>1.3735880532296201</v>
      </c>
      <c r="DE27" s="17">
        <v>1.9395126061938801</v>
      </c>
      <c r="DF27" s="17">
        <v>173.57522772951401</v>
      </c>
      <c r="DG27" s="17">
        <v>0.107386085787022</v>
      </c>
      <c r="DH27" s="17">
        <v>1123.6754117195401</v>
      </c>
      <c r="DI27" s="17">
        <v>84.995085701169003</v>
      </c>
      <c r="DJ27" s="17">
        <v>59.9857914187834</v>
      </c>
      <c r="DK27" s="17">
        <v>0</v>
      </c>
      <c r="DL27" s="17">
        <v>48.913034000432702</v>
      </c>
      <c r="DM27" s="17">
        <v>464.14732060266601</v>
      </c>
      <c r="DN27" s="17">
        <v>199.08322392562101</v>
      </c>
      <c r="DO27" s="17">
        <v>431.62146094253501</v>
      </c>
      <c r="DP27" s="17">
        <v>27952.027612206999</v>
      </c>
      <c r="DQ27" s="17">
        <v>168.65555910439201</v>
      </c>
      <c r="DR27" s="17">
        <v>202.00515901203499</v>
      </c>
      <c r="DS27" s="17"/>
      <c r="DT27" s="26">
        <f t="shared" si="0"/>
        <v>1.0322866763361158</v>
      </c>
      <c r="DU27" s="40">
        <f t="shared" si="1"/>
        <v>3.6646749150376844E-4</v>
      </c>
      <c r="DV27" s="40">
        <f t="shared" si="2"/>
        <v>2.8653011402559258E-4</v>
      </c>
      <c r="DW27" s="40">
        <f t="shared" si="3"/>
        <v>9.47123264795782E-4</v>
      </c>
      <c r="DX27" s="40">
        <f t="shared" si="4"/>
        <v>1.4331011248418105E-3</v>
      </c>
      <c r="DY27" s="40">
        <f t="shared" si="5"/>
        <v>1.727110372582428E-3</v>
      </c>
      <c r="DZ27" s="40">
        <f t="shared" si="6"/>
        <v>2.1423560504638161E-4</v>
      </c>
      <c r="EA27" s="40">
        <f t="shared" si="7"/>
        <v>2.0819479066989073E-4</v>
      </c>
      <c r="EB27" s="40">
        <f t="shared" si="8"/>
        <v>1.9496637363825145E-4</v>
      </c>
      <c r="EC27" s="40">
        <f t="shared" si="9"/>
        <v>1.9500201148924757E-4</v>
      </c>
      <c r="ED27" s="40">
        <f t="shared" si="10"/>
        <v>1.9511041838825267E-4</v>
      </c>
      <c r="EE27" s="40">
        <f t="shared" si="11"/>
        <v>1.9472396770913613E-4</v>
      </c>
      <c r="EF27" s="40">
        <f t="shared" si="12"/>
        <v>1.9509270348435593E-4</v>
      </c>
      <c r="EG27" s="40">
        <f t="shared" si="13"/>
        <v>1.9488073512780355E-4</v>
      </c>
      <c r="EH27" s="40">
        <f t="shared" si="14"/>
        <v>1.9426853425964248E-4</v>
      </c>
      <c r="EI27" s="40">
        <f t="shared" si="15"/>
        <v>1.9485462363186032E-4</v>
      </c>
      <c r="EJ27" s="40">
        <f t="shared" si="16"/>
        <v>1.9451295002123164E-4</v>
      </c>
      <c r="EK27" s="40">
        <f t="shared" si="17"/>
        <v>1.9382475094631074E-4</v>
      </c>
      <c r="EL27" s="40">
        <f t="shared" si="18"/>
        <v>1.9377140170472767E-4</v>
      </c>
      <c r="EM27" s="40">
        <f t="shared" si="19"/>
        <v>1.9472318120500963E-4</v>
      </c>
      <c r="EN27" s="40">
        <f t="shared" si="20"/>
        <v>1.9809254272409247E-4</v>
      </c>
      <c r="EO27" s="40">
        <f t="shared" si="21"/>
        <v>0.14504276326371954</v>
      </c>
      <c r="EP27" s="40">
        <f t="shared" si="22"/>
        <v>1.9499922215163276E-4</v>
      </c>
      <c r="EQ27" s="40">
        <f t="shared" si="23"/>
        <v>1.9494909868813756E-4</v>
      </c>
      <c r="ER27" s="40">
        <f t="shared" si="24"/>
        <v>1.9418034529468508E-4</v>
      </c>
      <c r="ES27" s="40">
        <f t="shared" si="25"/>
        <v>1.9458610830648423E-4</v>
      </c>
      <c r="ET27" s="40">
        <f t="shared" si="26"/>
        <v>1.9520343408076604E-4</v>
      </c>
      <c r="EU27" s="40">
        <f t="shared" si="27"/>
        <v>1.9549147439678892E-4</v>
      </c>
      <c r="EV27" s="40">
        <f t="shared" si="28"/>
        <v>1.9480319879921628E-4</v>
      </c>
      <c r="EW27" s="40">
        <f t="shared" si="29"/>
        <v>0</v>
      </c>
      <c r="EX27" s="40">
        <f t="shared" si="30"/>
        <v>0</v>
      </c>
      <c r="EY27" s="40">
        <f t="shared" si="31"/>
        <v>2.2850355461340234E-4</v>
      </c>
    </row>
    <row r="28" spans="1:155" x14ac:dyDescent="0.25">
      <c r="A28" s="17" t="s">
        <v>198</v>
      </c>
      <c r="B28" s="15">
        <v>40716.858670000001</v>
      </c>
      <c r="C28" s="15">
        <v>474.29553499999901</v>
      </c>
      <c r="D28" s="15">
        <v>522.67281699999796</v>
      </c>
      <c r="E28" s="15">
        <v>5634.5038889999996</v>
      </c>
      <c r="F28" s="15">
        <v>5566.9350519999998</v>
      </c>
      <c r="G28" s="15">
        <v>525.81269799999905</v>
      </c>
      <c r="H28" s="15">
        <v>7748.9469819999804</v>
      </c>
      <c r="I28" s="17">
        <v>488.41670599999799</v>
      </c>
      <c r="J28" s="17">
        <v>149.27476999999999</v>
      </c>
      <c r="K28" s="17">
        <v>130.94280499999999</v>
      </c>
      <c r="L28" s="17">
        <v>79.002179999999996</v>
      </c>
      <c r="M28" s="17">
        <v>975.52413900000101</v>
      </c>
      <c r="N28" s="17">
        <v>99.952971000000204</v>
      </c>
      <c r="O28" s="17">
        <v>84.676447999999397</v>
      </c>
      <c r="P28" s="17">
        <v>4.2047650000000001</v>
      </c>
      <c r="Q28" s="17">
        <v>1.7219499999999901</v>
      </c>
      <c r="R28" s="17">
        <v>2.094824</v>
      </c>
      <c r="S28" s="17">
        <v>1.9181630000000001</v>
      </c>
      <c r="T28" s="17">
        <v>8.1303270000000403</v>
      </c>
      <c r="U28" s="17">
        <v>1097.73744899999</v>
      </c>
      <c r="V28" s="17">
        <v>141.85477800000001</v>
      </c>
      <c r="W28" s="17">
        <v>93.842334999999593</v>
      </c>
      <c r="X28" s="17">
        <v>20.5144289999999</v>
      </c>
      <c r="Y28" s="17">
        <v>0.116401</v>
      </c>
      <c r="Z28" s="17">
        <v>13.967303999999899</v>
      </c>
      <c r="AA28" s="17">
        <v>27.971825999999901</v>
      </c>
      <c r="AB28" s="17">
        <v>30.116854999999902</v>
      </c>
      <c r="AC28" s="17">
        <v>0.32258600000000098</v>
      </c>
      <c r="AD28" s="17"/>
      <c r="AE28" s="17"/>
      <c r="AF28" s="17">
        <v>1.9599999999999999E-2</v>
      </c>
      <c r="AG28" s="15"/>
      <c r="AH28" s="17" t="s">
        <v>198</v>
      </c>
      <c r="AI28" s="17">
        <v>578.79567168834706</v>
      </c>
      <c r="AJ28" s="17">
        <v>86.819294541469503</v>
      </c>
      <c r="AK28" s="17">
        <v>93.827466486306406</v>
      </c>
      <c r="AL28" s="17">
        <v>149.251121719726</v>
      </c>
      <c r="AM28" s="17">
        <v>20.511159821842298</v>
      </c>
      <c r="AN28" s="17">
        <v>0</v>
      </c>
      <c r="AO28" s="17">
        <v>488.33943099890701</v>
      </c>
      <c r="AP28" s="17">
        <v>488.33943099890701</v>
      </c>
      <c r="AQ28" s="17">
        <v>31.0958478875312</v>
      </c>
      <c r="AR28" s="17">
        <v>183.64873772025601</v>
      </c>
      <c r="AS28" s="17">
        <v>130.922152396033</v>
      </c>
      <c r="AT28" s="17">
        <v>0.32253470901978398</v>
      </c>
      <c r="AU28" s="17">
        <v>78.989735812397498</v>
      </c>
      <c r="AV28" s="17">
        <v>0.11638268121011699</v>
      </c>
      <c r="AW28" s="17">
        <v>620.66588497686098</v>
      </c>
      <c r="AX28" s="17">
        <v>40710.506404316598</v>
      </c>
      <c r="AY28" s="17">
        <v>141.33958555157599</v>
      </c>
      <c r="AZ28" s="17">
        <v>0.25184446841052199</v>
      </c>
      <c r="BA28" s="17">
        <v>92.790666621442796</v>
      </c>
      <c r="BB28" s="17">
        <v>0</v>
      </c>
      <c r="BC28" s="17">
        <v>16.27703766083</v>
      </c>
      <c r="BD28" s="17">
        <v>62.7107169414369</v>
      </c>
      <c r="BE28" s="17">
        <v>975.36966669282401</v>
      </c>
      <c r="BF28" s="17">
        <v>975.36966669282401</v>
      </c>
      <c r="BG28" s="17">
        <v>65.098139894391096</v>
      </c>
      <c r="BH28" s="17">
        <v>0</v>
      </c>
      <c r="BI28" s="17">
        <v>13.9650873114783</v>
      </c>
      <c r="BJ28" s="17">
        <v>7687697.2363272104</v>
      </c>
      <c r="BK28" s="17">
        <v>0</v>
      </c>
      <c r="BL28" s="17">
        <v>630.48172104558296</v>
      </c>
      <c r="BM28" s="17">
        <v>44.115502281520598</v>
      </c>
      <c r="BN28" s="17">
        <v>75.353489608463306</v>
      </c>
      <c r="BO28" s="17">
        <v>653.85967000964899</v>
      </c>
      <c r="BP28" s="17">
        <v>33.2253513475288</v>
      </c>
      <c r="BQ28" s="17">
        <v>5.0951969829748003E-3</v>
      </c>
      <c r="BR28" s="17">
        <v>1.4501756587686E-2</v>
      </c>
      <c r="BS28" s="17">
        <v>1097.5669514096701</v>
      </c>
      <c r="BT28" s="17">
        <v>27.967406507620801</v>
      </c>
      <c r="BU28" s="17">
        <v>0</v>
      </c>
      <c r="BV28" s="17">
        <v>150.87547231891901</v>
      </c>
      <c r="BW28" s="17">
        <v>474.213398458087</v>
      </c>
      <c r="BX28" s="17">
        <v>0</v>
      </c>
      <c r="BY28" s="17">
        <v>7950.2870020998998</v>
      </c>
      <c r="BZ28" s="17">
        <v>470.34272808192298</v>
      </c>
      <c r="CA28" s="17">
        <v>52.260292329348403</v>
      </c>
      <c r="CB28" s="17">
        <v>522.60302041127204</v>
      </c>
      <c r="CC28" s="17">
        <v>0.40158194620618698</v>
      </c>
      <c r="CD28" s="17">
        <v>278.23980003979898</v>
      </c>
      <c r="CE28" s="17">
        <v>28.033710330108601</v>
      </c>
      <c r="CF28" s="17">
        <v>4.2041032337152799</v>
      </c>
      <c r="CG28" s="17">
        <v>1.7216804019554901</v>
      </c>
      <c r="CH28" s="17">
        <v>2.0944927445228898</v>
      </c>
      <c r="CI28" s="17">
        <v>1.9178601236528301</v>
      </c>
      <c r="CJ28" s="17">
        <v>8.1290258949166905</v>
      </c>
      <c r="CK28" s="17">
        <v>0.1314869834488</v>
      </c>
      <c r="CL28" s="17">
        <v>669.08105403650802</v>
      </c>
      <c r="CM28" s="17">
        <v>0.37659413184741802</v>
      </c>
      <c r="CN28" s="17">
        <v>50.386691389297603</v>
      </c>
      <c r="CO28" s="17">
        <v>785.90984080424596</v>
      </c>
      <c r="CP28" s="17">
        <v>0.171339811559935</v>
      </c>
      <c r="CQ28" s="17">
        <v>0</v>
      </c>
      <c r="CR28" s="17">
        <v>77.733556923890902</v>
      </c>
      <c r="CS28" s="17">
        <v>5634.0285465366796</v>
      </c>
      <c r="CT28" s="17">
        <v>5566.4597256126199</v>
      </c>
      <c r="CU28" s="17">
        <v>67.568820924067296</v>
      </c>
      <c r="CV28" s="17">
        <v>0.133055203789745</v>
      </c>
      <c r="CW28" s="17">
        <v>2.2662890013613501E-2</v>
      </c>
      <c r="CX28" s="17">
        <v>1.77413778115819</v>
      </c>
      <c r="CY28" s="17">
        <v>15.2455779441899</v>
      </c>
      <c r="CZ28" s="17">
        <v>1865.7265068315701</v>
      </c>
      <c r="DA28" s="17">
        <v>13.6537201553156</v>
      </c>
      <c r="DB28" s="17">
        <v>19.20758051996</v>
      </c>
      <c r="DC28" s="17">
        <v>2665.3232340702202</v>
      </c>
      <c r="DD28" s="17">
        <v>0.105034840955262</v>
      </c>
      <c r="DE28" s="17">
        <v>0.54561863677199196</v>
      </c>
      <c r="DF28" s="17">
        <v>70.108764069070801</v>
      </c>
      <c r="DG28" s="17">
        <v>9.3574662577092793E-3</v>
      </c>
      <c r="DH28" s="17">
        <v>525.72587354508698</v>
      </c>
      <c r="DI28" s="17">
        <v>18.7847200300513</v>
      </c>
      <c r="DJ28" s="17">
        <v>30.112123315525501</v>
      </c>
      <c r="DK28" s="17">
        <v>0</v>
      </c>
      <c r="DL28" s="17">
        <v>10.810283253301399</v>
      </c>
      <c r="DM28" s="17">
        <v>102.11190135269899</v>
      </c>
      <c r="DN28" s="17">
        <v>99.937182355949503</v>
      </c>
      <c r="DO28" s="17">
        <v>95.183332622172898</v>
      </c>
      <c r="DP28" s="17">
        <v>7747.7287806786899</v>
      </c>
      <c r="DQ28" s="17">
        <v>84.663056343627801</v>
      </c>
      <c r="DR28" s="17">
        <v>44.486311167135099</v>
      </c>
      <c r="DS28" s="17"/>
      <c r="DT28" s="26">
        <f t="shared" si="0"/>
        <v>1.026144206535256</v>
      </c>
      <c r="DU28" s="40">
        <f t="shared" si="1"/>
        <v>-1.5601070148575259E-4</v>
      </c>
      <c r="DV28" s="40">
        <f t="shared" si="2"/>
        <v>-1.7317587000267081E-4</v>
      </c>
      <c r="DW28" s="40">
        <f t="shared" si="3"/>
        <v>-1.3353782032617513E-4</v>
      </c>
      <c r="DX28" s="40">
        <f t="shared" si="4"/>
        <v>-8.4362789108721064E-5</v>
      </c>
      <c r="DY28" s="40">
        <f t="shared" si="5"/>
        <v>-8.5383857174545121E-5</v>
      </c>
      <c r="DZ28" s="40">
        <f t="shared" si="6"/>
        <v>-1.6512430232725565E-4</v>
      </c>
      <c r="EA28" s="40">
        <f t="shared" si="7"/>
        <v>-1.5720862771680669E-4</v>
      </c>
      <c r="EB28" s="40">
        <f t="shared" si="8"/>
        <v>-1.5821531110973516E-4</v>
      </c>
      <c r="EC28" s="40">
        <f t="shared" si="9"/>
        <v>-1.5842114694927066E-4</v>
      </c>
      <c r="ED28" s="40">
        <f t="shared" si="10"/>
        <v>-1.5772232744665785E-4</v>
      </c>
      <c r="EE28" s="40">
        <f t="shared" si="11"/>
        <v>-1.5751701538485946E-4</v>
      </c>
      <c r="EF28" s="40">
        <f t="shared" si="12"/>
        <v>-1.583480110859687E-4</v>
      </c>
      <c r="EG28" s="40">
        <f t="shared" si="13"/>
        <v>-1.5796072785771739E-4</v>
      </c>
      <c r="EH28" s="40">
        <f t="shared" si="14"/>
        <v>-1.5815089895593836E-4</v>
      </c>
      <c r="EI28" s="40">
        <f t="shared" si="15"/>
        <v>-1.5738484427076053E-4</v>
      </c>
      <c r="EJ28" s="40">
        <f t="shared" si="16"/>
        <v>-1.5656554748976354E-4</v>
      </c>
      <c r="EK28" s="40">
        <f t="shared" si="17"/>
        <v>-1.5813045731298428E-4</v>
      </c>
      <c r="EL28" s="40">
        <f t="shared" si="18"/>
        <v>-1.5789917080559208E-4</v>
      </c>
      <c r="EM28" s="40">
        <f t="shared" si="19"/>
        <v>-1.600310889524849E-4</v>
      </c>
      <c r="EN28" s="40">
        <f t="shared" si="20"/>
        <v>-1.553172759799729E-4</v>
      </c>
      <c r="EO28" s="40">
        <f t="shared" si="21"/>
        <v>6.3591050270573171E-2</v>
      </c>
      <c r="EP28" s="40">
        <f t="shared" si="22"/>
        <v>-1.584414293739333E-4</v>
      </c>
      <c r="EQ28" s="40">
        <f t="shared" si="23"/>
        <v>-1.5935993917266653E-4</v>
      </c>
      <c r="ER28" s="40">
        <f t="shared" si="24"/>
        <v>-1.5737656792475581E-4</v>
      </c>
      <c r="ES28" s="40">
        <f t="shared" si="25"/>
        <v>-1.5870553985218079E-4</v>
      </c>
      <c r="ET28" s="40">
        <f t="shared" si="26"/>
        <v>-1.5799799337732479E-4</v>
      </c>
      <c r="EU28" s="40">
        <f t="shared" si="27"/>
        <v>-1.571108428951272E-4</v>
      </c>
      <c r="EV28" s="40">
        <f t="shared" si="28"/>
        <v>-1.5899939928267233E-4</v>
      </c>
      <c r="EW28" s="40">
        <f t="shared" si="29"/>
        <v>0</v>
      </c>
      <c r="EX28" s="40">
        <f t="shared" si="30"/>
        <v>0</v>
      </c>
      <c r="EY28" s="40">
        <f t="shared" si="31"/>
        <v>-1.5543006832649051E-4</v>
      </c>
    </row>
    <row r="29" spans="1:155" x14ac:dyDescent="0.25">
      <c r="A29" s="17" t="s">
        <v>199</v>
      </c>
      <c r="B29" s="15">
        <v>3113.8421969999999</v>
      </c>
      <c r="C29" s="15">
        <v>33.546717000000001</v>
      </c>
      <c r="D29" s="15">
        <v>57.295568999999901</v>
      </c>
      <c r="E29" s="15">
        <v>510.08202999999997</v>
      </c>
      <c r="F29" s="15">
        <v>421.60329799999897</v>
      </c>
      <c r="G29" s="15">
        <v>27.124708999999999</v>
      </c>
      <c r="H29" s="15">
        <v>546.97083399999997</v>
      </c>
      <c r="I29" s="17">
        <v>18.824455999999898</v>
      </c>
      <c r="J29" s="17">
        <v>5.7506719999999998</v>
      </c>
      <c r="K29" s="17">
        <v>5.0543009999999899</v>
      </c>
      <c r="L29" s="17">
        <v>3.0550389999999998</v>
      </c>
      <c r="M29" s="17">
        <v>28.214212</v>
      </c>
      <c r="N29" s="17">
        <v>3.8637359999999998</v>
      </c>
      <c r="O29" s="17">
        <v>3.2796820000000002</v>
      </c>
      <c r="P29" s="17">
        <v>0.216392</v>
      </c>
      <c r="Q29" s="17">
        <v>8.8622000000000006E-2</v>
      </c>
      <c r="R29" s="17">
        <v>0.107805999999999</v>
      </c>
      <c r="S29" s="17">
        <v>9.8722999999999894E-2</v>
      </c>
      <c r="T29" s="17">
        <v>0.41842799999999902</v>
      </c>
      <c r="U29" s="17">
        <v>25.8780059999999</v>
      </c>
      <c r="V29" s="17">
        <v>5.4586389999999998</v>
      </c>
      <c r="W29" s="17">
        <v>3.6166289999999899</v>
      </c>
      <c r="X29" s="17">
        <v>0.78622599999999898</v>
      </c>
      <c r="Y29" s="17">
        <v>5.9929999999999897E-3</v>
      </c>
      <c r="Z29" s="17">
        <v>0.53912499999999997</v>
      </c>
      <c r="AA29" s="17">
        <v>1.439587</v>
      </c>
      <c r="AB29" s="17">
        <v>1.168107</v>
      </c>
      <c r="AC29" s="17">
        <v>1.6601000000000001E-2</v>
      </c>
      <c r="AD29" s="17"/>
      <c r="AE29" s="17"/>
      <c r="AF29" s="17">
        <v>1.87199999999999E-3</v>
      </c>
      <c r="AG29" s="15"/>
      <c r="AH29" s="17" t="s">
        <v>199</v>
      </c>
      <c r="AI29" s="17">
        <v>55.606319509928397</v>
      </c>
      <c r="AJ29" s="17">
        <v>8.3296330014570508</v>
      </c>
      <c r="AK29" s="17">
        <v>3.6166326724978899</v>
      </c>
      <c r="AL29" s="17">
        <v>5.7506771228325499</v>
      </c>
      <c r="AM29" s="17">
        <v>0.78622388391342402</v>
      </c>
      <c r="AN29" s="17">
        <v>0</v>
      </c>
      <c r="AO29" s="17">
        <v>18.824460874150599</v>
      </c>
      <c r="AP29" s="17">
        <v>18.824460874150599</v>
      </c>
      <c r="AQ29" s="17">
        <v>3.02808471673473</v>
      </c>
      <c r="AR29" s="17">
        <v>16.933297452451502</v>
      </c>
      <c r="AS29" s="17">
        <v>5.0542948197521502</v>
      </c>
      <c r="AT29" s="17">
        <v>1.6600847783955801E-2</v>
      </c>
      <c r="AU29" s="17">
        <v>3.05503760956453</v>
      </c>
      <c r="AV29" s="17">
        <v>5.9929786011563204E-3</v>
      </c>
      <c r="AW29" s="17">
        <v>60.085169714185497</v>
      </c>
      <c r="AX29" s="17">
        <v>3113.8413255951</v>
      </c>
      <c r="AY29" s="17">
        <v>13.7180431663717</v>
      </c>
      <c r="AZ29" s="17">
        <v>0.45446549012047099</v>
      </c>
      <c r="BA29" s="17">
        <v>8.6703493122615694</v>
      </c>
      <c r="BB29" s="17">
        <v>0</v>
      </c>
      <c r="BC29" s="17">
        <v>1.4997297287154301</v>
      </c>
      <c r="BD29" s="17">
        <v>7.8168087221790499</v>
      </c>
      <c r="BE29" s="17">
        <v>28.214203354378601</v>
      </c>
      <c r="BF29" s="17">
        <v>28.214203354378601</v>
      </c>
      <c r="BG29" s="17">
        <v>5.9461840725836499</v>
      </c>
      <c r="BH29" s="17">
        <v>0</v>
      </c>
      <c r="BI29" s="17">
        <v>0.53912412162899503</v>
      </c>
      <c r="BJ29" s="17">
        <v>397314.24198768701</v>
      </c>
      <c r="BK29" s="17">
        <v>0</v>
      </c>
      <c r="BL29" s="17">
        <v>58.519445809832597</v>
      </c>
      <c r="BM29" s="17">
        <v>4.1016065736366398</v>
      </c>
      <c r="BN29" s="17">
        <v>6.8829522936912504</v>
      </c>
      <c r="BO29" s="17">
        <v>59.7366538969003</v>
      </c>
      <c r="BP29" s="17">
        <v>3.1939776047531598</v>
      </c>
      <c r="BQ29" s="17">
        <v>4.8671977049884998E-4</v>
      </c>
      <c r="BR29" s="17">
        <v>1.3852791327017E-3</v>
      </c>
      <c r="BS29" s="17">
        <v>25.878060378672401</v>
      </c>
      <c r="BT29" s="17">
        <v>1.43958797631243</v>
      </c>
      <c r="BU29" s="17">
        <v>0</v>
      </c>
      <c r="BV29" s="17">
        <v>6.2846810888321496</v>
      </c>
      <c r="BW29" s="17">
        <v>33.546701008283797</v>
      </c>
      <c r="BX29" s="17">
        <v>0</v>
      </c>
      <c r="BY29" s="17">
        <v>562.66184670160897</v>
      </c>
      <c r="BZ29" s="17">
        <v>51.566023588573401</v>
      </c>
      <c r="CA29" s="17">
        <v>5.7295540107034402</v>
      </c>
      <c r="CB29" s="17">
        <v>57.295577599276797</v>
      </c>
      <c r="CC29" s="17">
        <v>3.6807867712831503E-2</v>
      </c>
      <c r="CD29" s="17">
        <v>25.8870210653394</v>
      </c>
      <c r="CE29" s="17">
        <v>2.5606656930671798</v>
      </c>
      <c r="CF29" s="17">
        <v>0.21639277985195901</v>
      </c>
      <c r="CG29" s="17">
        <v>8.8622062785429598E-2</v>
      </c>
      <c r="CH29" s="17">
        <v>0.10780625623219001</v>
      </c>
      <c r="CI29" s="17">
        <v>9.8723450850708494E-2</v>
      </c>
      <c r="CJ29" s="17">
        <v>0.41842856753583801</v>
      </c>
      <c r="CK29" s="17">
        <v>0.110126903432045</v>
      </c>
      <c r="CL29" s="17">
        <v>62.373494049389002</v>
      </c>
      <c r="CM29" s="17">
        <v>0.16331477868350899</v>
      </c>
      <c r="CN29" s="17">
        <v>3.0727743646554999</v>
      </c>
      <c r="CO29" s="17">
        <v>34.6228302782784</v>
      </c>
      <c r="CP29" s="17">
        <v>4.99862371401643E-2</v>
      </c>
      <c r="CQ29" s="17">
        <v>0</v>
      </c>
      <c r="CR29" s="17">
        <v>4.4707355500807404</v>
      </c>
      <c r="CS29" s="17">
        <v>510.08190771545998</v>
      </c>
      <c r="CT29" s="17">
        <v>421.60320112308898</v>
      </c>
      <c r="CU29" s="17">
        <v>88.478706592370798</v>
      </c>
      <c r="CV29" s="17">
        <v>0.115837174446226</v>
      </c>
      <c r="CW29" s="17">
        <v>1.9371545914008699E-2</v>
      </c>
      <c r="CX29" s="17">
        <v>3.39003864548024</v>
      </c>
      <c r="CY29" s="17">
        <v>3.1386998826038699</v>
      </c>
      <c r="CZ29" s="17">
        <v>151.286394803706</v>
      </c>
      <c r="DA29" s="17">
        <v>0.54553518631811504</v>
      </c>
      <c r="DB29" s="17">
        <v>0.81159004260431999</v>
      </c>
      <c r="DC29" s="17">
        <v>216.12344083070101</v>
      </c>
      <c r="DD29" s="17">
        <v>0.18953761196598201</v>
      </c>
      <c r="DE29" s="17">
        <v>0.1927648474126</v>
      </c>
      <c r="DF29" s="17">
        <v>3.4756990093531002</v>
      </c>
      <c r="DG29" s="17">
        <v>1.40610422791382E-2</v>
      </c>
      <c r="DH29" s="17">
        <v>27.124736110054702</v>
      </c>
      <c r="DI29" s="17">
        <v>1.7158370561913301</v>
      </c>
      <c r="DJ29" s="17">
        <v>1.16810342134184</v>
      </c>
      <c r="DK29" s="17">
        <v>0</v>
      </c>
      <c r="DL29" s="17">
        <v>0.98743131835689502</v>
      </c>
      <c r="DM29" s="17">
        <v>9.7523714146462908</v>
      </c>
      <c r="DN29" s="17">
        <v>3.8637437020884602</v>
      </c>
      <c r="DO29" s="17">
        <v>8.8838717226045407</v>
      </c>
      <c r="DP29" s="17">
        <v>546.97066757496998</v>
      </c>
      <c r="DQ29" s="17">
        <v>3.27967994401748</v>
      </c>
      <c r="DR29" s="17">
        <v>4.2073986249199802</v>
      </c>
      <c r="DS29" s="17"/>
      <c r="DT29" s="26">
        <f t="shared" si="0"/>
        <v>1.028687423397322</v>
      </c>
      <c r="DU29" s="40">
        <f t="shared" si="1"/>
        <v>-2.7984876715755796E-7</v>
      </c>
      <c r="DV29" s="40">
        <f t="shared" si="2"/>
        <v>-4.7669988701727305E-7</v>
      </c>
      <c r="DW29" s="40">
        <f t="shared" si="3"/>
        <v>1.5008624656285623E-7</v>
      </c>
      <c r="DX29" s="40">
        <f t="shared" si="4"/>
        <v>-2.3973504810189704E-7</v>
      </c>
      <c r="DY29" s="40">
        <f t="shared" si="5"/>
        <v>-2.2978214461860318E-7</v>
      </c>
      <c r="DZ29" s="40">
        <f t="shared" si="6"/>
        <v>9.9945974360357715E-7</v>
      </c>
      <c r="EA29" s="40">
        <f t="shared" si="7"/>
        <v>-3.0426673534151217E-7</v>
      </c>
      <c r="EB29" s="40">
        <f t="shared" si="8"/>
        <v>2.5892651032405802E-7</v>
      </c>
      <c r="EC29" s="40">
        <f t="shared" si="9"/>
        <v>8.9082328989794439E-7</v>
      </c>
      <c r="ED29" s="40">
        <f t="shared" si="10"/>
        <v>-1.2227700407465847E-6</v>
      </c>
      <c r="EE29" s="40">
        <f t="shared" si="11"/>
        <v>-4.5512854987199395E-7</v>
      </c>
      <c r="EF29" s="40">
        <f t="shared" si="12"/>
        <v>-3.064278881593145E-7</v>
      </c>
      <c r="EG29" s="40">
        <f t="shared" si="13"/>
        <v>1.9934303120990869E-6</v>
      </c>
      <c r="EH29" s="40">
        <f t="shared" si="14"/>
        <v>-6.268847163330611E-7</v>
      </c>
      <c r="EI29" s="40">
        <f t="shared" si="15"/>
        <v>3.6038853516287456E-6</v>
      </c>
      <c r="EJ29" s="40">
        <f t="shared" si="16"/>
        <v>7.0846324379367584E-7</v>
      </c>
      <c r="EK29" s="40">
        <f t="shared" si="17"/>
        <v>2.3767897056431848E-6</v>
      </c>
      <c r="EL29" s="40">
        <f t="shared" si="18"/>
        <v>4.5668254469561158E-6</v>
      </c>
      <c r="EM29" s="40">
        <f t="shared" si="19"/>
        <v>1.3563524405421327E-6</v>
      </c>
      <c r="EN29" s="40">
        <f t="shared" si="20"/>
        <v>2.101347086085314E-6</v>
      </c>
      <c r="EO29" s="40">
        <f t="shared" si="21"/>
        <v>0.15132748086696149</v>
      </c>
      <c r="EP29" s="40">
        <f t="shared" si="22"/>
        <v>1.0154477830070846E-6</v>
      </c>
      <c r="EQ29" s="40">
        <f t="shared" si="23"/>
        <v>-2.6914482285829677E-6</v>
      </c>
      <c r="ER29" s="40">
        <f t="shared" si="24"/>
        <v>-3.5706396911816143E-6</v>
      </c>
      <c r="ES29" s="40">
        <f t="shared" si="25"/>
        <v>-1.6292529653251723E-6</v>
      </c>
      <c r="ET29" s="40">
        <f t="shared" si="26"/>
        <v>6.7818925150905907E-7</v>
      </c>
      <c r="EU29" s="40">
        <f t="shared" si="27"/>
        <v>-3.0636389988507531E-6</v>
      </c>
      <c r="EV29" s="40">
        <f t="shared" si="28"/>
        <v>-9.1690888620975999E-6</v>
      </c>
      <c r="EW29" s="40">
        <f t="shared" si="29"/>
        <v>0</v>
      </c>
      <c r="EX29" s="40">
        <f t="shared" si="30"/>
        <v>0</v>
      </c>
      <c r="EY29" s="40">
        <f t="shared" si="31"/>
        <v>-5.8589713669804691E-7</v>
      </c>
    </row>
    <row r="30" spans="1:155" x14ac:dyDescent="0.25">
      <c r="A30" s="17" t="s">
        <v>200</v>
      </c>
      <c r="B30" s="15">
        <v>1479.4110370000001</v>
      </c>
      <c r="C30" s="15">
        <v>11.310251999999901</v>
      </c>
      <c r="D30" s="15">
        <v>18.920078999999902</v>
      </c>
      <c r="E30" s="15">
        <v>262.19903399999902</v>
      </c>
      <c r="F30" s="15">
        <v>202.54524799999999</v>
      </c>
      <c r="G30" s="15">
        <v>9.6124840000000003</v>
      </c>
      <c r="H30" s="15">
        <v>289.216633</v>
      </c>
      <c r="I30" s="17">
        <v>8.0898400000000006</v>
      </c>
      <c r="J30" s="17">
        <v>4.0764740000000002</v>
      </c>
      <c r="K30" s="17">
        <v>3.5716450000000002</v>
      </c>
      <c r="L30" s="17">
        <v>3.2561209999999998</v>
      </c>
      <c r="M30" s="17">
        <v>21.215315</v>
      </c>
      <c r="N30" s="17">
        <v>2.51150899999999</v>
      </c>
      <c r="O30" s="17">
        <v>1.3251709999999901</v>
      </c>
      <c r="P30" s="17">
        <v>0.121605</v>
      </c>
      <c r="Q30" s="17">
        <v>4.9800999999999901E-2</v>
      </c>
      <c r="R30" s="17">
        <v>6.0568999999999998E-2</v>
      </c>
      <c r="S30" s="17">
        <v>5.5466000000000001E-2</v>
      </c>
      <c r="T30" s="17">
        <v>0.23508699999999899</v>
      </c>
      <c r="U30" s="17">
        <v>12.443965</v>
      </c>
      <c r="V30" s="17">
        <v>2.51150899999999</v>
      </c>
      <c r="W30" s="17">
        <v>0.40386799999999901</v>
      </c>
      <c r="X30" s="17">
        <v>0.366004</v>
      </c>
      <c r="Y30" s="17">
        <v>3.3669999999999898E-3</v>
      </c>
      <c r="Z30" s="17">
        <v>0.151451999999999</v>
      </c>
      <c r="AA30" s="17">
        <v>0.80880199999999902</v>
      </c>
      <c r="AB30" s="17">
        <v>0.50482499999999997</v>
      </c>
      <c r="AC30" s="17">
        <v>9.3259999999999992E-3</v>
      </c>
      <c r="AD30" s="17"/>
      <c r="AE30" s="17"/>
      <c r="AF30" s="17">
        <v>7.1859999999999901E-3</v>
      </c>
      <c r="AG30" s="15"/>
      <c r="AH30" s="17" t="s">
        <v>200</v>
      </c>
      <c r="AI30" s="17">
        <v>28.404325920402101</v>
      </c>
      <c r="AJ30" s="17">
        <v>4.2609495656328003</v>
      </c>
      <c r="AK30" s="17">
        <v>0.40386756871531099</v>
      </c>
      <c r="AL30" s="17">
        <v>4.0764703609603297</v>
      </c>
      <c r="AM30" s="17">
        <v>0.36600416914962203</v>
      </c>
      <c r="AN30" s="17">
        <v>0</v>
      </c>
      <c r="AO30" s="17">
        <v>8.0898340610354005</v>
      </c>
      <c r="AP30" s="17">
        <v>8.0898340610354005</v>
      </c>
      <c r="AQ30" s="17">
        <v>1.52486344686585</v>
      </c>
      <c r="AR30" s="17">
        <v>9.0329691762077093</v>
      </c>
      <c r="AS30" s="17">
        <v>3.5716472344357499</v>
      </c>
      <c r="AT30" s="17">
        <v>9.3260269581397302E-3</v>
      </c>
      <c r="AU30" s="17">
        <v>3.2561156105947</v>
      </c>
      <c r="AV30" s="17">
        <v>3.3669734101754302E-3</v>
      </c>
      <c r="AW30" s="17">
        <v>30.4459784415968</v>
      </c>
      <c r="AX30" s="17">
        <v>1479.4105568323901</v>
      </c>
      <c r="AY30" s="17">
        <v>6.93222020432877</v>
      </c>
      <c r="AZ30" s="17">
        <v>0</v>
      </c>
      <c r="BA30" s="17">
        <v>4.5607083498272099</v>
      </c>
      <c r="BB30" s="17">
        <v>0</v>
      </c>
      <c r="BC30" s="17">
        <v>0.80063480380561802</v>
      </c>
      <c r="BD30" s="17">
        <v>3.0260320720828702</v>
      </c>
      <c r="BE30" s="17">
        <v>21.2153099157768</v>
      </c>
      <c r="BF30" s="17">
        <v>21.2153099157768</v>
      </c>
      <c r="BG30" s="17">
        <v>3.2035251710802002</v>
      </c>
      <c r="BH30" s="17">
        <v>0</v>
      </c>
      <c r="BI30" s="17">
        <v>0.15145155202632299</v>
      </c>
      <c r="BJ30" s="17">
        <v>222323.00966836899</v>
      </c>
      <c r="BK30" s="17">
        <v>0</v>
      </c>
      <c r="BL30" s="17">
        <v>30.9997434854522</v>
      </c>
      <c r="BM30" s="17">
        <v>2.1688773042293401</v>
      </c>
      <c r="BN30" s="17">
        <v>3.7081823937641101</v>
      </c>
      <c r="BO30" s="17">
        <v>32.176577098318603</v>
      </c>
      <c r="BP30" s="17">
        <v>1.6304739899403</v>
      </c>
      <c r="BQ30" s="17">
        <v>1.8683665404520501E-3</v>
      </c>
      <c r="BR30" s="17">
        <v>5.3176345508358196E-3</v>
      </c>
      <c r="BS30" s="17">
        <v>12.443994878802</v>
      </c>
      <c r="BT30" s="17">
        <v>0.80880461871723996</v>
      </c>
      <c r="BU30" s="17">
        <v>0</v>
      </c>
      <c r="BV30" s="17">
        <v>2.9565154232589799</v>
      </c>
      <c r="BW30" s="17">
        <v>11.310245463714599</v>
      </c>
      <c r="BX30" s="17">
        <v>0</v>
      </c>
      <c r="BY30" s="17">
        <v>299.26531964263</v>
      </c>
      <c r="BZ30" s="17">
        <v>17.028053789028601</v>
      </c>
      <c r="CA30" s="17">
        <v>1.8920014497814599</v>
      </c>
      <c r="CB30" s="17">
        <v>18.9200552388101</v>
      </c>
      <c r="CC30" s="17">
        <v>1.9758550556766199E-2</v>
      </c>
      <c r="CD30" s="17">
        <v>13.678838348352301</v>
      </c>
      <c r="CE30" s="17">
        <v>1.37955594060665</v>
      </c>
      <c r="CF30" s="17">
        <v>0.12160495860271001</v>
      </c>
      <c r="CG30" s="17">
        <v>4.9801113157735097E-2</v>
      </c>
      <c r="CH30" s="17">
        <v>6.0568858876634803E-2</v>
      </c>
      <c r="CI30" s="17">
        <v>5.5465930719753899E-2</v>
      </c>
      <c r="CJ30" s="17">
        <v>0.23508675584362601</v>
      </c>
      <c r="CK30" s="17">
        <v>5.1570441530668998E-3</v>
      </c>
      <c r="CL30" s="17">
        <v>32.889833413250798</v>
      </c>
      <c r="CM30" s="17">
        <v>2.4958984110186998E-3</v>
      </c>
      <c r="CN30" s="17">
        <v>0.59249266797841604</v>
      </c>
      <c r="CO30" s="17">
        <v>6.4381216730876201</v>
      </c>
      <c r="CP30" s="17">
        <v>3.62177692532394E-3</v>
      </c>
      <c r="CQ30" s="17">
        <v>0</v>
      </c>
      <c r="CR30" s="17">
        <v>0.14297997178083799</v>
      </c>
      <c r="CS30" s="17">
        <v>262.19895141487098</v>
      </c>
      <c r="CT30" s="17">
        <v>202.54518277892501</v>
      </c>
      <c r="CU30" s="17">
        <v>59.653768635945198</v>
      </c>
      <c r="CV30" s="17">
        <v>2.1620647387247298E-3</v>
      </c>
      <c r="CW30" s="17">
        <v>4.7746380286270098E-4</v>
      </c>
      <c r="CX30" s="17">
        <v>1.85461174953289</v>
      </c>
      <c r="CY30" s="17">
        <v>8.3303306381829506E-2</v>
      </c>
      <c r="CZ30" s="17">
        <v>79.072460633718507</v>
      </c>
      <c r="DA30" s="17">
        <v>0.47624407149589099</v>
      </c>
      <c r="DB30" s="17">
        <v>0.21729595837673599</v>
      </c>
      <c r="DC30" s="17">
        <v>112.960667118614</v>
      </c>
      <c r="DD30" s="17">
        <v>0</v>
      </c>
      <c r="DE30" s="17">
        <v>3.7843817964362202E-3</v>
      </c>
      <c r="DF30" s="17">
        <v>0.68880794104840704</v>
      </c>
      <c r="DG30" s="17">
        <v>4.9905708317487597E-4</v>
      </c>
      <c r="DH30" s="17">
        <v>9.6124794444352499</v>
      </c>
      <c r="DI30" s="17">
        <v>0.92441421509661204</v>
      </c>
      <c r="DJ30" s="17">
        <v>0.50482328214201</v>
      </c>
      <c r="DK30" s="17">
        <v>0</v>
      </c>
      <c r="DL30" s="17">
        <v>0.53198229308685596</v>
      </c>
      <c r="DM30" s="17">
        <v>5.0127820760537203</v>
      </c>
      <c r="DN30" s="17">
        <v>2.5115068791102999</v>
      </c>
      <c r="DO30" s="17">
        <v>4.67859196752591</v>
      </c>
      <c r="DP30" s="17">
        <v>289.21655549860202</v>
      </c>
      <c r="DQ30" s="17">
        <v>1.3251674491619601</v>
      </c>
      <c r="DR30" s="17">
        <v>2.1850773138516399</v>
      </c>
      <c r="DS30" s="17"/>
      <c r="DT30" s="26">
        <f t="shared" si="0"/>
        <v>1.0347447749894683</v>
      </c>
      <c r="DU30" s="40">
        <f t="shared" si="1"/>
        <v>-3.2456673501311288E-7</v>
      </c>
      <c r="DV30" s="40">
        <f t="shared" si="2"/>
        <v>-5.7790801667819776E-7</v>
      </c>
      <c r="DW30" s="40">
        <f t="shared" si="3"/>
        <v>-1.2558715955424387E-6</v>
      </c>
      <c r="DX30" s="40">
        <f t="shared" si="4"/>
        <v>-3.1497113769323206E-7</v>
      </c>
      <c r="DY30" s="40">
        <f t="shared" si="5"/>
        <v>-3.2200743103243348E-7</v>
      </c>
      <c r="DZ30" s="40">
        <f t="shared" si="6"/>
        <v>-4.7392169914865531E-7</v>
      </c>
      <c r="EA30" s="40">
        <f t="shared" si="7"/>
        <v>-2.6797005821551428E-7</v>
      </c>
      <c r="EB30" s="40">
        <f t="shared" si="8"/>
        <v>-7.3412633625697457E-7</v>
      </c>
      <c r="EC30" s="40">
        <f t="shared" si="9"/>
        <v>-8.926929671301329E-7</v>
      </c>
      <c r="ED30" s="40">
        <f t="shared" si="10"/>
        <v>6.2560409832428914E-7</v>
      </c>
      <c r="EE30" s="40">
        <f t="shared" si="11"/>
        <v>-1.6551612485580294E-6</v>
      </c>
      <c r="EF30" s="40">
        <f t="shared" si="12"/>
        <v>-2.3964872549234847E-7</v>
      </c>
      <c r="EG30" s="40">
        <f t="shared" si="13"/>
        <v>-8.4446828185514271E-7</v>
      </c>
      <c r="EH30" s="40">
        <f t="shared" si="14"/>
        <v>-2.6795319472378268E-6</v>
      </c>
      <c r="EI30" s="40">
        <f t="shared" si="15"/>
        <v>-3.4042424241392881E-7</v>
      </c>
      <c r="EJ30" s="40">
        <f t="shared" si="16"/>
        <v>2.2721980521663172E-6</v>
      </c>
      <c r="EK30" s="40">
        <f t="shared" si="17"/>
        <v>-2.3299602964416228E-6</v>
      </c>
      <c r="EL30" s="40">
        <f t="shared" si="18"/>
        <v>-1.2490579111974295E-6</v>
      </c>
      <c r="EM30" s="40">
        <f t="shared" si="19"/>
        <v>-1.0385787941505752E-6</v>
      </c>
      <c r="EN30" s="40">
        <f t="shared" si="20"/>
        <v>2.4010676661073923E-6</v>
      </c>
      <c r="EO30" s="40">
        <f t="shared" si="21"/>
        <v>0.17718687182048387</v>
      </c>
      <c r="EP30" s="40">
        <f t="shared" si="22"/>
        <v>-1.0678852694898872E-6</v>
      </c>
      <c r="EQ30" s="40">
        <f t="shared" si="23"/>
        <v>4.6215238639822218E-7</v>
      </c>
      <c r="ER30" s="40">
        <f t="shared" si="24"/>
        <v>-7.8971857913905891E-6</v>
      </c>
      <c r="ES30" s="40">
        <f t="shared" si="25"/>
        <v>-2.9578590973738158E-6</v>
      </c>
      <c r="ET30" s="40">
        <f t="shared" si="26"/>
        <v>3.2377729542497355E-6</v>
      </c>
      <c r="EU30" s="40">
        <f t="shared" si="27"/>
        <v>-3.4028782052573478E-6</v>
      </c>
      <c r="EV30" s="40">
        <f t="shared" si="28"/>
        <v>2.8906433337918329E-6</v>
      </c>
      <c r="EW30" s="40">
        <f t="shared" si="29"/>
        <v>0</v>
      </c>
      <c r="EX30" s="40">
        <f t="shared" si="30"/>
        <v>0</v>
      </c>
      <c r="EY30" s="40">
        <f t="shared" si="31"/>
        <v>1.5186305030707375E-7</v>
      </c>
    </row>
    <row r="31" spans="1:155" x14ac:dyDescent="0.25">
      <c r="A31" s="17" t="s">
        <v>201</v>
      </c>
      <c r="B31" s="15">
        <v>36330.887894999898</v>
      </c>
      <c r="C31" s="15">
        <v>373.05881699999901</v>
      </c>
      <c r="D31" s="15">
        <v>322.97216999999898</v>
      </c>
      <c r="E31" s="15">
        <v>5518.9620319999904</v>
      </c>
      <c r="F31" s="15">
        <v>4867.0279649999902</v>
      </c>
      <c r="G31" s="15">
        <v>280.620150999999</v>
      </c>
      <c r="H31" s="15">
        <v>7603.0800810000001</v>
      </c>
      <c r="I31" s="17">
        <v>155.98461699999999</v>
      </c>
      <c r="J31" s="17">
        <v>78.600663999999895</v>
      </c>
      <c r="K31" s="17">
        <v>68.866846999999893</v>
      </c>
      <c r="L31" s="17">
        <v>62.7831949999999</v>
      </c>
      <c r="M31" s="17">
        <v>409.06419799999998</v>
      </c>
      <c r="N31" s="17">
        <v>48.425797999999901</v>
      </c>
      <c r="O31" s="17">
        <v>25.551306</v>
      </c>
      <c r="P31" s="17">
        <v>2.3442179999999899</v>
      </c>
      <c r="Q31" s="17">
        <v>0.96004399999999801</v>
      </c>
      <c r="R31" s="17">
        <v>1.1678959999999901</v>
      </c>
      <c r="S31" s="17">
        <v>1.06944199999999</v>
      </c>
      <c r="T31" s="17">
        <v>4.5329930000000598</v>
      </c>
      <c r="U31" s="17">
        <v>239.93887899999999</v>
      </c>
      <c r="V31" s="17">
        <v>48.425797999999901</v>
      </c>
      <c r="W31" s="17">
        <v>7.7870539999999897</v>
      </c>
      <c r="X31" s="17">
        <v>7.0570110000000001</v>
      </c>
      <c r="Y31" s="17">
        <v>6.4878000000000199E-2</v>
      </c>
      <c r="Z31" s="17">
        <v>2.92013899999999</v>
      </c>
      <c r="AA31" s="17">
        <v>15.5949039999999</v>
      </c>
      <c r="AB31" s="17">
        <v>9.73383000000001</v>
      </c>
      <c r="AC31" s="17">
        <v>0.17987</v>
      </c>
      <c r="AD31" s="17"/>
      <c r="AE31" s="17"/>
      <c r="AF31" s="17">
        <v>1.42949999999999E-2</v>
      </c>
      <c r="AG31" s="15"/>
      <c r="AH31" s="17" t="s">
        <v>201</v>
      </c>
      <c r="AI31" s="17">
        <v>786.14703829241398</v>
      </c>
      <c r="AJ31" s="17">
        <v>117.930875858945</v>
      </c>
      <c r="AK31" s="17">
        <v>7.7870578297756197</v>
      </c>
      <c r="AL31" s="17">
        <v>78.600650638214603</v>
      </c>
      <c r="AM31" s="17">
        <v>7.05701180977794</v>
      </c>
      <c r="AN31" s="17">
        <v>0</v>
      </c>
      <c r="AO31" s="17">
        <v>155.984561022284</v>
      </c>
      <c r="AP31" s="17">
        <v>155.984561022284</v>
      </c>
      <c r="AQ31" s="17">
        <v>42.2034955265298</v>
      </c>
      <c r="AR31" s="17">
        <v>250.00496768141099</v>
      </c>
      <c r="AS31" s="17">
        <v>68.866827176667499</v>
      </c>
      <c r="AT31" s="17">
        <v>0.179869976910287</v>
      </c>
      <c r="AU31" s="17">
        <v>62.783170212096998</v>
      </c>
      <c r="AV31" s="17">
        <v>6.4877842862304802E-2</v>
      </c>
      <c r="AW31" s="17">
        <v>842.65418330319096</v>
      </c>
      <c r="AX31" s="17">
        <v>36330.877276850901</v>
      </c>
      <c r="AY31" s="17">
        <v>191.86338236730899</v>
      </c>
      <c r="AZ31" s="17">
        <v>0</v>
      </c>
      <c r="BA31" s="17">
        <v>126.226814883614</v>
      </c>
      <c r="BB31" s="17">
        <v>0</v>
      </c>
      <c r="BC31" s="17">
        <v>22.159112865570702</v>
      </c>
      <c r="BD31" s="17">
        <v>83.751721083458705</v>
      </c>
      <c r="BE31" s="17">
        <v>409.06412143433499</v>
      </c>
      <c r="BF31" s="17">
        <v>409.06412143433499</v>
      </c>
      <c r="BG31" s="17">
        <v>88.6639954788361</v>
      </c>
      <c r="BH31" s="17">
        <v>0</v>
      </c>
      <c r="BI31" s="17">
        <v>2.9201344548611901</v>
      </c>
      <c r="BJ31" s="17">
        <v>4286732.6405297704</v>
      </c>
      <c r="BK31" s="17">
        <v>0</v>
      </c>
      <c r="BL31" s="17">
        <v>857.98101996285197</v>
      </c>
      <c r="BM31" s="17">
        <v>60.028373229955598</v>
      </c>
      <c r="BN31" s="17">
        <v>102.631804000438</v>
      </c>
      <c r="BO31" s="17">
        <v>890.55130999601204</v>
      </c>
      <c r="BP31" s="17">
        <v>45.126663427946802</v>
      </c>
      <c r="BQ31" s="17">
        <v>3.7166784062787599E-3</v>
      </c>
      <c r="BR31" s="17">
        <v>1.0578221751902799E-2</v>
      </c>
      <c r="BS31" s="17">
        <v>239.93954936743501</v>
      </c>
      <c r="BT31" s="17">
        <v>15.5948872041435</v>
      </c>
      <c r="BU31" s="17">
        <v>0</v>
      </c>
      <c r="BV31" s="17">
        <v>60.742656367093502</v>
      </c>
      <c r="BW31" s="17">
        <v>373.05872346886201</v>
      </c>
      <c r="BX31" s="17">
        <v>0</v>
      </c>
      <c r="BY31" s="17">
        <v>7881.1981956271302</v>
      </c>
      <c r="BZ31" s="17">
        <v>290.67485237807</v>
      </c>
      <c r="CA31" s="17">
        <v>32.2972016404592</v>
      </c>
      <c r="CB31" s="17">
        <v>322.97205401852898</v>
      </c>
      <c r="CC31" s="17">
        <v>0.54685654099727099</v>
      </c>
      <c r="CD31" s="17">
        <v>378.58926837166598</v>
      </c>
      <c r="CE31" s="17">
        <v>38.182123936845997</v>
      </c>
      <c r="CF31" s="17">
        <v>2.3442135717091799</v>
      </c>
      <c r="CG31" s="17">
        <v>0.96004458560051098</v>
      </c>
      <c r="CH31" s="17">
        <v>1.1678969851662</v>
      </c>
      <c r="CI31" s="17">
        <v>1.06944061002331</v>
      </c>
      <c r="CJ31" s="17">
        <v>4.53298808631095</v>
      </c>
      <c r="CK31" s="17">
        <v>0.10079882472704001</v>
      </c>
      <c r="CL31" s="17">
        <v>910.29257977033296</v>
      </c>
      <c r="CM31" s="17">
        <v>6.5841542309451703E-2</v>
      </c>
      <c r="CN31" s="17">
        <v>10.1626542417478</v>
      </c>
      <c r="CO31" s="17">
        <v>115.48087840186901</v>
      </c>
      <c r="CP31" s="17">
        <v>0.15002363084706999</v>
      </c>
      <c r="CQ31" s="17">
        <v>0</v>
      </c>
      <c r="CR31" s="17">
        <v>2.4241380901359699</v>
      </c>
      <c r="CS31" s="17">
        <v>5518.9604716556896</v>
      </c>
      <c r="CT31" s="17">
        <v>4867.0266127404702</v>
      </c>
      <c r="CU31" s="17">
        <v>651.93385891521496</v>
      </c>
      <c r="CV31" s="17">
        <v>5.1349163478232103E-2</v>
      </c>
      <c r="CW31" s="17">
        <v>1.53699301796215E-2</v>
      </c>
      <c r="CX31" s="17">
        <v>81.452536876160806</v>
      </c>
      <c r="CY31" s="17">
        <v>1.18690224055732</v>
      </c>
      <c r="CZ31" s="17">
        <v>1905.78958360202</v>
      </c>
      <c r="DA31" s="17">
        <v>9.3406036184460692</v>
      </c>
      <c r="DB31" s="17">
        <v>4.4259496738812896</v>
      </c>
      <c r="DC31" s="17">
        <v>2722.5569286308701</v>
      </c>
      <c r="DD31" s="17">
        <v>0</v>
      </c>
      <c r="DE31" s="17">
        <v>7.5882643738597905E-2</v>
      </c>
      <c r="DF31" s="17">
        <v>13.728835982737801</v>
      </c>
      <c r="DG31" s="17">
        <v>1.8335646764441601E-2</v>
      </c>
      <c r="DH31" s="17">
        <v>280.62007728611002</v>
      </c>
      <c r="DI31" s="17">
        <v>25.5849343105284</v>
      </c>
      <c r="DJ31" s="17">
        <v>9.7338214642796093</v>
      </c>
      <c r="DK31" s="17">
        <v>0</v>
      </c>
      <c r="DL31" s="17">
        <v>14.723643675520201</v>
      </c>
      <c r="DM31" s="17">
        <v>138.73901291788101</v>
      </c>
      <c r="DN31" s="17">
        <v>48.425762059979299</v>
      </c>
      <c r="DO31" s="17">
        <v>129.489622063268</v>
      </c>
      <c r="DP31" s="17">
        <v>7603.0780250996204</v>
      </c>
      <c r="DQ31" s="17">
        <v>25.551276802063999</v>
      </c>
      <c r="DR31" s="17">
        <v>60.476256156425599</v>
      </c>
      <c r="DS31" s="17"/>
      <c r="DT31" s="26">
        <f t="shared" si="0"/>
        <v>1.0365799442816932</v>
      </c>
      <c r="DU31" s="40">
        <f t="shared" si="1"/>
        <v>-2.9226230385552894E-7</v>
      </c>
      <c r="DV31" s="40">
        <f t="shared" si="2"/>
        <v>-2.5071418429220952E-7</v>
      </c>
      <c r="DW31" s="40">
        <f t="shared" si="3"/>
        <v>-3.5910669951263946E-7</v>
      </c>
      <c r="DX31" s="40">
        <f t="shared" si="4"/>
        <v>-2.8272423178397894E-7</v>
      </c>
      <c r="DY31" s="40">
        <f t="shared" si="5"/>
        <v>-2.7784091846494803E-7</v>
      </c>
      <c r="DZ31" s="40">
        <f t="shared" si="6"/>
        <v>-2.6268209434597886E-7</v>
      </c>
      <c r="EA31" s="40">
        <f t="shared" si="7"/>
        <v>-2.7040362034474319E-7</v>
      </c>
      <c r="EB31" s="40">
        <f t="shared" si="8"/>
        <v>-3.5886690023968805E-7</v>
      </c>
      <c r="EC31" s="40">
        <f t="shared" si="9"/>
        <v>-1.6999583225444156E-7</v>
      </c>
      <c r="ED31" s="40">
        <f t="shared" si="10"/>
        <v>-2.8785015225472985E-7</v>
      </c>
      <c r="EE31" s="40">
        <f t="shared" si="11"/>
        <v>-3.9481748104464907E-7</v>
      </c>
      <c r="EF31" s="40">
        <f t="shared" si="12"/>
        <v>-1.8717273561853869E-7</v>
      </c>
      <c r="EG31" s="40">
        <f t="shared" si="13"/>
        <v>-7.4216682195416334E-7</v>
      </c>
      <c r="EH31" s="40">
        <f t="shared" si="14"/>
        <v>-1.1427179495804965E-6</v>
      </c>
      <c r="EI31" s="40">
        <f t="shared" si="15"/>
        <v>-1.8890268780648801E-6</v>
      </c>
      <c r="EJ31" s="40">
        <f t="shared" si="16"/>
        <v>6.0997257726737106E-7</v>
      </c>
      <c r="EK31" s="40">
        <f t="shared" si="17"/>
        <v>8.4353933050854545E-7</v>
      </c>
      <c r="EL31" s="40">
        <f t="shared" si="18"/>
        <v>-1.2997214247967031E-6</v>
      </c>
      <c r="EM31" s="40">
        <f t="shared" si="19"/>
        <v>-1.0839833879778715E-6</v>
      </c>
      <c r="EN31" s="40">
        <f t="shared" si="20"/>
        <v>2.7939091730964544E-6</v>
      </c>
      <c r="EO31" s="40">
        <f t="shared" si="21"/>
        <v>0.25434497469909795</v>
      </c>
      <c r="EP31" s="40">
        <f t="shared" si="22"/>
        <v>4.9181315937450829E-7</v>
      </c>
      <c r="EQ31" s="40">
        <f t="shared" si="23"/>
        <v>1.1474800589288899E-7</v>
      </c>
      <c r="ER31" s="40">
        <f t="shared" si="24"/>
        <v>-2.4220490057859323E-6</v>
      </c>
      <c r="ES31" s="40">
        <f t="shared" si="25"/>
        <v>-1.5564802908334088E-6</v>
      </c>
      <c r="ET31" s="40">
        <f t="shared" si="26"/>
        <v>-1.0770092845656141E-6</v>
      </c>
      <c r="EU31" s="40">
        <f t="shared" si="27"/>
        <v>-8.7691282883667116E-7</v>
      </c>
      <c r="EV31" s="40">
        <f t="shared" si="28"/>
        <v>-1.2836889421631502E-7</v>
      </c>
      <c r="EW31" s="40">
        <f t="shared" si="29"/>
        <v>0</v>
      </c>
      <c r="EX31" s="40">
        <f t="shared" si="30"/>
        <v>0</v>
      </c>
      <c r="EY31" s="40">
        <f t="shared" si="31"/>
        <v>-6.984387432015608E-6</v>
      </c>
    </row>
    <row r="32" spans="1:155" x14ac:dyDescent="0.25">
      <c r="A32" s="17" t="s">
        <v>202</v>
      </c>
      <c r="B32" s="15">
        <v>10524.050730999999</v>
      </c>
      <c r="C32" s="15">
        <v>128.10543100000001</v>
      </c>
      <c r="D32" s="15">
        <v>163.807805</v>
      </c>
      <c r="E32" s="15">
        <v>1908.1481269999999</v>
      </c>
      <c r="F32" s="15">
        <v>1460.7480289999901</v>
      </c>
      <c r="G32" s="15">
        <v>122.852992999999</v>
      </c>
      <c r="H32" s="15">
        <v>2465.3638310000001</v>
      </c>
      <c r="I32" s="17">
        <v>85.381515999999905</v>
      </c>
      <c r="J32" s="17">
        <v>26.083137999999899</v>
      </c>
      <c r="K32" s="17">
        <v>22.9246319999999</v>
      </c>
      <c r="L32" s="17">
        <v>13.8566649999999</v>
      </c>
      <c r="M32" s="17">
        <v>127.970376</v>
      </c>
      <c r="N32" s="17">
        <v>17.524598000000001</v>
      </c>
      <c r="O32" s="17">
        <v>14.8755439999999</v>
      </c>
      <c r="P32" s="17">
        <v>0.98153800000000002</v>
      </c>
      <c r="Q32" s="17">
        <v>0.401973999999999</v>
      </c>
      <c r="R32" s="17">
        <v>0.48896499999999898</v>
      </c>
      <c r="S32" s="17">
        <v>0.44775700000000002</v>
      </c>
      <c r="T32" s="17">
        <v>1.8978889999999899</v>
      </c>
      <c r="U32" s="17">
        <v>117.37408199999901</v>
      </c>
      <c r="V32" s="17">
        <v>24.7585979999999</v>
      </c>
      <c r="W32" s="17">
        <v>16.403836999999999</v>
      </c>
      <c r="X32" s="17">
        <v>3.5660639999999901</v>
      </c>
      <c r="Y32" s="17">
        <v>2.7157000000000001E-2</v>
      </c>
      <c r="Z32" s="17">
        <v>2.44529</v>
      </c>
      <c r="AA32" s="17">
        <v>6.5294759999999998</v>
      </c>
      <c r="AB32" s="17">
        <v>5.2981549999999897</v>
      </c>
      <c r="AC32" s="17">
        <v>7.5310000000000002E-2</v>
      </c>
      <c r="AD32" s="17"/>
      <c r="AE32" s="17"/>
      <c r="AF32" s="17">
        <v>8.7659999999999908E-3</v>
      </c>
      <c r="AG32" s="15"/>
      <c r="AH32" s="17" t="s">
        <v>202</v>
      </c>
      <c r="AI32" s="17">
        <v>246.63305098115501</v>
      </c>
      <c r="AJ32" s="17">
        <v>36.985529743353297</v>
      </c>
      <c r="AK32" s="17">
        <v>16.401569376488801</v>
      </c>
      <c r="AL32" s="17">
        <v>26.079531703124001</v>
      </c>
      <c r="AM32" s="17">
        <v>3.5655650935174199</v>
      </c>
      <c r="AN32" s="17">
        <v>0</v>
      </c>
      <c r="AO32" s="17">
        <v>85.3697198100202</v>
      </c>
      <c r="AP32" s="17">
        <v>85.3697198100202</v>
      </c>
      <c r="AQ32" s="17">
        <v>13.2840361337819</v>
      </c>
      <c r="AR32" s="17">
        <v>77.666950707565704</v>
      </c>
      <c r="AS32" s="17">
        <v>22.921469060044899</v>
      </c>
      <c r="AT32" s="17">
        <v>7.5299398603966297E-2</v>
      </c>
      <c r="AU32" s="17">
        <v>13.8547478792556</v>
      </c>
      <c r="AV32" s="17">
        <v>2.7153306274796198E-2</v>
      </c>
      <c r="AW32" s="17">
        <v>264.85256597925797</v>
      </c>
      <c r="AX32" s="17">
        <v>10522.7465659154</v>
      </c>
      <c r="AY32" s="17">
        <v>60.342154783092901</v>
      </c>
      <c r="AZ32" s="17">
        <v>0.46381043953173801</v>
      </c>
      <c r="BA32" s="17">
        <v>39.337051509994197</v>
      </c>
      <c r="BB32" s="17">
        <v>0</v>
      </c>
      <c r="BC32" s="17">
        <v>6.88281055784514</v>
      </c>
      <c r="BD32" s="17">
        <v>28.206636166256001</v>
      </c>
      <c r="BE32" s="17">
        <v>127.952669376534</v>
      </c>
      <c r="BF32" s="17">
        <v>127.952669376534</v>
      </c>
      <c r="BG32" s="17">
        <v>27.484081935720202</v>
      </c>
      <c r="BH32" s="17">
        <v>0</v>
      </c>
      <c r="BI32" s="17">
        <v>2.4449590653772302</v>
      </c>
      <c r="BJ32" s="17">
        <v>1794893.6300288199</v>
      </c>
      <c r="BK32" s="17">
        <v>0</v>
      </c>
      <c r="BL32" s="17">
        <v>266.95669906931897</v>
      </c>
      <c r="BM32" s="17">
        <v>18.6849959231998</v>
      </c>
      <c r="BN32" s="17">
        <v>31.813818743814299</v>
      </c>
      <c r="BO32" s="17">
        <v>276.06570682625397</v>
      </c>
      <c r="BP32" s="17">
        <v>14.159411531969701</v>
      </c>
      <c r="BQ32" s="17">
        <v>2.2788161675953598E-3</v>
      </c>
      <c r="BR32" s="17">
        <v>6.4858614615541403E-3</v>
      </c>
      <c r="BS32" s="17">
        <v>117.358221314912</v>
      </c>
      <c r="BT32" s="17">
        <v>6.52858577824699</v>
      </c>
      <c r="BU32" s="17">
        <v>0</v>
      </c>
      <c r="BV32" s="17">
        <v>28.5731438224547</v>
      </c>
      <c r="BW32" s="17">
        <v>128.08928479670601</v>
      </c>
      <c r="BX32" s="17">
        <v>0</v>
      </c>
      <c r="BY32" s="17">
        <v>2548.2772047377298</v>
      </c>
      <c r="BZ32" s="17">
        <v>147.41373563804501</v>
      </c>
      <c r="CA32" s="17">
        <v>16.379301236876699</v>
      </c>
      <c r="CB32" s="17">
        <v>163.793036874921</v>
      </c>
      <c r="CC32" s="17">
        <v>0.169650605137354</v>
      </c>
      <c r="CD32" s="17">
        <v>117.862505134768</v>
      </c>
      <c r="CE32" s="17">
        <v>11.835715791101199</v>
      </c>
      <c r="CF32" s="17">
        <v>0.98139784046363199</v>
      </c>
      <c r="CG32" s="17">
        <v>0.40191756681602903</v>
      </c>
      <c r="CH32" s="17">
        <v>0.488898233361442</v>
      </c>
      <c r="CI32" s="17">
        <v>0.44769644953124199</v>
      </c>
      <c r="CJ32" s="17">
        <v>1.89762848282985</v>
      </c>
      <c r="CK32" s="17">
        <v>8.7935029128568001E-2</v>
      </c>
      <c r="CL32" s="17">
        <v>283.52507289230903</v>
      </c>
      <c r="CM32" s="17">
        <v>0.12767752542204699</v>
      </c>
      <c r="CN32" s="17">
        <v>12.3105893642421</v>
      </c>
      <c r="CO32" s="17">
        <v>143.31537982881099</v>
      </c>
      <c r="CP32" s="17">
        <v>5.36009180707352E-2</v>
      </c>
      <c r="CQ32" s="17">
        <v>0</v>
      </c>
      <c r="CR32" s="17">
        <v>15.6027701075304</v>
      </c>
      <c r="CS32" s="17">
        <v>1907.9506890309201</v>
      </c>
      <c r="CT32" s="17">
        <v>1460.5741809316901</v>
      </c>
      <c r="CU32" s="17">
        <v>447.37650809923002</v>
      </c>
      <c r="CV32" s="17">
        <v>0.53433642167804796</v>
      </c>
      <c r="CW32" s="17">
        <v>2.0418481345039801E-2</v>
      </c>
      <c r="CX32" s="17">
        <v>9.5712667613551794</v>
      </c>
      <c r="CY32" s="17">
        <v>7.2666855296328698</v>
      </c>
      <c r="CZ32" s="17">
        <v>516.65917774213597</v>
      </c>
      <c r="DA32" s="17">
        <v>2.4955796946598499</v>
      </c>
      <c r="DB32" s="17">
        <v>3.1309071501402599</v>
      </c>
      <c r="DC32" s="17">
        <v>738.08463198796198</v>
      </c>
      <c r="DD32" s="17">
        <v>0.19343617889978301</v>
      </c>
      <c r="DE32" s="17">
        <v>0.2431285776771</v>
      </c>
      <c r="DF32" s="17">
        <v>11.051721766012401</v>
      </c>
      <c r="DG32" s="17">
        <v>1.8374045891411301E-2</v>
      </c>
      <c r="DH32" s="17">
        <v>122.83425472158299</v>
      </c>
      <c r="DI32" s="17">
        <v>7.9308217403662304</v>
      </c>
      <c r="DJ32" s="17">
        <v>5.29741849607412</v>
      </c>
      <c r="DK32" s="17">
        <v>0</v>
      </c>
      <c r="DL32" s="17">
        <v>4.5640409230903698</v>
      </c>
      <c r="DM32" s="17">
        <v>43.463483989001297</v>
      </c>
      <c r="DN32" s="17">
        <v>17.522154223355201</v>
      </c>
      <c r="DO32" s="17">
        <v>40.343053712323297</v>
      </c>
      <c r="DP32" s="17">
        <v>2465.0871014291401</v>
      </c>
      <c r="DQ32" s="17">
        <v>14.8734673849512</v>
      </c>
      <c r="DR32" s="17">
        <v>18.9011811103355</v>
      </c>
      <c r="DS32" s="17"/>
      <c r="DT32" s="26">
        <f t="shared" si="0"/>
        <v>1.0337473281412084</v>
      </c>
      <c r="DU32" s="40">
        <f t="shared" si="1"/>
        <v>-1.2392234871667261E-4</v>
      </c>
      <c r="DV32" s="40">
        <f t="shared" si="2"/>
        <v>-1.2603839796612062E-4</v>
      </c>
      <c r="DW32" s="40">
        <f t="shared" si="3"/>
        <v>-9.0155197910145324E-5</v>
      </c>
      <c r="DX32" s="40">
        <f t="shared" si="4"/>
        <v>-1.0347098649528937E-4</v>
      </c>
      <c r="DY32" s="40">
        <f t="shared" si="5"/>
        <v>-1.1901304321390573E-4</v>
      </c>
      <c r="DZ32" s="40">
        <f t="shared" si="6"/>
        <v>-1.5252602283779469E-4</v>
      </c>
      <c r="EA32" s="40">
        <f t="shared" si="7"/>
        <v>-1.1224695007702917E-4</v>
      </c>
      <c r="EB32" s="40">
        <f t="shared" si="8"/>
        <v>-1.3815859137128968E-4</v>
      </c>
      <c r="EC32" s="40">
        <f t="shared" si="9"/>
        <v>-1.3826161851758999E-4</v>
      </c>
      <c r="ED32" s="40">
        <f t="shared" si="10"/>
        <v>-1.3797124224286888E-4</v>
      </c>
      <c r="EE32" s="40">
        <f t="shared" si="11"/>
        <v>-1.3835369075463095E-4</v>
      </c>
      <c r="EF32" s="40">
        <f t="shared" si="12"/>
        <v>-1.3836501868211667E-4</v>
      </c>
      <c r="EG32" s="40">
        <f t="shared" si="13"/>
        <v>-1.394483710724523E-4</v>
      </c>
      <c r="EH32" s="40">
        <f t="shared" si="14"/>
        <v>-1.3959926767724372E-4</v>
      </c>
      <c r="EI32" s="40">
        <f t="shared" si="15"/>
        <v>-1.4279583303757382E-4</v>
      </c>
      <c r="EJ32" s="40">
        <f t="shared" si="16"/>
        <v>-1.4039013461062883E-4</v>
      </c>
      <c r="EK32" s="40">
        <f t="shared" si="17"/>
        <v>-1.3654686645666068E-4</v>
      </c>
      <c r="EL32" s="40">
        <f t="shared" si="18"/>
        <v>-1.3523064688664822E-4</v>
      </c>
      <c r="EM32" s="40">
        <f t="shared" si="19"/>
        <v>-1.3726681072495531E-4</v>
      </c>
      <c r="EN32" s="40">
        <f t="shared" si="20"/>
        <v>-1.3512936430894439E-4</v>
      </c>
      <c r="EO32" s="40">
        <f t="shared" si="21"/>
        <v>0.15406954070884044</v>
      </c>
      <c r="EP32" s="40">
        <f t="shared" si="22"/>
        <v>-1.3823738380221802E-4</v>
      </c>
      <c r="EQ32" s="40">
        <f t="shared" si="23"/>
        <v>-1.3990396206299958E-4</v>
      </c>
      <c r="ER32" s="40">
        <f t="shared" si="24"/>
        <v>-1.3601374245322817E-4</v>
      </c>
      <c r="ES32" s="40">
        <f t="shared" si="25"/>
        <v>-1.3533553188774548E-4</v>
      </c>
      <c r="ET32" s="40">
        <f t="shared" si="26"/>
        <v>-1.3633892719872007E-4</v>
      </c>
      <c r="EU32" s="40">
        <f t="shared" si="27"/>
        <v>-1.3901139658423935E-4</v>
      </c>
      <c r="EV32" s="40">
        <f t="shared" si="28"/>
        <v>-1.4077009738022576E-4</v>
      </c>
      <c r="EW32" s="40">
        <f t="shared" si="29"/>
        <v>0</v>
      </c>
      <c r="EX32" s="40">
        <f t="shared" si="30"/>
        <v>0</v>
      </c>
      <c r="EY32" s="40">
        <f t="shared" si="31"/>
        <v>-1.5085225307902398E-4</v>
      </c>
    </row>
    <row r="33" spans="1:155" x14ac:dyDescent="0.25">
      <c r="A33" s="17" t="s">
        <v>203</v>
      </c>
      <c r="B33" s="15">
        <v>15213.963847000001</v>
      </c>
      <c r="C33" s="15">
        <v>125.901152999999</v>
      </c>
      <c r="D33" s="15">
        <v>200.20081200000001</v>
      </c>
      <c r="E33" s="15">
        <v>2726.6385129999899</v>
      </c>
      <c r="F33" s="15">
        <v>2138.4306799999899</v>
      </c>
      <c r="G33" s="15">
        <v>110.615370999999</v>
      </c>
      <c r="H33" s="15">
        <v>3092.526977</v>
      </c>
      <c r="I33" s="17">
        <v>87.535974999999794</v>
      </c>
      <c r="J33" s="17">
        <v>44.109415999999896</v>
      </c>
      <c r="K33" s="17">
        <v>38.646937999999899</v>
      </c>
      <c r="L33" s="17">
        <v>35.2328809999999</v>
      </c>
      <c r="M33" s="17">
        <v>229.56007499999899</v>
      </c>
      <c r="N33" s="17">
        <v>27.1757629999999</v>
      </c>
      <c r="O33" s="17">
        <v>14.3389439999999</v>
      </c>
      <c r="P33" s="17">
        <v>1.3155249999999901</v>
      </c>
      <c r="Q33" s="17">
        <v>0.53875900000000099</v>
      </c>
      <c r="R33" s="17">
        <v>0.65542299999999898</v>
      </c>
      <c r="S33" s="17">
        <v>0.60017799999999899</v>
      </c>
      <c r="T33" s="17">
        <v>2.54383299999999</v>
      </c>
      <c r="U33" s="17">
        <v>134.649767</v>
      </c>
      <c r="V33" s="17">
        <v>27.1757629999999</v>
      </c>
      <c r="W33" s="17">
        <v>4.3699779999999997</v>
      </c>
      <c r="X33" s="17">
        <v>3.9602909999999998</v>
      </c>
      <c r="Y33" s="17">
        <v>3.6413000000000001E-2</v>
      </c>
      <c r="Z33" s="17">
        <v>1.638757</v>
      </c>
      <c r="AA33" s="17">
        <v>8.7516069999999999</v>
      </c>
      <c r="AB33" s="17">
        <v>5.4624490000000003</v>
      </c>
      <c r="AC33" s="17">
        <v>0.100923999999999</v>
      </c>
      <c r="AD33" s="17"/>
      <c r="AE33" s="17"/>
      <c r="AF33" s="17">
        <v>9.8809999999999992E-3</v>
      </c>
      <c r="AG33" s="15"/>
      <c r="AH33" s="17" t="s">
        <v>203</v>
      </c>
      <c r="AI33" s="17">
        <v>303.01218700929599</v>
      </c>
      <c r="AJ33" s="17">
        <v>45.455149906423202</v>
      </c>
      <c r="AK33" s="17">
        <v>4.3700475196376596</v>
      </c>
      <c r="AL33" s="17">
        <v>44.110163391526399</v>
      </c>
      <c r="AM33" s="17">
        <v>3.9603560660017498</v>
      </c>
      <c r="AN33" s="17">
        <v>0</v>
      </c>
      <c r="AO33" s="17">
        <v>87.537332896332401</v>
      </c>
      <c r="AP33" s="17">
        <v>87.537332896332401</v>
      </c>
      <c r="AQ33" s="17">
        <v>16.266925774711801</v>
      </c>
      <c r="AR33" s="17">
        <v>96.361902812746393</v>
      </c>
      <c r="AS33" s="17">
        <v>38.647569100664199</v>
      </c>
      <c r="AT33" s="17">
        <v>0.1009254962421</v>
      </c>
      <c r="AU33" s="17">
        <v>35.233481333634103</v>
      </c>
      <c r="AV33" s="17">
        <v>3.6413573988910701E-2</v>
      </c>
      <c r="AW33" s="17">
        <v>324.79224570027299</v>
      </c>
      <c r="AX33" s="17">
        <v>15214.435807734901</v>
      </c>
      <c r="AY33" s="17">
        <v>73.951733693708206</v>
      </c>
      <c r="AZ33" s="17">
        <v>0</v>
      </c>
      <c r="BA33" s="17">
        <v>48.6528289234544</v>
      </c>
      <c r="BB33" s="17">
        <v>0</v>
      </c>
      <c r="BC33" s="17">
        <v>8.5409958796657399</v>
      </c>
      <c r="BD33" s="17">
        <v>32.281189739837998</v>
      </c>
      <c r="BE33" s="17">
        <v>229.56381511497901</v>
      </c>
      <c r="BF33" s="17">
        <v>229.56381511497901</v>
      </c>
      <c r="BG33" s="17">
        <v>34.174637125496503</v>
      </c>
      <c r="BH33" s="17">
        <v>0</v>
      </c>
      <c r="BI33" s="17">
        <v>1.6387811475209499</v>
      </c>
      <c r="BJ33" s="17">
        <v>2405643.8452377398</v>
      </c>
      <c r="BK33" s="17">
        <v>0</v>
      </c>
      <c r="BL33" s="17">
        <v>330.699825271517</v>
      </c>
      <c r="BM33" s="17">
        <v>23.137287391695001</v>
      </c>
      <c r="BN33" s="17">
        <v>39.558343924623699</v>
      </c>
      <c r="BO33" s="17">
        <v>343.25367910571498</v>
      </c>
      <c r="BP33" s="17">
        <v>17.393585667201201</v>
      </c>
      <c r="BQ33" s="17">
        <v>2.5690858755380601E-3</v>
      </c>
      <c r="BR33" s="17">
        <v>7.3120163582951602E-3</v>
      </c>
      <c r="BS33" s="17">
        <v>134.65231191073499</v>
      </c>
      <c r="BT33" s="17">
        <v>8.75174378088923</v>
      </c>
      <c r="BU33" s="17">
        <v>0</v>
      </c>
      <c r="BV33" s="17">
        <v>31.923645169090999</v>
      </c>
      <c r="BW33" s="17">
        <v>125.90220741579699</v>
      </c>
      <c r="BX33" s="17">
        <v>0</v>
      </c>
      <c r="BY33" s="17">
        <v>3199.81925097968</v>
      </c>
      <c r="BZ33" s="17">
        <v>180.180764163097</v>
      </c>
      <c r="CA33" s="17">
        <v>20.020042244060399</v>
      </c>
      <c r="CB33" s="17">
        <v>200.20080640715801</v>
      </c>
      <c r="CC33" s="17">
        <v>0.21078086782979899</v>
      </c>
      <c r="CD33" s="17">
        <v>145.92329461519401</v>
      </c>
      <c r="CE33" s="17">
        <v>14.716874305958299</v>
      </c>
      <c r="CF33" s="17">
        <v>1.31554648953521</v>
      </c>
      <c r="CG33" s="17">
        <v>0.53876755974889301</v>
      </c>
      <c r="CH33" s="17">
        <v>0.65543315479069797</v>
      </c>
      <c r="CI33" s="17">
        <v>0.60018749008151595</v>
      </c>
      <c r="CJ33" s="17">
        <v>2.54387769514266</v>
      </c>
      <c r="CK33" s="17">
        <v>5.5116066294085497E-2</v>
      </c>
      <c r="CL33" s="17">
        <v>350.86275288151501</v>
      </c>
      <c r="CM33" s="17">
        <v>2.6182462487805602E-2</v>
      </c>
      <c r="CN33" s="17">
        <v>6.3732354451407298</v>
      </c>
      <c r="CO33" s="17">
        <v>69.106795961573397</v>
      </c>
      <c r="CP33" s="17">
        <v>3.6420626443338398E-2</v>
      </c>
      <c r="CQ33" s="17">
        <v>0</v>
      </c>
      <c r="CR33" s="17">
        <v>1.5388081593059799</v>
      </c>
      <c r="CS33" s="17">
        <v>2726.7185645483501</v>
      </c>
      <c r="CT33" s="17">
        <v>2138.49855555349</v>
      </c>
      <c r="CU33" s="17">
        <v>588.22000899485704</v>
      </c>
      <c r="CV33" s="17">
        <v>2.28447633768195E-2</v>
      </c>
      <c r="CW33" s="17">
        <v>4.9286115555261601E-3</v>
      </c>
      <c r="CX33" s="17">
        <v>18.516393563606002</v>
      </c>
      <c r="CY33" s="17">
        <v>0.90304976382986901</v>
      </c>
      <c r="CZ33" s="17">
        <v>834.69197781047899</v>
      </c>
      <c r="DA33" s="17">
        <v>5.0889579543312502</v>
      </c>
      <c r="DB33" s="17">
        <v>2.31720372217353</v>
      </c>
      <c r="DC33" s="17">
        <v>1192.41715569591</v>
      </c>
      <c r="DD33" s="17">
        <v>0</v>
      </c>
      <c r="DE33" s="17">
        <v>4.0390285831445598E-2</v>
      </c>
      <c r="DF33" s="17">
        <v>7.3540086651565</v>
      </c>
      <c r="DG33" s="17">
        <v>5.0859959964064602E-3</v>
      </c>
      <c r="DH33" s="17">
        <v>110.615431646687</v>
      </c>
      <c r="DI33" s="17">
        <v>9.8614390211488594</v>
      </c>
      <c r="DJ33" s="17">
        <v>5.4625367145058599</v>
      </c>
      <c r="DK33" s="17">
        <v>0</v>
      </c>
      <c r="DL33" s="17">
        <v>5.6750850203700001</v>
      </c>
      <c r="DM33" s="17">
        <v>53.475462101340298</v>
      </c>
      <c r="DN33" s="17">
        <v>27.176208363024799</v>
      </c>
      <c r="DO33" s="17">
        <v>49.910404614600097</v>
      </c>
      <c r="DP33" s="17">
        <v>3092.62058248317</v>
      </c>
      <c r="DQ33" s="17">
        <v>14.3391704137365</v>
      </c>
      <c r="DR33" s="17">
        <v>23.309916192777301</v>
      </c>
      <c r="DS33" s="17"/>
      <c r="DT33" s="26">
        <f t="shared" si="0"/>
        <v>1.0346627287885526</v>
      </c>
      <c r="DU33" s="40">
        <f t="shared" si="1"/>
        <v>3.1021549653072928E-5</v>
      </c>
      <c r="DV33" s="40">
        <f t="shared" si="2"/>
        <v>8.3749494970474384E-6</v>
      </c>
      <c r="DW33" s="40">
        <f t="shared" si="3"/>
        <v>-2.7936160424157917E-8</v>
      </c>
      <c r="DX33" s="40">
        <f t="shared" si="4"/>
        <v>2.935906170859135E-5</v>
      </c>
      <c r="DY33" s="40">
        <f t="shared" si="5"/>
        <v>3.1740824771564126E-5</v>
      </c>
      <c r="DZ33" s="40">
        <f t="shared" si="6"/>
        <v>5.4826637067154189E-7</v>
      </c>
      <c r="EA33" s="40">
        <f t="shared" si="7"/>
        <v>3.0268283467263296E-5</v>
      </c>
      <c r="EB33" s="40">
        <f t="shared" si="8"/>
        <v>1.5512437401957986E-5</v>
      </c>
      <c r="EC33" s="40">
        <f t="shared" si="9"/>
        <v>1.69440358607873E-5</v>
      </c>
      <c r="ED33" s="40">
        <f t="shared" si="10"/>
        <v>1.6329900813882813E-5</v>
      </c>
      <c r="EE33" s="40">
        <f t="shared" si="11"/>
        <v>1.703901631556361E-5</v>
      </c>
      <c r="EF33" s="40">
        <f t="shared" si="12"/>
        <v>1.6292532488582486E-5</v>
      </c>
      <c r="EG33" s="40">
        <f t="shared" si="13"/>
        <v>1.6388243630847555E-5</v>
      </c>
      <c r="EH33" s="40">
        <f t="shared" si="14"/>
        <v>1.5790126288250531E-5</v>
      </c>
      <c r="EI33" s="40">
        <f t="shared" si="15"/>
        <v>1.6335330168537481E-5</v>
      </c>
      <c r="EJ33" s="40">
        <f t="shared" si="16"/>
        <v>1.5887899584086817E-5</v>
      </c>
      <c r="EK33" s="40">
        <f t="shared" si="17"/>
        <v>1.5493491529883356E-5</v>
      </c>
      <c r="EL33" s="40">
        <f t="shared" si="18"/>
        <v>1.5812111601826044E-5</v>
      </c>
      <c r="EM33" s="40">
        <f t="shared" si="19"/>
        <v>1.7569998765652509E-5</v>
      </c>
      <c r="EN33" s="40">
        <f t="shared" si="20"/>
        <v>1.890022383029504E-5</v>
      </c>
      <c r="EO33" s="40">
        <f t="shared" si="21"/>
        <v>0.17471016983372709</v>
      </c>
      <c r="EP33" s="40">
        <f t="shared" si="22"/>
        <v>1.5908463992241432E-5</v>
      </c>
      <c r="EQ33" s="40">
        <f t="shared" si="23"/>
        <v>1.6429601195984605E-5</v>
      </c>
      <c r="ER33" s="40">
        <f t="shared" si="24"/>
        <v>1.5763296369431141E-5</v>
      </c>
      <c r="ES33" s="40">
        <f t="shared" si="25"/>
        <v>1.4735266393934078E-5</v>
      </c>
      <c r="ET33" s="40">
        <f t="shared" si="26"/>
        <v>1.5629231206346615E-5</v>
      </c>
      <c r="EU33" s="40">
        <f t="shared" si="27"/>
        <v>1.6057725364490805E-5</v>
      </c>
      <c r="EV33" s="40">
        <f t="shared" si="28"/>
        <v>1.4825433999798384E-5</v>
      </c>
      <c r="EW33" s="40">
        <f t="shared" si="29"/>
        <v>0</v>
      </c>
      <c r="EX33" s="40">
        <f t="shared" si="30"/>
        <v>0</v>
      </c>
      <c r="EY33" s="40">
        <f t="shared" si="31"/>
        <v>1.0346506752376891E-5</v>
      </c>
    </row>
    <row r="34" spans="1:155" x14ac:dyDescent="0.25">
      <c r="A34" s="17" t="s">
        <v>204</v>
      </c>
      <c r="B34" s="15">
        <v>40516.397429999903</v>
      </c>
      <c r="C34" s="15">
        <v>303.76668899999902</v>
      </c>
      <c r="D34" s="15">
        <v>698.20219499999905</v>
      </c>
      <c r="E34" s="15">
        <v>6358.6202010000097</v>
      </c>
      <c r="F34" s="15">
        <v>5858.9153720000004</v>
      </c>
      <c r="G34" s="15">
        <v>405.50110999999998</v>
      </c>
      <c r="H34" s="15">
        <v>7562.6315139999997</v>
      </c>
      <c r="I34" s="17">
        <v>262.77834699999897</v>
      </c>
      <c r="J34" s="17">
        <v>132.41406899999899</v>
      </c>
      <c r="K34" s="17">
        <v>116.016046</v>
      </c>
      <c r="L34" s="17">
        <v>105.76727399999901</v>
      </c>
      <c r="M34" s="17">
        <v>689.127050999998</v>
      </c>
      <c r="N34" s="17">
        <v>81.580149999999904</v>
      </c>
      <c r="O34" s="17">
        <v>43.044824999999904</v>
      </c>
      <c r="P34" s="17">
        <v>3.9491689999999799</v>
      </c>
      <c r="Q34" s="17">
        <v>1.61735899999999</v>
      </c>
      <c r="R34" s="17">
        <v>1.9674209999999901</v>
      </c>
      <c r="S34" s="17">
        <v>1.8016049999999899</v>
      </c>
      <c r="T34" s="17">
        <v>7.6363470000001303</v>
      </c>
      <c r="U34" s="17">
        <v>404.21135900000002</v>
      </c>
      <c r="V34" s="17">
        <v>81.580149999999904</v>
      </c>
      <c r="W34" s="17">
        <v>13.118421</v>
      </c>
      <c r="X34" s="17">
        <v>11.888582</v>
      </c>
      <c r="Y34" s="17">
        <v>0.109294</v>
      </c>
      <c r="Z34" s="17">
        <v>4.9193889999999998</v>
      </c>
      <c r="AA34" s="17">
        <v>26.271863999999901</v>
      </c>
      <c r="AB34" s="17">
        <v>16.398014</v>
      </c>
      <c r="AC34" s="17">
        <v>0.303005999999999</v>
      </c>
      <c r="AD34" s="17"/>
      <c r="AE34" s="17"/>
      <c r="AF34" s="17">
        <v>3.1946000000000002E-2</v>
      </c>
      <c r="AG34" s="15"/>
      <c r="AH34" s="17" t="s">
        <v>204</v>
      </c>
      <c r="AI34" s="17">
        <v>707.08504084632705</v>
      </c>
      <c r="AJ34" s="17">
        <v>106.070695774738</v>
      </c>
      <c r="AK34" s="17">
        <v>13.1184201839332</v>
      </c>
      <c r="AL34" s="17">
        <v>132.41405712958601</v>
      </c>
      <c r="AM34" s="17">
        <v>11.888595025359599</v>
      </c>
      <c r="AN34" s="17">
        <v>0</v>
      </c>
      <c r="AO34" s="17">
        <v>262.77823411307799</v>
      </c>
      <c r="AP34" s="17">
        <v>262.77823411307799</v>
      </c>
      <c r="AQ34" s="17">
        <v>37.9591355118636</v>
      </c>
      <c r="AR34" s="17">
        <v>224.86217348998599</v>
      </c>
      <c r="AS34" s="17">
        <v>116.01599333684599</v>
      </c>
      <c r="AT34" s="17">
        <v>0.30300620457648803</v>
      </c>
      <c r="AU34" s="17">
        <v>105.767243078368</v>
      </c>
      <c r="AV34" s="17">
        <v>0.10929373435339999</v>
      </c>
      <c r="AW34" s="17">
        <v>757.90932205649096</v>
      </c>
      <c r="AX34" s="17">
        <v>40516.386022555402</v>
      </c>
      <c r="AY34" s="17">
        <v>172.567896691339</v>
      </c>
      <c r="AZ34" s="17">
        <v>0</v>
      </c>
      <c r="BA34" s="17">
        <v>113.53232077995</v>
      </c>
      <c r="BB34" s="17">
        <v>0</v>
      </c>
      <c r="BC34" s="17">
        <v>19.930594768649701</v>
      </c>
      <c r="BD34" s="17">
        <v>75.328874036813502</v>
      </c>
      <c r="BE34" s="17">
        <v>689.12685511525797</v>
      </c>
      <c r="BF34" s="17">
        <v>689.12685511525797</v>
      </c>
      <c r="BG34" s="17">
        <v>79.747090361445899</v>
      </c>
      <c r="BH34" s="17">
        <v>0</v>
      </c>
      <c r="BI34" s="17">
        <v>4.91938688625899</v>
      </c>
      <c r="BJ34" s="17">
        <v>7221811.7758748196</v>
      </c>
      <c r="BK34" s="17">
        <v>0</v>
      </c>
      <c r="BL34" s="17">
        <v>771.69471375595003</v>
      </c>
      <c r="BM34" s="17">
        <v>53.991371954514101</v>
      </c>
      <c r="BN34" s="17">
        <v>92.310288158750296</v>
      </c>
      <c r="BO34" s="17">
        <v>800.98945207629595</v>
      </c>
      <c r="BP34" s="17">
        <v>40.588324995982703</v>
      </c>
      <c r="BQ34" s="17">
        <v>8.3059427900593497E-3</v>
      </c>
      <c r="BR34" s="17">
        <v>2.3639998897688998E-2</v>
      </c>
      <c r="BS34" s="17">
        <v>404.21246851089302</v>
      </c>
      <c r="BT34" s="17">
        <v>26.2718180293827</v>
      </c>
      <c r="BU34" s="17">
        <v>0</v>
      </c>
      <c r="BV34" s="17">
        <v>92.6583396161178</v>
      </c>
      <c r="BW34" s="17">
        <v>303.76660623400898</v>
      </c>
      <c r="BX34" s="17">
        <v>0</v>
      </c>
      <c r="BY34" s="17">
        <v>7812.7796180271898</v>
      </c>
      <c r="BZ34" s="17">
        <v>628.38176908921503</v>
      </c>
      <c r="CA34" s="17">
        <v>69.820173483524698</v>
      </c>
      <c r="CB34" s="17">
        <v>698.20194257273999</v>
      </c>
      <c r="CC34" s="17">
        <v>0.49185975449054598</v>
      </c>
      <c r="CD34" s="17">
        <v>340.51492854781497</v>
      </c>
      <c r="CE34" s="17">
        <v>34.342203972852303</v>
      </c>
      <c r="CF34" s="17">
        <v>3.94916719053235</v>
      </c>
      <c r="CG34" s="17">
        <v>1.6173584514867401</v>
      </c>
      <c r="CH34" s="17">
        <v>1.9674197494138399</v>
      </c>
      <c r="CI34" s="17">
        <v>1.8016068833082499</v>
      </c>
      <c r="CJ34" s="17">
        <v>7.6363458669003501</v>
      </c>
      <c r="CK34" s="17">
        <v>0.16534696477234501</v>
      </c>
      <c r="CL34" s="17">
        <v>818.74541827936901</v>
      </c>
      <c r="CM34" s="17">
        <v>6.8093369712903001E-2</v>
      </c>
      <c r="CN34" s="17">
        <v>19.988585231127001</v>
      </c>
      <c r="CO34" s="17">
        <v>213.66587123265899</v>
      </c>
      <c r="CP34" s="17">
        <v>6.0704088273064401E-2</v>
      </c>
      <c r="CQ34" s="17">
        <v>0</v>
      </c>
      <c r="CR34" s="17">
        <v>4.8434534782651797</v>
      </c>
      <c r="CS34" s="17">
        <v>6358.61812085785</v>
      </c>
      <c r="CT34" s="17">
        <v>5858.9134504113599</v>
      </c>
      <c r="CU34" s="17">
        <v>499.70467044649098</v>
      </c>
      <c r="CV34" s="17">
        <v>6.2963041166906403E-2</v>
      </c>
      <c r="CW34" s="17">
        <v>1.10856875564521E-2</v>
      </c>
      <c r="CX34" s="17">
        <v>27.8470052844789</v>
      </c>
      <c r="CY34" s="17">
        <v>2.9795880226194198</v>
      </c>
      <c r="CZ34" s="17">
        <v>2283.2774441464499</v>
      </c>
      <c r="DA34" s="17">
        <v>15.2470985617046</v>
      </c>
      <c r="DB34" s="17">
        <v>6.8420237004580002</v>
      </c>
      <c r="DC34" s="17">
        <v>3261.82509452867</v>
      </c>
      <c r="DD34" s="17">
        <v>0</v>
      </c>
      <c r="DE34" s="17">
        <v>0.119996596600472</v>
      </c>
      <c r="DF34" s="17">
        <v>21.899097482431898</v>
      </c>
      <c r="DG34" s="17">
        <v>9.9989944002601399E-3</v>
      </c>
      <c r="DH34" s="17">
        <v>405.50096585275998</v>
      </c>
      <c r="DI34" s="17">
        <v>23.011864199742501</v>
      </c>
      <c r="DJ34" s="17">
        <v>16.3979976679902</v>
      </c>
      <c r="DK34" s="17">
        <v>0</v>
      </c>
      <c r="DL34" s="17">
        <v>13.2429189339573</v>
      </c>
      <c r="DM34" s="17">
        <v>124.786184127223</v>
      </c>
      <c r="DN34" s="17">
        <v>81.580207595961397</v>
      </c>
      <c r="DO34" s="17">
        <v>116.46697326271899</v>
      </c>
      <c r="DP34" s="17">
        <v>7562.6293115626904</v>
      </c>
      <c r="DQ34" s="17">
        <v>43.044854606207501</v>
      </c>
      <c r="DR34" s="17">
        <v>54.394177105672</v>
      </c>
      <c r="DS34" s="17"/>
      <c r="DT34" s="26">
        <f t="shared" si="0"/>
        <v>1.0330771608866296</v>
      </c>
      <c r="DU34" s="40">
        <f t="shared" si="1"/>
        <v>-2.8155130328788632E-7</v>
      </c>
      <c r="DV34" s="40">
        <f t="shared" si="2"/>
        <v>-2.7246565552075434E-7</v>
      </c>
      <c r="DW34" s="40">
        <f t="shared" si="3"/>
        <v>-3.6153890787506947E-7</v>
      </c>
      <c r="DX34" s="40">
        <f t="shared" si="4"/>
        <v>-3.2713734960254236E-7</v>
      </c>
      <c r="DY34" s="40">
        <f t="shared" si="5"/>
        <v>-3.2797685552077171E-7</v>
      </c>
      <c r="DZ34" s="40">
        <f t="shared" si="6"/>
        <v>-3.554792735522764E-7</v>
      </c>
      <c r="EA34" s="40">
        <f t="shared" si="7"/>
        <v>-2.9122631523192426E-7</v>
      </c>
      <c r="EB34" s="40">
        <f t="shared" si="8"/>
        <v>-4.295898892608386E-7</v>
      </c>
      <c r="EC34" s="40">
        <f t="shared" si="9"/>
        <v>-8.9646161210579295E-8</v>
      </c>
      <c r="ED34" s="40">
        <f t="shared" si="10"/>
        <v>-4.5392991593864909E-7</v>
      </c>
      <c r="EE34" s="40">
        <f t="shared" si="11"/>
        <v>-2.9235537458019471E-7</v>
      </c>
      <c r="EF34" s="40">
        <f t="shared" si="12"/>
        <v>-2.8425054531403136E-7</v>
      </c>
      <c r="EG34" s="40">
        <f t="shared" si="13"/>
        <v>7.0600460398101584E-7</v>
      </c>
      <c r="EH34" s="40">
        <f t="shared" si="14"/>
        <v>6.8779946480233477E-7</v>
      </c>
      <c r="EI34" s="40">
        <f t="shared" si="15"/>
        <v>-4.5818946465802084E-7</v>
      </c>
      <c r="EJ34" s="40">
        <f t="shared" si="16"/>
        <v>-3.3914130995756819E-7</v>
      </c>
      <c r="EK34" s="40">
        <f t="shared" si="17"/>
        <v>-6.3564745430293814E-7</v>
      </c>
      <c r="EL34" s="40">
        <f t="shared" si="18"/>
        <v>1.0453502626874047E-6</v>
      </c>
      <c r="EM34" s="40">
        <f t="shared" si="19"/>
        <v>-1.4838243733896756E-7</v>
      </c>
      <c r="EN34" s="40">
        <f t="shared" si="20"/>
        <v>2.7448780651464877E-6</v>
      </c>
      <c r="EO34" s="40">
        <f t="shared" si="21"/>
        <v>0.13579516115277931</v>
      </c>
      <c r="EP34" s="40">
        <f t="shared" si="22"/>
        <v>-6.2207700142687022E-8</v>
      </c>
      <c r="EQ34" s="40">
        <f t="shared" si="23"/>
        <v>1.0956192756877337E-6</v>
      </c>
      <c r="ER34" s="40">
        <f t="shared" si="24"/>
        <v>-2.4305689242679352E-6</v>
      </c>
      <c r="ES34" s="40">
        <f t="shared" si="25"/>
        <v>-4.2967551656909963E-7</v>
      </c>
      <c r="ET34" s="40">
        <f t="shared" si="26"/>
        <v>-1.7498041707626058E-6</v>
      </c>
      <c r="EU34" s="40">
        <f t="shared" si="27"/>
        <v>-9.9597486620446037E-7</v>
      </c>
      <c r="EV34" s="40">
        <f t="shared" si="28"/>
        <v>6.751565613447641E-7</v>
      </c>
      <c r="EW34" s="40">
        <f t="shared" si="29"/>
        <v>0</v>
      </c>
      <c r="EX34" s="40">
        <f t="shared" si="30"/>
        <v>0</v>
      </c>
      <c r="EY34" s="40">
        <f t="shared" si="31"/>
        <v>-1.8253381222160804E-6</v>
      </c>
    </row>
    <row r="35" spans="1:155" x14ac:dyDescent="0.25">
      <c r="A35" s="17" t="s">
        <v>205</v>
      </c>
      <c r="B35" s="15">
        <v>8259.9728739999791</v>
      </c>
      <c r="C35" s="15">
        <v>105.22542999999899</v>
      </c>
      <c r="D35" s="15">
        <v>93.287554</v>
      </c>
      <c r="E35" s="15">
        <v>1096.424953</v>
      </c>
      <c r="F35" s="15">
        <v>1089.5385940000001</v>
      </c>
      <c r="G35" s="15">
        <v>111.320251</v>
      </c>
      <c r="H35" s="15">
        <v>1580.1314069999901</v>
      </c>
      <c r="I35" s="17">
        <v>100.108024999999</v>
      </c>
      <c r="J35" s="17">
        <v>30.596031999999902</v>
      </c>
      <c r="K35" s="17">
        <v>26.838617999999901</v>
      </c>
      <c r="L35" s="17">
        <v>16.192585000000001</v>
      </c>
      <c r="M35" s="17">
        <v>199.947688999999</v>
      </c>
      <c r="N35" s="17">
        <v>20.486820999999999</v>
      </c>
      <c r="O35" s="17">
        <v>17.3556729999999</v>
      </c>
      <c r="P35" s="17">
        <v>0.86178900000000003</v>
      </c>
      <c r="Q35" s="17">
        <v>0.35291699999999998</v>
      </c>
      <c r="R35" s="17">
        <v>0.42938499999999902</v>
      </c>
      <c r="S35" s="17">
        <v>0.39313699999999902</v>
      </c>
      <c r="T35" s="17">
        <v>1.66644699999999</v>
      </c>
      <c r="U35" s="17">
        <v>224.99710099999999</v>
      </c>
      <c r="V35" s="17">
        <v>29.075163</v>
      </c>
      <c r="W35" s="17">
        <v>19.234331999999998</v>
      </c>
      <c r="X35" s="17">
        <v>4.2047249999999998</v>
      </c>
      <c r="Y35" s="17">
        <v>2.3838999999999898E-2</v>
      </c>
      <c r="Z35" s="17">
        <v>2.8627679999999902</v>
      </c>
      <c r="AA35" s="17">
        <v>5.7332369999999901</v>
      </c>
      <c r="AB35" s="17">
        <v>6.1728779999999803</v>
      </c>
      <c r="AC35" s="17">
        <v>6.6100999999999896E-2</v>
      </c>
      <c r="AD35" s="17"/>
      <c r="AE35" s="17"/>
      <c r="AF35" s="17">
        <v>8.3490000000000092E-3</v>
      </c>
      <c r="AG35" s="15"/>
      <c r="AH35" s="17" t="s">
        <v>205</v>
      </c>
      <c r="AI35" s="17">
        <v>118.07804860264601</v>
      </c>
      <c r="AJ35" s="17">
        <v>17.7124320449986</v>
      </c>
      <c r="AK35" s="17">
        <v>19.307542599172098</v>
      </c>
      <c r="AL35" s="17">
        <v>30.712469780003399</v>
      </c>
      <c r="AM35" s="17">
        <v>4.2207201782436803</v>
      </c>
      <c r="AN35" s="17">
        <v>0</v>
      </c>
      <c r="AO35" s="17">
        <v>100.48908295827501</v>
      </c>
      <c r="AP35" s="17">
        <v>100.48908295827501</v>
      </c>
      <c r="AQ35" s="17">
        <v>6.3412464712710097</v>
      </c>
      <c r="AR35" s="17">
        <v>37.509512978489198</v>
      </c>
      <c r="AS35" s="17">
        <v>26.940729838762699</v>
      </c>
      <c r="AT35" s="17">
        <v>6.6351981457047807E-2</v>
      </c>
      <c r="AU35" s="17">
        <v>16.254207730114899</v>
      </c>
      <c r="AV35" s="17">
        <v>2.3929787435495498E-2</v>
      </c>
      <c r="AW35" s="17">
        <v>126.59162326272801</v>
      </c>
      <c r="AX35" s="17">
        <v>8291.2874741094693</v>
      </c>
      <c r="AY35" s="17">
        <v>28.8255365224332</v>
      </c>
      <c r="AZ35" s="17">
        <v>2.4735210807056901E-2</v>
      </c>
      <c r="BA35" s="17">
        <v>18.9449948677008</v>
      </c>
      <c r="BB35" s="17">
        <v>0</v>
      </c>
      <c r="BC35" s="17">
        <v>3.3245864133946199</v>
      </c>
      <c r="BD35" s="17">
        <v>12.682388669325899</v>
      </c>
      <c r="BE35" s="17">
        <v>200.70868306016899</v>
      </c>
      <c r="BF35" s="17">
        <v>200.70868306016899</v>
      </c>
      <c r="BG35" s="17">
        <v>13.2995062176707</v>
      </c>
      <c r="BH35" s="17">
        <v>0</v>
      </c>
      <c r="BI35" s="17">
        <v>2.87366274529175</v>
      </c>
      <c r="BJ35" s="17">
        <v>1582001.3267759001</v>
      </c>
      <c r="BK35" s="17">
        <v>0</v>
      </c>
      <c r="BL35" s="17">
        <v>128.74948144446799</v>
      </c>
      <c r="BM35" s="17">
        <v>9.0083213019772099</v>
      </c>
      <c r="BN35" s="17">
        <v>15.3946574319794</v>
      </c>
      <c r="BO35" s="17">
        <v>133.58231912536399</v>
      </c>
      <c r="BP35" s="17">
        <v>6.7780685634925604</v>
      </c>
      <c r="BQ35" s="17">
        <v>2.1790201667796498E-3</v>
      </c>
      <c r="BR35" s="17">
        <v>6.20183947044979E-3</v>
      </c>
      <c r="BS35" s="17">
        <v>225.85415144722799</v>
      </c>
      <c r="BT35" s="17">
        <v>5.7550823955058696</v>
      </c>
      <c r="BU35" s="17">
        <v>0</v>
      </c>
      <c r="BV35" s="17">
        <v>31.0333600150311</v>
      </c>
      <c r="BW35" s="17">
        <v>105.62549551745199</v>
      </c>
      <c r="BX35" s="17">
        <v>0</v>
      </c>
      <c r="BY35" s="17">
        <v>1627.6895429267399</v>
      </c>
      <c r="BZ35" s="17">
        <v>84.273512351063999</v>
      </c>
      <c r="CA35" s="17">
        <v>9.3637282882763699</v>
      </c>
      <c r="CB35" s="17">
        <v>93.637240639340405</v>
      </c>
      <c r="CC35" s="17">
        <v>8.2035046591642194E-2</v>
      </c>
      <c r="CD35" s="17">
        <v>56.814995340035402</v>
      </c>
      <c r="CE35" s="17">
        <v>5.7272868533957197</v>
      </c>
      <c r="CF35" s="17">
        <v>0.86506960036817104</v>
      </c>
      <c r="CG35" s="17">
        <v>0.35425865335074902</v>
      </c>
      <c r="CH35" s="17">
        <v>0.43101892346103599</v>
      </c>
      <c r="CI35" s="17">
        <v>0.39463220727855902</v>
      </c>
      <c r="CJ35" s="17">
        <v>1.67279299873785</v>
      </c>
      <c r="CK35" s="17">
        <v>2.2054361987907601E-2</v>
      </c>
      <c r="CL35" s="17">
        <v>136.61498228323799</v>
      </c>
      <c r="CM35" s="17">
        <v>6.8665756598709202E-2</v>
      </c>
      <c r="CN35" s="17">
        <v>10.029762932588101</v>
      </c>
      <c r="CO35" s="17">
        <v>156.303503254573</v>
      </c>
      <c r="CP35" s="17">
        <v>3.2238375083362199E-2</v>
      </c>
      <c r="CQ35" s="17">
        <v>0</v>
      </c>
      <c r="CR35" s="17">
        <v>15.444501584572</v>
      </c>
      <c r="CS35" s="17">
        <v>1100.57002746884</v>
      </c>
      <c r="CT35" s="17">
        <v>1093.6810624837501</v>
      </c>
      <c r="CU35" s="17">
        <v>6.8889649850912402</v>
      </c>
      <c r="CV35" s="17">
        <v>2.6412636011397799E-2</v>
      </c>
      <c r="CW35" s="17">
        <v>3.7570530707628498E-3</v>
      </c>
      <c r="CX35" s="17">
        <v>0.29278695668468901</v>
      </c>
      <c r="CY35" s="17">
        <v>2.9909700700518602</v>
      </c>
      <c r="CZ35" s="17">
        <v>365.63230465671199</v>
      </c>
      <c r="DA35" s="17">
        <v>2.70668802283988</v>
      </c>
      <c r="DB35" s="17">
        <v>3.8125478959638799</v>
      </c>
      <c r="DC35" s="17">
        <v>522.33180641214301</v>
      </c>
      <c r="DD35" s="17">
        <v>1.03161361865551E-2</v>
      </c>
      <c r="DE35" s="17">
        <v>0.10246346886247</v>
      </c>
      <c r="DF35" s="17">
        <v>13.8792751092665</v>
      </c>
      <c r="DG35" s="17">
        <v>1.32393674719048E-3</v>
      </c>
      <c r="DH35" s="17">
        <v>111.745161655891</v>
      </c>
      <c r="DI35" s="17">
        <v>3.8377051128484898</v>
      </c>
      <c r="DJ35" s="17">
        <v>6.1963536235607899</v>
      </c>
      <c r="DK35" s="17">
        <v>0</v>
      </c>
      <c r="DL35" s="17">
        <v>2.2085278879225201</v>
      </c>
      <c r="DM35" s="17">
        <v>20.835059464614801</v>
      </c>
      <c r="DN35" s="17">
        <v>20.5648177589621</v>
      </c>
      <c r="DO35" s="17">
        <v>19.434191038839899</v>
      </c>
      <c r="DP35" s="17">
        <v>1586.1329256987201</v>
      </c>
      <c r="DQ35" s="17">
        <v>17.4216824332611</v>
      </c>
      <c r="DR35" s="17">
        <v>9.0796062104217992</v>
      </c>
      <c r="DS35" s="17"/>
      <c r="DT35" s="26">
        <f t="shared" ref="DT35:DT51" si="32">BY35/DP35</f>
        <v>1.0261999587517001</v>
      </c>
      <c r="DU35" s="40">
        <f t="shared" ref="DU35:DU51" si="33">(AX35-B35)/(B35+1E-50)</f>
        <v>3.7911262648403473E-3</v>
      </c>
      <c r="DV35" s="40">
        <f t="shared" ref="DV35:DV51" si="34">(BW35-C35)/(C35+1E-50)</f>
        <v>3.8019851042947017E-3</v>
      </c>
      <c r="DW35" s="40">
        <f t="shared" ref="DW35:DW51" si="35">(CB35-D35)/(D35+1E-50)</f>
        <v>3.7484811675993217E-3</v>
      </c>
      <c r="DX35" s="40">
        <f t="shared" ref="DX35:DX51" si="36">(CS35-E35)/(E35+1E-50)</f>
        <v>3.7805364220308783E-3</v>
      </c>
      <c r="DY35" s="40">
        <f t="shared" ref="DY35:DY51" si="37">(CT35-F35)/(F35+1E-50)</f>
        <v>3.8020392362071828E-3</v>
      </c>
      <c r="DZ35" s="40">
        <f t="shared" ref="DZ35:DZ51" si="38">(DH35-G35)/(G35+1E-50)</f>
        <v>3.8170112991480517E-3</v>
      </c>
      <c r="EA35" s="40">
        <f t="shared" ref="EA35:EA51" si="39">(DP35-H35)/(H35+1E-50)</f>
        <v>3.7981136708904501E-3</v>
      </c>
      <c r="EB35" s="40">
        <f t="shared" ref="EB35:EB51" si="40">(AP35-I35)/(I35+1E-50)</f>
        <v>3.8064676460853818E-3</v>
      </c>
      <c r="EC35" s="40">
        <f t="shared" ref="EC35:EC51" si="41">(AL35-J35)/(J35+1E-50)</f>
        <v>3.8056497000492767E-3</v>
      </c>
      <c r="ED35" s="40">
        <f t="shared" ref="ED35:ED51" si="42">(AS35-K35)/(K35+1E-50)</f>
        <v>3.8046608347269964E-3</v>
      </c>
      <c r="EE35" s="40">
        <f t="shared" ref="EE35:EE51" si="43">(AU35-L35)/(L35+1E-50)</f>
        <v>3.805614119975171E-3</v>
      </c>
      <c r="EF35" s="40">
        <f t="shared" ref="EF35:EF51" si="44">(BF35-M35)/(M35+1E-50)</f>
        <v>3.8059657702270099E-3</v>
      </c>
      <c r="EG35" s="40">
        <f t="shared" ref="EG35:EG51" si="45">(DN35-N35)/(N35+1E-50)</f>
        <v>3.8071674937805579E-3</v>
      </c>
      <c r="EH35" s="40">
        <f t="shared" ref="EH35:EH51" si="46">(DQ35-O35)/(O35+1E-50)</f>
        <v>3.8033346941487569E-3</v>
      </c>
      <c r="EI35" s="40">
        <f t="shared" ref="EI35:EI51" si="47">(CF35-P35)/(P35+1E-50)</f>
        <v>3.8067327015905471E-3</v>
      </c>
      <c r="EJ35" s="40">
        <f t="shared" ref="EJ35:EJ51" si="48">(CG35-Q35)/(Q35+1E-50)</f>
        <v>3.8016115708482141E-3</v>
      </c>
      <c r="EK35" s="40">
        <f t="shared" ref="EK35:EK51" si="49">(CH35-R35)/(R35+1E-50)</f>
        <v>3.8052644154708982E-3</v>
      </c>
      <c r="EL35" s="40">
        <f t="shared" ref="EL35:EL51" si="50">(CI35-S35)/(S35+1E-50)</f>
        <v>3.8032728503295558E-3</v>
      </c>
      <c r="EM35" s="40">
        <f t="shared" ref="EM35:EM51" si="51">(CJ35-T35)/(T35+1E-50)</f>
        <v>3.8081011504476608E-3</v>
      </c>
      <c r="EN35" s="40">
        <f t="shared" ref="EN35:EN51" si="52">(BS35-U35)/(U35+1E-50)</f>
        <v>3.8091621777295919E-3</v>
      </c>
      <c r="EO35" s="40">
        <f t="shared" ref="EO35:EO51" si="53">(BV35-V35)/(V35+1E-50)</f>
        <v>6.734947676926524E-2</v>
      </c>
      <c r="EP35" s="40">
        <f t="shared" ref="EP35:EP51" si="54">(AK35-W35)/(W35+1E-50)</f>
        <v>3.8062459965908842E-3</v>
      </c>
      <c r="EQ35" s="40">
        <f t="shared" ref="EQ35:EQ51" si="55">(AM35-X35)/(X35+1E-50)</f>
        <v>3.8040961641202372E-3</v>
      </c>
      <c r="ER35" s="40">
        <f t="shared" ref="ER35:ER51" si="56">(AV35-Y35)/(Y35+1E-50)</f>
        <v>3.8083575441755189E-3</v>
      </c>
      <c r="ES35" s="40">
        <f t="shared" ref="ES35:ES51" si="57">(BI35-Z35)/(Z35+1E-50)</f>
        <v>3.8056682524605064E-3</v>
      </c>
      <c r="ET35" s="40">
        <f t="shared" ref="ET35:ET51" si="58">(BT35-AA35)/(AA35+1E-50)</f>
        <v>3.8103074242141974E-3</v>
      </c>
      <c r="EU35" s="40">
        <f t="shared" ref="EU35:EU51" si="59">(DJ35-AB35)/(AB35+1E-50)</f>
        <v>3.8030273011729118E-3</v>
      </c>
      <c r="EV35" s="40">
        <f t="shared" ref="EV35:EV51" si="60">(AT35-AC35)/(AC35+1E-50)</f>
        <v>3.7969388821335703E-3</v>
      </c>
      <c r="EW35" s="40">
        <f t="shared" ref="EW35:EW51" si="61">(AN35-AD35)/(AD35+1E-50)</f>
        <v>0</v>
      </c>
      <c r="EX35" s="40">
        <f t="shared" ref="EX35:EX51" si="62">(BB35-AE35)/(AE35+1E-50)</f>
        <v>0</v>
      </c>
      <c r="EY35" s="40">
        <f t="shared" ref="EY35:EY51" si="63">(BQ35+BR35-AF35)/(AF35+1E-50)</f>
        <v>3.8159824205810334E-3</v>
      </c>
    </row>
    <row r="36" spans="1:155" x14ac:dyDescent="0.25">
      <c r="A36" s="17" t="s">
        <v>206</v>
      </c>
      <c r="B36" s="15">
        <v>17419.901045999999</v>
      </c>
      <c r="C36" s="15">
        <v>115.936837999999</v>
      </c>
      <c r="D36" s="15">
        <v>300.35346499999901</v>
      </c>
      <c r="E36" s="15">
        <v>2815.96829599999</v>
      </c>
      <c r="F36" s="15">
        <v>2621.92719699999</v>
      </c>
      <c r="G36" s="15">
        <v>159.93120399999901</v>
      </c>
      <c r="H36" s="15">
        <v>3185.1363919999999</v>
      </c>
      <c r="I36" s="17">
        <v>143.893079</v>
      </c>
      <c r="J36" s="17">
        <v>43.957796000000002</v>
      </c>
      <c r="K36" s="17">
        <v>38.6347629999999</v>
      </c>
      <c r="L36" s="17">
        <v>23.352587</v>
      </c>
      <c r="M36" s="17">
        <v>215.667903999999</v>
      </c>
      <c r="N36" s="17">
        <v>29.53415</v>
      </c>
      <c r="O36" s="17">
        <v>25.069673999999999</v>
      </c>
      <c r="P36" s="17">
        <v>1.65409299999999</v>
      </c>
      <c r="Q36" s="17">
        <v>0.67743700000000096</v>
      </c>
      <c r="R36" s="17">
        <v>0.82409699999999897</v>
      </c>
      <c r="S36" s="17">
        <v>0.75461599999999895</v>
      </c>
      <c r="T36" s="17">
        <v>3.19856300000002</v>
      </c>
      <c r="U36" s="17">
        <v>197.810026999999</v>
      </c>
      <c r="V36" s="17">
        <v>41.725574000000002</v>
      </c>
      <c r="W36" s="17">
        <v>27.645340000000001</v>
      </c>
      <c r="X36" s="17">
        <v>6.0098549999999902</v>
      </c>
      <c r="Y36" s="17">
        <v>4.57829999999999E-2</v>
      </c>
      <c r="Z36" s="17">
        <v>4.1210489999999904</v>
      </c>
      <c r="AA36" s="17">
        <v>11.004124999999901</v>
      </c>
      <c r="AB36" s="17">
        <v>8.9289149999999999</v>
      </c>
      <c r="AC36" s="17">
        <v>0.12690799999999999</v>
      </c>
      <c r="AD36" s="17"/>
      <c r="AE36" s="17"/>
      <c r="AF36" s="17">
        <v>0.10478700000000001</v>
      </c>
      <c r="AG36" s="15"/>
      <c r="AH36" s="17" t="s">
        <v>206</v>
      </c>
      <c r="AI36" s="17">
        <v>299.75973500304298</v>
      </c>
      <c r="AJ36" s="17">
        <v>44.9674112372373</v>
      </c>
      <c r="AK36" s="17">
        <v>27.645368362886199</v>
      </c>
      <c r="AL36" s="17">
        <v>43.957769704898702</v>
      </c>
      <c r="AM36" s="17">
        <v>6.0098348118785001</v>
      </c>
      <c r="AN36" s="17">
        <v>0</v>
      </c>
      <c r="AO36" s="17">
        <v>143.893142798795</v>
      </c>
      <c r="AP36" s="17">
        <v>143.893142798795</v>
      </c>
      <c r="AQ36" s="17">
        <v>16.092304272689599</v>
      </c>
      <c r="AR36" s="17">
        <v>95.327446440241602</v>
      </c>
      <c r="AS36" s="17">
        <v>38.634676402304102</v>
      </c>
      <c r="AT36" s="17">
        <v>0.12690772717074</v>
      </c>
      <c r="AU36" s="17">
        <v>23.3525790738721</v>
      </c>
      <c r="AV36" s="17">
        <v>4.5783063329871997E-2</v>
      </c>
      <c r="AW36" s="17">
        <v>321.30605500235998</v>
      </c>
      <c r="AX36" s="17">
        <v>17419.895712561301</v>
      </c>
      <c r="AY36" s="17">
        <v>73.157997519314094</v>
      </c>
      <c r="AZ36" s="17">
        <v>0</v>
      </c>
      <c r="BA36" s="17">
        <v>48.130623284756602</v>
      </c>
      <c r="BB36" s="17">
        <v>0</v>
      </c>
      <c r="BC36" s="17">
        <v>8.4493103660036208</v>
      </c>
      <c r="BD36" s="17">
        <v>31.9347221737269</v>
      </c>
      <c r="BE36" s="17">
        <v>215.66783173689799</v>
      </c>
      <c r="BF36" s="17">
        <v>215.66783173689799</v>
      </c>
      <c r="BG36" s="17">
        <v>33.807818808547303</v>
      </c>
      <c r="BH36" s="17">
        <v>0</v>
      </c>
      <c r="BI36" s="17">
        <v>4.1210549348699503</v>
      </c>
      <c r="BJ36" s="17">
        <v>3024825.4599061902</v>
      </c>
      <c r="BK36" s="17">
        <v>0</v>
      </c>
      <c r="BL36" s="17">
        <v>327.15016836723402</v>
      </c>
      <c r="BM36" s="17">
        <v>22.888965313724601</v>
      </c>
      <c r="BN36" s="17">
        <v>39.133734302350099</v>
      </c>
      <c r="BO36" s="17">
        <v>339.56908784250697</v>
      </c>
      <c r="BP36" s="17">
        <v>17.206882836605502</v>
      </c>
      <c r="BQ36" s="17">
        <v>2.7244624117462202E-2</v>
      </c>
      <c r="BR36" s="17">
        <v>7.7542115004106099E-2</v>
      </c>
      <c r="BS36" s="17">
        <v>197.81059481142199</v>
      </c>
      <c r="BT36" s="17">
        <v>11.0041322591015</v>
      </c>
      <c r="BU36" s="17">
        <v>0</v>
      </c>
      <c r="BV36" s="17">
        <v>46.422045653935399</v>
      </c>
      <c r="BW36" s="17">
        <v>115.93676225786299</v>
      </c>
      <c r="BX36" s="17">
        <v>0</v>
      </c>
      <c r="BY36" s="17">
        <v>3291.1832239289602</v>
      </c>
      <c r="BZ36" s="17">
        <v>270.31801928933999</v>
      </c>
      <c r="CA36" s="17">
        <v>30.035338708444201</v>
      </c>
      <c r="CB36" s="17">
        <v>300.35335799778397</v>
      </c>
      <c r="CC36" s="17">
        <v>0.20851788735319601</v>
      </c>
      <c r="CD36" s="17">
        <v>144.35697668309101</v>
      </c>
      <c r="CE36" s="17">
        <v>14.5589383700353</v>
      </c>
      <c r="CF36" s="17">
        <v>1.6540890382182201</v>
      </c>
      <c r="CG36" s="17">
        <v>0.677439239841928</v>
      </c>
      <c r="CH36" s="17">
        <v>0.82409580099318203</v>
      </c>
      <c r="CI36" s="17">
        <v>0.75461337952016405</v>
      </c>
      <c r="CJ36" s="17">
        <v>3.19857024073369</v>
      </c>
      <c r="CK36" s="17">
        <v>7.2861218604805003E-2</v>
      </c>
      <c r="CL36" s="17">
        <v>347.09672524843302</v>
      </c>
      <c r="CM36" s="17">
        <v>3.0760019841597899E-2</v>
      </c>
      <c r="CN36" s="17">
        <v>8.7454032194094893</v>
      </c>
      <c r="CO36" s="17">
        <v>93.695375121943101</v>
      </c>
      <c r="CP36" s="17">
        <v>3.0253135137816401E-2</v>
      </c>
      <c r="CQ36" s="17">
        <v>0</v>
      </c>
      <c r="CR36" s="17">
        <v>2.1179175269652801</v>
      </c>
      <c r="CS36" s="17">
        <v>2815.9675105382398</v>
      </c>
      <c r="CT36" s="17">
        <v>2621.9264642246499</v>
      </c>
      <c r="CU36" s="17">
        <v>194.04104631359601</v>
      </c>
      <c r="CV36" s="17">
        <v>2.8147028004210799E-2</v>
      </c>
      <c r="CW36" s="17">
        <v>5.1519692896156702E-3</v>
      </c>
      <c r="CX36" s="17">
        <v>14.2697509548768</v>
      </c>
      <c r="CY36" s="17">
        <v>1.2934609589003301</v>
      </c>
      <c r="CZ36" s="17">
        <v>1022.07194420101</v>
      </c>
      <c r="DA36" s="17">
        <v>6.7201592541763802</v>
      </c>
      <c r="DB36" s="17">
        <v>3.0228872214597899</v>
      </c>
      <c r="DC36" s="17">
        <v>1460.10291219541</v>
      </c>
      <c r="DD36" s="17">
        <v>0</v>
      </c>
      <c r="DE36" s="17">
        <v>5.2961745619691601E-2</v>
      </c>
      <c r="DF36" s="17">
        <v>9.6617328891019998</v>
      </c>
      <c r="DG36" s="17">
        <v>4.7855648847809403E-3</v>
      </c>
      <c r="DH36" s="17">
        <v>159.93117097482801</v>
      </c>
      <c r="DI36" s="17">
        <v>9.7556071479385498</v>
      </c>
      <c r="DJ36" s="17">
        <v>8.9289089376753399</v>
      </c>
      <c r="DK36" s="17">
        <v>0</v>
      </c>
      <c r="DL36" s="17">
        <v>5.6141557381336797</v>
      </c>
      <c r="DM36" s="17">
        <v>52.901492955810703</v>
      </c>
      <c r="DN36" s="17">
        <v>29.534153888923498</v>
      </c>
      <c r="DO36" s="17">
        <v>49.374674594394698</v>
      </c>
      <c r="DP36" s="17">
        <v>3185.13558546492</v>
      </c>
      <c r="DQ36" s="17">
        <v>25.069666857344899</v>
      </c>
      <c r="DR36" s="17">
        <v>23.0597463635035</v>
      </c>
      <c r="DS36" s="17"/>
      <c r="DT36" s="26">
        <f t="shared" si="32"/>
        <v>1.0332945444922279</v>
      </c>
      <c r="DU36" s="40">
        <f t="shared" si="33"/>
        <v>-3.0616928784373116E-7</v>
      </c>
      <c r="DV36" s="40">
        <f t="shared" si="34"/>
        <v>-6.5330517298496578E-7</v>
      </c>
      <c r="DW36" s="40">
        <f t="shared" si="35"/>
        <v>-3.5625430534510788E-7</v>
      </c>
      <c r="DX36" s="40">
        <f t="shared" si="36"/>
        <v>-2.7893131868678574E-7</v>
      </c>
      <c r="DY36" s="40">
        <f t="shared" si="37"/>
        <v>-2.7947966707460229E-7</v>
      </c>
      <c r="DZ36" s="40">
        <f t="shared" si="38"/>
        <v>-2.0649610695599059E-7</v>
      </c>
      <c r="EA36" s="40">
        <f t="shared" si="39"/>
        <v>-2.5321838081151515E-7</v>
      </c>
      <c r="EB36" s="40">
        <f t="shared" si="40"/>
        <v>4.4337639753460966E-7</v>
      </c>
      <c r="EC36" s="40">
        <f t="shared" si="41"/>
        <v>-5.9818971132953086E-7</v>
      </c>
      <c r="ED36" s="40">
        <f t="shared" si="42"/>
        <v>-2.241444985652394E-6</v>
      </c>
      <c r="EE36" s="40">
        <f t="shared" si="43"/>
        <v>-3.394111281886371E-7</v>
      </c>
      <c r="EF36" s="40">
        <f t="shared" si="44"/>
        <v>-3.3506655215372487E-7</v>
      </c>
      <c r="EG36" s="40">
        <f t="shared" si="45"/>
        <v>1.3167548407171741E-7</v>
      </c>
      <c r="EH36" s="40">
        <f t="shared" si="46"/>
        <v>-2.8491216520276041E-7</v>
      </c>
      <c r="EI36" s="40">
        <f t="shared" si="47"/>
        <v>-2.3951384655995035E-6</v>
      </c>
      <c r="EJ36" s="40">
        <f t="shared" si="48"/>
        <v>3.3063471984008409E-6</v>
      </c>
      <c r="EK36" s="40">
        <f t="shared" si="49"/>
        <v>-1.454934087787219E-6</v>
      </c>
      <c r="EL36" s="40">
        <f t="shared" si="50"/>
        <v>-3.4726004151817224E-6</v>
      </c>
      <c r="EM36" s="40">
        <f t="shared" si="51"/>
        <v>2.2637458352321111E-6</v>
      </c>
      <c r="EN36" s="40">
        <f t="shared" si="52"/>
        <v>2.8704885773892479E-6</v>
      </c>
      <c r="EO36" s="40">
        <f t="shared" si="53"/>
        <v>0.11255619045373461</v>
      </c>
      <c r="EP36" s="40">
        <f t="shared" si="54"/>
        <v>1.0259554123008378E-6</v>
      </c>
      <c r="EQ36" s="40">
        <f t="shared" si="55"/>
        <v>-3.359169479142567E-6</v>
      </c>
      <c r="ER36" s="40">
        <f t="shared" si="56"/>
        <v>1.3832617368117338E-6</v>
      </c>
      <c r="ES36" s="40">
        <f t="shared" si="57"/>
        <v>1.4401357421187335E-6</v>
      </c>
      <c r="ET36" s="40">
        <f t="shared" si="58"/>
        <v>6.5967095056928532E-7</v>
      </c>
      <c r="EU36" s="40">
        <f t="shared" si="59"/>
        <v>-6.7895423576660398E-7</v>
      </c>
      <c r="EV36" s="40">
        <f t="shared" si="60"/>
        <v>-2.149819239052033E-6</v>
      </c>
      <c r="EW36" s="40">
        <f t="shared" si="61"/>
        <v>0</v>
      </c>
      <c r="EX36" s="40">
        <f t="shared" si="62"/>
        <v>0</v>
      </c>
      <c r="EY36" s="40">
        <f t="shared" si="63"/>
        <v>-2.4896068377213142E-6</v>
      </c>
    </row>
    <row r="37" spans="1:155" x14ac:dyDescent="0.25">
      <c r="A37" s="17" t="s">
        <v>207</v>
      </c>
      <c r="B37" s="15">
        <v>523428.20704040403</v>
      </c>
      <c r="C37" s="15">
        <v>4576.4599403499496</v>
      </c>
      <c r="D37" s="15">
        <v>9453.8177970497509</v>
      </c>
      <c r="E37" s="15">
        <v>80401.520421916997</v>
      </c>
      <c r="F37" s="15">
        <v>78686.717438799198</v>
      </c>
      <c r="G37" s="15">
        <v>5874.5619331000798</v>
      </c>
      <c r="H37" s="15">
        <v>99738.23625283</v>
      </c>
      <c r="I37" s="17">
        <v>5310.4344929717799</v>
      </c>
      <c r="J37" s="17">
        <v>1730.1564290996</v>
      </c>
      <c r="K37" s="17">
        <v>1283.58890965501</v>
      </c>
      <c r="L37" s="17">
        <v>737.74166925516499</v>
      </c>
      <c r="M37" s="17">
        <v>7238.2923646149602</v>
      </c>
      <c r="N37" s="17">
        <v>946.03884207701105</v>
      </c>
      <c r="O37" s="17">
        <v>756.44884667750603</v>
      </c>
      <c r="P37" s="17">
        <v>51.143567405400397</v>
      </c>
      <c r="Q37" s="17">
        <v>20.109457000000301</v>
      </c>
      <c r="R37" s="17">
        <v>24.5910723480511</v>
      </c>
      <c r="S37" s="17">
        <v>22.556356634000899</v>
      </c>
      <c r="T37" s="17">
        <v>97.835865388710204</v>
      </c>
      <c r="U37" s="17">
        <v>6548.3403285619297</v>
      </c>
      <c r="V37" s="17">
        <v>1260.0418909688101</v>
      </c>
      <c r="W37" s="17">
        <v>871.31276922496102</v>
      </c>
      <c r="X37" s="17">
        <v>178.39919799999899</v>
      </c>
      <c r="Y37" s="17">
        <v>1.3589639999999801</v>
      </c>
      <c r="Z37" s="17">
        <v>123.12933637424899</v>
      </c>
      <c r="AA37" s="17">
        <v>332.49379327499997</v>
      </c>
      <c r="AB37" s="17">
        <v>291.59373135810699</v>
      </c>
      <c r="AC37" s="17">
        <v>3.8451428170000299</v>
      </c>
      <c r="AD37" s="17">
        <v>15.418880664516401</v>
      </c>
      <c r="AE37" s="17">
        <v>6.2320653600003704</v>
      </c>
      <c r="AF37" s="17">
        <v>0.22561500000000201</v>
      </c>
      <c r="AG37" s="15"/>
      <c r="AH37" s="17" t="s">
        <v>207</v>
      </c>
      <c r="AI37" s="17">
        <v>8515.5079217446601</v>
      </c>
      <c r="AJ37" s="17">
        <v>1489.25970152677</v>
      </c>
      <c r="AK37" s="17">
        <v>871.10518096747603</v>
      </c>
      <c r="AL37" s="17">
        <v>1729.8249347200101</v>
      </c>
      <c r="AM37" s="17">
        <v>178.354024763631</v>
      </c>
      <c r="AN37" s="17">
        <v>15.418845430532899</v>
      </c>
      <c r="AO37" s="17">
        <v>5309.3499961029602</v>
      </c>
      <c r="AP37" s="17">
        <v>5309.3499961029602</v>
      </c>
      <c r="AQ37" s="17">
        <v>597.54377989186298</v>
      </c>
      <c r="AR37" s="17">
        <v>2708.5423782255202</v>
      </c>
      <c r="AS37" s="17">
        <v>1283.2980557552501</v>
      </c>
      <c r="AT37" s="17">
        <v>3.8441855304488</v>
      </c>
      <c r="AU37" s="17">
        <v>737.56613054669799</v>
      </c>
      <c r="AV37" s="17">
        <v>1.3586194433355301</v>
      </c>
      <c r="AW37" s="17">
        <v>10524.4272270003</v>
      </c>
      <c r="AX37" s="17">
        <v>523302.15523797198</v>
      </c>
      <c r="AY37" s="17">
        <v>2462.49830428021</v>
      </c>
      <c r="AZ37" s="17">
        <v>306.26416164436898</v>
      </c>
      <c r="BA37" s="17">
        <v>1424.52157200017</v>
      </c>
      <c r="BB37" s="17">
        <v>6.2320627254567702</v>
      </c>
      <c r="BC37" s="17">
        <v>240.020899004201</v>
      </c>
      <c r="BD37" s="17">
        <v>907.35071574754795</v>
      </c>
      <c r="BE37" s="17">
        <v>7236.6706923963302</v>
      </c>
      <c r="BF37" s="17">
        <v>7236.6706923963302</v>
      </c>
      <c r="BG37" s="17">
        <v>1759.5973484861399</v>
      </c>
      <c r="BH37" s="17">
        <v>0</v>
      </c>
      <c r="BI37" s="17">
        <v>123.098360216194</v>
      </c>
      <c r="BJ37" s="17">
        <v>89894691.181143194</v>
      </c>
      <c r="BK37" s="17">
        <v>0</v>
      </c>
      <c r="BL37" s="17">
        <v>9325.4336834256192</v>
      </c>
      <c r="BM37" s="17">
        <v>676.81841446101896</v>
      </c>
      <c r="BN37" s="17">
        <v>1111.67142844862</v>
      </c>
      <c r="BO37" s="17">
        <v>9675.7744418591192</v>
      </c>
      <c r="BP37" s="17">
        <v>519.83262554515295</v>
      </c>
      <c r="BQ37" s="17">
        <v>5.8644915375584902E-2</v>
      </c>
      <c r="BR37" s="17">
        <v>0.166912642173316</v>
      </c>
      <c r="BS37" s="17">
        <v>6546.8705846826197</v>
      </c>
      <c r="BT37" s="17">
        <v>332.41106831061597</v>
      </c>
      <c r="BU37" s="17">
        <v>338.28963794189701</v>
      </c>
      <c r="BV37" s="17">
        <v>1393.1399943644701</v>
      </c>
      <c r="BW37" s="17">
        <v>4575.2972248817996</v>
      </c>
      <c r="BX37" s="17">
        <v>0</v>
      </c>
      <c r="BY37" s="17">
        <v>103244.910456522</v>
      </c>
      <c r="BZ37" s="17">
        <v>8506.7478666175793</v>
      </c>
      <c r="CA37" s="17">
        <v>945.19466151033805</v>
      </c>
      <c r="CB37" s="17">
        <v>9451.9425281279291</v>
      </c>
      <c r="CC37" s="17">
        <v>5.92337150696659</v>
      </c>
      <c r="CD37" s="17">
        <v>4293.1721217756303</v>
      </c>
      <c r="CE37" s="17">
        <v>413.57525445146399</v>
      </c>
      <c r="CF37" s="17">
        <v>51.131140320019497</v>
      </c>
      <c r="CG37" s="17">
        <v>20.1043651063939</v>
      </c>
      <c r="CH37" s="17">
        <v>24.584901879259402</v>
      </c>
      <c r="CI37" s="17">
        <v>22.550677362138899</v>
      </c>
      <c r="CJ37" s="17">
        <v>97.811764539184296</v>
      </c>
      <c r="CK37" s="17">
        <v>3.6212170773877399</v>
      </c>
      <c r="CL37" s="17">
        <v>13155.030675919201</v>
      </c>
      <c r="CM37" s="17">
        <v>2.4911568869524898</v>
      </c>
      <c r="CN37" s="17">
        <v>707.075140197314</v>
      </c>
      <c r="CO37" s="17">
        <v>3308.5251008526302</v>
      </c>
      <c r="CP37" s="17">
        <v>1.13181746346114</v>
      </c>
      <c r="CQ37" s="17">
        <v>0</v>
      </c>
      <c r="CR37" s="17">
        <v>410.88094638634902</v>
      </c>
      <c r="CS37" s="17">
        <v>80382.559157328898</v>
      </c>
      <c r="CT37" s="17">
        <v>78668.242882125996</v>
      </c>
      <c r="CU37" s="17">
        <v>1714.31627520296</v>
      </c>
      <c r="CV37" s="17">
        <v>4.7742387004745401</v>
      </c>
      <c r="CW37" s="17">
        <v>0.133249248511604</v>
      </c>
      <c r="CX37" s="17">
        <v>392.30357805364901</v>
      </c>
      <c r="CY37" s="17">
        <v>71.716864896575601</v>
      </c>
      <c r="CZ37" s="17">
        <v>30063.015239008499</v>
      </c>
      <c r="DA37" s="17">
        <v>285.10349604843498</v>
      </c>
      <c r="DB37" s="17">
        <v>105.03786560855799</v>
      </c>
      <c r="DC37" s="17">
        <v>42947.165891301098</v>
      </c>
      <c r="DD37" s="17">
        <v>96.152352374016701</v>
      </c>
      <c r="DE37" s="17">
        <v>2.29917162401274</v>
      </c>
      <c r="DF37" s="17">
        <v>362.80461286485098</v>
      </c>
      <c r="DG37" s="17">
        <v>0.16329590710825201</v>
      </c>
      <c r="DH37" s="17">
        <v>5873.14030025791</v>
      </c>
      <c r="DI37" s="17">
        <v>1303.0597323748</v>
      </c>
      <c r="DJ37" s="17">
        <v>291.526500022172</v>
      </c>
      <c r="DK37" s="17">
        <v>0</v>
      </c>
      <c r="DL37" s="17">
        <v>159.48151304260301</v>
      </c>
      <c r="DM37" s="17">
        <v>1596.54086265457</v>
      </c>
      <c r="DN37" s="17">
        <v>945.81719204065701</v>
      </c>
      <c r="DO37" s="17">
        <v>1418.7493586667699</v>
      </c>
      <c r="DP37" s="17">
        <v>99714.159177124806</v>
      </c>
      <c r="DQ37" s="17">
        <v>756.26020199329503</v>
      </c>
      <c r="DR37" s="17">
        <v>697.59110793310401</v>
      </c>
      <c r="DS37" s="17"/>
      <c r="DT37" s="26">
        <f t="shared" si="32"/>
        <v>1.0354087253859849</v>
      </c>
      <c r="DU37" s="40">
        <f t="shared" si="33"/>
        <v>-2.408196591940985E-4</v>
      </c>
      <c r="DV37" s="40">
        <f t="shared" si="34"/>
        <v>-2.5406438236213303E-4</v>
      </c>
      <c r="DW37" s="40">
        <f t="shared" si="35"/>
        <v>-1.9836101795900758E-4</v>
      </c>
      <c r="DX37" s="40">
        <f t="shared" si="36"/>
        <v>-2.3583216447397088E-4</v>
      </c>
      <c r="DY37" s="40">
        <f t="shared" si="37"/>
        <v>-2.3478621646113066E-4</v>
      </c>
      <c r="DZ37" s="40">
        <f t="shared" si="38"/>
        <v>-2.4199810272825618E-4</v>
      </c>
      <c r="EA37" s="40">
        <f t="shared" si="39"/>
        <v>-2.4140266170498856E-4</v>
      </c>
      <c r="EB37" s="40">
        <f t="shared" si="40"/>
        <v>-2.0421998807349428E-4</v>
      </c>
      <c r="EC37" s="40">
        <f t="shared" si="41"/>
        <v>-1.9159792375677114E-4</v>
      </c>
      <c r="ED37" s="40">
        <f t="shared" si="42"/>
        <v>-2.2659427607400257E-4</v>
      </c>
      <c r="EE37" s="40">
        <f t="shared" si="43"/>
        <v>-2.3794061767478639E-4</v>
      </c>
      <c r="EF37" s="40">
        <f t="shared" si="44"/>
        <v>-2.2404071802317629E-4</v>
      </c>
      <c r="EG37" s="40">
        <f t="shared" si="45"/>
        <v>-2.3429274411970272E-4</v>
      </c>
      <c r="EH37" s="40">
        <f t="shared" si="46"/>
        <v>-2.4938194438337637E-4</v>
      </c>
      <c r="EI37" s="40">
        <f t="shared" si="47"/>
        <v>-2.4298432845705665E-4</v>
      </c>
      <c r="EJ37" s="40">
        <f t="shared" si="48"/>
        <v>-2.5320890595909289E-4</v>
      </c>
      <c r="EK37" s="40">
        <f t="shared" si="49"/>
        <v>-2.509231278881963E-4</v>
      </c>
      <c r="EL37" s="40">
        <f t="shared" si="50"/>
        <v>-2.5178143590084224E-4</v>
      </c>
      <c r="EM37" s="40">
        <f t="shared" si="51"/>
        <v>-2.4633961615357878E-4</v>
      </c>
      <c r="EN37" s="40">
        <f t="shared" si="52"/>
        <v>-2.2444524956949092E-4</v>
      </c>
      <c r="EO37" s="40">
        <f t="shared" si="53"/>
        <v>0.10562990353703613</v>
      </c>
      <c r="EP37" s="40">
        <f t="shared" si="54"/>
        <v>-2.382476933852776E-4</v>
      </c>
      <c r="EQ37" s="40">
        <f t="shared" si="55"/>
        <v>-2.5321434666980341E-4</v>
      </c>
      <c r="ER37" s="40">
        <f t="shared" si="56"/>
        <v>-2.5354362915426456E-4</v>
      </c>
      <c r="ES37" s="40">
        <f t="shared" si="57"/>
        <v>-2.5157414932251444E-4</v>
      </c>
      <c r="ET37" s="40">
        <f t="shared" si="58"/>
        <v>-2.4880152970428146E-4</v>
      </c>
      <c r="EU37" s="40">
        <f t="shared" si="59"/>
        <v>-2.3056509350135668E-4</v>
      </c>
      <c r="EV37" s="40">
        <f t="shared" si="60"/>
        <v>-2.4895994681852277E-4</v>
      </c>
      <c r="EW37" s="40">
        <f t="shared" si="61"/>
        <v>-2.2851194109410674E-6</v>
      </c>
      <c r="EX37" s="40">
        <f t="shared" si="62"/>
        <v>-4.2274004651422374E-7</v>
      </c>
      <c r="EY37" s="40">
        <f t="shared" si="63"/>
        <v>-2.5460386543943908E-4</v>
      </c>
    </row>
    <row r="38" spans="1:155" x14ac:dyDescent="0.25">
      <c r="A38" s="17" t="s">
        <v>208</v>
      </c>
      <c r="B38" s="15">
        <v>416980.055516002</v>
      </c>
      <c r="C38" s="15">
        <v>3982.48101399998</v>
      </c>
      <c r="D38" s="15">
        <v>4752.60908499997</v>
      </c>
      <c r="E38" s="15">
        <v>71901.307069999501</v>
      </c>
      <c r="F38" s="15">
        <v>54415.849216999901</v>
      </c>
      <c r="G38" s="15">
        <v>3431.7658109999902</v>
      </c>
      <c r="H38" s="15">
        <v>83608.1230559994</v>
      </c>
      <c r="I38" s="17">
        <v>2948.214121</v>
      </c>
      <c r="J38" s="17">
        <v>901.06281000000297</v>
      </c>
      <c r="K38" s="17">
        <v>790.40593400000103</v>
      </c>
      <c r="L38" s="17">
        <v>476.87824099999801</v>
      </c>
      <c r="M38" s="17">
        <v>5888.5241159999896</v>
      </c>
      <c r="N38" s="17">
        <v>603.343190999998</v>
      </c>
      <c r="O38" s="17">
        <v>511.12916699999801</v>
      </c>
      <c r="P38" s="17">
        <v>25.381038</v>
      </c>
      <c r="Q38" s="17">
        <v>10.394487</v>
      </c>
      <c r="R38" s="17">
        <v>12.644609999999901</v>
      </c>
      <c r="S38" s="17">
        <v>11.5787849999999</v>
      </c>
      <c r="T38" s="17">
        <v>49.077862000000103</v>
      </c>
      <c r="U38" s="17">
        <v>6626.2362710000098</v>
      </c>
      <c r="V38" s="17">
        <v>856.27309400000001</v>
      </c>
      <c r="W38" s="17">
        <v>566.45760199999802</v>
      </c>
      <c r="X38" s="17">
        <v>123.830336</v>
      </c>
      <c r="Y38" s="17">
        <v>0.70266899999999799</v>
      </c>
      <c r="Z38" s="17">
        <v>84.309908000000107</v>
      </c>
      <c r="AA38" s="17">
        <v>168.84519899999901</v>
      </c>
      <c r="AB38" s="17">
        <v>181.79338199999901</v>
      </c>
      <c r="AC38" s="17">
        <v>1.94728199999999</v>
      </c>
      <c r="AD38" s="17"/>
      <c r="AE38" s="17"/>
      <c r="AF38" s="17">
        <v>8.7412000000001502E-2</v>
      </c>
      <c r="AG38" s="15"/>
      <c r="AH38" s="17" t="s">
        <v>208</v>
      </c>
      <c r="AI38" s="17">
        <v>7942.3773869233301</v>
      </c>
      <c r="AJ38" s="17">
        <v>1190.3115360296699</v>
      </c>
      <c r="AK38" s="17">
        <v>567.50828991953597</v>
      </c>
      <c r="AL38" s="17">
        <v>902.734036383275</v>
      </c>
      <c r="AM38" s="17">
        <v>124.060142008836</v>
      </c>
      <c r="AN38" s="17">
        <v>0</v>
      </c>
      <c r="AO38" s="17">
        <v>2953.68280156328</v>
      </c>
      <c r="AP38" s="17">
        <v>2953.68280156328</v>
      </c>
      <c r="AQ38" s="17">
        <v>430.45830443181899</v>
      </c>
      <c r="AR38" s="17">
        <v>2454.45722288978</v>
      </c>
      <c r="AS38" s="17">
        <v>791.87199639785797</v>
      </c>
      <c r="AT38" s="17">
        <v>1.9508943175389499</v>
      </c>
      <c r="AU38" s="17">
        <v>477.76278455668</v>
      </c>
      <c r="AV38" s="17">
        <v>0.70397202756121002</v>
      </c>
      <c r="AW38" s="17">
        <v>8559.0839531942001</v>
      </c>
      <c r="AX38" s="17">
        <v>418176.81839677598</v>
      </c>
      <c r="AY38" s="17">
        <v>1952.3566981157701</v>
      </c>
      <c r="AZ38" s="17">
        <v>43.205086243031403</v>
      </c>
      <c r="BA38" s="17">
        <v>1250.7299174270699</v>
      </c>
      <c r="BB38" s="17">
        <v>0</v>
      </c>
      <c r="BC38" s="17">
        <v>217.44069134013901</v>
      </c>
      <c r="BD38" s="17">
        <v>1026.0833285394999</v>
      </c>
      <c r="BE38" s="17">
        <v>5899.4468927166299</v>
      </c>
      <c r="BF38" s="17">
        <v>5899.4468927166299</v>
      </c>
      <c r="BG38" s="17">
        <v>864.84513443172295</v>
      </c>
      <c r="BH38" s="17">
        <v>0</v>
      </c>
      <c r="BI38" s="17">
        <v>84.466297764089106</v>
      </c>
      <c r="BJ38" s="17">
        <v>46563491.146441303</v>
      </c>
      <c r="BK38" s="17">
        <v>0</v>
      </c>
      <c r="BL38" s="17">
        <v>8462.01927017261</v>
      </c>
      <c r="BM38" s="17">
        <v>592.73791626124103</v>
      </c>
      <c r="BN38" s="17">
        <v>1001.08972762692</v>
      </c>
      <c r="BO38" s="17">
        <v>8687.7732810035795</v>
      </c>
      <c r="BP38" s="17">
        <v>456.10569013599201</v>
      </c>
      <c r="BQ38" s="17">
        <v>2.2768958823172699E-2</v>
      </c>
      <c r="BR38" s="17">
        <v>6.4803876761630699E-2</v>
      </c>
      <c r="BS38" s="17">
        <v>6638.5479345031199</v>
      </c>
      <c r="BT38" s="17">
        <v>169.15836783473199</v>
      </c>
      <c r="BU38" s="17">
        <v>0</v>
      </c>
      <c r="BV38" s="17">
        <v>978.002507835085</v>
      </c>
      <c r="BW38" s="17">
        <v>3992.7687097395801</v>
      </c>
      <c r="BX38" s="17">
        <v>0</v>
      </c>
      <c r="BY38" s="17">
        <v>86211.746363255501</v>
      </c>
      <c r="BZ38" s="17">
        <v>4297.45250625065</v>
      </c>
      <c r="CA38" s="17">
        <v>477.49482740609602</v>
      </c>
      <c r="CB38" s="17">
        <v>4774.9473336567498</v>
      </c>
      <c r="CC38" s="17">
        <v>5.3468067699304704</v>
      </c>
      <c r="CD38" s="17">
        <v>3740.0910967802201</v>
      </c>
      <c r="CE38" s="17">
        <v>372.435423112671</v>
      </c>
      <c r="CF38" s="17">
        <v>25.428102923725501</v>
      </c>
      <c r="CG38" s="17">
        <v>10.4137773708736</v>
      </c>
      <c r="CH38" s="17">
        <v>12.6680830270694</v>
      </c>
      <c r="CI38" s="17">
        <v>11.6002710948262</v>
      </c>
      <c r="CJ38" s="17">
        <v>49.168923143967298</v>
      </c>
      <c r="CK38" s="17">
        <v>7.6383250425436904</v>
      </c>
      <c r="CL38" s="17">
        <v>9005.1463201094793</v>
      </c>
      <c r="CM38" s="17">
        <v>10.994769860502499</v>
      </c>
      <c r="CN38" s="17">
        <v>325.64631167402399</v>
      </c>
      <c r="CO38" s="17">
        <v>3874.4492484553798</v>
      </c>
      <c r="CP38" s="17">
        <v>3.6082277829108702</v>
      </c>
      <c r="CQ38" s="17">
        <v>0</v>
      </c>
      <c r="CR38" s="17">
        <v>442.364445420724</v>
      </c>
      <c r="CS38" s="17">
        <v>72100.846832727504</v>
      </c>
      <c r="CT38" s="17">
        <v>54571.1240836301</v>
      </c>
      <c r="CU38" s="17">
        <v>17529.7227490974</v>
      </c>
      <c r="CV38" s="17">
        <v>14.2944740393635</v>
      </c>
      <c r="CW38" s="17">
        <v>1.3654997789535701</v>
      </c>
      <c r="CX38" s="17">
        <v>316.762090773105</v>
      </c>
      <c r="CY38" s="17">
        <v>302.87240073413898</v>
      </c>
      <c r="CZ38" s="17">
        <v>20074.355469953702</v>
      </c>
      <c r="DA38" s="17">
        <v>69.5954031065328</v>
      </c>
      <c r="DB38" s="17">
        <v>100.49048083004</v>
      </c>
      <c r="DC38" s="17">
        <v>28677.6542357953</v>
      </c>
      <c r="DD38" s="17">
        <v>18.0190324203014</v>
      </c>
      <c r="DE38" s="17">
        <v>14.089524694522</v>
      </c>
      <c r="DF38" s="17">
        <v>333.91755733505198</v>
      </c>
      <c r="DG38" s="17">
        <v>1.02561835319146</v>
      </c>
      <c r="DH38" s="17">
        <v>3438.94268882488</v>
      </c>
      <c r="DI38" s="17">
        <v>249.56021592083999</v>
      </c>
      <c r="DJ38" s="17">
        <v>182.130534303367</v>
      </c>
      <c r="DK38" s="17">
        <v>0</v>
      </c>
      <c r="DL38" s="17">
        <v>143.617281406747</v>
      </c>
      <c r="DM38" s="17">
        <v>1395.86957941117</v>
      </c>
      <c r="DN38" s="17">
        <v>604.46226512252099</v>
      </c>
      <c r="DO38" s="17">
        <v>1282.0530735656901</v>
      </c>
      <c r="DP38" s="17">
        <v>83780.385785578401</v>
      </c>
      <c r="DQ38" s="17">
        <v>512.07703359953905</v>
      </c>
      <c r="DR38" s="17">
        <v>604.30829855022603</v>
      </c>
      <c r="DS38" s="17"/>
      <c r="DT38" s="26">
        <f t="shared" si="32"/>
        <v>1.0290206419423724</v>
      </c>
      <c r="DU38" s="40">
        <f t="shared" si="33"/>
        <v>2.8700722371313874E-3</v>
      </c>
      <c r="DV38" s="40">
        <f t="shared" si="34"/>
        <v>2.58323786188431E-3</v>
      </c>
      <c r="DW38" s="40">
        <f t="shared" si="35"/>
        <v>4.7002074560020196E-3</v>
      </c>
      <c r="DX38" s="40">
        <f t="shared" si="36"/>
        <v>2.7751896434058099E-3</v>
      </c>
      <c r="DY38" s="40">
        <f t="shared" si="37"/>
        <v>2.8534860498270155E-3</v>
      </c>
      <c r="DZ38" s="40">
        <f t="shared" si="38"/>
        <v>2.0913075717129007E-3</v>
      </c>
      <c r="EA38" s="40">
        <f t="shared" si="39"/>
        <v>2.0603587699681031E-3</v>
      </c>
      <c r="EB38" s="40">
        <f t="shared" si="40"/>
        <v>1.8549129536850324E-3</v>
      </c>
      <c r="EC38" s="40">
        <f t="shared" si="41"/>
        <v>1.8547279553930572E-3</v>
      </c>
      <c r="ED38" s="40">
        <f t="shared" si="42"/>
        <v>1.8548221044313957E-3</v>
      </c>
      <c r="EE38" s="40">
        <f t="shared" si="43"/>
        <v>1.8548624798378961E-3</v>
      </c>
      <c r="EF38" s="40">
        <f t="shared" si="44"/>
        <v>1.8549260394402616E-3</v>
      </c>
      <c r="EG38" s="40">
        <f t="shared" si="45"/>
        <v>1.8547886828194804E-3</v>
      </c>
      <c r="EH38" s="40">
        <f t="shared" si="46"/>
        <v>1.8544560959109725E-3</v>
      </c>
      <c r="EI38" s="40">
        <f t="shared" si="47"/>
        <v>1.8543340790672276E-3</v>
      </c>
      <c r="EJ38" s="40">
        <f t="shared" si="48"/>
        <v>1.8558271200493188E-3</v>
      </c>
      <c r="EK38" s="40">
        <f t="shared" si="49"/>
        <v>1.8563662358506742E-3</v>
      </c>
      <c r="EL38" s="40">
        <f t="shared" si="50"/>
        <v>1.8556433016330587E-3</v>
      </c>
      <c r="EM38" s="40">
        <f t="shared" si="51"/>
        <v>1.855442357435928E-3</v>
      </c>
      <c r="EN38" s="40">
        <f t="shared" si="52"/>
        <v>1.8580175833742348E-3</v>
      </c>
      <c r="EO38" s="40">
        <f t="shared" si="53"/>
        <v>0.14216190452328401</v>
      </c>
      <c r="EP38" s="40">
        <f t="shared" si="54"/>
        <v>1.8548394722363588E-3</v>
      </c>
      <c r="EQ38" s="40">
        <f t="shared" si="55"/>
        <v>1.8558134965893432E-3</v>
      </c>
      <c r="ER38" s="40">
        <f t="shared" si="56"/>
        <v>1.854397392245904E-3</v>
      </c>
      <c r="ES38" s="40">
        <f t="shared" si="57"/>
        <v>1.8549393279968811E-3</v>
      </c>
      <c r="ET38" s="40">
        <f t="shared" si="58"/>
        <v>1.854768963451421E-3</v>
      </c>
      <c r="EU38" s="40">
        <f t="shared" si="59"/>
        <v>1.8545906328316629E-3</v>
      </c>
      <c r="EV38" s="40">
        <f t="shared" si="60"/>
        <v>1.8550561957435966E-3</v>
      </c>
      <c r="EW38" s="40">
        <f t="shared" si="61"/>
        <v>0</v>
      </c>
      <c r="EX38" s="40">
        <f t="shared" si="62"/>
        <v>0</v>
      </c>
      <c r="EY38" s="40">
        <f t="shared" si="63"/>
        <v>1.8399714547418734E-3</v>
      </c>
    </row>
    <row r="39" spans="1:155" x14ac:dyDescent="0.25">
      <c r="A39" s="17" t="s">
        <v>209</v>
      </c>
      <c r="B39" s="15">
        <v>29042.038500999999</v>
      </c>
      <c r="C39" s="15">
        <v>200.87723599999899</v>
      </c>
      <c r="D39" s="15">
        <v>489.487045999999</v>
      </c>
      <c r="E39" s="15">
        <v>5096.4474109999901</v>
      </c>
      <c r="F39" s="15">
        <v>4394.9307789999903</v>
      </c>
      <c r="G39" s="15">
        <v>250.08720299999899</v>
      </c>
      <c r="H39" s="15">
        <v>5697.7710499999903</v>
      </c>
      <c r="I39" s="17">
        <v>185.648293999999</v>
      </c>
      <c r="J39" s="17">
        <v>93.548235000000005</v>
      </c>
      <c r="K39" s="17">
        <v>81.963307999999799</v>
      </c>
      <c r="L39" s="17">
        <v>74.722713999999996</v>
      </c>
      <c r="M39" s="17">
        <v>486.85618500000101</v>
      </c>
      <c r="N39" s="17">
        <v>57.634982999999998</v>
      </c>
      <c r="O39" s="17">
        <v>30.410383000000099</v>
      </c>
      <c r="P39" s="17">
        <v>2.7899900000000102</v>
      </c>
      <c r="Q39" s="17">
        <v>1.142625</v>
      </c>
      <c r="R39" s="17">
        <v>1.39000999999999</v>
      </c>
      <c r="S39" s="17">
        <v>1.27285299999999</v>
      </c>
      <c r="T39" s="17">
        <v>5.395016</v>
      </c>
      <c r="U39" s="17">
        <v>285.56824199999897</v>
      </c>
      <c r="V39" s="17">
        <v>57.634982999999998</v>
      </c>
      <c r="W39" s="17">
        <v>9.2679559999999803</v>
      </c>
      <c r="X39" s="17">
        <v>8.3990469999999995</v>
      </c>
      <c r="Y39" s="17">
        <v>7.7234000000000094E-2</v>
      </c>
      <c r="Z39" s="17">
        <v>3.4755049999999899</v>
      </c>
      <c r="AA39" s="17">
        <v>18.560645999999998</v>
      </c>
      <c r="AB39" s="17">
        <v>11.584902</v>
      </c>
      <c r="AC39" s="17">
        <v>0.214057</v>
      </c>
      <c r="AD39" s="17"/>
      <c r="AE39" s="17"/>
      <c r="AF39" s="17">
        <v>0.17666799999999899</v>
      </c>
      <c r="AG39" s="15"/>
      <c r="AH39" s="17" t="s">
        <v>209</v>
      </c>
      <c r="AI39" s="17">
        <v>541.23325620915398</v>
      </c>
      <c r="AJ39" s="17">
        <v>81.191026441222505</v>
      </c>
      <c r="AK39" s="17">
        <v>9.2674344304700806</v>
      </c>
      <c r="AL39" s="17">
        <v>93.542888581882195</v>
      </c>
      <c r="AM39" s="17">
        <v>8.3985587463099503</v>
      </c>
      <c r="AN39" s="17">
        <v>0</v>
      </c>
      <c r="AO39" s="17">
        <v>185.637556760422</v>
      </c>
      <c r="AP39" s="17">
        <v>185.637556760422</v>
      </c>
      <c r="AQ39" s="17">
        <v>29.055577841250599</v>
      </c>
      <c r="AR39" s="17">
        <v>172.11925846753499</v>
      </c>
      <c r="AS39" s="17">
        <v>81.958633120719597</v>
      </c>
      <c r="AT39" s="17">
        <v>0.214044101654735</v>
      </c>
      <c r="AU39" s="17">
        <v>74.718401584277501</v>
      </c>
      <c r="AV39" s="17">
        <v>7.7229413172847802E-2</v>
      </c>
      <c r="AW39" s="17">
        <v>580.13622262623096</v>
      </c>
      <c r="AX39" s="17">
        <v>29038.576859890702</v>
      </c>
      <c r="AY39" s="17">
        <v>132.09081713908901</v>
      </c>
      <c r="AZ39" s="17">
        <v>0</v>
      </c>
      <c r="BA39" s="17">
        <v>86.902495329860201</v>
      </c>
      <c r="BB39" s="17">
        <v>0</v>
      </c>
      <c r="BC39" s="17">
        <v>15.255714438612101</v>
      </c>
      <c r="BD39" s="17">
        <v>57.659905664646601</v>
      </c>
      <c r="BE39" s="17">
        <v>486.82827020227103</v>
      </c>
      <c r="BF39" s="17">
        <v>486.82827020227103</v>
      </c>
      <c r="BG39" s="17">
        <v>61.041955902888603</v>
      </c>
      <c r="BH39" s="17">
        <v>0</v>
      </c>
      <c r="BI39" s="17">
        <v>3.4753058254065001</v>
      </c>
      <c r="BJ39" s="17">
        <v>5101943.7326884801</v>
      </c>
      <c r="BK39" s="17">
        <v>0</v>
      </c>
      <c r="BL39" s="17">
        <v>590.68816148811402</v>
      </c>
      <c r="BM39" s="17">
        <v>41.327305958145601</v>
      </c>
      <c r="BN39" s="17">
        <v>70.658132176544996</v>
      </c>
      <c r="BO39" s="17">
        <v>613.11160458409802</v>
      </c>
      <c r="BP39" s="17">
        <v>31.068024026442199</v>
      </c>
      <c r="BQ39" s="17">
        <v>4.5931793548173699E-2</v>
      </c>
      <c r="BR39" s="17">
        <v>0.130728893334876</v>
      </c>
      <c r="BS39" s="17">
        <v>285.55267202737099</v>
      </c>
      <c r="BT39" s="17">
        <v>18.559565120110399</v>
      </c>
      <c r="BU39" s="17">
        <v>0</v>
      </c>
      <c r="BV39" s="17">
        <v>66.111428026737798</v>
      </c>
      <c r="BW39" s="17">
        <v>200.87032309429699</v>
      </c>
      <c r="BX39" s="17">
        <v>0</v>
      </c>
      <c r="BY39" s="17">
        <v>5888.5658026752999</v>
      </c>
      <c r="BZ39" s="17">
        <v>440.53841312213001</v>
      </c>
      <c r="CA39" s="17">
        <v>48.948700925323898</v>
      </c>
      <c r="CB39" s="17">
        <v>489.48711404745399</v>
      </c>
      <c r="CC39" s="17">
        <v>0.37649085618766798</v>
      </c>
      <c r="CD39" s="17">
        <v>260.64469960595102</v>
      </c>
      <c r="CE39" s="17">
        <v>26.286935437281301</v>
      </c>
      <c r="CF39" s="17">
        <v>2.7898321244288602</v>
      </c>
      <c r="CG39" s="17">
        <v>1.14255865944653</v>
      </c>
      <c r="CH39" s="17">
        <v>1.3899271543890099</v>
      </c>
      <c r="CI39" s="17">
        <v>1.27278122661287</v>
      </c>
      <c r="CJ39" s="17">
        <v>5.3947096679332196</v>
      </c>
      <c r="CK39" s="17">
        <v>0.121752384695514</v>
      </c>
      <c r="CL39" s="17">
        <v>626.70275977175504</v>
      </c>
      <c r="CM39" s="17">
        <v>5.16473527891224E-2</v>
      </c>
      <c r="CN39" s="17">
        <v>14.593179397035801</v>
      </c>
      <c r="CO39" s="17">
        <v>156.41650438113501</v>
      </c>
      <c r="CP39" s="17">
        <v>5.1700931022889397E-2</v>
      </c>
      <c r="CQ39" s="17">
        <v>0</v>
      </c>
      <c r="CR39" s="17">
        <v>3.5337096844634699</v>
      </c>
      <c r="CS39" s="17">
        <v>5095.8581649382504</v>
      </c>
      <c r="CT39" s="17">
        <v>4394.4313689043602</v>
      </c>
      <c r="CU39" s="17">
        <v>701.42679603388399</v>
      </c>
      <c r="CV39" s="17">
        <v>4.7165754041347603E-2</v>
      </c>
      <c r="CW39" s="17">
        <v>8.6964289643236999E-3</v>
      </c>
      <c r="CX39" s="17">
        <v>24.499546093685399</v>
      </c>
      <c r="CY39" s="17">
        <v>2.15500289025942</v>
      </c>
      <c r="CZ39" s="17">
        <v>1713.1153801374501</v>
      </c>
      <c r="DA39" s="17">
        <v>11.229956503910399</v>
      </c>
      <c r="DB39" s="17">
        <v>5.0538841479962704</v>
      </c>
      <c r="DC39" s="17">
        <v>2447.30783704536</v>
      </c>
      <c r="DD39" s="17">
        <v>0</v>
      </c>
      <c r="DE39" s="17">
        <v>8.8527906601189393E-2</v>
      </c>
      <c r="DF39" s="17">
        <v>16.148756841327799</v>
      </c>
      <c r="DG39" s="17">
        <v>8.1210236192176804E-3</v>
      </c>
      <c r="DH39" s="17">
        <v>250.087433357473</v>
      </c>
      <c r="DI39" s="17">
        <v>17.614274863934298</v>
      </c>
      <c r="DJ39" s="17">
        <v>11.5842373720679</v>
      </c>
      <c r="DK39" s="17">
        <v>0</v>
      </c>
      <c r="DL39" s="17">
        <v>10.1367122808059</v>
      </c>
      <c r="DM39" s="17">
        <v>95.516605055170402</v>
      </c>
      <c r="DN39" s="17">
        <v>57.631626898652897</v>
      </c>
      <c r="DO39" s="17">
        <v>89.148761005975601</v>
      </c>
      <c r="DP39" s="17">
        <v>5697.0901674961497</v>
      </c>
      <c r="DQ39" s="17">
        <v>30.4086356053324</v>
      </c>
      <c r="DR39" s="17">
        <v>41.635615388511702</v>
      </c>
      <c r="DS39" s="17"/>
      <c r="DT39" s="26">
        <f t="shared" si="32"/>
        <v>1.0336093741804517</v>
      </c>
      <c r="DU39" s="40">
        <f t="shared" si="33"/>
        <v>-1.1919415054760342E-4</v>
      </c>
      <c r="DV39" s="40">
        <f t="shared" si="34"/>
        <v>-3.4413584334638203E-5</v>
      </c>
      <c r="DW39" s="40">
        <f t="shared" si="35"/>
        <v>1.3901788728463798E-7</v>
      </c>
      <c r="DX39" s="40">
        <f t="shared" si="36"/>
        <v>-1.1561898205166971E-4</v>
      </c>
      <c r="DY39" s="40">
        <f t="shared" si="37"/>
        <v>-1.1363321079284825E-4</v>
      </c>
      <c r="DZ39" s="40">
        <f t="shared" si="38"/>
        <v>9.2110860230493337E-7</v>
      </c>
      <c r="EA39" s="40">
        <f t="shared" si="39"/>
        <v>-1.1949980051245168E-4</v>
      </c>
      <c r="EB39" s="40">
        <f t="shared" si="40"/>
        <v>-5.7836457021238148E-5</v>
      </c>
      <c r="EC39" s="40">
        <f t="shared" si="41"/>
        <v>-5.7151459007323905E-5</v>
      </c>
      <c r="ED39" s="40">
        <f t="shared" si="42"/>
        <v>-5.7036244562043062E-5</v>
      </c>
      <c r="EE39" s="40">
        <f t="shared" si="43"/>
        <v>-5.7712246941340876E-5</v>
      </c>
      <c r="EF39" s="40">
        <f t="shared" si="44"/>
        <v>-5.7336845232801394E-5</v>
      </c>
      <c r="EG39" s="40">
        <f t="shared" si="45"/>
        <v>-5.8230282588987919E-5</v>
      </c>
      <c r="EH39" s="40">
        <f t="shared" si="46"/>
        <v>-5.7460462359166858E-5</v>
      </c>
      <c r="EI39" s="40">
        <f t="shared" si="47"/>
        <v>-5.6586429037376335E-5</v>
      </c>
      <c r="EJ39" s="40">
        <f t="shared" si="48"/>
        <v>-5.8059777678582326E-5</v>
      </c>
      <c r="EK39" s="40">
        <f t="shared" si="49"/>
        <v>-5.9600730196216567E-5</v>
      </c>
      <c r="EL39" s="40">
        <f t="shared" si="50"/>
        <v>-5.6387805284707658E-5</v>
      </c>
      <c r="EM39" s="40">
        <f t="shared" si="51"/>
        <v>-5.6780566875137124E-5</v>
      </c>
      <c r="EN39" s="40">
        <f t="shared" si="52"/>
        <v>-5.4522773677285768E-5</v>
      </c>
      <c r="EO39" s="40">
        <f t="shared" si="53"/>
        <v>0.14707118117372917</v>
      </c>
      <c r="EP39" s="40">
        <f t="shared" si="54"/>
        <v>-5.6276651496800404E-5</v>
      </c>
      <c r="EQ39" s="40">
        <f t="shared" si="55"/>
        <v>-5.8132034509300167E-5</v>
      </c>
      <c r="ER39" s="40">
        <f t="shared" si="56"/>
        <v>-5.9388703838878823E-5</v>
      </c>
      <c r="ES39" s="40">
        <f t="shared" si="57"/>
        <v>-5.7308101553508503E-5</v>
      </c>
      <c r="ET39" s="40">
        <f t="shared" si="58"/>
        <v>-5.8235036086533481E-5</v>
      </c>
      <c r="EU39" s="40">
        <f t="shared" si="59"/>
        <v>-5.7370181646737143E-5</v>
      </c>
      <c r="EV39" s="40">
        <f t="shared" si="60"/>
        <v>-6.0256591772259017E-5</v>
      </c>
      <c r="EW39" s="40">
        <f t="shared" si="61"/>
        <v>0</v>
      </c>
      <c r="EX39" s="40">
        <f t="shared" si="62"/>
        <v>0</v>
      </c>
      <c r="EY39" s="40">
        <f t="shared" si="63"/>
        <v>-4.1394689187019815E-5</v>
      </c>
    </row>
    <row r="40" spans="1:155" x14ac:dyDescent="0.25">
      <c r="A40" s="17" t="s">
        <v>210</v>
      </c>
      <c r="B40" s="15">
        <v>749.76195599999903</v>
      </c>
      <c r="C40" s="15">
        <v>5.0267479999999898</v>
      </c>
      <c r="D40" s="15">
        <v>12.546194</v>
      </c>
      <c r="E40" s="15">
        <v>120.603038</v>
      </c>
      <c r="F40" s="15">
        <v>111.23786800000001</v>
      </c>
      <c r="G40" s="15">
        <v>6.4460669999999904</v>
      </c>
      <c r="H40" s="15">
        <v>134.97618499999999</v>
      </c>
      <c r="I40" s="17">
        <v>4.5002679999999904</v>
      </c>
      <c r="J40" s="17">
        <v>2.2676850000000002</v>
      </c>
      <c r="K40" s="17">
        <v>1.9868589999999999</v>
      </c>
      <c r="L40" s="17">
        <v>1.81133999999999</v>
      </c>
      <c r="M40" s="17">
        <v>11.801797000000001</v>
      </c>
      <c r="N40" s="17">
        <v>1.397124</v>
      </c>
      <c r="O40" s="17">
        <v>0.73717599999999905</v>
      </c>
      <c r="P40" s="17">
        <v>6.7634999999999904E-2</v>
      </c>
      <c r="Q40" s="17">
        <v>2.7699000000000001E-2</v>
      </c>
      <c r="R40" s="17">
        <v>3.3697999999999902E-2</v>
      </c>
      <c r="S40" s="17">
        <v>3.0855999999999901E-2</v>
      </c>
      <c r="T40" s="17">
        <v>0.13078399999999901</v>
      </c>
      <c r="U40" s="17">
        <v>6.9224169999999896</v>
      </c>
      <c r="V40" s="17">
        <v>1.397124</v>
      </c>
      <c r="W40" s="17">
        <v>0.224661999999999</v>
      </c>
      <c r="X40" s="17">
        <v>0.203600999999999</v>
      </c>
      <c r="Y40" s="17">
        <v>1.8749999999999999E-3</v>
      </c>
      <c r="Z40" s="17">
        <v>8.4246999999999905E-2</v>
      </c>
      <c r="AA40" s="17">
        <v>0.44992500000000002</v>
      </c>
      <c r="AB40" s="17">
        <v>0.28082999999999902</v>
      </c>
      <c r="AC40" s="17">
        <v>5.1869999999999998E-3</v>
      </c>
      <c r="AD40" s="17"/>
      <c r="AE40" s="17"/>
      <c r="AF40" s="17">
        <v>4.1909999999999899E-3</v>
      </c>
      <c r="AG40" s="15"/>
      <c r="AH40" s="17" t="s">
        <v>210</v>
      </c>
      <c r="AI40" s="17">
        <v>12.7519008881319</v>
      </c>
      <c r="AJ40" s="17">
        <v>1.91292520939389</v>
      </c>
      <c r="AK40" s="17">
        <v>0.22466271756036499</v>
      </c>
      <c r="AL40" s="17">
        <v>2.26768069915315</v>
      </c>
      <c r="AM40" s="17">
        <v>0.203601739678235</v>
      </c>
      <c r="AN40" s="17">
        <v>0</v>
      </c>
      <c r="AO40" s="17">
        <v>4.50026421733362</v>
      </c>
      <c r="AP40" s="17">
        <v>4.50026421733362</v>
      </c>
      <c r="AQ40" s="17">
        <v>0.68457495707600902</v>
      </c>
      <c r="AR40" s="17">
        <v>4.0552750910122999</v>
      </c>
      <c r="AS40" s="17">
        <v>1.98686421603035</v>
      </c>
      <c r="AT40" s="17">
        <v>5.18700518371004E-3</v>
      </c>
      <c r="AU40" s="17">
        <v>1.8113456703194999</v>
      </c>
      <c r="AV40" s="17">
        <v>1.8750060032077199E-3</v>
      </c>
      <c r="AW40" s="17">
        <v>13.6684989347266</v>
      </c>
      <c r="AX40" s="17">
        <v>749.76174870616205</v>
      </c>
      <c r="AY40" s="17">
        <v>3.11217520828056</v>
      </c>
      <c r="AZ40" s="17">
        <v>0</v>
      </c>
      <c r="BA40" s="17">
        <v>2.0475043785446099</v>
      </c>
      <c r="BB40" s="17">
        <v>0</v>
      </c>
      <c r="BC40" s="17">
        <v>0.35943933383629501</v>
      </c>
      <c r="BD40" s="17">
        <v>1.35850249056146</v>
      </c>
      <c r="BE40" s="17">
        <v>11.801796410042</v>
      </c>
      <c r="BF40" s="17">
        <v>11.801796410042</v>
      </c>
      <c r="BG40" s="17">
        <v>1.4381950109492501</v>
      </c>
      <c r="BH40" s="17">
        <v>0</v>
      </c>
      <c r="BI40" s="17">
        <v>8.4247125465037404E-2</v>
      </c>
      <c r="BJ40" s="17">
        <v>123675.367826848</v>
      </c>
      <c r="BK40" s="17">
        <v>0</v>
      </c>
      <c r="BL40" s="17">
        <v>13.917119438923701</v>
      </c>
      <c r="BM40" s="17">
        <v>0.97370896987053301</v>
      </c>
      <c r="BN40" s="17">
        <v>1.6647607828744899</v>
      </c>
      <c r="BO40" s="17">
        <v>14.4454471772092</v>
      </c>
      <c r="BP40" s="17">
        <v>0.73198460408847099</v>
      </c>
      <c r="BQ40" s="17">
        <v>1.0896617558711799E-3</v>
      </c>
      <c r="BR40" s="17">
        <v>3.1013314814508598E-3</v>
      </c>
      <c r="BS40" s="17">
        <v>6.9224353616076097</v>
      </c>
      <c r="BT40" s="17">
        <v>0.44992254357049499</v>
      </c>
      <c r="BU40" s="17">
        <v>0</v>
      </c>
      <c r="BV40" s="17">
        <v>1.59690769301542</v>
      </c>
      <c r="BW40" s="17">
        <v>5.0267493829814196</v>
      </c>
      <c r="BX40" s="17">
        <v>0</v>
      </c>
      <c r="BY40" s="17">
        <v>139.487474440163</v>
      </c>
      <c r="BZ40" s="17">
        <v>11.2915617054955</v>
      </c>
      <c r="CA40" s="17">
        <v>1.25462215843515</v>
      </c>
      <c r="CB40" s="17">
        <v>12.5461838639307</v>
      </c>
      <c r="CC40" s="17">
        <v>8.8704217231215209E-3</v>
      </c>
      <c r="CD40" s="17">
        <v>6.1410095741221404</v>
      </c>
      <c r="CE40" s="17">
        <v>0.61933769925403803</v>
      </c>
      <c r="CF40" s="17">
        <v>6.7634854765014796E-2</v>
      </c>
      <c r="CG40" s="17">
        <v>2.7698917332186899E-2</v>
      </c>
      <c r="CH40" s="17">
        <v>3.3698136719632697E-2</v>
      </c>
      <c r="CI40" s="17">
        <v>3.0856072884802899E-2</v>
      </c>
      <c r="CJ40" s="17">
        <v>0.13078376736828701</v>
      </c>
      <c r="CK40" s="17">
        <v>3.05284247424725E-3</v>
      </c>
      <c r="CL40" s="17">
        <v>14.765646522594601</v>
      </c>
      <c r="CM40" s="17">
        <v>1.31476457392924E-3</v>
      </c>
      <c r="CN40" s="17">
        <v>0.36427465842138002</v>
      </c>
      <c r="CO40" s="17">
        <v>3.91006762677954</v>
      </c>
      <c r="CP40" s="17">
        <v>1.3879971560376301E-3</v>
      </c>
      <c r="CQ40" s="17">
        <v>0</v>
      </c>
      <c r="CR40" s="17">
        <v>8.8176955417031799E-2</v>
      </c>
      <c r="CS40" s="17">
        <v>120.603000041998</v>
      </c>
      <c r="CT40" s="17">
        <v>111.23783141597301</v>
      </c>
      <c r="CU40" s="17">
        <v>9.3651686260244595</v>
      </c>
      <c r="CV40" s="17">
        <v>1.19317173454146E-3</v>
      </c>
      <c r="CW40" s="17">
        <v>2.25041419335637E-4</v>
      </c>
      <c r="CX40" s="17">
        <v>0.66658663888842895</v>
      </c>
      <c r="CY40" s="17">
        <v>5.3524804753164998E-2</v>
      </c>
      <c r="CZ40" s="17">
        <v>43.371922926415202</v>
      </c>
      <c r="DA40" s="17">
        <v>0.28162109272088898</v>
      </c>
      <c r="DB40" s="17">
        <v>0.126929708934781</v>
      </c>
      <c r="DC40" s="17">
        <v>61.959890760980301</v>
      </c>
      <c r="DD40" s="17">
        <v>0</v>
      </c>
      <c r="DE40" s="17">
        <v>2.2219797505470202E-3</v>
      </c>
      <c r="DF40" s="17">
        <v>0.405226891979034</v>
      </c>
      <c r="DG40" s="17">
        <v>2.1355357507013399E-4</v>
      </c>
      <c r="DH40" s="17">
        <v>6.4460696153485699</v>
      </c>
      <c r="DI40" s="17">
        <v>0.41500766808240802</v>
      </c>
      <c r="DJ40" s="17">
        <v>0.28083025126627897</v>
      </c>
      <c r="DK40" s="17">
        <v>0</v>
      </c>
      <c r="DL40" s="17">
        <v>0.23883030513136699</v>
      </c>
      <c r="DM40" s="17">
        <v>2.25045230487056</v>
      </c>
      <c r="DN40" s="17">
        <v>1.39712444424385</v>
      </c>
      <c r="DO40" s="17">
        <v>2.1004240143520798</v>
      </c>
      <c r="DP40" s="17">
        <v>134.976151170929</v>
      </c>
      <c r="DQ40" s="17">
        <v>0.73717545475013302</v>
      </c>
      <c r="DR40" s="17">
        <v>0.98096426062214404</v>
      </c>
      <c r="DS40" s="17"/>
      <c r="DT40" s="26">
        <f t="shared" si="32"/>
        <v>1.0334231138619518</v>
      </c>
      <c r="DU40" s="40">
        <f t="shared" si="33"/>
        <v>-2.7647953503159772E-7</v>
      </c>
      <c r="DV40" s="40">
        <f t="shared" si="34"/>
        <v>2.7512448004565189E-7</v>
      </c>
      <c r="DW40" s="40">
        <f t="shared" si="35"/>
        <v>-8.0789993359332646E-7</v>
      </c>
      <c r="DX40" s="40">
        <f t="shared" si="36"/>
        <v>-3.1473504006329589E-7</v>
      </c>
      <c r="DY40" s="40">
        <f t="shared" si="37"/>
        <v>-3.2888105155598302E-7</v>
      </c>
      <c r="DZ40" s="40">
        <f t="shared" si="38"/>
        <v>4.0572779952212808E-7</v>
      </c>
      <c r="EA40" s="40">
        <f t="shared" si="39"/>
        <v>-2.5062992398442476E-7</v>
      </c>
      <c r="EB40" s="40">
        <f t="shared" si="40"/>
        <v>-8.4054246777203542E-7</v>
      </c>
      <c r="EC40" s="40">
        <f t="shared" si="41"/>
        <v>-1.8965803672969136E-6</v>
      </c>
      <c r="ED40" s="40">
        <f t="shared" si="42"/>
        <v>2.6252644752777562E-6</v>
      </c>
      <c r="EE40" s="40">
        <f t="shared" si="43"/>
        <v>3.1304556350170144E-6</v>
      </c>
      <c r="EF40" s="40">
        <f t="shared" si="44"/>
        <v>-4.998882802966984E-8</v>
      </c>
      <c r="EG40" s="40">
        <f t="shared" si="45"/>
        <v>3.1797023737949013E-7</v>
      </c>
      <c r="EH40" s="40">
        <f t="shared" si="46"/>
        <v>-7.3964679538565294E-7</v>
      </c>
      <c r="EI40" s="40">
        <f t="shared" si="47"/>
        <v>-2.1473347395249119E-6</v>
      </c>
      <c r="EJ40" s="40">
        <f t="shared" si="48"/>
        <v>-2.9845053287808172E-6</v>
      </c>
      <c r="EK40" s="40">
        <f t="shared" si="49"/>
        <v>4.0572031810671692E-6</v>
      </c>
      <c r="EL40" s="40">
        <f t="shared" si="50"/>
        <v>2.3620949895805205E-6</v>
      </c>
      <c r="EM40" s="40">
        <f t="shared" si="51"/>
        <v>-1.7787474920857285E-6</v>
      </c>
      <c r="EN40" s="40">
        <f t="shared" si="52"/>
        <v>2.6524850525680826E-6</v>
      </c>
      <c r="EO40" s="40">
        <f t="shared" si="53"/>
        <v>0.14299639331614086</v>
      </c>
      <c r="EP40" s="40">
        <f t="shared" si="54"/>
        <v>3.1939552126618101E-6</v>
      </c>
      <c r="EQ40" s="40">
        <f t="shared" si="55"/>
        <v>3.6329793861265355E-6</v>
      </c>
      <c r="ER40" s="40">
        <f t="shared" si="56"/>
        <v>3.2017107839954484E-6</v>
      </c>
      <c r="ES40" s="40">
        <f t="shared" si="57"/>
        <v>1.4892522878941465E-6</v>
      </c>
      <c r="ET40" s="40">
        <f t="shared" si="58"/>
        <v>-5.4596421737548908E-6</v>
      </c>
      <c r="EU40" s="40">
        <f t="shared" si="59"/>
        <v>8.9472734376385565E-7</v>
      </c>
      <c r="EV40" s="40">
        <f t="shared" si="60"/>
        <v>9.9936572974861555E-7</v>
      </c>
      <c r="EW40" s="40">
        <f t="shared" si="61"/>
        <v>0</v>
      </c>
      <c r="EX40" s="40">
        <f t="shared" si="62"/>
        <v>0</v>
      </c>
      <c r="EY40" s="40">
        <f t="shared" si="63"/>
        <v>-1.6136191721831795E-6</v>
      </c>
    </row>
    <row r="41" spans="1:155" x14ac:dyDescent="0.25">
      <c r="A41" s="17" t="s">
        <v>211</v>
      </c>
      <c r="B41" s="15">
        <v>237572.75711900101</v>
      </c>
      <c r="C41" s="15">
        <v>1972.856123</v>
      </c>
      <c r="D41" s="15">
        <v>3714.1708279999998</v>
      </c>
      <c r="E41" s="15">
        <v>37331.719420000103</v>
      </c>
      <c r="F41" s="15">
        <v>33486.122421999797</v>
      </c>
      <c r="G41" s="15">
        <v>2369.23965400004</v>
      </c>
      <c r="H41" s="15">
        <v>46460.089145000202</v>
      </c>
      <c r="I41" s="17">
        <v>1510.2647219999999</v>
      </c>
      <c r="J41" s="17">
        <v>761.02271599999597</v>
      </c>
      <c r="K41" s="17">
        <v>666.77830600000402</v>
      </c>
      <c r="L41" s="17">
        <v>607.87574299999801</v>
      </c>
      <c r="M41" s="17">
        <v>3960.6165369999999</v>
      </c>
      <c r="N41" s="17">
        <v>468.86551300000099</v>
      </c>
      <c r="O41" s="17">
        <v>247.39132500000099</v>
      </c>
      <c r="P41" s="17">
        <v>22.697095000000601</v>
      </c>
      <c r="Q41" s="17">
        <v>9.2955070000000397</v>
      </c>
      <c r="R41" s="17">
        <v>11.3072299999998</v>
      </c>
      <c r="S41" s="17">
        <v>10.354166999999901</v>
      </c>
      <c r="T41" s="17">
        <v>43.888303999998797</v>
      </c>
      <c r="U41" s="17">
        <v>2323.121909</v>
      </c>
      <c r="V41" s="17">
        <v>468.86551300000099</v>
      </c>
      <c r="W41" s="17">
        <v>75.395435999999904</v>
      </c>
      <c r="X41" s="17">
        <v>68.327236000000099</v>
      </c>
      <c r="Y41" s="17">
        <v>0.62818299999996596</v>
      </c>
      <c r="Z41" s="17">
        <v>28.273224000000098</v>
      </c>
      <c r="AA41" s="17">
        <v>150.992322</v>
      </c>
      <c r="AB41" s="17">
        <v>94.244376000000003</v>
      </c>
      <c r="AC41" s="17">
        <v>1.7413569999999401</v>
      </c>
      <c r="AD41" s="17"/>
      <c r="AE41" s="17"/>
      <c r="AF41" s="17">
        <v>0.18094500000000699</v>
      </c>
      <c r="AG41" s="15"/>
      <c r="AH41" s="17" t="s">
        <v>211</v>
      </c>
      <c r="AI41" s="17">
        <v>4416.3044642322402</v>
      </c>
      <c r="AJ41" s="17">
        <v>662.49524989113797</v>
      </c>
      <c r="AK41" s="17">
        <v>75.395340369636301</v>
      </c>
      <c r="AL41" s="17">
        <v>761.02229434567005</v>
      </c>
      <c r="AM41" s="17">
        <v>68.327265572066395</v>
      </c>
      <c r="AN41" s="17">
        <v>0</v>
      </c>
      <c r="AO41" s="17">
        <v>1510.26365399467</v>
      </c>
      <c r="AP41" s="17">
        <v>1510.26365399467</v>
      </c>
      <c r="AQ41" s="17">
        <v>237.084757138295</v>
      </c>
      <c r="AR41" s="17">
        <v>1404.44160872616</v>
      </c>
      <c r="AS41" s="17">
        <v>666.77787022480402</v>
      </c>
      <c r="AT41" s="17">
        <v>1.7413553639627399</v>
      </c>
      <c r="AU41" s="17">
        <v>607.87546841747701</v>
      </c>
      <c r="AV41" s="17">
        <v>0.62818254092057302</v>
      </c>
      <c r="AW41" s="17">
        <v>4733.7418112374298</v>
      </c>
      <c r="AX41" s="17">
        <v>237572.56412398399</v>
      </c>
      <c r="AY41" s="17">
        <v>1077.82252472396</v>
      </c>
      <c r="AZ41" s="17">
        <v>0</v>
      </c>
      <c r="BA41" s="17">
        <v>709.09886187638097</v>
      </c>
      <c r="BB41" s="17">
        <v>0</v>
      </c>
      <c r="BC41" s="17">
        <v>124.48228977251701</v>
      </c>
      <c r="BD41" s="17">
        <v>470.48837120824697</v>
      </c>
      <c r="BE41" s="17">
        <v>3960.61410105612</v>
      </c>
      <c r="BF41" s="17">
        <v>3960.61410105612</v>
      </c>
      <c r="BG41" s="17">
        <v>498.08388667854001</v>
      </c>
      <c r="BH41" s="17">
        <v>0</v>
      </c>
      <c r="BI41" s="17">
        <v>28.273176621042801</v>
      </c>
      <c r="BJ41" s="17">
        <v>41504746.624029703</v>
      </c>
      <c r="BK41" s="17">
        <v>0</v>
      </c>
      <c r="BL41" s="17">
        <v>4819.8425496875798</v>
      </c>
      <c r="BM41" s="17">
        <v>337.21883864803698</v>
      </c>
      <c r="BN41" s="17">
        <v>576.55017671363396</v>
      </c>
      <c r="BO41" s="17">
        <v>5002.8112550830001</v>
      </c>
      <c r="BP41" s="17">
        <v>253.50608948828599</v>
      </c>
      <c r="BQ41" s="17">
        <v>4.7045694207906899E-2</v>
      </c>
      <c r="BR41" s="17">
        <v>0.13389925186152701</v>
      </c>
      <c r="BS41" s="17">
        <v>2323.1275578742302</v>
      </c>
      <c r="BT41" s="17">
        <v>150.992240512206</v>
      </c>
      <c r="BU41" s="17">
        <v>0</v>
      </c>
      <c r="BV41" s="17">
        <v>538.057026206964</v>
      </c>
      <c r="BW41" s="17">
        <v>1972.8584182454899</v>
      </c>
      <c r="BX41" s="17">
        <v>0</v>
      </c>
      <c r="BY41" s="17">
        <v>48022.451243152798</v>
      </c>
      <c r="BZ41" s="17">
        <v>3342.7533520413999</v>
      </c>
      <c r="CA41" s="17">
        <v>371.41704200351802</v>
      </c>
      <c r="CB41" s="17">
        <v>3714.1703940449202</v>
      </c>
      <c r="CC41" s="17">
        <v>3.0720523452008801</v>
      </c>
      <c r="CD41" s="17">
        <v>2126.7843233867102</v>
      </c>
      <c r="CE41" s="17">
        <v>214.49405989061799</v>
      </c>
      <c r="CF41" s="17">
        <v>22.697073301089699</v>
      </c>
      <c r="CG41" s="17">
        <v>9.2955092224434903</v>
      </c>
      <c r="CH41" s="17">
        <v>11.307223171885701</v>
      </c>
      <c r="CI41" s="17">
        <v>10.354143611783201</v>
      </c>
      <c r="CJ41" s="17">
        <v>43.888277394465298</v>
      </c>
      <c r="CK41" s="17">
        <v>0.937384577747989</v>
      </c>
      <c r="CL41" s="17">
        <v>5113.7110329687102</v>
      </c>
      <c r="CM41" s="17">
        <v>0.39112060840281698</v>
      </c>
      <c r="CN41" s="17">
        <v>112.896522127807</v>
      </c>
      <c r="CO41" s="17">
        <v>1208.22668490722</v>
      </c>
      <c r="CP41" s="17">
        <v>0.36776590103220402</v>
      </c>
      <c r="CQ41" s="17">
        <v>0</v>
      </c>
      <c r="CR41" s="17">
        <v>27.348039662410699</v>
      </c>
      <c r="CS41" s="17">
        <v>37331.683390888902</v>
      </c>
      <c r="CT41" s="17">
        <v>33486.091237843902</v>
      </c>
      <c r="CU41" s="17">
        <v>3845.59215304496</v>
      </c>
      <c r="CV41" s="17">
        <v>0.359659995785446</v>
      </c>
      <c r="CW41" s="17">
        <v>6.4647137168405505E-2</v>
      </c>
      <c r="CX41" s="17">
        <v>171.34657830237401</v>
      </c>
      <c r="CY41" s="17">
        <v>16.7603043819066</v>
      </c>
      <c r="CZ41" s="17">
        <v>13051.7598856638</v>
      </c>
      <c r="DA41" s="17">
        <v>86.448399852078694</v>
      </c>
      <c r="DB41" s="17">
        <v>38.842087988021099</v>
      </c>
      <c r="DC41" s="17">
        <v>18645.372523753598</v>
      </c>
      <c r="DD41" s="17">
        <v>0</v>
      </c>
      <c r="DE41" s="17">
        <v>0.68085548745897395</v>
      </c>
      <c r="DF41" s="17">
        <v>124.229532886269</v>
      </c>
      <c r="DG41" s="17">
        <v>5.9244610650165001E-2</v>
      </c>
      <c r="DH41" s="17">
        <v>2369.2416250881702</v>
      </c>
      <c r="DI41" s="17">
        <v>143.727336928738</v>
      </c>
      <c r="DJ41" s="17">
        <v>94.244205627472198</v>
      </c>
      <c r="DK41" s="17">
        <v>0</v>
      </c>
      <c r="DL41" s="17">
        <v>82.7123911177232</v>
      </c>
      <c r="DM41" s="17">
        <v>779.38829140104099</v>
      </c>
      <c r="DN41" s="17">
        <v>468.86527735558502</v>
      </c>
      <c r="DO41" s="17">
        <v>727.42814861352394</v>
      </c>
      <c r="DP41" s="17">
        <v>46460.068283273198</v>
      </c>
      <c r="DQ41" s="17">
        <v>247.39123197705601</v>
      </c>
      <c r="DR41" s="17">
        <v>339.73463019194298</v>
      </c>
      <c r="DS41" s="17"/>
      <c r="DT41" s="26">
        <f t="shared" si="32"/>
        <v>1.0336285119159434</v>
      </c>
      <c r="DU41" s="40">
        <f t="shared" si="33"/>
        <v>-8.1236173438607618E-7</v>
      </c>
      <c r="DV41" s="40">
        <f t="shared" si="34"/>
        <v>1.1634125079602263E-6</v>
      </c>
      <c r="DW41" s="40">
        <f t="shared" si="35"/>
        <v>-1.1683767380100047E-7</v>
      </c>
      <c r="DX41" s="40">
        <f t="shared" si="36"/>
        <v>-9.6510720001173474E-7</v>
      </c>
      <c r="DY41" s="40">
        <f t="shared" si="37"/>
        <v>-9.3125610368266799E-7</v>
      </c>
      <c r="DZ41" s="40">
        <f t="shared" si="38"/>
        <v>8.3194966235196217E-7</v>
      </c>
      <c r="EA41" s="40">
        <f t="shared" si="39"/>
        <v>-4.4902468737284902E-7</v>
      </c>
      <c r="EB41" s="40">
        <f t="shared" si="40"/>
        <v>-7.0716432314199909E-7</v>
      </c>
      <c r="EC41" s="40">
        <f t="shared" si="41"/>
        <v>-5.540627330222949E-7</v>
      </c>
      <c r="ED41" s="40">
        <f t="shared" si="42"/>
        <v>-6.5355335661334595E-7</v>
      </c>
      <c r="EE41" s="40">
        <f t="shared" si="43"/>
        <v>-4.5170830414485179E-7</v>
      </c>
      <c r="EF41" s="40">
        <f t="shared" si="44"/>
        <v>-6.1504158685624889E-7</v>
      </c>
      <c r="EG41" s="40">
        <f t="shared" si="45"/>
        <v>-5.0258423669967638E-7</v>
      </c>
      <c r="EH41" s="40">
        <f t="shared" si="46"/>
        <v>-3.7601538768872587E-7</v>
      </c>
      <c r="EI41" s="40">
        <f t="shared" si="47"/>
        <v>-9.5602150419496317E-7</v>
      </c>
      <c r="EJ41" s="40">
        <f t="shared" si="48"/>
        <v>2.3908792178906739E-7</v>
      </c>
      <c r="EK41" s="40">
        <f t="shared" si="49"/>
        <v>-6.0387151398020628E-7</v>
      </c>
      <c r="EL41" s="40">
        <f t="shared" si="50"/>
        <v>-2.2588216609048913E-6</v>
      </c>
      <c r="EM41" s="40">
        <f t="shared" si="51"/>
        <v>-6.0621010779958189E-7</v>
      </c>
      <c r="EN41" s="40">
        <f t="shared" si="52"/>
        <v>2.4315875152147655E-6</v>
      </c>
      <c r="EO41" s="40">
        <f t="shared" si="53"/>
        <v>0.14757219562651619</v>
      </c>
      <c r="EP41" s="40">
        <f t="shared" si="54"/>
        <v>-1.2683839855114027E-6</v>
      </c>
      <c r="EQ41" s="40">
        <f t="shared" si="55"/>
        <v>4.3280056427525394E-7</v>
      </c>
      <c r="ER41" s="40">
        <f t="shared" si="56"/>
        <v>-7.3080518407040158E-7</v>
      </c>
      <c r="ES41" s="40">
        <f t="shared" si="57"/>
        <v>-1.6757536140163664E-6</v>
      </c>
      <c r="ET41" s="40">
        <f t="shared" si="58"/>
        <v>-5.3968170650327682E-7</v>
      </c>
      <c r="EU41" s="40">
        <f t="shared" si="59"/>
        <v>-1.8077739493423946E-6</v>
      </c>
      <c r="EV41" s="40">
        <f t="shared" si="60"/>
        <v>-9.3951854798239549E-7</v>
      </c>
      <c r="EW41" s="40">
        <f t="shared" si="61"/>
        <v>0</v>
      </c>
      <c r="EX41" s="40">
        <f t="shared" si="62"/>
        <v>0</v>
      </c>
      <c r="EY41" s="40">
        <f t="shared" si="63"/>
        <v>-2.9804953488995973E-7</v>
      </c>
    </row>
    <row r="42" spans="1:155" x14ac:dyDescent="0.25">
      <c r="A42" s="17" t="s">
        <v>212</v>
      </c>
      <c r="B42" s="15">
        <v>15087.174542000001</v>
      </c>
      <c r="C42" s="15">
        <v>162.85664899999901</v>
      </c>
      <c r="D42" s="15">
        <v>198.96716499999999</v>
      </c>
      <c r="E42" s="15">
        <v>2308.742334</v>
      </c>
      <c r="F42" s="15">
        <v>2022.35963299999</v>
      </c>
      <c r="G42" s="15">
        <v>162.686442999999</v>
      </c>
      <c r="H42" s="15">
        <v>2852.2511629999899</v>
      </c>
      <c r="I42" s="17">
        <v>149.90316499999901</v>
      </c>
      <c r="J42" s="17">
        <v>45.814914000000002</v>
      </c>
      <c r="K42" s="17">
        <v>40.188527999999899</v>
      </c>
      <c r="L42" s="17">
        <v>24.247050000000002</v>
      </c>
      <c r="M42" s="17">
        <v>299.40448900000001</v>
      </c>
      <c r="N42" s="17">
        <v>30.677233000000001</v>
      </c>
      <c r="O42" s="17">
        <v>25.988617000000001</v>
      </c>
      <c r="P42" s="17">
        <v>1.2904949999999999</v>
      </c>
      <c r="Q42" s="17">
        <v>0.52847900000000003</v>
      </c>
      <c r="R42" s="17">
        <v>0.64293499999999904</v>
      </c>
      <c r="S42" s="17">
        <v>0.58873299999999895</v>
      </c>
      <c r="T42" s="17">
        <v>2.4953219999999998</v>
      </c>
      <c r="U42" s="17">
        <v>336.91377399999902</v>
      </c>
      <c r="V42" s="17">
        <v>43.5375599999999</v>
      </c>
      <c r="W42" s="17">
        <v>28.801753999999999</v>
      </c>
      <c r="X42" s="17">
        <v>6.2962129999999998</v>
      </c>
      <c r="Y42" s="17">
        <v>3.5727000000000002E-2</v>
      </c>
      <c r="Z42" s="17">
        <v>4.2867670000000002</v>
      </c>
      <c r="AA42" s="17">
        <v>8.5850059999999804</v>
      </c>
      <c r="AB42" s="17">
        <v>9.2433459999999901</v>
      </c>
      <c r="AC42" s="17">
        <v>9.8987000000000103E-2</v>
      </c>
      <c r="AD42" s="17"/>
      <c r="AE42" s="17"/>
      <c r="AF42" s="17">
        <v>1.1354E-2</v>
      </c>
      <c r="AG42" s="15"/>
      <c r="AH42" s="17" t="s">
        <v>212</v>
      </c>
      <c r="AI42" s="17">
        <v>236.04331389152199</v>
      </c>
      <c r="AJ42" s="17">
        <v>35.380387478163698</v>
      </c>
      <c r="AK42" s="17">
        <v>28.826979828667799</v>
      </c>
      <c r="AL42" s="17">
        <v>45.855080782712101</v>
      </c>
      <c r="AM42" s="17">
        <v>6.3017259201904698</v>
      </c>
      <c r="AN42" s="17">
        <v>0</v>
      </c>
      <c r="AO42" s="17">
        <v>150.034515820639</v>
      </c>
      <c r="AP42" s="17">
        <v>150.034515820639</v>
      </c>
      <c r="AQ42" s="17">
        <v>12.775283762595199</v>
      </c>
      <c r="AR42" s="17">
        <v>73.254942279142995</v>
      </c>
      <c r="AS42" s="17">
        <v>40.223748545816797</v>
      </c>
      <c r="AT42" s="17">
        <v>9.90732593341076E-2</v>
      </c>
      <c r="AU42" s="17">
        <v>24.268282916576801</v>
      </c>
      <c r="AV42" s="17">
        <v>3.5758367905741301E-2</v>
      </c>
      <c r="AW42" s="17">
        <v>254.17254893875</v>
      </c>
      <c r="AX42" s="17">
        <v>15101.5161357385</v>
      </c>
      <c r="AY42" s="17">
        <v>57.962278224273199</v>
      </c>
      <c r="AZ42" s="17">
        <v>1.0963941056439399</v>
      </c>
      <c r="BA42" s="17">
        <v>37.277553766303299</v>
      </c>
      <c r="BB42" s="17">
        <v>0</v>
      </c>
      <c r="BC42" s="17">
        <v>6.4901463786760303</v>
      </c>
      <c r="BD42" s="17">
        <v>29.713158178979398</v>
      </c>
      <c r="BE42" s="17">
        <v>299.66681256178799</v>
      </c>
      <c r="BF42" s="17">
        <v>299.66681256178799</v>
      </c>
      <c r="BG42" s="17">
        <v>25.837050009897801</v>
      </c>
      <c r="BH42" s="17">
        <v>0</v>
      </c>
      <c r="BI42" s="17">
        <v>4.2905160203128299</v>
      </c>
      <c r="BJ42" s="17">
        <v>2362972.3516271701</v>
      </c>
      <c r="BK42" s="17">
        <v>0</v>
      </c>
      <c r="BL42" s="17">
        <v>252.38187719051101</v>
      </c>
      <c r="BM42" s="17">
        <v>17.675472522410502</v>
      </c>
      <c r="BN42" s="17">
        <v>29.9073502887939</v>
      </c>
      <c r="BO42" s="17">
        <v>259.539726764124</v>
      </c>
      <c r="BP42" s="17">
        <v>13.554365220452199</v>
      </c>
      <c r="BQ42" s="17">
        <v>2.9542182575769999E-3</v>
      </c>
      <c r="BR42" s="17">
        <v>8.4081755760952795E-3</v>
      </c>
      <c r="BS42" s="17">
        <v>337.20992414972898</v>
      </c>
      <c r="BT42" s="17">
        <v>8.5925412364291702</v>
      </c>
      <c r="BU42" s="17">
        <v>0</v>
      </c>
      <c r="BV42" s="17">
        <v>47.164879054481702</v>
      </c>
      <c r="BW42" s="17">
        <v>162.94679867171499</v>
      </c>
      <c r="BX42" s="17">
        <v>0</v>
      </c>
      <c r="BY42" s="17">
        <v>2928.80821030991</v>
      </c>
      <c r="BZ42" s="17">
        <v>179.19912581358801</v>
      </c>
      <c r="CA42" s="17">
        <v>19.9110245160579</v>
      </c>
      <c r="CB42" s="17">
        <v>199.11015032964599</v>
      </c>
      <c r="CC42" s="17">
        <v>0.15967735042057499</v>
      </c>
      <c r="CD42" s="17">
        <v>111.52169775209499</v>
      </c>
      <c r="CE42" s="17">
        <v>11.1264495224586</v>
      </c>
      <c r="CF42" s="17">
        <v>1.2916241913512601</v>
      </c>
      <c r="CG42" s="17">
        <v>0.52894115937102104</v>
      </c>
      <c r="CH42" s="17">
        <v>0.64349996152052702</v>
      </c>
      <c r="CI42" s="17">
        <v>0.58924828107607596</v>
      </c>
      <c r="CJ42" s="17">
        <v>2.4975038505707201</v>
      </c>
      <c r="CK42" s="17">
        <v>0.22077256248725399</v>
      </c>
      <c r="CL42" s="17">
        <v>268.45980391499501</v>
      </c>
      <c r="CM42" s="17">
        <v>0.38781860436404902</v>
      </c>
      <c r="CN42" s="17">
        <v>16.411736912537101</v>
      </c>
      <c r="CO42" s="17">
        <v>252.70177068624301</v>
      </c>
      <c r="CP42" s="17">
        <v>0.13080126032727599</v>
      </c>
      <c r="CQ42" s="17">
        <v>0</v>
      </c>
      <c r="CR42" s="17">
        <v>26.311054855404301</v>
      </c>
      <c r="CS42" s="17">
        <v>2311.7351723262</v>
      </c>
      <c r="CT42" s="17">
        <v>2025.1966272003399</v>
      </c>
      <c r="CU42" s="17">
        <v>286.53854512585599</v>
      </c>
      <c r="CV42" s="17">
        <v>4.2352513732039201E-2</v>
      </c>
      <c r="CW42" s="17">
        <v>3.7540315665492603E-2</v>
      </c>
      <c r="CX42" s="17">
        <v>3.1997192119578601</v>
      </c>
      <c r="CY42" s="17">
        <v>7.5103751553431701</v>
      </c>
      <c r="CZ42" s="17">
        <v>692.87768713107005</v>
      </c>
      <c r="DA42" s="17">
        <v>4.3859152357016402</v>
      </c>
      <c r="DB42" s="17">
        <v>6.2910818784481597</v>
      </c>
      <c r="DC42" s="17">
        <v>989.82514624911096</v>
      </c>
      <c r="DD42" s="17">
        <v>0.45726116377321002</v>
      </c>
      <c r="DE42" s="17">
        <v>0.446203244762645</v>
      </c>
      <c r="DF42" s="17">
        <v>24.3928138119567</v>
      </c>
      <c r="DG42" s="17">
        <v>2.3837571234092199E-2</v>
      </c>
      <c r="DH42" s="17">
        <v>162.78389934930499</v>
      </c>
      <c r="DI42" s="17">
        <v>7.4555369862007597</v>
      </c>
      <c r="DJ42" s="17">
        <v>9.2514449045674194</v>
      </c>
      <c r="DK42" s="17">
        <v>0</v>
      </c>
      <c r="DL42" s="17">
        <v>4.2905340901282498</v>
      </c>
      <c r="DM42" s="17">
        <v>41.509706750957903</v>
      </c>
      <c r="DN42" s="17">
        <v>30.704124983547199</v>
      </c>
      <c r="DO42" s="17">
        <v>38.215619205363801</v>
      </c>
      <c r="DP42" s="17">
        <v>2854.9057721412901</v>
      </c>
      <c r="DQ42" s="17">
        <v>26.011341998966</v>
      </c>
      <c r="DR42" s="17">
        <v>17.988723532589798</v>
      </c>
      <c r="DS42" s="17"/>
      <c r="DT42" s="26">
        <f t="shared" si="32"/>
        <v>1.0258861216681034</v>
      </c>
      <c r="DU42" s="40">
        <f t="shared" si="33"/>
        <v>9.5058181361761006E-4</v>
      </c>
      <c r="DV42" s="40">
        <f t="shared" si="34"/>
        <v>5.5355229442291835E-4</v>
      </c>
      <c r="DW42" s="40">
        <f t="shared" si="35"/>
        <v>7.1863781969248701E-4</v>
      </c>
      <c r="DX42" s="40">
        <f t="shared" si="36"/>
        <v>1.2963067736600632E-3</v>
      </c>
      <c r="DY42" s="40">
        <f t="shared" si="37"/>
        <v>1.4028138982093089E-3</v>
      </c>
      <c r="DZ42" s="40">
        <f t="shared" si="38"/>
        <v>5.9904407219713279E-4</v>
      </c>
      <c r="EA42" s="40">
        <f t="shared" si="39"/>
        <v>9.3070665575890584E-4</v>
      </c>
      <c r="EB42" s="40">
        <f t="shared" si="40"/>
        <v>8.762378075205774E-4</v>
      </c>
      <c r="EC42" s="40">
        <f t="shared" si="41"/>
        <v>8.767185007069714E-4</v>
      </c>
      <c r="ED42" s="40">
        <f t="shared" si="42"/>
        <v>8.7638307670532851E-4</v>
      </c>
      <c r="EE42" s="40">
        <f t="shared" si="43"/>
        <v>8.7569071605823011E-4</v>
      </c>
      <c r="EF42" s="40">
        <f t="shared" si="44"/>
        <v>8.7615106461540052E-4</v>
      </c>
      <c r="EG42" s="40">
        <f t="shared" si="45"/>
        <v>8.7661046702609553E-4</v>
      </c>
      <c r="EH42" s="40">
        <f t="shared" si="46"/>
        <v>8.7442125011877737E-4</v>
      </c>
      <c r="EI42" s="40">
        <f t="shared" si="47"/>
        <v>8.7500637449978958E-4</v>
      </c>
      <c r="EJ42" s="40">
        <f t="shared" si="48"/>
        <v>8.7450848760501211E-4</v>
      </c>
      <c r="EK42" s="40">
        <f t="shared" si="49"/>
        <v>8.7872260886090415E-4</v>
      </c>
      <c r="EL42" s="40">
        <f t="shared" si="50"/>
        <v>8.7523729105895716E-4</v>
      </c>
      <c r="EM42" s="40">
        <f t="shared" si="51"/>
        <v>8.7437636133544676E-4</v>
      </c>
      <c r="EN42" s="40">
        <f t="shared" si="52"/>
        <v>8.7900873334420147E-4</v>
      </c>
      <c r="EO42" s="40">
        <f t="shared" si="53"/>
        <v>8.3314706990511425E-2</v>
      </c>
      <c r="EP42" s="40">
        <f t="shared" si="54"/>
        <v>8.7584348744177136E-4</v>
      </c>
      <c r="EQ42" s="40">
        <f t="shared" si="55"/>
        <v>8.7559302559649837E-4</v>
      </c>
      <c r="ER42" s="40">
        <f t="shared" si="56"/>
        <v>8.7798879674472609E-4</v>
      </c>
      <c r="ES42" s="40">
        <f t="shared" si="57"/>
        <v>8.7455658607748978E-4</v>
      </c>
      <c r="ET42" s="40">
        <f t="shared" si="58"/>
        <v>8.7772057808577751E-4</v>
      </c>
      <c r="EU42" s="40">
        <f t="shared" si="59"/>
        <v>8.7618753722184075E-4</v>
      </c>
      <c r="EV42" s="40">
        <f t="shared" si="60"/>
        <v>8.7142083412465046E-4</v>
      </c>
      <c r="EW42" s="40">
        <f t="shared" si="61"/>
        <v>0</v>
      </c>
      <c r="EX42" s="40">
        <f t="shared" si="62"/>
        <v>0</v>
      </c>
      <c r="EY42" s="40">
        <f t="shared" si="63"/>
        <v>7.3928427622682895E-4</v>
      </c>
    </row>
    <row r="43" spans="1:155" x14ac:dyDescent="0.25">
      <c r="A43" s="17" t="s">
        <v>213</v>
      </c>
      <c r="B43" s="15">
        <v>164122.57889499801</v>
      </c>
      <c r="C43" s="15">
        <v>1184.9132549999999</v>
      </c>
      <c r="D43" s="15">
        <v>2640.5569760000299</v>
      </c>
      <c r="E43" s="15">
        <v>26013.592583999802</v>
      </c>
      <c r="F43" s="15">
        <v>23757.539597999901</v>
      </c>
      <c r="G43" s="15">
        <v>1489.56854799999</v>
      </c>
      <c r="H43" s="15">
        <v>29898.937841000501</v>
      </c>
      <c r="I43" s="17">
        <v>1008.82417299998</v>
      </c>
      <c r="J43" s="17">
        <v>508.346844000006</v>
      </c>
      <c r="K43" s="17">
        <v>445.39354000000299</v>
      </c>
      <c r="L43" s="17">
        <v>406.04780599999998</v>
      </c>
      <c r="M43" s="17">
        <v>2645.60669399997</v>
      </c>
      <c r="N43" s="17">
        <v>313.19223100000301</v>
      </c>
      <c r="O43" s="17">
        <v>165.252269999996</v>
      </c>
      <c r="P43" s="17">
        <v>15.161327999999999</v>
      </c>
      <c r="Q43" s="17">
        <v>6.2090680000000296</v>
      </c>
      <c r="R43" s="17">
        <v>7.5530840000000099</v>
      </c>
      <c r="S43" s="17">
        <v>6.9164130000000004</v>
      </c>
      <c r="T43" s="17">
        <v>29.316831000001599</v>
      </c>
      <c r="U43" s="17">
        <v>1551.7954</v>
      </c>
      <c r="V43" s="17">
        <v>313.19223100000301</v>
      </c>
      <c r="W43" s="17">
        <v>50.362471999999798</v>
      </c>
      <c r="X43" s="17">
        <v>45.641065999999803</v>
      </c>
      <c r="Y43" s="17">
        <v>0.41964399999999702</v>
      </c>
      <c r="Z43" s="17">
        <v>18.886093999999801</v>
      </c>
      <c r="AA43" s="17">
        <v>100.859573</v>
      </c>
      <c r="AB43" s="17">
        <v>62.952811000000104</v>
      </c>
      <c r="AC43" s="17">
        <v>1.1629669999999901</v>
      </c>
      <c r="AD43" s="17"/>
      <c r="AE43" s="17"/>
      <c r="AF43" s="17">
        <v>0.120491000000001</v>
      </c>
      <c r="AG43" s="15"/>
      <c r="AH43" s="17" t="s">
        <v>213</v>
      </c>
      <c r="AI43" s="17">
        <v>2816.6935480330299</v>
      </c>
      <c r="AJ43" s="17">
        <v>422.535625652075</v>
      </c>
      <c r="AK43" s="17">
        <v>50.367157710366598</v>
      </c>
      <c r="AL43" s="17">
        <v>508.39456048173503</v>
      </c>
      <c r="AM43" s="17">
        <v>45.645322727691898</v>
      </c>
      <c r="AN43" s="17">
        <v>0</v>
      </c>
      <c r="AO43" s="17">
        <v>1008.9182951242</v>
      </c>
      <c r="AP43" s="17">
        <v>1008.9182951242</v>
      </c>
      <c r="AQ43" s="17">
        <v>151.211333606838</v>
      </c>
      <c r="AR43" s="17">
        <v>895.74535407875806</v>
      </c>
      <c r="AS43" s="17">
        <v>445.43566839771898</v>
      </c>
      <c r="AT43" s="17">
        <v>1.1630731473024301</v>
      </c>
      <c r="AU43" s="17">
        <v>406.08588608390897</v>
      </c>
      <c r="AV43" s="17">
        <v>0.41968368563793401</v>
      </c>
      <c r="AW43" s="17">
        <v>3019.15355182434</v>
      </c>
      <c r="AX43" s="17">
        <v>164139.52894044699</v>
      </c>
      <c r="AY43" s="17">
        <v>687.42920463803796</v>
      </c>
      <c r="AZ43" s="17">
        <v>0</v>
      </c>
      <c r="BA43" s="17">
        <v>452.259421880567</v>
      </c>
      <c r="BB43" s="17">
        <v>0</v>
      </c>
      <c r="BC43" s="17">
        <v>79.394102240046905</v>
      </c>
      <c r="BD43" s="17">
        <v>300.07452725707202</v>
      </c>
      <c r="BE43" s="17">
        <v>2645.85465553738</v>
      </c>
      <c r="BF43" s="17">
        <v>2645.85465553738</v>
      </c>
      <c r="BG43" s="17">
        <v>317.67488089173003</v>
      </c>
      <c r="BH43" s="17">
        <v>0</v>
      </c>
      <c r="BI43" s="17">
        <v>18.887862832160302</v>
      </c>
      <c r="BJ43" s="17">
        <v>27726818.127969399</v>
      </c>
      <c r="BK43" s="17">
        <v>0</v>
      </c>
      <c r="BL43" s="17">
        <v>3074.0674154155199</v>
      </c>
      <c r="BM43" s="17">
        <v>215.07632990479399</v>
      </c>
      <c r="BN43" s="17">
        <v>367.71996299962098</v>
      </c>
      <c r="BO43" s="17">
        <v>3190.76528387293</v>
      </c>
      <c r="BP43" s="17">
        <v>161.68477175610201</v>
      </c>
      <c r="BQ43" s="17">
        <v>3.1330442644003101E-2</v>
      </c>
      <c r="BR43" s="17">
        <v>8.9171293165120596E-2</v>
      </c>
      <c r="BS43" s="17">
        <v>1551.9453360821101</v>
      </c>
      <c r="BT43" s="17">
        <v>100.868975510712</v>
      </c>
      <c r="BU43" s="17">
        <v>0</v>
      </c>
      <c r="BV43" s="17">
        <v>357.35183709759599</v>
      </c>
      <c r="BW43" s="17">
        <v>1185.02015909235</v>
      </c>
      <c r="BX43" s="17">
        <v>0</v>
      </c>
      <c r="BY43" s="17">
        <v>30898.543214228601</v>
      </c>
      <c r="BZ43" s="17">
        <v>2376.7052734774602</v>
      </c>
      <c r="CA43" s="17">
        <v>264.07854736387901</v>
      </c>
      <c r="CB43" s="17">
        <v>2640.78382084134</v>
      </c>
      <c r="CC43" s="17">
        <v>1.9593384596008501</v>
      </c>
      <c r="CD43" s="17">
        <v>1356.45132093905</v>
      </c>
      <c r="CE43" s="17">
        <v>136.80304592965601</v>
      </c>
      <c r="CF43" s="17">
        <v>15.162753317176699</v>
      </c>
      <c r="CG43" s="17">
        <v>6.2096415945281302</v>
      </c>
      <c r="CH43" s="17">
        <v>7.5537916512199796</v>
      </c>
      <c r="CI43" s="17">
        <v>6.9170606691645</v>
      </c>
      <c r="CJ43" s="17">
        <v>29.319584913842199</v>
      </c>
      <c r="CK43" s="17">
        <v>0.65568434911291495</v>
      </c>
      <c r="CL43" s="17">
        <v>3261.4956431451501</v>
      </c>
      <c r="CM43" s="17">
        <v>0.27991401700865798</v>
      </c>
      <c r="CN43" s="17">
        <v>78.442650333283694</v>
      </c>
      <c r="CO43" s="17">
        <v>841.28791890959303</v>
      </c>
      <c r="CP43" s="17">
        <v>0.28665895436983602</v>
      </c>
      <c r="CQ43" s="17">
        <v>0</v>
      </c>
      <c r="CR43" s="17">
        <v>18.991911595099101</v>
      </c>
      <c r="CS43" s="17">
        <v>26016.276950977801</v>
      </c>
      <c r="CT43" s="17">
        <v>23760.034014950401</v>
      </c>
      <c r="CU43" s="17">
        <v>2256.24293602738</v>
      </c>
      <c r="CV43" s="17">
        <v>0.25495030197809698</v>
      </c>
      <c r="CW43" s="17">
        <v>4.7460732165985897E-2</v>
      </c>
      <c r="CX43" s="17">
        <v>136.63418628614801</v>
      </c>
      <c r="CY43" s="17">
        <v>11.5596920339291</v>
      </c>
      <c r="CZ43" s="17">
        <v>9263.2067179241203</v>
      </c>
      <c r="DA43" s="17">
        <v>60.481001266445098</v>
      </c>
      <c r="DB43" s="17">
        <v>27.235690161543602</v>
      </c>
      <c r="DC43" s="17">
        <v>13233.153102807</v>
      </c>
      <c r="DD43" s="17">
        <v>0</v>
      </c>
      <c r="DE43" s="17">
        <v>0.47695570146111299</v>
      </c>
      <c r="DF43" s="17">
        <v>86.994893488648898</v>
      </c>
      <c r="DG43" s="17">
        <v>4.46260884791966E-2</v>
      </c>
      <c r="DH43" s="17">
        <v>1489.7005635907899</v>
      </c>
      <c r="DI43" s="17">
        <v>91.668521614617006</v>
      </c>
      <c r="DJ43" s="17">
        <v>62.958784841491997</v>
      </c>
      <c r="DK43" s="17">
        <v>0</v>
      </c>
      <c r="DL43" s="17">
        <v>52.753456311504898</v>
      </c>
      <c r="DM43" s="17">
        <v>497.08945920868899</v>
      </c>
      <c r="DN43" s="17">
        <v>313.22167464155302</v>
      </c>
      <c r="DO43" s="17">
        <v>463.949188674852</v>
      </c>
      <c r="DP43" s="17">
        <v>29902.063276619399</v>
      </c>
      <c r="DQ43" s="17">
        <v>165.26760696795</v>
      </c>
      <c r="DR43" s="17">
        <v>216.68100187352599</v>
      </c>
      <c r="DS43" s="17"/>
      <c r="DT43" s="26">
        <f t="shared" si="32"/>
        <v>1.0333247886070911</v>
      </c>
      <c r="DU43" s="40">
        <f t="shared" si="33"/>
        <v>1.0327674329218349E-4</v>
      </c>
      <c r="DV43" s="40">
        <f t="shared" si="34"/>
        <v>9.0221028331797943E-5</v>
      </c>
      <c r="DW43" s="40">
        <f t="shared" si="35"/>
        <v>8.5907951758635732E-5</v>
      </c>
      <c r="DX43" s="40">
        <f t="shared" si="36"/>
        <v>1.0319093640492535E-4</v>
      </c>
      <c r="DY43" s="40">
        <f t="shared" si="37"/>
        <v>1.0499475083310926E-4</v>
      </c>
      <c r="DZ43" s="40">
        <f t="shared" si="38"/>
        <v>8.8626730859208997E-5</v>
      </c>
      <c r="EA43" s="40">
        <f t="shared" si="39"/>
        <v>1.0453333277319361E-4</v>
      </c>
      <c r="EB43" s="40">
        <f t="shared" si="40"/>
        <v>9.3298839122889527E-5</v>
      </c>
      <c r="EC43" s="40">
        <f t="shared" si="41"/>
        <v>9.3865993843025234E-5</v>
      </c>
      <c r="ED43" s="40">
        <f t="shared" si="42"/>
        <v>9.4586907829867628E-5</v>
      </c>
      <c r="EE43" s="40">
        <f t="shared" si="43"/>
        <v>9.3782267374187736E-5</v>
      </c>
      <c r="EF43" s="40">
        <f t="shared" si="44"/>
        <v>9.3725774875135304E-5</v>
      </c>
      <c r="EG43" s="40">
        <f t="shared" si="45"/>
        <v>9.4011404612450103E-5</v>
      </c>
      <c r="EH43" s="40">
        <f t="shared" si="46"/>
        <v>9.2809423761619516E-5</v>
      </c>
      <c r="EI43" s="40">
        <f t="shared" si="47"/>
        <v>9.4010048242492157E-5</v>
      </c>
      <c r="EJ43" s="40">
        <f t="shared" si="48"/>
        <v>9.2380133073221638E-5</v>
      </c>
      <c r="EK43" s="40">
        <f t="shared" si="49"/>
        <v>9.3690368062865389E-5</v>
      </c>
      <c r="EL43" s="40">
        <f t="shared" si="50"/>
        <v>9.3642349654315534E-5</v>
      </c>
      <c r="EM43" s="40">
        <f t="shared" si="51"/>
        <v>9.3936273009852738E-5</v>
      </c>
      <c r="EN43" s="40">
        <f t="shared" si="52"/>
        <v>9.6621037870144692E-5</v>
      </c>
      <c r="EO43" s="40">
        <f t="shared" si="53"/>
        <v>0.14099840841068806</v>
      </c>
      <c r="EP43" s="40">
        <f t="shared" si="54"/>
        <v>9.3039721457682632E-5</v>
      </c>
      <c r="EQ43" s="40">
        <f t="shared" si="55"/>
        <v>9.3265299546133743E-5</v>
      </c>
      <c r="ER43" s="40">
        <f t="shared" si="56"/>
        <v>9.4569773276855656E-5</v>
      </c>
      <c r="ES43" s="40">
        <f t="shared" si="57"/>
        <v>9.3657913621564119E-5</v>
      </c>
      <c r="ET43" s="40">
        <f t="shared" si="58"/>
        <v>9.3223780671840485E-5</v>
      </c>
      <c r="EU43" s="40">
        <f t="shared" si="59"/>
        <v>9.4893959411819427E-5</v>
      </c>
      <c r="EV43" s="40">
        <f t="shared" si="60"/>
        <v>9.1272841310169374E-5</v>
      </c>
      <c r="EW43" s="40">
        <f t="shared" si="61"/>
        <v>0</v>
      </c>
      <c r="EX43" s="40">
        <f t="shared" si="62"/>
        <v>0</v>
      </c>
      <c r="EY43" s="40">
        <f t="shared" si="63"/>
        <v>8.9100506450250536E-5</v>
      </c>
    </row>
    <row r="44" spans="1:155" x14ac:dyDescent="0.25">
      <c r="A44" s="17" t="s">
        <v>214</v>
      </c>
      <c r="B44" s="15">
        <v>713466.69680901105</v>
      </c>
      <c r="C44" s="15">
        <v>6981.92509099983</v>
      </c>
      <c r="D44" s="15">
        <v>11403.665821999901</v>
      </c>
      <c r="E44" s="15">
        <v>117999.863305001</v>
      </c>
      <c r="F44" s="15">
        <v>104539.380838</v>
      </c>
      <c r="G44" s="15">
        <v>7982.1142800002199</v>
      </c>
      <c r="H44" s="15">
        <v>155101.73868799701</v>
      </c>
      <c r="I44" s="17">
        <v>6390.9524670001701</v>
      </c>
      <c r="J44" s="17">
        <v>1952.3669239999799</v>
      </c>
      <c r="K44" s="17">
        <v>1715.9475910000201</v>
      </c>
      <c r="L44" s="17">
        <v>1037.1956</v>
      </c>
      <c r="M44" s="17">
        <v>9578.8018810001395</v>
      </c>
      <c r="N44" s="17">
        <v>1311.74704000001</v>
      </c>
      <c r="O44" s="17">
        <v>1113.4591870000199</v>
      </c>
      <c r="P44" s="17">
        <v>73.467507000002399</v>
      </c>
      <c r="Q44" s="17">
        <v>30.088063000000702</v>
      </c>
      <c r="R44" s="17">
        <v>36.601166000000703</v>
      </c>
      <c r="S44" s="17">
        <v>33.515515000001201</v>
      </c>
      <c r="T44" s="17">
        <v>142.061846999983</v>
      </c>
      <c r="U44" s="17">
        <v>8785.6525850003309</v>
      </c>
      <c r="V44" s="17">
        <v>1853.22385399994</v>
      </c>
      <c r="W44" s="17">
        <v>1227.85652200001</v>
      </c>
      <c r="X44" s="17">
        <v>266.92505699998901</v>
      </c>
      <c r="Y44" s="17">
        <v>2.0330369999999101</v>
      </c>
      <c r="Z44" s="17">
        <v>183.03436799999699</v>
      </c>
      <c r="AA44" s="17">
        <v>488.74397699999298</v>
      </c>
      <c r="AB44" s="17">
        <v>396.574607000002</v>
      </c>
      <c r="AC44" s="17">
        <v>5.6365830000000896</v>
      </c>
      <c r="AD44" s="17"/>
      <c r="AE44" s="17"/>
      <c r="AF44" s="17">
        <v>0.33656899999998802</v>
      </c>
      <c r="AG44" s="15"/>
      <c r="AH44" s="17" t="s">
        <v>214</v>
      </c>
      <c r="AI44" s="17">
        <v>14905.5098265171</v>
      </c>
      <c r="AJ44" s="17">
        <v>2235.9830627248102</v>
      </c>
      <c r="AK44" s="17">
        <v>1227.25189771176</v>
      </c>
      <c r="AL44" s="17">
        <v>1951.4049932415701</v>
      </c>
      <c r="AM44" s="17">
        <v>266.79355130288502</v>
      </c>
      <c r="AN44" s="17">
        <v>0</v>
      </c>
      <c r="AO44" s="17">
        <v>6387.8050662252199</v>
      </c>
      <c r="AP44" s="17">
        <v>6387.8050662252199</v>
      </c>
      <c r="AQ44" s="17">
        <v>800.22609984346798</v>
      </c>
      <c r="AR44" s="17">
        <v>4739.4673723128499</v>
      </c>
      <c r="AS44" s="17">
        <v>1715.10229454655</v>
      </c>
      <c r="AT44" s="17">
        <v>5.6337996256080203</v>
      </c>
      <c r="AU44" s="17">
        <v>1036.68493780415</v>
      </c>
      <c r="AV44" s="17">
        <v>2.0320346514078498</v>
      </c>
      <c r="AW44" s="17">
        <v>15977.330553693</v>
      </c>
      <c r="AX44" s="17">
        <v>712904.70011149102</v>
      </c>
      <c r="AY44" s="17">
        <v>3637.90210106935</v>
      </c>
      <c r="AZ44" s="17">
        <v>0.410296300309198</v>
      </c>
      <c r="BA44" s="17">
        <v>2393.0533532826098</v>
      </c>
      <c r="BB44" s="17">
        <v>0</v>
      </c>
      <c r="BC44" s="17">
        <v>420.080161266137</v>
      </c>
      <c r="BD44" s="17">
        <v>1589.6586553155701</v>
      </c>
      <c r="BE44" s="17">
        <v>9574.0838022199896</v>
      </c>
      <c r="BF44" s="17">
        <v>9574.0838022199896</v>
      </c>
      <c r="BG44" s="17">
        <v>1680.79393134612</v>
      </c>
      <c r="BH44" s="17">
        <v>0</v>
      </c>
      <c r="BI44" s="17">
        <v>182.944239035246</v>
      </c>
      <c r="BJ44" s="17">
        <v>134387953.795706</v>
      </c>
      <c r="BK44" s="17">
        <v>0</v>
      </c>
      <c r="BL44" s="17">
        <v>16265.5370499581</v>
      </c>
      <c r="BM44" s="17">
        <v>1138.02007264399</v>
      </c>
      <c r="BN44" s="17">
        <v>1945.5797879803399</v>
      </c>
      <c r="BO44" s="17">
        <v>16882.094375625598</v>
      </c>
      <c r="BP44" s="17">
        <v>855.612675785124</v>
      </c>
      <c r="BQ44" s="17">
        <v>8.7467847109464897E-2</v>
      </c>
      <c r="BR44" s="17">
        <v>0.248947031222959</v>
      </c>
      <c r="BS44" s="17">
        <v>8781.3516626809396</v>
      </c>
      <c r="BT44" s="17">
        <v>488.503151228891</v>
      </c>
      <c r="BU44" s="17">
        <v>0</v>
      </c>
      <c r="BV44" s="17">
        <v>2085.80007578293</v>
      </c>
      <c r="BW44" s="17">
        <v>6975.8562935809696</v>
      </c>
      <c r="BX44" s="17">
        <v>0</v>
      </c>
      <c r="BY44" s="17">
        <v>160241.41209125399</v>
      </c>
      <c r="BZ44" s="17">
        <v>10260.0775606302</v>
      </c>
      <c r="CA44" s="17">
        <v>1140.00863551821</v>
      </c>
      <c r="CB44" s="17">
        <v>11400.086196148401</v>
      </c>
      <c r="CC44" s="17">
        <v>10.366826997141199</v>
      </c>
      <c r="CD44" s="17">
        <v>7177.3245389868498</v>
      </c>
      <c r="CE44" s="17">
        <v>723.81412189303205</v>
      </c>
      <c r="CF44" s="17">
        <v>73.431319201042101</v>
      </c>
      <c r="CG44" s="17">
        <v>30.073241959747499</v>
      </c>
      <c r="CH44" s="17">
        <v>36.583150650381498</v>
      </c>
      <c r="CI44" s="17">
        <v>33.498994305596298</v>
      </c>
      <c r="CJ44" s="17">
        <v>141.99179682736099</v>
      </c>
      <c r="CK44" s="17">
        <v>3.0755864239800701</v>
      </c>
      <c r="CL44" s="17">
        <v>17257.514670333199</v>
      </c>
      <c r="CM44" s="17">
        <v>1.3932630502222501</v>
      </c>
      <c r="CN44" s="17">
        <v>358.111433180257</v>
      </c>
      <c r="CO44" s="17">
        <v>3825.0531578882801</v>
      </c>
      <c r="CP44" s="17">
        <v>1.1091414789618701</v>
      </c>
      <c r="CQ44" s="17">
        <v>0</v>
      </c>
      <c r="CR44" s="17">
        <v>88.187645288207094</v>
      </c>
      <c r="CS44" s="17">
        <v>117911.81086585901</v>
      </c>
      <c r="CT44" s="17">
        <v>104461.063853153</v>
      </c>
      <c r="CU44" s="17">
        <v>13450.7470127055</v>
      </c>
      <c r="CV44" s="17">
        <v>1.12154588538781</v>
      </c>
      <c r="CW44" s="17">
        <v>0.21614505110107901</v>
      </c>
      <c r="CX44" s="17">
        <v>483.92961773799999</v>
      </c>
      <c r="CY44" s="17">
        <v>55.425680110692603</v>
      </c>
      <c r="CZ44" s="17">
        <v>40704.471547757297</v>
      </c>
      <c r="DA44" s="17">
        <v>272.32526683891899</v>
      </c>
      <c r="DB44" s="17">
        <v>122.30550775087301</v>
      </c>
      <c r="DC44" s="17">
        <v>58149.248594089702</v>
      </c>
      <c r="DD44" s="17">
        <v>0.17111821767423399</v>
      </c>
      <c r="DE44" s="17">
        <v>2.33196934946079</v>
      </c>
      <c r="DF44" s="17">
        <v>392.56840314537197</v>
      </c>
      <c r="DG44" s="17">
        <v>0.18934812695395201</v>
      </c>
      <c r="DH44" s="17">
        <v>7977.1885559175798</v>
      </c>
      <c r="DI44" s="17">
        <v>485.01096678092</v>
      </c>
      <c r="DJ44" s="17">
        <v>396.37923638548699</v>
      </c>
      <c r="DK44" s="17">
        <v>0</v>
      </c>
      <c r="DL44" s="17">
        <v>279.11464469098001</v>
      </c>
      <c r="DM44" s="17">
        <v>2630.4646346367799</v>
      </c>
      <c r="DN44" s="17">
        <v>1311.10078709761</v>
      </c>
      <c r="DO44" s="17">
        <v>2454.9002301689002</v>
      </c>
      <c r="DP44" s="17">
        <v>154971.78539026601</v>
      </c>
      <c r="DQ44" s="17">
        <v>1112.91095627646</v>
      </c>
      <c r="DR44" s="17">
        <v>1146.5781381669899</v>
      </c>
      <c r="DS44" s="17"/>
      <c r="DT44" s="26">
        <f t="shared" si="32"/>
        <v>1.0340037813187573</v>
      </c>
      <c r="DU44" s="40">
        <f t="shared" si="33"/>
        <v>-7.8769857098244349E-4</v>
      </c>
      <c r="DV44" s="40">
        <f t="shared" si="34"/>
        <v>-8.6921548709875164E-4</v>
      </c>
      <c r="DW44" s="40">
        <f t="shared" si="35"/>
        <v>-3.1390132851792012E-4</v>
      </c>
      <c r="DX44" s="40">
        <f t="shared" si="36"/>
        <v>-7.4620797580413523E-4</v>
      </c>
      <c r="DY44" s="40">
        <f t="shared" si="37"/>
        <v>-7.4916250908701239E-4</v>
      </c>
      <c r="DZ44" s="40">
        <f t="shared" si="38"/>
        <v>-6.1709515923391535E-4</v>
      </c>
      <c r="EA44" s="40">
        <f t="shared" si="39"/>
        <v>-8.3785842009427927E-4</v>
      </c>
      <c r="EB44" s="40">
        <f t="shared" si="40"/>
        <v>-4.9247757532260364E-4</v>
      </c>
      <c r="EC44" s="40">
        <f t="shared" si="41"/>
        <v>-4.9269978229248316E-4</v>
      </c>
      <c r="ED44" s="40">
        <f t="shared" si="42"/>
        <v>-4.9261204590609503E-4</v>
      </c>
      <c r="EE44" s="40">
        <f t="shared" si="43"/>
        <v>-4.9234898012491134E-4</v>
      </c>
      <c r="EF44" s="40">
        <f t="shared" si="44"/>
        <v>-4.9255416687428737E-4</v>
      </c>
      <c r="EG44" s="40">
        <f t="shared" si="45"/>
        <v>-4.9266579812519353E-4</v>
      </c>
      <c r="EH44" s="40">
        <f t="shared" si="46"/>
        <v>-4.9236714731958303E-4</v>
      </c>
      <c r="EI44" s="40">
        <f t="shared" si="47"/>
        <v>-4.9256876186499154E-4</v>
      </c>
      <c r="EJ44" s="40">
        <f t="shared" si="48"/>
        <v>-4.9258871377671012E-4</v>
      </c>
      <c r="EK44" s="40">
        <f t="shared" si="49"/>
        <v>-4.9220698649885821E-4</v>
      </c>
      <c r="EL44" s="40">
        <f t="shared" si="50"/>
        <v>-4.929267655562695E-4</v>
      </c>
      <c r="EM44" s="40">
        <f t="shared" si="51"/>
        <v>-4.9309631052471504E-4</v>
      </c>
      <c r="EN44" s="40">
        <f t="shared" si="52"/>
        <v>-4.8953931171079714E-4</v>
      </c>
      <c r="EO44" s="40">
        <f t="shared" si="53"/>
        <v>0.12549818052525319</v>
      </c>
      <c r="EP44" s="40">
        <f t="shared" si="54"/>
        <v>-4.9242258962409473E-4</v>
      </c>
      <c r="EQ44" s="40">
        <f t="shared" si="55"/>
        <v>-4.9266898575203754E-4</v>
      </c>
      <c r="ER44" s="40">
        <f t="shared" si="56"/>
        <v>-4.9303017705055064E-4</v>
      </c>
      <c r="ES44" s="40">
        <f t="shared" si="57"/>
        <v>-4.9241552685334975E-4</v>
      </c>
      <c r="ET44" s="40">
        <f t="shared" si="58"/>
        <v>-4.9274422281419725E-4</v>
      </c>
      <c r="EU44" s="40">
        <f t="shared" si="59"/>
        <v>-4.9264529565558541E-4</v>
      </c>
      <c r="EV44" s="40">
        <f t="shared" si="60"/>
        <v>-4.9380527033298055E-4</v>
      </c>
      <c r="EW44" s="40">
        <f t="shared" si="61"/>
        <v>0</v>
      </c>
      <c r="EX44" s="40">
        <f t="shared" si="62"/>
        <v>0</v>
      </c>
      <c r="EY44" s="40">
        <f t="shared" si="63"/>
        <v>-4.5791997350952597E-4</v>
      </c>
    </row>
    <row r="45" spans="1:155" x14ac:dyDescent="0.25">
      <c r="A45" s="17" t="s">
        <v>215</v>
      </c>
      <c r="B45" s="15">
        <v>36759.381048999901</v>
      </c>
      <c r="C45" s="15">
        <v>390.61717499999997</v>
      </c>
      <c r="D45" s="15">
        <v>404.00628199999898</v>
      </c>
      <c r="E45" s="15">
        <v>6669.6095059999898</v>
      </c>
      <c r="F45" s="15">
        <v>4979.4659579999998</v>
      </c>
      <c r="G45" s="15">
        <v>343.42456800000002</v>
      </c>
      <c r="H45" s="15">
        <v>8501.2730509999892</v>
      </c>
      <c r="I45" s="17">
        <v>295.62365399999999</v>
      </c>
      <c r="J45" s="17">
        <v>90.351470999999904</v>
      </c>
      <c r="K45" s="17">
        <v>79.255671000000007</v>
      </c>
      <c r="L45" s="17">
        <v>47.817607000000002</v>
      </c>
      <c r="M45" s="17">
        <v>590.45475699999997</v>
      </c>
      <c r="N45" s="17">
        <v>60.498491999999899</v>
      </c>
      <c r="O45" s="17">
        <v>51.252019999999902</v>
      </c>
      <c r="P45" s="17">
        <v>2.54500199999999</v>
      </c>
      <c r="Q45" s="17">
        <v>1.042265</v>
      </c>
      <c r="R45" s="17">
        <v>1.2678799999999999</v>
      </c>
      <c r="S45" s="17">
        <v>1.161027</v>
      </c>
      <c r="T45" s="17">
        <v>4.9211700000000098</v>
      </c>
      <c r="U45" s="17">
        <v>664.42670899999996</v>
      </c>
      <c r="V45" s="17">
        <v>85.860305999999994</v>
      </c>
      <c r="W45" s="17">
        <v>56.799883999999899</v>
      </c>
      <c r="X45" s="17">
        <v>12.416738</v>
      </c>
      <c r="Y45" s="17">
        <v>7.0446999999999996E-2</v>
      </c>
      <c r="Z45" s="17">
        <v>8.4539270000000002</v>
      </c>
      <c r="AA45" s="17">
        <v>16.9304799999999</v>
      </c>
      <c r="AB45" s="17">
        <v>18.228824999999901</v>
      </c>
      <c r="AC45" s="17">
        <v>0.195244999999999</v>
      </c>
      <c r="AD45" s="17"/>
      <c r="AE45" s="17"/>
      <c r="AF45" s="17">
        <v>1.7212999999999999E-2</v>
      </c>
      <c r="AG45" s="15"/>
      <c r="AH45" s="17" t="s">
        <v>215</v>
      </c>
      <c r="AI45" s="17">
        <v>803.26478108587901</v>
      </c>
      <c r="AJ45" s="17">
        <v>120.458539510657</v>
      </c>
      <c r="AK45" s="17">
        <v>56.843742116762201</v>
      </c>
      <c r="AL45" s="17">
        <v>90.421213104769606</v>
      </c>
      <c r="AM45" s="17">
        <v>12.4263248756758</v>
      </c>
      <c r="AN45" s="17">
        <v>0</v>
      </c>
      <c r="AO45" s="17">
        <v>295.85187222011001</v>
      </c>
      <c r="AP45" s="17">
        <v>295.85187222011001</v>
      </c>
      <c r="AQ45" s="17">
        <v>43.2669701200467</v>
      </c>
      <c r="AR45" s="17">
        <v>252.922720470614</v>
      </c>
      <c r="AS45" s="17">
        <v>79.316817100236705</v>
      </c>
      <c r="AT45" s="17">
        <v>0.195395673756218</v>
      </c>
      <c r="AU45" s="17">
        <v>47.854505699374599</v>
      </c>
      <c r="AV45" s="17">
        <v>7.0501639256237605E-2</v>
      </c>
      <c r="AW45" s="17">
        <v>862.62508852431597</v>
      </c>
      <c r="AX45" s="17">
        <v>36816.100274038901</v>
      </c>
      <c r="AY45" s="17">
        <v>196.53606674424</v>
      </c>
      <c r="AZ45" s="17">
        <v>1.5301182843827399</v>
      </c>
      <c r="BA45" s="17">
        <v>128.10659885214901</v>
      </c>
      <c r="BB45" s="17">
        <v>0</v>
      </c>
      <c r="BC45" s="17">
        <v>22.413849489272302</v>
      </c>
      <c r="BD45" s="17">
        <v>91.948262174952703</v>
      </c>
      <c r="BE45" s="17">
        <v>590.91057985591203</v>
      </c>
      <c r="BF45" s="17">
        <v>590.91057985591203</v>
      </c>
      <c r="BG45" s="17">
        <v>89.499516295999101</v>
      </c>
      <c r="BH45" s="17">
        <v>0</v>
      </c>
      <c r="BI45" s="17">
        <v>8.4604646013078799</v>
      </c>
      <c r="BJ45" s="17">
        <v>4657009.9125758205</v>
      </c>
      <c r="BK45" s="17">
        <v>0</v>
      </c>
      <c r="BL45" s="17">
        <v>869.36416784450398</v>
      </c>
      <c r="BM45" s="17">
        <v>60.849451587237901</v>
      </c>
      <c r="BN45" s="17">
        <v>103.59897413997</v>
      </c>
      <c r="BO45" s="17">
        <v>898.98513627286695</v>
      </c>
      <c r="BP45" s="17">
        <v>46.116170965632499</v>
      </c>
      <c r="BQ45" s="17">
        <v>4.4762165545065196E-3</v>
      </c>
      <c r="BR45" s="17">
        <v>1.27400242287956E-2</v>
      </c>
      <c r="BS45" s="17">
        <v>664.94164965230402</v>
      </c>
      <c r="BT45" s="17">
        <v>16.943544526258702</v>
      </c>
      <c r="BU45" s="17">
        <v>0</v>
      </c>
      <c r="BV45" s="17">
        <v>98.359477326582905</v>
      </c>
      <c r="BW45" s="17">
        <v>391.101732968909</v>
      </c>
      <c r="BX45" s="17">
        <v>0</v>
      </c>
      <c r="BY45" s="17">
        <v>8783.6509702508301</v>
      </c>
      <c r="BZ45" s="17">
        <v>363.90923360196598</v>
      </c>
      <c r="CA45" s="17">
        <v>40.434395169452699</v>
      </c>
      <c r="CB45" s="17">
        <v>404.34362877141899</v>
      </c>
      <c r="CC45" s="17">
        <v>0.55245898091109902</v>
      </c>
      <c r="CD45" s="17">
        <v>383.83082763480797</v>
      </c>
      <c r="CE45" s="17">
        <v>38.541948817513699</v>
      </c>
      <c r="CF45" s="17">
        <v>2.54696315410858</v>
      </c>
      <c r="CG45" s="17">
        <v>1.04306579290442</v>
      </c>
      <c r="CH45" s="17">
        <v>1.2688581185447201</v>
      </c>
      <c r="CI45" s="17">
        <v>1.16192528937317</v>
      </c>
      <c r="CJ45" s="17">
        <v>4.9249571237619598</v>
      </c>
      <c r="CK45" s="17">
        <v>0.31674699669857798</v>
      </c>
      <c r="CL45" s="17">
        <v>923.33278775825897</v>
      </c>
      <c r="CM45" s="17">
        <v>0.42945316258535998</v>
      </c>
      <c r="CN45" s="17">
        <v>29.3637053877654</v>
      </c>
      <c r="CO45" s="17">
        <v>357.95945891411299</v>
      </c>
      <c r="CP45" s="17">
        <v>0.17054877414198799</v>
      </c>
      <c r="CQ45" s="17">
        <v>0</v>
      </c>
      <c r="CR45" s="17">
        <v>37.332439885469803</v>
      </c>
      <c r="CS45" s="17">
        <v>6678.8449927493002</v>
      </c>
      <c r="CT45" s="17">
        <v>4987.1279667281497</v>
      </c>
      <c r="CU45" s="17">
        <v>1691.7170260211501</v>
      </c>
      <c r="CV45" s="17">
        <v>1.39280070404603</v>
      </c>
      <c r="CW45" s="17">
        <v>6.2054573693347999E-2</v>
      </c>
      <c r="CX45" s="17">
        <v>24.419932866394301</v>
      </c>
      <c r="CY45" s="17">
        <v>22.478073676813398</v>
      </c>
      <c r="CZ45" s="17">
        <v>1840.28876165831</v>
      </c>
      <c r="DA45" s="17">
        <v>6.8043511563793402</v>
      </c>
      <c r="DB45" s="17">
        <v>9.3238140940381502</v>
      </c>
      <c r="DC45" s="17">
        <v>2628.9842385400998</v>
      </c>
      <c r="DD45" s="17">
        <v>0.63815128846068603</v>
      </c>
      <c r="DE45" s="17">
        <v>0.70590424581535105</v>
      </c>
      <c r="DF45" s="17">
        <v>27.043940629860501</v>
      </c>
      <c r="DG45" s="17">
        <v>5.1741461917910903E-2</v>
      </c>
      <c r="DH45" s="17">
        <v>343.72043012880499</v>
      </c>
      <c r="DI45" s="17">
        <v>25.826032896421399</v>
      </c>
      <c r="DJ45" s="17">
        <v>18.242908340079399</v>
      </c>
      <c r="DK45" s="17">
        <v>0</v>
      </c>
      <c r="DL45" s="17">
        <v>14.862453106843301</v>
      </c>
      <c r="DM45" s="17">
        <v>141.55450855263601</v>
      </c>
      <c r="DN45" s="17">
        <v>60.5451802704169</v>
      </c>
      <c r="DO45" s="17">
        <v>131.38231055883301</v>
      </c>
      <c r="DP45" s="17">
        <v>8512.8779978879702</v>
      </c>
      <c r="DQ45" s="17">
        <v>51.2915628919922</v>
      </c>
      <c r="DR45" s="17">
        <v>61.556563098396701</v>
      </c>
      <c r="DS45" s="17"/>
      <c r="DT45" s="26">
        <f t="shared" si="32"/>
        <v>1.0318074536519892</v>
      </c>
      <c r="DU45" s="40">
        <f t="shared" si="33"/>
        <v>1.5429864002169591E-3</v>
      </c>
      <c r="DV45" s="40">
        <f t="shared" si="34"/>
        <v>1.2404932499679004E-3</v>
      </c>
      <c r="DW45" s="40">
        <f t="shared" si="35"/>
        <v>8.3500377704527097E-4</v>
      </c>
      <c r="DX45" s="40">
        <f t="shared" si="36"/>
        <v>1.3847117647595684E-3</v>
      </c>
      <c r="DY45" s="40">
        <f t="shared" si="37"/>
        <v>1.5387209778671381E-3</v>
      </c>
      <c r="DZ45" s="40">
        <f t="shared" si="38"/>
        <v>8.6150542614927259E-4</v>
      </c>
      <c r="EA45" s="40">
        <f t="shared" si="39"/>
        <v>1.3650834196668837E-3</v>
      </c>
      <c r="EB45" s="40">
        <f t="shared" si="40"/>
        <v>7.7198903748758449E-4</v>
      </c>
      <c r="EC45" s="40">
        <f t="shared" si="41"/>
        <v>7.7189783406738418E-4</v>
      </c>
      <c r="ED45" s="40">
        <f t="shared" si="42"/>
        <v>7.7150441684731893E-4</v>
      </c>
      <c r="EE45" s="40">
        <f t="shared" si="43"/>
        <v>7.7165508040994877E-4</v>
      </c>
      <c r="EF45" s="40">
        <f t="shared" si="44"/>
        <v>7.71986084468214E-4</v>
      </c>
      <c r="EG45" s="40">
        <f t="shared" si="45"/>
        <v>7.717261847948291E-4</v>
      </c>
      <c r="EH45" s="40">
        <f t="shared" si="46"/>
        <v>7.7153821434350963E-4</v>
      </c>
      <c r="EI45" s="40">
        <f t="shared" si="47"/>
        <v>7.7059039976785817E-4</v>
      </c>
      <c r="EJ45" s="40">
        <f t="shared" si="48"/>
        <v>7.6831986531259659E-4</v>
      </c>
      <c r="EK45" s="40">
        <f t="shared" si="49"/>
        <v>7.7145987374214098E-4</v>
      </c>
      <c r="EL45" s="40">
        <f t="shared" si="50"/>
        <v>7.7370239724824312E-4</v>
      </c>
      <c r="EM45" s="40">
        <f t="shared" si="51"/>
        <v>7.6955759747173922E-4</v>
      </c>
      <c r="EN45" s="40">
        <f t="shared" si="52"/>
        <v>7.7501497957401129E-4</v>
      </c>
      <c r="EO45" s="40">
        <f t="shared" si="53"/>
        <v>0.14557566713753514</v>
      </c>
      <c r="EP45" s="40">
        <f t="shared" si="54"/>
        <v>7.7215151992742479E-4</v>
      </c>
      <c r="EQ45" s="40">
        <f t="shared" si="55"/>
        <v>7.7209293421501507E-4</v>
      </c>
      <c r="ER45" s="40">
        <f t="shared" si="56"/>
        <v>7.7560799235751245E-4</v>
      </c>
      <c r="ES45" s="40">
        <f t="shared" si="57"/>
        <v>7.7332123968893102E-4</v>
      </c>
      <c r="ET45" s="40">
        <f t="shared" si="58"/>
        <v>7.7165716853874852E-4</v>
      </c>
      <c r="EU45" s="40">
        <f t="shared" si="59"/>
        <v>7.7258627912102189E-4</v>
      </c>
      <c r="EV45" s="40">
        <f t="shared" si="60"/>
        <v>7.7171633700732372E-4</v>
      </c>
      <c r="EW45" s="40">
        <f t="shared" si="61"/>
        <v>0</v>
      </c>
      <c r="EX45" s="40">
        <f t="shared" si="62"/>
        <v>0</v>
      </c>
      <c r="EY45" s="40">
        <f t="shared" si="63"/>
        <v>1.8827533272057097E-4</v>
      </c>
    </row>
    <row r="46" spans="1:155" x14ac:dyDescent="0.25">
      <c r="A46" s="17" t="s">
        <v>216</v>
      </c>
      <c r="B46" s="15">
        <v>1055.7935190000001</v>
      </c>
      <c r="C46" s="15">
        <v>7.5200979999999999</v>
      </c>
      <c r="D46" s="15">
        <v>12.874498999999901</v>
      </c>
      <c r="E46" s="15">
        <v>180.872818</v>
      </c>
      <c r="F46" s="15">
        <v>144.452123</v>
      </c>
      <c r="G46" s="15">
        <v>6.4291679999999998</v>
      </c>
      <c r="H46" s="15">
        <v>198.05488399999999</v>
      </c>
      <c r="I46" s="17">
        <v>5.6110239999999996</v>
      </c>
      <c r="J46" s="17">
        <v>2.8273990000000002</v>
      </c>
      <c r="K46" s="17">
        <v>2.4772530000000001</v>
      </c>
      <c r="L46" s="17">
        <v>2.2584149999999998</v>
      </c>
      <c r="M46" s="17">
        <v>14.714717</v>
      </c>
      <c r="N46" s="17">
        <v>1.74196</v>
      </c>
      <c r="O46" s="17">
        <v>0.91912299999999902</v>
      </c>
      <c r="P46" s="17">
        <v>8.4320999999999993E-2</v>
      </c>
      <c r="Q46" s="17">
        <v>3.4533000000000001E-2</v>
      </c>
      <c r="R46" s="17">
        <v>4.2005999999999898E-2</v>
      </c>
      <c r="S46" s="17">
        <v>3.8469999999999997E-2</v>
      </c>
      <c r="T46" s="17">
        <v>0.16306199999999901</v>
      </c>
      <c r="U46" s="17">
        <v>8.6310009999999995</v>
      </c>
      <c r="V46" s="17">
        <v>1.74196</v>
      </c>
      <c r="W46" s="17">
        <v>0.280112999999999</v>
      </c>
      <c r="X46" s="17">
        <v>0.25385400000000002</v>
      </c>
      <c r="Y46" s="17">
        <v>2.3319999999999899E-3</v>
      </c>
      <c r="Z46" s="17">
        <v>0.105043999999999</v>
      </c>
      <c r="AA46" s="17">
        <v>0.56098000000000003</v>
      </c>
      <c r="AB46" s="17">
        <v>0.35013699999999998</v>
      </c>
      <c r="AC46" s="17">
        <v>6.4710000000000002E-3</v>
      </c>
      <c r="AD46" s="17"/>
      <c r="AE46" s="17"/>
      <c r="AF46" s="17">
        <v>4.90399999999999E-3</v>
      </c>
      <c r="AG46" s="15"/>
      <c r="AH46" s="17" t="s">
        <v>216</v>
      </c>
      <c r="AI46" s="17">
        <v>19.4017220532773</v>
      </c>
      <c r="AJ46" s="17">
        <v>2.91048086490285</v>
      </c>
      <c r="AK46" s="17">
        <v>0.28011482737313698</v>
      </c>
      <c r="AL46" s="17">
        <v>2.8273957277751798</v>
      </c>
      <c r="AM46" s="17">
        <v>0.253853749774963</v>
      </c>
      <c r="AN46" s="17">
        <v>0</v>
      </c>
      <c r="AO46" s="17">
        <v>5.6110225329005399</v>
      </c>
      <c r="AP46" s="17">
        <v>5.6110225329005399</v>
      </c>
      <c r="AQ46" s="17">
        <v>1.0415666445873699</v>
      </c>
      <c r="AR46" s="17">
        <v>6.17000550539173</v>
      </c>
      <c r="AS46" s="17">
        <v>2.47725396850457</v>
      </c>
      <c r="AT46" s="17">
        <v>6.47105800528668E-3</v>
      </c>
      <c r="AU46" s="17">
        <v>2.2584139567123298</v>
      </c>
      <c r="AV46" s="17">
        <v>2.3319716506225198E-3</v>
      </c>
      <c r="AW46" s="17">
        <v>20.7963004947546</v>
      </c>
      <c r="AX46" s="17">
        <v>1055.7932714055</v>
      </c>
      <c r="AY46" s="17">
        <v>4.7350944290570203</v>
      </c>
      <c r="AZ46" s="17">
        <v>0</v>
      </c>
      <c r="BA46" s="17">
        <v>3.1152214178779398</v>
      </c>
      <c r="BB46" s="17">
        <v>0</v>
      </c>
      <c r="BC46" s="17">
        <v>0.54687588749461202</v>
      </c>
      <c r="BD46" s="17">
        <v>2.06695312396038</v>
      </c>
      <c r="BE46" s="17">
        <v>14.7147204778041</v>
      </c>
      <c r="BF46" s="17">
        <v>14.7147204778041</v>
      </c>
      <c r="BG46" s="5">
        <v>2.1881775063026798</v>
      </c>
      <c r="BH46" s="17">
        <v>0</v>
      </c>
      <c r="BI46" s="17">
        <v>0.105044310914945</v>
      </c>
      <c r="BJ46" s="17">
        <v>154200.902973483</v>
      </c>
      <c r="BK46" s="17">
        <v>0</v>
      </c>
      <c r="BL46" s="17">
        <v>21.174556915895799</v>
      </c>
      <c r="BM46" s="17">
        <v>1.48146764781968</v>
      </c>
      <c r="BN46" s="17">
        <v>2.5329124588383798</v>
      </c>
      <c r="BO46" s="17">
        <v>21.978367274025999</v>
      </c>
      <c r="BP46" s="17">
        <v>1.1137056811984301</v>
      </c>
      <c r="BQ46" s="17">
        <v>1.2750491906281501E-3</v>
      </c>
      <c r="BR46" s="17">
        <v>3.6289755672767902E-3</v>
      </c>
      <c r="BS46" s="17">
        <v>8.6310263782738907</v>
      </c>
      <c r="BT46" s="17">
        <v>0.56098072012963096</v>
      </c>
      <c r="BU46" s="17">
        <v>0</v>
      </c>
      <c r="BV46" s="17">
        <v>2.0459331544306201</v>
      </c>
      <c r="BW46" s="17">
        <v>7.5200949680605298</v>
      </c>
      <c r="BX46" s="17">
        <v>0</v>
      </c>
      <c r="BY46" s="17">
        <v>204.91871305191299</v>
      </c>
      <c r="BZ46" s="17">
        <v>11.5870429561114</v>
      </c>
      <c r="CA46" s="17">
        <v>1.2874541025038899</v>
      </c>
      <c r="CB46" s="17">
        <v>12.874497058615299</v>
      </c>
      <c r="CC46" s="17">
        <v>1.34961326813053E-2</v>
      </c>
      <c r="CD46" s="17">
        <v>9.3433959567728699</v>
      </c>
      <c r="CE46" s="17">
        <v>0.94231961843796996</v>
      </c>
      <c r="CF46" s="17">
        <v>8.4321201819915398E-2</v>
      </c>
      <c r="CG46" s="17">
        <v>3.4532757852036799E-2</v>
      </c>
      <c r="CH46" s="17">
        <v>4.2005818103253399E-2</v>
      </c>
      <c r="CI46" s="17">
        <v>3.84699644769258E-2</v>
      </c>
      <c r="CJ46" s="17">
        <v>0.163061607852863</v>
      </c>
      <c r="CK46" s="17">
        <v>3.65712541543345E-3</v>
      </c>
      <c r="CL46" s="17">
        <v>22.465580066932301</v>
      </c>
      <c r="CM46" s="17">
        <v>1.7852909935680099E-3</v>
      </c>
      <c r="CN46" s="17">
        <v>0.41889835204506198</v>
      </c>
      <c r="CO46" s="17">
        <v>4.5563538572617404</v>
      </c>
      <c r="CP46" s="17">
        <v>2.6395569812111002E-3</v>
      </c>
      <c r="CQ46" s="17">
        <v>0</v>
      </c>
      <c r="CR46" s="17">
        <v>0.101063265486091</v>
      </c>
      <c r="CS46" s="17">
        <v>180.87275607151699</v>
      </c>
      <c r="CT46" s="17">
        <v>144.452077433753</v>
      </c>
      <c r="CU46" s="17">
        <v>36.420678637763999</v>
      </c>
      <c r="CV46" s="17">
        <v>1.5414069346384601E-3</v>
      </c>
      <c r="CW46" s="17">
        <v>3.4401838654739601E-4</v>
      </c>
      <c r="CX46" s="17">
        <v>1.35579769837464</v>
      </c>
      <c r="CY46" s="17">
        <v>5.8678926569553001E-2</v>
      </c>
      <c r="CZ46" s="17">
        <v>56.3983972398132</v>
      </c>
      <c r="DA46" s="17">
        <v>0.33776160397272798</v>
      </c>
      <c r="DB46" s="17">
        <v>0.154257981999261</v>
      </c>
      <c r="DC46" s="17">
        <v>80.569141244619303</v>
      </c>
      <c r="DD46" s="17">
        <v>0</v>
      </c>
      <c r="DE46" s="17">
        <v>2.6854331475939298E-3</v>
      </c>
      <c r="DF46" s="17">
        <v>0.48871281734155603</v>
      </c>
      <c r="DG46" s="17">
        <v>3.6161441161394802E-4</v>
      </c>
      <c r="DH46" s="17">
        <v>6.4291708315282898</v>
      </c>
      <c r="DI46" s="17">
        <v>0.63142036726804296</v>
      </c>
      <c r="DJ46" s="17">
        <v>0.35013555903426502</v>
      </c>
      <c r="DK46" s="17">
        <v>0</v>
      </c>
      <c r="DL46" s="17">
        <v>0.36337175667071198</v>
      </c>
      <c r="DM46" s="17">
        <v>3.4240196126732698</v>
      </c>
      <c r="DN46" s="17">
        <v>1.74196786827163</v>
      </c>
      <c r="DO46" s="17">
        <v>3.19574542774847</v>
      </c>
      <c r="DP46" s="17">
        <v>198.05484162546699</v>
      </c>
      <c r="DQ46" s="17">
        <v>0.91912873176557097</v>
      </c>
      <c r="DR46" s="17">
        <v>1.49252524902197</v>
      </c>
      <c r="DS46" s="17"/>
      <c r="DT46" s="26">
        <f t="shared" si="32"/>
        <v>1.0346564182431146</v>
      </c>
      <c r="DU46" s="40">
        <f t="shared" si="33"/>
        <v>-2.3451034275974405E-7</v>
      </c>
      <c r="DV46" s="40">
        <f t="shared" si="34"/>
        <v>-4.0317818599638055E-7</v>
      </c>
      <c r="DW46" s="40">
        <f t="shared" si="35"/>
        <v>-1.5079302126805982E-7</v>
      </c>
      <c r="DX46" s="40">
        <f t="shared" si="36"/>
        <v>-3.4238689755233457E-7</v>
      </c>
      <c r="DY46" s="40">
        <f t="shared" si="37"/>
        <v>-3.1544186440258566E-7</v>
      </c>
      <c r="DZ46" s="40">
        <f t="shared" si="38"/>
        <v>4.4041908534032427E-7</v>
      </c>
      <c r="EA46" s="40">
        <f t="shared" si="39"/>
        <v>-2.1395348672836437E-7</v>
      </c>
      <c r="EB46" s="40">
        <f t="shared" si="40"/>
        <v>-2.6146732926030537E-7</v>
      </c>
      <c r="EC46" s="40">
        <f t="shared" si="41"/>
        <v>-1.1573268648813456E-6</v>
      </c>
      <c r="ED46" s="40">
        <f t="shared" si="42"/>
        <v>3.9095908648650779E-7</v>
      </c>
      <c r="EE46" s="40">
        <f t="shared" si="43"/>
        <v>-4.6195569460564644E-7</v>
      </c>
      <c r="EF46" s="40">
        <f t="shared" si="44"/>
        <v>2.3634869089335795E-7</v>
      </c>
      <c r="EG46" s="40">
        <f t="shared" si="45"/>
        <v>4.516907179279801E-6</v>
      </c>
      <c r="EH46" s="40">
        <f t="shared" si="46"/>
        <v>6.2361246230896139E-6</v>
      </c>
      <c r="EI46" s="40">
        <f t="shared" si="47"/>
        <v>2.3934715599279952E-6</v>
      </c>
      <c r="EJ46" s="40">
        <f t="shared" si="48"/>
        <v>-7.0120743405354568E-6</v>
      </c>
      <c r="EK46" s="40">
        <f t="shared" si="49"/>
        <v>-4.330256308583971E-6</v>
      </c>
      <c r="EL46" s="40">
        <f t="shared" si="50"/>
        <v>-9.2339678184203947E-7</v>
      </c>
      <c r="EM46" s="40">
        <f t="shared" si="51"/>
        <v>-2.4048959047083042E-6</v>
      </c>
      <c r="EN46" s="40">
        <f t="shared" si="52"/>
        <v>2.9403627564477571E-6</v>
      </c>
      <c r="EO46" s="40">
        <f t="shared" si="53"/>
        <v>0.17450065123804229</v>
      </c>
      <c r="EP46" s="40">
        <f t="shared" si="54"/>
        <v>6.5236998567534182E-6</v>
      </c>
      <c r="EQ46" s="40">
        <f t="shared" si="55"/>
        <v>-9.8570452710608363E-7</v>
      </c>
      <c r="ER46" s="40">
        <f t="shared" si="56"/>
        <v>-1.2156679875687966E-5</v>
      </c>
      <c r="ES46" s="40">
        <f t="shared" si="57"/>
        <v>2.9598544038434793E-6</v>
      </c>
      <c r="ET46" s="40">
        <f t="shared" si="58"/>
        <v>1.2836992957444356E-6</v>
      </c>
      <c r="EU46" s="40">
        <f t="shared" si="59"/>
        <v>-4.1154340585418513E-6</v>
      </c>
      <c r="EV46" s="40">
        <f t="shared" si="60"/>
        <v>8.9638829670494519E-6</v>
      </c>
      <c r="EW46" s="40">
        <f t="shared" si="61"/>
        <v>0</v>
      </c>
      <c r="EX46" s="40">
        <f t="shared" si="62"/>
        <v>0</v>
      </c>
      <c r="EY46" s="40">
        <f t="shared" si="63"/>
        <v>5.0485124286531698E-6</v>
      </c>
    </row>
    <row r="47" spans="1:155" x14ac:dyDescent="0.25">
      <c r="A47" s="17" t="s">
        <v>217</v>
      </c>
      <c r="B47" s="15">
        <v>115145.683729999</v>
      </c>
      <c r="C47" s="15">
        <v>815.814186000002</v>
      </c>
      <c r="D47" s="15">
        <v>1964.5111080000099</v>
      </c>
      <c r="E47" s="15">
        <v>19155.0255699999</v>
      </c>
      <c r="F47" s="15">
        <v>17235.547295999899</v>
      </c>
      <c r="G47" s="15">
        <v>1065.7645049999901</v>
      </c>
      <c r="H47" s="15">
        <v>21912.441004</v>
      </c>
      <c r="I47" s="17">
        <v>744.90021499999898</v>
      </c>
      <c r="J47" s="17">
        <v>375.35534299999802</v>
      </c>
      <c r="K47" s="17">
        <v>328.87168000000099</v>
      </c>
      <c r="L47" s="17">
        <v>299.81943399999898</v>
      </c>
      <c r="M47" s="17">
        <v>1953.47469999999</v>
      </c>
      <c r="N47" s="17">
        <v>231.25609499999999</v>
      </c>
      <c r="O47" s="17">
        <v>122.019491999999</v>
      </c>
      <c r="P47" s="17">
        <v>11.1947729999999</v>
      </c>
      <c r="Q47" s="17">
        <v>4.5847100000000003</v>
      </c>
      <c r="R47" s="17">
        <v>5.5772520000000103</v>
      </c>
      <c r="S47" s="17">
        <v>5.1070070000000101</v>
      </c>
      <c r="T47" s="17">
        <v>21.646936999999902</v>
      </c>
      <c r="U47" s="17">
        <v>1145.82159</v>
      </c>
      <c r="V47" s="17">
        <v>231.25609499999999</v>
      </c>
      <c r="W47" s="17">
        <v>37.186860000000003</v>
      </c>
      <c r="X47" s="17">
        <v>33.700601999999897</v>
      </c>
      <c r="Y47" s="17">
        <v>0.309916999999998</v>
      </c>
      <c r="Z47" s="17">
        <v>13.945095999999999</v>
      </c>
      <c r="AA47" s="17">
        <v>74.473198000000195</v>
      </c>
      <c r="AB47" s="17">
        <v>46.483626999999899</v>
      </c>
      <c r="AC47" s="17">
        <v>0.85883999999999205</v>
      </c>
      <c r="AD47" s="17"/>
      <c r="AE47" s="17"/>
      <c r="AF47" s="17">
        <v>9.0929000000001106E-2</v>
      </c>
      <c r="AG47" s="15"/>
      <c r="AH47" s="17" t="s">
        <v>217</v>
      </c>
      <c r="AI47" s="17">
        <v>2060.2399691585001</v>
      </c>
      <c r="AJ47" s="17">
        <v>309.05900000841501</v>
      </c>
      <c r="AK47" s="17">
        <v>37.186919913663999</v>
      </c>
      <c r="AL47" s="17">
        <v>375.35623570374599</v>
      </c>
      <c r="AM47" s="17">
        <v>33.700678111383397</v>
      </c>
      <c r="AN47" s="17">
        <v>0</v>
      </c>
      <c r="AO47" s="17">
        <v>744.90180378948696</v>
      </c>
      <c r="AP47" s="17">
        <v>744.90180378948696</v>
      </c>
      <c r="AQ47" s="17">
        <v>110.601871493407</v>
      </c>
      <c r="AR47" s="17">
        <v>655.18309145083197</v>
      </c>
      <c r="AS47" s="17">
        <v>328.87258973733998</v>
      </c>
      <c r="AT47" s="17">
        <v>0.85884198536349998</v>
      </c>
      <c r="AU47" s="17">
        <v>299.82021459213701</v>
      </c>
      <c r="AV47" s="17">
        <v>0.30991778208721499</v>
      </c>
      <c r="AW47" s="17">
        <v>2208.3268271298102</v>
      </c>
      <c r="AX47" s="17">
        <v>115146.31864962399</v>
      </c>
      <c r="AY47" s="17">
        <v>502.81242087477699</v>
      </c>
      <c r="AZ47" s="17">
        <v>0</v>
      </c>
      <c r="BA47" s="17">
        <v>330.80008236238899</v>
      </c>
      <c r="BB47" s="17">
        <v>0</v>
      </c>
      <c r="BC47" s="17">
        <v>58.071944352801403</v>
      </c>
      <c r="BD47" s="17">
        <v>219.48638249338299</v>
      </c>
      <c r="BE47" s="17">
        <v>1953.4795667447499</v>
      </c>
      <c r="BF47" s="17">
        <v>1953.4795667447499</v>
      </c>
      <c r="BG47" s="17">
        <v>232.35987840317301</v>
      </c>
      <c r="BH47" s="17">
        <v>0</v>
      </c>
      <c r="BI47" s="17">
        <v>13.945122479912399</v>
      </c>
      <c r="BJ47" s="17">
        <v>20471443.880556799</v>
      </c>
      <c r="BK47" s="17">
        <v>0</v>
      </c>
      <c r="BL47" s="17">
        <v>2248.49342610535</v>
      </c>
      <c r="BM47" s="17">
        <v>157.315120236654</v>
      </c>
      <c r="BN47" s="17">
        <v>268.965127194844</v>
      </c>
      <c r="BO47" s="17">
        <v>2333.8501857260599</v>
      </c>
      <c r="BP47" s="17">
        <v>118.262485701882</v>
      </c>
      <c r="BQ47" s="17">
        <v>2.3641556363916901E-2</v>
      </c>
      <c r="BR47" s="17">
        <v>6.7287598450150699E-2</v>
      </c>
      <c r="BS47" s="17">
        <v>1145.8277708769299</v>
      </c>
      <c r="BT47" s="17">
        <v>74.473404404185601</v>
      </c>
      <c r="BU47" s="17">
        <v>0</v>
      </c>
      <c r="BV47" s="17">
        <v>263.53537033838899</v>
      </c>
      <c r="BW47" s="17">
        <v>815.81530173162002</v>
      </c>
      <c r="BX47" s="17">
        <v>0</v>
      </c>
      <c r="BY47" s="17">
        <v>22641.430618187002</v>
      </c>
      <c r="BZ47" s="17">
        <v>1768.0594734700201</v>
      </c>
      <c r="CA47" s="17">
        <v>196.451011589948</v>
      </c>
      <c r="CB47" s="17">
        <v>1964.51048505996</v>
      </c>
      <c r="CC47" s="17">
        <v>1.43313614227663</v>
      </c>
      <c r="CD47" s="17">
        <v>992.16132836311203</v>
      </c>
      <c r="CE47" s="17">
        <v>100.063056704785</v>
      </c>
      <c r="CF47" s="17">
        <v>11.1948023090692</v>
      </c>
      <c r="CG47" s="17">
        <v>4.5847155683231096</v>
      </c>
      <c r="CH47" s="17">
        <v>5.57726587130254</v>
      </c>
      <c r="CI47" s="17">
        <v>5.1070155622162998</v>
      </c>
      <c r="CJ47" s="17">
        <v>21.647004836167699</v>
      </c>
      <c r="CK47" s="17">
        <v>0.48178142181914402</v>
      </c>
      <c r="CL47" s="17">
        <v>2385.5853479607199</v>
      </c>
      <c r="CM47" s="17">
        <v>0.20149161789160899</v>
      </c>
      <c r="CN47" s="17">
        <v>57.985568266450599</v>
      </c>
      <c r="CO47" s="17">
        <v>620.69853535640402</v>
      </c>
      <c r="CP47" s="17">
        <v>0.191201249941301</v>
      </c>
      <c r="CQ47" s="17">
        <v>0</v>
      </c>
      <c r="CR47" s="17">
        <v>14.045678419792999</v>
      </c>
      <c r="CS47" s="17">
        <v>19155.133202592398</v>
      </c>
      <c r="CT47" s="17">
        <v>17235.638089429202</v>
      </c>
      <c r="CU47" s="17">
        <v>1919.4951131632399</v>
      </c>
      <c r="CV47" s="17">
        <v>0.18510277384767099</v>
      </c>
      <c r="CW47" s="17">
        <v>3.3392591992812901E-2</v>
      </c>
      <c r="CX47" s="17">
        <v>89.311379198729995</v>
      </c>
      <c r="CY47" s="17">
        <v>8.6020113240408396</v>
      </c>
      <c r="CZ47" s="17">
        <v>6718.0496896784998</v>
      </c>
      <c r="DA47" s="17">
        <v>44.432177761977997</v>
      </c>
      <c r="DB47" s="17">
        <v>19.968322476672299</v>
      </c>
      <c r="DC47" s="17">
        <v>9597.2143720189306</v>
      </c>
      <c r="DD47" s="17">
        <v>0</v>
      </c>
      <c r="DE47" s="17">
        <v>0.34998693500884498</v>
      </c>
      <c r="DF47" s="17">
        <v>63.856712322403801</v>
      </c>
      <c r="DG47" s="17">
        <v>3.0686014787501902E-2</v>
      </c>
      <c r="DH47" s="17">
        <v>1065.7641614239301</v>
      </c>
      <c r="DI47" s="17">
        <v>67.049913544916294</v>
      </c>
      <c r="DJ47" s="17">
        <v>46.483731339333502</v>
      </c>
      <c r="DK47" s="17">
        <v>0</v>
      </c>
      <c r="DL47" s="17">
        <v>38.586054064448298</v>
      </c>
      <c r="DM47" s="17">
        <v>363.59046618995302</v>
      </c>
      <c r="DN47" s="17">
        <v>231.25666603973499</v>
      </c>
      <c r="DO47" s="17">
        <v>339.35069382971199</v>
      </c>
      <c r="DP47" s="17">
        <v>21912.566624470201</v>
      </c>
      <c r="DQ47" s="17">
        <v>122.019829113215</v>
      </c>
      <c r="DR47" s="17">
        <v>158.48886872613301</v>
      </c>
      <c r="DS47" s="17"/>
      <c r="DT47" s="26">
        <f t="shared" si="32"/>
        <v>1.0332623743355953</v>
      </c>
      <c r="DU47" s="40">
        <f t="shared" si="33"/>
        <v>5.5140549296031558E-6</v>
      </c>
      <c r="DV47" s="40">
        <f t="shared" si="34"/>
        <v>1.3676295867068935E-6</v>
      </c>
      <c r="DW47" s="40">
        <f t="shared" si="35"/>
        <v>-3.1709673075547382E-7</v>
      </c>
      <c r="DX47" s="40">
        <f t="shared" si="36"/>
        <v>5.6190263022814502E-6</v>
      </c>
      <c r="DY47" s="40">
        <f t="shared" si="37"/>
        <v>5.267800769157634E-6</v>
      </c>
      <c r="DZ47" s="40">
        <f t="shared" si="38"/>
        <v>-3.2237521365390949E-7</v>
      </c>
      <c r="EA47" s="40">
        <f t="shared" si="39"/>
        <v>5.7328378055846401E-6</v>
      </c>
      <c r="EB47" s="40">
        <f t="shared" si="40"/>
        <v>2.1328890178699564E-6</v>
      </c>
      <c r="EC47" s="40">
        <f t="shared" si="41"/>
        <v>2.3782897050151877E-6</v>
      </c>
      <c r="ED47" s="40">
        <f t="shared" si="42"/>
        <v>2.7662380019658666E-6</v>
      </c>
      <c r="EE47" s="40">
        <f t="shared" si="43"/>
        <v>2.6035408299389008E-6</v>
      </c>
      <c r="EF47" s="40">
        <f t="shared" si="44"/>
        <v>2.491327253926318E-6</v>
      </c>
      <c r="EG47" s="40">
        <f t="shared" si="45"/>
        <v>2.4692959336149029E-6</v>
      </c>
      <c r="EH47" s="40">
        <f t="shared" si="46"/>
        <v>2.7627816709094574E-6</v>
      </c>
      <c r="EI47" s="40">
        <f t="shared" si="47"/>
        <v>2.6181030468008351E-6</v>
      </c>
      <c r="EJ47" s="40">
        <f t="shared" si="48"/>
        <v>1.2145420559365609E-6</v>
      </c>
      <c r="EK47" s="40">
        <f t="shared" si="49"/>
        <v>2.487121351110207E-6</v>
      </c>
      <c r="EL47" s="40">
        <f t="shared" si="50"/>
        <v>1.676562473823436E-6</v>
      </c>
      <c r="EM47" s="40">
        <f t="shared" si="51"/>
        <v>3.1337536482740384E-6</v>
      </c>
      <c r="EN47" s="40">
        <f t="shared" si="52"/>
        <v>5.3942751505275897E-6</v>
      </c>
      <c r="EO47" s="40">
        <f t="shared" si="53"/>
        <v>0.13958237657861083</v>
      </c>
      <c r="EP47" s="40">
        <f t="shared" si="54"/>
        <v>1.6111514657669241E-6</v>
      </c>
      <c r="EQ47" s="40">
        <f t="shared" si="55"/>
        <v>2.2584576827358168E-6</v>
      </c>
      <c r="ER47" s="40">
        <f t="shared" si="56"/>
        <v>2.5235376471389553E-6</v>
      </c>
      <c r="ES47" s="40">
        <f t="shared" si="57"/>
        <v>1.8988691364820655E-6</v>
      </c>
      <c r="ET47" s="40">
        <f t="shared" si="58"/>
        <v>2.7715230572684296E-6</v>
      </c>
      <c r="EU47" s="40">
        <f t="shared" si="59"/>
        <v>2.2446469937322386E-6</v>
      </c>
      <c r="EV47" s="40">
        <f t="shared" si="60"/>
        <v>2.3116802989242753E-6</v>
      </c>
      <c r="EW47" s="40">
        <f t="shared" si="61"/>
        <v>0</v>
      </c>
      <c r="EX47" s="40">
        <f t="shared" si="62"/>
        <v>0</v>
      </c>
      <c r="EY47" s="40">
        <f t="shared" si="63"/>
        <v>1.7025818660380717E-6</v>
      </c>
    </row>
    <row r="48" spans="1:155" x14ac:dyDescent="0.25">
      <c r="A48" s="17" t="s">
        <v>218</v>
      </c>
      <c r="B48" s="15">
        <v>28621.796201999601</v>
      </c>
      <c r="C48" s="15">
        <v>195.329320000004</v>
      </c>
      <c r="D48" s="15">
        <v>980.33214099998304</v>
      </c>
      <c r="E48" s="15">
        <v>4381.0780329999097</v>
      </c>
      <c r="F48" s="15">
        <v>3712.6448669999199</v>
      </c>
      <c r="G48" s="15">
        <v>48.5613220000008</v>
      </c>
      <c r="H48" s="15">
        <v>744.84278100002302</v>
      </c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5"/>
      <c r="AH48" s="17" t="s">
        <v>218</v>
      </c>
      <c r="AI48" s="17">
        <v>139.21214492892801</v>
      </c>
      <c r="AJ48" s="17">
        <v>20.307344825913901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9.5451897509960304</v>
      </c>
      <c r="AR48" s="17">
        <v>8.0546847298478692</v>
      </c>
      <c r="AS48" s="17">
        <v>0</v>
      </c>
      <c r="AT48" s="17">
        <v>0</v>
      </c>
      <c r="AU48" s="17">
        <v>0</v>
      </c>
      <c r="AV48" s="17">
        <v>0</v>
      </c>
      <c r="AW48" s="17">
        <v>172.48592139496901</v>
      </c>
      <c r="AX48" s="17">
        <v>28741.243641527999</v>
      </c>
      <c r="AY48" s="17">
        <v>41.073020790336699</v>
      </c>
      <c r="AZ48" s="17">
        <v>21.939191225809999</v>
      </c>
      <c r="BA48" s="17">
        <v>9.8968768161362703</v>
      </c>
      <c r="BB48" s="17">
        <v>0</v>
      </c>
      <c r="BC48" s="17">
        <v>0.65840354373611698</v>
      </c>
      <c r="BD48" s="17">
        <v>106.206528329208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37890.946981376401</v>
      </c>
      <c r="BK48" s="17">
        <v>0</v>
      </c>
      <c r="BL48" s="17">
        <v>47.281809880173697</v>
      </c>
      <c r="BM48" s="17">
        <v>3.66121511517122</v>
      </c>
      <c r="BN48" s="17">
        <v>0</v>
      </c>
      <c r="BO48" s="17">
        <v>0.59420664582082205</v>
      </c>
      <c r="BP48" s="17">
        <v>8.0900207706316998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196.14449039936201</v>
      </c>
      <c r="BX48" s="17">
        <v>0</v>
      </c>
      <c r="BY48" s="17">
        <v>605.169231425563</v>
      </c>
      <c r="BZ48" s="17">
        <v>885.98109281059499</v>
      </c>
      <c r="CA48" s="17">
        <v>98.442362608292598</v>
      </c>
      <c r="CB48" s="17">
        <v>984.42345541888801</v>
      </c>
      <c r="CC48" s="17">
        <v>6.4312521144225497E-3</v>
      </c>
      <c r="CD48" s="17">
        <v>23.998821713152999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3.8399837453044299</v>
      </c>
      <c r="CL48" s="17">
        <v>63.973083919838203</v>
      </c>
      <c r="CM48" s="17">
        <v>5.7413339902291103</v>
      </c>
      <c r="CN48" s="17">
        <v>19.050784330263301</v>
      </c>
      <c r="CO48" s="17">
        <v>162.17405283552901</v>
      </c>
      <c r="CP48" s="17">
        <v>1.6217420014638599</v>
      </c>
      <c r="CQ48" s="17">
        <v>0</v>
      </c>
      <c r="CR48" s="17">
        <v>48.726779715813201</v>
      </c>
      <c r="CS48" s="17">
        <v>4399.3618208506005</v>
      </c>
      <c r="CT48" s="17">
        <v>3728.1390570420099</v>
      </c>
      <c r="CU48" s="17">
        <v>671.22276380859398</v>
      </c>
      <c r="CV48" s="17">
        <v>0</v>
      </c>
      <c r="CW48" s="17">
        <v>0.63378348416089303</v>
      </c>
      <c r="CX48" s="17">
        <v>56.616009812761398</v>
      </c>
      <c r="CY48" s="17">
        <v>64.608645303416594</v>
      </c>
      <c r="CZ48" s="17">
        <v>1361.48811304166</v>
      </c>
      <c r="DA48" s="17">
        <v>0</v>
      </c>
      <c r="DB48" s="17">
        <v>4.9323279652871204</v>
      </c>
      <c r="DC48" s="17">
        <v>1944.98301782558</v>
      </c>
      <c r="DD48" s="17">
        <v>9.1499417554654503</v>
      </c>
      <c r="DE48" s="17">
        <v>5.94638333195324</v>
      </c>
      <c r="DF48" s="17">
        <v>47.3473640232477</v>
      </c>
      <c r="DG48" s="17">
        <v>0.42873563533777498</v>
      </c>
      <c r="DH48" s="17">
        <v>48.763948229514298</v>
      </c>
      <c r="DI48" s="17">
        <v>0</v>
      </c>
      <c r="DJ48" s="17">
        <v>0</v>
      </c>
      <c r="DK48" s="17">
        <v>0</v>
      </c>
      <c r="DL48" s="17">
        <v>0</v>
      </c>
      <c r="DM48" s="17">
        <v>21.6235033839449</v>
      </c>
      <c r="DN48" s="17">
        <v>0</v>
      </c>
      <c r="DO48" s="17">
        <v>9.6416261452421903</v>
      </c>
      <c r="DP48" s="17">
        <v>748.10415886924898</v>
      </c>
      <c r="DQ48" s="17">
        <v>0</v>
      </c>
      <c r="DR48" s="17">
        <v>7.3182081730208797</v>
      </c>
      <c r="DS48" s="17"/>
      <c r="DT48" s="26">
        <f t="shared" si="32"/>
        <v>0.80893713027911718</v>
      </c>
      <c r="DU48" s="40">
        <f t="shared" si="33"/>
        <v>4.173303404349335E-3</v>
      </c>
      <c r="DV48" s="40">
        <f t="shared" si="34"/>
        <v>4.1733130456707334E-3</v>
      </c>
      <c r="DW48" s="40">
        <f t="shared" si="35"/>
        <v>4.1733961866553173E-3</v>
      </c>
      <c r="DX48" s="40">
        <f t="shared" si="36"/>
        <v>4.1733536159297832E-3</v>
      </c>
      <c r="DY48" s="40">
        <f t="shared" si="37"/>
        <v>4.17335635299003E-3</v>
      </c>
      <c r="DZ48" s="40">
        <f t="shared" si="38"/>
        <v>4.1725847066827193E-3</v>
      </c>
      <c r="EA48" s="40">
        <f t="shared" si="39"/>
        <v>4.3786124433497758E-3</v>
      </c>
      <c r="EB48" s="40">
        <f t="shared" si="40"/>
        <v>0</v>
      </c>
      <c r="EC48" s="40">
        <f t="shared" si="41"/>
        <v>0</v>
      </c>
      <c r="ED48" s="40">
        <f t="shared" si="42"/>
        <v>0</v>
      </c>
      <c r="EE48" s="40">
        <f t="shared" si="43"/>
        <v>0</v>
      </c>
      <c r="EF48" s="40">
        <f t="shared" si="44"/>
        <v>0</v>
      </c>
      <c r="EG48" s="40">
        <f t="shared" si="45"/>
        <v>0</v>
      </c>
      <c r="EH48" s="40">
        <f t="shared" si="46"/>
        <v>0</v>
      </c>
      <c r="EI48" s="40">
        <f t="shared" si="47"/>
        <v>0</v>
      </c>
      <c r="EJ48" s="40">
        <f t="shared" si="48"/>
        <v>0</v>
      </c>
      <c r="EK48" s="40">
        <f t="shared" si="49"/>
        <v>0</v>
      </c>
      <c r="EL48" s="40">
        <f t="shared" si="50"/>
        <v>0</v>
      </c>
      <c r="EM48" s="40">
        <f t="shared" si="51"/>
        <v>0</v>
      </c>
      <c r="EN48" s="40">
        <f t="shared" si="52"/>
        <v>0</v>
      </c>
      <c r="EO48" s="40">
        <f t="shared" si="53"/>
        <v>0</v>
      </c>
      <c r="EP48" s="40">
        <f t="shared" si="54"/>
        <v>0</v>
      </c>
      <c r="EQ48" s="40">
        <f t="shared" si="55"/>
        <v>0</v>
      </c>
      <c r="ER48" s="40">
        <f t="shared" si="56"/>
        <v>0</v>
      </c>
      <c r="ES48" s="40">
        <f t="shared" si="57"/>
        <v>0</v>
      </c>
      <c r="ET48" s="40">
        <f t="shared" si="58"/>
        <v>0</v>
      </c>
      <c r="EU48" s="40">
        <f t="shared" si="59"/>
        <v>0</v>
      </c>
      <c r="EV48" s="40">
        <f t="shared" si="60"/>
        <v>0</v>
      </c>
      <c r="EW48" s="40">
        <f t="shared" si="61"/>
        <v>0</v>
      </c>
      <c r="EX48" s="40">
        <f t="shared" si="62"/>
        <v>0</v>
      </c>
      <c r="EY48" s="40">
        <f t="shared" si="63"/>
        <v>0</v>
      </c>
    </row>
    <row r="49" spans="1:155" x14ac:dyDescent="0.25">
      <c r="A49" s="17" t="s">
        <v>219</v>
      </c>
      <c r="B49" s="15">
        <v>90169.288885000293</v>
      </c>
      <c r="C49" s="15">
        <v>541.04531399999996</v>
      </c>
      <c r="D49" s="15">
        <v>1626.2434249999901</v>
      </c>
      <c r="E49" s="15">
        <v>14819.9863629999</v>
      </c>
      <c r="F49" s="15">
        <v>13696.9363559999</v>
      </c>
      <c r="G49" s="15">
        <v>798.63936299999705</v>
      </c>
      <c r="H49" s="15">
        <v>16393.696607000002</v>
      </c>
      <c r="I49" s="17">
        <v>565.95426499999905</v>
      </c>
      <c r="J49" s="17">
        <v>285.18446099999898</v>
      </c>
      <c r="K49" s="17">
        <v>249.867503</v>
      </c>
      <c r="L49" s="17">
        <v>227.794446999998</v>
      </c>
      <c r="M49" s="17">
        <v>1484.195287</v>
      </c>
      <c r="N49" s="17">
        <v>175.701877</v>
      </c>
      <c r="O49" s="17">
        <v>92.707016999999297</v>
      </c>
      <c r="P49" s="17">
        <v>8.5054100000000297</v>
      </c>
      <c r="Q49" s="17">
        <v>3.4833259999999799</v>
      </c>
      <c r="R49" s="17">
        <v>4.2374520000000304</v>
      </c>
      <c r="S49" s="17">
        <v>3.8802660000000202</v>
      </c>
      <c r="T49" s="17">
        <v>16.4467199999998</v>
      </c>
      <c r="U49" s="17">
        <v>870.563093000001</v>
      </c>
      <c r="V49" s="17">
        <v>175.701877</v>
      </c>
      <c r="W49" s="17">
        <v>28.253597999999901</v>
      </c>
      <c r="X49" s="17">
        <v>25.604824000000001</v>
      </c>
      <c r="Y49" s="17">
        <v>0.23552699999999999</v>
      </c>
      <c r="Z49" s="17">
        <v>10.5951339999999</v>
      </c>
      <c r="AA49" s="17">
        <v>56.582605000000001</v>
      </c>
      <c r="AB49" s="17">
        <v>35.316977000000101</v>
      </c>
      <c r="AC49" s="17">
        <v>0.65261199999999697</v>
      </c>
      <c r="AD49" s="17"/>
      <c r="AE49" s="17"/>
      <c r="AF49" s="17">
        <v>0.536721</v>
      </c>
      <c r="AG49" s="15"/>
      <c r="AH49" s="17" t="s">
        <v>219</v>
      </c>
      <c r="AI49" s="17">
        <v>1535.2667843694001</v>
      </c>
      <c r="AJ49" s="17">
        <v>230.30726215204899</v>
      </c>
      <c r="AK49" s="17">
        <v>28.253211781339999</v>
      </c>
      <c r="AL49" s="17">
        <v>285.18083816185703</v>
      </c>
      <c r="AM49" s="17">
        <v>25.604501193591101</v>
      </c>
      <c r="AN49" s="17">
        <v>0</v>
      </c>
      <c r="AO49" s="17">
        <v>565.94669384254996</v>
      </c>
      <c r="AP49" s="17">
        <v>565.94669384254996</v>
      </c>
      <c r="AQ49" s="17">
        <v>82.419180758841904</v>
      </c>
      <c r="AR49" s="17">
        <v>488.23471786709302</v>
      </c>
      <c r="AS49" s="17">
        <v>249.864226779728</v>
      </c>
      <c r="AT49" s="17">
        <v>0.65260298318902499</v>
      </c>
      <c r="AU49" s="17">
        <v>227.791437054818</v>
      </c>
      <c r="AV49" s="17">
        <v>0.23552393486415599</v>
      </c>
      <c r="AW49" s="17">
        <v>1645.6192788491401</v>
      </c>
      <c r="AX49" s="17">
        <v>90166.742741116701</v>
      </c>
      <c r="AY49" s="17">
        <v>374.68998818162299</v>
      </c>
      <c r="AZ49" s="17">
        <v>0</v>
      </c>
      <c r="BA49" s="17">
        <v>246.50835303781699</v>
      </c>
      <c r="BB49" s="17">
        <v>0</v>
      </c>
      <c r="BC49" s="17">
        <v>43.274529801554003</v>
      </c>
      <c r="BD49" s="17">
        <v>163.558805486609</v>
      </c>
      <c r="BE49" s="17">
        <v>1484.1758652326901</v>
      </c>
      <c r="BF49" s="17">
        <v>1484.1758652326901</v>
      </c>
      <c r="BG49" s="17">
        <v>173.15198526806901</v>
      </c>
      <c r="BH49" s="17">
        <v>0</v>
      </c>
      <c r="BI49" s="17">
        <v>10.594994908056499</v>
      </c>
      <c r="BJ49" s="17">
        <v>15553448.259951301</v>
      </c>
      <c r="BK49" s="17">
        <v>0</v>
      </c>
      <c r="BL49" s="17">
        <v>1675.5509571131399</v>
      </c>
      <c r="BM49" s="17">
        <v>117.229402314472</v>
      </c>
      <c r="BN49" s="17">
        <v>200.429801673306</v>
      </c>
      <c r="BO49" s="17">
        <v>1739.15767647795</v>
      </c>
      <c r="BP49" s="17">
        <v>88.127861794701204</v>
      </c>
      <c r="BQ49" s="17">
        <v>0.13954604089573699</v>
      </c>
      <c r="BR49" s="17">
        <v>0.39716940061839601</v>
      </c>
      <c r="BS49" s="17">
        <v>870.55424430154596</v>
      </c>
      <c r="BT49" s="17">
        <v>56.581756033538902</v>
      </c>
      <c r="BU49" s="17">
        <v>0</v>
      </c>
      <c r="BV49" s="17">
        <v>199.75328224378299</v>
      </c>
      <c r="BW49" s="17">
        <v>541.03448092671204</v>
      </c>
      <c r="BX49" s="17">
        <v>0</v>
      </c>
      <c r="BY49" s="17">
        <v>16936.308627788101</v>
      </c>
      <c r="BZ49" s="17">
        <v>1463.6170213799801</v>
      </c>
      <c r="CA49" s="17">
        <v>162.624168734227</v>
      </c>
      <c r="CB49" s="17">
        <v>1626.24119011421</v>
      </c>
      <c r="CC49" s="17">
        <v>1.0679563605127</v>
      </c>
      <c r="CD49" s="17">
        <v>739.34693895616601</v>
      </c>
      <c r="CE49" s="17">
        <v>74.565861280575106</v>
      </c>
      <c r="CF49" s="17">
        <v>8.5052888520257692</v>
      </c>
      <c r="CG49" s="17">
        <v>3.4832847001879399</v>
      </c>
      <c r="CH49" s="17">
        <v>4.2373982164343502</v>
      </c>
      <c r="CI49" s="17">
        <v>3.8802163431273602</v>
      </c>
      <c r="CJ49" s="17">
        <v>16.446535203822801</v>
      </c>
      <c r="CK49" s="17">
        <v>0.378274886599756</v>
      </c>
      <c r="CL49" s="17">
        <v>1777.71024077283</v>
      </c>
      <c r="CM49" s="17">
        <v>0.16128057970535201</v>
      </c>
      <c r="CN49" s="17">
        <v>45.271979315134097</v>
      </c>
      <c r="CO49" s="17">
        <v>485.47781704944401</v>
      </c>
      <c r="CP49" s="17">
        <v>0.164420308536847</v>
      </c>
      <c r="CQ49" s="17">
        <v>0</v>
      </c>
      <c r="CR49" s="17">
        <v>10.961222106626501</v>
      </c>
      <c r="CS49" s="17">
        <v>14819.5585017672</v>
      </c>
      <c r="CT49" s="17">
        <v>13696.5733192521</v>
      </c>
      <c r="CU49" s="17">
        <v>1122.98518251514</v>
      </c>
      <c r="CV49" s="17">
        <v>0.14697495813973899</v>
      </c>
      <c r="CW49" s="17">
        <v>2.7307963348159402E-2</v>
      </c>
      <c r="CX49" s="17">
        <v>78.280152714165197</v>
      </c>
      <c r="CY49" s="17">
        <v>6.67431136978675</v>
      </c>
      <c r="CZ49" s="17">
        <v>5339.7400925941201</v>
      </c>
      <c r="DA49" s="17">
        <v>34.892083009529401</v>
      </c>
      <c r="DB49" s="17">
        <v>15.7105471329442</v>
      </c>
      <c r="DC49" s="17">
        <v>7628.2005156610803</v>
      </c>
      <c r="DD49" s="17">
        <v>0</v>
      </c>
      <c r="DE49" s="17">
        <v>0.27514096176634301</v>
      </c>
      <c r="DF49" s="17">
        <v>50.185556852240701</v>
      </c>
      <c r="DG49" s="17">
        <v>2.5641788951536799E-2</v>
      </c>
      <c r="DH49" s="17">
        <v>798.63467487138803</v>
      </c>
      <c r="DI49" s="17">
        <v>49.964823745272</v>
      </c>
      <c r="DJ49" s="17">
        <v>35.316537131924498</v>
      </c>
      <c r="DK49" s="17">
        <v>0</v>
      </c>
      <c r="DL49" s="17">
        <v>28.753795598931202</v>
      </c>
      <c r="DM49" s="17">
        <v>270.94321992759598</v>
      </c>
      <c r="DN49" s="17">
        <v>175.69963289586201</v>
      </c>
      <c r="DO49" s="17">
        <v>252.88017093445299</v>
      </c>
      <c r="DP49" s="17">
        <v>16393.167658525999</v>
      </c>
      <c r="DQ49" s="17">
        <v>92.705883017609395</v>
      </c>
      <c r="DR49" s="17">
        <v>118.10398278308</v>
      </c>
      <c r="DS49" s="17"/>
      <c r="DT49" s="26">
        <f t="shared" si="32"/>
        <v>1.0331321548449861</v>
      </c>
      <c r="DU49" s="40">
        <f t="shared" si="33"/>
        <v>-2.8237373445843149E-5</v>
      </c>
      <c r="DV49" s="40">
        <f t="shared" si="34"/>
        <v>-2.0022487964708092E-5</v>
      </c>
      <c r="DW49" s="40">
        <f t="shared" si="35"/>
        <v>-1.3742627615089169E-6</v>
      </c>
      <c r="DX49" s="40">
        <f t="shared" si="36"/>
        <v>-2.8870555088229413E-5</v>
      </c>
      <c r="DY49" s="40">
        <f t="shared" si="37"/>
        <v>-2.6504959821974879E-5</v>
      </c>
      <c r="DZ49" s="40">
        <f t="shared" si="38"/>
        <v>-5.8701446813339289E-6</v>
      </c>
      <c r="EA49" s="40">
        <f t="shared" si="39"/>
        <v>-3.2265357026098271E-5</v>
      </c>
      <c r="EB49" s="40">
        <f t="shared" si="40"/>
        <v>-1.3377684235832091E-5</v>
      </c>
      <c r="EC49" s="40">
        <f t="shared" si="41"/>
        <v>-1.2703490678443862E-5</v>
      </c>
      <c r="ED49" s="40">
        <f t="shared" si="42"/>
        <v>-1.3111830200661843E-5</v>
      </c>
      <c r="EE49" s="40">
        <f t="shared" si="43"/>
        <v>-1.3213426488824822E-5</v>
      </c>
      <c r="EF49" s="40">
        <f t="shared" si="44"/>
        <v>-1.3085722263144577E-5</v>
      </c>
      <c r="EG49" s="40">
        <f t="shared" si="45"/>
        <v>-1.277222632053253E-5</v>
      </c>
      <c r="EH49" s="40">
        <f t="shared" si="46"/>
        <v>-1.2231893837142365E-5</v>
      </c>
      <c r="EI49" s="40">
        <f t="shared" si="47"/>
        <v>-1.4243637198023116E-5</v>
      </c>
      <c r="EJ49" s="40">
        <f t="shared" si="48"/>
        <v>-1.1856430331252716E-5</v>
      </c>
      <c r="EK49" s="40">
        <f t="shared" si="49"/>
        <v>-1.2692430658848391E-5</v>
      </c>
      <c r="EL49" s="40">
        <f t="shared" si="50"/>
        <v>-1.2797285717012335E-5</v>
      </c>
      <c r="EM49" s="40">
        <f t="shared" si="51"/>
        <v>-1.1236050531592947E-5</v>
      </c>
      <c r="EN49" s="40">
        <f t="shared" si="52"/>
        <v>-1.0164339065359371E-5</v>
      </c>
      <c r="EO49" s="40">
        <f t="shared" si="53"/>
        <v>0.13688758284456456</v>
      </c>
      <c r="EP49" s="40">
        <f t="shared" si="54"/>
        <v>-1.3669715973927194E-5</v>
      </c>
      <c r="EQ49" s="40">
        <f t="shared" si="55"/>
        <v>-1.260724966902204E-5</v>
      </c>
      <c r="ER49" s="40">
        <f t="shared" si="56"/>
        <v>-1.3013946783168198E-5</v>
      </c>
      <c r="ES49" s="40">
        <f t="shared" si="57"/>
        <v>-1.3127907905763855E-5</v>
      </c>
      <c r="ET49" s="40">
        <f t="shared" si="58"/>
        <v>-1.500401865730837E-5</v>
      </c>
      <c r="EU49" s="40">
        <f t="shared" si="59"/>
        <v>-1.2454862022946879E-5</v>
      </c>
      <c r="EV49" s="40">
        <f t="shared" si="60"/>
        <v>-1.3816495822915656E-5</v>
      </c>
      <c r="EW49" s="40">
        <f t="shared" si="61"/>
        <v>0</v>
      </c>
      <c r="EX49" s="40">
        <f t="shared" si="62"/>
        <v>0</v>
      </c>
      <c r="EY49" s="40">
        <f t="shared" si="63"/>
        <v>-1.0356378578497756E-5</v>
      </c>
    </row>
    <row r="50" spans="1:155" x14ac:dyDescent="0.25">
      <c r="A50" s="17" t="s">
        <v>220</v>
      </c>
      <c r="B50" s="15">
        <v>51873.318380000099</v>
      </c>
      <c r="C50" s="15">
        <v>496.485196999999</v>
      </c>
      <c r="D50" s="15">
        <v>503.569380999999</v>
      </c>
      <c r="E50" s="15">
        <v>9793.5702959999398</v>
      </c>
      <c r="F50" s="15">
        <v>6706.0245699999996</v>
      </c>
      <c r="G50" s="15">
        <v>318.79553299999901</v>
      </c>
      <c r="H50" s="15">
        <v>11398.682896</v>
      </c>
      <c r="I50" s="17">
        <v>442.02558800000099</v>
      </c>
      <c r="J50" s="17">
        <v>135.09627900000001</v>
      </c>
      <c r="K50" s="17">
        <v>118.505506</v>
      </c>
      <c r="L50" s="17">
        <v>71.498295999999598</v>
      </c>
      <c r="M50" s="17">
        <v>882.86603999999795</v>
      </c>
      <c r="N50" s="17">
        <v>90.459193999999997</v>
      </c>
      <c r="O50" s="17">
        <v>76.633605999999801</v>
      </c>
      <c r="P50" s="17">
        <v>3.8054190000000601</v>
      </c>
      <c r="Q50" s="17">
        <v>1.5584579999999999</v>
      </c>
      <c r="R50" s="17">
        <v>1.89584499999999</v>
      </c>
      <c r="S50" s="17">
        <v>1.73588899999999</v>
      </c>
      <c r="T50" s="17">
        <v>7.3580510000000601</v>
      </c>
      <c r="U50" s="17">
        <v>993.47123199999498</v>
      </c>
      <c r="V50" s="17">
        <v>128.380944</v>
      </c>
      <c r="W50" s="17">
        <v>84.928955999999999</v>
      </c>
      <c r="X50" s="17">
        <v>18.565749999999898</v>
      </c>
      <c r="Y50" s="17">
        <v>0.105263</v>
      </c>
      <c r="Z50" s="17">
        <v>12.6406189999999</v>
      </c>
      <c r="AA50" s="17">
        <v>25.314938999999899</v>
      </c>
      <c r="AB50" s="17">
        <v>27.256315000000001</v>
      </c>
      <c r="AC50" s="17">
        <v>0.29190500000000003</v>
      </c>
      <c r="AD50" s="17"/>
      <c r="AE50" s="17"/>
      <c r="AF50" s="17">
        <v>0.20734900000000001</v>
      </c>
      <c r="AG50" s="15"/>
      <c r="AH50" s="17" t="s">
        <v>220</v>
      </c>
      <c r="AI50" s="17">
        <v>1039.4550920183201</v>
      </c>
      <c r="AJ50" s="17">
        <v>155.929929668114</v>
      </c>
      <c r="AK50" s="17">
        <v>84.928972832845503</v>
      </c>
      <c r="AL50" s="17">
        <v>135.09621852802499</v>
      </c>
      <c r="AM50" s="17">
        <v>18.5657333663512</v>
      </c>
      <c r="AN50" s="17">
        <v>0</v>
      </c>
      <c r="AO50" s="17">
        <v>442.025601535352</v>
      </c>
      <c r="AP50" s="17">
        <v>442.025601535352</v>
      </c>
      <c r="AQ50" s="17">
        <v>55.802177196613698</v>
      </c>
      <c r="AR50" s="17">
        <v>330.55877553628699</v>
      </c>
      <c r="AS50" s="17">
        <v>118.50549906650799</v>
      </c>
      <c r="AT50" s="17">
        <v>0.29190498258078001</v>
      </c>
      <c r="AU50" s="17">
        <v>71.498300442815193</v>
      </c>
      <c r="AV50" s="17">
        <v>0.105262909589973</v>
      </c>
      <c r="AW50" s="17">
        <v>1114.17030196364</v>
      </c>
      <c r="AX50" s="17">
        <v>51873.305390146401</v>
      </c>
      <c r="AY50" s="17">
        <v>253.68476783740201</v>
      </c>
      <c r="AZ50" s="17">
        <v>7.9101471585178295E-4</v>
      </c>
      <c r="BA50" s="17">
        <v>166.89844662623901</v>
      </c>
      <c r="BB50" s="17">
        <v>0</v>
      </c>
      <c r="BC50" s="17">
        <v>29.2989724553419</v>
      </c>
      <c r="BD50" s="17">
        <v>110.741054777432</v>
      </c>
      <c r="BE50" s="17">
        <v>882.86587595479295</v>
      </c>
      <c r="BF50" s="17">
        <v>882.86587595479295</v>
      </c>
      <c r="BG50" s="17">
        <v>117.232195671383</v>
      </c>
      <c r="BH50" s="17">
        <v>0</v>
      </c>
      <c r="BI50" s="17">
        <v>12.640599215774801</v>
      </c>
      <c r="BJ50" s="17">
        <v>6958611.2737463601</v>
      </c>
      <c r="BK50" s="17">
        <v>0</v>
      </c>
      <c r="BL50" s="17">
        <v>1134.43116796255</v>
      </c>
      <c r="BM50" s="17">
        <v>79.370121780542704</v>
      </c>
      <c r="BN50" s="17">
        <v>135.70055793431601</v>
      </c>
      <c r="BO50" s="17">
        <v>1177.49411914234</v>
      </c>
      <c r="BP50" s="17">
        <v>59.667128543734698</v>
      </c>
      <c r="BQ50" s="17">
        <v>5.3910751412335901E-2</v>
      </c>
      <c r="BR50" s="17">
        <v>0.15343837012296199</v>
      </c>
      <c r="BS50" s="17">
        <v>993.47398915113104</v>
      </c>
      <c r="BT50" s="17">
        <v>25.3149323775393</v>
      </c>
      <c r="BU50" s="17">
        <v>0</v>
      </c>
      <c r="BV50" s="17">
        <v>144.66622087303301</v>
      </c>
      <c r="BW50" s="17">
        <v>496.48508511571498</v>
      </c>
      <c r="BX50" s="17">
        <v>0</v>
      </c>
      <c r="BY50" s="17">
        <v>11766.407651989301</v>
      </c>
      <c r="BZ50" s="17">
        <v>453.21226842088402</v>
      </c>
      <c r="CA50" s="17">
        <v>50.356882113394697</v>
      </c>
      <c r="CB50" s="17">
        <v>503.569150534279</v>
      </c>
      <c r="CC50" s="17">
        <v>0.72305829862094495</v>
      </c>
      <c r="CD50" s="17">
        <v>500.57458869184302</v>
      </c>
      <c r="CE50" s="17">
        <v>50.484711545274202</v>
      </c>
      <c r="CF50" s="17">
        <v>3.8054296856021601</v>
      </c>
      <c r="CG50" s="17">
        <v>1.55845043051196</v>
      </c>
      <c r="CH50" s="17">
        <v>1.89583806847776</v>
      </c>
      <c r="CI50" s="17">
        <v>1.7359055488219</v>
      </c>
      <c r="CJ50" s="17">
        <v>7.3580609292702102</v>
      </c>
      <c r="CK50" s="17">
        <v>1.3216444275423401E-4</v>
      </c>
      <c r="CL50" s="17">
        <v>1203.59839815754</v>
      </c>
      <c r="CM50" s="17">
        <v>0.980328028461669</v>
      </c>
      <c r="CN50" s="17">
        <v>37.144451592563797</v>
      </c>
      <c r="CO50" s="17">
        <v>289.88956097157597</v>
      </c>
      <c r="CP50" s="17">
        <v>0.23776850851810799</v>
      </c>
      <c r="CQ50" s="17">
        <v>0</v>
      </c>
      <c r="CR50" s="17">
        <v>45.690299470339497</v>
      </c>
      <c r="CS50" s="17">
        <v>9793.5672094821402</v>
      </c>
      <c r="CT50" s="17">
        <v>6706.0223115175604</v>
      </c>
      <c r="CU50" s="17">
        <v>3087.5448979645798</v>
      </c>
      <c r="CV50" s="17">
        <v>0.13274648489558299</v>
      </c>
      <c r="CW50" s="17">
        <v>7.4327934721142797E-2</v>
      </c>
      <c r="CX50" s="17">
        <v>12.542080234461499</v>
      </c>
      <c r="CY50" s="17">
        <v>2.1574828480409098</v>
      </c>
      <c r="CZ50" s="17">
        <v>2578.2192694985001</v>
      </c>
      <c r="DA50" s="17">
        <v>3.9264185554214399</v>
      </c>
      <c r="DB50" s="17">
        <v>24.238362117539399</v>
      </c>
      <c r="DC50" s="17">
        <v>3683.1704256573898</v>
      </c>
      <c r="DD50" s="17">
        <v>3.2990400149914202E-4</v>
      </c>
      <c r="DE50" s="17">
        <v>0.372120249452978</v>
      </c>
      <c r="DF50" s="17">
        <v>27.2170245164988</v>
      </c>
      <c r="DG50" s="17">
        <v>2.9512684733543799E-2</v>
      </c>
      <c r="DH50" s="17">
        <v>318.79528941417601</v>
      </c>
      <c r="DI50" s="17">
        <v>33.828595293998099</v>
      </c>
      <c r="DJ50" s="17">
        <v>27.256324983949199</v>
      </c>
      <c r="DK50" s="17">
        <v>0</v>
      </c>
      <c r="DL50" s="17">
        <v>19.467706503995899</v>
      </c>
      <c r="DM50" s="17">
        <v>183.44254013862101</v>
      </c>
      <c r="DN50" s="17">
        <v>90.459123233763805</v>
      </c>
      <c r="DO50" s="17">
        <v>171.212526461945</v>
      </c>
      <c r="DP50" s="17">
        <v>11398.6796111818</v>
      </c>
      <c r="DQ50" s="17">
        <v>76.633574229282303</v>
      </c>
      <c r="DR50" s="17">
        <v>79.962420008259201</v>
      </c>
      <c r="DS50" s="17"/>
      <c r="DT50" s="26">
        <f t="shared" si="32"/>
        <v>1.0322605822210118</v>
      </c>
      <c r="DU50" s="40">
        <f t="shared" si="33"/>
        <v>-2.5041493591729882E-7</v>
      </c>
      <c r="DV50" s="40">
        <f t="shared" si="34"/>
        <v>-2.2535270880231262E-7</v>
      </c>
      <c r="DW50" s="40">
        <f t="shared" si="35"/>
        <v>-4.5766428359213501E-7</v>
      </c>
      <c r="DX50" s="40">
        <f t="shared" si="36"/>
        <v>-3.1515756831424958E-7</v>
      </c>
      <c r="DY50" s="40">
        <f t="shared" si="37"/>
        <v>-3.3678409847732765E-7</v>
      </c>
      <c r="DZ50" s="40">
        <f t="shared" si="38"/>
        <v>-7.6408166923751684E-7</v>
      </c>
      <c r="EA50" s="40">
        <f t="shared" si="39"/>
        <v>-2.8817524181896548E-7</v>
      </c>
      <c r="EB50" s="40">
        <f t="shared" si="40"/>
        <v>3.0621193363566366E-8</v>
      </c>
      <c r="EC50" s="40">
        <f t="shared" si="41"/>
        <v>-4.4762132211333715E-7</v>
      </c>
      <c r="ED50" s="40">
        <f t="shared" si="42"/>
        <v>-5.8507762523359986E-8</v>
      </c>
      <c r="EE50" s="40">
        <f t="shared" si="43"/>
        <v>6.2138761943777971E-8</v>
      </c>
      <c r="EF50" s="40">
        <f t="shared" si="44"/>
        <v>-1.8580984833997044E-7</v>
      </c>
      <c r="EG50" s="40">
        <f t="shared" si="45"/>
        <v>-7.8230009645944606E-7</v>
      </c>
      <c r="EH50" s="40">
        <f t="shared" si="46"/>
        <v>-4.1457944049510979E-7</v>
      </c>
      <c r="EI50" s="40">
        <f t="shared" si="47"/>
        <v>2.8079962022701303E-6</v>
      </c>
      <c r="EJ50" s="40">
        <f t="shared" si="48"/>
        <v>-4.8570369172135872E-6</v>
      </c>
      <c r="EK50" s="40">
        <f t="shared" si="49"/>
        <v>-3.6561650503966968E-6</v>
      </c>
      <c r="EL50" s="40">
        <f t="shared" si="50"/>
        <v>9.5333410776462172E-6</v>
      </c>
      <c r="EM50" s="40">
        <f t="shared" si="51"/>
        <v>1.3494429639164662E-6</v>
      </c>
      <c r="EN50" s="40">
        <f t="shared" si="52"/>
        <v>2.7752702315310025E-6</v>
      </c>
      <c r="EO50" s="40">
        <f t="shared" si="53"/>
        <v>0.12685120054135926</v>
      </c>
      <c r="EP50" s="40">
        <f t="shared" si="54"/>
        <v>1.9819913367644778E-7</v>
      </c>
      <c r="EQ50" s="40">
        <f t="shared" si="55"/>
        <v>-8.959319552625953E-7</v>
      </c>
      <c r="ER50" s="40">
        <f t="shared" si="56"/>
        <v>-8.5889654477571987E-7</v>
      </c>
      <c r="ES50" s="40">
        <f t="shared" si="57"/>
        <v>-1.5651310350445132E-6</v>
      </c>
      <c r="ET50" s="40">
        <f t="shared" si="58"/>
        <v>-2.6160286617554846E-7</v>
      </c>
      <c r="EU50" s="40">
        <f t="shared" si="59"/>
        <v>3.662985696358691E-7</v>
      </c>
      <c r="EV50" s="40">
        <f t="shared" si="60"/>
        <v>-5.9674277627520529E-8</v>
      </c>
      <c r="EW50" s="40">
        <f t="shared" si="61"/>
        <v>0</v>
      </c>
      <c r="EX50" s="40">
        <f t="shared" si="62"/>
        <v>0</v>
      </c>
      <c r="EY50" s="40">
        <f t="shared" si="63"/>
        <v>5.8613881851935686E-7</v>
      </c>
    </row>
    <row r="51" spans="1:155" x14ac:dyDescent="0.25">
      <c r="A51" s="17" t="s">
        <v>221</v>
      </c>
      <c r="B51" s="15">
        <v>57254.412754999903</v>
      </c>
      <c r="C51" s="15">
        <v>577.15056200000004</v>
      </c>
      <c r="D51" s="15">
        <v>431.79076800000001</v>
      </c>
      <c r="E51" s="15">
        <v>9769.3613260000093</v>
      </c>
      <c r="F51" s="15">
        <v>7624.0858559999897</v>
      </c>
      <c r="G51" s="15">
        <v>475.69060100000002</v>
      </c>
      <c r="H51" s="15">
        <v>12894.576784999999</v>
      </c>
      <c r="I51" s="17">
        <v>403.420448999999</v>
      </c>
      <c r="J51" s="17">
        <v>123.297395999999</v>
      </c>
      <c r="K51" s="17">
        <v>108.155625999999</v>
      </c>
      <c r="L51" s="17">
        <v>65.253877000000003</v>
      </c>
      <c r="M51" s="17">
        <v>805.75936899999897</v>
      </c>
      <c r="N51" s="17">
        <v>82.558788000000106</v>
      </c>
      <c r="O51" s="17">
        <v>69.940652</v>
      </c>
      <c r="P51" s="17">
        <v>3.4730209999999899</v>
      </c>
      <c r="Q51" s="17">
        <v>1.4223460000000001</v>
      </c>
      <c r="R51" s="17">
        <v>1.730218</v>
      </c>
      <c r="S51" s="17">
        <v>1.58438399999999</v>
      </c>
      <c r="T51" s="17">
        <v>6.7155469999999804</v>
      </c>
      <c r="U51" s="17">
        <v>906.70462699999905</v>
      </c>
      <c r="V51" s="17">
        <v>117.168595</v>
      </c>
      <c r="W51" s="17">
        <v>77.511514999999903</v>
      </c>
      <c r="X51" s="17">
        <v>16.944391999999901</v>
      </c>
      <c r="Y51" s="17">
        <v>9.6156000000000005E-2</v>
      </c>
      <c r="Z51" s="17">
        <v>11.5366029999999</v>
      </c>
      <c r="AA51" s="17">
        <v>23.104035999999901</v>
      </c>
      <c r="AB51" s="17">
        <v>24.8757869999999</v>
      </c>
      <c r="AC51" s="17">
        <v>0.26646499999999901</v>
      </c>
      <c r="AD51" s="17"/>
      <c r="AE51" s="17"/>
      <c r="AF51" s="17">
        <v>3.4439999999999998E-2</v>
      </c>
      <c r="AG51" s="15"/>
      <c r="AH51" s="17" t="s">
        <v>221</v>
      </c>
      <c r="AI51" s="17">
        <v>1244.20814078171</v>
      </c>
      <c r="AJ51" s="17">
        <v>186.61854541346</v>
      </c>
      <c r="AK51" s="17">
        <v>77.511522653604203</v>
      </c>
      <c r="AL51" s="17">
        <v>123.297359746125</v>
      </c>
      <c r="AM51" s="17">
        <v>16.944370800919302</v>
      </c>
      <c r="AN51" s="17">
        <v>0</v>
      </c>
      <c r="AO51" s="17">
        <v>403.420334554585</v>
      </c>
      <c r="AP51" s="17">
        <v>403.420334554585</v>
      </c>
      <c r="AQ51" s="17">
        <v>66.889815911861206</v>
      </c>
      <c r="AR51" s="17">
        <v>394.00010238896601</v>
      </c>
      <c r="AS51" s="17">
        <v>108.155603148241</v>
      </c>
      <c r="AT51" s="17">
        <v>0.266467855785472</v>
      </c>
      <c r="AU51" s="17">
        <v>65.2538494980504</v>
      </c>
      <c r="AV51" s="17">
        <v>9.6155600271157493E-2</v>
      </c>
      <c r="AW51" s="17">
        <v>1334.7155093910301</v>
      </c>
      <c r="AX51" s="17">
        <v>57254.377667161498</v>
      </c>
      <c r="AY51" s="17">
        <v>303.98371169275799</v>
      </c>
      <c r="AZ51" s="17">
        <v>1.0141671900379301</v>
      </c>
      <c r="BA51" s="17">
        <v>199.19906903962899</v>
      </c>
      <c r="BB51" s="17">
        <v>0</v>
      </c>
      <c r="BC51" s="17">
        <v>34.919517167919601</v>
      </c>
      <c r="BD51" s="17">
        <v>136.77495236435001</v>
      </c>
      <c r="BE51" s="17">
        <v>805.75919520109505</v>
      </c>
      <c r="BF51" s="17">
        <v>805.75919520109505</v>
      </c>
      <c r="BG51" s="17">
        <v>139.599677443243</v>
      </c>
      <c r="BH51" s="17">
        <v>0</v>
      </c>
      <c r="BI51" s="17">
        <v>11.536595142669301</v>
      </c>
      <c r="BJ51" s="17">
        <v>6356446.7199309897</v>
      </c>
      <c r="BK51" s="17">
        <v>0</v>
      </c>
      <c r="BL51" s="17">
        <v>1353.0595869904</v>
      </c>
      <c r="BM51" s="17">
        <v>94.682697756901902</v>
      </c>
      <c r="BN51" s="17">
        <v>161.59168686135601</v>
      </c>
      <c r="BO51" s="17">
        <v>1402.18256815118</v>
      </c>
      <c r="BP51" s="17">
        <v>71.425002434613404</v>
      </c>
      <c r="BQ51" s="17">
        <v>8.9543717543830604E-3</v>
      </c>
      <c r="BR51" s="17">
        <v>2.5485664434486899E-2</v>
      </c>
      <c r="BS51" s="17">
        <v>906.70716012417301</v>
      </c>
      <c r="BT51" s="17">
        <v>23.104026772959202</v>
      </c>
      <c r="BU51" s="17">
        <v>0</v>
      </c>
      <c r="BV51" s="17">
        <v>136.56123600367101</v>
      </c>
      <c r="BW51" s="17">
        <v>577.15028824396302</v>
      </c>
      <c r="BX51" s="17">
        <v>0</v>
      </c>
      <c r="BY51" s="17">
        <v>13325.8604368618</v>
      </c>
      <c r="BZ51" s="17">
        <v>388.61098970919898</v>
      </c>
      <c r="CA51" s="17">
        <v>43.179010797535199</v>
      </c>
      <c r="CB51" s="17">
        <v>431.79000050673397</v>
      </c>
      <c r="CC51" s="17">
        <v>0.86131235687474095</v>
      </c>
      <c r="CD51" s="17">
        <v>597.19059353886598</v>
      </c>
      <c r="CE51" s="17">
        <v>60.116949810546302</v>
      </c>
      <c r="CF51" s="17">
        <v>3.4730218730578599</v>
      </c>
      <c r="CG51" s="17">
        <v>1.4223559535486101</v>
      </c>
      <c r="CH51" s="17">
        <v>1.73021444322822</v>
      </c>
      <c r="CI51" s="17">
        <v>1.58437347905884</v>
      </c>
      <c r="CJ51" s="17">
        <v>6.7155491180740396</v>
      </c>
      <c r="CK51" s="17">
        <v>0.260181791564013</v>
      </c>
      <c r="CL51" s="17">
        <v>1436.1946557533699</v>
      </c>
      <c r="CM51" s="17">
        <v>0.59192662984947897</v>
      </c>
      <c r="CN51" s="17">
        <v>45.397348985785698</v>
      </c>
      <c r="CO51" s="17">
        <v>760.61360574171704</v>
      </c>
      <c r="CP51" s="17">
        <v>0.24833673212409799</v>
      </c>
      <c r="CQ51" s="17">
        <v>0</v>
      </c>
      <c r="CR51" s="17">
        <v>72.346123923565798</v>
      </c>
      <c r="CS51" s="17">
        <v>9781.9453954064793</v>
      </c>
      <c r="CT51" s="17">
        <v>7636.6708076541399</v>
      </c>
      <c r="CU51" s="17">
        <v>2145.2745877523298</v>
      </c>
      <c r="CV51" s="17">
        <v>0.14392852802901199</v>
      </c>
      <c r="CW51" s="17">
        <v>5.8985609818283997E-2</v>
      </c>
      <c r="CX51" s="17">
        <v>3.6024483964130698</v>
      </c>
      <c r="CY51" s="17">
        <v>11.8287008424962</v>
      </c>
      <c r="CZ51" s="17">
        <v>2730.2227996721699</v>
      </c>
      <c r="DA51" s="17">
        <v>15.5202135220489</v>
      </c>
      <c r="DB51" s="17">
        <v>19.936773342537599</v>
      </c>
      <c r="DC51" s="17">
        <v>3900.3178472623499</v>
      </c>
      <c r="DD51" s="17">
        <v>0.422965499620096</v>
      </c>
      <c r="DE51" s="17">
        <v>0.687395847539366</v>
      </c>
      <c r="DF51" s="17">
        <v>74.854267982274806</v>
      </c>
      <c r="DG51" s="17">
        <v>3.9922843854340598E-2</v>
      </c>
      <c r="DH51" s="17">
        <v>475.69042003465199</v>
      </c>
      <c r="DI51" s="17">
        <v>40.282968082872202</v>
      </c>
      <c r="DJ51" s="17">
        <v>24.875793241736801</v>
      </c>
      <c r="DK51" s="17">
        <v>0</v>
      </c>
      <c r="DL51" s="17">
        <v>23.182095909645099</v>
      </c>
      <c r="DM51" s="17">
        <v>219.441360422191</v>
      </c>
      <c r="DN51" s="17">
        <v>82.558816027805406</v>
      </c>
      <c r="DO51" s="17">
        <v>204.32450767036599</v>
      </c>
      <c r="DP51" s="17">
        <v>12894.572738164899</v>
      </c>
      <c r="DQ51" s="17">
        <v>69.940644041078102</v>
      </c>
      <c r="DR51" s="17">
        <v>95.556891872655697</v>
      </c>
      <c r="DS51" s="17"/>
      <c r="DT51" s="26">
        <f t="shared" si="32"/>
        <v>1.0334472267871575</v>
      </c>
      <c r="DU51" s="40">
        <f t="shared" si="33"/>
        <v>-6.1284077011333975E-7</v>
      </c>
      <c r="DV51" s="40">
        <f t="shared" si="34"/>
        <v>-4.743234348922753E-7</v>
      </c>
      <c r="DW51" s="40">
        <f t="shared" si="35"/>
        <v>-1.7774656683704493E-6</v>
      </c>
      <c r="DX51" s="40">
        <f t="shared" si="36"/>
        <v>1.288115874369288E-3</v>
      </c>
      <c r="DY51" s="40">
        <f t="shared" si="37"/>
        <v>1.6506833595330203E-3</v>
      </c>
      <c r="DZ51" s="40">
        <f t="shared" si="38"/>
        <v>-3.8042657904492642E-7</v>
      </c>
      <c r="EA51" s="40">
        <f t="shared" si="39"/>
        <v>-3.1384008698745402E-7</v>
      </c>
      <c r="EB51" s="40">
        <f t="shared" si="40"/>
        <v>-2.8368768683554034E-7</v>
      </c>
      <c r="EC51" s="40">
        <f t="shared" si="41"/>
        <v>-2.9403600705919228E-7</v>
      </c>
      <c r="ED51" s="40">
        <f t="shared" si="42"/>
        <v>-2.1128589283089671E-7</v>
      </c>
      <c r="EE51" s="40">
        <f t="shared" si="43"/>
        <v>-4.2146077547227854E-7</v>
      </c>
      <c r="EF51" s="40">
        <f t="shared" si="44"/>
        <v>-2.1569579033423259E-7</v>
      </c>
      <c r="EG51" s="40">
        <f t="shared" si="45"/>
        <v>3.3948905959904971E-7</v>
      </c>
      <c r="EH51" s="40">
        <f t="shared" si="46"/>
        <v>-1.1379536322339499E-7</v>
      </c>
      <c r="EI51" s="40">
        <f t="shared" si="47"/>
        <v>2.5138283644093119E-7</v>
      </c>
      <c r="EJ51" s="40">
        <f t="shared" si="48"/>
        <v>6.9979798234731585E-6</v>
      </c>
      <c r="EK51" s="40">
        <f t="shared" si="49"/>
        <v>-2.0556784058360973E-6</v>
      </c>
      <c r="EL51" s="40">
        <f t="shared" si="50"/>
        <v>-6.6403985082282467E-6</v>
      </c>
      <c r="EM51" s="40">
        <f t="shared" si="51"/>
        <v>3.153985906515334E-7</v>
      </c>
      <c r="EN51" s="40">
        <f t="shared" si="52"/>
        <v>2.7937699869761551E-6</v>
      </c>
      <c r="EO51" s="40">
        <f t="shared" si="53"/>
        <v>0.16551057050458801</v>
      </c>
      <c r="EP51" s="40">
        <f t="shared" si="54"/>
        <v>9.8741513434000484E-8</v>
      </c>
      <c r="EQ51" s="40">
        <f t="shared" si="55"/>
        <v>-1.2510971535235918E-6</v>
      </c>
      <c r="ER51" s="40">
        <f t="shared" si="56"/>
        <v>-4.1570868433823187E-6</v>
      </c>
      <c r="ES51" s="40">
        <f t="shared" si="57"/>
        <v>-6.8107835551698346E-7</v>
      </c>
      <c r="ET51" s="40">
        <f t="shared" si="58"/>
        <v>-3.9936921408449616E-7</v>
      </c>
      <c r="EU51" s="40">
        <f t="shared" si="59"/>
        <v>2.5091615801171395E-7</v>
      </c>
      <c r="EV51" s="40">
        <f t="shared" si="60"/>
        <v>1.0717300482195672E-5</v>
      </c>
      <c r="EW51" s="40">
        <f t="shared" si="61"/>
        <v>0</v>
      </c>
      <c r="EX51" s="40">
        <f t="shared" si="62"/>
        <v>0</v>
      </c>
      <c r="EY51" s="40">
        <f t="shared" si="63"/>
        <v>1.0507801963764559E-6</v>
      </c>
    </row>
    <row r="52" spans="1:155" x14ac:dyDescent="0.25">
      <c r="A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H52" s="17"/>
      <c r="AL52" s="17"/>
      <c r="AO52" s="17"/>
      <c r="AP52" s="17"/>
      <c r="AQ52" s="17"/>
      <c r="AS52" s="17"/>
      <c r="AU52" s="17"/>
      <c r="AW52" s="17"/>
      <c r="AX52" s="17"/>
      <c r="AY52" s="17"/>
      <c r="AZ52" s="17"/>
      <c r="BC52" s="17"/>
      <c r="BE52" s="17"/>
      <c r="BF52" s="17"/>
      <c r="BJ52" s="17"/>
      <c r="BK52" s="17"/>
      <c r="BL52" s="17"/>
      <c r="BM52" s="17"/>
      <c r="BS52" s="17"/>
      <c r="BT52" s="17"/>
      <c r="BW52" s="17"/>
      <c r="BX52" s="17"/>
      <c r="BZ52" s="17"/>
      <c r="CA52" s="17"/>
      <c r="CB52" s="17"/>
      <c r="CC52" s="17"/>
      <c r="CD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E52" s="17"/>
      <c r="DG52" s="17"/>
      <c r="DH52" s="17"/>
      <c r="DK52" s="17"/>
      <c r="DL52" s="17"/>
      <c r="DM52" s="17"/>
      <c r="DN52" s="17"/>
      <c r="DO52" s="17"/>
      <c r="DR52" s="17"/>
      <c r="DS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</row>
    <row r="53" spans="1:155" s="17" customFormat="1" x14ac:dyDescent="0.25">
      <c r="B53" s="15"/>
      <c r="C53" s="15"/>
      <c r="D53" s="15"/>
      <c r="E53" s="15"/>
      <c r="F53" s="15"/>
      <c r="G53" s="15"/>
      <c r="H53" s="15"/>
      <c r="DU53" s="13"/>
    </row>
    <row r="54" spans="1:155" s="17" customFormat="1" x14ac:dyDescent="0.25">
      <c r="A54" s="17" t="s">
        <v>343</v>
      </c>
      <c r="B54" s="15"/>
      <c r="C54" s="15"/>
      <c r="D54" s="15"/>
      <c r="E54" s="15"/>
      <c r="F54" s="15"/>
      <c r="G54" s="15"/>
      <c r="H54" s="15"/>
      <c r="DU54" s="13"/>
    </row>
    <row r="55" spans="1:155" x14ac:dyDescent="0.25">
      <c r="A55" s="17" t="s">
        <v>344</v>
      </c>
      <c r="B55" s="15">
        <v>40.220044999999999</v>
      </c>
      <c r="C55" s="15">
        <v>0.27448099999999998</v>
      </c>
      <c r="D55" s="15">
        <v>1.377586</v>
      </c>
      <c r="E55" s="15">
        <v>6.1563979999999896</v>
      </c>
      <c r="F55" s="15">
        <v>5.2170999999999896</v>
      </c>
      <c r="G55" s="15">
        <v>6.8238999999999994E-2</v>
      </c>
      <c r="H55" s="15">
        <v>0.86315900000000001</v>
      </c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H55" s="17" t="s">
        <v>344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</row>
    <row r="56" spans="1:155" s="17" customFormat="1" x14ac:dyDescent="0.25">
      <c r="A56" s="17" t="s">
        <v>345</v>
      </c>
      <c r="B56" s="15"/>
      <c r="C56" s="15"/>
      <c r="D56" s="15"/>
      <c r="E56" s="15"/>
      <c r="F56" s="15"/>
      <c r="G56" s="15"/>
      <c r="H56" s="15"/>
    </row>
    <row r="57" spans="1:155" s="17" customFormat="1" x14ac:dyDescent="0.25">
      <c r="A57" s="17" t="s">
        <v>346</v>
      </c>
      <c r="B57" s="15"/>
      <c r="C57" s="15"/>
      <c r="D57" s="15"/>
      <c r="E57" s="15"/>
      <c r="F57" s="15"/>
      <c r="G57" s="15"/>
      <c r="H57" s="15"/>
    </row>
    <row r="58" spans="1:155" s="17" customFormat="1" x14ac:dyDescent="0.25">
      <c r="A58" s="17" t="s">
        <v>424</v>
      </c>
      <c r="B58" s="15"/>
      <c r="C58" s="15"/>
      <c r="D58" s="15"/>
      <c r="E58" s="15"/>
      <c r="F58" s="15"/>
      <c r="G58" s="15"/>
      <c r="H58" s="15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</row>
    <row r="59" spans="1:155" s="17" customFormat="1" x14ac:dyDescent="0.25">
      <c r="A59" s="17" t="s">
        <v>378</v>
      </c>
      <c r="B59" s="15"/>
      <c r="C59" s="15"/>
      <c r="D59" s="15"/>
      <c r="E59" s="15"/>
      <c r="F59" s="15"/>
      <c r="G59" s="15"/>
      <c r="H59" s="15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</row>
    <row r="60" spans="1:155" s="17" customFormat="1" x14ac:dyDescent="0.25">
      <c r="A60" s="17" t="s">
        <v>426</v>
      </c>
      <c r="B60" s="15"/>
      <c r="C60" s="15"/>
      <c r="D60" s="15"/>
      <c r="E60" s="15"/>
      <c r="F60" s="15"/>
      <c r="G60" s="15"/>
      <c r="H60" s="15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</row>
    <row r="61" spans="1:155" x14ac:dyDescent="0.25">
      <c r="A61" s="2" t="s">
        <v>353</v>
      </c>
      <c r="B61" s="1">
        <f t="shared" ref="B61:H61" si="64">SUM(B3:B57)</f>
        <v>7565070.5083723795</v>
      </c>
      <c r="C61" s="1">
        <f t="shared" si="64"/>
        <v>65770.645683349649</v>
      </c>
      <c r="D61" s="1">
        <f t="shared" si="64"/>
        <v>125373.16492304942</v>
      </c>
      <c r="E61" s="1">
        <f t="shared" si="64"/>
        <v>1241853.9013246081</v>
      </c>
      <c r="F61" s="1">
        <f t="shared" si="64"/>
        <v>1101296.6391817902</v>
      </c>
      <c r="G61" s="1">
        <f t="shared" si="64"/>
        <v>75591.000182101532</v>
      </c>
      <c r="H61" s="1">
        <f t="shared" si="64"/>
        <v>1532754.1959838069</v>
      </c>
      <c r="I61" s="1">
        <f t="shared" ref="I61:AE61" si="65">SUM(I3:I57)</f>
        <v>61578.331941023898</v>
      </c>
      <c r="J61" s="1">
        <f t="shared" si="65"/>
        <v>25713.051446549005</v>
      </c>
      <c r="K61" s="1">
        <f t="shared" si="65"/>
        <v>20477.392356417266</v>
      </c>
      <c r="L61" s="1">
        <f t="shared" si="65"/>
        <v>16112.612346947592</v>
      </c>
      <c r="M61" s="1">
        <f t="shared" si="65"/>
        <v>123324.23174147606</v>
      </c>
      <c r="N61" s="1">
        <f t="shared" si="65"/>
        <v>14531.493378439385</v>
      </c>
      <c r="O61" s="1">
        <f t="shared" si="65"/>
        <v>8931.1924572273929</v>
      </c>
      <c r="P61" s="1">
        <f t="shared" si="65"/>
        <v>706.21888831338799</v>
      </c>
      <c r="Q61" s="1">
        <f t="shared" si="65"/>
        <v>281.90217900000113</v>
      </c>
      <c r="R61" s="1">
        <f t="shared" si="65"/>
        <v>344.04733090905023</v>
      </c>
      <c r="S61" s="1">
        <f t="shared" si="65"/>
        <v>315.37921531400258</v>
      </c>
      <c r="T61" s="1">
        <f t="shared" si="65"/>
        <v>1356.3084671447771</v>
      </c>
      <c r="U61" s="1">
        <f t="shared" si="65"/>
        <v>89309.092111189442</v>
      </c>
      <c r="V61" s="1">
        <f t="shared" si="65"/>
        <v>16022.6294122283</v>
      </c>
      <c r="W61" s="1">
        <f t="shared" si="65"/>
        <v>6257.6067853190962</v>
      </c>
      <c r="X61" s="1">
        <f t="shared" si="65"/>
        <v>2297.7622059999849</v>
      </c>
      <c r="Y61" s="1">
        <f t="shared" si="65"/>
        <v>19.051480999999288</v>
      </c>
      <c r="Z61" s="1">
        <f t="shared" si="65"/>
        <v>1211.8552978592411</v>
      </c>
      <c r="AA61" s="1">
        <f t="shared" si="65"/>
        <v>4630.3245127749806</v>
      </c>
      <c r="AB61" s="1">
        <f t="shared" si="65"/>
        <v>3496.4719735034569</v>
      </c>
      <c r="AC61" s="1">
        <f t="shared" si="65"/>
        <v>53.492120157000343</v>
      </c>
      <c r="AD61" s="1">
        <f t="shared" si="65"/>
        <v>135.07137393338641</v>
      </c>
      <c r="AE61" s="1">
        <f t="shared" si="65"/>
        <v>54.593692560002168</v>
      </c>
      <c r="AF61" s="1">
        <f t="shared" ref="AF61" si="66">SUM(AF3:AF57)</f>
        <v>9.8891659999998609</v>
      </c>
      <c r="AG61" s="1"/>
      <c r="AH61" s="17"/>
      <c r="AI61" s="1">
        <f t="shared" ref="AI61" si="67">SUM(AI3:AI57)</f>
        <v>138135.11180280184</v>
      </c>
      <c r="AJ61" s="1">
        <f t="shared" ref="AJ61:CZ61" si="68">SUM(AJ3:AJ57)</f>
        <v>22575.091740588286</v>
      </c>
      <c r="AK61" s="1">
        <f t="shared" si="68"/>
        <v>6258.2279545512811</v>
      </c>
      <c r="AL61" s="1">
        <f t="shared" si="68"/>
        <v>25713.762668688094</v>
      </c>
      <c r="AM61" s="1">
        <f t="shared" si="68"/>
        <v>2297.876246286794</v>
      </c>
      <c r="AN61" s="1">
        <f t="shared" si="68"/>
        <v>135.0712151907729</v>
      </c>
      <c r="AO61" s="1">
        <f t="shared" si="68"/>
        <v>61581.065786640502</v>
      </c>
      <c r="AP61" s="1">
        <f t="shared" si="68"/>
        <v>61581.065786640502</v>
      </c>
      <c r="AQ61" s="1">
        <f t="shared" si="68"/>
        <v>8654.361374488748</v>
      </c>
      <c r="AR61" s="1">
        <f t="shared" si="68"/>
        <v>43778.990821408413</v>
      </c>
      <c r="AS61" s="1">
        <f t="shared" si="68"/>
        <v>20478.011069442022</v>
      </c>
      <c r="AT61" s="1">
        <f t="shared" si="68"/>
        <v>53.492814721232911</v>
      </c>
      <c r="AU61" s="1">
        <f t="shared" si="68"/>
        <v>16112.896032943787</v>
      </c>
      <c r="AV61" s="1">
        <f t="shared" si="68"/>
        <v>19.05172013694915</v>
      </c>
      <c r="AW61" s="1">
        <f t="shared" si="68"/>
        <v>160399.44662222738</v>
      </c>
      <c r="AX61" s="1">
        <f t="shared" si="68"/>
        <v>7565934.8412028374</v>
      </c>
      <c r="AY61" s="1">
        <f t="shared" si="68"/>
        <v>37108.825017690251</v>
      </c>
      <c r="AZ61" s="1">
        <f t="shared" si="68"/>
        <v>2776.2973328715038</v>
      </c>
      <c r="BA61" s="1">
        <f t="shared" si="68"/>
        <v>22627.913300050688</v>
      </c>
      <c r="BB61" s="1">
        <f t="shared" si="68"/>
        <v>54.593516977054769</v>
      </c>
      <c r="BC61" s="1">
        <f t="shared" si="68"/>
        <v>3879.6631413077762</v>
      </c>
      <c r="BD61" s="1">
        <f t="shared" si="68"/>
        <v>15106.431265835012</v>
      </c>
      <c r="BE61" s="1">
        <f t="shared" si="68"/>
        <v>123331.09142258155</v>
      </c>
      <c r="BF61" s="1">
        <f t="shared" si="68"/>
        <v>123331.09142258155</v>
      </c>
      <c r="BG61" s="1"/>
      <c r="BH61" s="1"/>
      <c r="BI61" s="1">
        <f t="shared" si="68"/>
        <v>1211.9398570820674</v>
      </c>
      <c r="BJ61" s="1">
        <f t="shared" si="68"/>
        <v>1236012210.6926794</v>
      </c>
      <c r="BK61" s="1">
        <f t="shared" si="68"/>
        <v>0</v>
      </c>
      <c r="BL61" s="1">
        <f t="shared" si="68"/>
        <v>150590.51499024287</v>
      </c>
      <c r="BM61" s="1">
        <f t="shared" si="68"/>
        <v>10750.98253342215</v>
      </c>
      <c r="BN61" s="1"/>
      <c r="BO61" s="1">
        <f t="shared" si="68"/>
        <v>156068.67940263101</v>
      </c>
      <c r="BP61" s="1">
        <f t="shared" si="68"/>
        <v>8201.4596705375334</v>
      </c>
      <c r="BQ61" s="1">
        <f t="shared" si="68"/>
        <v>2.5712666715939934</v>
      </c>
      <c r="BR61" s="1">
        <f t="shared" si="68"/>
        <v>7.3182189184895874</v>
      </c>
      <c r="BS61" s="1">
        <f t="shared" si="68"/>
        <v>89319.172749259335</v>
      </c>
      <c r="BT61" s="1">
        <f t="shared" si="68"/>
        <v>4630.3834000778825</v>
      </c>
      <c r="BU61" s="1"/>
      <c r="BV61" s="1">
        <f t="shared" si="68"/>
        <v>18178.311540237664</v>
      </c>
      <c r="BW61" s="1">
        <f t="shared" si="68"/>
        <v>65775.945881557971</v>
      </c>
      <c r="BX61" s="1">
        <f t="shared" si="68"/>
        <v>0</v>
      </c>
      <c r="BY61" s="1">
        <f t="shared" si="68"/>
        <v>1585403.6617521318</v>
      </c>
      <c r="BZ61" s="1">
        <f t="shared" si="68"/>
        <v>112857.0697454887</v>
      </c>
      <c r="CA61" s="1">
        <f t="shared" si="68"/>
        <v>12539.677672327012</v>
      </c>
      <c r="CB61" s="1">
        <f t="shared" si="68"/>
        <v>125396.74741781582</v>
      </c>
      <c r="CC61" s="1">
        <f t="shared" si="68"/>
        <v>95.70287667957399</v>
      </c>
      <c r="CD61" s="1">
        <f t="shared" si="68"/>
        <v>68023.956560858103</v>
      </c>
      <c r="CE61" s="1"/>
      <c r="CF61" s="1">
        <f t="shared" si="68"/>
        <v>706.22834819217485</v>
      </c>
      <c r="CG61" s="1">
        <f t="shared" si="68"/>
        <v>281.90581862367077</v>
      </c>
      <c r="CH61" s="1">
        <f t="shared" si="68"/>
        <v>344.05154437134598</v>
      </c>
      <c r="CI61" s="1">
        <f t="shared" si="68"/>
        <v>315.38346349694069</v>
      </c>
      <c r="CJ61" s="1">
        <f t="shared" si="68"/>
        <v>1356.325263207636</v>
      </c>
      <c r="CK61" s="1">
        <f t="shared" si="68"/>
        <v>57.149101331909101</v>
      </c>
      <c r="CL61" s="1">
        <f t="shared" si="68"/>
        <v>188397.72209316184</v>
      </c>
      <c r="CM61" s="1">
        <f t="shared" si="68"/>
        <v>93.67185901337831</v>
      </c>
      <c r="CN61" s="1">
        <f t="shared" si="68"/>
        <v>8091.782862631173</v>
      </c>
      <c r="CO61" s="1">
        <f t="shared" si="68"/>
        <v>49642.62393988869</v>
      </c>
      <c r="CP61" s="1">
        <f t="shared" si="68"/>
        <v>25.693763755239125</v>
      </c>
      <c r="CQ61" s="1">
        <f t="shared" si="68"/>
        <v>0</v>
      </c>
      <c r="CR61" s="1">
        <f t="shared" si="68"/>
        <v>5498.4520358319678</v>
      </c>
      <c r="CS61" s="1">
        <f t="shared" si="68"/>
        <v>1242040.2520766756</v>
      </c>
      <c r="CT61" s="1">
        <f t="shared" si="68"/>
        <v>1101437.9349981474</v>
      </c>
      <c r="CU61" s="1">
        <f t="shared" si="68"/>
        <v>140602.3170785273</v>
      </c>
      <c r="CV61" s="1">
        <f t="shared" si="68"/>
        <v>77.877074092379857</v>
      </c>
      <c r="CW61" s="1">
        <f t="shared" si="68"/>
        <v>5.6650168181345695</v>
      </c>
      <c r="CX61" s="1">
        <f t="shared" si="68"/>
        <v>7074.9759826227992</v>
      </c>
      <c r="CY61" s="1">
        <f t="shared" si="68"/>
        <v>1434.1667511103542</v>
      </c>
      <c r="CZ61" s="1">
        <f t="shared" si="68"/>
        <v>419681.76288086467</v>
      </c>
      <c r="DA61" s="1">
        <f t="shared" ref="DA61:DR61" si="69">SUM(DA3:DA57)</f>
        <v>3256.3263184913153</v>
      </c>
      <c r="DB61" s="1">
        <f t="shared" si="69"/>
        <v>1627.936833144443</v>
      </c>
      <c r="DC61" s="1">
        <f t="shared" si="69"/>
        <v>599545.41306000634</v>
      </c>
      <c r="DD61" s="1">
        <f t="shared" si="69"/>
        <v>881.25396530960279</v>
      </c>
      <c r="DE61" s="1">
        <f t="shared" si="69"/>
        <v>95.949595192230916</v>
      </c>
      <c r="DF61" s="1">
        <f t="shared" si="69"/>
        <v>5223.762900264569</v>
      </c>
      <c r="DG61" s="1">
        <f t="shared" si="69"/>
        <v>4.7250230883551412</v>
      </c>
      <c r="DH61" s="1">
        <f t="shared" si="69"/>
        <v>75593.485377675403</v>
      </c>
      <c r="DI61" s="1">
        <f t="shared" si="69"/>
        <v>13463.532627293464</v>
      </c>
      <c r="DJ61" s="1">
        <f t="shared" si="69"/>
        <v>3496.6387295392869</v>
      </c>
      <c r="DK61" s="1">
        <f t="shared" si="69"/>
        <v>0</v>
      </c>
      <c r="DL61" s="1">
        <f t="shared" si="69"/>
        <v>2575.9789792167448</v>
      </c>
      <c r="DM61" s="1">
        <f t="shared" si="69"/>
        <v>25186.564683468692</v>
      </c>
      <c r="DN61" s="1">
        <f t="shared" si="69"/>
        <v>14531.983101099182</v>
      </c>
      <c r="DO61" s="1">
        <f t="shared" si="69"/>
        <v>22837.503961243427</v>
      </c>
      <c r="DP61" s="1">
        <f t="shared" si="69"/>
        <v>1532813.5328291196</v>
      </c>
      <c r="DQ61" s="1">
        <f t="shared" si="69"/>
        <v>8931.6699363185562</v>
      </c>
      <c r="DR61" s="1">
        <f t="shared" si="69"/>
        <v>10984.381370978521</v>
      </c>
      <c r="DS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</row>
    <row r="62" spans="1:155" x14ac:dyDescent="0.25">
      <c r="A62" s="17" t="s">
        <v>223</v>
      </c>
      <c r="B62" s="1">
        <f>SUM(B2:B51)</f>
        <v>7565030.2883273792</v>
      </c>
      <c r="C62" s="1">
        <f t="shared" ref="C62:H62" si="70">SUM(C2:C51)</f>
        <v>65770.371202349648</v>
      </c>
      <c r="D62" s="1">
        <f t="shared" si="70"/>
        <v>125371.78733704942</v>
      </c>
      <c r="E62" s="1">
        <f t="shared" si="70"/>
        <v>1241847.7449266082</v>
      </c>
      <c r="F62" s="1">
        <f t="shared" si="70"/>
        <v>1101291.4220817902</v>
      </c>
      <c r="G62" s="1">
        <f t="shared" si="70"/>
        <v>75590.931943101532</v>
      </c>
      <c r="H62" s="1">
        <f t="shared" si="70"/>
        <v>1532753.3328248069</v>
      </c>
      <c r="I62" s="1">
        <f t="shared" ref="I62:AE62" si="71">SUM(I2:I51)</f>
        <v>61578.331941023898</v>
      </c>
      <c r="J62" s="1">
        <f t="shared" si="71"/>
        <v>25713.051446549005</v>
      </c>
      <c r="K62" s="1">
        <f t="shared" si="71"/>
        <v>20477.392356417266</v>
      </c>
      <c r="L62" s="1">
        <f t="shared" si="71"/>
        <v>16112.612346947592</v>
      </c>
      <c r="M62" s="1">
        <f t="shared" si="71"/>
        <v>123324.23174147606</v>
      </c>
      <c r="N62" s="1">
        <f t="shared" si="71"/>
        <v>14531.493378439385</v>
      </c>
      <c r="O62" s="1">
        <f t="shared" si="71"/>
        <v>8931.1924572273929</v>
      </c>
      <c r="P62" s="1">
        <f t="shared" si="71"/>
        <v>706.21888831338799</v>
      </c>
      <c r="Q62" s="1">
        <f t="shared" si="71"/>
        <v>281.90217900000113</v>
      </c>
      <c r="R62" s="1">
        <f t="shared" si="71"/>
        <v>344.04733090905023</v>
      </c>
      <c r="S62" s="1">
        <f t="shared" si="71"/>
        <v>315.37921531400258</v>
      </c>
      <c r="T62" s="1">
        <f t="shared" si="71"/>
        <v>1356.3084671447771</v>
      </c>
      <c r="U62" s="1">
        <f t="shared" si="71"/>
        <v>89309.092111189442</v>
      </c>
      <c r="V62" s="1">
        <f t="shared" si="71"/>
        <v>16022.6294122283</v>
      </c>
      <c r="W62" s="1">
        <f t="shared" si="71"/>
        <v>6257.6067853190962</v>
      </c>
      <c r="X62" s="1">
        <f t="shared" si="71"/>
        <v>2297.7622059999849</v>
      </c>
      <c r="Y62" s="1">
        <f t="shared" si="71"/>
        <v>19.051480999999288</v>
      </c>
      <c r="Z62" s="1">
        <f t="shared" si="71"/>
        <v>1211.8552978592411</v>
      </c>
      <c r="AA62" s="1">
        <f t="shared" si="71"/>
        <v>4630.3245127749806</v>
      </c>
      <c r="AB62" s="1">
        <f t="shared" si="71"/>
        <v>3496.4719735034569</v>
      </c>
      <c r="AC62" s="1">
        <f t="shared" si="71"/>
        <v>53.492120157000343</v>
      </c>
      <c r="AD62" s="1">
        <f t="shared" si="71"/>
        <v>135.07137393338641</v>
      </c>
      <c r="AE62" s="1">
        <f t="shared" si="71"/>
        <v>54.593692560002168</v>
      </c>
      <c r="AF62" s="1">
        <f t="shared" ref="AF62" si="72">SUM(AF2:AF51)</f>
        <v>9.8891659999998609</v>
      </c>
      <c r="AG62" s="1"/>
      <c r="AH62" s="17"/>
      <c r="AI62" s="1">
        <f t="shared" ref="AI62:CY62" si="73">SUM(AI2:AI51)</f>
        <v>138135.11180280184</v>
      </c>
      <c r="AJ62" s="1">
        <f t="shared" si="73"/>
        <v>22575.091740588286</v>
      </c>
      <c r="AK62" s="1">
        <f t="shared" si="73"/>
        <v>6258.2279545512811</v>
      </c>
      <c r="AL62" s="1">
        <f t="shared" si="73"/>
        <v>25713.762668688094</v>
      </c>
      <c r="AM62" s="1">
        <f t="shared" si="73"/>
        <v>2297.876246286794</v>
      </c>
      <c r="AN62" s="1">
        <f t="shared" si="73"/>
        <v>135.0712151907729</v>
      </c>
      <c r="AO62" s="1">
        <f t="shared" si="73"/>
        <v>61581.065786640502</v>
      </c>
      <c r="AP62" s="1">
        <f t="shared" si="73"/>
        <v>61581.065786640502</v>
      </c>
      <c r="AQ62" s="1">
        <f t="shared" si="73"/>
        <v>8654.361374488748</v>
      </c>
      <c r="AR62" s="1">
        <f t="shared" si="73"/>
        <v>43778.990821408413</v>
      </c>
      <c r="AS62" s="1">
        <f t="shared" si="73"/>
        <v>20478.011069442022</v>
      </c>
      <c r="AT62" s="1">
        <f t="shared" si="73"/>
        <v>53.492814721232911</v>
      </c>
      <c r="AU62" s="1">
        <f t="shared" si="73"/>
        <v>16112.896032943787</v>
      </c>
      <c r="AV62" s="1">
        <f t="shared" si="73"/>
        <v>19.05172013694915</v>
      </c>
      <c r="AW62" s="1">
        <f t="shared" si="73"/>
        <v>160399.44662222738</v>
      </c>
      <c r="AX62" s="1">
        <f t="shared" si="73"/>
        <v>7565934.8412028374</v>
      </c>
      <c r="AY62" s="1">
        <f t="shared" si="73"/>
        <v>37108.825017690251</v>
      </c>
      <c r="AZ62" s="1">
        <f t="shared" si="73"/>
        <v>2776.2973328715038</v>
      </c>
      <c r="BA62" s="1">
        <f t="shared" si="73"/>
        <v>22627.913300050688</v>
      </c>
      <c r="BB62" s="1">
        <f t="shared" si="73"/>
        <v>54.593516977054769</v>
      </c>
      <c r="BC62" s="1">
        <f t="shared" si="73"/>
        <v>3879.6631413077762</v>
      </c>
      <c r="BD62" s="1">
        <f t="shared" si="73"/>
        <v>15106.431265835012</v>
      </c>
      <c r="BE62" s="1">
        <f t="shared" si="73"/>
        <v>123331.09142258155</v>
      </c>
      <c r="BF62" s="1">
        <f t="shared" si="73"/>
        <v>123331.09142258155</v>
      </c>
      <c r="BG62" s="1"/>
      <c r="BH62" s="1"/>
      <c r="BI62" s="1">
        <f t="shared" si="73"/>
        <v>1211.9398570820674</v>
      </c>
      <c r="BJ62" s="1">
        <f t="shared" si="73"/>
        <v>1236012210.6926794</v>
      </c>
      <c r="BK62" s="1">
        <f t="shared" si="73"/>
        <v>0</v>
      </c>
      <c r="BL62" s="1">
        <f t="shared" si="73"/>
        <v>150590.51499024287</v>
      </c>
      <c r="BM62" s="1">
        <f t="shared" si="73"/>
        <v>10750.98253342215</v>
      </c>
      <c r="BN62" s="1"/>
      <c r="BO62" s="1">
        <f t="shared" si="73"/>
        <v>156068.67940263101</v>
      </c>
      <c r="BP62" s="1">
        <f t="shared" si="73"/>
        <v>8201.4596705375334</v>
      </c>
      <c r="BQ62" s="1">
        <f t="shared" si="73"/>
        <v>2.5712666715939934</v>
      </c>
      <c r="BR62" s="1">
        <f t="shared" si="73"/>
        <v>7.3182189184895874</v>
      </c>
      <c r="BS62" s="1">
        <f t="shared" si="73"/>
        <v>89319.172749259335</v>
      </c>
      <c r="BT62" s="1">
        <f t="shared" si="73"/>
        <v>4630.3834000778825</v>
      </c>
      <c r="BU62" s="1"/>
      <c r="BV62" s="1">
        <f t="shared" si="73"/>
        <v>18178.311540237664</v>
      </c>
      <c r="BW62" s="1">
        <f t="shared" si="73"/>
        <v>65775.945881557971</v>
      </c>
      <c r="BX62" s="1">
        <f t="shared" si="73"/>
        <v>0</v>
      </c>
      <c r="BY62" s="1">
        <f t="shared" si="73"/>
        <v>1585403.6617521318</v>
      </c>
      <c r="BZ62" s="1">
        <f t="shared" si="73"/>
        <v>112857.0697454887</v>
      </c>
      <c r="CA62" s="1">
        <f t="shared" si="73"/>
        <v>12539.677672327012</v>
      </c>
      <c r="CB62" s="1">
        <f t="shared" si="73"/>
        <v>125396.74741781582</v>
      </c>
      <c r="CC62" s="1">
        <f t="shared" si="73"/>
        <v>95.70287667957399</v>
      </c>
      <c r="CD62" s="1">
        <f t="shared" si="73"/>
        <v>68023.956560858103</v>
      </c>
      <c r="CE62" s="1"/>
      <c r="CF62" s="1">
        <f t="shared" si="73"/>
        <v>706.22834819217485</v>
      </c>
      <c r="CG62" s="1">
        <f t="shared" si="73"/>
        <v>281.90581862367077</v>
      </c>
      <c r="CH62" s="1">
        <f t="shared" si="73"/>
        <v>344.05154437134598</v>
      </c>
      <c r="CI62" s="1">
        <f t="shared" si="73"/>
        <v>315.38346349694069</v>
      </c>
      <c r="CJ62" s="1">
        <f t="shared" si="73"/>
        <v>1356.325263207636</v>
      </c>
      <c r="CK62" s="1">
        <f t="shared" si="73"/>
        <v>57.149101331909101</v>
      </c>
      <c r="CL62" s="1">
        <f t="shared" si="73"/>
        <v>188397.72209316184</v>
      </c>
      <c r="CM62" s="1">
        <f t="shared" si="73"/>
        <v>93.67185901337831</v>
      </c>
      <c r="CN62" s="1">
        <f t="shared" si="73"/>
        <v>8091.782862631173</v>
      </c>
      <c r="CO62" s="1">
        <f t="shared" si="73"/>
        <v>49642.62393988869</v>
      </c>
      <c r="CP62" s="1">
        <f t="shared" si="73"/>
        <v>25.693763755239125</v>
      </c>
      <c r="CQ62" s="1">
        <f t="shared" si="73"/>
        <v>0</v>
      </c>
      <c r="CR62" s="1">
        <f t="shared" si="73"/>
        <v>5498.4520358319678</v>
      </c>
      <c r="CS62" s="1">
        <f t="shared" si="73"/>
        <v>1242040.2520766756</v>
      </c>
      <c r="CT62" s="1">
        <f t="shared" si="73"/>
        <v>1101437.9349981474</v>
      </c>
      <c r="CU62" s="1">
        <f t="shared" si="73"/>
        <v>140602.3170785273</v>
      </c>
      <c r="CV62" s="1">
        <f t="shared" si="73"/>
        <v>77.877074092379857</v>
      </c>
      <c r="CW62" s="1">
        <f t="shared" si="73"/>
        <v>5.6650168181345695</v>
      </c>
      <c r="CX62" s="1">
        <f t="shared" si="73"/>
        <v>7074.9759826227992</v>
      </c>
      <c r="CY62" s="1">
        <f t="shared" si="73"/>
        <v>1434.1667511103542</v>
      </c>
      <c r="CZ62" s="1">
        <f t="shared" ref="CZ62:DR62" si="74">SUM(CZ2:CZ51)</f>
        <v>419681.76288086467</v>
      </c>
      <c r="DA62" s="1">
        <f t="shared" si="74"/>
        <v>3256.3263184913153</v>
      </c>
      <c r="DB62" s="1">
        <f t="shared" si="74"/>
        <v>1627.936833144443</v>
      </c>
      <c r="DC62" s="1">
        <f t="shared" si="74"/>
        <v>599545.41306000634</v>
      </c>
      <c r="DD62" s="1">
        <f t="shared" si="74"/>
        <v>881.25396530960279</v>
      </c>
      <c r="DE62" s="1">
        <f t="shared" si="74"/>
        <v>95.949595192230916</v>
      </c>
      <c r="DF62" s="1">
        <f t="shared" si="74"/>
        <v>5223.762900264569</v>
      </c>
      <c r="DG62" s="1">
        <f t="shared" si="74"/>
        <v>4.7250230883551412</v>
      </c>
      <c r="DH62" s="1">
        <f t="shared" si="74"/>
        <v>75593.485377675403</v>
      </c>
      <c r="DI62" s="1">
        <f t="shared" si="74"/>
        <v>13463.532627293464</v>
      </c>
      <c r="DJ62" s="1">
        <f t="shared" si="74"/>
        <v>3496.6387295392869</v>
      </c>
      <c r="DK62" s="1">
        <f t="shared" si="74"/>
        <v>0</v>
      </c>
      <c r="DL62" s="1">
        <f t="shared" si="74"/>
        <v>2575.9789792167448</v>
      </c>
      <c r="DM62" s="1">
        <f t="shared" si="74"/>
        <v>25186.564683468692</v>
      </c>
      <c r="DN62" s="1">
        <f t="shared" si="74"/>
        <v>14531.983101099182</v>
      </c>
      <c r="DO62" s="1">
        <f t="shared" si="74"/>
        <v>22837.503961243427</v>
      </c>
      <c r="DP62" s="1">
        <f t="shared" si="74"/>
        <v>1532813.5328291196</v>
      </c>
      <c r="DQ62" s="1">
        <f t="shared" si="74"/>
        <v>8931.6699363185562</v>
      </c>
      <c r="DR62" s="1">
        <f t="shared" si="74"/>
        <v>10984.381370978521</v>
      </c>
      <c r="DS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</row>
    <row r="63" spans="1:155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6600574.0397423794</v>
      </c>
      <c r="C63" s="15">
        <f t="shared" ref="C63:H63" si="75">+C3+C5+C8+C9+C11+C12+C14+C15+C16+C17+C18+C19+C20+C21+C22+C23+C24+C25+C26+C28+C30+C31+C33+C34+C35+C36+C37+C39+C40+C41+C42+C43+C44+C46+C47+C49+C50</f>
        <v>56214.506837349662</v>
      </c>
      <c r="D63" s="15">
        <f t="shared" si="75"/>
        <v>114313.95621304946</v>
      </c>
      <c r="E63" s="15">
        <f t="shared" si="75"/>
        <v>1073736.093897609</v>
      </c>
      <c r="F63" s="15">
        <f t="shared" si="75"/>
        <v>973808.68196479056</v>
      </c>
      <c r="G63" s="15">
        <f t="shared" si="75"/>
        <v>67412.777554101544</v>
      </c>
      <c r="H63" s="15">
        <f t="shared" si="75"/>
        <v>1331770.8160628076</v>
      </c>
      <c r="I63" s="15">
        <f t="shared" ref="I63:AE63" si="76">+I3+I5+I8+I9+I11+I12+I14+I15+I16+I17+I18+I19+I20+I21+I22+I23+I24+I25+I26+I28+I30+I31+I33+I34+I35+I36+I37+I39+I40+I41+I42+I43+I44+I46+I47+I49+I50</f>
        <v>54659.586784023893</v>
      </c>
      <c r="J63" s="15">
        <f t="shared" si="76"/>
        <v>23598.59320054901</v>
      </c>
      <c r="K63" s="15">
        <f t="shared" si="76"/>
        <v>18622.164995417268</v>
      </c>
      <c r="L63" s="15">
        <f t="shared" si="76"/>
        <v>14993.041118947591</v>
      </c>
      <c r="M63" s="15">
        <f t="shared" si="76"/>
        <v>109924.12266647611</v>
      </c>
      <c r="N63" s="15">
        <f t="shared" si="76"/>
        <v>13115.085682439389</v>
      </c>
      <c r="O63" s="15">
        <f t="shared" si="76"/>
        <v>7730.977333227399</v>
      </c>
      <c r="P63" s="15">
        <f t="shared" si="76"/>
        <v>644.23044931338836</v>
      </c>
      <c r="Q63" s="15">
        <f t="shared" si="76"/>
        <v>256.51565400000123</v>
      </c>
      <c r="R63" s="15">
        <f t="shared" si="76"/>
        <v>313.16567490905032</v>
      </c>
      <c r="S63" s="15">
        <f t="shared" si="76"/>
        <v>287.10063431400289</v>
      </c>
      <c r="T63" s="15">
        <f t="shared" si="76"/>
        <v>1236.4460961447771</v>
      </c>
      <c r="U63" s="15">
        <f t="shared" si="76"/>
        <v>74492.248518189474</v>
      </c>
      <c r="V63" s="15">
        <f t="shared" si="76"/>
        <v>14013.551410228301</v>
      </c>
      <c r="W63" s="15">
        <f t="shared" si="76"/>
        <v>4928.277694319102</v>
      </c>
      <c r="X63" s="15">
        <f t="shared" si="76"/>
        <v>2007.3604809999858</v>
      </c>
      <c r="Y63" s="15">
        <f t="shared" si="76"/>
        <v>17.335545999999287</v>
      </c>
      <c r="Z63" s="15">
        <f t="shared" si="76"/>
        <v>1013.9644458592417</v>
      </c>
      <c r="AA63" s="15">
        <f t="shared" si="76"/>
        <v>4217.9511487749814</v>
      </c>
      <c r="AB63" s="15">
        <f t="shared" si="76"/>
        <v>3069.5187925034584</v>
      </c>
      <c r="AC63" s="15">
        <f t="shared" si="76"/>
        <v>48.736165157000364</v>
      </c>
      <c r="AD63" s="15">
        <f t="shared" si="76"/>
        <v>135.07137393338641</v>
      </c>
      <c r="AE63" s="15">
        <f t="shared" si="76"/>
        <v>54.593692560002168</v>
      </c>
      <c r="AF63" s="15">
        <f t="shared" ref="AF63" si="77">+AF3+AF5+AF8+AF9+AF11+AF12+AF14+AF15+AF16+AF17+AF18+AF19+AF20+AF21+AF22+AF23+AF24+AF25+AF26+AF28+AF30+AF31+AF33+AF34+AF35+AF36+AF37+AF39+AF40+AF41+AF42+AF43+AF44+AF46+AF47+AF49+AF50</f>
        <v>9.5185879999998591</v>
      </c>
      <c r="AG63" s="15"/>
      <c r="AH63" s="17"/>
      <c r="AI63" s="1">
        <f t="shared" ref="AI63" si="78">SUM(AI5:AI59)</f>
        <v>129859.66663444055</v>
      </c>
      <c r="AJ63" s="1">
        <f t="shared" ref="AJ63:CZ63" si="79">SUM(AJ5:AJ59)</f>
        <v>21333.78232644112</v>
      </c>
      <c r="AK63" s="1">
        <f t="shared" si="79"/>
        <v>6078.5600829356772</v>
      </c>
      <c r="AL63" s="1">
        <f t="shared" si="79"/>
        <v>24181.802774515636</v>
      </c>
      <c r="AM63" s="1">
        <f t="shared" si="79"/>
        <v>2157.8605735949695</v>
      </c>
      <c r="AN63" s="1">
        <f t="shared" si="79"/>
        <v>135.0712151907729</v>
      </c>
      <c r="AO63" s="1">
        <f t="shared" si="79"/>
        <v>58473.001870443361</v>
      </c>
      <c r="AP63" s="1">
        <f t="shared" si="79"/>
        <v>58473.001870443361</v>
      </c>
      <c r="AQ63" s="1">
        <f t="shared" si="79"/>
        <v>8209.7413557469717</v>
      </c>
      <c r="AR63" s="1">
        <f t="shared" si="79"/>
        <v>41153.604218236134</v>
      </c>
      <c r="AS63" s="1">
        <f t="shared" si="79"/>
        <v>19135.623076758191</v>
      </c>
      <c r="AT63" s="1">
        <f t="shared" si="79"/>
        <v>49.955761619117702</v>
      </c>
      <c r="AU63" s="1">
        <f t="shared" si="79"/>
        <v>14903.309162021473</v>
      </c>
      <c r="AV63" s="1">
        <f t="shared" si="79"/>
        <v>17.775564416037199</v>
      </c>
      <c r="AW63" s="1">
        <f t="shared" si="79"/>
        <v>151525.11947147909</v>
      </c>
      <c r="AX63" s="1">
        <f t="shared" si="79"/>
        <v>7103196.0277137021</v>
      </c>
      <c r="AY63" s="1">
        <f t="shared" si="79"/>
        <v>35087.921537833157</v>
      </c>
      <c r="AZ63" s="1">
        <f t="shared" si="79"/>
        <v>2772.47360838435</v>
      </c>
      <c r="BA63" s="1">
        <f t="shared" si="79"/>
        <v>21301.346796418664</v>
      </c>
      <c r="BB63" s="1">
        <f t="shared" si="79"/>
        <v>54.593516977054769</v>
      </c>
      <c r="BC63" s="1">
        <f t="shared" si="79"/>
        <v>3646.9725295281191</v>
      </c>
      <c r="BD63" s="1">
        <f t="shared" si="79"/>
        <v>14208.885927114463</v>
      </c>
      <c r="BE63" s="1">
        <f t="shared" si="79"/>
        <v>115373.95262350512</v>
      </c>
      <c r="BF63" s="1">
        <f t="shared" si="79"/>
        <v>115373.95262350512</v>
      </c>
      <c r="BG63" s="1"/>
      <c r="BH63" s="1"/>
      <c r="BI63" s="1">
        <f t="shared" si="79"/>
        <v>1152.0453221073867</v>
      </c>
      <c r="BJ63" s="1">
        <f t="shared" si="79"/>
        <v>1151681738.4103258</v>
      </c>
      <c r="BK63" s="1">
        <f t="shared" si="79"/>
        <v>0</v>
      </c>
      <c r="BL63" s="1">
        <f t="shared" si="79"/>
        <v>141577.14304787244</v>
      </c>
      <c r="BM63" s="1">
        <f t="shared" si="79"/>
        <v>10120.303259682369</v>
      </c>
      <c r="BN63" s="1"/>
      <c r="BO63" s="1">
        <f t="shared" si="79"/>
        <v>146721.59680181506</v>
      </c>
      <c r="BP63" s="1">
        <f t="shared" si="79"/>
        <v>7726.4126651122124</v>
      </c>
      <c r="BQ63" s="1">
        <f t="shared" si="79"/>
        <v>2.4715899934963614</v>
      </c>
      <c r="BR63" s="1">
        <f t="shared" si="79"/>
        <v>7.0345237745332829</v>
      </c>
      <c r="BS63" s="1">
        <f t="shared" si="79"/>
        <v>84566.447698095479</v>
      </c>
      <c r="BT63" s="1">
        <f t="shared" si="79"/>
        <v>4323.6977728632028</v>
      </c>
      <c r="BU63" s="1"/>
      <c r="BV63" s="1">
        <f t="shared" si="79"/>
        <v>17087.660251308091</v>
      </c>
      <c r="BW63" s="1">
        <f t="shared" si="79"/>
        <v>62111.451940505547</v>
      </c>
      <c r="BX63" s="1">
        <f t="shared" si="79"/>
        <v>0</v>
      </c>
      <c r="BY63" s="1">
        <f t="shared" si="79"/>
        <v>1494137.6329373436</v>
      </c>
      <c r="BZ63" s="1">
        <f t="shared" si="79"/>
        <v>105471.75215983328</v>
      </c>
      <c r="CA63" s="1">
        <f t="shared" si="79"/>
        <v>11719.086848482313</v>
      </c>
      <c r="CB63" s="1">
        <f t="shared" si="79"/>
        <v>117190.83900831571</v>
      </c>
      <c r="CC63" s="1">
        <f t="shared" si="79"/>
        <v>89.962098844847148</v>
      </c>
      <c r="CD63" s="1">
        <f t="shared" si="79"/>
        <v>64046.205888844292</v>
      </c>
      <c r="CE63" s="1"/>
      <c r="CF63" s="1">
        <f t="shared" si="79"/>
        <v>660.12724334122663</v>
      </c>
      <c r="CG63" s="1">
        <f t="shared" si="79"/>
        <v>263.02536202078124</v>
      </c>
      <c r="CH63" s="1">
        <f t="shared" si="79"/>
        <v>321.08469496668869</v>
      </c>
      <c r="CI63" s="1">
        <f t="shared" si="79"/>
        <v>294.35261430636547</v>
      </c>
      <c r="CJ63" s="1">
        <f t="shared" si="79"/>
        <v>1267.181785549094</v>
      </c>
      <c r="CK63" s="1">
        <f t="shared" si="79"/>
        <v>54.408372740995901</v>
      </c>
      <c r="CL63" s="1">
        <f t="shared" si="79"/>
        <v>178832.39345164091</v>
      </c>
      <c r="CM63" s="1">
        <f t="shared" si="79"/>
        <v>91.589877591554753</v>
      </c>
      <c r="CN63" s="1">
        <f t="shared" si="79"/>
        <v>7839.8046192100192</v>
      </c>
      <c r="CO63" s="1">
        <f t="shared" si="79"/>
        <v>46939.104925623033</v>
      </c>
      <c r="CP63" s="1">
        <f t="shared" si="79"/>
        <v>24.70543997063951</v>
      </c>
      <c r="CQ63" s="1">
        <f t="shared" si="79"/>
        <v>0</v>
      </c>
      <c r="CR63" s="1">
        <f t="shared" si="79"/>
        <v>5403.4082348593984</v>
      </c>
      <c r="CS63" s="1">
        <f t="shared" si="79"/>
        <v>1168206.3272459819</v>
      </c>
      <c r="CT63" s="1">
        <f t="shared" si="79"/>
        <v>1033956.5802136359</v>
      </c>
      <c r="CU63" s="1">
        <f t="shared" si="79"/>
        <v>134249.74703234548</v>
      </c>
      <c r="CV63" s="1">
        <f t="shared" si="79"/>
        <v>76.105303346118731</v>
      </c>
      <c r="CW63" s="1">
        <f t="shared" si="79"/>
        <v>5.3881194659001297</v>
      </c>
      <c r="CX63" s="1">
        <f t="shared" si="79"/>
        <v>6793.9173313911333</v>
      </c>
      <c r="CY63" s="1">
        <f t="shared" si="79"/>
        <v>1373.510811619512</v>
      </c>
      <c r="CZ63" s="1">
        <f t="shared" si="79"/>
        <v>393515.24792349117</v>
      </c>
      <c r="DA63" s="1">
        <f t="shared" ref="DA63:DR63" si="80">SUM(DA5:DA59)</f>
        <v>3082.2664762217241</v>
      </c>
      <c r="DB63" s="1">
        <f t="shared" si="80"/>
        <v>1545.0031167526704</v>
      </c>
      <c r="DC63" s="1">
        <f t="shared" si="80"/>
        <v>562164.67543692957</v>
      </c>
      <c r="DD63" s="1">
        <f t="shared" si="80"/>
        <v>879.65924640250455</v>
      </c>
      <c r="DE63" s="1">
        <f t="shared" si="80"/>
        <v>92.999864411649867</v>
      </c>
      <c r="DF63" s="1">
        <f t="shared" si="80"/>
        <v>4949.9378438504973</v>
      </c>
      <c r="DG63" s="1">
        <f t="shared" si="80"/>
        <v>4.5065161606801913</v>
      </c>
      <c r="DH63" s="1">
        <f t="shared" si="80"/>
        <v>70701.654035923188</v>
      </c>
      <c r="DI63" s="1">
        <f t="shared" si="80"/>
        <v>13195.000464109458</v>
      </c>
      <c r="DJ63" s="1">
        <f t="shared" si="80"/>
        <v>3302.748026251078</v>
      </c>
      <c r="DK63" s="1">
        <f t="shared" si="80"/>
        <v>0</v>
      </c>
      <c r="DL63" s="1">
        <f t="shared" si="80"/>
        <v>2421.4435007675656</v>
      </c>
      <c r="DM63" s="1">
        <f t="shared" si="80"/>
        <v>23726.62988273154</v>
      </c>
      <c r="DN63" s="1">
        <f t="shared" si="80"/>
        <v>13585.207445917751</v>
      </c>
      <c r="DO63" s="1">
        <f t="shared" si="80"/>
        <v>21476.736547955705</v>
      </c>
      <c r="DP63" s="1">
        <f t="shared" si="80"/>
        <v>1444441.666380909</v>
      </c>
      <c r="DQ63" s="1">
        <f t="shared" si="80"/>
        <v>8420.7532128982712</v>
      </c>
      <c r="DR63" s="1">
        <f t="shared" si="80"/>
        <v>10348.364147151951</v>
      </c>
      <c r="DS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</row>
    <row r="65" spans="34:37" x14ac:dyDescent="0.25">
      <c r="AH65" s="28"/>
      <c r="AI65" s="28"/>
      <c r="AJ65" s="28"/>
      <c r="AK65" s="28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2EF3-4A0E-4587-9CCF-0AE0A4BED089}">
  <dimension ref="A1:ET65"/>
  <sheetViews>
    <sheetView zoomScale="85" zoomScaleNormal="85" workbookViewId="0">
      <pane xSplit="1" ySplit="2" topLeftCell="AF3" activePane="bottomRight" state="frozen"/>
      <selection pane="topRight" activeCell="B1" sqref="B1"/>
      <selection pane="bottomLeft" activeCell="A3" sqref="A3"/>
      <selection pane="bottomRight" activeCell="AF2" sqref="AF2"/>
    </sheetView>
  </sheetViews>
  <sheetFormatPr defaultColWidth="9.140625" defaultRowHeight="15" x14ac:dyDescent="0.25"/>
  <cols>
    <col min="1" max="1" width="20" style="17" customWidth="1"/>
    <col min="2" max="2" width="11.7109375" style="15" customWidth="1"/>
    <col min="3" max="3" width="10.140625" style="15" customWidth="1"/>
    <col min="4" max="4" width="9.7109375" style="15" customWidth="1"/>
    <col min="5" max="5" width="10.42578125" style="15" customWidth="1"/>
    <col min="6" max="6" width="10.5703125" style="15" customWidth="1"/>
    <col min="7" max="8" width="9.85546875" style="15" customWidth="1"/>
    <col min="9" max="15" width="9.85546875" style="17" customWidth="1"/>
    <col min="16" max="30" width="9.85546875" style="28" customWidth="1"/>
    <col min="31" max="31" width="9.85546875" style="17" customWidth="1"/>
    <col min="32" max="104" width="9.140625" style="17" customWidth="1"/>
    <col min="105" max="16384" width="9.140625" style="17"/>
  </cols>
  <sheetData>
    <row r="1" spans="1:150" x14ac:dyDescent="0.25">
      <c r="B1" s="15" t="s">
        <v>334</v>
      </c>
      <c r="O1" s="63"/>
      <c r="AF1" s="17" t="s">
        <v>354</v>
      </c>
      <c r="DQ1" s="17" t="s">
        <v>355</v>
      </c>
    </row>
    <row r="2" spans="1:150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410</v>
      </c>
      <c r="K2" s="17" t="s">
        <v>43</v>
      </c>
      <c r="L2" s="17" t="s">
        <v>413</v>
      </c>
      <c r="M2" s="17" t="s">
        <v>416</v>
      </c>
      <c r="N2" s="17" t="s">
        <v>362</v>
      </c>
      <c r="O2" s="17" t="s">
        <v>296</v>
      </c>
      <c r="P2" s="17" t="s">
        <v>405</v>
      </c>
      <c r="Q2" s="17" t="s">
        <v>406</v>
      </c>
      <c r="R2" s="17" t="s">
        <v>407</v>
      </c>
      <c r="S2" s="17" t="s">
        <v>408</v>
      </c>
      <c r="T2" s="17" t="s">
        <v>293</v>
      </c>
      <c r="U2" s="17" t="s">
        <v>361</v>
      </c>
      <c r="V2" s="17" t="s">
        <v>420</v>
      </c>
      <c r="W2" s="17" t="s">
        <v>363</v>
      </c>
      <c r="X2" s="17" t="s">
        <v>476</v>
      </c>
      <c r="Y2" s="17" t="s">
        <v>477</v>
      </c>
      <c r="Z2" s="17" t="s">
        <v>291</v>
      </c>
      <c r="AA2" s="17" t="s">
        <v>478</v>
      </c>
      <c r="AB2" s="17" t="s">
        <v>474</v>
      </c>
      <c r="AC2" s="17" t="s">
        <v>412</v>
      </c>
      <c r="AD2" s="17" t="s">
        <v>418</v>
      </c>
      <c r="AF2" s="17" t="s">
        <v>339</v>
      </c>
      <c r="AG2" s="17" t="s">
        <v>364</v>
      </c>
      <c r="AH2" s="17" t="s">
        <v>33</v>
      </c>
      <c r="AI2" s="17" t="s">
        <v>365</v>
      </c>
      <c r="AJ2" s="17" t="s">
        <v>35</v>
      </c>
      <c r="AK2" s="17" t="s">
        <v>479</v>
      </c>
      <c r="AL2" s="17" t="s">
        <v>37</v>
      </c>
      <c r="AM2" s="17" t="s">
        <v>39</v>
      </c>
      <c r="AN2" s="17" t="s">
        <v>41</v>
      </c>
      <c r="AO2" s="17" t="s">
        <v>366</v>
      </c>
      <c r="AP2" s="17" t="s">
        <v>284</v>
      </c>
      <c r="AQ2" s="17" t="s">
        <v>285</v>
      </c>
      <c r="AR2" s="17" t="s">
        <v>45</v>
      </c>
      <c r="AS2" s="17" t="s">
        <v>484</v>
      </c>
      <c r="AT2" s="17" t="s">
        <v>47</v>
      </c>
      <c r="AU2" s="17" t="s">
        <v>51</v>
      </c>
      <c r="AV2" s="17" t="s">
        <v>53</v>
      </c>
      <c r="AW2" s="17" t="s">
        <v>55</v>
      </c>
      <c r="AX2" s="17" t="s">
        <v>369</v>
      </c>
      <c r="AY2" s="17" t="s">
        <v>57</v>
      </c>
      <c r="AZ2" s="17" t="s">
        <v>370</v>
      </c>
      <c r="BA2" s="17" t="s">
        <v>59</v>
      </c>
      <c r="BB2" s="17" t="s">
        <v>61</v>
      </c>
      <c r="BC2" s="17" t="s">
        <v>371</v>
      </c>
      <c r="BD2" s="17" t="s">
        <v>372</v>
      </c>
      <c r="BE2" s="17" t="s">
        <v>291</v>
      </c>
      <c r="BF2" s="17" t="s">
        <v>545</v>
      </c>
      <c r="BG2" s="17" t="s">
        <v>65</v>
      </c>
      <c r="BH2" s="17" t="s">
        <v>67</v>
      </c>
      <c r="BI2" s="17" t="s">
        <v>69</v>
      </c>
      <c r="BJ2" s="17" t="s">
        <v>373</v>
      </c>
      <c r="BK2" s="17" t="s">
        <v>374</v>
      </c>
      <c r="BL2" s="17" t="s">
        <v>71</v>
      </c>
      <c r="BM2" s="17" t="s">
        <v>399</v>
      </c>
      <c r="BN2" s="17" t="s">
        <v>400</v>
      </c>
      <c r="BO2" s="17" t="s">
        <v>73</v>
      </c>
      <c r="BP2" s="17" t="s">
        <v>489</v>
      </c>
      <c r="BQ2" s="17" t="s">
        <v>375</v>
      </c>
      <c r="BR2" s="17" t="s">
        <v>75</v>
      </c>
      <c r="BS2" s="17" t="s">
        <v>77</v>
      </c>
      <c r="BT2" s="17" t="s">
        <v>79</v>
      </c>
      <c r="BU2" s="17" t="s">
        <v>376</v>
      </c>
      <c r="BV2" s="17" t="s">
        <v>81</v>
      </c>
      <c r="BW2" s="17" t="s">
        <v>83</v>
      </c>
      <c r="BX2" s="17" t="s">
        <v>159</v>
      </c>
      <c r="BY2" s="17" t="s">
        <v>87</v>
      </c>
      <c r="BZ2" s="17" t="s">
        <v>89</v>
      </c>
      <c r="CA2" s="17" t="s">
        <v>377</v>
      </c>
      <c r="CB2" s="17" t="s">
        <v>405</v>
      </c>
      <c r="CC2" s="17" t="s">
        <v>406</v>
      </c>
      <c r="CD2" s="17" t="s">
        <v>407</v>
      </c>
      <c r="CE2" s="17" t="s">
        <v>408</v>
      </c>
      <c r="CF2" s="17" t="s">
        <v>293</v>
      </c>
      <c r="CG2" s="17" t="s">
        <v>91</v>
      </c>
      <c r="CH2" s="17" t="s">
        <v>93</v>
      </c>
      <c r="CI2" s="17" t="s">
        <v>95</v>
      </c>
      <c r="CJ2" s="17" t="s">
        <v>97</v>
      </c>
      <c r="CK2" s="17" t="s">
        <v>99</v>
      </c>
      <c r="CL2" s="17" t="s">
        <v>101</v>
      </c>
      <c r="CM2" s="17" t="s">
        <v>103</v>
      </c>
      <c r="CN2" s="17" t="s">
        <v>105</v>
      </c>
      <c r="CO2" s="17" t="s">
        <v>160</v>
      </c>
      <c r="CP2" s="17" t="s">
        <v>161</v>
      </c>
      <c r="CQ2" s="17" t="s">
        <v>107</v>
      </c>
      <c r="CR2" s="17" t="s">
        <v>111</v>
      </c>
      <c r="CS2" s="17" t="s">
        <v>113</v>
      </c>
      <c r="CT2" s="17" t="s">
        <v>115</v>
      </c>
      <c r="CU2" s="17" t="s">
        <v>117</v>
      </c>
      <c r="CV2" s="17" t="s">
        <v>119</v>
      </c>
      <c r="CW2" s="17" t="s">
        <v>121</v>
      </c>
      <c r="CX2" s="17" t="s">
        <v>123</v>
      </c>
      <c r="CY2" s="17" t="s">
        <v>125</v>
      </c>
      <c r="CZ2" s="17" t="s">
        <v>127</v>
      </c>
      <c r="DA2" s="17" t="s">
        <v>129</v>
      </c>
      <c r="DB2" s="17" t="s">
        <v>131</v>
      </c>
      <c r="DC2" s="17" t="s">
        <v>133</v>
      </c>
      <c r="DD2" s="17" t="s">
        <v>137</v>
      </c>
      <c r="DE2" s="17" t="s">
        <v>139</v>
      </c>
      <c r="DF2" s="17" t="s">
        <v>474</v>
      </c>
      <c r="DG2" s="17" t="s">
        <v>141</v>
      </c>
      <c r="DH2" s="17" t="s">
        <v>143</v>
      </c>
      <c r="DI2" s="17" t="s">
        <v>145</v>
      </c>
      <c r="DJ2" s="17" t="s">
        <v>295</v>
      </c>
      <c r="DK2" s="17" t="s">
        <v>149</v>
      </c>
      <c r="DL2" s="17" t="s">
        <v>151</v>
      </c>
      <c r="DM2" s="17" t="s">
        <v>296</v>
      </c>
      <c r="DN2" s="17" t="s">
        <v>153</v>
      </c>
      <c r="DP2" s="17" t="s">
        <v>376</v>
      </c>
      <c r="DQ2" s="17" t="s">
        <v>51</v>
      </c>
      <c r="DR2" s="17" t="s">
        <v>77</v>
      </c>
      <c r="DS2" s="17" t="s">
        <v>159</v>
      </c>
      <c r="DT2" s="17" t="s">
        <v>160</v>
      </c>
      <c r="DU2" s="17" t="s">
        <v>161</v>
      </c>
      <c r="DV2" s="17" t="s">
        <v>137</v>
      </c>
      <c r="DW2" s="17" t="s">
        <v>162</v>
      </c>
      <c r="DX2" s="17" t="s">
        <v>546</v>
      </c>
      <c r="DY2" s="17" t="s">
        <v>450</v>
      </c>
      <c r="DZ2" s="17" t="s">
        <v>547</v>
      </c>
      <c r="EA2" s="17" t="s">
        <v>451</v>
      </c>
      <c r="EB2" s="17" t="s">
        <v>548</v>
      </c>
      <c r="EC2" s="17" t="s">
        <v>457</v>
      </c>
      <c r="ED2" s="17" t="s">
        <v>549</v>
      </c>
      <c r="EE2" s="28" t="s">
        <v>459</v>
      </c>
      <c r="EF2" s="28" t="s">
        <v>460</v>
      </c>
      <c r="EG2" s="28" t="s">
        <v>461</v>
      </c>
      <c r="EH2" s="28" t="s">
        <v>462</v>
      </c>
      <c r="EI2" s="28" t="s">
        <v>463</v>
      </c>
      <c r="EJ2" s="17" t="s">
        <v>361</v>
      </c>
      <c r="EK2" s="17" t="s">
        <v>420</v>
      </c>
      <c r="EL2" s="17" t="s">
        <v>363</v>
      </c>
      <c r="EM2" s="28" t="s">
        <v>476</v>
      </c>
      <c r="EN2" s="17" t="s">
        <v>477</v>
      </c>
      <c r="EO2" s="17" t="s">
        <v>291</v>
      </c>
      <c r="EP2" s="17" t="s">
        <v>478</v>
      </c>
      <c r="EQ2" s="17" t="s">
        <v>474</v>
      </c>
      <c r="ER2" s="17" t="s">
        <v>412</v>
      </c>
      <c r="ES2" s="17" t="s">
        <v>418</v>
      </c>
    </row>
    <row r="3" spans="1:150" x14ac:dyDescent="0.25">
      <c r="A3" s="17" t="s">
        <v>172</v>
      </c>
      <c r="B3" s="15">
        <v>7809.074713</v>
      </c>
      <c r="C3" s="15">
        <v>57.340508</v>
      </c>
      <c r="D3" s="15">
        <v>148.29361399999999</v>
      </c>
      <c r="E3" s="15">
        <v>1284.459159</v>
      </c>
      <c r="F3" s="15">
        <v>1181.7289559999899</v>
      </c>
      <c r="G3" s="15">
        <v>79.769341999999995</v>
      </c>
      <c r="H3" s="15">
        <v>1478.30454299999</v>
      </c>
      <c r="I3" s="17">
        <v>78.585271999999804</v>
      </c>
      <c r="J3" s="17">
        <v>23.996160000000099</v>
      </c>
      <c r="K3" s="17">
        <v>45.353505999999904</v>
      </c>
      <c r="L3" s="17">
        <v>5.7722920000000002</v>
      </c>
      <c r="M3" s="17">
        <v>162.86040499999899</v>
      </c>
      <c r="N3" s="17">
        <v>19.790640999999901</v>
      </c>
      <c r="O3" s="17">
        <v>7.1741230000000096</v>
      </c>
      <c r="P3" s="17">
        <v>0.794403999999999</v>
      </c>
      <c r="Q3" s="17">
        <v>0.32532499999999898</v>
      </c>
      <c r="R3" s="17">
        <v>0.39571199999999901</v>
      </c>
      <c r="S3" s="17">
        <v>0.36235899999999799</v>
      </c>
      <c r="T3" s="17">
        <v>1.5359539999999801</v>
      </c>
      <c r="U3" s="17">
        <v>107.611536999999</v>
      </c>
      <c r="V3" s="17">
        <v>22.841673</v>
      </c>
      <c r="W3" s="17">
        <v>24.738316999999899</v>
      </c>
      <c r="X3" s="17">
        <v>3.2984639999999898</v>
      </c>
      <c r="Y3" s="17">
        <v>2.1999999999999902E-2</v>
      </c>
      <c r="Z3" s="17">
        <v>2.2264599999999799</v>
      </c>
      <c r="AA3" s="17">
        <v>5.2845389999999899</v>
      </c>
      <c r="AB3" s="17">
        <v>4.8651939999999998</v>
      </c>
      <c r="AC3" s="17">
        <v>6.0947000000000001E-2</v>
      </c>
      <c r="AD3" s="17">
        <v>6.5880000000000001E-3</v>
      </c>
      <c r="AE3" s="15"/>
      <c r="AF3" s="17" t="s">
        <v>172</v>
      </c>
      <c r="AG3" s="17">
        <v>124.857137992202</v>
      </c>
      <c r="AH3" s="17">
        <v>18.729991752554099</v>
      </c>
      <c r="AI3" s="17">
        <v>24.738348587719099</v>
      </c>
      <c r="AJ3" s="17">
        <v>23.996171092536599</v>
      </c>
      <c r="AK3" s="17">
        <v>3.29847197838588</v>
      </c>
      <c r="AL3" s="17">
        <v>78.5854230153098</v>
      </c>
      <c r="AM3" s="17">
        <v>78.5854230153098</v>
      </c>
      <c r="AN3" s="17">
        <v>6.7028270034557398</v>
      </c>
      <c r="AO3" s="17">
        <v>39.706215823990597</v>
      </c>
      <c r="AP3" s="17">
        <v>45.353638541198897</v>
      </c>
      <c r="AQ3" s="17">
        <v>6.0947119554670699E-2</v>
      </c>
      <c r="AR3" s="17">
        <v>5.7723060666697901</v>
      </c>
      <c r="AS3" s="17">
        <v>2.2000088024559401E-2</v>
      </c>
      <c r="AT3" s="17">
        <v>133.83162310319901</v>
      </c>
      <c r="AU3" s="17">
        <v>7809.0883716110702</v>
      </c>
      <c r="AV3" s="17">
        <v>30.4720288783938</v>
      </c>
      <c r="AW3" s="17">
        <v>0</v>
      </c>
      <c r="AX3" s="17">
        <v>20.047545761422299</v>
      </c>
      <c r="AY3" s="17">
        <v>3.5193322214391101</v>
      </c>
      <c r="AZ3" s="17">
        <v>13.3015767886098</v>
      </c>
      <c r="BA3" s="17">
        <v>162.86066154391199</v>
      </c>
      <c r="BB3" s="17">
        <v>162.86066154391199</v>
      </c>
      <c r="BC3" s="17">
        <v>14.0817337074409</v>
      </c>
      <c r="BD3" s="17">
        <v>0</v>
      </c>
      <c r="BE3" s="17">
        <v>2.2264645811438601</v>
      </c>
      <c r="BF3" s="17">
        <v>1452619.72410258</v>
      </c>
      <c r="BG3" s="17">
        <v>0</v>
      </c>
      <c r="BH3" s="17">
        <v>136.26580592840401</v>
      </c>
      <c r="BI3" s="17">
        <v>9.5337976006850802</v>
      </c>
      <c r="BJ3" s="17">
        <v>16.300127078869899</v>
      </c>
      <c r="BK3" s="17">
        <v>141.43871504475899</v>
      </c>
      <c r="BL3" s="17">
        <v>7.1670886105414002</v>
      </c>
      <c r="BM3" s="17">
        <v>1.71287951189669E-3</v>
      </c>
      <c r="BN3" s="17">
        <v>4.8751122428170599E-3</v>
      </c>
      <c r="BO3" s="17">
        <v>107.612026196195</v>
      </c>
      <c r="BP3" s="17">
        <v>5.2845624408935299</v>
      </c>
      <c r="BQ3" s="17">
        <v>0</v>
      </c>
      <c r="BR3" s="17">
        <v>24.797891391102802</v>
      </c>
      <c r="BS3" s="17">
        <v>57.3406281188511</v>
      </c>
      <c r="BT3" s="17">
        <v>0</v>
      </c>
      <c r="BU3" s="17">
        <v>1522.47909114458</v>
      </c>
      <c r="BV3" s="17">
        <v>133.46453619713699</v>
      </c>
      <c r="BW3" s="17">
        <v>14.8293941390124</v>
      </c>
      <c r="BX3" s="17">
        <v>148.293930336149</v>
      </c>
      <c r="BY3" s="17">
        <v>8.6852515685455503E-2</v>
      </c>
      <c r="BZ3" s="17">
        <v>60.128099666881504</v>
      </c>
      <c r="CA3" s="17">
        <v>6.0641443271313999</v>
      </c>
      <c r="CB3" s="17">
        <v>0.79440695260613903</v>
      </c>
      <c r="CC3" s="17">
        <v>0.32532592606800098</v>
      </c>
      <c r="CD3" s="17">
        <v>0.39571099081223698</v>
      </c>
      <c r="CE3" s="17">
        <v>0.36235902587013602</v>
      </c>
      <c r="CF3" s="17">
        <v>1.5359606906198799</v>
      </c>
      <c r="CG3" s="17">
        <v>3.3897755364120798E-2</v>
      </c>
      <c r="CH3" s="17">
        <v>144.57403250553</v>
      </c>
      <c r="CI3" s="17">
        <v>1.35953360670646E-2</v>
      </c>
      <c r="CJ3" s="17">
        <v>4.12816248835684</v>
      </c>
      <c r="CK3" s="17">
        <v>44.024951977821402</v>
      </c>
      <c r="CL3" s="17">
        <v>1.0751864261424E-2</v>
      </c>
      <c r="CM3" s="17">
        <v>0</v>
      </c>
      <c r="CN3" s="17">
        <v>1.0008745915110999</v>
      </c>
      <c r="CO3" s="17">
        <v>1284.4616997078799</v>
      </c>
      <c r="CP3" s="17">
        <v>1181.7309667592599</v>
      </c>
      <c r="CQ3" s="17">
        <v>102.730732948626</v>
      </c>
      <c r="CR3" s="17">
        <v>1.27137790527841E-2</v>
      </c>
      <c r="CS3" s="17">
        <v>2.1436657131676498E-3</v>
      </c>
      <c r="CT3" s="17">
        <v>4.7430203486609601</v>
      </c>
      <c r="CU3" s="17">
        <v>0.62027559880288996</v>
      </c>
      <c r="CV3" s="17">
        <v>460.39670816867499</v>
      </c>
      <c r="CW3" s="17">
        <v>3.1251226783952499</v>
      </c>
      <c r="CX3" s="17">
        <v>1.3988640565044601</v>
      </c>
      <c r="CY3" s="17">
        <v>657.709597601371</v>
      </c>
      <c r="CZ3" s="17">
        <v>0</v>
      </c>
      <c r="DA3" s="17">
        <v>2.4559613419533999E-2</v>
      </c>
      <c r="DB3" s="17">
        <v>4.4838607097780496</v>
      </c>
      <c r="DC3" s="17">
        <v>1.86652550472064E-3</v>
      </c>
      <c r="DD3" s="17">
        <v>79.769480089728106</v>
      </c>
      <c r="DE3" s="17">
        <v>4.0634320453016004</v>
      </c>
      <c r="DF3" s="17">
        <v>4.8652158700871304</v>
      </c>
      <c r="DG3" s="17">
        <v>0</v>
      </c>
      <c r="DH3" s="17">
        <v>2.3384358073909901</v>
      </c>
      <c r="DI3" s="17">
        <v>22.0347206306195</v>
      </c>
      <c r="DJ3" s="17">
        <v>19.790675093443699</v>
      </c>
      <c r="DK3" s="17">
        <v>20.565743409203201</v>
      </c>
      <c r="DL3" s="17">
        <v>1478.3074884395101</v>
      </c>
      <c r="DM3" s="17">
        <v>7.1741314049581897</v>
      </c>
      <c r="DN3" s="17">
        <v>9.6049055420944995</v>
      </c>
      <c r="DP3" s="26">
        <f>BU3/DL3</f>
        <v>1.0298798477654316</v>
      </c>
      <c r="DQ3" s="40">
        <f t="shared" ref="DQ3:DQ34" si="0">(AU3-B3)/(B3+1E-50)</f>
        <v>1.7490690731263109E-6</v>
      </c>
      <c r="DR3" s="40">
        <f t="shared" ref="DR3:DR34" si="1">(BS3-C3)/(C3+1E-50)</f>
        <v>2.0948340935593866E-6</v>
      </c>
      <c r="DS3" s="40">
        <f t="shared" ref="DS3:DS34" si="2">(BX3-D3)/(D3+1E-50)</f>
        <v>2.1331744535701058E-6</v>
      </c>
      <c r="DT3" s="40">
        <f t="shared" ref="DT3:DT34" si="3">(CO3-E3)/(E3+1E-50)</f>
        <v>1.9780371077693613E-6</v>
      </c>
      <c r="DU3" s="40">
        <f t="shared" ref="DU3:DU34" si="4">(CP3-F3)/(F3+1E-50)</f>
        <v>1.7015401541694573E-6</v>
      </c>
      <c r="DV3" s="40">
        <f t="shared" ref="DV3:DV34" si="5">(DD3-G3)/(G3+1E-50)</f>
        <v>1.7311127890576408E-6</v>
      </c>
      <c r="DW3" s="40">
        <f t="shared" ref="DW3:DW34" si="6">(DL3-H3)/(H3+1E-50)</f>
        <v>1.9924443404014463E-6</v>
      </c>
      <c r="DX3" s="40">
        <f t="shared" ref="DX3:DX34" si="7">(AM3-I3)/(I3+1E-50)</f>
        <v>1.9216744582334491E-6</v>
      </c>
      <c r="DY3" s="40">
        <f t="shared" ref="DY3:DY34" si="8">(AJ3-J3)/(J3+1E-50)</f>
        <v>4.6226298291065611E-7</v>
      </c>
      <c r="DZ3" s="40">
        <f t="shared" ref="DZ3:DZ34" si="9">(AP3-K3)/(K3+1E-50)</f>
        <v>2.9224024928494668E-6</v>
      </c>
      <c r="EA3" s="40">
        <f t="shared" ref="EA3:EA34" si="10">(AR3-L3)/(L3+1E-50)</f>
        <v>2.4369296961881828E-6</v>
      </c>
      <c r="EB3" s="40">
        <f t="shared" ref="EB3:EB34" si="11">(BB3-M3)/(M3+1E-50)</f>
        <v>1.5752380880833363E-6</v>
      </c>
      <c r="EC3" s="40">
        <f t="shared" ref="EC3:EC34" si="12">(DJ3-N3)/(N3+1E-50)</f>
        <v>1.7227053837164903E-6</v>
      </c>
      <c r="ED3" s="40">
        <f t="shared" ref="ED3:ED34" si="13">(DM3-O3)/(O3+1E-50)</f>
        <v>1.1715659433366576E-6</v>
      </c>
      <c r="EE3" s="40">
        <f t="shared" ref="EE3:EE34" si="14">(CB3-P3)/(P3+1E-50)</f>
        <v>3.7167563859542163E-6</v>
      </c>
      <c r="EF3" s="40">
        <f t="shared" ref="EF3:EF34" si="15">(CC3-Q3)/(Q3+1E-50)</f>
        <v>2.8465934127568534E-6</v>
      </c>
      <c r="EG3" s="40">
        <f t="shared" ref="EG3:EG34" si="16">(CD3-R3)/(R3+1E-50)</f>
        <v>-2.5503087144802609E-6</v>
      </c>
      <c r="EH3" s="40">
        <f t="shared" ref="EH3:EH34" si="17">(CE3-S3)/(S3+1E-50)</f>
        <v>7.1393667693618082E-8</v>
      </c>
      <c r="EI3" s="40">
        <f t="shared" ref="EI3:EI34" si="18">(CF3-T3)/(T3+1E-50)</f>
        <v>4.3560027838627657E-6</v>
      </c>
      <c r="EJ3" s="40">
        <f t="shared" ref="EJ3:EJ34" si="19">(BO3-U3)/(U3+1E-50)</f>
        <v>4.5459456266279056E-6</v>
      </c>
      <c r="EK3" s="40">
        <f t="shared" ref="EK3:EK34" si="20">(BR3-V3)/(V3+1E-50)</f>
        <v>8.5642518002197188E-2</v>
      </c>
      <c r="EL3" s="40">
        <f t="shared" ref="EL3:EL34" si="21">(AI3-W3)/(W3+1E-50)</f>
        <v>1.2768742190271859E-6</v>
      </c>
      <c r="EM3" s="40">
        <f t="shared" ref="EM3:EM34" si="22">(AK3-X3)/(X3+1E-50)</f>
        <v>2.418818544077719E-6</v>
      </c>
      <c r="EN3" s="40">
        <f t="shared" ref="EN3:EN34" si="23">(AS3-Y3)/(Y3+1E-50)</f>
        <v>4.0011163408659405E-6</v>
      </c>
      <c r="EO3" s="40">
        <f t="shared" ref="EO3:EO34" si="24">(BE3-Z3)/(Z3+1E-50)</f>
        <v>2.0575909202251982E-6</v>
      </c>
      <c r="EP3" s="40">
        <f t="shared" ref="EP3:EP34" si="25">(BP3-AA3)/(AA3+1E-50)</f>
        <v>4.4357499376966456E-6</v>
      </c>
      <c r="EQ3" s="40">
        <f t="shared" ref="EQ3:EQ34" si="26">(DF3-AB3)/(AB3+1E-50)</f>
        <v>4.495213783996167E-6</v>
      </c>
      <c r="ER3" s="40">
        <f t="shared" ref="ER3:ER34" si="27">(AQ3-AC3)/(AC3+1E-50)</f>
        <v>1.9616169901401933E-6</v>
      </c>
      <c r="ES3" s="40">
        <f t="shared" ref="ES3:ES34" si="28">(BM3+BN3-AD3)/(AD3+1E-50)</f>
        <v>-1.2515613616633652E-6</v>
      </c>
      <c r="ET3" s="40"/>
    </row>
    <row r="4" spans="1:150" x14ac:dyDescent="0.25">
      <c r="A4" s="17" t="s">
        <v>174</v>
      </c>
      <c r="B4" s="15">
        <v>92709.667220000396</v>
      </c>
      <c r="C4" s="15">
        <v>1069.9770020000001</v>
      </c>
      <c r="D4" s="15">
        <v>1298.07402399999</v>
      </c>
      <c r="E4" s="15">
        <v>23471.6019219997</v>
      </c>
      <c r="F4" s="15">
        <v>13054.998788000001</v>
      </c>
      <c r="G4" s="15">
        <v>1091.0203670000001</v>
      </c>
      <c r="H4" s="15">
        <v>29766.9722039997</v>
      </c>
      <c r="I4" s="17">
        <v>742.12063199999795</v>
      </c>
      <c r="J4" s="17">
        <v>226.70986300000101</v>
      </c>
      <c r="K4" s="17">
        <v>199.256618</v>
      </c>
      <c r="L4" s="17">
        <v>120.43966899999999</v>
      </c>
      <c r="M4" s="17">
        <v>1112.2954499999801</v>
      </c>
      <c r="N4" s="17">
        <v>152.32063400000001</v>
      </c>
      <c r="O4" s="17">
        <v>129.29552599999801</v>
      </c>
      <c r="P4" s="17">
        <v>8.5310720000000408</v>
      </c>
      <c r="Q4" s="17">
        <v>3.4938639999999799</v>
      </c>
      <c r="R4" s="17">
        <v>4.2500419999999899</v>
      </c>
      <c r="S4" s="17">
        <v>3.8918190000000101</v>
      </c>
      <c r="T4" s="17">
        <v>16.495803999999801</v>
      </c>
      <c r="U4" s="17">
        <v>1020.194468</v>
      </c>
      <c r="V4" s="17">
        <v>215.19731400000001</v>
      </c>
      <c r="W4" s="17">
        <v>142.57930899999999</v>
      </c>
      <c r="X4" s="17">
        <v>30.995461000000098</v>
      </c>
      <c r="Y4" s="17">
        <v>0.236095000000001</v>
      </c>
      <c r="Z4" s="17">
        <v>21.253993000000101</v>
      </c>
      <c r="AA4" s="17">
        <v>56.753236000000101</v>
      </c>
      <c r="AB4" s="17">
        <v>46.0504910000002</v>
      </c>
      <c r="AC4" s="17">
        <v>0.65442699999999099</v>
      </c>
      <c r="AD4" s="17">
        <v>7.0886000000000296E-2</v>
      </c>
      <c r="AE4" s="15"/>
      <c r="AF4" s="17" t="s">
        <v>174</v>
      </c>
      <c r="AG4" s="17">
        <v>3115.7243610985902</v>
      </c>
      <c r="AH4" s="17">
        <v>467.39355942157403</v>
      </c>
      <c r="AI4" s="17">
        <v>142.57927842211299</v>
      </c>
      <c r="AJ4" s="17">
        <v>226.70978998706499</v>
      </c>
      <c r="AK4" s="17">
        <v>30.995445913464401</v>
      </c>
      <c r="AL4" s="17">
        <v>742.12040934576601</v>
      </c>
      <c r="AM4" s="17">
        <v>742.12040934576601</v>
      </c>
      <c r="AN4" s="17">
        <v>167.264480911493</v>
      </c>
      <c r="AO4" s="17">
        <v>990.84055210379495</v>
      </c>
      <c r="AP4" s="17">
        <v>199.256602654311</v>
      </c>
      <c r="AQ4" s="17">
        <v>0.65442348824877805</v>
      </c>
      <c r="AR4" s="17">
        <v>120.439618361022</v>
      </c>
      <c r="AS4" s="17">
        <v>0.23609521914762599</v>
      </c>
      <c r="AT4" s="17">
        <v>3339.6779350812299</v>
      </c>
      <c r="AU4" s="17">
        <v>92709.638487026503</v>
      </c>
      <c r="AV4" s="17">
        <v>760.40906037763204</v>
      </c>
      <c r="AW4" s="17">
        <v>0</v>
      </c>
      <c r="AX4" s="17">
        <v>500.27275149176302</v>
      </c>
      <c r="AY4" s="17">
        <v>87.822857087675402</v>
      </c>
      <c r="AZ4" s="17">
        <v>331.93188086629499</v>
      </c>
      <c r="BA4" s="17">
        <v>1112.29516857454</v>
      </c>
      <c r="BB4" s="17">
        <v>1112.29516857454</v>
      </c>
      <c r="BC4" s="17">
        <v>351.4006267588</v>
      </c>
      <c r="BD4" s="17">
        <v>0</v>
      </c>
      <c r="BE4" s="17">
        <v>21.253983536968398</v>
      </c>
      <c r="BF4" s="17">
        <v>15600308.0579492</v>
      </c>
      <c r="BG4" s="17">
        <v>0</v>
      </c>
      <c r="BH4" s="17">
        <v>3400.4223620901898</v>
      </c>
      <c r="BI4" s="17">
        <v>237.909485101174</v>
      </c>
      <c r="BJ4" s="17">
        <v>406.75905802265299</v>
      </c>
      <c r="BK4" s="17">
        <v>3529.5075644478102</v>
      </c>
      <c r="BL4" s="17">
        <v>178.84978929932799</v>
      </c>
      <c r="BM4" s="17">
        <v>1.84303559472433E-2</v>
      </c>
      <c r="BN4" s="17">
        <v>5.2455756653824702E-2</v>
      </c>
      <c r="BO4" s="17">
        <v>1020.19735052024</v>
      </c>
      <c r="BP4" s="17">
        <v>56.7532089036104</v>
      </c>
      <c r="BQ4" s="17">
        <v>0</v>
      </c>
      <c r="BR4" s="17">
        <v>264.012469510058</v>
      </c>
      <c r="BS4" s="17">
        <v>1069.9766436756499</v>
      </c>
      <c r="BT4" s="17">
        <v>0</v>
      </c>
      <c r="BU4" s="17">
        <v>30869.237186184699</v>
      </c>
      <c r="BV4" s="17">
        <v>1168.26614942427</v>
      </c>
      <c r="BW4" s="17">
        <v>129.80733816883199</v>
      </c>
      <c r="BX4" s="17">
        <v>1298.0734875931</v>
      </c>
      <c r="BY4" s="17">
        <v>2.16734836748731</v>
      </c>
      <c r="BZ4" s="17">
        <v>1500.4568095094201</v>
      </c>
      <c r="CA4" s="17">
        <v>151.32657352657799</v>
      </c>
      <c r="CB4" s="17">
        <v>8.5310758250292906</v>
      </c>
      <c r="CC4" s="17">
        <v>3.4938717138312398</v>
      </c>
      <c r="CD4" s="17">
        <v>4.2500554375832902</v>
      </c>
      <c r="CE4" s="17">
        <v>3.8918309358421901</v>
      </c>
      <c r="CF4" s="17">
        <v>16.495774047988</v>
      </c>
      <c r="CG4" s="17">
        <v>3.8560987632522602E-2</v>
      </c>
      <c r="CH4" s="17">
        <v>3607.7482488679202</v>
      </c>
      <c r="CI4" s="17">
        <v>0</v>
      </c>
      <c r="CJ4" s="17">
        <v>103.819552283051</v>
      </c>
      <c r="CK4" s="17">
        <v>1232.35133141663</v>
      </c>
      <c r="CL4" s="17">
        <v>0.15874166281430999</v>
      </c>
      <c r="CM4" s="17">
        <v>0</v>
      </c>
      <c r="CN4" s="17">
        <v>126.504863495428</v>
      </c>
      <c r="CO4" s="17">
        <v>23471.596583590799</v>
      </c>
      <c r="CP4" s="17">
        <v>13054.9959909478</v>
      </c>
      <c r="CQ4" s="17">
        <v>10416.600592642901</v>
      </c>
      <c r="CR4" s="17">
        <v>4.7620817102465303</v>
      </c>
      <c r="CS4" s="17">
        <v>5.5084927402679701E-2</v>
      </c>
      <c r="CT4" s="17">
        <v>73.049166877207995</v>
      </c>
      <c r="CU4" s="17">
        <v>53.660209410285603</v>
      </c>
      <c r="CV4" s="17">
        <v>4662.0392261827501</v>
      </c>
      <c r="CW4" s="17">
        <v>22.449158200455201</v>
      </c>
      <c r="CX4" s="17">
        <v>27.676496425095198</v>
      </c>
      <c r="CY4" s="17">
        <v>6660.05648526595</v>
      </c>
      <c r="CZ4" s="17">
        <v>0</v>
      </c>
      <c r="DA4" s="17">
        <v>0.968846519707667</v>
      </c>
      <c r="DB4" s="17">
        <v>87.329749076979894</v>
      </c>
      <c r="DC4" s="17">
        <v>7.6436506203806195E-2</v>
      </c>
      <c r="DD4" s="17">
        <v>1091.02002364501</v>
      </c>
      <c r="DE4" s="17">
        <v>101.400314633303</v>
      </c>
      <c r="DF4" s="17">
        <v>46.050508257344397</v>
      </c>
      <c r="DG4" s="17">
        <v>0</v>
      </c>
      <c r="DH4" s="17">
        <v>58.354037832352503</v>
      </c>
      <c r="DI4" s="17">
        <v>549.86208864183902</v>
      </c>
      <c r="DJ4" s="17">
        <v>152.32055432399301</v>
      </c>
      <c r="DK4" s="17">
        <v>513.20407693419099</v>
      </c>
      <c r="DL4" s="17">
        <v>29766.9652314919</v>
      </c>
      <c r="DM4" s="17">
        <v>129.295523931042</v>
      </c>
      <c r="DN4" s="17">
        <v>239.684499285463</v>
      </c>
      <c r="DP4" s="26">
        <f t="shared" ref="DP4:DP51" si="29">BU4/DL4</f>
        <v>1.0370300413938958</v>
      </c>
      <c r="DQ4" s="40">
        <f t="shared" si="0"/>
        <v>-3.0992424797376486E-7</v>
      </c>
      <c r="DR4" s="40">
        <f t="shared" si="1"/>
        <v>-3.3488976816836951E-7</v>
      </c>
      <c r="DS4" s="40">
        <f t="shared" si="2"/>
        <v>-4.1323289740064095E-7</v>
      </c>
      <c r="DT4" s="40">
        <f t="shared" si="3"/>
        <v>-2.2744118268155866E-7</v>
      </c>
      <c r="DU4" s="40">
        <f t="shared" si="4"/>
        <v>-2.142514331843485E-7</v>
      </c>
      <c r="DV4" s="40">
        <f t="shared" si="5"/>
        <v>-3.1470997281250534E-7</v>
      </c>
      <c r="DW4" s="40">
        <f t="shared" si="6"/>
        <v>-2.3423637954961369E-7</v>
      </c>
      <c r="DX4" s="40">
        <f t="shared" si="7"/>
        <v>-3.0002431187989489E-7</v>
      </c>
      <c r="DY4" s="40">
        <f t="shared" si="8"/>
        <v>-3.2205451958472165E-7</v>
      </c>
      <c r="DZ4" s="40">
        <f t="shared" si="9"/>
        <v>-7.7014701752679796E-8</v>
      </c>
      <c r="EA4" s="40">
        <f t="shared" si="10"/>
        <v>-4.204509894138923E-7</v>
      </c>
      <c r="EB4" s="40">
        <f t="shared" si="11"/>
        <v>-2.5301320805308186E-7</v>
      </c>
      <c r="EC4" s="40">
        <f t="shared" si="12"/>
        <v>-5.2308085196478748E-7</v>
      </c>
      <c r="ED4" s="40">
        <f t="shared" si="13"/>
        <v>-1.6001760241929163E-8</v>
      </c>
      <c r="EE4" s="40">
        <f t="shared" si="14"/>
        <v>4.4836443178326249E-7</v>
      </c>
      <c r="EF4" s="40">
        <f t="shared" si="15"/>
        <v>2.2078224166624957E-6</v>
      </c>
      <c r="EG4" s="40">
        <f t="shared" si="16"/>
        <v>3.1617530603937593E-6</v>
      </c>
      <c r="EH4" s="40">
        <f t="shared" si="17"/>
        <v>3.0669057784946645E-6</v>
      </c>
      <c r="EI4" s="40">
        <f t="shared" si="18"/>
        <v>-1.8157351894191181E-6</v>
      </c>
      <c r="EJ4" s="40">
        <f t="shared" si="19"/>
        <v>2.825461547151108E-6</v>
      </c>
      <c r="EK4" s="40">
        <f t="shared" si="20"/>
        <v>0.22683905576097474</v>
      </c>
      <c r="EL4" s="40">
        <f t="shared" si="21"/>
        <v>-2.1446230324269322E-7</v>
      </c>
      <c r="EM4" s="40">
        <f t="shared" si="22"/>
        <v>-4.8673370907923403E-7</v>
      </c>
      <c r="EN4" s="40">
        <f t="shared" si="23"/>
        <v>9.2821798424918214E-7</v>
      </c>
      <c r="EO4" s="40">
        <f t="shared" si="24"/>
        <v>-4.4523547656382651E-7</v>
      </c>
      <c r="EP4" s="40">
        <f t="shared" si="25"/>
        <v>-4.7744219732046385E-7</v>
      </c>
      <c r="EQ4" s="40">
        <f t="shared" si="26"/>
        <v>3.7474832129844072E-7</v>
      </c>
      <c r="ER4" s="40">
        <f t="shared" si="27"/>
        <v>-5.3661465876817962E-6</v>
      </c>
      <c r="ES4" s="40">
        <f t="shared" si="28"/>
        <v>1.5884810499400794E-6</v>
      </c>
      <c r="ET4" s="40"/>
    </row>
    <row r="5" spans="1:150" x14ac:dyDescent="0.25">
      <c r="A5" s="17" t="s">
        <v>175</v>
      </c>
      <c r="B5" s="15">
        <v>36886.451267999902</v>
      </c>
      <c r="C5" s="15">
        <v>251.98078699999999</v>
      </c>
      <c r="D5" s="15">
        <v>666.61117599999704</v>
      </c>
      <c r="E5" s="15">
        <v>6103.4770749999498</v>
      </c>
      <c r="F5" s="15">
        <v>5558.4455950000302</v>
      </c>
      <c r="G5" s="15">
        <v>360.10659799999797</v>
      </c>
      <c r="H5" s="15">
        <v>7048.2592729999997</v>
      </c>
      <c r="I5" s="17">
        <v>351.33899099999701</v>
      </c>
      <c r="J5" s="17">
        <v>107.281941000001</v>
      </c>
      <c r="K5" s="17">
        <v>202.766524000001</v>
      </c>
      <c r="L5" s="17">
        <v>25.806650999999999</v>
      </c>
      <c r="M5" s="17">
        <v>728.11597699999902</v>
      </c>
      <c r="N5" s="17">
        <v>88.479997999999597</v>
      </c>
      <c r="O5" s="17">
        <v>32.073899000000601</v>
      </c>
      <c r="P5" s="17">
        <v>3.5512819999999401</v>
      </c>
      <c r="Q5" s="17">
        <v>1.45444499999998</v>
      </c>
      <c r="R5" s="17">
        <v>1.76908299999994</v>
      </c>
      <c r="S5" s="17">
        <v>1.6199919999999399</v>
      </c>
      <c r="T5" s="17">
        <v>6.8669990000005701</v>
      </c>
      <c r="U5" s="17">
        <v>481.10966399999899</v>
      </c>
      <c r="V5" s="17">
        <v>102.120549999999</v>
      </c>
      <c r="W5" s="17">
        <v>110.599936</v>
      </c>
      <c r="X5" s="17">
        <v>14.7468179999999</v>
      </c>
      <c r="Y5" s="17">
        <v>9.8102000000001202E-2</v>
      </c>
      <c r="Z5" s="17">
        <v>9.9539769999999592</v>
      </c>
      <c r="AA5" s="17">
        <v>23.626228999999899</v>
      </c>
      <c r="AB5" s="17">
        <v>21.751328999999998</v>
      </c>
      <c r="AC5" s="17">
        <v>0.27237300000000197</v>
      </c>
      <c r="AD5" s="17">
        <v>2.8615000000000002E-2</v>
      </c>
      <c r="AE5" s="15"/>
      <c r="AF5" s="17" t="s">
        <v>175</v>
      </c>
      <c r="AG5" s="17">
        <v>610.21378967418605</v>
      </c>
      <c r="AH5" s="17">
        <v>91.538996061701795</v>
      </c>
      <c r="AI5" s="17">
        <v>110.660122307588</v>
      </c>
      <c r="AJ5" s="17">
        <v>107.340323901579</v>
      </c>
      <c r="AK5" s="17">
        <v>14.754849096468501</v>
      </c>
      <c r="AL5" s="17">
        <v>351.53020973086302</v>
      </c>
      <c r="AM5" s="17">
        <v>351.53020973086302</v>
      </c>
      <c r="AN5" s="17">
        <v>32.758731773603998</v>
      </c>
      <c r="AO5" s="17">
        <v>194.055779973407</v>
      </c>
      <c r="AP5" s="17">
        <v>202.87687152706499</v>
      </c>
      <c r="AQ5" s="17">
        <v>0.27252168511450597</v>
      </c>
      <c r="AR5" s="17">
        <v>25.820697124516101</v>
      </c>
      <c r="AS5" s="17">
        <v>9.8155408596570695E-2</v>
      </c>
      <c r="AT5" s="17">
        <v>654.07488430494504</v>
      </c>
      <c r="AU5" s="17">
        <v>36909.274490914097</v>
      </c>
      <c r="AV5" s="17">
        <v>148.92593558679101</v>
      </c>
      <c r="AW5" s="17">
        <v>0</v>
      </c>
      <c r="AX5" s="17">
        <v>97.978276426369803</v>
      </c>
      <c r="AY5" s="17">
        <v>17.200066296179099</v>
      </c>
      <c r="AZ5" s="17">
        <v>65.008782371748794</v>
      </c>
      <c r="BA5" s="17">
        <v>728.512273507857</v>
      </c>
      <c r="BB5" s="17">
        <v>728.512273507857</v>
      </c>
      <c r="BC5" s="17">
        <v>68.821731848049893</v>
      </c>
      <c r="BD5" s="17">
        <v>0</v>
      </c>
      <c r="BE5" s="17">
        <v>9.9594060809686003</v>
      </c>
      <c r="BF5" s="17">
        <v>6497895.3723803796</v>
      </c>
      <c r="BG5" s="17">
        <v>0</v>
      </c>
      <c r="BH5" s="17">
        <v>665.97171332112805</v>
      </c>
      <c r="BI5" s="17">
        <v>46.594478238736798</v>
      </c>
      <c r="BJ5" s="17">
        <v>79.663630179521107</v>
      </c>
      <c r="BK5" s="17">
        <v>691.25270276377398</v>
      </c>
      <c r="BL5" s="17">
        <v>35.027690191612898</v>
      </c>
      <c r="BM5" s="17">
        <v>7.4436841107381599E-3</v>
      </c>
      <c r="BN5" s="17">
        <v>2.1185867270732999E-2</v>
      </c>
      <c r="BO5" s="17">
        <v>481.37294286779399</v>
      </c>
      <c r="BP5" s="17">
        <v>23.6391018367664</v>
      </c>
      <c r="BQ5" s="17">
        <v>0</v>
      </c>
      <c r="BR5" s="17">
        <v>111.73648636233</v>
      </c>
      <c r="BS5" s="17">
        <v>252.14721480337499</v>
      </c>
      <c r="BT5" s="17">
        <v>0</v>
      </c>
      <c r="BU5" s="17">
        <v>7268.0351311143804</v>
      </c>
      <c r="BV5" s="17">
        <v>600.26806327728002</v>
      </c>
      <c r="BW5" s="17">
        <v>66.696410662874698</v>
      </c>
      <c r="BX5" s="17">
        <v>666.96447394015502</v>
      </c>
      <c r="BY5" s="17">
        <v>0.42447468992186999</v>
      </c>
      <c r="BZ5" s="17">
        <v>293.86400358178298</v>
      </c>
      <c r="CA5" s="17">
        <v>29.6372804850844</v>
      </c>
      <c r="CB5" s="17">
        <v>3.5532119166398202</v>
      </c>
      <c r="CC5" s="17">
        <v>1.4552371899160499</v>
      </c>
      <c r="CD5" s="17">
        <v>1.77004472570335</v>
      </c>
      <c r="CE5" s="17">
        <v>1.62087499822153</v>
      </c>
      <c r="CF5" s="17">
        <v>6.8707387589477298</v>
      </c>
      <c r="CG5" s="17">
        <v>0.157158315756984</v>
      </c>
      <c r="CH5" s="17">
        <v>706.57634290719398</v>
      </c>
      <c r="CI5" s="17">
        <v>6.4589600399036495E-2</v>
      </c>
      <c r="CJ5" s="17">
        <v>19.0095980061398</v>
      </c>
      <c r="CK5" s="17">
        <v>203.16403452107301</v>
      </c>
      <c r="CL5" s="17">
        <v>5.70870972150112E-2</v>
      </c>
      <c r="CM5" s="17">
        <v>0</v>
      </c>
      <c r="CN5" s="17">
        <v>4.6064401099004</v>
      </c>
      <c r="CO5" s="17">
        <v>6106.9077030844001</v>
      </c>
      <c r="CP5" s="17">
        <v>5561.7531723873499</v>
      </c>
      <c r="CQ5" s="17">
        <v>545.15453069704597</v>
      </c>
      <c r="CR5" s="17">
        <v>5.9774719707667102E-2</v>
      </c>
      <c r="CS5" s="17">
        <v>1.04901504403181E-2</v>
      </c>
      <c r="CT5" s="17">
        <v>26.119424369560701</v>
      </c>
      <c r="CU5" s="17">
        <v>2.8354267821888501</v>
      </c>
      <c r="CV5" s="17">
        <v>2167.4221441822701</v>
      </c>
      <c r="CW5" s="17">
        <v>14.491744433715199</v>
      </c>
      <c r="CX5" s="17">
        <v>6.5017993693678697</v>
      </c>
      <c r="CY5" s="17">
        <v>3096.3174743189002</v>
      </c>
      <c r="CZ5" s="17">
        <v>0</v>
      </c>
      <c r="DA5" s="17">
        <v>0.11403907934985601</v>
      </c>
      <c r="DB5" s="17">
        <v>20.8125096769677</v>
      </c>
      <c r="DC5" s="17">
        <v>9.4376543861505596E-3</v>
      </c>
      <c r="DD5" s="17">
        <v>360.30202351934798</v>
      </c>
      <c r="DE5" s="17">
        <v>19.859242492080998</v>
      </c>
      <c r="DF5" s="17">
        <v>21.763182651033102</v>
      </c>
      <c r="DG5" s="17">
        <v>0</v>
      </c>
      <c r="DH5" s="17">
        <v>11.428643252724701</v>
      </c>
      <c r="DI5" s="17">
        <v>107.690380228552</v>
      </c>
      <c r="DJ5" s="17">
        <v>88.528129629959906</v>
      </c>
      <c r="DK5" s="17">
        <v>100.51084398578</v>
      </c>
      <c r="DL5" s="17">
        <v>7052.1556075111403</v>
      </c>
      <c r="DM5" s="17">
        <v>32.091361571480803</v>
      </c>
      <c r="DN5" s="17">
        <v>46.942217229212297</v>
      </c>
      <c r="DP5" s="26">
        <f t="shared" si="29"/>
        <v>1.0306118491448644</v>
      </c>
      <c r="DQ5" s="40">
        <f t="shared" si="0"/>
        <v>6.1874271255781866E-4</v>
      </c>
      <c r="DR5" s="40">
        <f t="shared" si="1"/>
        <v>6.6047814738748659E-4</v>
      </c>
      <c r="DS5" s="40">
        <f t="shared" si="2"/>
        <v>5.2999102456988199E-4</v>
      </c>
      <c r="DT5" s="40">
        <f t="shared" si="3"/>
        <v>5.6207765545679867E-4</v>
      </c>
      <c r="DU5" s="40">
        <f t="shared" si="4"/>
        <v>5.9505437820511883E-4</v>
      </c>
      <c r="DV5" s="40">
        <f t="shared" si="5"/>
        <v>5.4268797193771881E-4</v>
      </c>
      <c r="DW5" s="40">
        <f t="shared" si="6"/>
        <v>5.5280805660291356E-4</v>
      </c>
      <c r="DX5" s="40">
        <f t="shared" si="7"/>
        <v>5.4425707298172866E-4</v>
      </c>
      <c r="DY5" s="40">
        <f t="shared" si="8"/>
        <v>5.442006458290981E-4</v>
      </c>
      <c r="DZ5" s="40">
        <f t="shared" si="9"/>
        <v>5.4420978812061091E-4</v>
      </c>
      <c r="EA5" s="40">
        <f t="shared" si="10"/>
        <v>5.442831197315283E-4</v>
      </c>
      <c r="EB5" s="40">
        <f t="shared" si="11"/>
        <v>5.4427662676873696E-4</v>
      </c>
      <c r="EC5" s="40">
        <f t="shared" si="12"/>
        <v>5.4398317188376986E-4</v>
      </c>
      <c r="ED5" s="40">
        <f t="shared" si="13"/>
        <v>5.4444804107544231E-4</v>
      </c>
      <c r="EE5" s="40">
        <f t="shared" si="14"/>
        <v>5.4344223857190213E-4</v>
      </c>
      <c r="EF5" s="40">
        <f t="shared" si="15"/>
        <v>5.4466818344447283E-4</v>
      </c>
      <c r="EG5" s="40">
        <f t="shared" si="16"/>
        <v>5.4362949811289458E-4</v>
      </c>
      <c r="EH5" s="40">
        <f t="shared" si="17"/>
        <v>5.4506332228192243E-4</v>
      </c>
      <c r="EI5" s="40">
        <f t="shared" si="18"/>
        <v>5.4459873187099792E-4</v>
      </c>
      <c r="EJ5" s="40">
        <f t="shared" si="19"/>
        <v>5.472325490327491E-4</v>
      </c>
      <c r="EK5" s="40">
        <f t="shared" si="20"/>
        <v>9.4162598637895042E-2</v>
      </c>
      <c r="EL5" s="40">
        <f t="shared" si="21"/>
        <v>5.4418031117122519E-4</v>
      </c>
      <c r="EM5" s="40">
        <f t="shared" si="22"/>
        <v>5.4459860212562885E-4</v>
      </c>
      <c r="EN5" s="40">
        <f t="shared" si="23"/>
        <v>5.4441903905621072E-4</v>
      </c>
      <c r="EO5" s="40">
        <f t="shared" si="24"/>
        <v>5.4541827539294628E-4</v>
      </c>
      <c r="EP5" s="40">
        <f t="shared" si="25"/>
        <v>5.4485363561409866E-4</v>
      </c>
      <c r="EQ5" s="40">
        <f t="shared" si="26"/>
        <v>5.4496215073126424E-4</v>
      </c>
      <c r="ER5" s="40">
        <f t="shared" si="27"/>
        <v>5.458878615134321E-4</v>
      </c>
      <c r="ES5" s="40">
        <f t="shared" si="28"/>
        <v>5.0852285413797939E-4</v>
      </c>
      <c r="ET5" s="40"/>
    </row>
    <row r="6" spans="1:150" x14ac:dyDescent="0.25">
      <c r="A6" s="17" t="s">
        <v>176</v>
      </c>
      <c r="B6" s="15">
        <v>759509.992104996</v>
      </c>
      <c r="C6" s="15">
        <v>8283.6004540000195</v>
      </c>
      <c r="D6" s="15">
        <v>8095.7850350000099</v>
      </c>
      <c r="E6" s="15">
        <v>170096.212211001</v>
      </c>
      <c r="F6" s="15">
        <v>103595.369859</v>
      </c>
      <c r="G6" s="15">
        <v>7654.8497779999898</v>
      </c>
      <c r="H6" s="15">
        <v>218231.93454399999</v>
      </c>
      <c r="I6" s="17">
        <v>5167.1409809999795</v>
      </c>
      <c r="J6" s="17">
        <v>1578.5060859999901</v>
      </c>
      <c r="K6" s="17">
        <v>1387.3589009999901</v>
      </c>
      <c r="L6" s="17">
        <v>838.58139999999605</v>
      </c>
      <c r="M6" s="17">
        <v>7744.5454249999802</v>
      </c>
      <c r="N6" s="17">
        <v>1060.55876699999</v>
      </c>
      <c r="O6" s="17">
        <v>900.24177199998098</v>
      </c>
      <c r="P6" s="17">
        <v>59.3999449999991</v>
      </c>
      <c r="Q6" s="17">
        <v>24.326625</v>
      </c>
      <c r="R6" s="17">
        <v>29.5921230000001</v>
      </c>
      <c r="S6" s="17">
        <v>27.0979290000001</v>
      </c>
      <c r="T6" s="17">
        <v>114.858132999997</v>
      </c>
      <c r="U6" s="17">
        <v>7103.2773150000003</v>
      </c>
      <c r="V6" s="17">
        <v>1498.347497</v>
      </c>
      <c r="W6" s="17">
        <v>992.73237299999801</v>
      </c>
      <c r="X6" s="17">
        <v>215.81141400000101</v>
      </c>
      <c r="Y6" s="17">
        <v>1.64430999999997</v>
      </c>
      <c r="Z6" s="17">
        <v>147.98489900000001</v>
      </c>
      <c r="AA6" s="17">
        <v>395.15373499999799</v>
      </c>
      <c r="AB6" s="17">
        <v>320.63402999999897</v>
      </c>
      <c r="AC6" s="17">
        <v>4.5573300000000199</v>
      </c>
      <c r="AD6" s="17">
        <v>0.42340199999999301</v>
      </c>
      <c r="AE6" s="15"/>
      <c r="AF6" s="17" t="s">
        <v>176</v>
      </c>
      <c r="AG6" s="17">
        <v>22984.832405249599</v>
      </c>
      <c r="AH6" s="17">
        <v>3447.9831071131198</v>
      </c>
      <c r="AI6" s="17">
        <v>992.71294791464902</v>
      </c>
      <c r="AJ6" s="17">
        <v>1578.4750281005499</v>
      </c>
      <c r="AK6" s="17">
        <v>215.80719420581599</v>
      </c>
      <c r="AL6" s="17">
        <v>5167.0395474102797</v>
      </c>
      <c r="AM6" s="17">
        <v>5167.0395474102797</v>
      </c>
      <c r="AN6" s="17">
        <v>1233.9174451968699</v>
      </c>
      <c r="AO6" s="17">
        <v>7309.4742554621098</v>
      </c>
      <c r="AP6" s="17">
        <v>1387.3316388329399</v>
      </c>
      <c r="AQ6" s="17">
        <v>4.5572524677093904</v>
      </c>
      <c r="AR6" s="17">
        <v>838.56494985785503</v>
      </c>
      <c r="AS6" s="17">
        <v>1.6442769951477301</v>
      </c>
      <c r="AT6" s="17">
        <v>24636.94826238</v>
      </c>
      <c r="AU6" s="17">
        <v>759497.40594456799</v>
      </c>
      <c r="AV6" s="17">
        <v>5609.5707028533998</v>
      </c>
      <c r="AW6" s="17">
        <v>0</v>
      </c>
      <c r="AX6" s="17">
        <v>3690.53353425059</v>
      </c>
      <c r="AY6" s="17">
        <v>647.872970952679</v>
      </c>
      <c r="AZ6" s="17">
        <v>2448.6757102429701</v>
      </c>
      <c r="BA6" s="17">
        <v>7744.3935387147503</v>
      </c>
      <c r="BB6" s="17">
        <v>7744.3935387147503</v>
      </c>
      <c r="BC6" s="17">
        <v>2592.2974647574802</v>
      </c>
      <c r="BD6" s="17">
        <v>0</v>
      </c>
      <c r="BE6" s="17">
        <v>147.981964522986</v>
      </c>
      <c r="BF6" s="17">
        <v>108623119.221293</v>
      </c>
      <c r="BG6" s="17">
        <v>0</v>
      </c>
      <c r="BH6" s="17">
        <v>25085.063560108199</v>
      </c>
      <c r="BI6" s="17">
        <v>1755.06857005651</v>
      </c>
      <c r="BJ6" s="17">
        <v>3000.6785052575001</v>
      </c>
      <c r="BK6" s="17">
        <v>26037.330375691199</v>
      </c>
      <c r="BL6" s="17">
        <v>1319.3827094012099</v>
      </c>
      <c r="BM6" s="17">
        <v>0.11008204175554</v>
      </c>
      <c r="BN6" s="17">
        <v>0.31331025612195901</v>
      </c>
      <c r="BO6" s="17">
        <v>7103.1600299135698</v>
      </c>
      <c r="BP6" s="17">
        <v>395.14593720484203</v>
      </c>
      <c r="BQ6" s="17">
        <v>0</v>
      </c>
      <c r="BR6" s="17">
        <v>1858.4304026975999</v>
      </c>
      <c r="BS6" s="17">
        <v>8283.4380198238505</v>
      </c>
      <c r="BT6" s="17">
        <v>0</v>
      </c>
      <c r="BU6" s="17">
        <v>226360.24997520499</v>
      </c>
      <c r="BV6" s="17">
        <v>7286.0549039465304</v>
      </c>
      <c r="BW6" s="17">
        <v>809.56165154122903</v>
      </c>
      <c r="BX6" s="17">
        <v>8095.6165554877598</v>
      </c>
      <c r="BY6" s="17">
        <v>15.988622797455101</v>
      </c>
      <c r="BZ6" s="17">
        <v>11068.934556911599</v>
      </c>
      <c r="CA6" s="17">
        <v>1116.34255632084</v>
      </c>
      <c r="CB6" s="17">
        <v>59.398877307628098</v>
      </c>
      <c r="CC6" s="17">
        <v>24.326076052509599</v>
      </c>
      <c r="CD6" s="17">
        <v>29.591521907694599</v>
      </c>
      <c r="CE6" s="17">
        <v>27.097480065874102</v>
      </c>
      <c r="CF6" s="17">
        <v>114.855923026597</v>
      </c>
      <c r="CG6" s="17">
        <v>0.54833597901667197</v>
      </c>
      <c r="CH6" s="17">
        <v>26614.5138600518</v>
      </c>
      <c r="CI6" s="17">
        <v>0</v>
      </c>
      <c r="CJ6" s="17">
        <v>676.25887107028905</v>
      </c>
      <c r="CK6" s="17">
        <v>8247.6573062837197</v>
      </c>
      <c r="CL6" s="17">
        <v>1.1352995975974001</v>
      </c>
      <c r="CM6" s="17">
        <v>0</v>
      </c>
      <c r="CN6" s="17">
        <v>818.50089840561702</v>
      </c>
      <c r="CO6" s="17">
        <v>170094.02016991799</v>
      </c>
      <c r="CP6" s="17">
        <v>103593.64583323601</v>
      </c>
      <c r="CQ6" s="17">
        <v>66500.374336682595</v>
      </c>
      <c r="CR6" s="17">
        <v>32.747178313726501</v>
      </c>
      <c r="CS6" s="17">
        <v>0.35607033310118602</v>
      </c>
      <c r="CT6" s="17">
        <v>484.00851550830299</v>
      </c>
      <c r="CU6" s="17">
        <v>399.295630155624</v>
      </c>
      <c r="CV6" s="17">
        <v>37880.586728748902</v>
      </c>
      <c r="CW6" s="17">
        <v>158.078065462127</v>
      </c>
      <c r="CX6" s="17">
        <v>203.67722384686701</v>
      </c>
      <c r="CY6" s="17">
        <v>54115.128702292197</v>
      </c>
      <c r="CZ6" s="17">
        <v>0</v>
      </c>
      <c r="DA6" s="17">
        <v>6.3168991525025202</v>
      </c>
      <c r="DB6" s="17">
        <v>568.86615466249998</v>
      </c>
      <c r="DC6" s="17">
        <v>0.48395342403368602</v>
      </c>
      <c r="DD6" s="17">
        <v>7654.7199887447796</v>
      </c>
      <c r="DE6" s="17">
        <v>748.03495809234505</v>
      </c>
      <c r="DF6" s="17">
        <v>320.62774969839597</v>
      </c>
      <c r="DG6" s="17">
        <v>0</v>
      </c>
      <c r="DH6" s="17">
        <v>430.48026069617703</v>
      </c>
      <c r="DI6" s="17">
        <v>4056.3566557929598</v>
      </c>
      <c r="DJ6" s="17">
        <v>1060.5380454870599</v>
      </c>
      <c r="DK6" s="17">
        <v>3785.9289705445299</v>
      </c>
      <c r="DL6" s="17">
        <v>218228.833541531</v>
      </c>
      <c r="DM6" s="17">
        <v>900.22396360426706</v>
      </c>
      <c r="DN6" s="17">
        <v>1768.1629597113499</v>
      </c>
      <c r="DP6" s="26">
        <f t="shared" si="29"/>
        <v>1.0372609627321612</v>
      </c>
      <c r="DQ6" s="40">
        <f t="shared" si="0"/>
        <v>-1.6571421783569111E-5</v>
      </c>
      <c r="DR6" s="40">
        <f t="shared" si="1"/>
        <v>-1.9609127343960096E-5</v>
      </c>
      <c r="DS6" s="40">
        <f t="shared" si="2"/>
        <v>-2.0810769001611351E-5</v>
      </c>
      <c r="DT6" s="40">
        <f t="shared" si="3"/>
        <v>-1.2887065823000247E-5</v>
      </c>
      <c r="DU6" s="40">
        <f t="shared" si="4"/>
        <v>-1.6641919096768306E-5</v>
      </c>
      <c r="DV6" s="40">
        <f t="shared" si="5"/>
        <v>-1.6955166851635979E-5</v>
      </c>
      <c r="DW6" s="40">
        <f t="shared" si="6"/>
        <v>-1.4209664023136992E-5</v>
      </c>
      <c r="DX6" s="40">
        <f t="shared" si="7"/>
        <v>-1.963050554896588E-5</v>
      </c>
      <c r="DY6" s="40">
        <f t="shared" si="8"/>
        <v>-1.9675501865728558E-5</v>
      </c>
      <c r="DZ6" s="40">
        <f t="shared" si="9"/>
        <v>-1.9650406993092548E-5</v>
      </c>
      <c r="EA6" s="40">
        <f t="shared" si="10"/>
        <v>-1.9616631302608313E-5</v>
      </c>
      <c r="EB6" s="40">
        <f t="shared" si="11"/>
        <v>-1.9612033617831241E-5</v>
      </c>
      <c r="EC6" s="40">
        <f t="shared" si="12"/>
        <v>-1.9538297711412938E-5</v>
      </c>
      <c r="ED6" s="40">
        <f t="shared" si="13"/>
        <v>-1.9781792256056599E-5</v>
      </c>
      <c r="EE6" s="40">
        <f t="shared" si="14"/>
        <v>-1.7974635683623176E-5</v>
      </c>
      <c r="EF6" s="40">
        <f t="shared" si="15"/>
        <v>-2.2565706932261233E-5</v>
      </c>
      <c r="EG6" s="40">
        <f t="shared" si="16"/>
        <v>-2.0312577962099449E-5</v>
      </c>
      <c r="EH6" s="40">
        <f t="shared" si="17"/>
        <v>-1.6567100976548177E-5</v>
      </c>
      <c r="EI6" s="40">
        <f t="shared" si="18"/>
        <v>-1.924089607132528E-5</v>
      </c>
      <c r="EJ6" s="40">
        <f t="shared" si="19"/>
        <v>-1.651140469805189E-5</v>
      </c>
      <c r="EK6" s="40">
        <f t="shared" si="20"/>
        <v>0.24032002350493462</v>
      </c>
      <c r="EL6" s="40">
        <f t="shared" si="21"/>
        <v>-1.9567293136903508E-5</v>
      </c>
      <c r="EM6" s="40">
        <f t="shared" si="22"/>
        <v>-1.955315572427988E-5</v>
      </c>
      <c r="EN6" s="40">
        <f t="shared" si="23"/>
        <v>-2.0072159288633844E-5</v>
      </c>
      <c r="EO6" s="40">
        <f t="shared" si="24"/>
        <v>-1.9829570678076466E-5</v>
      </c>
      <c r="EP6" s="40">
        <f t="shared" si="25"/>
        <v>-1.9733573202758803E-5</v>
      </c>
      <c r="EQ6" s="40">
        <f t="shared" si="26"/>
        <v>-1.9587133664504924E-5</v>
      </c>
      <c r="ER6" s="40">
        <f t="shared" si="27"/>
        <v>-1.7012656671659912E-5</v>
      </c>
      <c r="ES6" s="40">
        <f t="shared" si="28"/>
        <v>-2.2914682722366482E-5</v>
      </c>
      <c r="ET6" s="40"/>
    </row>
    <row r="7" spans="1:150" x14ac:dyDescent="0.25">
      <c r="A7" s="17" t="s">
        <v>177</v>
      </c>
      <c r="B7" s="15">
        <v>11772.161108999901</v>
      </c>
      <c r="C7" s="15">
        <v>142.32172499999899</v>
      </c>
      <c r="D7" s="15">
        <v>139.815831000001</v>
      </c>
      <c r="E7" s="15">
        <v>2279.7714550000201</v>
      </c>
      <c r="F7" s="15">
        <v>1598.27684800001</v>
      </c>
      <c r="G7" s="15">
        <v>147.4066</v>
      </c>
      <c r="H7" s="15">
        <v>3047.2052039999699</v>
      </c>
      <c r="I7" s="17">
        <v>129.512241999998</v>
      </c>
      <c r="J7" s="17">
        <v>39.582793999999801</v>
      </c>
      <c r="K7" s="17">
        <v>34.721742999999698</v>
      </c>
      <c r="L7" s="17">
        <v>20.948743</v>
      </c>
      <c r="M7" s="17">
        <v>258.676951000001</v>
      </c>
      <c r="N7" s="17">
        <v>26.504280000000399</v>
      </c>
      <c r="O7" s="17">
        <v>22.453369000000102</v>
      </c>
      <c r="P7" s="17">
        <v>1.11475699999999</v>
      </c>
      <c r="Q7" s="17">
        <v>0.45657499999999701</v>
      </c>
      <c r="R7" s="17">
        <v>0.55539699999999104</v>
      </c>
      <c r="S7" s="17">
        <v>0.50858899999999096</v>
      </c>
      <c r="T7" s="17">
        <v>2.1555239999999598</v>
      </c>
      <c r="U7" s="17">
        <v>291.08391899999901</v>
      </c>
      <c r="V7" s="17">
        <v>37.615282999999998</v>
      </c>
      <c r="W7" s="17">
        <v>24.884042999999799</v>
      </c>
      <c r="X7" s="17">
        <v>5.4398110000000202</v>
      </c>
      <c r="Y7" s="17">
        <v>3.0867000000000099E-2</v>
      </c>
      <c r="Z7" s="17">
        <v>3.7035510000000098</v>
      </c>
      <c r="AA7" s="17">
        <v>7.4172150000000698</v>
      </c>
      <c r="AB7" s="17">
        <v>7.98608899999999</v>
      </c>
      <c r="AC7" s="17">
        <v>8.5557000000000397E-2</v>
      </c>
      <c r="AD7" s="17">
        <v>9.7789999999999995E-3</v>
      </c>
      <c r="AE7" s="15"/>
      <c r="AF7" s="17" t="s">
        <v>177</v>
      </c>
      <c r="AG7" s="17">
        <v>270.12856715403001</v>
      </c>
      <c r="AH7" s="17">
        <v>40.522322492152199</v>
      </c>
      <c r="AI7" s="17">
        <v>24.884059462013202</v>
      </c>
      <c r="AJ7" s="17">
        <v>39.582741060410697</v>
      </c>
      <c r="AK7" s="17">
        <v>5.4397973712142003</v>
      </c>
      <c r="AL7" s="17">
        <v>129.51218314912299</v>
      </c>
      <c r="AM7" s="17">
        <v>129.51218314912299</v>
      </c>
      <c r="AN7" s="17">
        <v>14.5015831595006</v>
      </c>
      <c r="AO7" s="17">
        <v>85.904366885104196</v>
      </c>
      <c r="AP7" s="17">
        <v>34.721740278134902</v>
      </c>
      <c r="AQ7" s="17">
        <v>8.5557084171068498E-2</v>
      </c>
      <c r="AR7" s="17">
        <v>20.9487585290601</v>
      </c>
      <c r="AS7" s="17">
        <v>3.08667781197219E-2</v>
      </c>
      <c r="AT7" s="17">
        <v>289.54507629420499</v>
      </c>
      <c r="AU7" s="17">
        <v>11772.157658108899</v>
      </c>
      <c r="AV7" s="17">
        <v>65.926341422397698</v>
      </c>
      <c r="AW7" s="17">
        <v>0</v>
      </c>
      <c r="AX7" s="17">
        <v>43.372917323399697</v>
      </c>
      <c r="AY7" s="17">
        <v>7.6141206995060102</v>
      </c>
      <c r="AZ7" s="17">
        <v>28.778022170737</v>
      </c>
      <c r="BA7" s="17">
        <v>258.67689006573698</v>
      </c>
      <c r="BB7" s="17">
        <v>258.67689006573698</v>
      </c>
      <c r="BC7" s="17">
        <v>30.465869216119899</v>
      </c>
      <c r="BD7" s="17">
        <v>0</v>
      </c>
      <c r="BE7" s="17">
        <v>3.7035590315335898</v>
      </c>
      <c r="BF7" s="17">
        <v>2038863.06727878</v>
      </c>
      <c r="BG7" s="17">
        <v>0</v>
      </c>
      <c r="BH7" s="17">
        <v>294.81156858077497</v>
      </c>
      <c r="BI7" s="17">
        <v>20.626400832654099</v>
      </c>
      <c r="BJ7" s="17">
        <v>35.2654013629313</v>
      </c>
      <c r="BK7" s="17">
        <v>306.00300091707101</v>
      </c>
      <c r="BL7" s="17">
        <v>15.5059989572415</v>
      </c>
      <c r="BM7" s="17">
        <v>2.5425524892937999E-3</v>
      </c>
      <c r="BN7" s="17">
        <v>7.2364825256149498E-3</v>
      </c>
      <c r="BO7" s="17">
        <v>291.08475874828298</v>
      </c>
      <c r="BP7" s="17">
        <v>7.4172175663692101</v>
      </c>
      <c r="BQ7" s="17">
        <v>0</v>
      </c>
      <c r="BR7" s="17">
        <v>41.847405403872202</v>
      </c>
      <c r="BS7" s="17">
        <v>142.32173967283401</v>
      </c>
      <c r="BT7" s="17">
        <v>0</v>
      </c>
      <c r="BU7" s="17">
        <v>3142.7695812089</v>
      </c>
      <c r="BV7" s="17">
        <v>125.83418628416401</v>
      </c>
      <c r="BW7" s="17">
        <v>13.981619913193001</v>
      </c>
      <c r="BX7" s="17">
        <v>139.81580619735701</v>
      </c>
      <c r="BY7" s="17">
        <v>0.18790616751949299</v>
      </c>
      <c r="BZ7" s="17">
        <v>130.08733604816501</v>
      </c>
      <c r="CA7" s="17">
        <v>13.119766987840899</v>
      </c>
      <c r="CB7" s="17">
        <v>1.1147542064162199</v>
      </c>
      <c r="CC7" s="17">
        <v>0.45657458107883098</v>
      </c>
      <c r="CD7" s="17">
        <v>0.55539732575031497</v>
      </c>
      <c r="CE7" s="17">
        <v>0.50858846433307403</v>
      </c>
      <c r="CF7" s="17">
        <v>2.1555234316881302</v>
      </c>
      <c r="CG7" s="17">
        <v>3.4800558170604602E-3</v>
      </c>
      <c r="CH7" s="17">
        <v>312.78638768798697</v>
      </c>
      <c r="CI7" s="17">
        <v>0</v>
      </c>
      <c r="CJ7" s="17">
        <v>13.4657801520086</v>
      </c>
      <c r="CK7" s="17">
        <v>158.71223467440399</v>
      </c>
      <c r="CL7" s="17">
        <v>2.0070813420967001E-2</v>
      </c>
      <c r="CM7" s="17">
        <v>0</v>
      </c>
      <c r="CN7" s="17">
        <v>16.4364383762959</v>
      </c>
      <c r="CO7" s="17">
        <v>2279.7709583033202</v>
      </c>
      <c r="CP7" s="17">
        <v>1598.2765238131101</v>
      </c>
      <c r="CQ7" s="17">
        <v>681.49443449020805</v>
      </c>
      <c r="CR7" s="17">
        <v>0.60881229530911496</v>
      </c>
      <c r="CS7" s="17">
        <v>7.1587021843394598E-3</v>
      </c>
      <c r="CT7" s="17">
        <v>9.4328613250880498</v>
      </c>
      <c r="CU7" s="17">
        <v>6.7051426807101002</v>
      </c>
      <c r="CV7" s="17">
        <v>566.21803000049601</v>
      </c>
      <c r="CW7" s="17">
        <v>2.8510737564333599</v>
      </c>
      <c r="CX7" s="17">
        <v>3.4699478722972699</v>
      </c>
      <c r="CY7" s="17">
        <v>808.88297678533002</v>
      </c>
      <c r="CZ7" s="17">
        <v>0</v>
      </c>
      <c r="DA7" s="17">
        <v>0.12563184553095499</v>
      </c>
      <c r="DB7" s="17">
        <v>11.326898981905501</v>
      </c>
      <c r="DC7" s="17">
        <v>9.9854958807740393E-3</v>
      </c>
      <c r="DD7" s="17">
        <v>147.40655761142401</v>
      </c>
      <c r="DE7" s="17">
        <v>8.7912974677606606</v>
      </c>
      <c r="DF7" s="17">
        <v>7.9860903920378901</v>
      </c>
      <c r="DG7" s="17">
        <v>0</v>
      </c>
      <c r="DH7" s="17">
        <v>5.0591965374525101</v>
      </c>
      <c r="DI7" s="17">
        <v>47.672256198012398</v>
      </c>
      <c r="DJ7" s="17">
        <v>26.5043019326246</v>
      </c>
      <c r="DK7" s="17">
        <v>44.494021801318802</v>
      </c>
      <c r="DL7" s="17">
        <v>3047.20439180431</v>
      </c>
      <c r="DM7" s="17">
        <v>22.453365803852101</v>
      </c>
      <c r="DN7" s="17">
        <v>20.7802572192439</v>
      </c>
      <c r="DP7" s="26">
        <f t="shared" si="29"/>
        <v>1.0313615947987014</v>
      </c>
      <c r="DQ7" s="40">
        <f t="shared" si="0"/>
        <v>-2.9313997398111016E-7</v>
      </c>
      <c r="DR7" s="40">
        <f t="shared" si="1"/>
        <v>1.0309624213489815E-7</v>
      </c>
      <c r="DS7" s="40">
        <f t="shared" si="2"/>
        <v>-1.773951047929696E-7</v>
      </c>
      <c r="DT7" s="40">
        <f t="shared" si="3"/>
        <v>-2.1787126897928891E-7</v>
      </c>
      <c r="DU7" s="40">
        <f t="shared" si="4"/>
        <v>-2.0283525992015345E-7</v>
      </c>
      <c r="DV7" s="40">
        <f t="shared" si="5"/>
        <v>-2.8756226648929592E-7</v>
      </c>
      <c r="DW7" s="40">
        <f t="shared" si="6"/>
        <v>-2.6653789470846359E-7</v>
      </c>
      <c r="DX7" s="40">
        <f t="shared" si="7"/>
        <v>-4.5440395516441899E-7</v>
      </c>
      <c r="DY7" s="40">
        <f t="shared" si="8"/>
        <v>-1.3374394213701435E-6</v>
      </c>
      <c r="DZ7" s="40">
        <f t="shared" si="9"/>
        <v>-7.8390788036587842E-8</v>
      </c>
      <c r="EA7" s="40">
        <f t="shared" si="10"/>
        <v>7.4128839616057981E-7</v>
      </c>
      <c r="EB7" s="40">
        <f t="shared" si="11"/>
        <v>-2.3556124261419964E-7</v>
      </c>
      <c r="EC7" s="40">
        <f t="shared" si="12"/>
        <v>8.2751254515723578E-7</v>
      </c>
      <c r="ED7" s="40">
        <f t="shared" si="13"/>
        <v>-1.4234603281511254E-7</v>
      </c>
      <c r="EE7" s="40">
        <f t="shared" si="14"/>
        <v>-2.506002447249745E-6</v>
      </c>
      <c r="EF7" s="40">
        <f t="shared" si="15"/>
        <v>-9.1752979474209539E-7</v>
      </c>
      <c r="EG7" s="40">
        <f t="shared" si="16"/>
        <v>5.8651797531736789E-7</v>
      </c>
      <c r="EH7" s="40">
        <f t="shared" si="17"/>
        <v>-1.0532412555802544E-6</v>
      </c>
      <c r="EI7" s="40">
        <f t="shared" si="18"/>
        <v>-2.6365367752633659E-7</v>
      </c>
      <c r="EJ7" s="40">
        <f t="shared" si="19"/>
        <v>2.8849009826801671E-6</v>
      </c>
      <c r="EK7" s="40">
        <f t="shared" si="20"/>
        <v>0.11251071549487489</v>
      </c>
      <c r="EL7" s="40">
        <f t="shared" si="21"/>
        <v>6.6154898551729622E-7</v>
      </c>
      <c r="EM7" s="40">
        <f t="shared" si="22"/>
        <v>-2.5053785544933184E-6</v>
      </c>
      <c r="EN7" s="40">
        <f t="shared" si="23"/>
        <v>-7.1882683188904924E-6</v>
      </c>
      <c r="EO7" s="40">
        <f t="shared" si="24"/>
        <v>2.1686034781153045E-6</v>
      </c>
      <c r="EP7" s="40">
        <f t="shared" si="25"/>
        <v>3.4600171901596884E-7</v>
      </c>
      <c r="EQ7" s="40">
        <f t="shared" si="26"/>
        <v>1.7430783704776257E-7</v>
      </c>
      <c r="ER7" s="40">
        <f t="shared" si="27"/>
        <v>9.8380106948053087E-7</v>
      </c>
      <c r="ES7" s="40">
        <f t="shared" si="28"/>
        <v>3.5806226352634833E-6</v>
      </c>
      <c r="ET7" s="40"/>
    </row>
    <row r="8" spans="1:150" x14ac:dyDescent="0.25">
      <c r="A8" s="17" t="s">
        <v>178</v>
      </c>
      <c r="B8" s="15">
        <v>803.36153199999899</v>
      </c>
      <c r="C8" s="15">
        <v>5.3819840000000099</v>
      </c>
      <c r="D8" s="15">
        <v>14.5296289999999</v>
      </c>
      <c r="E8" s="15">
        <v>155.90874799999901</v>
      </c>
      <c r="F8" s="15">
        <v>123.176455</v>
      </c>
      <c r="G8" s="15">
        <v>6.4135609999999801</v>
      </c>
      <c r="H8" s="15">
        <v>168.278233</v>
      </c>
      <c r="I8" s="17">
        <v>7.8467479999999901</v>
      </c>
      <c r="J8" s="17">
        <v>2.396042</v>
      </c>
      <c r="K8" s="17">
        <v>4.5285699999999904</v>
      </c>
      <c r="L8" s="17">
        <v>0.57634399999999997</v>
      </c>
      <c r="M8" s="17">
        <v>16.261641999999899</v>
      </c>
      <c r="N8" s="17">
        <v>1.97611899999999</v>
      </c>
      <c r="O8" s="17">
        <v>0.71626999999999696</v>
      </c>
      <c r="P8" s="17">
        <v>7.9217000000000801E-2</v>
      </c>
      <c r="Q8" s="17">
        <v>3.2480000000000002E-2</v>
      </c>
      <c r="R8" s="17">
        <v>3.9437E-2</v>
      </c>
      <c r="S8" s="17">
        <v>3.6107999999999897E-2</v>
      </c>
      <c r="T8" s="17">
        <v>0.153087000000005</v>
      </c>
      <c r="U8" s="17">
        <v>10.7450799999999</v>
      </c>
      <c r="V8" s="17">
        <v>2.2807379999999999</v>
      </c>
      <c r="W8" s="17">
        <v>2.4701379999999999</v>
      </c>
      <c r="X8" s="17">
        <v>0.32936699999999902</v>
      </c>
      <c r="Y8" s="17">
        <v>2.0969999999999999E-3</v>
      </c>
      <c r="Z8" s="17">
        <v>0.22228200000000001</v>
      </c>
      <c r="AA8" s="17">
        <v>0.52767799999999898</v>
      </c>
      <c r="AB8" s="17">
        <v>0.485788</v>
      </c>
      <c r="AC8" s="17">
        <v>6.05500000000001E-3</v>
      </c>
      <c r="AD8" s="17">
        <v>4.9750000000000098E-3</v>
      </c>
      <c r="AE8" s="15"/>
      <c r="AF8" s="17" t="s">
        <v>178</v>
      </c>
      <c r="AG8" s="17">
        <v>14.8991465223014</v>
      </c>
      <c r="AH8" s="17">
        <v>2.2350381315532699</v>
      </c>
      <c r="AI8" s="17">
        <v>2.4701388750287898</v>
      </c>
      <c r="AJ8" s="17">
        <v>2.39604478409405</v>
      </c>
      <c r="AK8" s="17">
        <v>0.32936945271204798</v>
      </c>
      <c r="AL8" s="17">
        <v>7.8467512038404097</v>
      </c>
      <c r="AM8" s="17">
        <v>7.8467512038404097</v>
      </c>
      <c r="AN8" s="17">
        <v>0.79984884880867801</v>
      </c>
      <c r="AO8" s="17">
        <v>4.7381126185391</v>
      </c>
      <c r="AP8" s="17">
        <v>4.5285780711821202</v>
      </c>
      <c r="AQ8" s="17">
        <v>6.0550459005327397E-3</v>
      </c>
      <c r="AR8" s="17">
        <v>0.57634661384559704</v>
      </c>
      <c r="AS8" s="17">
        <v>2.0969526300699398E-3</v>
      </c>
      <c r="AT8" s="17">
        <v>15.970087536327799</v>
      </c>
      <c r="AU8" s="17">
        <v>803.36115679161298</v>
      </c>
      <c r="AV8" s="17">
        <v>3.63621941911427</v>
      </c>
      <c r="AW8" s="17">
        <v>0</v>
      </c>
      <c r="AX8" s="17">
        <v>2.3922670975076201</v>
      </c>
      <c r="AY8" s="17">
        <v>0.41995918522500397</v>
      </c>
      <c r="AZ8" s="17">
        <v>1.5872755852995799</v>
      </c>
      <c r="BA8" s="17">
        <v>16.261647887249602</v>
      </c>
      <c r="BB8" s="17">
        <v>16.261647887249602</v>
      </c>
      <c r="BC8" s="17">
        <v>1.6803741252098701</v>
      </c>
      <c r="BD8" s="17">
        <v>0</v>
      </c>
      <c r="BE8" s="17">
        <v>0.22228131781114099</v>
      </c>
      <c r="BF8" s="17">
        <v>145044.81997718199</v>
      </c>
      <c r="BG8" s="17">
        <v>0</v>
      </c>
      <c r="BH8" s="17">
        <v>16.260558925090201</v>
      </c>
      <c r="BI8" s="17">
        <v>1.1376648329816601</v>
      </c>
      <c r="BJ8" s="17">
        <v>1.94508709134141</v>
      </c>
      <c r="BK8" s="17">
        <v>16.877833136220101</v>
      </c>
      <c r="BL8" s="17">
        <v>0.85524384941660103</v>
      </c>
      <c r="BM8" s="17">
        <v>1.2935034199198601E-3</v>
      </c>
      <c r="BN8" s="17">
        <v>3.6814920881628301E-3</v>
      </c>
      <c r="BO8" s="17">
        <v>10.745110442253999</v>
      </c>
      <c r="BP8" s="17">
        <v>0.52767547017109995</v>
      </c>
      <c r="BQ8" s="17">
        <v>0</v>
      </c>
      <c r="BR8" s="17">
        <v>2.5141728740173401</v>
      </c>
      <c r="BS8" s="17">
        <v>5.3819763072581601</v>
      </c>
      <c r="BT8" s="17">
        <v>0</v>
      </c>
      <c r="BU8" s="17">
        <v>173.549017521233</v>
      </c>
      <c r="BV8" s="17">
        <v>13.0766679867943</v>
      </c>
      <c r="BW8" s="17">
        <v>1.45296463579093</v>
      </c>
      <c r="BX8" s="17">
        <v>14.529632622585201</v>
      </c>
      <c r="BY8" s="17">
        <v>1.0364082184976199E-2</v>
      </c>
      <c r="BZ8" s="17">
        <v>7.1750680830701503</v>
      </c>
      <c r="CA8" s="17">
        <v>0.72363356473822904</v>
      </c>
      <c r="CB8" s="17">
        <v>7.9216670054068294E-2</v>
      </c>
      <c r="CC8" s="17">
        <v>3.2479733108020901E-2</v>
      </c>
      <c r="CD8" s="17">
        <v>3.9437223340332998E-2</v>
      </c>
      <c r="CE8" s="17">
        <v>3.6107833683757903E-2</v>
      </c>
      <c r="CF8" s="17">
        <v>0.153086459555658</v>
      </c>
      <c r="CG8" s="17">
        <v>3.44247457574805E-3</v>
      </c>
      <c r="CH8" s="17">
        <v>17.2519672875708</v>
      </c>
      <c r="CI8" s="17">
        <v>1.4401472788901899E-3</v>
      </c>
      <c r="CJ8" s="17">
        <v>0.41428940359463601</v>
      </c>
      <c r="CK8" s="17">
        <v>4.4348259873123999</v>
      </c>
      <c r="CL8" s="17">
        <v>1.3681590189432099E-3</v>
      </c>
      <c r="CM8" s="17">
        <v>0</v>
      </c>
      <c r="CN8" s="17">
        <v>0.100351503001041</v>
      </c>
      <c r="CO8" s="17">
        <v>155.90856590228501</v>
      </c>
      <c r="CP8" s="17">
        <v>123.17648518732599</v>
      </c>
      <c r="CQ8" s="17">
        <v>32.732080714958897</v>
      </c>
      <c r="CR8" s="17">
        <v>1.3228357716452499E-3</v>
      </c>
      <c r="CS8" s="17">
        <v>2.3875021236021299E-4</v>
      </c>
      <c r="CT8" s="17">
        <v>0.63927933600092601</v>
      </c>
      <c r="CU8" s="17">
        <v>6.1453144408251802E-2</v>
      </c>
      <c r="CV8" s="17">
        <v>48.011474771959399</v>
      </c>
      <c r="CW8" s="17">
        <v>0.317482052392841</v>
      </c>
      <c r="CX8" s="17">
        <v>0.14268414379646899</v>
      </c>
      <c r="CY8" s="17">
        <v>68.587829651063402</v>
      </c>
      <c r="CZ8" s="17">
        <v>0</v>
      </c>
      <c r="DA8" s="17">
        <v>2.5008073050149602E-3</v>
      </c>
      <c r="DB8" s="17">
        <v>0.45628254666909102</v>
      </c>
      <c r="DC8" s="17">
        <v>2.1947296537089999E-4</v>
      </c>
      <c r="DD8" s="17">
        <v>6.4135656422890497</v>
      </c>
      <c r="DE8" s="17">
        <v>0.48488696880142002</v>
      </c>
      <c r="DF8" s="17">
        <v>0.48579299060599501</v>
      </c>
      <c r="DG8" s="17">
        <v>0</v>
      </c>
      <c r="DH8" s="17">
        <v>0.27904546149631398</v>
      </c>
      <c r="DI8" s="17">
        <v>2.6294037004385999</v>
      </c>
      <c r="DJ8" s="17">
        <v>1.9761275145162001</v>
      </c>
      <c r="DK8" s="17">
        <v>2.4541049923127001</v>
      </c>
      <c r="DL8" s="17">
        <v>168.27807532091001</v>
      </c>
      <c r="DM8" s="17">
        <v>0.71627024051149901</v>
      </c>
      <c r="DN8" s="17">
        <v>1.1461490340195399</v>
      </c>
      <c r="DP8" s="26">
        <f t="shared" si="29"/>
        <v>1.0313228101181404</v>
      </c>
      <c r="DQ8" s="40">
        <f t="shared" si="0"/>
        <v>-4.6704798656401022E-7</v>
      </c>
      <c r="DR8" s="40">
        <f t="shared" si="1"/>
        <v>-1.4293505610109337E-6</v>
      </c>
      <c r="DS8" s="40">
        <f t="shared" si="2"/>
        <v>2.493240054634665E-7</v>
      </c>
      <c r="DT8" s="40">
        <f t="shared" si="3"/>
        <v>-1.1679762446863769E-6</v>
      </c>
      <c r="DU8" s="40">
        <f t="shared" si="4"/>
        <v>2.4507383322590018E-7</v>
      </c>
      <c r="DV8" s="40">
        <f t="shared" si="5"/>
        <v>7.2382395202926268E-7</v>
      </c>
      <c r="DW8" s="40">
        <f t="shared" si="6"/>
        <v>-9.3701417695920621E-7</v>
      </c>
      <c r="DX8" s="40">
        <f t="shared" si="7"/>
        <v>4.083016836567148E-7</v>
      </c>
      <c r="DY8" s="40">
        <f t="shared" si="8"/>
        <v>1.1619554456757992E-6</v>
      </c>
      <c r="DZ8" s="40">
        <f t="shared" si="9"/>
        <v>1.7822805277944524E-6</v>
      </c>
      <c r="EA8" s="40">
        <f t="shared" si="10"/>
        <v>4.5352178509310454E-6</v>
      </c>
      <c r="EB8" s="40">
        <f t="shared" si="11"/>
        <v>3.6203291788441422E-7</v>
      </c>
      <c r="EC8" s="40">
        <f t="shared" si="12"/>
        <v>4.3087062115640499E-6</v>
      </c>
      <c r="ED8" s="40">
        <f t="shared" si="13"/>
        <v>3.3578329686797647E-7</v>
      </c>
      <c r="EE8" s="40">
        <f t="shared" si="14"/>
        <v>-4.1650899744528793E-6</v>
      </c>
      <c r="EF8" s="40">
        <f t="shared" si="15"/>
        <v>-8.2171175831422003E-6</v>
      </c>
      <c r="EG8" s="40">
        <f t="shared" si="16"/>
        <v>5.6632181200009749E-6</v>
      </c>
      <c r="EH8" s="40">
        <f t="shared" si="17"/>
        <v>-4.6060773788013327E-6</v>
      </c>
      <c r="EI8" s="40">
        <f t="shared" si="18"/>
        <v>-3.5303085630846666E-6</v>
      </c>
      <c r="EJ8" s="40">
        <f t="shared" si="19"/>
        <v>2.8331342436606102E-6</v>
      </c>
      <c r="EK8" s="40">
        <f t="shared" si="20"/>
        <v>0.10235058740519086</v>
      </c>
      <c r="EL8" s="40">
        <f t="shared" si="21"/>
        <v>3.5424287625657711E-7</v>
      </c>
      <c r="EM8" s="40">
        <f t="shared" si="22"/>
        <v>7.4467449652256502E-6</v>
      </c>
      <c r="EN8" s="40">
        <f t="shared" si="23"/>
        <v>-2.2589380095417234E-5</v>
      </c>
      <c r="EO8" s="40">
        <f t="shared" si="24"/>
        <v>-3.0690242980250781E-6</v>
      </c>
      <c r="EP8" s="40">
        <f t="shared" si="25"/>
        <v>-4.7942663878991807E-6</v>
      </c>
      <c r="EQ8" s="40">
        <f t="shared" si="26"/>
        <v>1.0273217936660521E-5</v>
      </c>
      <c r="ER8" s="40">
        <f t="shared" si="27"/>
        <v>7.5805999553618379E-6</v>
      </c>
      <c r="ES8" s="40">
        <f t="shared" si="28"/>
        <v>-9.0289795374374464E-7</v>
      </c>
      <c r="ET8" s="40"/>
    </row>
    <row r="9" spans="1:150" x14ac:dyDescent="0.25">
      <c r="A9" s="17" t="s">
        <v>179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5"/>
      <c r="DP9" s="26" t="e">
        <f t="shared" si="29"/>
        <v>#DIV/0!</v>
      </c>
      <c r="DQ9" s="40">
        <f t="shared" si="0"/>
        <v>0</v>
      </c>
      <c r="DR9" s="40">
        <f t="shared" si="1"/>
        <v>0</v>
      </c>
      <c r="DS9" s="40">
        <f t="shared" si="2"/>
        <v>0</v>
      </c>
      <c r="DT9" s="40">
        <f t="shared" si="3"/>
        <v>0</v>
      </c>
      <c r="DU9" s="40">
        <f t="shared" si="4"/>
        <v>0</v>
      </c>
      <c r="DV9" s="40">
        <f t="shared" si="5"/>
        <v>0</v>
      </c>
      <c r="DW9" s="40">
        <f t="shared" si="6"/>
        <v>0</v>
      </c>
      <c r="DX9" s="40">
        <f t="shared" si="7"/>
        <v>0</v>
      </c>
      <c r="DY9" s="40">
        <f t="shared" si="8"/>
        <v>0</v>
      </c>
      <c r="DZ9" s="40">
        <f t="shared" si="9"/>
        <v>0</v>
      </c>
      <c r="EA9" s="40">
        <f t="shared" si="10"/>
        <v>0</v>
      </c>
      <c r="EB9" s="40">
        <f t="shared" si="11"/>
        <v>0</v>
      </c>
      <c r="EC9" s="40">
        <f t="shared" si="12"/>
        <v>0</v>
      </c>
      <c r="ED9" s="40">
        <f t="shared" si="13"/>
        <v>0</v>
      </c>
      <c r="EE9" s="40">
        <f t="shared" si="14"/>
        <v>0</v>
      </c>
      <c r="EF9" s="40">
        <f t="shared" si="15"/>
        <v>0</v>
      </c>
      <c r="EG9" s="40">
        <f t="shared" si="16"/>
        <v>0</v>
      </c>
      <c r="EH9" s="40">
        <f t="shared" si="17"/>
        <v>0</v>
      </c>
      <c r="EI9" s="40">
        <f t="shared" si="18"/>
        <v>0</v>
      </c>
      <c r="EJ9" s="40">
        <f t="shared" si="19"/>
        <v>0</v>
      </c>
      <c r="EK9" s="40">
        <f t="shared" si="20"/>
        <v>0</v>
      </c>
      <c r="EL9" s="40">
        <f t="shared" si="21"/>
        <v>0</v>
      </c>
      <c r="EM9" s="40">
        <f t="shared" si="22"/>
        <v>0</v>
      </c>
      <c r="EN9" s="40">
        <f t="shared" si="23"/>
        <v>0</v>
      </c>
      <c r="EO9" s="40">
        <f t="shared" si="24"/>
        <v>0</v>
      </c>
      <c r="EP9" s="40">
        <f t="shared" si="25"/>
        <v>0</v>
      </c>
      <c r="EQ9" s="40">
        <f t="shared" si="26"/>
        <v>0</v>
      </c>
      <c r="ER9" s="40">
        <f t="shared" si="27"/>
        <v>0</v>
      </c>
      <c r="ES9" s="40">
        <f t="shared" si="28"/>
        <v>0</v>
      </c>
      <c r="ET9" s="40"/>
    </row>
    <row r="10" spans="1:150" x14ac:dyDescent="0.25">
      <c r="A10" s="17" t="s">
        <v>180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5"/>
      <c r="DP10" s="26" t="e">
        <f t="shared" si="29"/>
        <v>#DIV/0!</v>
      </c>
      <c r="DQ10" s="40">
        <f t="shared" si="0"/>
        <v>0</v>
      </c>
      <c r="DR10" s="40">
        <f t="shared" si="1"/>
        <v>0</v>
      </c>
      <c r="DS10" s="40">
        <f t="shared" si="2"/>
        <v>0</v>
      </c>
      <c r="DT10" s="40">
        <f t="shared" si="3"/>
        <v>0</v>
      </c>
      <c r="DU10" s="40">
        <f t="shared" si="4"/>
        <v>0</v>
      </c>
      <c r="DV10" s="40">
        <f t="shared" si="5"/>
        <v>0</v>
      </c>
      <c r="DW10" s="40">
        <f t="shared" si="6"/>
        <v>0</v>
      </c>
      <c r="DX10" s="40">
        <f t="shared" si="7"/>
        <v>0</v>
      </c>
      <c r="DY10" s="40">
        <f t="shared" si="8"/>
        <v>0</v>
      </c>
      <c r="DZ10" s="40">
        <f t="shared" si="9"/>
        <v>0</v>
      </c>
      <c r="EA10" s="40">
        <f t="shared" si="10"/>
        <v>0</v>
      </c>
      <c r="EB10" s="40">
        <f t="shared" si="11"/>
        <v>0</v>
      </c>
      <c r="EC10" s="40">
        <f t="shared" si="12"/>
        <v>0</v>
      </c>
      <c r="ED10" s="40">
        <f t="shared" si="13"/>
        <v>0</v>
      </c>
      <c r="EE10" s="40">
        <f t="shared" si="14"/>
        <v>0</v>
      </c>
      <c r="EF10" s="40">
        <f t="shared" si="15"/>
        <v>0</v>
      </c>
      <c r="EG10" s="40">
        <f t="shared" si="16"/>
        <v>0</v>
      </c>
      <c r="EH10" s="40">
        <f t="shared" si="17"/>
        <v>0</v>
      </c>
      <c r="EI10" s="40">
        <f t="shared" si="18"/>
        <v>0</v>
      </c>
      <c r="EJ10" s="40">
        <f t="shared" si="19"/>
        <v>0</v>
      </c>
      <c r="EK10" s="40">
        <f t="shared" si="20"/>
        <v>0</v>
      </c>
      <c r="EL10" s="40">
        <f t="shared" si="21"/>
        <v>0</v>
      </c>
      <c r="EM10" s="40">
        <f t="shared" si="22"/>
        <v>0</v>
      </c>
      <c r="EN10" s="40">
        <f t="shared" si="23"/>
        <v>0</v>
      </c>
      <c r="EO10" s="40">
        <f t="shared" si="24"/>
        <v>0</v>
      </c>
      <c r="EP10" s="40">
        <f t="shared" si="25"/>
        <v>0</v>
      </c>
      <c r="EQ10" s="40">
        <f t="shared" si="26"/>
        <v>0</v>
      </c>
      <c r="ER10" s="40">
        <f t="shared" si="27"/>
        <v>0</v>
      </c>
      <c r="ES10" s="40">
        <f t="shared" si="28"/>
        <v>0</v>
      </c>
      <c r="ET10" s="40"/>
    </row>
    <row r="11" spans="1:150" x14ac:dyDescent="0.25">
      <c r="A11" s="17" t="s">
        <v>181</v>
      </c>
      <c r="B11" s="15">
        <v>69825.835766000193</v>
      </c>
      <c r="C11" s="15">
        <v>642.10733600000196</v>
      </c>
      <c r="D11" s="15">
        <v>1324.3082320000001</v>
      </c>
      <c r="E11" s="15">
        <v>12028.996061</v>
      </c>
      <c r="F11" s="15">
        <v>10852.549648</v>
      </c>
      <c r="G11" s="15">
        <v>748.56553499999802</v>
      </c>
      <c r="H11" s="15">
        <v>16555.983738999901</v>
      </c>
      <c r="I11" s="17">
        <v>863.70503300000098</v>
      </c>
      <c r="J11" s="17">
        <v>263.73370099999897</v>
      </c>
      <c r="K11" s="17">
        <v>498.46562699999703</v>
      </c>
      <c r="L11" s="17">
        <v>63.441084999999703</v>
      </c>
      <c r="M11" s="17">
        <v>1789.944851</v>
      </c>
      <c r="N11" s="17">
        <v>217.51224300000001</v>
      </c>
      <c r="O11" s="17">
        <v>78.848209999999796</v>
      </c>
      <c r="P11" s="17">
        <v>8.7304080000001107</v>
      </c>
      <c r="Q11" s="17">
        <v>3.5755599999999701</v>
      </c>
      <c r="R11" s="17">
        <v>4.3493740000000303</v>
      </c>
      <c r="S11" s="17">
        <v>3.9828299999999799</v>
      </c>
      <c r="T11" s="17">
        <v>16.8815950000001</v>
      </c>
      <c r="U11" s="17">
        <v>1182.72306999999</v>
      </c>
      <c r="V11" s="17">
        <v>251.04550099999801</v>
      </c>
      <c r="W11" s="17">
        <v>271.890376</v>
      </c>
      <c r="X11" s="17">
        <v>36.252043</v>
      </c>
      <c r="Y11" s="17">
        <v>0.24146100000000401</v>
      </c>
      <c r="Z11" s="17">
        <v>24.470151999999899</v>
      </c>
      <c r="AA11" s="17">
        <v>58.080758999999901</v>
      </c>
      <c r="AB11" s="17">
        <v>53.471773999999698</v>
      </c>
      <c r="AC11" s="17">
        <v>0.66970399999998198</v>
      </c>
      <c r="AD11" s="17">
        <v>7.4099000000001206E-2</v>
      </c>
      <c r="AE11" s="15"/>
      <c r="AF11" s="17" t="s">
        <v>181</v>
      </c>
      <c r="AG11" s="17">
        <v>1408.55188231376</v>
      </c>
      <c r="AH11" s="17">
        <v>211.29862152344799</v>
      </c>
      <c r="AI11" s="17">
        <v>271.89006507619899</v>
      </c>
      <c r="AJ11" s="17">
        <v>263.733357670239</v>
      </c>
      <c r="AK11" s="17">
        <v>36.251979882489003</v>
      </c>
      <c r="AL11" s="17">
        <v>863.70405360493305</v>
      </c>
      <c r="AM11" s="17">
        <v>863.70405360493305</v>
      </c>
      <c r="AN11" s="17">
        <v>75.616655657972004</v>
      </c>
      <c r="AO11" s="17">
        <v>447.93772148389297</v>
      </c>
      <c r="AP11" s="17">
        <v>498.46500130479097</v>
      </c>
      <c r="AQ11" s="17">
        <v>0.669703477257661</v>
      </c>
      <c r="AR11" s="17">
        <v>63.441029648922701</v>
      </c>
      <c r="AS11" s="17">
        <v>0.24146187566909699</v>
      </c>
      <c r="AT11" s="17">
        <v>1509.79647893984</v>
      </c>
      <c r="AU11" s="17">
        <v>69825.75833723</v>
      </c>
      <c r="AV11" s="17">
        <v>343.764549258339</v>
      </c>
      <c r="AW11" s="17">
        <v>0</v>
      </c>
      <c r="AX11" s="17">
        <v>226.16252792101099</v>
      </c>
      <c r="AY11" s="17">
        <v>39.702837066092499</v>
      </c>
      <c r="AZ11" s="17">
        <v>150.05930280037799</v>
      </c>
      <c r="BA11" s="17">
        <v>1789.94313692072</v>
      </c>
      <c r="BB11" s="17">
        <v>1789.94313692072</v>
      </c>
      <c r="BC11" s="17">
        <v>158.86061473882</v>
      </c>
      <c r="BD11" s="17">
        <v>0</v>
      </c>
      <c r="BE11" s="17">
        <v>24.4701111000483</v>
      </c>
      <c r="BF11" s="17">
        <v>15965221.1242192</v>
      </c>
      <c r="BG11" s="17">
        <v>0</v>
      </c>
      <c r="BH11" s="17">
        <v>1537.25781260145</v>
      </c>
      <c r="BI11" s="17">
        <v>107.55373209487099</v>
      </c>
      <c r="BJ11" s="17">
        <v>183.88698291321199</v>
      </c>
      <c r="BK11" s="17">
        <v>1595.6143046054201</v>
      </c>
      <c r="BL11" s="17">
        <v>80.854152123257506</v>
      </c>
      <c r="BM11" s="17">
        <v>1.9265730936909201E-2</v>
      </c>
      <c r="BN11" s="17">
        <v>5.4833300043541297E-2</v>
      </c>
      <c r="BO11" s="17">
        <v>1182.7256366228401</v>
      </c>
      <c r="BP11" s="17">
        <v>58.080702156355997</v>
      </c>
      <c r="BQ11" s="17">
        <v>0</v>
      </c>
      <c r="BR11" s="17">
        <v>273.11355888862698</v>
      </c>
      <c r="BS11" s="17">
        <v>642.10687545682504</v>
      </c>
      <c r="BT11" s="17">
        <v>0</v>
      </c>
      <c r="BU11" s="17">
        <v>17054.280036582299</v>
      </c>
      <c r="BV11" s="17">
        <v>1191.8756677900899</v>
      </c>
      <c r="BW11" s="17">
        <v>132.43067730634399</v>
      </c>
      <c r="BX11" s="17">
        <v>1324.3063450964401</v>
      </c>
      <c r="BY11" s="17">
        <v>0.97981125773769695</v>
      </c>
      <c r="BZ11" s="17">
        <v>678.32417685886901</v>
      </c>
      <c r="CA11" s="17">
        <v>68.411478565898406</v>
      </c>
      <c r="CB11" s="17">
        <v>8.7303928214509696</v>
      </c>
      <c r="CC11" s="17">
        <v>3.5755582724022101</v>
      </c>
      <c r="CD11" s="17">
        <v>4.3493890474414796</v>
      </c>
      <c r="CE11" s="17">
        <v>3.98282201321318</v>
      </c>
      <c r="CF11" s="17">
        <v>16.8815951884601</v>
      </c>
      <c r="CG11" s="17">
        <v>0.31979126864090501</v>
      </c>
      <c r="CH11" s="17">
        <v>1630.9852065370701</v>
      </c>
      <c r="CI11" s="17">
        <v>0.122700195173972</v>
      </c>
      <c r="CJ11" s="17">
        <v>39.4071828096804</v>
      </c>
      <c r="CK11" s="17">
        <v>418.70653913667002</v>
      </c>
      <c r="CL11" s="17">
        <v>7.5614471237288997E-2</v>
      </c>
      <c r="CM11" s="17">
        <v>0</v>
      </c>
      <c r="CN11" s="17">
        <v>9.5629849029139606</v>
      </c>
      <c r="CO11" s="17">
        <v>12028.981707176799</v>
      </c>
      <c r="CP11" s="17">
        <v>10852.536872083399</v>
      </c>
      <c r="CQ11" s="17">
        <v>1176.4448350933901</v>
      </c>
      <c r="CR11" s="17">
        <v>0.116979938414656</v>
      </c>
      <c r="CS11" s="17">
        <v>1.8256027105573801E-2</v>
      </c>
      <c r="CT11" s="17">
        <v>30.016091447521699</v>
      </c>
      <c r="CU11" s="17">
        <v>5.9954911759674099</v>
      </c>
      <c r="CV11" s="17">
        <v>4225.9923687373503</v>
      </c>
      <c r="CW11" s="17">
        <v>29.471973599872101</v>
      </c>
      <c r="CX11" s="17">
        <v>13.138650134085101</v>
      </c>
      <c r="CY11" s="17">
        <v>6037.1321482398798</v>
      </c>
      <c r="CZ11" s="17">
        <v>0</v>
      </c>
      <c r="DA11" s="17">
        <v>0.23107150080435601</v>
      </c>
      <c r="DB11" s="17">
        <v>42.214215901387199</v>
      </c>
      <c r="DC11" s="17">
        <v>1.4812596755094E-2</v>
      </c>
      <c r="DD11" s="17">
        <v>748.564779827179</v>
      </c>
      <c r="DE11" s="17">
        <v>45.840867884361202</v>
      </c>
      <c r="DF11" s="17">
        <v>53.4717456558202</v>
      </c>
      <c r="DG11" s="17">
        <v>0</v>
      </c>
      <c r="DH11" s="17">
        <v>26.3806064464959</v>
      </c>
      <c r="DI11" s="17">
        <v>248.58075618686601</v>
      </c>
      <c r="DJ11" s="17">
        <v>217.51203282372001</v>
      </c>
      <c r="DK11" s="17">
        <v>232.00849624052199</v>
      </c>
      <c r="DL11" s="17">
        <v>16555.967951577601</v>
      </c>
      <c r="DM11" s="17">
        <v>78.848104961628906</v>
      </c>
      <c r="DN11" s="17">
        <v>108.356207433449</v>
      </c>
      <c r="DP11" s="26">
        <f t="shared" si="29"/>
        <v>1.0300986379329886</v>
      </c>
      <c r="DQ11" s="40">
        <f t="shared" si="0"/>
        <v>-1.108884259586139E-6</v>
      </c>
      <c r="DR11" s="40">
        <f t="shared" si="1"/>
        <v>-7.1723705852160559E-7</v>
      </c>
      <c r="DS11" s="40">
        <f t="shared" si="2"/>
        <v>-1.4248220425127019E-6</v>
      </c>
      <c r="DT11" s="40">
        <f t="shared" si="3"/>
        <v>-1.1932685926339242E-6</v>
      </c>
      <c r="DU11" s="40">
        <f t="shared" si="4"/>
        <v>-1.1772271968445042E-6</v>
      </c>
      <c r="DV11" s="40">
        <f t="shared" si="5"/>
        <v>-1.0088265939554455E-6</v>
      </c>
      <c r="DW11" s="40">
        <f t="shared" si="6"/>
        <v>-9.5357802649331959E-7</v>
      </c>
      <c r="DX11" s="40">
        <f t="shared" si="7"/>
        <v>-1.1339462322312805E-6</v>
      </c>
      <c r="DY11" s="40">
        <f t="shared" si="8"/>
        <v>-1.3018046562479809E-6</v>
      </c>
      <c r="DZ11" s="40">
        <f t="shared" si="9"/>
        <v>-1.2552424323010281E-6</v>
      </c>
      <c r="EA11" s="40">
        <f t="shared" si="10"/>
        <v>-8.7247998677561827E-7</v>
      </c>
      <c r="EB11" s="40">
        <f t="shared" si="11"/>
        <v>-9.5761569358189026E-7</v>
      </c>
      <c r="EC11" s="40">
        <f t="shared" si="12"/>
        <v>-9.6627333297572287E-7</v>
      </c>
      <c r="ED11" s="40">
        <f t="shared" si="13"/>
        <v>-1.3321592321505195E-6</v>
      </c>
      <c r="EE11" s="40">
        <f t="shared" si="14"/>
        <v>-1.7385841693911497E-6</v>
      </c>
      <c r="EF11" s="40">
        <f t="shared" si="15"/>
        <v>-4.8316844353320297E-7</v>
      </c>
      <c r="EG11" s="40">
        <f t="shared" si="16"/>
        <v>3.4596798181328393E-6</v>
      </c>
      <c r="EH11" s="40">
        <f t="shared" si="17"/>
        <v>-2.0053044694145664E-6</v>
      </c>
      <c r="EI11" s="40">
        <f t="shared" si="18"/>
        <v>1.1163637061903075E-8</v>
      </c>
      <c r="EJ11" s="40">
        <f t="shared" si="19"/>
        <v>2.170096208619713E-6</v>
      </c>
      <c r="EK11" s="40">
        <f t="shared" si="20"/>
        <v>8.7904614106703888E-2</v>
      </c>
      <c r="EL11" s="40">
        <f t="shared" si="21"/>
        <v>-1.1435630991577337E-6</v>
      </c>
      <c r="EM11" s="40">
        <f t="shared" si="22"/>
        <v>-1.7410745926043795E-6</v>
      </c>
      <c r="EN11" s="40">
        <f t="shared" si="23"/>
        <v>3.6265446303408759E-6</v>
      </c>
      <c r="EO11" s="40">
        <f t="shared" si="24"/>
        <v>-1.6714220491857493E-6</v>
      </c>
      <c r="EP11" s="40">
        <f t="shared" si="25"/>
        <v>-9.7870008730263645E-7</v>
      </c>
      <c r="EQ11" s="40">
        <f t="shared" si="26"/>
        <v>-5.3007741051770815E-7</v>
      </c>
      <c r="ER11" s="40">
        <f t="shared" si="27"/>
        <v>-7.8055726258955141E-7</v>
      </c>
      <c r="ES11" s="40">
        <f t="shared" si="28"/>
        <v>4.1809537631122852E-7</v>
      </c>
      <c r="ET11" s="40"/>
    </row>
    <row r="12" spans="1:150" x14ac:dyDescent="0.25">
      <c r="A12" s="17" t="s">
        <v>182</v>
      </c>
      <c r="B12" s="15">
        <v>27845.277579000202</v>
      </c>
      <c r="C12" s="15">
        <v>215.27673799999801</v>
      </c>
      <c r="D12" s="15">
        <v>494.75125099999599</v>
      </c>
      <c r="E12" s="15">
        <v>4519.8205469999803</v>
      </c>
      <c r="F12" s="15">
        <v>4139.5949549999996</v>
      </c>
      <c r="G12" s="15">
        <v>298.152231999999</v>
      </c>
      <c r="H12" s="15">
        <v>5464.5846540000002</v>
      </c>
      <c r="I12" s="17">
        <v>279.36593499999998</v>
      </c>
      <c r="J12" s="17">
        <v>85.304839000000001</v>
      </c>
      <c r="K12" s="17">
        <v>161.228982</v>
      </c>
      <c r="L12" s="17">
        <v>20.520066</v>
      </c>
      <c r="M12" s="17">
        <v>578.95879200000002</v>
      </c>
      <c r="N12" s="17">
        <v>70.354461999999799</v>
      </c>
      <c r="O12" s="17">
        <v>25.503538000000301</v>
      </c>
      <c r="P12" s="17">
        <v>2.8234469999999501</v>
      </c>
      <c r="Q12" s="17">
        <v>1.15637399999997</v>
      </c>
      <c r="R12" s="17">
        <v>1.4065409999999501</v>
      </c>
      <c r="S12" s="17">
        <v>1.28792299999995</v>
      </c>
      <c r="T12" s="17">
        <v>5.4592410000005103</v>
      </c>
      <c r="U12" s="17">
        <v>382.55249600000002</v>
      </c>
      <c r="V12" s="17">
        <v>81.200789000000299</v>
      </c>
      <c r="W12" s="17">
        <v>87.943095000000397</v>
      </c>
      <c r="X12" s="17">
        <v>11.725708999999901</v>
      </c>
      <c r="Y12" s="17">
        <v>7.7897000000001507E-2</v>
      </c>
      <c r="Z12" s="17">
        <v>7.9148910000000496</v>
      </c>
      <c r="AA12" s="17">
        <v>18.786214000000001</v>
      </c>
      <c r="AB12" s="17">
        <v>17.295458</v>
      </c>
      <c r="AC12" s="17">
        <v>0.216453000000005</v>
      </c>
      <c r="AD12" s="17">
        <v>2.3161999999999999E-2</v>
      </c>
      <c r="AE12" s="15"/>
      <c r="AF12" s="17" t="s">
        <v>182</v>
      </c>
      <c r="AG12" s="17">
        <v>468.50345692392801</v>
      </c>
      <c r="AH12" s="17">
        <v>70.280748827441897</v>
      </c>
      <c r="AI12" s="17">
        <v>87.946104223739297</v>
      </c>
      <c r="AJ12" s="17">
        <v>85.307777365846306</v>
      </c>
      <c r="AK12" s="17">
        <v>11.7261120191323</v>
      </c>
      <c r="AL12" s="17">
        <v>279.37553931979699</v>
      </c>
      <c r="AM12" s="17">
        <v>279.37553931979699</v>
      </c>
      <c r="AN12" s="17">
        <v>25.1511188415917</v>
      </c>
      <c r="AO12" s="17">
        <v>148.99015511971399</v>
      </c>
      <c r="AP12" s="17">
        <v>161.23449270458201</v>
      </c>
      <c r="AQ12" s="17">
        <v>0.21646082081295301</v>
      </c>
      <c r="AR12" s="17">
        <v>20.5207744467099</v>
      </c>
      <c r="AS12" s="17">
        <v>7.7899460274299004E-2</v>
      </c>
      <c r="AT12" s="17">
        <v>502.17871494841199</v>
      </c>
      <c r="AU12" s="17">
        <v>27846.225137796599</v>
      </c>
      <c r="AV12" s="17">
        <v>114.340762647931</v>
      </c>
      <c r="AW12" s="17">
        <v>0</v>
      </c>
      <c r="AX12" s="17">
        <v>75.224715433424393</v>
      </c>
      <c r="AY12" s="17">
        <v>13.2057018516879</v>
      </c>
      <c r="AZ12" s="17">
        <v>49.911767580826897</v>
      </c>
      <c r="BA12" s="17">
        <v>578.97872696635102</v>
      </c>
      <c r="BB12" s="17">
        <v>578.97872696635102</v>
      </c>
      <c r="BC12" s="17">
        <v>52.839170464658103</v>
      </c>
      <c r="BD12" s="17">
        <v>0</v>
      </c>
      <c r="BE12" s="17">
        <v>7.9151601155635003</v>
      </c>
      <c r="BF12" s="17">
        <v>5164145.7691784902</v>
      </c>
      <c r="BG12" s="17">
        <v>0</v>
      </c>
      <c r="BH12" s="17">
        <v>511.31266369874902</v>
      </c>
      <c r="BI12" s="17">
        <v>35.773843752335999</v>
      </c>
      <c r="BJ12" s="17">
        <v>61.163294114081097</v>
      </c>
      <c r="BK12" s="17">
        <v>530.72287333825795</v>
      </c>
      <c r="BL12" s="17">
        <v>26.893183419153001</v>
      </c>
      <c r="BM12" s="17">
        <v>6.0222975027144398E-3</v>
      </c>
      <c r="BN12" s="17">
        <v>1.7140468151479502E-2</v>
      </c>
      <c r="BO12" s="17">
        <v>382.566777189834</v>
      </c>
      <c r="BP12" s="17">
        <v>18.786863480291</v>
      </c>
      <c r="BQ12" s="17">
        <v>0</v>
      </c>
      <c r="BR12" s="17">
        <v>88.543828397175204</v>
      </c>
      <c r="BS12" s="17">
        <v>215.28333598262699</v>
      </c>
      <c r="BT12" s="17">
        <v>0</v>
      </c>
      <c r="BU12" s="17">
        <v>5630.5170079851396</v>
      </c>
      <c r="BV12" s="17">
        <v>445.29258649567498</v>
      </c>
      <c r="BW12" s="17">
        <v>49.4769492049493</v>
      </c>
      <c r="BX12" s="17">
        <v>494.769535700625</v>
      </c>
      <c r="BY12" s="17">
        <v>0.32589888237520498</v>
      </c>
      <c r="BZ12" s="17">
        <v>225.619835897229</v>
      </c>
      <c r="CA12" s="17">
        <v>22.754595717424799</v>
      </c>
      <c r="CB12" s="17">
        <v>2.8235491525834302</v>
      </c>
      <c r="CC12" s="17">
        <v>1.15641094712853</v>
      </c>
      <c r="CD12" s="17">
        <v>1.4065909080815899</v>
      </c>
      <c r="CE12" s="17">
        <v>1.28796746229269</v>
      </c>
      <c r="CF12" s="17">
        <v>5.4594283718324297</v>
      </c>
      <c r="CG12" s="17">
        <v>0.11896854611848701</v>
      </c>
      <c r="CH12" s="17">
        <v>542.48776623664696</v>
      </c>
      <c r="CI12" s="17">
        <v>4.75701047284732E-2</v>
      </c>
      <c r="CJ12" s="17">
        <v>14.500338357755</v>
      </c>
      <c r="CK12" s="17">
        <v>154.599075170334</v>
      </c>
      <c r="CL12" s="17">
        <v>3.7063327442913997E-2</v>
      </c>
      <c r="CM12" s="17">
        <v>0</v>
      </c>
      <c r="CN12" s="17">
        <v>3.5158377913104801</v>
      </c>
      <c r="CO12" s="17">
        <v>4519.9799281384603</v>
      </c>
      <c r="CP12" s="17">
        <v>4139.7394960951597</v>
      </c>
      <c r="CQ12" s="17">
        <v>380.24043204329797</v>
      </c>
      <c r="CR12" s="17">
        <v>4.4543741079934002E-2</v>
      </c>
      <c r="CS12" s="17">
        <v>7.4723121532873603E-3</v>
      </c>
      <c r="CT12" s="17">
        <v>16.263044892375799</v>
      </c>
      <c r="CU12" s="17">
        <v>2.1806772405077202</v>
      </c>
      <c r="CV12" s="17">
        <v>1612.7678582293499</v>
      </c>
      <c r="CW12" s="17">
        <v>10.967749354122899</v>
      </c>
      <c r="CX12" s="17">
        <v>4.9079800673512004</v>
      </c>
      <c r="CY12" s="17">
        <v>2303.95422710913</v>
      </c>
      <c r="CZ12" s="17">
        <v>0</v>
      </c>
      <c r="DA12" s="17">
        <v>8.6178774802824099E-2</v>
      </c>
      <c r="DB12" s="17">
        <v>15.734432997514199</v>
      </c>
      <c r="DC12" s="17">
        <v>6.4780790725596201E-3</v>
      </c>
      <c r="DD12" s="17">
        <v>298.16226787735599</v>
      </c>
      <c r="DE12" s="17">
        <v>15.247315644917199</v>
      </c>
      <c r="DF12" s="17">
        <v>17.296026368274699</v>
      </c>
      <c r="DG12" s="17">
        <v>0</v>
      </c>
      <c r="DH12" s="17">
        <v>8.77454409862791</v>
      </c>
      <c r="DI12" s="17">
        <v>82.681318563570699</v>
      </c>
      <c r="DJ12" s="17">
        <v>70.356883138039194</v>
      </c>
      <c r="DK12" s="17">
        <v>77.169160346420298</v>
      </c>
      <c r="DL12" s="17">
        <v>5464.7712399587699</v>
      </c>
      <c r="DM12" s="17">
        <v>25.504440541901499</v>
      </c>
      <c r="DN12" s="17">
        <v>36.0407771002454</v>
      </c>
      <c r="DP12" s="26">
        <f t="shared" si="29"/>
        <v>1.0303298639135021</v>
      </c>
      <c r="DQ12" s="40">
        <f t="shared" si="0"/>
        <v>3.4029425410062072E-5</v>
      </c>
      <c r="DR12" s="40">
        <f t="shared" si="1"/>
        <v>3.0648841534328206E-5</v>
      </c>
      <c r="DS12" s="40">
        <f t="shared" si="2"/>
        <v>3.6957361082065214E-5</v>
      </c>
      <c r="DT12" s="40">
        <f t="shared" si="3"/>
        <v>3.526271382297385E-5</v>
      </c>
      <c r="DU12" s="40">
        <f t="shared" si="4"/>
        <v>3.4916724155707501E-5</v>
      </c>
      <c r="DV12" s="40">
        <f t="shared" si="5"/>
        <v>3.3660245605619955E-5</v>
      </c>
      <c r="DW12" s="40">
        <f t="shared" si="6"/>
        <v>3.4144581991808814E-5</v>
      </c>
      <c r="DX12" s="40">
        <f t="shared" si="7"/>
        <v>3.4378993977938492E-5</v>
      </c>
      <c r="DY12" s="40">
        <f t="shared" si="8"/>
        <v>3.4445476725003738E-5</v>
      </c>
      <c r="DZ12" s="40">
        <f t="shared" si="9"/>
        <v>3.4179367218283213E-5</v>
      </c>
      <c r="EA12" s="40">
        <f t="shared" si="10"/>
        <v>3.4524582420960855E-5</v>
      </c>
      <c r="EB12" s="40">
        <f t="shared" si="11"/>
        <v>3.4432444288715462E-5</v>
      </c>
      <c r="EC12" s="40">
        <f t="shared" si="12"/>
        <v>3.4413425539307504E-5</v>
      </c>
      <c r="ED12" s="40">
        <f t="shared" si="13"/>
        <v>3.5388890011952077E-5</v>
      </c>
      <c r="EE12" s="40">
        <f t="shared" si="14"/>
        <v>3.6180095989094673E-5</v>
      </c>
      <c r="EF12" s="40">
        <f t="shared" si="15"/>
        <v>3.1950846836707519E-5</v>
      </c>
      <c r="EG12" s="40">
        <f t="shared" si="16"/>
        <v>3.5482848804159077E-5</v>
      </c>
      <c r="EH12" s="40">
        <f t="shared" si="17"/>
        <v>3.4522477461791979E-5</v>
      </c>
      <c r="EI12" s="40">
        <f t="shared" si="18"/>
        <v>3.4321956462335418E-5</v>
      </c>
      <c r="EJ12" s="40">
        <f t="shared" si="19"/>
        <v>3.733132049406385E-5</v>
      </c>
      <c r="EK12" s="40">
        <f t="shared" si="20"/>
        <v>9.043064097782201E-2</v>
      </c>
      <c r="EL12" s="40">
        <f t="shared" si="21"/>
        <v>3.4217851201391959E-5</v>
      </c>
      <c r="EM12" s="40">
        <f t="shared" si="22"/>
        <v>3.4370555537337233E-5</v>
      </c>
      <c r="EN12" s="40">
        <f t="shared" si="23"/>
        <v>3.1583684833782177E-5</v>
      </c>
      <c r="EO12" s="40">
        <f t="shared" si="24"/>
        <v>3.4001171140658762E-5</v>
      </c>
      <c r="EP12" s="40">
        <f t="shared" si="25"/>
        <v>3.4572175692190756E-5</v>
      </c>
      <c r="EQ12" s="40">
        <f t="shared" si="26"/>
        <v>3.286228527160614E-5</v>
      </c>
      <c r="ER12" s="40">
        <f t="shared" si="27"/>
        <v>3.6131691166239337E-5</v>
      </c>
      <c r="ES12" s="40">
        <f t="shared" si="28"/>
        <v>3.305648018054862E-5</v>
      </c>
      <c r="ET12" s="40"/>
    </row>
    <row r="13" spans="1:150" x14ac:dyDescent="0.25">
      <c r="A13" s="17" t="s">
        <v>183</v>
      </c>
      <c r="B13" s="15">
        <v>1023717.0960500001</v>
      </c>
      <c r="C13" s="15">
        <v>10791.544846000101</v>
      </c>
      <c r="D13" s="15">
        <v>8231.3647250000595</v>
      </c>
      <c r="E13" s="15">
        <v>209565.39075300001</v>
      </c>
      <c r="F13" s="15">
        <v>137472.933029999</v>
      </c>
      <c r="G13" s="15">
        <v>9587.9161450000593</v>
      </c>
      <c r="H13" s="15">
        <v>276021.40782000002</v>
      </c>
      <c r="I13" s="17">
        <v>8004.4382750000004</v>
      </c>
      <c r="J13" s="17">
        <v>2446.3968100000102</v>
      </c>
      <c r="K13" s="17">
        <v>2145.9620559999998</v>
      </c>
      <c r="L13" s="17">
        <v>1294.7302689999999</v>
      </c>
      <c r="M13" s="17">
        <v>15987.416777</v>
      </c>
      <c r="N13" s="17">
        <v>1638.0842249999801</v>
      </c>
      <c r="O13" s="17">
        <v>1387.7219420000599</v>
      </c>
      <c r="P13" s="17">
        <v>68.9098479999994</v>
      </c>
      <c r="Q13" s="17">
        <v>28.221229999999998</v>
      </c>
      <c r="R13" s="17">
        <v>34.329955999999797</v>
      </c>
      <c r="S13" s="17">
        <v>31.436124999999301</v>
      </c>
      <c r="T13" s="17">
        <v>133.24664699999099</v>
      </c>
      <c r="U13" s="17">
        <v>17990.314759999801</v>
      </c>
      <c r="V13" s="17">
        <v>2324.79220299998</v>
      </c>
      <c r="W13" s="17">
        <v>1537.9393579999901</v>
      </c>
      <c r="X13" s="17">
        <v>336.20066399999899</v>
      </c>
      <c r="Y13" s="17">
        <v>1.90745699999998</v>
      </c>
      <c r="Z13" s="17">
        <v>228.90250699999899</v>
      </c>
      <c r="AA13" s="17">
        <v>458.41693599999599</v>
      </c>
      <c r="AB13" s="17">
        <v>493.57128699999703</v>
      </c>
      <c r="AC13" s="17">
        <v>5.2867959999999998</v>
      </c>
      <c r="AD13" s="17">
        <v>0.41603499999999499</v>
      </c>
      <c r="AE13" s="15"/>
      <c r="AF13" s="17" t="s">
        <v>183</v>
      </c>
      <c r="AG13" s="17">
        <v>27013.920331855101</v>
      </c>
      <c r="AH13" s="17">
        <v>4052.3915678998201</v>
      </c>
      <c r="AI13" s="17">
        <v>1537.9389751277499</v>
      </c>
      <c r="AJ13" s="17">
        <v>2446.3960935397999</v>
      </c>
      <c r="AK13" s="17">
        <v>336.20063433671902</v>
      </c>
      <c r="AL13" s="17">
        <v>8004.4357467212403</v>
      </c>
      <c r="AM13" s="17">
        <v>8004.4357467212403</v>
      </c>
      <c r="AN13" s="17">
        <v>1450.2149969910199</v>
      </c>
      <c r="AO13" s="17">
        <v>8590.7769138986805</v>
      </c>
      <c r="AP13" s="17">
        <v>2145.96127705153</v>
      </c>
      <c r="AQ13" s="17">
        <v>5.2867885991972203</v>
      </c>
      <c r="AR13" s="17">
        <v>1294.7298800497599</v>
      </c>
      <c r="AS13" s="17">
        <v>1.9074561016046701</v>
      </c>
      <c r="AT13" s="17">
        <v>28955.6422403223</v>
      </c>
      <c r="AU13" s="17">
        <v>1023716.69424987</v>
      </c>
      <c r="AV13" s="17">
        <v>6592.8909879782996</v>
      </c>
      <c r="AW13" s="17">
        <v>0</v>
      </c>
      <c r="AX13" s="17">
        <v>4337.4594753519204</v>
      </c>
      <c r="AY13" s="17">
        <v>761.44079870417704</v>
      </c>
      <c r="AZ13" s="17">
        <v>2877.9123172480299</v>
      </c>
      <c r="BA13" s="17">
        <v>15987.414116542799</v>
      </c>
      <c r="BB13" s="17">
        <v>15987.414116542799</v>
      </c>
      <c r="BC13" s="17">
        <v>3046.7097775463099</v>
      </c>
      <c r="BD13" s="17">
        <v>0</v>
      </c>
      <c r="BE13" s="17">
        <v>228.90249291975701</v>
      </c>
      <c r="BF13" s="17">
        <v>126014892.56448901</v>
      </c>
      <c r="BG13" s="17">
        <v>0</v>
      </c>
      <c r="BH13" s="17">
        <v>29482.3082623755</v>
      </c>
      <c r="BI13" s="17">
        <v>2062.7204999207202</v>
      </c>
      <c r="BJ13" s="17">
        <v>3526.6776927290898</v>
      </c>
      <c r="BK13" s="17">
        <v>30601.501136103401</v>
      </c>
      <c r="BL13" s="17">
        <v>1550.6617058996601</v>
      </c>
      <c r="BM13" s="17">
        <v>0.10816912636342001</v>
      </c>
      <c r="BN13" s="17">
        <v>0.30786624205647101</v>
      </c>
      <c r="BO13" s="17">
        <v>17990.3652494421</v>
      </c>
      <c r="BP13" s="17">
        <v>458.41682525744602</v>
      </c>
      <c r="BQ13" s="17">
        <v>0</v>
      </c>
      <c r="BR13" s="17">
        <v>2748.02906365435</v>
      </c>
      <c r="BS13" s="17">
        <v>10791.5415814629</v>
      </c>
      <c r="BT13" s="17">
        <v>0</v>
      </c>
      <c r="BU13" s="17">
        <v>285578.22104979103</v>
      </c>
      <c r="BV13" s="17">
        <v>7408.2258781023002</v>
      </c>
      <c r="BW13" s="17">
        <v>823.13618766979096</v>
      </c>
      <c r="BX13" s="17">
        <v>8231.3620657720894</v>
      </c>
      <c r="BY13" s="17">
        <v>18.7913196490071</v>
      </c>
      <c r="BZ13" s="17">
        <v>13009.245131743401</v>
      </c>
      <c r="CA13" s="17">
        <v>1312.0300371260901</v>
      </c>
      <c r="CB13" s="17">
        <v>68.909915400448298</v>
      </c>
      <c r="CC13" s="17">
        <v>28.221208230453499</v>
      </c>
      <c r="CD13" s="17">
        <v>34.329943610390401</v>
      </c>
      <c r="CE13" s="17">
        <v>31.436131455586199</v>
      </c>
      <c r="CF13" s="17">
        <v>133.246725621525</v>
      </c>
      <c r="CG13" s="17">
        <v>1.0042463157418799</v>
      </c>
      <c r="CH13" s="17">
        <v>31279.863254196101</v>
      </c>
      <c r="CI13" s="17">
        <v>0</v>
      </c>
      <c r="CJ13" s="17">
        <v>729.00925740185198</v>
      </c>
      <c r="CK13" s="17">
        <v>9197.3927826573399</v>
      </c>
      <c r="CL13" s="17">
        <v>1.36468108091679</v>
      </c>
      <c r="CM13" s="17">
        <v>0</v>
      </c>
      <c r="CN13" s="17">
        <v>874.66480692857499</v>
      </c>
      <c r="CO13" s="17">
        <v>209565.32974426699</v>
      </c>
      <c r="CP13" s="17">
        <v>137472.894425876</v>
      </c>
      <c r="CQ13" s="17">
        <v>72092.435318391101</v>
      </c>
      <c r="CR13" s="17">
        <v>37.703977573383597</v>
      </c>
      <c r="CS13" s="17">
        <v>0.38003651644526698</v>
      </c>
      <c r="CT13" s="17">
        <v>533.13751464056395</v>
      </c>
      <c r="CU13" s="17">
        <v>499.62927705550601</v>
      </c>
      <c r="CV13" s="17">
        <v>51280.782568639203</v>
      </c>
      <c r="CW13" s="17">
        <v>186.882257416767</v>
      </c>
      <c r="CX13" s="17">
        <v>252.09538680476399</v>
      </c>
      <c r="CY13" s="17">
        <v>73258.262044381205</v>
      </c>
      <c r="CZ13" s="17">
        <v>0</v>
      </c>
      <c r="DA13" s="17">
        <v>6.8180267552219203</v>
      </c>
      <c r="DB13" s="17">
        <v>613.26523739986806</v>
      </c>
      <c r="DC13" s="17">
        <v>0.50232430868069899</v>
      </c>
      <c r="DD13" s="17">
        <v>9587.9133018236407</v>
      </c>
      <c r="DE13" s="17">
        <v>879.16043576177901</v>
      </c>
      <c r="DF13" s="17">
        <v>493.57112931424899</v>
      </c>
      <c r="DG13" s="17">
        <v>0</v>
      </c>
      <c r="DH13" s="17">
        <v>505.940471025948</v>
      </c>
      <c r="DI13" s="17">
        <v>4767.4093060067298</v>
      </c>
      <c r="DJ13" s="17">
        <v>1638.08397418197</v>
      </c>
      <c r="DK13" s="17">
        <v>4449.5769951863904</v>
      </c>
      <c r="DL13" s="17">
        <v>276021.32809087198</v>
      </c>
      <c r="DM13" s="17">
        <v>1387.72154762383</v>
      </c>
      <c r="DN13" s="17">
        <v>2078.1102270106899</v>
      </c>
      <c r="DP13" s="26">
        <f t="shared" si="29"/>
        <v>1.0346237481901135</v>
      </c>
      <c r="DQ13" s="40">
        <f t="shared" si="0"/>
        <v>-3.9249137440277057E-7</v>
      </c>
      <c r="DR13" s="40">
        <f t="shared" si="1"/>
        <v>-3.0250879255584095E-7</v>
      </c>
      <c r="DS13" s="40">
        <f t="shared" si="2"/>
        <v>-3.2306039872030681E-7</v>
      </c>
      <c r="DT13" s="40">
        <f t="shared" si="3"/>
        <v>-2.9112026947118468E-7</v>
      </c>
      <c r="DU13" s="40">
        <f t="shared" si="4"/>
        <v>-2.8081253627998073E-7</v>
      </c>
      <c r="DV13" s="40">
        <f t="shared" si="5"/>
        <v>-2.9653747232861551E-7</v>
      </c>
      <c r="DW13" s="40">
        <f t="shared" si="6"/>
        <v>-2.8885124772237158E-7</v>
      </c>
      <c r="DX13" s="40">
        <f t="shared" si="7"/>
        <v>-3.1585961103684942E-7</v>
      </c>
      <c r="DY13" s="40">
        <f t="shared" si="8"/>
        <v>-2.9286345016206627E-7</v>
      </c>
      <c r="DZ13" s="40">
        <f t="shared" si="9"/>
        <v>-3.6298333777019834E-7</v>
      </c>
      <c r="EA13" s="40">
        <f t="shared" si="10"/>
        <v>-3.0041024706614107E-7</v>
      </c>
      <c r="EB13" s="40">
        <f t="shared" si="11"/>
        <v>-1.6640944802917536E-7</v>
      </c>
      <c r="EC13" s="40">
        <f t="shared" si="12"/>
        <v>-1.5311667508726445E-7</v>
      </c>
      <c r="ED13" s="40">
        <f t="shared" si="13"/>
        <v>-2.8418966218657991E-7</v>
      </c>
      <c r="EE13" s="40">
        <f t="shared" si="14"/>
        <v>9.7809603205807809E-7</v>
      </c>
      <c r="EF13" s="40">
        <f t="shared" si="15"/>
        <v>-7.7138900394077997E-7</v>
      </c>
      <c r="EG13" s="40">
        <f t="shared" si="16"/>
        <v>-3.6089791071429282E-7</v>
      </c>
      <c r="EH13" s="40">
        <f t="shared" si="17"/>
        <v>2.0535568231847225E-7</v>
      </c>
      <c r="EI13" s="40">
        <f t="shared" si="18"/>
        <v>5.9004512147773426E-7</v>
      </c>
      <c r="EJ13" s="40">
        <f t="shared" si="19"/>
        <v>2.806479095716239E-6</v>
      </c>
      <c r="EK13" s="40">
        <f t="shared" si="20"/>
        <v>0.18205363047424747</v>
      </c>
      <c r="EL13" s="40">
        <f t="shared" si="21"/>
        <v>-2.4895145452946557E-7</v>
      </c>
      <c r="EM13" s="40">
        <f t="shared" si="22"/>
        <v>-8.8230878611699387E-8</v>
      </c>
      <c r="EN13" s="40">
        <f t="shared" si="23"/>
        <v>-4.7099112059819478E-7</v>
      </c>
      <c r="EO13" s="40">
        <f t="shared" si="24"/>
        <v>-6.1511960557638148E-8</v>
      </c>
      <c r="EP13" s="40">
        <f t="shared" si="25"/>
        <v>-2.4157604413641637E-7</v>
      </c>
      <c r="EQ13" s="40">
        <f t="shared" si="26"/>
        <v>-3.1947917593487346E-7</v>
      </c>
      <c r="ER13" s="40">
        <f t="shared" si="27"/>
        <v>-1.3998653966410434E-6</v>
      </c>
      <c r="ES13" s="40">
        <f t="shared" si="28"/>
        <v>8.8555024465538631E-7</v>
      </c>
      <c r="ET13" s="40"/>
    </row>
    <row r="14" spans="1:150" x14ac:dyDescent="0.25">
      <c r="A14" s="17" t="s">
        <v>184</v>
      </c>
      <c r="B14" s="15">
        <v>308.190428</v>
      </c>
      <c r="C14" s="15">
        <v>2.39507099999999</v>
      </c>
      <c r="D14" s="15">
        <v>5.0609329999999897</v>
      </c>
      <c r="E14" s="15">
        <v>48.7157419999998</v>
      </c>
      <c r="F14" s="15">
        <v>46.282134999999897</v>
      </c>
      <c r="G14" s="15">
        <v>3.12568799999999</v>
      </c>
      <c r="H14" s="15">
        <v>57.776499000000001</v>
      </c>
      <c r="I14" s="17">
        <v>2.5855489999999901</v>
      </c>
      <c r="J14" s="17">
        <v>0.78986500000000104</v>
      </c>
      <c r="K14" s="17">
        <v>0.69419499999999801</v>
      </c>
      <c r="L14" s="17">
        <v>0.41961999999999799</v>
      </c>
      <c r="M14" s="17">
        <v>3.8752490000000002</v>
      </c>
      <c r="N14" s="17">
        <v>0.53069299999999997</v>
      </c>
      <c r="O14" s="17">
        <v>0.450484</v>
      </c>
      <c r="P14" s="17">
        <v>2.9658E-2</v>
      </c>
      <c r="Q14" s="17">
        <v>1.2167999999999899E-2</v>
      </c>
      <c r="R14" s="17">
        <v>1.4768999999999999E-2</v>
      </c>
      <c r="S14" s="17">
        <v>1.35249999999999E-2</v>
      </c>
      <c r="T14" s="17">
        <v>5.7435000000000298E-2</v>
      </c>
      <c r="U14" s="17">
        <v>3.554354</v>
      </c>
      <c r="V14" s="17">
        <v>0.74975900000000095</v>
      </c>
      <c r="W14" s="17">
        <v>0.49674200000000002</v>
      </c>
      <c r="X14" s="17">
        <v>0.107984999999999</v>
      </c>
      <c r="Y14" s="17">
        <v>8.1099999999999998E-4</v>
      </c>
      <c r="Z14" s="17">
        <v>7.4033999999999905E-2</v>
      </c>
      <c r="AA14" s="17">
        <v>0.19772799999999999</v>
      </c>
      <c r="AB14" s="17">
        <v>0.160445</v>
      </c>
      <c r="AC14" s="17">
        <v>2.2619999999999901E-3</v>
      </c>
      <c r="AD14" s="17">
        <v>1.87499999999999E-3</v>
      </c>
      <c r="AE14" s="15"/>
      <c r="AF14" s="17" t="s">
        <v>184</v>
      </c>
      <c r="AG14" s="17">
        <v>5.4556352888696296</v>
      </c>
      <c r="AH14" s="17">
        <v>0.81840918949828301</v>
      </c>
      <c r="AI14" s="17">
        <v>0.49706738355462199</v>
      </c>
      <c r="AJ14" s="17">
        <v>0.79038672360336604</v>
      </c>
      <c r="AK14" s="17">
        <v>0.108056659784057</v>
      </c>
      <c r="AL14" s="17">
        <v>2.58725752700692</v>
      </c>
      <c r="AM14" s="17">
        <v>2.58725752700692</v>
      </c>
      <c r="AN14" s="17">
        <v>0.292878996127581</v>
      </c>
      <c r="AO14" s="17">
        <v>1.7349609728156801</v>
      </c>
      <c r="AP14" s="17">
        <v>0.69465148737645499</v>
      </c>
      <c r="AQ14" s="17">
        <v>2.2634244741674501E-3</v>
      </c>
      <c r="AR14" s="17">
        <v>0.41989610421733098</v>
      </c>
      <c r="AS14" s="17">
        <v>8.1151746888451595E-4</v>
      </c>
      <c r="AT14" s="17">
        <v>5.8477791274954898</v>
      </c>
      <c r="AU14" s="17">
        <v>308.37516546239101</v>
      </c>
      <c r="AV14" s="17">
        <v>1.3314764542631301</v>
      </c>
      <c r="AW14" s="17">
        <v>0</v>
      </c>
      <c r="AX14" s="17">
        <v>0.87597490692934699</v>
      </c>
      <c r="AY14" s="17">
        <v>0.15377818593543299</v>
      </c>
      <c r="AZ14" s="17">
        <v>0.58121552707826896</v>
      </c>
      <c r="BA14" s="17">
        <v>3.8778099724556698</v>
      </c>
      <c r="BB14" s="17">
        <v>3.8778099724556698</v>
      </c>
      <c r="BC14" s="17">
        <v>0.61530306690388403</v>
      </c>
      <c r="BD14" s="17">
        <v>0</v>
      </c>
      <c r="BE14" s="17">
        <v>7.4082741350055395E-2</v>
      </c>
      <c r="BF14" s="17">
        <v>54387.5864480784</v>
      </c>
      <c r="BG14" s="17">
        <v>0</v>
      </c>
      <c r="BH14" s="17">
        <v>5.9541127381371997</v>
      </c>
      <c r="BI14" s="17">
        <v>0.41657912846513101</v>
      </c>
      <c r="BJ14" s="17">
        <v>0.71223172250489097</v>
      </c>
      <c r="BK14" s="17">
        <v>6.1801590483741196</v>
      </c>
      <c r="BL14" s="17">
        <v>0.31316628739011299</v>
      </c>
      <c r="BM14" s="17">
        <v>4.8783309909224598E-4</v>
      </c>
      <c r="BN14" s="17">
        <v>1.38844226921741E-3</v>
      </c>
      <c r="BO14" s="17">
        <v>3.5566896380947601</v>
      </c>
      <c r="BP14" s="17">
        <v>0.197858011485639</v>
      </c>
      <c r="BQ14" s="17">
        <v>0</v>
      </c>
      <c r="BR14" s="17">
        <v>0.83572748121017204</v>
      </c>
      <c r="BS14" s="17">
        <v>2.3971653254848699</v>
      </c>
      <c r="BT14" s="17">
        <v>0</v>
      </c>
      <c r="BU14" s="17">
        <v>59.759522423761403</v>
      </c>
      <c r="BV14" s="17">
        <v>4.5575003830530703</v>
      </c>
      <c r="BW14" s="17">
        <v>0.506392263981436</v>
      </c>
      <c r="BX14" s="17">
        <v>5.0638926470344998</v>
      </c>
      <c r="BY14" s="17">
        <v>3.79503677377712E-3</v>
      </c>
      <c r="BZ14" s="17">
        <v>2.6272938746176302</v>
      </c>
      <c r="CA14" s="17">
        <v>0.264973204874907</v>
      </c>
      <c r="CB14" s="17">
        <v>2.9677586132707202E-2</v>
      </c>
      <c r="CC14" s="17">
        <v>1.2176051321395299E-2</v>
      </c>
      <c r="CD14" s="17">
        <v>1.47786244146453E-2</v>
      </c>
      <c r="CE14" s="17">
        <v>1.35338886396931E-2</v>
      </c>
      <c r="CF14" s="17">
        <v>5.74726054288816E-2</v>
      </c>
      <c r="CG14" s="17">
        <v>1.30985064788328E-3</v>
      </c>
      <c r="CH14" s="17">
        <v>6.3171722349575798</v>
      </c>
      <c r="CI14" s="17">
        <v>5.3746551144474299E-4</v>
      </c>
      <c r="CJ14" s="17">
        <v>0.15851014820571299</v>
      </c>
      <c r="CK14" s="17">
        <v>1.6938224937581601</v>
      </c>
      <c r="CL14" s="17">
        <v>4.71778899562933E-4</v>
      </c>
      <c r="CM14" s="17">
        <v>0</v>
      </c>
      <c r="CN14" s="17">
        <v>3.8411916863704702E-2</v>
      </c>
      <c r="CO14" s="17">
        <v>48.755687154706997</v>
      </c>
      <c r="CP14" s="17">
        <v>46.309063224637598</v>
      </c>
      <c r="CQ14" s="17">
        <v>2.4466239300693902</v>
      </c>
      <c r="CR14" s="17">
        <v>4.9773876441960505E-4</v>
      </c>
      <c r="CS14" s="5">
        <v>8.7125043513726493E-5</v>
      </c>
      <c r="CT14" s="17">
        <v>0.215401795774841</v>
      </c>
      <c r="CU14" s="17">
        <v>2.36545792754509E-2</v>
      </c>
      <c r="CV14" s="17">
        <v>18.046376858082901</v>
      </c>
      <c r="CW14" s="17">
        <v>0.120781797207846</v>
      </c>
      <c r="CX14" s="17">
        <v>5.4181153678687297E-2</v>
      </c>
      <c r="CY14" s="17">
        <v>25.780538412782299</v>
      </c>
      <c r="CZ14" s="17">
        <v>0</v>
      </c>
      <c r="DA14" s="17">
        <v>9.5037754151578704E-4</v>
      </c>
      <c r="DB14" s="17">
        <v>0.173451508457481</v>
      </c>
      <c r="DC14" s="5">
        <v>7.8224142043794805E-5</v>
      </c>
      <c r="DD14" s="17">
        <v>3.12819180034943</v>
      </c>
      <c r="DE14" s="17">
        <v>0.17755168561498</v>
      </c>
      <c r="DF14" s="17">
        <v>0.160550249268892</v>
      </c>
      <c r="DG14" s="17">
        <v>0</v>
      </c>
      <c r="DH14" s="17">
        <v>0.102178027699077</v>
      </c>
      <c r="DI14" s="17">
        <v>0.96281353491955801</v>
      </c>
      <c r="DJ14" s="17">
        <v>0.53104197418330301</v>
      </c>
      <c r="DK14" s="17">
        <v>0.89861645584087002</v>
      </c>
      <c r="DL14" s="17">
        <v>57.829449098033997</v>
      </c>
      <c r="DM14" s="17">
        <v>0.45078019793768598</v>
      </c>
      <c r="DN14" s="17">
        <v>0.41968827123034402</v>
      </c>
      <c r="DP14" s="26">
        <f t="shared" si="29"/>
        <v>1.0333752673738166</v>
      </c>
      <c r="DQ14" s="40">
        <f t="shared" si="0"/>
        <v>5.9942634685270868E-4</v>
      </c>
      <c r="DR14" s="40">
        <f t="shared" si="1"/>
        <v>8.7443148235688474E-4</v>
      </c>
      <c r="DS14" s="40">
        <f t="shared" si="2"/>
        <v>5.8480265091636913E-4</v>
      </c>
      <c r="DT14" s="40">
        <f t="shared" si="3"/>
        <v>8.1996400069607445E-4</v>
      </c>
      <c r="DU14" s="40">
        <f t="shared" si="4"/>
        <v>5.8182762393524715E-4</v>
      </c>
      <c r="DV14" s="40">
        <f t="shared" si="5"/>
        <v>8.0103975490835471E-4</v>
      </c>
      <c r="DW14" s="40">
        <f t="shared" si="6"/>
        <v>9.1646428825665062E-4</v>
      </c>
      <c r="DX14" s="40">
        <f t="shared" si="7"/>
        <v>6.6079854101775792E-4</v>
      </c>
      <c r="DY14" s="40">
        <f t="shared" si="8"/>
        <v>6.6052249861051938E-4</v>
      </c>
      <c r="DZ14" s="40">
        <f t="shared" si="9"/>
        <v>6.575780241243216E-4</v>
      </c>
      <c r="EA14" s="40">
        <f t="shared" si="10"/>
        <v>6.5798631460127141E-4</v>
      </c>
      <c r="EB14" s="40">
        <f t="shared" si="11"/>
        <v>6.6085365241553857E-4</v>
      </c>
      <c r="EC14" s="40">
        <f t="shared" si="12"/>
        <v>6.575820357589818E-4</v>
      </c>
      <c r="ED14" s="40">
        <f t="shared" si="13"/>
        <v>6.5751045028454385E-4</v>
      </c>
      <c r="EE14" s="40">
        <f t="shared" si="14"/>
        <v>6.6039964620680377E-4</v>
      </c>
      <c r="EF14" s="40">
        <f t="shared" si="15"/>
        <v>6.6167993058844363E-4</v>
      </c>
      <c r="EG14" s="40">
        <f t="shared" si="16"/>
        <v>6.5166325718061331E-4</v>
      </c>
      <c r="EH14" s="40">
        <f t="shared" si="17"/>
        <v>6.5720071668760199E-4</v>
      </c>
      <c r="EI14" s="40">
        <f t="shared" si="18"/>
        <v>6.5474760827546592E-4</v>
      </c>
      <c r="EJ14" s="40">
        <f t="shared" si="19"/>
        <v>6.5712027973581629E-4</v>
      </c>
      <c r="EK14" s="40">
        <f t="shared" si="20"/>
        <v>0.11466148617111763</v>
      </c>
      <c r="EL14" s="40">
        <f t="shared" si="21"/>
        <v>6.5503531938505681E-4</v>
      </c>
      <c r="EM14" s="40">
        <f t="shared" si="22"/>
        <v>6.6360868692875346E-4</v>
      </c>
      <c r="EN14" s="40">
        <f t="shared" si="23"/>
        <v>6.3806274292967525E-4</v>
      </c>
      <c r="EO14" s="40">
        <f t="shared" si="24"/>
        <v>6.5836440088999084E-4</v>
      </c>
      <c r="EP14" s="40">
        <f t="shared" si="25"/>
        <v>6.5752693416721176E-4</v>
      </c>
      <c r="EQ14" s="40">
        <f t="shared" si="26"/>
        <v>6.5598347653085922E-4</v>
      </c>
      <c r="ER14" s="40">
        <f t="shared" si="27"/>
        <v>6.2974101125550246E-4</v>
      </c>
      <c r="ES14" s="40">
        <f t="shared" si="28"/>
        <v>6.8019643182186298E-4</v>
      </c>
      <c r="ET14" s="40"/>
    </row>
    <row r="15" spans="1:150" x14ac:dyDescent="0.25">
      <c r="A15" s="17" t="s">
        <v>185</v>
      </c>
      <c r="B15" s="15">
        <v>5028.50786899999</v>
      </c>
      <c r="C15" s="15">
        <v>28.192526000000001</v>
      </c>
      <c r="D15" s="15">
        <v>98.580776</v>
      </c>
      <c r="E15" s="15">
        <v>838.38911699999903</v>
      </c>
      <c r="F15" s="15">
        <v>815.55467199999998</v>
      </c>
      <c r="G15" s="15">
        <v>47.6691989999999</v>
      </c>
      <c r="H15" s="15">
        <v>928.23215499999901</v>
      </c>
      <c r="I15" s="17">
        <v>43.058627000000001</v>
      </c>
      <c r="J15" s="17">
        <v>13.153943</v>
      </c>
      <c r="K15" s="17">
        <v>11.5610929999999</v>
      </c>
      <c r="L15" s="17">
        <v>6.9880430000000002</v>
      </c>
      <c r="M15" s="17">
        <v>64.536561999999904</v>
      </c>
      <c r="N15" s="17">
        <v>8.8377909999999993</v>
      </c>
      <c r="O15" s="17">
        <v>7.5018619999999796</v>
      </c>
      <c r="P15" s="17">
        <v>0.49496899999999999</v>
      </c>
      <c r="Q15" s="17">
        <v>0.202711</v>
      </c>
      <c r="R15" s="17">
        <v>0.246586999999999</v>
      </c>
      <c r="S15" s="17">
        <v>0.22580699999999901</v>
      </c>
      <c r="T15" s="17">
        <v>0.95709899999999903</v>
      </c>
      <c r="U15" s="17">
        <v>59.192771</v>
      </c>
      <c r="V15" s="17">
        <v>12.485977</v>
      </c>
      <c r="W15" s="17">
        <v>8.2725919999999995</v>
      </c>
      <c r="X15" s="17">
        <v>1.7983929999999999</v>
      </c>
      <c r="Y15" s="17">
        <v>1.3707999999999901E-2</v>
      </c>
      <c r="Z15" s="17">
        <v>1.23318699999999</v>
      </c>
      <c r="AA15" s="17">
        <v>3.2928739999999999</v>
      </c>
      <c r="AB15" s="17">
        <v>2.67189899999999</v>
      </c>
      <c r="AC15" s="17">
        <v>3.7976999999999997E-2</v>
      </c>
      <c r="AD15" s="17">
        <v>3.1695000000000001E-2</v>
      </c>
      <c r="AE15" s="15"/>
      <c r="AF15" s="17" t="s">
        <v>185</v>
      </c>
      <c r="AG15" s="17">
        <v>86.771443590005504</v>
      </c>
      <c r="AH15" s="17">
        <v>13.0166864545994</v>
      </c>
      <c r="AI15" s="17">
        <v>8.2725897011028593</v>
      </c>
      <c r="AJ15" s="17">
        <v>13.153937229237499</v>
      </c>
      <c r="AK15" s="17">
        <v>1.79838688344979</v>
      </c>
      <c r="AL15" s="17">
        <v>43.058619186486403</v>
      </c>
      <c r="AM15" s="17">
        <v>43.058619186486403</v>
      </c>
      <c r="AN15" s="17">
        <v>4.65824022798326</v>
      </c>
      <c r="AO15" s="17">
        <v>27.594437709919902</v>
      </c>
      <c r="AP15" s="17">
        <v>11.561083589378899</v>
      </c>
      <c r="AQ15" s="17">
        <v>3.7976955505578197E-2</v>
      </c>
      <c r="AR15" s="17">
        <v>6.98803122787203</v>
      </c>
      <c r="AS15" s="17">
        <v>1.37078989112584E-2</v>
      </c>
      <c r="AT15" s="17">
        <v>93.008443704615502</v>
      </c>
      <c r="AU15" s="17">
        <v>5028.50636137943</v>
      </c>
      <c r="AV15" s="17">
        <v>21.1770292357036</v>
      </c>
      <c r="AW15" s="17">
        <v>0</v>
      </c>
      <c r="AX15" s="5">
        <v>13.9323603757264</v>
      </c>
      <c r="AY15" s="17">
        <v>2.44581656593529</v>
      </c>
      <c r="AZ15" s="17">
        <v>9.2441614647042698</v>
      </c>
      <c r="BA15" s="17">
        <v>64.536557660453795</v>
      </c>
      <c r="BB15" s="17">
        <v>64.536557660453795</v>
      </c>
      <c r="BC15" s="17">
        <v>9.7863376811023493</v>
      </c>
      <c r="BD15" s="17">
        <v>0</v>
      </c>
      <c r="BE15" s="17">
        <v>1.23318547303444</v>
      </c>
      <c r="BF15" s="17">
        <v>905146.45573108003</v>
      </c>
      <c r="BG15" s="17">
        <v>0</v>
      </c>
      <c r="BH15" s="17">
        <v>94.700131944745493</v>
      </c>
      <c r="BI15" s="17">
        <v>6.6256640652319296</v>
      </c>
      <c r="BJ15" s="17">
        <v>11.3280465073487</v>
      </c>
      <c r="BK15" s="17">
        <v>98.295118231547207</v>
      </c>
      <c r="BL15" s="17">
        <v>4.9808819101237303</v>
      </c>
      <c r="BM15" s="17">
        <v>8.2407224436030092E-3</v>
      </c>
      <c r="BN15" s="17">
        <v>2.3454294989445301E-2</v>
      </c>
      <c r="BO15" s="17">
        <v>59.192920704132199</v>
      </c>
      <c r="BP15" s="17">
        <v>3.2928818489168101</v>
      </c>
      <c r="BQ15" s="17">
        <v>0</v>
      </c>
      <c r="BR15" s="17">
        <v>13.845437291436401</v>
      </c>
      <c r="BS15" s="17">
        <v>28.192515620077401</v>
      </c>
      <c r="BT15" s="17">
        <v>0</v>
      </c>
      <c r="BU15" s="17">
        <v>958.92960385147398</v>
      </c>
      <c r="BV15" s="17">
        <v>88.722662790059303</v>
      </c>
      <c r="BW15" s="17">
        <v>9.8580657451567202</v>
      </c>
      <c r="BX15" s="17">
        <v>98.580728535215997</v>
      </c>
      <c r="BY15" s="17">
        <v>6.0359431780281803E-2</v>
      </c>
      <c r="BZ15" s="17">
        <v>41.787006326350102</v>
      </c>
      <c r="CA15" s="17">
        <v>4.2143746530548798</v>
      </c>
      <c r="CB15" s="17">
        <v>0.49496731470879601</v>
      </c>
      <c r="CC15" s="17">
        <v>0.20271225140274499</v>
      </c>
      <c r="CD15" s="17">
        <v>0.24658442209075301</v>
      </c>
      <c r="CE15" s="17">
        <v>0.22580779029812001</v>
      </c>
      <c r="CF15" s="17">
        <v>0.95710958630488796</v>
      </c>
      <c r="CG15" s="17">
        <v>2.2883003807382101E-2</v>
      </c>
      <c r="CH15" s="17">
        <v>100.474072680639</v>
      </c>
      <c r="CI15" s="17">
        <v>9.5124236820494108E-3</v>
      </c>
      <c r="CJ15" s="17">
        <v>2.7589159884698198</v>
      </c>
      <c r="CK15" s="17">
        <v>29.516098248978899</v>
      </c>
      <c r="CL15" s="17">
        <v>8.8128198074262695E-3</v>
      </c>
      <c r="CM15" s="17">
        <v>0</v>
      </c>
      <c r="CN15" s="17">
        <v>0.66837583227235897</v>
      </c>
      <c r="CO15" s="17">
        <v>838.38882441189901</v>
      </c>
      <c r="CP15" s="17">
        <v>815.55439804329797</v>
      </c>
      <c r="CQ15" s="17">
        <v>22.834426368601701</v>
      </c>
      <c r="CR15" s="17">
        <v>8.7608975049190598E-3</v>
      </c>
      <c r="CS15" s="17">
        <v>1.5655723486389199E-3</v>
      </c>
      <c r="CT15" s="17">
        <v>4.0887792819546096</v>
      </c>
      <c r="CU15" s="17">
        <v>0.41006121166024501</v>
      </c>
      <c r="CV15" s="17">
        <v>317.86275435550601</v>
      </c>
      <c r="CW15" s="17">
        <v>2.11026297502714</v>
      </c>
      <c r="CX15" s="17">
        <v>0.94781932439359096</v>
      </c>
      <c r="CY15" s="17">
        <v>454.08968195020799</v>
      </c>
      <c r="CZ15" s="17">
        <v>0</v>
      </c>
      <c r="DA15" s="17">
        <v>1.6616619686172E-2</v>
      </c>
      <c r="DB15" s="5">
        <v>3.03206914146508</v>
      </c>
      <c r="DC15" s="17">
        <v>1.4283965246338899E-3</v>
      </c>
      <c r="DD15" s="17">
        <v>47.669187941158597</v>
      </c>
      <c r="DE15" s="17">
        <v>2.8239431248225402</v>
      </c>
      <c r="DF15" s="17">
        <v>2.6718948667768898</v>
      </c>
      <c r="DG15" s="17">
        <v>0</v>
      </c>
      <c r="DH15" s="17">
        <v>1.62513688021374</v>
      </c>
      <c r="DI15" s="17">
        <v>15.313384145909801</v>
      </c>
      <c r="DJ15" s="17">
        <v>8.8377892185893003</v>
      </c>
      <c r="DK15" s="17">
        <v>14.2924929171117</v>
      </c>
      <c r="DL15" s="17">
        <v>928.23195100227599</v>
      </c>
      <c r="DM15" s="17">
        <v>7.5018576441295801</v>
      </c>
      <c r="DN15" s="17">
        <v>6.6751043007998296</v>
      </c>
      <c r="DP15" s="26">
        <f t="shared" si="29"/>
        <v>1.0330711012652081</v>
      </c>
      <c r="DQ15" s="40">
        <f t="shared" si="0"/>
        <v>-2.99814696383308E-7</v>
      </c>
      <c r="DR15" s="40">
        <f t="shared" si="1"/>
        <v>-3.6817994243112993E-7</v>
      </c>
      <c r="DS15" s="40">
        <f t="shared" si="2"/>
        <v>-4.8148113587213851E-7</v>
      </c>
      <c r="DT15" s="40">
        <f t="shared" si="3"/>
        <v>-3.4898842803531992E-7</v>
      </c>
      <c r="DU15" s="40">
        <f t="shared" si="4"/>
        <v>-3.3591457620529789E-7</v>
      </c>
      <c r="DV15" s="40">
        <f t="shared" si="5"/>
        <v>-2.319913389410705E-7</v>
      </c>
      <c r="DW15" s="40">
        <f t="shared" si="6"/>
        <v>-2.1977015331871495E-7</v>
      </c>
      <c r="DX15" s="40">
        <f t="shared" si="7"/>
        <v>-1.8146220960342291E-7</v>
      </c>
      <c r="DY15" s="40">
        <f t="shared" si="8"/>
        <v>-4.3870970862084952E-7</v>
      </c>
      <c r="DZ15" s="40">
        <f t="shared" si="9"/>
        <v>-8.1399059766086786E-7</v>
      </c>
      <c r="EA15" s="40">
        <f t="shared" si="10"/>
        <v>-1.6846101219198262E-6</v>
      </c>
      <c r="EB15" s="40">
        <f t="shared" si="11"/>
        <v>-6.7241668515317641E-8</v>
      </c>
      <c r="EC15" s="40">
        <f t="shared" si="12"/>
        <v>-2.0156741644527722E-7</v>
      </c>
      <c r="ED15" s="40">
        <f t="shared" si="13"/>
        <v>-5.8063856672998816E-7</v>
      </c>
      <c r="EE15" s="40">
        <f t="shared" si="14"/>
        <v>-3.4048419274315503E-6</v>
      </c>
      <c r="EF15" s="40">
        <f t="shared" si="15"/>
        <v>6.1733341801082353E-6</v>
      </c>
      <c r="EG15" s="40">
        <f t="shared" si="16"/>
        <v>-1.045435990537893E-5</v>
      </c>
      <c r="EH15" s="40">
        <f t="shared" si="17"/>
        <v>3.4998831790007596E-6</v>
      </c>
      <c r="EI15" s="40">
        <f t="shared" si="18"/>
        <v>1.1060825357592627E-5</v>
      </c>
      <c r="EJ15" s="40">
        <f t="shared" si="19"/>
        <v>2.5290948483942506E-6</v>
      </c>
      <c r="EK15" s="40">
        <f t="shared" si="20"/>
        <v>0.10887896809648141</v>
      </c>
      <c r="EL15" s="40">
        <f t="shared" si="21"/>
        <v>-2.7789320931180284E-7</v>
      </c>
      <c r="EM15" s="40">
        <f t="shared" si="22"/>
        <v>-3.4011198941933792E-6</v>
      </c>
      <c r="EN15" s="40">
        <f t="shared" si="23"/>
        <v>-7.3744340166964184E-6</v>
      </c>
      <c r="EO15" s="40">
        <f t="shared" si="24"/>
        <v>-1.2382270896488278E-6</v>
      </c>
      <c r="EP15" s="40">
        <f t="shared" si="25"/>
        <v>2.3836067855227179E-6</v>
      </c>
      <c r="EQ15" s="40">
        <f t="shared" si="26"/>
        <v>-1.5469234054963357E-6</v>
      </c>
      <c r="ER15" s="40">
        <f t="shared" si="27"/>
        <v>-1.1716149722139142E-6</v>
      </c>
      <c r="ES15" s="40">
        <f t="shared" si="28"/>
        <v>5.5002518726858718E-7</v>
      </c>
      <c r="ET15" s="40"/>
    </row>
    <row r="16" spans="1:150" x14ac:dyDescent="0.25">
      <c r="A16" s="17" t="s">
        <v>186</v>
      </c>
      <c r="B16" s="15">
        <v>2443.1044669999901</v>
      </c>
      <c r="C16" s="15">
        <v>24.836030999999899</v>
      </c>
      <c r="D16" s="15">
        <v>35.446199999999898</v>
      </c>
      <c r="E16" s="15">
        <v>355.03161299999903</v>
      </c>
      <c r="F16" s="15">
        <v>351.16008599999901</v>
      </c>
      <c r="G16" s="15">
        <v>29.732530999999899</v>
      </c>
      <c r="H16" s="15">
        <v>464.48543799999999</v>
      </c>
      <c r="I16" s="17">
        <v>21.916903999999999</v>
      </c>
      <c r="J16" s="17">
        <v>6.6953469999999999</v>
      </c>
      <c r="K16" s="17">
        <v>5.8846230000000004</v>
      </c>
      <c r="L16" s="17">
        <v>3.5569039999999998</v>
      </c>
      <c r="M16" s="17">
        <v>32.849218999999998</v>
      </c>
      <c r="N16" s="17">
        <v>4.4984869999999901</v>
      </c>
      <c r="O16" s="17">
        <v>3.818489</v>
      </c>
      <c r="P16" s="17">
        <v>0.25195900000000199</v>
      </c>
      <c r="Q16" s="17">
        <v>0.103156</v>
      </c>
      <c r="R16" s="17">
        <v>0.125502</v>
      </c>
      <c r="S16" s="17">
        <v>0.114901</v>
      </c>
      <c r="T16" s="17">
        <v>0.48714699999998901</v>
      </c>
      <c r="U16" s="17">
        <v>30.129180000000002</v>
      </c>
      <c r="V16" s="17">
        <v>6.3553969999999804</v>
      </c>
      <c r="W16" s="17">
        <v>4.2107789999999996</v>
      </c>
      <c r="X16" s="17">
        <v>0.91542000000000001</v>
      </c>
      <c r="Y16" s="17">
        <v>6.9390000000000198E-3</v>
      </c>
      <c r="Z16" s="17">
        <v>0.62765800000000005</v>
      </c>
      <c r="AA16" s="17">
        <v>1.6760789999999901</v>
      </c>
      <c r="AB16" s="17">
        <v>1.360007</v>
      </c>
      <c r="AC16" s="17">
        <v>1.9356999999999899E-2</v>
      </c>
      <c r="AD16" s="17">
        <v>1.6562999999999901E-2</v>
      </c>
      <c r="AE16" s="15"/>
      <c r="AF16" s="17" t="s">
        <v>186</v>
      </c>
      <c r="AG16" s="17">
        <v>43.239022203071698</v>
      </c>
      <c r="AH16" s="17">
        <v>6.4863304530648298</v>
      </c>
      <c r="AI16" s="17">
        <v>4.2118053546024203</v>
      </c>
      <c r="AJ16" s="17">
        <v>6.6969810900088502</v>
      </c>
      <c r="AK16" s="17">
        <v>0.91564317176646404</v>
      </c>
      <c r="AL16" s="17">
        <v>21.9222210742927</v>
      </c>
      <c r="AM16" s="17">
        <v>21.9222210742927</v>
      </c>
      <c r="AN16" s="17">
        <v>2.3212340626848902</v>
      </c>
      <c r="AO16" s="17">
        <v>13.750562652356599</v>
      </c>
      <c r="AP16" s="17">
        <v>5.8860654830046304</v>
      </c>
      <c r="AQ16" s="17">
        <v>1.9361680202547402E-2</v>
      </c>
      <c r="AR16" s="17">
        <v>3.5577724347089599</v>
      </c>
      <c r="AS16" s="17">
        <v>6.9406509624056799E-3</v>
      </c>
      <c r="AT16" s="17">
        <v>46.346948063773297</v>
      </c>
      <c r="AU16" s="17">
        <v>2443.8020657616698</v>
      </c>
      <c r="AV16" s="17">
        <v>10.5527088090296</v>
      </c>
      <c r="AW16" s="17">
        <v>0</v>
      </c>
      <c r="AX16" s="17">
        <v>6.9426139388257999</v>
      </c>
      <c r="AY16" s="17">
        <v>1.21877605090458</v>
      </c>
      <c r="AZ16" s="17">
        <v>4.6064448298241203</v>
      </c>
      <c r="BA16" s="17">
        <v>32.857203088464402</v>
      </c>
      <c r="BB16" s="17">
        <v>32.857203088464402</v>
      </c>
      <c r="BC16" s="17">
        <v>4.8766060432490397</v>
      </c>
      <c r="BD16" s="17">
        <v>0</v>
      </c>
      <c r="BE16" s="17">
        <v>0.62780881983018799</v>
      </c>
      <c r="BF16" s="17">
        <v>460833.31939879898</v>
      </c>
      <c r="BG16" s="17">
        <v>0</v>
      </c>
      <c r="BH16" s="17">
        <v>47.189977147371202</v>
      </c>
      <c r="BI16" s="17">
        <v>3.3016283230161698</v>
      </c>
      <c r="BJ16" s="17">
        <v>5.6448549160174899</v>
      </c>
      <c r="BK16" s="17">
        <v>48.981356859541798</v>
      </c>
      <c r="BL16" s="17">
        <v>2.4820259483856102</v>
      </c>
      <c r="BM16" s="17">
        <v>4.3073663255014097E-3</v>
      </c>
      <c r="BN16" s="17">
        <v>1.22594491751957E-2</v>
      </c>
      <c r="BO16" s="17">
        <v>30.1366117229312</v>
      </c>
      <c r="BP16" s="17">
        <v>1.67648277783753</v>
      </c>
      <c r="BQ16" s="17">
        <v>0</v>
      </c>
      <c r="BR16" s="17">
        <v>7.0343709545122204</v>
      </c>
      <c r="BS16" s="17">
        <v>24.839951182834799</v>
      </c>
      <c r="BT16" s="17">
        <v>0</v>
      </c>
      <c r="BU16" s="17">
        <v>479.907463403826</v>
      </c>
      <c r="BV16" s="17">
        <v>31.9114133253305</v>
      </c>
      <c r="BW16" s="17">
        <v>3.5457241030771001</v>
      </c>
      <c r="BX16" s="17">
        <v>35.457137428407599</v>
      </c>
      <c r="BY16" s="17">
        <v>3.0077770584166399E-2</v>
      </c>
      <c r="BZ16" s="17">
        <v>20.822846043783699</v>
      </c>
      <c r="CA16" s="17">
        <v>2.1000679372454298</v>
      </c>
      <c r="CB16" s="17">
        <v>0.25201986189145498</v>
      </c>
      <c r="CC16" s="17">
        <v>0.10318098200918201</v>
      </c>
      <c r="CD16" s="17">
        <v>0.125532555336342</v>
      </c>
      <c r="CE16" s="17">
        <v>0.114928785772251</v>
      </c>
      <c r="CF16" s="17">
        <v>0.48726642196244402</v>
      </c>
      <c r="CG16" s="17">
        <v>0.1384843107084</v>
      </c>
      <c r="CH16" s="17">
        <v>50.067146325914699</v>
      </c>
      <c r="CI16" s="17">
        <v>2.7769853430116198</v>
      </c>
      <c r="CJ16" s="17">
        <v>5.0618237197484497</v>
      </c>
      <c r="CK16" s="17">
        <v>12.1645224415086</v>
      </c>
      <c r="CL16" s="17">
        <v>0.11244770835055599</v>
      </c>
      <c r="CM16" s="17">
        <v>0</v>
      </c>
      <c r="CN16" s="17">
        <v>4.6078191076792399</v>
      </c>
      <c r="CO16" s="17">
        <v>355.143502530175</v>
      </c>
      <c r="CP16" s="17">
        <v>351.26727719465902</v>
      </c>
      <c r="CQ16" s="17">
        <v>3.8762253355159002</v>
      </c>
      <c r="CR16" s="17">
        <v>0.33869628071451702</v>
      </c>
      <c r="CS16" s="17">
        <v>2.3605068056680799E-2</v>
      </c>
      <c r="CT16" s="17">
        <v>90.869465932527504</v>
      </c>
      <c r="CU16" s="17">
        <v>0.109320863517364</v>
      </c>
      <c r="CV16" s="17">
        <v>93.699457424891193</v>
      </c>
      <c r="CW16" s="17">
        <v>0.55943341828844095</v>
      </c>
      <c r="CX16" s="17">
        <v>0.93529870500504197</v>
      </c>
      <c r="CY16" s="17">
        <v>133.85636591213401</v>
      </c>
      <c r="CZ16" s="17">
        <v>0</v>
      </c>
      <c r="DA16" s="17">
        <v>3.0947254912724498</v>
      </c>
      <c r="DB16" s="17">
        <v>2.9087491215132499</v>
      </c>
      <c r="DC16" s="17">
        <v>1.0076345731025E-2</v>
      </c>
      <c r="DD16" s="17">
        <v>29.7380166460424</v>
      </c>
      <c r="DE16" s="17">
        <v>1.4072022514425599</v>
      </c>
      <c r="DF16" s="17">
        <v>1.36033709850179</v>
      </c>
      <c r="DG16" s="17">
        <v>0</v>
      </c>
      <c r="DH16" s="17">
        <v>0.80981890769805798</v>
      </c>
      <c r="DI16" s="17">
        <v>7.6307963147283697</v>
      </c>
      <c r="DJ16" s="17">
        <v>4.4995806585966998</v>
      </c>
      <c r="DK16" s="17">
        <v>7.1220602636353103</v>
      </c>
      <c r="DL16" s="17">
        <v>464.61054396291797</v>
      </c>
      <c r="DM16" s="17">
        <v>3.8194136082819101</v>
      </c>
      <c r="DN16" s="17">
        <v>3.3262760416850199</v>
      </c>
      <c r="DP16" s="26">
        <f t="shared" si="29"/>
        <v>1.0329241762583179</v>
      </c>
      <c r="DQ16" s="40">
        <f t="shared" si="0"/>
        <v>2.8553783561140335E-4</v>
      </c>
      <c r="DR16" s="40">
        <f t="shared" si="1"/>
        <v>1.5784256489694541E-4</v>
      </c>
      <c r="DS16" s="40">
        <f t="shared" si="2"/>
        <v>3.085642017395561E-4</v>
      </c>
      <c r="DT16" s="40">
        <f t="shared" si="3"/>
        <v>3.1515371048372658E-4</v>
      </c>
      <c r="DU16" s="40">
        <f t="shared" si="4"/>
        <v>3.05248799432189E-4</v>
      </c>
      <c r="DV16" s="40">
        <f t="shared" si="5"/>
        <v>1.8449980065610546E-4</v>
      </c>
      <c r="DW16" s="40">
        <f t="shared" si="6"/>
        <v>2.6934313259996092E-4</v>
      </c>
      <c r="DX16" s="40">
        <f t="shared" si="7"/>
        <v>2.4260152313034555E-4</v>
      </c>
      <c r="DY16" s="40">
        <f t="shared" si="8"/>
        <v>2.4406352782765201E-4</v>
      </c>
      <c r="DZ16" s="40">
        <f t="shared" si="9"/>
        <v>2.4512751362831787E-4</v>
      </c>
      <c r="EA16" s="40">
        <f t="shared" si="10"/>
        <v>2.4415466623783796E-4</v>
      </c>
      <c r="EB16" s="40">
        <f t="shared" si="11"/>
        <v>2.430526115218824E-4</v>
      </c>
      <c r="EC16" s="40">
        <f t="shared" si="12"/>
        <v>2.4311698504622241E-4</v>
      </c>
      <c r="ED16" s="40">
        <f t="shared" si="13"/>
        <v>2.4213983120289199E-4</v>
      </c>
      <c r="EE16" s="40">
        <f t="shared" si="14"/>
        <v>2.4155474284700949E-4</v>
      </c>
      <c r="EF16" s="40">
        <f t="shared" si="15"/>
        <v>2.4217698613758872E-4</v>
      </c>
      <c r="EG16" s="40">
        <f t="shared" si="16"/>
        <v>2.4346493555479174E-4</v>
      </c>
      <c r="EH16" s="40">
        <f t="shared" si="17"/>
        <v>2.4182358944658139E-4</v>
      </c>
      <c r="EI16" s="40">
        <f t="shared" si="18"/>
        <v>2.4514563869841284E-4</v>
      </c>
      <c r="EJ16" s="40">
        <f t="shared" si="19"/>
        <v>2.4666197125836086E-4</v>
      </c>
      <c r="EK16" s="40">
        <f t="shared" si="20"/>
        <v>0.1068342315220028</v>
      </c>
      <c r="EL16" s="40">
        <f t="shared" si="21"/>
        <v>2.4374459035269523E-4</v>
      </c>
      <c r="EM16" s="40">
        <f t="shared" si="22"/>
        <v>2.4379166553497342E-4</v>
      </c>
      <c r="EN16" s="40">
        <f t="shared" si="23"/>
        <v>2.3792511970890774E-4</v>
      </c>
      <c r="EO16" s="40">
        <f t="shared" si="24"/>
        <v>2.4028982373831392E-4</v>
      </c>
      <c r="EP16" s="40">
        <f t="shared" si="25"/>
        <v>2.4090620880034129E-4</v>
      </c>
      <c r="EQ16" s="40">
        <f t="shared" si="26"/>
        <v>2.4271823732524857E-4</v>
      </c>
      <c r="ER16" s="40">
        <f t="shared" si="27"/>
        <v>2.417834658006438E-4</v>
      </c>
      <c r="ES16" s="40">
        <f t="shared" si="28"/>
        <v>2.3036289906479339E-4</v>
      </c>
      <c r="ET16" s="40"/>
    </row>
    <row r="17" spans="1:150" x14ac:dyDescent="0.25">
      <c r="A17" s="17" t="s">
        <v>187</v>
      </c>
      <c r="B17" s="15">
        <v>23889.255634999899</v>
      </c>
      <c r="C17" s="15">
        <v>294.72829899999999</v>
      </c>
      <c r="D17" s="15">
        <v>285.666325999999</v>
      </c>
      <c r="E17" s="15">
        <v>3213.163356</v>
      </c>
      <c r="F17" s="15">
        <v>3210.2837829999999</v>
      </c>
      <c r="G17" s="15">
        <v>321.075188999999</v>
      </c>
      <c r="H17" s="15">
        <v>4576.5345740000002</v>
      </c>
      <c r="I17" s="17">
        <v>218.589956999999</v>
      </c>
      <c r="J17" s="17">
        <v>66.776882999999899</v>
      </c>
      <c r="K17" s="17">
        <v>58.690610999999997</v>
      </c>
      <c r="L17" s="17">
        <v>35.475251999999998</v>
      </c>
      <c r="M17" s="17">
        <v>327.62408799999997</v>
      </c>
      <c r="N17" s="17">
        <v>44.865709000000003</v>
      </c>
      <c r="O17" s="17">
        <v>38.083678999999997</v>
      </c>
      <c r="P17" s="17">
        <v>2.5128819999999901</v>
      </c>
      <c r="Q17" s="17">
        <v>1.029129</v>
      </c>
      <c r="R17" s="17">
        <v>1.2518750000000001</v>
      </c>
      <c r="S17" s="17">
        <v>1.1463679999999901</v>
      </c>
      <c r="T17" s="17">
        <v>4.8589280000000201</v>
      </c>
      <c r="U17" s="17">
        <v>300.495982999999</v>
      </c>
      <c r="V17" s="17">
        <v>63.3858549999999</v>
      </c>
      <c r="W17" s="17">
        <v>41.996383999999999</v>
      </c>
      <c r="X17" s="17">
        <v>9.1296729999999897</v>
      </c>
      <c r="Y17" s="17">
        <v>6.9541000000000006E-2</v>
      </c>
      <c r="Z17" s="17">
        <v>6.2603549999999997</v>
      </c>
      <c r="AA17" s="17">
        <v>16.716539999999998</v>
      </c>
      <c r="AB17" s="17">
        <v>13.564085</v>
      </c>
      <c r="AC17" s="17">
        <v>0.192796</v>
      </c>
      <c r="AD17" s="17">
        <v>1.1745E-2</v>
      </c>
      <c r="AE17" s="15"/>
      <c r="AF17" s="17" t="s">
        <v>187</v>
      </c>
      <c r="AG17" s="17">
        <v>424.533128527305</v>
      </c>
      <c r="AH17" s="17">
        <v>63.684779414130801</v>
      </c>
      <c r="AI17" s="17">
        <v>41.996370524066201</v>
      </c>
      <c r="AJ17" s="17">
        <v>66.776862142598304</v>
      </c>
      <c r="AK17" s="17">
        <v>9.12967128107144</v>
      </c>
      <c r="AL17" s="17">
        <v>218.58996092836901</v>
      </c>
      <c r="AM17" s="17">
        <v>218.58996092836901</v>
      </c>
      <c r="AN17" s="17">
        <v>22.790650830764299</v>
      </c>
      <c r="AO17" s="17">
        <v>135.00714187737199</v>
      </c>
      <c r="AP17" s="17">
        <v>58.690631465797502</v>
      </c>
      <c r="AQ17" s="17">
        <v>0.19279512455617501</v>
      </c>
      <c r="AR17" s="17">
        <v>35.475232458260997</v>
      </c>
      <c r="AS17" s="17">
        <v>6.9540823054426604E-2</v>
      </c>
      <c r="AT17" s="17">
        <v>455.04799740962</v>
      </c>
      <c r="AU17" s="17">
        <v>23889.252346720801</v>
      </c>
      <c r="AV17" s="17">
        <v>103.609564386098</v>
      </c>
      <c r="AW17" s="17">
        <v>0</v>
      </c>
      <c r="AX17" s="17">
        <v>68.164676063373406</v>
      </c>
      <c r="AY17" s="17">
        <v>11.966308863460901</v>
      </c>
      <c r="AZ17" s="17">
        <v>45.227406295220902</v>
      </c>
      <c r="BA17" s="17">
        <v>327.62406378206998</v>
      </c>
      <c r="BB17" s="17">
        <v>327.62406378206998</v>
      </c>
      <c r="BC17" s="17">
        <v>47.880144790089297</v>
      </c>
      <c r="BD17" s="17">
        <v>0</v>
      </c>
      <c r="BE17" s="17">
        <v>6.2603610551125097</v>
      </c>
      <c r="BF17" s="17">
        <v>4595035.8778704396</v>
      </c>
      <c r="BG17" s="17">
        <v>0</v>
      </c>
      <c r="BH17" s="17">
        <v>463.32471353319698</v>
      </c>
      <c r="BI17" s="17">
        <v>32.4163578552958</v>
      </c>
      <c r="BJ17" s="17">
        <v>55.422998981780403</v>
      </c>
      <c r="BK17" s="17">
        <v>480.913203225899</v>
      </c>
      <c r="BL17" s="17">
        <v>24.369176777111601</v>
      </c>
      <c r="BM17" s="17">
        <v>3.0537069836913001E-3</v>
      </c>
      <c r="BN17" s="17">
        <v>8.6912897589796999E-3</v>
      </c>
      <c r="BO17" s="17">
        <v>300.49683131286201</v>
      </c>
      <c r="BP17" s="17">
        <v>16.716535608462099</v>
      </c>
      <c r="BQ17" s="17">
        <v>0</v>
      </c>
      <c r="BR17" s="17">
        <v>70.037178594455995</v>
      </c>
      <c r="BS17" s="17">
        <v>294.72827495450201</v>
      </c>
      <c r="BT17" s="17">
        <v>0</v>
      </c>
      <c r="BU17" s="17">
        <v>4726.7237319400101</v>
      </c>
      <c r="BV17" s="17">
        <v>257.09958233326103</v>
      </c>
      <c r="BW17" s="17">
        <v>28.566632870472901</v>
      </c>
      <c r="BX17" s="17">
        <v>285.666215203734</v>
      </c>
      <c r="BY17" s="17">
        <v>0.29531225771622199</v>
      </c>
      <c r="BZ17" s="17">
        <v>204.44478379409901</v>
      </c>
      <c r="CA17" s="17">
        <v>20.619011740670398</v>
      </c>
      <c r="CB17" s="17">
        <v>2.51287261335648</v>
      </c>
      <c r="CC17" s="17">
        <v>1.0291268892232499</v>
      </c>
      <c r="CD17" s="17">
        <v>1.25187664426197</v>
      </c>
      <c r="CE17" s="17">
        <v>1.1463673541163</v>
      </c>
      <c r="CF17" s="17">
        <v>4.8589063898322804</v>
      </c>
      <c r="CG17" s="17">
        <v>9.7188987339958094E-2</v>
      </c>
      <c r="CH17" s="17">
        <v>491.57390599932199</v>
      </c>
      <c r="CI17" s="17">
        <v>3.5638336106747798E-2</v>
      </c>
      <c r="CJ17" s="17">
        <v>12.1137554165908</v>
      </c>
      <c r="CK17" s="17">
        <v>128.254070848834</v>
      </c>
      <c r="CL17" s="17">
        <v>1.53060573333994E-2</v>
      </c>
      <c r="CM17" s="17">
        <v>0</v>
      </c>
      <c r="CN17" s="17">
        <v>2.9422160464513798</v>
      </c>
      <c r="CO17" s="17">
        <v>3213.16280637209</v>
      </c>
      <c r="CP17" s="17">
        <v>3210.2832335473599</v>
      </c>
      <c r="CQ17" s="17">
        <v>2.87957282472704</v>
      </c>
      <c r="CR17" s="17">
        <v>3.4671292303113402E-2</v>
      </c>
      <c r="CS17" s="17">
        <v>4.9634867462535204E-3</v>
      </c>
      <c r="CT17" s="17">
        <v>4.7441310959727003</v>
      </c>
      <c r="CU17" s="17">
        <v>1.8648607847351899</v>
      </c>
      <c r="CV17" s="17">
        <v>1249.4462097697799</v>
      </c>
      <c r="CW17" s="17">
        <v>8.95384836499721</v>
      </c>
      <c r="CX17" s="17">
        <v>3.9757114847577899</v>
      </c>
      <c r="CY17" s="17">
        <v>1784.9231671379</v>
      </c>
      <c r="CZ17" s="17">
        <v>0</v>
      </c>
      <c r="DA17" s="17">
        <v>7.0040460743949595E-2</v>
      </c>
      <c r="DB17" s="17">
        <v>12.8037833710874</v>
      </c>
      <c r="DC17" s="17">
        <v>3.67060567480723E-3</v>
      </c>
      <c r="DD17" s="17">
        <v>321.07509431924001</v>
      </c>
      <c r="DE17" s="17">
        <v>13.816314764324</v>
      </c>
      <c r="DF17" s="17">
        <v>13.5640746148988</v>
      </c>
      <c r="DG17" s="17">
        <v>0</v>
      </c>
      <c r="DH17" s="17">
        <v>7.9510207679626896</v>
      </c>
      <c r="DI17" s="17">
        <v>74.921455489672297</v>
      </c>
      <c r="DJ17" s="17">
        <v>44.865739019051702</v>
      </c>
      <c r="DK17" s="17">
        <v>69.926664405125706</v>
      </c>
      <c r="DL17" s="17">
        <v>4576.5338560161299</v>
      </c>
      <c r="DM17" s="17">
        <v>38.083605405661999</v>
      </c>
      <c r="DN17" s="17">
        <v>32.658219150478601</v>
      </c>
      <c r="DP17" s="26">
        <f t="shared" si="29"/>
        <v>1.0328173855256084</v>
      </c>
      <c r="DQ17" s="40">
        <f t="shared" si="0"/>
        <v>-1.3764677931297908E-7</v>
      </c>
      <c r="DR17" s="40">
        <f t="shared" si="1"/>
        <v>-8.1585304369758552E-8</v>
      </c>
      <c r="DS17" s="40">
        <f t="shared" si="2"/>
        <v>-3.878520319728548E-7</v>
      </c>
      <c r="DT17" s="40">
        <f t="shared" si="3"/>
        <v>-1.7105507847212815E-7</v>
      </c>
      <c r="DU17" s="40">
        <f t="shared" si="4"/>
        <v>-1.7115391568363598E-7</v>
      </c>
      <c r="DV17" s="40">
        <f t="shared" si="5"/>
        <v>-2.9488656313215518E-7</v>
      </c>
      <c r="DW17" s="40">
        <f t="shared" si="6"/>
        <v>-1.568837422149127E-7</v>
      </c>
      <c r="DX17" s="40">
        <f t="shared" si="7"/>
        <v>1.7971411221691016E-8</v>
      </c>
      <c r="DY17" s="40">
        <f t="shared" si="8"/>
        <v>-3.123446416973167E-7</v>
      </c>
      <c r="DZ17" s="40">
        <f t="shared" si="9"/>
        <v>3.487064993189193E-7</v>
      </c>
      <c r="EA17" s="40">
        <f t="shared" si="10"/>
        <v>-5.5085553727193236E-7</v>
      </c>
      <c r="EB17" s="40">
        <f t="shared" si="11"/>
        <v>-7.3919869989229971E-8</v>
      </c>
      <c r="EC17" s="40">
        <f t="shared" si="12"/>
        <v>6.6908675620228778E-7</v>
      </c>
      <c r="ED17" s="40">
        <f t="shared" si="13"/>
        <v>-1.9324377247775245E-6</v>
      </c>
      <c r="EE17" s="40">
        <f t="shared" si="14"/>
        <v>-3.7354095854971302E-6</v>
      </c>
      <c r="EF17" s="40">
        <f t="shared" si="15"/>
        <v>-2.051032232162128E-6</v>
      </c>
      <c r="EG17" s="40">
        <f t="shared" si="16"/>
        <v>1.3134394168052516E-6</v>
      </c>
      <c r="EH17" s="40">
        <f t="shared" si="17"/>
        <v>-5.6341741054085237E-7</v>
      </c>
      <c r="EI17" s="40">
        <f t="shared" si="18"/>
        <v>-4.4475175881832692E-6</v>
      </c>
      <c r="EJ17" s="40">
        <f t="shared" si="19"/>
        <v>2.8230422734577352E-6</v>
      </c>
      <c r="EK17" s="40">
        <f t="shared" si="20"/>
        <v>0.10493387829912691</v>
      </c>
      <c r="EL17" s="40">
        <f t="shared" si="21"/>
        <v>-3.2088319313849628E-7</v>
      </c>
      <c r="EM17" s="40">
        <f t="shared" si="22"/>
        <v>-1.8827931183526523E-7</v>
      </c>
      <c r="EN17" s="40">
        <f t="shared" si="23"/>
        <v>-2.544478414199759E-6</v>
      </c>
      <c r="EO17" s="40">
        <f t="shared" si="24"/>
        <v>9.6721551893808475E-7</v>
      </c>
      <c r="EP17" s="40">
        <f t="shared" si="25"/>
        <v>-2.6270615208354796E-7</v>
      </c>
      <c r="EQ17" s="40">
        <f t="shared" si="26"/>
        <v>-7.6563227083342069E-7</v>
      </c>
      <c r="ER17" s="40">
        <f t="shared" si="27"/>
        <v>-4.5407779465759333E-6</v>
      </c>
      <c r="ES17" s="40">
        <f t="shared" si="28"/>
        <v>-2.7733750534508093E-7</v>
      </c>
      <c r="ET17" s="40"/>
    </row>
    <row r="18" spans="1:150" x14ac:dyDescent="0.25">
      <c r="A18" s="17" t="s">
        <v>188</v>
      </c>
      <c r="B18" s="15">
        <v>78472.997430999705</v>
      </c>
      <c r="C18" s="15">
        <v>466.83667999999898</v>
      </c>
      <c r="D18" s="15">
        <v>1517.8109079999899</v>
      </c>
      <c r="E18" s="15">
        <v>12886.6531279999</v>
      </c>
      <c r="F18" s="15">
        <v>12054.820202999999</v>
      </c>
      <c r="G18" s="15">
        <v>741.68145000000095</v>
      </c>
      <c r="H18" s="15">
        <v>14280.627333</v>
      </c>
      <c r="I18" s="17">
        <v>751.21227699999702</v>
      </c>
      <c r="J18" s="17">
        <v>229.383724999999</v>
      </c>
      <c r="K18" s="17">
        <v>433.543256999996</v>
      </c>
      <c r="L18" s="17">
        <v>55.178237999999702</v>
      </c>
      <c r="M18" s="17">
        <v>1556.8143789999899</v>
      </c>
      <c r="N18" s="17">
        <v>189.182524999999</v>
      </c>
      <c r="O18" s="17">
        <v>68.578657999999805</v>
      </c>
      <c r="P18" s="17">
        <v>7.593737</v>
      </c>
      <c r="Q18" s="17">
        <v>3.10994499999999</v>
      </c>
      <c r="R18" s="17">
        <v>3.7830619999999802</v>
      </c>
      <c r="S18" s="17">
        <v>3.4641660000000098</v>
      </c>
      <c r="T18" s="17">
        <v>14.6831800000001</v>
      </c>
      <c r="U18" s="17">
        <v>1028.6798719999999</v>
      </c>
      <c r="V18" s="17">
        <v>218.34810599999901</v>
      </c>
      <c r="W18" s="17">
        <v>236.47819100000001</v>
      </c>
      <c r="X18" s="17">
        <v>31.530424</v>
      </c>
      <c r="Y18" s="17">
        <v>0.210255000000001</v>
      </c>
      <c r="Z18" s="17">
        <v>21.282986999999899</v>
      </c>
      <c r="AA18" s="17">
        <v>50.516064000000299</v>
      </c>
      <c r="AB18" s="17">
        <v>46.507435999999899</v>
      </c>
      <c r="AC18" s="17">
        <v>0.58259999999999601</v>
      </c>
      <c r="AD18" s="17">
        <v>0.48377499999999801</v>
      </c>
      <c r="AE18" s="15"/>
      <c r="AF18" s="17" t="s">
        <v>188</v>
      </c>
      <c r="AG18" s="17">
        <v>1211.4041131496101</v>
      </c>
      <c r="AH18" s="17">
        <v>181.724285957848</v>
      </c>
      <c r="AI18" s="17">
        <v>236.53983557209301</v>
      </c>
      <c r="AJ18" s="17">
        <v>229.44352359731801</v>
      </c>
      <c r="AK18" s="17">
        <v>31.5385900080074</v>
      </c>
      <c r="AL18" s="17">
        <v>751.40791235023005</v>
      </c>
      <c r="AM18" s="17">
        <v>751.40791235023005</v>
      </c>
      <c r="AN18" s="17">
        <v>65.033015221375905</v>
      </c>
      <c r="AO18" s="17">
        <v>385.24204499718201</v>
      </c>
      <c r="AP18" s="17">
        <v>433.65624650625301</v>
      </c>
      <c r="AQ18" s="17">
        <v>0.58275223794380604</v>
      </c>
      <c r="AR18" s="17">
        <v>55.192630387606002</v>
      </c>
      <c r="AS18" s="17">
        <v>0.21030988720101099</v>
      </c>
      <c r="AT18" s="17">
        <v>1298.4779356351501</v>
      </c>
      <c r="AU18" s="17">
        <v>78493.259080192001</v>
      </c>
      <c r="AV18" s="17">
        <v>295.64969750651301</v>
      </c>
      <c r="AW18" s="17">
        <v>0</v>
      </c>
      <c r="AX18" s="17">
        <v>194.50774307740599</v>
      </c>
      <c r="AY18" s="17">
        <v>34.145825176770302</v>
      </c>
      <c r="AZ18" s="17">
        <v>129.056183553528</v>
      </c>
      <c r="BA18" s="17">
        <v>1557.2199124592601</v>
      </c>
      <c r="BB18" s="17">
        <v>1557.2199124592601</v>
      </c>
      <c r="BC18" s="17">
        <v>136.625842690604</v>
      </c>
      <c r="BD18" s="17">
        <v>0</v>
      </c>
      <c r="BE18" s="17">
        <v>21.288530125981001</v>
      </c>
      <c r="BF18" s="17">
        <v>13889467.993142899</v>
      </c>
      <c r="BG18" s="17">
        <v>0</v>
      </c>
      <c r="BH18" s="17">
        <v>1322.0957204973599</v>
      </c>
      <c r="BI18" s="17">
        <v>92.500048278600104</v>
      </c>
      <c r="BJ18" s="17">
        <v>158.14927705017701</v>
      </c>
      <c r="BK18" s="17">
        <v>1372.28446592415</v>
      </c>
      <c r="BL18" s="17">
        <v>69.537421821842699</v>
      </c>
      <c r="BM18" s="17">
        <v>0.12581451809718999</v>
      </c>
      <c r="BN18" s="17">
        <v>0.35808694764573901</v>
      </c>
      <c r="BO18" s="17">
        <v>1028.95090562978</v>
      </c>
      <c r="BP18" s="17">
        <v>50.529225419612999</v>
      </c>
      <c r="BQ18" s="17">
        <v>0</v>
      </c>
      <c r="BR18" s="17">
        <v>237.38446434339201</v>
      </c>
      <c r="BS18" s="17">
        <v>466.95071867865897</v>
      </c>
      <c r="BT18" s="17">
        <v>0</v>
      </c>
      <c r="BU18" s="17">
        <v>14712.8991956436</v>
      </c>
      <c r="BV18" s="17">
        <v>1366.3883465901599</v>
      </c>
      <c r="BW18" s="17">
        <v>151.82089116530801</v>
      </c>
      <c r="BX18" s="17">
        <v>1518.20923775547</v>
      </c>
      <c r="BY18" s="17">
        <v>0.84267269945981205</v>
      </c>
      <c r="BZ18" s="17">
        <v>583.38262346949602</v>
      </c>
      <c r="CA18" s="17">
        <v>58.836256993071501</v>
      </c>
      <c r="CB18" s="17">
        <v>7.5957044771774198</v>
      </c>
      <c r="CC18" s="17">
        <v>3.1107514856832901</v>
      </c>
      <c r="CD18" s="17">
        <v>3.7840519406030699</v>
      </c>
      <c r="CE18" s="17">
        <v>3.4650695733818302</v>
      </c>
      <c r="CF18" s="17">
        <v>14.6870138309914</v>
      </c>
      <c r="CG18" s="17">
        <v>0.33857149322354302</v>
      </c>
      <c r="CH18" s="17">
        <v>1402.70457763577</v>
      </c>
      <c r="CI18" s="17">
        <v>0.14057769340762899</v>
      </c>
      <c r="CJ18" s="17">
        <v>40.834246590937802</v>
      </c>
      <c r="CK18" s="17">
        <v>436.816008136157</v>
      </c>
      <c r="CL18" s="17">
        <v>0.129625707833573</v>
      </c>
      <c r="CM18" s="17">
        <v>0</v>
      </c>
      <c r="CN18" s="17">
        <v>9.8927755497500502</v>
      </c>
      <c r="CO18" s="17">
        <v>12890.0160586531</v>
      </c>
      <c r="CP18" s="17">
        <v>12058.0126833878</v>
      </c>
      <c r="CQ18" s="17">
        <v>832.00337526524299</v>
      </c>
      <c r="CR18" s="17">
        <v>0.12953653279319999</v>
      </c>
      <c r="CS18" s="17">
        <v>2.3105331630483301E-2</v>
      </c>
      <c r="CT18" s="17">
        <v>60.058715845389798</v>
      </c>
      <c r="CU18" s="17">
        <v>6.0714808009391703</v>
      </c>
      <c r="CV18" s="17">
        <v>4699.5555431912999</v>
      </c>
      <c r="CW18" s="17">
        <v>31.222814383174299</v>
      </c>
      <c r="CX18" s="17">
        <v>14.0220591397565</v>
      </c>
      <c r="CY18" s="17">
        <v>6713.6512866614803</v>
      </c>
      <c r="CZ18" s="17">
        <v>0</v>
      </c>
      <c r="DA18" s="17">
        <v>0.24583947693359101</v>
      </c>
      <c r="DB18" s="17">
        <v>44.859445725072597</v>
      </c>
      <c r="DC18" s="17">
        <v>2.1051128076081501E-2</v>
      </c>
      <c r="DD18" s="17">
        <v>741.87177973180701</v>
      </c>
      <c r="DE18" s="17">
        <v>39.424809164377898</v>
      </c>
      <c r="DF18" s="17">
        <v>46.519572067134597</v>
      </c>
      <c r="DG18" s="17">
        <v>0</v>
      </c>
      <c r="DH18" s="17">
        <v>22.688256244090802</v>
      </c>
      <c r="DI18" s="17">
        <v>213.78814898192999</v>
      </c>
      <c r="DJ18" s="17">
        <v>189.23180066151701</v>
      </c>
      <c r="DK18" s="17">
        <v>199.535469457868</v>
      </c>
      <c r="DL18" s="17">
        <v>14284.332292983199</v>
      </c>
      <c r="DM18" s="17">
        <v>68.596531773381201</v>
      </c>
      <c r="DN18" s="17">
        <v>93.190196261424404</v>
      </c>
      <c r="DP18" s="26">
        <f t="shared" si="29"/>
        <v>1.030002585621095</v>
      </c>
      <c r="DQ18" s="40">
        <f t="shared" si="0"/>
        <v>2.5819899654160814E-4</v>
      </c>
      <c r="DR18" s="40">
        <f t="shared" si="1"/>
        <v>2.4427960257963232E-4</v>
      </c>
      <c r="DS18" s="40">
        <f t="shared" si="2"/>
        <v>2.6243700936695699E-4</v>
      </c>
      <c r="DT18" s="40">
        <f t="shared" si="3"/>
        <v>2.6096230105653414E-4</v>
      </c>
      <c r="DU18" s="40">
        <f t="shared" si="4"/>
        <v>2.6483019522816932E-4</v>
      </c>
      <c r="DV18" s="40">
        <f t="shared" si="5"/>
        <v>2.5661924240664134E-4</v>
      </c>
      <c r="DW18" s="40">
        <f t="shared" si="6"/>
        <v>2.5943958180586551E-4</v>
      </c>
      <c r="DX18" s="40">
        <f t="shared" si="7"/>
        <v>2.6042618873897054E-4</v>
      </c>
      <c r="DY18" s="40">
        <f t="shared" si="8"/>
        <v>2.6069241537952318E-4</v>
      </c>
      <c r="DZ18" s="40">
        <f t="shared" si="9"/>
        <v>2.6061876048739832E-4</v>
      </c>
      <c r="EA18" s="40">
        <f t="shared" si="10"/>
        <v>2.6083449069721988E-4</v>
      </c>
      <c r="EB18" s="40">
        <f t="shared" si="11"/>
        <v>2.6048928166416186E-4</v>
      </c>
      <c r="EC18" s="40">
        <f t="shared" si="12"/>
        <v>2.6046624294717572E-4</v>
      </c>
      <c r="ED18" s="40">
        <f t="shared" si="13"/>
        <v>2.6063171696063392E-4</v>
      </c>
      <c r="EE18" s="40">
        <f t="shared" si="14"/>
        <v>2.590920883117037E-4</v>
      </c>
      <c r="EF18" s="40">
        <f t="shared" si="15"/>
        <v>2.5932474153083387E-4</v>
      </c>
      <c r="EG18" s="40">
        <f t="shared" si="16"/>
        <v>2.6167707615941068E-4</v>
      </c>
      <c r="EH18" s="40">
        <f t="shared" si="17"/>
        <v>2.6083431966607301E-4</v>
      </c>
      <c r="EI18" s="40">
        <f t="shared" si="18"/>
        <v>2.6110358868452414E-4</v>
      </c>
      <c r="EJ18" s="40">
        <f t="shared" si="19"/>
        <v>2.6347713915418142E-4</v>
      </c>
      <c r="EK18" s="40">
        <f t="shared" si="20"/>
        <v>8.7183528596273194E-2</v>
      </c>
      <c r="EL18" s="40">
        <f t="shared" si="21"/>
        <v>2.6067762034344074E-4</v>
      </c>
      <c r="EM18" s="40">
        <f t="shared" si="22"/>
        <v>2.589882079416437E-4</v>
      </c>
      <c r="EN18" s="40">
        <f t="shared" si="23"/>
        <v>2.6105063380176278E-4</v>
      </c>
      <c r="EO18" s="40">
        <f t="shared" si="24"/>
        <v>2.6044868519171292E-4</v>
      </c>
      <c r="EP18" s="40">
        <f t="shared" si="25"/>
        <v>2.6053929325729465E-4</v>
      </c>
      <c r="EQ18" s="40">
        <f t="shared" si="26"/>
        <v>2.6094896168212222E-4</v>
      </c>
      <c r="ER18" s="40">
        <f t="shared" si="27"/>
        <v>2.613078335221948E-4</v>
      </c>
      <c r="ES18" s="40">
        <f t="shared" si="28"/>
        <v>2.6141438257664215E-4</v>
      </c>
      <c r="ET18" s="40"/>
    </row>
    <row r="19" spans="1:150" x14ac:dyDescent="0.25">
      <c r="A19" s="17" t="s">
        <v>189</v>
      </c>
      <c r="B19" s="15">
        <v>14889.0741719999</v>
      </c>
      <c r="C19" s="15">
        <v>119.95039999999899</v>
      </c>
      <c r="D19" s="15">
        <v>265.50878999999901</v>
      </c>
      <c r="E19" s="15">
        <v>2513.6542509999999</v>
      </c>
      <c r="F19" s="15">
        <v>2235.9910949999899</v>
      </c>
      <c r="G19" s="15">
        <v>152.69462099999899</v>
      </c>
      <c r="H19" s="15">
        <v>3249.30447399999</v>
      </c>
      <c r="I19" s="17">
        <v>159.45988999999901</v>
      </c>
      <c r="J19" s="17">
        <v>48.691340999999902</v>
      </c>
      <c r="K19" s="17">
        <v>92.028250999999997</v>
      </c>
      <c r="L19" s="17">
        <v>11.712665999999899</v>
      </c>
      <c r="M19" s="17">
        <v>330.46516199999797</v>
      </c>
      <c r="N19" s="17">
        <v>40.15784</v>
      </c>
      <c r="O19" s="17">
        <v>14.557156000000001</v>
      </c>
      <c r="P19" s="17">
        <v>1.61187199999999</v>
      </c>
      <c r="Q19" s="17">
        <v>0.66012099999999996</v>
      </c>
      <c r="R19" s="17">
        <v>0.80301</v>
      </c>
      <c r="S19" s="17">
        <v>0.735263000000002</v>
      </c>
      <c r="T19" s="17">
        <v>3.1167110000000098</v>
      </c>
      <c r="U19" s="17">
        <v>218.35796399999899</v>
      </c>
      <c r="V19" s="17">
        <v>46.348757999999698</v>
      </c>
      <c r="W19" s="17">
        <v>50.197250999999802</v>
      </c>
      <c r="X19" s="17">
        <v>6.6929860000000003</v>
      </c>
      <c r="Y19" s="17">
        <v>4.4568000000000003E-2</v>
      </c>
      <c r="Z19" s="17">
        <v>4.5177129999999899</v>
      </c>
      <c r="AA19" s="17">
        <v>10.723046</v>
      </c>
      <c r="AB19" s="17">
        <v>9.8721240000000208</v>
      </c>
      <c r="AC19" s="17">
        <v>0.123671</v>
      </c>
      <c r="AD19" s="17">
        <v>1.27689999999999E-2</v>
      </c>
      <c r="AE19" s="15"/>
      <c r="AF19" s="17" t="s">
        <v>189</v>
      </c>
      <c r="AG19" s="17">
        <v>282.72589022836098</v>
      </c>
      <c r="AH19" s="17">
        <v>42.412072031165003</v>
      </c>
      <c r="AI19" s="17">
        <v>50.197296717692602</v>
      </c>
      <c r="AJ19" s="17">
        <v>48.691420509788898</v>
      </c>
      <c r="AK19" s="17">
        <v>6.6929911360445802</v>
      </c>
      <c r="AL19" s="17">
        <v>159.460109396875</v>
      </c>
      <c r="AM19" s="17">
        <v>159.460109396875</v>
      </c>
      <c r="AN19" s="17">
        <v>15.1778515755386</v>
      </c>
      <c r="AO19" s="17">
        <v>89.910447040380006</v>
      </c>
      <c r="AP19" s="17">
        <v>92.028332721388296</v>
      </c>
      <c r="AQ19" s="17">
        <v>0.123671727918614</v>
      </c>
      <c r="AR19" s="17">
        <v>11.7126885360238</v>
      </c>
      <c r="AS19" s="17">
        <v>4.4568353088950997E-2</v>
      </c>
      <c r="AT19" s="17">
        <v>303.04781121297998</v>
      </c>
      <c r="AU19" s="17">
        <v>14889.0957895467</v>
      </c>
      <c r="AV19" s="17">
        <v>69.000729481651803</v>
      </c>
      <c r="AW19" s="17">
        <v>0</v>
      </c>
      <c r="AX19" s="17">
        <v>45.3955558719978</v>
      </c>
      <c r="AY19" s="17">
        <v>7.9691899989391297</v>
      </c>
      <c r="AZ19" s="17">
        <v>30.1199895250362</v>
      </c>
      <c r="BA19" s="17">
        <v>330.46562029579297</v>
      </c>
      <c r="BB19" s="17">
        <v>330.46562029579297</v>
      </c>
      <c r="BC19" s="17">
        <v>31.886648939376599</v>
      </c>
      <c r="BD19" s="17">
        <v>0</v>
      </c>
      <c r="BE19" s="17">
        <v>4.5177145960845904</v>
      </c>
      <c r="BF19" s="17">
        <v>2947555.3618454798</v>
      </c>
      <c r="BG19" s="17">
        <v>0</v>
      </c>
      <c r="BH19" s="17">
        <v>308.55990308699199</v>
      </c>
      <c r="BI19" s="17">
        <v>21.588278435149199</v>
      </c>
      <c r="BJ19" s="17">
        <v>36.9099599727559</v>
      </c>
      <c r="BK19" s="17">
        <v>320.27328400014397</v>
      </c>
      <c r="BL19" s="17">
        <v>16.229119133854699</v>
      </c>
      <c r="BM19" s="17">
        <v>3.3199458434608098E-3</v>
      </c>
      <c r="BN19" s="17">
        <v>9.4490874518427803E-3</v>
      </c>
      <c r="BO19" s="17">
        <v>218.35892249127599</v>
      </c>
      <c r="BP19" s="17">
        <v>10.723058614130499</v>
      </c>
      <c r="BQ19" s="17">
        <v>0</v>
      </c>
      <c r="BR19" s="17">
        <v>50.7784601641713</v>
      </c>
      <c r="BS19" s="17">
        <v>119.950525692223</v>
      </c>
      <c r="BT19" s="17">
        <v>0</v>
      </c>
      <c r="BU19" s="17">
        <v>3349.33058924034</v>
      </c>
      <c r="BV19" s="17">
        <v>238.958333979949</v>
      </c>
      <c r="BW19" s="17">
        <v>26.550918123646198</v>
      </c>
      <c r="BX19" s="17">
        <v>265.50925210359497</v>
      </c>
      <c r="BY19" s="17">
        <v>0.19666874651775501</v>
      </c>
      <c r="BZ19" s="17">
        <v>136.15390060361401</v>
      </c>
      <c r="CA19" s="17">
        <v>13.731614739543099</v>
      </c>
      <c r="CB19" s="17">
        <v>1.6118716237592099</v>
      </c>
      <c r="CC19" s="17">
        <v>0.66012472270154299</v>
      </c>
      <c r="CD19" s="17">
        <v>0.80301128295551605</v>
      </c>
      <c r="CE19" s="17">
        <v>0.73525971430744497</v>
      </c>
      <c r="CF19" s="17">
        <v>3.1167268974112199</v>
      </c>
      <c r="CG19" s="17">
        <v>6.2216223273092001E-2</v>
      </c>
      <c r="CH19" s="17">
        <v>327.37291879607699</v>
      </c>
      <c r="CI19" s="17">
        <v>2.6212302011166401E-2</v>
      </c>
      <c r="CJ19" s="17">
        <v>7.4721802832939197</v>
      </c>
      <c r="CK19" s="17">
        <v>80.039194655996297</v>
      </c>
      <c r="CL19" s="17">
        <v>2.5582979469457701E-2</v>
      </c>
      <c r="CM19" s="17">
        <v>0</v>
      </c>
      <c r="CN19" s="17">
        <v>1.8096611166410299</v>
      </c>
      <c r="CO19" s="17">
        <v>2513.6583131860202</v>
      </c>
      <c r="CP19" s="17">
        <v>2235.9943655237498</v>
      </c>
      <c r="CQ19" s="17">
        <v>277.66394766227398</v>
      </c>
      <c r="CR19" s="17">
        <v>2.4006179379068199E-2</v>
      </c>
      <c r="CS19" s="17">
        <v>4.3802078440450401E-3</v>
      </c>
      <c r="CT19" s="17">
        <v>12.0421525534483</v>
      </c>
      <c r="CU19" s="17">
        <v>1.1058804276966601</v>
      </c>
      <c r="CV19" s="17">
        <v>871.60928543791999</v>
      </c>
      <c r="CW19" s="17">
        <v>5.7382414371930697</v>
      </c>
      <c r="CX19" s="17">
        <v>2.5806797154935301</v>
      </c>
      <c r="CY19" s="17">
        <v>1245.1561009496399</v>
      </c>
      <c r="CZ19" s="17">
        <v>0</v>
      </c>
      <c r="DA19" s="17">
        <v>4.5218212558629102E-2</v>
      </c>
      <c r="DB19" s="17">
        <v>8.2493135601889396</v>
      </c>
      <c r="DC19" s="17">
        <v>4.0592817065978797E-3</v>
      </c>
      <c r="DD19" s="17">
        <v>152.69479464144499</v>
      </c>
      <c r="DE19" s="17">
        <v>9.2012101179809402</v>
      </c>
      <c r="DF19" s="17">
        <v>9.8721394596284107</v>
      </c>
      <c r="DG19" s="17">
        <v>0</v>
      </c>
      <c r="DH19" s="17">
        <v>5.2951297782071496</v>
      </c>
      <c r="DI19" s="17">
        <v>49.895408451074701</v>
      </c>
      <c r="DJ19" s="17">
        <v>40.157883155628298</v>
      </c>
      <c r="DK19" s="17">
        <v>46.568970289111903</v>
      </c>
      <c r="DL19" s="17">
        <v>3249.3088635724798</v>
      </c>
      <c r="DM19" s="17">
        <v>14.5571828594196</v>
      </c>
      <c r="DN19" s="17">
        <v>21.749374361121401</v>
      </c>
      <c r="DP19" s="26">
        <f t="shared" si="29"/>
        <v>1.030782461707223</v>
      </c>
      <c r="DQ19" s="40">
        <f t="shared" si="0"/>
        <v>1.4519067169478703E-6</v>
      </c>
      <c r="DR19" s="40">
        <f t="shared" si="1"/>
        <v>1.0478683189314999E-6</v>
      </c>
      <c r="DS19" s="40">
        <f t="shared" si="2"/>
        <v>1.7404455647756056E-6</v>
      </c>
      <c r="DT19" s="40">
        <f t="shared" si="3"/>
        <v>1.6160480379017118E-6</v>
      </c>
      <c r="DU19" s="40">
        <f t="shared" si="4"/>
        <v>1.4626729807999265E-6</v>
      </c>
      <c r="DV19" s="40">
        <f t="shared" si="5"/>
        <v>1.1371811584441137E-6</v>
      </c>
      <c r="DW19" s="40">
        <f t="shared" si="6"/>
        <v>1.3509267983112788E-6</v>
      </c>
      <c r="DX19" s="40">
        <f t="shared" si="7"/>
        <v>1.3758749989803248E-6</v>
      </c>
      <c r="DY19" s="40">
        <f t="shared" si="8"/>
        <v>1.6329348784271625E-6</v>
      </c>
      <c r="DZ19" s="40">
        <f t="shared" si="9"/>
        <v>8.8800327519215771E-7</v>
      </c>
      <c r="EA19" s="40">
        <f t="shared" si="10"/>
        <v>1.924072956604738E-6</v>
      </c>
      <c r="EB19" s="40">
        <f t="shared" si="11"/>
        <v>1.3868202996817964E-6</v>
      </c>
      <c r="EC19" s="40">
        <f t="shared" si="12"/>
        <v>1.0746501379954091E-6</v>
      </c>
      <c r="ED19" s="40">
        <f t="shared" si="13"/>
        <v>1.8451007599753223E-6</v>
      </c>
      <c r="EE19" s="40">
        <f t="shared" si="14"/>
        <v>-2.3341852212005167E-7</v>
      </c>
      <c r="EF19" s="40">
        <f t="shared" si="15"/>
        <v>5.6394229891636112E-6</v>
      </c>
      <c r="EG19" s="40">
        <f t="shared" si="16"/>
        <v>1.5976831123479327E-6</v>
      </c>
      <c r="EH19" s="40">
        <f t="shared" si="17"/>
        <v>-4.4687309942581804E-6</v>
      </c>
      <c r="EI19" s="40">
        <f t="shared" si="18"/>
        <v>5.1007010948748242E-6</v>
      </c>
      <c r="EJ19" s="40">
        <f t="shared" si="19"/>
        <v>4.3895411893644667E-6</v>
      </c>
      <c r="EK19" s="40">
        <f t="shared" si="20"/>
        <v>9.5573265720985026E-2</v>
      </c>
      <c r="EL19" s="40">
        <f t="shared" si="21"/>
        <v>9.1076088607890696E-7</v>
      </c>
      <c r="EM19" s="40">
        <f t="shared" si="22"/>
        <v>7.6737715869366863E-7</v>
      </c>
      <c r="EN19" s="40">
        <f t="shared" si="23"/>
        <v>7.9224769115498037E-6</v>
      </c>
      <c r="EO19" s="40">
        <f t="shared" si="24"/>
        <v>3.532948198537367E-7</v>
      </c>
      <c r="EP19" s="40">
        <f t="shared" si="25"/>
        <v>1.1763570257223949E-6</v>
      </c>
      <c r="EQ19" s="40">
        <f t="shared" si="26"/>
        <v>1.5659880680075626E-6</v>
      </c>
      <c r="ER19" s="40">
        <f t="shared" si="27"/>
        <v>5.885928099524932E-6</v>
      </c>
      <c r="ES19" s="40">
        <f t="shared" si="28"/>
        <v>2.6075106656328103E-6</v>
      </c>
      <c r="ET19" s="40"/>
    </row>
    <row r="20" spans="1:150" x14ac:dyDescent="0.25">
      <c r="A20" s="17" t="s">
        <v>190</v>
      </c>
      <c r="B20" s="15">
        <v>831.89435999999898</v>
      </c>
      <c r="C20" s="15">
        <v>6.4829330000000001</v>
      </c>
      <c r="D20" s="15">
        <v>10.533057999999899</v>
      </c>
      <c r="E20" s="15">
        <v>167.12328299999999</v>
      </c>
      <c r="F20" s="15">
        <v>112.98938099999999</v>
      </c>
      <c r="G20" s="15">
        <v>4.41854100000001</v>
      </c>
      <c r="H20" s="15">
        <v>177.675274999999</v>
      </c>
      <c r="I20" s="17">
        <v>7.0262100000000096</v>
      </c>
      <c r="J20" s="17">
        <v>2.1454929999999899</v>
      </c>
      <c r="K20" s="17">
        <v>4.0550369999999996</v>
      </c>
      <c r="L20" s="17">
        <v>0.516099999999999</v>
      </c>
      <c r="M20" s="17">
        <v>14.56099</v>
      </c>
      <c r="N20" s="17">
        <v>1.7693239999999899</v>
      </c>
      <c r="O20" s="17">
        <v>0.64140199999999803</v>
      </c>
      <c r="P20" s="17">
        <v>7.0845000000001004E-2</v>
      </c>
      <c r="Q20" s="17">
        <v>2.9047E-2</v>
      </c>
      <c r="R20" s="17">
        <v>3.5325000000000099E-2</v>
      </c>
      <c r="S20" s="17">
        <v>3.2385999999999998E-2</v>
      </c>
      <c r="T20" s="17">
        <v>0.13687500000000699</v>
      </c>
      <c r="U20" s="17">
        <v>9.62139999999998</v>
      </c>
      <c r="V20" s="17">
        <v>2.0422199999999999</v>
      </c>
      <c r="W20" s="17">
        <v>2.2118500000000001</v>
      </c>
      <c r="X20" s="17">
        <v>0.29489899999999902</v>
      </c>
      <c r="Y20" s="17">
        <v>1.84599999999999E-3</v>
      </c>
      <c r="Z20" s="17">
        <v>0.19900899999999999</v>
      </c>
      <c r="AA20" s="17">
        <v>0.47247800000000001</v>
      </c>
      <c r="AB20" s="17">
        <v>0.43496499999999899</v>
      </c>
      <c r="AC20" s="17">
        <v>5.3600000000000097E-3</v>
      </c>
      <c r="AD20" s="17">
        <v>4.1370000000000001E-3</v>
      </c>
      <c r="AE20" s="15"/>
      <c r="AF20" s="17" t="s">
        <v>190</v>
      </c>
      <c r="AG20" s="17">
        <v>16.523601720079999</v>
      </c>
      <c r="AH20" s="17">
        <v>2.4787208484218701</v>
      </c>
      <c r="AI20" s="17">
        <v>2.2129329368618298</v>
      </c>
      <c r="AJ20" s="17">
        <v>2.1465501206457298</v>
      </c>
      <c r="AK20" s="17">
        <v>0.29504427204325401</v>
      </c>
      <c r="AL20" s="17">
        <v>7.0296683709081798</v>
      </c>
      <c r="AM20" s="17">
        <v>7.0296683709081798</v>
      </c>
      <c r="AN20" s="17">
        <v>0.88704970729939303</v>
      </c>
      <c r="AO20" s="17">
        <v>5.2547022123747604</v>
      </c>
      <c r="AP20" s="17">
        <v>4.0570198610493202</v>
      </c>
      <c r="AQ20" s="17">
        <v>5.3627698245901304E-3</v>
      </c>
      <c r="AR20" s="17">
        <v>0.51635417659465099</v>
      </c>
      <c r="AS20" s="17">
        <v>1.8468734830822801E-3</v>
      </c>
      <c r="AT20" s="17">
        <v>17.7112788300247</v>
      </c>
      <c r="AU20" s="17">
        <v>832.26207526799897</v>
      </c>
      <c r="AV20" s="17">
        <v>4.0326611273670503</v>
      </c>
      <c r="AW20" s="17">
        <v>0</v>
      </c>
      <c r="AX20" s="17">
        <v>2.6530862236673798</v>
      </c>
      <c r="AY20" s="17">
        <v>0.465749383855873</v>
      </c>
      <c r="AZ20" s="17">
        <v>1.7603333502595899</v>
      </c>
      <c r="BA20" s="17">
        <v>14.5681583451351</v>
      </c>
      <c r="BB20" s="17">
        <v>14.5681583451351</v>
      </c>
      <c r="BC20" s="17">
        <v>1.86358207033881</v>
      </c>
      <c r="BD20" s="17">
        <v>0</v>
      </c>
      <c r="BE20" s="17">
        <v>0.19910688234750901</v>
      </c>
      <c r="BF20" s="17">
        <v>129940.577207515</v>
      </c>
      <c r="BG20" s="17">
        <v>0</v>
      </c>
      <c r="BH20" s="17">
        <v>18.033419851755699</v>
      </c>
      <c r="BI20" s="17">
        <v>1.2617019900086901</v>
      </c>
      <c r="BJ20" s="17">
        <v>2.1571544374754898</v>
      </c>
      <c r="BK20" s="17">
        <v>18.717982323528499</v>
      </c>
      <c r="BL20" s="17">
        <v>0.94849057509592805</v>
      </c>
      <c r="BM20" s="17">
        <v>1.07621531440665E-3</v>
      </c>
      <c r="BN20" s="17">
        <v>3.0630628813306999E-3</v>
      </c>
      <c r="BO20" s="17">
        <v>9.62616373143163</v>
      </c>
      <c r="BP20" s="17">
        <v>0.47271040258512798</v>
      </c>
      <c r="BQ20" s="17">
        <v>0</v>
      </c>
      <c r="BR20" s="17">
        <v>2.30210614120631</v>
      </c>
      <c r="BS20" s="17">
        <v>6.4852298207091099</v>
      </c>
      <c r="BT20" s="17">
        <v>0</v>
      </c>
      <c r="BU20" s="17">
        <v>183.58976401174999</v>
      </c>
      <c r="BV20" s="17">
        <v>9.4857627127212201</v>
      </c>
      <c r="BW20" s="17">
        <v>1.0539732804224</v>
      </c>
      <c r="BX20" s="17">
        <v>10.5397359931436</v>
      </c>
      <c r="BY20" s="17">
        <v>1.1494075571170799E-2</v>
      </c>
      <c r="BZ20" s="17">
        <v>7.9573526354161501</v>
      </c>
      <c r="CA20" s="17">
        <v>0.80253002410767704</v>
      </c>
      <c r="CB20" s="17">
        <v>7.0880029162519204E-2</v>
      </c>
      <c r="CC20" s="17">
        <v>2.9061238333526199E-2</v>
      </c>
      <c r="CD20" s="17">
        <v>3.53425413039236E-2</v>
      </c>
      <c r="CE20" s="17">
        <v>3.24020482746077E-2</v>
      </c>
      <c r="CF20" s="17">
        <v>0.136941759011006</v>
      </c>
      <c r="CG20" s="17">
        <v>2.8749027078269502E-3</v>
      </c>
      <c r="CH20" s="17">
        <v>19.1329208042097</v>
      </c>
      <c r="CI20" s="17">
        <v>1.3938897933718E-3</v>
      </c>
      <c r="CJ20" s="17">
        <v>0.33008960245153901</v>
      </c>
      <c r="CK20" s="17">
        <v>3.5875517068734601</v>
      </c>
      <c r="CL20" s="17">
        <v>2.0306690165732399E-3</v>
      </c>
      <c r="CM20" s="17">
        <v>0</v>
      </c>
      <c r="CN20" s="17">
        <v>7.96532028086884E-2</v>
      </c>
      <c r="CO20" s="17">
        <v>167.18565254357</v>
      </c>
      <c r="CP20" s="17">
        <v>113.046704915357</v>
      </c>
      <c r="CQ20" s="17">
        <v>54.138947628212499</v>
      </c>
      <c r="CR20" s="17">
        <v>1.20662471689897E-3</v>
      </c>
      <c r="CS20" s="17">
        <v>2.6705911066651202E-4</v>
      </c>
      <c r="CT20" s="17">
        <v>1.0405355350011201</v>
      </c>
      <c r="CU20" s="17">
        <v>4.6374454085991203E-2</v>
      </c>
      <c r="CV20" s="17">
        <v>44.133618536461697</v>
      </c>
      <c r="CW20" s="17">
        <v>0.26549716540727603</v>
      </c>
      <c r="CX20" s="17">
        <v>0.12116264620777401</v>
      </c>
      <c r="CY20" s="17">
        <v>63.048029604766398</v>
      </c>
      <c r="CZ20" s="17">
        <v>0</v>
      </c>
      <c r="DA20" s="17">
        <v>2.1099579071523402E-3</v>
      </c>
      <c r="DB20" s="17">
        <v>0.38402988717846898</v>
      </c>
      <c r="DC20" s="17">
        <v>2.79470862867E-4</v>
      </c>
      <c r="DD20" s="17">
        <v>4.42178052873449</v>
      </c>
      <c r="DE20" s="17">
        <v>0.53775497281004903</v>
      </c>
      <c r="DF20" s="17">
        <v>0.43518104332346702</v>
      </c>
      <c r="DG20" s="17">
        <v>0</v>
      </c>
      <c r="DH20" s="17">
        <v>0.30946831095763599</v>
      </c>
      <c r="DI20" s="17">
        <v>2.9160784154610999</v>
      </c>
      <c r="DJ20" s="17">
        <v>1.7701943620170699</v>
      </c>
      <c r="DK20" s="17">
        <v>2.7216718185227902</v>
      </c>
      <c r="DL20" s="17">
        <v>177.74411508016499</v>
      </c>
      <c r="DM20" s="17">
        <v>0.64171930098601104</v>
      </c>
      <c r="DN20" s="17">
        <v>1.2711168731264899</v>
      </c>
      <c r="DP20" s="26">
        <f t="shared" si="29"/>
        <v>1.0328880026714164</v>
      </c>
      <c r="DQ20" s="40">
        <f t="shared" si="0"/>
        <v>4.4202159033748469E-4</v>
      </c>
      <c r="DR20" s="40">
        <f t="shared" si="1"/>
        <v>3.5428728156065457E-4</v>
      </c>
      <c r="DS20" s="40">
        <f t="shared" si="2"/>
        <v>6.3400326322142128E-4</v>
      </c>
      <c r="DT20" s="40">
        <f t="shared" si="3"/>
        <v>3.7319482031725188E-4</v>
      </c>
      <c r="DU20" s="40">
        <f t="shared" si="4"/>
        <v>5.0733896273847962E-4</v>
      </c>
      <c r="DV20" s="40">
        <f t="shared" si="5"/>
        <v>7.3316706453102078E-4</v>
      </c>
      <c r="DW20" s="40">
        <f t="shared" si="6"/>
        <v>3.8744884546251161E-4</v>
      </c>
      <c r="DX20" s="40">
        <f t="shared" si="7"/>
        <v>4.9221001196521797E-4</v>
      </c>
      <c r="DY20" s="40">
        <f t="shared" si="8"/>
        <v>4.9271689338531216E-4</v>
      </c>
      <c r="DZ20" s="40">
        <f t="shared" si="9"/>
        <v>4.8898716567090785E-4</v>
      </c>
      <c r="EA20" s="40">
        <f t="shared" si="10"/>
        <v>4.9249485497382221E-4</v>
      </c>
      <c r="EB20" s="40">
        <f t="shared" si="11"/>
        <v>4.9229792308759426E-4</v>
      </c>
      <c r="EC20" s="40">
        <f t="shared" si="12"/>
        <v>4.9191782685365849E-4</v>
      </c>
      <c r="ED20" s="40">
        <f t="shared" si="13"/>
        <v>4.9469909045031784E-4</v>
      </c>
      <c r="EE20" s="40">
        <f t="shared" si="14"/>
        <v>4.9444791471802828E-4</v>
      </c>
      <c r="EF20" s="40">
        <f t="shared" si="15"/>
        <v>4.9018258430128631E-4</v>
      </c>
      <c r="EG20" s="40">
        <f t="shared" si="16"/>
        <v>4.9656911319179869E-4</v>
      </c>
      <c r="EH20" s="40">
        <f t="shared" si="17"/>
        <v>4.9553123595696622E-4</v>
      </c>
      <c r="EI20" s="40">
        <f t="shared" si="18"/>
        <v>4.8773706665938572E-4</v>
      </c>
      <c r="EJ20" s="40">
        <f t="shared" si="19"/>
        <v>4.9511832286881297E-4</v>
      </c>
      <c r="EK20" s="40">
        <f t="shared" si="20"/>
        <v>0.12725668204518126</v>
      </c>
      <c r="EL20" s="40">
        <f t="shared" si="21"/>
        <v>4.8960682769161443E-4</v>
      </c>
      <c r="EM20" s="40">
        <f t="shared" si="22"/>
        <v>4.9261626270345185E-4</v>
      </c>
      <c r="EN20" s="40">
        <f t="shared" si="23"/>
        <v>4.7317610091553636E-4</v>
      </c>
      <c r="EO20" s="40">
        <f t="shared" si="24"/>
        <v>4.918488485898384E-4</v>
      </c>
      <c r="EP20" s="40">
        <f t="shared" si="25"/>
        <v>4.9188022538185162E-4</v>
      </c>
      <c r="EQ20" s="40">
        <f t="shared" si="26"/>
        <v>4.9669128198367627E-4</v>
      </c>
      <c r="ER20" s="40">
        <f t="shared" si="27"/>
        <v>5.1675831905236838E-4</v>
      </c>
      <c r="ES20" s="40">
        <f t="shared" si="28"/>
        <v>5.5068787463127746E-4</v>
      </c>
      <c r="ET20" s="40"/>
    </row>
    <row r="21" spans="1:150" x14ac:dyDescent="0.25">
      <c r="A21" s="17" t="s">
        <v>191</v>
      </c>
      <c r="B21" s="15">
        <v>440.51319399999898</v>
      </c>
      <c r="C21" s="15">
        <v>4.36599</v>
      </c>
      <c r="D21" s="15">
        <v>6.699211</v>
      </c>
      <c r="E21" s="15">
        <v>73.5669299999999</v>
      </c>
      <c r="F21" s="15">
        <v>69.628654999999995</v>
      </c>
      <c r="G21" s="15">
        <v>4.4748450000000002</v>
      </c>
      <c r="H21" s="15">
        <v>107.211809</v>
      </c>
      <c r="I21" s="17">
        <v>4.9785089999999999</v>
      </c>
      <c r="J21" s="17">
        <v>1.520195</v>
      </c>
      <c r="K21" s="17">
        <v>2.8732190000000002</v>
      </c>
      <c r="L21" s="17">
        <v>0.36567999999999901</v>
      </c>
      <c r="M21" s="17">
        <v>10.317477999999999</v>
      </c>
      <c r="N21" s="17">
        <v>1.2537719999999899</v>
      </c>
      <c r="O21" s="17">
        <v>0.454485999999999</v>
      </c>
      <c r="P21" s="17">
        <v>5.0325000000000002E-2</v>
      </c>
      <c r="Q21" s="17">
        <v>2.0611999999999998E-2</v>
      </c>
      <c r="R21" s="17">
        <v>2.50649999999999E-2</v>
      </c>
      <c r="S21" s="17">
        <v>2.2947999999999899E-2</v>
      </c>
      <c r="T21" s="17">
        <v>9.7284000000000398E-2</v>
      </c>
      <c r="U21" s="17">
        <v>6.8173729999999999</v>
      </c>
      <c r="V21" s="17">
        <v>1.4470559999999999</v>
      </c>
      <c r="W21" s="17">
        <v>1.567213</v>
      </c>
      <c r="X21" s="17">
        <v>0.20896700000000001</v>
      </c>
      <c r="Y21" s="17">
        <v>1.37899999999999E-3</v>
      </c>
      <c r="Z21" s="17">
        <v>0.14104599999999901</v>
      </c>
      <c r="AA21" s="17">
        <v>0.33479100000000001</v>
      </c>
      <c r="AB21" s="17">
        <v>0.30821099999999901</v>
      </c>
      <c r="AC21" s="17">
        <v>3.8560000000000001E-3</v>
      </c>
      <c r="AD21" s="17">
        <v>3.6600000000000001E-4</v>
      </c>
      <c r="AE21" s="15"/>
      <c r="AF21" s="17" t="s">
        <v>191</v>
      </c>
      <c r="AG21" s="17">
        <v>9.5056067761459797</v>
      </c>
      <c r="AH21" s="17">
        <v>1.4259423607497901</v>
      </c>
      <c r="AI21" s="17">
        <v>1.56725871878944</v>
      </c>
      <c r="AJ21" s="17">
        <v>1.52024047120554</v>
      </c>
      <c r="AK21" s="17">
        <v>0.20897140335058401</v>
      </c>
      <c r="AL21" s="17">
        <v>4.9786619731705199</v>
      </c>
      <c r="AM21" s="17">
        <v>4.9786619731705199</v>
      </c>
      <c r="AN21" s="17">
        <v>0.51030067749135999</v>
      </c>
      <c r="AO21" s="17">
        <v>3.0229097017056001</v>
      </c>
      <c r="AP21" s="17">
        <v>2.87330811083867</v>
      </c>
      <c r="AQ21" s="17">
        <v>3.8561132886068398E-3</v>
      </c>
      <c r="AR21" s="17">
        <v>0.36569237723168702</v>
      </c>
      <c r="AS21" s="17">
        <v>1.3790496328312299E-3</v>
      </c>
      <c r="AT21" s="17">
        <v>10.188856687012001</v>
      </c>
      <c r="AU21" s="17">
        <v>440.52727952953302</v>
      </c>
      <c r="AV21" s="17">
        <v>2.3198860168322799</v>
      </c>
      <c r="AW21" s="17">
        <v>0</v>
      </c>
      <c r="AX21" s="17">
        <v>1.5262552681377</v>
      </c>
      <c r="AY21" s="17">
        <v>0.26793510831781298</v>
      </c>
      <c r="AZ21" s="17">
        <v>1.0126746987632</v>
      </c>
      <c r="BA21" s="17">
        <v>10.3177942470323</v>
      </c>
      <c r="BB21" s="17">
        <v>10.3177942470323</v>
      </c>
      <c r="BC21" s="17">
        <v>1.07207144029246</v>
      </c>
      <c r="BD21" s="17">
        <v>0</v>
      </c>
      <c r="BE21" s="17">
        <v>0.141051097607516</v>
      </c>
      <c r="BF21" s="17">
        <v>92028.669460032906</v>
      </c>
      <c r="BG21" s="17">
        <v>0</v>
      </c>
      <c r="BH21" s="17">
        <v>10.3741631022272</v>
      </c>
      <c r="BI21" s="17">
        <v>0.72582751000551105</v>
      </c>
      <c r="BJ21" s="17">
        <v>1.2409588352060399</v>
      </c>
      <c r="BK21" s="17">
        <v>10.7679845499409</v>
      </c>
      <c r="BL21" s="17">
        <v>0.54564361724411203</v>
      </c>
      <c r="BM21" s="5">
        <v>9.5163467209003605E-5</v>
      </c>
      <c r="BN21" s="17">
        <v>2.7085313359458103E-4</v>
      </c>
      <c r="BO21" s="17">
        <v>6.8176109202896802</v>
      </c>
      <c r="BP21" s="17">
        <v>0.33480132801302898</v>
      </c>
      <c r="BQ21" s="17">
        <v>0</v>
      </c>
      <c r="BR21" s="17">
        <v>1.5960235746201901</v>
      </c>
      <c r="BS21" s="17">
        <v>4.3661142247722298</v>
      </c>
      <c r="BT21" s="17">
        <v>0</v>
      </c>
      <c r="BU21" s="17">
        <v>110.577397454763</v>
      </c>
      <c r="BV21" s="17">
        <v>6.02953497996549</v>
      </c>
      <c r="BW21" s="17">
        <v>0.66994704947722805</v>
      </c>
      <c r="BX21" s="17">
        <v>6.69948202944272</v>
      </c>
      <c r="BY21" s="17">
        <v>6.61230240598775E-3</v>
      </c>
      <c r="BZ21" s="17">
        <v>4.5776698083907901</v>
      </c>
      <c r="CA21" s="17">
        <v>0.46167550685085701</v>
      </c>
      <c r="CB21" s="17">
        <v>5.0326383879803899E-2</v>
      </c>
      <c r="CC21" s="17">
        <v>2.06127327189051E-2</v>
      </c>
      <c r="CD21" s="17">
        <v>2.5065772588391499E-2</v>
      </c>
      <c r="CE21" s="17">
        <v>2.2948707516989301E-2</v>
      </c>
      <c r="CF21" s="17">
        <v>9.7285992731361307E-2</v>
      </c>
      <c r="CG21" s="17">
        <v>1.87998429206832E-3</v>
      </c>
      <c r="CH21" s="17">
        <v>11.0066982115478</v>
      </c>
      <c r="CI21" s="17">
        <v>8.3084720646836097E-4</v>
      </c>
      <c r="CJ21" s="17">
        <v>0.22256226249331701</v>
      </c>
      <c r="CK21" s="17">
        <v>2.3949932681867501</v>
      </c>
      <c r="CL21" s="17">
        <v>9.5326403214338799E-4</v>
      </c>
      <c r="CM21" s="17">
        <v>0</v>
      </c>
      <c r="CN21" s="17">
        <v>5.3840007826408E-2</v>
      </c>
      <c r="CO21" s="17">
        <v>73.569137273951398</v>
      </c>
      <c r="CP21" s="17">
        <v>69.630861699178894</v>
      </c>
      <c r="CQ21" s="17">
        <v>3.93827557477251</v>
      </c>
      <c r="CR21" s="17">
        <v>7.4607433103501396E-4</v>
      </c>
      <c r="CS21" s="17">
        <v>1.4608930670149901E-4</v>
      </c>
      <c r="CT21" s="17">
        <v>0.466697092764981</v>
      </c>
      <c r="CU21" s="17">
        <v>3.24126120912493E-2</v>
      </c>
      <c r="CV21" s="17">
        <v>27.156935751803601</v>
      </c>
      <c r="CW21" s="17">
        <v>0.173465914670105</v>
      </c>
      <c r="CX21" s="17">
        <v>7.8387236451220005E-2</v>
      </c>
      <c r="CY21" s="17">
        <v>38.795623968650197</v>
      </c>
      <c r="CZ21" s="17">
        <v>0</v>
      </c>
      <c r="DA21" s="17">
        <v>1.3707129416822301E-3</v>
      </c>
      <c r="DB21" s="17">
        <v>0.249874434431786</v>
      </c>
      <c r="DC21" s="17">
        <v>1.4217769903602899E-4</v>
      </c>
      <c r="DD21" s="17">
        <v>4.47501686998792</v>
      </c>
      <c r="DE21" s="17">
        <v>0.30935330668841698</v>
      </c>
      <c r="DF21" s="17">
        <v>0.308214489746854</v>
      </c>
      <c r="DG21" s="17">
        <v>0</v>
      </c>
      <c r="DH21" s="17">
        <v>0.17802849749868399</v>
      </c>
      <c r="DI21" s="17">
        <v>1.67754416545423</v>
      </c>
      <c r="DJ21" s="17">
        <v>1.25381389111899</v>
      </c>
      <c r="DK21" s="17">
        <v>1.56570770568296</v>
      </c>
      <c r="DL21" s="17">
        <v>107.214535866444</v>
      </c>
      <c r="DM21" s="17">
        <v>0.45450480553894701</v>
      </c>
      <c r="DN21" s="17">
        <v>0.73123699411536702</v>
      </c>
      <c r="DP21" s="26">
        <f t="shared" si="29"/>
        <v>1.0313657244434475</v>
      </c>
      <c r="DQ21" s="40">
        <f t="shared" si="0"/>
        <v>3.197527276343735E-5</v>
      </c>
      <c r="DR21" s="40">
        <f t="shared" si="1"/>
        <v>2.8452830224011214E-5</v>
      </c>
      <c r="DS21" s="40">
        <f t="shared" si="2"/>
        <v>4.0456919885035718E-5</v>
      </c>
      <c r="DT21" s="40">
        <f t="shared" si="3"/>
        <v>3.0003616455086902E-5</v>
      </c>
      <c r="DU21" s="40">
        <f t="shared" si="4"/>
        <v>3.1692399902007729E-5</v>
      </c>
      <c r="DV21" s="40">
        <f t="shared" si="5"/>
        <v>3.8408031545192784E-5</v>
      </c>
      <c r="DW21" s="40">
        <f t="shared" si="6"/>
        <v>2.5434385161740938E-5</v>
      </c>
      <c r="DX21" s="40">
        <f t="shared" si="7"/>
        <v>3.0726703621525787E-5</v>
      </c>
      <c r="DY21" s="40">
        <f t="shared" si="8"/>
        <v>2.9911429481081746E-5</v>
      </c>
      <c r="DZ21" s="40">
        <f t="shared" si="9"/>
        <v>3.1014286996502394E-5</v>
      </c>
      <c r="EA21" s="40">
        <f t="shared" si="10"/>
        <v>3.3847166068721298E-5</v>
      </c>
      <c r="EB21" s="40">
        <f t="shared" si="11"/>
        <v>3.0651582906225175E-5</v>
      </c>
      <c r="EC21" s="40">
        <f t="shared" si="12"/>
        <v>3.3412070934830266E-5</v>
      </c>
      <c r="ED21" s="40">
        <f t="shared" si="13"/>
        <v>4.1377597875419712E-5</v>
      </c>
      <c r="EE21" s="40">
        <f t="shared" si="14"/>
        <v>2.7498853529995762E-5</v>
      </c>
      <c r="EF21" s="40">
        <f t="shared" si="15"/>
        <v>3.5548171215890315E-5</v>
      </c>
      <c r="EG21" s="40">
        <f t="shared" si="16"/>
        <v>3.0823394837379364E-5</v>
      </c>
      <c r="EH21" s="40">
        <f t="shared" si="17"/>
        <v>3.0831313813917428E-5</v>
      </c>
      <c r="EI21" s="40">
        <f t="shared" si="18"/>
        <v>2.0483649530329736E-5</v>
      </c>
      <c r="EJ21" s="40">
        <f t="shared" si="19"/>
        <v>3.4899115785549997E-5</v>
      </c>
      <c r="EK21" s="40">
        <f t="shared" si="20"/>
        <v>0.10294527276082624</v>
      </c>
      <c r="EL21" s="40">
        <f t="shared" si="21"/>
        <v>2.9172033054882305E-5</v>
      </c>
      <c r="EM21" s="40">
        <f t="shared" si="22"/>
        <v>2.1071990237656845E-5</v>
      </c>
      <c r="EN21" s="40">
        <f t="shared" si="23"/>
        <v>3.5991900826611718E-5</v>
      </c>
      <c r="EO21" s="40">
        <f t="shared" si="24"/>
        <v>3.614145397239664E-5</v>
      </c>
      <c r="EP21" s="40">
        <f t="shared" si="25"/>
        <v>3.0849135815988734E-5</v>
      </c>
      <c r="EQ21" s="40">
        <f t="shared" si="26"/>
        <v>1.1322590222250144E-5</v>
      </c>
      <c r="ER21" s="40">
        <f t="shared" si="27"/>
        <v>2.9379825425246794E-5</v>
      </c>
      <c r="ES21" s="40">
        <f t="shared" si="28"/>
        <v>4.535738684331213E-5</v>
      </c>
      <c r="ET21" s="40"/>
    </row>
    <row r="22" spans="1:150" x14ac:dyDescent="0.25">
      <c r="A22" s="17" t="s">
        <v>192</v>
      </c>
      <c r="B22" s="15">
        <v>2975.0202749999999</v>
      </c>
      <c r="C22" s="15">
        <v>21.672161999999901</v>
      </c>
      <c r="D22" s="15">
        <v>49.592723999999997</v>
      </c>
      <c r="E22" s="15">
        <v>487.56421099999898</v>
      </c>
      <c r="F22" s="15">
        <v>430.11818499999998</v>
      </c>
      <c r="G22" s="15">
        <v>25.4906019999999</v>
      </c>
      <c r="H22" s="15">
        <v>550.16638599999999</v>
      </c>
      <c r="I22" s="17">
        <v>26.598170999999901</v>
      </c>
      <c r="J22" s="17">
        <v>8.1218389999999694</v>
      </c>
      <c r="K22" s="17">
        <v>15.3503849999999</v>
      </c>
      <c r="L22" s="17">
        <v>1.95372699999999</v>
      </c>
      <c r="M22" s="17">
        <v>55.122086000000003</v>
      </c>
      <c r="N22" s="17">
        <v>6.6983379999999704</v>
      </c>
      <c r="O22" s="17">
        <v>2.4281929999999798</v>
      </c>
      <c r="P22" s="17">
        <v>0.26891500000000101</v>
      </c>
      <c r="Q22" s="5">
        <v>0.11010200000000001</v>
      </c>
      <c r="R22" s="5">
        <v>0.133883</v>
      </c>
      <c r="S22" s="5">
        <v>0.122595</v>
      </c>
      <c r="T22" s="17">
        <v>0.51977299999999005</v>
      </c>
      <c r="U22" s="17">
        <v>36.422479000000003</v>
      </c>
      <c r="V22" s="17">
        <v>7.7310239999999997</v>
      </c>
      <c r="W22" s="17">
        <v>8.3730030000000308</v>
      </c>
      <c r="X22" s="17">
        <v>1.1164129999999901</v>
      </c>
      <c r="Y22" s="17">
        <v>7.4250000000000201E-3</v>
      </c>
      <c r="Z22" s="17">
        <v>0.75355099999999997</v>
      </c>
      <c r="AA22" s="17">
        <v>1.78863499999999</v>
      </c>
      <c r="AB22" s="17">
        <v>1.64669</v>
      </c>
      <c r="AC22" s="5">
        <v>2.0548E-2</v>
      </c>
      <c r="AD22" s="5">
        <v>1.6629000000000001E-2</v>
      </c>
      <c r="AE22" s="15"/>
      <c r="AF22" s="17" t="s">
        <v>192</v>
      </c>
      <c r="AG22" s="17">
        <v>48.121300429757099</v>
      </c>
      <c r="AH22" s="17">
        <v>7.2187315383176598</v>
      </c>
      <c r="AI22" s="17">
        <v>8.3729870397752304</v>
      </c>
      <c r="AJ22" s="17">
        <v>8.1218454499000092</v>
      </c>
      <c r="AK22" s="17">
        <v>1.1164122766398199</v>
      </c>
      <c r="AL22" s="17">
        <v>26.598161835891901</v>
      </c>
      <c r="AM22" s="17">
        <v>26.598161835891901</v>
      </c>
      <c r="AN22" s="17">
        <v>2.58334170327882</v>
      </c>
      <c r="AO22" s="17">
        <v>15.3031910180884</v>
      </c>
      <c r="AP22" s="17">
        <v>15.3503752720727</v>
      </c>
      <c r="AQ22" s="17">
        <v>2.05479255539921E-2</v>
      </c>
      <c r="AR22" s="17">
        <v>1.95372568462412</v>
      </c>
      <c r="AS22" s="17">
        <v>7.4249898331211397E-3</v>
      </c>
      <c r="AT22" s="17">
        <v>51.580183084347901</v>
      </c>
      <c r="AU22" s="17">
        <v>2975.0193364616898</v>
      </c>
      <c r="AV22" s="17">
        <v>11.7442610513414</v>
      </c>
      <c r="AW22" s="17">
        <v>0</v>
      </c>
      <c r="AX22" s="17">
        <v>7.7265440184262202</v>
      </c>
      <c r="AY22" s="17">
        <v>1.3563928434545101</v>
      </c>
      <c r="AZ22" s="17">
        <v>5.1265776253470898</v>
      </c>
      <c r="BA22" s="17">
        <v>55.122062468337496</v>
      </c>
      <c r="BB22" s="17">
        <v>55.122062468337496</v>
      </c>
      <c r="BC22" s="17">
        <v>5.4272712044805402</v>
      </c>
      <c r="BD22" s="17">
        <v>0</v>
      </c>
      <c r="BE22" s="17">
        <v>0.75354935166007997</v>
      </c>
      <c r="BF22" s="17">
        <v>491656.36825366301</v>
      </c>
      <c r="BG22" s="17">
        <v>0</v>
      </c>
      <c r="BH22" s="17">
        <v>52.518329500455799</v>
      </c>
      <c r="BI22" s="17">
        <v>3.6744337673315899</v>
      </c>
      <c r="BJ22" s="17">
        <v>6.2822458532619496</v>
      </c>
      <c r="BK22" s="17">
        <v>54.512012099863398</v>
      </c>
      <c r="BL22" s="17">
        <v>2.76226816274872</v>
      </c>
      <c r="BM22" s="17">
        <v>4.3235224347845198E-3</v>
      </c>
      <c r="BN22" s="17">
        <v>1.23054844381245E-2</v>
      </c>
      <c r="BO22" s="17">
        <v>36.422587830285998</v>
      </c>
      <c r="BP22" s="17">
        <v>1.78862787224557</v>
      </c>
      <c r="BQ22" s="17">
        <v>0</v>
      </c>
      <c r="BR22" s="17">
        <v>8.4849853133997701</v>
      </c>
      <c r="BS22" s="17">
        <v>21.672150631458798</v>
      </c>
      <c r="BT22" s="17">
        <v>0</v>
      </c>
      <c r="BU22" s="17">
        <v>567.19042394880796</v>
      </c>
      <c r="BV22" s="17">
        <v>44.633452677017303</v>
      </c>
      <c r="BW22" s="17">
        <v>4.9592681748706102</v>
      </c>
      <c r="BX22" s="17">
        <v>49.592720851887997</v>
      </c>
      <c r="BY22" s="17">
        <v>3.3473891805545698E-2</v>
      </c>
      <c r="BZ22" s="17">
        <v>23.174026567618501</v>
      </c>
      <c r="CA22" s="17">
        <v>2.3371861488460999</v>
      </c>
      <c r="CB22" s="17">
        <v>0.26891558860210402</v>
      </c>
      <c r="CC22" s="17">
        <v>0.110101968064286</v>
      </c>
      <c r="CD22" s="17">
        <v>0.13388315744903101</v>
      </c>
      <c r="CE22" s="17">
        <v>0.12259512142330301</v>
      </c>
      <c r="CF22" s="17">
        <v>0.51977284476661301</v>
      </c>
      <c r="CG22" s="17">
        <v>1.17634742230085E-2</v>
      </c>
      <c r="CH22" s="17">
        <v>55.720440132393001</v>
      </c>
      <c r="CI22" s="17">
        <v>5.0940767362776E-3</v>
      </c>
      <c r="CJ22" s="17">
        <v>1.4013218687478299</v>
      </c>
      <c r="CK22" s="17">
        <v>15.0495395771534</v>
      </c>
      <c r="CL22" s="17">
        <v>5.4782919442010096E-3</v>
      </c>
      <c r="CM22" s="17">
        <v>0</v>
      </c>
      <c r="CN22" s="17">
        <v>0.33916176457943997</v>
      </c>
      <c r="CO22" s="17">
        <v>487.564055281317</v>
      </c>
      <c r="CP22" s="17">
        <v>430.11804020567098</v>
      </c>
      <c r="CQ22" s="17">
        <v>57.446015075646002</v>
      </c>
      <c r="CR22" s="17">
        <v>4.6124840192463502E-3</v>
      </c>
      <c r="CS22" s="17">
        <v>8.7704289301520602E-4</v>
      </c>
      <c r="CT22" s="17">
        <v>2.6426639721776599</v>
      </c>
      <c r="CU22" s="17">
        <v>0.20552216844414301</v>
      </c>
      <c r="CV22" s="17">
        <v>167.71428109150801</v>
      </c>
      <c r="CW22" s="17">
        <v>1.08521315608172</v>
      </c>
      <c r="CX22" s="17">
        <v>0.48938692758367902</v>
      </c>
      <c r="CY22" s="17">
        <v>239.591840355605</v>
      </c>
      <c r="CZ22" s="17">
        <v>0</v>
      </c>
      <c r="DA22" s="17">
        <v>8.5650608244183905E-3</v>
      </c>
      <c r="DB22" s="17">
        <v>1.5618819449175101</v>
      </c>
      <c r="DC22" s="17">
        <v>8.3694823227897298E-4</v>
      </c>
      <c r="DD22" s="17">
        <v>25.490602388707899</v>
      </c>
      <c r="DE22" s="17">
        <v>1.5660988992834901</v>
      </c>
      <c r="DF22" s="17">
        <v>1.6466878949207699</v>
      </c>
      <c r="DG22" s="17">
        <v>0</v>
      </c>
      <c r="DH22" s="17">
        <v>0.90126068721991603</v>
      </c>
      <c r="DI22" s="17">
        <v>8.4924361149646597</v>
      </c>
      <c r="DJ22" s="17">
        <v>6.6983405097035797</v>
      </c>
      <c r="DK22" s="17">
        <v>7.9262541265761604</v>
      </c>
      <c r="DL22" s="17">
        <v>550.16622475018801</v>
      </c>
      <c r="DM22" s="17">
        <v>2.4281949777789502</v>
      </c>
      <c r="DN22" s="17">
        <v>3.7018515998337702</v>
      </c>
      <c r="DP22" s="26">
        <f t="shared" si="29"/>
        <v>1.0309437374247212</v>
      </c>
      <c r="DQ22" s="40">
        <f t="shared" si="0"/>
        <v>-3.154729122099795E-7</v>
      </c>
      <c r="DR22" s="40">
        <f t="shared" si="1"/>
        <v>-5.2456885022757499E-7</v>
      </c>
      <c r="DS22" s="40">
        <f t="shared" si="2"/>
        <v>-6.3479312013942085E-8</v>
      </c>
      <c r="DT22" s="40">
        <f t="shared" si="3"/>
        <v>-3.1938087018643663E-7</v>
      </c>
      <c r="DU22" s="40">
        <f t="shared" si="4"/>
        <v>-3.3663847298891048E-7</v>
      </c>
      <c r="DV22" s="40">
        <f t="shared" si="5"/>
        <v>1.5249070976103602E-8</v>
      </c>
      <c r="DW22" s="40">
        <f t="shared" si="6"/>
        <v>-2.9309280989256754E-7</v>
      </c>
      <c r="DX22" s="40">
        <f t="shared" si="7"/>
        <v>-3.4453902865907216E-7</v>
      </c>
      <c r="DY22" s="40">
        <f t="shared" si="8"/>
        <v>7.9414280926277187E-7</v>
      </c>
      <c r="DZ22" s="40">
        <f t="shared" si="9"/>
        <v>-6.3372529091461846E-7</v>
      </c>
      <c r="EA22" s="40">
        <f t="shared" si="10"/>
        <v>-6.7326492903232026E-7</v>
      </c>
      <c r="EB22" s="40">
        <f t="shared" si="11"/>
        <v>-4.2690079810424231E-7</v>
      </c>
      <c r="EC22" s="40">
        <f t="shared" si="12"/>
        <v>3.7467557017529838E-7</v>
      </c>
      <c r="ED22" s="40">
        <f t="shared" si="13"/>
        <v>8.145064953134123E-7</v>
      </c>
      <c r="EE22" s="40">
        <f t="shared" si="14"/>
        <v>2.1888035364414548E-6</v>
      </c>
      <c r="EF22" s="40">
        <f t="shared" si="15"/>
        <v>-2.9005571201103509E-7</v>
      </c>
      <c r="EG22" s="40">
        <f t="shared" si="16"/>
        <v>1.17601959178873E-6</v>
      </c>
      <c r="EH22" s="40">
        <f t="shared" si="17"/>
        <v>9.9044253851674411E-7</v>
      </c>
      <c r="EI22" s="40">
        <f t="shared" si="18"/>
        <v>-2.9865609995440315E-7</v>
      </c>
      <c r="EJ22" s="40">
        <f t="shared" si="19"/>
        <v>2.9879977690565558E-6</v>
      </c>
      <c r="EK22" s="40">
        <f t="shared" si="20"/>
        <v>9.7524120142399057E-2</v>
      </c>
      <c r="EL22" s="40">
        <f t="shared" si="21"/>
        <v>-1.9061530015500428E-6</v>
      </c>
      <c r="EM22" s="40">
        <f t="shared" si="22"/>
        <v>-6.4793241408622957E-7</v>
      </c>
      <c r="EN22" s="40">
        <f t="shared" si="23"/>
        <v>-1.3692766168951532E-6</v>
      </c>
      <c r="EO22" s="40">
        <f t="shared" si="24"/>
        <v>-2.1874298090000487E-6</v>
      </c>
      <c r="EP22" s="40">
        <f t="shared" si="25"/>
        <v>-3.9850245690273054E-6</v>
      </c>
      <c r="EQ22" s="40">
        <f t="shared" si="26"/>
        <v>-1.278370081825626E-6</v>
      </c>
      <c r="ER22" s="40">
        <f t="shared" si="27"/>
        <v>-3.6230293897198874E-6</v>
      </c>
      <c r="ES22" s="40">
        <f t="shared" si="28"/>
        <v>4.1330861865920731E-7</v>
      </c>
      <c r="ET22" s="40"/>
    </row>
    <row r="23" spans="1:150" x14ac:dyDescent="0.25">
      <c r="A23" s="17" t="s">
        <v>193</v>
      </c>
      <c r="B23" s="15">
        <v>3173.978599</v>
      </c>
      <c r="C23" s="15">
        <v>27.609501999999999</v>
      </c>
      <c r="D23" s="15">
        <v>34.608061000000198</v>
      </c>
      <c r="E23" s="15">
        <v>786.16840299999797</v>
      </c>
      <c r="F23" s="15">
        <v>397.25225799999998</v>
      </c>
      <c r="G23" s="15">
        <v>6.7191309999999698</v>
      </c>
      <c r="H23" s="15">
        <v>773.61325599999805</v>
      </c>
      <c r="I23" s="17">
        <v>28.114592999999701</v>
      </c>
      <c r="J23" s="17">
        <v>8.5848020000000105</v>
      </c>
      <c r="K23" s="17">
        <v>16.225632999999899</v>
      </c>
      <c r="L23" s="17">
        <v>2.06508799999999</v>
      </c>
      <c r="M23" s="17">
        <v>58.26482</v>
      </c>
      <c r="N23" s="17">
        <v>7.0802449999999997</v>
      </c>
      <c r="O23" s="17">
        <v>2.56654599999999</v>
      </c>
      <c r="P23" s="17">
        <v>0.284129999999997</v>
      </c>
      <c r="Q23" s="17">
        <v>0.11637</v>
      </c>
      <c r="R23" s="17">
        <v>0.141483</v>
      </c>
      <c r="S23" s="17">
        <v>0.12954499999999999</v>
      </c>
      <c r="T23" s="17">
        <v>0.549163999999988</v>
      </c>
      <c r="U23" s="17">
        <v>38.499032999999997</v>
      </c>
      <c r="V23" s="17">
        <v>8.1718269999999897</v>
      </c>
      <c r="W23" s="17">
        <v>8.8503339999999593</v>
      </c>
      <c r="X23" s="17">
        <v>1.1800519999999799</v>
      </c>
      <c r="Y23" s="17">
        <v>7.7990000000000004E-3</v>
      </c>
      <c r="Z23" s="17">
        <v>0.79654699999999801</v>
      </c>
      <c r="AA23" s="17">
        <v>1.890601</v>
      </c>
      <c r="AB23" s="17">
        <v>1.74054299999999</v>
      </c>
      <c r="AC23" s="17">
        <v>2.1729999999999999E-2</v>
      </c>
      <c r="AD23" s="17">
        <v>1.6851000000000001E-2</v>
      </c>
      <c r="AE23" s="15"/>
      <c r="AF23" s="17" t="s">
        <v>193</v>
      </c>
      <c r="AG23" s="17">
        <v>73.467406389458304</v>
      </c>
      <c r="AH23" s="17">
        <v>11.0209378869534</v>
      </c>
      <c r="AI23" s="17">
        <v>8.8503331944432393</v>
      </c>
      <c r="AJ23" s="17">
        <v>8.5848006542530193</v>
      </c>
      <c r="AK23" s="17">
        <v>1.18005056231961</v>
      </c>
      <c r="AL23" s="17">
        <v>28.1145923428885</v>
      </c>
      <c r="AM23" s="17">
        <v>28.1145923428885</v>
      </c>
      <c r="AN23" s="17">
        <v>3.9440250992402301</v>
      </c>
      <c r="AO23" s="17">
        <v>23.3635879636787</v>
      </c>
      <c r="AP23" s="17">
        <v>16.225623939532699</v>
      </c>
      <c r="AQ23" s="17">
        <v>2.1729961146959399E-2</v>
      </c>
      <c r="AR23" s="17">
        <v>2.0650890522981902</v>
      </c>
      <c r="AS23" s="17">
        <v>7.7989958629386498E-3</v>
      </c>
      <c r="AT23" s="17">
        <v>78.7481501653658</v>
      </c>
      <c r="AU23" s="17">
        <v>3173.9786457007099</v>
      </c>
      <c r="AV23" s="17">
        <v>17.9301148612474</v>
      </c>
      <c r="AW23" s="17">
        <v>0</v>
      </c>
      <c r="AX23" s="17">
        <v>11.796213430269701</v>
      </c>
      <c r="AY23" s="17">
        <v>2.0708235000465698</v>
      </c>
      <c r="AZ23" s="17">
        <v>7.82680591420878</v>
      </c>
      <c r="BA23" s="17">
        <v>58.264824621421802</v>
      </c>
      <c r="BB23" s="17">
        <v>58.264824621421802</v>
      </c>
      <c r="BC23" s="17">
        <v>8.2858678673664503</v>
      </c>
      <c r="BD23" s="17">
        <v>0</v>
      </c>
      <c r="BE23" s="17">
        <v>0.79654601874452302</v>
      </c>
      <c r="BF23" s="17">
        <v>519687.86890601099</v>
      </c>
      <c r="BG23" s="17">
        <v>0</v>
      </c>
      <c r="BH23" s="17">
        <v>80.180497124055194</v>
      </c>
      <c r="BI23" s="17">
        <v>5.6098009924227199</v>
      </c>
      <c r="BJ23" s="17">
        <v>9.5911996854517998</v>
      </c>
      <c r="BK23" s="17">
        <v>83.224272959045393</v>
      </c>
      <c r="BL23" s="17">
        <v>4.2171999264608599</v>
      </c>
      <c r="BM23" s="17">
        <v>4.3812106020271503E-3</v>
      </c>
      <c r="BN23" s="17">
        <v>1.2469755782999E-2</v>
      </c>
      <c r="BO23" s="17">
        <v>38.4991671197579</v>
      </c>
      <c r="BP23" s="17">
        <v>1.8905988572300101</v>
      </c>
      <c r="BQ23" s="17">
        <v>0</v>
      </c>
      <c r="BR23" s="17">
        <v>9.3228584836577593</v>
      </c>
      <c r="BS23" s="17">
        <v>27.609497544492001</v>
      </c>
      <c r="BT23" s="17">
        <v>0</v>
      </c>
      <c r="BU23" s="17">
        <v>799.60417231215195</v>
      </c>
      <c r="BV23" s="17">
        <v>31.147281543455801</v>
      </c>
      <c r="BW23" s="17">
        <v>3.4608071378825702</v>
      </c>
      <c r="BX23" s="17">
        <v>34.608088681338401</v>
      </c>
      <c r="BY23" s="17">
        <v>5.1105150334285303E-2</v>
      </c>
      <c r="BZ23" s="17">
        <v>35.380115890193203</v>
      </c>
      <c r="CA23" s="17">
        <v>3.5682202557580101</v>
      </c>
      <c r="CB23" s="17">
        <v>0.28413077123772901</v>
      </c>
      <c r="CC23" s="17">
        <v>0.116368862359055</v>
      </c>
      <c r="CD23" s="17">
        <v>0.14148304970033601</v>
      </c>
      <c r="CE23" s="17">
        <v>0.12954680753187001</v>
      </c>
      <c r="CF23" s="17">
        <v>0.54915812168675604</v>
      </c>
      <c r="CG23" s="17">
        <v>0</v>
      </c>
      <c r="CH23" s="17">
        <v>85.069156972889701</v>
      </c>
      <c r="CI23" s="17">
        <v>3.9259641106279303E-2</v>
      </c>
      <c r="CJ23" s="17">
        <v>2.04972840457018</v>
      </c>
      <c r="CK23" s="17">
        <v>18.143137471078099</v>
      </c>
      <c r="CL23" s="17">
        <v>1.4970795664610801E-2</v>
      </c>
      <c r="CM23" s="17">
        <v>0</v>
      </c>
      <c r="CN23" s="17">
        <v>2.2300382251690598</v>
      </c>
      <c r="CO23" s="17">
        <v>786.16843970049899</v>
      </c>
      <c r="CP23" s="17">
        <v>397.252323032785</v>
      </c>
      <c r="CQ23" s="17">
        <v>388.91611666771303</v>
      </c>
      <c r="CR23" s="17">
        <v>5.31718823613706E-3</v>
      </c>
      <c r="CS23" s="17">
        <v>5.2334220671638003E-3</v>
      </c>
      <c r="CT23" s="17">
        <v>0.91569254418889201</v>
      </c>
      <c r="CU23" s="17">
        <v>8.6330239796733793E-2</v>
      </c>
      <c r="CV23" s="17">
        <v>152.53818290866801</v>
      </c>
      <c r="CW23" s="17">
        <v>0.23371762418911199</v>
      </c>
      <c r="CX23" s="17">
        <v>1.55402473056763</v>
      </c>
      <c r="CY23" s="17">
        <v>217.911703846514</v>
      </c>
      <c r="CZ23" s="17">
        <v>0</v>
      </c>
      <c r="DA23" s="17">
        <v>2.3253044629265199E-2</v>
      </c>
      <c r="DB23" s="17">
        <v>1.50014004883237</v>
      </c>
      <c r="DC23" s="17">
        <v>1.5928975077850701E-3</v>
      </c>
      <c r="DD23" s="17">
        <v>6.7191473509813298</v>
      </c>
      <c r="DE23" s="17">
        <v>2.39097382663057</v>
      </c>
      <c r="DF23" s="17">
        <v>1.7405365871105101</v>
      </c>
      <c r="DG23" s="17">
        <v>0</v>
      </c>
      <c r="DH23" s="17">
        <v>1.3759546876526001</v>
      </c>
      <c r="DI23" s="17">
        <v>12.965503180867</v>
      </c>
      <c r="DJ23" s="17">
        <v>7.0802463515992997</v>
      </c>
      <c r="DK23" s="17">
        <v>12.1011319778938</v>
      </c>
      <c r="DL23" s="17">
        <v>773.61321451853803</v>
      </c>
      <c r="DM23" s="17">
        <v>2.56655248217958</v>
      </c>
      <c r="DN23" s="17">
        <v>5.6516506863001403</v>
      </c>
      <c r="DP23" s="26">
        <f t="shared" si="29"/>
        <v>1.0335968379363705</v>
      </c>
      <c r="DQ23" s="40">
        <f t="shared" si="0"/>
        <v>1.4713618377811477E-8</v>
      </c>
      <c r="DR23" s="40">
        <f t="shared" si="1"/>
        <v>-1.6137589146310383E-7</v>
      </c>
      <c r="DS23" s="40">
        <f t="shared" si="2"/>
        <v>7.9985232928730377E-7</v>
      </c>
      <c r="DT23" s="40">
        <f t="shared" si="3"/>
        <v>4.6682747471795172E-8</v>
      </c>
      <c r="DU23" s="40">
        <f t="shared" si="4"/>
        <v>1.6370652074854462E-7</v>
      </c>
      <c r="DV23" s="40">
        <f t="shared" si="5"/>
        <v>2.4334964387495425E-6</v>
      </c>
      <c r="DW23" s="40">
        <f t="shared" si="6"/>
        <v>-5.3620410062178788E-8</v>
      </c>
      <c r="DX23" s="40">
        <f t="shared" si="7"/>
        <v>-2.3372602299733523E-8</v>
      </c>
      <c r="DY23" s="40">
        <f t="shared" si="8"/>
        <v>-1.56759234654109E-7</v>
      </c>
      <c r="DZ23" s="40">
        <f t="shared" si="9"/>
        <v>-5.5840454419359551E-7</v>
      </c>
      <c r="EA23" s="40">
        <f t="shared" si="10"/>
        <v>5.0956579096515249E-7</v>
      </c>
      <c r="EB23" s="40">
        <f t="shared" si="11"/>
        <v>7.931753331919879E-8</v>
      </c>
      <c r="EC23" s="40">
        <f t="shared" si="12"/>
        <v>1.9089725002973906E-7</v>
      </c>
      <c r="ED23" s="40">
        <f t="shared" si="13"/>
        <v>2.5256432536116231E-6</v>
      </c>
      <c r="EE23" s="40">
        <f t="shared" si="14"/>
        <v>2.714383317535189E-6</v>
      </c>
      <c r="EF23" s="40">
        <f t="shared" si="15"/>
        <v>-9.7760672424480693E-6</v>
      </c>
      <c r="EG23" s="40">
        <f t="shared" si="16"/>
        <v>3.5128132717972938E-7</v>
      </c>
      <c r="EH23" s="40">
        <f t="shared" si="17"/>
        <v>1.3952926550718384E-5</v>
      </c>
      <c r="EI23" s="40">
        <f t="shared" si="18"/>
        <v>-1.0704112490904754E-5</v>
      </c>
      <c r="EJ23" s="40">
        <f t="shared" si="19"/>
        <v>3.4837175755126139E-6</v>
      </c>
      <c r="EK23" s="40">
        <f t="shared" si="20"/>
        <v>0.1408536284062023</v>
      </c>
      <c r="EL23" s="40">
        <f t="shared" si="21"/>
        <v>-9.1019923089462113E-8</v>
      </c>
      <c r="EM23" s="40">
        <f t="shared" si="22"/>
        <v>-1.2183195061443095E-6</v>
      </c>
      <c r="EN23" s="40">
        <f t="shared" si="23"/>
        <v>-5.3046048860281691E-7</v>
      </c>
      <c r="EO23" s="40">
        <f t="shared" si="24"/>
        <v>-1.2318864737241018E-6</v>
      </c>
      <c r="EP23" s="40">
        <f t="shared" si="25"/>
        <v>-1.1333803324381708E-6</v>
      </c>
      <c r="EQ23" s="40">
        <f t="shared" si="26"/>
        <v>-3.6844188738168862E-6</v>
      </c>
      <c r="ER23" s="40">
        <f t="shared" si="27"/>
        <v>-1.7879908237817811E-6</v>
      </c>
      <c r="ES23" s="40">
        <f t="shared" si="28"/>
        <v>-1.994835549795231E-6</v>
      </c>
      <c r="ET23" s="40"/>
    </row>
    <row r="24" spans="1:150" x14ac:dyDescent="0.25">
      <c r="A24" s="17" t="s">
        <v>194</v>
      </c>
      <c r="B24" s="15">
        <v>6610.77829200005</v>
      </c>
      <c r="C24" s="15">
        <v>69.966929000000306</v>
      </c>
      <c r="D24" s="15">
        <v>72.055719000000096</v>
      </c>
      <c r="E24" s="15">
        <v>1231.982829</v>
      </c>
      <c r="F24" s="15">
        <v>920.41102100000796</v>
      </c>
      <c r="G24" s="15">
        <v>52.0596540000003</v>
      </c>
      <c r="H24" s="15">
        <v>1498.4424570000101</v>
      </c>
      <c r="I24" s="17">
        <v>48.641564000000301</v>
      </c>
      <c r="J24" s="17">
        <v>14.852792999999901</v>
      </c>
      <c r="K24" s="17">
        <v>28.072184000000199</v>
      </c>
      <c r="L24" s="17">
        <v>3.5728599999999902</v>
      </c>
      <c r="M24" s="17">
        <v>100.804914</v>
      </c>
      <c r="N24" s="17">
        <v>12.2496779999998</v>
      </c>
      <c r="O24" s="17">
        <v>4.4405320000000597</v>
      </c>
      <c r="P24" s="17">
        <v>0.491682999999971</v>
      </c>
      <c r="Q24" s="17">
        <v>0.20135900000000201</v>
      </c>
      <c r="R24" s="17">
        <v>0.244894000000006</v>
      </c>
      <c r="S24" s="17">
        <v>0.224167000000006</v>
      </c>
      <c r="T24" s="17">
        <v>0.95001499999996397</v>
      </c>
      <c r="U24" s="17">
        <v>66.607717000000505</v>
      </c>
      <c r="V24" s="17">
        <v>14.138347999999899</v>
      </c>
      <c r="W24" s="17">
        <v>15.312152999999901</v>
      </c>
      <c r="X24" s="17">
        <v>2.0416289999999901</v>
      </c>
      <c r="Y24" s="17">
        <v>1.34989999999997E-2</v>
      </c>
      <c r="Z24" s="17">
        <v>1.3780919999999901</v>
      </c>
      <c r="AA24" s="17">
        <v>3.2708599999999302</v>
      </c>
      <c r="AB24" s="17">
        <v>3.0113789999999798</v>
      </c>
      <c r="AC24" s="17">
        <v>3.7539000000000301E-2</v>
      </c>
      <c r="AD24" s="17">
        <v>2.7299000000000101E-2</v>
      </c>
      <c r="AE24" s="15"/>
      <c r="AF24" s="17" t="s">
        <v>194</v>
      </c>
      <c r="AG24" s="17">
        <v>145.946699055724</v>
      </c>
      <c r="AH24" s="17">
        <v>21.893647801079499</v>
      </c>
      <c r="AI24" s="17">
        <v>15.3136436140864</v>
      </c>
      <c r="AJ24" s="17">
        <v>14.854232294448</v>
      </c>
      <c r="AK24" s="17">
        <v>2.0418325767058301</v>
      </c>
      <c r="AL24" s="17">
        <v>48.646227855114503</v>
      </c>
      <c r="AM24" s="17">
        <v>48.646227855114503</v>
      </c>
      <c r="AN24" s="17">
        <v>7.8349931505254702</v>
      </c>
      <c r="AO24" s="17">
        <v>46.412988147904699</v>
      </c>
      <c r="AP24" s="17">
        <v>28.074943456501199</v>
      </c>
      <c r="AQ24" s="17">
        <v>3.7542829916416103E-2</v>
      </c>
      <c r="AR24" s="17">
        <v>3.5732051344356499</v>
      </c>
      <c r="AS24" s="17">
        <v>1.35002215290596E-2</v>
      </c>
      <c r="AT24" s="17">
        <v>156.43711295418601</v>
      </c>
      <c r="AU24" s="17">
        <v>6611.3711191961902</v>
      </c>
      <c r="AV24" s="17">
        <v>35.619021418258399</v>
      </c>
      <c r="AW24" s="17">
        <v>0</v>
      </c>
      <c r="AX24" s="17">
        <v>23.433814162047199</v>
      </c>
      <c r="AY24" s="17">
        <v>4.1137951167439804</v>
      </c>
      <c r="AZ24" s="17">
        <v>15.548382402639</v>
      </c>
      <c r="BA24" s="17">
        <v>100.81471614775199</v>
      </c>
      <c r="BB24" s="17">
        <v>100.81471614775199</v>
      </c>
      <c r="BC24" s="17">
        <v>16.460291607521501</v>
      </c>
      <c r="BD24" s="17">
        <v>0</v>
      </c>
      <c r="BE24" s="17">
        <v>1.37822702300112</v>
      </c>
      <c r="BF24" s="17">
        <v>899209.19858099497</v>
      </c>
      <c r="BG24" s="17">
        <v>0</v>
      </c>
      <c r="BH24" s="17">
        <v>159.28249200124</v>
      </c>
      <c r="BI24" s="17">
        <v>11.1441216259347</v>
      </c>
      <c r="BJ24" s="17">
        <v>19.053385225126402</v>
      </c>
      <c r="BK24" s="17">
        <v>165.32928382116901</v>
      </c>
      <c r="BL24" s="17">
        <v>8.3776964413382906</v>
      </c>
      <c r="BM24" s="17">
        <v>7.0984265612857303E-3</v>
      </c>
      <c r="BN24" s="17">
        <v>2.0203275076197201E-2</v>
      </c>
      <c r="BO24" s="17">
        <v>66.614411709609698</v>
      </c>
      <c r="BP24" s="17">
        <v>3.2711756906987501</v>
      </c>
      <c r="BQ24" s="17">
        <v>0</v>
      </c>
      <c r="BR24" s="17">
        <v>16.426301482691699</v>
      </c>
      <c r="BS24" s="17">
        <v>69.971828563633593</v>
      </c>
      <c r="BT24" s="17">
        <v>0</v>
      </c>
      <c r="BU24" s="17">
        <v>1550.1995653389299</v>
      </c>
      <c r="BV24" s="17">
        <v>64.856762922623204</v>
      </c>
      <c r="BW24" s="17">
        <v>7.2063127174346997</v>
      </c>
      <c r="BX24" s="17">
        <v>72.063075640058003</v>
      </c>
      <c r="BY24" s="17">
        <v>0.10152272674104899</v>
      </c>
      <c r="BZ24" s="17">
        <v>70.284343385437893</v>
      </c>
      <c r="CA24" s="17">
        <v>7.0884223251325702</v>
      </c>
      <c r="CB24" s="17">
        <v>0.49173112082133102</v>
      </c>
      <c r="CC24" s="17">
        <v>0.201378124863175</v>
      </c>
      <c r="CD24" s="17">
        <v>0.244918070592437</v>
      </c>
      <c r="CE24" s="17">
        <v>0.224188886826832</v>
      </c>
      <c r="CF24" s="17">
        <v>0.95010682088879295</v>
      </c>
      <c r="CG24" s="17">
        <v>0</v>
      </c>
      <c r="CH24" s="17">
        <v>168.99403384411099</v>
      </c>
      <c r="CI24" s="17">
        <v>0.142295434723898</v>
      </c>
      <c r="CJ24" s="17">
        <v>5.1607220745492901</v>
      </c>
      <c r="CK24" s="17">
        <v>39.390811164315899</v>
      </c>
      <c r="CL24" s="17">
        <v>3.2263253369489098E-2</v>
      </c>
      <c r="CM24" s="17">
        <v>0</v>
      </c>
      <c r="CN24" s="17">
        <v>6.4680615916268396</v>
      </c>
      <c r="CO24" s="17">
        <v>1232.0929470326</v>
      </c>
      <c r="CP24" s="17">
        <v>920.49102249858299</v>
      </c>
      <c r="CQ24" s="17">
        <v>311.60192453402499</v>
      </c>
      <c r="CR24" s="17">
        <v>1.9272043189646999E-2</v>
      </c>
      <c r="CS24" s="17">
        <v>9.8566486713294408E-3</v>
      </c>
      <c r="CT24" s="17">
        <v>1.6500414500129501</v>
      </c>
      <c r="CU24" s="17">
        <v>0.31289972789453002</v>
      </c>
      <c r="CV24" s="17">
        <v>353.97407644074798</v>
      </c>
      <c r="CW24" s="17">
        <v>0.53850148437198597</v>
      </c>
      <c r="CX24" s="17">
        <v>3.27833141134388</v>
      </c>
      <c r="CY24" s="17">
        <v>505.677249426522</v>
      </c>
      <c r="CZ24" s="17">
        <v>0</v>
      </c>
      <c r="DA24" s="17">
        <v>5.0547595218174798E-2</v>
      </c>
      <c r="DB24" s="17">
        <v>3.7819799312929501</v>
      </c>
      <c r="DC24" s="17">
        <v>4.1128207315156203E-3</v>
      </c>
      <c r="DD24" s="17">
        <v>52.063574615188699</v>
      </c>
      <c r="DE24" s="17">
        <v>4.7497969047250903</v>
      </c>
      <c r="DF24" s="17">
        <v>3.01166688447681</v>
      </c>
      <c r="DG24" s="17">
        <v>0</v>
      </c>
      <c r="DH24" s="17">
        <v>2.73341337310237</v>
      </c>
      <c r="DI24" s="17">
        <v>25.756679383841099</v>
      </c>
      <c r="DJ24" s="17">
        <v>12.2508411436425</v>
      </c>
      <c r="DK24" s="17">
        <v>24.039529935195301</v>
      </c>
      <c r="DL24" s="17">
        <v>1498.5670867342301</v>
      </c>
      <c r="DM24" s="17">
        <v>4.4409746387734597</v>
      </c>
      <c r="DN24" s="17">
        <v>11.2272839691896</v>
      </c>
      <c r="DP24" s="26">
        <f t="shared" si="29"/>
        <v>1.0344545660062643</v>
      </c>
      <c r="DQ24" s="40">
        <f t="shared" si="0"/>
        <v>8.9675855089197052E-5</v>
      </c>
      <c r="DR24" s="40">
        <f t="shared" si="1"/>
        <v>7.002684987485392E-5</v>
      </c>
      <c r="DS24" s="40">
        <f t="shared" si="2"/>
        <v>1.0209654639497535E-4</v>
      </c>
      <c r="DT24" s="40">
        <f t="shared" si="3"/>
        <v>8.9382765739817684E-5</v>
      </c>
      <c r="DU24" s="40">
        <f t="shared" si="4"/>
        <v>8.6919318380292168E-5</v>
      </c>
      <c r="DV24" s="40">
        <f t="shared" si="5"/>
        <v>7.531005081975362E-5</v>
      </c>
      <c r="DW24" s="40">
        <f t="shared" si="6"/>
        <v>8.3172853009982984E-5</v>
      </c>
      <c r="DX24" s="40">
        <f t="shared" si="7"/>
        <v>9.5882096106169424E-5</v>
      </c>
      <c r="DY24" s="40">
        <f t="shared" si="8"/>
        <v>9.690395928221809E-5</v>
      </c>
      <c r="DZ24" s="40">
        <f t="shared" si="9"/>
        <v>9.8298604091503057E-5</v>
      </c>
      <c r="EA24" s="40">
        <f t="shared" si="10"/>
        <v>9.6598925135537404E-5</v>
      </c>
      <c r="EB24" s="40">
        <f t="shared" si="11"/>
        <v>9.7238788894734199E-5</v>
      </c>
      <c r="EC24" s="40">
        <f t="shared" si="12"/>
        <v>9.4952997352220757E-5</v>
      </c>
      <c r="ED24" s="40">
        <f t="shared" si="13"/>
        <v>9.9681473616224347E-5</v>
      </c>
      <c r="EE24" s="40">
        <f t="shared" si="14"/>
        <v>9.7869605741958174E-5</v>
      </c>
      <c r="EF24" s="40">
        <f t="shared" si="15"/>
        <v>9.4978934008346249E-5</v>
      </c>
      <c r="EG24" s="40">
        <f t="shared" si="16"/>
        <v>9.8289841445717228E-5</v>
      </c>
      <c r="EH24" s="40">
        <f t="shared" si="17"/>
        <v>9.7636257013720634E-5</v>
      </c>
      <c r="EI24" s="40">
        <f t="shared" si="18"/>
        <v>9.6652041103538984E-5</v>
      </c>
      <c r="EJ24" s="40">
        <f t="shared" si="19"/>
        <v>1.0050951917766859E-4</v>
      </c>
      <c r="EK24" s="40">
        <f t="shared" si="20"/>
        <v>0.16182608340746851</v>
      </c>
      <c r="EL24" s="40">
        <f t="shared" si="21"/>
        <v>9.7348432091778973E-5</v>
      </c>
      <c r="EM24" s="40">
        <f t="shared" si="22"/>
        <v>9.9712879195939193E-5</v>
      </c>
      <c r="EN24" s="40">
        <f t="shared" si="23"/>
        <v>9.049033705454112E-5</v>
      </c>
      <c r="EO24" s="40">
        <f t="shared" si="24"/>
        <v>9.7978219980877064E-5</v>
      </c>
      <c r="EP24" s="40">
        <f t="shared" si="25"/>
        <v>9.6516114667087005E-5</v>
      </c>
      <c r="EQ24" s="40">
        <f t="shared" si="26"/>
        <v>9.559888570324389E-5</v>
      </c>
      <c r="ER24" s="40">
        <f t="shared" si="27"/>
        <v>1.0202499842300501E-4</v>
      </c>
      <c r="ES24" s="40">
        <f t="shared" si="28"/>
        <v>9.8964705037957008E-5</v>
      </c>
      <c r="ET24" s="40"/>
    </row>
    <row r="25" spans="1:150" x14ac:dyDescent="0.25">
      <c r="A25" s="17" t="s">
        <v>195</v>
      </c>
      <c r="B25" s="15">
        <v>15166.404554000201</v>
      </c>
      <c r="C25" s="15">
        <v>118.434705000002</v>
      </c>
      <c r="D25" s="15">
        <v>268.88280599999598</v>
      </c>
      <c r="E25" s="15">
        <v>2707.40867999992</v>
      </c>
      <c r="F25" s="15">
        <v>2253.2099669999502</v>
      </c>
      <c r="G25" s="15">
        <v>165.294909999998</v>
      </c>
      <c r="H25" s="15">
        <v>3369.8608439999198</v>
      </c>
      <c r="I25" s="17">
        <v>153.00690899999699</v>
      </c>
      <c r="J25" s="17">
        <v>46.721037000000102</v>
      </c>
      <c r="K25" s="17">
        <v>88.304040999997895</v>
      </c>
      <c r="L25" s="17">
        <v>11.238643999999701</v>
      </c>
      <c r="M25" s="17">
        <v>317.09200000000101</v>
      </c>
      <c r="N25" s="17">
        <v>38.532439999999298</v>
      </c>
      <c r="O25" s="17">
        <v>13.9676270000001</v>
      </c>
      <c r="P25" s="17">
        <v>1.54565299999996</v>
      </c>
      <c r="Q25" s="17">
        <v>0.63326399999999305</v>
      </c>
      <c r="R25" s="17">
        <v>0.76978399999998504</v>
      </c>
      <c r="S25" s="17">
        <v>0.70511199999998797</v>
      </c>
      <c r="T25" s="17">
        <v>2.9887899999998599</v>
      </c>
      <c r="U25" s="17">
        <v>209.521626</v>
      </c>
      <c r="V25" s="17">
        <v>44.473135999999997</v>
      </c>
      <c r="W25" s="17">
        <v>48.165995999999502</v>
      </c>
      <c r="X25" s="17">
        <v>6.4219569999999502</v>
      </c>
      <c r="Y25" s="17">
        <v>4.2772999999999999E-2</v>
      </c>
      <c r="Z25" s="17">
        <v>4.3347039999999604</v>
      </c>
      <c r="AA25" s="17">
        <v>10.2889529999998</v>
      </c>
      <c r="AB25" s="17">
        <v>9.4724170000001209</v>
      </c>
      <c r="AC25" s="17">
        <v>0.118232000000001</v>
      </c>
      <c r="AD25" s="17">
        <v>1.2822E-2</v>
      </c>
      <c r="AE25" s="15"/>
      <c r="AF25" s="17" t="s">
        <v>195</v>
      </c>
      <c r="AG25" s="17">
        <v>300.93503188955998</v>
      </c>
      <c r="AH25" s="17">
        <v>45.143651787159399</v>
      </c>
      <c r="AI25" s="17">
        <v>48.164328214794601</v>
      </c>
      <c r="AJ25" s="17">
        <v>46.719492320619402</v>
      </c>
      <c r="AK25" s="17">
        <v>6.4217548162404103</v>
      </c>
      <c r="AL25" s="17">
        <v>153.00175686620199</v>
      </c>
      <c r="AM25" s="17">
        <v>153.00175686620199</v>
      </c>
      <c r="AN25" s="17">
        <v>16.155404526192498</v>
      </c>
      <c r="AO25" s="17">
        <v>95.701250516486596</v>
      </c>
      <c r="AP25" s="17">
        <v>88.301057434697896</v>
      </c>
      <c r="AQ25" s="17">
        <v>0.118227672950372</v>
      </c>
      <c r="AR25" s="17">
        <v>11.238245021186</v>
      </c>
      <c r="AS25" s="17">
        <v>4.2771420373011002E-2</v>
      </c>
      <c r="AT25" s="17">
        <v>322.56594868373497</v>
      </c>
      <c r="AU25" s="17">
        <v>15165.8808788284</v>
      </c>
      <c r="AV25" s="17">
        <v>73.444809100837801</v>
      </c>
      <c r="AW25" s="17">
        <v>0</v>
      </c>
      <c r="AX25" s="17">
        <v>48.319315571586401</v>
      </c>
      <c r="AY25" s="17">
        <v>8.4824710995369106</v>
      </c>
      <c r="AZ25" s="17">
        <v>32.059969138652498</v>
      </c>
      <c r="BA25" s="17">
        <v>317.08113646799598</v>
      </c>
      <c r="BB25" s="17">
        <v>317.08113646799598</v>
      </c>
      <c r="BC25" s="17">
        <v>33.940373744574799</v>
      </c>
      <c r="BD25" s="17">
        <v>0</v>
      </c>
      <c r="BE25" s="17">
        <v>4.3345437519391004</v>
      </c>
      <c r="BF25" s="17">
        <v>2828174.6710897898</v>
      </c>
      <c r="BG25" s="17">
        <v>0</v>
      </c>
      <c r="BH25" s="17">
        <v>328.43291376151097</v>
      </c>
      <c r="BI25" s="17">
        <v>22.978739901324602</v>
      </c>
      <c r="BJ25" s="17">
        <v>39.287200984661901</v>
      </c>
      <c r="BK25" s="17">
        <v>340.90092769123999</v>
      </c>
      <c r="BL25" s="17">
        <v>17.274370716555499</v>
      </c>
      <c r="BM25" s="17">
        <v>3.33361074091833E-3</v>
      </c>
      <c r="BN25" s="17">
        <v>9.4879604490814892E-3</v>
      </c>
      <c r="BO25" s="17">
        <v>209.51515198273799</v>
      </c>
      <c r="BP25" s="17">
        <v>10.2886282376948</v>
      </c>
      <c r="BQ25" s="17">
        <v>0</v>
      </c>
      <c r="BR25" s="17">
        <v>49.186507864516201</v>
      </c>
      <c r="BS25" s="17">
        <v>118.430351871558</v>
      </c>
      <c r="BT25" s="17">
        <v>0</v>
      </c>
      <c r="BU25" s="17">
        <v>3476.2266596890299</v>
      </c>
      <c r="BV25" s="17">
        <v>241.98650116900001</v>
      </c>
      <c r="BW25" s="17">
        <v>26.8874013931447</v>
      </c>
      <c r="BX25" s="17">
        <v>268.87390256214502</v>
      </c>
      <c r="BY25" s="17">
        <v>0.20933610064889799</v>
      </c>
      <c r="BZ25" s="17">
        <v>144.92303935705999</v>
      </c>
      <c r="CA25" s="17">
        <v>14.6160429938405</v>
      </c>
      <c r="CB25" s="17">
        <v>1.54559728576751</v>
      </c>
      <c r="CC25" s="17">
        <v>0.63324072505166995</v>
      </c>
      <c r="CD25" s="17">
        <v>0.76975662754035701</v>
      </c>
      <c r="CE25" s="17">
        <v>0.70508671970634396</v>
      </c>
      <c r="CF25" s="17">
        <v>2.9886921066066998</v>
      </c>
      <c r="CG25" s="17">
        <v>6.5014874949431395E-2</v>
      </c>
      <c r="CH25" s="17">
        <v>348.45764769761001</v>
      </c>
      <c r="CI25" s="17">
        <v>2.58239112904203E-2</v>
      </c>
      <c r="CJ25" s="17">
        <v>7.9386241182338697</v>
      </c>
      <c r="CK25" s="17">
        <v>84.591454757078196</v>
      </c>
      <c r="CL25" s="17">
        <v>1.94530176556049E-2</v>
      </c>
      <c r="CM25" s="17">
        <v>0</v>
      </c>
      <c r="CN25" s="17">
        <v>1.92511470625065</v>
      </c>
      <c r="CO25" s="17">
        <v>2707.3290322735702</v>
      </c>
      <c r="CP25" s="17">
        <v>2253.1319441903302</v>
      </c>
      <c r="CQ25" s="17">
        <v>454.197088083246</v>
      </c>
      <c r="CR25" s="17">
        <v>2.42506169954309E-2</v>
      </c>
      <c r="CS25" s="17">
        <v>4.0224296541499201E-3</v>
      </c>
      <c r="CT25" s="17">
        <v>8.43018280472009</v>
      </c>
      <c r="CU25" s="17">
        <v>1.19618129362809</v>
      </c>
      <c r="CV25" s="17">
        <v>877.71413735786996</v>
      </c>
      <c r="CW25" s="17">
        <v>5.9934265153193698</v>
      </c>
      <c r="CX25" s="17">
        <v>2.6803454698876101</v>
      </c>
      <c r="CY25" s="17">
        <v>1253.8773768680001</v>
      </c>
      <c r="CZ25" s="17">
        <v>0</v>
      </c>
      <c r="DA25" s="17">
        <v>4.7076141482718499E-2</v>
      </c>
      <c r="DB25" s="17">
        <v>8.5960059564476801</v>
      </c>
      <c r="DC25" s="17">
        <v>3.4533508644873901E-3</v>
      </c>
      <c r="DD25" s="17">
        <v>165.28901593037801</v>
      </c>
      <c r="DE25" s="17">
        <v>9.7938879367140395</v>
      </c>
      <c r="DF25" s="17">
        <v>9.4720982639781894</v>
      </c>
      <c r="DG25" s="17">
        <v>0</v>
      </c>
      <c r="DH25" s="17">
        <v>5.6361931445067901</v>
      </c>
      <c r="DI25" s="17">
        <v>53.108911821315502</v>
      </c>
      <c r="DJ25" s="17">
        <v>38.531126229057797</v>
      </c>
      <c r="DK25" s="17">
        <v>49.568332290534499</v>
      </c>
      <c r="DL25" s="17">
        <v>3369.7627508281098</v>
      </c>
      <c r="DM25" s="17">
        <v>13.967120438088299</v>
      </c>
      <c r="DN25" s="17">
        <v>23.150216612685</v>
      </c>
      <c r="DP25" s="26">
        <f t="shared" si="29"/>
        <v>1.0315938885711633</v>
      </c>
      <c r="DQ25" s="40">
        <f t="shared" si="0"/>
        <v>-3.4528630034608725E-5</v>
      </c>
      <c r="DR25" s="40">
        <f t="shared" si="1"/>
        <v>-3.6755513884169114E-5</v>
      </c>
      <c r="DS25" s="40">
        <f t="shared" si="2"/>
        <v>-3.3112708035935401E-5</v>
      </c>
      <c r="DT25" s="40">
        <f t="shared" si="3"/>
        <v>-2.9418435029091619E-5</v>
      </c>
      <c r="DU25" s="40">
        <f t="shared" si="4"/>
        <v>-3.4627403021803436E-5</v>
      </c>
      <c r="DV25" s="40">
        <f t="shared" si="5"/>
        <v>-3.5657901504554114E-5</v>
      </c>
      <c r="DW25" s="40">
        <f t="shared" si="6"/>
        <v>-2.9108968100161874E-5</v>
      </c>
      <c r="DX25" s="40">
        <f t="shared" si="7"/>
        <v>-3.3672556544540656E-5</v>
      </c>
      <c r="DY25" s="40">
        <f t="shared" si="8"/>
        <v>-3.3061752903732165E-5</v>
      </c>
      <c r="DZ25" s="40">
        <f t="shared" si="9"/>
        <v>-3.3787415232778358E-5</v>
      </c>
      <c r="EA25" s="40">
        <f t="shared" si="10"/>
        <v>-3.5500618553349439E-5</v>
      </c>
      <c r="EB25" s="40">
        <f t="shared" si="11"/>
        <v>-3.4259874121808511E-5</v>
      </c>
      <c r="EC25" s="40">
        <f t="shared" si="12"/>
        <v>-3.4095192038203656E-5</v>
      </c>
      <c r="ED25" s="40">
        <f t="shared" si="13"/>
        <v>-3.6266855622670535E-5</v>
      </c>
      <c r="EE25" s="40">
        <f t="shared" si="14"/>
        <v>-3.6045757003667465E-5</v>
      </c>
      <c r="EF25" s="40">
        <f t="shared" si="15"/>
        <v>-3.675394199434128E-5</v>
      </c>
      <c r="EG25" s="40">
        <f t="shared" si="16"/>
        <v>-3.5558623754232802E-5</v>
      </c>
      <c r="EH25" s="40">
        <f t="shared" si="17"/>
        <v>-3.5852876768534417E-5</v>
      </c>
      <c r="EI25" s="40">
        <f t="shared" si="18"/>
        <v>-3.275352003992777E-5</v>
      </c>
      <c r="EJ25" s="40">
        <f t="shared" si="19"/>
        <v>-3.0899040760631039E-5</v>
      </c>
      <c r="EK25" s="40">
        <f t="shared" si="20"/>
        <v>0.1059824489218886</v>
      </c>
      <c r="EL25" s="40">
        <f t="shared" si="21"/>
        <v>-3.4625780496710246E-5</v>
      </c>
      <c r="EM25" s="40">
        <f t="shared" si="22"/>
        <v>-3.1483200454292037E-5</v>
      </c>
      <c r="EN25" s="40">
        <f t="shared" si="23"/>
        <v>-3.6930469899165267E-5</v>
      </c>
      <c r="EO25" s="40">
        <f t="shared" si="24"/>
        <v>-3.6968628275428877E-5</v>
      </c>
      <c r="EP25" s="40">
        <f t="shared" si="25"/>
        <v>-3.1564174216798741E-5</v>
      </c>
      <c r="EQ25" s="40">
        <f t="shared" si="26"/>
        <v>-3.3648858779278694E-5</v>
      </c>
      <c r="ER25" s="40">
        <f t="shared" si="27"/>
        <v>-3.6597956805328627E-5</v>
      </c>
      <c r="ES25" s="40">
        <f t="shared" si="28"/>
        <v>-3.3443300591307533E-5</v>
      </c>
      <c r="ET25" s="40"/>
    </row>
    <row r="26" spans="1:150" x14ac:dyDescent="0.25">
      <c r="A26" s="17" t="s">
        <v>196</v>
      </c>
      <c r="B26" s="15">
        <v>15819.383809999999</v>
      </c>
      <c r="C26" s="15">
        <v>114.46990099999999</v>
      </c>
      <c r="D26" s="15">
        <v>250.62804200000099</v>
      </c>
      <c r="E26" s="15">
        <v>2399.7998619999598</v>
      </c>
      <c r="F26" s="15">
        <v>2313.1112229999899</v>
      </c>
      <c r="G26" s="15">
        <v>138.06898000000001</v>
      </c>
      <c r="H26" s="15">
        <v>2727.6009629999799</v>
      </c>
      <c r="I26" s="17">
        <v>118.600294999998</v>
      </c>
      <c r="J26" s="17">
        <v>36.231112999999901</v>
      </c>
      <c r="K26" s="17">
        <v>31.843745999999999</v>
      </c>
      <c r="L26" s="17">
        <v>19.247774000000099</v>
      </c>
      <c r="M26" s="17">
        <v>177.758994999999</v>
      </c>
      <c r="N26" s="17">
        <v>24.342816000000301</v>
      </c>
      <c r="O26" s="17">
        <v>20.663205999999999</v>
      </c>
      <c r="P26" s="17">
        <v>1.3632059999999799</v>
      </c>
      <c r="Q26" s="17">
        <v>0.55830099999999305</v>
      </c>
      <c r="R26" s="17">
        <v>0.67903799999999703</v>
      </c>
      <c r="S26" s="17">
        <v>0.62186799999999898</v>
      </c>
      <c r="T26" s="17">
        <v>2.6359949999999501</v>
      </c>
      <c r="U26" s="17">
        <v>163.04010600000001</v>
      </c>
      <c r="V26" s="17">
        <v>34.391234000000097</v>
      </c>
      <c r="W26" s="17">
        <v>22.785916999999799</v>
      </c>
      <c r="X26" s="17">
        <v>4.9535210000000101</v>
      </c>
      <c r="Y26" s="17">
        <v>3.7627000000000202E-2</v>
      </c>
      <c r="Z26" s="17">
        <v>3.3966590000000001</v>
      </c>
      <c r="AA26" s="17">
        <v>9.0699310000000501</v>
      </c>
      <c r="AB26" s="17">
        <v>7.3594120000000496</v>
      </c>
      <c r="AC26" s="17">
        <v>0.104591</v>
      </c>
      <c r="AD26" s="17">
        <v>8.3169000000000506E-2</v>
      </c>
      <c r="AE26" s="15"/>
      <c r="AF26" s="17" t="s">
        <v>196</v>
      </c>
      <c r="AG26" s="17">
        <v>259.126284074404</v>
      </c>
      <c r="AH26" s="17">
        <v>38.8718780027313</v>
      </c>
      <c r="AI26" s="17">
        <v>22.787274740475201</v>
      </c>
      <c r="AJ26" s="17">
        <v>36.233257132637299</v>
      </c>
      <c r="AK26" s="17">
        <v>4.9538104551232598</v>
      </c>
      <c r="AL26" s="17">
        <v>118.607312551923</v>
      </c>
      <c r="AM26" s="17">
        <v>118.607312551923</v>
      </c>
      <c r="AN26" s="17">
        <v>13.910950592992601</v>
      </c>
      <c r="AO26" s="17">
        <v>82.405502530338595</v>
      </c>
      <c r="AP26" s="17">
        <v>31.845582339961801</v>
      </c>
      <c r="AQ26" s="17">
        <v>0.10459740618185299</v>
      </c>
      <c r="AR26" s="17">
        <v>19.248921848741201</v>
      </c>
      <c r="AS26" s="17">
        <v>3.7628942481313002E-2</v>
      </c>
      <c r="AT26" s="17">
        <v>277.75189575531698</v>
      </c>
      <c r="AU26" s="17">
        <v>15820.303959038099</v>
      </c>
      <c r="AV26" s="17">
        <v>63.241100538727402</v>
      </c>
      <c r="AW26" s="17">
        <v>0</v>
      </c>
      <c r="AX26" s="17">
        <v>41.606306294503199</v>
      </c>
      <c r="AY26" s="17">
        <v>7.3039865486636302</v>
      </c>
      <c r="AZ26" s="17">
        <v>27.605845599926099</v>
      </c>
      <c r="BA26" s="17">
        <v>177.76948300253699</v>
      </c>
      <c r="BB26" s="17">
        <v>177.76948300253699</v>
      </c>
      <c r="BC26" s="17">
        <v>29.224989009634701</v>
      </c>
      <c r="BD26" s="17">
        <v>0</v>
      </c>
      <c r="BE26" s="17">
        <v>3.3968493895002299</v>
      </c>
      <c r="BF26" s="17">
        <v>2493276.9732430498</v>
      </c>
      <c r="BG26" s="17">
        <v>0</v>
      </c>
      <c r="BH26" s="17">
        <v>282.80387786058799</v>
      </c>
      <c r="BI26" s="17">
        <v>19.786274900382001</v>
      </c>
      <c r="BJ26" s="17">
        <v>33.829032487742502</v>
      </c>
      <c r="BK26" s="17">
        <v>293.53948903680703</v>
      </c>
      <c r="BL26" s="17">
        <v>14.8744487370827</v>
      </c>
      <c r="BM26" s="17">
        <v>2.1625210899651099E-2</v>
      </c>
      <c r="BN26" s="17">
        <v>6.1548747058207502E-2</v>
      </c>
      <c r="BO26" s="17">
        <v>163.050251572495</v>
      </c>
      <c r="BP26" s="17">
        <v>9.0704906580320408</v>
      </c>
      <c r="BQ26" s="17">
        <v>0</v>
      </c>
      <c r="BR26" s="17">
        <v>38.453143687511002</v>
      </c>
      <c r="BS26" s="17">
        <v>114.47643911297</v>
      </c>
      <c r="BT26" s="17">
        <v>0</v>
      </c>
      <c r="BU26" s="17">
        <v>2819.4324567425601</v>
      </c>
      <c r="BV26" s="17">
        <v>225.57883280433401</v>
      </c>
      <c r="BW26" s="17">
        <v>25.064330180106499</v>
      </c>
      <c r="BX26" s="17">
        <v>250.64316298444001</v>
      </c>
      <c r="BY26" s="17">
        <v>0.18025238762894799</v>
      </c>
      <c r="BZ26" s="17">
        <v>124.788828437093</v>
      </c>
      <c r="CA26" s="17">
        <v>12.585394356324301</v>
      </c>
      <c r="CB26" s="17">
        <v>1.3632829329221701</v>
      </c>
      <c r="CC26" s="17">
        <v>0.55833584395685498</v>
      </c>
      <c r="CD26" s="17">
        <v>0.67907774370784302</v>
      </c>
      <c r="CE26" s="17">
        <v>0.62190622688867103</v>
      </c>
      <c r="CF26" s="17">
        <v>2.6361455272166099</v>
      </c>
      <c r="CG26" s="17">
        <v>6.3338374688734905E-2</v>
      </c>
      <c r="CH26" s="17">
        <v>300.04653659857098</v>
      </c>
      <c r="CI26" s="17">
        <v>2.73784636209813E-2</v>
      </c>
      <c r="CJ26" s="17">
        <v>7.5492804747653404</v>
      </c>
      <c r="CK26" s="17">
        <v>81.061559798717994</v>
      </c>
      <c r="CL26" s="17">
        <v>2.9266407031641802E-2</v>
      </c>
      <c r="CM26" s="17">
        <v>0</v>
      </c>
      <c r="CN26" s="17">
        <v>1.8272311782051001</v>
      </c>
      <c r="CO26" s="17">
        <v>2399.9403635405902</v>
      </c>
      <c r="CP26" s="17">
        <v>2313.2472362541998</v>
      </c>
      <c r="CQ26" s="17">
        <v>86.693127286385902</v>
      </c>
      <c r="CR26" s="17">
        <v>2.4808699179329399E-2</v>
      </c>
      <c r="CS26" s="17">
        <v>4.7046916848272396E-3</v>
      </c>
      <c r="CT26" s="17">
        <v>14.0973878910034</v>
      </c>
      <c r="CU26" s="17">
        <v>1.1078798990283101</v>
      </c>
      <c r="CV26" s="17">
        <v>901.97773499341304</v>
      </c>
      <c r="CW26" s="17">
        <v>5.8430334875466396</v>
      </c>
      <c r="CX26" s="17">
        <v>2.6344909011943498</v>
      </c>
      <c r="CY26" s="17">
        <v>1288.5396582174501</v>
      </c>
      <c r="CZ26" s="17">
        <v>0</v>
      </c>
      <c r="DA26" s="17">
        <v>4.6111613544095202E-2</v>
      </c>
      <c r="DB26" s="17">
        <v>8.4088897260206004</v>
      </c>
      <c r="DC26" s="17">
        <v>4.4814371116145002E-3</v>
      </c>
      <c r="DD26" s="17">
        <v>138.07713346230301</v>
      </c>
      <c r="DE26" s="17">
        <v>8.4331913491517003</v>
      </c>
      <c r="DF26" s="17">
        <v>7.3598547511345496</v>
      </c>
      <c r="DG26" s="17">
        <v>0</v>
      </c>
      <c r="DH26" s="17">
        <v>4.85316970899017</v>
      </c>
      <c r="DI26" s="17">
        <v>45.730582040209399</v>
      </c>
      <c r="DJ26" s="17">
        <v>24.3443234368943</v>
      </c>
      <c r="DK26" s="17">
        <v>42.681784810780599</v>
      </c>
      <c r="DL26" s="17">
        <v>2727.7598648346202</v>
      </c>
      <c r="DM26" s="17">
        <v>20.664432415354799</v>
      </c>
      <c r="DN26" s="17">
        <v>19.9339236008989</v>
      </c>
      <c r="DP26" s="26">
        <f t="shared" si="29"/>
        <v>1.0336072808643286</v>
      </c>
      <c r="DQ26" s="40">
        <f t="shared" si="0"/>
        <v>5.8165921577708721E-5</v>
      </c>
      <c r="DR26" s="40">
        <f t="shared" si="1"/>
        <v>5.7116437708858748E-5</v>
      </c>
      <c r="DS26" s="40">
        <f t="shared" si="2"/>
        <v>6.0332372700027969E-5</v>
      </c>
      <c r="DT26" s="40">
        <f t="shared" si="3"/>
        <v>5.8547190895013684E-5</v>
      </c>
      <c r="DU26" s="40">
        <f t="shared" si="4"/>
        <v>5.8801000512873721E-5</v>
      </c>
      <c r="DV26" s="40">
        <f t="shared" si="5"/>
        <v>5.9053541954170403E-5</v>
      </c>
      <c r="DW26" s="40">
        <f t="shared" si="6"/>
        <v>5.82569946248943E-5</v>
      </c>
      <c r="DX26" s="40">
        <f t="shared" si="7"/>
        <v>5.9169767874548549E-5</v>
      </c>
      <c r="DY26" s="40">
        <f t="shared" si="8"/>
        <v>5.9179320199118343E-5</v>
      </c>
      <c r="DZ26" s="40">
        <f t="shared" si="9"/>
        <v>5.7667209184552894E-5</v>
      </c>
      <c r="EA26" s="40">
        <f t="shared" si="10"/>
        <v>5.9635402052302123E-5</v>
      </c>
      <c r="EB26" s="40">
        <f t="shared" si="11"/>
        <v>5.9001247942377397E-5</v>
      </c>
      <c r="EC26" s="40">
        <f t="shared" si="12"/>
        <v>6.1925329181243489E-5</v>
      </c>
      <c r="ED26" s="40">
        <f t="shared" si="13"/>
        <v>5.9352617149549831E-5</v>
      </c>
      <c r="EE26" s="40">
        <f t="shared" si="14"/>
        <v>5.6435287249419913E-5</v>
      </c>
      <c r="EF26" s="40">
        <f t="shared" si="15"/>
        <v>6.2410701148538298E-5</v>
      </c>
      <c r="EG26" s="40">
        <f t="shared" si="16"/>
        <v>5.8529431115762584E-5</v>
      </c>
      <c r="EH26" s="40">
        <f t="shared" si="17"/>
        <v>6.1471065679621702E-5</v>
      </c>
      <c r="EI26" s="40">
        <f t="shared" si="18"/>
        <v>5.7104515243678365E-5</v>
      </c>
      <c r="EJ26" s="40">
        <f t="shared" si="19"/>
        <v>6.2227465032385862E-5</v>
      </c>
      <c r="EK26" s="40">
        <f t="shared" si="20"/>
        <v>0.11810886714652036</v>
      </c>
      <c r="EL26" s="40">
        <f t="shared" si="21"/>
        <v>5.958682616997123E-5</v>
      </c>
      <c r="EM26" s="40">
        <f t="shared" si="22"/>
        <v>5.843421744850525E-5</v>
      </c>
      <c r="EN26" s="40">
        <f t="shared" si="23"/>
        <v>5.1624666138675368E-5</v>
      </c>
      <c r="EO26" s="40">
        <f t="shared" si="24"/>
        <v>5.6051991156533383E-5</v>
      </c>
      <c r="EP26" s="40">
        <f t="shared" si="25"/>
        <v>6.1704772835719226E-5</v>
      </c>
      <c r="EQ26" s="40">
        <f t="shared" si="26"/>
        <v>6.0161210501597512E-5</v>
      </c>
      <c r="ER26" s="40">
        <f t="shared" si="27"/>
        <v>6.1249838446821096E-5</v>
      </c>
      <c r="ES26" s="40">
        <f t="shared" si="28"/>
        <v>5.9613051234212768E-5</v>
      </c>
      <c r="ET26" s="40"/>
    </row>
    <row r="27" spans="1:150" x14ac:dyDescent="0.25">
      <c r="A27" s="17" t="s">
        <v>197</v>
      </c>
      <c r="B27" s="15">
        <v>223632.717077999</v>
      </c>
      <c r="C27" s="15">
        <v>2377.2249489999699</v>
      </c>
      <c r="D27" s="15">
        <v>2034.03690999999</v>
      </c>
      <c r="E27" s="15">
        <v>48008.7871409988</v>
      </c>
      <c r="F27" s="15">
        <v>30218.4731160009</v>
      </c>
      <c r="G27" s="15">
        <v>2185.2468919999801</v>
      </c>
      <c r="H27" s="15">
        <v>62306.681877000199</v>
      </c>
      <c r="I27" s="17">
        <v>1868.6135569999699</v>
      </c>
      <c r="J27" s="17">
        <v>571.10430599999495</v>
      </c>
      <c r="K27" s="17">
        <v>500.96868599999402</v>
      </c>
      <c r="L27" s="17">
        <v>302.25119699999601</v>
      </c>
      <c r="M27" s="17">
        <v>3732.2171239999502</v>
      </c>
      <c r="N27" s="17">
        <v>382.40612400000401</v>
      </c>
      <c r="O27" s="17">
        <v>323.95966999999501</v>
      </c>
      <c r="P27" s="17">
        <v>16.085985999999401</v>
      </c>
      <c r="Q27" s="17">
        <v>6.5880419999999598</v>
      </c>
      <c r="R27" s="17">
        <v>8.0137070000001707</v>
      </c>
      <c r="S27" s="17">
        <v>7.3382340000000399</v>
      </c>
      <c r="T27" s="17">
        <v>31.104877999999601</v>
      </c>
      <c r="U27" s="17">
        <v>4199.7881339999904</v>
      </c>
      <c r="V27" s="17">
        <v>542.71629899999004</v>
      </c>
      <c r="W27" s="17">
        <v>359.02749299999903</v>
      </c>
      <c r="X27" s="17">
        <v>78.485004999998296</v>
      </c>
      <c r="Y27" s="17">
        <v>0.44507699999998701</v>
      </c>
      <c r="Z27" s="17">
        <v>53.436674999998999</v>
      </c>
      <c r="AA27" s="17">
        <v>107.016224999999</v>
      </c>
      <c r="AB27" s="17">
        <v>115.22288599999899</v>
      </c>
      <c r="AC27" s="17">
        <v>1.23388999999996</v>
      </c>
      <c r="AD27" s="17">
        <v>0.168155000000001</v>
      </c>
      <c r="AE27" s="15"/>
      <c r="AF27" s="17" t="s">
        <v>197</v>
      </c>
      <c r="AG27" s="17">
        <v>6055.7119836830298</v>
      </c>
      <c r="AH27" s="17">
        <v>908.42477742158599</v>
      </c>
      <c r="AI27" s="17">
        <v>359.027277062157</v>
      </c>
      <c r="AJ27" s="17">
        <v>571.10394475946703</v>
      </c>
      <c r="AK27" s="17">
        <v>78.484974733163696</v>
      </c>
      <c r="AL27" s="17">
        <v>1868.6125051542101</v>
      </c>
      <c r="AM27" s="17">
        <v>1868.6125051542101</v>
      </c>
      <c r="AN27" s="17">
        <v>325.09476725318802</v>
      </c>
      <c r="AO27" s="17">
        <v>1925.7948003374399</v>
      </c>
      <c r="AP27" s="17">
        <v>500.96830461985201</v>
      </c>
      <c r="AQ27" s="17">
        <v>1.23388733490404</v>
      </c>
      <c r="AR27" s="17">
        <v>302.25100997706602</v>
      </c>
      <c r="AS27" s="17">
        <v>0.44507583234069098</v>
      </c>
      <c r="AT27" s="17">
        <v>6490.9874131327797</v>
      </c>
      <c r="AU27" s="17">
        <v>223632.60668350701</v>
      </c>
      <c r="AV27" s="17">
        <v>1477.92871416509</v>
      </c>
      <c r="AW27" s="17">
        <v>0</v>
      </c>
      <c r="AX27" s="17">
        <v>972.32846294110595</v>
      </c>
      <c r="AY27" s="17">
        <v>170.69221740859399</v>
      </c>
      <c r="AZ27" s="17">
        <v>645.14175646288095</v>
      </c>
      <c r="BA27" s="17">
        <v>3732.2153460955501</v>
      </c>
      <c r="BB27" s="17">
        <v>3732.2153460955501</v>
      </c>
      <c r="BC27" s="17">
        <v>682.98104325699001</v>
      </c>
      <c r="BD27" s="17">
        <v>0</v>
      </c>
      <c r="BE27" s="17">
        <v>53.436581858614197</v>
      </c>
      <c r="BF27" s="17">
        <v>29416607.346557502</v>
      </c>
      <c r="BG27" s="17">
        <v>0</v>
      </c>
      <c r="BH27" s="17">
        <v>6609.0505744260499</v>
      </c>
      <c r="BI27" s="17">
        <v>462.400090078912</v>
      </c>
      <c r="BJ27" s="17">
        <v>790.57543290166802</v>
      </c>
      <c r="BK27" s="17">
        <v>6859.9395738923204</v>
      </c>
      <c r="BL27" s="17">
        <v>347.61192440192298</v>
      </c>
      <c r="BM27" s="17">
        <v>4.3720310917839199E-2</v>
      </c>
      <c r="BN27" s="17">
        <v>0.124434714418778</v>
      </c>
      <c r="BO27" s="17">
        <v>4199.7987176213001</v>
      </c>
      <c r="BP27" s="17">
        <v>107.01613907506599</v>
      </c>
      <c r="BQ27" s="17">
        <v>0</v>
      </c>
      <c r="BR27" s="17">
        <v>637.59308483719201</v>
      </c>
      <c r="BS27" s="17">
        <v>2377.22368489172</v>
      </c>
      <c r="BT27" s="17">
        <v>0</v>
      </c>
      <c r="BU27" s="17">
        <v>64448.992989693303</v>
      </c>
      <c r="BV27" s="17">
        <v>1830.63219845187</v>
      </c>
      <c r="BW27" s="17">
        <v>203.40356209493501</v>
      </c>
      <c r="BX27" s="17">
        <v>2034.0357605468</v>
      </c>
      <c r="BY27" s="17">
        <v>4.2124517327030304</v>
      </c>
      <c r="BZ27" s="17">
        <v>2916.28289732228</v>
      </c>
      <c r="CA27" s="17">
        <v>294.11786971264598</v>
      </c>
      <c r="CB27" s="17">
        <v>16.085953416035299</v>
      </c>
      <c r="CC27" s="17">
        <v>6.5880531338150403</v>
      </c>
      <c r="CD27" s="17">
        <v>8.0136985450244396</v>
      </c>
      <c r="CE27" s="17">
        <v>7.3382248771838103</v>
      </c>
      <c r="CF27" s="17">
        <v>31.104869976302499</v>
      </c>
      <c r="CG27" s="17">
        <v>0.30920307607323699</v>
      </c>
      <c r="CH27" s="17">
        <v>7012.0077931702899</v>
      </c>
      <c r="CI27" s="17">
        <v>1.32681840954446</v>
      </c>
      <c r="CJ27" s="17">
        <v>203.78512751930401</v>
      </c>
      <c r="CK27" s="17">
        <v>3362.7374454145502</v>
      </c>
      <c r="CL27" s="17">
        <v>0.71098803478232098</v>
      </c>
      <c r="CM27" s="17">
        <v>0</v>
      </c>
      <c r="CN27" s="17">
        <v>318.11012389512598</v>
      </c>
      <c r="CO27" s="17">
        <v>48047.7976188252</v>
      </c>
      <c r="CP27" s="17">
        <v>30257.487357230199</v>
      </c>
      <c r="CQ27" s="17">
        <v>17790.310261594899</v>
      </c>
      <c r="CR27" s="17">
        <v>0.62047054819931902</v>
      </c>
      <c r="CS27" s="17">
        <v>0.10144843106169001</v>
      </c>
      <c r="CT27" s="17">
        <v>3.6212695491426699</v>
      </c>
      <c r="CU27" s="17">
        <v>45.628964065300799</v>
      </c>
      <c r="CV27" s="17">
        <v>10644.459409032899</v>
      </c>
      <c r="CW27" s="17">
        <v>65.969087158220205</v>
      </c>
      <c r="CX27" s="17">
        <v>86.142483217766994</v>
      </c>
      <c r="CY27" s="17">
        <v>15206.369133861999</v>
      </c>
      <c r="CZ27" s="17">
        <v>0</v>
      </c>
      <c r="DA27" s="17">
        <v>1.8120297579104501</v>
      </c>
      <c r="DB27" s="17">
        <v>315.722737098496</v>
      </c>
      <c r="DC27" s="17">
        <v>6.0618159806742802E-2</v>
      </c>
      <c r="DD27" s="17">
        <v>2185.2456053600499</v>
      </c>
      <c r="DE27" s="17">
        <v>197.08144969662499</v>
      </c>
      <c r="DF27" s="17">
        <v>115.222881289341</v>
      </c>
      <c r="DG27" s="17">
        <v>0</v>
      </c>
      <c r="DH27" s="17">
        <v>113.416673755424</v>
      </c>
      <c r="DI27" s="17">
        <v>1068.71036813258</v>
      </c>
      <c r="DJ27" s="17">
        <v>382.40591491228201</v>
      </c>
      <c r="DK27" s="17">
        <v>997.461747143862</v>
      </c>
      <c r="DL27" s="17">
        <v>62306.660366986798</v>
      </c>
      <c r="DM27" s="17">
        <v>323.959511290374</v>
      </c>
      <c r="DN27" s="17">
        <v>465.85001516452098</v>
      </c>
      <c r="DP27" s="26">
        <f t="shared" si="29"/>
        <v>1.0343836856298851</v>
      </c>
      <c r="DQ27" s="40">
        <f t="shared" si="0"/>
        <v>-4.936419564682761E-7</v>
      </c>
      <c r="DR27" s="40">
        <f t="shared" si="1"/>
        <v>-5.3175794339618827E-7</v>
      </c>
      <c r="DS27" s="40">
        <f t="shared" si="2"/>
        <v>-5.6510930768203896E-7</v>
      </c>
      <c r="DT27" s="40">
        <f t="shared" si="3"/>
        <v>8.1256953465264818E-4</v>
      </c>
      <c r="DU27" s="40">
        <f t="shared" si="4"/>
        <v>1.2910725528564382E-3</v>
      </c>
      <c r="DV27" s="40">
        <f t="shared" si="5"/>
        <v>-5.8878469746183757E-7</v>
      </c>
      <c r="DW27" s="40">
        <f t="shared" si="6"/>
        <v>-3.4522803578992444E-7</v>
      </c>
      <c r="DX27" s="40">
        <f t="shared" si="7"/>
        <v>-5.6290170636682232E-7</v>
      </c>
      <c r="DY27" s="40">
        <f t="shared" si="8"/>
        <v>-6.3252986210674647E-7</v>
      </c>
      <c r="DZ27" s="40">
        <f t="shared" si="9"/>
        <v>-7.612853910324066E-7</v>
      </c>
      <c r="EA27" s="40">
        <f t="shared" si="10"/>
        <v>-6.1876654864831203E-7</v>
      </c>
      <c r="EB27" s="40">
        <f t="shared" si="11"/>
        <v>-4.7636681925114E-7</v>
      </c>
      <c r="EC27" s="40">
        <f t="shared" si="12"/>
        <v>-5.467687593791137E-7</v>
      </c>
      <c r="ED27" s="40">
        <f t="shared" si="13"/>
        <v>-4.8990549045416051E-7</v>
      </c>
      <c r="EE27" s="40">
        <f t="shared" si="14"/>
        <v>-2.0256118650659503E-6</v>
      </c>
      <c r="EF27" s="40">
        <f t="shared" si="15"/>
        <v>1.6900036582273121E-6</v>
      </c>
      <c r="EG27" s="40">
        <f t="shared" si="16"/>
        <v>-1.0550642456852893E-6</v>
      </c>
      <c r="EH27" s="40">
        <f t="shared" si="17"/>
        <v>-1.2431896052315059E-6</v>
      </c>
      <c r="EI27" s="40">
        <f t="shared" si="18"/>
        <v>-2.5795623124734823E-7</v>
      </c>
      <c r="EJ27" s="40">
        <f t="shared" si="19"/>
        <v>2.520036957108652E-6</v>
      </c>
      <c r="EK27" s="40">
        <f t="shared" si="20"/>
        <v>0.17481838303368091</v>
      </c>
      <c r="EL27" s="40">
        <f t="shared" si="21"/>
        <v>-6.0145210670197897E-7</v>
      </c>
      <c r="EM27" s="40">
        <f t="shared" si="22"/>
        <v>-3.8563843627839855E-7</v>
      </c>
      <c r="EN27" s="40">
        <f t="shared" si="23"/>
        <v>-2.6234995203769969E-6</v>
      </c>
      <c r="EO27" s="40">
        <f t="shared" si="24"/>
        <v>-1.7430235844990478E-6</v>
      </c>
      <c r="EP27" s="40">
        <f t="shared" si="25"/>
        <v>-8.0291500661149795E-7</v>
      </c>
      <c r="EQ27" s="40">
        <f t="shared" si="26"/>
        <v>-4.0883006435923738E-8</v>
      </c>
      <c r="ER27" s="40">
        <f t="shared" si="27"/>
        <v>-2.1599137037754914E-6</v>
      </c>
      <c r="ES27" s="40">
        <f t="shared" si="28"/>
        <v>1.5067417676531475E-7</v>
      </c>
      <c r="ET27" s="40"/>
    </row>
    <row r="28" spans="1:150" x14ac:dyDescent="0.25">
      <c r="A28" s="17" t="s">
        <v>198</v>
      </c>
      <c r="B28" s="15">
        <v>51774.248953000002</v>
      </c>
      <c r="C28" s="15">
        <v>579.49141599999996</v>
      </c>
      <c r="D28" s="15">
        <v>568.30797599999903</v>
      </c>
      <c r="E28" s="15">
        <v>9418.6813469999906</v>
      </c>
      <c r="F28" s="15">
        <v>7001.02937200001</v>
      </c>
      <c r="G28" s="15">
        <v>608.00775099999998</v>
      </c>
      <c r="H28" s="15">
        <v>12710.838163</v>
      </c>
      <c r="I28" s="17">
        <v>556.58088499999997</v>
      </c>
      <c r="J28" s="17">
        <v>170.10782399999999</v>
      </c>
      <c r="K28" s="17">
        <v>149.217421</v>
      </c>
      <c r="L28" s="17">
        <v>90.027785999999907</v>
      </c>
      <c r="M28" s="17">
        <v>1111.669551</v>
      </c>
      <c r="N28" s="17">
        <v>113.90262399999899</v>
      </c>
      <c r="O28" s="17">
        <v>96.493905999999996</v>
      </c>
      <c r="P28" s="17">
        <v>4.7915760000000098</v>
      </c>
      <c r="Q28" s="17">
        <v>1.96230499999999</v>
      </c>
      <c r="R28" s="17">
        <v>2.3870960000000099</v>
      </c>
      <c r="S28" s="17">
        <v>2.1858970000000002</v>
      </c>
      <c r="T28" s="17">
        <v>9.2651430000000996</v>
      </c>
      <c r="U28" s="17">
        <v>1250.93911599999</v>
      </c>
      <c r="V28" s="17">
        <v>161.65215699999999</v>
      </c>
      <c r="W28" s="17">
        <v>106.93911900000001</v>
      </c>
      <c r="X28" s="17">
        <v>23.377389999999998</v>
      </c>
      <c r="Y28" s="17">
        <v>0.13263800000000001</v>
      </c>
      <c r="Z28" s="17">
        <v>15.916532</v>
      </c>
      <c r="AA28" s="17">
        <v>31.875560999999902</v>
      </c>
      <c r="AB28" s="17">
        <v>34.3199719999999</v>
      </c>
      <c r="AC28" s="17">
        <v>0.36759700000000001</v>
      </c>
      <c r="AD28" s="17">
        <v>2.1843999999999902E-2</v>
      </c>
      <c r="AE28" s="15"/>
      <c r="AF28" s="17" t="s">
        <v>198</v>
      </c>
      <c r="AG28" s="17">
        <v>1115.6279576351601</v>
      </c>
      <c r="AH28" s="17">
        <v>167.356726049473</v>
      </c>
      <c r="AI28" s="17">
        <v>106.93910594021</v>
      </c>
      <c r="AJ28" s="17">
        <v>170.10778542549301</v>
      </c>
      <c r="AK28" s="17">
        <v>23.3773828707353</v>
      </c>
      <c r="AL28" s="17">
        <v>556.58070841123799</v>
      </c>
      <c r="AM28" s="17">
        <v>556.58070841123799</v>
      </c>
      <c r="AN28" s="17">
        <v>59.891335057452999</v>
      </c>
      <c r="AO28" s="17">
        <v>354.784133292143</v>
      </c>
      <c r="AP28" s="17">
        <v>149.21733468149401</v>
      </c>
      <c r="AQ28" s="17">
        <v>0.36759693160203</v>
      </c>
      <c r="AR28" s="17">
        <v>90.027753799753697</v>
      </c>
      <c r="AS28" s="17">
        <v>0.13263858618680799</v>
      </c>
      <c r="AT28" s="17">
        <v>1195.8176862580101</v>
      </c>
      <c r="AU28" s="17">
        <v>51774.240529021103</v>
      </c>
      <c r="AV28" s="17">
        <v>272.274929088862</v>
      </c>
      <c r="AW28" s="17">
        <v>0</v>
      </c>
      <c r="AX28" s="17">
        <v>179.12955273117601</v>
      </c>
      <c r="AY28" s="17">
        <v>31.446174931668299</v>
      </c>
      <c r="AZ28" s="17">
        <v>118.852794724364</v>
      </c>
      <c r="BA28" s="17">
        <v>1111.66920558172</v>
      </c>
      <c r="BB28" s="17">
        <v>1111.66920558172</v>
      </c>
      <c r="BC28" s="17">
        <v>125.82384641005</v>
      </c>
      <c r="BD28" s="17">
        <v>0</v>
      </c>
      <c r="BE28" s="17">
        <v>15.916529585427099</v>
      </c>
      <c r="BF28" s="17">
        <v>8761951.0194033198</v>
      </c>
      <c r="BG28" s="17">
        <v>0</v>
      </c>
      <c r="BH28" s="17">
        <v>1217.56816442993</v>
      </c>
      <c r="BI28" s="17">
        <v>85.186765617070407</v>
      </c>
      <c r="BJ28" s="17">
        <v>145.64566197760101</v>
      </c>
      <c r="BK28" s="17">
        <v>1263.78861706672</v>
      </c>
      <c r="BL28" s="17">
        <v>64.039623747451699</v>
      </c>
      <c r="BM28" s="17">
        <v>5.6794386811951196E-3</v>
      </c>
      <c r="BN28" s="17">
        <v>1.6164527742411901E-2</v>
      </c>
      <c r="BO28" s="17">
        <v>1250.9426345202601</v>
      </c>
      <c r="BP28" s="17">
        <v>31.875553714468801</v>
      </c>
      <c r="BQ28" s="17">
        <v>0</v>
      </c>
      <c r="BR28" s="17">
        <v>179.13107541419899</v>
      </c>
      <c r="BS28" s="17">
        <v>579.49124886368202</v>
      </c>
      <c r="BT28" s="17">
        <v>0</v>
      </c>
      <c r="BU28" s="17">
        <v>13105.5162103981</v>
      </c>
      <c r="BV28" s="17">
        <v>511.477033428683</v>
      </c>
      <c r="BW28" s="17">
        <v>56.830776127912102</v>
      </c>
      <c r="BX28" s="17">
        <v>568.30780955659498</v>
      </c>
      <c r="BY28" s="17">
        <v>0.77604891303738599</v>
      </c>
      <c r="BZ28" s="17">
        <v>537.25922750700704</v>
      </c>
      <c r="CA28" s="17">
        <v>54.184553487868897</v>
      </c>
      <c r="CB28" s="17">
        <v>4.7915919651728096</v>
      </c>
      <c r="CC28" s="17">
        <v>1.96229440487662</v>
      </c>
      <c r="CD28" s="17">
        <v>2.3870982844733901</v>
      </c>
      <c r="CE28" s="17">
        <v>2.18588099606144</v>
      </c>
      <c r="CF28" s="17">
        <v>9.2651346483947599</v>
      </c>
      <c r="CG28" s="17">
        <v>9.8294497758450602E-2</v>
      </c>
      <c r="CH28" s="17">
        <v>1291.8039427881299</v>
      </c>
      <c r="CI28" s="17">
        <v>0.36503960112876599</v>
      </c>
      <c r="CJ28" s="17">
        <v>57.687784327121797</v>
      </c>
      <c r="CK28" s="17">
        <v>916.35123140483995</v>
      </c>
      <c r="CL28" s="17">
        <v>0.18383513837861001</v>
      </c>
      <c r="CM28" s="17">
        <v>0</v>
      </c>
      <c r="CN28" s="17">
        <v>89.135933244156305</v>
      </c>
      <c r="CO28" s="17">
        <v>9422.2250133976995</v>
      </c>
      <c r="CP28" s="17">
        <v>7004.5735286399104</v>
      </c>
      <c r="CQ28" s="17">
        <v>2417.6514847577901</v>
      </c>
      <c r="CR28" s="17">
        <v>0.15965013782194301</v>
      </c>
      <c r="CS28" s="17">
        <v>2.1207820981387401E-2</v>
      </c>
      <c r="CT28" s="17">
        <v>1.2376483557378</v>
      </c>
      <c r="CU28" s="17">
        <v>15.5947002215645</v>
      </c>
      <c r="CV28" s="17">
        <v>2388.7012111752201</v>
      </c>
      <c r="CW28" s="17">
        <v>16.574486752867301</v>
      </c>
      <c r="CX28" s="17">
        <v>22.717033072085599</v>
      </c>
      <c r="CY28" s="17">
        <v>3412.4298981023699</v>
      </c>
      <c r="CZ28" s="17">
        <v>0</v>
      </c>
      <c r="DA28" s="17">
        <v>0.54075427543444798</v>
      </c>
      <c r="DB28" s="17">
        <v>82.765985833980906</v>
      </c>
      <c r="DC28" s="17">
        <v>8.8346784537883596E-3</v>
      </c>
      <c r="DD28" s="17">
        <v>608.00758591025999</v>
      </c>
      <c r="DE28" s="17">
        <v>36.3078020724883</v>
      </c>
      <c r="DF28" s="17">
        <v>34.319929705409002</v>
      </c>
      <c r="DG28" s="17">
        <v>0</v>
      </c>
      <c r="DH28" s="17">
        <v>20.894436021107499</v>
      </c>
      <c r="DI28" s="17">
        <v>196.885674512549</v>
      </c>
      <c r="DJ28" s="17">
        <v>113.902617859663</v>
      </c>
      <c r="DK28" s="17">
        <v>183.75977608474301</v>
      </c>
      <c r="DL28" s="17">
        <v>12710.835002629001</v>
      </c>
      <c r="DM28" s="17">
        <v>96.4938179661807</v>
      </c>
      <c r="DN28" s="17">
        <v>85.822326608515297</v>
      </c>
      <c r="DP28" s="26">
        <f t="shared" si="29"/>
        <v>1.0310507694960611</v>
      </c>
      <c r="DQ28" s="40">
        <f t="shared" si="0"/>
        <v>-1.6270596039007579E-7</v>
      </c>
      <c r="DR28" s="40">
        <f t="shared" si="1"/>
        <v>-2.8841897106062666E-7</v>
      </c>
      <c r="DS28" s="40">
        <f t="shared" si="2"/>
        <v>-2.9287536174737239E-7</v>
      </c>
      <c r="DT28" s="40">
        <f t="shared" si="3"/>
        <v>3.7623805999526601E-4</v>
      </c>
      <c r="DU28" s="40">
        <f t="shared" si="4"/>
        <v>5.0623364816535844E-4</v>
      </c>
      <c r="DV28" s="40">
        <f t="shared" si="5"/>
        <v>-2.7152571611553876E-7</v>
      </c>
      <c r="DW28" s="40">
        <f t="shared" si="6"/>
        <v>-2.4863592462899149E-7</v>
      </c>
      <c r="DX28" s="40">
        <f t="shared" si="7"/>
        <v>-3.1727421248758294E-7</v>
      </c>
      <c r="DY28" s="40">
        <f t="shared" si="8"/>
        <v>-2.2676503690825538E-7</v>
      </c>
      <c r="DZ28" s="40">
        <f t="shared" si="9"/>
        <v>-5.7847472107644752E-7</v>
      </c>
      <c r="EA28" s="40">
        <f t="shared" si="10"/>
        <v>-3.5767008876424093E-7</v>
      </c>
      <c r="EB28" s="40">
        <f t="shared" si="11"/>
        <v>-3.1072028521245079E-7</v>
      </c>
      <c r="EC28" s="40">
        <f t="shared" si="12"/>
        <v>-5.3908643912224962E-8</v>
      </c>
      <c r="ED28" s="40">
        <f t="shared" si="13"/>
        <v>-9.1232517103903146E-7</v>
      </c>
      <c r="EE28" s="40">
        <f t="shared" si="14"/>
        <v>3.3319251953388876E-6</v>
      </c>
      <c r="EF28" s="40">
        <f t="shared" si="15"/>
        <v>-5.3993254718217006E-6</v>
      </c>
      <c r="EG28" s="40">
        <f t="shared" si="16"/>
        <v>9.5700942913186049E-7</v>
      </c>
      <c r="EH28" s="40">
        <f t="shared" si="17"/>
        <v>-7.3214513584860996E-6</v>
      </c>
      <c r="EI28" s="40">
        <f t="shared" si="18"/>
        <v>-9.0140058709727863E-7</v>
      </c>
      <c r="EJ28" s="40">
        <f t="shared" si="19"/>
        <v>2.8127030524986731E-6</v>
      </c>
      <c r="EK28" s="40">
        <f t="shared" si="20"/>
        <v>0.10812672554811008</v>
      </c>
      <c r="EL28" s="40">
        <f t="shared" si="21"/>
        <v>-1.2212359825747357E-7</v>
      </c>
      <c r="EM28" s="40">
        <f t="shared" si="22"/>
        <v>-3.049640998670505E-7</v>
      </c>
      <c r="EN28" s="40">
        <f t="shared" si="23"/>
        <v>4.4194484837121626E-6</v>
      </c>
      <c r="EO28" s="40">
        <f t="shared" si="24"/>
        <v>-1.5170219874109461E-7</v>
      </c>
      <c r="EP28" s="40">
        <f t="shared" si="25"/>
        <v>-2.285616589171739E-7</v>
      </c>
      <c r="EQ28" s="40">
        <f t="shared" si="26"/>
        <v>-1.2323608800728508E-6</v>
      </c>
      <c r="ER28" s="40">
        <f t="shared" si="27"/>
        <v>-1.86067813420715E-7</v>
      </c>
      <c r="ES28" s="40">
        <f t="shared" si="28"/>
        <v>-1.5370991064511238E-6</v>
      </c>
      <c r="ET28" s="40"/>
    </row>
    <row r="29" spans="1:150" x14ac:dyDescent="0.25">
      <c r="A29" s="17" t="s">
        <v>199</v>
      </c>
      <c r="B29" s="15">
        <v>34990.654361999899</v>
      </c>
      <c r="C29" s="15">
        <v>378.31746499999798</v>
      </c>
      <c r="D29" s="15">
        <v>440.045064999999</v>
      </c>
      <c r="E29" s="15">
        <v>8017.2214529999501</v>
      </c>
      <c r="F29" s="15">
        <v>4911.2840659999501</v>
      </c>
      <c r="G29" s="15">
        <v>341.64812099999699</v>
      </c>
      <c r="H29" s="15">
        <v>10174.354434000001</v>
      </c>
      <c r="I29" s="17">
        <v>263.344449</v>
      </c>
      <c r="J29" s="17">
        <v>80.448887999999698</v>
      </c>
      <c r="K29" s="17">
        <v>70.707023999999706</v>
      </c>
      <c r="L29" s="17">
        <v>42.7385189999994</v>
      </c>
      <c r="M29" s="17">
        <v>394.70224499999898</v>
      </c>
      <c r="N29" s="17">
        <v>54.051619000000002</v>
      </c>
      <c r="O29" s="17">
        <v>45.881076000000299</v>
      </c>
      <c r="P29" s="17">
        <v>3.0271750000000002</v>
      </c>
      <c r="Q29" s="17">
        <v>1.2397159999999701</v>
      </c>
      <c r="R29" s="17">
        <v>1.5078579999999799</v>
      </c>
      <c r="S29" s="17">
        <v>1.3808339999999699</v>
      </c>
      <c r="T29" s="17">
        <v>5.8530400000002203</v>
      </c>
      <c r="U29" s="17">
        <v>362.01996000000298</v>
      </c>
      <c r="V29" s="17">
        <v>76.363540999999998</v>
      </c>
      <c r="W29" s="17">
        <v>50.5947249999994</v>
      </c>
      <c r="X29" s="17">
        <v>10.9988919999999</v>
      </c>
      <c r="Y29" s="17">
        <v>8.3681000000000394E-2</v>
      </c>
      <c r="Z29" s="17">
        <v>7.5421470000000603</v>
      </c>
      <c r="AA29" s="17">
        <v>20.13908</v>
      </c>
      <c r="AB29" s="17">
        <v>16.3412229999999</v>
      </c>
      <c r="AC29" s="17">
        <v>0.23220600000000099</v>
      </c>
      <c r="AD29" s="17">
        <v>2.3923E-2</v>
      </c>
      <c r="AE29" s="15"/>
      <c r="AF29" s="17" t="s">
        <v>199</v>
      </c>
      <c r="AG29" s="17">
        <v>1059.9020668559201</v>
      </c>
      <c r="AH29" s="17">
        <v>158.997227709367</v>
      </c>
      <c r="AI29" s="17">
        <v>50.594646249590802</v>
      </c>
      <c r="AJ29" s="17">
        <v>80.448771041753702</v>
      </c>
      <c r="AK29" s="17">
        <v>10.9988645645379</v>
      </c>
      <c r="AL29" s="17">
        <v>263.34404958156802</v>
      </c>
      <c r="AM29" s="17">
        <v>263.34404958156802</v>
      </c>
      <c r="AN29" s="17">
        <v>56.899749412650102</v>
      </c>
      <c r="AO29" s="17">
        <v>337.062612668876</v>
      </c>
      <c r="AP29" s="17">
        <v>70.706924494284706</v>
      </c>
      <c r="AQ29" s="17">
        <v>0.23220651868181599</v>
      </c>
      <c r="AR29" s="17">
        <v>42.738451729844698</v>
      </c>
      <c r="AS29" s="17">
        <v>8.3681085058416899E-2</v>
      </c>
      <c r="AT29" s="17">
        <v>1136.0861989334301</v>
      </c>
      <c r="AU29" s="17">
        <v>34990.612063516899</v>
      </c>
      <c r="AV29" s="17">
        <v>258.67468639668198</v>
      </c>
      <c r="AW29" s="17">
        <v>0</v>
      </c>
      <c r="AX29" s="17">
        <v>170.18195420340601</v>
      </c>
      <c r="AY29" s="17">
        <v>29.875427840926399</v>
      </c>
      <c r="AZ29" s="17">
        <v>112.91599807981</v>
      </c>
      <c r="BA29" s="17">
        <v>394.701728855515</v>
      </c>
      <c r="BB29" s="17">
        <v>394.701728855515</v>
      </c>
      <c r="BC29" s="17">
        <v>119.538880995534</v>
      </c>
      <c r="BD29" s="17">
        <v>0</v>
      </c>
      <c r="BE29" s="17">
        <v>7.5421242079162898</v>
      </c>
      <c r="BF29" s="17">
        <v>5536253.5219449103</v>
      </c>
      <c r="BG29" s="17">
        <v>0</v>
      </c>
      <c r="BH29" s="17">
        <v>1156.7501713880199</v>
      </c>
      <c r="BI29" s="17">
        <v>80.931659871799695</v>
      </c>
      <c r="BJ29" s="17">
        <v>138.37062906221601</v>
      </c>
      <c r="BK29" s="17">
        <v>1200.66209006444</v>
      </c>
      <c r="BL29" s="17">
        <v>60.840835856012298</v>
      </c>
      <c r="BM29" s="17">
        <v>6.2200316804179902E-3</v>
      </c>
      <c r="BN29" s="17">
        <v>1.77029261947673E-2</v>
      </c>
      <c r="BO29" s="17">
        <v>362.0204761018</v>
      </c>
      <c r="BP29" s="17">
        <v>20.1390446435346</v>
      </c>
      <c r="BQ29" s="17">
        <v>0</v>
      </c>
      <c r="BR29" s="17">
        <v>92.969329858908594</v>
      </c>
      <c r="BS29" s="17">
        <v>378.31694188260298</v>
      </c>
      <c r="BT29" s="17">
        <v>0</v>
      </c>
      <c r="BU29" s="17">
        <v>10549.3072409872</v>
      </c>
      <c r="BV29" s="17">
        <v>396.040053960173</v>
      </c>
      <c r="BW29" s="17">
        <v>44.004445986591399</v>
      </c>
      <c r="BX29" s="17">
        <v>440.04449994676497</v>
      </c>
      <c r="BY29" s="17">
        <v>0.73728508852927699</v>
      </c>
      <c r="BZ29" s="17">
        <v>510.42292215486901</v>
      </c>
      <c r="CA29" s="17">
        <v>51.478036775976399</v>
      </c>
      <c r="CB29" s="17">
        <v>3.02715143721016</v>
      </c>
      <c r="CC29" s="17">
        <v>1.2397299661171599</v>
      </c>
      <c r="CD29" s="17">
        <v>1.5078637902963501</v>
      </c>
      <c r="CE29" s="17">
        <v>1.3808256207146199</v>
      </c>
      <c r="CF29" s="17">
        <v>5.8530213940486204</v>
      </c>
      <c r="CG29" s="17">
        <v>2.1775835107172101E-2</v>
      </c>
      <c r="CH29" s="17">
        <v>1227.2778647309499</v>
      </c>
      <c r="CI29" s="17">
        <v>0</v>
      </c>
      <c r="CJ29" s="17">
        <v>34.6305805235977</v>
      </c>
      <c r="CK29" s="17">
        <v>417.67963745906297</v>
      </c>
      <c r="CL29" s="17">
        <v>5.5988638605797003E-2</v>
      </c>
      <c r="CM29" s="17">
        <v>0</v>
      </c>
      <c r="CN29" s="17">
        <v>42.031876632770597</v>
      </c>
      <c r="CO29" s="17">
        <v>8017.2148749875896</v>
      </c>
      <c r="CP29" s="17">
        <v>4911.2786054835797</v>
      </c>
      <c r="CQ29" s="17">
        <v>3105.9362695040099</v>
      </c>
      <c r="CR29" s="17">
        <v>1.64029463931502</v>
      </c>
      <c r="CS29" s="17">
        <v>1.82922302867441E-2</v>
      </c>
      <c r="CT29" s="17">
        <v>24.6120595121943</v>
      </c>
      <c r="CU29" s="17">
        <v>19.3918412836301</v>
      </c>
      <c r="CV29" s="17">
        <v>1780.4455661831901</v>
      </c>
      <c r="CW29" s="17">
        <v>7.8436616393458802</v>
      </c>
      <c r="CX29" s="17">
        <v>9.9337406370916508</v>
      </c>
      <c r="CY29" s="17">
        <v>2543.49414871927</v>
      </c>
      <c r="CZ29" s="17">
        <v>0</v>
      </c>
      <c r="DA29" s="17">
        <v>0.32335442963232403</v>
      </c>
      <c r="DB29" s="17">
        <v>29.130708523840202</v>
      </c>
      <c r="DC29" s="17">
        <v>2.5078596627699901E-2</v>
      </c>
      <c r="DD29" s="17">
        <v>341.64751608159298</v>
      </c>
      <c r="DE29" s="17">
        <v>34.494236817381498</v>
      </c>
      <c r="DF29" s="17">
        <v>16.341190245186901</v>
      </c>
      <c r="DG29" s="17">
        <v>0</v>
      </c>
      <c r="DH29" s="17">
        <v>19.850757718617899</v>
      </c>
      <c r="DI29" s="17">
        <v>187.05120130033001</v>
      </c>
      <c r="DJ29" s="17">
        <v>54.051550419355102</v>
      </c>
      <c r="DK29" s="17">
        <v>174.58091899555799</v>
      </c>
      <c r="DL29" s="17">
        <v>10174.344417734999</v>
      </c>
      <c r="DM29" s="17">
        <v>45.880986350682697</v>
      </c>
      <c r="DN29" s="17">
        <v>81.535478923548396</v>
      </c>
      <c r="DP29" s="26">
        <f t="shared" si="29"/>
        <v>1.0368537576336221</v>
      </c>
      <c r="DQ29" s="40">
        <f t="shared" si="0"/>
        <v>-1.2088508709380289E-6</v>
      </c>
      <c r="DR29" s="40">
        <f t="shared" si="1"/>
        <v>-1.3827471459851962E-6</v>
      </c>
      <c r="DS29" s="40">
        <f t="shared" si="2"/>
        <v>-1.2840803794195312E-6</v>
      </c>
      <c r="DT29" s="40">
        <f t="shared" si="3"/>
        <v>-8.2048530142781004E-7</v>
      </c>
      <c r="DU29" s="40">
        <f t="shared" si="4"/>
        <v>-1.1118306937850932E-6</v>
      </c>
      <c r="DV29" s="40">
        <f t="shared" si="5"/>
        <v>-1.7705889973503144E-6</v>
      </c>
      <c r="DW29" s="40">
        <f t="shared" si="6"/>
        <v>-9.8446196920331571E-7</v>
      </c>
      <c r="DX29" s="40">
        <f t="shared" si="7"/>
        <v>-1.5167148329836734E-6</v>
      </c>
      <c r="DY29" s="40">
        <f t="shared" si="8"/>
        <v>-1.4538205425108826E-6</v>
      </c>
      <c r="DZ29" s="40">
        <f t="shared" si="9"/>
        <v>-1.4072960417522614E-6</v>
      </c>
      <c r="EA29" s="40">
        <f t="shared" si="10"/>
        <v>-1.5739935841426913E-6</v>
      </c>
      <c r="EB29" s="40">
        <f t="shared" si="11"/>
        <v>-1.3076806390635249E-6</v>
      </c>
      <c r="EC29" s="40">
        <f t="shared" si="12"/>
        <v>-1.2687990881437986E-6</v>
      </c>
      <c r="ED29" s="40">
        <f t="shared" si="13"/>
        <v>-1.9539497635467295E-6</v>
      </c>
      <c r="EE29" s="40">
        <f t="shared" si="14"/>
        <v>-7.7837554287975548E-6</v>
      </c>
      <c r="EF29" s="40">
        <f t="shared" si="15"/>
        <v>1.1265577914494646E-5</v>
      </c>
      <c r="EG29" s="40">
        <f t="shared" si="16"/>
        <v>3.8400806774618252E-6</v>
      </c>
      <c r="EH29" s="40">
        <f t="shared" si="17"/>
        <v>-6.0682785548620423E-6</v>
      </c>
      <c r="EI29" s="40">
        <f t="shared" si="18"/>
        <v>-3.1788526304037968E-6</v>
      </c>
      <c r="EJ29" s="40">
        <f t="shared" si="19"/>
        <v>1.4256169660316656E-6</v>
      </c>
      <c r="EK29" s="40">
        <f t="shared" si="20"/>
        <v>0.2174570304290708</v>
      </c>
      <c r="EL29" s="40">
        <f t="shared" si="21"/>
        <v>-1.5564944487341015E-6</v>
      </c>
      <c r="EM29" s="40">
        <f t="shared" si="22"/>
        <v>-2.4943841616059278E-6</v>
      </c>
      <c r="EN29" s="40">
        <f t="shared" si="23"/>
        <v>1.0164603255773102E-6</v>
      </c>
      <c r="EO29" s="40">
        <f t="shared" si="24"/>
        <v>-3.0219622834903085E-6</v>
      </c>
      <c r="EP29" s="40">
        <f t="shared" si="25"/>
        <v>-1.7556147251945816E-6</v>
      </c>
      <c r="EQ29" s="40">
        <f t="shared" si="26"/>
        <v>-2.0044284934367104E-6</v>
      </c>
      <c r="ER29" s="40">
        <f t="shared" si="27"/>
        <v>2.2337140943741942E-6</v>
      </c>
      <c r="ES29" s="40">
        <f t="shared" si="28"/>
        <v>-1.7608500066613729E-6</v>
      </c>
      <c r="ET29" s="40"/>
    </row>
    <row r="30" spans="1:150" x14ac:dyDescent="0.25">
      <c r="A30" s="17" t="s">
        <v>200</v>
      </c>
      <c r="B30" s="15">
        <v>385.59952900000002</v>
      </c>
      <c r="C30" s="15">
        <v>2.4402180000000002</v>
      </c>
      <c r="D30" s="15">
        <v>6.4422939999999898</v>
      </c>
      <c r="E30" s="15">
        <v>63.0334199999999</v>
      </c>
      <c r="F30" s="15">
        <v>58.392778</v>
      </c>
      <c r="G30" s="15">
        <v>3.1979829999999998</v>
      </c>
      <c r="H30" s="15">
        <v>69.727727000000002</v>
      </c>
      <c r="I30" s="17">
        <v>3.4182000000000001</v>
      </c>
      <c r="J30" s="17">
        <v>1.043752</v>
      </c>
      <c r="K30" s="17">
        <v>1.97272599999999</v>
      </c>
      <c r="L30" s="17">
        <v>0.25107299999999999</v>
      </c>
      <c r="M30" s="17">
        <v>7.0838850000000004</v>
      </c>
      <c r="N30" s="17">
        <v>0.86082599999999998</v>
      </c>
      <c r="O30" s="17">
        <v>0.31205100000000002</v>
      </c>
      <c r="P30" s="17">
        <v>3.4550999999999998E-2</v>
      </c>
      <c r="Q30" s="17">
        <v>1.4146999999999899E-2</v>
      </c>
      <c r="R30" s="17">
        <v>1.721E-2</v>
      </c>
      <c r="S30" s="17">
        <v>1.5762000000000002E-2</v>
      </c>
      <c r="T30" s="17">
        <v>6.6807000000000005E-2</v>
      </c>
      <c r="U30" s="17">
        <v>4.68074399999999</v>
      </c>
      <c r="V30" s="17">
        <v>0.99354100000000001</v>
      </c>
      <c r="W30" s="17">
        <v>1.076036</v>
      </c>
      <c r="X30" s="17">
        <v>0.14346999999999899</v>
      </c>
      <c r="Y30" s="17">
        <v>9.5500000000000001E-4</v>
      </c>
      <c r="Z30" s="17">
        <v>9.6842999999999901E-2</v>
      </c>
      <c r="AA30" s="17">
        <v>0.22986499999999899</v>
      </c>
      <c r="AB30" s="17">
        <v>0.211620999999999</v>
      </c>
      <c r="AC30" s="17">
        <v>2.65E-3</v>
      </c>
      <c r="AD30" s="17">
        <v>2.1410000000000001E-3</v>
      </c>
      <c r="AE30" s="15"/>
      <c r="AF30" s="17" t="s">
        <v>200</v>
      </c>
      <c r="AG30" s="17">
        <v>6.0813225304254299</v>
      </c>
      <c r="AH30" s="17">
        <v>0.91226136690807202</v>
      </c>
      <c r="AI30" s="17">
        <v>1.0778668076136599</v>
      </c>
      <c r="AJ30" s="17">
        <v>1.0455238287915301</v>
      </c>
      <c r="AK30" s="17">
        <v>0.14371405211065</v>
      </c>
      <c r="AL30" s="17">
        <v>3.4240106129604602</v>
      </c>
      <c r="AM30" s="17">
        <v>3.4240106129604602</v>
      </c>
      <c r="AN30" s="17">
        <v>0.32647046966715698</v>
      </c>
      <c r="AO30" s="17">
        <v>1.9339439911504199</v>
      </c>
      <c r="AP30" s="17">
        <v>1.9760766189916901</v>
      </c>
      <c r="AQ30" s="17">
        <v>2.6544972108489399E-3</v>
      </c>
      <c r="AR30" s="17">
        <v>0.25149924996608097</v>
      </c>
      <c r="AS30" s="17">
        <v>9.5662639570759996E-4</v>
      </c>
      <c r="AT30" s="17">
        <v>6.5184433823663301</v>
      </c>
      <c r="AU30" s="17">
        <v>386.27042995640301</v>
      </c>
      <c r="AV30" s="17">
        <v>1.48417662523718</v>
      </c>
      <c r="AW30" s="17">
        <v>0</v>
      </c>
      <c r="AX30" s="17">
        <v>0.97644516866085695</v>
      </c>
      <c r="AY30" s="17">
        <v>0.171415540554749</v>
      </c>
      <c r="AZ30" s="17">
        <v>0.64786828689572595</v>
      </c>
      <c r="BA30" s="17">
        <v>7.0959215531164999</v>
      </c>
      <c r="BB30" s="17">
        <v>7.0959215531164999</v>
      </c>
      <c r="BC30" s="17">
        <v>0.68586978514150898</v>
      </c>
      <c r="BD30" s="17">
        <v>0</v>
      </c>
      <c r="BE30" s="17">
        <v>9.7007173324624996E-2</v>
      </c>
      <c r="BF30" s="17">
        <v>63291.319737980601</v>
      </c>
      <c r="BG30" s="17">
        <v>0</v>
      </c>
      <c r="BH30" s="17">
        <v>6.63699790094633</v>
      </c>
      <c r="BI30" s="17">
        <v>0.46435266957048399</v>
      </c>
      <c r="BJ30" s="17">
        <v>0.79391874084602299</v>
      </c>
      <c r="BK30" s="17">
        <v>6.88895893141523</v>
      </c>
      <c r="BL30" s="17">
        <v>0.34908217335824498</v>
      </c>
      <c r="BM30" s="17">
        <v>5.5758137535342805E-4</v>
      </c>
      <c r="BN30" s="17">
        <v>1.58696903057259E-3</v>
      </c>
      <c r="BO30" s="17">
        <v>4.6887174432756202</v>
      </c>
      <c r="BP30" s="17">
        <v>0.23025277194067301</v>
      </c>
      <c r="BQ30" s="17">
        <v>0</v>
      </c>
      <c r="BR30" s="17">
        <v>1.0905074794262399</v>
      </c>
      <c r="BS30" s="17">
        <v>2.4447464100486598</v>
      </c>
      <c r="BT30" s="17">
        <v>0</v>
      </c>
      <c r="BU30" s="17">
        <v>72.011403848167603</v>
      </c>
      <c r="BV30" s="17">
        <v>5.8067790501386103</v>
      </c>
      <c r="BW30" s="17">
        <v>0.64519981767776102</v>
      </c>
      <c r="BX30" s="17">
        <v>6.4519788678163703</v>
      </c>
      <c r="BY30" s="17">
        <v>4.2302249500267303E-3</v>
      </c>
      <c r="BZ30" s="17">
        <v>2.9286208793685899</v>
      </c>
      <c r="CA30" s="17">
        <v>0.29536368461970203</v>
      </c>
      <c r="CB30" s="17">
        <v>3.4609662861489102E-2</v>
      </c>
      <c r="CC30" s="17">
        <v>1.41711835799754E-2</v>
      </c>
      <c r="CD30" s="17">
        <v>1.7239141467286102E-2</v>
      </c>
      <c r="CE30" s="17">
        <v>1.57886156583276E-2</v>
      </c>
      <c r="CF30" s="17">
        <v>6.6920505872561806E-2</v>
      </c>
      <c r="CG30" s="17">
        <v>1.58822643672459E-3</v>
      </c>
      <c r="CH30" s="17">
        <v>7.0416723948147197</v>
      </c>
      <c r="CI30" s="17">
        <v>6.9560527345579996E-4</v>
      </c>
      <c r="CJ30" s="17">
        <v>0.18854387693800001</v>
      </c>
      <c r="CK30" s="17">
        <v>2.0271146127857</v>
      </c>
      <c r="CL30" s="17">
        <v>7.7607654447549204E-4</v>
      </c>
      <c r="CM30" s="17">
        <v>0</v>
      </c>
      <c r="CN30" s="17">
        <v>4.5620794104840698E-2</v>
      </c>
      <c r="CO30" s="17">
        <v>63.158015043337301</v>
      </c>
      <c r="CP30" s="17">
        <v>58.488971132778801</v>
      </c>
      <c r="CQ30" s="17">
        <v>4.6690439105584796</v>
      </c>
      <c r="CR30" s="17">
        <v>6.2692655852995697E-4</v>
      </c>
      <c r="CS30" s="17">
        <v>1.21188710130789E-4</v>
      </c>
      <c r="CT30" s="17">
        <v>0.37758008675187499</v>
      </c>
      <c r="CU30" s="17">
        <v>2.7545106345453201E-2</v>
      </c>
      <c r="CV30" s="17">
        <v>22.809211682291899</v>
      </c>
      <c r="CW30" s="17">
        <v>0.14653247353075699</v>
      </c>
      <c r="CX30" s="17">
        <v>6.6155709915838495E-2</v>
      </c>
      <c r="CY30" s="17">
        <v>32.584588700209899</v>
      </c>
      <c r="CZ30" s="17">
        <v>0</v>
      </c>
      <c r="DA30" s="17">
        <v>1.1572823624729201E-3</v>
      </c>
      <c r="DB30" s="17">
        <v>0.21099583877599301</v>
      </c>
      <c r="DC30" s="17">
        <v>1.16945242701323E-4</v>
      </c>
      <c r="DD30" s="17">
        <v>3.20216306221994</v>
      </c>
      <c r="DE30" s="17">
        <v>0.19791452791573899</v>
      </c>
      <c r="DF30" s="17">
        <v>0.21197964865490501</v>
      </c>
      <c r="DG30" s="17">
        <v>0</v>
      </c>
      <c r="DH30" s="17">
        <v>0.113896886035152</v>
      </c>
      <c r="DI30" s="17">
        <v>1.07323019024234</v>
      </c>
      <c r="DJ30" s="17">
        <v>0.86228444555498596</v>
      </c>
      <c r="DK30" s="17">
        <v>1.0016786132839499</v>
      </c>
      <c r="DL30" s="17">
        <v>69.859983024410596</v>
      </c>
      <c r="DM30" s="17">
        <v>0.31257585230575902</v>
      </c>
      <c r="DN30" s="17">
        <v>0.46782668654243598</v>
      </c>
      <c r="DP30" s="26">
        <f t="shared" si="29"/>
        <v>1.0307961830309242</v>
      </c>
      <c r="DQ30" s="40">
        <f t="shared" si="0"/>
        <v>1.7398904976437053E-3</v>
      </c>
      <c r="DR30" s="40">
        <f t="shared" si="1"/>
        <v>1.8557399579298074E-3</v>
      </c>
      <c r="DS30" s="40">
        <f t="shared" si="2"/>
        <v>1.5033259606563401E-3</v>
      </c>
      <c r="DT30" s="40">
        <f t="shared" si="3"/>
        <v>1.976650534548193E-3</v>
      </c>
      <c r="DU30" s="40">
        <f t="shared" si="4"/>
        <v>1.6473464026459028E-3</v>
      </c>
      <c r="DV30" s="40">
        <f t="shared" si="5"/>
        <v>1.3070933209901872E-3</v>
      </c>
      <c r="DW30" s="40">
        <f t="shared" si="6"/>
        <v>1.896749400860211E-3</v>
      </c>
      <c r="DX30" s="40">
        <f t="shared" si="7"/>
        <v>1.6999043240477553E-3</v>
      </c>
      <c r="DY30" s="40">
        <f t="shared" si="8"/>
        <v>1.6975572660268331E-3</v>
      </c>
      <c r="DZ30" s="40">
        <f t="shared" si="9"/>
        <v>1.6984715524102688E-3</v>
      </c>
      <c r="EA30" s="40">
        <f t="shared" si="10"/>
        <v>1.6977132789307598E-3</v>
      </c>
      <c r="EB30" s="40">
        <f t="shared" si="11"/>
        <v>1.6991457535659353E-3</v>
      </c>
      <c r="EC30" s="40">
        <f t="shared" si="12"/>
        <v>1.6942396663041969E-3</v>
      </c>
      <c r="ED30" s="40">
        <f t="shared" si="13"/>
        <v>1.681943995561603E-3</v>
      </c>
      <c r="EE30" s="40">
        <f t="shared" si="14"/>
        <v>1.6978629124801965E-3</v>
      </c>
      <c r="EF30" s="40">
        <f t="shared" si="15"/>
        <v>1.7094493514879924E-3</v>
      </c>
      <c r="EG30" s="40">
        <f t="shared" si="16"/>
        <v>1.6932868847241175E-3</v>
      </c>
      <c r="EH30" s="40">
        <f t="shared" si="17"/>
        <v>1.6885965186903922E-3</v>
      </c>
      <c r="EI30" s="40">
        <f t="shared" si="18"/>
        <v>1.6990116688640478E-3</v>
      </c>
      <c r="EJ30" s="40">
        <f t="shared" si="19"/>
        <v>1.7034563897598816E-3</v>
      </c>
      <c r="EK30" s="40">
        <f t="shared" si="20"/>
        <v>9.7596857529019865E-2</v>
      </c>
      <c r="EL30" s="40">
        <f t="shared" si="21"/>
        <v>1.7014371393335782E-3</v>
      </c>
      <c r="EM30" s="40">
        <f t="shared" si="22"/>
        <v>1.7010671962850244E-3</v>
      </c>
      <c r="EN30" s="40">
        <f t="shared" si="23"/>
        <v>1.7030321545549198E-3</v>
      </c>
      <c r="EO30" s="40">
        <f t="shared" si="24"/>
        <v>1.6952523633622918E-3</v>
      </c>
      <c r="EP30" s="40">
        <f t="shared" si="25"/>
        <v>1.6869551287669788E-3</v>
      </c>
      <c r="EQ30" s="40">
        <f t="shared" si="26"/>
        <v>1.6947687370630004E-3</v>
      </c>
      <c r="ER30" s="40">
        <f t="shared" si="27"/>
        <v>1.6970606977131616E-3</v>
      </c>
      <c r="ES30" s="40">
        <f t="shared" si="28"/>
        <v>1.6582932863231168E-3</v>
      </c>
      <c r="ET30" s="40"/>
    </row>
    <row r="31" spans="1:150" x14ac:dyDescent="0.25">
      <c r="A31" s="17" t="s">
        <v>201</v>
      </c>
      <c r="B31" s="15">
        <v>12222.754086999999</v>
      </c>
      <c r="C31" s="15">
        <v>110.14323099999901</v>
      </c>
      <c r="D31" s="15">
        <v>137.14773399999899</v>
      </c>
      <c r="E31" s="15">
        <v>1936.6494170000101</v>
      </c>
      <c r="F31" s="15">
        <v>1729.6893339999999</v>
      </c>
      <c r="G31" s="15">
        <v>93.569017000000201</v>
      </c>
      <c r="H31" s="15">
        <v>3376.8227630000201</v>
      </c>
      <c r="I31" s="17">
        <v>84.841611000000697</v>
      </c>
      <c r="J31" s="17">
        <v>25.9066039999997</v>
      </c>
      <c r="K31" s="17">
        <v>48.9642219999999</v>
      </c>
      <c r="L31" s="17">
        <v>6.2317290000000503</v>
      </c>
      <c r="M31" s="17">
        <v>175.82607599999901</v>
      </c>
      <c r="N31" s="17">
        <v>21.366195999999999</v>
      </c>
      <c r="O31" s="17">
        <v>7.7452939999999604</v>
      </c>
      <c r="P31" s="17">
        <v>0.85765600000001097</v>
      </c>
      <c r="Q31" s="17">
        <v>0.35116899999998902</v>
      </c>
      <c r="R31" s="17">
        <v>0.42717699999998998</v>
      </c>
      <c r="S31" s="17">
        <v>0.39106799999998798</v>
      </c>
      <c r="T31" s="17">
        <v>1.6579819999998699</v>
      </c>
      <c r="U31" s="17">
        <v>116.17879099999899</v>
      </c>
      <c r="V31" s="17">
        <v>24.660127999999599</v>
      </c>
      <c r="W31" s="17">
        <v>26.707758999999999</v>
      </c>
      <c r="X31" s="17">
        <v>3.5610569999999702</v>
      </c>
      <c r="Y31" s="17">
        <v>2.3631000000000402E-2</v>
      </c>
      <c r="Z31" s="17">
        <v>2.40372099999998</v>
      </c>
      <c r="AA31" s="17">
        <v>5.7052910000000399</v>
      </c>
      <c r="AB31" s="17">
        <v>5.2525740000000702</v>
      </c>
      <c r="AC31" s="17">
        <v>6.5563000000001495E-2</v>
      </c>
      <c r="AD31" s="17">
        <v>5.57500000000002E-3</v>
      </c>
      <c r="AE31" s="15"/>
      <c r="AF31" s="17" t="s">
        <v>201</v>
      </c>
      <c r="AG31" s="17">
        <v>344.35176591198899</v>
      </c>
      <c r="AH31" s="17">
        <v>51.656629915011898</v>
      </c>
      <c r="AI31" s="17">
        <v>26.707825358316001</v>
      </c>
      <c r="AJ31" s="17">
        <v>25.906657072114498</v>
      </c>
      <c r="AK31" s="17">
        <v>3.5610535845875702</v>
      </c>
      <c r="AL31" s="17">
        <v>84.841800295619393</v>
      </c>
      <c r="AM31" s="17">
        <v>84.841800295619393</v>
      </c>
      <c r="AN31" s="17">
        <v>18.486174139466499</v>
      </c>
      <c r="AO31" s="17">
        <v>109.508285929289</v>
      </c>
      <c r="AP31" s="17">
        <v>48.964329398137103</v>
      </c>
      <c r="AQ31" s="17">
        <v>6.55630743203994E-2</v>
      </c>
      <c r="AR31" s="17">
        <v>6.2317357401515103</v>
      </c>
      <c r="AS31" s="17">
        <v>2.3631377360417101E-2</v>
      </c>
      <c r="AT31" s="17">
        <v>369.10326616072399</v>
      </c>
      <c r="AU31" s="17">
        <v>12222.7704530476</v>
      </c>
      <c r="AV31" s="17">
        <v>84.040895100578396</v>
      </c>
      <c r="AW31" s="17">
        <v>0</v>
      </c>
      <c r="AX31" s="17">
        <v>55.290455343210702</v>
      </c>
      <c r="AY31" s="17">
        <v>9.7062372705309699</v>
      </c>
      <c r="AZ31" s="17">
        <v>36.685302785041301</v>
      </c>
      <c r="BA31" s="17">
        <v>175.82644204349501</v>
      </c>
      <c r="BB31" s="17">
        <v>175.82644204349501</v>
      </c>
      <c r="BC31" s="17">
        <v>38.8369915718729</v>
      </c>
      <c r="BD31" s="17">
        <v>0</v>
      </c>
      <c r="BE31" s="17">
        <v>2.4037221233585102</v>
      </c>
      <c r="BF31" s="17">
        <v>1568267.1511498699</v>
      </c>
      <c r="BG31" s="17">
        <v>0</v>
      </c>
      <c r="BH31" s="17">
        <v>375.81683966047501</v>
      </c>
      <c r="BI31" s="17">
        <v>26.293915793293301</v>
      </c>
      <c r="BJ31" s="17">
        <v>44.955251600356803</v>
      </c>
      <c r="BK31" s="17">
        <v>390.08338374186599</v>
      </c>
      <c r="BL31" s="17">
        <v>19.766589969675401</v>
      </c>
      <c r="BM31" s="17">
        <v>1.4494866096771801E-3</v>
      </c>
      <c r="BN31" s="17">
        <v>4.1254586440472403E-3</v>
      </c>
      <c r="BO31" s="17">
        <v>116.17937546020499</v>
      </c>
      <c r="BP31" s="17">
        <v>5.7053056807317502</v>
      </c>
      <c r="BQ31" s="17">
        <v>0</v>
      </c>
      <c r="BR31" s="17">
        <v>30.055245285696</v>
      </c>
      <c r="BS31" s="17">
        <v>110.143330512299</v>
      </c>
      <c r="BT31" s="17">
        <v>0</v>
      </c>
      <c r="BU31" s="17">
        <v>3498.6465095212002</v>
      </c>
      <c r="BV31" s="17">
        <v>123.433269813544</v>
      </c>
      <c r="BW31" s="17">
        <v>13.7148029004668</v>
      </c>
      <c r="BX31" s="17">
        <v>137.14807271401</v>
      </c>
      <c r="BY31" s="17">
        <v>0.239536647089067</v>
      </c>
      <c r="BZ31" s="17">
        <v>165.831401635752</v>
      </c>
      <c r="CA31" s="17">
        <v>16.7247008802876</v>
      </c>
      <c r="CB31" s="17">
        <v>0.85765654774064704</v>
      </c>
      <c r="CC31" s="17">
        <v>0.351173509696037</v>
      </c>
      <c r="CD31" s="17">
        <v>0.42717770708289898</v>
      </c>
      <c r="CE31" s="17">
        <v>0.39106992840225502</v>
      </c>
      <c r="CF31" s="17">
        <v>1.6579929860965501</v>
      </c>
      <c r="CG31" s="17">
        <v>3.7690260786939801E-2</v>
      </c>
      <c r="CH31" s="17">
        <v>398.73054912026902</v>
      </c>
      <c r="CI31" s="17">
        <v>2.2925510625837E-2</v>
      </c>
      <c r="CJ31" s="17">
        <v>3.9407820141426502</v>
      </c>
      <c r="CK31" s="17">
        <v>44.2085464163317</v>
      </c>
      <c r="CL31" s="17">
        <v>4.8229207082127599E-2</v>
      </c>
      <c r="CM31" s="17">
        <v>0</v>
      </c>
      <c r="CN31" s="17">
        <v>0.94321391896911799</v>
      </c>
      <c r="CO31" s="17">
        <v>1936.6528697215799</v>
      </c>
      <c r="CP31" s="17">
        <v>1729.69196853626</v>
      </c>
      <c r="CQ31" s="17">
        <v>206.96090118531501</v>
      </c>
      <c r="CR31" s="17">
        <v>1.8297752303113399E-2</v>
      </c>
      <c r="CS31" s="17">
        <v>5.1475891499528697E-3</v>
      </c>
      <c r="CT31" s="17">
        <v>25.968217478904499</v>
      </c>
      <c r="CU31" s="17">
        <v>0.48762168542248702</v>
      </c>
      <c r="CV31" s="17">
        <v>676.835563270997</v>
      </c>
      <c r="CW31" s="17">
        <v>3.4894200612884898</v>
      </c>
      <c r="CX31" s="17">
        <v>1.63718809812772</v>
      </c>
      <c r="CY31" s="17">
        <v>966.90787028885995</v>
      </c>
      <c r="CZ31" s="17">
        <v>0</v>
      </c>
      <c r="DA31" s="17">
        <v>2.8183551382573498E-2</v>
      </c>
      <c r="DB31" s="17">
        <v>5.1070674792903299</v>
      </c>
      <c r="DC31" s="17">
        <v>6.0039526020602097E-3</v>
      </c>
      <c r="DD31" s="17">
        <v>93.569163398424806</v>
      </c>
      <c r="DE31" s="17">
        <v>11.206818165979699</v>
      </c>
      <c r="DF31" s="17">
        <v>5.2525786498581803</v>
      </c>
      <c r="DG31" s="17">
        <v>0</v>
      </c>
      <c r="DH31" s="17">
        <v>6.4493281190604304</v>
      </c>
      <c r="DI31" s="17">
        <v>60.771117963333403</v>
      </c>
      <c r="DJ31" s="17">
        <v>21.3662465222415</v>
      </c>
      <c r="DK31" s="17">
        <v>56.719641719826001</v>
      </c>
      <c r="DL31" s="17">
        <v>3376.8252615177698</v>
      </c>
      <c r="DM31" s="17">
        <v>7.7453064887670902</v>
      </c>
      <c r="DN31" s="17">
        <v>26.490100400713999</v>
      </c>
      <c r="DP31" s="26">
        <f t="shared" si="29"/>
        <v>1.0360756742114265</v>
      </c>
      <c r="DQ31" s="40">
        <f t="shared" si="0"/>
        <v>1.3389819908407489E-6</v>
      </c>
      <c r="DR31" s="40">
        <f t="shared" si="1"/>
        <v>9.0348085028229152E-7</v>
      </c>
      <c r="DS31" s="40">
        <f t="shared" si="2"/>
        <v>2.4697018399722594E-6</v>
      </c>
      <c r="DT31" s="40">
        <f t="shared" si="3"/>
        <v>1.7828325248343032E-6</v>
      </c>
      <c r="DU31" s="40">
        <f t="shared" si="4"/>
        <v>1.5231268461270618E-6</v>
      </c>
      <c r="DV31" s="40">
        <f t="shared" si="5"/>
        <v>1.5646036401600639E-6</v>
      </c>
      <c r="DW31" s="40">
        <f t="shared" si="6"/>
        <v>7.3990195075574311E-7</v>
      </c>
      <c r="DX31" s="40">
        <f t="shared" si="7"/>
        <v>2.2311648313279211E-6</v>
      </c>
      <c r="DY31" s="40">
        <f t="shared" si="8"/>
        <v>2.0485940495666888E-6</v>
      </c>
      <c r="DZ31" s="40">
        <f t="shared" si="9"/>
        <v>2.1934002587248958E-6</v>
      </c>
      <c r="EA31" s="40">
        <f t="shared" si="10"/>
        <v>1.0815860991502891E-6</v>
      </c>
      <c r="EB31" s="40">
        <f t="shared" si="11"/>
        <v>2.0818498844341707E-6</v>
      </c>
      <c r="EC31" s="40">
        <f t="shared" si="12"/>
        <v>2.3645875710155787E-6</v>
      </c>
      <c r="ED31" s="40">
        <f t="shared" si="13"/>
        <v>1.6124329340863462E-6</v>
      </c>
      <c r="EE31" s="40">
        <f t="shared" si="14"/>
        <v>6.3864840456998514E-7</v>
      </c>
      <c r="EF31" s="40">
        <f t="shared" si="15"/>
        <v>1.2841953725935501E-5</v>
      </c>
      <c r="EG31" s="40">
        <f t="shared" si="16"/>
        <v>1.6552457388897198E-6</v>
      </c>
      <c r="EH31" s="40">
        <f t="shared" si="17"/>
        <v>4.9311175218566777E-6</v>
      </c>
      <c r="EI31" s="40">
        <f t="shared" si="18"/>
        <v>6.6261857367301637E-6</v>
      </c>
      <c r="EJ31" s="40">
        <f t="shared" si="19"/>
        <v>5.0306962309450584E-6</v>
      </c>
      <c r="EK31" s="40">
        <f t="shared" si="20"/>
        <v>0.21877896520636422</v>
      </c>
      <c r="EL31" s="40">
        <f t="shared" si="21"/>
        <v>2.4846081620406183E-6</v>
      </c>
      <c r="EM31" s="40">
        <f t="shared" si="22"/>
        <v>-9.5910073891253971E-7</v>
      </c>
      <c r="EN31" s="40">
        <f t="shared" si="23"/>
        <v>1.5968872104408319E-5</v>
      </c>
      <c r="EO31" s="40">
        <f t="shared" si="24"/>
        <v>4.6734148022890469E-7</v>
      </c>
      <c r="EP31" s="40">
        <f t="shared" si="25"/>
        <v>2.5731784251307257E-6</v>
      </c>
      <c r="EQ31" s="40">
        <f t="shared" si="26"/>
        <v>8.8525323205463573E-7</v>
      </c>
      <c r="ER31" s="40">
        <f t="shared" si="27"/>
        <v>1.1335722572996158E-6</v>
      </c>
      <c r="ES31" s="40">
        <f t="shared" si="28"/>
        <v>-9.8199597488208394E-6</v>
      </c>
      <c r="ET31" s="40"/>
    </row>
    <row r="32" spans="1:150" x14ac:dyDescent="0.25">
      <c r="A32" s="17" t="s">
        <v>202</v>
      </c>
      <c r="B32" s="15">
        <v>1344666.8448040001</v>
      </c>
      <c r="C32" s="15">
        <v>14171.269168999999</v>
      </c>
      <c r="D32" s="15">
        <v>13804.840271999999</v>
      </c>
      <c r="E32" s="15">
        <v>310446.66365199903</v>
      </c>
      <c r="F32" s="15">
        <v>183908.76516400001</v>
      </c>
      <c r="G32" s="15">
        <v>13947.7246539999</v>
      </c>
      <c r="H32" s="15">
        <v>395893.14027999999</v>
      </c>
      <c r="I32" s="17">
        <v>9050.4405029999907</v>
      </c>
      <c r="J32" s="17">
        <v>2764.8123839999998</v>
      </c>
      <c r="K32" s="17">
        <v>2430.0109680000101</v>
      </c>
      <c r="L32" s="17">
        <v>1468.806585</v>
      </c>
      <c r="M32" s="17">
        <v>13564.8606389999</v>
      </c>
      <c r="N32" s="17">
        <v>1857.608383</v>
      </c>
      <c r="O32" s="17">
        <v>1576.8069660000201</v>
      </c>
      <c r="P32" s="17">
        <v>104.041636</v>
      </c>
      <c r="Q32" s="17">
        <v>42.608982999999803</v>
      </c>
      <c r="R32" s="17">
        <v>51.831958999999898</v>
      </c>
      <c r="S32" s="17">
        <v>47.4631639999998</v>
      </c>
      <c r="T32" s="17">
        <v>201.17903999999399</v>
      </c>
      <c r="U32" s="17">
        <v>12441.655697</v>
      </c>
      <c r="V32" s="17">
        <v>2624.4117729999898</v>
      </c>
      <c r="W32" s="17">
        <v>1738.8077269999901</v>
      </c>
      <c r="X32" s="17">
        <v>378.00180899999998</v>
      </c>
      <c r="Y32" s="17">
        <v>2.8800769999999898</v>
      </c>
      <c r="Z32" s="17">
        <v>259.20124099999998</v>
      </c>
      <c r="AA32" s="17">
        <v>692.12650099999803</v>
      </c>
      <c r="AB32" s="17">
        <v>561.60252799999898</v>
      </c>
      <c r="AC32" s="17">
        <v>7.9823330000000396</v>
      </c>
      <c r="AD32" s="17">
        <v>0.73828699999999303</v>
      </c>
      <c r="AE32" s="15"/>
      <c r="AF32" s="17" t="s">
        <v>202</v>
      </c>
      <c r="AG32" s="17">
        <v>41865.766723643901</v>
      </c>
      <c r="AH32" s="17">
        <v>6280.3351563202596</v>
      </c>
      <c r="AI32" s="17">
        <v>1738.8074861294899</v>
      </c>
      <c r="AJ32" s="17">
        <v>2764.8115482274202</v>
      </c>
      <c r="AK32" s="17">
        <v>378.00174235680902</v>
      </c>
      <c r="AL32" s="17">
        <v>9050.4378127138098</v>
      </c>
      <c r="AM32" s="17">
        <v>9050.4378127138098</v>
      </c>
      <c r="AN32" s="17">
        <v>2247.52119268245</v>
      </c>
      <c r="AO32" s="17">
        <v>13313.8555397078</v>
      </c>
      <c r="AP32" s="17">
        <v>2430.0102702130898</v>
      </c>
      <c r="AQ32" s="17">
        <v>7.9823472380854303</v>
      </c>
      <c r="AR32" s="17">
        <v>1468.8062048064</v>
      </c>
      <c r="AS32" s="17">
        <v>2.88007533596805</v>
      </c>
      <c r="AT32" s="17">
        <v>44875.0157351534</v>
      </c>
      <c r="AU32" s="17">
        <v>1344666.49851949</v>
      </c>
      <c r="AV32" s="17">
        <v>10217.562650838499</v>
      </c>
      <c r="AW32" s="17">
        <v>0</v>
      </c>
      <c r="AX32" s="17">
        <v>6722.1287481932404</v>
      </c>
      <c r="AY32" s="17">
        <v>1180.069361912</v>
      </c>
      <c r="AZ32" s="17">
        <v>4460.1450879159102</v>
      </c>
      <c r="BA32" s="17">
        <v>13564.857982678601</v>
      </c>
      <c r="BB32" s="17">
        <v>13564.857982678601</v>
      </c>
      <c r="BC32" s="17">
        <v>4721.7450996135303</v>
      </c>
      <c r="BD32" s="17">
        <v>0</v>
      </c>
      <c r="BE32" s="17">
        <v>259.20122269856302</v>
      </c>
      <c r="BF32" s="17">
        <v>190251622.994156</v>
      </c>
      <c r="BG32" s="17">
        <v>0</v>
      </c>
      <c r="BH32" s="17">
        <v>45691.236003268998</v>
      </c>
      <c r="BI32" s="17">
        <v>3196.7729854228101</v>
      </c>
      <c r="BJ32" s="17">
        <v>5465.5912210444703</v>
      </c>
      <c r="BK32" s="17">
        <v>47425.743552623499</v>
      </c>
      <c r="BL32" s="17">
        <v>2403.1920915866999</v>
      </c>
      <c r="BM32" s="17">
        <v>0.191954700595799</v>
      </c>
      <c r="BN32" s="17">
        <v>0.54633205465257895</v>
      </c>
      <c r="BO32" s="17">
        <v>12441.6917059188</v>
      </c>
      <c r="BP32" s="17">
        <v>692.12622532472597</v>
      </c>
      <c r="BQ32" s="17">
        <v>0</v>
      </c>
      <c r="BR32" s="17">
        <v>3280.3378945755999</v>
      </c>
      <c r="BS32" s="17">
        <v>14171.2646596096</v>
      </c>
      <c r="BT32" s="17">
        <v>0</v>
      </c>
      <c r="BU32" s="17">
        <v>410704.04292513803</v>
      </c>
      <c r="BV32" s="17">
        <v>12424.351709201601</v>
      </c>
      <c r="BW32" s="17">
        <v>1380.48365745877</v>
      </c>
      <c r="BX32" s="17">
        <v>13804.8353666603</v>
      </c>
      <c r="BY32" s="17">
        <v>29.122503845868799</v>
      </c>
      <c r="BZ32" s="17">
        <v>20161.530951336099</v>
      </c>
      <c r="CA32" s="17">
        <v>2033.3642838662099</v>
      </c>
      <c r="CB32" s="17">
        <v>104.041589981397</v>
      </c>
      <c r="CC32" s="17">
        <v>42.608991166242802</v>
      </c>
      <c r="CD32" s="17">
        <v>51.831950572224997</v>
      </c>
      <c r="CE32" s="17">
        <v>47.463170829014999</v>
      </c>
      <c r="CF32" s="17">
        <v>201.178833089471</v>
      </c>
      <c r="CG32" s="17">
        <v>0.97982190197303698</v>
      </c>
      <c r="CH32" s="17">
        <v>48477.056030528998</v>
      </c>
      <c r="CI32" s="17">
        <v>0</v>
      </c>
      <c r="CJ32" s="17">
        <v>1196.6787519618299</v>
      </c>
      <c r="CK32" s="17">
        <v>14601.7540893226</v>
      </c>
      <c r="CL32" s="17">
        <v>2.01221917082513</v>
      </c>
      <c r="CM32" s="17">
        <v>0</v>
      </c>
      <c r="CN32" s="17">
        <v>1448.2073829503299</v>
      </c>
      <c r="CO32" s="17">
        <v>310446.586420462</v>
      </c>
      <c r="CP32" s="17">
        <v>183908.720973788</v>
      </c>
      <c r="CQ32" s="17">
        <v>126537.865446674</v>
      </c>
      <c r="CR32" s="17">
        <v>58.003305954333399</v>
      </c>
      <c r="CS32" s="17">
        <v>0.62999953653313201</v>
      </c>
      <c r="CT32" s="17">
        <v>856.74264314461698</v>
      </c>
      <c r="CU32" s="17">
        <v>708.16906452911996</v>
      </c>
      <c r="CV32" s="17">
        <v>67272.300332194194</v>
      </c>
      <c r="CW32" s="17">
        <v>280.10737953444999</v>
      </c>
      <c r="CX32" s="17">
        <v>361.167292602754</v>
      </c>
      <c r="CY32" s="17">
        <v>96103.292626601906</v>
      </c>
      <c r="CZ32" s="17">
        <v>0</v>
      </c>
      <c r="DA32" s="17">
        <v>11.178308655129801</v>
      </c>
      <c r="DB32" s="17">
        <v>1006.64181759442</v>
      </c>
      <c r="DC32" s="17">
        <v>0.85593813365201099</v>
      </c>
      <c r="DD32" s="17">
        <v>13947.7204522751</v>
      </c>
      <c r="DE32" s="17">
        <v>1362.50952831369</v>
      </c>
      <c r="DF32" s="17">
        <v>561.60239711581903</v>
      </c>
      <c r="DG32" s="17">
        <v>0</v>
      </c>
      <c r="DH32" s="17">
        <v>784.09890521065302</v>
      </c>
      <c r="DI32" s="17">
        <v>7388.4584381866498</v>
      </c>
      <c r="DJ32" s="17">
        <v>1857.6080221633899</v>
      </c>
      <c r="DK32" s="17">
        <v>6895.8871281168304</v>
      </c>
      <c r="DL32" s="17">
        <v>395893.01057094702</v>
      </c>
      <c r="DM32" s="17">
        <v>1576.8064894459901</v>
      </c>
      <c r="DN32" s="17">
        <v>3220.6236114666099</v>
      </c>
      <c r="DP32" s="26">
        <f t="shared" si="29"/>
        <v>1.037411704573493</v>
      </c>
      <c r="DQ32" s="40">
        <f t="shared" si="0"/>
        <v>-2.5752439084835007E-7</v>
      </c>
      <c r="DR32" s="40">
        <f t="shared" si="1"/>
        <v>-3.1820653078637184E-7</v>
      </c>
      <c r="DS32" s="40">
        <f t="shared" si="2"/>
        <v>-3.5533476686717065E-7</v>
      </c>
      <c r="DT32" s="40">
        <f t="shared" si="3"/>
        <v>-2.487755420473546E-7</v>
      </c>
      <c r="DU32" s="40">
        <f t="shared" si="4"/>
        <v>-2.4028333814308792E-7</v>
      </c>
      <c r="DV32" s="40">
        <f t="shared" si="5"/>
        <v>-3.0124804611114399E-7</v>
      </c>
      <c r="DW32" s="40">
        <f t="shared" si="6"/>
        <v>-3.2763652554819049E-7</v>
      </c>
      <c r="DX32" s="40">
        <f t="shared" si="7"/>
        <v>-2.9725472258047445E-7</v>
      </c>
      <c r="DY32" s="40">
        <f t="shared" si="8"/>
        <v>-3.0228907555725823E-7</v>
      </c>
      <c r="DZ32" s="40">
        <f t="shared" si="9"/>
        <v>-2.8715381511289106E-7</v>
      </c>
      <c r="EA32" s="40">
        <f t="shared" si="10"/>
        <v>-2.5884524475666562E-7</v>
      </c>
      <c r="EB32" s="40">
        <f t="shared" si="11"/>
        <v>-1.9582370731811147E-7</v>
      </c>
      <c r="EC32" s="40">
        <f t="shared" si="12"/>
        <v>-1.9424794449298719E-7</v>
      </c>
      <c r="ED32" s="40">
        <f t="shared" si="13"/>
        <v>-3.0222724802532776E-7</v>
      </c>
      <c r="EE32" s="40">
        <f t="shared" si="14"/>
        <v>-4.423094904152606E-7</v>
      </c>
      <c r="EF32" s="40">
        <f t="shared" si="15"/>
        <v>1.916554309487394E-7</v>
      </c>
      <c r="EG32" s="40">
        <f t="shared" si="16"/>
        <v>-1.6259803919557225E-7</v>
      </c>
      <c r="EH32" s="40">
        <f t="shared" si="17"/>
        <v>1.4388031945492857E-7</v>
      </c>
      <c r="EI32" s="40">
        <f t="shared" si="18"/>
        <v>-1.0284894638662013E-6</v>
      </c>
      <c r="EJ32" s="40">
        <f t="shared" si="19"/>
        <v>2.8942224151454972E-6</v>
      </c>
      <c r="EK32" s="40">
        <f t="shared" si="20"/>
        <v>0.24993262426414692</v>
      </c>
      <c r="EL32" s="40">
        <f t="shared" si="21"/>
        <v>-1.3852624212119978E-7</v>
      </c>
      <c r="EM32" s="40">
        <f t="shared" si="22"/>
        <v>-1.7630389425508773E-7</v>
      </c>
      <c r="EN32" s="40">
        <f t="shared" si="23"/>
        <v>-5.7777342057051918E-7</v>
      </c>
      <c r="EO32" s="40">
        <f t="shared" si="24"/>
        <v>-7.0607057652144602E-8</v>
      </c>
      <c r="EP32" s="40">
        <f t="shared" si="25"/>
        <v>-3.9830185907632448E-7</v>
      </c>
      <c r="EQ32" s="40">
        <f t="shared" si="26"/>
        <v>-2.3305482690557425E-7</v>
      </c>
      <c r="ER32" s="40">
        <f t="shared" si="27"/>
        <v>1.7836997517761031E-6</v>
      </c>
      <c r="ES32" s="40">
        <f t="shared" si="28"/>
        <v>-3.3151283320183476E-7</v>
      </c>
      <c r="ET32" s="40"/>
    </row>
    <row r="33" spans="1:150" x14ac:dyDescent="0.25">
      <c r="A33" s="17" t="s">
        <v>203</v>
      </c>
      <c r="B33" s="15">
        <v>1030.441963</v>
      </c>
      <c r="C33" s="15">
        <v>8.6547669999999997</v>
      </c>
      <c r="D33" s="15">
        <v>14.034763999999999</v>
      </c>
      <c r="E33" s="15">
        <v>236.73404199999999</v>
      </c>
      <c r="F33" s="15">
        <v>136.243809</v>
      </c>
      <c r="G33" s="15">
        <v>4.2767939999999998</v>
      </c>
      <c r="H33" s="15">
        <v>236.49042900000001</v>
      </c>
      <c r="I33" s="17">
        <v>9.592136</v>
      </c>
      <c r="J33" s="17">
        <v>2.9289849999999999</v>
      </c>
      <c r="K33" s="17">
        <v>5.5358679999999998</v>
      </c>
      <c r="L33" s="17">
        <v>0.70455699999999999</v>
      </c>
      <c r="M33" s="17">
        <v>19.8788079999999</v>
      </c>
      <c r="N33" s="17">
        <v>2.4156369999999998</v>
      </c>
      <c r="O33" s="17">
        <v>0.87568499999999905</v>
      </c>
      <c r="P33" s="17">
        <v>9.6962000000000007E-2</v>
      </c>
      <c r="Q33" s="5">
        <v>3.9707999999999903E-2</v>
      </c>
      <c r="R33" s="5">
        <v>4.8307000000000003E-2</v>
      </c>
      <c r="S33" s="5">
        <v>4.4229999999999998E-2</v>
      </c>
      <c r="T33" s="17">
        <v>0.18750800000000001</v>
      </c>
      <c r="U33" s="17">
        <v>13.135112999999899</v>
      </c>
      <c r="V33" s="17">
        <v>2.7880709999999902</v>
      </c>
      <c r="W33" s="17">
        <v>3.0195699999999901</v>
      </c>
      <c r="X33" s="17">
        <v>0.40260800000000002</v>
      </c>
      <c r="Y33" s="17">
        <v>2.6800000000000001E-3</v>
      </c>
      <c r="Z33" s="17">
        <v>0.27177099999999998</v>
      </c>
      <c r="AA33" s="17">
        <v>0.64503899999999903</v>
      </c>
      <c r="AB33" s="17">
        <v>0.593835</v>
      </c>
      <c r="AC33" s="5">
        <v>7.4359999999999999E-3</v>
      </c>
      <c r="AD33" s="17">
        <v>7.43999999999999E-4</v>
      </c>
      <c r="AE33" s="15"/>
      <c r="AF33" s="17" t="s">
        <v>203</v>
      </c>
      <c r="AG33" s="17">
        <v>21.835382354743501</v>
      </c>
      <c r="AH33" s="17">
        <v>3.2755604646152601</v>
      </c>
      <c r="AI33" s="17">
        <v>3.0195651974900302</v>
      </c>
      <c r="AJ33" s="17">
        <v>2.9289787490872699</v>
      </c>
      <c r="AK33" s="17">
        <v>0.402611087617189</v>
      </c>
      <c r="AL33" s="17">
        <v>9.5921341395419901</v>
      </c>
      <c r="AM33" s="17">
        <v>9.5921341395419901</v>
      </c>
      <c r="AN33" s="17">
        <v>1.17221226356255</v>
      </c>
      <c r="AO33" s="17">
        <v>6.9439254525019702</v>
      </c>
      <c r="AP33" s="17">
        <v>5.5358725596304996</v>
      </c>
      <c r="AQ33" s="17">
        <v>7.4361291228756997E-3</v>
      </c>
      <c r="AR33" s="17">
        <v>0.70455573242008995</v>
      </c>
      <c r="AS33" s="17">
        <v>2.6800032663679401E-3</v>
      </c>
      <c r="AT33" s="17">
        <v>23.404873831112699</v>
      </c>
      <c r="AU33" s="17">
        <v>1030.4417630362</v>
      </c>
      <c r="AV33" s="17">
        <v>5.3290403154212198</v>
      </c>
      <c r="AW33" s="17">
        <v>0</v>
      </c>
      <c r="AX33" s="17">
        <v>3.5059711733808401</v>
      </c>
      <c r="AY33" s="17">
        <v>0.61546828879428095</v>
      </c>
      <c r="AZ33" s="17">
        <v>2.3262244444573001</v>
      </c>
      <c r="BA33" s="17">
        <v>19.8787999091651</v>
      </c>
      <c r="BB33" s="17">
        <v>19.8787999091651</v>
      </c>
      <c r="BC33" s="17">
        <v>2.46265839997398</v>
      </c>
      <c r="BD33" s="17">
        <v>0</v>
      </c>
      <c r="BE33" s="17">
        <v>0.27177202255328298</v>
      </c>
      <c r="BF33" s="17">
        <v>177306.977494116</v>
      </c>
      <c r="BG33" s="17">
        <v>0</v>
      </c>
      <c r="BH33" s="17">
        <v>23.830574379845299</v>
      </c>
      <c r="BI33" s="17">
        <v>1.6672947748512099</v>
      </c>
      <c r="BJ33" s="17">
        <v>2.8506201039541001</v>
      </c>
      <c r="BK33" s="17">
        <v>24.735225542534099</v>
      </c>
      <c r="BL33" s="17">
        <v>1.2534051546884</v>
      </c>
      <c r="BM33" s="17">
        <v>1.9343937565105199E-4</v>
      </c>
      <c r="BN33" s="17">
        <v>5.5055407662163696E-4</v>
      </c>
      <c r="BO33" s="17">
        <v>13.135152140707699</v>
      </c>
      <c r="BP33" s="17">
        <v>0.64503588173415505</v>
      </c>
      <c r="BQ33" s="17">
        <v>0</v>
      </c>
      <c r="BR33" s="17">
        <v>3.13017157711205</v>
      </c>
      <c r="BS33" s="17">
        <v>8.6547666275346202</v>
      </c>
      <c r="BT33" s="17">
        <v>0</v>
      </c>
      <c r="BU33" s="17">
        <v>244.21516923229501</v>
      </c>
      <c r="BV33" s="17">
        <v>12.631279789679001</v>
      </c>
      <c r="BW33" s="17">
        <v>1.4034748037059599</v>
      </c>
      <c r="BX33" s="17">
        <v>14.034754593384999</v>
      </c>
      <c r="BY33" s="17">
        <v>1.51890016762512E-2</v>
      </c>
      <c r="BZ33" s="17">
        <v>10.515382855426401</v>
      </c>
      <c r="CA33" s="17">
        <v>1.06051156765538</v>
      </c>
      <c r="CB33" s="17">
        <v>9.6963284633233504E-2</v>
      </c>
      <c r="CC33" s="17">
        <v>3.9708044423133103E-2</v>
      </c>
      <c r="CD33" s="17">
        <v>4.8306934175498903E-2</v>
      </c>
      <c r="CE33" s="17">
        <v>4.4229966765323502E-2</v>
      </c>
      <c r="CF33" s="17">
        <v>0.18750885960416</v>
      </c>
      <c r="CG33" s="17">
        <v>3.64180205801462E-3</v>
      </c>
      <c r="CH33" s="17">
        <v>25.283542430430298</v>
      </c>
      <c r="CI33" s="17">
        <v>1.63500256287306E-3</v>
      </c>
      <c r="CJ33" s="17">
        <v>0.42901756422339399</v>
      </c>
      <c r="CK33" s="17">
        <v>4.62399404752062</v>
      </c>
      <c r="CL33" s="17">
        <v>1.9650954876899401E-3</v>
      </c>
      <c r="CM33" s="17">
        <v>0</v>
      </c>
      <c r="CN33" s="17">
        <v>0.10374240766767499</v>
      </c>
      <c r="CO33" s="17">
        <v>236.73395238481601</v>
      </c>
      <c r="CP33" s="17">
        <v>136.24376504706299</v>
      </c>
      <c r="CQ33" s="17">
        <v>100.490187337753</v>
      </c>
      <c r="CR33" s="17">
        <v>1.45883640051367E-3</v>
      </c>
      <c r="CS33" s="17">
        <v>2.9202548543020402E-4</v>
      </c>
      <c r="CT33" s="17">
        <v>0.97165131367912805</v>
      </c>
      <c r="CU33" s="17">
        <v>6.2128655235701602E-2</v>
      </c>
      <c r="CV33" s="17">
        <v>53.145914449643598</v>
      </c>
      <c r="CW33" s="17">
        <v>0.33607870059579897</v>
      </c>
      <c r="CX33" s="17">
        <v>0.15211552660152</v>
      </c>
      <c r="CY33" s="17">
        <v>75.922740234902406</v>
      </c>
      <c r="CZ33" s="17">
        <v>0</v>
      </c>
      <c r="DA33" s="17">
        <v>2.6581229848377098E-3</v>
      </c>
      <c r="DB33" s="17">
        <v>0.48444300776578098</v>
      </c>
      <c r="DC33" s="17">
        <v>2.8825424803099699E-4</v>
      </c>
      <c r="DD33" s="17">
        <v>4.27679114447439</v>
      </c>
      <c r="DE33" s="17">
        <v>0.71062299491783898</v>
      </c>
      <c r="DF33" s="17">
        <v>0.59383268476661299</v>
      </c>
      <c r="DG33" s="17">
        <v>0</v>
      </c>
      <c r="DH33" s="17">
        <v>0.40894500871244499</v>
      </c>
      <c r="DI33" s="17">
        <v>3.85350496645226</v>
      </c>
      <c r="DJ33" s="17">
        <v>2.41562778306572</v>
      </c>
      <c r="DK33" s="17">
        <v>3.5965983110435</v>
      </c>
      <c r="DL33" s="17">
        <v>236.49035918803699</v>
      </c>
      <c r="DM33" s="17">
        <v>0.87568671030936296</v>
      </c>
      <c r="DN33" s="17">
        <v>1.67974935085181</v>
      </c>
      <c r="DP33" s="26">
        <f t="shared" si="29"/>
        <v>1.0326643761326266</v>
      </c>
      <c r="DQ33" s="40">
        <f t="shared" si="0"/>
        <v>-1.9405634397121526E-7</v>
      </c>
      <c r="DR33" s="40">
        <f t="shared" si="1"/>
        <v>-4.3035864446486199E-8</v>
      </c>
      <c r="DS33" s="40">
        <f t="shared" si="2"/>
        <v>-6.7023677774834192E-7</v>
      </c>
      <c r="DT33" s="40">
        <f t="shared" si="3"/>
        <v>-3.7854794022861938E-7</v>
      </c>
      <c r="DU33" s="40">
        <f t="shared" si="4"/>
        <v>-3.2260502204208398E-7</v>
      </c>
      <c r="DV33" s="40">
        <f t="shared" si="5"/>
        <v>-6.6767901604478113E-7</v>
      </c>
      <c r="DW33" s="40">
        <f t="shared" si="6"/>
        <v>-2.9519995084371446E-7</v>
      </c>
      <c r="DX33" s="40">
        <f t="shared" si="7"/>
        <v>-1.9395659213677178E-7</v>
      </c>
      <c r="DY33" s="40">
        <f t="shared" si="8"/>
        <v>-2.1341566208427648E-6</v>
      </c>
      <c r="DZ33" s="40">
        <f t="shared" si="9"/>
        <v>8.2365231610184711E-7</v>
      </c>
      <c r="EA33" s="40">
        <f t="shared" si="10"/>
        <v>-1.7991161964694108E-6</v>
      </c>
      <c r="EB33" s="40">
        <f t="shared" si="11"/>
        <v>-4.0700804597318648E-7</v>
      </c>
      <c r="EC33" s="40">
        <f t="shared" si="12"/>
        <v>-3.8155295186316281E-6</v>
      </c>
      <c r="ED33" s="40">
        <f t="shared" si="13"/>
        <v>1.9531102667186026E-6</v>
      </c>
      <c r="EE33" s="40">
        <f t="shared" si="14"/>
        <v>1.3248831846471706E-5</v>
      </c>
      <c r="EF33" s="40">
        <f t="shared" si="15"/>
        <v>1.1187451697326679E-6</v>
      </c>
      <c r="EG33" s="40">
        <f t="shared" si="16"/>
        <v>-1.3626286273173744E-6</v>
      </c>
      <c r="EH33" s="40">
        <f t="shared" si="17"/>
        <v>-7.5140575394444177E-7</v>
      </c>
      <c r="EI33" s="40">
        <f t="shared" si="18"/>
        <v>4.5843599205994189E-6</v>
      </c>
      <c r="EJ33" s="40">
        <f t="shared" si="19"/>
        <v>2.9798531463110141E-6</v>
      </c>
      <c r="EK33" s="40">
        <f t="shared" si="20"/>
        <v>0.12270152987928247</v>
      </c>
      <c r="EL33" s="40">
        <f t="shared" si="21"/>
        <v>-1.5904615425155247E-6</v>
      </c>
      <c r="EM33" s="40">
        <f t="shared" si="22"/>
        <v>7.6690408262610753E-6</v>
      </c>
      <c r="EN33" s="40">
        <f t="shared" si="23"/>
        <v>1.218794007467746E-6</v>
      </c>
      <c r="EO33" s="40">
        <f t="shared" si="24"/>
        <v>3.7625548089831767E-6</v>
      </c>
      <c r="EP33" s="40">
        <f t="shared" si="25"/>
        <v>-4.8342283861628832E-6</v>
      </c>
      <c r="EQ33" s="40">
        <f t="shared" si="26"/>
        <v>-3.8987822998086989E-6</v>
      </c>
      <c r="ER33" s="40">
        <f t="shared" si="27"/>
        <v>1.7364561013961884E-5</v>
      </c>
      <c r="ES33" s="40">
        <f t="shared" si="28"/>
        <v>-8.8007087499993792E-6</v>
      </c>
      <c r="ET33" s="40"/>
    </row>
    <row r="34" spans="1:150" x14ac:dyDescent="0.25">
      <c r="A34" s="17" t="s">
        <v>204</v>
      </c>
      <c r="B34" s="15">
        <v>38442.332762999999</v>
      </c>
      <c r="C34" s="15">
        <v>301.63995999999997</v>
      </c>
      <c r="D34" s="15">
        <v>619.47882899998694</v>
      </c>
      <c r="E34" s="15">
        <v>5948.8684739999899</v>
      </c>
      <c r="F34" s="15">
        <v>5371.2622720000099</v>
      </c>
      <c r="G34" s="15">
        <v>369.05270099999598</v>
      </c>
      <c r="H34" s="15">
        <v>7041.8761560000303</v>
      </c>
      <c r="I34" s="17">
        <v>344.80396899999897</v>
      </c>
      <c r="J34" s="17">
        <v>105.286492999999</v>
      </c>
      <c r="K34" s="17">
        <v>198.99501999999799</v>
      </c>
      <c r="L34" s="17">
        <v>25.326624000000098</v>
      </c>
      <c r="M34" s="17">
        <v>714.57281699999396</v>
      </c>
      <c r="N34" s="17">
        <v>86.834100999999393</v>
      </c>
      <c r="O34" s="17">
        <v>31.477192000000599</v>
      </c>
      <c r="P34" s="17">
        <v>3.4843949999999699</v>
      </c>
      <c r="Q34" s="17">
        <v>1.42707699999993</v>
      </c>
      <c r="R34" s="17">
        <v>1.73556099999987</v>
      </c>
      <c r="S34" s="17">
        <v>1.58919499999987</v>
      </c>
      <c r="T34" s="17">
        <v>6.7363240000015603</v>
      </c>
      <c r="U34" s="17">
        <v>472.160780999998</v>
      </c>
      <c r="V34" s="17">
        <v>100.221194</v>
      </c>
      <c r="W34" s="17">
        <v>108.542739</v>
      </c>
      <c r="X34" s="17">
        <v>14.4723609999999</v>
      </c>
      <c r="Y34" s="17">
        <v>9.5905000000002905E-2</v>
      </c>
      <c r="Z34" s="17">
        <v>9.7686800000000193</v>
      </c>
      <c r="AA34" s="17">
        <v>23.186667</v>
      </c>
      <c r="AB34" s="17">
        <v>21.346730999999998</v>
      </c>
      <c r="AC34" s="17">
        <v>0.26691200000000098</v>
      </c>
      <c r="AD34" s="17">
        <v>2.6830000000000201E-2</v>
      </c>
      <c r="AE34" s="15"/>
      <c r="AF34" s="17" t="s">
        <v>204</v>
      </c>
      <c r="AG34" s="17">
        <v>613.20654738323799</v>
      </c>
      <c r="AH34" s="17">
        <v>91.987852879172294</v>
      </c>
      <c r="AI34" s="17">
        <v>108.542722693797</v>
      </c>
      <c r="AJ34" s="17">
        <v>105.286497636487</v>
      </c>
      <c r="AK34" s="17">
        <v>14.472356984488499</v>
      </c>
      <c r="AL34" s="17">
        <v>344.80401742929001</v>
      </c>
      <c r="AM34" s="17">
        <v>344.80401742929001</v>
      </c>
      <c r="AN34" s="17">
        <v>32.9193811227114</v>
      </c>
      <c r="AO34" s="17">
        <v>195.00768339849699</v>
      </c>
      <c r="AP34" s="17">
        <v>198.99506776256899</v>
      </c>
      <c r="AQ34" s="17">
        <v>0.26691156912397301</v>
      </c>
      <c r="AR34" s="17">
        <v>25.326628592861098</v>
      </c>
      <c r="AS34" s="17">
        <v>9.5904929287157506E-2</v>
      </c>
      <c r="AT34" s="17">
        <v>657.28291382092402</v>
      </c>
      <c r="AU34" s="17">
        <v>38442.333285111599</v>
      </c>
      <c r="AV34" s="17">
        <v>149.65628431450401</v>
      </c>
      <c r="AW34" s="17">
        <v>0</v>
      </c>
      <c r="AX34" s="17">
        <v>98.4588032165084</v>
      </c>
      <c r="AY34" s="17">
        <v>17.284448844271399</v>
      </c>
      <c r="AZ34" s="17">
        <v>65.327602636014902</v>
      </c>
      <c r="BA34" s="17">
        <v>714.57294288553896</v>
      </c>
      <c r="BB34" s="17">
        <v>714.57294288553896</v>
      </c>
      <c r="BC34" s="17">
        <v>69.159245522400496</v>
      </c>
      <c r="BD34" s="17">
        <v>0</v>
      </c>
      <c r="BE34" s="17">
        <v>9.7686810362114098</v>
      </c>
      <c r="BF34" s="17">
        <v>6373596.1252982495</v>
      </c>
      <c r="BG34" s="17">
        <v>0</v>
      </c>
      <c r="BH34" s="17">
        <v>669.23806513624299</v>
      </c>
      <c r="BI34" s="17">
        <v>46.8230283420788</v>
      </c>
      <c r="BJ34" s="17">
        <v>80.054393029849194</v>
      </c>
      <c r="BK34" s="17">
        <v>694.643237516814</v>
      </c>
      <c r="BL34" s="17">
        <v>35.199480372264098</v>
      </c>
      <c r="BM34" s="17">
        <v>6.9758105017168398E-3</v>
      </c>
      <c r="BN34" s="17">
        <v>1.9854167011138801E-2</v>
      </c>
      <c r="BO34" s="17">
        <v>472.16227221749102</v>
      </c>
      <c r="BP34" s="17">
        <v>23.1866633397381</v>
      </c>
      <c r="BQ34" s="17">
        <v>0</v>
      </c>
      <c r="BR34" s="17">
        <v>109.828577735992</v>
      </c>
      <c r="BS34" s="17">
        <v>301.640010724273</v>
      </c>
      <c r="BT34" s="17">
        <v>0</v>
      </c>
      <c r="BU34" s="17">
        <v>7258.8144580998296</v>
      </c>
      <c r="BV34" s="17">
        <v>557.53084064552195</v>
      </c>
      <c r="BW34" s="17">
        <v>61.947863315925403</v>
      </c>
      <c r="BX34" s="17">
        <v>619.47870396144697</v>
      </c>
      <c r="BY34" s="17">
        <v>0.42655603341286602</v>
      </c>
      <c r="BZ34" s="17">
        <v>295.30530818463598</v>
      </c>
      <c r="CA34" s="17">
        <v>29.782600560327399</v>
      </c>
      <c r="CB34" s="17">
        <v>3.4843905364675298</v>
      </c>
      <c r="CC34" s="17">
        <v>1.42707853466316</v>
      </c>
      <c r="CD34" s="17">
        <v>1.7355592475060699</v>
      </c>
      <c r="CE34" s="17">
        <v>1.58919687385439</v>
      </c>
      <c r="CF34" s="17">
        <v>6.7363374845130801</v>
      </c>
      <c r="CG34" s="17">
        <v>0.14952537431659399</v>
      </c>
      <c r="CH34" s="17">
        <v>710.04186210469595</v>
      </c>
      <c r="CI34" s="17">
        <v>6.2948491033637005E-2</v>
      </c>
      <c r="CJ34" s="17">
        <v>17.9619974213749</v>
      </c>
      <c r="CK34" s="17">
        <v>192.38863119573099</v>
      </c>
      <c r="CL34" s="17">
        <v>6.12619102835033E-2</v>
      </c>
      <c r="CM34" s="17">
        <v>0</v>
      </c>
      <c r="CN34" s="17">
        <v>4.35022494530884</v>
      </c>
      <c r="CO34" s="17">
        <v>5948.8679768211296</v>
      </c>
      <c r="CP34" s="17">
        <v>5371.2618556908201</v>
      </c>
      <c r="CQ34" s="17">
        <v>577.60612113030902</v>
      </c>
      <c r="CR34" s="17">
        <v>5.7668573789260102E-2</v>
      </c>
      <c r="CS34" s="17">
        <v>1.05100905965409E-2</v>
      </c>
      <c r="CT34" s="17">
        <v>28.8145410960752</v>
      </c>
      <c r="CU34" s="17">
        <v>2.65901877108417</v>
      </c>
      <c r="CV34" s="17">
        <v>2093.7450906618801</v>
      </c>
      <c r="CW34" s="17">
        <v>13.7907262827207</v>
      </c>
      <c r="CX34" s="17">
        <v>6.2016925803744503</v>
      </c>
      <c r="CY34" s="17">
        <v>2991.0646394566602</v>
      </c>
      <c r="CZ34" s="17">
        <v>0</v>
      </c>
      <c r="DA34" s="17">
        <v>0.108667999567772</v>
      </c>
      <c r="DB34" s="17">
        <v>19.824979093183799</v>
      </c>
      <c r="DC34" s="17">
        <v>9.7317468300489908E-3</v>
      </c>
      <c r="DD34" s="17">
        <v>369.05267223294902</v>
      </c>
      <c r="DE34" s="17">
        <v>19.9566410328387</v>
      </c>
      <c r="DF34" s="17">
        <v>21.346702336539099</v>
      </c>
      <c r="DG34" s="17">
        <v>0</v>
      </c>
      <c r="DH34" s="17">
        <v>11.4846831011416</v>
      </c>
      <c r="DI34" s="17">
        <v>108.21848517057499</v>
      </c>
      <c r="DJ34" s="17">
        <v>86.834061975144706</v>
      </c>
      <c r="DK34" s="17">
        <v>101.003836499355</v>
      </c>
      <c r="DL34" s="17">
        <v>7041.8764943120696</v>
      </c>
      <c r="DM34" s="17">
        <v>31.477192818651901</v>
      </c>
      <c r="DN34" s="17">
        <v>47.172386078170803</v>
      </c>
      <c r="DP34" s="26">
        <f t="shared" si="29"/>
        <v>1.0308068401885473</v>
      </c>
      <c r="DQ34" s="40">
        <f t="shared" si="0"/>
        <v>1.3581683607741164E-8</v>
      </c>
      <c r="DR34" s="40">
        <f t="shared" si="1"/>
        <v>1.6816164882020682E-7</v>
      </c>
      <c r="DS34" s="40">
        <f t="shared" si="2"/>
        <v>-2.0184473483781146E-7</v>
      </c>
      <c r="DT34" s="40">
        <f t="shared" si="3"/>
        <v>-8.3575366052765689E-8</v>
      </c>
      <c r="DU34" s="40">
        <f t="shared" si="4"/>
        <v>-7.7506770062078297E-8</v>
      </c>
      <c r="DV34" s="40">
        <f t="shared" si="5"/>
        <v>-7.7948344174538624E-8</v>
      </c>
      <c r="DW34" s="40">
        <f t="shared" si="6"/>
        <v>4.80428839957971E-8</v>
      </c>
      <c r="DX34" s="40">
        <f t="shared" si="7"/>
        <v>1.4045456373917153E-7</v>
      </c>
      <c r="DY34" s="40">
        <f t="shared" si="8"/>
        <v>4.4036873757797657E-8</v>
      </c>
      <c r="DZ34" s="40">
        <f t="shared" si="9"/>
        <v>2.4001892610416258E-7</v>
      </c>
      <c r="EA34" s="40">
        <f t="shared" si="10"/>
        <v>1.8134517257268319E-7</v>
      </c>
      <c r="EB34" s="40">
        <f t="shared" si="11"/>
        <v>1.76168952986156E-7</v>
      </c>
      <c r="EC34" s="40">
        <f t="shared" si="12"/>
        <v>-4.4941853761383016E-7</v>
      </c>
      <c r="ED34" s="40">
        <f t="shared" si="13"/>
        <v>2.6007761474251392E-8</v>
      </c>
      <c r="EE34" s="40">
        <f t="shared" si="14"/>
        <v>-1.2810064416066927E-6</v>
      </c>
      <c r="EF34" s="40">
        <f t="shared" si="15"/>
        <v>1.0753892257052471E-6</v>
      </c>
      <c r="EG34" s="40">
        <f t="shared" si="16"/>
        <v>-1.0097563842919066E-6</v>
      </c>
      <c r="EH34" s="40">
        <f t="shared" si="17"/>
        <v>1.1791218321200615E-6</v>
      </c>
      <c r="EI34" s="40">
        <f t="shared" si="18"/>
        <v>2.0017611266666237E-6</v>
      </c>
      <c r="EJ34" s="40">
        <f t="shared" si="19"/>
        <v>3.1582832650091472E-6</v>
      </c>
      <c r="EK34" s="40">
        <f t="shared" si="20"/>
        <v>9.5861796817068481E-2</v>
      </c>
      <c r="EL34" s="40">
        <f t="shared" si="21"/>
        <v>-1.5022840905173282E-7</v>
      </c>
      <c r="EM34" s="40">
        <f t="shared" si="22"/>
        <v>-2.7746069910247912E-7</v>
      </c>
      <c r="EN34" s="40">
        <f t="shared" si="23"/>
        <v>-7.373217809145575E-7</v>
      </c>
      <c r="EO34" s="40">
        <f t="shared" si="24"/>
        <v>1.0607486277270791E-7</v>
      </c>
      <c r="EP34" s="40">
        <f t="shared" si="25"/>
        <v>-1.578606317068369E-7</v>
      </c>
      <c r="EQ34" s="40">
        <f t="shared" si="26"/>
        <v>-1.342756457605874E-6</v>
      </c>
      <c r="ER34" s="40">
        <f t="shared" si="27"/>
        <v>-1.6142999489273437E-6</v>
      </c>
      <c r="ES34" s="40">
        <f t="shared" si="28"/>
        <v>-8.3813434810397229E-7</v>
      </c>
      <c r="ET34" s="40"/>
    </row>
    <row r="35" spans="1:150" x14ac:dyDescent="0.25">
      <c r="A35" s="17" t="s">
        <v>205</v>
      </c>
      <c r="B35" s="15">
        <v>3413.8718079999899</v>
      </c>
      <c r="C35" s="15">
        <v>40.820630999999899</v>
      </c>
      <c r="D35" s="15">
        <v>42.041066999999899</v>
      </c>
      <c r="E35" s="15">
        <v>487.49331599999999</v>
      </c>
      <c r="F35" s="15">
        <v>461.36420099999998</v>
      </c>
      <c r="G35" s="15">
        <v>43.715490999999801</v>
      </c>
      <c r="H35" s="15">
        <v>671.78444400000001</v>
      </c>
      <c r="I35" s="17">
        <v>41.5124619999999</v>
      </c>
      <c r="J35" s="17">
        <v>12.6874419999999</v>
      </c>
      <c r="K35" s="17">
        <v>11.129343</v>
      </c>
      <c r="L35" s="17">
        <v>6.7147250000000103</v>
      </c>
      <c r="M35" s="17">
        <v>82.913537999999804</v>
      </c>
      <c r="N35" s="17">
        <v>8.4953680000000098</v>
      </c>
      <c r="O35" s="17">
        <v>7.1969669999999999</v>
      </c>
      <c r="P35" s="17">
        <v>0.35731099999999399</v>
      </c>
      <c r="Q35" s="17">
        <v>0.14635799999999999</v>
      </c>
      <c r="R35" s="17">
        <v>0.17801</v>
      </c>
      <c r="S35" s="17">
        <v>0.16302900000000001</v>
      </c>
      <c r="T35" s="17">
        <v>0.690993999999996</v>
      </c>
      <c r="U35" s="17">
        <v>93.300942999999904</v>
      </c>
      <c r="V35" s="17">
        <v>12.0567349999999</v>
      </c>
      <c r="W35" s="17">
        <v>7.97601099999999</v>
      </c>
      <c r="X35" s="17">
        <v>1.7435639999999899</v>
      </c>
      <c r="Y35" s="17">
        <v>9.8659999999999998E-3</v>
      </c>
      <c r="Z35" s="17">
        <v>1.187157</v>
      </c>
      <c r="AA35" s="17">
        <v>2.3774090000000001</v>
      </c>
      <c r="AB35" s="17">
        <v>2.5597589999999899</v>
      </c>
      <c r="AC35" s="17">
        <v>2.7403999999999901E-2</v>
      </c>
      <c r="AD35" s="17">
        <v>3.3609999999999899E-3</v>
      </c>
      <c r="AE35" s="15"/>
      <c r="AF35" s="17" t="s">
        <v>205</v>
      </c>
      <c r="AG35" s="17">
        <v>50.721135180432597</v>
      </c>
      <c r="AH35" s="17">
        <v>7.6087435045452603</v>
      </c>
      <c r="AI35" s="17">
        <v>7.9791754542899103</v>
      </c>
      <c r="AJ35" s="17">
        <v>12.692483688395001</v>
      </c>
      <c r="AK35" s="17">
        <v>1.74425755946427</v>
      </c>
      <c r="AL35" s="17">
        <v>41.528980302896301</v>
      </c>
      <c r="AM35" s="17">
        <v>41.528980302896301</v>
      </c>
      <c r="AN35" s="17">
        <v>2.7229067212536502</v>
      </c>
      <c r="AO35" s="17">
        <v>16.129961231920799</v>
      </c>
      <c r="AP35" s="17">
        <v>11.133805360886599</v>
      </c>
      <c r="AQ35" s="17">
        <v>2.7414913181139901E-2</v>
      </c>
      <c r="AR35" s="17">
        <v>6.7174193031919698</v>
      </c>
      <c r="AS35" s="17">
        <v>9.8700351299238799E-3</v>
      </c>
      <c r="AT35" s="17">
        <v>54.366860823648899</v>
      </c>
      <c r="AU35" s="17">
        <v>3415.2285614422599</v>
      </c>
      <c r="AV35" s="17">
        <v>12.3787617480256</v>
      </c>
      <c r="AW35" s="17">
        <v>0</v>
      </c>
      <c r="AX35" s="17">
        <v>8.14399001859422</v>
      </c>
      <c r="AY35" s="17">
        <v>1.4296741510344899</v>
      </c>
      <c r="AZ35" s="17">
        <v>5.4035440610608596</v>
      </c>
      <c r="BA35" s="17">
        <v>82.946545196212597</v>
      </c>
      <c r="BB35" s="17">
        <v>82.946545196212597</v>
      </c>
      <c r="BC35" s="17">
        <v>5.7204838876763997</v>
      </c>
      <c r="BD35" s="17">
        <v>0</v>
      </c>
      <c r="BE35" s="17">
        <v>1.1876339334247401</v>
      </c>
      <c r="BF35" s="17">
        <v>653768.23087683297</v>
      </c>
      <c r="BG35" s="17">
        <v>0</v>
      </c>
      <c r="BH35" s="17">
        <v>55.355745992406099</v>
      </c>
      <c r="BI35" s="17">
        <v>3.8729462952997902</v>
      </c>
      <c r="BJ35" s="17">
        <v>6.6216557529545303</v>
      </c>
      <c r="BK35" s="17">
        <v>57.457055828445</v>
      </c>
      <c r="BL35" s="17">
        <v>2.9115122261022801</v>
      </c>
      <c r="BM35" s="17">
        <v>8.7421407981833901E-4</v>
      </c>
      <c r="BN35" s="17">
        <v>2.4881350551431E-3</v>
      </c>
      <c r="BO35" s="17">
        <v>93.338410971597796</v>
      </c>
      <c r="BP35" s="17">
        <v>2.3783554289723701</v>
      </c>
      <c r="BQ35" s="17">
        <v>0</v>
      </c>
      <c r="BR35" s="17">
        <v>12.856227132317899</v>
      </c>
      <c r="BS35" s="17">
        <v>40.8381937943197</v>
      </c>
      <c r="BT35" s="17">
        <v>0</v>
      </c>
      <c r="BU35" s="17">
        <v>689.98853072967404</v>
      </c>
      <c r="BV35" s="17">
        <v>37.850376955968102</v>
      </c>
      <c r="BW35" s="17">
        <v>4.2056069429278402</v>
      </c>
      <c r="BX35" s="17">
        <v>42.055983898896002</v>
      </c>
      <c r="BY35" s="17">
        <v>3.5282259510040298E-2</v>
      </c>
      <c r="BZ35" s="17">
        <v>24.426018741348202</v>
      </c>
      <c r="CA35" s="17">
        <v>2.4634560531989398</v>
      </c>
      <c r="CB35" s="17">
        <v>0.35745310830161398</v>
      </c>
      <c r="CC35" s="17">
        <v>0.14641587438284301</v>
      </c>
      <c r="CD35" s="17">
        <v>0.178080760069004</v>
      </c>
      <c r="CE35" s="17">
        <v>0.16309387741860801</v>
      </c>
      <c r="CF35" s="17">
        <v>0.691269682810011</v>
      </c>
      <c r="CG35" s="17">
        <v>7.48901362125696E-3</v>
      </c>
      <c r="CH35" s="17">
        <v>58.730806342046002</v>
      </c>
      <c r="CI35" s="17">
        <v>2.6246820020172298E-2</v>
      </c>
      <c r="CJ35" s="17">
        <v>4.1995010866581799</v>
      </c>
      <c r="CK35" s="17">
        <v>65.605677115472602</v>
      </c>
      <c r="CL35" s="17">
        <v>1.28426611099169E-2</v>
      </c>
      <c r="CM35" s="17">
        <v>0</v>
      </c>
      <c r="CN35" s="17">
        <v>6.4604880646174596</v>
      </c>
      <c r="CO35" s="17">
        <v>487.69713912607699</v>
      </c>
      <c r="CP35" s="17">
        <v>461.56803091132502</v>
      </c>
      <c r="CQ35" s="17">
        <v>26.1291082147522</v>
      </c>
      <c r="CR35" s="17">
        <v>1.1126616367113601E-2</v>
      </c>
      <c r="CS35" s="17">
        <v>1.31123394346246E-3</v>
      </c>
      <c r="CT35" s="17">
        <v>9.6680387319014294E-2</v>
      </c>
      <c r="CU35" s="17">
        <v>1.2181992049030701</v>
      </c>
      <c r="CV35" s="17">
        <v>154.54513671412101</v>
      </c>
      <c r="CW35" s="17">
        <v>1.14152204610966</v>
      </c>
      <c r="CX35" s="17">
        <v>1.6020577908585301</v>
      </c>
      <c r="CY35" s="17">
        <v>220.77874001443999</v>
      </c>
      <c r="CZ35" s="17">
        <v>0</v>
      </c>
      <c r="DA35" s="17">
        <v>4.0226411195070401E-2</v>
      </c>
      <c r="DB35" s="17">
        <v>5.8204004661673103</v>
      </c>
      <c r="DC35" s="17">
        <v>3.8526440119710903E-4</v>
      </c>
      <c r="DD35" s="17">
        <v>43.7339911925351</v>
      </c>
      <c r="DE35" s="17">
        <v>1.65070335694647</v>
      </c>
      <c r="DF35" s="17">
        <v>2.56078487743404</v>
      </c>
      <c r="DG35" s="17">
        <v>0</v>
      </c>
      <c r="DH35" s="17">
        <v>0.94994873774777699</v>
      </c>
      <c r="DI35" s="17">
        <v>8.9512512919949092</v>
      </c>
      <c r="DJ35" s="17">
        <v>8.4987537816209109</v>
      </c>
      <c r="DK35" s="17">
        <v>8.3544950523652801</v>
      </c>
      <c r="DL35" s="17">
        <v>672.04463945060797</v>
      </c>
      <c r="DM35" s="17">
        <v>7.1998339691877602</v>
      </c>
      <c r="DN35" s="17">
        <v>3.9018372148247602</v>
      </c>
      <c r="DP35" s="26">
        <f t="shared" si="29"/>
        <v>1.0267004455146538</v>
      </c>
      <c r="DQ35" s="40">
        <f t="shared" ref="DQ35:DQ51" si="30">(AU35-B35)/(B35+1E-50)</f>
        <v>3.9742366397315618E-4</v>
      </c>
      <c r="DR35" s="40">
        <f t="shared" ref="DR35:DR51" si="31">(BS35-C35)/(C35+1E-50)</f>
        <v>4.3024308761422487E-4</v>
      </c>
      <c r="DS35" s="40">
        <f t="shared" ref="DS35:DS51" si="32">(BX35-D35)/(D35+1E-50)</f>
        <v>3.5481732412033544E-4</v>
      </c>
      <c r="DT35" s="40">
        <f t="shared" ref="DT35:DT51" si="33">(CO35-E35)/(E35+1E-50)</f>
        <v>4.1810445269160901E-4</v>
      </c>
      <c r="DU35" s="40">
        <f t="shared" ref="DU35:DU51" si="34">(CP35-F35)/(F35+1E-50)</f>
        <v>4.4179828188499736E-4</v>
      </c>
      <c r="DV35" s="40">
        <f t="shared" ref="DV35:DV51" si="35">(DD35-G35)/(G35+1E-50)</f>
        <v>4.231953504834088E-4</v>
      </c>
      <c r="DW35" s="40">
        <f t="shared" ref="DW35:DW51" si="36">(DL35-H35)/(H35+1E-50)</f>
        <v>3.8731985078232394E-4</v>
      </c>
      <c r="DX35" s="40">
        <f t="shared" ref="DX35:DX51" si="37">(AM35-I35)/(I35+1E-50)</f>
        <v>3.9791190646319463E-4</v>
      </c>
      <c r="DY35" s="40">
        <f t="shared" ref="DY35:DY51" si="38">(AJ35-J35)/(J35+1E-50)</f>
        <v>3.9737627136354655E-4</v>
      </c>
      <c r="DZ35" s="40">
        <f t="shared" ref="DZ35:DZ51" si="39">(AP35-K35)/(K35+1E-50)</f>
        <v>4.0095456547605863E-4</v>
      </c>
      <c r="EA35" s="40">
        <f t="shared" ref="EA35:EA51" si="40">(AR35-L35)/(L35+1E-50)</f>
        <v>4.0125294661501532E-4</v>
      </c>
      <c r="EB35" s="40">
        <f t="shared" ref="EB35:EB51" si="41">(BB35-M35)/(M35+1E-50)</f>
        <v>3.980917593070653E-4</v>
      </c>
      <c r="EC35" s="40">
        <f t="shared" ref="EC35:EC51" si="42">(DJ35-N35)/(N35+1E-50)</f>
        <v>3.9854443278985454E-4</v>
      </c>
      <c r="ED35" s="40">
        <f t="shared" ref="ED35:ED51" si="43">(DM35-O35)/(O35+1E-50)</f>
        <v>3.9835797326294594E-4</v>
      </c>
      <c r="EE35" s="40">
        <f t="shared" ref="EE35:EE51" si="44">(CB35-P35)/(P35+1E-50)</f>
        <v>3.9771599984322702E-4</v>
      </c>
      <c r="EF35" s="40">
        <f t="shared" ref="EF35:EF51" si="45">(CC35-Q35)/(Q35+1E-50)</f>
        <v>3.9543026580727127E-4</v>
      </c>
      <c r="EG35" s="40">
        <f t="shared" ref="EG35:EG51" si="46">(CD35-R35)/(R35+1E-50)</f>
        <v>3.9750614574462112E-4</v>
      </c>
      <c r="EH35" s="40">
        <f t="shared" ref="EH35:EH51" si="47">(CE35-S35)/(S35+1E-50)</f>
        <v>3.979501721043516E-4</v>
      </c>
      <c r="EI35" s="40">
        <f t="shared" ref="EI35:EI51" si="48">(CF35-T35)/(T35+1E-50)</f>
        <v>3.989655626749298E-4</v>
      </c>
      <c r="EJ35" s="40">
        <f t="shared" ref="EJ35:EJ51" si="49">(BO35-U35)/(U35+1E-50)</f>
        <v>4.0158191753636864E-4</v>
      </c>
      <c r="EK35" s="40">
        <f t="shared" ref="EK35:EK51" si="50">(BR35-V35)/(V35+1E-50)</f>
        <v>6.6310832270760345E-2</v>
      </c>
      <c r="EL35" s="40">
        <f t="shared" ref="EL35:EL51" si="51">(AI35-W35)/(W35+1E-50)</f>
        <v>3.9674648015408919E-4</v>
      </c>
      <c r="EM35" s="40">
        <f t="shared" ref="EM35:EM51" si="52">(AK35-X35)/(X35+1E-50)</f>
        <v>3.9778262471585392E-4</v>
      </c>
      <c r="EN35" s="40">
        <f t="shared" ref="EN35:EN51" si="53">(AS35-Y35)/(Y35+1E-50)</f>
        <v>4.0899350535983554E-4</v>
      </c>
      <c r="EO35" s="40">
        <f t="shared" ref="EO35:EO51" si="54">(BE35-Z35)/(Z35+1E-50)</f>
        <v>4.0174418778652623E-4</v>
      </c>
      <c r="EP35" s="40">
        <f t="shared" ref="EP35:EP51" si="55">(BP35-AA35)/(AA35+1E-50)</f>
        <v>3.9809261779103275E-4</v>
      </c>
      <c r="EQ35" s="40">
        <f t="shared" ref="EQ35:EQ51" si="56">(DF35-AB35)/(AB35+1E-50)</f>
        <v>4.0077110151781538E-4</v>
      </c>
      <c r="ER35" s="40">
        <f t="shared" ref="ER35:ER51" si="57">(AQ35-AC35)/(AC35+1E-50)</f>
        <v>3.9823314625602672E-4</v>
      </c>
      <c r="ES35" s="40">
        <f t="shared" ref="ES35:ES51" si="58">(BM35+BN35-AD35)/(AD35+1E-50)</f>
        <v>4.014087954326153E-4</v>
      </c>
      <c r="ET35" s="40"/>
    </row>
    <row r="36" spans="1:150" x14ac:dyDescent="0.25">
      <c r="A36" s="17" t="s">
        <v>206</v>
      </c>
      <c r="B36" s="15">
        <v>2861.2620050000401</v>
      </c>
      <c r="C36" s="15">
        <v>15.065570999999901</v>
      </c>
      <c r="D36" s="15">
        <v>62.053901999999802</v>
      </c>
      <c r="E36" s="15">
        <v>489.84696200000002</v>
      </c>
      <c r="F36" s="15">
        <v>477.05446799999697</v>
      </c>
      <c r="G36" s="15">
        <v>28.686081999999899</v>
      </c>
      <c r="H36" s="15">
        <v>535.08941400000197</v>
      </c>
      <c r="I36" s="17">
        <v>25.842519000000198</v>
      </c>
      <c r="J36" s="17">
        <v>7.8946370000000101</v>
      </c>
      <c r="K36" s="17">
        <v>6.93874400000003</v>
      </c>
      <c r="L36" s="17">
        <v>4.1941110000000297</v>
      </c>
      <c r="M36" s="17">
        <v>38.732865000000501</v>
      </c>
      <c r="N36" s="17">
        <v>5.3041830000000001</v>
      </c>
      <c r="O36" s="17">
        <v>4.5022250000001103</v>
      </c>
      <c r="P36" s="17">
        <v>0.297007999999999</v>
      </c>
      <c r="Q36" s="17">
        <v>0.121612000000001</v>
      </c>
      <c r="R36" s="17">
        <v>0.14782000000000101</v>
      </c>
      <c r="S36" s="17">
        <v>0.135269000000001</v>
      </c>
      <c r="T36" s="17">
        <v>0.573865999999979</v>
      </c>
      <c r="U36" s="17">
        <v>35.5257509999999</v>
      </c>
      <c r="V36" s="17">
        <v>7.49382499999997</v>
      </c>
      <c r="W36" s="17">
        <v>4.9649409999999801</v>
      </c>
      <c r="X36" s="17">
        <v>1.07918799999999</v>
      </c>
      <c r="Y36" s="17">
        <v>8.0830000000000103E-3</v>
      </c>
      <c r="Z36" s="17">
        <v>0.74011399999999194</v>
      </c>
      <c r="AA36" s="17">
        <v>1.97627999999999</v>
      </c>
      <c r="AB36" s="17">
        <v>1.6036059999999701</v>
      </c>
      <c r="AC36" s="17">
        <v>2.2764000000000201E-2</v>
      </c>
      <c r="AD36" s="17">
        <v>1.9197000000000099E-2</v>
      </c>
      <c r="AE36" s="15"/>
      <c r="AF36" s="17" t="s">
        <v>206</v>
      </c>
      <c r="AG36" s="17">
        <v>49.488571059494497</v>
      </c>
      <c r="AH36" s="17">
        <v>7.4238411749011401</v>
      </c>
      <c r="AI36" s="17">
        <v>4.9650027557719696</v>
      </c>
      <c r="AJ36" s="17">
        <v>7.8947302316754904</v>
      </c>
      <c r="AK36" s="17">
        <v>1.0791983367615201</v>
      </c>
      <c r="AL36" s="17">
        <v>25.842823171017599</v>
      </c>
      <c r="AM36" s="17">
        <v>25.842823171017599</v>
      </c>
      <c r="AN36" s="17">
        <v>2.6567448661766901</v>
      </c>
      <c r="AO36" s="17">
        <v>15.7380058164751</v>
      </c>
      <c r="AP36" s="17">
        <v>6.9388320465239399</v>
      </c>
      <c r="AQ36" s="17">
        <v>2.2764218555827099E-2</v>
      </c>
      <c r="AR36" s="17">
        <v>4.1941617634608903</v>
      </c>
      <c r="AS36" s="17">
        <v>8.0830557776197798E-3</v>
      </c>
      <c r="AT36" s="17">
        <v>53.0457500313791</v>
      </c>
      <c r="AU36" s="17">
        <v>2861.2977891389201</v>
      </c>
      <c r="AV36" s="17">
        <v>12.077947519676901</v>
      </c>
      <c r="AW36" s="17">
        <v>0</v>
      </c>
      <c r="AX36" s="17">
        <v>7.94608079506341</v>
      </c>
      <c r="AY36" s="17">
        <v>1.3949301705234201</v>
      </c>
      <c r="AZ36" s="17">
        <v>5.2722347038448598</v>
      </c>
      <c r="BA36" s="17">
        <v>38.733341326005601</v>
      </c>
      <c r="BB36" s="17">
        <v>38.733341326005601</v>
      </c>
      <c r="BC36" s="17">
        <v>5.5814717833213701</v>
      </c>
      <c r="BD36" s="17">
        <v>0</v>
      </c>
      <c r="BE36" s="17">
        <v>0.74011783537426101</v>
      </c>
      <c r="BF36" s="17">
        <v>543249.56653659395</v>
      </c>
      <c r="BG36" s="17">
        <v>0</v>
      </c>
      <c r="BH36" s="17">
        <v>54.0106070834251</v>
      </c>
      <c r="BI36" s="17">
        <v>3.7788329682468098</v>
      </c>
      <c r="BJ36" s="17">
        <v>6.4607535110031602</v>
      </c>
      <c r="BK36" s="17">
        <v>56.060929626334698</v>
      </c>
      <c r="BL36" s="17">
        <v>2.84075855252016</v>
      </c>
      <c r="BM36" s="17">
        <v>4.9912842804940502E-3</v>
      </c>
      <c r="BN36" s="17">
        <v>1.42058301228525E-2</v>
      </c>
      <c r="BO36" s="17">
        <v>35.526289602047598</v>
      </c>
      <c r="BP36" s="17">
        <v>1.97630406627391</v>
      </c>
      <c r="BQ36" s="17">
        <v>0</v>
      </c>
      <c r="BR36" s="17">
        <v>8.2692586560915498</v>
      </c>
      <c r="BS36" s="17">
        <v>15.0657931389959</v>
      </c>
      <c r="BT36" s="17">
        <v>0</v>
      </c>
      <c r="BU36" s="17">
        <v>552.60285165649702</v>
      </c>
      <c r="BV36" s="17">
        <v>55.849087049278801</v>
      </c>
      <c r="BW36" s="17">
        <v>6.2054515277479201</v>
      </c>
      <c r="BX36" s="17">
        <v>62.054538577026698</v>
      </c>
      <c r="BY36" s="17">
        <v>3.4425109786927602E-2</v>
      </c>
      <c r="BZ36" s="17">
        <v>23.8324953870599</v>
      </c>
      <c r="CA36" s="17">
        <v>2.4035952801475</v>
      </c>
      <c r="CB36" s="17">
        <v>0.29701071674630802</v>
      </c>
      <c r="CC36" s="17">
        <v>0.121612180923626</v>
      </c>
      <c r="CD36" s="17">
        <v>0.147821492877417</v>
      </c>
      <c r="CE36" s="17">
        <v>0.13527191466260999</v>
      </c>
      <c r="CF36" s="17">
        <v>0.57387136435456898</v>
      </c>
      <c r="CG36" s="17">
        <v>1.3724642151270099E-2</v>
      </c>
      <c r="CH36" s="17">
        <v>57.303661655778001</v>
      </c>
      <c r="CI36" s="17">
        <v>5.4781728963772501E-3</v>
      </c>
      <c r="CJ36" s="17">
        <v>1.6736263360835899</v>
      </c>
      <c r="CK36" s="17">
        <v>17.8410774428589</v>
      </c>
      <c r="CL36" s="17">
        <v>4.2306801005307596E-3</v>
      </c>
      <c r="CM36" s="17">
        <v>0</v>
      </c>
      <c r="CN36" s="17">
        <v>0.40581253041000398</v>
      </c>
      <c r="CO36" s="17">
        <v>489.85331367682301</v>
      </c>
      <c r="CP36" s="17">
        <v>477.06011208288197</v>
      </c>
      <c r="CQ36" s="17">
        <v>12.7932015939416</v>
      </c>
      <c r="CR36" s="17">
        <v>5.1336080700187898E-3</v>
      </c>
      <c r="CS36" s="17">
        <v>8.5858936832068405E-4</v>
      </c>
      <c r="CT36" s="17">
        <v>1.85042468790819</v>
      </c>
      <c r="CU36" s="17">
        <v>0.25182341683339099</v>
      </c>
      <c r="CV36" s="17">
        <v>185.85030385202501</v>
      </c>
      <c r="CW36" s="17">
        <v>1.2652659244806701</v>
      </c>
      <c r="CX36" s="17">
        <v>0.56610290315646705</v>
      </c>
      <c r="CY36" s="17">
        <v>265.50052768729603</v>
      </c>
      <c r="CZ36" s="17">
        <v>0</v>
      </c>
      <c r="DA36" s="17">
        <v>9.9408369130882992E-3</v>
      </c>
      <c r="DB36" s="17">
        <v>1.81503831754272</v>
      </c>
      <c r="DC36" s="17">
        <v>7.4245478584853103E-4</v>
      </c>
      <c r="DD36" s="17">
        <v>28.686432760682699</v>
      </c>
      <c r="DE36" s="17">
        <v>1.6105884223136</v>
      </c>
      <c r="DF36" s="17">
        <v>1.60361872992774</v>
      </c>
      <c r="DG36" s="17">
        <v>0</v>
      </c>
      <c r="DH36" s="17">
        <v>0.92686174743198901</v>
      </c>
      <c r="DI36" s="17">
        <v>8.7337285853033197</v>
      </c>
      <c r="DJ36" s="17">
        <v>5.3042533150334101</v>
      </c>
      <c r="DK36" s="17">
        <v>8.1514659441260608</v>
      </c>
      <c r="DL36" s="17">
        <v>535.09641548306001</v>
      </c>
      <c r="DM36" s="17">
        <v>4.5022681624702203</v>
      </c>
      <c r="DN36" s="17">
        <v>3.8070190208621102</v>
      </c>
      <c r="DP36" s="26">
        <f t="shared" si="29"/>
        <v>1.0327164145878889</v>
      </c>
      <c r="DQ36" s="40">
        <f t="shared" si="30"/>
        <v>1.2506418083159522E-5</v>
      </c>
      <c r="DR36" s="40">
        <f t="shared" si="31"/>
        <v>1.4744810933455155E-5</v>
      </c>
      <c r="DS36" s="40">
        <f t="shared" si="32"/>
        <v>1.025845283501562E-5</v>
      </c>
      <c r="DT36" s="40">
        <f t="shared" si="33"/>
        <v>1.2966655538811791E-5</v>
      </c>
      <c r="DU36" s="40">
        <f t="shared" si="34"/>
        <v>1.1831107899818812E-5</v>
      </c>
      <c r="DV36" s="40">
        <f t="shared" si="35"/>
        <v>1.2227556304116064E-5</v>
      </c>
      <c r="DW36" s="40">
        <f t="shared" si="36"/>
        <v>1.3084697388626663E-5</v>
      </c>
      <c r="DX36" s="40">
        <f t="shared" si="37"/>
        <v>1.1770176792788155E-5</v>
      </c>
      <c r="DY36" s="40">
        <f t="shared" si="38"/>
        <v>1.1809494911577837E-5</v>
      </c>
      <c r="DZ36" s="40">
        <f t="shared" si="39"/>
        <v>1.2689115481119257E-5</v>
      </c>
      <c r="EA36" s="40">
        <f t="shared" si="40"/>
        <v>1.2103509149051205E-5</v>
      </c>
      <c r="EB36" s="40">
        <f t="shared" si="41"/>
        <v>1.229772197587953E-5</v>
      </c>
      <c r="EC36" s="40">
        <f t="shared" si="42"/>
        <v>1.3256524786199868E-5</v>
      </c>
      <c r="ED36" s="40">
        <f t="shared" si="43"/>
        <v>9.5869198252078524E-6</v>
      </c>
      <c r="EE36" s="40">
        <f t="shared" si="44"/>
        <v>9.1470475846721449E-6</v>
      </c>
      <c r="EF36" s="40">
        <f t="shared" si="45"/>
        <v>1.4877119445312049E-6</v>
      </c>
      <c r="EG36" s="40">
        <f t="shared" si="46"/>
        <v>1.0099292490818489E-5</v>
      </c>
      <c r="EH36" s="40">
        <f t="shared" si="47"/>
        <v>2.1547158691113146E-5</v>
      </c>
      <c r="EI36" s="40">
        <f t="shared" si="48"/>
        <v>9.3477477145821348E-6</v>
      </c>
      <c r="EJ36" s="40">
        <f t="shared" si="49"/>
        <v>1.5160891255968784E-5</v>
      </c>
      <c r="EK36" s="40">
        <f t="shared" si="50"/>
        <v>0.10347634967344219</v>
      </c>
      <c r="EL36" s="40">
        <f t="shared" si="51"/>
        <v>1.2438369758980978E-5</v>
      </c>
      <c r="EM36" s="40">
        <f t="shared" si="52"/>
        <v>9.5782769360491478E-6</v>
      </c>
      <c r="EN36" s="40">
        <f t="shared" si="53"/>
        <v>6.9006086563732219E-6</v>
      </c>
      <c r="EO36" s="40">
        <f t="shared" si="54"/>
        <v>5.1821398717870658E-6</v>
      </c>
      <c r="EP36" s="40">
        <f t="shared" si="55"/>
        <v>1.2177562855431248E-5</v>
      </c>
      <c r="EQ36" s="40">
        <f t="shared" si="56"/>
        <v>7.938313881281185E-6</v>
      </c>
      <c r="ER36" s="40">
        <f t="shared" si="57"/>
        <v>9.6009412624380836E-6</v>
      </c>
      <c r="ES36" s="40">
        <f t="shared" si="58"/>
        <v>5.9594387900419141E-6</v>
      </c>
      <c r="ET36" s="40"/>
    </row>
    <row r="37" spans="1:150" x14ac:dyDescent="0.25">
      <c r="A37" s="17" t="s">
        <v>207</v>
      </c>
      <c r="B37" s="15">
        <v>159006.32373400001</v>
      </c>
      <c r="C37" s="15">
        <v>1239.93227599999</v>
      </c>
      <c r="D37" s="15">
        <v>2775.1379079999901</v>
      </c>
      <c r="E37" s="15">
        <v>24926.751363999902</v>
      </c>
      <c r="F37" s="15">
        <v>24244.783086999902</v>
      </c>
      <c r="G37" s="15">
        <v>1702.05785699999</v>
      </c>
      <c r="H37" s="15">
        <v>29628.387707999998</v>
      </c>
      <c r="I37" s="17">
        <v>1382.44963799998</v>
      </c>
      <c r="J37" s="17">
        <v>422.323459999997</v>
      </c>
      <c r="K37" s="17">
        <v>371.18270499999801</v>
      </c>
      <c r="L37" s="17">
        <v>224.35942700000001</v>
      </c>
      <c r="M37" s="17">
        <v>2072.0247169999998</v>
      </c>
      <c r="N37" s="17">
        <v>283.74855399999899</v>
      </c>
      <c r="O37" s="17">
        <v>240.856461999998</v>
      </c>
      <c r="P37" s="17">
        <v>15.891980999999801</v>
      </c>
      <c r="Q37" s="17">
        <v>6.5084669999999996</v>
      </c>
      <c r="R37" s="17">
        <v>7.9171990000000498</v>
      </c>
      <c r="S37" s="17">
        <v>7.2498560000000296</v>
      </c>
      <c r="T37" s="17">
        <v>30.7295600000005</v>
      </c>
      <c r="U37" s="17">
        <v>1900.45584100001</v>
      </c>
      <c r="V37" s="17">
        <v>400.877459999998</v>
      </c>
      <c r="W37" s="17">
        <v>265.60191699999899</v>
      </c>
      <c r="X37" s="17">
        <v>57.739572999999602</v>
      </c>
      <c r="Y37" s="17">
        <v>0.439881999999991</v>
      </c>
      <c r="Z37" s="17">
        <v>39.592751999999599</v>
      </c>
      <c r="AA37" s="17">
        <v>105.721958999999</v>
      </c>
      <c r="AB37" s="17">
        <v>85.784500999999693</v>
      </c>
      <c r="AC37" s="17">
        <v>1.2192539999999801</v>
      </c>
      <c r="AD37" s="17">
        <v>7.2971000000000702E-2</v>
      </c>
      <c r="AE37" s="15"/>
      <c r="AF37" s="17" t="s">
        <v>207</v>
      </c>
      <c r="AG37" s="17">
        <v>2765.1314072624</v>
      </c>
      <c r="AH37" s="17">
        <v>414.80068699952</v>
      </c>
      <c r="AI37" s="17">
        <v>265.56984557987801</v>
      </c>
      <c r="AJ37" s="17">
        <v>422.27244203605801</v>
      </c>
      <c r="AK37" s="17">
        <v>57.732672484065702</v>
      </c>
      <c r="AL37" s="17">
        <v>1382.2827295807001</v>
      </c>
      <c r="AM37" s="17">
        <v>1382.2827295807001</v>
      </c>
      <c r="AN37" s="17">
        <v>148.44331952405699</v>
      </c>
      <c r="AO37" s="17">
        <v>879.34755817180803</v>
      </c>
      <c r="AP37" s="17">
        <v>371.13803508248299</v>
      </c>
      <c r="AQ37" s="17">
        <v>1.2191068686341799</v>
      </c>
      <c r="AR37" s="17">
        <v>224.33233372261901</v>
      </c>
      <c r="AS37" s="17">
        <v>0.43982864571510699</v>
      </c>
      <c r="AT37" s="17">
        <v>2963.88473130178</v>
      </c>
      <c r="AU37" s="17">
        <v>158986.20373644901</v>
      </c>
      <c r="AV37" s="17">
        <v>674.84490507281498</v>
      </c>
      <c r="AW37" s="17">
        <v>0</v>
      </c>
      <c r="AX37" s="17">
        <v>443.98014741484701</v>
      </c>
      <c r="AY37" s="17">
        <v>77.940658059432295</v>
      </c>
      <c r="AZ37" s="17">
        <v>294.58165553028101</v>
      </c>
      <c r="BA37" s="17">
        <v>2071.7747791929601</v>
      </c>
      <c r="BB37" s="17">
        <v>2071.7747791929601</v>
      </c>
      <c r="BC37" s="17">
        <v>311.85972672364198</v>
      </c>
      <c r="BD37" s="17">
        <v>0</v>
      </c>
      <c r="BE37" s="17">
        <v>39.588004345360503</v>
      </c>
      <c r="BF37" s="17">
        <v>29057327.602209099</v>
      </c>
      <c r="BG37" s="17">
        <v>0</v>
      </c>
      <c r="BH37" s="17">
        <v>3017.7941112840599</v>
      </c>
      <c r="BI37" s="17">
        <v>211.139026737124</v>
      </c>
      <c r="BJ37" s="17">
        <v>360.98896756149298</v>
      </c>
      <c r="BK37" s="17">
        <v>3132.3539105046002</v>
      </c>
      <c r="BL37" s="17">
        <v>158.72492433499201</v>
      </c>
      <c r="BM37" s="17">
        <v>1.8970202659876399E-2</v>
      </c>
      <c r="BN37" s="17">
        <v>5.3992098304094502E-2</v>
      </c>
      <c r="BO37" s="17">
        <v>1900.23240077368</v>
      </c>
      <c r="BP37" s="17">
        <v>105.709192702789</v>
      </c>
      <c r="BQ37" s="17">
        <v>0</v>
      </c>
      <c r="BR37" s="17">
        <v>444.151415162673</v>
      </c>
      <c r="BS37" s="17">
        <v>1239.7574879025699</v>
      </c>
      <c r="BT37" s="17">
        <v>0</v>
      </c>
      <c r="BU37" s="17">
        <v>30602.9920350711</v>
      </c>
      <c r="BV37" s="17">
        <v>2497.34187994592</v>
      </c>
      <c r="BW37" s="17">
        <v>277.48238111171497</v>
      </c>
      <c r="BX37" s="17">
        <v>2774.8242610576299</v>
      </c>
      <c r="BY37" s="17">
        <v>1.9234705021809899</v>
      </c>
      <c r="BZ37" s="17">
        <v>1331.61974590096</v>
      </c>
      <c r="CA37" s="17">
        <v>134.29868024259699</v>
      </c>
      <c r="CB37" s="17">
        <v>15.890052937179499</v>
      </c>
      <c r="CC37" s="17">
        <v>6.5076754962368097</v>
      </c>
      <c r="CD37" s="17">
        <v>7.9162408232023198</v>
      </c>
      <c r="CE37" s="17">
        <v>7.2489799008369804</v>
      </c>
      <c r="CF37" s="17">
        <v>30.725867106325602</v>
      </c>
      <c r="CG37" s="17">
        <v>0.69865225301741096</v>
      </c>
      <c r="CH37" s="17">
        <v>3201.79066905318</v>
      </c>
      <c r="CI37" s="17">
        <v>0.27806135536224602</v>
      </c>
      <c r="CJ37" s="17">
        <v>85.262310024857101</v>
      </c>
      <c r="CK37" s="17">
        <v>908.68362140224895</v>
      </c>
      <c r="CL37" s="17">
        <v>0.211629645300241</v>
      </c>
      <c r="CM37" s="17">
        <v>0</v>
      </c>
      <c r="CN37" s="17">
        <v>20.675231827741801</v>
      </c>
      <c r="CO37" s="17">
        <v>24923.7635420234</v>
      </c>
      <c r="CP37" s="17">
        <v>24241.857358203499</v>
      </c>
      <c r="CQ37" s="17">
        <v>681.90618381983802</v>
      </c>
      <c r="CR37" s="17">
        <v>0.260894998768608</v>
      </c>
      <c r="CS37" s="17">
        <v>4.3422328131031598E-2</v>
      </c>
      <c r="CT37" s="17">
        <v>92.066677055892697</v>
      </c>
      <c r="CU37" s="17">
        <v>12.8397917690878</v>
      </c>
      <c r="CV37" s="17">
        <v>9443.6984148426109</v>
      </c>
      <c r="CW37" s="17">
        <v>64.406559091971303</v>
      </c>
      <c r="CX37" s="17">
        <v>28.808910502091599</v>
      </c>
      <c r="CY37" s="17">
        <v>13490.9983132205</v>
      </c>
      <c r="CZ37" s="17">
        <v>0</v>
      </c>
      <c r="DA37" s="17">
        <v>0.50594634720779097</v>
      </c>
      <c r="DB37" s="17">
        <v>92.381531500741204</v>
      </c>
      <c r="DC37" s="17">
        <v>3.7390037966401501E-2</v>
      </c>
      <c r="DD37" s="17">
        <v>1701.8452939972301</v>
      </c>
      <c r="DE37" s="17">
        <v>89.990410861152299</v>
      </c>
      <c r="DF37" s="17">
        <v>85.774166165790106</v>
      </c>
      <c r="DG37" s="17">
        <v>0</v>
      </c>
      <c r="DH37" s="17">
        <v>51.787840927519703</v>
      </c>
      <c r="DI37" s="17">
        <v>487.98972134313198</v>
      </c>
      <c r="DJ37" s="17">
        <v>283.71430119945097</v>
      </c>
      <c r="DK37" s="17">
        <v>455.45645307627501</v>
      </c>
      <c r="DL37" s="17">
        <v>29624.758356009999</v>
      </c>
      <c r="DM37" s="17">
        <v>240.82746903709301</v>
      </c>
      <c r="DN37" s="17">
        <v>212.714350965112</v>
      </c>
      <c r="DP37" s="26">
        <f t="shared" si="29"/>
        <v>1.0330208154714837</v>
      </c>
      <c r="DQ37" s="40">
        <f t="shared" si="30"/>
        <v>-1.2653583252860968E-4</v>
      </c>
      <c r="DR37" s="40">
        <f t="shared" si="31"/>
        <v>-1.4096584208935187E-4</v>
      </c>
      <c r="DS37" s="40">
        <f t="shared" si="32"/>
        <v>-1.1302030845245688E-4</v>
      </c>
      <c r="DT37" s="40">
        <f t="shared" si="33"/>
        <v>-1.1986407425784953E-4</v>
      </c>
      <c r="DU37" s="40">
        <f t="shared" si="34"/>
        <v>-1.20674570933638E-4</v>
      </c>
      <c r="DV37" s="40">
        <f t="shared" si="35"/>
        <v>-1.2488588556828858E-4</v>
      </c>
      <c r="DW37" s="40">
        <f t="shared" si="36"/>
        <v>-1.2249576405465884E-4</v>
      </c>
      <c r="DX37" s="40">
        <f t="shared" si="37"/>
        <v>-1.2073381531742787E-4</v>
      </c>
      <c r="DY37" s="40">
        <f t="shared" si="38"/>
        <v>-1.2080305446206873E-4</v>
      </c>
      <c r="DZ37" s="40">
        <f t="shared" si="39"/>
        <v>-1.2034482456563582E-4</v>
      </c>
      <c r="EA37" s="40">
        <f t="shared" si="40"/>
        <v>-1.2075836412703474E-4</v>
      </c>
      <c r="EB37" s="40">
        <f t="shared" si="41"/>
        <v>-1.2062491580775591E-4</v>
      </c>
      <c r="EC37" s="40">
        <f t="shared" si="42"/>
        <v>-1.2071533075730749E-4</v>
      </c>
      <c r="ED37" s="40">
        <f t="shared" si="43"/>
        <v>-1.2037444486332232E-4</v>
      </c>
      <c r="EE37" s="40">
        <f t="shared" si="44"/>
        <v>-1.2132300059390703E-4</v>
      </c>
      <c r="EF37" s="40">
        <f t="shared" si="45"/>
        <v>-1.2161139684503523E-4</v>
      </c>
      <c r="EG37" s="40">
        <f t="shared" si="46"/>
        <v>-1.210247207036251E-4</v>
      </c>
      <c r="EH37" s="40">
        <f t="shared" si="47"/>
        <v>-1.2084366407404517E-4</v>
      </c>
      <c r="EI37" s="40">
        <f t="shared" si="48"/>
        <v>-1.2017398475274284E-4</v>
      </c>
      <c r="EJ37" s="40">
        <f t="shared" si="49"/>
        <v>-1.1757191170116297E-4</v>
      </c>
      <c r="EK37" s="40">
        <f t="shared" si="50"/>
        <v>0.10794808758435863</v>
      </c>
      <c r="EL37" s="40">
        <f t="shared" si="51"/>
        <v>-1.2074995724140582E-4</v>
      </c>
      <c r="EM37" s="40">
        <f t="shared" si="52"/>
        <v>-1.1951103160911843E-4</v>
      </c>
      <c r="EN37" s="40">
        <f t="shared" si="53"/>
        <v>-1.2129226675338345E-4</v>
      </c>
      <c r="EO37" s="40">
        <f t="shared" si="54"/>
        <v>-1.1991221623333517E-4</v>
      </c>
      <c r="EP37" s="40">
        <f t="shared" si="55"/>
        <v>-1.2075350599592089E-4</v>
      </c>
      <c r="EQ37" s="40">
        <f t="shared" si="56"/>
        <v>-1.2047437578015481E-4</v>
      </c>
      <c r="ER37" s="40">
        <f t="shared" si="57"/>
        <v>-1.2067326890060429E-4</v>
      </c>
      <c r="ES37" s="40">
        <f t="shared" si="58"/>
        <v>-1.1921223540591409E-4</v>
      </c>
      <c r="ET37" s="40"/>
    </row>
    <row r="38" spans="1:150" x14ac:dyDescent="0.25">
      <c r="A38" s="17" t="s">
        <v>208</v>
      </c>
      <c r="B38" s="15">
        <v>1300766.38157599</v>
      </c>
      <c r="C38" s="15">
        <v>13412.0777169999</v>
      </c>
      <c r="D38" s="15">
        <v>11282.9469829999</v>
      </c>
      <c r="E38" s="15">
        <v>280038.31212800002</v>
      </c>
      <c r="F38" s="15">
        <v>172753.30065300001</v>
      </c>
      <c r="G38" s="15">
        <v>12428.869613999799</v>
      </c>
      <c r="H38" s="15">
        <v>379224.20380300202</v>
      </c>
      <c r="I38" s="17">
        <v>10738.9600719999</v>
      </c>
      <c r="J38" s="17">
        <v>3282.1488749999799</v>
      </c>
      <c r="K38" s="17">
        <v>2879.0780129999798</v>
      </c>
      <c r="L38" s="17">
        <v>1737.04376800001</v>
      </c>
      <c r="M38" s="17">
        <v>21449.1298799998</v>
      </c>
      <c r="N38" s="17">
        <v>2197.6963489999998</v>
      </c>
      <c r="O38" s="17">
        <v>1861.8036210000801</v>
      </c>
      <c r="P38" s="17">
        <v>92.450469999999598</v>
      </c>
      <c r="Q38" s="17">
        <v>37.862425999999999</v>
      </c>
      <c r="R38" s="17">
        <v>46.057537000000501</v>
      </c>
      <c r="S38" s="17">
        <v>42.1754589999994</v>
      </c>
      <c r="T38" s="17">
        <v>178.76628799996399</v>
      </c>
      <c r="U38" s="17">
        <v>24136.2692419999</v>
      </c>
      <c r="V38" s="17">
        <v>3119.00093900004</v>
      </c>
      <c r="W38" s="17">
        <v>2063.3391589999801</v>
      </c>
      <c r="X38" s="17">
        <v>451.05540699999301</v>
      </c>
      <c r="Y38" s="17">
        <v>2.5588589999999898</v>
      </c>
      <c r="Z38" s="17">
        <v>307.10168799999798</v>
      </c>
      <c r="AA38" s="17">
        <v>615.02380699999298</v>
      </c>
      <c r="AB38" s="17">
        <v>662.18799599998999</v>
      </c>
      <c r="AC38" s="17">
        <v>7.0927750000001204</v>
      </c>
      <c r="AD38" s="17">
        <v>0.32147799999999599</v>
      </c>
      <c r="AE38" s="15"/>
      <c r="AF38" s="17" t="s">
        <v>208</v>
      </c>
      <c r="AG38" s="17">
        <v>37290.6384550199</v>
      </c>
      <c r="AH38" s="17">
        <v>5594.0141418704798</v>
      </c>
      <c r="AI38" s="17">
        <v>2063.33744345785</v>
      </c>
      <c r="AJ38" s="17">
        <v>3282.1463748149699</v>
      </c>
      <c r="AK38" s="17">
        <v>451.055007402846</v>
      </c>
      <c r="AL38" s="17">
        <v>10738.9497272032</v>
      </c>
      <c r="AM38" s="17">
        <v>10738.9497272032</v>
      </c>
      <c r="AN38" s="17">
        <v>2001.90948399288</v>
      </c>
      <c r="AO38" s="17">
        <v>11858.904007560001</v>
      </c>
      <c r="AP38" s="17">
        <v>2879.0760139651902</v>
      </c>
      <c r="AQ38" s="17">
        <v>7.0927582781721199</v>
      </c>
      <c r="AR38" s="17">
        <v>1737.0423117973701</v>
      </c>
      <c r="AS38" s="17">
        <v>2.5588534722432401</v>
      </c>
      <c r="AT38" s="17">
        <v>39971.035581354998</v>
      </c>
      <c r="AU38" s="17">
        <v>1300765.1119631999</v>
      </c>
      <c r="AV38" s="17">
        <v>9100.9798241975604</v>
      </c>
      <c r="AW38" s="17">
        <v>0</v>
      </c>
      <c r="AX38" s="17">
        <v>5987.5284272465096</v>
      </c>
      <c r="AY38" s="17">
        <v>1051.11041307343</v>
      </c>
      <c r="AZ38" s="17">
        <v>3972.7361299069598</v>
      </c>
      <c r="BA38" s="17">
        <v>21449.115576616499</v>
      </c>
      <c r="BB38" s="17">
        <v>21449.115576616499</v>
      </c>
      <c r="BC38" s="17">
        <v>4205.7480455598798</v>
      </c>
      <c r="BD38" s="17">
        <v>0</v>
      </c>
      <c r="BE38" s="17">
        <v>307.10146833028398</v>
      </c>
      <c r="BF38" s="17">
        <v>169059437.26982301</v>
      </c>
      <c r="BG38" s="17">
        <v>0</v>
      </c>
      <c r="BH38" s="17">
        <v>40698.057287032199</v>
      </c>
      <c r="BI38" s="17">
        <v>2847.4267345424</v>
      </c>
      <c r="BJ38" s="17">
        <v>4868.3067197304099</v>
      </c>
      <c r="BK38" s="17">
        <v>42243.003909065599</v>
      </c>
      <c r="BL38" s="17">
        <v>2140.5692201812999</v>
      </c>
      <c r="BM38" s="17">
        <v>8.3584229677518898E-2</v>
      </c>
      <c r="BN38" s="17">
        <v>0.237893766210861</v>
      </c>
      <c r="BO38" s="17">
        <v>24136.323408909098</v>
      </c>
      <c r="BP38" s="17">
        <v>615.02332269466206</v>
      </c>
      <c r="BQ38" s="17">
        <v>0</v>
      </c>
      <c r="BR38" s="17">
        <v>3703.24533256514</v>
      </c>
      <c r="BS38" s="17">
        <v>13412.066558628499</v>
      </c>
      <c r="BT38" s="17">
        <v>0</v>
      </c>
      <c r="BU38" s="17">
        <v>392416.04616891401</v>
      </c>
      <c r="BV38" s="17">
        <v>10154.643061151</v>
      </c>
      <c r="BW38" s="17">
        <v>1128.29377258504</v>
      </c>
      <c r="BX38" s="17">
        <v>11282.936833735999</v>
      </c>
      <c r="BY38" s="17">
        <v>25.939971902257501</v>
      </c>
      <c r="BZ38" s="17">
        <v>17958.261545580201</v>
      </c>
      <c r="CA38" s="17">
        <v>1811.1565653579601</v>
      </c>
      <c r="CB38" s="17">
        <v>92.450371388030405</v>
      </c>
      <c r="CC38" s="17">
        <v>37.862431285984599</v>
      </c>
      <c r="CD38" s="17">
        <v>46.057482881723097</v>
      </c>
      <c r="CE38" s="17">
        <v>42.175458279508497</v>
      </c>
      <c r="CF38" s="17">
        <v>178.76617672838501</v>
      </c>
      <c r="CG38" s="17">
        <v>1.0541529323596599</v>
      </c>
      <c r="CH38" s="17">
        <v>43179.431512310599</v>
      </c>
      <c r="CI38" s="17">
        <v>0</v>
      </c>
      <c r="CJ38" s="17">
        <v>1042.63958837168</v>
      </c>
      <c r="CK38" s="17">
        <v>12870.847439876999</v>
      </c>
      <c r="CL38" s="17">
        <v>1.82153005338282</v>
      </c>
      <c r="CM38" s="17">
        <v>0</v>
      </c>
      <c r="CN38" s="17">
        <v>1258.0635336868199</v>
      </c>
      <c r="CO38" s="17">
        <v>280038.03611648298</v>
      </c>
      <c r="CP38" s="17">
        <v>172753.13395425401</v>
      </c>
      <c r="CQ38" s="17">
        <v>107284.902162228</v>
      </c>
      <c r="CR38" s="17">
        <v>51.702651583263602</v>
      </c>
      <c r="CS38" s="17">
        <v>0.54705679782717898</v>
      </c>
      <c r="CT38" s="17">
        <v>751.97991030206595</v>
      </c>
      <c r="CU38" s="17">
        <v>650.581730043486</v>
      </c>
      <c r="CV38" s="17">
        <v>63680.998175594897</v>
      </c>
      <c r="CW38" s="17">
        <v>252.04437293480299</v>
      </c>
      <c r="CX38" s="17">
        <v>330.46108537388699</v>
      </c>
      <c r="CY38" s="17">
        <v>90972.835827272895</v>
      </c>
      <c r="CZ38" s="17">
        <v>0</v>
      </c>
      <c r="DA38" s="17">
        <v>9.7434822920670001</v>
      </c>
      <c r="DB38" s="17">
        <v>877.07706060921396</v>
      </c>
      <c r="DC38" s="17">
        <v>0.73635652870477297</v>
      </c>
      <c r="DD38" s="17">
        <v>12428.859179508499</v>
      </c>
      <c r="DE38" s="17">
        <v>1213.6132529966501</v>
      </c>
      <c r="DF38" s="17">
        <v>662.18738470094502</v>
      </c>
      <c r="DG38" s="17">
        <v>0</v>
      </c>
      <c r="DH38" s="17">
        <v>698.411740444987</v>
      </c>
      <c r="DI38" s="17">
        <v>6581.0406875818198</v>
      </c>
      <c r="DJ38" s="17">
        <v>2197.6946606650499</v>
      </c>
      <c r="DK38" s="17">
        <v>6142.29728449087</v>
      </c>
      <c r="DL38" s="17">
        <v>379223.88109899999</v>
      </c>
      <c r="DM38" s="17">
        <v>1861.8019056666899</v>
      </c>
      <c r="DN38" s="17">
        <v>2868.6707342688201</v>
      </c>
      <c r="DP38" s="26">
        <f t="shared" si="29"/>
        <v>1.0347872740284256</v>
      </c>
      <c r="DQ38" s="40">
        <f t="shared" si="30"/>
        <v>-9.7604981806735387E-7</v>
      </c>
      <c r="DR38" s="40">
        <f t="shared" si="31"/>
        <v>-8.3196441565903517E-7</v>
      </c>
      <c r="DS38" s="40">
        <f t="shared" si="32"/>
        <v>-8.9952243113630071E-7</v>
      </c>
      <c r="DT38" s="40">
        <f t="shared" si="33"/>
        <v>-9.8562055649160391E-7</v>
      </c>
      <c r="DU38" s="40">
        <f t="shared" si="34"/>
        <v>-9.6495259641770251E-7</v>
      </c>
      <c r="DV38" s="40">
        <f t="shared" si="35"/>
        <v>-8.3953662913916663E-7</v>
      </c>
      <c r="DW38" s="40">
        <f t="shared" si="36"/>
        <v>-8.5095834810155796E-7</v>
      </c>
      <c r="DX38" s="40">
        <f t="shared" si="37"/>
        <v>-9.6329594579651141E-7</v>
      </c>
      <c r="DY38" s="40">
        <f t="shared" si="38"/>
        <v>-7.617524692330012E-7</v>
      </c>
      <c r="DZ38" s="40">
        <f t="shared" si="39"/>
        <v>-6.9433158135319925E-7</v>
      </c>
      <c r="EA38" s="40">
        <f t="shared" si="40"/>
        <v>-8.383223651328009E-7</v>
      </c>
      <c r="EB38" s="40">
        <f t="shared" si="41"/>
        <v>-6.6685144716986301E-7</v>
      </c>
      <c r="EC38" s="40">
        <f t="shared" si="42"/>
        <v>-7.6822940105996733E-7</v>
      </c>
      <c r="ED38" s="40">
        <f t="shared" si="43"/>
        <v>-9.213288505930873E-7</v>
      </c>
      <c r="EE38" s="40">
        <f t="shared" si="44"/>
        <v>-1.0666464885795634E-6</v>
      </c>
      <c r="EF38" s="40">
        <f t="shared" si="45"/>
        <v>1.3961029859439067E-7</v>
      </c>
      <c r="EG38" s="40">
        <f t="shared" si="46"/>
        <v>-1.1750145780551193E-6</v>
      </c>
      <c r="EH38" s="40">
        <f t="shared" si="47"/>
        <v>-1.7083178691545252E-8</v>
      </c>
      <c r="EI38" s="40">
        <f t="shared" si="48"/>
        <v>-6.2244162605923394E-7</v>
      </c>
      <c r="EJ38" s="40">
        <f t="shared" si="49"/>
        <v>2.2442121711107443E-6</v>
      </c>
      <c r="EK38" s="40">
        <f t="shared" si="50"/>
        <v>0.1873177998312531</v>
      </c>
      <c r="EL38" s="40">
        <f t="shared" si="51"/>
        <v>-8.3143971878355722E-7</v>
      </c>
      <c r="EM38" s="40">
        <f t="shared" si="52"/>
        <v>-8.8591587819940718E-7</v>
      </c>
      <c r="EN38" s="40">
        <f t="shared" si="53"/>
        <v>-2.1602428073090866E-6</v>
      </c>
      <c r="EO38" s="40">
        <f t="shared" si="54"/>
        <v>-7.1529959809058094E-7</v>
      </c>
      <c r="EP38" s="40">
        <f t="shared" si="55"/>
        <v>-7.8745786003158258E-7</v>
      </c>
      <c r="EQ38" s="40">
        <f t="shared" si="56"/>
        <v>-9.2315029669683984E-7</v>
      </c>
      <c r="ER38" s="40">
        <f t="shared" si="57"/>
        <v>-2.3575861352571502E-6</v>
      </c>
      <c r="ES38" s="40">
        <f t="shared" si="58"/>
        <v>-1.27897277671936E-8</v>
      </c>
      <c r="ET38" s="40"/>
    </row>
    <row r="39" spans="1:150" x14ac:dyDescent="0.25">
      <c r="A39" s="17" t="s">
        <v>209</v>
      </c>
      <c r="B39" s="15">
        <v>3815.81369</v>
      </c>
      <c r="C39" s="15">
        <v>24.053481999999899</v>
      </c>
      <c r="D39" s="15">
        <v>73.616953000000294</v>
      </c>
      <c r="E39" s="15">
        <v>662.176341000001</v>
      </c>
      <c r="F39" s="15">
        <v>604.49481599999694</v>
      </c>
      <c r="G39" s="15">
        <v>35.717212999999902</v>
      </c>
      <c r="H39" s="15">
        <v>730.71325999999999</v>
      </c>
      <c r="I39" s="17">
        <v>37.727469999999798</v>
      </c>
      <c r="J39" s="17">
        <v>11.520180999999999</v>
      </c>
      <c r="K39" s="17">
        <v>21.77346</v>
      </c>
      <c r="L39" s="17">
        <v>2.7711549999999998</v>
      </c>
      <c r="M39" s="17">
        <v>78.186504000000298</v>
      </c>
      <c r="N39" s="17">
        <v>9.5011340000000093</v>
      </c>
      <c r="O39" s="17">
        <v>3.4441169999999799</v>
      </c>
      <c r="P39" s="17">
        <v>0.38122099999998399</v>
      </c>
      <c r="Q39" s="17">
        <v>0.15614600000000101</v>
      </c>
      <c r="R39" s="17">
        <v>0.189885000000002</v>
      </c>
      <c r="S39" s="17">
        <v>0.17383800000000199</v>
      </c>
      <c r="T39" s="17">
        <v>0.736906999999975</v>
      </c>
      <c r="U39" s="17">
        <v>51.662532999999897</v>
      </c>
      <c r="V39" s="17">
        <v>10.965895</v>
      </c>
      <c r="W39" s="17">
        <v>11.876455999999999</v>
      </c>
      <c r="X39" s="17">
        <v>1.58352599999999</v>
      </c>
      <c r="Y39" s="17">
        <v>1.0406999999999901E-2</v>
      </c>
      <c r="Z39" s="17">
        <v>1.0688169999999899</v>
      </c>
      <c r="AA39" s="17">
        <v>2.5370599999999999</v>
      </c>
      <c r="AB39" s="17">
        <v>2.3357189999999899</v>
      </c>
      <c r="AC39" s="17">
        <v>2.9159999999999998E-2</v>
      </c>
      <c r="AD39" s="17">
        <v>2.4447E-2</v>
      </c>
      <c r="AE39" s="15"/>
      <c r="AF39" s="17" t="s">
        <v>209</v>
      </c>
      <c r="AG39" s="17">
        <v>62.419914997064502</v>
      </c>
      <c r="AH39" s="17">
        <v>9.3636848780246407</v>
      </c>
      <c r="AI39" s="17">
        <v>11.8775499823376</v>
      </c>
      <c r="AJ39" s="17">
        <v>11.521263580274301</v>
      </c>
      <c r="AK39" s="17">
        <v>1.5836761866790099</v>
      </c>
      <c r="AL39" s="17">
        <v>37.730966922042398</v>
      </c>
      <c r="AM39" s="17">
        <v>37.730966922042398</v>
      </c>
      <c r="AN39" s="17">
        <v>3.3509504393591101</v>
      </c>
      <c r="AO39" s="17">
        <v>19.850326534467602</v>
      </c>
      <c r="AP39" s="17">
        <v>21.775491052767901</v>
      </c>
      <c r="AQ39" s="17">
        <v>2.9162874772987599E-2</v>
      </c>
      <c r="AR39" s="17">
        <v>2.7714212073389199</v>
      </c>
      <c r="AS39" s="17">
        <v>1.04079229341093E-2</v>
      </c>
      <c r="AT39" s="17">
        <v>66.906563201598502</v>
      </c>
      <c r="AU39" s="17">
        <v>3816.16384949045</v>
      </c>
      <c r="AV39" s="17">
        <v>15.2339139852591</v>
      </c>
      <c r="AW39" s="17">
        <v>0</v>
      </c>
      <c r="AX39" s="17">
        <v>10.0223837306966</v>
      </c>
      <c r="AY39" s="17">
        <v>1.75943675449399</v>
      </c>
      <c r="AZ39" s="17">
        <v>6.6498648411410004</v>
      </c>
      <c r="BA39" s="17">
        <v>78.193788377011501</v>
      </c>
      <c r="BB39" s="17">
        <v>78.193788377011501</v>
      </c>
      <c r="BC39" s="17">
        <v>7.0398929248305002</v>
      </c>
      <c r="BD39" s="17">
        <v>0</v>
      </c>
      <c r="BE39" s="17">
        <v>1.06891962788182</v>
      </c>
      <c r="BF39" s="17">
        <v>697442.38376659597</v>
      </c>
      <c r="BG39" s="17">
        <v>0</v>
      </c>
      <c r="BH39" s="17">
        <v>68.123522784376902</v>
      </c>
      <c r="BI39" s="17">
        <v>4.7662479441101198</v>
      </c>
      <c r="BJ39" s="17">
        <v>8.1489454605604692</v>
      </c>
      <c r="BK39" s="17">
        <v>70.709669659963495</v>
      </c>
      <c r="BL39" s="17">
        <v>3.5830529691994402</v>
      </c>
      <c r="BM39" s="17">
        <v>6.3568067593710196E-3</v>
      </c>
      <c r="BN39" s="17">
        <v>1.8092469893130899E-2</v>
      </c>
      <c r="BO39" s="17">
        <v>51.667476271275198</v>
      </c>
      <c r="BP39" s="17">
        <v>2.5372995847485198</v>
      </c>
      <c r="BQ39" s="17">
        <v>0</v>
      </c>
      <c r="BR39" s="17">
        <v>11.944881181015401</v>
      </c>
      <c r="BS39" s="17">
        <v>24.056176771000398</v>
      </c>
      <c r="BT39" s="17">
        <v>0</v>
      </c>
      <c r="BU39" s="17">
        <v>752.87105410693505</v>
      </c>
      <c r="BV39" s="17">
        <v>66.260501593831407</v>
      </c>
      <c r="BW39" s="17">
        <v>7.3622708154786496</v>
      </c>
      <c r="BX39" s="17">
        <v>73.622772409310102</v>
      </c>
      <c r="BY39" s="17">
        <v>4.3420264296018703E-2</v>
      </c>
      <c r="BZ39" s="17">
        <v>30.059890417715199</v>
      </c>
      <c r="CA39" s="17">
        <v>3.0316504000060802</v>
      </c>
      <c r="CB39" s="17">
        <v>0.381256943046897</v>
      </c>
      <c r="CC39" s="17">
        <v>0.15616050481831101</v>
      </c>
      <c r="CD39" s="17">
        <v>0.18990275731631301</v>
      </c>
      <c r="CE39" s="17">
        <v>0.17385412769258701</v>
      </c>
      <c r="CF39" s="17">
        <v>0.73697344199385995</v>
      </c>
      <c r="CG39" s="17">
        <v>1.7169937841785301E-2</v>
      </c>
      <c r="CH39" s="17">
        <v>72.2770381213479</v>
      </c>
      <c r="CI39" s="17">
        <v>6.9985746212735001E-3</v>
      </c>
      <c r="CJ39" s="17">
        <v>2.08166096507327</v>
      </c>
      <c r="CK39" s="17">
        <v>22.2313284182388</v>
      </c>
      <c r="CL39" s="17">
        <v>5.9675113263557003E-3</v>
      </c>
      <c r="CM39" s="17">
        <v>0</v>
      </c>
      <c r="CN39" s="17">
        <v>0.50452329836802801</v>
      </c>
      <c r="CO39" s="17">
        <v>662.24546121757896</v>
      </c>
      <c r="CP39" s="17">
        <v>604.546609964857</v>
      </c>
      <c r="CQ39" s="17">
        <v>57.698851252721298</v>
      </c>
      <c r="CR39" s="17">
        <v>6.4996155245071298E-3</v>
      </c>
      <c r="CS39" s="17">
        <v>1.1255464199694601E-3</v>
      </c>
      <c r="CT39" s="17">
        <v>2.6999370233193898</v>
      </c>
      <c r="CU39" s="17">
        <v>0.31127697868681597</v>
      </c>
      <c r="CV39" s="17">
        <v>235.57093975980601</v>
      </c>
      <c r="CW39" s="17">
        <v>1.5831459326377699</v>
      </c>
      <c r="CX39" s="17">
        <v>0.70972813010576696</v>
      </c>
      <c r="CY39" s="17">
        <v>336.52994416464099</v>
      </c>
      <c r="CZ39" s="17">
        <v>0</v>
      </c>
      <c r="DA39" s="17">
        <v>1.2452495899954201E-2</v>
      </c>
      <c r="DB39" s="17">
        <v>2.2729097047460001</v>
      </c>
      <c r="DC39" s="17">
        <v>1.00190760032407E-3</v>
      </c>
      <c r="DD39" s="17">
        <v>35.719865308178598</v>
      </c>
      <c r="DE39" s="17">
        <v>2.0314330343097802</v>
      </c>
      <c r="DF39" s="17">
        <v>2.3359260970786502</v>
      </c>
      <c r="DG39" s="17">
        <v>0</v>
      </c>
      <c r="DH39" s="17">
        <v>1.1690545425827601</v>
      </c>
      <c r="DI39" s="17">
        <v>11.015850769893101</v>
      </c>
      <c r="DJ39" s="17">
        <v>9.5020212092368901</v>
      </c>
      <c r="DK39" s="17">
        <v>10.2814445046948</v>
      </c>
      <c r="DL39" s="17">
        <v>730.78836897655901</v>
      </c>
      <c r="DM39" s="17">
        <v>3.4444393523281298</v>
      </c>
      <c r="DN39" s="17">
        <v>4.8018103161275603</v>
      </c>
      <c r="DP39" s="26">
        <f t="shared" si="29"/>
        <v>1.0302176198579924</v>
      </c>
      <c r="DQ39" s="40">
        <f t="shared" si="30"/>
        <v>9.1765353053727366E-5</v>
      </c>
      <c r="DR39" s="40">
        <f t="shared" si="31"/>
        <v>1.1203246999744094E-4</v>
      </c>
      <c r="DS39" s="40">
        <f t="shared" si="32"/>
        <v>7.9049852957212762E-5</v>
      </c>
      <c r="DT39" s="40">
        <f t="shared" si="33"/>
        <v>1.0438339955422951E-4</v>
      </c>
      <c r="DU39" s="40">
        <f t="shared" si="34"/>
        <v>8.568140452018934E-5</v>
      </c>
      <c r="DV39" s="40">
        <f t="shared" si="35"/>
        <v>7.4258542476318741E-5</v>
      </c>
      <c r="DW39" s="40">
        <f t="shared" si="36"/>
        <v>1.0278857750442666E-4</v>
      </c>
      <c r="DX39" s="40">
        <f t="shared" si="37"/>
        <v>9.2689015261311644E-5</v>
      </c>
      <c r="DY39" s="40">
        <f t="shared" si="38"/>
        <v>9.3972505666512339E-5</v>
      </c>
      <c r="DZ39" s="40">
        <f t="shared" si="39"/>
        <v>9.3281121507598312E-5</v>
      </c>
      <c r="EA39" s="40">
        <f t="shared" si="40"/>
        <v>9.606367703002268E-5</v>
      </c>
      <c r="EB39" s="40">
        <f t="shared" si="41"/>
        <v>9.3166680162639883E-5</v>
      </c>
      <c r="EC39" s="40">
        <f t="shared" si="42"/>
        <v>9.3379299447917676E-5</v>
      </c>
      <c r="ED39" s="40">
        <f t="shared" si="43"/>
        <v>9.3595057354301187E-5</v>
      </c>
      <c r="EE39" s="40">
        <f t="shared" si="44"/>
        <v>9.4284016129786302E-5</v>
      </c>
      <c r="EF39" s="40">
        <f t="shared" si="45"/>
        <v>9.2892666542860637E-5</v>
      </c>
      <c r="EG39" s="40">
        <f t="shared" si="46"/>
        <v>9.3516161418817214E-5</v>
      </c>
      <c r="EH39" s="40">
        <f t="shared" si="47"/>
        <v>9.2774264458988227E-5</v>
      </c>
      <c r="EI39" s="40">
        <f t="shared" si="48"/>
        <v>9.0163336601428991E-5</v>
      </c>
      <c r="EJ39" s="40">
        <f t="shared" si="49"/>
        <v>9.5683873558845959E-5</v>
      </c>
      <c r="EK39" s="40">
        <f t="shared" si="50"/>
        <v>8.9275538477744026E-2</v>
      </c>
      <c r="EL39" s="40">
        <f t="shared" si="51"/>
        <v>9.2113534340598533E-5</v>
      </c>
      <c r="EM39" s="40">
        <f t="shared" si="52"/>
        <v>9.48432037237743E-5</v>
      </c>
      <c r="EN39" s="40">
        <f t="shared" si="53"/>
        <v>8.8683973229522177E-5</v>
      </c>
      <c r="EO39" s="40">
        <f t="shared" si="54"/>
        <v>9.6020068758385845E-5</v>
      </c>
      <c r="EP39" s="40">
        <f t="shared" si="55"/>
        <v>9.443400964893524E-5</v>
      </c>
      <c r="EQ39" s="40">
        <f t="shared" si="56"/>
        <v>8.8665236982826624E-5</v>
      </c>
      <c r="ER39" s="40">
        <f t="shared" si="57"/>
        <v>9.858617927300903E-5</v>
      </c>
      <c r="ES39" s="40">
        <f t="shared" si="58"/>
        <v>9.3126048264389246E-5</v>
      </c>
      <c r="ET39" s="40"/>
    </row>
    <row r="40" spans="1:150" x14ac:dyDescent="0.25">
      <c r="A40" s="17" t="s">
        <v>210</v>
      </c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5"/>
      <c r="DP40" s="26" t="e">
        <f t="shared" si="29"/>
        <v>#DIV/0!</v>
      </c>
      <c r="DQ40" s="40">
        <f t="shared" si="30"/>
        <v>0</v>
      </c>
      <c r="DR40" s="40">
        <f t="shared" si="31"/>
        <v>0</v>
      </c>
      <c r="DS40" s="40">
        <f t="shared" si="32"/>
        <v>0</v>
      </c>
      <c r="DT40" s="40">
        <f t="shared" si="33"/>
        <v>0</v>
      </c>
      <c r="DU40" s="40">
        <f t="shared" si="34"/>
        <v>0</v>
      </c>
      <c r="DV40" s="40">
        <f t="shared" si="35"/>
        <v>0</v>
      </c>
      <c r="DW40" s="40">
        <f t="shared" si="36"/>
        <v>0</v>
      </c>
      <c r="DX40" s="40">
        <f t="shared" si="37"/>
        <v>0</v>
      </c>
      <c r="DY40" s="40">
        <f t="shared" si="38"/>
        <v>0</v>
      </c>
      <c r="DZ40" s="40">
        <f t="shared" si="39"/>
        <v>0</v>
      </c>
      <c r="EA40" s="40">
        <f t="shared" si="40"/>
        <v>0</v>
      </c>
      <c r="EB40" s="40">
        <f t="shared" si="41"/>
        <v>0</v>
      </c>
      <c r="EC40" s="40">
        <f t="shared" si="42"/>
        <v>0</v>
      </c>
      <c r="ED40" s="40">
        <f t="shared" si="43"/>
        <v>0</v>
      </c>
      <c r="EE40" s="40">
        <f t="shared" si="44"/>
        <v>0</v>
      </c>
      <c r="EF40" s="40">
        <f t="shared" si="45"/>
        <v>0</v>
      </c>
      <c r="EG40" s="40">
        <f t="shared" si="46"/>
        <v>0</v>
      </c>
      <c r="EH40" s="40">
        <f t="shared" si="47"/>
        <v>0</v>
      </c>
      <c r="EI40" s="40">
        <f t="shared" si="48"/>
        <v>0</v>
      </c>
      <c r="EJ40" s="40">
        <f t="shared" si="49"/>
        <v>0</v>
      </c>
      <c r="EK40" s="40">
        <f t="shared" si="50"/>
        <v>0</v>
      </c>
      <c r="EL40" s="40">
        <f t="shared" si="51"/>
        <v>0</v>
      </c>
      <c r="EM40" s="40">
        <f t="shared" si="52"/>
        <v>0</v>
      </c>
      <c r="EN40" s="40">
        <f t="shared" si="53"/>
        <v>0</v>
      </c>
      <c r="EO40" s="40">
        <f t="shared" si="54"/>
        <v>0</v>
      </c>
      <c r="EP40" s="40">
        <f t="shared" si="55"/>
        <v>0</v>
      </c>
      <c r="EQ40" s="40">
        <f t="shared" si="56"/>
        <v>0</v>
      </c>
      <c r="ER40" s="40">
        <f t="shared" si="57"/>
        <v>0</v>
      </c>
      <c r="ES40" s="40">
        <f t="shared" si="58"/>
        <v>0</v>
      </c>
      <c r="ET40" s="40"/>
    </row>
    <row r="41" spans="1:150" x14ac:dyDescent="0.25">
      <c r="A41" s="17" t="s">
        <v>211</v>
      </c>
      <c r="B41" s="15">
        <v>11436.865586</v>
      </c>
      <c r="C41" s="15">
        <v>91.600235999999796</v>
      </c>
      <c r="D41" s="15">
        <v>189.53737399999901</v>
      </c>
      <c r="E41" s="15">
        <v>1940.2529709999901</v>
      </c>
      <c r="F41" s="15">
        <v>1630.300477</v>
      </c>
      <c r="G41" s="15">
        <v>116.114597</v>
      </c>
      <c r="H41" s="15">
        <v>2374.1209629999998</v>
      </c>
      <c r="I41" s="17">
        <v>108.322481999999</v>
      </c>
      <c r="J41" s="17">
        <v>33.076439999999998</v>
      </c>
      <c r="K41" s="17">
        <v>62.515607000000003</v>
      </c>
      <c r="L41" s="17">
        <v>7.9565479999999997</v>
      </c>
      <c r="M41" s="17">
        <v>224.48777100000001</v>
      </c>
      <c r="N41" s="17">
        <v>27.279540999999899</v>
      </c>
      <c r="O41" s="17">
        <v>9.8888539999999399</v>
      </c>
      <c r="P41" s="17">
        <v>1.09478999999997</v>
      </c>
      <c r="Q41" s="17">
        <v>0.44844699999999299</v>
      </c>
      <c r="R41" s="17">
        <v>0.54529199999999001</v>
      </c>
      <c r="S41" s="17">
        <v>0.49941199999999097</v>
      </c>
      <c r="T41" s="17">
        <v>2.1170099999998802</v>
      </c>
      <c r="U41" s="17">
        <v>148.33244099999899</v>
      </c>
      <c r="V41" s="17">
        <v>31.485114999999901</v>
      </c>
      <c r="W41" s="17">
        <v>34.099435</v>
      </c>
      <c r="X41" s="17">
        <v>4.5466049999999703</v>
      </c>
      <c r="Y41" s="17">
        <v>3.0157E-2</v>
      </c>
      <c r="Z41" s="17">
        <v>3.0689409999999899</v>
      </c>
      <c r="AA41" s="17">
        <v>7.2842490000000204</v>
      </c>
      <c r="AB41" s="17">
        <v>6.7062249999999999</v>
      </c>
      <c r="AC41" s="17">
        <v>8.3904000000000895E-2</v>
      </c>
      <c r="AD41" s="17">
        <v>8.7080000000000404E-3</v>
      </c>
      <c r="AE41" s="15"/>
      <c r="AF41" s="17" t="s">
        <v>211</v>
      </c>
      <c r="AG41" s="17">
        <v>211.70039279494199</v>
      </c>
      <c r="AH41" s="17">
        <v>31.757412271793001</v>
      </c>
      <c r="AI41" s="17">
        <v>34.101071168207604</v>
      </c>
      <c r="AJ41" s="17">
        <v>33.078076500528098</v>
      </c>
      <c r="AK41" s="17">
        <v>4.5468299079290304</v>
      </c>
      <c r="AL41" s="17">
        <v>108.327733176522</v>
      </c>
      <c r="AM41" s="17">
        <v>108.327733176522</v>
      </c>
      <c r="AN41" s="17">
        <v>11.3649262150663</v>
      </c>
      <c r="AO41" s="17">
        <v>67.323502407825103</v>
      </c>
      <c r="AP41" s="17">
        <v>62.518697033710801</v>
      </c>
      <c r="AQ41" s="17">
        <v>8.3907852636700905E-2</v>
      </c>
      <c r="AR41" s="17">
        <v>7.9569214416172001</v>
      </c>
      <c r="AS41" s="17">
        <v>3.0158461186957398E-2</v>
      </c>
      <c r="AT41" s="17">
        <v>226.91709434210301</v>
      </c>
      <c r="AU41" s="17">
        <v>11437.3886933183</v>
      </c>
      <c r="AV41" s="17">
        <v>51.666592214258301</v>
      </c>
      <c r="AW41" s="17">
        <v>0</v>
      </c>
      <c r="AX41" s="17">
        <v>33.991449420396201</v>
      </c>
      <c r="AY41" s="17">
        <v>5.96719182195356</v>
      </c>
      <c r="AZ41" s="17">
        <v>22.5533959171511</v>
      </c>
      <c r="BA41" s="17">
        <v>224.498719164492</v>
      </c>
      <c r="BB41" s="17">
        <v>224.498719164492</v>
      </c>
      <c r="BC41" s="17">
        <v>23.876197038212801</v>
      </c>
      <c r="BD41" s="17">
        <v>0</v>
      </c>
      <c r="BE41" s="17">
        <v>3.0690968675391401</v>
      </c>
      <c r="BF41" s="17">
        <v>2002395.53234004</v>
      </c>
      <c r="BG41" s="17">
        <v>0</v>
      </c>
      <c r="BH41" s="17">
        <v>231.04445705740801</v>
      </c>
      <c r="BI41" s="17">
        <v>16.1649553830412</v>
      </c>
      <c r="BJ41" s="17">
        <v>27.637602146707099</v>
      </c>
      <c r="BK41" s="17">
        <v>239.81522716479299</v>
      </c>
      <c r="BL41" s="17">
        <v>12.152099209276299</v>
      </c>
      <c r="BM41" s="17">
        <v>2.2641903029701699E-3</v>
      </c>
      <c r="BN41" s="17">
        <v>6.4442206385687496E-3</v>
      </c>
      <c r="BO41" s="17">
        <v>148.340104512208</v>
      </c>
      <c r="BP41" s="17">
        <v>7.2845981005498404</v>
      </c>
      <c r="BQ41" s="17">
        <v>0</v>
      </c>
      <c r="BR41" s="17">
        <v>34.803433585926001</v>
      </c>
      <c r="BS41" s="17">
        <v>91.603446428567494</v>
      </c>
      <c r="BT41" s="17">
        <v>0</v>
      </c>
      <c r="BU41" s="17">
        <v>2449.12837436685</v>
      </c>
      <c r="BV41" s="17">
        <v>170.59347874226299</v>
      </c>
      <c r="BW41" s="17">
        <v>18.954813037274601</v>
      </c>
      <c r="BX41" s="17">
        <v>189.54829177953701</v>
      </c>
      <c r="BY41" s="17">
        <v>0.14726224024287601</v>
      </c>
      <c r="BZ41" s="17">
        <v>101.949765935795</v>
      </c>
      <c r="CA41" s="17">
        <v>10.2820131356057</v>
      </c>
      <c r="CB41" s="17">
        <v>1.0948406463598901</v>
      </c>
      <c r="CC41" s="17">
        <v>0.44846918306056599</v>
      </c>
      <c r="CD41" s="17">
        <v>0.54531797250880398</v>
      </c>
      <c r="CE41" s="17">
        <v>0.49943695522743398</v>
      </c>
      <c r="CF41" s="17">
        <v>2.11711240291539</v>
      </c>
      <c r="CG41" s="17">
        <v>4.6140945627407802E-2</v>
      </c>
      <c r="CH41" s="17">
        <v>245.13134965846899</v>
      </c>
      <c r="CI41" s="17">
        <v>1.8915759505282799E-2</v>
      </c>
      <c r="CJ41" s="17">
        <v>5.5850857032468504</v>
      </c>
      <c r="CK41" s="17">
        <v>59.676922290602199</v>
      </c>
      <c r="CL41" s="17">
        <v>1.65398371245115E-2</v>
      </c>
      <c r="CM41" s="17">
        <v>0</v>
      </c>
      <c r="CN41" s="17">
        <v>1.3534625892954499</v>
      </c>
      <c r="CO41" s="17">
        <v>1940.3509430009201</v>
      </c>
      <c r="CP41" s="17">
        <v>1630.37787585619</v>
      </c>
      <c r="CQ41" s="17">
        <v>309.97306714473802</v>
      </c>
      <c r="CR41" s="17">
        <v>1.7524265529853301E-2</v>
      </c>
      <c r="CS41" s="17">
        <v>3.0630496684799602E-3</v>
      </c>
      <c r="CT41" s="17">
        <v>7.5426734088416296</v>
      </c>
      <c r="CU41" s="17">
        <v>0.83369798411569795</v>
      </c>
      <c r="CV41" s="17">
        <v>635.34257366799397</v>
      </c>
      <c r="CW41" s="17">
        <v>4.2546258280284599</v>
      </c>
      <c r="CX41" s="17">
        <v>1.90840316720404</v>
      </c>
      <c r="CY41" s="17">
        <v>907.63230087358102</v>
      </c>
      <c r="CZ41" s="17">
        <v>0</v>
      </c>
      <c r="DA41" s="17">
        <v>3.3476026057529598E-2</v>
      </c>
      <c r="DB41" s="17">
        <v>6.1097235035852604</v>
      </c>
      <c r="DC41" s="17">
        <v>2.74695618152857E-3</v>
      </c>
      <c r="DD41" s="17">
        <v>116.11988761189799</v>
      </c>
      <c r="DE41" s="17">
        <v>6.8897334573656597</v>
      </c>
      <c r="DF41" s="17">
        <v>6.7065647018396399</v>
      </c>
      <c r="DG41" s="17">
        <v>0</v>
      </c>
      <c r="DH41" s="17">
        <v>3.96491450281437</v>
      </c>
      <c r="DI41" s="17">
        <v>37.360804719885202</v>
      </c>
      <c r="DJ41" s="17">
        <v>27.280893614440199</v>
      </c>
      <c r="DK41" s="17">
        <v>34.870061618302501</v>
      </c>
      <c r="DL41" s="17">
        <v>2374.2337321825198</v>
      </c>
      <c r="DM41" s="17">
        <v>9.8893369142819605</v>
      </c>
      <c r="DN41" s="17">
        <v>16.285514863823899</v>
      </c>
      <c r="DP41" s="26">
        <f t="shared" si="29"/>
        <v>1.0315447637564661</v>
      </c>
      <c r="DQ41" s="40">
        <f t="shared" si="30"/>
        <v>4.573869600607458E-5</v>
      </c>
      <c r="DR41" s="40">
        <f t="shared" si="31"/>
        <v>3.5048256509927977E-5</v>
      </c>
      <c r="DS41" s="40">
        <f t="shared" si="32"/>
        <v>5.7602251775446339E-5</v>
      </c>
      <c r="DT41" s="40">
        <f t="shared" si="33"/>
        <v>5.0494447061452726E-5</v>
      </c>
      <c r="DU41" s="40">
        <f t="shared" si="34"/>
        <v>4.7475209191164102E-5</v>
      </c>
      <c r="DV41" s="40">
        <f t="shared" si="35"/>
        <v>4.5563710633130097E-5</v>
      </c>
      <c r="DW41" s="40">
        <f t="shared" si="36"/>
        <v>4.7499341557336241E-5</v>
      </c>
      <c r="DX41" s="40">
        <f t="shared" si="37"/>
        <v>4.8477254454008106E-5</v>
      </c>
      <c r="DY41" s="40">
        <f t="shared" si="38"/>
        <v>4.9476319945564608E-5</v>
      </c>
      <c r="DZ41" s="40">
        <f t="shared" si="39"/>
        <v>4.9428196558948359E-5</v>
      </c>
      <c r="EA41" s="40">
        <f t="shared" si="40"/>
        <v>4.6935130310320603E-5</v>
      </c>
      <c r="EB41" s="40">
        <f t="shared" si="41"/>
        <v>4.8769536279071653E-5</v>
      </c>
      <c r="EC41" s="40">
        <f t="shared" si="42"/>
        <v>4.9583475040882102E-5</v>
      </c>
      <c r="ED41" s="40">
        <f t="shared" si="43"/>
        <v>4.8834200810390465E-5</v>
      </c>
      <c r="EE41" s="40">
        <f t="shared" si="44"/>
        <v>4.6261255510315369E-5</v>
      </c>
      <c r="EF41" s="40">
        <f t="shared" si="45"/>
        <v>4.9466404219451487E-5</v>
      </c>
      <c r="EG41" s="40">
        <f t="shared" si="46"/>
        <v>4.7630460036047928E-5</v>
      </c>
      <c r="EH41" s="40">
        <f t="shared" si="47"/>
        <v>4.9969218687181125E-5</v>
      </c>
      <c r="EI41" s="40">
        <f t="shared" si="48"/>
        <v>4.8371484078911933E-5</v>
      </c>
      <c r="EJ41" s="40">
        <f t="shared" si="49"/>
        <v>5.1664438051058513E-5</v>
      </c>
      <c r="EK41" s="40">
        <f t="shared" si="50"/>
        <v>0.105393249664996</v>
      </c>
      <c r="EL41" s="40">
        <f t="shared" si="51"/>
        <v>4.7982267377855861E-5</v>
      </c>
      <c r="EM41" s="40">
        <f t="shared" si="52"/>
        <v>4.9467224238780369E-5</v>
      </c>
      <c r="EN41" s="40">
        <f t="shared" si="53"/>
        <v>4.8452662977043188E-5</v>
      </c>
      <c r="EO41" s="40">
        <f t="shared" si="54"/>
        <v>5.0788705012641558E-5</v>
      </c>
      <c r="EP41" s="40">
        <f t="shared" si="55"/>
        <v>4.7925400383753691E-5</v>
      </c>
      <c r="EQ41" s="40">
        <f t="shared" si="56"/>
        <v>5.0654703598529686E-5</v>
      </c>
      <c r="ER41" s="40">
        <f t="shared" si="57"/>
        <v>4.591719941851105E-5</v>
      </c>
      <c r="ES41" s="40">
        <f t="shared" si="58"/>
        <v>4.7191265374270297E-5</v>
      </c>
      <c r="ET41" s="40"/>
    </row>
    <row r="42" spans="1:150" x14ac:dyDescent="0.25">
      <c r="A42" s="17" t="s">
        <v>212</v>
      </c>
      <c r="B42" s="15">
        <v>7377.1003270000101</v>
      </c>
      <c r="C42" s="15">
        <v>90.951501999999707</v>
      </c>
      <c r="D42" s="15">
        <v>87.149062999999899</v>
      </c>
      <c r="E42" s="15">
        <v>1057.78626299999</v>
      </c>
      <c r="F42" s="15">
        <v>989.84036899999796</v>
      </c>
      <c r="G42" s="15">
        <v>96.859129000000195</v>
      </c>
      <c r="H42" s="15">
        <v>1488.5273</v>
      </c>
      <c r="I42" s="17">
        <v>88.407523999999398</v>
      </c>
      <c r="J42" s="17">
        <v>27.019950000000101</v>
      </c>
      <c r="K42" s="17">
        <v>23.701761999999899</v>
      </c>
      <c r="L42" s="17">
        <v>14.3000279999999</v>
      </c>
      <c r="M42" s="17">
        <v>176.578024</v>
      </c>
      <c r="N42" s="17">
        <v>18.092310000000001</v>
      </c>
      <c r="O42" s="17">
        <v>15.3271459999998</v>
      </c>
      <c r="P42" s="17">
        <v>0.761041999999995</v>
      </c>
      <c r="Q42" s="17">
        <v>0.31163399999999902</v>
      </c>
      <c r="R42" s="17">
        <v>0.379109999999998</v>
      </c>
      <c r="S42" s="17">
        <v>0.34713699999999797</v>
      </c>
      <c r="T42" s="17">
        <v>1.47148999999996</v>
      </c>
      <c r="U42" s="17">
        <v>198.69968399999999</v>
      </c>
      <c r="V42" s="17">
        <v>25.676849000000001</v>
      </c>
      <c r="W42" s="17">
        <v>16.986260000000001</v>
      </c>
      <c r="X42" s="17">
        <v>3.7132570000000098</v>
      </c>
      <c r="Y42" s="17">
        <v>2.103E-2</v>
      </c>
      <c r="Z42" s="17">
        <v>2.528222</v>
      </c>
      <c r="AA42" s="17">
        <v>5.0631649999999997</v>
      </c>
      <c r="AB42" s="17">
        <v>5.4514160000000196</v>
      </c>
      <c r="AC42" s="17">
        <v>5.8341000000000101E-2</v>
      </c>
      <c r="AD42" s="17">
        <v>7.2070000000000103E-3</v>
      </c>
      <c r="AE42" s="15"/>
      <c r="AF42" s="17" t="s">
        <v>212</v>
      </c>
      <c r="AG42" s="17">
        <v>114.78561196859199</v>
      </c>
      <c r="AH42" s="17">
        <v>17.219112943749401</v>
      </c>
      <c r="AI42" s="17">
        <v>16.986296372654401</v>
      </c>
      <c r="AJ42" s="17">
        <v>27.0200198645231</v>
      </c>
      <c r="AK42" s="17">
        <v>3.7132657972033201</v>
      </c>
      <c r="AL42" s="17">
        <v>88.407741175640794</v>
      </c>
      <c r="AM42" s="17">
        <v>88.407741175640794</v>
      </c>
      <c r="AN42" s="17">
        <v>6.1621623927564899</v>
      </c>
      <c r="AO42" s="17">
        <v>36.5033164462643</v>
      </c>
      <c r="AP42" s="17">
        <v>23.701776410612201</v>
      </c>
      <c r="AQ42" s="17">
        <v>5.8341239534732997E-2</v>
      </c>
      <c r="AR42" s="17">
        <v>14.300071730825801</v>
      </c>
      <c r="AS42" s="17">
        <v>2.1030007037439898E-2</v>
      </c>
      <c r="AT42" s="17">
        <v>123.03620104978</v>
      </c>
      <c r="AU42" s="17">
        <v>7377.1164750241596</v>
      </c>
      <c r="AV42" s="17">
        <v>28.014032612186899</v>
      </c>
      <c r="AW42" s="17">
        <v>0</v>
      </c>
      <c r="AX42" s="17">
        <v>18.430422877829599</v>
      </c>
      <c r="AY42" s="17">
        <v>3.2354651993101098</v>
      </c>
      <c r="AZ42" s="17">
        <v>12.228625044108201</v>
      </c>
      <c r="BA42" s="17">
        <v>176.578423876822</v>
      </c>
      <c r="BB42" s="17">
        <v>176.578423876822</v>
      </c>
      <c r="BC42" s="17">
        <v>12.9458677670863</v>
      </c>
      <c r="BD42" s="17">
        <v>0</v>
      </c>
      <c r="BE42" s="17">
        <v>2.5282191384016701</v>
      </c>
      <c r="BF42" s="17">
        <v>1391755.2591776701</v>
      </c>
      <c r="BG42" s="17">
        <v>0</v>
      </c>
      <c r="BH42" s="17">
        <v>125.27403609804399</v>
      </c>
      <c r="BI42" s="17">
        <v>8.7647701293461395</v>
      </c>
      <c r="BJ42" s="17">
        <v>14.9852727856799</v>
      </c>
      <c r="BK42" s="17">
        <v>130.029658270195</v>
      </c>
      <c r="BL42" s="17">
        <v>6.5889504512553199</v>
      </c>
      <c r="BM42" s="17">
        <v>1.8738200036376199E-3</v>
      </c>
      <c r="BN42" s="17">
        <v>5.3331936705302598E-3</v>
      </c>
      <c r="BO42" s="17">
        <v>198.700723492843</v>
      </c>
      <c r="BP42" s="17">
        <v>5.0631749771847403</v>
      </c>
      <c r="BQ42" s="17">
        <v>0</v>
      </c>
      <c r="BR42" s="17">
        <v>27.475278694696598</v>
      </c>
      <c r="BS42" s="17">
        <v>90.951691897132307</v>
      </c>
      <c r="BT42" s="17">
        <v>0</v>
      </c>
      <c r="BU42" s="17">
        <v>1529.1389124357199</v>
      </c>
      <c r="BV42" s="17">
        <v>78.434338676940101</v>
      </c>
      <c r="BW42" s="17">
        <v>8.7149249898113403</v>
      </c>
      <c r="BX42" s="17">
        <v>87.149263666751494</v>
      </c>
      <c r="BY42" s="17">
        <v>7.9846786330682304E-2</v>
      </c>
      <c r="BZ42" s="17">
        <v>55.277937894668597</v>
      </c>
      <c r="CA42" s="17">
        <v>5.5749852647297997</v>
      </c>
      <c r="CB42" s="17">
        <v>0.76104684391077804</v>
      </c>
      <c r="CC42" s="17">
        <v>0.31163312955747702</v>
      </c>
      <c r="CD42" s="17">
        <v>0.37911151479621003</v>
      </c>
      <c r="CE42" s="17">
        <v>0.34713581190958798</v>
      </c>
      <c r="CF42" s="17">
        <v>1.47149309444049</v>
      </c>
      <c r="CG42" s="17">
        <v>1.5855385418409602E-2</v>
      </c>
      <c r="CH42" s="17">
        <v>132.912114147046</v>
      </c>
      <c r="CI42" s="17">
        <v>5.5845032433296297E-2</v>
      </c>
      <c r="CJ42" s="17">
        <v>8.9255856992785301</v>
      </c>
      <c r="CK42" s="17">
        <v>139.64130841184499</v>
      </c>
      <c r="CL42" s="17">
        <v>2.73956347667785E-2</v>
      </c>
      <c r="CM42" s="17">
        <v>0</v>
      </c>
      <c r="CN42" s="17">
        <v>13.7363075834587</v>
      </c>
      <c r="CO42" s="17">
        <v>1057.88595425364</v>
      </c>
      <c r="CP42" s="17">
        <v>989.94016584665201</v>
      </c>
      <c r="CQ42" s="17">
        <v>67.945788406995206</v>
      </c>
      <c r="CR42" s="17">
        <v>2.37400920178353E-2</v>
      </c>
      <c r="CS42" s="17">
        <v>2.8298382885078499E-3</v>
      </c>
      <c r="CT42" s="17">
        <v>0.204268313798177</v>
      </c>
      <c r="CU42" s="17">
        <v>2.5738334736244499</v>
      </c>
      <c r="CV42" s="17">
        <v>332.04125042664901</v>
      </c>
      <c r="CW42" s="17">
        <v>2.43819422520213</v>
      </c>
      <c r="CX42" s="17">
        <v>3.4145444753826402</v>
      </c>
      <c r="CY42" s="17">
        <v>474.34456836257198</v>
      </c>
      <c r="CZ42" s="17">
        <v>0</v>
      </c>
      <c r="DA42" s="17">
        <v>8.5338025812816604E-2</v>
      </c>
      <c r="DB42" s="17">
        <v>12.408434411393401</v>
      </c>
      <c r="DC42" s="17">
        <v>8.6645470944735601E-4</v>
      </c>
      <c r="DD42" s="17">
        <v>96.859356342973001</v>
      </c>
      <c r="DE42" s="17">
        <v>3.7356718017447501</v>
      </c>
      <c r="DF42" s="17">
        <v>5.4514122361206896</v>
      </c>
      <c r="DG42" s="17">
        <v>0</v>
      </c>
      <c r="DH42" s="17">
        <v>2.14981928865007</v>
      </c>
      <c r="DI42" s="17">
        <v>20.257303375021898</v>
      </c>
      <c r="DJ42" s="17">
        <v>18.092365488298299</v>
      </c>
      <c r="DK42" s="17">
        <v>18.906810234433699</v>
      </c>
      <c r="DL42" s="17">
        <v>1488.53028818598</v>
      </c>
      <c r="DM42" s="17">
        <v>15.3272090631033</v>
      </c>
      <c r="DN42" s="17">
        <v>8.8301408714140308</v>
      </c>
      <c r="DP42" s="26">
        <f t="shared" si="29"/>
        <v>1.0272810197898146</v>
      </c>
      <c r="DQ42" s="40">
        <f t="shared" si="30"/>
        <v>2.1889392083247353E-6</v>
      </c>
      <c r="DR42" s="40">
        <f t="shared" si="31"/>
        <v>2.0878944099238909E-6</v>
      </c>
      <c r="DS42" s="40">
        <f t="shared" si="32"/>
        <v>2.3025692381304297E-6</v>
      </c>
      <c r="DT42" s="40">
        <f t="shared" si="33"/>
        <v>9.4245177061831996E-5</v>
      </c>
      <c r="DU42" s="40">
        <f t="shared" si="34"/>
        <v>1.0082115235900669E-4</v>
      </c>
      <c r="DV42" s="40">
        <f t="shared" si="35"/>
        <v>2.3471507038469683E-6</v>
      </c>
      <c r="DW42" s="40">
        <f t="shared" si="36"/>
        <v>2.0074781161419154E-6</v>
      </c>
      <c r="DX42" s="40">
        <f t="shared" si="37"/>
        <v>2.4565289419912403E-6</v>
      </c>
      <c r="DY42" s="40">
        <f t="shared" si="38"/>
        <v>2.5856644071821462E-6</v>
      </c>
      <c r="DZ42" s="40">
        <f t="shared" si="39"/>
        <v>6.0799751097298697E-7</v>
      </c>
      <c r="EA42" s="40">
        <f t="shared" si="40"/>
        <v>3.0580937254754409E-6</v>
      </c>
      <c r="EB42" s="40">
        <f t="shared" si="41"/>
        <v>2.2645899695960361E-6</v>
      </c>
      <c r="EC42" s="40">
        <f t="shared" si="42"/>
        <v>3.0669548718483292E-6</v>
      </c>
      <c r="ED42" s="40">
        <f t="shared" si="43"/>
        <v>4.1144713764798777E-6</v>
      </c>
      <c r="EE42" s="40">
        <f t="shared" si="44"/>
        <v>6.3648402887576897E-6</v>
      </c>
      <c r="EF42" s="40">
        <f t="shared" si="45"/>
        <v>-2.7931564656141206E-6</v>
      </c>
      <c r="EG42" s="40">
        <f t="shared" si="46"/>
        <v>3.9956640869958711E-6</v>
      </c>
      <c r="EH42" s="40">
        <f t="shared" si="47"/>
        <v>-3.4225404091126226E-6</v>
      </c>
      <c r="EI42" s="40">
        <f t="shared" si="48"/>
        <v>2.1029300437231921E-6</v>
      </c>
      <c r="EJ42" s="40">
        <f t="shared" si="49"/>
        <v>5.2314770817953267E-6</v>
      </c>
      <c r="EK42" s="40">
        <f t="shared" si="50"/>
        <v>7.0040903176888936E-2</v>
      </c>
      <c r="EL42" s="40">
        <f t="shared" si="51"/>
        <v>2.1412985789388469E-6</v>
      </c>
      <c r="EM42" s="40">
        <f t="shared" si="52"/>
        <v>2.3691339732914592E-6</v>
      </c>
      <c r="EN42" s="40">
        <f t="shared" si="53"/>
        <v>3.3463813115495598E-7</v>
      </c>
      <c r="EO42" s="40">
        <f t="shared" si="54"/>
        <v>-1.1318619685497471E-6</v>
      </c>
      <c r="EP42" s="40">
        <f t="shared" si="55"/>
        <v>1.970543077424111E-6</v>
      </c>
      <c r="EQ42" s="40">
        <f t="shared" si="56"/>
        <v>-6.9044067265966495E-7</v>
      </c>
      <c r="ER42" s="40">
        <f t="shared" si="57"/>
        <v>4.1057700912900264E-6</v>
      </c>
      <c r="ES42" s="40">
        <f t="shared" si="58"/>
        <v>1.8973453405294758E-6</v>
      </c>
      <c r="ET42" s="40"/>
    </row>
    <row r="43" spans="1:150" x14ac:dyDescent="0.25">
      <c r="A43" s="17" t="s">
        <v>213</v>
      </c>
      <c r="B43" s="15">
        <v>14106.842264999799</v>
      </c>
      <c r="C43" s="15">
        <v>90.242854999998102</v>
      </c>
      <c r="D43" s="15">
        <v>262.62673999999799</v>
      </c>
      <c r="E43" s="15">
        <v>2318.9119580000101</v>
      </c>
      <c r="F43" s="15">
        <v>2086.9928920000102</v>
      </c>
      <c r="G43" s="15">
        <v>130.609310999999</v>
      </c>
      <c r="H43" s="15">
        <v>2575.2809350000098</v>
      </c>
      <c r="I43" s="17">
        <v>132.93291999999801</v>
      </c>
      <c r="J43" s="17">
        <v>40.591114000001198</v>
      </c>
      <c r="K43" s="17">
        <v>76.718807000000595</v>
      </c>
      <c r="L43" s="17">
        <v>9.76450600000015</v>
      </c>
      <c r="M43" s="17">
        <v>275.49021699999901</v>
      </c>
      <c r="N43" s="17">
        <v>33.477172999999503</v>
      </c>
      <c r="O43" s="17">
        <v>12.1355869999998</v>
      </c>
      <c r="P43" s="17">
        <v>1.34347499999999</v>
      </c>
      <c r="Q43" s="17">
        <v>0.55027599999999599</v>
      </c>
      <c r="R43" s="17">
        <v>0.66928400000000499</v>
      </c>
      <c r="S43" s="17">
        <v>0.61276700000000395</v>
      </c>
      <c r="T43" s="17">
        <v>2.59798299999993</v>
      </c>
      <c r="U43" s="17">
        <v>182.032691</v>
      </c>
      <c r="V43" s="17">
        <v>38.638554000000198</v>
      </c>
      <c r="W43" s="17">
        <v>41.846508000000497</v>
      </c>
      <c r="X43" s="17">
        <v>5.5796940000000799</v>
      </c>
      <c r="Y43" s="17">
        <v>3.7192000000000197E-2</v>
      </c>
      <c r="Z43" s="17">
        <v>3.7662459999999101</v>
      </c>
      <c r="AA43" s="17">
        <v>8.93923699999986</v>
      </c>
      <c r="AB43" s="17">
        <v>8.2298139999998199</v>
      </c>
      <c r="AC43" s="17">
        <v>0.103116</v>
      </c>
      <c r="AD43" s="17">
        <v>1.0732999999999999E-2</v>
      </c>
      <c r="AE43" s="15"/>
      <c r="AF43" s="17" t="s">
        <v>213</v>
      </c>
      <c r="AG43" s="17">
        <v>220.001928093092</v>
      </c>
      <c r="AH43" s="17">
        <v>33.002758020935602</v>
      </c>
      <c r="AI43" s="17">
        <v>41.849918639318297</v>
      </c>
      <c r="AJ43" s="17">
        <v>40.594417165834599</v>
      </c>
      <c r="AK43" s="17">
        <v>5.5801447139734401</v>
      </c>
      <c r="AL43" s="17">
        <v>132.94365762301601</v>
      </c>
      <c r="AM43" s="17">
        <v>132.94365762301601</v>
      </c>
      <c r="AN43" s="17">
        <v>11.810594911556</v>
      </c>
      <c r="AO43" s="17">
        <v>69.963498487832297</v>
      </c>
      <c r="AP43" s="17">
        <v>76.7250373108579</v>
      </c>
      <c r="AQ43" s="17">
        <v>0.10312442465425201</v>
      </c>
      <c r="AR43" s="17">
        <v>9.7652847529452504</v>
      </c>
      <c r="AS43" s="17">
        <v>3.7195067151650399E-2</v>
      </c>
      <c r="AT43" s="17">
        <v>235.815330314363</v>
      </c>
      <c r="AU43" s="17">
        <v>14107.891435153701</v>
      </c>
      <c r="AV43" s="17">
        <v>53.692634405343298</v>
      </c>
      <c r="AW43" s="17">
        <v>0</v>
      </c>
      <c r="AX43" s="17">
        <v>35.324364403213004</v>
      </c>
      <c r="AY43" s="17">
        <v>6.2011757366580298</v>
      </c>
      <c r="AZ43" s="17">
        <v>23.4377936729636</v>
      </c>
      <c r="BA43" s="17">
        <v>275.51260446065498</v>
      </c>
      <c r="BB43" s="17">
        <v>275.51260446065498</v>
      </c>
      <c r="BC43" s="17">
        <v>24.812455896971802</v>
      </c>
      <c r="BD43" s="17">
        <v>0</v>
      </c>
      <c r="BE43" s="17">
        <v>3.76655707812629</v>
      </c>
      <c r="BF43" s="17">
        <v>2457406.9315034901</v>
      </c>
      <c r="BG43" s="17">
        <v>0</v>
      </c>
      <c r="BH43" s="17">
        <v>240.10452895716901</v>
      </c>
      <c r="BI43" s="17">
        <v>16.798840062387399</v>
      </c>
      <c r="BJ43" s="17">
        <v>28.721341983245502</v>
      </c>
      <c r="BK43" s="17">
        <v>249.21923227524599</v>
      </c>
      <c r="BL43" s="17">
        <v>12.6286208195153</v>
      </c>
      <c r="BM43" s="17">
        <v>2.79082049416601E-3</v>
      </c>
      <c r="BN43" s="17">
        <v>7.9430941869629602E-3</v>
      </c>
      <c r="BO43" s="17">
        <v>182.04801569507401</v>
      </c>
      <c r="BP43" s="17">
        <v>8.9399652035813997</v>
      </c>
      <c r="BQ43" s="17">
        <v>0</v>
      </c>
      <c r="BR43" s="17">
        <v>42.088543708924902</v>
      </c>
      <c r="BS43" s="17">
        <v>90.254701283641097</v>
      </c>
      <c r="BT43" s="17">
        <v>0</v>
      </c>
      <c r="BU43" s="17">
        <v>2653.3117080860002</v>
      </c>
      <c r="BV43" s="17">
        <v>236.37656894679699</v>
      </c>
      <c r="BW43" s="17">
        <v>26.264070706195501</v>
      </c>
      <c r="BX43" s="17">
        <v>262.64063965299198</v>
      </c>
      <c r="BY43" s="17">
        <v>0.153036785418001</v>
      </c>
      <c r="BZ43" s="17">
        <v>105.947538280394</v>
      </c>
      <c r="CA43" s="17">
        <v>10.685209663612399</v>
      </c>
      <c r="CB43" s="17">
        <v>1.3435834693364599</v>
      </c>
      <c r="CC43" s="17">
        <v>0.55032195587008104</v>
      </c>
      <c r="CD43" s="17">
        <v>0.66933986770063403</v>
      </c>
      <c r="CE43" s="17">
        <v>0.61281748441607797</v>
      </c>
      <c r="CF43" s="17">
        <v>2.5981958747113301</v>
      </c>
      <c r="CG43" s="17">
        <v>5.8436579528982499E-2</v>
      </c>
      <c r="CH43" s="17">
        <v>254.74381413283899</v>
      </c>
      <c r="CI43" s="17">
        <v>2.4375224612399899E-2</v>
      </c>
      <c r="CJ43" s="17">
        <v>7.0385480668220897</v>
      </c>
      <c r="CK43" s="17">
        <v>75.325042973594094</v>
      </c>
      <c r="CL43" s="17">
        <v>2.2893333553795501E-2</v>
      </c>
      <c r="CM43" s="17">
        <v>0</v>
      </c>
      <c r="CN43" s="17">
        <v>1.70502899607026</v>
      </c>
      <c r="CO43" s="17">
        <v>2319.0580077883301</v>
      </c>
      <c r="CP43" s="17">
        <v>2087.1380234907501</v>
      </c>
      <c r="CQ43" s="17">
        <v>231.91998429757899</v>
      </c>
      <c r="CR43" s="17">
        <v>2.2417419324614E-2</v>
      </c>
      <c r="CS43" s="17">
        <v>4.0275445581661896E-3</v>
      </c>
      <c r="CT43" s="17">
        <v>10.662783353340201</v>
      </c>
      <c r="CU43" s="17">
        <v>1.0450196844083599</v>
      </c>
      <c r="CV43" s="17">
        <v>813.49403815098299</v>
      </c>
      <c r="CW43" s="17">
        <v>5.38916891703456</v>
      </c>
      <c r="CX43" s="17">
        <v>2.4213353683096601</v>
      </c>
      <c r="CY43" s="17">
        <v>1162.1344320067001</v>
      </c>
      <c r="CZ43" s="17">
        <v>0</v>
      </c>
      <c r="DA43" s="17">
        <v>4.2443567078379797E-2</v>
      </c>
      <c r="DB43" s="17">
        <v>7.7443426169965299</v>
      </c>
      <c r="DC43" s="17">
        <v>3.6896878332423901E-3</v>
      </c>
      <c r="DD43" s="17">
        <v>130.622704754598</v>
      </c>
      <c r="DE43" s="17">
        <v>7.1599010297893102</v>
      </c>
      <c r="DF43" s="17">
        <v>8.2304883610454294</v>
      </c>
      <c r="DG43" s="17">
        <v>0</v>
      </c>
      <c r="DH43" s="17">
        <v>4.1203757044471399</v>
      </c>
      <c r="DI43" s="17">
        <v>38.825883256190501</v>
      </c>
      <c r="DJ43" s="17">
        <v>33.479945318574401</v>
      </c>
      <c r="DK43" s="17">
        <v>36.237451795856401</v>
      </c>
      <c r="DL43" s="17">
        <v>2575.4801711888899</v>
      </c>
      <c r="DM43" s="17">
        <v>12.1365572307528</v>
      </c>
      <c r="DN43" s="17">
        <v>16.9241708923036</v>
      </c>
      <c r="DP43" s="26">
        <f t="shared" si="29"/>
        <v>1.030220204281822</v>
      </c>
      <c r="DQ43" s="40">
        <f t="shared" si="30"/>
        <v>7.4373139941059758E-5</v>
      </c>
      <c r="DR43" s="40">
        <f t="shared" si="31"/>
        <v>1.3127115318986536E-4</v>
      </c>
      <c r="DS43" s="40">
        <f t="shared" si="32"/>
        <v>5.2925505582503339E-5</v>
      </c>
      <c r="DT43" s="40">
        <f t="shared" si="33"/>
        <v>6.2982032507135683E-5</v>
      </c>
      <c r="DU43" s="40">
        <f t="shared" si="34"/>
        <v>6.9540960726910327E-5</v>
      </c>
      <c r="DV43" s="40">
        <f t="shared" si="35"/>
        <v>1.0254823715445553E-4</v>
      </c>
      <c r="DW43" s="40">
        <f t="shared" si="36"/>
        <v>7.7364836656218617E-5</v>
      </c>
      <c r="DX43" s="40">
        <f t="shared" si="37"/>
        <v>8.0774747278570698E-5</v>
      </c>
      <c r="DY43" s="40">
        <f t="shared" si="38"/>
        <v>8.1376575015925149E-5</v>
      </c>
      <c r="DZ43" s="40">
        <f t="shared" si="39"/>
        <v>8.1209694218846432E-5</v>
      </c>
      <c r="EA43" s="40">
        <f t="shared" si="40"/>
        <v>7.9753440174077831E-5</v>
      </c>
      <c r="EB43" s="40">
        <f t="shared" si="41"/>
        <v>8.1264085889400572E-5</v>
      </c>
      <c r="EC43" s="40">
        <f t="shared" si="42"/>
        <v>8.2812206840113917E-5</v>
      </c>
      <c r="ED43" s="40">
        <f t="shared" si="43"/>
        <v>7.9949223140135577E-5</v>
      </c>
      <c r="EE43" s="40">
        <f t="shared" si="44"/>
        <v>8.0737889778304933E-5</v>
      </c>
      <c r="EF43" s="40">
        <f t="shared" si="45"/>
        <v>8.3514218474086302E-5</v>
      </c>
      <c r="EG43" s="40">
        <f t="shared" si="46"/>
        <v>8.3473832676474543E-5</v>
      </c>
      <c r="EH43" s="40">
        <f t="shared" si="47"/>
        <v>8.2387622169642868E-5</v>
      </c>
      <c r="EI43" s="40">
        <f t="shared" si="48"/>
        <v>8.1938454331720127E-5</v>
      </c>
      <c r="EJ43" s="40">
        <f t="shared" si="49"/>
        <v>8.4186499632717167E-5</v>
      </c>
      <c r="EK43" s="40">
        <f t="shared" si="50"/>
        <v>8.9288789350778663E-2</v>
      </c>
      <c r="EL43" s="40">
        <f t="shared" si="51"/>
        <v>8.1503558619496738E-5</v>
      </c>
      <c r="EM43" s="40">
        <f t="shared" si="52"/>
        <v>8.0777543241666348E-5</v>
      </c>
      <c r="EN43" s="40">
        <f t="shared" si="53"/>
        <v>8.2468048241604515E-5</v>
      </c>
      <c r="EO43" s="40">
        <f t="shared" si="54"/>
        <v>8.2596337674169354E-5</v>
      </c>
      <c r="EP43" s="40">
        <f t="shared" si="55"/>
        <v>8.1461491796190155E-5</v>
      </c>
      <c r="EQ43" s="40">
        <f t="shared" si="56"/>
        <v>8.1941225598717977E-5</v>
      </c>
      <c r="ER43" s="40">
        <f t="shared" si="57"/>
        <v>8.1700747236187105E-5</v>
      </c>
      <c r="ES43" s="40">
        <f t="shared" si="58"/>
        <v>8.5221385350821093E-5</v>
      </c>
      <c r="ET43" s="40"/>
    </row>
    <row r="44" spans="1:150" x14ac:dyDescent="0.25">
      <c r="A44" s="17" t="s">
        <v>214</v>
      </c>
      <c r="B44" s="15">
        <v>256767.842386003</v>
      </c>
      <c r="C44" s="15">
        <v>2806.9180229999702</v>
      </c>
      <c r="D44" s="15">
        <v>4051.6959930000098</v>
      </c>
      <c r="E44" s="15">
        <v>44887.285595999398</v>
      </c>
      <c r="F44" s="15">
        <v>37291.950023000398</v>
      </c>
      <c r="G44" s="15">
        <v>3099.1039980001001</v>
      </c>
      <c r="H44" s="15">
        <v>59488.993190999099</v>
      </c>
      <c r="I44" s="17">
        <v>2361.3506789999501</v>
      </c>
      <c r="J44" s="17">
        <v>721.36748599997702</v>
      </c>
      <c r="K44" s="17">
        <v>634.01434099999994</v>
      </c>
      <c r="L44" s="17">
        <v>383.22661199998601</v>
      </c>
      <c r="M44" s="17">
        <v>3539.20831400002</v>
      </c>
      <c r="N44" s="17">
        <v>484.66846199999202</v>
      </c>
      <c r="O44" s="17">
        <v>411.404722999976</v>
      </c>
      <c r="P44" s="17">
        <v>27.144505000002599</v>
      </c>
      <c r="Q44" s="17">
        <v>11.116957999999499</v>
      </c>
      <c r="R44" s="17">
        <v>13.5221729999995</v>
      </c>
      <c r="S44" s="17">
        <v>12.3827659999994</v>
      </c>
      <c r="T44" s="17">
        <v>52.486319999984403</v>
      </c>
      <c r="U44" s="17">
        <v>3246.1527380000098</v>
      </c>
      <c r="V44" s="17">
        <v>684.73524999998006</v>
      </c>
      <c r="W44" s="17">
        <v>453.67198499998602</v>
      </c>
      <c r="X44" s="17">
        <v>98.624582999998495</v>
      </c>
      <c r="Y44" s="17">
        <v>0.75054799999996902</v>
      </c>
      <c r="Z44" s="17">
        <v>67.627719999998902</v>
      </c>
      <c r="AA44" s="17">
        <v>180.582813999998</v>
      </c>
      <c r="AB44" s="17">
        <v>146.52761799999701</v>
      </c>
      <c r="AC44" s="17">
        <v>2.0821289999998802</v>
      </c>
      <c r="AD44" s="17">
        <v>0.124463000000004</v>
      </c>
      <c r="AE44" s="15"/>
      <c r="AF44" s="17" t="s">
        <v>214</v>
      </c>
      <c r="AG44" s="17">
        <v>5768.63467637556</v>
      </c>
      <c r="AH44" s="17">
        <v>865.35986578273298</v>
      </c>
      <c r="AI44" s="17">
        <v>453.66353602105801</v>
      </c>
      <c r="AJ44" s="17">
        <v>721.35409105872702</v>
      </c>
      <c r="AK44" s="17">
        <v>98.622763778046107</v>
      </c>
      <c r="AL44" s="17">
        <v>2361.3067295268902</v>
      </c>
      <c r="AM44" s="17">
        <v>2361.3067295268902</v>
      </c>
      <c r="AN44" s="17">
        <v>309.68326503512401</v>
      </c>
      <c r="AO44" s="17">
        <v>1834.50034702635</v>
      </c>
      <c r="AP44" s="17">
        <v>634.00246232031202</v>
      </c>
      <c r="AQ44" s="17">
        <v>2.0820862343559701</v>
      </c>
      <c r="AR44" s="17">
        <v>383.21939751282002</v>
      </c>
      <c r="AS44" s="17">
        <v>0.75053417028185998</v>
      </c>
      <c r="AT44" s="17">
        <v>6183.2755748653599</v>
      </c>
      <c r="AU44" s="17">
        <v>256763.02076785301</v>
      </c>
      <c r="AV44" s="17">
        <v>1407.8660136189501</v>
      </c>
      <c r="AW44" s="17">
        <v>0</v>
      </c>
      <c r="AX44" s="17">
        <v>926.23427149065299</v>
      </c>
      <c r="AY44" s="17">
        <v>162.60036056026399</v>
      </c>
      <c r="AZ44" s="17">
        <v>614.558191362819</v>
      </c>
      <c r="BA44" s="17">
        <v>3539.1425146392598</v>
      </c>
      <c r="BB44" s="17">
        <v>3539.1425146392598</v>
      </c>
      <c r="BC44" s="17">
        <v>650.60353153363906</v>
      </c>
      <c r="BD44" s="17">
        <v>0</v>
      </c>
      <c r="BE44" s="17">
        <v>67.626373741993504</v>
      </c>
      <c r="BF44" s="17">
        <v>49642609.610127203</v>
      </c>
      <c r="BG44" s="17">
        <v>0</v>
      </c>
      <c r="BH44" s="17">
        <v>6295.7415718668899</v>
      </c>
      <c r="BI44" s="17">
        <v>440.47947148434099</v>
      </c>
      <c r="BJ44" s="17">
        <v>753.09746903530095</v>
      </c>
      <c r="BK44" s="17">
        <v>6534.7369400523003</v>
      </c>
      <c r="BL44" s="17">
        <v>331.13304015072998</v>
      </c>
      <c r="BM44" s="17">
        <v>3.2359765747890401E-2</v>
      </c>
      <c r="BN44" s="17">
        <v>9.2100801269862295E-2</v>
      </c>
      <c r="BO44" s="17">
        <v>3246.1021500315701</v>
      </c>
      <c r="BP44" s="17">
        <v>180.57947989588899</v>
      </c>
      <c r="BQ44" s="17">
        <v>0</v>
      </c>
      <c r="BR44" s="17">
        <v>775.10188520282998</v>
      </c>
      <c r="BS44" s="17">
        <v>2806.8663640405198</v>
      </c>
      <c r="BT44" s="17">
        <v>0</v>
      </c>
      <c r="BU44" s="17">
        <v>61528.802752678901</v>
      </c>
      <c r="BV44" s="17">
        <v>3646.4608453891301</v>
      </c>
      <c r="BW44" s="17">
        <v>405.16235970486599</v>
      </c>
      <c r="BX44" s="17">
        <v>4051.6232050939998</v>
      </c>
      <c r="BY44" s="17">
        <v>4.0127567767612602</v>
      </c>
      <c r="BZ44" s="17">
        <v>2778.0337315632701</v>
      </c>
      <c r="CA44" s="17">
        <v>280.17482855285601</v>
      </c>
      <c r="CB44" s="17">
        <v>27.144019673583799</v>
      </c>
      <c r="CC44" s="17">
        <v>11.116741904390301</v>
      </c>
      <c r="CD44" s="17">
        <v>13.521947558588799</v>
      </c>
      <c r="CE44" s="17">
        <v>12.3825565771259</v>
      </c>
      <c r="CF44" s="17">
        <v>52.485338734436702</v>
      </c>
      <c r="CG44" s="17">
        <v>1.0886778959969501</v>
      </c>
      <c r="CH44" s="17">
        <v>6679.5965170700601</v>
      </c>
      <c r="CI44" s="17">
        <v>0.42420444015873199</v>
      </c>
      <c r="CJ44" s="17">
        <v>133.61570332901201</v>
      </c>
      <c r="CK44" s="17">
        <v>1421.47695412589</v>
      </c>
      <c r="CL44" s="17">
        <v>0.287568470755799</v>
      </c>
      <c r="CM44" s="17">
        <v>0</v>
      </c>
      <c r="CN44" s="17">
        <v>32.414628546856399</v>
      </c>
      <c r="CO44" s="17">
        <v>44886.536250740901</v>
      </c>
      <c r="CP44" s="17">
        <v>37291.262539348798</v>
      </c>
      <c r="CQ44" s="17">
        <v>7595.2737113920502</v>
      </c>
      <c r="CR44" s="17">
        <v>0.401698830302749</v>
      </c>
      <c r="CS44" s="17">
        <v>6.4447062908535704E-2</v>
      </c>
      <c r="CT44" s="17">
        <v>119.385956751721</v>
      </c>
      <c r="CU44" s="17">
        <v>20.242735404906298</v>
      </c>
      <c r="CV44" s="17">
        <v>14523.7911283995</v>
      </c>
      <c r="CW44" s="17">
        <v>100.34473475565601</v>
      </c>
      <c r="CX44" s="17">
        <v>44.796407666561898</v>
      </c>
      <c r="CY44" s="17">
        <v>20748.274156049702</v>
      </c>
      <c r="CZ44" s="17">
        <v>0</v>
      </c>
      <c r="DA44" s="17">
        <v>0.78737325116861501</v>
      </c>
      <c r="DB44" s="17">
        <v>143.81247197180201</v>
      </c>
      <c r="DC44" s="17">
        <v>5.3692395896911799E-2</v>
      </c>
      <c r="DD44" s="17">
        <v>3099.0440862601499</v>
      </c>
      <c r="DE44" s="17">
        <v>187.73860374228701</v>
      </c>
      <c r="DF44" s="17">
        <v>146.52488120558201</v>
      </c>
      <c r="DG44" s="17">
        <v>0</v>
      </c>
      <c r="DH44" s="17">
        <v>108.040058238124</v>
      </c>
      <c r="DI44" s="17">
        <v>1018.04702001853</v>
      </c>
      <c r="DJ44" s="17">
        <v>484.65927571959003</v>
      </c>
      <c r="DK44" s="17">
        <v>950.17609889331095</v>
      </c>
      <c r="DL44" s="17">
        <v>59488.001863621997</v>
      </c>
      <c r="DM44" s="17">
        <v>411.39698268020197</v>
      </c>
      <c r="DN44" s="17">
        <v>443.76599802843299</v>
      </c>
      <c r="DP44" s="26">
        <f t="shared" si="29"/>
        <v>1.034306092407264</v>
      </c>
      <c r="DQ44" s="40">
        <f t="shared" si="30"/>
        <v>-1.8778123090429453E-5</v>
      </c>
      <c r="DR44" s="40">
        <f t="shared" si="31"/>
        <v>-1.8404156810809365E-5</v>
      </c>
      <c r="DS44" s="40">
        <f t="shared" si="32"/>
        <v>-1.796479946565299E-5</v>
      </c>
      <c r="DT44" s="40">
        <f t="shared" si="33"/>
        <v>-1.6693931222331377E-5</v>
      </c>
      <c r="DU44" s="40">
        <f t="shared" si="34"/>
        <v>-1.8435175719582608E-5</v>
      </c>
      <c r="DV44" s="40">
        <f t="shared" si="35"/>
        <v>-1.9331955297024074E-5</v>
      </c>
      <c r="DW44" s="40">
        <f t="shared" si="36"/>
        <v>-1.6664046976200783E-5</v>
      </c>
      <c r="DX44" s="40">
        <f t="shared" si="37"/>
        <v>-1.8612006022978236E-5</v>
      </c>
      <c r="DY44" s="40">
        <f t="shared" si="38"/>
        <v>-1.8568817572128784E-5</v>
      </c>
      <c r="DZ44" s="40">
        <f t="shared" si="39"/>
        <v>-1.8735664037487265E-5</v>
      </c>
      <c r="EA44" s="40">
        <f t="shared" si="40"/>
        <v>-1.882564242689355E-5</v>
      </c>
      <c r="EB44" s="40">
        <f t="shared" si="41"/>
        <v>-1.8591547861101119E-5</v>
      </c>
      <c r="EC44" s="40">
        <f t="shared" si="42"/>
        <v>-1.8953740798573458E-5</v>
      </c>
      <c r="ED44" s="40">
        <f t="shared" si="43"/>
        <v>-1.8814367802068254E-5</v>
      </c>
      <c r="EE44" s="40">
        <f t="shared" si="44"/>
        <v>-1.7879361542996566E-5</v>
      </c>
      <c r="EF44" s="40">
        <f t="shared" si="45"/>
        <v>-1.9438375965689891E-5</v>
      </c>
      <c r="EG44" s="40">
        <f t="shared" si="46"/>
        <v>-1.6671980953088222E-5</v>
      </c>
      <c r="EH44" s="40">
        <f t="shared" si="47"/>
        <v>-1.691244698475981E-5</v>
      </c>
      <c r="EI44" s="40">
        <f t="shared" si="48"/>
        <v>-1.8695643887796051E-5</v>
      </c>
      <c r="EJ44" s="40">
        <f t="shared" si="49"/>
        <v>-1.5583976640253143E-5</v>
      </c>
      <c r="EK44" s="40">
        <f t="shared" si="50"/>
        <v>0.13197310230903483</v>
      </c>
      <c r="EL44" s="40">
        <f t="shared" si="51"/>
        <v>-1.8623541253083569E-5</v>
      </c>
      <c r="EM44" s="40">
        <f t="shared" si="52"/>
        <v>-1.8445927952752806E-5</v>
      </c>
      <c r="EN44" s="40">
        <f t="shared" si="53"/>
        <v>-1.8426160763919175E-5</v>
      </c>
      <c r="EO44" s="40">
        <f t="shared" si="54"/>
        <v>-1.9906896246069634E-5</v>
      </c>
      <c r="EP44" s="40">
        <f t="shared" si="55"/>
        <v>-1.8463020013638634E-5</v>
      </c>
      <c r="EQ44" s="40">
        <f t="shared" si="56"/>
        <v>-1.8677669454779048E-5</v>
      </c>
      <c r="ER44" s="40">
        <f t="shared" si="57"/>
        <v>-2.0539382483097851E-5</v>
      </c>
      <c r="ES44" s="40">
        <f t="shared" si="58"/>
        <v>-1.9547835511795869E-5</v>
      </c>
      <c r="ET44" s="40"/>
    </row>
    <row r="45" spans="1:150" x14ac:dyDescent="0.25">
      <c r="A45" s="17" t="s">
        <v>215</v>
      </c>
      <c r="B45" s="15">
        <v>31074.046209000298</v>
      </c>
      <c r="C45" s="15">
        <v>328.05719600000202</v>
      </c>
      <c r="D45" s="15">
        <v>361.81333000000097</v>
      </c>
      <c r="E45" s="15">
        <v>7508.5590779999602</v>
      </c>
      <c r="F45" s="15">
        <v>4289.6566789999697</v>
      </c>
      <c r="G45" s="15">
        <v>333.261911</v>
      </c>
      <c r="H45" s="15">
        <v>9444.2942040001199</v>
      </c>
      <c r="I45" s="17">
        <v>302.414869000002</v>
      </c>
      <c r="J45" s="17">
        <v>92.427128000001204</v>
      </c>
      <c r="K45" s="17">
        <v>81.076341000000198</v>
      </c>
      <c r="L45" s="17">
        <v>48.916098000000197</v>
      </c>
      <c r="M45" s="17">
        <v>604.01895900000102</v>
      </c>
      <c r="N45" s="17">
        <v>61.888336000000102</v>
      </c>
      <c r="O45" s="17">
        <v>52.429395999999798</v>
      </c>
      <c r="P45" s="17">
        <v>2.60346999999995</v>
      </c>
      <c r="Q45" s="17">
        <v>1.0661389999999999</v>
      </c>
      <c r="R45" s="17">
        <v>1.2970489999999599</v>
      </c>
      <c r="S45" s="17">
        <v>1.1877169999999599</v>
      </c>
      <c r="T45" s="17">
        <v>5.0340120000001001</v>
      </c>
      <c r="U45" s="17">
        <v>679.69023099999697</v>
      </c>
      <c r="V45" s="17">
        <v>87.832644999999602</v>
      </c>
      <c r="W45" s="17">
        <v>58.104708999999502</v>
      </c>
      <c r="X45" s="17">
        <v>12.7019999999999</v>
      </c>
      <c r="Y45" s="17">
        <v>7.1990000000000096E-2</v>
      </c>
      <c r="Z45" s="17">
        <v>8.6481649999999899</v>
      </c>
      <c r="AA45" s="17">
        <v>17.3194240000003</v>
      </c>
      <c r="AB45" s="17">
        <v>18.647623000000099</v>
      </c>
      <c r="AC45" s="17">
        <v>0.199791</v>
      </c>
      <c r="AD45" s="17">
        <v>1.9567000000000102E-2</v>
      </c>
      <c r="AE45" s="15"/>
      <c r="AF45" s="17" t="s">
        <v>215</v>
      </c>
      <c r="AG45" s="17">
        <v>904.81534510820597</v>
      </c>
      <c r="AH45" s="17">
        <v>135.732378336837</v>
      </c>
      <c r="AI45" s="17">
        <v>58.104651619415002</v>
      </c>
      <c r="AJ45" s="17">
        <v>92.427226400981098</v>
      </c>
      <c r="AK45" s="17">
        <v>12.7020086935464</v>
      </c>
      <c r="AL45" s="17">
        <v>302.41484005732701</v>
      </c>
      <c r="AM45" s="17">
        <v>302.41484005732701</v>
      </c>
      <c r="AN45" s="17">
        <v>48.574054849921403</v>
      </c>
      <c r="AO45" s="17">
        <v>287.74278780326898</v>
      </c>
      <c r="AP45" s="17">
        <v>81.076388331535597</v>
      </c>
      <c r="AQ45" s="17">
        <v>0.19979051133269801</v>
      </c>
      <c r="AR45" s="17">
        <v>48.916064763445902</v>
      </c>
      <c r="AS45" s="17">
        <v>7.19895576981541E-2</v>
      </c>
      <c r="AT45" s="17">
        <v>969.85208483024201</v>
      </c>
      <c r="AU45" s="17">
        <v>31074.036726339102</v>
      </c>
      <c r="AV45" s="17">
        <v>220.82507383464201</v>
      </c>
      <c r="AW45" s="17">
        <v>0</v>
      </c>
      <c r="AX45" s="17">
        <v>145.28067755221099</v>
      </c>
      <c r="AY45" s="17">
        <v>25.504003196595701</v>
      </c>
      <c r="AZ45" s="17">
        <v>96.393894997773302</v>
      </c>
      <c r="BA45" s="17">
        <v>604.01884771518803</v>
      </c>
      <c r="BB45" s="17">
        <v>604.01884771518803</v>
      </c>
      <c r="BC45" s="17">
        <v>102.047820509025</v>
      </c>
      <c r="BD45" s="17">
        <v>0</v>
      </c>
      <c r="BE45" s="17">
        <v>8.6481673387235194</v>
      </c>
      <c r="BF45" s="17">
        <v>4760971.6100219898</v>
      </c>
      <c r="BG45" s="17">
        <v>0</v>
      </c>
      <c r="BH45" s="17">
        <v>987.49244579114099</v>
      </c>
      <c r="BI45" s="17">
        <v>69.089519035106093</v>
      </c>
      <c r="BJ45" s="17">
        <v>118.12406742927099</v>
      </c>
      <c r="BK45" s="17">
        <v>1024.9790443991999</v>
      </c>
      <c r="BL45" s="17">
        <v>51.938462073314398</v>
      </c>
      <c r="BM45" s="17">
        <v>5.0874356608630001E-3</v>
      </c>
      <c r="BN45" s="17">
        <v>1.44795239118812E-2</v>
      </c>
      <c r="BO45" s="17">
        <v>679.69217477168695</v>
      </c>
      <c r="BP45" s="17">
        <v>17.319425713421801</v>
      </c>
      <c r="BQ45" s="17">
        <v>0</v>
      </c>
      <c r="BR45" s="17">
        <v>102.008746906843</v>
      </c>
      <c r="BS45" s="17">
        <v>328.05714505729202</v>
      </c>
      <c r="BT45" s="17">
        <v>0</v>
      </c>
      <c r="BU45" s="17">
        <v>9764.3946685626397</v>
      </c>
      <c r="BV45" s="17">
        <v>325.63199983906202</v>
      </c>
      <c r="BW45" s="17">
        <v>36.181281078942</v>
      </c>
      <c r="BX45" s="17">
        <v>361.81328091800401</v>
      </c>
      <c r="BY45" s="17">
        <v>0.62940426208685096</v>
      </c>
      <c r="BZ45" s="17">
        <v>435.737059435996</v>
      </c>
      <c r="CA45" s="17">
        <v>43.9456817326055</v>
      </c>
      <c r="CB45" s="17">
        <v>2.60346493667002</v>
      </c>
      <c r="CC45" s="17">
        <v>1.06614009547776</v>
      </c>
      <c r="CD45" s="17">
        <v>1.2970482307180999</v>
      </c>
      <c r="CE45" s="17">
        <v>1.18771629419798</v>
      </c>
      <c r="CF45" s="17">
        <v>5.0339947476821099</v>
      </c>
      <c r="CG45" s="17">
        <v>1.79195122958382E-2</v>
      </c>
      <c r="CH45" s="17">
        <v>1047.7005279899499</v>
      </c>
      <c r="CI45" s="17">
        <v>0</v>
      </c>
      <c r="CJ45" s="17">
        <v>30.917273679128201</v>
      </c>
      <c r="CK45" s="17">
        <v>371.76505986871399</v>
      </c>
      <c r="CL45" s="17">
        <v>4.9466729948136202E-2</v>
      </c>
      <c r="CM45" s="17">
        <v>0</v>
      </c>
      <c r="CN45" s="17">
        <v>37.553239947088997</v>
      </c>
      <c r="CO45" s="17">
        <v>7508.5574145498204</v>
      </c>
      <c r="CP45" s="17">
        <v>4289.6556893614697</v>
      </c>
      <c r="CQ45" s="17">
        <v>3218.9017251883502</v>
      </c>
      <c r="CR45" s="17">
        <v>1.45556341384612</v>
      </c>
      <c r="CS45" s="17">
        <v>1.6344804525647998E-2</v>
      </c>
      <c r="CT45" s="17">
        <v>21.931108362131202</v>
      </c>
      <c r="CU45" s="17">
        <v>17.057739938160299</v>
      </c>
      <c r="CV45" s="17">
        <v>1551.06940656867</v>
      </c>
      <c r="CW45" s="17">
        <v>6.9419495483280604</v>
      </c>
      <c r="CX45" s="17">
        <v>8.7487855678830702</v>
      </c>
      <c r="CY45" s="17">
        <v>2215.81368368524</v>
      </c>
      <c r="CZ45" s="17">
        <v>0</v>
      </c>
      <c r="DA45" s="17">
        <v>0.28865137347729503</v>
      </c>
      <c r="DB45" s="17">
        <v>26.007035575213401</v>
      </c>
      <c r="DC45" s="17">
        <v>2.24607868115103E-2</v>
      </c>
      <c r="DD45" s="17">
        <v>333.26189989120098</v>
      </c>
      <c r="DE45" s="17">
        <v>29.446955864530199</v>
      </c>
      <c r="DF45" s="17">
        <v>18.6476328537284</v>
      </c>
      <c r="DG45" s="17">
        <v>0</v>
      </c>
      <c r="DH45" s="17">
        <v>16.9461426557192</v>
      </c>
      <c r="DI45" s="17">
        <v>159.68155388007801</v>
      </c>
      <c r="DJ45" s="17">
        <v>61.888370569827003</v>
      </c>
      <c r="DK45" s="17">
        <v>149.03592277419199</v>
      </c>
      <c r="DL45" s="17">
        <v>9444.2915352766995</v>
      </c>
      <c r="DM45" s="17">
        <v>52.429397112959997</v>
      </c>
      <c r="DN45" s="17">
        <v>69.605042573873902</v>
      </c>
      <c r="DP45" s="26">
        <f t="shared" si="29"/>
        <v>1.0338938216900948</v>
      </c>
      <c r="DQ45" s="40">
        <f t="shared" si="30"/>
        <v>-3.0516338724901553E-7</v>
      </c>
      <c r="DR45" s="40">
        <f t="shared" si="31"/>
        <v>-1.5528606177614382E-7</v>
      </c>
      <c r="DS45" s="40">
        <f t="shared" si="32"/>
        <v>-1.3565557952975594E-7</v>
      </c>
      <c r="DT45" s="40">
        <f t="shared" si="33"/>
        <v>-2.2154052762698098E-7</v>
      </c>
      <c r="DU45" s="40">
        <f t="shared" si="34"/>
        <v>-2.3070342780671342E-7</v>
      </c>
      <c r="DV45" s="40">
        <f t="shared" si="35"/>
        <v>-3.3333539322145041E-8</v>
      </c>
      <c r="DW45" s="40">
        <f t="shared" si="36"/>
        <v>-2.8257521024981047E-7</v>
      </c>
      <c r="DX45" s="40">
        <f t="shared" si="37"/>
        <v>-9.5705198236532044E-8</v>
      </c>
      <c r="DY45" s="40">
        <f t="shared" si="38"/>
        <v>1.0646331009452929E-6</v>
      </c>
      <c r="DZ45" s="40">
        <f t="shared" si="39"/>
        <v>5.837897321809086E-7</v>
      </c>
      <c r="EA45" s="40">
        <f t="shared" si="40"/>
        <v>-6.7946045685301018E-7</v>
      </c>
      <c r="EB45" s="40">
        <f t="shared" si="41"/>
        <v>-1.8424059597743984E-7</v>
      </c>
      <c r="EC45" s="40">
        <f t="shared" si="42"/>
        <v>5.585838808387332E-7</v>
      </c>
      <c r="ED45" s="40">
        <f t="shared" si="43"/>
        <v>2.1227789819820507E-8</v>
      </c>
      <c r="EE45" s="40">
        <f t="shared" si="44"/>
        <v>-1.944838976442855E-6</v>
      </c>
      <c r="EF45" s="40">
        <f t="shared" si="45"/>
        <v>1.0275187007137421E-6</v>
      </c>
      <c r="EG45" s="40">
        <f t="shared" si="46"/>
        <v>-5.931016175883796E-7</v>
      </c>
      <c r="EH45" s="40">
        <f t="shared" si="47"/>
        <v>-5.9425097053606935E-7</v>
      </c>
      <c r="EI45" s="40">
        <f t="shared" si="48"/>
        <v>-3.4271507477957004E-6</v>
      </c>
      <c r="EJ45" s="40">
        <f t="shared" si="49"/>
        <v>2.8597905359333844E-6</v>
      </c>
      <c r="EK45" s="40">
        <f t="shared" si="50"/>
        <v>0.16139900952366246</v>
      </c>
      <c r="EL45" s="40">
        <f t="shared" si="51"/>
        <v>-9.8753759356711287E-7</v>
      </c>
      <c r="EM45" s="40">
        <f t="shared" si="52"/>
        <v>6.8442343722027617E-7</v>
      </c>
      <c r="EN45" s="40">
        <f t="shared" si="53"/>
        <v>-6.1439345186264433E-6</v>
      </c>
      <c r="EO45" s="40">
        <f t="shared" si="54"/>
        <v>2.7043003105337464E-7</v>
      </c>
      <c r="EP45" s="40">
        <f t="shared" si="55"/>
        <v>9.8930628448264726E-8</v>
      </c>
      <c r="EQ45" s="40">
        <f t="shared" si="56"/>
        <v>5.2841739136768893E-7</v>
      </c>
      <c r="ER45" s="40">
        <f t="shared" si="57"/>
        <v>-2.445892467550491E-6</v>
      </c>
      <c r="ES45" s="40">
        <f t="shared" si="58"/>
        <v>-2.0660937241559808E-6</v>
      </c>
      <c r="ET45" s="40"/>
    </row>
    <row r="46" spans="1:150" x14ac:dyDescent="0.25">
      <c r="A46" s="17" t="s">
        <v>216</v>
      </c>
      <c r="B46" s="15">
        <v>22.214163999999901</v>
      </c>
      <c r="C46" s="15">
        <v>0.16490299999999899</v>
      </c>
      <c r="D46" s="15">
        <v>0.27481800000000001</v>
      </c>
      <c r="E46" s="15">
        <v>4.7534749999999999</v>
      </c>
      <c r="F46" s="15">
        <v>2.993179</v>
      </c>
      <c r="G46" s="15">
        <v>9.2128000000000002E-2</v>
      </c>
      <c r="H46" s="15">
        <v>4.8710300000000002</v>
      </c>
      <c r="I46" s="17">
        <v>0.19262699999999999</v>
      </c>
      <c r="J46" s="17">
        <v>5.8815999999999903E-2</v>
      </c>
      <c r="K46" s="17">
        <v>0.111167999999999</v>
      </c>
      <c r="L46" s="17">
        <v>1.4149999999999901E-2</v>
      </c>
      <c r="M46" s="17">
        <v>0.39919299999999902</v>
      </c>
      <c r="N46" s="17">
        <v>4.8514999999999898E-2</v>
      </c>
      <c r="O46" s="17">
        <v>1.7583999999999999E-2</v>
      </c>
      <c r="P46" s="17">
        <v>1.944E-3</v>
      </c>
      <c r="Q46" s="17">
        <v>7.9799999999999999E-4</v>
      </c>
      <c r="R46" s="17">
        <v>9.6599999999999995E-4</v>
      </c>
      <c r="S46" s="17">
        <v>8.8699999999999998E-4</v>
      </c>
      <c r="T46" s="17">
        <v>3.7599999999999899E-3</v>
      </c>
      <c r="U46" s="17">
        <v>0.26377200000000001</v>
      </c>
      <c r="V46" s="17">
        <v>5.5987999999999899E-2</v>
      </c>
      <c r="W46" s="17">
        <v>6.0639999999999999E-2</v>
      </c>
      <c r="X46" s="17">
        <v>8.0839999999999992E-3</v>
      </c>
      <c r="Y46" s="17">
        <v>5.3000000000000001E-5</v>
      </c>
      <c r="Z46" s="17">
        <v>5.45999999999999E-3</v>
      </c>
      <c r="AA46" s="17">
        <v>1.29489999999999E-2</v>
      </c>
      <c r="AB46" s="17">
        <v>1.1926999999999899E-2</v>
      </c>
      <c r="AC46" s="17">
        <v>1.45E-4</v>
      </c>
      <c r="AD46" s="17">
        <v>1.13999999999999E-4</v>
      </c>
      <c r="AE46" s="15"/>
      <c r="AF46" s="17" t="s">
        <v>216</v>
      </c>
      <c r="AG46" s="17">
        <v>0.45283648426329798</v>
      </c>
      <c r="AH46" s="17">
        <v>6.7930441946240303E-2</v>
      </c>
      <c r="AI46" s="17">
        <v>6.06398979370249E-2</v>
      </c>
      <c r="AJ46" s="17">
        <v>5.8816188267343403E-2</v>
      </c>
      <c r="AK46" s="17">
        <v>8.0840352750541494E-3</v>
      </c>
      <c r="AL46" s="17">
        <v>0.192628816184196</v>
      </c>
      <c r="AM46" s="17">
        <v>0.192628816184196</v>
      </c>
      <c r="AN46" s="17">
        <v>2.4310050215777299E-2</v>
      </c>
      <c r="AO46" s="17">
        <v>0.144009137489266</v>
      </c>
      <c r="AP46" s="17">
        <v>0.111167879244916</v>
      </c>
      <c r="AQ46" s="17">
        <v>1.4500344097400199E-4</v>
      </c>
      <c r="AR46" s="17">
        <v>1.41499952164993E-2</v>
      </c>
      <c r="AS46" s="5">
        <v>5.30051029282891E-5</v>
      </c>
      <c r="AT46" s="17">
        <v>0.48538734664704503</v>
      </c>
      <c r="AU46" s="17">
        <v>22.2141549518565</v>
      </c>
      <c r="AV46" s="17">
        <v>0.11051630540915</v>
      </c>
      <c r="AW46" s="17">
        <v>0</v>
      </c>
      <c r="AX46" s="17">
        <v>7.2708956430496505E-2</v>
      </c>
      <c r="AY46" s="17">
        <v>1.2764128527654199E-2</v>
      </c>
      <c r="AZ46" s="17">
        <v>4.8242937385979699E-2</v>
      </c>
      <c r="BA46" s="17">
        <v>0.39919273834554098</v>
      </c>
      <c r="BB46" s="17">
        <v>0.39919273834554098</v>
      </c>
      <c r="BC46" s="17">
        <v>5.1072703579534501E-2</v>
      </c>
      <c r="BD46" s="17">
        <v>0</v>
      </c>
      <c r="BE46" s="5">
        <v>5.4599718546933596E-3</v>
      </c>
      <c r="BF46" s="17">
        <v>3560.57999063035</v>
      </c>
      <c r="BG46" s="17">
        <v>0</v>
      </c>
      <c r="BH46" s="17">
        <v>0.494217870847732</v>
      </c>
      <c r="BI46" s="17">
        <v>3.4578073411046198E-2</v>
      </c>
      <c r="BJ46" s="17">
        <v>5.9118656620645103E-2</v>
      </c>
      <c r="BK46" s="17">
        <v>0.51297868910310396</v>
      </c>
      <c r="BL46" s="17">
        <v>2.5994017577451099E-2</v>
      </c>
      <c r="BM46" s="5">
        <v>2.9639489189084899E-5</v>
      </c>
      <c r="BN46" s="5">
        <v>8.4360191140726496E-5</v>
      </c>
      <c r="BO46" s="17">
        <v>0.26377202144964901</v>
      </c>
      <c r="BP46" s="17">
        <v>1.29489623174986E-2</v>
      </c>
      <c r="BQ46" s="17">
        <v>0</v>
      </c>
      <c r="BR46" s="17">
        <v>6.3082940682550895E-2</v>
      </c>
      <c r="BS46" s="17">
        <v>0.16490305450376699</v>
      </c>
      <c r="BT46" s="17">
        <v>0</v>
      </c>
      <c r="BU46" s="17">
        <v>5.0312321081146596</v>
      </c>
      <c r="BV46" s="17">
        <v>0.247333970910012</v>
      </c>
      <c r="BW46" s="17">
        <v>2.7482087556562299E-2</v>
      </c>
      <c r="BX46" s="17">
        <v>0.27481605846657498</v>
      </c>
      <c r="BY46" s="17">
        <v>3.15005510419594E-4</v>
      </c>
      <c r="BZ46" s="17">
        <v>0.21807421517661699</v>
      </c>
      <c r="CA46" s="17">
        <v>2.1993789550918401E-2</v>
      </c>
      <c r="CB46" s="17">
        <v>1.94402140247027E-3</v>
      </c>
      <c r="CC46" s="17">
        <v>7.9796850256562803E-4</v>
      </c>
      <c r="CD46" s="17">
        <v>9.6600604286887397E-4</v>
      </c>
      <c r="CE46" s="17">
        <v>8.8700729840109798E-4</v>
      </c>
      <c r="CF46" s="17">
        <v>3.7600171078666401E-3</v>
      </c>
      <c r="CG46" s="5">
        <v>7.6349950671582902E-5</v>
      </c>
      <c r="CH46" s="17">
        <v>0.52434966471006395</v>
      </c>
      <c r="CI46" s="5">
        <v>3.68477984093652E-5</v>
      </c>
      <c r="CJ46" s="17">
        <v>8.7803042378346192E-3</v>
      </c>
      <c r="CK46" s="17">
        <v>9.5378260222556493E-2</v>
      </c>
      <c r="CL46" s="5">
        <v>5.3141784751731999E-5</v>
      </c>
      <c r="CM46" s="17">
        <v>0</v>
      </c>
      <c r="CN46" s="17">
        <v>2.1190473828381199E-3</v>
      </c>
      <c r="CO46" s="17">
        <v>4.7534736889553901</v>
      </c>
      <c r="CP46" s="17">
        <v>2.99317811859212</v>
      </c>
      <c r="CQ46" s="17">
        <v>1.7602955703632599</v>
      </c>
      <c r="CR46" s="5">
        <v>3.1954650925665602E-5</v>
      </c>
      <c r="CS46" s="5">
        <v>7.0324101478750099E-6</v>
      </c>
      <c r="CT46" s="17">
        <v>2.7184530167496099E-2</v>
      </c>
      <c r="CU46" s="17">
        <v>1.23595870743012E-3</v>
      </c>
      <c r="CV46" s="17">
        <v>1.1684846971676099</v>
      </c>
      <c r="CW46" s="17">
        <v>7.0505644383449901E-3</v>
      </c>
      <c r="CX46" s="17">
        <v>3.2160134922865698E-3</v>
      </c>
      <c r="CY46" s="17">
        <v>1.66926393183308</v>
      </c>
      <c r="CZ46" s="17">
        <v>0</v>
      </c>
      <c r="DA46" s="5">
        <v>5.6015509515699602E-5</v>
      </c>
      <c r="DB46" s="17">
        <v>1.0196132100949599E-2</v>
      </c>
      <c r="DC46" s="5">
        <v>7.33673726968589E-6</v>
      </c>
      <c r="DD46" s="17">
        <v>9.2128606182862297E-2</v>
      </c>
      <c r="DE46" s="17">
        <v>1.4737383318031001E-2</v>
      </c>
      <c r="DF46" s="17">
        <v>1.19269071308498E-2</v>
      </c>
      <c r="DG46" s="17">
        <v>0</v>
      </c>
      <c r="DH46" s="17">
        <v>8.4811317107535908E-3</v>
      </c>
      <c r="DI46" s="17">
        <v>7.9916411289869205E-2</v>
      </c>
      <c r="DJ46" s="17">
        <v>4.8515183865870802E-2</v>
      </c>
      <c r="DK46" s="17">
        <v>7.4589050718431096E-2</v>
      </c>
      <c r="DL46" s="17">
        <v>4.8710291726604797</v>
      </c>
      <c r="DM46" s="17">
        <v>1.75838770554517E-2</v>
      </c>
      <c r="DN46" s="17">
        <v>3.4836282588997798E-2</v>
      </c>
      <c r="DP46" s="26">
        <f t="shared" si="29"/>
        <v>1.0328889295825505</v>
      </c>
      <c r="DQ46" s="40">
        <f t="shared" si="30"/>
        <v>-4.0731415329189353E-7</v>
      </c>
      <c r="DR46" s="40">
        <f t="shared" si="31"/>
        <v>3.3052017245817586E-7</v>
      </c>
      <c r="DS46" s="40">
        <f t="shared" si="32"/>
        <v>-7.0647971567789289E-6</v>
      </c>
      <c r="DT46" s="40">
        <f t="shared" si="33"/>
        <v>-2.7580761648355508E-7</v>
      </c>
      <c r="DU46" s="40">
        <f t="shared" si="34"/>
        <v>-2.944721582022566E-7</v>
      </c>
      <c r="DV46" s="40">
        <f t="shared" si="35"/>
        <v>6.579789665410823E-6</v>
      </c>
      <c r="DW46" s="40">
        <f t="shared" si="36"/>
        <v>-1.6984898890960095E-7</v>
      </c>
      <c r="DX46" s="40">
        <f t="shared" si="37"/>
        <v>9.4285027332999819E-6</v>
      </c>
      <c r="DY46" s="40">
        <f t="shared" si="38"/>
        <v>3.200954561678679E-6</v>
      </c>
      <c r="DZ46" s="40">
        <f t="shared" si="39"/>
        <v>-1.086239592349923E-6</v>
      </c>
      <c r="EA46" s="40">
        <f t="shared" si="40"/>
        <v>-3.3805657956416346E-7</v>
      </c>
      <c r="EB46" s="40">
        <f t="shared" si="41"/>
        <v>-6.5545853270151019E-7</v>
      </c>
      <c r="EC46" s="40">
        <f t="shared" si="42"/>
        <v>3.7898767577775358E-6</v>
      </c>
      <c r="ED46" s="40">
        <f t="shared" si="43"/>
        <v>-6.9918419187283894E-6</v>
      </c>
      <c r="EE46" s="40">
        <f t="shared" si="44"/>
        <v>1.1009501167699172E-5</v>
      </c>
      <c r="EF46" s="40">
        <f t="shared" si="45"/>
        <v>-3.94704691377939E-5</v>
      </c>
      <c r="EG46" s="40">
        <f t="shared" si="46"/>
        <v>6.2555578405985993E-6</v>
      </c>
      <c r="EH46" s="40">
        <f t="shared" si="47"/>
        <v>8.2281861307725988E-6</v>
      </c>
      <c r="EI46" s="40">
        <f t="shared" si="48"/>
        <v>4.5499645346364647E-6</v>
      </c>
      <c r="EJ46" s="40">
        <f t="shared" si="49"/>
        <v>8.1318900419357935E-8</v>
      </c>
      <c r="EK46" s="40">
        <f t="shared" si="50"/>
        <v>0.12672252415787327</v>
      </c>
      <c r="EL46" s="40">
        <f t="shared" si="51"/>
        <v>-1.6830965550656653E-6</v>
      </c>
      <c r="EM46" s="40">
        <f t="shared" si="52"/>
        <v>4.3635643431785011E-6</v>
      </c>
      <c r="EN46" s="40">
        <f t="shared" si="53"/>
        <v>9.6281665832054756E-5</v>
      </c>
      <c r="EO46" s="40">
        <f t="shared" si="54"/>
        <v>-5.1548180641850738E-6</v>
      </c>
      <c r="EP46" s="40">
        <f t="shared" si="55"/>
        <v>-2.9100703760810966E-6</v>
      </c>
      <c r="EQ46" s="40">
        <f t="shared" si="56"/>
        <v>-7.7864634945302721E-6</v>
      </c>
      <c r="ER46" s="40">
        <f t="shared" si="57"/>
        <v>2.3730855186138801E-5</v>
      </c>
      <c r="ES46" s="40">
        <f t="shared" si="58"/>
        <v>-2.8041244526782427E-6</v>
      </c>
      <c r="ET46" s="40"/>
    </row>
    <row r="47" spans="1:150" x14ac:dyDescent="0.25">
      <c r="A47" s="17" t="s">
        <v>217</v>
      </c>
      <c r="B47" s="15">
        <v>24460.130899</v>
      </c>
      <c r="C47" s="15">
        <v>143.81983500000001</v>
      </c>
      <c r="D47" s="15">
        <v>492.67180499999898</v>
      </c>
      <c r="E47" s="15">
        <v>4091.7470560000002</v>
      </c>
      <c r="F47" s="15">
        <v>3906.71975199999</v>
      </c>
      <c r="G47" s="15">
        <v>241.618889</v>
      </c>
      <c r="H47" s="15">
        <v>4563.0129479999896</v>
      </c>
      <c r="I47" s="17">
        <v>242.73421500000001</v>
      </c>
      <c r="J47" s="17">
        <v>74.119250000000093</v>
      </c>
      <c r="K47" s="17">
        <v>140.08797300000001</v>
      </c>
      <c r="L47" s="17">
        <v>17.829356999999899</v>
      </c>
      <c r="M47" s="17">
        <v>503.04306400000002</v>
      </c>
      <c r="N47" s="17">
        <v>61.129281999999897</v>
      </c>
      <c r="O47" s="17">
        <v>22.1593879999999</v>
      </c>
      <c r="P47" s="17">
        <v>2.4535429999999798</v>
      </c>
      <c r="Q47" s="17">
        <v>1.00487499999999</v>
      </c>
      <c r="R47" s="17">
        <v>1.2223629999999801</v>
      </c>
      <c r="S47" s="17">
        <v>1.1193059999999899</v>
      </c>
      <c r="T47" s="17">
        <v>4.7443270000000899</v>
      </c>
      <c r="U47" s="17">
        <v>332.390467</v>
      </c>
      <c r="V47" s="17">
        <v>70.553376999999998</v>
      </c>
      <c r="W47" s="17">
        <v>76.411632999999895</v>
      </c>
      <c r="X47" s="17">
        <v>10.188190000000001</v>
      </c>
      <c r="Y47" s="17">
        <v>6.7825000000000205E-2</v>
      </c>
      <c r="Z47" s="17">
        <v>6.87703199999999</v>
      </c>
      <c r="AA47" s="17">
        <v>16.3229199999999</v>
      </c>
      <c r="AB47" s="17">
        <v>15.0275959999999</v>
      </c>
      <c r="AC47" s="17">
        <v>0.18822700000000001</v>
      </c>
      <c r="AD47" s="17">
        <v>2.0268999999999999E-2</v>
      </c>
      <c r="AE47" s="15"/>
      <c r="AF47" s="17" t="s">
        <v>217</v>
      </c>
      <c r="AG47" s="17">
        <v>385.30322520745699</v>
      </c>
      <c r="AH47" s="17">
        <v>57.799800375863903</v>
      </c>
      <c r="AI47" s="17">
        <v>76.415303708372605</v>
      </c>
      <c r="AJ47" s="17">
        <v>74.122748259209899</v>
      </c>
      <c r="AK47" s="17">
        <v>10.1886705444748</v>
      </c>
      <c r="AL47" s="17">
        <v>242.745804004299</v>
      </c>
      <c r="AM47" s="17">
        <v>242.745804004299</v>
      </c>
      <c r="AN47" s="17">
        <v>20.684600915564001</v>
      </c>
      <c r="AO47" s="17">
        <v>122.53149571292001</v>
      </c>
      <c r="AP47" s="17">
        <v>140.094591933131</v>
      </c>
      <c r="AQ47" s="17">
        <v>0.188235836389788</v>
      </c>
      <c r="AR47" s="17">
        <v>17.830219428592699</v>
      </c>
      <c r="AS47" s="17">
        <v>6.7828208241229704E-2</v>
      </c>
      <c r="AT47" s="17">
        <v>412.99823041181497</v>
      </c>
      <c r="AU47" s="17">
        <v>24461.397717382799</v>
      </c>
      <c r="AV47" s="17">
        <v>94.035303791569604</v>
      </c>
      <c r="AW47" s="17">
        <v>0</v>
      </c>
      <c r="AX47" s="17">
        <v>61.865773237158301</v>
      </c>
      <c r="AY47" s="17">
        <v>10.8605270617782</v>
      </c>
      <c r="AZ47" s="17">
        <v>41.0480455232141</v>
      </c>
      <c r="BA47" s="17">
        <v>503.06712517861001</v>
      </c>
      <c r="BB47" s="17">
        <v>503.06712517861001</v>
      </c>
      <c r="BC47" s="17">
        <v>43.455644359115603</v>
      </c>
      <c r="BD47" s="17">
        <v>0</v>
      </c>
      <c r="BE47" s="17">
        <v>6.8773281179105101</v>
      </c>
      <c r="BF47" s="17">
        <v>4487136.9276428698</v>
      </c>
      <c r="BG47" s="17">
        <v>0</v>
      </c>
      <c r="BH47" s="17">
        <v>420.51016960018501</v>
      </c>
      <c r="BI47" s="17">
        <v>29.4208630436266</v>
      </c>
      <c r="BJ47" s="17">
        <v>50.3015014028705</v>
      </c>
      <c r="BK47" s="17">
        <v>436.47330279870403</v>
      </c>
      <c r="BL47" s="17">
        <v>22.117307010708</v>
      </c>
      <c r="BM47" s="17">
        <v>5.2702036740025398E-3</v>
      </c>
      <c r="BN47" s="17">
        <v>1.49997251938689E-2</v>
      </c>
      <c r="BO47" s="17">
        <v>332.40737341534202</v>
      </c>
      <c r="BP47" s="17">
        <v>16.323678919536</v>
      </c>
      <c r="BQ47" s="17">
        <v>0</v>
      </c>
      <c r="BR47" s="17">
        <v>76.593429065458196</v>
      </c>
      <c r="BS47" s="17">
        <v>143.82835350375001</v>
      </c>
      <c r="BT47" s="17">
        <v>0</v>
      </c>
      <c r="BU47" s="17">
        <v>4699.5471227037397</v>
      </c>
      <c r="BV47" s="17">
        <v>443.42518296841303</v>
      </c>
      <c r="BW47" s="17">
        <v>49.269455863423602</v>
      </c>
      <c r="BX47" s="17">
        <v>492.69463883183698</v>
      </c>
      <c r="BY47" s="17">
        <v>0.268023100979914</v>
      </c>
      <c r="BZ47" s="17">
        <v>185.55259870695599</v>
      </c>
      <c r="CA47" s="17">
        <v>18.713659355683198</v>
      </c>
      <c r="CB47" s="17">
        <v>2.4536560655575199</v>
      </c>
      <c r="CC47" s="17">
        <v>1.0049227225794</v>
      </c>
      <c r="CD47" s="17">
        <v>1.22242358637852</v>
      </c>
      <c r="CE47" s="17">
        <v>1.1193600319158701</v>
      </c>
      <c r="CF47" s="17">
        <v>4.7445466971958297</v>
      </c>
      <c r="CG47" s="17">
        <v>0.11117445048253601</v>
      </c>
      <c r="CH47" s="17">
        <v>446.14887688260302</v>
      </c>
      <c r="CI47" s="17">
        <v>4.51741492771595E-2</v>
      </c>
      <c r="CJ47" s="17">
        <v>13.490484896024499</v>
      </c>
      <c r="CK47" s="17">
        <v>144.033418374973</v>
      </c>
      <c r="CL47" s="17">
        <v>3.7982298282378903E-2</v>
      </c>
      <c r="CM47" s="17">
        <v>0</v>
      </c>
      <c r="CN47" s="17">
        <v>3.2698542787854699</v>
      </c>
      <c r="CO47" s="17">
        <v>4091.94609438412</v>
      </c>
      <c r="CP47" s="17">
        <v>3906.8960033271701</v>
      </c>
      <c r="CQ47" s="17">
        <v>185.05009105695001</v>
      </c>
      <c r="CR47" s="17">
        <v>4.2009618336943402E-2</v>
      </c>
      <c r="CS47" s="17">
        <v>7.2377905102046398E-3</v>
      </c>
      <c r="CT47" s="17">
        <v>17.1070491788334</v>
      </c>
      <c r="CU47" s="17">
        <v>2.0191744626840098</v>
      </c>
      <c r="CV47" s="17">
        <v>1522.3294568230201</v>
      </c>
      <c r="CW47" s="17">
        <v>10.250582327639901</v>
      </c>
      <c r="CX47" s="17">
        <v>4.5939962642680303</v>
      </c>
      <c r="CY47" s="17">
        <v>2174.7565268440198</v>
      </c>
      <c r="CZ47" s="17">
        <v>0</v>
      </c>
      <c r="DA47" s="17">
        <v>8.0613803074345305E-2</v>
      </c>
      <c r="DB47" s="17">
        <v>14.7148516065631</v>
      </c>
      <c r="DC47" s="17">
        <v>6.4161603834939898E-3</v>
      </c>
      <c r="DD47" s="17">
        <v>241.63071194342899</v>
      </c>
      <c r="DE47" s="17">
        <v>12.5396211548717</v>
      </c>
      <c r="DF47" s="17">
        <v>15.0282889389842</v>
      </c>
      <c r="DG47" s="17">
        <v>0</v>
      </c>
      <c r="DH47" s="17">
        <v>7.2163107792320398</v>
      </c>
      <c r="DI47" s="17">
        <v>67.998244334651105</v>
      </c>
      <c r="DJ47" s="17">
        <v>61.132192825965198</v>
      </c>
      <c r="DK47" s="17">
        <v>63.464926492805702</v>
      </c>
      <c r="DL47" s="17">
        <v>4563.2360850873802</v>
      </c>
      <c r="DM47" s="17">
        <v>22.160410963958</v>
      </c>
      <c r="DN47" s="17">
        <v>29.6403449156379</v>
      </c>
      <c r="DP47" s="26">
        <f t="shared" si="29"/>
        <v>1.0298715725144756</v>
      </c>
      <c r="DQ47" s="40">
        <f t="shared" si="30"/>
        <v>5.1791153041249371E-5</v>
      </c>
      <c r="DR47" s="40">
        <f t="shared" si="31"/>
        <v>5.9230381887149657E-5</v>
      </c>
      <c r="DS47" s="40">
        <f t="shared" si="32"/>
        <v>4.6346942541190773E-5</v>
      </c>
      <c r="DT47" s="40">
        <f t="shared" si="33"/>
        <v>4.8643863219249514E-5</v>
      </c>
      <c r="DU47" s="40">
        <f t="shared" si="34"/>
        <v>4.5114914395867782E-5</v>
      </c>
      <c r="DV47" s="40">
        <f t="shared" si="35"/>
        <v>4.8932198463158293E-5</v>
      </c>
      <c r="DW47" s="40">
        <f t="shared" si="36"/>
        <v>4.890126106005725E-5</v>
      </c>
      <c r="DX47" s="40">
        <f t="shared" si="37"/>
        <v>4.774359601095977E-5</v>
      </c>
      <c r="DY47" s="40">
        <f t="shared" si="38"/>
        <v>4.7197714626174177E-5</v>
      </c>
      <c r="DZ47" s="40">
        <f t="shared" si="39"/>
        <v>4.7248403908266017E-5</v>
      </c>
      <c r="EA47" s="40">
        <f t="shared" si="40"/>
        <v>4.8371267275654552E-5</v>
      </c>
      <c r="EB47" s="40">
        <f t="shared" si="41"/>
        <v>4.7831250109429136E-5</v>
      </c>
      <c r="EC47" s="40">
        <f t="shared" si="42"/>
        <v>4.7617538928421578E-5</v>
      </c>
      <c r="ED47" s="40">
        <f t="shared" si="43"/>
        <v>4.6163908412085644E-5</v>
      </c>
      <c r="EE47" s="40">
        <f t="shared" si="44"/>
        <v>4.6082566125840831E-5</v>
      </c>
      <c r="EF47" s="40">
        <f t="shared" si="45"/>
        <v>4.7491060490103469E-5</v>
      </c>
      <c r="EG47" s="40">
        <f t="shared" si="46"/>
        <v>4.9564964368110143E-5</v>
      </c>
      <c r="EH47" s="40">
        <f t="shared" si="47"/>
        <v>4.8272693865806061E-5</v>
      </c>
      <c r="EI47" s="40">
        <f t="shared" si="48"/>
        <v>4.6307346803829553E-5</v>
      </c>
      <c r="EJ47" s="40">
        <f t="shared" si="49"/>
        <v>5.0863117389046133E-5</v>
      </c>
      <c r="EK47" s="40">
        <f t="shared" si="50"/>
        <v>8.5609680532488172E-2</v>
      </c>
      <c r="EL47" s="40">
        <f t="shared" si="51"/>
        <v>4.8038606539261453E-5</v>
      </c>
      <c r="EM47" s="40">
        <f t="shared" si="52"/>
        <v>4.7166815184940657E-5</v>
      </c>
      <c r="EN47" s="40">
        <f t="shared" si="53"/>
        <v>4.7301750527080629E-5</v>
      </c>
      <c r="EO47" s="40">
        <f t="shared" si="54"/>
        <v>4.3058969410072371E-5</v>
      </c>
      <c r="EP47" s="40">
        <f t="shared" si="55"/>
        <v>4.6494103757169149E-5</v>
      </c>
      <c r="EQ47" s="40">
        <f t="shared" si="56"/>
        <v>4.611110015872795E-5</v>
      </c>
      <c r="ER47" s="40">
        <f t="shared" si="57"/>
        <v>4.6945389279921197E-5</v>
      </c>
      <c r="ES47" s="40">
        <f t="shared" si="58"/>
        <v>4.5827020151073701E-5</v>
      </c>
      <c r="ET47" s="40"/>
    </row>
    <row r="48" spans="1:150" x14ac:dyDescent="0.25">
      <c r="A48" s="17" t="s">
        <v>218</v>
      </c>
      <c r="B48" s="15">
        <v>676084.78709200094</v>
      </c>
      <c r="C48" s="15">
        <v>6975.2342700000199</v>
      </c>
      <c r="D48" s="15">
        <v>4774.3524660000103</v>
      </c>
      <c r="E48" s="15">
        <v>134769.447695001</v>
      </c>
      <c r="F48" s="15">
        <v>89990.897270998903</v>
      </c>
      <c r="G48" s="15">
        <v>6007.3232749999997</v>
      </c>
      <c r="H48" s="15">
        <v>177611.06072299799</v>
      </c>
      <c r="I48" s="17">
        <v>4928.2925449999802</v>
      </c>
      <c r="J48" s="17">
        <v>1506.2341509999901</v>
      </c>
      <c r="K48" s="17">
        <v>1321.2582219999999</v>
      </c>
      <c r="L48" s="17">
        <v>797.15903799999205</v>
      </c>
      <c r="M48" s="17">
        <v>9843.3721219999297</v>
      </c>
      <c r="N48" s="17">
        <v>1008.56011199999</v>
      </c>
      <c r="O48" s="17">
        <v>854.413379999977</v>
      </c>
      <c r="P48" s="17">
        <v>42.427240999998801</v>
      </c>
      <c r="Q48" s="17">
        <v>17.375707999999999</v>
      </c>
      <c r="R48" s="17">
        <v>21.136689000000001</v>
      </c>
      <c r="S48" s="17">
        <v>19.3550450000001</v>
      </c>
      <c r="T48" s="17">
        <v>82.038509999997203</v>
      </c>
      <c r="U48" s="17">
        <v>11076.546468</v>
      </c>
      <c r="V48" s="17">
        <v>1431.3628450000101</v>
      </c>
      <c r="W48" s="17">
        <v>946.901642000008</v>
      </c>
      <c r="X48" s="17">
        <v>206.99702299999601</v>
      </c>
      <c r="Y48" s="17">
        <v>1.1743809999999899</v>
      </c>
      <c r="Z48" s="17">
        <v>140.934178</v>
      </c>
      <c r="AA48" s="17">
        <v>282.244898000001</v>
      </c>
      <c r="AB48" s="17">
        <v>303.889447999997</v>
      </c>
      <c r="AC48" s="17">
        <v>3.2550430000000299</v>
      </c>
      <c r="AD48" s="17">
        <v>0.21060800000000199</v>
      </c>
      <c r="AE48" s="15"/>
      <c r="AF48" s="17" t="s">
        <v>218</v>
      </c>
      <c r="AG48" s="17">
        <v>17534.418465933199</v>
      </c>
      <c r="AH48" s="17">
        <v>2630.35968668655</v>
      </c>
      <c r="AI48" s="17">
        <v>946.90112031485501</v>
      </c>
      <c r="AJ48" s="17">
        <v>1506.2333038786801</v>
      </c>
      <c r="AK48" s="17">
        <v>206.99693945217899</v>
      </c>
      <c r="AL48" s="17">
        <v>4928.2900232330303</v>
      </c>
      <c r="AM48" s="17">
        <v>4928.2900232330303</v>
      </c>
      <c r="AN48" s="17">
        <v>941.31747315543396</v>
      </c>
      <c r="AO48" s="17">
        <v>5576.1717724546997</v>
      </c>
      <c r="AP48" s="17">
        <v>1321.25745188728</v>
      </c>
      <c r="AQ48" s="17">
        <v>3.2550358100550199</v>
      </c>
      <c r="AR48" s="17">
        <v>797.15857196684203</v>
      </c>
      <c r="AS48" s="17">
        <v>1.17438025807585</v>
      </c>
      <c r="AT48" s="17">
        <v>18794.765861648299</v>
      </c>
      <c r="AU48" s="17">
        <v>676084.44632500398</v>
      </c>
      <c r="AV48" s="17">
        <v>4279.3680590508502</v>
      </c>
      <c r="AW48" s="17">
        <v>0</v>
      </c>
      <c r="AX48" s="17">
        <v>2815.3938996597899</v>
      </c>
      <c r="AY48" s="17">
        <v>494.24224021931701</v>
      </c>
      <c r="AZ48" s="17">
        <v>1868.01901000049</v>
      </c>
      <c r="BA48" s="17">
        <v>9843.3672874053991</v>
      </c>
      <c r="BB48" s="17">
        <v>9843.3672874053991</v>
      </c>
      <c r="BC48" s="17">
        <v>1977.5834257776</v>
      </c>
      <c r="BD48" s="17">
        <v>0</v>
      </c>
      <c r="BE48" s="17">
        <v>140.93407171861199</v>
      </c>
      <c r="BF48" s="17">
        <v>77545278.025650397</v>
      </c>
      <c r="BG48" s="17">
        <v>0</v>
      </c>
      <c r="BH48" s="17">
        <v>19136.619235186801</v>
      </c>
      <c r="BI48" s="17">
        <v>1338.8874812686099</v>
      </c>
      <c r="BJ48" s="17">
        <v>2289.12469404697</v>
      </c>
      <c r="BK48" s="17">
        <v>19863.073538957098</v>
      </c>
      <c r="BL48" s="17">
        <v>1006.51628587915</v>
      </c>
      <c r="BM48" s="17">
        <v>5.4758106902120199E-2</v>
      </c>
      <c r="BN48" s="17">
        <v>0.155850001267657</v>
      </c>
      <c r="BO48" s="17">
        <v>11076.575130061899</v>
      </c>
      <c r="BP48" s="17">
        <v>282.24477663652902</v>
      </c>
      <c r="BQ48" s="17">
        <v>0</v>
      </c>
      <c r="BR48" s="17">
        <v>1706.0803542301401</v>
      </c>
      <c r="BS48" s="17">
        <v>6975.23065996473</v>
      </c>
      <c r="BT48" s="17">
        <v>0</v>
      </c>
      <c r="BU48" s="17">
        <v>183814.13152923301</v>
      </c>
      <c r="BV48" s="17">
        <v>4296.9147568431099</v>
      </c>
      <c r="BW48" s="17">
        <v>477.43505172027699</v>
      </c>
      <c r="BX48" s="17">
        <v>4774.3498085633901</v>
      </c>
      <c r="BY48" s="17">
        <v>12.1972263761864</v>
      </c>
      <c r="BZ48" s="17">
        <v>8444.1478272834502</v>
      </c>
      <c r="CA48" s="17">
        <v>851.62323051526903</v>
      </c>
      <c r="CB48" s="17">
        <v>42.427167590009901</v>
      </c>
      <c r="CC48" s="17">
        <v>17.3756787225891</v>
      </c>
      <c r="CD48" s="17">
        <v>21.136678759009399</v>
      </c>
      <c r="CE48" s="17">
        <v>19.354979404632999</v>
      </c>
      <c r="CF48" s="17">
        <v>82.038481494367701</v>
      </c>
      <c r="CG48" s="17">
        <v>0.72958116322690403</v>
      </c>
      <c r="CH48" s="17">
        <v>20303.3895210888</v>
      </c>
      <c r="CI48" s="17">
        <v>0</v>
      </c>
      <c r="CJ48" s="17">
        <v>433.25652700683901</v>
      </c>
      <c r="CK48" s="17">
        <v>5564.5397322257304</v>
      </c>
      <c r="CL48" s="17">
        <v>0.85629077019218702</v>
      </c>
      <c r="CM48" s="17">
        <v>0</v>
      </c>
      <c r="CN48" s="17">
        <v>517.35264071881704</v>
      </c>
      <c r="CO48" s="17">
        <v>134769.382235964</v>
      </c>
      <c r="CP48" s="17">
        <v>89990.854893797004</v>
      </c>
      <c r="CQ48" s="17">
        <v>44778.527342167203</v>
      </c>
      <c r="CR48" s="17">
        <v>23.179733600632701</v>
      </c>
      <c r="CS48" s="17">
        <v>0.22463526041127199</v>
      </c>
      <c r="CT48" s="17">
        <v>320.50315409084101</v>
      </c>
      <c r="CU48" s="17">
        <v>319.16504621758497</v>
      </c>
      <c r="CV48" s="17">
        <v>33832.888437493901</v>
      </c>
      <c r="CW48" s="17">
        <v>116.358984266593</v>
      </c>
      <c r="CX48" s="17">
        <v>160.275123897242</v>
      </c>
      <c r="CY48" s="17">
        <v>48332.700909722902</v>
      </c>
      <c r="CZ48" s="17">
        <v>0</v>
      </c>
      <c r="DA48" s="17">
        <v>4.0547078660273197</v>
      </c>
      <c r="DB48" s="17">
        <v>364.47708072598198</v>
      </c>
      <c r="DC48" s="17">
        <v>0.29230877001702998</v>
      </c>
      <c r="DD48" s="17">
        <v>6007.3199255229301</v>
      </c>
      <c r="DE48" s="17">
        <v>570.65268241040599</v>
      </c>
      <c r="DF48" s="17">
        <v>303.88918614387302</v>
      </c>
      <c r="DG48" s="17">
        <v>0</v>
      </c>
      <c r="DH48" s="17">
        <v>328.39987269889002</v>
      </c>
      <c r="DI48" s="17">
        <v>3094.46905137969</v>
      </c>
      <c r="DJ48" s="17">
        <v>1008.5596863680501</v>
      </c>
      <c r="DK48" s="17">
        <v>2888.1679634541802</v>
      </c>
      <c r="DL48" s="17">
        <v>177610.97317513201</v>
      </c>
      <c r="DM48" s="17">
        <v>854.41286689560502</v>
      </c>
      <c r="DN48" s="17">
        <v>1348.8768559483201</v>
      </c>
      <c r="DP48" s="26">
        <f t="shared" si="29"/>
        <v>1.0349255355297469</v>
      </c>
      <c r="DQ48" s="40">
        <f t="shared" si="30"/>
        <v>-5.0402997296518732E-7</v>
      </c>
      <c r="DR48" s="40">
        <f t="shared" si="31"/>
        <v>-5.1755040049237051E-7</v>
      </c>
      <c r="DS48" s="40">
        <f t="shared" si="32"/>
        <v>-5.5660671036247344E-7</v>
      </c>
      <c r="DT48" s="40">
        <f t="shared" si="33"/>
        <v>-4.8571125069853421E-7</v>
      </c>
      <c r="DU48" s="40">
        <f t="shared" si="34"/>
        <v>-4.7090542692195069E-7</v>
      </c>
      <c r="DV48" s="40">
        <f t="shared" si="35"/>
        <v>-5.5756564384412959E-7</v>
      </c>
      <c r="DW48" s="40">
        <f t="shared" si="36"/>
        <v>-4.9291899744818965E-7</v>
      </c>
      <c r="DX48" s="40">
        <f t="shared" si="37"/>
        <v>-5.1169181352641971E-7</v>
      </c>
      <c r="DY48" s="40">
        <f t="shared" si="38"/>
        <v>-5.6241010699041321E-7</v>
      </c>
      <c r="DZ48" s="40">
        <f t="shared" si="39"/>
        <v>-5.8286314294722316E-7</v>
      </c>
      <c r="EA48" s="40">
        <f t="shared" si="40"/>
        <v>-5.8461753276770127E-7</v>
      </c>
      <c r="EB48" s="40">
        <f t="shared" si="41"/>
        <v>-4.9115226679438912E-7</v>
      </c>
      <c r="EC48" s="40">
        <f t="shared" si="42"/>
        <v>-4.2201940656104771E-7</v>
      </c>
      <c r="ED48" s="40">
        <f t="shared" si="43"/>
        <v>-6.0053410209438461E-7</v>
      </c>
      <c r="EE48" s="40">
        <f t="shared" si="44"/>
        <v>-1.730256014058392E-6</v>
      </c>
      <c r="EF48" s="40">
        <f t="shared" si="45"/>
        <v>-1.6849621839408085E-6</v>
      </c>
      <c r="EG48" s="40">
        <f t="shared" si="46"/>
        <v>-4.8451252707166618E-7</v>
      </c>
      <c r="EH48" s="40">
        <f t="shared" si="47"/>
        <v>-3.3890578451619321E-6</v>
      </c>
      <c r="EI48" s="40">
        <f t="shared" si="48"/>
        <v>-3.4746644595687316E-7</v>
      </c>
      <c r="EJ48" s="40">
        <f t="shared" si="49"/>
        <v>2.5876352328604494E-6</v>
      </c>
      <c r="EK48" s="40">
        <f t="shared" si="50"/>
        <v>0.1919272322805948</v>
      </c>
      <c r="EL48" s="40">
        <f t="shared" si="51"/>
        <v>-5.5093911537376335E-7</v>
      </c>
      <c r="EM48" s="40">
        <f t="shared" si="52"/>
        <v>-4.0361844727178793E-7</v>
      </c>
      <c r="EN48" s="40">
        <f t="shared" si="53"/>
        <v>-6.3175761520498517E-7</v>
      </c>
      <c r="EO48" s="40">
        <f t="shared" si="54"/>
        <v>-7.5412074999962148E-7</v>
      </c>
      <c r="EP48" s="40">
        <f t="shared" si="55"/>
        <v>-4.2999350151622539E-7</v>
      </c>
      <c r="EQ48" s="40">
        <f t="shared" si="56"/>
        <v>-8.6168218642530531E-7</v>
      </c>
      <c r="ER48" s="40">
        <f t="shared" si="57"/>
        <v>-2.2088632961325429E-6</v>
      </c>
      <c r="ES48" s="40">
        <f t="shared" si="58"/>
        <v>5.1360715272127677E-7</v>
      </c>
      <c r="ET48" s="40"/>
    </row>
    <row r="49" spans="1:150" x14ac:dyDescent="0.25">
      <c r="A49" s="17" t="s">
        <v>219</v>
      </c>
      <c r="B49" s="15">
        <v>4532.230474</v>
      </c>
      <c r="C49" s="15">
        <v>28.0675209999999</v>
      </c>
      <c r="D49" s="15">
        <v>86.804440999999997</v>
      </c>
      <c r="E49" s="15">
        <v>734.07633399999895</v>
      </c>
      <c r="F49" s="15">
        <v>676.42059600000096</v>
      </c>
      <c r="G49" s="15">
        <v>42.964709999999897</v>
      </c>
      <c r="H49" s="15">
        <v>814.96175099999903</v>
      </c>
      <c r="I49" s="17">
        <v>42.937410999999997</v>
      </c>
      <c r="J49" s="17">
        <v>13.111003</v>
      </c>
      <c r="K49" s="17">
        <v>24.780248999999898</v>
      </c>
      <c r="L49" s="17">
        <v>3.1538469999999998</v>
      </c>
      <c r="M49" s="17">
        <v>88.983620000000002</v>
      </c>
      <c r="N49" s="17">
        <v>10.813201999999899</v>
      </c>
      <c r="O49" s="17">
        <v>3.9197850000000001</v>
      </c>
      <c r="P49" s="17">
        <v>0.43403999999999898</v>
      </c>
      <c r="Q49" s="17">
        <v>0.17775099999999999</v>
      </c>
      <c r="R49" s="17">
        <v>0.216221</v>
      </c>
      <c r="S49" s="17">
        <v>0.19800000000000001</v>
      </c>
      <c r="T49" s="17">
        <v>0.839251999999998</v>
      </c>
      <c r="U49" s="17">
        <v>58.796774999999997</v>
      </c>
      <c r="V49" s="17">
        <v>12.480227999999901</v>
      </c>
      <c r="W49" s="17">
        <v>13.516498</v>
      </c>
      <c r="X49" s="17">
        <v>1.8022099999999901</v>
      </c>
      <c r="Y49" s="17">
        <v>1.2009999999999899E-2</v>
      </c>
      <c r="Z49" s="17">
        <v>1.216483</v>
      </c>
      <c r="AA49" s="17">
        <v>2.887372</v>
      </c>
      <c r="AB49" s="17">
        <v>2.6582460000000001</v>
      </c>
      <c r="AC49" s="17">
        <v>3.3301999999999998E-2</v>
      </c>
      <c r="AD49" s="17">
        <v>2.7512000000000002E-2</v>
      </c>
      <c r="AE49" s="15"/>
      <c r="AF49" s="17" t="s">
        <v>219</v>
      </c>
      <c r="AG49" s="17">
        <v>69.073544284539906</v>
      </c>
      <c r="AH49" s="17">
        <v>10.361806050655099</v>
      </c>
      <c r="AI49" s="17">
        <v>13.516813223361201</v>
      </c>
      <c r="AJ49" s="17">
        <v>13.1113059897999</v>
      </c>
      <c r="AK49" s="17">
        <v>1.8022447522551599</v>
      </c>
      <c r="AL49" s="17">
        <v>42.938401610909203</v>
      </c>
      <c r="AM49" s="17">
        <v>42.938401610909203</v>
      </c>
      <c r="AN49" s="17">
        <v>3.7081494774219101</v>
      </c>
      <c r="AO49" s="17">
        <v>21.966299503962901</v>
      </c>
      <c r="AP49" s="17">
        <v>24.780816065013699</v>
      </c>
      <c r="AQ49" s="17">
        <v>3.3302667915103501E-2</v>
      </c>
      <c r="AR49" s="17">
        <v>3.1539221921860001</v>
      </c>
      <c r="AS49" s="17">
        <v>1.2010240530520201E-2</v>
      </c>
      <c r="AT49" s="17">
        <v>74.038452915067396</v>
      </c>
      <c r="AU49" s="17">
        <v>4532.3327010918301</v>
      </c>
      <c r="AV49" s="17">
        <v>16.857761047139999</v>
      </c>
      <c r="AW49" s="17">
        <v>0</v>
      </c>
      <c r="AX49" s="17">
        <v>11.090712986021201</v>
      </c>
      <c r="AY49" s="17">
        <v>1.94697199238972</v>
      </c>
      <c r="AZ49" s="17">
        <v>7.3587084681790298</v>
      </c>
      <c r="BA49" s="17">
        <v>88.985702277575299</v>
      </c>
      <c r="BB49" s="17">
        <v>88.985702277575299</v>
      </c>
      <c r="BC49" s="17">
        <v>7.7903153028491401</v>
      </c>
      <c r="BD49" s="17">
        <v>0</v>
      </c>
      <c r="BE49" s="17">
        <v>1.2165113635807401</v>
      </c>
      <c r="BF49" s="17">
        <v>793698.86665762705</v>
      </c>
      <c r="BG49" s="17">
        <v>0</v>
      </c>
      <c r="BH49" s="17">
        <v>75.385111573168601</v>
      </c>
      <c r="BI49" s="17">
        <v>5.2742984787966698</v>
      </c>
      <c r="BJ49" s="17">
        <v>9.0175803219830506</v>
      </c>
      <c r="BK49" s="17">
        <v>78.246843597151496</v>
      </c>
      <c r="BL49" s="17">
        <v>3.9649847782536001</v>
      </c>
      <c r="BM49" s="17">
        <v>7.1533165782062102E-3</v>
      </c>
      <c r="BN49" s="17">
        <v>2.03594254755094E-2</v>
      </c>
      <c r="BO49" s="17">
        <v>58.798316416263397</v>
      </c>
      <c r="BP49" s="17">
        <v>2.8874323589758402</v>
      </c>
      <c r="BQ49" s="17">
        <v>0</v>
      </c>
      <c r="BR49" s="17">
        <v>13.5627128619785</v>
      </c>
      <c r="BS49" s="17">
        <v>28.0681016395773</v>
      </c>
      <c r="BT49" s="17">
        <v>0</v>
      </c>
      <c r="BU49" s="17">
        <v>839.41763918054198</v>
      </c>
      <c r="BV49" s="17">
        <v>78.125816989037503</v>
      </c>
      <c r="BW49" s="17">
        <v>8.6806497142258703</v>
      </c>
      <c r="BX49" s="17">
        <v>86.806466703263297</v>
      </c>
      <c r="BY49" s="17">
        <v>4.8048815347042702E-2</v>
      </c>
      <c r="BZ49" s="17">
        <v>33.264128972579996</v>
      </c>
      <c r="CA49" s="17">
        <v>3.35480682849628</v>
      </c>
      <c r="CB49" s="17">
        <v>0.43404763427856502</v>
      </c>
      <c r="CC49" s="17">
        <v>0.17775523537801</v>
      </c>
      <c r="CD49" s="17">
        <v>0.21622736845693</v>
      </c>
      <c r="CE49" s="17">
        <v>0.198005501563187</v>
      </c>
      <c r="CF49" s="17">
        <v>0.83927160829599201</v>
      </c>
      <c r="CG49" s="17">
        <v>1.90151123310019E-2</v>
      </c>
      <c r="CH49" s="17">
        <v>79.981382475212797</v>
      </c>
      <c r="CI49" s="17">
        <v>7.8806127857052304E-3</v>
      </c>
      <c r="CJ49" s="17">
        <v>2.29457814392874</v>
      </c>
      <c r="CK49" s="17">
        <v>24.541672890314501</v>
      </c>
      <c r="CL49" s="17">
        <v>7.2123733802917801E-3</v>
      </c>
      <c r="CM49" s="17">
        <v>0</v>
      </c>
      <c r="CN49" s="17">
        <v>0.55592280317686005</v>
      </c>
      <c r="CO49" s="17">
        <v>734.09371870147402</v>
      </c>
      <c r="CP49" s="17">
        <v>676.43666616092298</v>
      </c>
      <c r="CQ49" s="17">
        <v>57.657052540551199</v>
      </c>
      <c r="CR49" s="17">
        <v>7.2674486703373604E-3</v>
      </c>
      <c r="CS49" s="17">
        <v>1.2925024068960499E-3</v>
      </c>
      <c r="CT49" s="17">
        <v>3.33446338530729</v>
      </c>
      <c r="CU49" s="17">
        <v>0.34136848162171901</v>
      </c>
      <c r="CV49" s="17">
        <v>263.63272280736498</v>
      </c>
      <c r="CW49" s="17">
        <v>1.7535344025749899</v>
      </c>
      <c r="CX49" s="17">
        <v>0.78736567028775795</v>
      </c>
      <c r="CY49" s="17">
        <v>376.61818216791499</v>
      </c>
      <c r="CZ49" s="17">
        <v>0</v>
      </c>
      <c r="DA49" s="17">
        <v>1.38054940282301E-2</v>
      </c>
      <c r="DB49" s="17">
        <v>2.5192069025612098</v>
      </c>
      <c r="DC49" s="17">
        <v>1.1749622667923301E-3</v>
      </c>
      <c r="DD49" s="17">
        <v>42.965684492578603</v>
      </c>
      <c r="DE49" s="17">
        <v>2.2479861188769701</v>
      </c>
      <c r="DF49" s="17">
        <v>2.65831394029167</v>
      </c>
      <c r="DG49" s="17">
        <v>0</v>
      </c>
      <c r="DH49" s="17">
        <v>1.2936806769969</v>
      </c>
      <c r="DI49" s="17">
        <v>12.190084204199501</v>
      </c>
      <c r="DJ49" s="17">
        <v>10.813467236126501</v>
      </c>
      <c r="DK49" s="17">
        <v>11.377396198845799</v>
      </c>
      <c r="DL49" s="17">
        <v>814.981048628449</v>
      </c>
      <c r="DM49" s="17">
        <v>3.9198668529909502</v>
      </c>
      <c r="DN49" s="17">
        <v>5.3136352162165901</v>
      </c>
      <c r="DP49" s="26">
        <f t="shared" si="29"/>
        <v>1.0299842439198039</v>
      </c>
      <c r="DQ49" s="40">
        <f t="shared" si="30"/>
        <v>2.2555581058072395E-5</v>
      </c>
      <c r="DR49" s="40">
        <f t="shared" si="31"/>
        <v>2.0687241220917915E-5</v>
      </c>
      <c r="DS49" s="40">
        <f t="shared" si="32"/>
        <v>2.3336401225137327E-5</v>
      </c>
      <c r="DT49" s="40">
        <f t="shared" si="33"/>
        <v>2.3682416487038455E-5</v>
      </c>
      <c r="DU49" s="40">
        <f t="shared" si="34"/>
        <v>2.3757645785857799E-5</v>
      </c>
      <c r="DV49" s="40">
        <f t="shared" si="35"/>
        <v>2.2681232544245706E-5</v>
      </c>
      <c r="DW49" s="40">
        <f t="shared" si="36"/>
        <v>2.3679183012328174E-5</v>
      </c>
      <c r="DX49" s="40">
        <f t="shared" si="37"/>
        <v>2.3071044251031197E-5</v>
      </c>
      <c r="DY49" s="40">
        <f t="shared" si="38"/>
        <v>2.3109582073948759E-5</v>
      </c>
      <c r="DZ49" s="40">
        <f t="shared" si="39"/>
        <v>2.2883749626598745E-5</v>
      </c>
      <c r="EA49" s="40">
        <f t="shared" si="40"/>
        <v>2.3841418432876561E-5</v>
      </c>
      <c r="EB49" s="40">
        <f t="shared" si="41"/>
        <v>2.3400684028111611E-5</v>
      </c>
      <c r="EC49" s="40">
        <f t="shared" si="42"/>
        <v>2.4528916282297052E-5</v>
      </c>
      <c r="ED49" s="40">
        <f t="shared" si="43"/>
        <v>2.0882010352632384E-5</v>
      </c>
      <c r="EE49" s="40">
        <f t="shared" si="44"/>
        <v>1.7588882513219354E-5</v>
      </c>
      <c r="EF49" s="40">
        <f t="shared" si="45"/>
        <v>2.3827590337064264E-5</v>
      </c>
      <c r="EG49" s="40">
        <f t="shared" si="46"/>
        <v>2.945346164341314E-5</v>
      </c>
      <c r="EH49" s="40">
        <f t="shared" si="47"/>
        <v>2.7785672661556233E-5</v>
      </c>
      <c r="EI49" s="40">
        <f t="shared" si="48"/>
        <v>2.336401461540922E-5</v>
      </c>
      <c r="EJ49" s="40">
        <f t="shared" si="49"/>
        <v>2.6216000170080897E-5</v>
      </c>
      <c r="EK49" s="40">
        <f t="shared" si="50"/>
        <v>8.6735984469082469E-2</v>
      </c>
      <c r="EL49" s="40">
        <f t="shared" si="51"/>
        <v>2.3321378155811328E-5</v>
      </c>
      <c r="EM49" s="40">
        <f t="shared" si="52"/>
        <v>1.9283133025452722E-5</v>
      </c>
      <c r="EN49" s="40">
        <f t="shared" si="53"/>
        <v>2.0027520424780354E-5</v>
      </c>
      <c r="EO49" s="40">
        <f t="shared" si="54"/>
        <v>2.3316051880789434E-5</v>
      </c>
      <c r="EP49" s="40">
        <f t="shared" si="55"/>
        <v>2.090446809074602E-5</v>
      </c>
      <c r="EQ49" s="40">
        <f t="shared" si="56"/>
        <v>2.5558316149031733E-5</v>
      </c>
      <c r="ER49" s="40">
        <f t="shared" si="57"/>
        <v>2.0056306032752548E-5</v>
      </c>
      <c r="ES49" s="40">
        <f t="shared" si="58"/>
        <v>2.6972001875776832E-5</v>
      </c>
      <c r="ET49" s="40"/>
    </row>
    <row r="50" spans="1:150" x14ac:dyDescent="0.25">
      <c r="A50" s="17" t="s">
        <v>220</v>
      </c>
      <c r="B50" s="15">
        <v>115.589209</v>
      </c>
      <c r="C50" s="15">
        <v>0.78066999999999898</v>
      </c>
      <c r="D50" s="15">
        <v>2.0823469999999999</v>
      </c>
      <c r="E50" s="15">
        <v>20.7458869999999</v>
      </c>
      <c r="F50" s="15">
        <v>17.910958000000001</v>
      </c>
      <c r="G50" s="15">
        <v>1.002327</v>
      </c>
      <c r="H50" s="15">
        <v>23.005462999999999</v>
      </c>
      <c r="I50" s="17">
        <v>1.068797</v>
      </c>
      <c r="J50" s="17">
        <v>0.32634000000000002</v>
      </c>
      <c r="K50" s="17">
        <v>0.61681699999999995</v>
      </c>
      <c r="L50" s="17">
        <v>7.8515000000000001E-2</v>
      </c>
      <c r="M50" s="17">
        <v>2.2149510000000001</v>
      </c>
      <c r="N50" s="17">
        <v>0.26916200000000001</v>
      </c>
      <c r="O50" s="17">
        <v>9.7589999999999899E-2</v>
      </c>
      <c r="P50" s="17">
        <v>1.0749999999999999E-2</v>
      </c>
      <c r="Q50" s="17">
        <v>4.4199999999999899E-3</v>
      </c>
      <c r="R50" s="17">
        <v>5.3859999999999898E-3</v>
      </c>
      <c r="S50" s="17">
        <v>4.9079999999999896E-3</v>
      </c>
      <c r="T50" s="17">
        <v>2.0823000000000001E-2</v>
      </c>
      <c r="U50" s="17">
        <v>1.4635389999999999</v>
      </c>
      <c r="V50" s="17">
        <v>0.31064999999999898</v>
      </c>
      <c r="W50" s="17">
        <v>0.33643699999999999</v>
      </c>
      <c r="X50" s="17">
        <v>4.4856E-2</v>
      </c>
      <c r="Y50" s="17">
        <v>2.7899999999999898E-4</v>
      </c>
      <c r="Z50" s="17">
        <v>3.0290000000000001E-2</v>
      </c>
      <c r="AA50" s="17">
        <v>7.1859999999999993E-2</v>
      </c>
      <c r="AB50" s="17">
        <v>6.6174999999999998E-2</v>
      </c>
      <c r="AC50" s="17">
        <v>8.2299999999999995E-4</v>
      </c>
      <c r="AD50" s="17">
        <v>6.8699999999999903E-4</v>
      </c>
      <c r="AE50" s="15"/>
      <c r="AF50" s="17" t="s">
        <v>220</v>
      </c>
      <c r="AG50" s="17">
        <v>2.0405552631703499</v>
      </c>
      <c r="AH50" s="17">
        <v>0.30610918563892697</v>
      </c>
      <c r="AI50" s="17">
        <v>0.33661866082441799</v>
      </c>
      <c r="AJ50" s="17">
        <v>0.32652124681572098</v>
      </c>
      <c r="AK50" s="17">
        <v>4.48802962707716E-2</v>
      </c>
      <c r="AL50" s="17">
        <v>1.06937977008197</v>
      </c>
      <c r="AM50" s="17">
        <v>1.06937977008197</v>
      </c>
      <c r="AN50" s="17">
        <v>0.10954548799914</v>
      </c>
      <c r="AO50" s="17">
        <v>0.648923945236352</v>
      </c>
      <c r="AP50" s="17">
        <v>0.61714936470561099</v>
      </c>
      <c r="AQ50" s="17">
        <v>8.23411669846393E-4</v>
      </c>
      <c r="AR50" s="17">
        <v>7.8558378185044894E-2</v>
      </c>
      <c r="AS50" s="17">
        <v>2.7914034400921498E-4</v>
      </c>
      <c r="AT50" s="17">
        <v>2.1872435806595099</v>
      </c>
      <c r="AU50" s="17">
        <v>115.658642036629</v>
      </c>
      <c r="AV50" s="17">
        <v>0.49800852577092802</v>
      </c>
      <c r="AW50" s="17">
        <v>0</v>
      </c>
      <c r="AX50" s="17">
        <v>0.32763858571735599</v>
      </c>
      <c r="AY50" s="17">
        <v>5.75176856048722E-2</v>
      </c>
      <c r="AZ50" s="17">
        <v>0.21739189863837</v>
      </c>
      <c r="BA50" s="17">
        <v>2.2161629870403501</v>
      </c>
      <c r="BB50" s="17">
        <v>2.2161629870403501</v>
      </c>
      <c r="BC50" s="17">
        <v>0.230137217944961</v>
      </c>
      <c r="BD50" s="17">
        <v>0</v>
      </c>
      <c r="BE50" s="17">
        <v>3.03067772077911E-2</v>
      </c>
      <c r="BF50" s="17">
        <v>19766.8977951575</v>
      </c>
      <c r="BG50" s="17">
        <v>0</v>
      </c>
      <c r="BH50" s="17">
        <v>2.22700560620931</v>
      </c>
      <c r="BI50" s="17">
        <v>0.155812006979723</v>
      </c>
      <c r="BJ50" s="17">
        <v>0.26639683546691101</v>
      </c>
      <c r="BK50" s="17">
        <v>2.31155719579399</v>
      </c>
      <c r="BL50" s="17">
        <v>0.117133902885299</v>
      </c>
      <c r="BM50" s="17">
        <v>1.7871575257527399E-4</v>
      </c>
      <c r="BN50" s="17">
        <v>5.0865104691986702E-4</v>
      </c>
      <c r="BO50" s="17">
        <v>1.4643406875140099</v>
      </c>
      <c r="BP50" s="17">
        <v>7.1899292757485994E-2</v>
      </c>
      <c r="BQ50" s="17">
        <v>0</v>
      </c>
      <c r="BR50" s="17">
        <v>0.34279004652967099</v>
      </c>
      <c r="BS50" s="17">
        <v>0.78115155442384898</v>
      </c>
      <c r="BT50" s="17">
        <v>0</v>
      </c>
      <c r="BU50" s="17">
        <v>23.740748954182401</v>
      </c>
      <c r="BV50" s="17">
        <v>1.87503257593544</v>
      </c>
      <c r="BW50" s="17">
        <v>0.20833855013034799</v>
      </c>
      <c r="BX50" s="17">
        <v>2.0833711260657899</v>
      </c>
      <c r="BY50" s="17">
        <v>1.4194382473618899E-3</v>
      </c>
      <c r="BZ50" s="17">
        <v>0.98268067692367</v>
      </c>
      <c r="CA50" s="17">
        <v>9.9107250542163405E-2</v>
      </c>
      <c r="CB50" s="17">
        <v>1.07558274053252E-2</v>
      </c>
      <c r="CC50" s="17">
        <v>4.4224278840589203E-3</v>
      </c>
      <c r="CD50" s="17">
        <v>5.3889888655566298E-3</v>
      </c>
      <c r="CE50" s="17">
        <v>4.9107827444236796E-3</v>
      </c>
      <c r="CF50" s="17">
        <v>2.0834552511340001E-2</v>
      </c>
      <c r="CG50" s="17">
        <v>0</v>
      </c>
      <c r="CH50" s="17">
        <v>2.3627898485391601</v>
      </c>
      <c r="CI50" s="17">
        <v>1.1275542166151299E-3</v>
      </c>
      <c r="CJ50" s="17">
        <v>8.7312281287719701E-2</v>
      </c>
      <c r="CK50" s="17">
        <v>0.85169969851794203</v>
      </c>
      <c r="CL50" s="17">
        <v>7.0578499424042501E-4</v>
      </c>
      <c r="CM50" s="17">
        <v>0</v>
      </c>
      <c r="CN50" s="17">
        <v>8.4293171955003604E-2</v>
      </c>
      <c r="CO50" s="17">
        <v>20.7580007721904</v>
      </c>
      <c r="CP50" s="17">
        <v>17.9209818784697</v>
      </c>
      <c r="CQ50" s="17">
        <v>2.8370188937206802</v>
      </c>
      <c r="CR50" s="17">
        <v>1.5271365664114799E-4</v>
      </c>
      <c r="CS50" s="17">
        <v>2.6454925180641198E-4</v>
      </c>
      <c r="CT50" s="17">
        <v>4.7224206418756902E-2</v>
      </c>
      <c r="CU50" s="17">
        <v>2.47940540683543E-3</v>
      </c>
      <c r="CV50" s="17">
        <v>6.8748204500735701</v>
      </c>
      <c r="CW50" s="17">
        <v>1.05818223405369E-2</v>
      </c>
      <c r="CX50" s="17">
        <v>7.4150457734640601E-2</v>
      </c>
      <c r="CY50" s="17">
        <v>9.8211734210772796</v>
      </c>
      <c r="CZ50" s="17">
        <v>0</v>
      </c>
      <c r="DA50" s="17">
        <v>1.09079482134294E-3</v>
      </c>
      <c r="DB50" s="17">
        <v>6.3838997007225604E-2</v>
      </c>
      <c r="DC50" s="5">
        <v>6.6569709596168302E-5</v>
      </c>
      <c r="DD50" s="17">
        <v>1.0028217450685299</v>
      </c>
      <c r="DE50" s="17">
        <v>6.6409624511344398E-2</v>
      </c>
      <c r="DF50" s="17">
        <v>6.6211197982219694E-2</v>
      </c>
      <c r="DG50" s="17">
        <v>0</v>
      </c>
      <c r="DH50" s="17">
        <v>3.8217017752464999E-2</v>
      </c>
      <c r="DI50" s="17">
        <v>0.36011298553064702</v>
      </c>
      <c r="DJ50" s="17">
        <v>0.26930326544087002</v>
      </c>
      <c r="DK50" s="17">
        <v>0.33610888512706799</v>
      </c>
      <c r="DL50" s="17">
        <v>23.018845428440699</v>
      </c>
      <c r="DM50" s="17">
        <v>9.7644084531875994E-2</v>
      </c>
      <c r="DN50" s="17">
        <v>0.15697516982142501</v>
      </c>
      <c r="DP50" s="26">
        <f t="shared" si="29"/>
        <v>1.0313614133248299</v>
      </c>
      <c r="DQ50" s="40">
        <f t="shared" si="30"/>
        <v>6.006878776115464E-4</v>
      </c>
      <c r="DR50" s="40">
        <f t="shared" si="31"/>
        <v>6.1684761019381617E-4</v>
      </c>
      <c r="DS50" s="40">
        <f t="shared" si="32"/>
        <v>4.9181335569429261E-4</v>
      </c>
      <c r="DT50" s="40">
        <f t="shared" si="33"/>
        <v>5.8391199135035391E-4</v>
      </c>
      <c r="DU50" s="40">
        <f t="shared" si="34"/>
        <v>5.5965060437856528E-4</v>
      </c>
      <c r="DV50" s="40">
        <f t="shared" si="35"/>
        <v>4.9359646954534608E-4</v>
      </c>
      <c r="DW50" s="40">
        <f t="shared" si="36"/>
        <v>5.8170654686236104E-4</v>
      </c>
      <c r="DX50" s="40">
        <f t="shared" si="37"/>
        <v>5.4525796944607078E-4</v>
      </c>
      <c r="DY50" s="40">
        <f t="shared" si="38"/>
        <v>5.5539258356609371E-4</v>
      </c>
      <c r="DZ50" s="40">
        <f t="shared" si="39"/>
        <v>5.3883843281077456E-4</v>
      </c>
      <c r="EA50" s="40">
        <f t="shared" si="40"/>
        <v>5.5248277456400395E-4</v>
      </c>
      <c r="EB50" s="40">
        <f t="shared" si="41"/>
        <v>5.4718458347384252E-4</v>
      </c>
      <c r="EC50" s="40">
        <f t="shared" si="42"/>
        <v>5.248342666127042E-4</v>
      </c>
      <c r="ED50" s="40">
        <f t="shared" si="43"/>
        <v>5.5420157676088421E-4</v>
      </c>
      <c r="EE50" s="40">
        <f t="shared" si="44"/>
        <v>5.4208421629771191E-4</v>
      </c>
      <c r="EF50" s="40">
        <f t="shared" si="45"/>
        <v>5.492950359571023E-4</v>
      </c>
      <c r="EG50" s="40">
        <f t="shared" si="46"/>
        <v>5.5493233506127588E-4</v>
      </c>
      <c r="EH50" s="40">
        <f t="shared" si="47"/>
        <v>5.6698134142013374E-4</v>
      </c>
      <c r="EI50" s="40">
        <f t="shared" si="48"/>
        <v>5.5479572299858804E-4</v>
      </c>
      <c r="EJ50" s="40">
        <f t="shared" si="49"/>
        <v>5.4777324964349879E-4</v>
      </c>
      <c r="EK50" s="40">
        <f t="shared" si="50"/>
        <v>0.10346063585923744</v>
      </c>
      <c r="EL50" s="40">
        <f t="shared" si="51"/>
        <v>5.3995495268952659E-4</v>
      </c>
      <c r="EM50" s="40">
        <f t="shared" si="52"/>
        <v>5.4165040956838828E-4</v>
      </c>
      <c r="EN50" s="40">
        <f t="shared" si="53"/>
        <v>5.0302512263801665E-4</v>
      </c>
      <c r="EO50" s="40">
        <f t="shared" si="54"/>
        <v>5.5388602809836149E-4</v>
      </c>
      <c r="EP50" s="40">
        <f t="shared" si="55"/>
        <v>5.4679595722238814E-4</v>
      </c>
      <c r="EQ50" s="40">
        <f t="shared" si="56"/>
        <v>5.4700388696178571E-4</v>
      </c>
      <c r="ER50" s="40">
        <f t="shared" si="57"/>
        <v>5.0020637471817077E-4</v>
      </c>
      <c r="ES50" s="40">
        <f t="shared" si="58"/>
        <v>5.3391484009022105E-4</v>
      </c>
      <c r="ET50" s="40"/>
    </row>
    <row r="51" spans="1:150" x14ac:dyDescent="0.25">
      <c r="A51" s="17" t="s">
        <v>221</v>
      </c>
      <c r="B51" s="15">
        <v>20797.462660000099</v>
      </c>
      <c r="C51" s="15">
        <v>251.79766100000001</v>
      </c>
      <c r="D51" s="15">
        <v>278.35180699999898</v>
      </c>
      <c r="E51" s="15">
        <v>4353.38251700003</v>
      </c>
      <c r="F51" s="15">
        <v>2866.7536049999999</v>
      </c>
      <c r="G51" s="15">
        <v>217.97828099999899</v>
      </c>
      <c r="H51" s="15">
        <v>5685.3755780000001</v>
      </c>
      <c r="I51" s="17">
        <v>220.43746699999801</v>
      </c>
      <c r="J51" s="17">
        <v>67.372273000000106</v>
      </c>
      <c r="K51" s="17">
        <v>59.098513999999902</v>
      </c>
      <c r="L51" s="17">
        <v>35.656140999999998</v>
      </c>
      <c r="M51" s="17">
        <v>440.283898999999</v>
      </c>
      <c r="N51" s="17">
        <v>45.111948999999797</v>
      </c>
      <c r="O51" s="17">
        <v>38.217078999999401</v>
      </c>
      <c r="P51" s="17">
        <v>1.89765899999996</v>
      </c>
      <c r="Q51" s="17">
        <v>0.77723399999999498</v>
      </c>
      <c r="R51" s="17">
        <v>0.94530699999998902</v>
      </c>
      <c r="S51" s="17">
        <v>0.86568399999999102</v>
      </c>
      <c r="T51" s="17">
        <v>3.6694009999999202</v>
      </c>
      <c r="U51" s="17">
        <v>495.44247500000102</v>
      </c>
      <c r="V51" s="17">
        <v>64.023378999999807</v>
      </c>
      <c r="W51" s="17">
        <v>42.353921999999898</v>
      </c>
      <c r="X51" s="17">
        <v>9.2587539999999908</v>
      </c>
      <c r="Y51" s="17">
        <v>5.2483000000000203E-2</v>
      </c>
      <c r="Z51" s="17">
        <v>6.3038670000000501</v>
      </c>
      <c r="AA51" s="17">
        <v>12.6245069999999</v>
      </c>
      <c r="AB51" s="17">
        <v>13.5926709999998</v>
      </c>
      <c r="AC51" s="17">
        <v>0.145505</v>
      </c>
      <c r="AD51" s="17">
        <v>1.7929E-2</v>
      </c>
      <c r="AE51" s="15"/>
      <c r="AF51" s="17" t="s">
        <v>221</v>
      </c>
      <c r="AG51" s="17">
        <v>518.47624477521003</v>
      </c>
      <c r="AH51" s="17">
        <v>77.777253380575601</v>
      </c>
      <c r="AI51" s="17">
        <v>42.353947856442097</v>
      </c>
      <c r="AJ51" s="17">
        <v>67.372324280394494</v>
      </c>
      <c r="AK51" s="17">
        <v>9.2587739424388609</v>
      </c>
      <c r="AL51" s="17">
        <v>220.437482904473</v>
      </c>
      <c r="AM51" s="17">
        <v>220.437482904473</v>
      </c>
      <c r="AN51" s="17">
        <v>27.833880806595602</v>
      </c>
      <c r="AO51" s="17">
        <v>164.882180463932</v>
      </c>
      <c r="AP51" s="17">
        <v>59.098523496475202</v>
      </c>
      <c r="AQ51" s="17">
        <v>0.14550369102480701</v>
      </c>
      <c r="AR51" s="17">
        <v>35.656177278851601</v>
      </c>
      <c r="AS51" s="17">
        <v>5.2483243789359403E-2</v>
      </c>
      <c r="AT51" s="17">
        <v>555.74353503047701</v>
      </c>
      <c r="AU51" s="17">
        <v>20797.4674530068</v>
      </c>
      <c r="AV51" s="17">
        <v>126.536873793455</v>
      </c>
      <c r="AW51" s="17">
        <v>0</v>
      </c>
      <c r="AX51" s="17">
        <v>83.248523790586503</v>
      </c>
      <c r="AY51" s="17">
        <v>14.614262415969201</v>
      </c>
      <c r="AZ51" s="17">
        <v>55.235549934608102</v>
      </c>
      <c r="BA51" s="17">
        <v>440.28407695853099</v>
      </c>
      <c r="BB51" s="17">
        <v>440.28407695853099</v>
      </c>
      <c r="BC51" s="17">
        <v>58.475284289572002</v>
      </c>
      <c r="BD51" s="17">
        <v>0</v>
      </c>
      <c r="BE51" s="17">
        <v>6.3038712164695099</v>
      </c>
      <c r="BF51" s="17">
        <v>3470296.0046580299</v>
      </c>
      <c r="BG51" s="17">
        <v>0</v>
      </c>
      <c r="BH51" s="17">
        <v>565.85184078044006</v>
      </c>
      <c r="BI51" s="17">
        <v>39.589648479893903</v>
      </c>
      <c r="BJ51" s="17">
        <v>67.687258154935293</v>
      </c>
      <c r="BK51" s="17">
        <v>587.33238554222396</v>
      </c>
      <c r="BL51" s="17">
        <v>29.7617284672246</v>
      </c>
      <c r="BM51" s="17">
        <v>4.6615392009347603E-3</v>
      </c>
      <c r="BN51" s="17">
        <v>1.3267431450035E-2</v>
      </c>
      <c r="BO51" s="17">
        <v>495.444152990156</v>
      </c>
      <c r="BP51" s="17">
        <v>12.624526679402701</v>
      </c>
      <c r="BQ51" s="17">
        <v>0</v>
      </c>
      <c r="BR51" s="17">
        <v>72.146576900263298</v>
      </c>
      <c r="BS51" s="17">
        <v>251.79775959820699</v>
      </c>
      <c r="BT51" s="17">
        <v>0</v>
      </c>
      <c r="BU51" s="17">
        <v>5868.8011764414096</v>
      </c>
      <c r="BV51" s="17">
        <v>250.51674851127299</v>
      </c>
      <c r="BW51" s="17">
        <v>27.835186328168898</v>
      </c>
      <c r="BX51" s="17">
        <v>278.35193483944198</v>
      </c>
      <c r="BY51" s="17">
        <v>0.36066051916398101</v>
      </c>
      <c r="BZ51" s="17">
        <v>249.685516586479</v>
      </c>
      <c r="CA51" s="17">
        <v>25.181688000397699</v>
      </c>
      <c r="CB51" s="17">
        <v>1.8976592164631201</v>
      </c>
      <c r="CC51" s="17">
        <v>0.77723303460705295</v>
      </c>
      <c r="CD51" s="17">
        <v>0.94530439236980301</v>
      </c>
      <c r="CE51" s="17">
        <v>0.86568666311281595</v>
      </c>
      <c r="CF51" s="17">
        <v>3.6693864369362301</v>
      </c>
      <c r="CG51" s="17">
        <v>3.7973847985802202E-2</v>
      </c>
      <c r="CH51" s="17">
        <v>600.35212302867103</v>
      </c>
      <c r="CI51" s="17">
        <v>0.14455547173619401</v>
      </c>
      <c r="CJ51" s="17">
        <v>22.727754127768801</v>
      </c>
      <c r="CK51" s="17">
        <v>363.50798545721102</v>
      </c>
      <c r="CL51" s="17">
        <v>7.36445346252418E-2</v>
      </c>
      <c r="CM51" s="17">
        <v>0</v>
      </c>
      <c r="CN51" s="17">
        <v>35.181576772984499</v>
      </c>
      <c r="CO51" s="17">
        <v>4355.30383915316</v>
      </c>
      <c r="CP51" s="17">
        <v>2868.67530780178</v>
      </c>
      <c r="CQ51" s="17">
        <v>1486.6285313513699</v>
      </c>
      <c r="CR51" s="17">
        <v>6.4015843523647295E-2</v>
      </c>
      <c r="CS51" s="17">
        <v>8.8800610664858792E-3</v>
      </c>
      <c r="CT51" s="17">
        <v>0.47276091009000298</v>
      </c>
      <c r="CU51" s="17">
        <v>5.9569140390328297</v>
      </c>
      <c r="CV51" s="17">
        <v>984.72344628824305</v>
      </c>
      <c r="CW51" s="17">
        <v>6.6766946339500697</v>
      </c>
      <c r="CX51" s="17">
        <v>9.0665612486978908</v>
      </c>
      <c r="CY51" s="17">
        <v>1406.7476756549099</v>
      </c>
      <c r="CZ51" s="17">
        <v>0</v>
      </c>
      <c r="DA51" s="17">
        <v>0.21110338220208599</v>
      </c>
      <c r="DB51" s="17">
        <v>33.069703311893299</v>
      </c>
      <c r="DC51" s="17">
        <v>4.0622158644377897E-3</v>
      </c>
      <c r="DD51" s="17">
        <v>217.97830093927899</v>
      </c>
      <c r="DE51" s="17">
        <v>16.8736889806218</v>
      </c>
      <c r="DF51" s="17">
        <v>13.592695649568499</v>
      </c>
      <c r="DG51" s="17">
        <v>0</v>
      </c>
      <c r="DH51" s="17">
        <v>9.7104652107998106</v>
      </c>
      <c r="DI51" s="17">
        <v>91.500491505101905</v>
      </c>
      <c r="DJ51" s="17">
        <v>45.111944811588899</v>
      </c>
      <c r="DK51" s="17">
        <v>85.400417977049898</v>
      </c>
      <c r="DL51" s="17">
        <v>5685.3762846497702</v>
      </c>
      <c r="DM51" s="17">
        <v>38.2170801101108</v>
      </c>
      <c r="DN51" s="17">
        <v>39.885043148899499</v>
      </c>
      <c r="DP51" s="26">
        <f t="shared" si="29"/>
        <v>1.0322625772874308</v>
      </c>
      <c r="DQ51" s="40">
        <f t="shared" si="30"/>
        <v>2.3046112785857838E-7</v>
      </c>
      <c r="DR51" s="40">
        <f t="shared" si="31"/>
        <v>3.9157713617208242E-7</v>
      </c>
      <c r="DS51" s="40">
        <f t="shared" si="32"/>
        <v>4.5927290493929565E-7</v>
      </c>
      <c r="DT51" s="40">
        <f t="shared" si="33"/>
        <v>4.4134007191583903E-4</v>
      </c>
      <c r="DU51" s="40">
        <f t="shared" si="34"/>
        <v>6.7034111282827068E-4</v>
      </c>
      <c r="DV51" s="40">
        <f t="shared" si="35"/>
        <v>9.1473700576755162E-8</v>
      </c>
      <c r="DW51" s="40">
        <f t="shared" si="36"/>
        <v>1.2429253976524621E-7</v>
      </c>
      <c r="DX51" s="40">
        <f t="shared" si="37"/>
        <v>7.2149599650917644E-8</v>
      </c>
      <c r="DY51" s="40">
        <f t="shared" si="38"/>
        <v>7.611498336672045E-7</v>
      </c>
      <c r="DZ51" s="40">
        <f t="shared" si="39"/>
        <v>1.6068890159154211E-7</v>
      </c>
      <c r="EA51" s="40">
        <f t="shared" si="40"/>
        <v>1.0174643297165696E-6</v>
      </c>
      <c r="EB51" s="40">
        <f t="shared" si="41"/>
        <v>4.0419041531272884E-7</v>
      </c>
      <c r="EC51" s="40">
        <f t="shared" si="42"/>
        <v>-9.2844822512754106E-8</v>
      </c>
      <c r="ED51" s="40">
        <f t="shared" si="43"/>
        <v>2.9047520831233231E-8</v>
      </c>
      <c r="EE51" s="40">
        <f t="shared" si="44"/>
        <v>1.1406852340867856E-7</v>
      </c>
      <c r="EF51" s="40">
        <f t="shared" si="45"/>
        <v>-1.2420878937767654E-6</v>
      </c>
      <c r="EG51" s="40">
        <f t="shared" si="46"/>
        <v>-2.758500874321598E-6</v>
      </c>
      <c r="EH51" s="40">
        <f t="shared" si="47"/>
        <v>3.0763105531925655E-6</v>
      </c>
      <c r="EI51" s="40">
        <f t="shared" si="48"/>
        <v>-3.9687850115254568E-6</v>
      </c>
      <c r="EJ51" s="40">
        <f t="shared" si="49"/>
        <v>3.3868516319153645E-6</v>
      </c>
      <c r="EK51" s="40">
        <f t="shared" si="50"/>
        <v>0.126878618828655</v>
      </c>
      <c r="EL51" s="40">
        <f t="shared" si="51"/>
        <v>6.104851918971668E-7</v>
      </c>
      <c r="EM51" s="40">
        <f t="shared" si="52"/>
        <v>2.1539009320310758E-6</v>
      </c>
      <c r="EN51" s="40">
        <f t="shared" si="53"/>
        <v>4.6451109730769272E-6</v>
      </c>
      <c r="EO51" s="40">
        <f t="shared" si="54"/>
        <v>6.6887030767077739E-7</v>
      </c>
      <c r="EP51" s="40">
        <f t="shared" si="55"/>
        <v>1.5588254496335204E-6</v>
      </c>
      <c r="EQ51" s="40">
        <f t="shared" si="56"/>
        <v>1.8134455471684626E-6</v>
      </c>
      <c r="ER51" s="40">
        <f t="shared" si="57"/>
        <v>-8.9960839351729379E-6</v>
      </c>
      <c r="ES51" s="40">
        <f t="shared" si="58"/>
        <v>-1.6369585721915161E-6</v>
      </c>
      <c r="ET51" s="40"/>
    </row>
    <row r="52" spans="1:150" x14ac:dyDescent="0.25"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150" x14ac:dyDescent="0.25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150" x14ac:dyDescent="0.25">
      <c r="A54" s="17" t="s">
        <v>343</v>
      </c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150" x14ac:dyDescent="0.25">
      <c r="A55" s="17" t="s">
        <v>344</v>
      </c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150" x14ac:dyDescent="0.25">
      <c r="A56" s="17" t="s">
        <v>345</v>
      </c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150" x14ac:dyDescent="0.25">
      <c r="A57" s="17" t="s">
        <v>346</v>
      </c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150" x14ac:dyDescent="0.25">
      <c r="A58" s="17" t="s">
        <v>424</v>
      </c>
    </row>
    <row r="59" spans="1:150" x14ac:dyDescent="0.25">
      <c r="A59" s="17" t="s">
        <v>378</v>
      </c>
    </row>
    <row r="60" spans="1:150" x14ac:dyDescent="0.25">
      <c r="A60" s="17" t="s">
        <v>426</v>
      </c>
    </row>
    <row r="61" spans="1:150" x14ac:dyDescent="0.25">
      <c r="A61" s="2" t="s">
        <v>353</v>
      </c>
      <c r="B61" s="1">
        <f t="shared" ref="B61:AD61" si="59">SUM(B3:B57)</f>
        <v>6424712.3780509867</v>
      </c>
      <c r="C61" s="1">
        <f t="shared" si="59"/>
        <v>66228.238032999958</v>
      </c>
      <c r="D61" s="1">
        <f t="shared" si="59"/>
        <v>65762.09791199991</v>
      </c>
      <c r="E61" s="1">
        <f t="shared" si="59"/>
        <v>1349583.0272229984</v>
      </c>
      <c r="F61" s="1">
        <f t="shared" si="59"/>
        <v>878414.45973499888</v>
      </c>
      <c r="G61" s="1">
        <f t="shared" si="59"/>
        <v>63745.404224999809</v>
      </c>
      <c r="H61" s="1">
        <f t="shared" si="59"/>
        <v>1757218.0762209988</v>
      </c>
      <c r="I61" s="1">
        <f t="shared" si="59"/>
        <v>50045.062570999726</v>
      </c>
      <c r="J61" s="1">
        <f t="shared" si="59"/>
        <v>15291.494393999943</v>
      </c>
      <c r="K61" s="1">
        <f t="shared" si="59"/>
        <v>14589.222802999961</v>
      </c>
      <c r="L61" s="1">
        <f t="shared" si="59"/>
        <v>7772.5832109999792</v>
      </c>
      <c r="M61" s="1">
        <f t="shared" si="59"/>
        <v>90569.040994999552</v>
      </c>
      <c r="N61" s="1">
        <f t="shared" si="59"/>
        <v>10431.11016899995</v>
      </c>
      <c r="O61" s="1">
        <f t="shared" si="59"/>
        <v>8383.5467130000852</v>
      </c>
      <c r="P61" s="1">
        <f t="shared" si="59"/>
        <v>492.47460099999836</v>
      </c>
      <c r="Q61" s="1">
        <f t="shared" si="59"/>
        <v>201.68915899999902</v>
      </c>
      <c r="R61" s="1">
        <f t="shared" si="59"/>
        <v>245.34110799999959</v>
      </c>
      <c r="S61" s="1">
        <f t="shared" si="59"/>
        <v>224.66178899999778</v>
      </c>
      <c r="T61" s="1">
        <f t="shared" si="59"/>
        <v>952.26260499992986</v>
      </c>
      <c r="U61" s="1">
        <f t="shared" si="59"/>
        <v>92238.13609399971</v>
      </c>
      <c r="V61" s="1">
        <f t="shared" si="59"/>
        <v>14526.866682999982</v>
      </c>
      <c r="W61" s="1">
        <f t="shared" si="59"/>
        <v>10077.458670999949</v>
      </c>
      <c r="X61" s="1">
        <f t="shared" si="59"/>
        <v>2097.3011759999849</v>
      </c>
      <c r="Y61" s="1">
        <f t="shared" si="59"/>
        <v>13.628144999999881</v>
      </c>
      <c r="Z61" s="1">
        <f t="shared" si="59"/>
        <v>1430.9629959999943</v>
      </c>
      <c r="AA61" s="1">
        <f t="shared" si="59"/>
        <v>3276.1992599999817</v>
      </c>
      <c r="AB61" s="1">
        <f t="shared" si="59"/>
        <v>3094.3927629999771</v>
      </c>
      <c r="AC61" s="1">
        <f t="shared" si="59"/>
        <v>37.780431</v>
      </c>
      <c r="AD61" s="1">
        <f t="shared" si="59"/>
        <v>3.6539859999999851</v>
      </c>
      <c r="AE61" s="1"/>
      <c r="AH61" s="1">
        <f t="shared" ref="AH61:DE61" si="60">SUM(AH3:AH57)</f>
        <v>26394.471430980226</v>
      </c>
      <c r="AI61" s="1">
        <f t="shared" si="60"/>
        <v>10077.539193860372</v>
      </c>
      <c r="AJ61" s="1">
        <f t="shared" si="60"/>
        <v>15291.536709164133</v>
      </c>
      <c r="AK61" s="1">
        <f t="shared" si="60"/>
        <v>2097.3071878764063</v>
      </c>
      <c r="AL61" s="1">
        <f t="shared" si="60"/>
        <v>50045.199013176978</v>
      </c>
      <c r="AM61" s="1">
        <f t="shared" si="60"/>
        <v>50045.199013176978</v>
      </c>
      <c r="AN61" s="1">
        <f t="shared" si="60"/>
        <v>9445.6952759983415</v>
      </c>
      <c r="AO61" s="1">
        <f t="shared" si="60"/>
        <v>55954.366718191988</v>
      </c>
      <c r="AP61" s="1">
        <f t="shared" si="60"/>
        <v>14589.39518252237</v>
      </c>
      <c r="AQ61" s="1">
        <f t="shared" si="60"/>
        <v>37.780502746808025</v>
      </c>
      <c r="AR61" s="1">
        <f t="shared" si="60"/>
        <v>7772.5666720061372</v>
      </c>
      <c r="AS61" s="1">
        <f t="shared" si="60"/>
        <v>13.628166770200211</v>
      </c>
      <c r="AT61" s="1">
        <f t="shared" si="60"/>
        <v>188596.99665794504</v>
      </c>
      <c r="AU61" s="1">
        <f t="shared" si="60"/>
        <v>6424723.9886545725</v>
      </c>
      <c r="AV61" s="1">
        <f t="shared" si="60"/>
        <v>42941.527246977937</v>
      </c>
      <c r="AW61" s="1">
        <f t="shared" si="60"/>
        <v>0</v>
      </c>
      <c r="AX61" s="1">
        <f t="shared" si="60"/>
        <v>28251.206335396706</v>
      </c>
      <c r="AY61" s="1">
        <f t="shared" si="60"/>
        <v>4959.4978367718486</v>
      </c>
      <c r="AZ61" s="1">
        <f t="shared" si="60"/>
        <v>18744.727539716077</v>
      </c>
      <c r="BA61" s="1">
        <f t="shared" si="60"/>
        <v>90569.508560995921</v>
      </c>
      <c r="BB61" s="1">
        <f t="shared" si="60"/>
        <v>90569.508560995921</v>
      </c>
      <c r="BC61" s="1"/>
      <c r="BD61" s="1"/>
      <c r="BE61" s="1">
        <f t="shared" si="60"/>
        <v>1430.9667276416869</v>
      </c>
      <c r="BF61" s="1">
        <f t="shared" si="60"/>
        <v>900543508.39656484</v>
      </c>
      <c r="BG61" s="1">
        <f t="shared" si="60"/>
        <v>0</v>
      </c>
      <c r="BH61" s="1">
        <f t="shared" si="60"/>
        <v>192027.3378449344</v>
      </c>
      <c r="BI61" s="1">
        <f t="shared" si="60"/>
        <v>13435.132047706944</v>
      </c>
      <c r="BJ61" s="1"/>
      <c r="BK61" s="1">
        <f t="shared" si="60"/>
        <v>199316.96886882547</v>
      </c>
      <c r="BL61" s="1">
        <f t="shared" si="60"/>
        <v>10099.936580092733</v>
      </c>
      <c r="BM61" s="1">
        <f t="shared" si="60"/>
        <v>0.95007471585178027</v>
      </c>
      <c r="BN61" s="1">
        <f t="shared" si="60"/>
        <v>2.7040577269244936</v>
      </c>
      <c r="BO61" s="1">
        <f t="shared" si="60"/>
        <v>92238.611400356327</v>
      </c>
      <c r="BP61" s="1">
        <f t="shared" si="60"/>
        <v>3276.2057712932215</v>
      </c>
      <c r="BQ61" s="1"/>
      <c r="BR61" s="1">
        <f t="shared" si="60"/>
        <v>17283.582680161551</v>
      </c>
      <c r="BS61" s="1">
        <f t="shared" si="60"/>
        <v>66228.176656307056</v>
      </c>
      <c r="BT61" s="1">
        <f t="shared" si="60"/>
        <v>0</v>
      </c>
      <c r="BU61" s="1">
        <f t="shared" si="60"/>
        <v>1819465.2020348853</v>
      </c>
      <c r="BV61" s="1">
        <f t="shared" si="60"/>
        <v>59186.164782205262</v>
      </c>
      <c r="BW61" s="1">
        <f t="shared" si="60"/>
        <v>6576.2407367167625</v>
      </c>
      <c r="BX61" s="1">
        <f t="shared" si="60"/>
        <v>65762.405518921922</v>
      </c>
      <c r="BY61" s="1">
        <f t="shared" si="60"/>
        <v>122.39365261891508</v>
      </c>
      <c r="BZ61" s="1">
        <f t="shared" si="60"/>
        <v>84733.21211594803</v>
      </c>
      <c r="CA61" s="1"/>
      <c r="CB61" s="1">
        <f t="shared" si="60"/>
        <v>492.47561569207636</v>
      </c>
      <c r="CC61" s="1">
        <f t="shared" si="60"/>
        <v>201.6895261898413</v>
      </c>
      <c r="CD61" s="1">
        <f t="shared" si="60"/>
        <v>245.3416307922169</v>
      </c>
      <c r="CE61" s="1">
        <f t="shared" si="60"/>
        <v>224.6623422015202</v>
      </c>
      <c r="CF61" s="1">
        <f t="shared" si="60"/>
        <v>952.26454743082616</v>
      </c>
      <c r="CG61" s="1">
        <f t="shared" si="60"/>
        <v>8.5509881748717653</v>
      </c>
      <c r="CH61" s="1">
        <f t="shared" si="60"/>
        <v>203735.34460495025</v>
      </c>
      <c r="CI61" s="1">
        <f t="shared" si="60"/>
        <v>6.3003978474486813</v>
      </c>
      <c r="CJ61" s="1">
        <f t="shared" si="60"/>
        <v>5002.1716981562413</v>
      </c>
      <c r="CK61" s="1">
        <f t="shared" si="60"/>
        <v>62186.180855100785</v>
      </c>
      <c r="CL61" s="1">
        <f t="shared" si="60"/>
        <v>9.7685575569509204</v>
      </c>
      <c r="CM61" s="1">
        <f t="shared" si="60"/>
        <v>0</v>
      </c>
      <c r="CN61" s="1">
        <f t="shared" si="60"/>
        <v>5720.0226390029384</v>
      </c>
      <c r="CO61" s="1">
        <f t="shared" si="60"/>
        <v>1349629.3901272111</v>
      </c>
      <c r="CP61" s="1">
        <f t="shared" si="60"/>
        <v>878461.15333605604</v>
      </c>
      <c r="CQ61" s="1">
        <f t="shared" si="60"/>
        <v>471168.23679115437</v>
      </c>
      <c r="CR61" s="1">
        <f t="shared" si="60"/>
        <v>214.37600255002673</v>
      </c>
      <c r="CS61" s="1">
        <f t="shared" si="60"/>
        <v>2.63358846431677</v>
      </c>
      <c r="CT61" s="1">
        <f t="shared" si="60"/>
        <v>3670.9286330253167</v>
      </c>
      <c r="CU61" s="1">
        <f t="shared" si="60"/>
        <v>2810.0193930877476</v>
      </c>
      <c r="CV61" s="1">
        <f t="shared" si="60"/>
        <v>325780.10673696623</v>
      </c>
      <c r="CW61" s="1">
        <f t="shared" si="60"/>
        <v>1454.5972045025626</v>
      </c>
      <c r="CX61" s="1">
        <f t="shared" si="60"/>
        <v>1632.6163875083305</v>
      </c>
      <c r="CY61" s="1">
        <f t="shared" si="60"/>
        <v>465400.15198000299</v>
      </c>
      <c r="CZ61" s="1">
        <f t="shared" si="60"/>
        <v>0</v>
      </c>
      <c r="DA61" s="1">
        <f t="shared" si="60"/>
        <v>48.246000870873523</v>
      </c>
      <c r="DB61" s="1">
        <f t="shared" si="60"/>
        <v>4511.1915171337387</v>
      </c>
      <c r="DC61" s="1">
        <f t="shared" si="60"/>
        <v>3.2907561056805221</v>
      </c>
      <c r="DD61" s="1">
        <f t="shared" si="60"/>
        <v>63745.449545349577</v>
      </c>
      <c r="DE61" s="1">
        <f t="shared" si="60"/>
        <v>5726.2422331567468</v>
      </c>
      <c r="DF61" s="1">
        <f t="shared" ref="DF61:DN61" si="61">SUM(DF3:DF57)</f>
        <v>3094.4012238516461</v>
      </c>
      <c r="DG61" s="1">
        <f t="shared" si="61"/>
        <v>0</v>
      </c>
      <c r="DH61" s="1">
        <f t="shared" si="61"/>
        <v>3295.3456803006234</v>
      </c>
      <c r="DI61" s="1">
        <f t="shared" si="61"/>
        <v>31051.600354054957</v>
      </c>
      <c r="DJ61" s="1">
        <f t="shared" si="61"/>
        <v>10431.159721389786</v>
      </c>
      <c r="DK61" s="1">
        <f t="shared" si="61"/>
        <v>28981.461315822198</v>
      </c>
      <c r="DL61" s="1">
        <f t="shared" si="61"/>
        <v>1757218.9517615696</v>
      </c>
      <c r="DM61" s="1">
        <f t="shared" si="61"/>
        <v>8383.5339991275687</v>
      </c>
      <c r="DN61" s="1">
        <f t="shared" si="61"/>
        <v>13535.37014266521</v>
      </c>
    </row>
    <row r="62" spans="1:150" x14ac:dyDescent="0.25">
      <c r="A62" s="17" t="s">
        <v>223</v>
      </c>
      <c r="B62" s="1">
        <f>SUM(B2:B51)</f>
        <v>6424712.3780509867</v>
      </c>
      <c r="C62" s="1">
        <f t="shared" ref="C62:AD62" si="62">SUM(C2:C51)</f>
        <v>66228.238032999958</v>
      </c>
      <c r="D62" s="1">
        <f t="shared" si="62"/>
        <v>65762.09791199991</v>
      </c>
      <c r="E62" s="1">
        <f t="shared" si="62"/>
        <v>1349583.0272229984</v>
      </c>
      <c r="F62" s="1">
        <f t="shared" si="62"/>
        <v>878414.45973499888</v>
      </c>
      <c r="G62" s="1">
        <f t="shared" si="62"/>
        <v>63745.404224999809</v>
      </c>
      <c r="H62" s="1">
        <f t="shared" si="62"/>
        <v>1757218.0762209988</v>
      </c>
      <c r="I62" s="1">
        <f t="shared" si="62"/>
        <v>50045.062570999726</v>
      </c>
      <c r="J62" s="1">
        <f t="shared" si="62"/>
        <v>15291.494393999943</v>
      </c>
      <c r="K62" s="1">
        <f t="shared" si="62"/>
        <v>14589.222802999961</v>
      </c>
      <c r="L62" s="1">
        <f t="shared" si="62"/>
        <v>7772.5832109999792</v>
      </c>
      <c r="M62" s="1">
        <f t="shared" si="62"/>
        <v>90569.040994999552</v>
      </c>
      <c r="N62" s="1">
        <f t="shared" si="62"/>
        <v>10431.11016899995</v>
      </c>
      <c r="O62" s="1">
        <f t="shared" si="62"/>
        <v>8383.5467130000852</v>
      </c>
      <c r="P62" s="1">
        <f t="shared" si="62"/>
        <v>492.47460099999836</v>
      </c>
      <c r="Q62" s="1">
        <f t="shared" si="62"/>
        <v>201.68915899999902</v>
      </c>
      <c r="R62" s="1">
        <f t="shared" si="62"/>
        <v>245.34110799999959</v>
      </c>
      <c r="S62" s="1">
        <f t="shared" si="62"/>
        <v>224.66178899999778</v>
      </c>
      <c r="T62" s="1">
        <f t="shared" si="62"/>
        <v>952.26260499992986</v>
      </c>
      <c r="U62" s="1">
        <f t="shared" si="62"/>
        <v>92238.13609399971</v>
      </c>
      <c r="V62" s="1">
        <f t="shared" si="62"/>
        <v>14526.866682999982</v>
      </c>
      <c r="W62" s="1">
        <f t="shared" si="62"/>
        <v>10077.458670999949</v>
      </c>
      <c r="X62" s="1">
        <f t="shared" si="62"/>
        <v>2097.3011759999849</v>
      </c>
      <c r="Y62" s="1">
        <f t="shared" si="62"/>
        <v>13.628144999999881</v>
      </c>
      <c r="Z62" s="1">
        <f t="shared" si="62"/>
        <v>1430.9629959999943</v>
      </c>
      <c r="AA62" s="1">
        <f t="shared" si="62"/>
        <v>3276.1992599999817</v>
      </c>
      <c r="AB62" s="1">
        <f t="shared" si="62"/>
        <v>3094.3927629999771</v>
      </c>
      <c r="AC62" s="1">
        <f t="shared" si="62"/>
        <v>37.780431</v>
      </c>
      <c r="AD62" s="1">
        <f t="shared" si="62"/>
        <v>3.6539859999999851</v>
      </c>
      <c r="AE62" s="1"/>
      <c r="DA62" s="13"/>
      <c r="DB62" s="13"/>
    </row>
    <row r="63" spans="1:150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904990.56778600276</v>
      </c>
      <c r="C63" s="15">
        <f t="shared" ref="C63:H63" si="63">+C3+C5+C8+C9+C11+C12+C14+C15+C16+C17+C18+C19+C20+C21+C22+C23+C24+C25+C26+C28+C30+C31+C33+C34+C35+C36+C37+C39+C40+C41+C42+C43+C44+C46+C47+C49+C50</f>
        <v>8046.8155789999564</v>
      </c>
      <c r="D63" s="15">
        <f t="shared" si="63"/>
        <v>15020.671463999961</v>
      </c>
      <c r="E63" s="15">
        <f t="shared" si="63"/>
        <v>151027.67721799898</v>
      </c>
      <c r="F63" s="15">
        <f t="shared" si="63"/>
        <v>133753.75065600025</v>
      </c>
      <c r="G63" s="15">
        <f t="shared" si="63"/>
        <v>9802.1585870000763</v>
      </c>
      <c r="H63" s="15">
        <f t="shared" si="63"/>
        <v>189811.44554999893</v>
      </c>
      <c r="I63" s="15"/>
      <c r="J63" s="15"/>
      <c r="K63" s="15"/>
      <c r="L63" s="15"/>
      <c r="M63" s="15"/>
      <c r="N63" s="15"/>
      <c r="O63" s="15"/>
      <c r="AE63" s="15"/>
    </row>
    <row r="65" spans="32:35" x14ac:dyDescent="0.25">
      <c r="AF65" s="28"/>
      <c r="AG65" s="28"/>
      <c r="AH65" s="28"/>
      <c r="AI65" s="28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F7BF-CB23-46DF-A1A2-C94BD06D33D6}">
  <dimension ref="A1:EV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EG3" sqref="EG3"/>
    </sheetView>
  </sheetViews>
  <sheetFormatPr defaultColWidth="9.140625" defaultRowHeight="15" x14ac:dyDescent="0.25"/>
  <cols>
    <col min="1" max="1" width="15.28515625" style="17" customWidth="1"/>
    <col min="2" max="2" width="11.7109375" style="15" customWidth="1"/>
    <col min="3" max="3" width="10.140625" style="15" customWidth="1"/>
    <col min="4" max="4" width="9.7109375" style="15" customWidth="1"/>
    <col min="5" max="5" width="10.42578125" style="15" customWidth="1"/>
    <col min="6" max="6" width="10.5703125" style="15" customWidth="1"/>
    <col min="7" max="8" width="9.85546875" style="15" customWidth="1"/>
    <col min="9" max="15" width="9.85546875" style="17" customWidth="1"/>
    <col min="16" max="31" width="9.85546875" style="28" customWidth="1"/>
    <col min="32" max="32" width="9.85546875" style="17" customWidth="1"/>
    <col min="33" max="106" width="9.140625" style="17" customWidth="1"/>
    <col min="107" max="16384" width="9.140625" style="17"/>
  </cols>
  <sheetData>
    <row r="1" spans="1:152" x14ac:dyDescent="0.25">
      <c r="B1" s="15" t="s">
        <v>550</v>
      </c>
      <c r="O1" s="63"/>
      <c r="AG1" s="17" t="s">
        <v>551</v>
      </c>
      <c r="DS1" s="17" t="s">
        <v>355</v>
      </c>
    </row>
    <row r="2" spans="1:152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410</v>
      </c>
      <c r="K2" s="17" t="s">
        <v>43</v>
      </c>
      <c r="L2" s="17" t="s">
        <v>413</v>
      </c>
      <c r="M2" s="17" t="s">
        <v>416</v>
      </c>
      <c r="N2" s="17" t="s">
        <v>362</v>
      </c>
      <c r="O2" s="17" t="s">
        <v>296</v>
      </c>
      <c r="P2" s="17" t="s">
        <v>405</v>
      </c>
      <c r="Q2" s="17" t="s">
        <v>406</v>
      </c>
      <c r="R2" s="17" t="s">
        <v>407</v>
      </c>
      <c r="S2" s="17" t="s">
        <v>408</v>
      </c>
      <c r="T2" s="17" t="s">
        <v>293</v>
      </c>
      <c r="U2" s="17" t="s">
        <v>361</v>
      </c>
      <c r="V2" s="17" t="s">
        <v>420</v>
      </c>
      <c r="W2" s="17" t="s">
        <v>363</v>
      </c>
      <c r="X2" s="17" t="s">
        <v>476</v>
      </c>
      <c r="Y2" s="17" t="s">
        <v>477</v>
      </c>
      <c r="Z2" s="17" t="s">
        <v>291</v>
      </c>
      <c r="AA2" s="17" t="s">
        <v>478</v>
      </c>
      <c r="AB2" s="17" t="s">
        <v>474</v>
      </c>
      <c r="AC2" s="17" t="s">
        <v>412</v>
      </c>
      <c r="AD2" s="17" t="s">
        <v>418</v>
      </c>
      <c r="AE2" s="17" t="s">
        <v>397</v>
      </c>
      <c r="AG2" s="17" t="s">
        <v>339</v>
      </c>
      <c r="AH2" s="17" t="s">
        <v>364</v>
      </c>
      <c r="AI2" s="17" t="s">
        <v>33</v>
      </c>
      <c r="AJ2" s="17" t="s">
        <v>365</v>
      </c>
      <c r="AK2" s="17" t="s">
        <v>35</v>
      </c>
      <c r="AL2" s="17" t="s">
        <v>479</v>
      </c>
      <c r="AM2" s="17" t="s">
        <v>37</v>
      </c>
      <c r="AN2" s="17" t="s">
        <v>39</v>
      </c>
      <c r="AO2" s="17" t="s">
        <v>41</v>
      </c>
      <c r="AP2" s="17" t="s">
        <v>366</v>
      </c>
      <c r="AQ2" s="17" t="s">
        <v>284</v>
      </c>
      <c r="AR2" s="17" t="s">
        <v>285</v>
      </c>
      <c r="AS2" s="17" t="s">
        <v>45</v>
      </c>
      <c r="AT2" s="17" t="s">
        <v>484</v>
      </c>
      <c r="AU2" s="17" t="s">
        <v>47</v>
      </c>
      <c r="AV2" s="17" t="s">
        <v>51</v>
      </c>
      <c r="AW2" s="17" t="s">
        <v>53</v>
      </c>
      <c r="AX2" s="17" t="s">
        <v>55</v>
      </c>
      <c r="AY2" s="17" t="s">
        <v>369</v>
      </c>
      <c r="AZ2" s="17" t="s">
        <v>397</v>
      </c>
      <c r="BA2" s="17" t="s">
        <v>57</v>
      </c>
      <c r="BB2" s="17" t="s">
        <v>370</v>
      </c>
      <c r="BC2" s="17" t="s">
        <v>59</v>
      </c>
      <c r="BD2" s="17" t="s">
        <v>61</v>
      </c>
      <c r="BE2" s="17" t="s">
        <v>371</v>
      </c>
      <c r="BF2" s="17" t="s">
        <v>372</v>
      </c>
      <c r="BG2" s="17" t="s">
        <v>291</v>
      </c>
      <c r="BH2" s="17" t="s">
        <v>545</v>
      </c>
      <c r="BI2" s="17" t="s">
        <v>65</v>
      </c>
      <c r="BJ2" s="17" t="s">
        <v>67</v>
      </c>
      <c r="BK2" s="17" t="s">
        <v>69</v>
      </c>
      <c r="BL2" s="17" t="s">
        <v>373</v>
      </c>
      <c r="BM2" s="17" t="s">
        <v>374</v>
      </c>
      <c r="BN2" s="17" t="s">
        <v>71</v>
      </c>
      <c r="BO2" s="17" t="s">
        <v>399</v>
      </c>
      <c r="BP2" s="17" t="s">
        <v>400</v>
      </c>
      <c r="BQ2" s="17" t="s">
        <v>73</v>
      </c>
      <c r="BR2" s="17" t="s">
        <v>489</v>
      </c>
      <c r="BS2" s="17" t="s">
        <v>375</v>
      </c>
      <c r="BT2" s="17" t="s">
        <v>75</v>
      </c>
      <c r="BU2" s="17" t="s">
        <v>77</v>
      </c>
      <c r="BV2" s="17" t="s">
        <v>79</v>
      </c>
      <c r="BW2" s="17" t="s">
        <v>376</v>
      </c>
      <c r="BX2" s="17" t="s">
        <v>81</v>
      </c>
      <c r="BY2" s="17" t="s">
        <v>83</v>
      </c>
      <c r="BZ2" s="17" t="s">
        <v>159</v>
      </c>
      <c r="CA2" s="17" t="s">
        <v>87</v>
      </c>
      <c r="CB2" s="17" t="s">
        <v>89</v>
      </c>
      <c r="CC2" s="17" t="s">
        <v>377</v>
      </c>
      <c r="CD2" s="17" t="s">
        <v>405</v>
      </c>
      <c r="CE2" s="17" t="s">
        <v>406</v>
      </c>
      <c r="CF2" s="17" t="s">
        <v>407</v>
      </c>
      <c r="CG2" s="17" t="s">
        <v>408</v>
      </c>
      <c r="CH2" s="17" t="s">
        <v>293</v>
      </c>
      <c r="CI2" s="17" t="s">
        <v>91</v>
      </c>
      <c r="CJ2" s="17" t="s">
        <v>93</v>
      </c>
      <c r="CK2" s="17" t="s">
        <v>95</v>
      </c>
      <c r="CL2" s="17" t="s">
        <v>97</v>
      </c>
      <c r="CM2" s="17" t="s">
        <v>99</v>
      </c>
      <c r="CN2" s="17" t="s">
        <v>101</v>
      </c>
      <c r="CO2" s="17" t="s">
        <v>103</v>
      </c>
      <c r="CP2" s="17" t="s">
        <v>105</v>
      </c>
      <c r="CQ2" s="17" t="s">
        <v>160</v>
      </c>
      <c r="CR2" s="17" t="s">
        <v>161</v>
      </c>
      <c r="CS2" s="17" t="s">
        <v>107</v>
      </c>
      <c r="CT2" s="17" t="s">
        <v>111</v>
      </c>
      <c r="CU2" s="17" t="s">
        <v>113</v>
      </c>
      <c r="CV2" s="17" t="s">
        <v>115</v>
      </c>
      <c r="CW2" s="17" t="s">
        <v>117</v>
      </c>
      <c r="CX2" s="17" t="s">
        <v>119</v>
      </c>
      <c r="CY2" s="17" t="s">
        <v>121</v>
      </c>
      <c r="CZ2" s="17" t="s">
        <v>123</v>
      </c>
      <c r="DA2" s="17" t="s">
        <v>125</v>
      </c>
      <c r="DB2" s="17" t="s">
        <v>127</v>
      </c>
      <c r="DC2" s="17" t="s">
        <v>129</v>
      </c>
      <c r="DD2" s="17" t="s">
        <v>131</v>
      </c>
      <c r="DE2" s="17" t="s">
        <v>133</v>
      </c>
      <c r="DF2" s="17" t="s">
        <v>137</v>
      </c>
      <c r="DG2" s="17" t="s">
        <v>139</v>
      </c>
      <c r="DH2" s="17" t="s">
        <v>474</v>
      </c>
      <c r="DI2" s="17" t="s">
        <v>141</v>
      </c>
      <c r="DJ2" s="17" t="s">
        <v>143</v>
      </c>
      <c r="DK2" s="17" t="s">
        <v>145</v>
      </c>
      <c r="DL2" s="17" t="s">
        <v>295</v>
      </c>
      <c r="DM2" s="17" t="s">
        <v>149</v>
      </c>
      <c r="DN2" s="17" t="s">
        <v>151</v>
      </c>
      <c r="DO2" s="17" t="s">
        <v>296</v>
      </c>
      <c r="DP2" s="17" t="s">
        <v>153</v>
      </c>
      <c r="DR2" s="17" t="s">
        <v>376</v>
      </c>
      <c r="DS2" s="17" t="s">
        <v>51</v>
      </c>
      <c r="DT2" s="17" t="s">
        <v>77</v>
      </c>
      <c r="DU2" s="17" t="s">
        <v>159</v>
      </c>
      <c r="DV2" s="17" t="s">
        <v>160</v>
      </c>
      <c r="DW2" s="17" t="s">
        <v>161</v>
      </c>
      <c r="DX2" s="17" t="s">
        <v>137</v>
      </c>
      <c r="DY2" s="17" t="s">
        <v>162</v>
      </c>
      <c r="DZ2" s="17" t="s">
        <v>546</v>
      </c>
      <c r="EA2" s="17" t="s">
        <v>450</v>
      </c>
      <c r="EB2" s="17" t="s">
        <v>547</v>
      </c>
      <c r="EC2" s="17" t="s">
        <v>451</v>
      </c>
      <c r="ED2" s="17" t="s">
        <v>548</v>
      </c>
      <c r="EE2" s="17" t="s">
        <v>457</v>
      </c>
      <c r="EF2" s="17" t="s">
        <v>549</v>
      </c>
      <c r="EG2" s="28" t="s">
        <v>459</v>
      </c>
      <c r="EH2" s="28" t="s">
        <v>460</v>
      </c>
      <c r="EI2" s="28" t="s">
        <v>461</v>
      </c>
      <c r="EJ2" s="28" t="s">
        <v>462</v>
      </c>
      <c r="EK2" s="28" t="s">
        <v>463</v>
      </c>
      <c r="EL2" s="17" t="s">
        <v>361</v>
      </c>
      <c r="EM2" s="17" t="s">
        <v>420</v>
      </c>
      <c r="EN2" s="17" t="s">
        <v>363</v>
      </c>
      <c r="EO2" s="28" t="s">
        <v>476</v>
      </c>
      <c r="EP2" s="17" t="s">
        <v>477</v>
      </c>
      <c r="EQ2" s="17" t="s">
        <v>291</v>
      </c>
      <c r="ER2" s="17" t="s">
        <v>478</v>
      </c>
      <c r="ES2" s="17" t="s">
        <v>474</v>
      </c>
      <c r="ET2" s="17" t="s">
        <v>412</v>
      </c>
      <c r="EU2" s="17" t="s">
        <v>418</v>
      </c>
      <c r="EV2" s="17" t="s">
        <v>397</v>
      </c>
    </row>
    <row r="3" spans="1:152" x14ac:dyDescent="0.25">
      <c r="A3" s="17" t="s">
        <v>344</v>
      </c>
      <c r="B3" s="15">
        <v>2125080.8109400002</v>
      </c>
      <c r="C3" s="15">
        <v>34592.356138999996</v>
      </c>
      <c r="D3" s="15">
        <v>14286.94918</v>
      </c>
      <c r="E3" s="15">
        <v>203046.03379299998</v>
      </c>
      <c r="F3" s="15">
        <v>172072.90996799999</v>
      </c>
      <c r="G3" s="15">
        <v>11472.034766000001</v>
      </c>
      <c r="H3" s="15">
        <v>497265.11895000003</v>
      </c>
      <c r="I3" s="17">
        <v>12242.559243</v>
      </c>
      <c r="J3" s="17">
        <v>3740.2988530000002</v>
      </c>
      <c r="K3" s="17">
        <v>4829.8760560000001</v>
      </c>
      <c r="L3" s="17">
        <v>1538.0289250000001</v>
      </c>
      <c r="M3" s="17">
        <v>24828.334972000001</v>
      </c>
      <c r="N3" s="17">
        <v>2741.7384099999999</v>
      </c>
      <c r="O3" s="17">
        <v>1711.4127290000001</v>
      </c>
      <c r="P3" s="17">
        <v>112.90585400000001</v>
      </c>
      <c r="Q3" s="17">
        <v>46.239316000000002</v>
      </c>
      <c r="R3" s="17">
        <v>56.248142999999999</v>
      </c>
      <c r="S3" s="17">
        <v>51.507187000000002</v>
      </c>
      <c r="T3" s="17">
        <v>218.31985299999999</v>
      </c>
      <c r="U3" s="17">
        <v>23117.521534</v>
      </c>
      <c r="V3" s="17">
        <v>3556.8208130000003</v>
      </c>
      <c r="W3" s="17">
        <v>2966.542993</v>
      </c>
      <c r="X3" s="17">
        <v>514.06386999999995</v>
      </c>
      <c r="Y3" s="17">
        <v>3.1255329999999999</v>
      </c>
      <c r="Z3" s="17">
        <v>348.77097900000001</v>
      </c>
      <c r="AA3" s="17">
        <v>751.09636399999999</v>
      </c>
      <c r="AB3" s="17">
        <v>756.14294900000004</v>
      </c>
      <c r="AC3" s="17">
        <v>8.662548000000001</v>
      </c>
      <c r="AD3" s="17">
        <v>0.46749799999999997</v>
      </c>
      <c r="AE3" s="17"/>
      <c r="AG3" s="17" t="s">
        <v>344</v>
      </c>
      <c r="AH3" s="17">
        <v>50401.393638684298</v>
      </c>
      <c r="AI3" s="17">
        <v>7569.9324626856996</v>
      </c>
      <c r="AJ3" s="17">
        <v>2966.54247517154</v>
      </c>
      <c r="AK3" s="17">
        <v>3740.2981958014102</v>
      </c>
      <c r="AL3" s="17">
        <v>514.06385036333199</v>
      </c>
      <c r="AM3" s="17">
        <v>12242.557374620301</v>
      </c>
      <c r="AN3" s="17">
        <v>12242.557374620301</v>
      </c>
      <c r="AO3" s="17">
        <v>16184.083477162299</v>
      </c>
      <c r="AP3" s="17">
        <v>16037.7084607834</v>
      </c>
      <c r="AQ3" s="17">
        <v>4829.8750070794204</v>
      </c>
      <c r="AR3" s="17">
        <v>8.6625447273708804</v>
      </c>
      <c r="AS3" s="17">
        <v>1538.0284465268501</v>
      </c>
      <c r="AT3" s="17">
        <v>3.1255289480092801</v>
      </c>
      <c r="AU3" s="17">
        <v>53926.072841747999</v>
      </c>
      <c r="AV3" s="17">
        <v>2125080.2855421901</v>
      </c>
      <c r="AW3" s="17">
        <v>12287.688525948901</v>
      </c>
      <c r="AX3" s="17">
        <v>0</v>
      </c>
      <c r="AY3" s="17">
        <v>8087.8346990047403</v>
      </c>
      <c r="AZ3" s="17">
        <v>0</v>
      </c>
      <c r="BA3" s="17">
        <v>1422.8508567843701</v>
      </c>
      <c r="BB3" s="17">
        <v>5371.2164444276495</v>
      </c>
      <c r="BC3" s="17">
        <v>24828.331838116101</v>
      </c>
      <c r="BD3" s="17">
        <v>24828.331838116101</v>
      </c>
      <c r="BE3" s="17">
        <v>5685.8146781974901</v>
      </c>
      <c r="BF3" s="17">
        <v>0</v>
      </c>
      <c r="BG3" s="17">
        <v>348.77090718048402</v>
      </c>
      <c r="BH3" s="17">
        <v>206461227.45260501</v>
      </c>
      <c r="BI3" s="17">
        <v>0</v>
      </c>
      <c r="BJ3" s="17">
        <v>37848.763098573603</v>
      </c>
      <c r="BK3" s="17">
        <v>3850.7936247524599</v>
      </c>
      <c r="BL3" s="17">
        <v>6586.46825127802</v>
      </c>
      <c r="BM3" s="17">
        <v>111126.18791519701</v>
      </c>
      <c r="BN3" s="17">
        <v>3878.4668982100402</v>
      </c>
      <c r="BO3" s="17">
        <v>0.121549431813797</v>
      </c>
      <c r="BP3" s="17">
        <v>0.345948480078484</v>
      </c>
      <c r="BQ3" s="17">
        <v>23117.5884434617</v>
      </c>
      <c r="BR3" s="17">
        <v>751.09618627437601</v>
      </c>
      <c r="BS3" s="17">
        <v>0</v>
      </c>
      <c r="BT3" s="17">
        <v>4347.3224353043697</v>
      </c>
      <c r="BU3" s="17">
        <v>34592.3475982296</v>
      </c>
      <c r="BV3" s="17">
        <v>0</v>
      </c>
      <c r="BW3" s="17">
        <v>515111.29434161697</v>
      </c>
      <c r="BX3" s="17">
        <v>12858.2507866421</v>
      </c>
      <c r="BY3" s="17">
        <v>1428.6946160948401</v>
      </c>
      <c r="BZ3" s="17">
        <v>14286.945402736999</v>
      </c>
      <c r="CA3" s="17">
        <v>29.253607168332898</v>
      </c>
      <c r="CB3" s="17">
        <v>39761.237539578397</v>
      </c>
      <c r="CC3" s="17">
        <v>3041.5904758209699</v>
      </c>
      <c r="CD3" s="17">
        <v>112.905877678092</v>
      </c>
      <c r="CE3" s="17">
        <v>46.239275803281501</v>
      </c>
      <c r="CF3" s="17">
        <v>56.248203551866403</v>
      </c>
      <c r="CG3" s="17">
        <v>51.5072206934638</v>
      </c>
      <c r="CH3" s="17">
        <v>218.319754040465</v>
      </c>
      <c r="CI3" s="17">
        <v>0.82665122476672304</v>
      </c>
      <c r="CJ3" s="17">
        <v>45250.203380131898</v>
      </c>
      <c r="CK3" s="17">
        <v>0</v>
      </c>
      <c r="CL3" s="17">
        <v>1174.5342764706199</v>
      </c>
      <c r="CM3" s="17">
        <v>14231.400083775599</v>
      </c>
      <c r="CN3" s="17">
        <v>1.9289515432905</v>
      </c>
      <c r="CO3" s="17">
        <v>0</v>
      </c>
      <c r="CP3" s="17">
        <v>1423.9191836284699</v>
      </c>
      <c r="CQ3" s="17">
        <v>203045.99002006301</v>
      </c>
      <c r="CR3" s="17">
        <v>172072.871988901</v>
      </c>
      <c r="CS3" s="17">
        <v>30973.118031162299</v>
      </c>
      <c r="CT3" s="17">
        <v>56.144693980830802</v>
      </c>
      <c r="CU3" s="17">
        <v>0.61959000931452801</v>
      </c>
      <c r="CV3" s="17">
        <v>837.17070443184105</v>
      </c>
      <c r="CW3" s="17">
        <v>672.44958973087</v>
      </c>
      <c r="CX3" s="17">
        <v>62613.215009727901</v>
      </c>
      <c r="CY3" s="17">
        <v>269.53936570820701</v>
      </c>
      <c r="CZ3" s="17">
        <v>343.85078120780202</v>
      </c>
      <c r="DA3" s="17">
        <v>89447.452428335993</v>
      </c>
      <c r="DB3" s="17">
        <v>0</v>
      </c>
      <c r="DC3" s="17">
        <v>10.9687094197986</v>
      </c>
      <c r="DD3" s="17">
        <v>988.00553668766497</v>
      </c>
      <c r="DE3" s="17">
        <v>0.84643301851331298</v>
      </c>
      <c r="DF3" s="17">
        <v>11472.032757508099</v>
      </c>
      <c r="DG3" s="17">
        <v>2399.7300529126001</v>
      </c>
      <c r="DH3" s="17">
        <v>756.14282214586899</v>
      </c>
      <c r="DI3" s="17">
        <v>0</v>
      </c>
      <c r="DJ3" s="17">
        <v>844.02795413332899</v>
      </c>
      <c r="DK3" s="17">
        <v>8715.8648523738793</v>
      </c>
      <c r="DL3" s="17">
        <v>2741.73734659498</v>
      </c>
      <c r="DM3" s="17">
        <v>25574.042623081699</v>
      </c>
      <c r="DN3" s="17">
        <v>497264.91803259501</v>
      </c>
      <c r="DO3" s="17">
        <v>1711.4123017491299</v>
      </c>
      <c r="DP3" s="17">
        <v>3899.3878717101602</v>
      </c>
      <c r="DR3" s="26">
        <f>BW3/DN3</f>
        <v>1.0358890717238416</v>
      </c>
      <c r="DS3" s="40">
        <f t="shared" ref="DS3" si="0">(AV3-B3)/(B3+1E-50)</f>
        <v>-2.4723662622564489E-7</v>
      </c>
      <c r="DT3" s="40">
        <f t="shared" ref="DT3" si="1">(BU3-C3)/(C3+1E-50)</f>
        <v>-2.4689761984310982E-7</v>
      </c>
      <c r="DU3" s="40">
        <f t="shared" ref="DU3" si="2">(BZ3-D3)/(D3+1E-50)</f>
        <v>-2.6438555584628324E-7</v>
      </c>
      <c r="DV3" s="40">
        <f t="shared" ref="DV3:DW3" si="3">(CQ3-E3)/(E3+1E-50)</f>
        <v>-2.1558134456288109E-7</v>
      </c>
      <c r="DW3" s="40">
        <f t="shared" si="3"/>
        <v>-2.2071515501408415E-7</v>
      </c>
      <c r="DX3" s="40">
        <f t="shared" ref="DX3" si="4">(DF3-G3)/(G3+1E-50)</f>
        <v>-1.7507721537410516E-7</v>
      </c>
      <c r="DY3" s="40">
        <f t="shared" ref="DY3" si="5">(DN3-H3)/(H3+1E-50)</f>
        <v>-4.0404483918430546E-7</v>
      </c>
      <c r="DZ3" s="40">
        <f t="shared" ref="DZ3" si="6">(AN3-I3)/(I3+1E-50)</f>
        <v>-1.5261349051105055E-7</v>
      </c>
      <c r="EA3" s="40">
        <f t="shared" ref="EA3" si="7">(AK3-J3)/(J3+1E-50)</f>
        <v>-1.7570750783898885E-7</v>
      </c>
      <c r="EB3" s="40">
        <f t="shared" ref="EB3" si="8">(AQ3-K3)/(K3+1E-50)</f>
        <v>-2.171733948333304E-7</v>
      </c>
      <c r="EC3" s="40">
        <f t="shared" ref="EC3" si="9">(AS3-L3)/(L3+1E-50)</f>
        <v>-3.1109502703059794E-7</v>
      </c>
      <c r="ED3" s="40">
        <f t="shared" ref="ED3" si="10">(BD3-M3)/(M3+1E-50)</f>
        <v>-1.2622207261976265E-7</v>
      </c>
      <c r="EE3" s="40">
        <f t="shared" ref="EE3" si="11">(DL3-N3)/(N3+1E-50)</f>
        <v>-3.8785794301102793E-7</v>
      </c>
      <c r="EF3" s="40">
        <f t="shared" ref="EF3" si="12">(DO3-O3)/(O3+1E-50)</f>
        <v>-2.4964806148102453E-7</v>
      </c>
      <c r="EG3" s="40">
        <f t="shared" ref="EG3:EK3" si="13">(CD3-P3)/(P3+1E-50)</f>
        <v>2.0971536154357906E-7</v>
      </c>
      <c r="EH3" s="40">
        <f t="shared" si="13"/>
        <v>-8.6931905526687178E-7</v>
      </c>
      <c r="EI3" s="40">
        <f t="shared" si="13"/>
        <v>1.0765131642572357E-6</v>
      </c>
      <c r="EJ3" s="40">
        <f t="shared" si="13"/>
        <v>6.5415072654921776E-7</v>
      </c>
      <c r="EK3" s="40">
        <f t="shared" si="13"/>
        <v>-4.5327776487164824E-7</v>
      </c>
      <c r="EL3" s="40">
        <f t="shared" ref="EL3" si="14">(BQ3-U3)/(U3+1E-50)</f>
        <v>2.8943181301747424E-6</v>
      </c>
      <c r="EM3" s="40">
        <f t="shared" ref="EM3" si="15">(BT3-V3)/(V3+1E-50)</f>
        <v>0.2222494929784278</v>
      </c>
      <c r="EN3" s="40">
        <f t="shared" ref="EN3" si="16">(AJ3-W3)/(W3+1E-50)</f>
        <v>-1.7455619596791149E-7</v>
      </c>
      <c r="EO3" s="40">
        <f t="shared" ref="EO3" si="17">(AL3-X3)/(X3+1E-50)</f>
        <v>-3.8198887537956459E-8</v>
      </c>
      <c r="EP3" s="40">
        <f t="shared" ref="EP3" si="18">(AT3-Y3)/(Y3+1E-50)</f>
        <v>-1.2964159136519793E-6</v>
      </c>
      <c r="EQ3" s="40">
        <f t="shared" ref="EQ3" si="19">(BG3-Z3)/(Z3+1E-50)</f>
        <v>-2.0592170885518382E-7</v>
      </c>
      <c r="ER3" s="40">
        <f t="shared" ref="ER3" si="20">(BR3-AA3)/(AA3+1E-50)</f>
        <v>-2.3662160077341315E-7</v>
      </c>
      <c r="ES3" s="40">
        <f t="shared" ref="ES3" si="21">(DH3-AB3)/(AB3+1E-50)</f>
        <v>-1.6776474768626453E-7</v>
      </c>
      <c r="ET3" s="40">
        <f t="shared" ref="ET3" si="22">(AR3-AC3)/(AC3+1E-50)</f>
        <v>-3.7779059008822422E-7</v>
      </c>
      <c r="EU3" s="40">
        <f t="shared" ref="EU3" si="23">(BO3+BP3-AD3)/(AD3+1E-50)</f>
        <v>-1.8846651526651855E-7</v>
      </c>
      <c r="EV3" s="40">
        <f>(AZ3-AE3)/(AE3+1E-50)</f>
        <v>0</v>
      </c>
    </row>
    <row r="4" spans="1:152" x14ac:dyDescent="0.25">
      <c r="A4" s="17" t="s">
        <v>345</v>
      </c>
      <c r="B4" s="15">
        <v>14518.146285999999</v>
      </c>
      <c r="C4" s="15">
        <v>241.82297</v>
      </c>
      <c r="D4" s="15">
        <v>380.48311799999999</v>
      </c>
      <c r="E4" s="15">
        <v>1639.7952700000001</v>
      </c>
      <c r="F4" s="15">
        <v>1389.6570059999999</v>
      </c>
      <c r="G4" s="15">
        <v>164.87463200000002</v>
      </c>
      <c r="H4" s="15">
        <v>3476.2051670000001</v>
      </c>
      <c r="I4" s="17">
        <v>138.13170700000001</v>
      </c>
      <c r="J4" s="17">
        <v>51.313212999999998</v>
      </c>
      <c r="K4" s="17">
        <v>73.479542000000009</v>
      </c>
      <c r="L4" s="17">
        <v>25.284185999999998</v>
      </c>
      <c r="M4" s="17">
        <v>311.57087899999999</v>
      </c>
      <c r="N4" s="17">
        <v>37.483294999999998</v>
      </c>
      <c r="O4" s="17">
        <v>15.946315</v>
      </c>
      <c r="P4" s="17">
        <v>1.622654</v>
      </c>
      <c r="Q4" s="17">
        <v>0.66455200000000003</v>
      </c>
      <c r="R4" s="17">
        <v>0.80838600000000005</v>
      </c>
      <c r="S4" s="17">
        <v>0.74025399999999997</v>
      </c>
      <c r="T4" s="17">
        <v>3.1376599999999999</v>
      </c>
      <c r="U4" s="17">
        <v>196.920725</v>
      </c>
      <c r="V4" s="17">
        <v>41.060040999999998</v>
      </c>
      <c r="W4" s="17">
        <v>31.297374999999999</v>
      </c>
      <c r="X4" s="17">
        <v>5.9481649999999995</v>
      </c>
      <c r="Y4" s="17">
        <v>4.4919000000000001E-2</v>
      </c>
      <c r="Z4" s="17">
        <v>3.4713370000000001</v>
      </c>
      <c r="AA4" s="17">
        <v>10.794664000000001</v>
      </c>
      <c r="AB4" s="17">
        <v>8.5743729999999996</v>
      </c>
      <c r="AC4" s="17">
        <v>0.12449199999999999</v>
      </c>
      <c r="AD4" s="17"/>
      <c r="AE4" s="17"/>
      <c r="AG4" s="17" t="s">
        <v>345</v>
      </c>
      <c r="DR4" s="26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</row>
    <row r="5" spans="1:152" x14ac:dyDescent="0.25">
      <c r="A5" s="17" t="s">
        <v>346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DR5" s="26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</row>
    <row r="6" spans="1:152" x14ac:dyDescent="0.25">
      <c r="A6" s="17" t="s">
        <v>424</v>
      </c>
      <c r="BS6" s="5"/>
      <c r="DR6" s="26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</row>
    <row r="7" spans="1:152" x14ac:dyDescent="0.25">
      <c r="A7" s="17" t="s">
        <v>378</v>
      </c>
      <c r="DR7" s="26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</row>
    <row r="8" spans="1:152" x14ac:dyDescent="0.25">
      <c r="DR8" s="26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</row>
    <row r="9" spans="1:152" x14ac:dyDescent="0.25">
      <c r="A9" s="2" t="s">
        <v>353</v>
      </c>
      <c r="B9" s="1">
        <f t="shared" ref="B9:AE9" si="24">SUM(B3:B5)</f>
        <v>2139598.9572260003</v>
      </c>
      <c r="C9" s="1">
        <f t="shared" si="24"/>
        <v>34834.179108999997</v>
      </c>
      <c r="D9" s="1">
        <f t="shared" si="24"/>
        <v>14667.432298</v>
      </c>
      <c r="E9" s="1">
        <f t="shared" si="24"/>
        <v>204685.82906299998</v>
      </c>
      <c r="F9" s="1">
        <f t="shared" si="24"/>
        <v>173462.56697399999</v>
      </c>
      <c r="G9" s="1">
        <f t="shared" si="24"/>
        <v>11636.909398</v>
      </c>
      <c r="H9" s="1">
        <f t="shared" si="24"/>
        <v>500741.32411700004</v>
      </c>
      <c r="I9" s="1">
        <f t="shared" si="24"/>
        <v>12380.69095</v>
      </c>
      <c r="J9" s="1">
        <f t="shared" si="24"/>
        <v>3791.6120660000001</v>
      </c>
      <c r="K9" s="1">
        <f t="shared" si="24"/>
        <v>4903.3555980000001</v>
      </c>
      <c r="L9" s="1">
        <f t="shared" si="24"/>
        <v>1563.3131110000002</v>
      </c>
      <c r="M9" s="1">
        <f t="shared" si="24"/>
        <v>25139.905851</v>
      </c>
      <c r="N9" s="1">
        <f t="shared" si="24"/>
        <v>2779.2217049999999</v>
      </c>
      <c r="O9" s="1">
        <f t="shared" si="24"/>
        <v>1727.359044</v>
      </c>
      <c r="P9" s="1">
        <f t="shared" si="24"/>
        <v>114.528508</v>
      </c>
      <c r="Q9" s="1">
        <f t="shared" si="24"/>
        <v>46.903868000000003</v>
      </c>
      <c r="R9" s="1">
        <f t="shared" si="24"/>
        <v>57.056528999999998</v>
      </c>
      <c r="S9" s="1">
        <f t="shared" si="24"/>
        <v>52.247441000000002</v>
      </c>
      <c r="T9" s="1">
        <f t="shared" si="24"/>
        <v>221.45751300000001</v>
      </c>
      <c r="U9" s="1">
        <f t="shared" si="24"/>
        <v>23314.442258999999</v>
      </c>
      <c r="V9" s="1">
        <f t="shared" si="24"/>
        <v>3597.8808540000005</v>
      </c>
      <c r="W9" s="1">
        <f t="shared" si="24"/>
        <v>2997.8403680000001</v>
      </c>
      <c r="X9" s="1">
        <f t="shared" si="24"/>
        <v>520.01203499999997</v>
      </c>
      <c r="Y9" s="1">
        <f t="shared" si="24"/>
        <v>3.170452</v>
      </c>
      <c r="Z9" s="1">
        <f t="shared" si="24"/>
        <v>352.24231600000002</v>
      </c>
      <c r="AA9" s="1">
        <f t="shared" si="24"/>
        <v>761.89102800000001</v>
      </c>
      <c r="AB9" s="1">
        <f t="shared" si="24"/>
        <v>764.71732200000008</v>
      </c>
      <c r="AC9" s="1">
        <f t="shared" si="24"/>
        <v>8.7870400000000011</v>
      </c>
      <c r="AD9" s="1">
        <f t="shared" si="24"/>
        <v>0.46749799999999997</v>
      </c>
      <c r="AE9" s="1">
        <f t="shared" si="24"/>
        <v>0</v>
      </c>
      <c r="AF9" s="1"/>
      <c r="DR9" s="26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</row>
    <row r="10" spans="1:152" x14ac:dyDescent="0.25">
      <c r="BS10" s="5"/>
      <c r="DR10" s="26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</row>
    <row r="11" spans="1:152" x14ac:dyDescent="0.25"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G11" s="28"/>
      <c r="DR11" s="26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</row>
    <row r="12" spans="1:152" x14ac:dyDescent="0.25"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DR12" s="26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</row>
    <row r="13" spans="1:152" x14ac:dyDescent="0.25"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DR13" s="26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</row>
    <row r="14" spans="1:152" x14ac:dyDescent="0.25">
      <c r="DR14" s="26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</row>
    <row r="15" spans="1:152" x14ac:dyDescent="0.25">
      <c r="DR15" s="26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</row>
    <row r="16" spans="1:152" x14ac:dyDescent="0.25">
      <c r="DR16" s="26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</row>
    <row r="17" spans="39:152" x14ac:dyDescent="0.25">
      <c r="DR17" s="26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</row>
    <row r="18" spans="39:152" x14ac:dyDescent="0.25">
      <c r="DR18" s="26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</row>
    <row r="19" spans="39:152" x14ac:dyDescent="0.25">
      <c r="AR19" s="5"/>
      <c r="AT19" s="5"/>
      <c r="BO19" s="5"/>
      <c r="BP19" s="5"/>
      <c r="CI19" s="5"/>
      <c r="CK19" s="5"/>
      <c r="CN19" s="5"/>
      <c r="CT19" s="5"/>
      <c r="CU19" s="5"/>
      <c r="DC19" s="5"/>
      <c r="DE19" s="5"/>
      <c r="DR19" s="26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</row>
    <row r="20" spans="39:152" x14ac:dyDescent="0.25">
      <c r="AR20" s="5"/>
      <c r="BO20" s="5"/>
      <c r="BP20" s="5"/>
      <c r="CA20" s="5"/>
      <c r="CD20" s="5"/>
      <c r="CE20" s="5"/>
      <c r="CF20" s="5"/>
      <c r="CG20" s="5"/>
      <c r="CH20" s="5"/>
      <c r="CI20" s="5"/>
      <c r="CK20" s="5"/>
      <c r="CN20" s="5"/>
      <c r="CP20" s="5"/>
      <c r="CR20" s="5"/>
      <c r="CT20" s="5"/>
      <c r="CU20" s="5"/>
      <c r="CW20" s="5"/>
      <c r="CZ20" s="5"/>
      <c r="DC20" s="5"/>
      <c r="DE20" s="5"/>
      <c r="DR20" s="26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</row>
    <row r="21" spans="39:152" x14ac:dyDescent="0.25">
      <c r="DR21" s="26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</row>
    <row r="22" spans="39:152" x14ac:dyDescent="0.25">
      <c r="DR22" s="26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</row>
    <row r="23" spans="39:152" x14ac:dyDescent="0.25">
      <c r="DR23" s="26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</row>
    <row r="24" spans="39:152" x14ac:dyDescent="0.25">
      <c r="DR24" s="26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</row>
    <row r="25" spans="39:152" x14ac:dyDescent="0.25">
      <c r="DR25" s="26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</row>
    <row r="26" spans="39:152" x14ac:dyDescent="0.25">
      <c r="DR26" s="26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</row>
    <row r="27" spans="39:152" x14ac:dyDescent="0.25">
      <c r="DR27" s="26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</row>
    <row r="28" spans="39:152" x14ac:dyDescent="0.25">
      <c r="AM28" s="5"/>
      <c r="AT28" s="5"/>
      <c r="BO28" s="5"/>
      <c r="CA28" s="5"/>
      <c r="CI28" s="5"/>
      <c r="CK28" s="5"/>
      <c r="CN28" s="5"/>
      <c r="CP28" s="5"/>
      <c r="CR28" s="5"/>
      <c r="CT28" s="5"/>
      <c r="CU28" s="5"/>
      <c r="DC28" s="5"/>
      <c r="DE28" s="5"/>
      <c r="DR28" s="26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</row>
    <row r="29" spans="39:152" x14ac:dyDescent="0.25">
      <c r="DR29" s="26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</row>
    <row r="30" spans="39:152" x14ac:dyDescent="0.25">
      <c r="DR30" s="26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</row>
    <row r="31" spans="39:152" x14ac:dyDescent="0.25">
      <c r="BO31" s="5"/>
      <c r="CU31" s="5"/>
      <c r="DE31" s="5"/>
      <c r="DR31" s="26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</row>
    <row r="32" spans="39:152" x14ac:dyDescent="0.25">
      <c r="DR32" s="26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</row>
    <row r="33" spans="44:152" x14ac:dyDescent="0.25">
      <c r="DR33" s="26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</row>
    <row r="34" spans="44:152" x14ac:dyDescent="0.25">
      <c r="CU34" s="5"/>
      <c r="DE34" s="5"/>
      <c r="DR34" s="26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</row>
    <row r="35" spans="44:152" x14ac:dyDescent="0.25">
      <c r="DR35" s="26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</row>
    <row r="36" spans="44:152" x14ac:dyDescent="0.25">
      <c r="DR36" s="26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</row>
    <row r="37" spans="44:152" x14ac:dyDescent="0.25">
      <c r="DR37" s="26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</row>
    <row r="38" spans="44:152" x14ac:dyDescent="0.25">
      <c r="CR38" s="5"/>
      <c r="CU38" s="5"/>
      <c r="DE38" s="5"/>
      <c r="DR38" s="26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</row>
    <row r="39" spans="44:152" x14ac:dyDescent="0.25">
      <c r="DR39" s="26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</row>
    <row r="40" spans="44:152" x14ac:dyDescent="0.25">
      <c r="DR40" s="26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</row>
    <row r="41" spans="44:152" x14ac:dyDescent="0.25">
      <c r="DR41" s="26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</row>
    <row r="42" spans="44:152" x14ac:dyDescent="0.25">
      <c r="DR42" s="26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</row>
    <row r="43" spans="44:152" x14ac:dyDescent="0.25">
      <c r="DR43" s="26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</row>
    <row r="44" spans="44:152" x14ac:dyDescent="0.25">
      <c r="AR44" s="5"/>
      <c r="AT44" s="5"/>
      <c r="BO44" s="5"/>
      <c r="BP44" s="5"/>
      <c r="CA44" s="5"/>
      <c r="CI44" s="5"/>
      <c r="CK44" s="5"/>
      <c r="CN44" s="5"/>
      <c r="CR44" s="5"/>
      <c r="CT44" s="5"/>
      <c r="CU44" s="5"/>
      <c r="DC44" s="5"/>
      <c r="DE44" s="5"/>
      <c r="DR44" s="26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</row>
    <row r="45" spans="44:152" x14ac:dyDescent="0.25">
      <c r="DR45" s="26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</row>
    <row r="46" spans="44:152" x14ac:dyDescent="0.25">
      <c r="DR46" s="26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</row>
    <row r="47" spans="44:152" x14ac:dyDescent="0.25">
      <c r="DR47" s="26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</row>
    <row r="48" spans="44:152" x14ac:dyDescent="0.25">
      <c r="DR48" s="26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</row>
    <row r="49" spans="34:152" x14ac:dyDescent="0.25">
      <c r="DR49" s="26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</row>
    <row r="53" spans="34:152" x14ac:dyDescent="0.25"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0</v>
      </c>
    </row>
    <row r="54" spans="34:152" x14ac:dyDescent="0.25"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</row>
    <row r="59" spans="34:152" x14ac:dyDescent="0.25">
      <c r="AI59" s="1">
        <f t="shared" ref="AI59:AY59" si="25">SUM(AI3:AI55)</f>
        <v>7569.9324626856996</v>
      </c>
      <c r="AJ59" s="1">
        <f t="shared" si="25"/>
        <v>2966.54247517154</v>
      </c>
      <c r="AK59" s="1">
        <f t="shared" si="25"/>
        <v>3740.2981958014102</v>
      </c>
      <c r="AL59" s="1">
        <f t="shared" si="25"/>
        <v>514.06385036333199</v>
      </c>
      <c r="AM59" s="1">
        <f t="shared" si="25"/>
        <v>12242.557374620301</v>
      </c>
      <c r="AN59" s="1">
        <f t="shared" si="25"/>
        <v>12242.557374620301</v>
      </c>
      <c r="AO59" s="1">
        <f t="shared" si="25"/>
        <v>16184.083477162299</v>
      </c>
      <c r="AP59" s="1">
        <f t="shared" si="25"/>
        <v>16037.7084607834</v>
      </c>
      <c r="AQ59" s="1">
        <f t="shared" si="25"/>
        <v>4829.8750070794204</v>
      </c>
      <c r="AR59" s="1">
        <f t="shared" si="25"/>
        <v>8.6625447273708804</v>
      </c>
      <c r="AS59" s="1">
        <f t="shared" si="25"/>
        <v>1538.0284465268501</v>
      </c>
      <c r="AT59" s="1">
        <f t="shared" si="25"/>
        <v>3.1255289480092801</v>
      </c>
      <c r="AU59" s="1">
        <f t="shared" si="25"/>
        <v>53926.072841747999</v>
      </c>
      <c r="AV59" s="1">
        <f t="shared" si="25"/>
        <v>2125080.2855421901</v>
      </c>
      <c r="AW59" s="1">
        <f t="shared" si="25"/>
        <v>12287.688525948901</v>
      </c>
      <c r="AX59" s="1">
        <f t="shared" si="25"/>
        <v>0</v>
      </c>
      <c r="AY59" s="1">
        <f t="shared" si="25"/>
        <v>8087.8346990047403</v>
      </c>
      <c r="AZ59" s="1"/>
      <c r="BA59" s="1">
        <f>SUM(BA3:BA55)</f>
        <v>1422.8508567843701</v>
      </c>
      <c r="BB59" s="1">
        <f>SUM(BB3:BB55)</f>
        <v>5371.2164444276495</v>
      </c>
      <c r="BC59" s="1">
        <f>SUM(BC3:BC55)</f>
        <v>24828.331838116101</v>
      </c>
      <c r="BD59" s="1">
        <f>SUM(BD3:BD55)</f>
        <v>24828.331838116101</v>
      </c>
      <c r="BE59" s="1"/>
      <c r="BF59" s="1"/>
      <c r="BG59" s="1">
        <f>SUM(BG3:BG55)</f>
        <v>348.77090718048402</v>
      </c>
      <c r="BH59" s="1">
        <f>SUM(BH3:BH55)</f>
        <v>206461227.45260501</v>
      </c>
      <c r="BI59" s="1">
        <f>SUM(BI3:BI55)</f>
        <v>0</v>
      </c>
      <c r="BJ59" s="1">
        <f>SUM(BJ3:BJ55)</f>
        <v>37848.763098573603</v>
      </c>
      <c r="BK59" s="1">
        <f>SUM(BK3:BK55)</f>
        <v>3850.7936247524599</v>
      </c>
      <c r="BL59" s="1"/>
      <c r="BM59" s="1">
        <f t="shared" ref="BM59:BR59" si="26">SUM(BM3:BM55)</f>
        <v>111126.18791519701</v>
      </c>
      <c r="BN59" s="1">
        <f t="shared" si="26"/>
        <v>3878.4668982100402</v>
      </c>
      <c r="BO59" s="1">
        <f t="shared" si="26"/>
        <v>0.121549431813797</v>
      </c>
      <c r="BP59" s="1">
        <f t="shared" si="26"/>
        <v>0.345948480078484</v>
      </c>
      <c r="BQ59" s="1">
        <f t="shared" si="26"/>
        <v>23117.5884434617</v>
      </c>
      <c r="BR59" s="1">
        <f t="shared" si="26"/>
        <v>751.09618627437601</v>
      </c>
      <c r="BS59" s="1"/>
      <c r="BT59" s="1">
        <f t="shared" ref="BT59:CB59" si="27">SUM(BT3:BT55)</f>
        <v>4347.3224353043697</v>
      </c>
      <c r="BU59" s="1">
        <f t="shared" si="27"/>
        <v>34592.3475982296</v>
      </c>
      <c r="BV59" s="1">
        <f t="shared" si="27"/>
        <v>0</v>
      </c>
      <c r="BW59" s="1">
        <f t="shared" si="27"/>
        <v>515111.29434161697</v>
      </c>
      <c r="BX59" s="1">
        <f t="shared" si="27"/>
        <v>12858.2507866421</v>
      </c>
      <c r="BY59" s="1">
        <f t="shared" si="27"/>
        <v>1428.6946160948401</v>
      </c>
      <c r="BZ59" s="1">
        <f t="shared" si="27"/>
        <v>14286.945402736999</v>
      </c>
      <c r="CA59" s="1">
        <f t="shared" si="27"/>
        <v>29.253607168332898</v>
      </c>
      <c r="CB59" s="1">
        <f t="shared" si="27"/>
        <v>39761.237539578397</v>
      </c>
      <c r="CC59" s="1"/>
      <c r="CD59" s="1">
        <f t="shared" ref="CD59:DG59" si="28">SUM(CD3:CD55)</f>
        <v>112.905877678092</v>
      </c>
      <c r="CE59" s="1">
        <f t="shared" si="28"/>
        <v>46.239275803281501</v>
      </c>
      <c r="CF59" s="1">
        <f t="shared" si="28"/>
        <v>56.248203551866403</v>
      </c>
      <c r="CG59" s="1">
        <f t="shared" si="28"/>
        <v>51.5072206934638</v>
      </c>
      <c r="CH59" s="1">
        <f t="shared" si="28"/>
        <v>218.319754040465</v>
      </c>
      <c r="CI59" s="1">
        <f t="shared" si="28"/>
        <v>0.82665122476672304</v>
      </c>
      <c r="CJ59" s="1">
        <f t="shared" si="28"/>
        <v>45250.203380131898</v>
      </c>
      <c r="CK59" s="1">
        <f t="shared" si="28"/>
        <v>0</v>
      </c>
      <c r="CL59" s="1">
        <f t="shared" si="28"/>
        <v>1174.5342764706199</v>
      </c>
      <c r="CM59" s="1">
        <f t="shared" si="28"/>
        <v>14231.400083775599</v>
      </c>
      <c r="CN59" s="1">
        <f t="shared" si="28"/>
        <v>1.9289515432905</v>
      </c>
      <c r="CO59" s="1">
        <f t="shared" si="28"/>
        <v>0</v>
      </c>
      <c r="CP59" s="1">
        <f t="shared" si="28"/>
        <v>1423.9191836284699</v>
      </c>
      <c r="CQ59" s="1">
        <f t="shared" si="28"/>
        <v>203045.99002006301</v>
      </c>
      <c r="CR59" s="1">
        <f t="shared" si="28"/>
        <v>172072.871988901</v>
      </c>
      <c r="CS59" s="1">
        <f t="shared" si="28"/>
        <v>30973.118031162299</v>
      </c>
      <c r="CT59" s="1">
        <f t="shared" si="28"/>
        <v>56.144693980830802</v>
      </c>
      <c r="CU59" s="1">
        <f t="shared" si="28"/>
        <v>0.61959000931452801</v>
      </c>
      <c r="CV59" s="1">
        <f t="shared" si="28"/>
        <v>837.17070443184105</v>
      </c>
      <c r="CW59" s="1">
        <f t="shared" si="28"/>
        <v>672.44958973087</v>
      </c>
      <c r="CX59" s="1">
        <f t="shared" si="28"/>
        <v>62613.215009727901</v>
      </c>
      <c r="CY59" s="1">
        <f t="shared" si="28"/>
        <v>269.53936570820701</v>
      </c>
      <c r="CZ59" s="1">
        <f t="shared" si="28"/>
        <v>343.85078120780202</v>
      </c>
      <c r="DA59" s="1">
        <f t="shared" si="28"/>
        <v>89447.452428335993</v>
      </c>
      <c r="DB59" s="1">
        <f t="shared" si="28"/>
        <v>0</v>
      </c>
      <c r="DC59" s="1">
        <f t="shared" si="28"/>
        <v>10.9687094197986</v>
      </c>
      <c r="DD59" s="1">
        <f t="shared" si="28"/>
        <v>988.00553668766497</v>
      </c>
      <c r="DE59" s="1">
        <f t="shared" si="28"/>
        <v>0.84643301851331298</v>
      </c>
      <c r="DF59" s="1">
        <f t="shared" si="28"/>
        <v>11472.032757508099</v>
      </c>
      <c r="DG59" s="1">
        <f t="shared" si="28"/>
        <v>2399.7300529126001</v>
      </c>
      <c r="DH59" s="1">
        <f t="shared" ref="DH59:DP59" si="29">SUM(DH3:DH55)</f>
        <v>756.14282214586899</v>
      </c>
      <c r="DI59" s="1">
        <f t="shared" si="29"/>
        <v>0</v>
      </c>
      <c r="DJ59" s="1">
        <f t="shared" si="29"/>
        <v>844.02795413332899</v>
      </c>
      <c r="DK59" s="1">
        <f t="shared" si="29"/>
        <v>8715.8648523738793</v>
      </c>
      <c r="DL59" s="1">
        <f t="shared" si="29"/>
        <v>2741.73734659498</v>
      </c>
      <c r="DM59" s="1">
        <f t="shared" si="29"/>
        <v>25574.042623081699</v>
      </c>
      <c r="DN59" s="1">
        <f t="shared" si="29"/>
        <v>497264.91803259501</v>
      </c>
      <c r="DO59" s="1">
        <f t="shared" si="29"/>
        <v>1711.4123017491299</v>
      </c>
      <c r="DP59" s="1">
        <f t="shared" si="29"/>
        <v>3899.3878717101602</v>
      </c>
    </row>
    <row r="60" spans="34:152" x14ac:dyDescent="0.25">
      <c r="DC60" s="13"/>
      <c r="DD60" s="13"/>
    </row>
    <row r="63" spans="34:152" x14ac:dyDescent="0.25">
      <c r="AH63" s="28"/>
      <c r="AI63" s="28"/>
      <c r="AJ63" s="2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T76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20.7109375" style="17" bestFit="1" customWidth="1"/>
    <col min="2" max="2" width="10.140625" style="15" customWidth="1"/>
    <col min="3" max="7" width="9.140625" style="15"/>
    <col min="8" max="8" width="10.28515625" style="15" bestFit="1" customWidth="1"/>
    <col min="9" max="30" width="10.28515625" style="15" customWidth="1"/>
    <col min="31" max="31" width="9.140625" style="17"/>
    <col min="32" max="32" width="20.7109375" style="17" customWidth="1"/>
    <col min="33" max="118" width="14.28515625" style="15" customWidth="1"/>
    <col min="119" max="119" width="7.7109375" style="15" customWidth="1"/>
    <col min="120" max="120" width="9.140625" style="17"/>
    <col min="121" max="121" width="10.28515625" style="17" bestFit="1" customWidth="1"/>
    <col min="122" max="125" width="9.140625" style="17"/>
    <col min="126" max="126" width="8.5703125" style="17" customWidth="1"/>
    <col min="127" max="16384" width="9.140625" style="17"/>
  </cols>
  <sheetData>
    <row r="1" spans="1:150" x14ac:dyDescent="0.25">
      <c r="B1" s="15" t="s">
        <v>334</v>
      </c>
      <c r="AF1" s="17" t="s">
        <v>354</v>
      </c>
      <c r="DQ1" s="17" t="s">
        <v>552</v>
      </c>
    </row>
    <row r="2" spans="1:150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 t="s">
        <v>357</v>
      </c>
      <c r="J2" s="15" t="s">
        <v>363</v>
      </c>
      <c r="K2" s="15" t="s">
        <v>410</v>
      </c>
      <c r="L2" s="15" t="s">
        <v>476</v>
      </c>
      <c r="M2" s="15" t="s">
        <v>43</v>
      </c>
      <c r="N2" s="15" t="s">
        <v>412</v>
      </c>
      <c r="O2" s="15" t="s">
        <v>413</v>
      </c>
      <c r="P2" s="15" t="s">
        <v>477</v>
      </c>
      <c r="Q2" s="15" t="s">
        <v>416</v>
      </c>
      <c r="R2" s="15" t="s">
        <v>291</v>
      </c>
      <c r="S2" s="15" t="s">
        <v>418</v>
      </c>
      <c r="T2" s="15" t="s">
        <v>361</v>
      </c>
      <c r="U2" s="15" t="s">
        <v>478</v>
      </c>
      <c r="V2" s="15" t="s">
        <v>420</v>
      </c>
      <c r="W2" s="15" t="s">
        <v>405</v>
      </c>
      <c r="X2" s="15" t="s">
        <v>406</v>
      </c>
      <c r="Y2" s="15" t="s">
        <v>407</v>
      </c>
      <c r="Z2" s="15" t="s">
        <v>408</v>
      </c>
      <c r="AA2" s="15" t="s">
        <v>293</v>
      </c>
      <c r="AB2" s="15" t="s">
        <v>474</v>
      </c>
      <c r="AC2" s="15" t="s">
        <v>362</v>
      </c>
      <c r="AD2" s="15" t="s">
        <v>296</v>
      </c>
      <c r="AF2" s="17" t="s">
        <v>339</v>
      </c>
      <c r="AG2" s="17" t="s">
        <v>364</v>
      </c>
      <c r="AH2" s="17" t="s">
        <v>33</v>
      </c>
      <c r="AI2" s="17" t="s">
        <v>365</v>
      </c>
      <c r="AJ2" s="17" t="s">
        <v>35</v>
      </c>
      <c r="AK2" s="17" t="s">
        <v>479</v>
      </c>
      <c r="AL2" s="17" t="s">
        <v>37</v>
      </c>
      <c r="AM2" s="17" t="s">
        <v>39</v>
      </c>
      <c r="AN2" s="17" t="s">
        <v>41</v>
      </c>
      <c r="AO2" s="17" t="s">
        <v>366</v>
      </c>
      <c r="AP2" s="17" t="s">
        <v>284</v>
      </c>
      <c r="AQ2" s="17" t="s">
        <v>285</v>
      </c>
      <c r="AR2" s="17" t="s">
        <v>45</v>
      </c>
      <c r="AS2" s="17" t="s">
        <v>484</v>
      </c>
      <c r="AT2" s="17" t="s">
        <v>47</v>
      </c>
      <c r="AU2" s="17" t="s">
        <v>51</v>
      </c>
      <c r="AV2" s="17" t="s">
        <v>53</v>
      </c>
      <c r="AW2" s="17" t="s">
        <v>55</v>
      </c>
      <c r="AX2" s="17" t="s">
        <v>369</v>
      </c>
      <c r="AY2" s="17" t="s">
        <v>57</v>
      </c>
      <c r="AZ2" s="17" t="s">
        <v>370</v>
      </c>
      <c r="BA2" s="17" t="s">
        <v>59</v>
      </c>
      <c r="BB2" s="17" t="s">
        <v>61</v>
      </c>
      <c r="BC2" s="17" t="s">
        <v>371</v>
      </c>
      <c r="BD2" s="17" t="s">
        <v>372</v>
      </c>
      <c r="BE2" s="17" t="s">
        <v>291</v>
      </c>
      <c r="BF2" s="17" t="s">
        <v>545</v>
      </c>
      <c r="BG2" s="17" t="s">
        <v>65</v>
      </c>
      <c r="BH2" s="17" t="s">
        <v>67</v>
      </c>
      <c r="BI2" s="17" t="s">
        <v>69</v>
      </c>
      <c r="BJ2" s="17" t="s">
        <v>373</v>
      </c>
      <c r="BK2" s="17" t="s">
        <v>374</v>
      </c>
      <c r="BL2" s="17" t="s">
        <v>71</v>
      </c>
      <c r="BM2" s="17" t="s">
        <v>399</v>
      </c>
      <c r="BN2" s="17" t="s">
        <v>400</v>
      </c>
      <c r="BO2" s="17" t="s">
        <v>73</v>
      </c>
      <c r="BP2" s="17" t="s">
        <v>489</v>
      </c>
      <c r="BQ2" s="17" t="s">
        <v>375</v>
      </c>
      <c r="BR2" s="17" t="s">
        <v>75</v>
      </c>
      <c r="BS2" s="17" t="s">
        <v>77</v>
      </c>
      <c r="BT2" s="17" t="s">
        <v>79</v>
      </c>
      <c r="BU2" s="17" t="s">
        <v>376</v>
      </c>
      <c r="BV2" s="17" t="s">
        <v>81</v>
      </c>
      <c r="BW2" s="17" t="s">
        <v>83</v>
      </c>
      <c r="BX2" s="17" t="s">
        <v>159</v>
      </c>
      <c r="BY2" s="17" t="s">
        <v>87</v>
      </c>
      <c r="BZ2" s="17" t="s">
        <v>89</v>
      </c>
      <c r="CA2" s="17" t="s">
        <v>377</v>
      </c>
      <c r="CB2" s="17" t="s">
        <v>405</v>
      </c>
      <c r="CC2" s="17" t="s">
        <v>406</v>
      </c>
      <c r="CD2" s="17" t="s">
        <v>407</v>
      </c>
      <c r="CE2" s="17" t="s">
        <v>408</v>
      </c>
      <c r="CF2" s="17" t="s">
        <v>293</v>
      </c>
      <c r="CG2" s="17" t="s">
        <v>91</v>
      </c>
      <c r="CH2" s="17" t="s">
        <v>93</v>
      </c>
      <c r="CI2" s="17" t="s">
        <v>95</v>
      </c>
      <c r="CJ2" s="17" t="s">
        <v>97</v>
      </c>
      <c r="CK2" s="17" t="s">
        <v>99</v>
      </c>
      <c r="CL2" s="17" t="s">
        <v>101</v>
      </c>
      <c r="CM2" s="17" t="s">
        <v>103</v>
      </c>
      <c r="CN2" s="17" t="s">
        <v>105</v>
      </c>
      <c r="CO2" s="17" t="s">
        <v>160</v>
      </c>
      <c r="CP2" s="17" t="s">
        <v>161</v>
      </c>
      <c r="CQ2" s="17" t="s">
        <v>107</v>
      </c>
      <c r="CR2" s="17" t="s">
        <v>111</v>
      </c>
      <c r="CS2" s="17" t="s">
        <v>113</v>
      </c>
      <c r="CT2" s="17" t="s">
        <v>115</v>
      </c>
      <c r="CU2" s="17" t="s">
        <v>117</v>
      </c>
      <c r="CV2" s="17" t="s">
        <v>119</v>
      </c>
      <c r="CW2" s="17" t="s">
        <v>121</v>
      </c>
      <c r="CX2" s="17" t="s">
        <v>123</v>
      </c>
      <c r="CY2" s="17" t="s">
        <v>125</v>
      </c>
      <c r="CZ2" s="17" t="s">
        <v>127</v>
      </c>
      <c r="DA2" s="17" t="s">
        <v>129</v>
      </c>
      <c r="DB2" s="17" t="s">
        <v>131</v>
      </c>
      <c r="DC2" s="17" t="s">
        <v>133</v>
      </c>
      <c r="DD2" s="17" t="s">
        <v>137</v>
      </c>
      <c r="DE2" s="17" t="s">
        <v>139</v>
      </c>
      <c r="DF2" s="17" t="s">
        <v>474</v>
      </c>
      <c r="DG2" s="17" t="s">
        <v>141</v>
      </c>
      <c r="DH2" s="17" t="s">
        <v>143</v>
      </c>
      <c r="DI2" s="17" t="s">
        <v>145</v>
      </c>
      <c r="DJ2" s="17" t="s">
        <v>295</v>
      </c>
      <c r="DK2" s="17" t="s">
        <v>149</v>
      </c>
      <c r="DL2" s="17" t="s">
        <v>151</v>
      </c>
      <c r="DM2" s="17" t="s">
        <v>296</v>
      </c>
      <c r="DN2" s="17" t="s">
        <v>153</v>
      </c>
      <c r="DP2" s="15" t="s">
        <v>376</v>
      </c>
      <c r="DQ2" s="15" t="s">
        <v>51</v>
      </c>
      <c r="DR2" s="15" t="s">
        <v>77</v>
      </c>
      <c r="DS2" s="15" t="s">
        <v>159</v>
      </c>
      <c r="DT2" s="15" t="s">
        <v>160</v>
      </c>
      <c r="DU2" s="15" t="s">
        <v>161</v>
      </c>
      <c r="DV2" s="15" t="s">
        <v>137</v>
      </c>
      <c r="DW2" s="15" t="s">
        <v>162</v>
      </c>
      <c r="DX2" s="15" t="s">
        <v>357</v>
      </c>
      <c r="DY2" s="15" t="s">
        <v>363</v>
      </c>
      <c r="DZ2" s="15" t="s">
        <v>410</v>
      </c>
      <c r="EA2" s="15" t="s">
        <v>476</v>
      </c>
      <c r="EB2" s="15" t="s">
        <v>43</v>
      </c>
      <c r="EC2" s="15" t="s">
        <v>412</v>
      </c>
      <c r="ED2" s="15" t="s">
        <v>413</v>
      </c>
      <c r="EE2" s="15" t="s">
        <v>477</v>
      </c>
      <c r="EF2" s="15" t="s">
        <v>416</v>
      </c>
      <c r="EG2" s="15" t="s">
        <v>291</v>
      </c>
      <c r="EH2" s="15" t="s">
        <v>418</v>
      </c>
      <c r="EI2" s="15" t="s">
        <v>361</v>
      </c>
      <c r="EJ2" s="15" t="s">
        <v>478</v>
      </c>
      <c r="EK2" s="15" t="s">
        <v>420</v>
      </c>
      <c r="EL2" s="15" t="s">
        <v>405</v>
      </c>
      <c r="EM2" s="15" t="s">
        <v>406</v>
      </c>
      <c r="EN2" s="15" t="s">
        <v>407</v>
      </c>
      <c r="EO2" s="15" t="s">
        <v>408</v>
      </c>
      <c r="EP2" s="15" t="s">
        <v>293</v>
      </c>
      <c r="EQ2" s="15" t="s">
        <v>474</v>
      </c>
      <c r="ER2" s="15" t="s">
        <v>362</v>
      </c>
      <c r="ES2" s="15" t="s">
        <v>296</v>
      </c>
      <c r="ET2" s="15"/>
    </row>
    <row r="3" spans="1:150" x14ac:dyDescent="0.25">
      <c r="A3" s="17" t="s">
        <v>431</v>
      </c>
      <c r="B3" s="15">
        <v>274988.18844999903</v>
      </c>
      <c r="C3" s="15">
        <v>2517.3915790000001</v>
      </c>
      <c r="D3" s="15">
        <v>2336.1885629999902</v>
      </c>
      <c r="E3" s="15">
        <v>59128.094095</v>
      </c>
      <c r="F3" s="15">
        <v>32538.193468000001</v>
      </c>
      <c r="G3" s="15">
        <v>983.62659299999905</v>
      </c>
      <c r="H3" s="15">
        <v>64314.549757999899</v>
      </c>
      <c r="I3" s="15">
        <v>2297.6023679999998</v>
      </c>
      <c r="J3" s="15">
        <v>441.45174699999899</v>
      </c>
      <c r="K3" s="15">
        <v>702.21627999999896</v>
      </c>
      <c r="L3" s="15">
        <v>96.503417999999996</v>
      </c>
      <c r="M3" s="15">
        <v>615.979198</v>
      </c>
      <c r="N3" s="15">
        <v>1.51758999999999</v>
      </c>
      <c r="O3" s="15">
        <v>371.64077599999899</v>
      </c>
      <c r="P3" s="15">
        <v>0.54755899999999902</v>
      </c>
      <c r="Q3" s="15">
        <v>4589.0449499999904</v>
      </c>
      <c r="R3" s="15">
        <v>65.704448999999997</v>
      </c>
      <c r="S3" s="15">
        <v>0.11656799999999901</v>
      </c>
      <c r="T3" s="15">
        <v>5163.9588669999903</v>
      </c>
      <c r="U3" s="15">
        <v>131.58445799999899</v>
      </c>
      <c r="V3" s="15">
        <v>667.31079</v>
      </c>
      <c r="W3" s="15">
        <v>19.779952999999999</v>
      </c>
      <c r="X3" s="15">
        <v>8.1006560000000007</v>
      </c>
      <c r="Y3" s="15">
        <v>9.8540849999999995</v>
      </c>
      <c r="Z3" s="15">
        <v>9.0235110000000098</v>
      </c>
      <c r="AA3" s="15">
        <v>38.247422999999998</v>
      </c>
      <c r="AB3" s="15">
        <v>141.675208999999</v>
      </c>
      <c r="AC3" s="15">
        <v>470.19745399999903</v>
      </c>
      <c r="AD3" s="15">
        <v>398.33321699999902</v>
      </c>
      <c r="AF3" s="17" t="s">
        <v>431</v>
      </c>
      <c r="AG3" s="17">
        <v>313.36255158486898</v>
      </c>
      <c r="AH3" s="17">
        <v>47.007906672273002</v>
      </c>
      <c r="AI3" s="17">
        <v>21.894507793614299</v>
      </c>
      <c r="AJ3" s="17">
        <v>34.827551101944401</v>
      </c>
      <c r="AK3" s="17">
        <v>4.7862445418211204</v>
      </c>
      <c r="AL3" s="17">
        <v>113.953261234134</v>
      </c>
      <c r="AM3" s="17">
        <v>113.953261234134</v>
      </c>
      <c r="AN3" s="17">
        <v>16.822552372393702</v>
      </c>
      <c r="AO3" s="17">
        <v>99.653365103774803</v>
      </c>
      <c r="AP3" s="17">
        <v>30.550474314094899</v>
      </c>
      <c r="AQ3" s="17">
        <v>7.5267121202356693E-2</v>
      </c>
      <c r="AR3" s="17">
        <v>18.432119000285901</v>
      </c>
      <c r="AS3" s="17">
        <v>2.7155008398838099E-2</v>
      </c>
      <c r="AT3" s="17">
        <v>335.886619173817</v>
      </c>
      <c r="AU3" s="17">
        <v>12916.8425659595</v>
      </c>
      <c r="AV3" s="17">
        <v>76.477806364589298</v>
      </c>
      <c r="AW3" s="17">
        <v>0</v>
      </c>
      <c r="AX3" s="17">
        <v>50.314702022586303</v>
      </c>
      <c r="AY3" s="17">
        <v>8.8327406423748105</v>
      </c>
      <c r="AZ3" s="17">
        <v>33.383907493206998</v>
      </c>
      <c r="BA3" s="17">
        <v>227.60108154698301</v>
      </c>
      <c r="BB3" s="17">
        <v>227.60108154698301</v>
      </c>
      <c r="BC3" s="17">
        <v>35.341959558952098</v>
      </c>
      <c r="BD3" s="17">
        <v>0</v>
      </c>
      <c r="BE3" s="17">
        <v>3.2587366758213498</v>
      </c>
      <c r="BF3" s="17">
        <v>1793905.2918203</v>
      </c>
      <c r="BG3" s="17">
        <v>0</v>
      </c>
      <c r="BH3" s="17">
        <v>341.99599460330501</v>
      </c>
      <c r="BI3" s="17">
        <v>23.927653892747301</v>
      </c>
      <c r="BJ3" s="17">
        <v>40.909602707811501</v>
      </c>
      <c r="BK3" s="17">
        <v>354.97862761726498</v>
      </c>
      <c r="BL3" s="17">
        <v>17.9877386931662</v>
      </c>
      <c r="BM3" s="17">
        <v>2.1083400849881699E-3</v>
      </c>
      <c r="BN3" s="17">
        <v>6.0006066017405397E-3</v>
      </c>
      <c r="BO3" s="17">
        <v>256.11560871090199</v>
      </c>
      <c r="BP3" s="17">
        <v>6.5261467180674302</v>
      </c>
      <c r="BQ3" s="17">
        <v>0</v>
      </c>
      <c r="BR3" s="17">
        <v>38.005900050144596</v>
      </c>
      <c r="BS3" s="17">
        <v>124.21177216334</v>
      </c>
      <c r="BT3" s="17">
        <v>0</v>
      </c>
      <c r="BU3" s="17">
        <v>3435.17891940453</v>
      </c>
      <c r="BV3" s="17">
        <v>112.450475283431</v>
      </c>
      <c r="BW3" s="17">
        <v>12.4945045497886</v>
      </c>
      <c r="BX3" s="17">
        <v>124.94497983322</v>
      </c>
      <c r="BY3" s="17">
        <v>0.21797994768057199</v>
      </c>
      <c r="BZ3" s="17">
        <v>150.907755090747</v>
      </c>
      <c r="CA3" s="17">
        <v>15.2196091410927</v>
      </c>
      <c r="CB3" s="17">
        <v>0.98102133291445504</v>
      </c>
      <c r="CC3" s="17">
        <v>0.40176549920909099</v>
      </c>
      <c r="CD3" s="17">
        <v>0.488728903586368</v>
      </c>
      <c r="CE3" s="17">
        <v>0.44753465632698902</v>
      </c>
      <c r="CF3" s="17">
        <v>1.89695378164321</v>
      </c>
      <c r="CG3" s="17">
        <v>0.246691432287791</v>
      </c>
      <c r="CH3" s="17">
        <v>362.84760505960702</v>
      </c>
      <c r="CI3" s="17">
        <v>5.9157824258557996</v>
      </c>
      <c r="CJ3" s="17">
        <v>3.3159142622508</v>
      </c>
      <c r="CK3" s="17">
        <v>51.696225687153103</v>
      </c>
      <c r="CL3" s="17">
        <v>0.28834051048022102</v>
      </c>
      <c r="CM3" s="17">
        <v>0</v>
      </c>
      <c r="CN3" s="17">
        <v>1.92707460991969</v>
      </c>
      <c r="CO3" s="17">
        <v>2914.7087294763401</v>
      </c>
      <c r="CP3" s="17">
        <v>1601.8908822897199</v>
      </c>
      <c r="CQ3" s="17">
        <v>1312.8178471866199</v>
      </c>
      <c r="CR3" s="17">
        <v>0.28673827609583402</v>
      </c>
      <c r="CS3" s="17">
        <v>8.0094215623053699E-3</v>
      </c>
      <c r="CT3" s="17">
        <v>256.08099737098797</v>
      </c>
      <c r="CU3" s="17">
        <v>0.19543082722928601</v>
      </c>
      <c r="CV3" s="17">
        <v>525.64173669097204</v>
      </c>
      <c r="CW3" s="17">
        <v>1.7700891108208301</v>
      </c>
      <c r="CX3" s="17">
        <v>0.45013110335819001</v>
      </c>
      <c r="CY3" s="17">
        <v>750.91680131395401</v>
      </c>
      <c r="CZ3" s="17">
        <v>0</v>
      </c>
      <c r="DA3" s="17">
        <v>0.99317239592806295</v>
      </c>
      <c r="DB3" s="17">
        <v>2.1337185138643102</v>
      </c>
      <c r="DC3" s="17">
        <v>2.4028336998517301E-2</v>
      </c>
      <c r="DD3" s="17">
        <v>73.455992821750698</v>
      </c>
      <c r="DE3" s="17">
        <v>10.1982980115947</v>
      </c>
      <c r="DF3" s="17">
        <v>7.0266240923240497</v>
      </c>
      <c r="DG3" s="17">
        <v>0</v>
      </c>
      <c r="DH3" s="17">
        <v>5.8689302500532898</v>
      </c>
      <c r="DI3" s="17">
        <v>55.302139549714703</v>
      </c>
      <c r="DJ3" s="17">
        <v>23.320196386797399</v>
      </c>
      <c r="DK3" s="17">
        <v>51.615265929661497</v>
      </c>
      <c r="DL3" s="17">
        <v>3324.3190869557998</v>
      </c>
      <c r="DM3" s="17">
        <v>19.755993283238801</v>
      </c>
      <c r="DN3" s="17">
        <v>24.106170351549</v>
      </c>
      <c r="DP3" s="26">
        <f>IF(DL3&gt;0,BU3/DL3,"")</f>
        <v>1.033348132218634</v>
      </c>
      <c r="DQ3" s="13">
        <f t="shared" ref="DQ3:DQ34" si="0">IF(AU3&lt;&gt;0,(AU3-B3)/B3,"")</f>
        <v>-0.95302764588265887</v>
      </c>
      <c r="DR3" s="13">
        <f t="shared" ref="DR3:DR34" si="1">IF(BS3&lt;&gt;0,(BS3-C3)/C3,"")</f>
        <v>-0.9506585414841654</v>
      </c>
      <c r="DS3" s="13">
        <f t="shared" ref="DS3:DS34" si="2">IF(BX3&lt;&gt;0,(BX3-D3)/D3,"")</f>
        <v>-0.94651759630533716</v>
      </c>
      <c r="DT3" s="13">
        <f t="shared" ref="DT3:DT34" si="3">IF(CO3&lt;&gt;0,(CO3-E3)/E3,"")</f>
        <v>-0.95070518043768948</v>
      </c>
      <c r="DU3" s="13">
        <f t="shared" ref="DU3:DU34" si="4">IF(CP3&lt;&gt;0,(CP3-F3)/F3,"")</f>
        <v>-0.95076890535225578</v>
      </c>
      <c r="DV3" s="13">
        <f t="shared" ref="DV3:DV34" si="5">IF(DD3&lt;&gt;0,(DD3-G3)/G3,"")</f>
        <v>-0.92532126180351171</v>
      </c>
      <c r="DW3" s="13">
        <f t="shared" ref="DW3:DW34" si="6">IF(DL3&lt;&gt;0,(DL3-H3)/H3,"")</f>
        <v>-0.94831155470318285</v>
      </c>
      <c r="DX3" s="13">
        <f t="shared" ref="DX3:DX48" si="7">IF(AM3&lt;&gt;0,(AM3-I3)/I3,"")</f>
        <v>-0.95040340190225026</v>
      </c>
      <c r="DY3" s="13">
        <f t="shared" ref="DY3:DY48" si="8">IF(AI3&lt;&gt;0,(AI3-J3)/J3,"")</f>
        <v>-0.95040339529200146</v>
      </c>
      <c r="DZ3" s="13">
        <f t="shared" ref="DZ3:DZ48" si="9">IF(AJ3&lt;&gt;0,(AJ3-K3)/K3,"")</f>
        <v>-0.95040338412270298</v>
      </c>
      <c r="EA3" s="13">
        <f t="shared" ref="EA3:EA48" si="10">IF(AK3&lt;&gt;0,(AK3-L3)/L3,"")</f>
        <v>-0.95040336766288303</v>
      </c>
      <c r="EB3" s="13">
        <f t="shared" ref="EB3:EB48" si="11">IF(AP3&lt;&gt;0,(AP3-M3)/M3,"")</f>
        <v>-0.95040339931398965</v>
      </c>
      <c r="EC3" s="13">
        <f t="shared" ref="EC3:EC48" si="12">IF(AQ3&lt;&gt;0,(AQ3-N3)/N3,"")</f>
        <v>-0.9504035205804221</v>
      </c>
      <c r="ED3" s="13">
        <f t="shared" ref="ED3:ED48" si="13">IF(AR3&lt;&gt;0,(AR3-O3)/O3,"")</f>
        <v>-0.9504033997596486</v>
      </c>
      <c r="EE3" s="13">
        <f t="shared" ref="EE3:EE48" si="14">IF(AS3&lt;&gt;0,(AS3-P3)/P3,"")</f>
        <v>-0.95040715539542198</v>
      </c>
      <c r="EF3" s="13">
        <f t="shared" ref="EF3:EF48" si="15">IF(BB3&lt;&gt;0,(BB3-Q3)/Q3,"")</f>
        <v>-0.95040338806291647</v>
      </c>
      <c r="EG3" s="13">
        <f t="shared" ref="EG3:EG48" si="16">IF(BE3&lt;&gt;0,(BE3-R3)/R3,"")</f>
        <v>-0.95040310473007161</v>
      </c>
      <c r="EH3" s="13">
        <f t="shared" ref="EH3:EH48" si="17">IF(BM3&lt;&gt;0,(BM3+BN3-S3)/S3,"")</f>
        <v>-0.93043591134163084</v>
      </c>
      <c r="EI3" s="13">
        <f t="shared" ref="EI3:EI48" si="18">IF(BO3&lt;&gt;0,(BO3-T3)/T3,"")</f>
        <v>-0.95040324384696484</v>
      </c>
      <c r="EJ3" s="13">
        <f t="shared" ref="EJ3:EJ48" si="19">IF(BP3&lt;&gt;0,(BP3-U3)/U3,"")</f>
        <v>-0.95040336208956022</v>
      </c>
      <c r="EK3" s="13">
        <f t="shared" ref="EK3:EK48" si="20">IF(BR3&lt;&gt;0,(BR3-V3)/V3,"")</f>
        <v>-0.9430461778534337</v>
      </c>
      <c r="EL3" s="13">
        <f t="shared" ref="EL3:EL48" si="21">IF(CB3&lt;&gt;0,(CB3-W3)/W3,"")</f>
        <v>-0.95040325258030411</v>
      </c>
      <c r="EM3" s="13">
        <f t="shared" ref="EM3:EM48" si="22">IF(CC3&lt;&gt;0,(CC3-X3)/X3,"")</f>
        <v>-0.95040333780263087</v>
      </c>
      <c r="EN3" s="13">
        <f t="shared" ref="EN3:EN48" si="23">IF(CD3&lt;&gt;0,(CD3-Y3)/Y3,"")</f>
        <v>-0.95040342116123733</v>
      </c>
      <c r="EO3" s="13">
        <f t="shared" ref="EO3:EO48" si="24">IF(CE3&lt;&gt;0,(CE3-Z3)/Z3,"")</f>
        <v>-0.95040348969187405</v>
      </c>
      <c r="EP3" s="13">
        <f t="shared" ref="EP3:EP48" si="25">IF(CF3&lt;&gt;0,(CF3-AA3)/AA3,"")</f>
        <v>-0.95040309561135106</v>
      </c>
      <c r="EQ3" s="13">
        <f t="shared" ref="EQ3:EQ48" si="26">IF(DF3&lt;&gt;0,(DF3-AB3)/AB3,"")</f>
        <v>-0.95040329114796573</v>
      </c>
      <c r="ER3" s="13">
        <f t="shared" ref="ER3:ER48" si="27">IF(DJ3&lt;&gt;0,(DJ3-AC3)/AC3,"")</f>
        <v>-0.95040339715068411</v>
      </c>
      <c r="ES3" s="13">
        <f t="shared" ref="ES3:ES48" si="28">IF(DM3&lt;&gt;0,(DM3-AD3)/AD3,"")</f>
        <v>-0.9504033496577845</v>
      </c>
      <c r="ET3" s="13"/>
    </row>
    <row r="4" spans="1:150" x14ac:dyDescent="0.25">
      <c r="A4" s="17" t="s">
        <v>432</v>
      </c>
      <c r="B4" s="15">
        <v>4351.6290949999902</v>
      </c>
      <c r="C4" s="15">
        <v>41.366185000000002</v>
      </c>
      <c r="D4" s="15">
        <v>48.932056999999901</v>
      </c>
      <c r="E4" s="15">
        <v>1103.288847</v>
      </c>
      <c r="F4" s="15">
        <v>554.23984299999995</v>
      </c>
      <c r="G4" s="15">
        <v>16.637763999999901</v>
      </c>
      <c r="H4" s="15">
        <v>1144.592746</v>
      </c>
      <c r="I4" s="15">
        <v>45.334499999999998</v>
      </c>
      <c r="J4" s="15">
        <v>8.7103850000000005</v>
      </c>
      <c r="K4" s="15">
        <v>13.855587</v>
      </c>
      <c r="L4" s="15">
        <v>1.90412599999999</v>
      </c>
      <c r="M4" s="15">
        <v>12.154019999999999</v>
      </c>
      <c r="N4" s="15">
        <v>2.9940999999999902E-2</v>
      </c>
      <c r="O4" s="15">
        <v>7.3329240000000002</v>
      </c>
      <c r="P4" s="15">
        <v>1.0812999999999901E-2</v>
      </c>
      <c r="Q4" s="15">
        <v>90.547460999999899</v>
      </c>
      <c r="R4" s="15">
        <v>1.2964279999999899</v>
      </c>
      <c r="S4" s="15">
        <v>4.8910000000000004E-3</v>
      </c>
      <c r="T4" s="15">
        <v>101.891217999999</v>
      </c>
      <c r="U4" s="15">
        <v>2.5963189999999901</v>
      </c>
      <c r="V4" s="15">
        <v>13.166854000000001</v>
      </c>
      <c r="W4" s="15">
        <v>0.39028599999999902</v>
      </c>
      <c r="X4" s="15">
        <v>0.15983899999999901</v>
      </c>
      <c r="Y4" s="15">
        <v>0.194436</v>
      </c>
      <c r="Z4" s="15">
        <v>0.17804199999999901</v>
      </c>
      <c r="AA4" s="15">
        <v>0.75466699999999998</v>
      </c>
      <c r="AB4" s="15">
        <v>2.7954229999999902</v>
      </c>
      <c r="AC4" s="15">
        <v>9.2775689999999997</v>
      </c>
      <c r="AD4" s="15">
        <v>7.8595969999999999</v>
      </c>
      <c r="AF4" s="17" t="s">
        <v>432</v>
      </c>
      <c r="AG4" s="17">
        <v>103.728256923741</v>
      </c>
      <c r="AH4" s="17">
        <v>15.560402829872199</v>
      </c>
      <c r="AI4" s="17">
        <v>8.7103889952435196</v>
      </c>
      <c r="AJ4" s="17">
        <v>13.855583316560899</v>
      </c>
      <c r="AK4" s="17">
        <v>1.90412138801898</v>
      </c>
      <c r="AL4" s="17">
        <v>45.334481590458097</v>
      </c>
      <c r="AM4" s="17">
        <v>45.334481590458097</v>
      </c>
      <c r="AN4" s="17">
        <v>5.5685484969658798</v>
      </c>
      <c r="AO4" s="17">
        <v>32.986906814405003</v>
      </c>
      <c r="AP4" s="17">
        <v>12.154014625492501</v>
      </c>
      <c r="AQ4" s="17">
        <v>2.9940864528668301E-2</v>
      </c>
      <c r="AR4" s="17">
        <v>7.3329193527547298</v>
      </c>
      <c r="AS4" s="17">
        <v>1.0813006498928E-2</v>
      </c>
      <c r="AT4" s="17">
        <v>111.184091811806</v>
      </c>
      <c r="AU4" s="17">
        <v>4351.6281120168396</v>
      </c>
      <c r="AV4" s="17">
        <v>25.315431489005999</v>
      </c>
      <c r="AW4" s="17">
        <v>0</v>
      </c>
      <c r="AX4" s="17">
        <v>16.655006381413301</v>
      </c>
      <c r="AY4" s="17">
        <v>2.9237885302445599</v>
      </c>
      <c r="AZ4" s="17">
        <v>11.0506302666435</v>
      </c>
      <c r="BA4" s="17">
        <v>90.547462054740706</v>
      </c>
      <c r="BB4" s="17">
        <v>90.547462054740706</v>
      </c>
      <c r="BC4" s="17">
        <v>11.6987826293318</v>
      </c>
      <c r="BD4" s="17">
        <v>0</v>
      </c>
      <c r="BE4" s="17">
        <v>1.2964235450982899</v>
      </c>
      <c r="BF4" s="17">
        <v>713676.47211538895</v>
      </c>
      <c r="BG4" s="17">
        <v>0</v>
      </c>
      <c r="BH4" s="17">
        <v>113.206362197986</v>
      </c>
      <c r="BI4" s="17">
        <v>7.92045768293689</v>
      </c>
      <c r="BJ4" s="17">
        <v>13.541774239306701</v>
      </c>
      <c r="BK4" s="17">
        <v>117.503845112452</v>
      </c>
      <c r="BL4" s="17">
        <v>5.9542356739628604</v>
      </c>
      <c r="BM4" s="17">
        <v>1.27164974068133E-3</v>
      </c>
      <c r="BN4" s="17">
        <v>3.61933596785661E-3</v>
      </c>
      <c r="BO4" s="17">
        <v>101.891511884726</v>
      </c>
      <c r="BP4" s="17">
        <v>2.59631778055854</v>
      </c>
      <c r="BQ4" s="17">
        <v>0</v>
      </c>
      <c r="BR4" s="17">
        <v>14.7919872075288</v>
      </c>
      <c r="BS4" s="17">
        <v>41.366173673506502</v>
      </c>
      <c r="BT4" s="17">
        <v>0</v>
      </c>
      <c r="BU4" s="17">
        <v>1181.28886478502</v>
      </c>
      <c r="BV4" s="17">
        <v>44.038824250841799</v>
      </c>
      <c r="BW4" s="17">
        <v>4.8931980627986498</v>
      </c>
      <c r="BX4" s="17">
        <v>48.932022313640502</v>
      </c>
      <c r="BY4" s="17">
        <v>7.2155247122990304E-2</v>
      </c>
      <c r="BZ4" s="17">
        <v>49.952987659462998</v>
      </c>
      <c r="CA4" s="17">
        <v>5.0379444581942403</v>
      </c>
      <c r="CB4" s="17">
        <v>0.39028389639378902</v>
      </c>
      <c r="CC4" s="17">
        <v>0.159838734679255</v>
      </c>
      <c r="CD4" s="17">
        <v>0.194435917436906</v>
      </c>
      <c r="CE4" s="17">
        <v>0.17804223270887401</v>
      </c>
      <c r="CF4" s="17">
        <v>0.75466880206352605</v>
      </c>
      <c r="CG4" s="17">
        <v>8.5353117059916106E-2</v>
      </c>
      <c r="CH4" s="17">
        <v>120.10863949304699</v>
      </c>
      <c r="CI4" s="17">
        <v>2.0468065444203698</v>
      </c>
      <c r="CJ4" s="17">
        <v>1.1472759238743999</v>
      </c>
      <c r="CK4" s="17">
        <v>17.886426164453699</v>
      </c>
      <c r="CL4" s="17">
        <v>9.9763086360554906E-2</v>
      </c>
      <c r="CM4" s="17">
        <v>0</v>
      </c>
      <c r="CN4" s="17">
        <v>0.66675049411090304</v>
      </c>
      <c r="CO4" s="17">
        <v>1103.4314729298201</v>
      </c>
      <c r="CP4" s="17">
        <v>554.23968349326697</v>
      </c>
      <c r="CQ4" s="17">
        <v>549.19178943655299</v>
      </c>
      <c r="CR4" s="17">
        <v>9.9208751467451395E-2</v>
      </c>
      <c r="CS4" s="17">
        <v>2.7711955554820598E-3</v>
      </c>
      <c r="CT4" s="17">
        <v>88.601696456621198</v>
      </c>
      <c r="CU4" s="17">
        <v>6.7617011524661402E-2</v>
      </c>
      <c r="CV4" s="17">
        <v>181.867263127146</v>
      </c>
      <c r="CW4" s="17">
        <v>0.61243462028142004</v>
      </c>
      <c r="CX4" s="17">
        <v>0.15574128948340099</v>
      </c>
      <c r="CY4" s="17">
        <v>259.81038652535</v>
      </c>
      <c r="CZ4" s="17">
        <v>0</v>
      </c>
      <c r="DA4" s="17">
        <v>0.34362858766403698</v>
      </c>
      <c r="DB4" s="17">
        <v>0.73824702238242401</v>
      </c>
      <c r="DC4" s="17">
        <v>8.3135755110589297E-3</v>
      </c>
      <c r="DD4" s="17">
        <v>16.637763843097002</v>
      </c>
      <c r="DE4" s="17">
        <v>3.3757976976078901</v>
      </c>
      <c r="DF4" s="17">
        <v>2.7954212912691401</v>
      </c>
      <c r="DG4" s="17">
        <v>0</v>
      </c>
      <c r="DH4" s="17">
        <v>1.9427116169480301</v>
      </c>
      <c r="DI4" s="17">
        <v>18.3059258693274</v>
      </c>
      <c r="DJ4" s="17">
        <v>9.2775577634138102</v>
      </c>
      <c r="DK4" s="17">
        <v>17.0855134721407</v>
      </c>
      <c r="DL4" s="17">
        <v>1144.5923857867999</v>
      </c>
      <c r="DM4" s="17">
        <v>7.8596206070173098</v>
      </c>
      <c r="DN4" s="17">
        <v>7.97954512044676</v>
      </c>
      <c r="DP4" s="26">
        <f t="shared" ref="DP4:DP55" si="29">IF(DL4&gt;0,BU4/DL4,"")</f>
        <v>1.0320607400974406</v>
      </c>
      <c r="DQ4" s="13">
        <f t="shared" si="0"/>
        <v>-2.2588854177305393E-7</v>
      </c>
      <c r="DR4" s="13">
        <f t="shared" si="1"/>
        <v>-2.7381044443795638E-7</v>
      </c>
      <c r="DS4" s="13">
        <f t="shared" si="2"/>
        <v>-7.0886779599233082E-7</v>
      </c>
      <c r="DT4" s="13">
        <f t="shared" si="3"/>
        <v>1.2927342663515755E-4</v>
      </c>
      <c r="DU4" s="13">
        <f t="shared" si="4"/>
        <v>-2.8779369617510948E-7</v>
      </c>
      <c r="DV4" s="13">
        <f t="shared" si="5"/>
        <v>-9.4305280181777525E-9</v>
      </c>
      <c r="DW4" s="13">
        <f t="shared" si="6"/>
        <v>-3.1470861699012799E-7</v>
      </c>
      <c r="DX4" s="13">
        <f t="shared" si="7"/>
        <v>-4.0608238541455573E-7</v>
      </c>
      <c r="DY4" s="13">
        <f t="shared" si="8"/>
        <v>4.586758816204067E-7</v>
      </c>
      <c r="DZ4" s="13">
        <f t="shared" si="9"/>
        <v>-2.6584504145506466E-7</v>
      </c>
      <c r="EA4" s="13">
        <f t="shared" si="10"/>
        <v>-2.422098647874769E-6</v>
      </c>
      <c r="EB4" s="13">
        <f t="shared" si="11"/>
        <v>-4.4219998803697324E-7</v>
      </c>
      <c r="EC4" s="13">
        <f t="shared" si="12"/>
        <v>-4.5246094519405212E-6</v>
      </c>
      <c r="ED4" s="13">
        <f t="shared" si="13"/>
        <v>-6.3375063895164443E-7</v>
      </c>
      <c r="EE4" s="13">
        <f t="shared" si="14"/>
        <v>6.0102914073798908E-7</v>
      </c>
      <c r="EF4" s="13">
        <f t="shared" si="15"/>
        <v>1.1648485722797904E-8</v>
      </c>
      <c r="EG4" s="13">
        <f t="shared" si="16"/>
        <v>-3.4362893272742989E-6</v>
      </c>
      <c r="EH4" s="13">
        <f t="shared" si="17"/>
        <v>-2.9219918341143397E-6</v>
      </c>
      <c r="EI4" s="13">
        <f t="shared" si="18"/>
        <v>2.884298890216497E-6</v>
      </c>
      <c r="EJ4" s="13">
        <f t="shared" si="19"/>
        <v>-4.6968090209251722E-7</v>
      </c>
      <c r="EK4" s="13">
        <f t="shared" si="20"/>
        <v>0.12342608245893813</v>
      </c>
      <c r="EL4" s="13">
        <f t="shared" si="21"/>
        <v>-5.3899094766457617E-6</v>
      </c>
      <c r="EM4" s="13">
        <f t="shared" si="22"/>
        <v>-1.6599249495678559E-6</v>
      </c>
      <c r="EN4" s="13">
        <f t="shared" si="23"/>
        <v>-4.246286387317885E-7</v>
      </c>
      <c r="EO4" s="13">
        <f t="shared" si="24"/>
        <v>1.3070448265193196E-6</v>
      </c>
      <c r="EP4" s="13">
        <f t="shared" si="25"/>
        <v>2.3878923102089887E-6</v>
      </c>
      <c r="EQ4" s="13">
        <f t="shared" si="26"/>
        <v>-6.1126021004597118E-7</v>
      </c>
      <c r="ER4" s="13">
        <f t="shared" si="27"/>
        <v>-1.2111563050095773E-6</v>
      </c>
      <c r="ES4" s="13">
        <f t="shared" si="28"/>
        <v>3.0035913177045612E-6</v>
      </c>
      <c r="ET4" s="13"/>
    </row>
    <row r="5" spans="1:150" x14ac:dyDescent="0.25">
      <c r="A5" s="17" t="s">
        <v>433</v>
      </c>
      <c r="B5" s="15">
        <v>20457.421206999999</v>
      </c>
      <c r="C5" s="15">
        <v>198.852487999999</v>
      </c>
      <c r="D5" s="15">
        <v>244.93140799999901</v>
      </c>
      <c r="E5" s="15">
        <v>5331.5286069999902</v>
      </c>
      <c r="F5" s="15">
        <v>2671.3384959999999</v>
      </c>
      <c r="G5" s="15">
        <v>100.52892799999999</v>
      </c>
      <c r="H5" s="15">
        <v>5651.0086309999997</v>
      </c>
      <c r="I5" s="15">
        <v>219.83918800000001</v>
      </c>
      <c r="J5" s="15">
        <v>42.238986999999902</v>
      </c>
      <c r="K5" s="15">
        <v>67.189455999999893</v>
      </c>
      <c r="L5" s="15">
        <v>9.2336430000000007</v>
      </c>
      <c r="M5" s="15">
        <v>58.938113999999899</v>
      </c>
      <c r="N5" s="15">
        <v>0.145200999999999</v>
      </c>
      <c r="O5" s="15">
        <v>35.559329999999903</v>
      </c>
      <c r="P5" s="15">
        <v>5.2394999999999997E-2</v>
      </c>
      <c r="Q5" s="15">
        <v>439.08898699999997</v>
      </c>
      <c r="R5" s="15">
        <v>6.2867309999999996</v>
      </c>
      <c r="S5" s="15">
        <v>2.5635999999999999E-2</v>
      </c>
      <c r="T5" s="15">
        <v>494.09789699999902</v>
      </c>
      <c r="U5" s="15">
        <v>12.590261</v>
      </c>
      <c r="V5" s="15">
        <v>63.849624999999897</v>
      </c>
      <c r="W5" s="15">
        <v>1.892576</v>
      </c>
      <c r="X5" s="15">
        <v>0.77508999999999895</v>
      </c>
      <c r="Y5" s="15">
        <v>0.94285199999999902</v>
      </c>
      <c r="Z5" s="15">
        <v>0.86338099999999895</v>
      </c>
      <c r="AA5" s="15">
        <v>3.6596090000000001</v>
      </c>
      <c r="AB5" s="15">
        <v>13.555768</v>
      </c>
      <c r="AC5" s="15">
        <v>44.989434000000003</v>
      </c>
      <c r="AD5" s="15">
        <v>38.113315999999998</v>
      </c>
      <c r="AF5" s="17" t="s">
        <v>433</v>
      </c>
      <c r="AG5" s="17">
        <v>514.84063515280695</v>
      </c>
      <c r="AH5" s="17">
        <v>77.231869037061898</v>
      </c>
      <c r="AI5" s="17">
        <v>42.238975171106198</v>
      </c>
      <c r="AJ5" s="17">
        <v>67.189435878260198</v>
      </c>
      <c r="AK5" s="17">
        <v>9.2336352234196895</v>
      </c>
      <c r="AL5" s="17">
        <v>219.839173231872</v>
      </c>
      <c r="AM5" s="17">
        <v>219.839173231872</v>
      </c>
      <c r="AN5" s="17">
        <v>27.638686037616299</v>
      </c>
      <c r="AO5" s="17">
        <v>163.72594025716401</v>
      </c>
      <c r="AP5" s="17">
        <v>58.938069587804897</v>
      </c>
      <c r="AQ5" s="17">
        <v>0.14519990415727699</v>
      </c>
      <c r="AR5" s="17">
        <v>35.559324852259003</v>
      </c>
      <c r="AS5" s="17">
        <v>5.2395256272006203E-2</v>
      </c>
      <c r="AT5" s="17">
        <v>551.84639379339296</v>
      </c>
      <c r="AU5" s="17">
        <v>20457.415541041701</v>
      </c>
      <c r="AV5" s="17">
        <v>125.649566014001</v>
      </c>
      <c r="AW5" s="17">
        <v>0</v>
      </c>
      <c r="AX5" s="17">
        <v>82.664760184576394</v>
      </c>
      <c r="AY5" s="17">
        <v>14.511793809636499</v>
      </c>
      <c r="AZ5" s="17">
        <v>54.848259486956898</v>
      </c>
      <c r="BA5" s="17">
        <v>439.08899848573299</v>
      </c>
      <c r="BB5" s="17">
        <v>439.08899848573299</v>
      </c>
      <c r="BC5" s="17">
        <v>58.065277381451402</v>
      </c>
      <c r="BD5" s="17">
        <v>0</v>
      </c>
      <c r="BE5" s="17">
        <v>6.2867371899336897</v>
      </c>
      <c r="BF5" s="17">
        <v>3460809.0539812702</v>
      </c>
      <c r="BG5" s="17">
        <v>0</v>
      </c>
      <c r="BH5" s="17">
        <v>561.88385642476396</v>
      </c>
      <c r="BI5" s="17">
        <v>39.312048281404003</v>
      </c>
      <c r="BJ5" s="17">
        <v>67.212667734090502</v>
      </c>
      <c r="BK5" s="17">
        <v>583.21402443291095</v>
      </c>
      <c r="BL5" s="17">
        <v>29.553039289935299</v>
      </c>
      <c r="BM5" s="17">
        <v>6.6653716386404103E-3</v>
      </c>
      <c r="BN5" s="17">
        <v>1.8970622419903299E-2</v>
      </c>
      <c r="BO5" s="17">
        <v>494.09933771323301</v>
      </c>
      <c r="BP5" s="17">
        <v>12.590259776451299</v>
      </c>
      <c r="BQ5" s="17">
        <v>0</v>
      </c>
      <c r="BR5" s="17">
        <v>71.915810863123497</v>
      </c>
      <c r="BS5" s="17">
        <v>198.85245468123901</v>
      </c>
      <c r="BT5" s="17">
        <v>0</v>
      </c>
      <c r="BU5" s="17">
        <v>5833.1442071903703</v>
      </c>
      <c r="BV5" s="17">
        <v>220.438196411977</v>
      </c>
      <c r="BW5" s="17">
        <v>24.493114166570201</v>
      </c>
      <c r="BX5" s="17">
        <v>244.93131057854799</v>
      </c>
      <c r="BY5" s="17">
        <v>0.35813144110468098</v>
      </c>
      <c r="BZ5" s="17">
        <v>247.934643654105</v>
      </c>
      <c r="CA5" s="17">
        <v>25.005115590233601</v>
      </c>
      <c r="CB5" s="17">
        <v>1.89259190230217</v>
      </c>
      <c r="CC5" s="17">
        <v>0.77509551542408595</v>
      </c>
      <c r="CD5" s="17">
        <v>0.94283894429471404</v>
      </c>
      <c r="CE5" s="17">
        <v>0.86337007569569602</v>
      </c>
      <c r="CF5" s="17">
        <v>3.6596108396854001</v>
      </c>
      <c r="CG5" s="17">
        <v>0.41138622089209997</v>
      </c>
      <c r="CH5" s="17">
        <v>596.14229123001303</v>
      </c>
      <c r="CI5" s="17">
        <v>9.8652520709667808</v>
      </c>
      <c r="CJ5" s="17">
        <v>5.5296676730765997</v>
      </c>
      <c r="CK5" s="17">
        <v>86.209415863357407</v>
      </c>
      <c r="CL5" s="17">
        <v>0.48084110429515498</v>
      </c>
      <c r="CM5" s="17">
        <v>0</v>
      </c>
      <c r="CN5" s="17">
        <v>3.2136200907201902</v>
      </c>
      <c r="CO5" s="17">
        <v>5331.5267616451902</v>
      </c>
      <c r="CP5" s="17">
        <v>2671.3379198984699</v>
      </c>
      <c r="CQ5" s="17">
        <v>2660.1888417467198</v>
      </c>
      <c r="CR5" s="17">
        <v>0.47816922380771198</v>
      </c>
      <c r="CS5" s="17">
        <v>1.33567303251266E-2</v>
      </c>
      <c r="CT5" s="17">
        <v>427.04468427057299</v>
      </c>
      <c r="CU5" s="17">
        <v>0.32590308558893699</v>
      </c>
      <c r="CV5" s="17">
        <v>876.56825421496103</v>
      </c>
      <c r="CW5" s="17">
        <v>2.9518280141316202</v>
      </c>
      <c r="CX5" s="17">
        <v>0.75064618495676105</v>
      </c>
      <c r="CY5" s="17">
        <v>1252.24037313227</v>
      </c>
      <c r="CZ5" s="17">
        <v>0</v>
      </c>
      <c r="DA5" s="17">
        <v>1.6562292939146901</v>
      </c>
      <c r="DB5" s="17">
        <v>3.5582226591048101</v>
      </c>
      <c r="DC5" s="17">
        <v>4.00700655323886E-2</v>
      </c>
      <c r="DD5" s="17">
        <v>100.528899531628</v>
      </c>
      <c r="DE5" s="17">
        <v>16.755337469302599</v>
      </c>
      <c r="DF5" s="17">
        <v>13.5557611927556</v>
      </c>
      <c r="DG5" s="17">
        <v>0</v>
      </c>
      <c r="DH5" s="17">
        <v>9.6423857555107304</v>
      </c>
      <c r="DI5" s="17">
        <v>90.858902112927396</v>
      </c>
      <c r="DJ5" s="17">
        <v>44.989408052281199</v>
      </c>
      <c r="DK5" s="17">
        <v>84.801562455000806</v>
      </c>
      <c r="DL5" s="17">
        <v>5651.0070875290003</v>
      </c>
      <c r="DM5" s="17">
        <v>38.113332436552597</v>
      </c>
      <c r="DN5" s="17">
        <v>39.605343691960798</v>
      </c>
      <c r="DP5" s="26">
        <f t="shared" si="29"/>
        <v>1.0322309133292935</v>
      </c>
      <c r="DQ5" s="13">
        <f t="shared" si="0"/>
        <v>-2.7696346677551672E-7</v>
      </c>
      <c r="DR5" s="13">
        <f t="shared" si="1"/>
        <v>-1.6755515771692419E-7</v>
      </c>
      <c r="DS5" s="13">
        <f t="shared" si="2"/>
        <v>-3.9774993257109872E-7</v>
      </c>
      <c r="DT5" s="13">
        <f t="shared" si="3"/>
        <v>-3.4612114762028838E-7</v>
      </c>
      <c r="DU5" s="13">
        <f t="shared" si="4"/>
        <v>-2.1566025078791523E-7</v>
      </c>
      <c r="DV5" s="13">
        <f t="shared" si="5"/>
        <v>-2.8318587057841581E-7</v>
      </c>
      <c r="DW5" s="13">
        <f t="shared" si="6"/>
        <v>-2.731319486852904E-7</v>
      </c>
      <c r="DX5" s="13">
        <f t="shared" si="7"/>
        <v>-6.717695851003402E-8</v>
      </c>
      <c r="DY5" s="13">
        <f t="shared" si="8"/>
        <v>-2.800468132568223E-7</v>
      </c>
      <c r="DZ5" s="13">
        <f t="shared" si="9"/>
        <v>-2.9947763968948534E-7</v>
      </c>
      <c r="EA5" s="13">
        <f t="shared" si="10"/>
        <v>-8.4220066892973708E-7</v>
      </c>
      <c r="EB5" s="13">
        <f t="shared" si="11"/>
        <v>-7.5353946688059766E-7</v>
      </c>
      <c r="EC5" s="13">
        <f t="shared" si="12"/>
        <v>-7.5470742075454463E-6</v>
      </c>
      <c r="ED5" s="13">
        <f t="shared" si="13"/>
        <v>-1.4476484512540612E-7</v>
      </c>
      <c r="EE5" s="13">
        <f t="shared" si="14"/>
        <v>4.8911538544959458E-6</v>
      </c>
      <c r="EF5" s="13">
        <f t="shared" si="15"/>
        <v>2.6158098590151326E-8</v>
      </c>
      <c r="EG5" s="13">
        <f t="shared" si="16"/>
        <v>9.84602918441952E-7</v>
      </c>
      <c r="EH5" s="13">
        <f t="shared" si="17"/>
        <v>-2.3176222065712587E-7</v>
      </c>
      <c r="EI5" s="13">
        <f t="shared" si="18"/>
        <v>2.9158457114213485E-6</v>
      </c>
      <c r="EJ5" s="13">
        <f t="shared" si="19"/>
        <v>-9.7182155364341782E-8</v>
      </c>
      <c r="EK5" s="13">
        <f t="shared" si="20"/>
        <v>0.12633098257231132</v>
      </c>
      <c r="EL5" s="13">
        <f t="shared" si="21"/>
        <v>8.4024642444836015E-6</v>
      </c>
      <c r="EM5" s="13">
        <f t="shared" si="22"/>
        <v>7.1158498845285577E-6</v>
      </c>
      <c r="EN5" s="13">
        <f t="shared" si="23"/>
        <v>-1.3847035680023096E-5</v>
      </c>
      <c r="EO5" s="13">
        <f t="shared" si="24"/>
        <v>-1.2652935729347136E-5</v>
      </c>
      <c r="EP5" s="13">
        <f t="shared" si="25"/>
        <v>5.0269998789979984E-7</v>
      </c>
      <c r="EQ5" s="13">
        <f t="shared" si="26"/>
        <v>-5.0216589721543891E-7</v>
      </c>
      <c r="ER5" s="13">
        <f t="shared" si="27"/>
        <v>-5.7675139464569406E-7</v>
      </c>
      <c r="ES5" s="13">
        <f t="shared" si="28"/>
        <v>4.3125485588751031E-7</v>
      </c>
      <c r="ET5" s="13"/>
    </row>
    <row r="6" spans="1:150" x14ac:dyDescent="0.25">
      <c r="A6" s="17" t="s">
        <v>434</v>
      </c>
      <c r="B6" s="15">
        <v>18320.490591999998</v>
      </c>
      <c r="C6" s="15">
        <v>185.77783799999901</v>
      </c>
      <c r="D6" s="15">
        <v>227.38221999999899</v>
      </c>
      <c r="E6" s="15">
        <v>4723.2601019999902</v>
      </c>
      <c r="F6" s="15">
        <v>2459.1088129999998</v>
      </c>
      <c r="G6" s="15">
        <v>135.878975</v>
      </c>
      <c r="H6" s="15">
        <v>5359.1255849999998</v>
      </c>
      <c r="I6" s="15">
        <v>194.65169799999899</v>
      </c>
      <c r="J6" s="15">
        <v>37.399569</v>
      </c>
      <c r="K6" s="15">
        <v>59.4914109999999</v>
      </c>
      <c r="L6" s="15">
        <v>8.1757179999999998</v>
      </c>
      <c r="M6" s="15">
        <v>52.1854399999999</v>
      </c>
      <c r="N6" s="15">
        <v>0.12856699999999899</v>
      </c>
      <c r="O6" s="15">
        <v>31.485211999999901</v>
      </c>
      <c r="P6" s="15">
        <v>4.6389E-2</v>
      </c>
      <c r="Q6" s="15">
        <v>388.78153099999901</v>
      </c>
      <c r="R6" s="15">
        <v>5.566452</v>
      </c>
      <c r="S6" s="15">
        <v>2.3165000000000002E-2</v>
      </c>
      <c r="T6" s="15">
        <v>437.48795099999899</v>
      </c>
      <c r="U6" s="15">
        <v>11.147765999999899</v>
      </c>
      <c r="V6" s="15">
        <v>56.534230000000001</v>
      </c>
      <c r="W6" s="15">
        <v>1.67576399999999</v>
      </c>
      <c r="X6" s="15">
        <v>0.68628199999999895</v>
      </c>
      <c r="Y6" s="15">
        <v>0.83482899999999904</v>
      </c>
      <c r="Z6" s="15">
        <v>0.764458999999999</v>
      </c>
      <c r="AA6" s="15">
        <v>3.2403089999999999</v>
      </c>
      <c r="AB6" s="15">
        <v>12.002654</v>
      </c>
      <c r="AC6" s="15">
        <v>39.834890999999899</v>
      </c>
      <c r="AD6" s="15">
        <v>33.746581999999997</v>
      </c>
      <c r="AF6" s="17" t="s">
        <v>434</v>
      </c>
      <c r="AG6" s="17">
        <v>497.694568664428</v>
      </c>
      <c r="AH6" s="17">
        <v>74.659759581759999</v>
      </c>
      <c r="AI6" s="17">
        <v>37.399556763118802</v>
      </c>
      <c r="AJ6" s="17">
        <v>59.4913634741606</v>
      </c>
      <c r="AK6" s="17">
        <v>8.1757076274938392</v>
      </c>
      <c r="AL6" s="17">
        <v>194.65165747101699</v>
      </c>
      <c r="AM6" s="17">
        <v>194.65165747101699</v>
      </c>
      <c r="AN6" s="17">
        <v>26.718231553878098</v>
      </c>
      <c r="AO6" s="17">
        <v>158.27323021492199</v>
      </c>
      <c r="AP6" s="17">
        <v>52.1854339473267</v>
      </c>
      <c r="AQ6" s="17">
        <v>0.12856575800953399</v>
      </c>
      <c r="AR6" s="17">
        <v>31.485210917767802</v>
      </c>
      <c r="AS6" s="17">
        <v>4.63891040993843E-2</v>
      </c>
      <c r="AT6" s="17">
        <v>533.46807623038205</v>
      </c>
      <c r="AU6" s="17">
        <v>18320.484347073601</v>
      </c>
      <c r="AV6" s="17">
        <v>121.46497429527599</v>
      </c>
      <c r="AW6" s="17">
        <v>0</v>
      </c>
      <c r="AX6" s="17">
        <v>79.911720452626398</v>
      </c>
      <c r="AY6" s="17">
        <v>14.028510534617199</v>
      </c>
      <c r="AZ6" s="17">
        <v>53.021614684380701</v>
      </c>
      <c r="BA6" s="17">
        <v>388.78143827208299</v>
      </c>
      <c r="BB6" s="17">
        <v>388.78143827208299</v>
      </c>
      <c r="BC6" s="17">
        <v>56.131458314711999</v>
      </c>
      <c r="BD6" s="17">
        <v>0</v>
      </c>
      <c r="BE6" s="17">
        <v>5.5664420201970897</v>
      </c>
      <c r="BF6" s="17">
        <v>3064296.3007368902</v>
      </c>
      <c r="BG6" s="17">
        <v>0</v>
      </c>
      <c r="BH6" s="17">
        <v>543.17122198768698</v>
      </c>
      <c r="BI6" s="17">
        <v>38.002779847940097</v>
      </c>
      <c r="BJ6" s="17">
        <v>64.974218932663106</v>
      </c>
      <c r="BK6" s="17">
        <v>563.79070344768104</v>
      </c>
      <c r="BL6" s="17">
        <v>28.568814075739699</v>
      </c>
      <c r="BM6" s="17">
        <v>6.0229142898085798E-3</v>
      </c>
      <c r="BN6" s="17">
        <v>1.7142168686651499E-2</v>
      </c>
      <c r="BO6" s="17">
        <v>437.48923624460201</v>
      </c>
      <c r="BP6" s="17">
        <v>11.147753906298</v>
      </c>
      <c r="BQ6" s="17">
        <v>0</v>
      </c>
      <c r="BR6" s="17">
        <v>64.331780397587494</v>
      </c>
      <c r="BS6" s="17">
        <v>185.777788477543</v>
      </c>
      <c r="BT6" s="17">
        <v>0</v>
      </c>
      <c r="BU6" s="17">
        <v>5535.1966838075996</v>
      </c>
      <c r="BV6" s="17">
        <v>204.64392562046299</v>
      </c>
      <c r="BW6" s="17">
        <v>22.738209215099399</v>
      </c>
      <c r="BX6" s="17">
        <v>227.382134835562</v>
      </c>
      <c r="BY6" s="17">
        <v>0.346204297573449</v>
      </c>
      <c r="BZ6" s="17">
        <v>239.67756400678999</v>
      </c>
      <c r="CA6" s="17">
        <v>24.1723506105185</v>
      </c>
      <c r="CB6" s="17">
        <v>1.6757642219503099</v>
      </c>
      <c r="CC6" s="17">
        <v>0.68627318401428505</v>
      </c>
      <c r="CD6" s="17">
        <v>0.83481855762606205</v>
      </c>
      <c r="CE6" s="17">
        <v>0.76446812996246605</v>
      </c>
      <c r="CF6" s="17">
        <v>3.2403161785082402</v>
      </c>
      <c r="CG6" s="17">
        <v>0.378703053291225</v>
      </c>
      <c r="CH6" s="17">
        <v>576.28859666032804</v>
      </c>
      <c r="CI6" s="17">
        <v>9.0814867970700508</v>
      </c>
      <c r="CJ6" s="17">
        <v>5.0903541603972702</v>
      </c>
      <c r="CK6" s="17">
        <v>79.360341495946201</v>
      </c>
      <c r="CL6" s="17">
        <v>0.44263966699184798</v>
      </c>
      <c r="CM6" s="17">
        <v>0</v>
      </c>
      <c r="CN6" s="17">
        <v>2.9583071556518199</v>
      </c>
      <c r="CO6" s="17">
        <v>4723.2590845600298</v>
      </c>
      <c r="CP6" s="17">
        <v>2459.1080775438199</v>
      </c>
      <c r="CQ6" s="17">
        <v>2264.1510070161999</v>
      </c>
      <c r="CR6" s="17">
        <v>0.44018051830662902</v>
      </c>
      <c r="CS6" s="17">
        <v>1.2295536522319E-2</v>
      </c>
      <c r="CT6" s="17">
        <v>393.11728809448999</v>
      </c>
      <c r="CU6" s="17">
        <v>0.30001110611396697</v>
      </c>
      <c r="CV6" s="17">
        <v>806.927469479764</v>
      </c>
      <c r="CW6" s="17">
        <v>2.7173147197098699</v>
      </c>
      <c r="CX6" s="17">
        <v>0.69100917012516705</v>
      </c>
      <c r="CY6" s="17">
        <v>1152.7536108952399</v>
      </c>
      <c r="CZ6" s="17">
        <v>0</v>
      </c>
      <c r="DA6" s="17">
        <v>1.52464713261352</v>
      </c>
      <c r="DB6" s="17">
        <v>3.2755319444214699</v>
      </c>
      <c r="DC6" s="17">
        <v>3.6886617172903001E-2</v>
      </c>
      <c r="DD6" s="17">
        <v>135.878933426809</v>
      </c>
      <c r="DE6" s="17">
        <v>16.197338341767001</v>
      </c>
      <c r="DF6" s="17">
        <v>12.002653652044501</v>
      </c>
      <c r="DG6" s="17">
        <v>0</v>
      </c>
      <c r="DH6" s="17">
        <v>9.3212686486983305</v>
      </c>
      <c r="DI6" s="17">
        <v>87.8329320972679</v>
      </c>
      <c r="DJ6" s="17">
        <v>39.834887496868603</v>
      </c>
      <c r="DK6" s="17">
        <v>81.977358711089806</v>
      </c>
      <c r="DL6" s="17">
        <v>5359.1250516708196</v>
      </c>
      <c r="DM6" s="17">
        <v>33.746545279770899</v>
      </c>
      <c r="DN6" s="17">
        <v>38.286324845031601</v>
      </c>
      <c r="DP6" s="26">
        <f t="shared" si="29"/>
        <v>1.0328545481658216</v>
      </c>
      <c r="DQ6" s="13">
        <f t="shared" si="0"/>
        <v>-3.4087113363819267E-7</v>
      </c>
      <c r="DR6" s="13">
        <f t="shared" si="1"/>
        <v>-2.6656815766019566E-7</v>
      </c>
      <c r="DS6" s="13">
        <f t="shared" si="2"/>
        <v>-3.7454307991148444E-7</v>
      </c>
      <c r="DT6" s="13">
        <f t="shared" si="3"/>
        <v>-2.1541052967791841E-7</v>
      </c>
      <c r="DU6" s="13">
        <f t="shared" si="4"/>
        <v>-2.9907427275851152E-7</v>
      </c>
      <c r="DV6" s="13">
        <f t="shared" si="5"/>
        <v>-3.0595749635422763E-7</v>
      </c>
      <c r="DW6" s="13">
        <f t="shared" si="6"/>
        <v>-9.9517947785409578E-8</v>
      </c>
      <c r="DX6" s="13">
        <f t="shared" si="7"/>
        <v>-2.0821283561586389E-7</v>
      </c>
      <c r="DY6" s="13">
        <f t="shared" si="8"/>
        <v>-3.2719310741856684E-7</v>
      </c>
      <c r="DZ6" s="13">
        <f t="shared" si="9"/>
        <v>-7.9886892075172121E-7</v>
      </c>
      <c r="EA6" s="13">
        <f t="shared" si="10"/>
        <v>-1.2686966650084634E-6</v>
      </c>
      <c r="EB6" s="13">
        <f t="shared" si="11"/>
        <v>-1.1598394494660561E-7</v>
      </c>
      <c r="EC6" s="13">
        <f t="shared" si="12"/>
        <v>-9.6602585811346648E-6</v>
      </c>
      <c r="ED6" s="13">
        <f t="shared" si="13"/>
        <v>-3.4372711210960845E-8</v>
      </c>
      <c r="EE6" s="13">
        <f t="shared" si="14"/>
        <v>2.2440532087385241E-6</v>
      </c>
      <c r="EF6" s="13">
        <f t="shared" si="15"/>
        <v>-2.3850905616279507E-7</v>
      </c>
      <c r="EG6" s="13">
        <f t="shared" si="16"/>
        <v>-1.7928481032957989E-6</v>
      </c>
      <c r="EH6" s="13">
        <f t="shared" si="17"/>
        <v>3.5819753972774691E-6</v>
      </c>
      <c r="EI6" s="13">
        <f t="shared" si="18"/>
        <v>2.937782857990417E-6</v>
      </c>
      <c r="EJ6" s="13">
        <f t="shared" si="19"/>
        <v>-1.0848543017025917E-6</v>
      </c>
      <c r="EK6" s="13">
        <f t="shared" si="20"/>
        <v>0.13792618025552825</v>
      </c>
      <c r="EL6" s="13">
        <f t="shared" si="21"/>
        <v>1.324472419152101E-7</v>
      </c>
      <c r="EM6" s="13">
        <f t="shared" si="22"/>
        <v>-1.2846010406647356E-5</v>
      </c>
      <c r="EN6" s="13">
        <f t="shared" si="23"/>
        <v>-1.2508398650492364E-5</v>
      </c>
      <c r="EO6" s="13">
        <f t="shared" si="24"/>
        <v>1.1943037451383431E-5</v>
      </c>
      <c r="EP6" s="13">
        <f t="shared" si="25"/>
        <v>2.215377681659301E-6</v>
      </c>
      <c r="EQ6" s="13">
        <f t="shared" si="26"/>
        <v>-2.8989879994907712E-8</v>
      </c>
      <c r="ER6" s="13">
        <f t="shared" si="27"/>
        <v>-8.7941279823168945E-8</v>
      </c>
      <c r="ES6" s="13">
        <f t="shared" si="28"/>
        <v>-1.0881169861112989E-6</v>
      </c>
      <c r="ET6" s="13"/>
    </row>
    <row r="7" spans="1:150" x14ac:dyDescent="0.25">
      <c r="A7" s="17" t="s">
        <v>435</v>
      </c>
      <c r="B7" s="15">
        <v>281785.06760699901</v>
      </c>
      <c r="C7" s="15">
        <v>2675.98032499999</v>
      </c>
      <c r="D7" s="15">
        <v>2809.0901680000002</v>
      </c>
      <c r="E7" s="15">
        <v>64552.7141119999</v>
      </c>
      <c r="F7" s="15">
        <v>34566.879911999902</v>
      </c>
      <c r="G7" s="15">
        <v>1466.882173</v>
      </c>
      <c r="H7" s="15">
        <v>71905.588250000001</v>
      </c>
      <c r="I7" s="15">
        <v>2559.6823359999898</v>
      </c>
      <c r="J7" s="15">
        <v>491.80671799999999</v>
      </c>
      <c r="K7" s="15">
        <v>782.31577100000095</v>
      </c>
      <c r="L7" s="15">
        <v>107.51123800000001</v>
      </c>
      <c r="M7" s="15">
        <v>686.24191199999996</v>
      </c>
      <c r="N7" s="15">
        <v>1.6906699999999999</v>
      </c>
      <c r="O7" s="15">
        <v>414.03260899999998</v>
      </c>
      <c r="P7" s="15">
        <v>0.610043</v>
      </c>
      <c r="Q7" s="15">
        <v>5112.5022339999896</v>
      </c>
      <c r="R7" s="15">
        <v>73.199113999999796</v>
      </c>
      <c r="S7" s="15">
        <v>0.18546199999999999</v>
      </c>
      <c r="T7" s="15">
        <v>5752.9947269999802</v>
      </c>
      <c r="U7" s="15">
        <v>146.59387999999899</v>
      </c>
      <c r="V7" s="15">
        <v>743.42875500000002</v>
      </c>
      <c r="W7" s="15">
        <v>22.036164999999901</v>
      </c>
      <c r="X7" s="15">
        <v>9.0246850000000798</v>
      </c>
      <c r="Y7" s="15">
        <v>10.9781309999999</v>
      </c>
      <c r="Z7" s="15">
        <v>10.0527859999999</v>
      </c>
      <c r="AA7" s="15">
        <v>42.6102649999997</v>
      </c>
      <c r="AB7" s="15">
        <v>157.83562599999999</v>
      </c>
      <c r="AC7" s="15">
        <v>523.83136699999898</v>
      </c>
      <c r="AD7" s="15">
        <v>443.76976400000098</v>
      </c>
      <c r="AF7" s="17" t="s">
        <v>435</v>
      </c>
      <c r="AG7" s="17">
        <v>1486.5546795964301</v>
      </c>
      <c r="AH7" s="17">
        <v>223.000014039072</v>
      </c>
      <c r="AI7" s="17">
        <v>112.911722081504</v>
      </c>
      <c r="AJ7" s="17">
        <v>179.60836067813699</v>
      </c>
      <c r="AK7" s="17">
        <v>24.683032703450799</v>
      </c>
      <c r="AL7" s="17">
        <v>587.66581094027697</v>
      </c>
      <c r="AM7" s="17">
        <v>587.66581094027697</v>
      </c>
      <c r="AN7" s="17">
        <v>79.804201340597601</v>
      </c>
      <c r="AO7" s="17">
        <v>472.74377787626298</v>
      </c>
      <c r="AP7" s="17">
        <v>157.551035038397</v>
      </c>
      <c r="AQ7" s="17">
        <v>0.38815206477407299</v>
      </c>
      <c r="AR7" s="17">
        <v>95.055914559440396</v>
      </c>
      <c r="AS7" s="17">
        <v>0.14006733575427199</v>
      </c>
      <c r="AT7" s="17">
        <v>1593.4075136050801</v>
      </c>
      <c r="AU7" s="17">
        <v>66040.706007705099</v>
      </c>
      <c r="AV7" s="17">
        <v>362.80183004163803</v>
      </c>
      <c r="AW7" s="17">
        <v>0</v>
      </c>
      <c r="AX7" s="17">
        <v>238.68705606882099</v>
      </c>
      <c r="AY7" s="17">
        <v>41.9015171174957</v>
      </c>
      <c r="AZ7" s="17">
        <v>158.369386108528</v>
      </c>
      <c r="BA7" s="17">
        <v>1173.7571527673099</v>
      </c>
      <c r="BB7" s="17">
        <v>1173.7571527673099</v>
      </c>
      <c r="BC7" s="17">
        <v>167.658100014795</v>
      </c>
      <c r="BD7" s="17">
        <v>0</v>
      </c>
      <c r="BE7" s="17">
        <v>16.8054201351543</v>
      </c>
      <c r="BF7" s="17">
        <v>9251309.4490969293</v>
      </c>
      <c r="BG7" s="17">
        <v>0</v>
      </c>
      <c r="BH7" s="17">
        <v>1622.3895816044301</v>
      </c>
      <c r="BI7" s="17">
        <v>113.509934245984</v>
      </c>
      <c r="BJ7" s="17">
        <v>194.070400288364</v>
      </c>
      <c r="BK7" s="17">
        <v>1683.97774828822</v>
      </c>
      <c r="BL7" s="17">
        <v>85.331778869277997</v>
      </c>
      <c r="BM7" s="17">
        <v>9.7281836780810892E-3</v>
      </c>
      <c r="BN7" s="17">
        <v>2.7687823982980302E-2</v>
      </c>
      <c r="BO7" s="17">
        <v>1320.8079450852199</v>
      </c>
      <c r="BP7" s="17">
        <v>33.655824193128097</v>
      </c>
      <c r="BQ7" s="17">
        <v>0</v>
      </c>
      <c r="BR7" s="17">
        <v>193.97098282067199</v>
      </c>
      <c r="BS7" s="17">
        <v>607.82695481186204</v>
      </c>
      <c r="BT7" s="17">
        <v>0</v>
      </c>
      <c r="BU7" s="17">
        <v>16569.324672475799</v>
      </c>
      <c r="BV7" s="17">
        <v>558.56119572744296</v>
      </c>
      <c r="BW7" s="17">
        <v>62.062370049328401</v>
      </c>
      <c r="BX7" s="17">
        <v>620.62356577677099</v>
      </c>
      <c r="BY7" s="17">
        <v>1.03407251511814</v>
      </c>
      <c r="BZ7" s="17">
        <v>715.88881595881696</v>
      </c>
      <c r="CA7" s="17">
        <v>72.200016317960205</v>
      </c>
      <c r="CB7" s="17">
        <v>5.0591430916516398</v>
      </c>
      <c r="CC7" s="17">
        <v>2.0719425634683102</v>
      </c>
      <c r="CD7" s="17">
        <v>2.5204169374052601</v>
      </c>
      <c r="CE7" s="17">
        <v>2.3079608723689198</v>
      </c>
      <c r="CF7" s="17">
        <v>9.7827335728434708</v>
      </c>
      <c r="CG7" s="17">
        <v>1.2185026119258999</v>
      </c>
      <c r="CH7" s="17">
        <v>1721.3067611153899</v>
      </c>
      <c r="CI7" s="17">
        <v>29.220326588292298</v>
      </c>
      <c r="CJ7" s="17">
        <v>16.378570193510601</v>
      </c>
      <c r="CK7" s="17">
        <v>255.34742511174599</v>
      </c>
      <c r="CL7" s="17">
        <v>1.4242227437622901</v>
      </c>
      <c r="CM7" s="17">
        <v>0</v>
      </c>
      <c r="CN7" s="17">
        <v>9.5185572854489404</v>
      </c>
      <c r="CO7" s="17">
        <v>14823.160069531301</v>
      </c>
      <c r="CP7" s="17">
        <v>7912.3528898491204</v>
      </c>
      <c r="CQ7" s="17">
        <v>6910.8071796821996</v>
      </c>
      <c r="CR7" s="17">
        <v>1.4163114031867801</v>
      </c>
      <c r="CS7" s="17">
        <v>3.9561711646466803E-2</v>
      </c>
      <c r="CT7" s="17">
        <v>1264.8824378709901</v>
      </c>
      <c r="CU7" s="17">
        <v>0.96530713569999504</v>
      </c>
      <c r="CV7" s="17">
        <v>2596.3457631023398</v>
      </c>
      <c r="CW7" s="17">
        <v>8.7431489431593299</v>
      </c>
      <c r="CX7" s="17">
        <v>2.2233708985487999</v>
      </c>
      <c r="CY7" s="17">
        <v>3709.0657872429501</v>
      </c>
      <c r="CZ7" s="17">
        <v>0</v>
      </c>
      <c r="DA7" s="17">
        <v>4.90566016314202</v>
      </c>
      <c r="DB7" s="17">
        <v>10.5392514239102</v>
      </c>
      <c r="DC7" s="17">
        <v>0.11868541885062001</v>
      </c>
      <c r="DD7" s="17">
        <v>266.29996295970398</v>
      </c>
      <c r="DE7" s="17">
        <v>48.379573052490997</v>
      </c>
      <c r="DF7" s="17">
        <v>36.236771348572802</v>
      </c>
      <c r="DG7" s="17">
        <v>0</v>
      </c>
      <c r="DH7" s="17">
        <v>27.841536582467</v>
      </c>
      <c r="DI7" s="17">
        <v>262.34691638527698</v>
      </c>
      <c r="DJ7" s="17">
        <v>120.264101241254</v>
      </c>
      <c r="DK7" s="17">
        <v>244.856731858198</v>
      </c>
      <c r="DL7" s="17">
        <v>16043.439590050501</v>
      </c>
      <c r="DM7" s="17">
        <v>101.88304269048299</v>
      </c>
      <c r="DN7" s="17">
        <v>114.35687732055101</v>
      </c>
      <c r="DP7" s="26">
        <f t="shared" si="29"/>
        <v>1.0327788239843176</v>
      </c>
      <c r="DQ7" s="13">
        <f t="shared" si="0"/>
        <v>-0.76563447251289063</v>
      </c>
      <c r="DR7" s="13">
        <f t="shared" si="1"/>
        <v>-0.77285821232192198</v>
      </c>
      <c r="DS7" s="13">
        <f t="shared" si="2"/>
        <v>-0.77906598625894619</v>
      </c>
      <c r="DT7" s="13">
        <f t="shared" si="3"/>
        <v>-0.77037123421622666</v>
      </c>
      <c r="DU7" s="13">
        <f t="shared" si="4"/>
        <v>-0.77110017132028319</v>
      </c>
      <c r="DV7" s="13">
        <f t="shared" si="5"/>
        <v>-0.81845851844045558</v>
      </c>
      <c r="DW7" s="13">
        <f t="shared" si="6"/>
        <v>-0.77688188108174605</v>
      </c>
      <c r="DX7" s="13">
        <f t="shared" si="7"/>
        <v>-0.77041455391741265</v>
      </c>
      <c r="DY7" s="13">
        <f t="shared" si="8"/>
        <v>-0.77041443732067116</v>
      </c>
      <c r="DZ7" s="13">
        <f t="shared" si="9"/>
        <v>-0.77041449586456479</v>
      </c>
      <c r="EA7" s="13">
        <f t="shared" si="10"/>
        <v>-0.77041439422871505</v>
      </c>
      <c r="EB7" s="13">
        <f t="shared" si="11"/>
        <v>-0.77041472943669898</v>
      </c>
      <c r="EC7" s="13">
        <f t="shared" si="12"/>
        <v>-0.7704152408370214</v>
      </c>
      <c r="ED7" s="13">
        <f t="shared" si="13"/>
        <v>-0.77041442511249059</v>
      </c>
      <c r="EE7" s="13">
        <f t="shared" si="14"/>
        <v>-0.77039760188335582</v>
      </c>
      <c r="EF7" s="13">
        <f t="shared" si="15"/>
        <v>-0.77041434916910156</v>
      </c>
      <c r="EG7" s="13">
        <f t="shared" si="16"/>
        <v>-0.77041497885952082</v>
      </c>
      <c r="EH7" s="13">
        <f t="shared" si="17"/>
        <v>-0.79825512686662836</v>
      </c>
      <c r="EI7" s="13">
        <f t="shared" si="18"/>
        <v>-0.77041384396088552</v>
      </c>
      <c r="EJ7" s="13">
        <f t="shared" si="19"/>
        <v>-0.7704145344053358</v>
      </c>
      <c r="EK7" s="13">
        <f t="shared" si="20"/>
        <v>-0.73908598299957873</v>
      </c>
      <c r="EL7" s="13">
        <f t="shared" si="21"/>
        <v>-0.77041635458567037</v>
      </c>
      <c r="EM7" s="13">
        <f t="shared" si="22"/>
        <v>-0.77041386336827355</v>
      </c>
      <c r="EN7" s="13">
        <f t="shared" si="23"/>
        <v>-0.77041475116253555</v>
      </c>
      <c r="EO7" s="13">
        <f t="shared" si="24"/>
        <v>-0.77041579594264287</v>
      </c>
      <c r="EP7" s="13">
        <f t="shared" si="25"/>
        <v>-0.77041368851276715</v>
      </c>
      <c r="EQ7" s="13">
        <f t="shared" si="26"/>
        <v>-0.77041449850762589</v>
      </c>
      <c r="ER7" s="13">
        <f t="shared" si="27"/>
        <v>-0.77041447149297138</v>
      </c>
      <c r="ES7" s="13">
        <f t="shared" si="28"/>
        <v>-0.7704146362470905</v>
      </c>
      <c r="ET7" s="13"/>
    </row>
    <row r="8" spans="1:150" x14ac:dyDescent="0.25">
      <c r="A8" s="17" t="s">
        <v>436</v>
      </c>
      <c r="B8" s="15">
        <v>110996.018290999</v>
      </c>
      <c r="C8" s="15">
        <v>1073.15140399999</v>
      </c>
      <c r="D8" s="15">
        <v>1421.2808150000001</v>
      </c>
      <c r="E8" s="15">
        <v>26169.778625999999</v>
      </c>
      <c r="F8" s="15">
        <v>14354.776973</v>
      </c>
      <c r="G8" s="15">
        <v>698.35279199999604</v>
      </c>
      <c r="H8" s="15">
        <v>28518.9944160001</v>
      </c>
      <c r="I8" s="15">
        <v>996.101663999999</v>
      </c>
      <c r="J8" s="15">
        <v>191.38689099999999</v>
      </c>
      <c r="K8" s="15">
        <v>304.43845799999798</v>
      </c>
      <c r="L8" s="15">
        <v>41.838039999999801</v>
      </c>
      <c r="M8" s="15">
        <v>267.05136499999901</v>
      </c>
      <c r="N8" s="15">
        <v>0.65781500000000204</v>
      </c>
      <c r="O8" s="15">
        <v>161.12094499999901</v>
      </c>
      <c r="P8" s="15">
        <v>0.23747199999999799</v>
      </c>
      <c r="Q8" s="15">
        <v>1989.5326129999901</v>
      </c>
      <c r="R8" s="15">
        <v>28.485422</v>
      </c>
      <c r="S8" s="15">
        <v>9.6646000000000704E-2</v>
      </c>
      <c r="T8" s="15">
        <v>2238.7806770000002</v>
      </c>
      <c r="U8" s="15">
        <v>57.047101000000197</v>
      </c>
      <c r="V8" s="15">
        <v>289.30569400000201</v>
      </c>
      <c r="W8" s="15">
        <v>8.5752310000000396</v>
      </c>
      <c r="X8" s="15">
        <v>3.5119749999999699</v>
      </c>
      <c r="Y8" s="15">
        <v>4.2721479999999801</v>
      </c>
      <c r="Z8" s="15">
        <v>3.9119629999999601</v>
      </c>
      <c r="AA8" s="15">
        <v>16.581986000000299</v>
      </c>
      <c r="AB8" s="15">
        <v>61.421714999999899</v>
      </c>
      <c r="AC8" s="15">
        <v>203.84933000000001</v>
      </c>
      <c r="AD8" s="15">
        <v>172.69312600000001</v>
      </c>
      <c r="AF8" s="17" t="s">
        <v>436</v>
      </c>
      <c r="AG8" s="17">
        <v>2684.36217850908</v>
      </c>
      <c r="AH8" s="17">
        <v>402.586536896121</v>
      </c>
      <c r="AI8" s="17">
        <v>191.38686267560601</v>
      </c>
      <c r="AJ8" s="17">
        <v>304.43829768895</v>
      </c>
      <c r="AK8" s="17">
        <v>41.838043379281999</v>
      </c>
      <c r="AL8" s="17">
        <v>999.21470076596097</v>
      </c>
      <c r="AM8" s="17">
        <v>999.21470076596097</v>
      </c>
      <c r="AN8" s="17">
        <v>144.45923415273001</v>
      </c>
      <c r="AO8" s="17">
        <v>847.50825862695103</v>
      </c>
      <c r="AP8" s="17">
        <v>270.09912081979297</v>
      </c>
      <c r="AQ8" s="17">
        <v>0.65781608426388805</v>
      </c>
      <c r="AR8" s="17">
        <v>161.12093568678901</v>
      </c>
      <c r="AS8" s="17">
        <v>0.23747137342744801</v>
      </c>
      <c r="AT8" s="17">
        <v>2881.26296028456</v>
      </c>
      <c r="AU8" s="17">
        <v>110995.985081323</v>
      </c>
      <c r="AV8" s="17">
        <v>656.33876057959299</v>
      </c>
      <c r="AW8" s="17">
        <v>3.72765454484697</v>
      </c>
      <c r="AX8" s="17">
        <v>428.89522438595401</v>
      </c>
      <c r="AY8" s="17">
        <v>75.109228703436898</v>
      </c>
      <c r="AZ8" s="17">
        <v>301.502431029729</v>
      </c>
      <c r="BA8" s="17">
        <v>2003.2262429597799</v>
      </c>
      <c r="BB8" s="17">
        <v>2003.2262429597799</v>
      </c>
      <c r="BC8" s="17">
        <v>300.08254228647002</v>
      </c>
      <c r="BD8" s="17">
        <v>0</v>
      </c>
      <c r="BE8" s="17">
        <v>28.485446475859298</v>
      </c>
      <c r="BF8" s="17">
        <v>15756989.3687461</v>
      </c>
      <c r="BG8" s="17">
        <v>0</v>
      </c>
      <c r="BH8" s="17">
        <v>2911.8630955908998</v>
      </c>
      <c r="BI8" s="17">
        <v>203.787546742118</v>
      </c>
      <c r="BJ8" s="17">
        <v>347.35653504192402</v>
      </c>
      <c r="BK8" s="17">
        <v>3014.1647572372999</v>
      </c>
      <c r="BL8" s="17">
        <v>154.10538780620001</v>
      </c>
      <c r="BM8" s="17">
        <v>2.5127892568770401E-2</v>
      </c>
      <c r="BN8" s="17">
        <v>7.1517800448640506E-2</v>
      </c>
      <c r="BO8" s="17">
        <v>2251.24168444101</v>
      </c>
      <c r="BP8" s="17">
        <v>57.047117123834703</v>
      </c>
      <c r="BQ8" s="17">
        <v>0</v>
      </c>
      <c r="BR8" s="17">
        <v>330.991848987624</v>
      </c>
      <c r="BS8" s="17">
        <v>1073.1510403192201</v>
      </c>
      <c r="BT8" s="17">
        <v>0</v>
      </c>
      <c r="BU8" s="17">
        <v>29468.277153833002</v>
      </c>
      <c r="BV8" s="17">
        <v>1279.1522207047001</v>
      </c>
      <c r="BW8" s="17">
        <v>142.12803946758299</v>
      </c>
      <c r="BX8" s="17">
        <v>1421.2802601722899</v>
      </c>
      <c r="BY8" s="17">
        <v>1.8519249134978599</v>
      </c>
      <c r="BZ8" s="17">
        <v>1285.4098930796299</v>
      </c>
      <c r="CA8" s="17">
        <v>129.22707522054299</v>
      </c>
      <c r="CB8" s="17">
        <v>8.5752042387164593</v>
      </c>
      <c r="CC8" s="17">
        <v>3.5119755926299399</v>
      </c>
      <c r="CD8" s="17">
        <v>4.2721465756157704</v>
      </c>
      <c r="CE8" s="17">
        <v>3.9119591752509102</v>
      </c>
      <c r="CF8" s="17">
        <v>16.581987590359098</v>
      </c>
      <c r="CG8" s="17">
        <v>3.1551919498227998</v>
      </c>
      <c r="CH8" s="17">
        <v>3091.7476642965898</v>
      </c>
      <c r="CI8" s="17">
        <v>50.690679543863602</v>
      </c>
      <c r="CJ8" s="17">
        <v>32.992290185573999</v>
      </c>
      <c r="CK8" s="17">
        <v>475.36394120273098</v>
      </c>
      <c r="CL8" s="17">
        <v>2.8588159310394201</v>
      </c>
      <c r="CM8" s="17">
        <v>0</v>
      </c>
      <c r="CN8" s="17">
        <v>30.064526814266099</v>
      </c>
      <c r="CO8" s="17">
        <v>26172.357430766198</v>
      </c>
      <c r="CP8" s="17">
        <v>14354.773202521699</v>
      </c>
      <c r="CQ8" s="17">
        <v>11817.584228244499</v>
      </c>
      <c r="CR8" s="17">
        <v>2.3764955734497302</v>
      </c>
      <c r="CS8" s="17">
        <v>0.249687294498916</v>
      </c>
      <c r="CT8" s="17">
        <v>2138.7801498040599</v>
      </c>
      <c r="CU8" s="17">
        <v>20.306018155503001</v>
      </c>
      <c r="CV8" s="17">
        <v>4750.3048258073004</v>
      </c>
      <c r="CW8" s="17">
        <v>14.6705431306734</v>
      </c>
      <c r="CX8" s="17">
        <v>5.1572413335758398</v>
      </c>
      <c r="CY8" s="17">
        <v>6786.1501399383696</v>
      </c>
      <c r="CZ8" s="17">
        <v>1.5546523790512401</v>
      </c>
      <c r="DA8" s="17">
        <v>9.9512675994422199</v>
      </c>
      <c r="DB8" s="17">
        <v>31.378239931215798</v>
      </c>
      <c r="DC8" s="17">
        <v>0.32314832630610002</v>
      </c>
      <c r="DD8" s="17">
        <v>698.35254641115102</v>
      </c>
      <c r="DE8" s="17">
        <v>86.592031200086495</v>
      </c>
      <c r="DF8" s="17">
        <v>61.421659325132097</v>
      </c>
      <c r="DG8" s="17">
        <v>0</v>
      </c>
      <c r="DH8" s="17">
        <v>49.832080162534801</v>
      </c>
      <c r="DI8" s="17">
        <v>473.235005018908</v>
      </c>
      <c r="DJ8" s="17">
        <v>203.84926991980399</v>
      </c>
      <c r="DK8" s="17">
        <v>439.89468985073103</v>
      </c>
      <c r="DL8" s="17">
        <v>28518.9859515975</v>
      </c>
      <c r="DM8" s="17">
        <v>172.693044770429</v>
      </c>
      <c r="DN8" s="17">
        <v>205.924723837458</v>
      </c>
      <c r="DP8" s="26">
        <f t="shared" si="29"/>
        <v>1.0332862887848342</v>
      </c>
      <c r="DQ8" s="13">
        <f t="shared" si="0"/>
        <v>-2.9919700280314013E-7</v>
      </c>
      <c r="DR8" s="13">
        <f t="shared" si="1"/>
        <v>-3.3889045711137568E-7</v>
      </c>
      <c r="DS8" s="13">
        <f t="shared" si="2"/>
        <v>-3.9037163122140076E-7</v>
      </c>
      <c r="DT8" s="13">
        <f t="shared" si="3"/>
        <v>9.8541329028933904E-5</v>
      </c>
      <c r="DU8" s="13">
        <f t="shared" si="4"/>
        <v>-2.626636629664E-7</v>
      </c>
      <c r="DV8" s="13">
        <f t="shared" si="5"/>
        <v>-3.5166873796729278E-7</v>
      </c>
      <c r="DW8" s="13">
        <f t="shared" si="6"/>
        <v>-2.9679877473005125E-7</v>
      </c>
      <c r="DX8" s="13">
        <f t="shared" si="7"/>
        <v>3.1252199232968737E-3</v>
      </c>
      <c r="DY8" s="13">
        <f t="shared" si="8"/>
        <v>-1.4799547572191538E-7</v>
      </c>
      <c r="DZ8" s="13">
        <f t="shared" si="9"/>
        <v>-5.2657949009109109E-7</v>
      </c>
      <c r="EA8" s="13">
        <f t="shared" si="10"/>
        <v>8.077056664385529E-8</v>
      </c>
      <c r="EB8" s="13">
        <f t="shared" si="11"/>
        <v>1.141262026424757E-2</v>
      </c>
      <c r="EC8" s="13">
        <f t="shared" si="12"/>
        <v>1.6482808783756553E-6</v>
      </c>
      <c r="ED8" s="13">
        <f t="shared" si="13"/>
        <v>-5.7802602886470269E-8</v>
      </c>
      <c r="EE8" s="13">
        <f t="shared" si="14"/>
        <v>-2.6385112770483376E-6</v>
      </c>
      <c r="EF8" s="13">
        <f t="shared" si="15"/>
        <v>6.8828376425262086E-3</v>
      </c>
      <c r="EG8" s="13">
        <f t="shared" si="16"/>
        <v>8.5924159025743021E-7</v>
      </c>
      <c r="EH8" s="13">
        <f t="shared" si="17"/>
        <v>-3.1763610474595857E-6</v>
      </c>
      <c r="EI8" s="13">
        <f t="shared" si="18"/>
        <v>5.5659795392319121E-3</v>
      </c>
      <c r="EJ8" s="13">
        <f t="shared" si="19"/>
        <v>2.8264073411507372E-7</v>
      </c>
      <c r="EK8" s="13">
        <f t="shared" si="20"/>
        <v>0.14409033714912539</v>
      </c>
      <c r="EL8" s="13">
        <f t="shared" si="21"/>
        <v>-3.1207653275178852E-6</v>
      </c>
      <c r="EM8" s="13">
        <f t="shared" si="22"/>
        <v>1.6874549789977202E-7</v>
      </c>
      <c r="EN8" s="13">
        <f t="shared" si="23"/>
        <v>-3.3341171927838543E-7</v>
      </c>
      <c r="EO8" s="13">
        <f t="shared" si="24"/>
        <v>-9.777058346203292E-7</v>
      </c>
      <c r="EP8" s="13">
        <f t="shared" si="25"/>
        <v>9.5908825355377705E-8</v>
      </c>
      <c r="EQ8" s="13">
        <f t="shared" si="26"/>
        <v>-9.0643623028475548E-7</v>
      </c>
      <c r="ER8" s="13">
        <f t="shared" si="27"/>
        <v>-2.9472844488511334E-7</v>
      </c>
      <c r="ES8" s="13">
        <f t="shared" si="28"/>
        <v>-4.7036945181645121E-7</v>
      </c>
      <c r="ET8" s="13"/>
    </row>
    <row r="9" spans="1:150" x14ac:dyDescent="0.25">
      <c r="A9" s="17" t="s">
        <v>553</v>
      </c>
      <c r="B9" s="15">
        <v>1339358.7703879899</v>
      </c>
      <c r="C9" s="15">
        <v>12510.490733000001</v>
      </c>
      <c r="D9" s="15">
        <v>12000.264939999801</v>
      </c>
      <c r="E9" s="15">
        <v>294276.31752299302</v>
      </c>
      <c r="F9" s="15">
        <v>162839.054849001</v>
      </c>
      <c r="G9" s="15">
        <v>6198.7018910000197</v>
      </c>
      <c r="H9" s="15">
        <v>328260.63162499701</v>
      </c>
      <c r="I9" s="15">
        <v>11475.5419689999</v>
      </c>
      <c r="J9" s="15">
        <v>2204.8628799999701</v>
      </c>
      <c r="K9" s="15">
        <v>3507.2700509999599</v>
      </c>
      <c r="L9" s="15">
        <v>481.99332600000002</v>
      </c>
      <c r="M9" s="15">
        <v>3076.55286199999</v>
      </c>
      <c r="N9" s="15">
        <v>7.5795789999999101</v>
      </c>
      <c r="O9" s="15">
        <v>1856.186776</v>
      </c>
      <c r="P9" s="15">
        <v>2.7349590000000199</v>
      </c>
      <c r="Q9" s="15">
        <v>22920.318181999999</v>
      </c>
      <c r="R9" s="15">
        <v>328.165561999994</v>
      </c>
      <c r="S9" s="15">
        <v>0.71006599999999198</v>
      </c>
      <c r="T9" s="15">
        <v>25791.767496999699</v>
      </c>
      <c r="U9" s="15">
        <v>657.20814600001097</v>
      </c>
      <c r="V9" s="15">
        <v>3332.93213899999</v>
      </c>
      <c r="W9" s="15">
        <v>98.792273999999907</v>
      </c>
      <c r="X9" s="15">
        <v>40.459367000000199</v>
      </c>
      <c r="Y9" s="15">
        <v>49.216998000000601</v>
      </c>
      <c r="Z9" s="15">
        <v>45.068588000000702</v>
      </c>
      <c r="AA9" s="15">
        <v>191.02973699999299</v>
      </c>
      <c r="AB9" s="15">
        <v>707.60704299999304</v>
      </c>
      <c r="AC9" s="15">
        <v>2348.4353889999702</v>
      </c>
      <c r="AD9" s="15">
        <v>1989.50405200002</v>
      </c>
      <c r="AF9" s="17" t="s">
        <v>553</v>
      </c>
      <c r="AG9" s="17">
        <v>24407.0541601472</v>
      </c>
      <c r="AH9" s="17">
        <v>3661.3312975489298</v>
      </c>
      <c r="AI9" s="17">
        <v>1735.00583376647</v>
      </c>
      <c r="AJ9" s="17">
        <v>2759.8685482196502</v>
      </c>
      <c r="AK9" s="17">
        <v>379.28034952597397</v>
      </c>
      <c r="AL9" s="17">
        <v>9030.0983408312404</v>
      </c>
      <c r="AM9" s="17">
        <v>9030.0983408312404</v>
      </c>
      <c r="AN9" s="17">
        <v>1310.2679494522799</v>
      </c>
      <c r="AO9" s="17">
        <v>7761.7607327324704</v>
      </c>
      <c r="AP9" s="17">
        <v>2420.9378814619099</v>
      </c>
      <c r="AQ9" s="17">
        <v>5.9642907161549203</v>
      </c>
      <c r="AR9" s="17">
        <v>1460.63282327814</v>
      </c>
      <c r="AS9" s="17">
        <v>2.1521519802825999</v>
      </c>
      <c r="AT9" s="17">
        <v>26161.402037083601</v>
      </c>
      <c r="AU9" s="17">
        <v>1049592.98986169</v>
      </c>
      <c r="AV9" s="17">
        <v>5956.6727783453698</v>
      </c>
      <c r="AW9" s="17">
        <v>0</v>
      </c>
      <c r="AX9" s="17">
        <v>3918.8901658253199</v>
      </c>
      <c r="AY9" s="17">
        <v>687.96123863134801</v>
      </c>
      <c r="AZ9" s="17">
        <v>2600.19125754063</v>
      </c>
      <c r="BA9" s="17">
        <v>18035.9862865631</v>
      </c>
      <c r="BB9" s="17">
        <v>18035.9862865631</v>
      </c>
      <c r="BC9" s="17">
        <v>2752.7001624231302</v>
      </c>
      <c r="BD9" s="17">
        <v>0</v>
      </c>
      <c r="BE9" s="17">
        <v>258.23322748554</v>
      </c>
      <c r="BF9" s="17">
        <v>142155991.75713101</v>
      </c>
      <c r="BG9" s="17">
        <v>0</v>
      </c>
      <c r="BH9" s="17">
        <v>26637.248292349301</v>
      </c>
      <c r="BI9" s="17">
        <v>1863.66594933791</v>
      </c>
      <c r="BJ9" s="17">
        <v>3186.3498224059399</v>
      </c>
      <c r="BK9" s="17">
        <v>27648.435415886699</v>
      </c>
      <c r="BL9" s="17">
        <v>1401.02127444348</v>
      </c>
      <c r="BM9" s="17">
        <v>0.15169027618512201</v>
      </c>
      <c r="BN9" s="17">
        <v>0.43173453228393299</v>
      </c>
      <c r="BO9" s="17">
        <v>20295.595311508401</v>
      </c>
      <c r="BP9" s="17">
        <v>517.15688570779605</v>
      </c>
      <c r="BQ9" s="17">
        <v>0</v>
      </c>
      <c r="BR9" s="17">
        <v>3005.0767150260699</v>
      </c>
      <c r="BS9" s="17">
        <v>9860.2071659481808</v>
      </c>
      <c r="BT9" s="17">
        <v>0</v>
      </c>
      <c r="BU9" s="17">
        <v>268454.16391783301</v>
      </c>
      <c r="BV9" s="17">
        <v>8534.5900366536007</v>
      </c>
      <c r="BW9" s="17">
        <v>948.28777983454302</v>
      </c>
      <c r="BX9" s="17">
        <v>9482.8778164881405</v>
      </c>
      <c r="BY9" s="17">
        <v>16.977942075576902</v>
      </c>
      <c r="BZ9" s="17">
        <v>11753.8414406008</v>
      </c>
      <c r="CA9" s="17">
        <v>1185.41785281588</v>
      </c>
      <c r="CB9" s="17">
        <v>77.739588469641703</v>
      </c>
      <c r="CC9" s="17">
        <v>31.837497395327301</v>
      </c>
      <c r="CD9" s="17">
        <v>38.728823596880403</v>
      </c>
      <c r="CE9" s="17">
        <v>35.464431945303303</v>
      </c>
      <c r="CF9" s="17">
        <v>150.321298177681</v>
      </c>
      <c r="CG9" s="17">
        <v>19.7878163781367</v>
      </c>
      <c r="CH9" s="17">
        <v>28261.334868852002</v>
      </c>
      <c r="CI9" s="17">
        <v>474.52205080694603</v>
      </c>
      <c r="CJ9" s="17">
        <v>265.97918328235102</v>
      </c>
      <c r="CK9" s="17">
        <v>4146.7045454543404</v>
      </c>
      <c r="CL9" s="17">
        <v>23.128621867094299</v>
      </c>
      <c r="CM9" s="17">
        <v>0</v>
      </c>
      <c r="CN9" s="17">
        <v>154.57624048314301</v>
      </c>
      <c r="CO9" s="17">
        <v>231678.943041166</v>
      </c>
      <c r="CP9" s="17">
        <v>128492.339224194</v>
      </c>
      <c r="CQ9" s="17">
        <v>103186.603816972</v>
      </c>
      <c r="CR9" s="17">
        <v>23.000127060522399</v>
      </c>
      <c r="CS9" s="17">
        <v>0.64246176548884704</v>
      </c>
      <c r="CT9" s="17">
        <v>20541.007228338101</v>
      </c>
      <c r="CU9" s="17">
        <v>15.676066881066101</v>
      </c>
      <c r="CV9" s="17">
        <v>42163.254301162298</v>
      </c>
      <c r="CW9" s="17">
        <v>141.98405348666401</v>
      </c>
      <c r="CX9" s="17">
        <v>36.106346495477702</v>
      </c>
      <c r="CY9" s="17">
        <v>60233.225768657903</v>
      </c>
      <c r="CZ9" s="17">
        <v>0</v>
      </c>
      <c r="DA9" s="17">
        <v>79.665249065515795</v>
      </c>
      <c r="DB9" s="17">
        <v>171.15177808230899</v>
      </c>
      <c r="DC9" s="17">
        <v>1.9273849265144301</v>
      </c>
      <c r="DD9" s="17">
        <v>5083.4535002831799</v>
      </c>
      <c r="DE9" s="17">
        <v>794.32074239679002</v>
      </c>
      <c r="DF9" s="17">
        <v>556.815592677822</v>
      </c>
      <c r="DG9" s="17">
        <v>0</v>
      </c>
      <c r="DH9" s="17">
        <v>457.11667052135903</v>
      </c>
      <c r="DI9" s="17">
        <v>4307.3510884354901</v>
      </c>
      <c r="DJ9" s="17">
        <v>1847.98325863029</v>
      </c>
      <c r="DK9" s="17">
        <v>4020.1883040726402</v>
      </c>
      <c r="DL9" s="17">
        <v>259820.10116150501</v>
      </c>
      <c r="DM9" s="17">
        <v>1565.5395991330099</v>
      </c>
      <c r="DN9" s="17">
        <v>1877.5706143345899</v>
      </c>
      <c r="DP9" s="26">
        <f t="shared" si="29"/>
        <v>1.0332309267748343</v>
      </c>
      <c r="DQ9" s="13">
        <f t="shared" si="0"/>
        <v>-0.21634664806231091</v>
      </c>
      <c r="DR9" s="13">
        <f t="shared" si="1"/>
        <v>-0.21184489270760085</v>
      </c>
      <c r="DS9" s="13">
        <f t="shared" si="2"/>
        <v>-0.20977762875222838</v>
      </c>
      <c r="DT9" s="13">
        <f t="shared" si="3"/>
        <v>-0.21271631712917582</v>
      </c>
      <c r="DU9" s="13">
        <f t="shared" si="4"/>
        <v>-0.21092431208628887</v>
      </c>
      <c r="DV9" s="13">
        <f t="shared" si="5"/>
        <v>-0.1799164422370568</v>
      </c>
      <c r="DW9" s="13">
        <f t="shared" si="6"/>
        <v>-0.20849448234072143</v>
      </c>
      <c r="DX9" s="13">
        <f t="shared" si="7"/>
        <v>-0.2131004910072915</v>
      </c>
      <c r="DY9" s="13">
        <f t="shared" si="8"/>
        <v>-0.21310034764316341</v>
      </c>
      <c r="DZ9" s="13">
        <f t="shared" si="9"/>
        <v>-0.213100642925177</v>
      </c>
      <c r="EA9" s="13">
        <f t="shared" si="10"/>
        <v>-0.21310041225348014</v>
      </c>
      <c r="EB9" s="13">
        <f t="shared" si="11"/>
        <v>-0.21310050889614202</v>
      </c>
      <c r="EC9" s="13">
        <f t="shared" si="12"/>
        <v>-0.21311055453673733</v>
      </c>
      <c r="ED9" s="13">
        <f t="shared" si="13"/>
        <v>-0.2131002967138152</v>
      </c>
      <c r="EE9" s="13">
        <f t="shared" si="14"/>
        <v>-0.21309534063121816</v>
      </c>
      <c r="EF9" s="13">
        <f t="shared" si="15"/>
        <v>-0.21310052751679112</v>
      </c>
      <c r="EG9" s="13">
        <f t="shared" si="16"/>
        <v>-0.21310077172099881</v>
      </c>
      <c r="EH9" s="13">
        <f t="shared" si="17"/>
        <v>-0.17835129626110591</v>
      </c>
      <c r="EI9" s="13">
        <f t="shared" si="18"/>
        <v>-0.21309792693077959</v>
      </c>
      <c r="EJ9" s="13">
        <f t="shared" si="19"/>
        <v>-0.2131003109815571</v>
      </c>
      <c r="EK9" s="13">
        <f t="shared" si="20"/>
        <v>-9.8368466653596359E-2</v>
      </c>
      <c r="EL9" s="13">
        <f t="shared" si="21"/>
        <v>-0.21310052575931418</v>
      </c>
      <c r="EM9" s="13">
        <f t="shared" si="22"/>
        <v>-0.2130994685278407</v>
      </c>
      <c r="EN9" s="13">
        <f t="shared" si="23"/>
        <v>-0.21310065280942306</v>
      </c>
      <c r="EO9" s="13">
        <f t="shared" si="24"/>
        <v>-0.21310088646880282</v>
      </c>
      <c r="EP9" s="13">
        <f t="shared" si="25"/>
        <v>-0.21310000977655894</v>
      </c>
      <c r="EQ9" s="13">
        <f t="shared" si="26"/>
        <v>-0.21310055038863218</v>
      </c>
      <c r="ER9" s="13">
        <f t="shared" si="27"/>
        <v>-0.21310023376150311</v>
      </c>
      <c r="ES9" s="13">
        <f t="shared" si="28"/>
        <v>-0.21310057269840929</v>
      </c>
      <c r="ET9" s="13"/>
    </row>
    <row r="10" spans="1:150" x14ac:dyDescent="0.25">
      <c r="A10" s="17" t="s">
        <v>554</v>
      </c>
      <c r="B10" s="15">
        <v>1728509.26034199</v>
      </c>
      <c r="C10" s="15">
        <v>16287.850713</v>
      </c>
      <c r="D10" s="15">
        <v>16228.7128979998</v>
      </c>
      <c r="E10" s="15">
        <v>386583.59330499201</v>
      </c>
      <c r="F10" s="15">
        <v>212223.77368300001</v>
      </c>
      <c r="G10" s="15">
        <v>8762.0994880000308</v>
      </c>
      <c r="H10" s="15">
        <v>433058.59620099701</v>
      </c>
      <c r="I10" s="15">
        <v>15247.0386539998</v>
      </c>
      <c r="J10" s="15">
        <v>2929.5025299999802</v>
      </c>
      <c r="K10" s="15">
        <v>4659.9526819999801</v>
      </c>
      <c r="L10" s="15">
        <v>640.40294300000596</v>
      </c>
      <c r="M10" s="15">
        <v>4087.6779279999901</v>
      </c>
      <c r="N10" s="15">
        <v>10.0707229999998</v>
      </c>
      <c r="O10" s="15">
        <v>2466.23230499996</v>
      </c>
      <c r="P10" s="15">
        <v>3.6337500000000098</v>
      </c>
      <c r="Q10" s="15">
        <v>30453.2002830001</v>
      </c>
      <c r="R10" s="15">
        <v>436.01890699999399</v>
      </c>
      <c r="S10" s="15">
        <v>1.0492089999999901</v>
      </c>
      <c r="T10" s="15">
        <v>34268.366376999802</v>
      </c>
      <c r="U10" s="15">
        <v>873.20304000000897</v>
      </c>
      <c r="V10" s="15">
        <v>4428.3176379999804</v>
      </c>
      <c r="W10" s="15">
        <v>131.260928000002</v>
      </c>
      <c r="X10" s="15">
        <v>53.756559000000102</v>
      </c>
      <c r="Y10" s="15">
        <v>65.392424000000403</v>
      </c>
      <c r="Z10" s="15">
        <v>59.880649000000503</v>
      </c>
      <c r="AA10" s="15">
        <v>253.812632999996</v>
      </c>
      <c r="AB10" s="15">
        <v>940.16581899999403</v>
      </c>
      <c r="AC10" s="15">
        <v>3120.2609259999799</v>
      </c>
      <c r="AD10" s="15">
        <v>2643.3649839999998</v>
      </c>
      <c r="AF10" s="17" t="s">
        <v>554</v>
      </c>
      <c r="AG10" s="17">
        <v>12417.0943767671</v>
      </c>
      <c r="AH10" s="17">
        <v>1862.7040422462901</v>
      </c>
      <c r="AI10" s="17">
        <v>911.40701526094495</v>
      </c>
      <c r="AJ10" s="17">
        <v>1449.7729252935901</v>
      </c>
      <c r="AK10" s="17">
        <v>199.23785319077999</v>
      </c>
      <c r="AL10" s="17">
        <v>4743.5555114922399</v>
      </c>
      <c r="AM10" s="17">
        <v>4743.5555114922399</v>
      </c>
      <c r="AN10" s="17">
        <v>666.59918926109901</v>
      </c>
      <c r="AO10" s="17">
        <v>3948.79697922998</v>
      </c>
      <c r="AP10" s="17">
        <v>1271.7306510912499</v>
      </c>
      <c r="AQ10" s="17">
        <v>3.1330640587006102</v>
      </c>
      <c r="AR10" s="17">
        <v>767.27741698275395</v>
      </c>
      <c r="AS10" s="17">
        <v>1.13056911270914</v>
      </c>
      <c r="AT10" s="17">
        <v>13309.618267424001</v>
      </c>
      <c r="AU10" s="17">
        <v>528791.17395080405</v>
      </c>
      <c r="AV10" s="17">
        <v>3030.4583402254402</v>
      </c>
      <c r="AW10" s="17">
        <v>0</v>
      </c>
      <c r="AX10" s="17">
        <v>1993.7368868435201</v>
      </c>
      <c r="AY10" s="17">
        <v>350.00037455380698</v>
      </c>
      <c r="AZ10" s="17">
        <v>1322.8481422063501</v>
      </c>
      <c r="BA10" s="17">
        <v>9474.3949838934805</v>
      </c>
      <c r="BB10" s="17">
        <v>9474.3949838934805</v>
      </c>
      <c r="BC10" s="17">
        <v>1400.43689465639</v>
      </c>
      <c r="BD10" s="17">
        <v>0</v>
      </c>
      <c r="BE10" s="17">
        <v>135.651244091069</v>
      </c>
      <c r="BF10" s="17">
        <v>74675244.271194696</v>
      </c>
      <c r="BG10" s="17">
        <v>0</v>
      </c>
      <c r="BH10" s="17">
        <v>13551.7029064209</v>
      </c>
      <c r="BI10" s="17">
        <v>948.14064264820195</v>
      </c>
      <c r="BJ10" s="17">
        <v>1621.0566660545201</v>
      </c>
      <c r="BK10" s="17">
        <v>14066.1461771994</v>
      </c>
      <c r="BL10" s="17">
        <v>712.77016530623996</v>
      </c>
      <c r="BM10" s="17">
        <v>9.2855295539498506E-2</v>
      </c>
      <c r="BN10" s="17">
        <v>0.26427979659055101</v>
      </c>
      <c r="BO10" s="17">
        <v>10661.375021755201</v>
      </c>
      <c r="BP10" s="17">
        <v>271.66501771076901</v>
      </c>
      <c r="BQ10" s="17">
        <v>0</v>
      </c>
      <c r="BR10" s="17">
        <v>1572.2515002130499</v>
      </c>
      <c r="BS10" s="17">
        <v>4990.97763761636</v>
      </c>
      <c r="BT10" s="17">
        <v>0</v>
      </c>
      <c r="BU10" s="17">
        <v>137443.955896867</v>
      </c>
      <c r="BV10" s="17">
        <v>4534.5471303068198</v>
      </c>
      <c r="BW10" s="17">
        <v>503.838589932373</v>
      </c>
      <c r="BX10" s="17">
        <v>5038.3857202391901</v>
      </c>
      <c r="BY10" s="17">
        <v>8.6375338984533307</v>
      </c>
      <c r="BZ10" s="17">
        <v>5979.7708549568997</v>
      </c>
      <c r="CA10" s="17">
        <v>603.08179640552305</v>
      </c>
      <c r="CB10" s="17">
        <v>40.8369779664974</v>
      </c>
      <c r="CC10" s="17">
        <v>16.7243960377211</v>
      </c>
      <c r="CD10" s="17">
        <v>20.3444728523333</v>
      </c>
      <c r="CE10" s="17">
        <v>18.629611679121599</v>
      </c>
      <c r="CF10" s="17">
        <v>78.964709305643296</v>
      </c>
      <c r="CG10" s="17">
        <v>10.0726984046252</v>
      </c>
      <c r="CH10" s="17">
        <v>14377.958984705299</v>
      </c>
      <c r="CI10" s="17">
        <v>241.54856004894199</v>
      </c>
      <c r="CJ10" s="17">
        <v>135.39276991131899</v>
      </c>
      <c r="CK10" s="17">
        <v>2110.8194131968598</v>
      </c>
      <c r="CL10" s="17">
        <v>11.773285265739601</v>
      </c>
      <c r="CM10" s="17">
        <v>0</v>
      </c>
      <c r="CN10" s="17">
        <v>78.684791959853797</v>
      </c>
      <c r="CO10" s="17">
        <v>120133.156634132</v>
      </c>
      <c r="CP10" s="17">
        <v>65407.138056333701</v>
      </c>
      <c r="CQ10" s="17">
        <v>54726.018577798299</v>
      </c>
      <c r="CR10" s="17">
        <v>11.7078778229357</v>
      </c>
      <c r="CS10" s="17">
        <v>0.32703538786465802</v>
      </c>
      <c r="CT10" s="17">
        <v>10456.095780629001</v>
      </c>
      <c r="CU10" s="17">
        <v>7.9796706044522301</v>
      </c>
      <c r="CV10" s="17">
        <v>21462.588216967801</v>
      </c>
      <c r="CW10" s="17">
        <v>72.274887440819597</v>
      </c>
      <c r="CX10" s="17">
        <v>18.3794059732028</v>
      </c>
      <c r="CY10" s="17">
        <v>30660.8378222744</v>
      </c>
      <c r="CZ10" s="17">
        <v>0</v>
      </c>
      <c r="DA10" s="17">
        <v>40.552427246702699</v>
      </c>
      <c r="DB10" s="17">
        <v>87.122305814580301</v>
      </c>
      <c r="DC10" s="17">
        <v>0.98110738445851697</v>
      </c>
      <c r="DD10" s="17">
        <v>2524.2287869786201</v>
      </c>
      <c r="DE10" s="17">
        <v>404.110902018025</v>
      </c>
      <c r="DF10" s="17">
        <v>292.49799957972698</v>
      </c>
      <c r="DG10" s="17">
        <v>0</v>
      </c>
      <c r="DH10" s="17">
        <v>232.55828520672301</v>
      </c>
      <c r="DI10" s="17">
        <v>2191.3655180321998</v>
      </c>
      <c r="DJ10" s="17">
        <v>970.75445166124803</v>
      </c>
      <c r="DK10" s="17">
        <v>2045.2721823853201</v>
      </c>
      <c r="DL10" s="17">
        <v>133051.10822356999</v>
      </c>
      <c r="DM10" s="17">
        <v>822.38581817826696</v>
      </c>
      <c r="DN10" s="17">
        <v>955.21475360076897</v>
      </c>
      <c r="DP10" s="26">
        <f t="shared" si="29"/>
        <v>1.0330162426450111</v>
      </c>
      <c r="DQ10" s="13">
        <f t="shared" si="0"/>
        <v>-0.69407674804925168</v>
      </c>
      <c r="DR10" s="13">
        <f t="shared" si="1"/>
        <v>-0.69357665872803842</v>
      </c>
      <c r="DS10" s="13">
        <f t="shared" si="2"/>
        <v>-0.68953879756784808</v>
      </c>
      <c r="DT10" s="13">
        <f t="shared" si="3"/>
        <v>-0.68924403747431184</v>
      </c>
      <c r="DU10" s="13">
        <f t="shared" si="4"/>
        <v>-0.69180107901562071</v>
      </c>
      <c r="DV10" s="13">
        <f t="shared" si="5"/>
        <v>-0.71191507350086247</v>
      </c>
      <c r="DW10" s="13">
        <f t="shared" si="6"/>
        <v>-0.6927641908259996</v>
      </c>
      <c r="DX10" s="13">
        <f t="shared" si="7"/>
        <v>-0.68888676554592143</v>
      </c>
      <c r="DY10" s="13">
        <f t="shared" si="8"/>
        <v>-0.68888676287951489</v>
      </c>
      <c r="DZ10" s="13">
        <f t="shared" si="9"/>
        <v>-0.68888677112674679</v>
      </c>
      <c r="EA10" s="13">
        <f t="shared" si="10"/>
        <v>-0.6888867308175719</v>
      </c>
      <c r="EB10" s="13">
        <f t="shared" si="11"/>
        <v>-0.68888677789899178</v>
      </c>
      <c r="EC10" s="13">
        <f t="shared" si="12"/>
        <v>-0.68889383029394491</v>
      </c>
      <c r="ED10" s="13">
        <f t="shared" si="13"/>
        <v>-0.68888680298802329</v>
      </c>
      <c r="EE10" s="13">
        <f t="shared" si="14"/>
        <v>-0.68886986922349169</v>
      </c>
      <c r="EF10" s="13">
        <f t="shared" si="15"/>
        <v>-0.68888672140043117</v>
      </c>
      <c r="EG10" s="13">
        <f t="shared" si="16"/>
        <v>-0.68888678469378661</v>
      </c>
      <c r="EH10" s="13">
        <f t="shared" si="17"/>
        <v>-0.65961491739962874</v>
      </c>
      <c r="EI10" s="13">
        <f t="shared" si="18"/>
        <v>-0.68888581076596378</v>
      </c>
      <c r="EJ10" s="13">
        <f t="shared" si="19"/>
        <v>-0.68888677058343017</v>
      </c>
      <c r="EK10" s="13">
        <f t="shared" si="20"/>
        <v>-0.64495512094223972</v>
      </c>
      <c r="EL10" s="13">
        <f t="shared" si="21"/>
        <v>-0.68888702381795763</v>
      </c>
      <c r="EM10" s="13">
        <f t="shared" si="22"/>
        <v>-0.68888641035001763</v>
      </c>
      <c r="EN10" s="13">
        <f t="shared" si="23"/>
        <v>-0.68888639374596095</v>
      </c>
      <c r="EO10" s="13">
        <f t="shared" si="24"/>
        <v>-0.68888761243851182</v>
      </c>
      <c r="EP10" s="13">
        <f t="shared" si="25"/>
        <v>-0.688885819542148</v>
      </c>
      <c r="EQ10" s="13">
        <f t="shared" si="26"/>
        <v>-0.68888679670269015</v>
      </c>
      <c r="ER10" s="13">
        <f t="shared" si="27"/>
        <v>-0.68888677111189323</v>
      </c>
      <c r="ES10" s="13">
        <f t="shared" si="28"/>
        <v>-0.68888677002378451</v>
      </c>
      <c r="ET10" s="13"/>
    </row>
    <row r="11" spans="1:150" x14ac:dyDescent="0.25">
      <c r="A11" s="17" t="s">
        <v>437</v>
      </c>
      <c r="B11" s="15">
        <v>1423196.3222959701</v>
      </c>
      <c r="C11" s="15">
        <v>13265.2186310001</v>
      </c>
      <c r="D11" s="15">
        <v>18623.882270999798</v>
      </c>
      <c r="E11" s="15">
        <v>315944.04032398801</v>
      </c>
      <c r="F11" s="15">
        <v>179893.142671001</v>
      </c>
      <c r="G11" s="15">
        <v>7570.6497790000003</v>
      </c>
      <c r="H11" s="15">
        <v>329743.20948699903</v>
      </c>
      <c r="I11" s="15">
        <v>11455.1739209998</v>
      </c>
      <c r="J11" s="15">
        <v>2200.9494709999599</v>
      </c>
      <c r="K11" s="15">
        <v>3501.04487499994</v>
      </c>
      <c r="L11" s="15">
        <v>481.137873000002</v>
      </c>
      <c r="M11" s="15">
        <v>3071.0922260000002</v>
      </c>
      <c r="N11" s="15">
        <v>7.5661119999999098</v>
      </c>
      <c r="O11" s="15">
        <v>1852.8922579999901</v>
      </c>
      <c r="P11" s="15">
        <v>2.7301700000000202</v>
      </c>
      <c r="Q11" s="15">
        <v>22879.636439000202</v>
      </c>
      <c r="R11" s="15">
        <v>327.58307999999602</v>
      </c>
      <c r="S11" s="15">
        <v>0.94552699999999501</v>
      </c>
      <c r="T11" s="15">
        <v>25745.989199999301</v>
      </c>
      <c r="U11" s="15">
        <v>656.04166200001498</v>
      </c>
      <c r="V11" s="15">
        <v>3327.0165080000202</v>
      </c>
      <c r="W11" s="15">
        <v>98.6168599999977</v>
      </c>
      <c r="X11" s="15">
        <v>40.387580999999699</v>
      </c>
      <c r="Y11" s="15">
        <v>49.129624000000902</v>
      </c>
      <c r="Z11" s="15">
        <v>44.988512000001201</v>
      </c>
      <c r="AA11" s="15">
        <v>190.690781999991</v>
      </c>
      <c r="AB11" s="15">
        <v>706.35112199999298</v>
      </c>
      <c r="AC11" s="15">
        <v>2344.2671609999802</v>
      </c>
      <c r="AD11" s="15">
        <v>1985.9729050000201</v>
      </c>
      <c r="AF11" s="17" t="s">
        <v>437</v>
      </c>
      <c r="AG11" s="17">
        <v>5961.4855365439698</v>
      </c>
      <c r="AH11" s="17">
        <v>893.07308503007403</v>
      </c>
      <c r="AI11" s="17">
        <v>417.13660150331998</v>
      </c>
      <c r="AJ11" s="17">
        <v>663.53795739967904</v>
      </c>
      <c r="AK11" s="17">
        <v>91.188042251854</v>
      </c>
      <c r="AL11" s="17">
        <v>2209.7464889880798</v>
      </c>
      <c r="AM11" s="17">
        <v>2209.7464889880798</v>
      </c>
      <c r="AN11" s="17">
        <v>324.411532838646</v>
      </c>
      <c r="AO11" s="17">
        <v>1819.3428439714901</v>
      </c>
      <c r="AP11" s="17">
        <v>619.93435319299601</v>
      </c>
      <c r="AQ11" s="17">
        <v>1.4339020191645599</v>
      </c>
      <c r="AR11" s="17">
        <v>351.17072301938401</v>
      </c>
      <c r="AS11" s="17">
        <v>0.51752789642755304</v>
      </c>
      <c r="AT11" s="17">
        <v>6439.1293468309304</v>
      </c>
      <c r="AU11" s="17">
        <v>332751.10177915997</v>
      </c>
      <c r="AV11" s="17">
        <v>1469.9201836756099</v>
      </c>
      <c r="AW11" s="17">
        <v>46.332986618942101</v>
      </c>
      <c r="AX11" s="17">
        <v>930.894752493091</v>
      </c>
      <c r="AY11" s="17">
        <v>161.13969322777501</v>
      </c>
      <c r="AZ11" s="17">
        <v>828.07792276087298</v>
      </c>
      <c r="BA11" s="17">
        <v>4506.4922597692703</v>
      </c>
      <c r="BB11" s="17">
        <v>4506.4922597692703</v>
      </c>
      <c r="BC11" s="17">
        <v>639.19556336374797</v>
      </c>
      <c r="BD11" s="17">
        <v>0</v>
      </c>
      <c r="BE11" s="17">
        <v>62.085320864876699</v>
      </c>
      <c r="BF11" s="17">
        <v>34581104.635205999</v>
      </c>
      <c r="BG11" s="17">
        <v>0</v>
      </c>
      <c r="BH11" s="17">
        <v>6285.2018534611798</v>
      </c>
      <c r="BI11" s="17">
        <v>440.48812719382801</v>
      </c>
      <c r="BJ11" s="17">
        <v>739.89217452620596</v>
      </c>
      <c r="BK11" s="17">
        <v>6421.4073256390302</v>
      </c>
      <c r="BL11" s="17">
        <v>342.4117459643</v>
      </c>
      <c r="BM11" s="17">
        <v>5.0775274965966101E-2</v>
      </c>
      <c r="BN11" s="17">
        <v>0.144514675286738</v>
      </c>
      <c r="BO11" s="17">
        <v>5034.3487877715197</v>
      </c>
      <c r="BP11" s="17">
        <v>124.336781928055</v>
      </c>
      <c r="BQ11" s="17">
        <v>0</v>
      </c>
      <c r="BR11" s="17">
        <v>719.34989161189503</v>
      </c>
      <c r="BS11" s="17">
        <v>2944.9756745969098</v>
      </c>
      <c r="BT11" s="17">
        <v>0</v>
      </c>
      <c r="BU11" s="17">
        <v>64446.866230394</v>
      </c>
      <c r="BV11" s="17">
        <v>5339.2187663916402</v>
      </c>
      <c r="BW11" s="17">
        <v>593.24827802534196</v>
      </c>
      <c r="BX11" s="17">
        <v>5932.4670444169797</v>
      </c>
      <c r="BY11" s="17">
        <v>3.9559767009241802</v>
      </c>
      <c r="BZ11" s="17">
        <v>2780.0054113486299</v>
      </c>
      <c r="CA11" s="17">
        <v>275.26207639446</v>
      </c>
      <c r="CB11" s="17">
        <v>18.690280773777999</v>
      </c>
      <c r="CC11" s="17">
        <v>7.6544819912842401</v>
      </c>
      <c r="CD11" s="17">
        <v>9.3113072330252304</v>
      </c>
      <c r="CE11" s="17">
        <v>8.5264427782932799</v>
      </c>
      <c r="CF11" s="17">
        <v>36.141038362979998</v>
      </c>
      <c r="CG11" s="17">
        <v>18.2873343550764</v>
      </c>
      <c r="CH11" s="17">
        <v>6697.5775241636502</v>
      </c>
      <c r="CI11" s="17">
        <v>128.14363256733699</v>
      </c>
      <c r="CJ11" s="17">
        <v>128.74411512381701</v>
      </c>
      <c r="CK11" s="17">
        <v>1522.4463940342901</v>
      </c>
      <c r="CL11" s="17">
        <v>11.0698358090797</v>
      </c>
      <c r="CM11" s="17">
        <v>0</v>
      </c>
      <c r="CN11" s="17">
        <v>210.187824802107</v>
      </c>
      <c r="CO11" s="17">
        <v>69852.017373701194</v>
      </c>
      <c r="CP11" s="17">
        <v>42512.536392225498</v>
      </c>
      <c r="CQ11" s="17">
        <v>27339.480981475601</v>
      </c>
      <c r="CR11" s="17">
        <v>5.2107331882691996</v>
      </c>
      <c r="CS11" s="17">
        <v>2.42393656492336</v>
      </c>
      <c r="CT11" s="17">
        <v>4857.1438207002902</v>
      </c>
      <c r="CU11" s="17">
        <v>235.81346039290699</v>
      </c>
      <c r="CV11" s="17">
        <v>14446.5995279738</v>
      </c>
      <c r="CW11" s="17">
        <v>32.166818185265399</v>
      </c>
      <c r="CX11" s="17">
        <v>25.911241987257299</v>
      </c>
      <c r="CY11" s="17">
        <v>20638.000979866199</v>
      </c>
      <c r="CZ11" s="17">
        <v>19.3235576112885</v>
      </c>
      <c r="DA11" s="17">
        <v>39.425027254418801</v>
      </c>
      <c r="DB11" s="17">
        <v>208.98379066188201</v>
      </c>
      <c r="DC11" s="17">
        <v>1.9779187584450799</v>
      </c>
      <c r="DD11" s="17">
        <v>1521.47739968716</v>
      </c>
      <c r="DE11" s="17">
        <v>184.446635540035</v>
      </c>
      <c r="DF11" s="17">
        <v>133.871730264131</v>
      </c>
      <c r="DG11" s="17">
        <v>0</v>
      </c>
      <c r="DH11" s="17">
        <v>106.145667670146</v>
      </c>
      <c r="DI11" s="17">
        <v>1045.8617261378299</v>
      </c>
      <c r="DJ11" s="17">
        <v>444.29898715946803</v>
      </c>
      <c r="DK11" s="17">
        <v>953.87705019245004</v>
      </c>
      <c r="DL11" s="17">
        <v>62342.532298902603</v>
      </c>
      <c r="DM11" s="17">
        <v>376.39289134114603</v>
      </c>
      <c r="DN11" s="17">
        <v>451.43996178453699</v>
      </c>
      <c r="DP11" s="26">
        <f t="shared" si="29"/>
        <v>1.0337543865142038</v>
      </c>
      <c r="DQ11" s="13">
        <f t="shared" si="0"/>
        <v>-0.76619451823600171</v>
      </c>
      <c r="DR11" s="13">
        <f t="shared" si="1"/>
        <v>-0.77799267720211862</v>
      </c>
      <c r="DS11" s="13">
        <f t="shared" si="2"/>
        <v>-0.68145916312761878</v>
      </c>
      <c r="DT11" s="13">
        <f t="shared" si="3"/>
        <v>-0.77891015984327239</v>
      </c>
      <c r="DU11" s="13">
        <f t="shared" si="4"/>
        <v>-0.76367894984204654</v>
      </c>
      <c r="DV11" s="13">
        <f t="shared" si="5"/>
        <v>-0.79902948305605936</v>
      </c>
      <c r="DW11" s="13">
        <f t="shared" si="6"/>
        <v>-0.81093611481524508</v>
      </c>
      <c r="DX11" s="13">
        <f t="shared" si="7"/>
        <v>-0.80709620785965208</v>
      </c>
      <c r="DY11" s="13">
        <f t="shared" si="8"/>
        <v>-0.81047424895501952</v>
      </c>
      <c r="DZ11" s="13">
        <f t="shared" si="9"/>
        <v>-0.81047430664547238</v>
      </c>
      <c r="EA11" s="13">
        <f t="shared" si="10"/>
        <v>-0.81047419592376668</v>
      </c>
      <c r="EB11" s="13">
        <f t="shared" si="11"/>
        <v>-0.79813880288432737</v>
      </c>
      <c r="EC11" s="13">
        <f t="shared" si="12"/>
        <v>-0.81048363820617819</v>
      </c>
      <c r="ED11" s="13">
        <f t="shared" si="13"/>
        <v>-0.81047428877573413</v>
      </c>
      <c r="EE11" s="13">
        <f t="shared" si="14"/>
        <v>-0.81044114599913231</v>
      </c>
      <c r="EF11" s="13">
        <f t="shared" si="15"/>
        <v>-0.80303479595123339</v>
      </c>
      <c r="EG11" s="13">
        <f t="shared" si="16"/>
        <v>-0.81047457986878491</v>
      </c>
      <c r="EH11" s="13">
        <f t="shared" si="17"/>
        <v>-0.7934591500266992</v>
      </c>
      <c r="EI11" s="13">
        <f t="shared" si="18"/>
        <v>-0.80446085218696295</v>
      </c>
      <c r="EJ11" s="13">
        <f t="shared" si="19"/>
        <v>-0.81047425928865457</v>
      </c>
      <c r="EK11" s="13">
        <f t="shared" si="20"/>
        <v>-0.78378529535931873</v>
      </c>
      <c r="EL11" s="13">
        <f t="shared" si="21"/>
        <v>-0.81047580734391222</v>
      </c>
      <c r="EM11" s="13">
        <f t="shared" si="22"/>
        <v>-0.81047436360983593</v>
      </c>
      <c r="EN11" s="13">
        <f t="shared" si="23"/>
        <v>-0.81047468971012149</v>
      </c>
      <c r="EO11" s="13">
        <f t="shared" si="24"/>
        <v>-0.81047511021718055</v>
      </c>
      <c r="EP11" s="13">
        <f t="shared" si="25"/>
        <v>-0.81047307067532137</v>
      </c>
      <c r="EQ11" s="13">
        <f t="shared" si="26"/>
        <v>-0.8104742441902254</v>
      </c>
      <c r="ER11" s="13">
        <f t="shared" si="27"/>
        <v>-0.81047425201744239</v>
      </c>
      <c r="ES11" s="13">
        <f t="shared" si="28"/>
        <v>-0.81047430687824906</v>
      </c>
      <c r="ET11" s="13"/>
    </row>
    <row r="12" spans="1:150" x14ac:dyDescent="0.25">
      <c r="A12" s="17" t="s">
        <v>438</v>
      </c>
      <c r="B12" s="15">
        <v>1201138.88664899</v>
      </c>
      <c r="C12" s="15">
        <v>11466.927376</v>
      </c>
      <c r="D12" s="15">
        <v>16044.860871000001</v>
      </c>
      <c r="E12" s="15">
        <v>268984.81609200098</v>
      </c>
      <c r="F12" s="15">
        <v>154622.040799999</v>
      </c>
      <c r="G12" s="15">
        <v>7728.22587200007</v>
      </c>
      <c r="H12" s="15">
        <v>288990.361129998</v>
      </c>
      <c r="I12" s="15">
        <v>9731.949756</v>
      </c>
      <c r="J12" s="15">
        <v>1869.8564039999601</v>
      </c>
      <c r="K12" s="15">
        <v>2974.3760029999899</v>
      </c>
      <c r="L12" s="15">
        <v>408.75930400000101</v>
      </c>
      <c r="M12" s="15">
        <v>2609.1017849999698</v>
      </c>
      <c r="N12" s="15">
        <v>6.4280280000000296</v>
      </c>
      <c r="O12" s="15">
        <v>1574.1582019999801</v>
      </c>
      <c r="P12" s="15">
        <v>2.3194139999999699</v>
      </c>
      <c r="Q12" s="15">
        <v>19437.808466999999</v>
      </c>
      <c r="R12" s="15">
        <v>278.30419799999902</v>
      </c>
      <c r="S12" s="15">
        <v>0.858711</v>
      </c>
      <c r="T12" s="15">
        <v>21872.970016999701</v>
      </c>
      <c r="U12" s="15">
        <v>557.35202400000003</v>
      </c>
      <c r="V12" s="15">
        <v>2826.52701200003</v>
      </c>
      <c r="W12" s="15">
        <v>83.781911999998698</v>
      </c>
      <c r="X12" s="15">
        <v>34.3118389999999</v>
      </c>
      <c r="Y12" s="15">
        <v>41.738896000000302</v>
      </c>
      <c r="Z12" s="15">
        <v>38.220850000000397</v>
      </c>
      <c r="AA12" s="15">
        <v>162.004649999995</v>
      </c>
      <c r="AB12" s="15">
        <v>600.09337500000004</v>
      </c>
      <c r="AC12" s="15">
        <v>1991.6143929999801</v>
      </c>
      <c r="AD12" s="15">
        <v>1687.21920799998</v>
      </c>
      <c r="AF12" s="17" t="s">
        <v>438</v>
      </c>
      <c r="AG12" s="17">
        <v>10974.5633574282</v>
      </c>
      <c r="AH12" s="17">
        <v>1645.26623203636</v>
      </c>
      <c r="AI12" s="17">
        <v>735.68578195468297</v>
      </c>
      <c r="AJ12" s="17">
        <v>1170.2532293009101</v>
      </c>
      <c r="AK12" s="17">
        <v>160.824331985409</v>
      </c>
      <c r="AL12" s="17">
        <v>3862.1219381011101</v>
      </c>
      <c r="AM12" s="17">
        <v>3862.1219381011101</v>
      </c>
      <c r="AN12" s="17">
        <v>592.90456563448402</v>
      </c>
      <c r="AO12" s="17">
        <v>3424.56093818299</v>
      </c>
      <c r="AP12" s="17">
        <v>1058.9762482256299</v>
      </c>
      <c r="AQ12" s="17">
        <v>2.5290385930252302</v>
      </c>
      <c r="AR12" s="17">
        <v>619.34474205149297</v>
      </c>
      <c r="AS12" s="17">
        <v>0.912574289569415</v>
      </c>
      <c r="AT12" s="17">
        <v>11805.473872422799</v>
      </c>
      <c r="AU12" s="17">
        <v>485311.966152879</v>
      </c>
      <c r="AV12" s="17">
        <v>2691.23478035471</v>
      </c>
      <c r="AW12" s="17">
        <v>39.6730916326228</v>
      </c>
      <c r="AX12" s="17">
        <v>1739.59442813024</v>
      </c>
      <c r="AY12" s="17">
        <v>303.43454881802001</v>
      </c>
      <c r="AZ12" s="17">
        <v>1334.40585281726</v>
      </c>
      <c r="BA12" s="17">
        <v>7793.4553532139098</v>
      </c>
      <c r="BB12" s="17">
        <v>7793.4553532139098</v>
      </c>
      <c r="BC12" s="17">
        <v>1209.3514713285299</v>
      </c>
      <c r="BD12" s="17">
        <v>0</v>
      </c>
      <c r="BE12" s="17">
        <v>109.497401667529</v>
      </c>
      <c r="BF12" s="17">
        <v>60740925.8770179</v>
      </c>
      <c r="BG12" s="17">
        <v>0</v>
      </c>
      <c r="BH12" s="17">
        <v>11788.1145415801</v>
      </c>
      <c r="BI12" s="17">
        <v>825.39034131393203</v>
      </c>
      <c r="BJ12" s="17">
        <v>1399.8681744005501</v>
      </c>
      <c r="BK12" s="17">
        <v>12147.936580949299</v>
      </c>
      <c r="BL12" s="17">
        <v>630.14405576293404</v>
      </c>
      <c r="BM12" s="17">
        <v>9.9899358598301305E-2</v>
      </c>
      <c r="BN12" s="17">
        <v>0.28432830800773801</v>
      </c>
      <c r="BO12" s="17">
        <v>8738.3936522048807</v>
      </c>
      <c r="BP12" s="17">
        <v>219.28737844066501</v>
      </c>
      <c r="BQ12" s="17">
        <v>0</v>
      </c>
      <c r="BR12" s="17">
        <v>1280.0816843958701</v>
      </c>
      <c r="BS12" s="17">
        <v>4635.52411197936</v>
      </c>
      <c r="BT12" s="17">
        <v>0</v>
      </c>
      <c r="BU12" s="17">
        <v>118576.628854202</v>
      </c>
      <c r="BV12" s="17">
        <v>6679.9155022294099</v>
      </c>
      <c r="BW12" s="17">
        <v>742.21509162298696</v>
      </c>
      <c r="BX12" s="17">
        <v>7422.1305938524001</v>
      </c>
      <c r="BY12" s="17">
        <v>7.4705984716701401</v>
      </c>
      <c r="BZ12" s="17">
        <v>5207.2471152640801</v>
      </c>
      <c r="CA12" s="17">
        <v>520.79314206206504</v>
      </c>
      <c r="CB12" s="17">
        <v>32.963460412686501</v>
      </c>
      <c r="CC12" s="17">
        <v>13.4997863170929</v>
      </c>
      <c r="CD12" s="17">
        <v>16.421997967541301</v>
      </c>
      <c r="CE12" s="17">
        <v>15.0378165154714</v>
      </c>
      <c r="CF12" s="17">
        <v>63.739954176050098</v>
      </c>
      <c r="CG12" s="17">
        <v>19.887204212371199</v>
      </c>
      <c r="CH12" s="17">
        <v>12531.815767948199</v>
      </c>
      <c r="CI12" s="17">
        <v>211.12570188660499</v>
      </c>
      <c r="CJ12" s="17">
        <v>167.07631582091801</v>
      </c>
      <c r="CK12" s="17">
        <v>2189.72884168058</v>
      </c>
      <c r="CL12" s="17">
        <v>14.421087436410399</v>
      </c>
      <c r="CM12" s="17">
        <v>0</v>
      </c>
      <c r="CN12" s="17">
        <v>213.00851203734601</v>
      </c>
      <c r="CO12" s="17">
        <v>109475.97583218099</v>
      </c>
      <c r="CP12" s="17">
        <v>63859.540086219698</v>
      </c>
      <c r="CQ12" s="17">
        <v>45616.435745961397</v>
      </c>
      <c r="CR12" s="17">
        <v>9.3766764023876004</v>
      </c>
      <c r="CS12" s="17">
        <v>2.2128093838632599</v>
      </c>
      <c r="CT12" s="17">
        <v>8548.4158294063509</v>
      </c>
      <c r="CU12" s="17">
        <v>205.268989708493</v>
      </c>
      <c r="CV12" s="17">
        <v>21379.985611093602</v>
      </c>
      <c r="CW12" s="17">
        <v>57.8839544576905</v>
      </c>
      <c r="CX12" s="17">
        <v>29.902448470818999</v>
      </c>
      <c r="CY12" s="17">
        <v>30542.8393951619</v>
      </c>
      <c r="CZ12" s="17">
        <v>16.546050734344998</v>
      </c>
      <c r="DA12" s="17">
        <v>50.781886378632798</v>
      </c>
      <c r="DB12" s="17">
        <v>215.51933575742501</v>
      </c>
      <c r="DC12" s="17">
        <v>2.10548692417753</v>
      </c>
      <c r="DD12" s="17">
        <v>3397.4780473169199</v>
      </c>
      <c r="DE12" s="17">
        <v>348.971188773535</v>
      </c>
      <c r="DF12" s="17">
        <v>236.10376275370999</v>
      </c>
      <c r="DG12" s="17">
        <v>0</v>
      </c>
      <c r="DH12" s="17">
        <v>200.82636499266201</v>
      </c>
      <c r="DI12" s="17">
        <v>1931.46205627155</v>
      </c>
      <c r="DJ12" s="17">
        <v>783.59086912173802</v>
      </c>
      <c r="DK12" s="17">
        <v>1783.6360790650999</v>
      </c>
      <c r="DL12" s="17">
        <v>114698.129341975</v>
      </c>
      <c r="DM12" s="17">
        <v>663.82817221255004</v>
      </c>
      <c r="DN12" s="17">
        <v>838.11223918829796</v>
      </c>
      <c r="DP12" s="26">
        <f t="shared" si="29"/>
        <v>1.0338148454074885</v>
      </c>
      <c r="DQ12" s="13">
        <f t="shared" si="0"/>
        <v>-0.59595682768473868</v>
      </c>
      <c r="DR12" s="13">
        <f t="shared" si="1"/>
        <v>-0.59574836745880166</v>
      </c>
      <c r="DS12" s="13">
        <f t="shared" si="2"/>
        <v>-0.53741383901512052</v>
      </c>
      <c r="DT12" s="13">
        <f t="shared" si="3"/>
        <v>-0.593003138903064</v>
      </c>
      <c r="DU12" s="13">
        <f t="shared" si="4"/>
        <v>-0.58699587875171733</v>
      </c>
      <c r="DV12" s="13">
        <f t="shared" si="5"/>
        <v>-0.56038059658346273</v>
      </c>
      <c r="DW12" s="13">
        <f t="shared" si="6"/>
        <v>-0.6031074223600843</v>
      </c>
      <c r="DX12" s="13">
        <f t="shared" si="7"/>
        <v>-0.60315023865387185</v>
      </c>
      <c r="DY12" s="13">
        <f t="shared" si="8"/>
        <v>-0.60655493096640012</v>
      </c>
      <c r="DZ12" s="13">
        <f t="shared" si="9"/>
        <v>-0.60655504612712741</v>
      </c>
      <c r="EA12" s="13">
        <f t="shared" si="10"/>
        <v>-0.60655493242201874</v>
      </c>
      <c r="EB12" s="13">
        <f t="shared" si="11"/>
        <v>-0.59412229361314772</v>
      </c>
      <c r="EC12" s="13">
        <f t="shared" si="12"/>
        <v>-0.60656073790823273</v>
      </c>
      <c r="ED12" s="13">
        <f t="shared" si="13"/>
        <v>-0.60655495663357673</v>
      </c>
      <c r="EE12" s="13">
        <f t="shared" si="14"/>
        <v>-0.60654963298081899</v>
      </c>
      <c r="EF12" s="13">
        <f t="shared" si="15"/>
        <v>-0.59905689129281037</v>
      </c>
      <c r="EG12" s="13">
        <f t="shared" si="16"/>
        <v>-0.6065549766966527</v>
      </c>
      <c r="EH12" s="13">
        <f t="shared" si="17"/>
        <v>-0.55255299325845453</v>
      </c>
      <c r="EI12" s="13">
        <f t="shared" si="18"/>
        <v>-0.60049350200665985</v>
      </c>
      <c r="EJ12" s="13">
        <f t="shared" si="19"/>
        <v>-0.60655497962152372</v>
      </c>
      <c r="EK12" s="13">
        <f t="shared" si="20"/>
        <v>-0.54711853841789626</v>
      </c>
      <c r="EL12" s="13">
        <f t="shared" si="21"/>
        <v>-0.60655636012834113</v>
      </c>
      <c r="EM12" s="13">
        <f t="shared" si="22"/>
        <v>-0.60655602525143182</v>
      </c>
      <c r="EN12" s="13">
        <f t="shared" si="23"/>
        <v>-0.60655408883979145</v>
      </c>
      <c r="EO12" s="13">
        <f t="shared" si="24"/>
        <v>-0.60655462880937383</v>
      </c>
      <c r="EP12" s="13">
        <f t="shared" si="25"/>
        <v>-0.60655478607526347</v>
      </c>
      <c r="EQ12" s="13">
        <f t="shared" si="26"/>
        <v>-0.60655495862838016</v>
      </c>
      <c r="ER12" s="13">
        <f t="shared" si="27"/>
        <v>-0.60655492756235274</v>
      </c>
      <c r="ES12" s="13">
        <f t="shared" si="28"/>
        <v>-0.60655487498897775</v>
      </c>
      <c r="ET12" s="13"/>
    </row>
    <row r="13" spans="1:150" x14ac:dyDescent="0.25">
      <c r="A13" s="17" t="s">
        <v>555</v>
      </c>
      <c r="B13" s="15">
        <v>1439856.4155600001</v>
      </c>
      <c r="C13" s="15">
        <v>13898.901725</v>
      </c>
      <c r="D13" s="15">
        <v>14763.23645</v>
      </c>
      <c r="E13" s="15">
        <v>334475.282217998</v>
      </c>
      <c r="F13" s="15">
        <v>180071.33402699899</v>
      </c>
      <c r="G13" s="15">
        <v>8372.4801019999904</v>
      </c>
      <c r="H13" s="15">
        <v>377488.42943699902</v>
      </c>
      <c r="I13" s="15">
        <v>13306.752603999899</v>
      </c>
      <c r="J13" s="15">
        <v>2556.70402899999</v>
      </c>
      <c r="K13" s="15">
        <v>4066.9431809999901</v>
      </c>
      <c r="L13" s="15">
        <v>558.90739900000005</v>
      </c>
      <c r="M13" s="15">
        <v>3567.49401699999</v>
      </c>
      <c r="N13" s="15">
        <v>8.7892419999999802</v>
      </c>
      <c r="O13" s="15">
        <v>2152.38805399999</v>
      </c>
      <c r="P13" s="15">
        <v>3.1712389999999901</v>
      </c>
      <c r="Q13" s="15">
        <v>26577.830328999898</v>
      </c>
      <c r="R13" s="15">
        <v>380.53269300000102</v>
      </c>
      <c r="S13" s="15">
        <v>1.0737129999999899</v>
      </c>
      <c r="T13" s="15">
        <v>29907.491365999998</v>
      </c>
      <c r="U13" s="15">
        <v>762.08218799999997</v>
      </c>
      <c r="V13" s="15">
        <v>3864.7851649999998</v>
      </c>
      <c r="W13" s="15">
        <v>114.557216999999</v>
      </c>
      <c r="X13" s="15">
        <v>46.9156580000001</v>
      </c>
      <c r="Y13" s="15">
        <v>57.070806000000204</v>
      </c>
      <c r="Z13" s="15">
        <v>52.2604520000001</v>
      </c>
      <c r="AA13" s="15">
        <v>221.513137</v>
      </c>
      <c r="AB13" s="15">
        <v>820.52360700000099</v>
      </c>
      <c r="AC13" s="15">
        <v>2723.1870909999998</v>
      </c>
      <c r="AD13" s="15">
        <v>2306.9794219999999</v>
      </c>
      <c r="AF13" s="17" t="s">
        <v>555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P13" s="26" t="str">
        <f t="shared" si="29"/>
        <v/>
      </c>
      <c r="DQ13" s="13" t="str">
        <f t="shared" si="0"/>
        <v/>
      </c>
      <c r="DR13" s="13" t="str">
        <f t="shared" si="1"/>
        <v/>
      </c>
      <c r="DS13" s="13" t="str">
        <f t="shared" si="2"/>
        <v/>
      </c>
      <c r="DT13" s="13" t="str">
        <f t="shared" si="3"/>
        <v/>
      </c>
      <c r="DU13" s="13" t="str">
        <f t="shared" si="4"/>
        <v/>
      </c>
      <c r="DV13" s="13" t="str">
        <f t="shared" si="5"/>
        <v/>
      </c>
      <c r="DW13" s="13" t="str">
        <f t="shared" si="6"/>
        <v/>
      </c>
      <c r="DX13" s="13" t="str">
        <f t="shared" si="7"/>
        <v/>
      </c>
      <c r="DY13" s="13" t="str">
        <f t="shared" si="8"/>
        <v/>
      </c>
      <c r="DZ13" s="13" t="str">
        <f t="shared" si="9"/>
        <v/>
      </c>
      <c r="EA13" s="13" t="str">
        <f t="shared" si="10"/>
        <v/>
      </c>
      <c r="EB13" s="13" t="str">
        <f t="shared" si="11"/>
        <v/>
      </c>
      <c r="EC13" s="13" t="str">
        <f t="shared" si="12"/>
        <v/>
      </c>
      <c r="ED13" s="13" t="str">
        <f t="shared" si="13"/>
        <v/>
      </c>
      <c r="EE13" s="13" t="str">
        <f t="shared" si="14"/>
        <v/>
      </c>
      <c r="EF13" s="13" t="str">
        <f t="shared" si="15"/>
        <v/>
      </c>
      <c r="EG13" s="13" t="str">
        <f t="shared" si="16"/>
        <v/>
      </c>
      <c r="EH13" s="13" t="str">
        <f t="shared" si="17"/>
        <v/>
      </c>
      <c r="EI13" s="13" t="str">
        <f t="shared" si="18"/>
        <v/>
      </c>
      <c r="EJ13" s="13" t="str">
        <f t="shared" si="19"/>
        <v/>
      </c>
      <c r="EK13" s="13" t="str">
        <f t="shared" si="20"/>
        <v/>
      </c>
      <c r="EL13" s="13" t="str">
        <f t="shared" si="21"/>
        <v/>
      </c>
      <c r="EM13" s="13" t="str">
        <f t="shared" si="22"/>
        <v/>
      </c>
      <c r="EN13" s="13" t="str">
        <f t="shared" si="23"/>
        <v/>
      </c>
      <c r="EO13" s="13" t="str">
        <f t="shared" si="24"/>
        <v/>
      </c>
      <c r="EP13" s="13" t="str">
        <f t="shared" si="25"/>
        <v/>
      </c>
      <c r="EQ13" s="13" t="str">
        <f t="shared" si="26"/>
        <v/>
      </c>
      <c r="ER13" s="13" t="str">
        <f t="shared" si="27"/>
        <v/>
      </c>
      <c r="ES13" s="13" t="str">
        <f t="shared" si="28"/>
        <v/>
      </c>
      <c r="ET13" s="13"/>
    </row>
    <row r="14" spans="1:150" x14ac:dyDescent="0.25">
      <c r="A14" s="17" t="s">
        <v>556</v>
      </c>
      <c r="B14" s="15">
        <v>5232776.850168</v>
      </c>
      <c r="C14" s="15">
        <v>48998.537858999101</v>
      </c>
      <c r="D14" s="15">
        <v>48979.587139999399</v>
      </c>
      <c r="E14" s="15">
        <v>1169340.22030798</v>
      </c>
      <c r="F14" s="15">
        <v>637714.27770800795</v>
      </c>
      <c r="G14" s="15">
        <v>25256.912650999799</v>
      </c>
      <c r="H14" s="15">
        <v>1301740.9524979801</v>
      </c>
      <c r="I14" s="15">
        <v>45932.559516000299</v>
      </c>
      <c r="J14" s="15">
        <v>8825.2906729998795</v>
      </c>
      <c r="K14" s="15">
        <v>14038.369377000099</v>
      </c>
      <c r="L14" s="15">
        <v>1929.2495729999901</v>
      </c>
      <c r="M14" s="15">
        <v>12314.359146999799</v>
      </c>
      <c r="N14" s="15">
        <v>30.338939000000401</v>
      </c>
      <c r="O14" s="15">
        <v>7429.6632679999602</v>
      </c>
      <c r="P14" s="15">
        <v>10.9465809999997</v>
      </c>
      <c r="Q14" s="15">
        <v>91741.975171999904</v>
      </c>
      <c r="R14" s="15">
        <v>1313.5315399999799</v>
      </c>
      <c r="S14" s="15">
        <v>3.0179549999999802</v>
      </c>
      <c r="T14" s="15">
        <v>103235.377051998</v>
      </c>
      <c r="U14" s="15">
        <v>2630.5731610000298</v>
      </c>
      <c r="V14" s="15">
        <v>13340.555666</v>
      </c>
      <c r="W14" s="15">
        <v>395.431545999989</v>
      </c>
      <c r="X14" s="15">
        <v>161.944541000002</v>
      </c>
      <c r="Y14" s="15">
        <v>196.998312999999</v>
      </c>
      <c r="Z14" s="15">
        <v>180.39394199999899</v>
      </c>
      <c r="AA14" s="15">
        <v>764.62421899997298</v>
      </c>
      <c r="AB14" s="15">
        <v>2832.3025589999602</v>
      </c>
      <c r="AC14" s="15">
        <v>9399.9607270000797</v>
      </c>
      <c r="AD14" s="15">
        <v>7963.2856509998801</v>
      </c>
      <c r="AF14" s="17" t="s">
        <v>556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0</v>
      </c>
      <c r="DA14" s="17">
        <v>0</v>
      </c>
      <c r="DB14" s="17">
        <v>0</v>
      </c>
      <c r="DC14" s="17">
        <v>0</v>
      </c>
      <c r="DD14" s="17">
        <v>0</v>
      </c>
      <c r="DE14" s="17">
        <v>0</v>
      </c>
      <c r="DF14" s="17">
        <v>0</v>
      </c>
      <c r="DG14" s="17">
        <v>0</v>
      </c>
      <c r="DH14" s="17">
        <v>0</v>
      </c>
      <c r="DI14" s="17">
        <v>0</v>
      </c>
      <c r="DJ14" s="17">
        <v>0</v>
      </c>
      <c r="DK14" s="17">
        <v>0</v>
      </c>
      <c r="DL14" s="17">
        <v>0</v>
      </c>
      <c r="DM14" s="17">
        <v>0</v>
      </c>
      <c r="DN14" s="17">
        <v>0</v>
      </c>
      <c r="DP14" s="26" t="str">
        <f t="shared" si="29"/>
        <v/>
      </c>
      <c r="DQ14" s="13" t="str">
        <f t="shared" si="0"/>
        <v/>
      </c>
      <c r="DR14" s="13" t="str">
        <f t="shared" si="1"/>
        <v/>
      </c>
      <c r="DS14" s="13" t="str">
        <f t="shared" si="2"/>
        <v/>
      </c>
      <c r="DT14" s="13" t="str">
        <f t="shared" si="3"/>
        <v/>
      </c>
      <c r="DU14" s="13" t="str">
        <f t="shared" si="4"/>
        <v/>
      </c>
      <c r="DV14" s="13" t="str">
        <f t="shared" si="5"/>
        <v/>
      </c>
      <c r="DW14" s="13" t="str">
        <f t="shared" si="6"/>
        <v/>
      </c>
      <c r="DX14" s="13" t="str">
        <f t="shared" si="7"/>
        <v/>
      </c>
      <c r="DY14" s="13" t="str">
        <f t="shared" si="8"/>
        <v/>
      </c>
      <c r="DZ14" s="13" t="str">
        <f t="shared" si="9"/>
        <v/>
      </c>
      <c r="EA14" s="13" t="str">
        <f t="shared" si="10"/>
        <v/>
      </c>
      <c r="EB14" s="13" t="str">
        <f t="shared" si="11"/>
        <v/>
      </c>
      <c r="EC14" s="13" t="str">
        <f t="shared" si="12"/>
        <v/>
      </c>
      <c r="ED14" s="13" t="str">
        <f t="shared" si="13"/>
        <v/>
      </c>
      <c r="EE14" s="13" t="str">
        <f t="shared" si="14"/>
        <v/>
      </c>
      <c r="EF14" s="13" t="str">
        <f t="shared" si="15"/>
        <v/>
      </c>
      <c r="EG14" s="13" t="str">
        <f t="shared" si="16"/>
        <v/>
      </c>
      <c r="EH14" s="13" t="str">
        <f t="shared" si="17"/>
        <v/>
      </c>
      <c r="EI14" s="13" t="str">
        <f t="shared" si="18"/>
        <v/>
      </c>
      <c r="EJ14" s="13" t="str">
        <f t="shared" si="19"/>
        <v/>
      </c>
      <c r="EK14" s="13" t="str">
        <f t="shared" si="20"/>
        <v/>
      </c>
      <c r="EL14" s="13" t="str">
        <f t="shared" si="21"/>
        <v/>
      </c>
      <c r="EM14" s="13" t="str">
        <f t="shared" si="22"/>
        <v/>
      </c>
      <c r="EN14" s="13" t="str">
        <f t="shared" si="23"/>
        <v/>
      </c>
      <c r="EO14" s="13" t="str">
        <f t="shared" si="24"/>
        <v/>
      </c>
      <c r="EP14" s="13" t="str">
        <f t="shared" si="25"/>
        <v/>
      </c>
      <c r="EQ14" s="13" t="str">
        <f t="shared" si="26"/>
        <v/>
      </c>
      <c r="ER14" s="13" t="str">
        <f t="shared" si="27"/>
        <v/>
      </c>
      <c r="ES14" s="13" t="str">
        <f t="shared" si="28"/>
        <v/>
      </c>
      <c r="ET14" s="13"/>
    </row>
    <row r="15" spans="1:150" x14ac:dyDescent="0.25">
      <c r="A15" s="17" t="s">
        <v>439</v>
      </c>
      <c r="B15" s="15">
        <v>13647.968558999901</v>
      </c>
      <c r="C15" s="15">
        <v>151.138443</v>
      </c>
      <c r="D15" s="15">
        <v>193.054316</v>
      </c>
      <c r="E15" s="15">
        <v>3668.0018989999999</v>
      </c>
      <c r="F15" s="15">
        <v>1948.55640299999</v>
      </c>
      <c r="G15" s="15">
        <v>165.68932799999999</v>
      </c>
      <c r="H15" s="15">
        <v>4587.4574739999898</v>
      </c>
      <c r="I15" s="15">
        <v>148.088988</v>
      </c>
      <c r="J15" s="15">
        <v>28.453219999999899</v>
      </c>
      <c r="K15" s="15">
        <v>45.26041</v>
      </c>
      <c r="L15" s="15">
        <v>6.2200019999999903</v>
      </c>
      <c r="M15" s="15">
        <v>39.702137999999998</v>
      </c>
      <c r="N15" s="15">
        <v>9.7788999999999807E-2</v>
      </c>
      <c r="O15" s="15">
        <v>23.9536119999999</v>
      </c>
      <c r="P15" s="15">
        <v>3.5314999999999999E-2</v>
      </c>
      <c r="Q15" s="15">
        <v>295.78092299999997</v>
      </c>
      <c r="R15" s="15">
        <v>4.2348759999999999</v>
      </c>
      <c r="S15" s="15">
        <v>1.93929999999999E-2</v>
      </c>
      <c r="T15" s="15">
        <v>332.836286999999</v>
      </c>
      <c r="U15" s="15">
        <v>8.4811109999999896</v>
      </c>
      <c r="V15" s="15">
        <v>43.010660999999899</v>
      </c>
      <c r="W15" s="15">
        <v>1.274864</v>
      </c>
      <c r="X15" s="15">
        <v>0.52211699999999905</v>
      </c>
      <c r="Y15" s="15">
        <v>0.63514999999999999</v>
      </c>
      <c r="Z15" s="15">
        <v>0.58159099999999997</v>
      </c>
      <c r="AA15" s="15">
        <v>2.465246</v>
      </c>
      <c r="AB15" s="15">
        <v>9.1314700000000002</v>
      </c>
      <c r="AC15" s="15">
        <v>30.305993999999998</v>
      </c>
      <c r="AD15" s="15">
        <v>25.674033999999999</v>
      </c>
      <c r="AF15" s="17" t="s">
        <v>439</v>
      </c>
      <c r="AG15" s="17">
        <v>2.49395207654447</v>
      </c>
      <c r="AH15" s="17">
        <v>0.37412086078363199</v>
      </c>
      <c r="AI15" s="17">
        <v>0.20869912581226499</v>
      </c>
      <c r="AJ15" s="17">
        <v>0.33198216949685</v>
      </c>
      <c r="AK15" s="17">
        <v>4.5622629805386901E-2</v>
      </c>
      <c r="AL15" s="17">
        <v>1.08621561486135</v>
      </c>
      <c r="AM15" s="17">
        <v>1.08621561486135</v>
      </c>
      <c r="AN15" s="17">
        <v>0.133884057937465</v>
      </c>
      <c r="AO15" s="17">
        <v>0.79310763392251804</v>
      </c>
      <c r="AP15" s="17">
        <v>0.291212269718084</v>
      </c>
      <c r="AQ15" s="17">
        <v>7.1701260329480696E-4</v>
      </c>
      <c r="AR15" s="17">
        <v>0.17569743199457599</v>
      </c>
      <c r="AS15" s="17">
        <v>2.58997226254843E-4</v>
      </c>
      <c r="AT15" s="17">
        <v>2.6732104382237298</v>
      </c>
      <c r="AU15" s="17">
        <v>96.557513186395198</v>
      </c>
      <c r="AV15" s="17">
        <v>0.60866059299922204</v>
      </c>
      <c r="AW15" s="17">
        <v>0</v>
      </c>
      <c r="AX15" s="17">
        <v>0.400437714545544</v>
      </c>
      <c r="AY15" s="17">
        <v>7.0298026699294996E-2</v>
      </c>
      <c r="AZ15" s="17">
        <v>0.265691721368849</v>
      </c>
      <c r="BA15" s="17">
        <v>2.1695202835143799</v>
      </c>
      <c r="BB15" s="17">
        <v>2.1695202835143799</v>
      </c>
      <c r="BC15" s="17">
        <v>0.28127671328780701</v>
      </c>
      <c r="BD15" s="17">
        <v>0</v>
      </c>
      <c r="BE15" s="17">
        <v>3.1062554523057499E-2</v>
      </c>
      <c r="BF15" s="17">
        <v>17099.713562283301</v>
      </c>
      <c r="BG15" s="17">
        <v>0</v>
      </c>
      <c r="BH15" s="17">
        <v>2.7218364543064499</v>
      </c>
      <c r="BI15" s="17">
        <v>0.190431985953251</v>
      </c>
      <c r="BJ15" s="17">
        <v>0.32558696337461401</v>
      </c>
      <c r="BK15" s="17">
        <v>2.8251603065703201</v>
      </c>
      <c r="BL15" s="17">
        <v>0.14315856922237399</v>
      </c>
      <c r="BM15" s="5">
        <v>3.5099786702822397E-5</v>
      </c>
      <c r="BN15" s="5">
        <v>9.9899689699454897E-5</v>
      </c>
      <c r="BO15" s="17">
        <v>2.4413250080193101</v>
      </c>
      <c r="BP15" s="17">
        <v>6.22082482183898E-2</v>
      </c>
      <c r="BQ15" s="17">
        <v>0</v>
      </c>
      <c r="BR15" s="17">
        <v>0.35455326950511701</v>
      </c>
      <c r="BS15" s="17">
        <v>0.98498564239928998</v>
      </c>
      <c r="BT15" s="17">
        <v>0</v>
      </c>
      <c r="BU15" s="17">
        <v>28.380014991429501</v>
      </c>
      <c r="BV15" s="17">
        <v>1.12276234726103</v>
      </c>
      <c r="BW15" s="17">
        <v>0.124750797246427</v>
      </c>
      <c r="BX15" s="17">
        <v>1.2475131445074501</v>
      </c>
      <c r="BY15" s="17">
        <v>1.7348317769804299E-3</v>
      </c>
      <c r="BZ15" s="17">
        <v>1.20102589218296</v>
      </c>
      <c r="CA15" s="17">
        <v>0.121126443482035</v>
      </c>
      <c r="CB15" s="17">
        <v>9.3512025661799895E-3</v>
      </c>
      <c r="CC15" s="17">
        <v>3.8291312135892899E-3</v>
      </c>
      <c r="CD15" s="17">
        <v>4.6580867188059701E-3</v>
      </c>
      <c r="CE15" s="17">
        <v>4.2659977843548897E-3</v>
      </c>
      <c r="CF15" s="17">
        <v>1.8080045856137299E-2</v>
      </c>
      <c r="CG15" s="17">
        <v>1.9492242486372599E-3</v>
      </c>
      <c r="CH15" s="17">
        <v>2.88778628284197</v>
      </c>
      <c r="CI15" s="17">
        <v>4.6743872528756503E-2</v>
      </c>
      <c r="CJ15" s="17">
        <v>2.6200874132619002E-2</v>
      </c>
      <c r="CK15" s="17">
        <v>0.40848018871564201</v>
      </c>
      <c r="CL15" s="17">
        <v>2.27833683317074E-3</v>
      </c>
      <c r="CM15" s="17">
        <v>0</v>
      </c>
      <c r="CN15" s="17">
        <v>1.52268390681062E-2</v>
      </c>
      <c r="CO15" s="17">
        <v>26.033490841559299</v>
      </c>
      <c r="CP15" s="17">
        <v>12.657417824478999</v>
      </c>
      <c r="CQ15" s="17">
        <v>13.3760730170803</v>
      </c>
      <c r="CR15" s="17">
        <v>2.2657208838329501E-3</v>
      </c>
      <c r="CS15" s="5">
        <v>6.3287311849292001E-5</v>
      </c>
      <c r="CT15" s="17">
        <v>2.02343579314031</v>
      </c>
      <c r="CU15" s="17">
        <v>1.5441966081890599E-3</v>
      </c>
      <c r="CV15" s="17">
        <v>4.1533832680213996</v>
      </c>
      <c r="CW15" s="17">
        <v>1.39864085054316E-2</v>
      </c>
      <c r="CX15" s="17">
        <v>3.5567199634032702E-3</v>
      </c>
      <c r="CY15" s="17">
        <v>5.9334059756278998</v>
      </c>
      <c r="CZ15" s="17">
        <v>0</v>
      </c>
      <c r="DA15" s="17">
        <v>7.8475834587211999E-3</v>
      </c>
      <c r="DB15" s="17">
        <v>1.6859670298781299E-2</v>
      </c>
      <c r="DC15" s="17">
        <v>1.89865132249761E-4</v>
      </c>
      <c r="DD15" s="17">
        <v>0.51588366209758696</v>
      </c>
      <c r="DE15" s="17">
        <v>8.1164792716810694E-2</v>
      </c>
      <c r="DF15" s="17">
        <v>6.6977639621466398E-2</v>
      </c>
      <c r="DG15" s="17">
        <v>0</v>
      </c>
      <c r="DH15" s="17">
        <v>4.6708431005362698E-2</v>
      </c>
      <c r="DI15" s="17">
        <v>0.44013136882554199</v>
      </c>
      <c r="DJ15" s="17">
        <v>0.222292643648208</v>
      </c>
      <c r="DK15" s="17">
        <v>0.410789381438185</v>
      </c>
      <c r="DL15" s="17">
        <v>27.497716673004899</v>
      </c>
      <c r="DM15" s="17">
        <v>0.18832124022112301</v>
      </c>
      <c r="DN15" s="17">
        <v>0.191848897490589</v>
      </c>
      <c r="DP15" s="26">
        <f t="shared" si="29"/>
        <v>1.0320862393382202</v>
      </c>
      <c r="DQ15" s="13">
        <f t="shared" si="0"/>
        <v>-0.99292513660410497</v>
      </c>
      <c r="DR15" s="13">
        <f t="shared" si="1"/>
        <v>-0.99348289142822988</v>
      </c>
      <c r="DS15" s="13">
        <f t="shared" si="2"/>
        <v>-0.99353801991918456</v>
      </c>
      <c r="DT15" s="13">
        <f t="shared" si="3"/>
        <v>-0.99290254161300817</v>
      </c>
      <c r="DU15" s="13">
        <f t="shared" si="4"/>
        <v>-0.99350420762519798</v>
      </c>
      <c r="DV15" s="13">
        <f t="shared" si="5"/>
        <v>-0.99688644001201099</v>
      </c>
      <c r="DW15" s="13">
        <f t="shared" si="6"/>
        <v>-0.99400589175401588</v>
      </c>
      <c r="DX15" s="13">
        <f t="shared" si="7"/>
        <v>-0.99266511555294479</v>
      </c>
      <c r="DY15" s="13">
        <f t="shared" si="8"/>
        <v>-0.99266518426342376</v>
      </c>
      <c r="DZ15" s="13">
        <f t="shared" si="9"/>
        <v>-0.99266506490999873</v>
      </c>
      <c r="EA15" s="13">
        <f t="shared" si="10"/>
        <v>-0.99266517441547653</v>
      </c>
      <c r="EB15" s="13">
        <f t="shared" si="11"/>
        <v>-0.99266507335906995</v>
      </c>
      <c r="EC15" s="13">
        <f t="shared" si="12"/>
        <v>-0.9926677580986123</v>
      </c>
      <c r="ED15" s="13">
        <f t="shared" si="13"/>
        <v>-0.99266509652095158</v>
      </c>
      <c r="EE15" s="13">
        <f t="shared" si="14"/>
        <v>-0.99266608448945648</v>
      </c>
      <c r="EF15" s="13">
        <f t="shared" si="15"/>
        <v>-0.992665110847888</v>
      </c>
      <c r="EG15" s="13">
        <f t="shared" si="16"/>
        <v>-0.99266506161619439</v>
      </c>
      <c r="EH15" s="13">
        <f t="shared" si="17"/>
        <v>-0.99303875231257255</v>
      </c>
      <c r="EI15" s="13">
        <f t="shared" si="18"/>
        <v>-0.99266508760200378</v>
      </c>
      <c r="EJ15" s="13">
        <f t="shared" si="19"/>
        <v>-0.99266508265032849</v>
      </c>
      <c r="EK15" s="13">
        <f t="shared" si="20"/>
        <v>-0.99175661891117839</v>
      </c>
      <c r="EL15" s="13">
        <f t="shared" si="21"/>
        <v>-0.99266494107122016</v>
      </c>
      <c r="EM15" s="13">
        <f t="shared" si="22"/>
        <v>-0.99266614338627301</v>
      </c>
      <c r="EN15" s="13">
        <f t="shared" si="23"/>
        <v>-0.99266616276658115</v>
      </c>
      <c r="EO15" s="13">
        <f t="shared" si="24"/>
        <v>-0.99266495220119488</v>
      </c>
      <c r="EP15" s="13">
        <f t="shared" si="25"/>
        <v>-0.99266602770833523</v>
      </c>
      <c r="EQ15" s="13">
        <f t="shared" si="26"/>
        <v>-0.99266518538401083</v>
      </c>
      <c r="ER15" s="13">
        <f t="shared" si="27"/>
        <v>-0.9926650601313981</v>
      </c>
      <c r="ES15" s="13">
        <f t="shared" si="28"/>
        <v>-0.99266491427793846</v>
      </c>
      <c r="ET15" s="13"/>
    </row>
    <row r="16" spans="1:150" x14ac:dyDescent="0.25">
      <c r="A16" s="78" t="s">
        <v>557</v>
      </c>
      <c r="B16" s="77">
        <v>2909.7295840778802</v>
      </c>
      <c r="C16" s="77">
        <v>57.806860506382598</v>
      </c>
      <c r="D16" s="77">
        <v>192.26331031401301</v>
      </c>
      <c r="E16" s="77">
        <v>216.20433059808701</v>
      </c>
      <c r="F16" s="77">
        <v>177.091845283244</v>
      </c>
      <c r="G16" s="77">
        <v>12.581661400683601</v>
      </c>
      <c r="H16" s="77">
        <v>1492.6779577933</v>
      </c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F16" s="17" t="s">
        <v>558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P16" s="26" t="str">
        <f t="shared" si="29"/>
        <v/>
      </c>
      <c r="DQ16" s="13" t="str">
        <f t="shared" si="0"/>
        <v/>
      </c>
      <c r="DR16" s="13" t="str">
        <f t="shared" si="1"/>
        <v/>
      </c>
      <c r="DS16" s="13" t="str">
        <f t="shared" si="2"/>
        <v/>
      </c>
      <c r="DT16" s="13" t="str">
        <f t="shared" si="3"/>
        <v/>
      </c>
      <c r="DU16" s="13" t="str">
        <f t="shared" si="4"/>
        <v/>
      </c>
      <c r="DV16" s="13" t="str">
        <f t="shared" si="5"/>
        <v/>
      </c>
      <c r="DW16" s="13" t="str">
        <f t="shared" si="6"/>
        <v/>
      </c>
      <c r="DX16" s="13" t="str">
        <f t="shared" si="7"/>
        <v/>
      </c>
      <c r="DY16" s="13" t="str">
        <f t="shared" si="8"/>
        <v/>
      </c>
      <c r="DZ16" s="13" t="str">
        <f t="shared" si="9"/>
        <v/>
      </c>
      <c r="EA16" s="13" t="str">
        <f t="shared" si="10"/>
        <v/>
      </c>
      <c r="EB16" s="13" t="str">
        <f t="shared" si="11"/>
        <v/>
      </c>
      <c r="EC16" s="13" t="str">
        <f t="shared" si="12"/>
        <v/>
      </c>
      <c r="ED16" s="13" t="str">
        <f t="shared" si="13"/>
        <v/>
      </c>
      <c r="EE16" s="13" t="str">
        <f t="shared" si="14"/>
        <v/>
      </c>
      <c r="EF16" s="13" t="str">
        <f t="shared" si="15"/>
        <v/>
      </c>
      <c r="EG16" s="13" t="str">
        <f t="shared" si="16"/>
        <v/>
      </c>
      <c r="EH16" s="13" t="str">
        <f t="shared" si="17"/>
        <v/>
      </c>
      <c r="EI16" s="13" t="str">
        <f t="shared" si="18"/>
        <v/>
      </c>
      <c r="EJ16" s="13" t="str">
        <f t="shared" si="19"/>
        <v/>
      </c>
      <c r="EK16" s="13" t="str">
        <f t="shared" si="20"/>
        <v/>
      </c>
      <c r="EL16" s="13" t="str">
        <f t="shared" si="21"/>
        <v/>
      </c>
      <c r="EM16" s="13" t="str">
        <f t="shared" si="22"/>
        <v/>
      </c>
      <c r="EN16" s="13" t="str">
        <f t="shared" si="23"/>
        <v/>
      </c>
      <c r="EO16" s="13" t="str">
        <f t="shared" si="24"/>
        <v/>
      </c>
      <c r="EP16" s="13" t="str">
        <f t="shared" si="25"/>
        <v/>
      </c>
      <c r="EQ16" s="13" t="str">
        <f t="shared" si="26"/>
        <v/>
      </c>
      <c r="ER16" s="13" t="str">
        <f t="shared" si="27"/>
        <v/>
      </c>
      <c r="ES16" s="13" t="str">
        <f t="shared" si="28"/>
        <v/>
      </c>
      <c r="ET16" s="13"/>
    </row>
    <row r="17" spans="1:150" x14ac:dyDescent="0.25">
      <c r="A17" s="112" t="s">
        <v>559</v>
      </c>
      <c r="B17" s="15">
        <v>5235.6343238342797</v>
      </c>
      <c r="C17" s="15">
        <v>98.243706646939202</v>
      </c>
      <c r="D17" s="15">
        <v>280.04898938453101</v>
      </c>
      <c r="E17" s="15">
        <v>659.26473904590898</v>
      </c>
      <c r="F17" s="15">
        <v>538.89321505318105</v>
      </c>
      <c r="G17" s="15">
        <v>38.9764419914505</v>
      </c>
      <c r="H17" s="15">
        <v>1525.19877671004</v>
      </c>
      <c r="AF17" s="17" t="s">
        <v>440</v>
      </c>
      <c r="AG17" s="17">
        <v>33.214608571929197</v>
      </c>
      <c r="AH17" s="17">
        <v>42.873720640557899</v>
      </c>
      <c r="AI17" s="17">
        <v>0</v>
      </c>
      <c r="AJ17" s="17">
        <v>0</v>
      </c>
      <c r="AK17" s="17">
        <v>0</v>
      </c>
      <c r="AL17" s="17">
        <v>101.594008631615</v>
      </c>
      <c r="AM17" s="17">
        <v>101.594008631615</v>
      </c>
      <c r="AN17" s="17">
        <v>26.895050018088899</v>
      </c>
      <c r="AO17" s="17">
        <v>10.663282369507399</v>
      </c>
      <c r="AP17" s="17">
        <v>19.27452295794</v>
      </c>
      <c r="AQ17" s="17">
        <v>0</v>
      </c>
      <c r="AR17" s="17">
        <v>0</v>
      </c>
      <c r="AS17" s="17">
        <v>0</v>
      </c>
      <c r="AT17" s="17">
        <v>285.44246982986698</v>
      </c>
      <c r="AU17" s="17">
        <v>5234.8233879528398</v>
      </c>
      <c r="AV17" s="17">
        <v>76.832556735435702</v>
      </c>
      <c r="AW17" s="17">
        <v>54.7741607529615</v>
      </c>
      <c r="AX17" s="17">
        <v>15.5750831599725</v>
      </c>
      <c r="AY17" s="17">
        <v>0.93622252689729202</v>
      </c>
      <c r="AZ17" s="17">
        <v>3.5384974456174798</v>
      </c>
      <c r="BA17" s="17">
        <v>84.248629301673304</v>
      </c>
      <c r="BB17" s="17">
        <v>84.248629301673304</v>
      </c>
      <c r="BC17" s="17">
        <v>146.70041757744599</v>
      </c>
      <c r="BD17" s="17">
        <v>0</v>
      </c>
      <c r="BE17" s="17">
        <v>0</v>
      </c>
      <c r="BF17" s="17">
        <v>1328068.78925026</v>
      </c>
      <c r="BG17" s="17">
        <v>0</v>
      </c>
      <c r="BH17" s="17">
        <v>41.973943829579397</v>
      </c>
      <c r="BI17" s="17">
        <v>7.2951616586224404</v>
      </c>
      <c r="BJ17" s="17">
        <v>4.3361805474989099</v>
      </c>
      <c r="BK17" s="17">
        <v>42.926215606955203</v>
      </c>
      <c r="BL17" s="17">
        <v>7.4555372093894796</v>
      </c>
      <c r="BM17" s="17">
        <v>0</v>
      </c>
      <c r="BN17" s="17">
        <v>0</v>
      </c>
      <c r="BO17" s="17">
        <v>14.8172835015208</v>
      </c>
      <c r="BP17" s="17">
        <v>0</v>
      </c>
      <c r="BQ17" s="17">
        <v>60.509368966243798</v>
      </c>
      <c r="BR17" s="17">
        <v>1.79272406198945</v>
      </c>
      <c r="BS17" s="17">
        <v>98.229441694913305</v>
      </c>
      <c r="BT17" s="17">
        <v>0</v>
      </c>
      <c r="BU17" s="17">
        <v>1629.5961856732599</v>
      </c>
      <c r="BV17" s="17">
        <v>252.01215617983101</v>
      </c>
      <c r="BW17" s="17">
        <v>28.001353203370801</v>
      </c>
      <c r="BX17" s="17">
        <v>280.01350938320098</v>
      </c>
      <c r="BY17" s="17">
        <v>2.3104618139321E-2</v>
      </c>
      <c r="BZ17" s="17">
        <v>50.406652294791002</v>
      </c>
      <c r="CA17" s="17">
        <v>1.61318667188561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9.9377346406741701E-2</v>
      </c>
      <c r="CH17" s="17">
        <v>627.82083458876605</v>
      </c>
      <c r="CI17" s="17">
        <v>1.61185141244619</v>
      </c>
      <c r="CJ17" s="17">
        <v>11.053661511158101</v>
      </c>
      <c r="CK17" s="17">
        <v>26.008864366143602</v>
      </c>
      <c r="CL17" s="17">
        <v>8.7991954342278605E-2</v>
      </c>
      <c r="CM17" s="17">
        <v>0</v>
      </c>
      <c r="CN17" s="17">
        <v>8.4232393800602896</v>
      </c>
      <c r="CO17" s="17">
        <v>659.12892334132505</v>
      </c>
      <c r="CP17" s="17">
        <v>538.782431754713</v>
      </c>
      <c r="CQ17" s="17">
        <v>120.34649158661099</v>
      </c>
      <c r="CR17" s="17">
        <v>0.166892795846492</v>
      </c>
      <c r="CS17" s="17">
        <v>2.1320995166366199E-3</v>
      </c>
      <c r="CT17" s="17">
        <v>70.858075879781893</v>
      </c>
      <c r="CU17" s="17">
        <v>0.78799215584472804</v>
      </c>
      <c r="CV17" s="17">
        <v>170.458146276669</v>
      </c>
      <c r="CW17" s="17">
        <v>2.49370350259318</v>
      </c>
      <c r="CX17" s="17">
        <v>0.51308951702243699</v>
      </c>
      <c r="CY17" s="17">
        <v>243.51164393150199</v>
      </c>
      <c r="CZ17" s="17">
        <v>17.1958278202783</v>
      </c>
      <c r="DA17" s="17">
        <v>0.281234804146893</v>
      </c>
      <c r="DB17" s="17">
        <v>2.41701488230074</v>
      </c>
      <c r="DC17" s="17">
        <v>7.5199389319708697E-3</v>
      </c>
      <c r="DD17" s="17">
        <v>38.968409617002003</v>
      </c>
      <c r="DE17" s="17">
        <v>184.588140774577</v>
      </c>
      <c r="DF17" s="17">
        <v>0</v>
      </c>
      <c r="DG17" s="17">
        <v>0</v>
      </c>
      <c r="DH17" s="17">
        <v>0.62207150203349904</v>
      </c>
      <c r="DI17" s="17">
        <v>22.627236379543699</v>
      </c>
      <c r="DJ17" s="17">
        <v>0</v>
      </c>
      <c r="DK17" s="17">
        <v>8.3590734972998906</v>
      </c>
      <c r="DL17" s="17">
        <v>1525.1101177819201</v>
      </c>
      <c r="DM17" s="17">
        <v>0</v>
      </c>
      <c r="DN17" s="17">
        <v>10.1608621627655</v>
      </c>
      <c r="DP17" s="26">
        <f t="shared" si="29"/>
        <v>1.0685105073221215</v>
      </c>
      <c r="DQ17" s="13">
        <f t="shared" si="0"/>
        <v>-1.5488779988860309E-4</v>
      </c>
      <c r="DR17" s="13">
        <f t="shared" si="1"/>
        <v>-1.4519965209742507E-4</v>
      </c>
      <c r="DS17" s="13">
        <f t="shared" si="2"/>
        <v>-1.2669212414586543E-4</v>
      </c>
      <c r="DT17" s="13">
        <f t="shared" si="3"/>
        <v>-2.060108732350627E-4</v>
      </c>
      <c r="DU17" s="13">
        <f t="shared" si="4"/>
        <v>-2.0557560454183336E-4</v>
      </c>
      <c r="DV17" s="13">
        <f t="shared" si="5"/>
        <v>-2.060828038192671E-4</v>
      </c>
      <c r="DW17" s="13">
        <f t="shared" si="6"/>
        <v>-5.8129425143623341E-5</v>
      </c>
      <c r="DX17" s="13" t="e">
        <f t="shared" si="7"/>
        <v>#DIV/0!</v>
      </c>
      <c r="DY17" s="13" t="str">
        <f t="shared" si="8"/>
        <v/>
      </c>
      <c r="DZ17" s="13" t="str">
        <f t="shared" si="9"/>
        <v/>
      </c>
      <c r="EA17" s="13" t="str">
        <f t="shared" si="10"/>
        <v/>
      </c>
      <c r="EB17" s="13" t="e">
        <f t="shared" si="11"/>
        <v>#DIV/0!</v>
      </c>
      <c r="EC17" s="13" t="str">
        <f t="shared" si="12"/>
        <v/>
      </c>
      <c r="ED17" s="13" t="str">
        <f t="shared" si="13"/>
        <v/>
      </c>
      <c r="EE17" s="13" t="str">
        <f t="shared" si="14"/>
        <v/>
      </c>
      <c r="EF17" s="13" t="e">
        <f t="shared" si="15"/>
        <v>#DIV/0!</v>
      </c>
      <c r="EG17" s="13" t="str">
        <f t="shared" si="16"/>
        <v/>
      </c>
      <c r="EH17" s="13" t="str">
        <f t="shared" si="17"/>
        <v/>
      </c>
      <c r="EI17" s="13" t="e">
        <f t="shared" si="18"/>
        <v>#DIV/0!</v>
      </c>
      <c r="EJ17" s="13" t="str">
        <f t="shared" si="19"/>
        <v/>
      </c>
      <c r="EK17" s="13" t="e">
        <f t="shared" si="20"/>
        <v>#DIV/0!</v>
      </c>
      <c r="EL17" s="13" t="str">
        <f t="shared" si="21"/>
        <v/>
      </c>
      <c r="EM17" s="13" t="str">
        <f t="shared" si="22"/>
        <v/>
      </c>
      <c r="EN17" s="13" t="str">
        <f t="shared" si="23"/>
        <v/>
      </c>
      <c r="EO17" s="13" t="str">
        <f t="shared" si="24"/>
        <v/>
      </c>
      <c r="EP17" s="13" t="str">
        <f t="shared" si="25"/>
        <v/>
      </c>
      <c r="EQ17" s="13" t="str">
        <f t="shared" si="26"/>
        <v/>
      </c>
      <c r="ER17" s="13" t="str">
        <f t="shared" si="27"/>
        <v/>
      </c>
      <c r="ES17" s="13" t="str">
        <f t="shared" si="28"/>
        <v/>
      </c>
      <c r="ET17" s="13"/>
    </row>
    <row r="18" spans="1:150" x14ac:dyDescent="0.25">
      <c r="A18" s="78" t="s">
        <v>560</v>
      </c>
      <c r="B18" s="15">
        <v>964541.220763608</v>
      </c>
      <c r="C18" s="15">
        <v>9134.9184545355001</v>
      </c>
      <c r="D18" s="15">
        <v>48598.938899066699</v>
      </c>
      <c r="E18" s="15">
        <v>130517.87920697599</v>
      </c>
      <c r="F18" s="15">
        <v>102827.80140335399</v>
      </c>
      <c r="G18" s="15">
        <v>5365.5351799372502</v>
      </c>
      <c r="H18" s="15">
        <v>288426.17497643398</v>
      </c>
      <c r="AF18" s="17" t="s">
        <v>561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P18" s="26" t="str">
        <f t="shared" si="29"/>
        <v/>
      </c>
      <c r="DQ18" s="13" t="str">
        <f t="shared" si="0"/>
        <v/>
      </c>
      <c r="DR18" s="13" t="str">
        <f t="shared" si="1"/>
        <v/>
      </c>
      <c r="DS18" s="13" t="str">
        <f t="shared" si="2"/>
        <v/>
      </c>
      <c r="DT18" s="13" t="str">
        <f t="shared" si="3"/>
        <v/>
      </c>
      <c r="DU18" s="13" t="str">
        <f t="shared" si="4"/>
        <v/>
      </c>
      <c r="DV18" s="13" t="str">
        <f t="shared" si="5"/>
        <v/>
      </c>
      <c r="DW18" s="13" t="str">
        <f t="shared" si="6"/>
        <v/>
      </c>
      <c r="DX18" s="13" t="str">
        <f t="shared" si="7"/>
        <v/>
      </c>
      <c r="DY18" s="13" t="str">
        <f t="shared" si="8"/>
        <v/>
      </c>
      <c r="DZ18" s="13" t="str">
        <f t="shared" si="9"/>
        <v/>
      </c>
      <c r="EA18" s="13" t="str">
        <f t="shared" si="10"/>
        <v/>
      </c>
      <c r="EB18" s="13" t="str">
        <f t="shared" si="11"/>
        <v/>
      </c>
      <c r="EC18" s="13" t="str">
        <f t="shared" si="12"/>
        <v/>
      </c>
      <c r="ED18" s="13" t="str">
        <f t="shared" si="13"/>
        <v/>
      </c>
      <c r="EE18" s="13" t="str">
        <f t="shared" si="14"/>
        <v/>
      </c>
      <c r="EF18" s="13" t="str">
        <f t="shared" si="15"/>
        <v/>
      </c>
      <c r="EG18" s="13" t="str">
        <f t="shared" si="16"/>
        <v/>
      </c>
      <c r="EH18" s="13" t="str">
        <f t="shared" si="17"/>
        <v/>
      </c>
      <c r="EI18" s="13" t="str">
        <f t="shared" si="18"/>
        <v/>
      </c>
      <c r="EJ18" s="13" t="str">
        <f t="shared" si="19"/>
        <v/>
      </c>
      <c r="EK18" s="13" t="str">
        <f t="shared" si="20"/>
        <v/>
      </c>
      <c r="EL18" s="13" t="str">
        <f t="shared" si="21"/>
        <v/>
      </c>
      <c r="EM18" s="13" t="str">
        <f t="shared" si="22"/>
        <v/>
      </c>
      <c r="EN18" s="13" t="str">
        <f t="shared" si="23"/>
        <v/>
      </c>
      <c r="EO18" s="13" t="str">
        <f t="shared" si="24"/>
        <v/>
      </c>
      <c r="EP18" s="13" t="str">
        <f t="shared" si="25"/>
        <v/>
      </c>
      <c r="EQ18" s="13" t="str">
        <f t="shared" si="26"/>
        <v/>
      </c>
      <c r="ER18" s="13" t="str">
        <f t="shared" si="27"/>
        <v/>
      </c>
      <c r="ES18" s="13" t="str">
        <f t="shared" si="28"/>
        <v/>
      </c>
      <c r="ET18" s="13"/>
    </row>
    <row r="19" spans="1:150" x14ac:dyDescent="0.25">
      <c r="A19" s="112" t="s">
        <v>562</v>
      </c>
      <c r="B19" s="15">
        <v>12963.1054775017</v>
      </c>
      <c r="C19" s="15">
        <v>204.392108705129</v>
      </c>
      <c r="D19" s="15">
        <v>622.234692973336</v>
      </c>
      <c r="E19" s="15">
        <v>1972.7618796586701</v>
      </c>
      <c r="F19" s="15">
        <v>1578.1533360845499</v>
      </c>
      <c r="G19" s="15">
        <v>119.288744884062</v>
      </c>
      <c r="H19" s="15">
        <v>2076.6118471157702</v>
      </c>
      <c r="AF19" s="17" t="s">
        <v>563</v>
      </c>
      <c r="AG19" s="17">
        <v>113.46875243586901</v>
      </c>
      <c r="AH19" s="17">
        <v>46.352417386115597</v>
      </c>
      <c r="AI19" s="17">
        <v>0</v>
      </c>
      <c r="AJ19" s="17">
        <v>0</v>
      </c>
      <c r="AK19" s="17">
        <v>0</v>
      </c>
      <c r="AL19" s="17">
        <v>108.814317213005</v>
      </c>
      <c r="AM19" s="17">
        <v>108.814317213005</v>
      </c>
      <c r="AN19" s="17">
        <v>25.530193882818701</v>
      </c>
      <c r="AO19" s="17">
        <v>36.162389740453797</v>
      </c>
      <c r="AP19" s="17">
        <v>30.238249915501001</v>
      </c>
      <c r="AQ19" s="17">
        <v>0</v>
      </c>
      <c r="AR19" s="17">
        <v>0</v>
      </c>
      <c r="AS19" s="17">
        <v>0</v>
      </c>
      <c r="AT19" s="17">
        <v>315.02162754539899</v>
      </c>
      <c r="AU19" s="17">
        <v>12962.4595949007</v>
      </c>
      <c r="AV19" s="17">
        <v>80.892458850467705</v>
      </c>
      <c r="AW19" s="17">
        <v>42.399671794530299</v>
      </c>
      <c r="AX19" s="17">
        <v>26.147155284675001</v>
      </c>
      <c r="AY19" s="17">
        <v>3.1983429859234001</v>
      </c>
      <c r="AZ19" s="17">
        <v>12.0883220973368</v>
      </c>
      <c r="BA19" s="17">
        <v>127.278169470965</v>
      </c>
      <c r="BB19" s="17">
        <v>127.278169470965</v>
      </c>
      <c r="BC19" s="17">
        <v>123.45575850645299</v>
      </c>
      <c r="BD19" s="17">
        <v>0</v>
      </c>
      <c r="BE19" s="17">
        <v>0</v>
      </c>
      <c r="BF19" s="17">
        <v>3889973.21605185</v>
      </c>
      <c r="BG19" s="17">
        <v>0</v>
      </c>
      <c r="BH19" s="17">
        <v>128.26804611550301</v>
      </c>
      <c r="BI19" s="17">
        <v>12.348014973217399</v>
      </c>
      <c r="BJ19" s="17">
        <v>14.8133668942952</v>
      </c>
      <c r="BK19" s="17">
        <v>132.640937694211</v>
      </c>
      <c r="BL19" s="17">
        <v>10.8087173823927</v>
      </c>
      <c r="BM19" s="17">
        <v>0</v>
      </c>
      <c r="BN19" s="17">
        <v>0</v>
      </c>
      <c r="BO19" s="17">
        <v>50.619198699446301</v>
      </c>
      <c r="BP19" s="17">
        <v>0</v>
      </c>
      <c r="BQ19" s="17">
        <v>46.839182155442401</v>
      </c>
      <c r="BR19" s="17">
        <v>6.1243684788786101</v>
      </c>
      <c r="BS19" s="17">
        <v>204.37925511444701</v>
      </c>
      <c r="BT19" s="17">
        <v>0</v>
      </c>
      <c r="BU19" s="17">
        <v>2188.1890597838301</v>
      </c>
      <c r="BV19" s="17">
        <v>559.97172421942503</v>
      </c>
      <c r="BW19" s="17">
        <v>62.219095969179399</v>
      </c>
      <c r="BX19" s="17">
        <v>622.19082018860502</v>
      </c>
      <c r="BY19" s="17">
        <v>7.8930731285867806E-2</v>
      </c>
      <c r="BZ19" s="17">
        <v>81.280936873349901</v>
      </c>
      <c r="CA19" s="17">
        <v>5.5110236268212001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5">
        <v>0.28013023165065498</v>
      </c>
      <c r="CH19" s="17">
        <v>587.60088074994599</v>
      </c>
      <c r="CI19" s="17">
        <v>4.9734128663943897</v>
      </c>
      <c r="CJ19" s="17">
        <v>25.742850575130699</v>
      </c>
      <c r="CK19" s="17">
        <v>70.426472252076394</v>
      </c>
      <c r="CL19" s="17">
        <v>0.263731981018204</v>
      </c>
      <c r="CM19" s="17">
        <v>0</v>
      </c>
      <c r="CN19" s="17">
        <v>19.482215872175999</v>
      </c>
      <c r="CO19" s="17">
        <v>1972.71843659253</v>
      </c>
      <c r="CP19" s="17">
        <v>1578.11775216763</v>
      </c>
      <c r="CQ19" s="17">
        <v>394.60068442489597</v>
      </c>
      <c r="CR19" s="17">
        <v>0.441810906705908</v>
      </c>
      <c r="CS19" s="17">
        <v>6.6200404548135104E-3</v>
      </c>
      <c r="CT19" s="17">
        <v>217.74081278901201</v>
      </c>
      <c r="CU19" s="17">
        <v>1.82595851761217</v>
      </c>
      <c r="CV19" s="17">
        <v>503.50940789364898</v>
      </c>
      <c r="CW19" s="17">
        <v>6.03703028048304</v>
      </c>
      <c r="CX19" s="17">
        <v>1.2614358547594999</v>
      </c>
      <c r="CY19" s="17">
        <v>719.29922805161004</v>
      </c>
      <c r="CZ19" s="17">
        <v>13.310967804485299</v>
      </c>
      <c r="DA19" s="17">
        <v>0.85899970325788</v>
      </c>
      <c r="DB19" s="17">
        <v>5.9452332357788098</v>
      </c>
      <c r="DC19" s="17">
        <v>2.2401115869420202E-2</v>
      </c>
      <c r="DD19" s="17">
        <v>119.286221848906</v>
      </c>
      <c r="DE19" s="17">
        <v>145.74230093729099</v>
      </c>
      <c r="DF19" s="17">
        <v>0</v>
      </c>
      <c r="DG19" s="17">
        <v>0</v>
      </c>
      <c r="DH19" s="17">
        <v>2.1251428060980002</v>
      </c>
      <c r="DI19" s="17">
        <v>33.0028870784761</v>
      </c>
      <c r="DJ19" s="17">
        <v>0</v>
      </c>
      <c r="DK19" s="17">
        <v>20.925577063602201</v>
      </c>
      <c r="DL19" s="17">
        <v>2076.2613179230202</v>
      </c>
      <c r="DM19" s="17">
        <v>0</v>
      </c>
      <c r="DN19" s="17">
        <v>14.6163029137072</v>
      </c>
      <c r="DP19" s="26">
        <f t="shared" si="29"/>
        <v>1.0539083114897967</v>
      </c>
      <c r="DQ19" s="13">
        <f t="shared" si="0"/>
        <v>-4.9824681448533868E-5</v>
      </c>
      <c r="DR19" s="13">
        <f t="shared" si="1"/>
        <v>-6.2886922413147675E-5</v>
      </c>
      <c r="DS19" s="13">
        <f t="shared" si="2"/>
        <v>-7.0508419453974832E-5</v>
      </c>
      <c r="DT19" s="13">
        <f t="shared" si="3"/>
        <v>-2.2021444447004256E-5</v>
      </c>
      <c r="DU19" s="13">
        <f t="shared" si="4"/>
        <v>-2.2547819724659475E-5</v>
      </c>
      <c r="DV19" s="13">
        <f t="shared" si="5"/>
        <v>-2.1150655566497672E-5</v>
      </c>
      <c r="DW19" s="13">
        <f t="shared" si="6"/>
        <v>-1.6879860973383141E-4</v>
      </c>
      <c r="DX19" s="13" t="e">
        <f t="shared" si="7"/>
        <v>#DIV/0!</v>
      </c>
      <c r="DY19" s="13" t="str">
        <f t="shared" si="8"/>
        <v/>
      </c>
      <c r="DZ19" s="13" t="str">
        <f t="shared" si="9"/>
        <v/>
      </c>
      <c r="EA19" s="13" t="str">
        <f t="shared" si="10"/>
        <v/>
      </c>
      <c r="EB19" s="13" t="e">
        <f t="shared" si="11"/>
        <v>#DIV/0!</v>
      </c>
      <c r="EC19" s="13" t="str">
        <f t="shared" si="12"/>
        <v/>
      </c>
      <c r="ED19" s="13" t="str">
        <f t="shared" si="13"/>
        <v/>
      </c>
      <c r="EE19" s="13" t="str">
        <f t="shared" si="14"/>
        <v/>
      </c>
      <c r="EF19" s="13" t="e">
        <f t="shared" si="15"/>
        <v>#DIV/0!</v>
      </c>
      <c r="EG19" s="13" t="str">
        <f t="shared" si="16"/>
        <v/>
      </c>
      <c r="EH19" s="13" t="str">
        <f t="shared" si="17"/>
        <v/>
      </c>
      <c r="EI19" s="13" t="e">
        <f t="shared" si="18"/>
        <v>#DIV/0!</v>
      </c>
      <c r="EJ19" s="13" t="str">
        <f t="shared" si="19"/>
        <v/>
      </c>
      <c r="EK19" s="13" t="e">
        <f t="shared" si="20"/>
        <v>#DIV/0!</v>
      </c>
      <c r="EL19" s="13" t="str">
        <f t="shared" si="21"/>
        <v/>
      </c>
      <c r="EM19" s="13" t="str">
        <f t="shared" si="22"/>
        <v/>
      </c>
      <c r="EN19" s="13" t="str">
        <f t="shared" si="23"/>
        <v/>
      </c>
      <c r="EO19" s="13" t="str">
        <f t="shared" si="24"/>
        <v/>
      </c>
      <c r="EP19" s="13" t="str">
        <f t="shared" si="25"/>
        <v/>
      </c>
      <c r="EQ19" s="13" t="str">
        <f t="shared" si="26"/>
        <v/>
      </c>
      <c r="ER19" s="13" t="str">
        <f t="shared" si="27"/>
        <v/>
      </c>
      <c r="ES19" s="13" t="str">
        <f t="shared" si="28"/>
        <v/>
      </c>
      <c r="ET19" s="13"/>
    </row>
    <row r="20" spans="1:150" x14ac:dyDescent="0.25">
      <c r="A20" s="78" t="s">
        <v>564</v>
      </c>
      <c r="B20" s="15">
        <v>23129.969364234599</v>
      </c>
      <c r="C20" s="15">
        <v>328.85006146140302</v>
      </c>
      <c r="D20" s="15">
        <v>1060.3134461505699</v>
      </c>
      <c r="E20" s="15">
        <v>3383.2365001051298</v>
      </c>
      <c r="F20" s="15">
        <v>2653.1355862831001</v>
      </c>
      <c r="G20" s="15">
        <v>195.56988976433701</v>
      </c>
      <c r="H20" s="15">
        <v>4734.1881813883001</v>
      </c>
      <c r="AF20" s="17" t="s">
        <v>565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P20" s="26" t="str">
        <f t="shared" si="29"/>
        <v/>
      </c>
      <c r="DQ20" s="13" t="str">
        <f t="shared" si="0"/>
        <v/>
      </c>
      <c r="DR20" s="13" t="str">
        <f t="shared" si="1"/>
        <v/>
      </c>
      <c r="DS20" s="13" t="str">
        <f t="shared" si="2"/>
        <v/>
      </c>
      <c r="DT20" s="13" t="str">
        <f t="shared" si="3"/>
        <v/>
      </c>
      <c r="DU20" s="13" t="str">
        <f t="shared" si="4"/>
        <v/>
      </c>
      <c r="DV20" s="13" t="str">
        <f t="shared" si="5"/>
        <v/>
      </c>
      <c r="DW20" s="13" t="str">
        <f t="shared" si="6"/>
        <v/>
      </c>
      <c r="DX20" s="13" t="str">
        <f t="shared" si="7"/>
        <v/>
      </c>
      <c r="DY20" s="13" t="str">
        <f t="shared" si="8"/>
        <v/>
      </c>
      <c r="DZ20" s="13" t="str">
        <f t="shared" si="9"/>
        <v/>
      </c>
      <c r="EA20" s="13" t="str">
        <f t="shared" si="10"/>
        <v/>
      </c>
      <c r="EB20" s="13" t="str">
        <f t="shared" si="11"/>
        <v/>
      </c>
      <c r="EC20" s="13" t="str">
        <f t="shared" si="12"/>
        <v/>
      </c>
      <c r="ED20" s="13" t="str">
        <f t="shared" si="13"/>
        <v/>
      </c>
      <c r="EE20" s="13" t="str">
        <f t="shared" si="14"/>
        <v/>
      </c>
      <c r="EF20" s="13" t="str">
        <f t="shared" si="15"/>
        <v/>
      </c>
      <c r="EG20" s="13" t="str">
        <f t="shared" si="16"/>
        <v/>
      </c>
      <c r="EH20" s="13" t="str">
        <f t="shared" si="17"/>
        <v/>
      </c>
      <c r="EI20" s="13" t="str">
        <f t="shared" si="18"/>
        <v/>
      </c>
      <c r="EJ20" s="13" t="str">
        <f t="shared" si="19"/>
        <v/>
      </c>
      <c r="EK20" s="13" t="str">
        <f t="shared" si="20"/>
        <v/>
      </c>
      <c r="EL20" s="13" t="str">
        <f t="shared" si="21"/>
        <v/>
      </c>
      <c r="EM20" s="13" t="str">
        <f t="shared" si="22"/>
        <v/>
      </c>
      <c r="EN20" s="13" t="str">
        <f t="shared" si="23"/>
        <v/>
      </c>
      <c r="EO20" s="13" t="str">
        <f t="shared" si="24"/>
        <v/>
      </c>
      <c r="EP20" s="13" t="str">
        <f t="shared" si="25"/>
        <v/>
      </c>
      <c r="EQ20" s="13" t="str">
        <f t="shared" si="26"/>
        <v/>
      </c>
      <c r="ER20" s="13" t="str">
        <f t="shared" si="27"/>
        <v/>
      </c>
      <c r="ES20" s="13" t="str">
        <f t="shared" si="28"/>
        <v/>
      </c>
      <c r="ET20" s="13"/>
    </row>
    <row r="21" spans="1:150" x14ac:dyDescent="0.25">
      <c r="A21" s="78" t="s">
        <v>566</v>
      </c>
      <c r="B21" s="15">
        <v>647889.30086079496</v>
      </c>
      <c r="C21" s="15">
        <v>6270.3569519266102</v>
      </c>
      <c r="D21" s="15">
        <v>34355.939734222797</v>
      </c>
      <c r="E21" s="15">
        <v>86959.041823635504</v>
      </c>
      <c r="F21" s="15">
        <v>68866.794594102801</v>
      </c>
      <c r="G21" s="15">
        <v>3716.8024797461599</v>
      </c>
      <c r="H21" s="15">
        <v>186430.21084609401</v>
      </c>
      <c r="AF21" s="17" t="s">
        <v>567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P21" s="26" t="str">
        <f t="shared" si="29"/>
        <v/>
      </c>
      <c r="DQ21" s="13" t="str">
        <f t="shared" si="0"/>
        <v/>
      </c>
      <c r="DR21" s="13" t="str">
        <f t="shared" si="1"/>
        <v/>
      </c>
      <c r="DS21" s="13" t="str">
        <f t="shared" si="2"/>
        <v/>
      </c>
      <c r="DT21" s="13" t="str">
        <f t="shared" si="3"/>
        <v/>
      </c>
      <c r="DU21" s="13" t="str">
        <f t="shared" si="4"/>
        <v/>
      </c>
      <c r="DV21" s="13" t="str">
        <f t="shared" si="5"/>
        <v/>
      </c>
      <c r="DW21" s="13" t="str">
        <f t="shared" si="6"/>
        <v/>
      </c>
      <c r="DX21" s="13" t="str">
        <f t="shared" si="7"/>
        <v/>
      </c>
      <c r="DY21" s="13" t="str">
        <f t="shared" si="8"/>
        <v/>
      </c>
      <c r="DZ21" s="13" t="str">
        <f t="shared" si="9"/>
        <v/>
      </c>
      <c r="EA21" s="13" t="str">
        <f t="shared" si="10"/>
        <v/>
      </c>
      <c r="EB21" s="13" t="str">
        <f t="shared" si="11"/>
        <v/>
      </c>
      <c r="EC21" s="13" t="str">
        <f t="shared" si="12"/>
        <v/>
      </c>
      <c r="ED21" s="13" t="str">
        <f t="shared" si="13"/>
        <v/>
      </c>
      <c r="EE21" s="13" t="str">
        <f t="shared" si="14"/>
        <v/>
      </c>
      <c r="EF21" s="13" t="str">
        <f t="shared" si="15"/>
        <v/>
      </c>
      <c r="EG21" s="13" t="str">
        <f t="shared" si="16"/>
        <v/>
      </c>
      <c r="EH21" s="13" t="str">
        <f t="shared" si="17"/>
        <v/>
      </c>
      <c r="EI21" s="13" t="str">
        <f t="shared" si="18"/>
        <v/>
      </c>
      <c r="EJ21" s="13" t="str">
        <f t="shared" si="19"/>
        <v/>
      </c>
      <c r="EK21" s="13" t="str">
        <f t="shared" si="20"/>
        <v/>
      </c>
      <c r="EL21" s="13" t="str">
        <f t="shared" si="21"/>
        <v/>
      </c>
      <c r="EM21" s="13" t="str">
        <f t="shared" si="22"/>
        <v/>
      </c>
      <c r="EN21" s="13" t="str">
        <f t="shared" si="23"/>
        <v/>
      </c>
      <c r="EO21" s="13" t="str">
        <f t="shared" si="24"/>
        <v/>
      </c>
      <c r="EP21" s="13" t="str">
        <f t="shared" si="25"/>
        <v/>
      </c>
      <c r="EQ21" s="13" t="str">
        <f t="shared" si="26"/>
        <v/>
      </c>
      <c r="ER21" s="13" t="str">
        <f t="shared" si="27"/>
        <v/>
      </c>
      <c r="ES21" s="13" t="str">
        <f t="shared" si="28"/>
        <v/>
      </c>
      <c r="ET21" s="13"/>
    </row>
    <row r="22" spans="1:150" x14ac:dyDescent="0.25">
      <c r="A22" s="112" t="s">
        <v>568</v>
      </c>
      <c r="B22" s="15">
        <v>66285.905652968402</v>
      </c>
      <c r="C22" s="15">
        <v>1142.5021593881299</v>
      </c>
      <c r="D22" s="15">
        <v>3067.31707866848</v>
      </c>
      <c r="E22" s="15">
        <v>9653.5054555630104</v>
      </c>
      <c r="F22" s="15">
        <v>7741.0598790254598</v>
      </c>
      <c r="G22" s="15">
        <v>573.22952114843395</v>
      </c>
      <c r="H22" s="15">
        <v>14013.337079807699</v>
      </c>
      <c r="AF22" s="17" t="s">
        <v>569</v>
      </c>
      <c r="AG22" s="17">
        <v>619.19900545272196</v>
      </c>
      <c r="AH22" s="17">
        <v>338.50236112773598</v>
      </c>
      <c r="AI22" s="17">
        <v>0</v>
      </c>
      <c r="AJ22" s="17">
        <v>0</v>
      </c>
      <c r="AK22" s="17">
        <v>0</v>
      </c>
      <c r="AL22" s="17">
        <v>797.41079357078195</v>
      </c>
      <c r="AM22" s="17">
        <v>797.41079357078195</v>
      </c>
      <c r="AN22" s="17">
        <v>196.020155106929</v>
      </c>
      <c r="AO22" s="17">
        <v>197.565276713808</v>
      </c>
      <c r="AP22" s="17">
        <v>195.44088661531899</v>
      </c>
      <c r="AQ22" s="17">
        <v>0</v>
      </c>
      <c r="AR22" s="17">
        <v>0</v>
      </c>
      <c r="AS22" s="17">
        <v>0</v>
      </c>
      <c r="AT22" s="17">
        <v>2283.20494063056</v>
      </c>
      <c r="AU22" s="17">
        <v>66275.866695326695</v>
      </c>
      <c r="AV22" s="17">
        <v>596.612244994771</v>
      </c>
      <c r="AW22" s="17">
        <v>355.05341017520402</v>
      </c>
      <c r="AX22" s="17">
        <v>165.811116694335</v>
      </c>
      <c r="AY22" s="17">
        <v>17.453316844470201</v>
      </c>
      <c r="AZ22" s="17">
        <v>65.965999945151694</v>
      </c>
      <c r="BA22" s="17">
        <v>831.74924481008804</v>
      </c>
      <c r="BB22" s="17">
        <v>831.74924481008804</v>
      </c>
      <c r="BC22" s="17">
        <v>996.48448497579795</v>
      </c>
      <c r="BD22" s="17">
        <v>0</v>
      </c>
      <c r="BE22" s="17">
        <v>0</v>
      </c>
      <c r="BF22" s="17">
        <v>19079812.269312199</v>
      </c>
      <c r="BG22" s="17">
        <v>0</v>
      </c>
      <c r="BH22" s="17">
        <v>712.88417757142599</v>
      </c>
      <c r="BI22" s="17">
        <v>78.128737651444794</v>
      </c>
      <c r="BJ22" s="17">
        <v>80.836630082684195</v>
      </c>
      <c r="BK22" s="17">
        <v>735.78995798212497</v>
      </c>
      <c r="BL22" s="17">
        <v>71.512530869339699</v>
      </c>
      <c r="BM22" s="17">
        <v>0</v>
      </c>
      <c r="BN22" s="17">
        <v>0</v>
      </c>
      <c r="BO22" s="17">
        <v>276.22913056026698</v>
      </c>
      <c r="BP22" s="17">
        <v>0</v>
      </c>
      <c r="BQ22" s="17">
        <v>392.22989891072501</v>
      </c>
      <c r="BR22" s="17">
        <v>33.4206455775279</v>
      </c>
      <c r="BS22" s="17">
        <v>1142.31731327127</v>
      </c>
      <c r="BT22" s="17">
        <v>0</v>
      </c>
      <c r="BU22" s="17">
        <v>14828.531196834099</v>
      </c>
      <c r="BV22" s="17">
        <v>2759.96964015718</v>
      </c>
      <c r="BW22" s="17">
        <v>306.66328107254799</v>
      </c>
      <c r="BX22" s="17">
        <v>3066.6329212297301</v>
      </c>
      <c r="BY22" s="17">
        <v>0.43072462373683401</v>
      </c>
      <c r="BZ22" s="17">
        <v>521.24966061001805</v>
      </c>
      <c r="CA22" s="17">
        <v>30.0736566684892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1.3185350788427901</v>
      </c>
      <c r="CH22" s="17">
        <v>4537.2976478718801</v>
      </c>
      <c r="CI22" s="17">
        <v>25.671629061327</v>
      </c>
      <c r="CJ22" s="17">
        <v>92.660935789282107</v>
      </c>
      <c r="CK22" s="17">
        <v>316.28172914014198</v>
      </c>
      <c r="CL22" s="17">
        <v>1.3239666234560701</v>
      </c>
      <c r="CM22" s="17">
        <v>0</v>
      </c>
      <c r="CN22" s="17">
        <v>69.268031343110806</v>
      </c>
      <c r="CO22" s="17">
        <v>9652.7639511765592</v>
      </c>
      <c r="CP22" s="17">
        <v>7740.4625137630201</v>
      </c>
      <c r="CQ22" s="17">
        <v>1912.30143741353</v>
      </c>
      <c r="CR22" s="17">
        <v>1.9288116938661899</v>
      </c>
      <c r="CS22" s="17">
        <v>3.4370003262840503E-2</v>
      </c>
      <c r="CT22" s="17">
        <v>1119.6312922171301</v>
      </c>
      <c r="CU22" s="17">
        <v>6.513924776534</v>
      </c>
      <c r="CV22" s="17">
        <v>2491.0756292266701</v>
      </c>
      <c r="CW22" s="17">
        <v>23.1920088458252</v>
      </c>
      <c r="CX22" s="17">
        <v>4.96419688685328</v>
      </c>
      <c r="CY22" s="17">
        <v>3558.6792254060601</v>
      </c>
      <c r="CZ22" s="17">
        <v>111.465553385896</v>
      </c>
      <c r="DA22" s="17">
        <v>4.3918516322469996</v>
      </c>
      <c r="DB22" s="17">
        <v>23.414601530007602</v>
      </c>
      <c r="DC22" s="17">
        <v>0.111774508396854</v>
      </c>
      <c r="DD22" s="17">
        <v>573.18502933624302</v>
      </c>
      <c r="DE22" s="17">
        <v>1209.6698177317601</v>
      </c>
      <c r="DF22" s="17">
        <v>0</v>
      </c>
      <c r="DG22" s="17">
        <v>0</v>
      </c>
      <c r="DH22" s="17">
        <v>11.596904353665</v>
      </c>
      <c r="DI22" s="17">
        <v>217.952511141428</v>
      </c>
      <c r="DJ22" s="17">
        <v>0</v>
      </c>
      <c r="DK22" s="17">
        <v>120.712238959215</v>
      </c>
      <c r="DL22" s="17">
        <v>14008.348155006899</v>
      </c>
      <c r="DM22" s="17">
        <v>0</v>
      </c>
      <c r="DN22" s="17">
        <v>96.934719067833996</v>
      </c>
      <c r="DP22" s="26">
        <f t="shared" si="29"/>
        <v>1.0585495900552735</v>
      </c>
      <c r="DQ22" s="13">
        <f t="shared" si="0"/>
        <v>-1.5144935477332233E-4</v>
      </c>
      <c r="DR22" s="13">
        <f t="shared" si="1"/>
        <v>-1.6179060611923839E-4</v>
      </c>
      <c r="DS22" s="13">
        <f t="shared" si="2"/>
        <v>-2.230475106430559E-4</v>
      </c>
      <c r="DT22" s="13">
        <f t="shared" si="3"/>
        <v>-7.6811930118493029E-5</v>
      </c>
      <c r="DU22" s="13">
        <f t="shared" si="4"/>
        <v>-7.7168407398365684E-5</v>
      </c>
      <c r="DV22" s="13">
        <f t="shared" si="5"/>
        <v>-7.7616051772403283E-5</v>
      </c>
      <c r="DW22" s="13">
        <f t="shared" si="6"/>
        <v>-3.5601261658003069E-4</v>
      </c>
      <c r="DX22" s="13" t="e">
        <f t="shared" si="7"/>
        <v>#DIV/0!</v>
      </c>
      <c r="DY22" s="13" t="str">
        <f t="shared" si="8"/>
        <v/>
      </c>
      <c r="DZ22" s="13" t="str">
        <f t="shared" si="9"/>
        <v/>
      </c>
      <c r="EA22" s="13" t="str">
        <f t="shared" si="10"/>
        <v/>
      </c>
      <c r="EB22" s="13" t="e">
        <f t="shared" si="11"/>
        <v>#DIV/0!</v>
      </c>
      <c r="EC22" s="13" t="str">
        <f t="shared" si="12"/>
        <v/>
      </c>
      <c r="ED22" s="13" t="str">
        <f t="shared" si="13"/>
        <v/>
      </c>
      <c r="EE22" s="13" t="str">
        <f t="shared" si="14"/>
        <v/>
      </c>
      <c r="EF22" s="13" t="e">
        <f t="shared" si="15"/>
        <v>#DIV/0!</v>
      </c>
      <c r="EG22" s="13" t="str">
        <f t="shared" si="16"/>
        <v/>
      </c>
      <c r="EH22" s="13" t="str">
        <f t="shared" si="17"/>
        <v/>
      </c>
      <c r="EI22" s="13" t="e">
        <f t="shared" si="18"/>
        <v>#DIV/0!</v>
      </c>
      <c r="EJ22" s="13" t="str">
        <f t="shared" si="19"/>
        <v/>
      </c>
      <c r="EK22" s="13" t="e">
        <f t="shared" si="20"/>
        <v>#DIV/0!</v>
      </c>
      <c r="EL22" s="13" t="str">
        <f t="shared" si="21"/>
        <v/>
      </c>
      <c r="EM22" s="13" t="str">
        <f t="shared" si="22"/>
        <v/>
      </c>
      <c r="EN22" s="13" t="str">
        <f t="shared" si="23"/>
        <v/>
      </c>
      <c r="EO22" s="13" t="str">
        <f t="shared" si="24"/>
        <v/>
      </c>
      <c r="EP22" s="13" t="str">
        <f t="shared" si="25"/>
        <v/>
      </c>
      <c r="EQ22" s="13" t="str">
        <f t="shared" si="26"/>
        <v/>
      </c>
      <c r="ER22" s="13" t="str">
        <f t="shared" si="27"/>
        <v/>
      </c>
      <c r="ES22" s="13" t="str">
        <f t="shared" si="28"/>
        <v/>
      </c>
      <c r="ET22" s="13"/>
    </row>
    <row r="23" spans="1:150" x14ac:dyDescent="0.25">
      <c r="A23" s="78" t="s">
        <v>570</v>
      </c>
      <c r="B23" s="15">
        <v>3371.5123791958799</v>
      </c>
      <c r="C23" s="15">
        <v>49.4918025281792</v>
      </c>
      <c r="D23" s="15">
        <v>122.378746458073</v>
      </c>
      <c r="E23" s="15">
        <v>530.26134363005201</v>
      </c>
      <c r="F23" s="15">
        <v>407.553439505364</v>
      </c>
      <c r="G23" s="15">
        <v>31.443268581844901</v>
      </c>
      <c r="H23" s="15">
        <v>610.88073630217696</v>
      </c>
      <c r="AF23" s="17" t="s">
        <v>571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P23" s="26" t="str">
        <f t="shared" si="29"/>
        <v/>
      </c>
      <c r="DQ23" s="13" t="str">
        <f t="shared" si="0"/>
        <v/>
      </c>
      <c r="DR23" s="13" t="str">
        <f t="shared" si="1"/>
        <v/>
      </c>
      <c r="DS23" s="13" t="str">
        <f t="shared" si="2"/>
        <v/>
      </c>
      <c r="DT23" s="13" t="str">
        <f t="shared" si="3"/>
        <v/>
      </c>
      <c r="DU23" s="13" t="str">
        <f t="shared" si="4"/>
        <v/>
      </c>
      <c r="DV23" s="13" t="str">
        <f t="shared" si="5"/>
        <v/>
      </c>
      <c r="DW23" s="13" t="str">
        <f t="shared" si="6"/>
        <v/>
      </c>
      <c r="DX23" s="13" t="str">
        <f t="shared" si="7"/>
        <v/>
      </c>
      <c r="DY23" s="13" t="str">
        <f t="shared" si="8"/>
        <v/>
      </c>
      <c r="DZ23" s="13" t="str">
        <f t="shared" si="9"/>
        <v/>
      </c>
      <c r="EA23" s="13" t="str">
        <f t="shared" si="10"/>
        <v/>
      </c>
      <c r="EB23" s="13" t="str">
        <f t="shared" si="11"/>
        <v/>
      </c>
      <c r="EC23" s="13" t="str">
        <f t="shared" si="12"/>
        <v/>
      </c>
      <c r="ED23" s="13" t="str">
        <f t="shared" si="13"/>
        <v/>
      </c>
      <c r="EE23" s="13" t="str">
        <f t="shared" si="14"/>
        <v/>
      </c>
      <c r="EF23" s="13" t="str">
        <f t="shared" si="15"/>
        <v/>
      </c>
      <c r="EG23" s="13" t="str">
        <f t="shared" si="16"/>
        <v/>
      </c>
      <c r="EH23" s="13" t="str">
        <f t="shared" si="17"/>
        <v/>
      </c>
      <c r="EI23" s="13" t="str">
        <f t="shared" si="18"/>
        <v/>
      </c>
      <c r="EJ23" s="13" t="str">
        <f t="shared" si="19"/>
        <v/>
      </c>
      <c r="EK23" s="13" t="str">
        <f t="shared" si="20"/>
        <v/>
      </c>
      <c r="EL23" s="13" t="str">
        <f t="shared" si="21"/>
        <v/>
      </c>
      <c r="EM23" s="13" t="str">
        <f t="shared" si="22"/>
        <v/>
      </c>
      <c r="EN23" s="13" t="str">
        <f t="shared" si="23"/>
        <v/>
      </c>
      <c r="EO23" s="13" t="str">
        <f t="shared" si="24"/>
        <v/>
      </c>
      <c r="EP23" s="13" t="str">
        <f t="shared" si="25"/>
        <v/>
      </c>
      <c r="EQ23" s="13" t="str">
        <f t="shared" si="26"/>
        <v/>
      </c>
      <c r="ER23" s="13" t="str">
        <f t="shared" si="27"/>
        <v/>
      </c>
      <c r="ES23" s="13" t="str">
        <f t="shared" si="28"/>
        <v/>
      </c>
      <c r="ET23" s="13"/>
    </row>
    <row r="24" spans="1:150" x14ac:dyDescent="0.25">
      <c r="A24" s="78" t="s">
        <v>572</v>
      </c>
      <c r="B24" s="15">
        <v>66842.298752502305</v>
      </c>
      <c r="C24" s="15">
        <v>1066.9037903639201</v>
      </c>
      <c r="D24" s="15">
        <v>2589.8660469668698</v>
      </c>
      <c r="E24" s="15">
        <v>10747.648106003</v>
      </c>
      <c r="F24" s="15">
        <v>8463.7315160991002</v>
      </c>
      <c r="G24" s="15">
        <v>637.34404301486404</v>
      </c>
      <c r="H24" s="15">
        <v>10572.0291007039</v>
      </c>
      <c r="AF24" s="17" t="s">
        <v>573</v>
      </c>
      <c r="AG24" s="17">
        <v>493.64067654813499</v>
      </c>
      <c r="AH24" s="17">
        <v>99.054584905344896</v>
      </c>
      <c r="AI24" s="17">
        <v>0</v>
      </c>
      <c r="AJ24" s="17">
        <v>0</v>
      </c>
      <c r="AK24" s="17">
        <v>0</v>
      </c>
      <c r="AL24" s="17">
        <v>229.22246419161601</v>
      </c>
      <c r="AM24" s="17">
        <v>229.22246419161601</v>
      </c>
      <c r="AN24" s="17">
        <v>43.071061050166101</v>
      </c>
      <c r="AO24" s="17">
        <v>157.05050704276701</v>
      </c>
      <c r="AP24" s="17">
        <v>95.058306599509805</v>
      </c>
      <c r="AQ24" s="17">
        <v>0</v>
      </c>
      <c r="AR24" s="17">
        <v>0</v>
      </c>
      <c r="AS24" s="17">
        <v>0</v>
      </c>
      <c r="AT24" s="17">
        <v>693.98299595491301</v>
      </c>
      <c r="AU24" s="17">
        <v>38350.55416172</v>
      </c>
      <c r="AV24" s="17">
        <v>165.82554285292801</v>
      </c>
      <c r="AW24" s="17">
        <v>36.143400113017698</v>
      </c>
      <c r="AX24" s="17">
        <v>86.0191907570875</v>
      </c>
      <c r="AY24" s="17">
        <v>13.9142286816262</v>
      </c>
      <c r="AZ24" s="17">
        <v>52.589693322125598</v>
      </c>
      <c r="BA24" s="17">
        <v>389.19807729190302</v>
      </c>
      <c r="BB24" s="17">
        <v>389.19807729190302</v>
      </c>
      <c r="BC24" s="17">
        <v>150.00441999613099</v>
      </c>
      <c r="BD24" s="17">
        <v>0</v>
      </c>
      <c r="BE24" s="17">
        <v>0</v>
      </c>
      <c r="BF24" s="17">
        <v>12123466.292864099</v>
      </c>
      <c r="BG24" s="17">
        <v>0</v>
      </c>
      <c r="BH24" s="17">
        <v>542.52439551185796</v>
      </c>
      <c r="BI24" s="17">
        <v>40.833480207700802</v>
      </c>
      <c r="BJ24" s="17">
        <v>64.444940470033202</v>
      </c>
      <c r="BK24" s="17">
        <v>562.69615118711602</v>
      </c>
      <c r="BL24" s="17">
        <v>31.997666603325602</v>
      </c>
      <c r="BM24" s="17">
        <v>0</v>
      </c>
      <c r="BN24" s="17">
        <v>0</v>
      </c>
      <c r="BO24" s="17">
        <v>220.21669181804501</v>
      </c>
      <c r="BP24" s="17">
        <v>0</v>
      </c>
      <c r="BQ24" s="17">
        <v>39.927821699707302</v>
      </c>
      <c r="BR24" s="17">
        <v>26.643770412821802</v>
      </c>
      <c r="BS24" s="17">
        <v>611.13004153507802</v>
      </c>
      <c r="BT24" s="17">
        <v>0</v>
      </c>
      <c r="BU24" s="17">
        <v>6056.8451158253201</v>
      </c>
      <c r="BV24" s="17">
        <v>1292.6614671472701</v>
      </c>
      <c r="BW24" s="17">
        <v>143.62901235602399</v>
      </c>
      <c r="BX24" s="17">
        <v>1436.29047950329</v>
      </c>
      <c r="BY24" s="17">
        <v>0.343384334393668</v>
      </c>
      <c r="BZ24" s="17">
        <v>260.43196361144601</v>
      </c>
      <c r="CA24" s="17">
        <v>23.9754610391287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0.77290187447984604</v>
      </c>
      <c r="CH24" s="17">
        <v>960.49153069782903</v>
      </c>
      <c r="CI24" s="17">
        <v>17.807001647734399</v>
      </c>
      <c r="CJ24" s="17">
        <v>19.556452924155401</v>
      </c>
      <c r="CK24" s="17">
        <v>166.85799038784799</v>
      </c>
      <c r="CL24" s="17">
        <v>0.87682435423866101</v>
      </c>
      <c r="CM24" s="17">
        <v>0</v>
      </c>
      <c r="CN24" s="17">
        <v>13.2514793189922</v>
      </c>
      <c r="CO24" s="17">
        <v>6253.7965220563401</v>
      </c>
      <c r="CP24" s="17">
        <v>4918.3515272647601</v>
      </c>
      <c r="CQ24" s="17">
        <v>1335.44499479158</v>
      </c>
      <c r="CR24" s="17">
        <v>0.94684554252991304</v>
      </c>
      <c r="CS24" s="17">
        <v>2.40618808512045E-2</v>
      </c>
      <c r="CT24" s="17">
        <v>771.84850172787196</v>
      </c>
      <c r="CU24" s="17">
        <v>1.2813901231832501</v>
      </c>
      <c r="CV24" s="17">
        <v>1607.9215109376801</v>
      </c>
      <c r="CW24" s="17">
        <v>7.22560260035163</v>
      </c>
      <c r="CX24" s="17">
        <v>1.72326150167826</v>
      </c>
      <c r="CY24" s="17">
        <v>2297.03054867529</v>
      </c>
      <c r="CZ24" s="17">
        <v>11.3468746756791</v>
      </c>
      <c r="DA24" s="17">
        <v>2.99956025551568</v>
      </c>
      <c r="DB24" s="17">
        <v>8.1543481120168408</v>
      </c>
      <c r="DC24" s="17">
        <v>7.3245400331795593E-2</v>
      </c>
      <c r="DD24" s="17">
        <v>370.27276491564601</v>
      </c>
      <c r="DE24" s="17">
        <v>137.154833135372</v>
      </c>
      <c r="DF24" s="17">
        <v>0</v>
      </c>
      <c r="DG24" s="17">
        <v>0</v>
      </c>
      <c r="DH24" s="17">
        <v>9.2452984516807497</v>
      </c>
      <c r="DI24" s="17">
        <v>98.180452331553695</v>
      </c>
      <c r="DJ24" s="17">
        <v>0</v>
      </c>
      <c r="DK24" s="17">
        <v>83.215416390535495</v>
      </c>
      <c r="DL24" s="17">
        <v>5821.0130523542502</v>
      </c>
      <c r="DM24" s="17">
        <v>0</v>
      </c>
      <c r="DN24" s="17">
        <v>42.993245441324</v>
      </c>
      <c r="DP24" s="26">
        <f t="shared" si="29"/>
        <v>1.0405139210907095</v>
      </c>
      <c r="DQ24" s="13">
        <f t="shared" si="0"/>
        <v>-0.42625321274899586</v>
      </c>
      <c r="DR24" s="13">
        <f t="shared" si="1"/>
        <v>-0.42719292305951784</v>
      </c>
      <c r="DS24" s="13">
        <f t="shared" si="2"/>
        <v>-0.44541900876093327</v>
      </c>
      <c r="DT24" s="13">
        <f t="shared" si="3"/>
        <v>-0.41812418304211696</v>
      </c>
      <c r="DU24" s="13">
        <f t="shared" si="4"/>
        <v>-0.4188908854316295</v>
      </c>
      <c r="DV24" s="13">
        <f t="shared" si="5"/>
        <v>-0.41903785094762303</v>
      </c>
      <c r="DW24" s="13">
        <f t="shared" si="6"/>
        <v>-0.4493949083088809</v>
      </c>
      <c r="DX24" s="13" t="e">
        <f t="shared" si="7"/>
        <v>#DIV/0!</v>
      </c>
      <c r="DY24" s="13" t="str">
        <f t="shared" si="8"/>
        <v/>
      </c>
      <c r="DZ24" s="13" t="str">
        <f t="shared" si="9"/>
        <v/>
      </c>
      <c r="EA24" s="13" t="str">
        <f t="shared" si="10"/>
        <v/>
      </c>
      <c r="EB24" s="13" t="e">
        <f t="shared" si="11"/>
        <v>#DIV/0!</v>
      </c>
      <c r="EC24" s="13" t="str">
        <f t="shared" si="12"/>
        <v/>
      </c>
      <c r="ED24" s="13" t="str">
        <f t="shared" si="13"/>
        <v/>
      </c>
      <c r="EE24" s="13" t="str">
        <f t="shared" si="14"/>
        <v/>
      </c>
      <c r="EF24" s="13" t="e">
        <f t="shared" si="15"/>
        <v>#DIV/0!</v>
      </c>
      <c r="EG24" s="13" t="str">
        <f t="shared" si="16"/>
        <v/>
      </c>
      <c r="EH24" s="13" t="str">
        <f t="shared" si="17"/>
        <v/>
      </c>
      <c r="EI24" s="13" t="e">
        <f t="shared" si="18"/>
        <v>#DIV/0!</v>
      </c>
      <c r="EJ24" s="13" t="str">
        <f t="shared" si="19"/>
        <v/>
      </c>
      <c r="EK24" s="13" t="e">
        <f t="shared" si="20"/>
        <v>#DIV/0!</v>
      </c>
      <c r="EL24" s="13" t="str">
        <f t="shared" si="21"/>
        <v/>
      </c>
      <c r="EM24" s="13" t="str">
        <f t="shared" si="22"/>
        <v/>
      </c>
      <c r="EN24" s="13" t="str">
        <f t="shared" si="23"/>
        <v/>
      </c>
      <c r="EO24" s="13" t="str">
        <f t="shared" si="24"/>
        <v/>
      </c>
      <c r="EP24" s="13" t="str">
        <f t="shared" si="25"/>
        <v/>
      </c>
      <c r="EQ24" s="13" t="str">
        <f t="shared" si="26"/>
        <v/>
      </c>
      <c r="ER24" s="13" t="str">
        <f t="shared" si="27"/>
        <v/>
      </c>
      <c r="ES24" s="13" t="str">
        <f t="shared" si="28"/>
        <v/>
      </c>
      <c r="ET24" s="13"/>
    </row>
    <row r="25" spans="1:150" x14ac:dyDescent="0.25">
      <c r="A25" s="78" t="s">
        <v>574</v>
      </c>
      <c r="B25" s="15">
        <v>35798.3763393712</v>
      </c>
      <c r="C25" s="15">
        <v>675.47130024406397</v>
      </c>
      <c r="D25" s="15">
        <v>2339.86467426217</v>
      </c>
      <c r="E25" s="15">
        <v>2887.0977354401998</v>
      </c>
      <c r="F25" s="15">
        <v>2337.7236985979198</v>
      </c>
      <c r="G25" s="15">
        <v>171.10167211351899</v>
      </c>
      <c r="H25" s="15">
        <v>17072.190858200702</v>
      </c>
      <c r="AF25" s="17" t="s">
        <v>575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P25" s="26" t="str">
        <f t="shared" si="29"/>
        <v/>
      </c>
      <c r="DQ25" s="13" t="str">
        <f t="shared" si="0"/>
        <v/>
      </c>
      <c r="DR25" s="13" t="str">
        <f t="shared" si="1"/>
        <v/>
      </c>
      <c r="DS25" s="13" t="str">
        <f t="shared" si="2"/>
        <v/>
      </c>
      <c r="DT25" s="13" t="str">
        <f t="shared" si="3"/>
        <v/>
      </c>
      <c r="DU25" s="13" t="str">
        <f t="shared" si="4"/>
        <v/>
      </c>
      <c r="DV25" s="13" t="str">
        <f t="shared" si="5"/>
        <v/>
      </c>
      <c r="DW25" s="13" t="str">
        <f t="shared" si="6"/>
        <v/>
      </c>
      <c r="DX25" s="13" t="str">
        <f t="shared" si="7"/>
        <v/>
      </c>
      <c r="DY25" s="13" t="str">
        <f t="shared" si="8"/>
        <v/>
      </c>
      <c r="DZ25" s="13" t="str">
        <f t="shared" si="9"/>
        <v/>
      </c>
      <c r="EA25" s="13" t="str">
        <f t="shared" si="10"/>
        <v/>
      </c>
      <c r="EB25" s="13" t="str">
        <f t="shared" si="11"/>
        <v/>
      </c>
      <c r="EC25" s="13" t="str">
        <f t="shared" si="12"/>
        <v/>
      </c>
      <c r="ED25" s="13" t="str">
        <f t="shared" si="13"/>
        <v/>
      </c>
      <c r="EE25" s="13" t="str">
        <f t="shared" si="14"/>
        <v/>
      </c>
      <c r="EF25" s="13" t="str">
        <f t="shared" si="15"/>
        <v/>
      </c>
      <c r="EG25" s="13" t="str">
        <f t="shared" si="16"/>
        <v/>
      </c>
      <c r="EH25" s="13" t="str">
        <f t="shared" si="17"/>
        <v/>
      </c>
      <c r="EI25" s="13" t="str">
        <f t="shared" si="18"/>
        <v/>
      </c>
      <c r="EJ25" s="13" t="str">
        <f t="shared" si="19"/>
        <v/>
      </c>
      <c r="EK25" s="13" t="str">
        <f t="shared" si="20"/>
        <v/>
      </c>
      <c r="EL25" s="13" t="str">
        <f t="shared" si="21"/>
        <v/>
      </c>
      <c r="EM25" s="13" t="str">
        <f t="shared" si="22"/>
        <v/>
      </c>
      <c r="EN25" s="13" t="str">
        <f t="shared" si="23"/>
        <v/>
      </c>
      <c r="EO25" s="13" t="str">
        <f t="shared" si="24"/>
        <v/>
      </c>
      <c r="EP25" s="13" t="str">
        <f t="shared" si="25"/>
        <v/>
      </c>
      <c r="EQ25" s="13" t="str">
        <f t="shared" si="26"/>
        <v/>
      </c>
      <c r="ER25" s="13" t="str">
        <f t="shared" si="27"/>
        <v/>
      </c>
      <c r="ES25" s="13" t="str">
        <f t="shared" si="28"/>
        <v/>
      </c>
      <c r="ET25" s="13"/>
    </row>
    <row r="26" spans="1:150" x14ac:dyDescent="0.25">
      <c r="A26" s="78" t="s">
        <v>576</v>
      </c>
      <c r="B26" s="15">
        <v>301435.00930296601</v>
      </c>
      <c r="C26" s="15">
        <v>4368.1762785864803</v>
      </c>
      <c r="D26" s="15">
        <v>13002.0990331167</v>
      </c>
      <c r="E26" s="15">
        <v>47277.8324522084</v>
      </c>
      <c r="F26" s="15">
        <v>37411.5570670202</v>
      </c>
      <c r="G26" s="15">
        <v>2694.1443647934698</v>
      </c>
      <c r="H26" s="15">
        <v>50435.335378516698</v>
      </c>
      <c r="AF26" s="17" t="s">
        <v>577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P26" s="26" t="str">
        <f t="shared" si="29"/>
        <v/>
      </c>
      <c r="DQ26" s="13" t="str">
        <f t="shared" si="0"/>
        <v/>
      </c>
      <c r="DR26" s="13" t="str">
        <f t="shared" si="1"/>
        <v/>
      </c>
      <c r="DS26" s="13" t="str">
        <f t="shared" si="2"/>
        <v/>
      </c>
      <c r="DT26" s="13" t="str">
        <f t="shared" si="3"/>
        <v/>
      </c>
      <c r="DU26" s="13" t="str">
        <f t="shared" si="4"/>
        <v/>
      </c>
      <c r="DV26" s="13" t="str">
        <f t="shared" si="5"/>
        <v/>
      </c>
      <c r="DW26" s="13" t="str">
        <f t="shared" si="6"/>
        <v/>
      </c>
      <c r="DX26" s="13" t="str">
        <f t="shared" si="7"/>
        <v/>
      </c>
      <c r="DY26" s="13" t="str">
        <f t="shared" si="8"/>
        <v/>
      </c>
      <c r="DZ26" s="13" t="str">
        <f t="shared" si="9"/>
        <v/>
      </c>
      <c r="EA26" s="13" t="str">
        <f t="shared" si="10"/>
        <v/>
      </c>
      <c r="EB26" s="13" t="str">
        <f t="shared" si="11"/>
        <v/>
      </c>
      <c r="EC26" s="13" t="str">
        <f t="shared" si="12"/>
        <v/>
      </c>
      <c r="ED26" s="13" t="str">
        <f t="shared" si="13"/>
        <v/>
      </c>
      <c r="EE26" s="13" t="str">
        <f t="shared" si="14"/>
        <v/>
      </c>
      <c r="EF26" s="13" t="str">
        <f t="shared" si="15"/>
        <v/>
      </c>
      <c r="EG26" s="13" t="str">
        <f t="shared" si="16"/>
        <v/>
      </c>
      <c r="EH26" s="13" t="str">
        <f t="shared" si="17"/>
        <v/>
      </c>
      <c r="EI26" s="13" t="str">
        <f t="shared" si="18"/>
        <v/>
      </c>
      <c r="EJ26" s="13" t="str">
        <f t="shared" si="19"/>
        <v/>
      </c>
      <c r="EK26" s="13" t="str">
        <f t="shared" si="20"/>
        <v/>
      </c>
      <c r="EL26" s="13" t="str">
        <f t="shared" si="21"/>
        <v/>
      </c>
      <c r="EM26" s="13" t="str">
        <f t="shared" si="22"/>
        <v/>
      </c>
      <c r="EN26" s="13" t="str">
        <f t="shared" si="23"/>
        <v/>
      </c>
      <c r="EO26" s="13" t="str">
        <f t="shared" si="24"/>
        <v/>
      </c>
      <c r="EP26" s="13" t="str">
        <f t="shared" si="25"/>
        <v/>
      </c>
      <c r="EQ26" s="13" t="str">
        <f t="shared" si="26"/>
        <v/>
      </c>
      <c r="ER26" s="13" t="str">
        <f t="shared" si="27"/>
        <v/>
      </c>
      <c r="ES26" s="13" t="str">
        <f t="shared" si="28"/>
        <v/>
      </c>
      <c r="ET26" s="13"/>
    </row>
    <row r="27" spans="1:150" x14ac:dyDescent="0.25">
      <c r="A27" s="78" t="s">
        <v>578</v>
      </c>
      <c r="B27" s="15">
        <v>19582.3088058086</v>
      </c>
      <c r="C27" s="15">
        <v>210.045791465246</v>
      </c>
      <c r="D27" s="15">
        <v>1011.53530299926</v>
      </c>
      <c r="E27" s="15">
        <v>2679.47395823952</v>
      </c>
      <c r="F27" s="15">
        <v>2095.2633329743799</v>
      </c>
      <c r="G27" s="15">
        <v>133.90903802273399</v>
      </c>
      <c r="H27" s="15">
        <v>4951.7104038928401</v>
      </c>
      <c r="AF27" s="17" t="s">
        <v>579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0</v>
      </c>
      <c r="DA27" s="17">
        <v>0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P27" s="26" t="str">
        <f t="shared" si="29"/>
        <v/>
      </c>
      <c r="DQ27" s="13" t="str">
        <f t="shared" si="0"/>
        <v/>
      </c>
      <c r="DR27" s="13" t="str">
        <f t="shared" si="1"/>
        <v/>
      </c>
      <c r="DS27" s="13" t="str">
        <f t="shared" si="2"/>
        <v/>
      </c>
      <c r="DT27" s="13" t="str">
        <f t="shared" si="3"/>
        <v/>
      </c>
      <c r="DU27" s="13" t="str">
        <f t="shared" si="4"/>
        <v/>
      </c>
      <c r="DV27" s="13" t="str">
        <f t="shared" si="5"/>
        <v/>
      </c>
      <c r="DW27" s="13" t="str">
        <f t="shared" si="6"/>
        <v/>
      </c>
      <c r="DX27" s="13" t="str">
        <f t="shared" si="7"/>
        <v/>
      </c>
      <c r="DY27" s="13" t="str">
        <f t="shared" si="8"/>
        <v/>
      </c>
      <c r="DZ27" s="13" t="str">
        <f t="shared" si="9"/>
        <v/>
      </c>
      <c r="EA27" s="13" t="str">
        <f t="shared" si="10"/>
        <v/>
      </c>
      <c r="EB27" s="13" t="str">
        <f t="shared" si="11"/>
        <v/>
      </c>
      <c r="EC27" s="13" t="str">
        <f t="shared" si="12"/>
        <v/>
      </c>
      <c r="ED27" s="13" t="str">
        <f t="shared" si="13"/>
        <v/>
      </c>
      <c r="EE27" s="13" t="str">
        <f t="shared" si="14"/>
        <v/>
      </c>
      <c r="EF27" s="13" t="str">
        <f t="shared" si="15"/>
        <v/>
      </c>
      <c r="EG27" s="13" t="str">
        <f t="shared" si="16"/>
        <v/>
      </c>
      <c r="EH27" s="13" t="str">
        <f t="shared" si="17"/>
        <v/>
      </c>
      <c r="EI27" s="13" t="str">
        <f t="shared" si="18"/>
        <v/>
      </c>
      <c r="EJ27" s="13" t="str">
        <f t="shared" si="19"/>
        <v/>
      </c>
      <c r="EK27" s="13" t="str">
        <f t="shared" si="20"/>
        <v/>
      </c>
      <c r="EL27" s="13" t="str">
        <f t="shared" si="21"/>
        <v/>
      </c>
      <c r="EM27" s="13" t="str">
        <f t="shared" si="22"/>
        <v/>
      </c>
      <c r="EN27" s="13" t="str">
        <f t="shared" si="23"/>
        <v/>
      </c>
      <c r="EO27" s="13" t="str">
        <f t="shared" si="24"/>
        <v/>
      </c>
      <c r="EP27" s="13" t="str">
        <f t="shared" si="25"/>
        <v/>
      </c>
      <c r="EQ27" s="13" t="str">
        <f t="shared" si="26"/>
        <v/>
      </c>
      <c r="ER27" s="13" t="str">
        <f t="shared" si="27"/>
        <v/>
      </c>
      <c r="ES27" s="13" t="str">
        <f t="shared" si="28"/>
        <v/>
      </c>
      <c r="ET27" s="13"/>
    </row>
    <row r="28" spans="1:150" x14ac:dyDescent="0.25">
      <c r="A28" s="78" t="s">
        <v>580</v>
      </c>
      <c r="B28" s="15">
        <v>310095.87250770599</v>
      </c>
      <c r="C28" s="15">
        <v>4669.5473148342699</v>
      </c>
      <c r="D28" s="15">
        <v>12481.1826155545</v>
      </c>
      <c r="E28" s="15">
        <v>48567.459668275696</v>
      </c>
      <c r="F28" s="15">
        <v>38110.638346974803</v>
      </c>
      <c r="G28" s="15">
        <v>2822.5696914697501</v>
      </c>
      <c r="H28" s="15">
        <v>54444.347746449399</v>
      </c>
      <c r="AF28" s="17" t="s">
        <v>581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P28" s="26" t="str">
        <f t="shared" si="29"/>
        <v/>
      </c>
      <c r="DQ28" s="13" t="str">
        <f t="shared" si="0"/>
        <v/>
      </c>
      <c r="DR28" s="13" t="str">
        <f t="shared" si="1"/>
        <v/>
      </c>
      <c r="DS28" s="13" t="str">
        <f t="shared" si="2"/>
        <v/>
      </c>
      <c r="DT28" s="13" t="str">
        <f t="shared" si="3"/>
        <v/>
      </c>
      <c r="DU28" s="13" t="str">
        <f t="shared" si="4"/>
        <v/>
      </c>
      <c r="DV28" s="13" t="str">
        <f t="shared" si="5"/>
        <v/>
      </c>
      <c r="DW28" s="13" t="str">
        <f t="shared" si="6"/>
        <v/>
      </c>
      <c r="DX28" s="13" t="str">
        <f t="shared" si="7"/>
        <v/>
      </c>
      <c r="DY28" s="13" t="str">
        <f t="shared" si="8"/>
        <v/>
      </c>
      <c r="DZ28" s="13" t="str">
        <f t="shared" si="9"/>
        <v/>
      </c>
      <c r="EA28" s="13" t="str">
        <f t="shared" si="10"/>
        <v/>
      </c>
      <c r="EB28" s="13" t="str">
        <f t="shared" si="11"/>
        <v/>
      </c>
      <c r="EC28" s="13" t="str">
        <f t="shared" si="12"/>
        <v/>
      </c>
      <c r="ED28" s="13" t="str">
        <f t="shared" si="13"/>
        <v/>
      </c>
      <c r="EE28" s="13" t="str">
        <f t="shared" si="14"/>
        <v/>
      </c>
      <c r="EF28" s="13" t="str">
        <f t="shared" si="15"/>
        <v/>
      </c>
      <c r="EG28" s="13" t="str">
        <f t="shared" si="16"/>
        <v/>
      </c>
      <c r="EH28" s="13" t="str">
        <f t="shared" si="17"/>
        <v/>
      </c>
      <c r="EI28" s="13" t="str">
        <f t="shared" si="18"/>
        <v/>
      </c>
      <c r="EJ28" s="13" t="str">
        <f t="shared" si="19"/>
        <v/>
      </c>
      <c r="EK28" s="13" t="str">
        <f t="shared" si="20"/>
        <v/>
      </c>
      <c r="EL28" s="13" t="str">
        <f t="shared" si="21"/>
        <v/>
      </c>
      <c r="EM28" s="13" t="str">
        <f t="shared" si="22"/>
        <v/>
      </c>
      <c r="EN28" s="13" t="str">
        <f t="shared" si="23"/>
        <v/>
      </c>
      <c r="EO28" s="13" t="str">
        <f t="shared" si="24"/>
        <v/>
      </c>
      <c r="EP28" s="13" t="str">
        <f t="shared" si="25"/>
        <v/>
      </c>
      <c r="EQ28" s="13" t="str">
        <f t="shared" si="26"/>
        <v/>
      </c>
      <c r="ER28" s="13" t="str">
        <f t="shared" si="27"/>
        <v/>
      </c>
      <c r="ES28" s="13" t="str">
        <f t="shared" si="28"/>
        <v/>
      </c>
      <c r="ET28" s="13"/>
    </row>
    <row r="29" spans="1:150" x14ac:dyDescent="0.25">
      <c r="A29" s="78" t="s">
        <v>582</v>
      </c>
      <c r="B29" s="15">
        <v>32707.826926579801</v>
      </c>
      <c r="C29" s="15">
        <v>519.13591495470496</v>
      </c>
      <c r="D29" s="15">
        <v>1640.6231313099099</v>
      </c>
      <c r="E29" s="15">
        <v>4399.9789949366204</v>
      </c>
      <c r="F29" s="15">
        <v>3474.72210467471</v>
      </c>
      <c r="G29" s="15">
        <v>264.97144392113501</v>
      </c>
      <c r="H29" s="15">
        <v>7994.6449820911703</v>
      </c>
      <c r="AF29" s="17" t="s">
        <v>583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0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P29" s="26" t="str">
        <f t="shared" si="29"/>
        <v/>
      </c>
      <c r="DQ29" s="13" t="str">
        <f t="shared" si="0"/>
        <v/>
      </c>
      <c r="DR29" s="13" t="str">
        <f t="shared" si="1"/>
        <v/>
      </c>
      <c r="DS29" s="13" t="str">
        <f t="shared" si="2"/>
        <v/>
      </c>
      <c r="DT29" s="13" t="str">
        <f t="shared" si="3"/>
        <v/>
      </c>
      <c r="DU29" s="13" t="str">
        <f t="shared" si="4"/>
        <v/>
      </c>
      <c r="DV29" s="13" t="str">
        <f t="shared" si="5"/>
        <v/>
      </c>
      <c r="DW29" s="13" t="str">
        <f t="shared" si="6"/>
        <v/>
      </c>
      <c r="DX29" s="13" t="str">
        <f t="shared" si="7"/>
        <v/>
      </c>
      <c r="DY29" s="13" t="str">
        <f t="shared" si="8"/>
        <v/>
      </c>
      <c r="DZ29" s="13" t="str">
        <f t="shared" si="9"/>
        <v/>
      </c>
      <c r="EA29" s="13" t="str">
        <f t="shared" si="10"/>
        <v/>
      </c>
      <c r="EB29" s="13" t="str">
        <f t="shared" si="11"/>
        <v/>
      </c>
      <c r="EC29" s="13" t="str">
        <f t="shared" si="12"/>
        <v/>
      </c>
      <c r="ED29" s="13" t="str">
        <f t="shared" si="13"/>
        <v/>
      </c>
      <c r="EE29" s="13" t="str">
        <f t="shared" si="14"/>
        <v/>
      </c>
      <c r="EF29" s="13" t="str">
        <f t="shared" si="15"/>
        <v/>
      </c>
      <c r="EG29" s="13" t="str">
        <f t="shared" si="16"/>
        <v/>
      </c>
      <c r="EH29" s="13" t="str">
        <f t="shared" si="17"/>
        <v/>
      </c>
      <c r="EI29" s="13" t="str">
        <f t="shared" si="18"/>
        <v/>
      </c>
      <c r="EJ29" s="13" t="str">
        <f t="shared" si="19"/>
        <v/>
      </c>
      <c r="EK29" s="13" t="str">
        <f t="shared" si="20"/>
        <v/>
      </c>
      <c r="EL29" s="13" t="str">
        <f t="shared" si="21"/>
        <v/>
      </c>
      <c r="EM29" s="13" t="str">
        <f t="shared" si="22"/>
        <v/>
      </c>
      <c r="EN29" s="13" t="str">
        <f t="shared" si="23"/>
        <v/>
      </c>
      <c r="EO29" s="13" t="str">
        <f t="shared" si="24"/>
        <v/>
      </c>
      <c r="EP29" s="13" t="str">
        <f t="shared" si="25"/>
        <v/>
      </c>
      <c r="EQ29" s="13" t="str">
        <f t="shared" si="26"/>
        <v/>
      </c>
      <c r="ER29" s="13" t="str">
        <f t="shared" si="27"/>
        <v/>
      </c>
      <c r="ES29" s="13" t="str">
        <f t="shared" si="28"/>
        <v/>
      </c>
      <c r="ET29" s="13"/>
    </row>
    <row r="30" spans="1:150" x14ac:dyDescent="0.25">
      <c r="A30" s="78" t="s">
        <v>584</v>
      </c>
      <c r="B30" s="15">
        <v>256321.42088811001</v>
      </c>
      <c r="C30" s="15">
        <v>4111.8762274792398</v>
      </c>
      <c r="D30" s="15">
        <v>10943.9590037453</v>
      </c>
      <c r="E30" s="15">
        <v>40304.424940841302</v>
      </c>
      <c r="F30" s="15">
        <v>32050.525543981901</v>
      </c>
      <c r="G30" s="15">
        <v>2392.3032732076699</v>
      </c>
      <c r="H30" s="15">
        <v>41202.320301043503</v>
      </c>
      <c r="AF30" s="17" t="s">
        <v>585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17">
        <v>0</v>
      </c>
      <c r="CY30" s="17">
        <v>0</v>
      </c>
      <c r="CZ30" s="17">
        <v>0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0</v>
      </c>
      <c r="DJ30" s="17">
        <v>0</v>
      </c>
      <c r="DK30" s="17">
        <v>0</v>
      </c>
      <c r="DL30" s="17">
        <v>0</v>
      </c>
      <c r="DM30" s="17">
        <v>0</v>
      </c>
      <c r="DN30" s="17">
        <v>0</v>
      </c>
      <c r="DP30" s="26" t="str">
        <f t="shared" si="29"/>
        <v/>
      </c>
      <c r="DQ30" s="13" t="str">
        <f t="shared" si="0"/>
        <v/>
      </c>
      <c r="DR30" s="13" t="str">
        <f t="shared" si="1"/>
        <v/>
      </c>
      <c r="DS30" s="13" t="str">
        <f t="shared" si="2"/>
        <v/>
      </c>
      <c r="DT30" s="13" t="str">
        <f t="shared" si="3"/>
        <v/>
      </c>
      <c r="DU30" s="13" t="str">
        <f t="shared" si="4"/>
        <v/>
      </c>
      <c r="DV30" s="13" t="str">
        <f t="shared" si="5"/>
        <v/>
      </c>
      <c r="DW30" s="13" t="str">
        <f t="shared" si="6"/>
        <v/>
      </c>
      <c r="DX30" s="13" t="str">
        <f t="shared" si="7"/>
        <v/>
      </c>
      <c r="DY30" s="13" t="str">
        <f t="shared" si="8"/>
        <v/>
      </c>
      <c r="DZ30" s="13" t="str">
        <f t="shared" si="9"/>
        <v/>
      </c>
      <c r="EA30" s="13" t="str">
        <f t="shared" si="10"/>
        <v/>
      </c>
      <c r="EB30" s="13" t="str">
        <f t="shared" si="11"/>
        <v/>
      </c>
      <c r="EC30" s="13" t="str">
        <f t="shared" si="12"/>
        <v/>
      </c>
      <c r="ED30" s="13" t="str">
        <f t="shared" si="13"/>
        <v/>
      </c>
      <c r="EE30" s="13" t="str">
        <f t="shared" si="14"/>
        <v/>
      </c>
      <c r="EF30" s="13" t="str">
        <f t="shared" si="15"/>
        <v/>
      </c>
      <c r="EG30" s="13" t="str">
        <f t="shared" si="16"/>
        <v/>
      </c>
      <c r="EH30" s="13" t="str">
        <f t="shared" si="17"/>
        <v/>
      </c>
      <c r="EI30" s="13" t="str">
        <f t="shared" si="18"/>
        <v/>
      </c>
      <c r="EJ30" s="13" t="str">
        <f t="shared" si="19"/>
        <v/>
      </c>
      <c r="EK30" s="13" t="str">
        <f t="shared" si="20"/>
        <v/>
      </c>
      <c r="EL30" s="13" t="str">
        <f t="shared" si="21"/>
        <v/>
      </c>
      <c r="EM30" s="13" t="str">
        <f t="shared" si="22"/>
        <v/>
      </c>
      <c r="EN30" s="13" t="str">
        <f t="shared" si="23"/>
        <v/>
      </c>
      <c r="EO30" s="13" t="str">
        <f t="shared" si="24"/>
        <v/>
      </c>
      <c r="EP30" s="13" t="str">
        <f t="shared" si="25"/>
        <v/>
      </c>
      <c r="EQ30" s="13" t="str">
        <f t="shared" si="26"/>
        <v/>
      </c>
      <c r="ER30" s="13" t="str">
        <f t="shared" si="27"/>
        <v/>
      </c>
      <c r="ES30" s="13" t="str">
        <f t="shared" si="28"/>
        <v/>
      </c>
      <c r="ET30" s="13"/>
    </row>
    <row r="31" spans="1:150" x14ac:dyDescent="0.25">
      <c r="A31" s="78" t="s">
        <v>586</v>
      </c>
      <c r="B31" s="15">
        <v>14243.2741792415</v>
      </c>
      <c r="C31" s="15">
        <v>188.57629251803101</v>
      </c>
      <c r="D31" s="15">
        <v>812.07574689801004</v>
      </c>
      <c r="E31" s="15">
        <v>1848.32052583324</v>
      </c>
      <c r="F31" s="15">
        <v>1440.8926905277201</v>
      </c>
      <c r="G31" s="15">
        <v>115.55558576411801</v>
      </c>
      <c r="H31" s="15">
        <v>3171.2928645192201</v>
      </c>
      <c r="AF31" s="17" t="s">
        <v>587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P31" s="26" t="str">
        <f t="shared" si="29"/>
        <v/>
      </c>
      <c r="DQ31" s="13" t="str">
        <f t="shared" si="0"/>
        <v/>
      </c>
      <c r="DR31" s="13" t="str">
        <f t="shared" si="1"/>
        <v/>
      </c>
      <c r="DS31" s="13" t="str">
        <f t="shared" si="2"/>
        <v/>
      </c>
      <c r="DT31" s="13" t="str">
        <f t="shared" si="3"/>
        <v/>
      </c>
      <c r="DU31" s="13" t="str">
        <f t="shared" si="4"/>
        <v/>
      </c>
      <c r="DV31" s="13" t="str">
        <f t="shared" si="5"/>
        <v/>
      </c>
      <c r="DW31" s="13" t="str">
        <f t="shared" si="6"/>
        <v/>
      </c>
      <c r="DX31" s="13" t="str">
        <f t="shared" si="7"/>
        <v/>
      </c>
      <c r="DY31" s="13" t="str">
        <f t="shared" si="8"/>
        <v/>
      </c>
      <c r="DZ31" s="13" t="str">
        <f t="shared" si="9"/>
        <v/>
      </c>
      <c r="EA31" s="13" t="str">
        <f t="shared" si="10"/>
        <v/>
      </c>
      <c r="EB31" s="13" t="str">
        <f t="shared" si="11"/>
        <v/>
      </c>
      <c r="EC31" s="13" t="str">
        <f t="shared" si="12"/>
        <v/>
      </c>
      <c r="ED31" s="13" t="str">
        <f t="shared" si="13"/>
        <v/>
      </c>
      <c r="EE31" s="13" t="str">
        <f t="shared" si="14"/>
        <v/>
      </c>
      <c r="EF31" s="13" t="str">
        <f t="shared" si="15"/>
        <v/>
      </c>
      <c r="EG31" s="13" t="str">
        <f t="shared" si="16"/>
        <v/>
      </c>
      <c r="EH31" s="13" t="str">
        <f t="shared" si="17"/>
        <v/>
      </c>
      <c r="EI31" s="13" t="str">
        <f t="shared" si="18"/>
        <v/>
      </c>
      <c r="EJ31" s="13" t="str">
        <f t="shared" si="19"/>
        <v/>
      </c>
      <c r="EK31" s="13" t="str">
        <f t="shared" si="20"/>
        <v/>
      </c>
      <c r="EL31" s="13" t="str">
        <f t="shared" si="21"/>
        <v/>
      </c>
      <c r="EM31" s="13" t="str">
        <f t="shared" si="22"/>
        <v/>
      </c>
      <c r="EN31" s="13" t="str">
        <f t="shared" si="23"/>
        <v/>
      </c>
      <c r="EO31" s="13" t="str">
        <f t="shared" si="24"/>
        <v/>
      </c>
      <c r="EP31" s="13" t="str">
        <f t="shared" si="25"/>
        <v/>
      </c>
      <c r="EQ31" s="13" t="str">
        <f t="shared" si="26"/>
        <v/>
      </c>
      <c r="ER31" s="13" t="str">
        <f t="shared" si="27"/>
        <v/>
      </c>
      <c r="ES31" s="13" t="str">
        <f t="shared" si="28"/>
        <v/>
      </c>
      <c r="ET31" s="13"/>
    </row>
    <row r="32" spans="1:150" x14ac:dyDescent="0.25">
      <c r="A32" s="78" t="s">
        <v>588</v>
      </c>
      <c r="B32" s="15">
        <v>99427.767371544207</v>
      </c>
      <c r="C32" s="15">
        <v>1532.7616511347001</v>
      </c>
      <c r="D32" s="15">
        <v>4000.42113206985</v>
      </c>
      <c r="E32" s="15">
        <v>15729.9263830781</v>
      </c>
      <c r="F32" s="15">
        <v>12380.506771753</v>
      </c>
      <c r="G32" s="15">
        <v>925.43841623940295</v>
      </c>
      <c r="H32" s="15">
        <v>16409.316503473001</v>
      </c>
      <c r="AF32" s="17" t="s">
        <v>589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P32" s="26" t="str">
        <f t="shared" si="29"/>
        <v/>
      </c>
      <c r="DQ32" s="13" t="str">
        <f t="shared" si="0"/>
        <v/>
      </c>
      <c r="DR32" s="13" t="str">
        <f t="shared" si="1"/>
        <v/>
      </c>
      <c r="DS32" s="13" t="str">
        <f t="shared" si="2"/>
        <v/>
      </c>
      <c r="DT32" s="13" t="str">
        <f t="shared" si="3"/>
        <v/>
      </c>
      <c r="DU32" s="13" t="str">
        <f t="shared" si="4"/>
        <v/>
      </c>
      <c r="DV32" s="13" t="str">
        <f t="shared" si="5"/>
        <v/>
      </c>
      <c r="DW32" s="13" t="str">
        <f t="shared" si="6"/>
        <v/>
      </c>
      <c r="DX32" s="13" t="str">
        <f t="shared" si="7"/>
        <v/>
      </c>
      <c r="DY32" s="13" t="str">
        <f t="shared" si="8"/>
        <v/>
      </c>
      <c r="DZ32" s="13" t="str">
        <f t="shared" si="9"/>
        <v/>
      </c>
      <c r="EA32" s="13" t="str">
        <f t="shared" si="10"/>
        <v/>
      </c>
      <c r="EB32" s="13" t="str">
        <f t="shared" si="11"/>
        <v/>
      </c>
      <c r="EC32" s="13" t="str">
        <f t="shared" si="12"/>
        <v/>
      </c>
      <c r="ED32" s="13" t="str">
        <f t="shared" si="13"/>
        <v/>
      </c>
      <c r="EE32" s="13" t="str">
        <f t="shared" si="14"/>
        <v/>
      </c>
      <c r="EF32" s="13" t="str">
        <f t="shared" si="15"/>
        <v/>
      </c>
      <c r="EG32" s="13" t="str">
        <f t="shared" si="16"/>
        <v/>
      </c>
      <c r="EH32" s="13" t="str">
        <f t="shared" si="17"/>
        <v/>
      </c>
      <c r="EI32" s="13" t="str">
        <f t="shared" si="18"/>
        <v/>
      </c>
      <c r="EJ32" s="13" t="str">
        <f t="shared" si="19"/>
        <v/>
      </c>
      <c r="EK32" s="13" t="str">
        <f t="shared" si="20"/>
        <v/>
      </c>
      <c r="EL32" s="13" t="str">
        <f t="shared" si="21"/>
        <v/>
      </c>
      <c r="EM32" s="13" t="str">
        <f t="shared" si="22"/>
        <v/>
      </c>
      <c r="EN32" s="13" t="str">
        <f t="shared" si="23"/>
        <v/>
      </c>
      <c r="EO32" s="13" t="str">
        <f t="shared" si="24"/>
        <v/>
      </c>
      <c r="EP32" s="13" t="str">
        <f t="shared" si="25"/>
        <v/>
      </c>
      <c r="EQ32" s="13" t="str">
        <f t="shared" si="26"/>
        <v/>
      </c>
      <c r="ER32" s="13" t="str">
        <f t="shared" si="27"/>
        <v/>
      </c>
      <c r="ES32" s="13" t="str">
        <f t="shared" si="28"/>
        <v/>
      </c>
      <c r="ET32" s="13"/>
    </row>
    <row r="33" spans="1:150" x14ac:dyDescent="0.25">
      <c r="A33" s="78" t="s">
        <v>590</v>
      </c>
      <c r="B33" s="15">
        <v>31007.931218320799</v>
      </c>
      <c r="C33" s="15">
        <v>424.15285564172302</v>
      </c>
      <c r="D33" s="15">
        <v>1418.31115143188</v>
      </c>
      <c r="E33" s="15">
        <v>4477.08425097913</v>
      </c>
      <c r="F33" s="15">
        <v>3481.9815484779701</v>
      </c>
      <c r="G33" s="15">
        <v>257.30908100096599</v>
      </c>
      <c r="H33" s="15">
        <v>6678.2895551500296</v>
      </c>
      <c r="AF33" s="17" t="s">
        <v>591</v>
      </c>
      <c r="AG33" s="17">
        <v>390.18317303114998</v>
      </c>
      <c r="AH33" s="17">
        <v>143.839391614172</v>
      </c>
      <c r="AI33" s="17">
        <v>0</v>
      </c>
      <c r="AJ33" s="17">
        <v>0</v>
      </c>
      <c r="AK33" s="17">
        <v>0</v>
      </c>
      <c r="AL33" s="17">
        <v>337.16701595767699</v>
      </c>
      <c r="AM33" s="17">
        <v>337.16701595767699</v>
      </c>
      <c r="AN33" s="17">
        <v>77.483247232047503</v>
      </c>
      <c r="AO33" s="17">
        <v>124.30973545588201</v>
      </c>
      <c r="AP33" s="17">
        <v>98.448529213042207</v>
      </c>
      <c r="AQ33" s="17">
        <v>0</v>
      </c>
      <c r="AR33" s="17">
        <v>0</v>
      </c>
      <c r="AS33" s="17">
        <v>0</v>
      </c>
      <c r="AT33" s="17">
        <v>980.71561027307496</v>
      </c>
      <c r="AU33" s="17">
        <v>30900.7694994956</v>
      </c>
      <c r="AV33" s="17">
        <v>249.95568844289701</v>
      </c>
      <c r="AW33" s="17">
        <v>123.31764737226401</v>
      </c>
      <c r="AX33" s="17">
        <v>85.708024967614904</v>
      </c>
      <c r="AY33" s="17">
        <v>10.998074043044101</v>
      </c>
      <c r="AZ33" s="17">
        <v>41.567944240808103</v>
      </c>
      <c r="BA33" s="17">
        <v>412.73165214172798</v>
      </c>
      <c r="BB33" s="17">
        <v>412.73165214172798</v>
      </c>
      <c r="BC33" s="17">
        <v>365.85120397304399</v>
      </c>
      <c r="BD33" s="17">
        <v>0</v>
      </c>
      <c r="BE33" s="17">
        <v>0</v>
      </c>
      <c r="BF33" s="17">
        <v>8553038.7899513301</v>
      </c>
      <c r="BG33" s="17">
        <v>0</v>
      </c>
      <c r="BH33" s="17">
        <v>438.72373247220202</v>
      </c>
      <c r="BI33" s="17">
        <v>40.507702490523997</v>
      </c>
      <c r="BJ33" s="17">
        <v>50.938541693891203</v>
      </c>
      <c r="BK33" s="17">
        <v>453.93479972801998</v>
      </c>
      <c r="BL33" s="17">
        <v>34.890247771885498</v>
      </c>
      <c r="BM33" s="17">
        <v>0</v>
      </c>
      <c r="BN33" s="17">
        <v>0</v>
      </c>
      <c r="BO33" s="17">
        <v>174.06352072281101</v>
      </c>
      <c r="BP33" s="17">
        <v>0</v>
      </c>
      <c r="BQ33" s="17">
        <v>136.22982072469401</v>
      </c>
      <c r="BR33" s="17">
        <v>21.059757818103801</v>
      </c>
      <c r="BS33" s="17">
        <v>422.17128653802598</v>
      </c>
      <c r="BT33" s="17">
        <v>0</v>
      </c>
      <c r="BU33" s="17">
        <v>6999.6057245214497</v>
      </c>
      <c r="BV33" s="17">
        <v>1271.6116646769899</v>
      </c>
      <c r="BW33" s="17">
        <v>141.290176158115</v>
      </c>
      <c r="BX33" s="17">
        <v>1412.9018408351101</v>
      </c>
      <c r="BY33" s="17">
        <v>0.27141772763781302</v>
      </c>
      <c r="BZ33" s="17">
        <v>265.37568802961903</v>
      </c>
      <c r="CA33" s="17">
        <v>18.950673506151801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0.62975433720795604</v>
      </c>
      <c r="CH33" s="17">
        <v>1778.67724729575</v>
      </c>
      <c r="CI33" s="17">
        <v>10.616890392587999</v>
      </c>
      <c r="CJ33" s="17">
        <v>64.974727688398602</v>
      </c>
      <c r="CK33" s="17">
        <v>162.112736707507</v>
      </c>
      <c r="CL33" s="17">
        <v>0.57230575781125104</v>
      </c>
      <c r="CM33" s="17">
        <v>0</v>
      </c>
      <c r="CN33" s="17">
        <v>49.386686363861799</v>
      </c>
      <c r="CO33" s="17">
        <v>4462.26325939443</v>
      </c>
      <c r="CP33" s="17">
        <v>3469.8704105267798</v>
      </c>
      <c r="CQ33" s="17">
        <v>992.39284886764995</v>
      </c>
      <c r="CR33" s="17">
        <v>1.0307803012615899</v>
      </c>
      <c r="CS33" s="17">
        <v>1.4082400723115999E-2</v>
      </c>
      <c r="CT33" s="17">
        <v>465.888573841057</v>
      </c>
      <c r="CU33" s="17">
        <v>4.62329744561473</v>
      </c>
      <c r="CV33" s="17">
        <v>1101.7474005853201</v>
      </c>
      <c r="CW33" s="17">
        <v>14.873182483175899</v>
      </c>
      <c r="CX33" s="17">
        <v>3.0782867730396699</v>
      </c>
      <c r="CY33" s="17">
        <v>1573.9250027282201</v>
      </c>
      <c r="CZ33" s="17">
        <v>38.714404770244599</v>
      </c>
      <c r="DA33" s="17">
        <v>1.84422750960388</v>
      </c>
      <c r="DB33" s="17">
        <v>14.503694167121299</v>
      </c>
      <c r="DC33" s="17">
        <v>4.8781044263297997E-2</v>
      </c>
      <c r="DD33" s="17">
        <v>256.43098878398501</v>
      </c>
      <c r="DE33" s="17">
        <v>425.84346907957701</v>
      </c>
      <c r="DF33" s="17">
        <v>0</v>
      </c>
      <c r="DG33" s="17">
        <v>0</v>
      </c>
      <c r="DH33" s="17">
        <v>7.3076701348900102</v>
      </c>
      <c r="DI33" s="17">
        <v>106.605114038831</v>
      </c>
      <c r="DJ33" s="17">
        <v>0</v>
      </c>
      <c r="DK33" s="17">
        <v>70.771034925001999</v>
      </c>
      <c r="DL33" s="17">
        <v>6652.7846047939502</v>
      </c>
      <c r="DM33" s="17">
        <v>0</v>
      </c>
      <c r="DN33" s="17">
        <v>47.139191223836299</v>
      </c>
      <c r="DP33" s="26">
        <f t="shared" si="29"/>
        <v>1.0521317223283591</v>
      </c>
      <c r="DQ33" s="13">
        <f t="shared" si="0"/>
        <v>-3.4559454505588816E-3</v>
      </c>
      <c r="DR33" s="13">
        <f t="shared" si="1"/>
        <v>-4.6718278029721644E-3</v>
      </c>
      <c r="DS33" s="13">
        <f t="shared" si="2"/>
        <v>-3.8139096567836295E-3</v>
      </c>
      <c r="DT33" s="13">
        <f t="shared" si="3"/>
        <v>-3.3104115879567762E-3</v>
      </c>
      <c r="DU33" s="13">
        <f t="shared" si="4"/>
        <v>-3.4782315134565633E-3</v>
      </c>
      <c r="DV33" s="13">
        <f t="shared" si="5"/>
        <v>-3.412597074168858E-3</v>
      </c>
      <c r="DW33" s="13">
        <f t="shared" si="6"/>
        <v>-3.8190842348863213E-3</v>
      </c>
      <c r="DX33" s="13" t="e">
        <f t="shared" si="7"/>
        <v>#DIV/0!</v>
      </c>
      <c r="DY33" s="13" t="str">
        <f t="shared" si="8"/>
        <v/>
      </c>
      <c r="DZ33" s="13" t="str">
        <f t="shared" si="9"/>
        <v/>
      </c>
      <c r="EA33" s="13" t="str">
        <f t="shared" si="10"/>
        <v/>
      </c>
      <c r="EB33" s="13" t="e">
        <f t="shared" si="11"/>
        <v>#DIV/0!</v>
      </c>
      <c r="EC33" s="13" t="str">
        <f t="shared" si="12"/>
        <v/>
      </c>
      <c r="ED33" s="13" t="str">
        <f t="shared" si="13"/>
        <v/>
      </c>
      <c r="EE33" s="13" t="str">
        <f t="shared" si="14"/>
        <v/>
      </c>
      <c r="EF33" s="13" t="e">
        <f t="shared" si="15"/>
        <v>#DIV/0!</v>
      </c>
      <c r="EG33" s="13" t="str">
        <f t="shared" si="16"/>
        <v/>
      </c>
      <c r="EH33" s="13" t="str">
        <f t="shared" si="17"/>
        <v/>
      </c>
      <c r="EI33" s="13" t="e">
        <f t="shared" si="18"/>
        <v>#DIV/0!</v>
      </c>
      <c r="EJ33" s="13" t="str">
        <f t="shared" si="19"/>
        <v/>
      </c>
      <c r="EK33" s="13" t="e">
        <f t="shared" si="20"/>
        <v>#DIV/0!</v>
      </c>
      <c r="EL33" s="13" t="str">
        <f t="shared" si="21"/>
        <v/>
      </c>
      <c r="EM33" s="13" t="str">
        <f t="shared" si="22"/>
        <v/>
      </c>
      <c r="EN33" s="13" t="str">
        <f t="shared" si="23"/>
        <v/>
      </c>
      <c r="EO33" s="13" t="str">
        <f t="shared" si="24"/>
        <v/>
      </c>
      <c r="EP33" s="13" t="str">
        <f t="shared" si="25"/>
        <v/>
      </c>
      <c r="EQ33" s="13" t="str">
        <f t="shared" si="26"/>
        <v/>
      </c>
      <c r="ER33" s="13" t="str">
        <f t="shared" si="27"/>
        <v/>
      </c>
      <c r="ES33" s="13" t="str">
        <f t="shared" si="28"/>
        <v/>
      </c>
      <c r="ET33" s="13"/>
    </row>
    <row r="34" spans="1:150" x14ac:dyDescent="0.25">
      <c r="A34" s="78" t="s">
        <v>592</v>
      </c>
      <c r="B34" s="15">
        <v>590534.77176365606</v>
      </c>
      <c r="C34" s="15">
        <v>5877.0347777068901</v>
      </c>
      <c r="D34" s="15">
        <v>29205.3646117307</v>
      </c>
      <c r="E34" s="15">
        <v>82043.315946431001</v>
      </c>
      <c r="F34" s="15">
        <v>64658.200682795003</v>
      </c>
      <c r="G34" s="15">
        <v>3565.1133680971998</v>
      </c>
      <c r="H34" s="15">
        <v>163939.254203099</v>
      </c>
      <c r="AF34" s="17" t="s">
        <v>593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P34" s="26" t="str">
        <f t="shared" si="29"/>
        <v/>
      </c>
      <c r="DQ34" s="13" t="str">
        <f t="shared" si="0"/>
        <v/>
      </c>
      <c r="DR34" s="13" t="str">
        <f t="shared" si="1"/>
        <v/>
      </c>
      <c r="DS34" s="13" t="str">
        <f t="shared" si="2"/>
        <v/>
      </c>
      <c r="DT34" s="13" t="str">
        <f t="shared" si="3"/>
        <v/>
      </c>
      <c r="DU34" s="13" t="str">
        <f t="shared" si="4"/>
        <v/>
      </c>
      <c r="DV34" s="13" t="str">
        <f t="shared" si="5"/>
        <v/>
      </c>
      <c r="DW34" s="13" t="str">
        <f t="shared" si="6"/>
        <v/>
      </c>
      <c r="DX34" s="13" t="str">
        <f t="shared" si="7"/>
        <v/>
      </c>
      <c r="DY34" s="13" t="str">
        <f t="shared" si="8"/>
        <v/>
      </c>
      <c r="DZ34" s="13" t="str">
        <f t="shared" si="9"/>
        <v/>
      </c>
      <c r="EA34" s="13" t="str">
        <f t="shared" si="10"/>
        <v/>
      </c>
      <c r="EB34" s="13" t="str">
        <f t="shared" si="11"/>
        <v/>
      </c>
      <c r="EC34" s="13" t="str">
        <f t="shared" si="12"/>
        <v/>
      </c>
      <c r="ED34" s="13" t="str">
        <f t="shared" si="13"/>
        <v/>
      </c>
      <c r="EE34" s="13" t="str">
        <f t="shared" si="14"/>
        <v/>
      </c>
      <c r="EF34" s="13" t="str">
        <f t="shared" si="15"/>
        <v/>
      </c>
      <c r="EG34" s="13" t="str">
        <f t="shared" si="16"/>
        <v/>
      </c>
      <c r="EH34" s="13" t="str">
        <f t="shared" si="17"/>
        <v/>
      </c>
      <c r="EI34" s="13" t="str">
        <f t="shared" si="18"/>
        <v/>
      </c>
      <c r="EJ34" s="13" t="str">
        <f t="shared" si="19"/>
        <v/>
      </c>
      <c r="EK34" s="13" t="str">
        <f t="shared" si="20"/>
        <v/>
      </c>
      <c r="EL34" s="13" t="str">
        <f t="shared" si="21"/>
        <v/>
      </c>
      <c r="EM34" s="13" t="str">
        <f t="shared" si="22"/>
        <v/>
      </c>
      <c r="EN34" s="13" t="str">
        <f t="shared" si="23"/>
        <v/>
      </c>
      <c r="EO34" s="13" t="str">
        <f t="shared" si="24"/>
        <v/>
      </c>
      <c r="EP34" s="13" t="str">
        <f t="shared" si="25"/>
        <v/>
      </c>
      <c r="EQ34" s="13" t="str">
        <f t="shared" si="26"/>
        <v/>
      </c>
      <c r="ER34" s="13" t="str">
        <f t="shared" si="27"/>
        <v/>
      </c>
      <c r="ES34" s="13" t="str">
        <f t="shared" si="28"/>
        <v/>
      </c>
      <c r="ET34" s="13"/>
    </row>
    <row r="35" spans="1:150" x14ac:dyDescent="0.25">
      <c r="A35" s="78" t="s">
        <v>594</v>
      </c>
      <c r="B35" s="15">
        <v>20513.362196025199</v>
      </c>
      <c r="C35" s="15">
        <v>272.57069869869599</v>
      </c>
      <c r="D35" s="15">
        <v>1074.2555933062399</v>
      </c>
      <c r="E35" s="15">
        <v>2741.0016347003698</v>
      </c>
      <c r="F35" s="15">
        <v>2149.0303514489201</v>
      </c>
      <c r="G35" s="15">
        <v>155.13505782298199</v>
      </c>
      <c r="H35" s="15">
        <v>5056.0718351032501</v>
      </c>
      <c r="AF35" s="17" t="s">
        <v>595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P35" s="26" t="str">
        <f t="shared" si="29"/>
        <v/>
      </c>
      <c r="DQ35" s="13" t="str">
        <f t="shared" ref="DQ35:DQ52" si="30">IF(AU35&lt;&gt;0,(AU35-B35)/B35,"")</f>
        <v/>
      </c>
      <c r="DR35" s="13" t="str">
        <f t="shared" ref="DR35:DR52" si="31">IF(BS35&lt;&gt;0,(BS35-C35)/C35,"")</f>
        <v/>
      </c>
      <c r="DS35" s="13" t="str">
        <f t="shared" ref="DS35:DS52" si="32">IF(BX35&lt;&gt;0,(BX35-D35)/D35,"")</f>
        <v/>
      </c>
      <c r="DT35" s="13" t="str">
        <f t="shared" ref="DT35:DT52" si="33">IF(CO35&lt;&gt;0,(CO35-E35)/E35,"")</f>
        <v/>
      </c>
      <c r="DU35" s="13" t="str">
        <f t="shared" ref="DU35:DU52" si="34">IF(CP35&lt;&gt;0,(CP35-F35)/F35,"")</f>
        <v/>
      </c>
      <c r="DV35" s="13" t="str">
        <f t="shared" ref="DV35:DV52" si="35">IF(DD35&lt;&gt;0,(DD35-G35)/G35,"")</f>
        <v/>
      </c>
      <c r="DW35" s="13" t="str">
        <f t="shared" ref="DW35:DW52" si="36">IF(DL35&lt;&gt;0,(DL35-H35)/H35,"")</f>
        <v/>
      </c>
      <c r="DX35" s="13" t="str">
        <f t="shared" si="7"/>
        <v/>
      </c>
      <c r="DY35" s="13" t="str">
        <f t="shared" si="8"/>
        <v/>
      </c>
      <c r="DZ35" s="13" t="str">
        <f t="shared" si="9"/>
        <v/>
      </c>
      <c r="EA35" s="13" t="str">
        <f t="shared" si="10"/>
        <v/>
      </c>
      <c r="EB35" s="13" t="str">
        <f t="shared" si="11"/>
        <v/>
      </c>
      <c r="EC35" s="13" t="str">
        <f t="shared" si="12"/>
        <v/>
      </c>
      <c r="ED35" s="13" t="str">
        <f t="shared" si="13"/>
        <v/>
      </c>
      <c r="EE35" s="13" t="str">
        <f t="shared" si="14"/>
        <v/>
      </c>
      <c r="EF35" s="13" t="str">
        <f t="shared" si="15"/>
        <v/>
      </c>
      <c r="EG35" s="13" t="str">
        <f t="shared" si="16"/>
        <v/>
      </c>
      <c r="EH35" s="13" t="str">
        <f t="shared" si="17"/>
        <v/>
      </c>
      <c r="EI35" s="13" t="str">
        <f t="shared" si="18"/>
        <v/>
      </c>
      <c r="EJ35" s="13" t="str">
        <f t="shared" si="19"/>
        <v/>
      </c>
      <c r="EK35" s="13" t="str">
        <f t="shared" si="20"/>
        <v/>
      </c>
      <c r="EL35" s="13" t="str">
        <f t="shared" si="21"/>
        <v/>
      </c>
      <c r="EM35" s="13" t="str">
        <f t="shared" si="22"/>
        <v/>
      </c>
      <c r="EN35" s="13" t="str">
        <f t="shared" si="23"/>
        <v/>
      </c>
      <c r="EO35" s="13" t="str">
        <f t="shared" si="24"/>
        <v/>
      </c>
      <c r="EP35" s="13" t="str">
        <f t="shared" si="25"/>
        <v/>
      </c>
      <c r="EQ35" s="13" t="str">
        <f t="shared" si="26"/>
        <v/>
      </c>
      <c r="ER35" s="13" t="str">
        <f t="shared" si="27"/>
        <v/>
      </c>
      <c r="ES35" s="13" t="str">
        <f t="shared" si="28"/>
        <v/>
      </c>
      <c r="ET35" s="13"/>
    </row>
    <row r="36" spans="1:150" x14ac:dyDescent="0.25">
      <c r="A36" s="78" t="s">
        <v>596</v>
      </c>
      <c r="B36" s="15">
        <v>6892.7921232872504</v>
      </c>
      <c r="C36" s="15">
        <v>84.922357779232499</v>
      </c>
      <c r="D36" s="15">
        <v>409.55477904677798</v>
      </c>
      <c r="E36" s="15">
        <v>809.581942381879</v>
      </c>
      <c r="F36" s="15">
        <v>633.27822286616004</v>
      </c>
      <c r="G36" s="15">
        <v>44.366543876980899</v>
      </c>
      <c r="H36" s="15">
        <v>2093.48952352071</v>
      </c>
      <c r="AF36" s="17" t="s">
        <v>597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P36" s="26" t="str">
        <f t="shared" si="29"/>
        <v/>
      </c>
      <c r="DQ36" s="13" t="str">
        <f t="shared" si="30"/>
        <v/>
      </c>
      <c r="DR36" s="13" t="str">
        <f t="shared" si="31"/>
        <v/>
      </c>
      <c r="DS36" s="13" t="str">
        <f t="shared" si="32"/>
        <v/>
      </c>
      <c r="DT36" s="13" t="str">
        <f t="shared" si="33"/>
        <v/>
      </c>
      <c r="DU36" s="13" t="str">
        <f t="shared" si="34"/>
        <v/>
      </c>
      <c r="DV36" s="13" t="str">
        <f t="shared" si="35"/>
        <v/>
      </c>
      <c r="DW36" s="13" t="str">
        <f t="shared" si="36"/>
        <v/>
      </c>
      <c r="DX36" s="13" t="str">
        <f t="shared" si="7"/>
        <v/>
      </c>
      <c r="DY36" s="13" t="str">
        <f t="shared" si="8"/>
        <v/>
      </c>
      <c r="DZ36" s="13" t="str">
        <f t="shared" si="9"/>
        <v/>
      </c>
      <c r="EA36" s="13" t="str">
        <f t="shared" si="10"/>
        <v/>
      </c>
      <c r="EB36" s="13" t="str">
        <f t="shared" si="11"/>
        <v/>
      </c>
      <c r="EC36" s="13" t="str">
        <f t="shared" si="12"/>
        <v/>
      </c>
      <c r="ED36" s="13" t="str">
        <f t="shared" si="13"/>
        <v/>
      </c>
      <c r="EE36" s="13" t="str">
        <f t="shared" si="14"/>
        <v/>
      </c>
      <c r="EF36" s="13" t="str">
        <f t="shared" si="15"/>
        <v/>
      </c>
      <c r="EG36" s="13" t="str">
        <f t="shared" si="16"/>
        <v/>
      </c>
      <c r="EH36" s="13" t="str">
        <f t="shared" si="17"/>
        <v/>
      </c>
      <c r="EI36" s="13" t="str">
        <f t="shared" si="18"/>
        <v/>
      </c>
      <c r="EJ36" s="13" t="str">
        <f t="shared" si="19"/>
        <v/>
      </c>
      <c r="EK36" s="13" t="str">
        <f t="shared" si="20"/>
        <v/>
      </c>
      <c r="EL36" s="13" t="str">
        <f t="shared" si="21"/>
        <v/>
      </c>
      <c r="EM36" s="13" t="str">
        <f t="shared" si="22"/>
        <v/>
      </c>
      <c r="EN36" s="13" t="str">
        <f t="shared" si="23"/>
        <v/>
      </c>
      <c r="EO36" s="13" t="str">
        <f t="shared" si="24"/>
        <v/>
      </c>
      <c r="EP36" s="13" t="str">
        <f t="shared" si="25"/>
        <v/>
      </c>
      <c r="EQ36" s="13" t="str">
        <f t="shared" si="26"/>
        <v/>
      </c>
      <c r="ER36" s="13" t="str">
        <f t="shared" si="27"/>
        <v/>
      </c>
      <c r="ES36" s="13" t="str">
        <f t="shared" si="28"/>
        <v/>
      </c>
      <c r="ET36" s="13"/>
    </row>
    <row r="37" spans="1:150" x14ac:dyDescent="0.25">
      <c r="A37" s="78" t="s">
        <v>598</v>
      </c>
      <c r="B37" s="15">
        <v>597845.34106132202</v>
      </c>
      <c r="C37" s="15">
        <v>4946.9206227602799</v>
      </c>
      <c r="D37" s="15">
        <v>31226.893564112499</v>
      </c>
      <c r="E37" s="15">
        <v>79673.0537628108</v>
      </c>
      <c r="F37" s="15">
        <v>63018.361602470402</v>
      </c>
      <c r="G37" s="15">
        <v>2942.5243244377202</v>
      </c>
      <c r="H37" s="15">
        <v>188376.398229174</v>
      </c>
      <c r="AF37" s="17" t="s">
        <v>599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7">
        <v>0</v>
      </c>
      <c r="DA37" s="17">
        <v>0</v>
      </c>
      <c r="DB37" s="17">
        <v>0</v>
      </c>
      <c r="DC37" s="17">
        <v>0</v>
      </c>
      <c r="DD37" s="17">
        <v>0</v>
      </c>
      <c r="DE37" s="17">
        <v>0</v>
      </c>
      <c r="DF37" s="17">
        <v>0</v>
      </c>
      <c r="DG37" s="17">
        <v>0</v>
      </c>
      <c r="DH37" s="17">
        <v>0</v>
      </c>
      <c r="DI37" s="17">
        <v>0</v>
      </c>
      <c r="DJ37" s="17">
        <v>0</v>
      </c>
      <c r="DK37" s="17">
        <v>0</v>
      </c>
      <c r="DL37" s="17">
        <v>0</v>
      </c>
      <c r="DM37" s="17">
        <v>0</v>
      </c>
      <c r="DN37" s="17">
        <v>0</v>
      </c>
      <c r="DP37" s="26" t="str">
        <f t="shared" si="29"/>
        <v/>
      </c>
      <c r="DQ37" s="13" t="str">
        <f t="shared" si="30"/>
        <v/>
      </c>
      <c r="DR37" s="13" t="str">
        <f t="shared" si="31"/>
        <v/>
      </c>
      <c r="DS37" s="13" t="str">
        <f t="shared" si="32"/>
        <v/>
      </c>
      <c r="DT37" s="13" t="str">
        <f t="shared" si="33"/>
        <v/>
      </c>
      <c r="DU37" s="13" t="str">
        <f t="shared" si="34"/>
        <v/>
      </c>
      <c r="DV37" s="13" t="str">
        <f t="shared" si="35"/>
        <v/>
      </c>
      <c r="DW37" s="13" t="str">
        <f t="shared" si="36"/>
        <v/>
      </c>
      <c r="DX37" s="13" t="str">
        <f t="shared" si="7"/>
        <v/>
      </c>
      <c r="DY37" s="13" t="str">
        <f t="shared" si="8"/>
        <v/>
      </c>
      <c r="DZ37" s="13" t="str">
        <f t="shared" si="9"/>
        <v/>
      </c>
      <c r="EA37" s="13" t="str">
        <f t="shared" si="10"/>
        <v/>
      </c>
      <c r="EB37" s="13" t="str">
        <f t="shared" si="11"/>
        <v/>
      </c>
      <c r="EC37" s="13" t="str">
        <f t="shared" si="12"/>
        <v/>
      </c>
      <c r="ED37" s="13" t="str">
        <f t="shared" si="13"/>
        <v/>
      </c>
      <c r="EE37" s="13" t="str">
        <f t="shared" si="14"/>
        <v/>
      </c>
      <c r="EF37" s="13" t="str">
        <f t="shared" si="15"/>
        <v/>
      </c>
      <c r="EG37" s="13" t="str">
        <f t="shared" si="16"/>
        <v/>
      </c>
      <c r="EH37" s="13" t="str">
        <f t="shared" si="17"/>
        <v/>
      </c>
      <c r="EI37" s="13" t="str">
        <f t="shared" si="18"/>
        <v/>
      </c>
      <c r="EJ37" s="13" t="str">
        <f t="shared" si="19"/>
        <v/>
      </c>
      <c r="EK37" s="13" t="str">
        <f t="shared" si="20"/>
        <v/>
      </c>
      <c r="EL37" s="13" t="str">
        <f t="shared" si="21"/>
        <v/>
      </c>
      <c r="EM37" s="13" t="str">
        <f t="shared" si="22"/>
        <v/>
      </c>
      <c r="EN37" s="13" t="str">
        <f t="shared" si="23"/>
        <v/>
      </c>
      <c r="EO37" s="13" t="str">
        <f t="shared" si="24"/>
        <v/>
      </c>
      <c r="EP37" s="13" t="str">
        <f t="shared" si="25"/>
        <v/>
      </c>
      <c r="EQ37" s="13" t="str">
        <f t="shared" si="26"/>
        <v/>
      </c>
      <c r="ER37" s="13" t="str">
        <f t="shared" si="27"/>
        <v/>
      </c>
      <c r="ES37" s="13" t="str">
        <f t="shared" si="28"/>
        <v/>
      </c>
      <c r="ET37" s="13"/>
    </row>
    <row r="38" spans="1:150" x14ac:dyDescent="0.25">
      <c r="A38" s="78" t="s">
        <v>600</v>
      </c>
      <c r="B38" s="15">
        <v>39550.051389099302</v>
      </c>
      <c r="C38" s="15">
        <v>502.17559346617497</v>
      </c>
      <c r="D38" s="15">
        <v>2038.21642158649</v>
      </c>
      <c r="E38" s="15">
        <v>5347.8556797215197</v>
      </c>
      <c r="F38" s="15">
        <v>4225.9427443006598</v>
      </c>
      <c r="G38" s="15">
        <v>277.38754764382901</v>
      </c>
      <c r="H38" s="15">
        <v>10291.8911947339</v>
      </c>
      <c r="AF38" s="17" t="s">
        <v>601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P38" s="26" t="str">
        <f t="shared" si="29"/>
        <v/>
      </c>
      <c r="DQ38" s="13" t="str">
        <f t="shared" si="30"/>
        <v/>
      </c>
      <c r="DR38" s="13" t="str">
        <f t="shared" si="31"/>
        <v/>
      </c>
      <c r="DS38" s="13" t="str">
        <f t="shared" si="32"/>
        <v/>
      </c>
      <c r="DT38" s="13" t="str">
        <f t="shared" si="33"/>
        <v/>
      </c>
      <c r="DU38" s="13" t="str">
        <f t="shared" si="34"/>
        <v/>
      </c>
      <c r="DV38" s="13" t="str">
        <f t="shared" si="35"/>
        <v/>
      </c>
      <c r="DW38" s="13" t="str">
        <f t="shared" si="36"/>
        <v/>
      </c>
      <c r="DX38" s="13" t="str">
        <f t="shared" si="7"/>
        <v/>
      </c>
      <c r="DY38" s="13" t="str">
        <f t="shared" si="8"/>
        <v/>
      </c>
      <c r="DZ38" s="13" t="str">
        <f t="shared" si="9"/>
        <v/>
      </c>
      <c r="EA38" s="13" t="str">
        <f t="shared" si="10"/>
        <v/>
      </c>
      <c r="EB38" s="13" t="str">
        <f t="shared" si="11"/>
        <v/>
      </c>
      <c r="EC38" s="13" t="str">
        <f t="shared" si="12"/>
        <v/>
      </c>
      <c r="ED38" s="13" t="str">
        <f t="shared" si="13"/>
        <v/>
      </c>
      <c r="EE38" s="13" t="str">
        <f t="shared" si="14"/>
        <v/>
      </c>
      <c r="EF38" s="13" t="str">
        <f t="shared" si="15"/>
        <v/>
      </c>
      <c r="EG38" s="13" t="str">
        <f t="shared" si="16"/>
        <v/>
      </c>
      <c r="EH38" s="13" t="str">
        <f t="shared" si="17"/>
        <v/>
      </c>
      <c r="EI38" s="13" t="str">
        <f t="shared" si="18"/>
        <v/>
      </c>
      <c r="EJ38" s="13" t="str">
        <f t="shared" si="19"/>
        <v/>
      </c>
      <c r="EK38" s="13" t="str">
        <f t="shared" si="20"/>
        <v/>
      </c>
      <c r="EL38" s="13" t="str">
        <f t="shared" si="21"/>
        <v/>
      </c>
      <c r="EM38" s="13" t="str">
        <f t="shared" si="22"/>
        <v/>
      </c>
      <c r="EN38" s="13" t="str">
        <f t="shared" si="23"/>
        <v/>
      </c>
      <c r="EO38" s="13" t="str">
        <f t="shared" si="24"/>
        <v/>
      </c>
      <c r="EP38" s="13" t="str">
        <f t="shared" si="25"/>
        <v/>
      </c>
      <c r="EQ38" s="13" t="str">
        <f t="shared" si="26"/>
        <v/>
      </c>
      <c r="ER38" s="13" t="str">
        <f t="shared" si="27"/>
        <v/>
      </c>
      <c r="ES38" s="13" t="str">
        <f t="shared" si="28"/>
        <v/>
      </c>
      <c r="ET38" s="13"/>
    </row>
    <row r="39" spans="1:150" x14ac:dyDescent="0.25">
      <c r="A39" s="78" t="s">
        <v>602</v>
      </c>
      <c r="B39" s="15">
        <v>159770.96798459801</v>
      </c>
      <c r="C39" s="15">
        <v>2536.5090284814701</v>
      </c>
      <c r="D39" s="15">
        <v>6182.1740051020597</v>
      </c>
      <c r="E39" s="15">
        <v>24572.9291014263</v>
      </c>
      <c r="F39" s="15">
        <v>19199.403044713301</v>
      </c>
      <c r="G39" s="15">
        <v>1448.1154311732801</v>
      </c>
      <c r="H39" s="15">
        <v>31097.431508986501</v>
      </c>
      <c r="AF39" s="17" t="s">
        <v>442</v>
      </c>
      <c r="AG39" s="17">
        <v>1151.8604550953901</v>
      </c>
      <c r="AH39" s="17">
        <v>475.79684713668502</v>
      </c>
      <c r="AI39" s="17">
        <v>0</v>
      </c>
      <c r="AJ39" s="17">
        <v>0</v>
      </c>
      <c r="AK39" s="17">
        <v>0</v>
      </c>
      <c r="AL39" s="17">
        <v>1117.1233597488699</v>
      </c>
      <c r="AM39" s="17">
        <v>1117.1233597488699</v>
      </c>
      <c r="AN39" s="17">
        <v>262.649778674961</v>
      </c>
      <c r="AO39" s="17">
        <v>367.11088129226499</v>
      </c>
      <c r="AP39" s="17">
        <v>308.82935944541998</v>
      </c>
      <c r="AQ39" s="17">
        <v>0</v>
      </c>
      <c r="AR39" s="17">
        <v>0</v>
      </c>
      <c r="AS39" s="17">
        <v>0</v>
      </c>
      <c r="AT39" s="17">
        <v>3232.5575450336501</v>
      </c>
      <c r="AU39" s="17">
        <v>102354.197512524</v>
      </c>
      <c r="AV39" s="17">
        <v>830.70284983676197</v>
      </c>
      <c r="AW39" s="17">
        <v>438.01352025469902</v>
      </c>
      <c r="AX39" s="17">
        <v>266.84968873390102</v>
      </c>
      <c r="AY39" s="17">
        <v>32.467443182183999</v>
      </c>
      <c r="AZ39" s="17">
        <v>122.712786296166</v>
      </c>
      <c r="BA39" s="17">
        <v>1300.4750549544999</v>
      </c>
      <c r="BB39" s="17">
        <v>1300.4750549544999</v>
      </c>
      <c r="BC39" s="17">
        <v>1273.07607038936</v>
      </c>
      <c r="BD39" s="17">
        <v>0</v>
      </c>
      <c r="BE39" s="17">
        <v>0</v>
      </c>
      <c r="BF39" s="17">
        <v>29757860.0410721</v>
      </c>
      <c r="BG39" s="17">
        <v>0</v>
      </c>
      <c r="BH39" s="17">
        <v>1302.8874572581401</v>
      </c>
      <c r="BI39" s="17">
        <v>126.009364475944</v>
      </c>
      <c r="BJ39" s="17">
        <v>150.37577635110301</v>
      </c>
      <c r="BK39" s="17">
        <v>1347.2198135794899</v>
      </c>
      <c r="BL39" s="17">
        <v>110.49287288571099</v>
      </c>
      <c r="BM39" s="17">
        <v>0</v>
      </c>
      <c r="BN39" s="17">
        <v>0</v>
      </c>
      <c r="BO39" s="17">
        <v>513.85324383470595</v>
      </c>
      <c r="BP39" s="17">
        <v>0</v>
      </c>
      <c r="BQ39" s="17">
        <v>483.87649595447999</v>
      </c>
      <c r="BR39" s="17">
        <v>62.1705159464491</v>
      </c>
      <c r="BS39" s="17">
        <v>1685.15276497075</v>
      </c>
      <c r="BT39" s="17">
        <v>0</v>
      </c>
      <c r="BU39" s="17">
        <v>22390.498912680399</v>
      </c>
      <c r="BV39" s="17">
        <v>3790.34018684171</v>
      </c>
      <c r="BW39" s="17">
        <v>421.14889534989999</v>
      </c>
      <c r="BX39" s="17">
        <v>4211.4890821916097</v>
      </c>
      <c r="BY39" s="17">
        <v>0.80125236841974901</v>
      </c>
      <c r="BZ39" s="17">
        <v>829.88516382794</v>
      </c>
      <c r="CA39" s="17">
        <v>55.944312906923798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2.0018050923461002</v>
      </c>
      <c r="CH39" s="17">
        <v>6046.7117175512103</v>
      </c>
      <c r="CI39" s="17">
        <v>41.297590193841302</v>
      </c>
      <c r="CJ39" s="17">
        <v>111.411394588755</v>
      </c>
      <c r="CK39" s="17">
        <v>464.56950941649097</v>
      </c>
      <c r="CL39" s="17">
        <v>2.0948717484305801</v>
      </c>
      <c r="CM39" s="17">
        <v>0</v>
      </c>
      <c r="CN39" s="17">
        <v>82.1331428782442</v>
      </c>
      <c r="CO39" s="17">
        <v>15334.6034478653</v>
      </c>
      <c r="CP39" s="17">
        <v>12072.4248949792</v>
      </c>
      <c r="CQ39" s="17">
        <v>3262.1785528861201</v>
      </c>
      <c r="CR39" s="17">
        <v>2.77358490826016</v>
      </c>
      <c r="CS39" s="17">
        <v>5.5476822809019097E-2</v>
      </c>
      <c r="CT39" s="17">
        <v>1797.11209389485</v>
      </c>
      <c r="CU39" s="17">
        <v>7.7534158309495798</v>
      </c>
      <c r="CV39" s="17">
        <v>3906.3197312565799</v>
      </c>
      <c r="CW39" s="17">
        <v>29.847554847137001</v>
      </c>
      <c r="CX39" s="17">
        <v>6.5375249612813198</v>
      </c>
      <c r="CY39" s="17">
        <v>5580.4576909891603</v>
      </c>
      <c r="CZ39" s="17">
        <v>137.51006040912901</v>
      </c>
      <c r="DA39" s="17">
        <v>7.0256840857157004</v>
      </c>
      <c r="DB39" s="17">
        <v>30.857622109051601</v>
      </c>
      <c r="DC39" s="17">
        <v>0.17620135529136799</v>
      </c>
      <c r="DD39" s="17">
        <v>906.02721595264495</v>
      </c>
      <c r="DE39" s="17">
        <v>1504.9421366168899</v>
      </c>
      <c r="DF39" s="17">
        <v>0</v>
      </c>
      <c r="DG39" s="17">
        <v>0</v>
      </c>
      <c r="DH39" s="17">
        <v>21.573082499070399</v>
      </c>
      <c r="DI39" s="17">
        <v>337.34923006551497</v>
      </c>
      <c r="DJ39" s="17">
        <v>0</v>
      </c>
      <c r="DK39" s="17">
        <v>212.82354421461901</v>
      </c>
      <c r="DL39" s="17">
        <v>21241.418558948801</v>
      </c>
      <c r="DM39" s="17">
        <v>0</v>
      </c>
      <c r="DN39" s="17">
        <v>149.430535269731</v>
      </c>
      <c r="DP39" s="26">
        <f t="shared" si="29"/>
        <v>1.0540962153983593</v>
      </c>
      <c r="DQ39" s="13">
        <f t="shared" si="30"/>
        <v>-0.35936923457588998</v>
      </c>
      <c r="DR39" s="13">
        <f t="shared" si="31"/>
        <v>-0.33564093561314895</v>
      </c>
      <c r="DS39" s="13">
        <f t="shared" si="32"/>
        <v>-0.3187689187143668</v>
      </c>
      <c r="DT39" s="13">
        <f t="shared" si="33"/>
        <v>-0.37595541074607891</v>
      </c>
      <c r="DU39" s="13">
        <f t="shared" si="34"/>
        <v>-0.37120832002620874</v>
      </c>
      <c r="DV39" s="13">
        <f t="shared" si="35"/>
        <v>-0.37434047283194055</v>
      </c>
      <c r="DW39" s="13">
        <f t="shared" si="36"/>
        <v>-0.31693977514475818</v>
      </c>
      <c r="DX39" s="13" t="e">
        <f t="shared" si="7"/>
        <v>#DIV/0!</v>
      </c>
      <c r="DY39" s="13" t="str">
        <f t="shared" si="8"/>
        <v/>
      </c>
      <c r="DZ39" s="13" t="str">
        <f t="shared" si="9"/>
        <v/>
      </c>
      <c r="EA39" s="13" t="str">
        <f t="shared" si="10"/>
        <v/>
      </c>
      <c r="EB39" s="13" t="e">
        <f t="shared" si="11"/>
        <v>#DIV/0!</v>
      </c>
      <c r="EC39" s="13" t="str">
        <f t="shared" si="12"/>
        <v/>
      </c>
      <c r="ED39" s="13" t="str">
        <f t="shared" si="13"/>
        <v/>
      </c>
      <c r="EE39" s="13" t="str">
        <f t="shared" si="14"/>
        <v/>
      </c>
      <c r="EF39" s="13" t="e">
        <f t="shared" si="15"/>
        <v>#DIV/0!</v>
      </c>
      <c r="EG39" s="13" t="str">
        <f t="shared" si="16"/>
        <v/>
      </c>
      <c r="EH39" s="13" t="str">
        <f t="shared" si="17"/>
        <v/>
      </c>
      <c r="EI39" s="13" t="e">
        <f t="shared" si="18"/>
        <v>#DIV/0!</v>
      </c>
      <c r="EJ39" s="13" t="str">
        <f t="shared" si="19"/>
        <v/>
      </c>
      <c r="EK39" s="13" t="e">
        <f t="shared" si="20"/>
        <v>#DIV/0!</v>
      </c>
      <c r="EL39" s="13" t="str">
        <f t="shared" si="21"/>
        <v/>
      </c>
      <c r="EM39" s="13" t="str">
        <f t="shared" si="22"/>
        <v/>
      </c>
      <c r="EN39" s="13" t="str">
        <f t="shared" si="23"/>
        <v/>
      </c>
      <c r="EO39" s="13" t="str">
        <f t="shared" si="24"/>
        <v/>
      </c>
      <c r="EP39" s="13" t="str">
        <f t="shared" si="25"/>
        <v/>
      </c>
      <c r="EQ39" s="13" t="str">
        <f t="shared" si="26"/>
        <v/>
      </c>
      <c r="ER39" s="13" t="str">
        <f t="shared" si="27"/>
        <v/>
      </c>
      <c r="ES39" s="13" t="str">
        <f t="shared" si="28"/>
        <v/>
      </c>
      <c r="ET39" s="13"/>
    </row>
    <row r="40" spans="1:150" x14ac:dyDescent="0.25">
      <c r="A40" s="112" t="s">
        <v>603</v>
      </c>
      <c r="B40" s="15">
        <v>26832.463868216699</v>
      </c>
      <c r="C40" s="15">
        <v>477.09450485240501</v>
      </c>
      <c r="D40" s="15">
        <v>1328.65201555413</v>
      </c>
      <c r="E40" s="15">
        <v>3800.03942607512</v>
      </c>
      <c r="F40" s="15">
        <v>3082.9661079857001</v>
      </c>
      <c r="G40" s="15">
        <v>226.202553512398</v>
      </c>
      <c r="H40" s="15">
        <v>5923.2014392539904</v>
      </c>
      <c r="AF40" s="17" t="s">
        <v>443</v>
      </c>
      <c r="AG40" s="17">
        <v>216.197951273027</v>
      </c>
      <c r="AH40" s="17">
        <v>151.161289814546</v>
      </c>
      <c r="AI40" s="17">
        <v>0</v>
      </c>
      <c r="AJ40" s="17">
        <v>0</v>
      </c>
      <c r="AK40" s="17">
        <v>0</v>
      </c>
      <c r="AL40" s="17">
        <v>356.88659640177298</v>
      </c>
      <c r="AM40" s="17">
        <v>356.88659640177298</v>
      </c>
      <c r="AN40" s="17">
        <v>90.292862046710397</v>
      </c>
      <c r="AO40" s="17">
        <v>69.068885119424706</v>
      </c>
      <c r="AP40" s="17">
        <v>79.966481125404599</v>
      </c>
      <c r="AQ40" s="17">
        <v>0</v>
      </c>
      <c r="AR40" s="17">
        <v>0</v>
      </c>
      <c r="AS40" s="17">
        <v>0</v>
      </c>
      <c r="AT40" s="17">
        <v>1014.59488456984</v>
      </c>
      <c r="AU40" s="17">
        <v>26832.4578388267</v>
      </c>
      <c r="AV40" s="17">
        <v>268.11331610400202</v>
      </c>
      <c r="AW40" s="17">
        <v>171.63090823533699</v>
      </c>
      <c r="AX40" s="17">
        <v>66.806206283035607</v>
      </c>
      <c r="AY40" s="17">
        <v>6.0939591929042001</v>
      </c>
      <c r="AZ40" s="17">
        <v>23.032491993479798</v>
      </c>
      <c r="BA40" s="17">
        <v>343.28049817906799</v>
      </c>
      <c r="BB40" s="17">
        <v>343.28049817906799</v>
      </c>
      <c r="BC40" s="17">
        <v>472.320794948377</v>
      </c>
      <c r="BD40" s="17">
        <v>0</v>
      </c>
      <c r="BE40" s="17">
        <v>0</v>
      </c>
      <c r="BF40" s="17">
        <v>7599338.8144823797</v>
      </c>
      <c r="BG40" s="17">
        <v>0</v>
      </c>
      <c r="BH40" s="17">
        <v>253.88978148563899</v>
      </c>
      <c r="BI40" s="17">
        <v>31.420249378650599</v>
      </c>
      <c r="BJ40" s="17">
        <v>28.224709353126801</v>
      </c>
      <c r="BK40" s="17">
        <v>261.51879216877501</v>
      </c>
      <c r="BL40" s="17">
        <v>29.797508317493701</v>
      </c>
      <c r="BM40" s="17">
        <v>0</v>
      </c>
      <c r="BN40" s="17">
        <v>0</v>
      </c>
      <c r="BO40" s="17">
        <v>96.447472317367698</v>
      </c>
      <c r="BP40" s="17">
        <v>0</v>
      </c>
      <c r="BQ40" s="17">
        <v>189.60180370342201</v>
      </c>
      <c r="BR40" s="17">
        <v>11.6691001358679</v>
      </c>
      <c r="BS40" s="17">
        <v>477.09437971902003</v>
      </c>
      <c r="BT40" s="17">
        <v>0</v>
      </c>
      <c r="BU40" s="17">
        <v>6290.2658763647996</v>
      </c>
      <c r="BV40" s="17">
        <v>1195.7864792451301</v>
      </c>
      <c r="BW40" s="17">
        <v>132.865161620176</v>
      </c>
      <c r="BX40" s="17">
        <v>1328.6516408653099</v>
      </c>
      <c r="BY40" s="17">
        <v>0.150391027722305</v>
      </c>
      <c r="BZ40" s="17">
        <v>211.940978754978</v>
      </c>
      <c r="CA40" s="17">
        <v>10.5004417894285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0.53639204327672896</v>
      </c>
      <c r="CH40" s="17">
        <v>2097.0594797580302</v>
      </c>
      <c r="CI40" s="17">
        <v>9.9661262697906192</v>
      </c>
      <c r="CJ40" s="17">
        <v>43.7096960478843</v>
      </c>
      <c r="CK40" s="17">
        <v>131.874459754074</v>
      </c>
      <c r="CL40" s="17">
        <v>0.52117141600665695</v>
      </c>
      <c r="CM40" s="17">
        <v>0</v>
      </c>
      <c r="CN40" s="17">
        <v>32.911553541229097</v>
      </c>
      <c r="CO40" s="17">
        <v>3800.0383714859499</v>
      </c>
      <c r="CP40" s="17">
        <v>3082.9653220627301</v>
      </c>
      <c r="CQ40" s="5">
        <v>717.07304942321502</v>
      </c>
      <c r="CR40" s="17">
        <v>0.816459483390928</v>
      </c>
      <c r="CS40" s="17">
        <v>1.3304723149081999E-2</v>
      </c>
      <c r="CT40" s="17">
        <v>435.48510242508399</v>
      </c>
      <c r="CU40" s="17">
        <v>3.0888875815847898</v>
      </c>
      <c r="CV40" s="17">
        <v>987.83755350231695</v>
      </c>
      <c r="CW40" s="17">
        <v>10.536759994488399</v>
      </c>
      <c r="CX40" s="17">
        <v>2.2248067156092701</v>
      </c>
      <c r="CY40" s="17">
        <v>1411.1966361304401</v>
      </c>
      <c r="CZ40" s="17">
        <v>53.881844673023203</v>
      </c>
      <c r="DA40" s="17">
        <v>1.71308875140131</v>
      </c>
      <c r="DB40" s="17">
        <v>10.489189293804399</v>
      </c>
      <c r="DC40" s="17">
        <v>4.4134389196249901E-2</v>
      </c>
      <c r="DD40" s="17">
        <v>226.202442722928</v>
      </c>
      <c r="DE40" s="17">
        <v>582.04264202769502</v>
      </c>
      <c r="DF40" s="17">
        <v>0</v>
      </c>
      <c r="DG40" s="17">
        <v>0</v>
      </c>
      <c r="DH40" s="17">
        <v>4.04913989741351</v>
      </c>
      <c r="DI40" s="17">
        <v>90.6881507151747</v>
      </c>
      <c r="DJ40" s="17">
        <v>0</v>
      </c>
      <c r="DK40" s="17">
        <v>44.6606867187962</v>
      </c>
      <c r="DL40" s="17">
        <v>5923.2001895313497</v>
      </c>
      <c r="DM40" s="17">
        <v>0</v>
      </c>
      <c r="DN40" s="17">
        <v>40.463586091432198</v>
      </c>
      <c r="DP40" s="26">
        <f t="shared" si="29"/>
        <v>1.0619708392571638</v>
      </c>
      <c r="DQ40" s="13">
        <f t="shared" si="30"/>
        <v>-2.2470504491657613E-7</v>
      </c>
      <c r="DR40" s="13">
        <f t="shared" si="31"/>
        <v>-2.622821761956095E-7</v>
      </c>
      <c r="DS40" s="13">
        <f t="shared" si="32"/>
        <v>-2.8200673744200534E-7</v>
      </c>
      <c r="DT40" s="13">
        <f t="shared" si="33"/>
        <v>-2.7752058644883913E-7</v>
      </c>
      <c r="DU40" s="13">
        <f t="shared" si="34"/>
        <v>-2.5492429771369877E-7</v>
      </c>
      <c r="DV40" s="13">
        <f t="shared" si="35"/>
        <v>-4.8977992635171601E-7</v>
      </c>
      <c r="DW40" s="13">
        <f t="shared" si="36"/>
        <v>-2.1098769872459457E-7</v>
      </c>
      <c r="DX40" s="13" t="e">
        <f t="shared" si="7"/>
        <v>#DIV/0!</v>
      </c>
      <c r="DY40" s="13" t="str">
        <f t="shared" si="8"/>
        <v/>
      </c>
      <c r="DZ40" s="13" t="str">
        <f t="shared" si="9"/>
        <v/>
      </c>
      <c r="EA40" s="13" t="str">
        <f t="shared" si="10"/>
        <v/>
      </c>
      <c r="EB40" s="13" t="e">
        <f t="shared" si="11"/>
        <v>#DIV/0!</v>
      </c>
      <c r="EC40" s="13" t="str">
        <f t="shared" si="12"/>
        <v/>
      </c>
      <c r="ED40" s="13" t="str">
        <f t="shared" si="13"/>
        <v/>
      </c>
      <c r="EE40" s="13" t="str">
        <f t="shared" si="14"/>
        <v/>
      </c>
      <c r="EF40" s="13" t="e">
        <f t="shared" si="15"/>
        <v>#DIV/0!</v>
      </c>
      <c r="EG40" s="13" t="str">
        <f t="shared" si="16"/>
        <v/>
      </c>
      <c r="EH40" s="13" t="str">
        <f t="shared" si="17"/>
        <v/>
      </c>
      <c r="EI40" s="13" t="e">
        <f t="shared" si="18"/>
        <v>#DIV/0!</v>
      </c>
      <c r="EJ40" s="13" t="str">
        <f t="shared" si="19"/>
        <v/>
      </c>
      <c r="EK40" s="13" t="e">
        <f t="shared" si="20"/>
        <v>#DIV/0!</v>
      </c>
      <c r="EL40" s="13" t="str">
        <f t="shared" si="21"/>
        <v/>
      </c>
      <c r="EM40" s="13" t="str">
        <f t="shared" si="22"/>
        <v/>
      </c>
      <c r="EN40" s="13" t="str">
        <f t="shared" si="23"/>
        <v/>
      </c>
      <c r="EO40" s="13" t="str">
        <f t="shared" si="24"/>
        <v/>
      </c>
      <c r="EP40" s="13" t="str">
        <f t="shared" si="25"/>
        <v/>
      </c>
      <c r="EQ40" s="13" t="str">
        <f t="shared" si="26"/>
        <v/>
      </c>
      <c r="ER40" s="13" t="str">
        <f t="shared" si="27"/>
        <v/>
      </c>
      <c r="ES40" s="13" t="str">
        <f t="shared" si="28"/>
        <v/>
      </c>
      <c r="ET40" s="13"/>
    </row>
    <row r="41" spans="1:150" x14ac:dyDescent="0.25">
      <c r="A41" s="78" t="s">
        <v>604</v>
      </c>
      <c r="B41" s="15">
        <v>176645.072361889</v>
      </c>
      <c r="C41" s="15">
        <v>2061.6380371709101</v>
      </c>
      <c r="D41" s="15">
        <v>10296.201495790199</v>
      </c>
      <c r="E41" s="15">
        <v>19993.640700361499</v>
      </c>
      <c r="F41" s="15">
        <v>15842.440489265</v>
      </c>
      <c r="G41" s="15">
        <v>872.78208611477896</v>
      </c>
      <c r="H41" s="15">
        <v>64998.119242918998</v>
      </c>
      <c r="AF41" s="17" t="s">
        <v>605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P41" s="26" t="str">
        <f t="shared" si="29"/>
        <v/>
      </c>
      <c r="DQ41" s="13" t="str">
        <f t="shared" si="30"/>
        <v/>
      </c>
      <c r="DR41" s="13" t="str">
        <f t="shared" si="31"/>
        <v/>
      </c>
      <c r="DS41" s="13" t="str">
        <f t="shared" si="32"/>
        <v/>
      </c>
      <c r="DT41" s="13" t="str">
        <f t="shared" si="33"/>
        <v/>
      </c>
      <c r="DU41" s="13" t="str">
        <f t="shared" si="34"/>
        <v/>
      </c>
      <c r="DV41" s="13" t="str">
        <f t="shared" si="35"/>
        <v/>
      </c>
      <c r="DW41" s="13" t="str">
        <f t="shared" si="36"/>
        <v/>
      </c>
      <c r="DX41" s="13" t="str">
        <f t="shared" si="7"/>
        <v/>
      </c>
      <c r="DY41" s="13" t="str">
        <f t="shared" si="8"/>
        <v/>
      </c>
      <c r="DZ41" s="13" t="str">
        <f t="shared" si="9"/>
        <v/>
      </c>
      <c r="EA41" s="13" t="str">
        <f t="shared" si="10"/>
        <v/>
      </c>
      <c r="EB41" s="13" t="str">
        <f t="shared" si="11"/>
        <v/>
      </c>
      <c r="EC41" s="13" t="str">
        <f t="shared" si="12"/>
        <v/>
      </c>
      <c r="ED41" s="13" t="str">
        <f t="shared" si="13"/>
        <v/>
      </c>
      <c r="EE41" s="13" t="str">
        <f t="shared" si="14"/>
        <v/>
      </c>
      <c r="EF41" s="13" t="str">
        <f t="shared" si="15"/>
        <v/>
      </c>
      <c r="EG41" s="13" t="str">
        <f t="shared" si="16"/>
        <v/>
      </c>
      <c r="EH41" s="13" t="str">
        <f t="shared" si="17"/>
        <v/>
      </c>
      <c r="EI41" s="13" t="str">
        <f t="shared" si="18"/>
        <v/>
      </c>
      <c r="EJ41" s="13" t="str">
        <f t="shared" si="19"/>
        <v/>
      </c>
      <c r="EK41" s="13" t="str">
        <f t="shared" si="20"/>
        <v/>
      </c>
      <c r="EL41" s="13" t="str">
        <f t="shared" si="21"/>
        <v/>
      </c>
      <c r="EM41" s="13" t="str">
        <f t="shared" si="22"/>
        <v/>
      </c>
      <c r="EN41" s="13" t="str">
        <f t="shared" si="23"/>
        <v/>
      </c>
      <c r="EO41" s="13" t="str">
        <f t="shared" si="24"/>
        <v/>
      </c>
      <c r="EP41" s="13" t="str">
        <f t="shared" si="25"/>
        <v/>
      </c>
      <c r="EQ41" s="13" t="str">
        <f t="shared" si="26"/>
        <v/>
      </c>
      <c r="ER41" s="13" t="str">
        <f t="shared" si="27"/>
        <v/>
      </c>
      <c r="ES41" s="13" t="str">
        <f t="shared" si="28"/>
        <v/>
      </c>
      <c r="ET41" s="13"/>
    </row>
    <row r="42" spans="1:150" x14ac:dyDescent="0.25">
      <c r="A42" s="78" t="s">
        <v>606</v>
      </c>
      <c r="B42" s="15">
        <v>118925.04642877899</v>
      </c>
      <c r="C42" s="15">
        <v>1538.43680443425</v>
      </c>
      <c r="D42" s="15">
        <v>6423.2167306869896</v>
      </c>
      <c r="E42" s="15">
        <v>15124.150889852401</v>
      </c>
      <c r="F42" s="15">
        <v>11950.0067747639</v>
      </c>
      <c r="G42" s="15">
        <v>781.05092869458099</v>
      </c>
      <c r="H42" s="15">
        <v>34695.4407557987</v>
      </c>
      <c r="AF42" s="17" t="s">
        <v>448</v>
      </c>
      <c r="AG42" s="17">
        <v>70.553081813350005</v>
      </c>
      <c r="AH42" s="17">
        <v>147.84395641402801</v>
      </c>
      <c r="AI42" s="17">
        <v>0</v>
      </c>
      <c r="AJ42" s="17">
        <v>0</v>
      </c>
      <c r="AK42" s="17">
        <v>0</v>
      </c>
      <c r="AL42" s="17">
        <v>350.91260409828499</v>
      </c>
      <c r="AM42" s="17">
        <v>350.91260409828499</v>
      </c>
      <c r="AN42" s="17">
        <v>94.755332202963004</v>
      </c>
      <c r="AO42" s="17">
        <v>22.801217303454099</v>
      </c>
      <c r="AP42" s="17">
        <v>61.135043881917298</v>
      </c>
      <c r="AQ42" s="17">
        <v>0</v>
      </c>
      <c r="AR42" s="17">
        <v>0</v>
      </c>
      <c r="AS42" s="17">
        <v>0</v>
      </c>
      <c r="AT42" s="17">
        <v>980.66790168673504</v>
      </c>
      <c r="AU42" s="17">
        <v>12776.597926111999</v>
      </c>
      <c r="AV42" s="17">
        <v>266.179176168038</v>
      </c>
      <c r="AW42" s="17">
        <v>198.41867235645</v>
      </c>
      <c r="AX42" s="17">
        <v>48.429846773673397</v>
      </c>
      <c r="AY42" s="17">
        <v>1.9886717952611199</v>
      </c>
      <c r="AZ42" s="17">
        <v>7.5163184916031396</v>
      </c>
      <c r="BA42" s="17">
        <v>269.99435843899897</v>
      </c>
      <c r="BB42" s="17">
        <v>269.99435843899897</v>
      </c>
      <c r="BC42" s="17">
        <v>525.80758815574302</v>
      </c>
      <c r="BD42" s="17">
        <v>0</v>
      </c>
      <c r="BE42" s="17">
        <v>0</v>
      </c>
      <c r="BF42" s="17">
        <v>2449659.30469308</v>
      </c>
      <c r="BG42" s="17">
        <v>0</v>
      </c>
      <c r="BH42" s="17">
        <v>97.736195055922494</v>
      </c>
      <c r="BI42" s="17">
        <v>22.626525132367199</v>
      </c>
      <c r="BJ42" s="17">
        <v>9.2107311720044898</v>
      </c>
      <c r="BK42" s="17">
        <v>99.123878280852693</v>
      </c>
      <c r="BL42" s="17">
        <v>24.150926875638302</v>
      </c>
      <c r="BM42" s="17">
        <v>0</v>
      </c>
      <c r="BN42" s="17">
        <v>0</v>
      </c>
      <c r="BO42" s="17">
        <v>31.474260941662301</v>
      </c>
      <c r="BP42" s="17">
        <v>0</v>
      </c>
      <c r="BQ42" s="17">
        <v>219.194400647024</v>
      </c>
      <c r="BR42" s="17">
        <v>3.8080351924760598</v>
      </c>
      <c r="BS42" s="17">
        <v>198.76908059546801</v>
      </c>
      <c r="BT42" s="17">
        <v>0</v>
      </c>
      <c r="BU42" s="17">
        <v>5377.64260420972</v>
      </c>
      <c r="BV42" s="17">
        <v>732.39823982980295</v>
      </c>
      <c r="BW42" s="17">
        <v>81.377591933288102</v>
      </c>
      <c r="BX42" s="17">
        <v>813.77583176309099</v>
      </c>
      <c r="BY42" s="17">
        <v>4.9077853386089901E-2</v>
      </c>
      <c r="BZ42" s="17">
        <v>158.63108179704199</v>
      </c>
      <c r="CA42" s="17">
        <v>3.42667026647571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0.244914454824539</v>
      </c>
      <c r="CH42" s="17">
        <v>2216.6470434451599</v>
      </c>
      <c r="CI42" s="17">
        <v>1.55396515947684</v>
      </c>
      <c r="CJ42" s="17">
        <v>57.713453904109898</v>
      </c>
      <c r="CK42" s="17">
        <v>80.352213605824502</v>
      </c>
      <c r="CL42" s="17">
        <v>0.12854444958856201</v>
      </c>
      <c r="CM42" s="17">
        <v>0</v>
      </c>
      <c r="CN42" s="17">
        <v>44.737064790533303</v>
      </c>
      <c r="CO42" s="17">
        <v>1247.4165621971199</v>
      </c>
      <c r="CP42" s="17">
        <v>993.79897339219599</v>
      </c>
      <c r="CQ42" s="17">
        <v>253.617588804929</v>
      </c>
      <c r="CR42" s="17">
        <v>0.57242377574585102</v>
      </c>
      <c r="CS42" s="17">
        <v>1.82279678345651E-3</v>
      </c>
      <c r="CT42" s="17">
        <v>73.341743558370098</v>
      </c>
      <c r="CU42" s="17">
        <v>4.1659993426919497</v>
      </c>
      <c r="CV42" s="17">
        <v>290.61543929848898</v>
      </c>
      <c r="CW42" s="17">
        <v>11.729159466922299</v>
      </c>
      <c r="CX42" s="17">
        <v>2.30478105678554</v>
      </c>
      <c r="CY42" s="17">
        <v>415.16490616577602</v>
      </c>
      <c r="CZ42" s="17">
        <v>62.291588128745502</v>
      </c>
      <c r="DA42" s="17">
        <v>0.32041326906860201</v>
      </c>
      <c r="DB42" s="17">
        <v>10.8403675358388</v>
      </c>
      <c r="DC42" s="17">
        <v>1.17607613662042E-2</v>
      </c>
      <c r="DD42" s="17">
        <v>70.471203928636299</v>
      </c>
      <c r="DE42" s="17">
        <v>667.04845604139496</v>
      </c>
      <c r="DF42" s="17">
        <v>0</v>
      </c>
      <c r="DG42" s="17">
        <v>0</v>
      </c>
      <c r="DH42" s="17">
        <v>1.32136876411955</v>
      </c>
      <c r="DI42" s="17">
        <v>73.184117628279594</v>
      </c>
      <c r="DJ42" s="17">
        <v>0</v>
      </c>
      <c r="DK42" s="17">
        <v>22.083395391795499</v>
      </c>
      <c r="DL42" s="17">
        <v>5016.74905019373</v>
      </c>
      <c r="DM42" s="17">
        <v>0</v>
      </c>
      <c r="DN42" s="17">
        <v>32.979187138399503</v>
      </c>
      <c r="DP42" s="26">
        <f t="shared" si="29"/>
        <v>1.0719377330628195</v>
      </c>
      <c r="DQ42" s="13">
        <f t="shared" si="30"/>
        <v>-0.8925659622612504</v>
      </c>
      <c r="DR42" s="13">
        <f t="shared" si="31"/>
        <v>-0.87079802041750809</v>
      </c>
      <c r="DS42" s="13">
        <f t="shared" si="32"/>
        <v>-0.87330711917670967</v>
      </c>
      <c r="DT42" s="13">
        <f t="shared" si="33"/>
        <v>-0.91752154740574043</v>
      </c>
      <c r="DU42" s="13">
        <f t="shared" si="34"/>
        <v>-0.91683695313956581</v>
      </c>
      <c r="DV42" s="13">
        <f t="shared" si="35"/>
        <v>-0.90977386833606455</v>
      </c>
      <c r="DW42" s="13">
        <f t="shared" si="36"/>
        <v>-0.85540610117900662</v>
      </c>
      <c r="DX42" s="13" t="e">
        <f t="shared" si="7"/>
        <v>#DIV/0!</v>
      </c>
      <c r="DY42" s="13" t="str">
        <f t="shared" si="8"/>
        <v/>
      </c>
      <c r="DZ42" s="13" t="str">
        <f t="shared" si="9"/>
        <v/>
      </c>
      <c r="EA42" s="13" t="str">
        <f t="shared" si="10"/>
        <v/>
      </c>
      <c r="EB42" s="13" t="e">
        <f t="shared" si="11"/>
        <v>#DIV/0!</v>
      </c>
      <c r="EC42" s="13" t="str">
        <f t="shared" si="12"/>
        <v/>
      </c>
      <c r="ED42" s="13" t="str">
        <f t="shared" si="13"/>
        <v/>
      </c>
      <c r="EE42" s="13" t="str">
        <f t="shared" si="14"/>
        <v/>
      </c>
      <c r="EF42" s="13" t="e">
        <f t="shared" si="15"/>
        <v>#DIV/0!</v>
      </c>
      <c r="EG42" s="13" t="str">
        <f t="shared" si="16"/>
        <v/>
      </c>
      <c r="EH42" s="13" t="str">
        <f t="shared" si="17"/>
        <v/>
      </c>
      <c r="EI42" s="13" t="e">
        <f t="shared" si="18"/>
        <v>#DIV/0!</v>
      </c>
      <c r="EJ42" s="13" t="str">
        <f t="shared" si="19"/>
        <v/>
      </c>
      <c r="EK42" s="13" t="e">
        <f t="shared" si="20"/>
        <v>#DIV/0!</v>
      </c>
      <c r="EL42" s="13" t="str">
        <f t="shared" si="21"/>
        <v/>
      </c>
      <c r="EM42" s="13" t="str">
        <f t="shared" si="22"/>
        <v/>
      </c>
      <c r="EN42" s="13" t="str">
        <f t="shared" si="23"/>
        <v/>
      </c>
      <c r="EO42" s="13" t="str">
        <f t="shared" si="24"/>
        <v/>
      </c>
      <c r="EP42" s="13" t="str">
        <f t="shared" si="25"/>
        <v/>
      </c>
      <c r="EQ42" s="13" t="str">
        <f t="shared" si="26"/>
        <v/>
      </c>
      <c r="ER42" s="13" t="str">
        <f t="shared" si="27"/>
        <v/>
      </c>
      <c r="ES42" s="13" t="str">
        <f t="shared" si="28"/>
        <v/>
      </c>
      <c r="ET42" s="13"/>
    </row>
    <row r="43" spans="1:150" x14ac:dyDescent="0.25">
      <c r="A43" s="78" t="s">
        <v>607</v>
      </c>
      <c r="B43" s="15">
        <v>2735.4289317459102</v>
      </c>
      <c r="C43" s="15">
        <v>44.086671247367903</v>
      </c>
      <c r="D43" s="15">
        <v>159.04627540284301</v>
      </c>
      <c r="E43" s="15">
        <v>289.91027249444198</v>
      </c>
      <c r="F43" s="15">
        <v>226.80039922772499</v>
      </c>
      <c r="G43" s="15">
        <v>17.5663175756223</v>
      </c>
      <c r="H43" s="15">
        <v>985.17753321100497</v>
      </c>
      <c r="AF43" s="17" t="s">
        <v>608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P43" s="26" t="str">
        <f t="shared" si="29"/>
        <v/>
      </c>
      <c r="DQ43" s="13" t="str">
        <f t="shared" si="30"/>
        <v/>
      </c>
      <c r="DR43" s="13" t="str">
        <f t="shared" si="31"/>
        <v/>
      </c>
      <c r="DS43" s="13" t="str">
        <f t="shared" si="32"/>
        <v/>
      </c>
      <c r="DT43" s="13" t="str">
        <f t="shared" si="33"/>
        <v/>
      </c>
      <c r="DU43" s="13" t="str">
        <f t="shared" si="34"/>
        <v/>
      </c>
      <c r="DV43" s="13" t="str">
        <f t="shared" si="35"/>
        <v/>
      </c>
      <c r="DW43" s="13" t="str">
        <f t="shared" si="36"/>
        <v/>
      </c>
      <c r="DX43" s="13" t="str">
        <f t="shared" si="7"/>
        <v/>
      </c>
      <c r="DY43" s="13" t="str">
        <f t="shared" si="8"/>
        <v/>
      </c>
      <c r="DZ43" s="13" t="str">
        <f t="shared" si="9"/>
        <v/>
      </c>
      <c r="EA43" s="13" t="str">
        <f t="shared" si="10"/>
        <v/>
      </c>
      <c r="EB43" s="13" t="str">
        <f t="shared" si="11"/>
        <v/>
      </c>
      <c r="EC43" s="13" t="str">
        <f t="shared" si="12"/>
        <v/>
      </c>
      <c r="ED43" s="13" t="str">
        <f t="shared" si="13"/>
        <v/>
      </c>
      <c r="EE43" s="13" t="str">
        <f t="shared" si="14"/>
        <v/>
      </c>
      <c r="EF43" s="13" t="str">
        <f t="shared" si="15"/>
        <v/>
      </c>
      <c r="EG43" s="13" t="str">
        <f t="shared" si="16"/>
        <v/>
      </c>
      <c r="EH43" s="13" t="str">
        <f t="shared" si="17"/>
        <v/>
      </c>
      <c r="EI43" s="13" t="str">
        <f t="shared" si="18"/>
        <v/>
      </c>
      <c r="EJ43" s="13" t="str">
        <f t="shared" si="19"/>
        <v/>
      </c>
      <c r="EK43" s="13" t="str">
        <f t="shared" si="20"/>
        <v/>
      </c>
      <c r="EL43" s="13" t="str">
        <f t="shared" si="21"/>
        <v/>
      </c>
      <c r="EM43" s="13" t="str">
        <f t="shared" si="22"/>
        <v/>
      </c>
      <c r="EN43" s="13" t="str">
        <f t="shared" si="23"/>
        <v/>
      </c>
      <c r="EO43" s="13" t="str">
        <f t="shared" si="24"/>
        <v/>
      </c>
      <c r="EP43" s="13" t="str">
        <f t="shared" si="25"/>
        <v/>
      </c>
      <c r="EQ43" s="13" t="str">
        <f t="shared" si="26"/>
        <v/>
      </c>
      <c r="ER43" s="13" t="str">
        <f t="shared" si="27"/>
        <v/>
      </c>
      <c r="ES43" s="13" t="str">
        <f t="shared" si="28"/>
        <v/>
      </c>
      <c r="ET43" s="13"/>
    </row>
    <row r="44" spans="1:150" x14ac:dyDescent="0.25">
      <c r="A44" s="78" t="s">
        <v>609</v>
      </c>
      <c r="B44" s="15">
        <v>134555.185220104</v>
      </c>
      <c r="C44" s="15">
        <v>1940.5058380676301</v>
      </c>
      <c r="D44" s="15">
        <v>8319.7247156769499</v>
      </c>
      <c r="E44" s="15">
        <v>14197.041178322699</v>
      </c>
      <c r="F44" s="15">
        <v>11218.476025972501</v>
      </c>
      <c r="G44" s="15">
        <v>797.36473520746802</v>
      </c>
      <c r="H44" s="15">
        <v>48036.988706055898</v>
      </c>
      <c r="AF44" s="17" t="s">
        <v>610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P44" s="26" t="str">
        <f t="shared" si="29"/>
        <v/>
      </c>
      <c r="DQ44" s="13" t="str">
        <f t="shared" si="30"/>
        <v/>
      </c>
      <c r="DR44" s="13" t="str">
        <f t="shared" si="31"/>
        <v/>
      </c>
      <c r="DS44" s="13" t="str">
        <f t="shared" si="32"/>
        <v/>
      </c>
      <c r="DT44" s="13" t="str">
        <f t="shared" si="33"/>
        <v/>
      </c>
      <c r="DU44" s="13" t="str">
        <f t="shared" si="34"/>
        <v/>
      </c>
      <c r="DV44" s="13" t="str">
        <f t="shared" si="35"/>
        <v/>
      </c>
      <c r="DW44" s="13" t="str">
        <f t="shared" si="36"/>
        <v/>
      </c>
      <c r="DX44" s="13" t="str">
        <f t="shared" si="7"/>
        <v/>
      </c>
      <c r="DY44" s="13" t="str">
        <f t="shared" si="8"/>
        <v/>
      </c>
      <c r="DZ44" s="13" t="str">
        <f t="shared" si="9"/>
        <v/>
      </c>
      <c r="EA44" s="13" t="str">
        <f t="shared" si="10"/>
        <v/>
      </c>
      <c r="EB44" s="13" t="str">
        <f t="shared" si="11"/>
        <v/>
      </c>
      <c r="EC44" s="13" t="str">
        <f t="shared" si="12"/>
        <v/>
      </c>
      <c r="ED44" s="13" t="str">
        <f t="shared" si="13"/>
        <v/>
      </c>
      <c r="EE44" s="13" t="str">
        <f t="shared" si="14"/>
        <v/>
      </c>
      <c r="EF44" s="13" t="str">
        <f t="shared" si="15"/>
        <v/>
      </c>
      <c r="EG44" s="13" t="str">
        <f t="shared" si="16"/>
        <v/>
      </c>
      <c r="EH44" s="13" t="str">
        <f t="shared" si="17"/>
        <v/>
      </c>
      <c r="EI44" s="13" t="str">
        <f t="shared" si="18"/>
        <v/>
      </c>
      <c r="EJ44" s="13" t="str">
        <f t="shared" si="19"/>
        <v/>
      </c>
      <c r="EK44" s="13" t="str">
        <f t="shared" si="20"/>
        <v/>
      </c>
      <c r="EL44" s="13" t="str">
        <f t="shared" si="21"/>
        <v/>
      </c>
      <c r="EM44" s="13" t="str">
        <f t="shared" si="22"/>
        <v/>
      </c>
      <c r="EN44" s="13" t="str">
        <f t="shared" si="23"/>
        <v/>
      </c>
      <c r="EO44" s="13" t="str">
        <f t="shared" si="24"/>
        <v/>
      </c>
      <c r="EP44" s="13" t="str">
        <f t="shared" si="25"/>
        <v/>
      </c>
      <c r="EQ44" s="13" t="str">
        <f t="shared" si="26"/>
        <v/>
      </c>
      <c r="ER44" s="13" t="str">
        <f t="shared" si="27"/>
        <v/>
      </c>
      <c r="ES44" s="13" t="str">
        <f t="shared" si="28"/>
        <v/>
      </c>
      <c r="ET44" s="13"/>
    </row>
    <row r="45" spans="1:150" x14ac:dyDescent="0.25">
      <c r="A45" s="78" t="s">
        <v>611</v>
      </c>
      <c r="B45" s="15">
        <v>331320.22600321699</v>
      </c>
      <c r="C45" s="15">
        <v>3566.5925954719801</v>
      </c>
      <c r="D45" s="15">
        <v>16249.7082497343</v>
      </c>
      <c r="E45" s="15">
        <v>45134.712537935702</v>
      </c>
      <c r="F45" s="15">
        <v>35507.794592778402</v>
      </c>
      <c r="G45" s="15">
        <v>2015.3951414043599</v>
      </c>
      <c r="H45" s="15">
        <v>95755.983962630999</v>
      </c>
      <c r="AF45" s="17" t="s">
        <v>612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0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P45" s="26" t="str">
        <f t="shared" si="29"/>
        <v/>
      </c>
      <c r="DQ45" s="13" t="str">
        <f t="shared" si="30"/>
        <v/>
      </c>
      <c r="DR45" s="13" t="str">
        <f t="shared" si="31"/>
        <v/>
      </c>
      <c r="DS45" s="13" t="str">
        <f t="shared" si="32"/>
        <v/>
      </c>
      <c r="DT45" s="13" t="str">
        <f t="shared" si="33"/>
        <v/>
      </c>
      <c r="DU45" s="13" t="str">
        <f t="shared" si="34"/>
        <v/>
      </c>
      <c r="DV45" s="13" t="str">
        <f t="shared" si="35"/>
        <v/>
      </c>
      <c r="DW45" s="13" t="str">
        <f t="shared" si="36"/>
        <v/>
      </c>
      <c r="DX45" s="13" t="str">
        <f t="shared" si="7"/>
        <v/>
      </c>
      <c r="DY45" s="13" t="str">
        <f t="shared" si="8"/>
        <v/>
      </c>
      <c r="DZ45" s="13" t="str">
        <f t="shared" si="9"/>
        <v/>
      </c>
      <c r="EA45" s="13" t="str">
        <f t="shared" si="10"/>
        <v/>
      </c>
      <c r="EB45" s="13" t="str">
        <f t="shared" si="11"/>
        <v/>
      </c>
      <c r="EC45" s="13" t="str">
        <f t="shared" si="12"/>
        <v/>
      </c>
      <c r="ED45" s="13" t="str">
        <f t="shared" si="13"/>
        <v/>
      </c>
      <c r="EE45" s="13" t="str">
        <f t="shared" si="14"/>
        <v/>
      </c>
      <c r="EF45" s="13" t="str">
        <f t="shared" si="15"/>
        <v/>
      </c>
      <c r="EG45" s="13" t="str">
        <f t="shared" si="16"/>
        <v/>
      </c>
      <c r="EH45" s="13" t="str">
        <f t="shared" si="17"/>
        <v/>
      </c>
      <c r="EI45" s="13" t="str">
        <f t="shared" si="18"/>
        <v/>
      </c>
      <c r="EJ45" s="13" t="str">
        <f t="shared" si="19"/>
        <v/>
      </c>
      <c r="EK45" s="13" t="str">
        <f t="shared" si="20"/>
        <v/>
      </c>
      <c r="EL45" s="13" t="str">
        <f t="shared" si="21"/>
        <v/>
      </c>
      <c r="EM45" s="13" t="str">
        <f t="shared" si="22"/>
        <v/>
      </c>
      <c r="EN45" s="13" t="str">
        <f t="shared" si="23"/>
        <v/>
      </c>
      <c r="EO45" s="13" t="str">
        <f t="shared" si="24"/>
        <v/>
      </c>
      <c r="EP45" s="13" t="str">
        <f t="shared" si="25"/>
        <v/>
      </c>
      <c r="EQ45" s="13" t="str">
        <f t="shared" si="26"/>
        <v/>
      </c>
      <c r="ER45" s="13" t="str">
        <f t="shared" si="27"/>
        <v/>
      </c>
      <c r="ES45" s="13" t="str">
        <f t="shared" si="28"/>
        <v/>
      </c>
      <c r="ET45" s="13"/>
    </row>
    <row r="46" spans="1:150" x14ac:dyDescent="0.25">
      <c r="A46" s="78" t="s">
        <v>613</v>
      </c>
      <c r="B46" s="29">
        <v>12284.502970081399</v>
      </c>
      <c r="C46" s="29">
        <v>222.27916324759499</v>
      </c>
      <c r="D46" s="29">
        <v>657.41746036080804</v>
      </c>
      <c r="E46" s="29">
        <v>1587.7880818339099</v>
      </c>
      <c r="F46" s="29">
        <v>1292.7253270229601</v>
      </c>
      <c r="G46" s="29">
        <v>94.615337935925098</v>
      </c>
      <c r="H46" s="29">
        <v>3312.4584343131501</v>
      </c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F46" s="17" t="s">
        <v>614</v>
      </c>
      <c r="AG46" s="17">
        <v>1.3439495080055299</v>
      </c>
      <c r="AH46" s="17">
        <v>0.64222841865705405</v>
      </c>
      <c r="AI46" s="17">
        <v>0</v>
      </c>
      <c r="AJ46" s="17">
        <v>0</v>
      </c>
      <c r="AK46" s="17">
        <v>0</v>
      </c>
      <c r="AL46" s="17">
        <v>1.5106727845638901</v>
      </c>
      <c r="AM46" s="17">
        <v>1.5106727845638901</v>
      </c>
      <c r="AN46" s="17">
        <v>0.36416890161874299</v>
      </c>
      <c r="AO46" s="17">
        <v>0.42856106182818199</v>
      </c>
      <c r="AP46" s="17">
        <v>0.39130976221249197</v>
      </c>
      <c r="AQ46" s="17">
        <v>0</v>
      </c>
      <c r="AR46" s="17">
        <v>0</v>
      </c>
      <c r="AS46" s="17">
        <v>0</v>
      </c>
      <c r="AT46" s="17">
        <v>4.3458662252065396</v>
      </c>
      <c r="AU46" s="17">
        <v>150.41316908899501</v>
      </c>
      <c r="AV46" s="17">
        <v>1.1271961555382799</v>
      </c>
      <c r="AW46" s="17">
        <v>0.63694864872104295</v>
      </c>
      <c r="AX46" s="17">
        <v>0.33489085966103899</v>
      </c>
      <c r="AY46" s="17">
        <v>3.7882150666644597E-2</v>
      </c>
      <c r="AZ46" s="17">
        <v>0.143177619206666</v>
      </c>
      <c r="BA46" s="17">
        <v>1.6569977769649999</v>
      </c>
      <c r="BB46" s="17">
        <v>1.6569977769649999</v>
      </c>
      <c r="BC46" s="17">
        <v>1.8139444111924199</v>
      </c>
      <c r="BD46" s="17">
        <v>0</v>
      </c>
      <c r="BE46" s="17">
        <v>0</v>
      </c>
      <c r="BF46" s="17">
        <v>45661.332420619801</v>
      </c>
      <c r="BG46" s="17">
        <v>0</v>
      </c>
      <c r="BH46" s="17">
        <v>1.53331781568257</v>
      </c>
      <c r="BI46" s="17">
        <v>0.157961925271912</v>
      </c>
      <c r="BJ46" s="17">
        <v>0.17545375427492699</v>
      </c>
      <c r="BK46" s="17">
        <v>1.5840713504945501</v>
      </c>
      <c r="BL46" s="17">
        <v>0.14167407006288599</v>
      </c>
      <c r="BM46" s="17">
        <v>0</v>
      </c>
      <c r="BN46" s="17">
        <v>0</v>
      </c>
      <c r="BO46" s="17">
        <v>0.59954812129609703</v>
      </c>
      <c r="BP46" s="17">
        <v>0</v>
      </c>
      <c r="BQ46" s="17">
        <v>0.703649795433125</v>
      </c>
      <c r="BR46" s="17">
        <v>7.2538398129102594E-2</v>
      </c>
      <c r="BS46" s="17">
        <v>2.7251990277617</v>
      </c>
      <c r="BT46" s="17">
        <v>0</v>
      </c>
      <c r="BU46" s="17">
        <v>29.063749841542698</v>
      </c>
      <c r="BV46" s="17">
        <v>6.4400532416210501</v>
      </c>
      <c r="BW46" s="17">
        <v>0.71556743773320697</v>
      </c>
      <c r="BX46" s="17">
        <v>7.1556206793542598</v>
      </c>
      <c r="BY46" s="17">
        <v>9.3487227162045205E-4</v>
      </c>
      <c r="BZ46" s="17">
        <v>1.0473715518334099</v>
      </c>
      <c r="CA46" s="17">
        <v>6.5274165932968406E-2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3.0381739116056802E-3</v>
      </c>
      <c r="CH46" s="17">
        <v>8.40966532846112</v>
      </c>
      <c r="CI46" s="17">
        <v>6.4138667416238096E-2</v>
      </c>
      <c r="CJ46" s="17">
        <v>0.15068707926167199</v>
      </c>
      <c r="CK46" s="17">
        <v>0.695268980417445</v>
      </c>
      <c r="CL46" s="17">
        <v>3.2327589190738301E-3</v>
      </c>
      <c r="CM46" s="17">
        <v>0</v>
      </c>
      <c r="CN46" s="17">
        <v>0.110172896377254</v>
      </c>
      <c r="CO46" s="17">
        <v>22.687547589223801</v>
      </c>
      <c r="CP46" s="17">
        <v>18.5242839770609</v>
      </c>
      <c r="CQ46" s="17">
        <v>4.1632636121628899</v>
      </c>
      <c r="CR46" s="17">
        <v>4.1122129444380101E-3</v>
      </c>
      <c r="CS46" s="5">
        <v>8.6270970088791102E-5</v>
      </c>
      <c r="CT46" s="17">
        <v>2.7886844469430101</v>
      </c>
      <c r="CU46" s="17">
        <v>1.04242897534681E-2</v>
      </c>
      <c r="CV46" s="17">
        <v>6.0068949552737303</v>
      </c>
      <c r="CW46" s="17">
        <v>4.1927923190969801E-2</v>
      </c>
      <c r="CX46" s="17">
        <v>9.2937404167837794E-3</v>
      </c>
      <c r="CY46" s="17">
        <v>8.5812783500609005</v>
      </c>
      <c r="CZ46" s="17">
        <v>0.199965153639004</v>
      </c>
      <c r="DA46" s="17">
        <v>1.08880922854765E-2</v>
      </c>
      <c r="DB46" s="17">
        <v>4.3883626823635703E-2</v>
      </c>
      <c r="DC46" s="17">
        <v>2.7151209510739203E-4</v>
      </c>
      <c r="DD46" s="17">
        <v>1.3479343154924299</v>
      </c>
      <c r="DE46" s="17">
        <v>2.1776789786194799</v>
      </c>
      <c r="DF46" s="17">
        <v>0</v>
      </c>
      <c r="DG46" s="17">
        <v>0</v>
      </c>
      <c r="DH46" s="17">
        <v>2.51708340254744E-2</v>
      </c>
      <c r="DI46" s="17">
        <v>0.43214006286016599</v>
      </c>
      <c r="DJ46" s="17">
        <v>0</v>
      </c>
      <c r="DK46" s="17">
        <v>0.25495443215000202</v>
      </c>
      <c r="DL46" s="17">
        <v>27.5099028312857</v>
      </c>
      <c r="DM46" s="17">
        <v>0</v>
      </c>
      <c r="DN46" s="17">
        <v>0.191831401976994</v>
      </c>
      <c r="DP46" s="26">
        <f t="shared" si="29"/>
        <v>1.0564831878827969</v>
      </c>
      <c r="DQ46" s="13">
        <f t="shared" si="30"/>
        <v>-0.98775586041573493</v>
      </c>
      <c r="DR46" s="13">
        <f t="shared" si="31"/>
        <v>-0.98773974587655733</v>
      </c>
      <c r="DS46" s="13">
        <f t="shared" si="32"/>
        <v>-0.98911556033904691</v>
      </c>
      <c r="DT46" s="13">
        <f t="shared" si="33"/>
        <v>-0.98571122440784442</v>
      </c>
      <c r="DU46" s="13">
        <f t="shared" si="34"/>
        <v>-0.98567036354140236</v>
      </c>
      <c r="DV46" s="13">
        <f t="shared" si="35"/>
        <v>-0.98575353272631905</v>
      </c>
      <c r="DW46" s="13">
        <f t="shared" si="36"/>
        <v>-0.99169501946158312</v>
      </c>
      <c r="DX46" s="13" t="e">
        <f t="shared" si="7"/>
        <v>#DIV/0!</v>
      </c>
      <c r="DY46" s="13" t="str">
        <f t="shared" si="8"/>
        <v/>
      </c>
      <c r="DZ46" s="13" t="str">
        <f t="shared" si="9"/>
        <v/>
      </c>
      <c r="EA46" s="13" t="str">
        <f t="shared" si="10"/>
        <v/>
      </c>
      <c r="EB46" s="13" t="e">
        <f t="shared" si="11"/>
        <v>#DIV/0!</v>
      </c>
      <c r="EC46" s="13" t="str">
        <f t="shared" si="12"/>
        <v/>
      </c>
      <c r="ED46" s="13" t="str">
        <f t="shared" si="13"/>
        <v/>
      </c>
      <c r="EE46" s="13" t="str">
        <f t="shared" si="14"/>
        <v/>
      </c>
      <c r="EF46" s="13" t="e">
        <f t="shared" si="15"/>
        <v>#DIV/0!</v>
      </c>
      <c r="EG46" s="13" t="str">
        <f t="shared" si="16"/>
        <v/>
      </c>
      <c r="EH46" s="13" t="str">
        <f t="shared" si="17"/>
        <v/>
      </c>
      <c r="EI46" s="13" t="e">
        <f t="shared" si="18"/>
        <v>#DIV/0!</v>
      </c>
      <c r="EJ46" s="13" t="str">
        <f t="shared" si="19"/>
        <v/>
      </c>
      <c r="EK46" s="13" t="e">
        <f t="shared" si="20"/>
        <v>#DIV/0!</v>
      </c>
      <c r="EL46" s="13" t="str">
        <f t="shared" si="21"/>
        <v/>
      </c>
      <c r="EM46" s="13" t="str">
        <f t="shared" si="22"/>
        <v/>
      </c>
      <c r="EN46" s="13" t="str">
        <f t="shared" si="23"/>
        <v/>
      </c>
      <c r="EO46" s="13" t="str">
        <f t="shared" si="24"/>
        <v/>
      </c>
      <c r="EP46" s="13" t="str">
        <f t="shared" si="25"/>
        <v/>
      </c>
      <c r="EQ46" s="13" t="str">
        <f t="shared" si="26"/>
        <v/>
      </c>
      <c r="ER46" s="13" t="str">
        <f t="shared" si="27"/>
        <v/>
      </c>
      <c r="ES46" s="13" t="str">
        <f t="shared" si="28"/>
        <v/>
      </c>
      <c r="ET46" s="13"/>
    </row>
    <row r="47" spans="1:150" x14ac:dyDescent="0.25">
      <c r="A47" s="110" t="s">
        <v>615</v>
      </c>
      <c r="B47" s="15">
        <v>169704.91557470401</v>
      </c>
      <c r="C47" s="15">
        <v>2585.1046080063602</v>
      </c>
      <c r="D47" s="15">
        <v>10708.5149360413</v>
      </c>
      <c r="E47" s="15">
        <v>16691.756061477499</v>
      </c>
      <c r="F47" s="15">
        <v>13281.771157150601</v>
      </c>
      <c r="G47" s="15">
        <v>916.171523196973</v>
      </c>
      <c r="H47" s="15">
        <v>67064.229535214094</v>
      </c>
      <c r="AF47" s="17" t="s">
        <v>616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P47" s="26" t="str">
        <f t="shared" si="29"/>
        <v/>
      </c>
      <c r="DQ47" s="13" t="str">
        <f t="shared" si="30"/>
        <v/>
      </c>
      <c r="DR47" s="13" t="str">
        <f t="shared" si="31"/>
        <v/>
      </c>
      <c r="DS47" s="13" t="str">
        <f t="shared" si="32"/>
        <v/>
      </c>
      <c r="DT47" s="13" t="str">
        <f t="shared" si="33"/>
        <v/>
      </c>
      <c r="DU47" s="13" t="str">
        <f t="shared" si="34"/>
        <v/>
      </c>
      <c r="DV47" s="13" t="str">
        <f t="shared" si="35"/>
        <v/>
      </c>
      <c r="DW47" s="13" t="str">
        <f t="shared" si="36"/>
        <v/>
      </c>
      <c r="DX47" s="13" t="str">
        <f t="shared" si="7"/>
        <v/>
      </c>
      <c r="DY47" s="13" t="str">
        <f t="shared" si="8"/>
        <v/>
      </c>
      <c r="DZ47" s="13" t="str">
        <f t="shared" si="9"/>
        <v/>
      </c>
      <c r="EA47" s="13" t="str">
        <f t="shared" si="10"/>
        <v/>
      </c>
      <c r="EB47" s="13" t="str">
        <f t="shared" si="11"/>
        <v/>
      </c>
      <c r="EC47" s="13" t="str">
        <f t="shared" si="12"/>
        <v/>
      </c>
      <c r="ED47" s="13" t="str">
        <f t="shared" si="13"/>
        <v/>
      </c>
      <c r="EE47" s="13" t="str">
        <f t="shared" si="14"/>
        <v/>
      </c>
      <c r="EF47" s="13" t="str">
        <f t="shared" si="15"/>
        <v/>
      </c>
      <c r="EG47" s="13" t="str">
        <f t="shared" si="16"/>
        <v/>
      </c>
      <c r="EH47" s="13" t="str">
        <f t="shared" si="17"/>
        <v/>
      </c>
      <c r="EI47" s="13" t="str">
        <f t="shared" si="18"/>
        <v/>
      </c>
      <c r="EJ47" s="13" t="str">
        <f t="shared" si="19"/>
        <v/>
      </c>
      <c r="EK47" s="13" t="str">
        <f t="shared" si="20"/>
        <v/>
      </c>
      <c r="EL47" s="13" t="str">
        <f t="shared" si="21"/>
        <v/>
      </c>
      <c r="EM47" s="13" t="str">
        <f t="shared" si="22"/>
        <v/>
      </c>
      <c r="EN47" s="13" t="str">
        <f t="shared" si="23"/>
        <v/>
      </c>
      <c r="EO47" s="13" t="str">
        <f t="shared" si="24"/>
        <v/>
      </c>
      <c r="EP47" s="13" t="str">
        <f t="shared" si="25"/>
        <v/>
      </c>
      <c r="EQ47" s="13" t="str">
        <f t="shared" si="26"/>
        <v/>
      </c>
      <c r="ER47" s="13" t="str">
        <f t="shared" si="27"/>
        <v/>
      </c>
      <c r="ES47" s="13" t="str">
        <f t="shared" si="28"/>
        <v/>
      </c>
      <c r="ET47" s="13"/>
    </row>
    <row r="48" spans="1:150" x14ac:dyDescent="0.25">
      <c r="A48" s="110" t="s">
        <v>617</v>
      </c>
      <c r="B48" s="15">
        <v>9479.1985332253207</v>
      </c>
      <c r="C48" s="15">
        <v>90.215407713011103</v>
      </c>
      <c r="D48" s="15">
        <v>496.86008081730199</v>
      </c>
      <c r="E48" s="15">
        <v>1279.5031166687099</v>
      </c>
      <c r="F48" s="15">
        <v>1014.32252483766</v>
      </c>
      <c r="G48" s="15">
        <v>53.1476459307179</v>
      </c>
      <c r="H48" s="15">
        <v>2761.5642502574001</v>
      </c>
      <c r="AF48" s="17" t="s">
        <v>618</v>
      </c>
      <c r="AG48" s="17">
        <v>250.33817302849999</v>
      </c>
      <c r="AH48" s="17">
        <v>43.772285015290102</v>
      </c>
      <c r="AI48" s="17">
        <v>0</v>
      </c>
      <c r="AJ48" s="17">
        <v>0</v>
      </c>
      <c r="AK48" s="17">
        <v>0</v>
      </c>
      <c r="AL48" s="17">
        <v>100.868918894297</v>
      </c>
      <c r="AM48" s="17">
        <v>100.868918894297</v>
      </c>
      <c r="AN48" s="17">
        <v>17.560564959705001</v>
      </c>
      <c r="AO48" s="17">
        <v>79.627231180150304</v>
      </c>
      <c r="AP48" s="17">
        <v>45.908554572142897</v>
      </c>
      <c r="AQ48" s="17">
        <v>0</v>
      </c>
      <c r="AR48" s="17">
        <v>0</v>
      </c>
      <c r="AS48" s="17">
        <v>0</v>
      </c>
      <c r="AT48" s="17">
        <v>309.33635719263401</v>
      </c>
      <c r="AU48" s="17">
        <v>9414.6264737622405</v>
      </c>
      <c r="AV48" s="17">
        <v>72.375825943190193</v>
      </c>
      <c r="AW48" s="17">
        <v>8.9896238773458492</v>
      </c>
      <c r="AX48" s="17">
        <v>41.87619641085</v>
      </c>
      <c r="AY48" s="17">
        <v>7.0562671791022096</v>
      </c>
      <c r="AZ48" s="17">
        <v>26.6696139795934</v>
      </c>
      <c r="BA48" s="17">
        <v>187.01242724507301</v>
      </c>
      <c r="BB48" s="17">
        <v>187.01242724507301</v>
      </c>
      <c r="BC48" s="17">
        <v>51.695798562478799</v>
      </c>
      <c r="BD48" s="17">
        <v>0</v>
      </c>
      <c r="BE48" s="17">
        <v>0</v>
      </c>
      <c r="BF48" s="17">
        <v>2485675.4377552499</v>
      </c>
      <c r="BG48" s="17">
        <v>0</v>
      </c>
      <c r="BH48" s="17">
        <v>274.15225214919201</v>
      </c>
      <c r="BI48" s="17">
        <v>19.896291657955899</v>
      </c>
      <c r="BJ48" s="17">
        <v>32.681731950368402</v>
      </c>
      <c r="BK48" s="17">
        <v>284.45417130876098</v>
      </c>
      <c r="BL48" s="17">
        <v>15.2806931672018</v>
      </c>
      <c r="BM48" s="17">
        <v>0</v>
      </c>
      <c r="BN48" s="17">
        <v>0</v>
      </c>
      <c r="BO48" s="17">
        <v>111.67767901389399</v>
      </c>
      <c r="BP48" s="17">
        <v>0</v>
      </c>
      <c r="BQ48" s="17">
        <v>9.9308838413895604</v>
      </c>
      <c r="BR48" s="17">
        <v>13.5117504706584</v>
      </c>
      <c r="BS48" s="17">
        <v>89.679880928366302</v>
      </c>
      <c r="BT48" s="17">
        <v>0</v>
      </c>
      <c r="BU48" s="17">
        <v>2853.5276295353201</v>
      </c>
      <c r="BV48" s="17">
        <v>443.132480960333</v>
      </c>
      <c r="BW48" s="17">
        <v>49.236939607687503</v>
      </c>
      <c r="BX48" s="17">
        <v>492.36942056802002</v>
      </c>
      <c r="BY48" s="17">
        <v>0.17413914379350401</v>
      </c>
      <c r="BZ48" s="17">
        <v>126.204361263634</v>
      </c>
      <c r="CA48" s="17">
        <v>12.1585879310053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0.16301520285278001</v>
      </c>
      <c r="CH48" s="17">
        <v>386.59752688007399</v>
      </c>
      <c r="CI48" s="17">
        <v>3.5462285135887299</v>
      </c>
      <c r="CJ48" s="17">
        <v>6.7645107668226396</v>
      </c>
      <c r="CK48" s="17">
        <v>36.600675606408799</v>
      </c>
      <c r="CL48" s="17">
        <v>0.177283827885161</v>
      </c>
      <c r="CM48" s="17">
        <v>0</v>
      </c>
      <c r="CN48" s="17">
        <v>4.8721500961766298</v>
      </c>
      <c r="CO48" s="17">
        <v>1271.69685361078</v>
      </c>
      <c r="CP48" s="17">
        <v>1008.41032142605</v>
      </c>
      <c r="CQ48" s="17">
        <v>263.28653218472499</v>
      </c>
      <c r="CR48" s="17">
        <v>0.213660051036999</v>
      </c>
      <c r="CS48" s="17">
        <v>4.7776864696836901E-3</v>
      </c>
      <c r="CT48" s="17">
        <v>154.01875096038799</v>
      </c>
      <c r="CU48" s="17">
        <v>0.46292870340669101</v>
      </c>
      <c r="CV48" s="17">
        <v>327.91580195880601</v>
      </c>
      <c r="CW48" s="17">
        <v>2.00767524815776</v>
      </c>
      <c r="CX48" s="17">
        <v>0.45357915750370598</v>
      </c>
      <c r="CY48" s="17">
        <v>468.451123750943</v>
      </c>
      <c r="CZ48" s="17">
        <v>2.8221998500239698</v>
      </c>
      <c r="DA48" s="17">
        <v>0.600361573989869</v>
      </c>
      <c r="DB48" s="17">
        <v>2.1429365862530698</v>
      </c>
      <c r="DC48" s="17">
        <v>1.4861735368199401E-2</v>
      </c>
      <c r="DD48" s="17">
        <v>52.6226015112683</v>
      </c>
      <c r="DE48" s="17">
        <v>38.264694975207902</v>
      </c>
      <c r="DF48" s="17">
        <v>0</v>
      </c>
      <c r="DG48" s="17">
        <v>0</v>
      </c>
      <c r="DH48" s="17">
        <v>4.6885516208574796</v>
      </c>
      <c r="DI48" s="17">
        <v>46.931172515372701</v>
      </c>
      <c r="DJ48" s="17">
        <v>0</v>
      </c>
      <c r="DK48" s="17">
        <v>41.708254321632303</v>
      </c>
      <c r="DL48" s="17">
        <v>2749.7440294978401</v>
      </c>
      <c r="DM48" s="17">
        <v>0</v>
      </c>
      <c r="DN48" s="17">
        <v>20.506083879313401</v>
      </c>
      <c r="DO48" s="1"/>
      <c r="DP48" s="26">
        <f t="shared" si="29"/>
        <v>1.0377430040484288</v>
      </c>
      <c r="DQ48" s="13">
        <f t="shared" si="30"/>
        <v>-6.8119745816853797E-3</v>
      </c>
      <c r="DR48" s="13">
        <f t="shared" si="31"/>
        <v>-5.9360900562395449E-3</v>
      </c>
      <c r="DS48" s="13">
        <f t="shared" si="32"/>
        <v>-9.0380781685965462E-3</v>
      </c>
      <c r="DT48" s="13">
        <f t="shared" si="33"/>
        <v>-6.1010113662358402E-3</v>
      </c>
      <c r="DU48" s="13">
        <f t="shared" si="34"/>
        <v>-5.8287214045219284E-3</v>
      </c>
      <c r="DV48" s="13">
        <f t="shared" si="35"/>
        <v>-9.8789778974225154E-3</v>
      </c>
      <c r="DW48" s="13">
        <f t="shared" si="36"/>
        <v>-4.2802628106364989E-3</v>
      </c>
      <c r="DX48" s="13" t="e">
        <f t="shared" si="7"/>
        <v>#DIV/0!</v>
      </c>
      <c r="DY48" s="13" t="str">
        <f t="shared" si="8"/>
        <v/>
      </c>
      <c r="DZ48" s="13" t="str">
        <f t="shared" si="9"/>
        <v/>
      </c>
      <c r="EA48" s="13" t="str">
        <f t="shared" si="10"/>
        <v/>
      </c>
      <c r="EB48" s="13" t="e">
        <f t="shared" si="11"/>
        <v>#DIV/0!</v>
      </c>
      <c r="EC48" s="13" t="str">
        <f t="shared" si="12"/>
        <v/>
      </c>
      <c r="ED48" s="13" t="str">
        <f t="shared" si="13"/>
        <v/>
      </c>
      <c r="EE48" s="13" t="str">
        <f t="shared" si="14"/>
        <v/>
      </c>
      <c r="EF48" s="13" t="e">
        <f t="shared" si="15"/>
        <v>#DIV/0!</v>
      </c>
      <c r="EG48" s="13" t="str">
        <f t="shared" si="16"/>
        <v/>
      </c>
      <c r="EH48" s="13" t="str">
        <f t="shared" si="17"/>
        <v/>
      </c>
      <c r="EI48" s="13" t="e">
        <f t="shared" si="18"/>
        <v>#DIV/0!</v>
      </c>
      <c r="EJ48" s="13" t="str">
        <f t="shared" si="19"/>
        <v/>
      </c>
      <c r="EK48" s="13" t="e">
        <f t="shared" si="20"/>
        <v>#DIV/0!</v>
      </c>
      <c r="EL48" s="13" t="str">
        <f t="shared" si="21"/>
        <v/>
      </c>
      <c r="EM48" s="13" t="str">
        <f t="shared" si="22"/>
        <v/>
      </c>
      <c r="EN48" s="13" t="str">
        <f t="shared" si="23"/>
        <v/>
      </c>
      <c r="EO48" s="13" t="str">
        <f t="shared" si="24"/>
        <v/>
      </c>
      <c r="EP48" s="13" t="str">
        <f t="shared" si="25"/>
        <v/>
      </c>
      <c r="EQ48" s="13" t="str">
        <f t="shared" si="26"/>
        <v/>
      </c>
      <c r="ER48" s="13" t="str">
        <f t="shared" si="27"/>
        <v/>
      </c>
      <c r="ES48" s="13" t="str">
        <f t="shared" si="28"/>
        <v/>
      </c>
      <c r="ET48" s="13"/>
    </row>
    <row r="49" spans="1:150" x14ac:dyDescent="0.25">
      <c r="A49" s="110" t="s">
        <v>619</v>
      </c>
      <c r="B49" s="15">
        <v>7371.2915156134504</v>
      </c>
      <c r="C49" s="15">
        <v>113.785260581347</v>
      </c>
      <c r="D49" s="15">
        <v>480.31196071942901</v>
      </c>
      <c r="E49" s="15">
        <v>673.97269536158694</v>
      </c>
      <c r="F49" s="15">
        <v>535.58764231329599</v>
      </c>
      <c r="G49" s="15">
        <v>37.235130806497402</v>
      </c>
      <c r="H49" s="15">
        <v>3106.3205742437999</v>
      </c>
      <c r="AF49" s="17" t="s">
        <v>620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  <c r="CM49" s="17">
        <v>0</v>
      </c>
      <c r="CN49" s="17">
        <v>0</v>
      </c>
      <c r="CO49" s="17">
        <v>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0</v>
      </c>
      <c r="CV49" s="17">
        <v>0</v>
      </c>
      <c r="CW49" s="17">
        <v>0</v>
      </c>
      <c r="CX49" s="17">
        <v>0</v>
      </c>
      <c r="CY49" s="17">
        <v>0</v>
      </c>
      <c r="CZ49" s="17">
        <v>0</v>
      </c>
      <c r="DA49" s="17">
        <v>0</v>
      </c>
      <c r="DB49" s="17">
        <v>0</v>
      </c>
      <c r="DC49" s="17">
        <v>0</v>
      </c>
      <c r="DD49" s="17">
        <v>0</v>
      </c>
      <c r="DE49" s="17">
        <v>0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"/>
      <c r="DP49" s="26" t="str">
        <f t="shared" si="29"/>
        <v/>
      </c>
      <c r="DQ49" s="13" t="str">
        <f t="shared" si="30"/>
        <v/>
      </c>
      <c r="DR49" s="13" t="str">
        <f t="shared" si="31"/>
        <v/>
      </c>
      <c r="DS49" s="13" t="str">
        <f t="shared" si="32"/>
        <v/>
      </c>
      <c r="DT49" s="13" t="str">
        <f t="shared" si="33"/>
        <v/>
      </c>
      <c r="DU49" s="13" t="str">
        <f t="shared" si="34"/>
        <v/>
      </c>
      <c r="DV49" s="13" t="str">
        <f t="shared" si="35"/>
        <v/>
      </c>
      <c r="DW49" s="13" t="str">
        <f t="shared" si="36"/>
        <v/>
      </c>
      <c r="DX49" s="13" t="str">
        <f t="shared" ref="DX49:DX55" si="37">IF(AM49&lt;&gt;0,(AM49-I49)/I49,"")</f>
        <v/>
      </c>
      <c r="DY49" s="13" t="str">
        <f t="shared" ref="DY49:DY55" si="38">IF(AI49&lt;&gt;0,(AI49-J49)/J49,"")</f>
        <v/>
      </c>
      <c r="DZ49" s="13" t="str">
        <f t="shared" ref="DZ49:DZ55" si="39">IF(AJ49&lt;&gt;0,(AJ49-K49)/K49,"")</f>
        <v/>
      </c>
      <c r="EA49" s="13" t="str">
        <f t="shared" ref="EA49:EA55" si="40">IF(AK49&lt;&gt;0,(AK49-L49)/L49,"")</f>
        <v/>
      </c>
      <c r="EB49" s="13" t="str">
        <f t="shared" ref="EB49:EB55" si="41">IF(AP49&lt;&gt;0,(AP49-M49)/M49,"")</f>
        <v/>
      </c>
      <c r="EC49" s="13" t="str">
        <f t="shared" ref="EC49:EC55" si="42">IF(AQ49&lt;&gt;0,(AQ49-N49)/N49,"")</f>
        <v/>
      </c>
      <c r="ED49" s="13" t="str">
        <f t="shared" ref="ED49:ED55" si="43">IF(AR49&lt;&gt;0,(AR49-O49)/O49,"")</f>
        <v/>
      </c>
      <c r="EE49" s="13" t="str">
        <f t="shared" ref="EE49:EE55" si="44">IF(AS49&lt;&gt;0,(AS49-P49)/P49,"")</f>
        <v/>
      </c>
      <c r="EF49" s="13" t="str">
        <f t="shared" ref="EF49:EF55" si="45">IF(BB49&lt;&gt;0,(BB49-Q49)/Q49,"")</f>
        <v/>
      </c>
      <c r="EG49" s="13" t="str">
        <f t="shared" ref="EG49:EG55" si="46">IF(BE49&lt;&gt;0,(BE49-R49)/R49,"")</f>
        <v/>
      </c>
      <c r="EH49" s="13" t="str">
        <f t="shared" ref="EH49:EH55" si="47">IF(BM49&lt;&gt;0,(BM49+BN49-S49)/S49,"")</f>
        <v/>
      </c>
      <c r="EI49" s="13" t="str">
        <f t="shared" ref="EI49:EI55" si="48">IF(BO49&lt;&gt;0,(BO49-T49)/T49,"")</f>
        <v/>
      </c>
      <c r="EJ49" s="13" t="str">
        <f t="shared" ref="EJ49:EJ55" si="49">IF(BP49&lt;&gt;0,(BP49-U49)/U49,"")</f>
        <v/>
      </c>
      <c r="EK49" s="13" t="str">
        <f t="shared" ref="EK49:EK55" si="50">IF(BR49&lt;&gt;0,(BR49-V49)/V49,"")</f>
        <v/>
      </c>
      <c r="EL49" s="13" t="str">
        <f t="shared" ref="EL49:EL55" si="51">IF(CB49&lt;&gt;0,(CB49-W49)/W49,"")</f>
        <v/>
      </c>
      <c r="EM49" s="13" t="str">
        <f t="shared" ref="EM49:EM55" si="52">IF(CC49&lt;&gt;0,(CC49-X49)/X49,"")</f>
        <v/>
      </c>
      <c r="EN49" s="13" t="str">
        <f t="shared" ref="EN49:EN55" si="53">IF(CD49&lt;&gt;0,(CD49-Y49)/Y49,"")</f>
        <v/>
      </c>
      <c r="EO49" s="13" t="str">
        <f t="shared" ref="EO49:EO55" si="54">IF(CE49&lt;&gt;0,(CE49-Z49)/Z49,"")</f>
        <v/>
      </c>
      <c r="EP49" s="13" t="str">
        <f t="shared" ref="EP49:EP55" si="55">IF(CF49&lt;&gt;0,(CF49-AA49)/AA49,"")</f>
        <v/>
      </c>
      <c r="EQ49" s="13" t="str">
        <f t="shared" ref="EQ49:EQ55" si="56">IF(DF49&lt;&gt;0,(DF49-AB49)/AB49,"")</f>
        <v/>
      </c>
      <c r="ER49" s="13" t="str">
        <f t="shared" ref="ER49:ER55" si="57">IF(DJ49&lt;&gt;0,(DJ49-AC49)/AC49,"")</f>
        <v/>
      </c>
      <c r="ES49" s="13" t="str">
        <f t="shared" ref="ES49:ES55" si="58">IF(DM49&lt;&gt;0,(DM49-AD49)/AD49,"")</f>
        <v/>
      </c>
      <c r="ET49" s="13"/>
    </row>
    <row r="50" spans="1:150" x14ac:dyDescent="0.25">
      <c r="A50" s="110" t="s">
        <v>621</v>
      </c>
      <c r="B50" s="15">
        <v>66891.531330407393</v>
      </c>
      <c r="C50" s="15">
        <v>739.42441413868903</v>
      </c>
      <c r="D50" s="15">
        <v>3564.14974153097</v>
      </c>
      <c r="E50" s="15">
        <v>8967.8915671316099</v>
      </c>
      <c r="F50" s="15">
        <v>7016.4110184069596</v>
      </c>
      <c r="G50" s="15">
        <v>461.15122802233998</v>
      </c>
      <c r="H50" s="15">
        <v>17044.516619668699</v>
      </c>
      <c r="AF50" s="17" t="s">
        <v>622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0</v>
      </c>
      <c r="DA50" s="17">
        <v>0</v>
      </c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"/>
      <c r="DP50" s="26" t="str">
        <f t="shared" si="29"/>
        <v/>
      </c>
      <c r="DQ50" s="13" t="str">
        <f t="shared" si="30"/>
        <v/>
      </c>
      <c r="DR50" s="13" t="str">
        <f t="shared" si="31"/>
        <v/>
      </c>
      <c r="DS50" s="13" t="str">
        <f t="shared" si="32"/>
        <v/>
      </c>
      <c r="DT50" s="13" t="str">
        <f t="shared" si="33"/>
        <v/>
      </c>
      <c r="DU50" s="13" t="str">
        <f t="shared" si="34"/>
        <v/>
      </c>
      <c r="DV50" s="13" t="str">
        <f t="shared" si="35"/>
        <v/>
      </c>
      <c r="DW50" s="13" t="str">
        <f t="shared" si="36"/>
        <v/>
      </c>
      <c r="DX50" s="13" t="str">
        <f t="shared" si="37"/>
        <v/>
      </c>
      <c r="DY50" s="13" t="str">
        <f t="shared" si="38"/>
        <v/>
      </c>
      <c r="DZ50" s="13" t="str">
        <f t="shared" si="39"/>
        <v/>
      </c>
      <c r="EA50" s="13" t="str">
        <f t="shared" si="40"/>
        <v/>
      </c>
      <c r="EB50" s="13" t="str">
        <f t="shared" si="41"/>
        <v/>
      </c>
      <c r="EC50" s="13" t="str">
        <f t="shared" si="42"/>
        <v/>
      </c>
      <c r="ED50" s="13" t="str">
        <f t="shared" si="43"/>
        <v/>
      </c>
      <c r="EE50" s="13" t="str">
        <f t="shared" si="44"/>
        <v/>
      </c>
      <c r="EF50" s="13" t="str">
        <f t="shared" si="45"/>
        <v/>
      </c>
      <c r="EG50" s="13" t="str">
        <f t="shared" si="46"/>
        <v/>
      </c>
      <c r="EH50" s="13" t="str">
        <f t="shared" si="47"/>
        <v/>
      </c>
      <c r="EI50" s="13" t="str">
        <f t="shared" si="48"/>
        <v/>
      </c>
      <c r="EJ50" s="13" t="str">
        <f t="shared" si="49"/>
        <v/>
      </c>
      <c r="EK50" s="13" t="str">
        <f t="shared" si="50"/>
        <v/>
      </c>
      <c r="EL50" s="13" t="str">
        <f t="shared" si="51"/>
        <v/>
      </c>
      <c r="EM50" s="13" t="str">
        <f t="shared" si="52"/>
        <v/>
      </c>
      <c r="EN50" s="13" t="str">
        <f t="shared" si="53"/>
        <v/>
      </c>
      <c r="EO50" s="13" t="str">
        <f t="shared" si="54"/>
        <v/>
      </c>
      <c r="EP50" s="13" t="str">
        <f t="shared" si="55"/>
        <v/>
      </c>
      <c r="EQ50" s="13" t="str">
        <f t="shared" si="56"/>
        <v/>
      </c>
      <c r="ER50" s="13" t="str">
        <f t="shared" si="57"/>
        <v/>
      </c>
      <c r="ES50" s="13" t="str">
        <f t="shared" si="58"/>
        <v/>
      </c>
      <c r="ET50" s="13"/>
    </row>
    <row r="51" spans="1:150" x14ac:dyDescent="0.25">
      <c r="A51" s="110" t="s">
        <v>623</v>
      </c>
      <c r="B51" s="15">
        <v>5615.9224457386699</v>
      </c>
      <c r="C51" s="15">
        <v>48.496426713833301</v>
      </c>
      <c r="D51" s="15">
        <v>321.215943218522</v>
      </c>
      <c r="E51" s="15">
        <v>718.47154836841798</v>
      </c>
      <c r="F51" s="15">
        <v>562.78497794473503</v>
      </c>
      <c r="G51" s="15">
        <v>32.022832697373602</v>
      </c>
      <c r="H51" s="15">
        <v>1622.0036026330799</v>
      </c>
      <c r="AF51" s="17" t="s">
        <v>624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17">
        <v>0</v>
      </c>
      <c r="CY51" s="17">
        <v>0</v>
      </c>
      <c r="CZ51" s="17">
        <v>0</v>
      </c>
      <c r="DA51" s="17">
        <v>0</v>
      </c>
      <c r="DB51" s="17">
        <v>0</v>
      </c>
      <c r="DC51" s="17">
        <v>0</v>
      </c>
      <c r="DD51" s="17">
        <v>0</v>
      </c>
      <c r="DE51" s="17">
        <v>0</v>
      </c>
      <c r="DF51" s="17">
        <v>0</v>
      </c>
      <c r="DG51" s="17">
        <v>0</v>
      </c>
      <c r="DH51" s="17">
        <v>0</v>
      </c>
      <c r="DI51" s="17">
        <v>0</v>
      </c>
      <c r="DJ51" s="17">
        <v>0</v>
      </c>
      <c r="DK51" s="17">
        <v>0</v>
      </c>
      <c r="DL51" s="17">
        <v>0</v>
      </c>
      <c r="DM51" s="17">
        <v>0</v>
      </c>
      <c r="DN51" s="17">
        <v>0</v>
      </c>
      <c r="DP51" s="26" t="str">
        <f t="shared" si="29"/>
        <v/>
      </c>
      <c r="DQ51" s="13" t="str">
        <f t="shared" si="30"/>
        <v/>
      </c>
      <c r="DR51" s="13" t="str">
        <f t="shared" si="31"/>
        <v/>
      </c>
      <c r="DS51" s="13" t="str">
        <f t="shared" si="32"/>
        <v/>
      </c>
      <c r="DT51" s="13" t="str">
        <f t="shared" si="33"/>
        <v/>
      </c>
      <c r="DU51" s="13" t="str">
        <f t="shared" si="34"/>
        <v/>
      </c>
      <c r="DV51" s="13" t="str">
        <f t="shared" si="35"/>
        <v/>
      </c>
      <c r="DW51" s="13" t="str">
        <f t="shared" si="36"/>
        <v/>
      </c>
      <c r="DX51" s="13" t="str">
        <f t="shared" si="37"/>
        <v/>
      </c>
      <c r="DY51" s="13" t="str">
        <f t="shared" si="38"/>
        <v/>
      </c>
      <c r="DZ51" s="13" t="str">
        <f t="shared" si="39"/>
        <v/>
      </c>
      <c r="EA51" s="13" t="str">
        <f t="shared" si="40"/>
        <v/>
      </c>
      <c r="EB51" s="13" t="str">
        <f t="shared" si="41"/>
        <v/>
      </c>
      <c r="EC51" s="13" t="str">
        <f t="shared" si="42"/>
        <v/>
      </c>
      <c r="ED51" s="13" t="str">
        <f t="shared" si="43"/>
        <v/>
      </c>
      <c r="EE51" s="13" t="str">
        <f t="shared" si="44"/>
        <v/>
      </c>
      <c r="EF51" s="13" t="str">
        <f t="shared" si="45"/>
        <v/>
      </c>
      <c r="EG51" s="13" t="str">
        <f t="shared" si="46"/>
        <v/>
      </c>
      <c r="EH51" s="13" t="str">
        <f t="shared" si="47"/>
        <v/>
      </c>
      <c r="EI51" s="13" t="str">
        <f t="shared" si="48"/>
        <v/>
      </c>
      <c r="EJ51" s="13" t="str">
        <f t="shared" si="49"/>
        <v/>
      </c>
      <c r="EK51" s="13" t="str">
        <f t="shared" si="50"/>
        <v/>
      </c>
      <c r="EL51" s="13" t="str">
        <f t="shared" si="51"/>
        <v/>
      </c>
      <c r="EM51" s="13" t="str">
        <f t="shared" si="52"/>
        <v/>
      </c>
      <c r="EN51" s="13" t="str">
        <f t="shared" si="53"/>
        <v/>
      </c>
      <c r="EO51" s="13" t="str">
        <f t="shared" si="54"/>
        <v/>
      </c>
      <c r="EP51" s="13" t="str">
        <f t="shared" si="55"/>
        <v/>
      </c>
      <c r="EQ51" s="13" t="str">
        <f t="shared" si="56"/>
        <v/>
      </c>
      <c r="ER51" s="13" t="str">
        <f t="shared" si="57"/>
        <v/>
      </c>
      <c r="ES51" s="13" t="str">
        <f t="shared" si="58"/>
        <v/>
      </c>
      <c r="ET51" s="13"/>
    </row>
    <row r="52" spans="1:150" x14ac:dyDescent="0.25">
      <c r="A52" s="110" t="s">
        <v>625</v>
      </c>
      <c r="B52" s="92">
        <v>231482.60869971101</v>
      </c>
      <c r="C52" s="92">
        <v>1936.4303781409001</v>
      </c>
      <c r="D52" s="92">
        <v>12113.7856932389</v>
      </c>
      <c r="E52" s="92">
        <v>30853.5924751413</v>
      </c>
      <c r="F52" s="92">
        <v>24401.1981636747</v>
      </c>
      <c r="G52" s="92">
        <v>1154.2329372634599</v>
      </c>
      <c r="H52" s="92">
        <v>72429.803797990098</v>
      </c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F52" s="17" t="s">
        <v>626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0</v>
      </c>
      <c r="CO52" s="17">
        <v>0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17">
        <v>0</v>
      </c>
      <c r="CY52" s="17">
        <v>0</v>
      </c>
      <c r="CZ52" s="17">
        <v>0</v>
      </c>
      <c r="DA52" s="17">
        <v>0</v>
      </c>
      <c r="DB52" s="17">
        <v>0</v>
      </c>
      <c r="DC52" s="17">
        <v>0</v>
      </c>
      <c r="DD52" s="17">
        <v>0</v>
      </c>
      <c r="DE52" s="17">
        <v>0</v>
      </c>
      <c r="DF52" s="17">
        <v>0</v>
      </c>
      <c r="DG52" s="17">
        <v>0</v>
      </c>
      <c r="DH52" s="17">
        <v>0</v>
      </c>
      <c r="DI52" s="17">
        <v>0</v>
      </c>
      <c r="DJ52" s="17">
        <v>0</v>
      </c>
      <c r="DK52" s="17">
        <v>0</v>
      </c>
      <c r="DL52" s="17">
        <v>0</v>
      </c>
      <c r="DM52" s="17">
        <v>0</v>
      </c>
      <c r="DN52" s="17">
        <v>0</v>
      </c>
      <c r="DP52" s="26" t="str">
        <f t="shared" si="29"/>
        <v/>
      </c>
      <c r="DQ52" s="13" t="str">
        <f t="shared" si="30"/>
        <v/>
      </c>
      <c r="DR52" s="13" t="str">
        <f t="shared" si="31"/>
        <v/>
      </c>
      <c r="DS52" s="13" t="str">
        <f t="shared" si="32"/>
        <v/>
      </c>
      <c r="DT52" s="13" t="str">
        <f t="shared" si="33"/>
        <v/>
      </c>
      <c r="DU52" s="13" t="str">
        <f t="shared" si="34"/>
        <v/>
      </c>
      <c r="DV52" s="13" t="str">
        <f t="shared" si="35"/>
        <v/>
      </c>
      <c r="DW52" s="13" t="str">
        <f t="shared" si="36"/>
        <v/>
      </c>
      <c r="DX52" s="13" t="str">
        <f t="shared" si="37"/>
        <v/>
      </c>
      <c r="DY52" s="13" t="str">
        <f t="shared" si="38"/>
        <v/>
      </c>
      <c r="DZ52" s="13" t="str">
        <f t="shared" si="39"/>
        <v/>
      </c>
      <c r="EA52" s="13" t="str">
        <f t="shared" si="40"/>
        <v/>
      </c>
      <c r="EB52" s="13" t="str">
        <f t="shared" si="41"/>
        <v/>
      </c>
      <c r="EC52" s="13" t="str">
        <f t="shared" si="42"/>
        <v/>
      </c>
      <c r="ED52" s="13" t="str">
        <f t="shared" si="43"/>
        <v/>
      </c>
      <c r="EE52" s="13" t="str">
        <f t="shared" si="44"/>
        <v/>
      </c>
      <c r="EF52" s="13" t="str">
        <f t="shared" si="45"/>
        <v/>
      </c>
      <c r="EG52" s="13" t="str">
        <f t="shared" si="46"/>
        <v/>
      </c>
      <c r="EH52" s="13" t="str">
        <f t="shared" si="47"/>
        <v/>
      </c>
      <c r="EI52" s="13" t="str">
        <f t="shared" si="48"/>
        <v/>
      </c>
      <c r="EJ52" s="13" t="str">
        <f t="shared" si="49"/>
        <v/>
      </c>
      <c r="EK52" s="13" t="str">
        <f t="shared" si="50"/>
        <v/>
      </c>
      <c r="EL52" s="13" t="str">
        <f t="shared" si="51"/>
        <v/>
      </c>
      <c r="EM52" s="13" t="str">
        <f t="shared" si="52"/>
        <v/>
      </c>
      <c r="EN52" s="13" t="str">
        <f t="shared" si="53"/>
        <v/>
      </c>
      <c r="EO52" s="13" t="str">
        <f t="shared" si="54"/>
        <v/>
      </c>
      <c r="EP52" s="13" t="str">
        <f t="shared" si="55"/>
        <v/>
      </c>
      <c r="EQ52" s="13" t="str">
        <f t="shared" si="56"/>
        <v/>
      </c>
      <c r="ER52" s="13" t="str">
        <f t="shared" si="57"/>
        <v/>
      </c>
      <c r="ES52" s="13" t="str">
        <f t="shared" si="58"/>
        <v/>
      </c>
      <c r="ET52" s="13"/>
    </row>
    <row r="53" spans="1:150" x14ac:dyDescent="0.25">
      <c r="A53" s="23" t="s">
        <v>627</v>
      </c>
      <c r="B53" s="92">
        <v>89687.9649824511</v>
      </c>
      <c r="C53" s="92">
        <v>815.38593914006594</v>
      </c>
      <c r="D53" s="92">
        <v>4995.3916086140398</v>
      </c>
      <c r="E53" s="92">
        <v>11952.1640839352</v>
      </c>
      <c r="F53" s="92">
        <v>9387.6059074167006</v>
      </c>
      <c r="G53" s="92">
        <v>555.39373588801095</v>
      </c>
      <c r="H53" s="92">
        <v>23620.0769113141</v>
      </c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F53" s="17" t="s">
        <v>628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P53" s="26"/>
      <c r="DQ53" s="13"/>
      <c r="DR53" s="13"/>
      <c r="DS53" s="13"/>
      <c r="DT53" s="13"/>
      <c r="DU53" s="13"/>
      <c r="DV53" s="13"/>
      <c r="DW53" s="13"/>
      <c r="DX53" s="13" t="str">
        <f t="shared" si="37"/>
        <v/>
      </c>
      <c r="DY53" s="13" t="str">
        <f t="shared" si="38"/>
        <v/>
      </c>
      <c r="DZ53" s="13" t="str">
        <f t="shared" si="39"/>
        <v/>
      </c>
      <c r="EA53" s="13" t="str">
        <f t="shared" si="40"/>
        <v/>
      </c>
      <c r="EB53" s="13" t="str">
        <f t="shared" si="41"/>
        <v/>
      </c>
      <c r="EC53" s="13" t="str">
        <f t="shared" si="42"/>
        <v/>
      </c>
      <c r="ED53" s="13" t="str">
        <f t="shared" si="43"/>
        <v/>
      </c>
      <c r="EE53" s="13" t="str">
        <f t="shared" si="44"/>
        <v/>
      </c>
      <c r="EF53" s="13" t="str">
        <f t="shared" si="45"/>
        <v/>
      </c>
      <c r="EG53" s="13" t="str">
        <f t="shared" si="46"/>
        <v/>
      </c>
      <c r="EH53" s="13" t="str">
        <f t="shared" si="47"/>
        <v/>
      </c>
      <c r="EI53" s="13" t="str">
        <f t="shared" si="48"/>
        <v/>
      </c>
      <c r="EJ53" s="13" t="str">
        <f t="shared" si="49"/>
        <v/>
      </c>
      <c r="EK53" s="13" t="str">
        <f t="shared" si="50"/>
        <v/>
      </c>
      <c r="EL53" s="13" t="str">
        <f t="shared" si="51"/>
        <v/>
      </c>
      <c r="EM53" s="13" t="str">
        <f t="shared" si="52"/>
        <v/>
      </c>
      <c r="EN53" s="13" t="str">
        <f t="shared" si="53"/>
        <v/>
      </c>
      <c r="EO53" s="13" t="str">
        <f t="shared" si="54"/>
        <v/>
      </c>
      <c r="EP53" s="13" t="str">
        <f t="shared" si="55"/>
        <v/>
      </c>
      <c r="EQ53" s="13" t="str">
        <f t="shared" si="56"/>
        <v/>
      </c>
      <c r="ER53" s="13" t="str">
        <f t="shared" si="57"/>
        <v/>
      </c>
      <c r="ES53" s="13" t="str">
        <f t="shared" si="58"/>
        <v/>
      </c>
      <c r="ET53" s="13"/>
    </row>
    <row r="54" spans="1:150" x14ac:dyDescent="0.25">
      <c r="A54" s="111" t="s">
        <v>629</v>
      </c>
      <c r="B54" s="92">
        <v>754685.27950493805</v>
      </c>
      <c r="C54" s="92">
        <v>6705.4093326313396</v>
      </c>
      <c r="D54" s="92">
        <v>39851.130556140401</v>
      </c>
      <c r="E54" s="92">
        <v>100985.54676177799</v>
      </c>
      <c r="F54" s="92">
        <v>79756.392047739704</v>
      </c>
      <c r="G54" s="92">
        <v>4091.3175898893101</v>
      </c>
      <c r="H54" s="92">
        <v>224284.67712111701</v>
      </c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F54" s="17" t="s">
        <v>630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P54" s="26" t="str">
        <f t="shared" si="29"/>
        <v/>
      </c>
      <c r="DQ54" s="13" t="str">
        <f>IF(AU54&lt;&gt;0,(AU54-B54)/B54,"")</f>
        <v/>
      </c>
      <c r="DR54" s="13" t="str">
        <f>IF(BS54&lt;&gt;0,(BS54-C54)/C54,"")</f>
        <v/>
      </c>
      <c r="DS54" s="13" t="str">
        <f>IF(BX54&lt;&gt;0,(BX54-D54)/D54,"")</f>
        <v/>
      </c>
      <c r="DT54" s="13" t="str">
        <f>IF(CO54&lt;&gt;0,(CO54-E54)/E54,"")</f>
        <v/>
      </c>
      <c r="DU54" s="13" t="str">
        <f>IF(CP54&lt;&gt;0,(CP54-F54)/F54,"")</f>
        <v/>
      </c>
      <c r="DV54" s="13" t="str">
        <f>IF(DD54&lt;&gt;0,(DD54-G54)/G54,"")</f>
        <v/>
      </c>
      <c r="DW54" s="13" t="str">
        <f>IF(DL54&lt;&gt;0,(DL54-H54)/H54,"")</f>
        <v/>
      </c>
      <c r="DX54" s="13" t="str">
        <f t="shared" si="37"/>
        <v/>
      </c>
      <c r="DY54" s="13" t="str">
        <f t="shared" si="38"/>
        <v/>
      </c>
      <c r="DZ54" s="13" t="str">
        <f t="shared" si="39"/>
        <v/>
      </c>
      <c r="EA54" s="13" t="str">
        <f t="shared" si="40"/>
        <v/>
      </c>
      <c r="EB54" s="13" t="str">
        <f t="shared" si="41"/>
        <v/>
      </c>
      <c r="EC54" s="13" t="str">
        <f t="shared" si="42"/>
        <v/>
      </c>
      <c r="ED54" s="13" t="str">
        <f t="shared" si="43"/>
        <v/>
      </c>
      <c r="EE54" s="13" t="str">
        <f t="shared" si="44"/>
        <v/>
      </c>
      <c r="EF54" s="13" t="str">
        <f t="shared" si="45"/>
        <v/>
      </c>
      <c r="EG54" s="13" t="str">
        <f t="shared" si="46"/>
        <v/>
      </c>
      <c r="EH54" s="13" t="str">
        <f t="shared" si="47"/>
        <v/>
      </c>
      <c r="EI54" s="13" t="str">
        <f t="shared" si="48"/>
        <v/>
      </c>
      <c r="EJ54" s="13" t="str">
        <f t="shared" si="49"/>
        <v/>
      </c>
      <c r="EK54" s="13" t="str">
        <f t="shared" si="50"/>
        <v/>
      </c>
      <c r="EL54" s="13" t="str">
        <f t="shared" si="51"/>
        <v/>
      </c>
      <c r="EM54" s="13" t="str">
        <f t="shared" si="52"/>
        <v/>
      </c>
      <c r="EN54" s="13" t="str">
        <f t="shared" si="53"/>
        <v/>
      </c>
      <c r="EO54" s="13" t="str">
        <f t="shared" si="54"/>
        <v/>
      </c>
      <c r="EP54" s="13" t="str">
        <f t="shared" si="55"/>
        <v/>
      </c>
      <c r="EQ54" s="13" t="str">
        <f t="shared" si="56"/>
        <v/>
      </c>
      <c r="ER54" s="13" t="str">
        <f t="shared" si="57"/>
        <v/>
      </c>
      <c r="ES54" s="13" t="str">
        <f t="shared" si="58"/>
        <v/>
      </c>
      <c r="ET54" s="13"/>
    </row>
    <row r="55" spans="1:150" x14ac:dyDescent="0.25">
      <c r="A55" s="111" t="s">
        <v>631</v>
      </c>
      <c r="B55" s="92">
        <v>586648.87989643402</v>
      </c>
      <c r="C55" s="92">
        <v>5483.7626681857901</v>
      </c>
      <c r="D55" s="92">
        <v>30483.035820436799</v>
      </c>
      <c r="E55" s="92">
        <v>79896.378613736204</v>
      </c>
      <c r="F55" s="92">
        <v>63293.682188408398</v>
      </c>
      <c r="G55" s="92">
        <v>3303.7765131588699</v>
      </c>
      <c r="H55" s="92">
        <v>168821.64138838599</v>
      </c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F55" s="17" t="s">
        <v>632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P55" s="26" t="str">
        <f t="shared" si="29"/>
        <v/>
      </c>
      <c r="DQ55" s="13" t="str">
        <f>IF(AU55&lt;&gt;0,(AU55-B55)/B55,"")</f>
        <v/>
      </c>
      <c r="DR55" s="13" t="str">
        <f>IF(BS55&lt;&gt;0,(BS55-C55)/C55,"")</f>
        <v/>
      </c>
      <c r="DS55" s="13" t="str">
        <f>IF(BX55&lt;&gt;0,(BX55-D55)/D55,"")</f>
        <v/>
      </c>
      <c r="DT55" s="13" t="str">
        <f>IF(CO55&lt;&gt;0,(CO55-E55)/E55,"")</f>
        <v/>
      </c>
      <c r="DU55" s="13" t="str">
        <f>IF(CP55&lt;&gt;0,(CP55-F55)/F55,"")</f>
        <v/>
      </c>
      <c r="DV55" s="13" t="str">
        <f>IF(DD55&lt;&gt;0,(DD55-G55)/G55,"")</f>
        <v/>
      </c>
      <c r="DW55" s="13" t="str">
        <f>IF(DL55&lt;&gt;0,(DL55-H55)/H55,"")</f>
        <v/>
      </c>
      <c r="DX55" s="13" t="str">
        <f t="shared" si="37"/>
        <v/>
      </c>
      <c r="DY55" s="13" t="str">
        <f t="shared" si="38"/>
        <v/>
      </c>
      <c r="DZ55" s="13" t="str">
        <f t="shared" si="39"/>
        <v/>
      </c>
      <c r="EA55" s="13" t="str">
        <f t="shared" si="40"/>
        <v/>
      </c>
      <c r="EB55" s="13" t="str">
        <f t="shared" si="41"/>
        <v/>
      </c>
      <c r="EC55" s="13" t="str">
        <f t="shared" si="42"/>
        <v/>
      </c>
      <c r="ED55" s="13" t="str">
        <f t="shared" si="43"/>
        <v/>
      </c>
      <c r="EE55" s="13" t="str">
        <f t="shared" si="44"/>
        <v/>
      </c>
      <c r="EF55" s="13" t="str">
        <f t="shared" si="45"/>
        <v/>
      </c>
      <c r="EG55" s="13" t="str">
        <f t="shared" si="46"/>
        <v/>
      </c>
      <c r="EH55" s="13" t="str">
        <f t="shared" si="47"/>
        <v/>
      </c>
      <c r="EI55" s="13" t="str">
        <f t="shared" si="48"/>
        <v/>
      </c>
      <c r="EJ55" s="13" t="str">
        <f t="shared" si="49"/>
        <v/>
      </c>
      <c r="EK55" s="13" t="str">
        <f t="shared" si="50"/>
        <v/>
      </c>
      <c r="EL55" s="13" t="str">
        <f t="shared" si="51"/>
        <v/>
      </c>
      <c r="EM55" s="13" t="str">
        <f t="shared" si="52"/>
        <v/>
      </c>
      <c r="EN55" s="13" t="str">
        <f t="shared" si="53"/>
        <v/>
      </c>
      <c r="EO55" s="13" t="str">
        <f t="shared" si="54"/>
        <v/>
      </c>
      <c r="EP55" s="13" t="str">
        <f t="shared" si="55"/>
        <v/>
      </c>
      <c r="EQ55" s="13" t="str">
        <f t="shared" si="56"/>
        <v/>
      </c>
      <c r="ER55" s="13" t="str">
        <f t="shared" si="57"/>
        <v/>
      </c>
      <c r="ES55" s="13" t="str">
        <f t="shared" si="58"/>
        <v/>
      </c>
      <c r="ET55" s="13"/>
    </row>
    <row r="56" spans="1:150" x14ac:dyDescent="0.25"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DQ56" s="13" t="str">
        <f>IF(AO56&lt;&gt;0,(AO56-B56)/B56,"")</f>
        <v/>
      </c>
      <c r="DR56" s="13" t="str">
        <f>IF(BH56&lt;&gt;0,(BH56-C56)/C56,"")</f>
        <v/>
      </c>
      <c r="DS56" s="13" t="str">
        <f>IF(BM56&lt;&gt;0,(BM56-D56)/D56,"")</f>
        <v/>
      </c>
      <c r="DT56" s="13" t="str">
        <f>IF(BY56&lt;&gt;0,(BY56-E56)/E56,"")</f>
        <v/>
      </c>
      <c r="DU56" s="13" t="str">
        <f>IF(BZ56&lt;&gt;0,(BZ56-F56)/F56,"")</f>
        <v/>
      </c>
      <c r="DV56" s="13" t="str">
        <f>IF(CN56&lt;&gt;0,(CN56-G56)/G56,"")</f>
        <v/>
      </c>
      <c r="DW56" s="13" t="str">
        <f>IF(CT56&lt;&gt;0,(CT56-H56)/H56,"")</f>
        <v/>
      </c>
    </row>
    <row r="57" spans="1:150" x14ac:dyDescent="0.25">
      <c r="A57" s="78"/>
    </row>
    <row r="58" spans="1:150" x14ac:dyDescent="0.25">
      <c r="A58" s="79" t="s">
        <v>353</v>
      </c>
      <c r="B58" s="1">
        <f t="shared" ref="B58:AD58" si="59">SUM(B3:B56)</f>
        <v>20123144.558687538</v>
      </c>
      <c r="C58" s="1">
        <f t="shared" si="59"/>
        <v>200913.57595055609</v>
      </c>
      <c r="D58" s="1">
        <f t="shared" si="59"/>
        <v>489045.59911144036</v>
      </c>
      <c r="E58" s="1">
        <f t="shared" si="59"/>
        <v>3894426.6364309457</v>
      </c>
      <c r="F58" s="1">
        <f t="shared" si="59"/>
        <v>2374749.9255592842</v>
      </c>
      <c r="G58" s="1">
        <f t="shared" si="59"/>
        <v>111766.80864335236</v>
      </c>
      <c r="H58" s="1">
        <f t="shared" si="59"/>
        <v>5188320.9957032781</v>
      </c>
      <c r="I58" s="1">
        <f t="shared" si="59"/>
        <v>113610.31716199969</v>
      </c>
      <c r="J58" s="1">
        <f t="shared" si="59"/>
        <v>21828.613503999735</v>
      </c>
      <c r="K58" s="1">
        <f t="shared" si="59"/>
        <v>34722.723541999956</v>
      </c>
      <c r="L58" s="1">
        <f t="shared" si="59"/>
        <v>4771.8366029999988</v>
      </c>
      <c r="M58" s="1">
        <f t="shared" si="59"/>
        <v>30458.530151999737</v>
      </c>
      <c r="N58" s="1">
        <f t="shared" si="59"/>
        <v>75.040196000000023</v>
      </c>
      <c r="O58" s="1">
        <f t="shared" si="59"/>
        <v>18376.646270999878</v>
      </c>
      <c r="P58" s="1">
        <f t="shared" si="59"/>
        <v>27.076098999999708</v>
      </c>
      <c r="Q58" s="1">
        <f t="shared" si="59"/>
        <v>226916.04757100006</v>
      </c>
      <c r="R58" s="1">
        <f t="shared" si="59"/>
        <v>3248.9094519999635</v>
      </c>
      <c r="S58" s="1">
        <f t="shared" si="59"/>
        <v>8.1269419999999464</v>
      </c>
      <c r="T58" s="1">
        <f t="shared" si="59"/>
        <v>255344.00913299646</v>
      </c>
      <c r="U58" s="1">
        <f t="shared" si="59"/>
        <v>6506.5011170000625</v>
      </c>
      <c r="V58" s="1">
        <f t="shared" si="59"/>
        <v>32996.740737000022</v>
      </c>
      <c r="W58" s="1">
        <f t="shared" si="59"/>
        <v>978.06557599998621</v>
      </c>
      <c r="X58" s="1">
        <f t="shared" si="59"/>
        <v>400.55618900000206</v>
      </c>
      <c r="Y58" s="1">
        <f t="shared" si="59"/>
        <v>487.2586920000013</v>
      </c>
      <c r="Z58" s="1">
        <f t="shared" si="59"/>
        <v>446.18872600000179</v>
      </c>
      <c r="AA58" s="1">
        <f t="shared" si="59"/>
        <v>1891.2346629999479</v>
      </c>
      <c r="AB58" s="1">
        <f t="shared" si="59"/>
        <v>7005.4613899999404</v>
      </c>
      <c r="AC58" s="1">
        <f t="shared" si="59"/>
        <v>23250.011725999986</v>
      </c>
      <c r="AD58" s="1">
        <f t="shared" si="59"/>
        <v>19696.515857999901</v>
      </c>
      <c r="AF58" s="79" t="s">
        <v>353</v>
      </c>
      <c r="AG58" s="1">
        <f t="shared" ref="AG58:BL58" si="60">SUM(AG3:AG56)</f>
        <v>62703.234080152441</v>
      </c>
      <c r="AH58" s="1">
        <f t="shared" si="60"/>
        <v>10392.634349251734</v>
      </c>
      <c r="AI58" s="1">
        <f t="shared" si="60"/>
        <v>4213.9859450914228</v>
      </c>
      <c r="AJ58" s="1">
        <f t="shared" si="60"/>
        <v>6703.1752345213381</v>
      </c>
      <c r="AK58" s="1">
        <f t="shared" si="60"/>
        <v>921.19698444730875</v>
      </c>
      <c r="AL58" s="1">
        <f t="shared" si="60"/>
        <v>25508.778331753725</v>
      </c>
      <c r="AM58" s="1">
        <f t="shared" si="60"/>
        <v>25508.778331753725</v>
      </c>
      <c r="AN58" s="1">
        <f t="shared" si="60"/>
        <v>4029.9509892746364</v>
      </c>
      <c r="AO58" s="1">
        <f t="shared" si="60"/>
        <v>19794.934047923878</v>
      </c>
      <c r="AP58" s="1">
        <f t="shared" si="60"/>
        <v>6888.039738662821</v>
      </c>
      <c r="AQ58" s="1">
        <f t="shared" si="60"/>
        <v>14.485954196584412</v>
      </c>
      <c r="AR58" s="1">
        <f t="shared" si="60"/>
        <v>3547.5878271330625</v>
      </c>
      <c r="AS58" s="1">
        <f t="shared" si="60"/>
        <v>5.2273733606658395</v>
      </c>
      <c r="AT58" s="1">
        <f t="shared" si="60"/>
        <v>73825.222588040488</v>
      </c>
      <c r="AU58" s="1">
        <f t="shared" si="60"/>
        <v>2934879.617172549</v>
      </c>
      <c r="AV58" s="1">
        <f t="shared" si="60"/>
        <v>17125.559968062262</v>
      </c>
      <c r="AW58" s="1">
        <f t="shared" si="60"/>
        <v>1519.1116963769425</v>
      </c>
      <c r="AX58" s="1">
        <f t="shared" si="60"/>
        <v>10284.202540427501</v>
      </c>
      <c r="AY58" s="1">
        <f t="shared" si="60"/>
        <v>1754.0581411775343</v>
      </c>
      <c r="AZ58" s="1">
        <f t="shared" si="60"/>
        <v>7053.7899415470147</v>
      </c>
      <c r="BA58" s="1">
        <f t="shared" si="60"/>
        <v>48083.125889420866</v>
      </c>
      <c r="BB58" s="1">
        <f t="shared" si="60"/>
        <v>48083.125889420866</v>
      </c>
      <c r="BC58" s="1">
        <f t="shared" si="60"/>
        <v>10738.153970166823</v>
      </c>
      <c r="BD58" s="1">
        <f t="shared" si="60"/>
        <v>0</v>
      </c>
      <c r="BE58" s="1">
        <f t="shared" si="60"/>
        <v>627.19746270560177</v>
      </c>
      <c r="BF58" s="1">
        <f t="shared" si="60"/>
        <v>433523906.47846198</v>
      </c>
      <c r="BG58" s="1">
        <f t="shared" si="60"/>
        <v>0</v>
      </c>
      <c r="BH58" s="1">
        <f t="shared" si="60"/>
        <v>68154.072841940011</v>
      </c>
      <c r="BI58" s="1">
        <f t="shared" si="60"/>
        <v>4883.5594027246534</v>
      </c>
      <c r="BJ58" s="1">
        <f t="shared" si="60"/>
        <v>8111.5956855640306</v>
      </c>
      <c r="BK58" s="1">
        <f t="shared" si="60"/>
        <v>70526.26915500364</v>
      </c>
      <c r="BL58" s="1">
        <f t="shared" si="60"/>
        <v>3744.5197696068994</v>
      </c>
      <c r="BM58" s="1">
        <f t="shared" ref="BM58:CR58" si="61">SUM(BM3:BM56)</f>
        <v>0.44617965707656071</v>
      </c>
      <c r="BN58" s="1">
        <f t="shared" si="61"/>
        <v>1.2698955699664323</v>
      </c>
      <c r="BO58" s="1">
        <f t="shared" si="61"/>
        <v>51083.797451858743</v>
      </c>
      <c r="BP58" s="1">
        <f t="shared" si="61"/>
        <v>1256.0716915338414</v>
      </c>
      <c r="BQ58" s="1">
        <f t="shared" si="61"/>
        <v>1579.0433263985612</v>
      </c>
      <c r="BR58" s="1">
        <f t="shared" si="61"/>
        <v>7471.3958613359737</v>
      </c>
      <c r="BS58" s="1">
        <f t="shared" si="61"/>
        <v>29595.504403305014</v>
      </c>
      <c r="BT58" s="1">
        <f t="shared" si="61"/>
        <v>0</v>
      </c>
      <c r="BU58" s="1">
        <f t="shared" si="61"/>
        <v>719616.17147105339</v>
      </c>
      <c r="BV58" s="1">
        <f t="shared" si="61"/>
        <v>39813.003128426877</v>
      </c>
      <c r="BW58" s="1">
        <f t="shared" si="61"/>
        <v>4423.6710004316828</v>
      </c>
      <c r="BX58" s="1">
        <f t="shared" si="61"/>
        <v>44236.674128858576</v>
      </c>
      <c r="BY58" s="1">
        <f t="shared" si="61"/>
        <v>43.247611641285992</v>
      </c>
      <c r="BZ58" s="1">
        <f t="shared" si="61"/>
        <v>30918.291366126796</v>
      </c>
      <c r="CA58" s="1">
        <f t="shared" si="61"/>
        <v>3017.757394032195</v>
      </c>
      <c r="CB58" s="1">
        <f t="shared" si="61"/>
        <v>188.81366750909862</v>
      </c>
      <c r="CC58" s="1">
        <f t="shared" si="61"/>
        <v>77.326881962064107</v>
      </c>
      <c r="CD58" s="1">
        <f t="shared" si="61"/>
        <v>94.064645572464116</v>
      </c>
      <c r="CE58" s="1">
        <f t="shared" si="61"/>
        <v>86.135904058287792</v>
      </c>
      <c r="CF58" s="1">
        <f t="shared" si="61"/>
        <v>365.10135083331352</v>
      </c>
      <c r="CG58" s="1">
        <f t="shared" si="61"/>
        <v>79.582694795537606</v>
      </c>
      <c r="CH58" s="1">
        <f t="shared" si="61"/>
        <v>87587.330063974063</v>
      </c>
      <c r="CI58" s="1">
        <f t="shared" si="61"/>
        <v>1279.3158573374312</v>
      </c>
      <c r="CJ58" s="1">
        <f t="shared" si="61"/>
        <v>1195.4110282861798</v>
      </c>
      <c r="CK58" s="1">
        <f t="shared" si="61"/>
        <v>12391.751370297105</v>
      </c>
      <c r="CL58" s="1">
        <f t="shared" si="61"/>
        <v>72.039656629783153</v>
      </c>
      <c r="CM58" s="1">
        <f t="shared" si="61"/>
        <v>0</v>
      </c>
      <c r="CN58" s="1">
        <f t="shared" si="61"/>
        <v>1029.3971690523972</v>
      </c>
      <c r="CO58" s="1">
        <f t="shared" si="61"/>
        <v>630911.68379624013</v>
      </c>
      <c r="CP58" s="1">
        <f t="shared" si="61"/>
        <v>365259.62226370751</v>
      </c>
      <c r="CQ58" s="1">
        <f t="shared" si="61"/>
        <v>265652.06153253256</v>
      </c>
      <c r="CR58" s="1">
        <f t="shared" si="61"/>
        <v>63.29016561290134</v>
      </c>
      <c r="CS58" s="1">
        <f t="shared" ref="CS58:DN58" si="62">SUM(CS3:CS56)</f>
        <v>6.0887230045525298</v>
      </c>
      <c r="CT58" s="1">
        <f t="shared" si="62"/>
        <v>54081.906980475076</v>
      </c>
      <c r="CU58" s="1">
        <f t="shared" si="62"/>
        <v>517.4142378723617</v>
      </c>
      <c r="CV58" s="1">
        <f t="shared" si="62"/>
        <v>120587.64386877946</v>
      </c>
      <c r="CW58" s="1">
        <f t="shared" si="62"/>
        <v>443.77366371004695</v>
      </c>
      <c r="CX58" s="1">
        <f t="shared" si="62"/>
        <v>142.80139579171811</v>
      </c>
      <c r="CY58" s="1">
        <f t="shared" si="62"/>
        <v>172268.0717551632</v>
      </c>
      <c r="CZ58" s="1">
        <f t="shared" si="62"/>
        <v>486.16354739582869</v>
      </c>
      <c r="DA58" s="1">
        <f t="shared" si="62"/>
        <v>249.8533523786657</v>
      </c>
      <c r="DB58" s="1">
        <f t="shared" si="62"/>
        <v>843.22617256039098</v>
      </c>
      <c r="DC58" s="1">
        <f t="shared" si="62"/>
        <v>8.054171960209862</v>
      </c>
      <c r="DD58" s="1">
        <f t="shared" si="62"/>
        <v>16433.122529854871</v>
      </c>
      <c r="DE58" s="1">
        <f t="shared" si="62"/>
        <v>6810.9031795923365</v>
      </c>
      <c r="DF58" s="1">
        <f t="shared" si="62"/>
        <v>1352.3949538171096</v>
      </c>
      <c r="DG58" s="1">
        <f t="shared" si="62"/>
        <v>0</v>
      </c>
      <c r="DH58" s="1">
        <f t="shared" si="62"/>
        <v>1163.6970107019611</v>
      </c>
      <c r="DI58" s="1">
        <f t="shared" si="62"/>
        <v>11491.315353236349</v>
      </c>
      <c r="DJ58" s="1">
        <f t="shared" si="62"/>
        <v>4488.3852800768109</v>
      </c>
      <c r="DK58" s="1">
        <f t="shared" si="62"/>
        <v>10349.129703288421</v>
      </c>
      <c r="DL58" s="1">
        <f t="shared" si="62"/>
        <v>695022.97687507886</v>
      </c>
      <c r="DM58" s="1">
        <f t="shared" si="62"/>
        <v>3802.3863811726856</v>
      </c>
      <c r="DN58" s="1">
        <f t="shared" si="62"/>
        <v>5008.2039475629999</v>
      </c>
    </row>
    <row r="59" spans="1:150" x14ac:dyDescent="0.25">
      <c r="A59" s="79" t="s">
        <v>633</v>
      </c>
      <c r="B59" s="1">
        <f t="shared" ref="B59:AD59" si="63">SUM(B3:B15)</f>
        <v>13089383.289203938</v>
      </c>
      <c r="C59" s="1">
        <f t="shared" si="63"/>
        <v>123271.58529899918</v>
      </c>
      <c r="D59" s="1">
        <f t="shared" si="63"/>
        <v>133921.40411699878</v>
      </c>
      <c r="E59" s="1">
        <f t="shared" si="63"/>
        <v>2934280.9360579518</v>
      </c>
      <c r="F59" s="1">
        <f t="shared" si="63"/>
        <v>1616456.7176460079</v>
      </c>
      <c r="G59" s="1">
        <f t="shared" si="63"/>
        <v>67456.666335999893</v>
      </c>
      <c r="H59" s="1">
        <f t="shared" si="63"/>
        <v>3240763.4972379701</v>
      </c>
      <c r="I59" s="1">
        <f t="shared" si="63"/>
        <v>113610.31716199969</v>
      </c>
      <c r="J59" s="1">
        <f t="shared" si="63"/>
        <v>21828.613503999735</v>
      </c>
      <c r="K59" s="1">
        <f t="shared" si="63"/>
        <v>34722.723541999956</v>
      </c>
      <c r="L59" s="1">
        <f t="shared" si="63"/>
        <v>4771.8366029999988</v>
      </c>
      <c r="M59" s="1">
        <f t="shared" si="63"/>
        <v>30458.530151999737</v>
      </c>
      <c r="N59" s="1">
        <f t="shared" si="63"/>
        <v>75.040196000000023</v>
      </c>
      <c r="O59" s="1">
        <f t="shared" si="63"/>
        <v>18376.646270999878</v>
      </c>
      <c r="P59" s="1">
        <f t="shared" si="63"/>
        <v>27.076098999999708</v>
      </c>
      <c r="Q59" s="1">
        <f t="shared" si="63"/>
        <v>226916.04757100006</v>
      </c>
      <c r="R59" s="1">
        <f t="shared" si="63"/>
        <v>3248.9094519999635</v>
      </c>
      <c r="S59" s="1">
        <f t="shared" si="63"/>
        <v>8.1269419999999464</v>
      </c>
      <c r="T59" s="1">
        <f t="shared" si="63"/>
        <v>255344.00913299646</v>
      </c>
      <c r="U59" s="1">
        <f t="shared" si="63"/>
        <v>6506.5011170000625</v>
      </c>
      <c r="V59" s="1">
        <f t="shared" si="63"/>
        <v>32996.740737000022</v>
      </c>
      <c r="W59" s="1">
        <f t="shared" si="63"/>
        <v>978.06557599998621</v>
      </c>
      <c r="X59" s="1">
        <f t="shared" si="63"/>
        <v>400.55618900000206</v>
      </c>
      <c r="Y59" s="1">
        <f t="shared" si="63"/>
        <v>487.2586920000013</v>
      </c>
      <c r="Z59" s="1">
        <f t="shared" si="63"/>
        <v>446.18872600000179</v>
      </c>
      <c r="AA59" s="1">
        <f t="shared" si="63"/>
        <v>1891.2346629999479</v>
      </c>
      <c r="AB59" s="1">
        <f t="shared" si="63"/>
        <v>7005.4613899999404</v>
      </c>
      <c r="AC59" s="1">
        <f t="shared" si="63"/>
        <v>23250.011725999986</v>
      </c>
      <c r="AD59" s="1">
        <f t="shared" si="63"/>
        <v>19696.515857999901</v>
      </c>
      <c r="AF59" s="79" t="s">
        <v>633</v>
      </c>
      <c r="AG59" s="1">
        <f t="shared" ref="AG59:BL59" si="64">SUM(AG3:AG15)</f>
        <v>59363.234253394374</v>
      </c>
      <c r="AH59" s="1">
        <f t="shared" si="64"/>
        <v>8902.7952667785994</v>
      </c>
      <c r="AI59" s="1">
        <f t="shared" si="64"/>
        <v>4213.9859450914228</v>
      </c>
      <c r="AJ59" s="1">
        <f t="shared" si="64"/>
        <v>6703.1752345213381</v>
      </c>
      <c r="AK59" s="1">
        <f t="shared" si="64"/>
        <v>921.19698444730875</v>
      </c>
      <c r="AL59" s="1">
        <f t="shared" si="64"/>
        <v>22007.26758026125</v>
      </c>
      <c r="AM59" s="1">
        <f t="shared" si="64"/>
        <v>22007.26758026125</v>
      </c>
      <c r="AN59" s="1">
        <f t="shared" si="64"/>
        <v>3195.3285751986277</v>
      </c>
      <c r="AO59" s="1">
        <f t="shared" si="64"/>
        <v>18730.146080644336</v>
      </c>
      <c r="AP59" s="1">
        <f t="shared" si="64"/>
        <v>5953.3484945744131</v>
      </c>
      <c r="AQ59" s="1">
        <f t="shared" si="64"/>
        <v>14.485954196584412</v>
      </c>
      <c r="AR59" s="1">
        <f t="shared" si="64"/>
        <v>3547.5878271330625</v>
      </c>
      <c r="AS59" s="1">
        <f t="shared" si="64"/>
        <v>5.2273733606658395</v>
      </c>
      <c r="AT59" s="1">
        <f t="shared" si="64"/>
        <v>63725.352389098596</v>
      </c>
      <c r="AU59" s="1">
        <f t="shared" si="64"/>
        <v>2629626.8509128392</v>
      </c>
      <c r="AV59" s="1">
        <f t="shared" si="64"/>
        <v>14516.943111978231</v>
      </c>
      <c r="AW59" s="1">
        <f t="shared" si="64"/>
        <v>89.733732796411871</v>
      </c>
      <c r="AX59" s="1">
        <f t="shared" si="64"/>
        <v>9480.6451405026946</v>
      </c>
      <c r="AY59" s="1">
        <f t="shared" si="64"/>
        <v>1659.9137325954548</v>
      </c>
      <c r="AZ59" s="1">
        <f t="shared" si="64"/>
        <v>6697.9650961159268</v>
      </c>
      <c r="BA59" s="1">
        <f t="shared" si="64"/>
        <v>44135.500779809903</v>
      </c>
      <c r="BB59" s="1">
        <f t="shared" si="64"/>
        <v>44135.500779809903</v>
      </c>
      <c r="BC59" s="1">
        <f t="shared" si="64"/>
        <v>6630.9434886707977</v>
      </c>
      <c r="BD59" s="1">
        <f t="shared" si="64"/>
        <v>0</v>
      </c>
      <c r="BE59" s="1">
        <f t="shared" si="64"/>
        <v>627.19746270560177</v>
      </c>
      <c r="BF59" s="1">
        <f t="shared" si="64"/>
        <v>346211352.1906088</v>
      </c>
      <c r="BG59" s="1">
        <f t="shared" si="64"/>
        <v>0</v>
      </c>
      <c r="BH59" s="1">
        <f t="shared" si="64"/>
        <v>64359.499542674857</v>
      </c>
      <c r="BI59" s="1">
        <f t="shared" si="64"/>
        <v>4504.3359131729549</v>
      </c>
      <c r="BJ59" s="1">
        <f t="shared" si="64"/>
        <v>7675.5576232947506</v>
      </c>
      <c r="BK59" s="1">
        <f t="shared" si="64"/>
        <v>66604.380366116835</v>
      </c>
      <c r="BL59" s="1">
        <f t="shared" si="64"/>
        <v>3407.9913944544583</v>
      </c>
      <c r="BM59" s="1">
        <f t="shared" ref="BM59:CR59" si="65">SUM(BM3:BM15)</f>
        <v>0.44617965707656071</v>
      </c>
      <c r="BN59" s="1">
        <f t="shared" si="65"/>
        <v>1.2698955699664323</v>
      </c>
      <c r="BO59" s="1">
        <f t="shared" si="65"/>
        <v>49593.79942232772</v>
      </c>
      <c r="BP59" s="1">
        <f t="shared" si="65"/>
        <v>1256.0716915338414</v>
      </c>
      <c r="BQ59" s="1">
        <f t="shared" si="65"/>
        <v>0</v>
      </c>
      <c r="BR59" s="1">
        <f t="shared" si="65"/>
        <v>7291.1226548430714</v>
      </c>
      <c r="BS59" s="1">
        <f t="shared" si="65"/>
        <v>24663.855759909922</v>
      </c>
      <c r="BT59" s="1">
        <f t="shared" si="65"/>
        <v>0</v>
      </c>
      <c r="BU59" s="1">
        <f t="shared" si="65"/>
        <v>650972.40541578375</v>
      </c>
      <c r="BV59" s="1">
        <f t="shared" si="65"/>
        <v>27508.679035927591</v>
      </c>
      <c r="BW59" s="1">
        <f t="shared" si="65"/>
        <v>3056.5239257236599</v>
      </c>
      <c r="BX59" s="1">
        <f t="shared" si="65"/>
        <v>30565.202961651248</v>
      </c>
      <c r="BY59" s="1">
        <f t="shared" si="65"/>
        <v>40.924254340499225</v>
      </c>
      <c r="BZ59" s="1">
        <f t="shared" si="65"/>
        <v>28411.837507512144</v>
      </c>
      <c r="CA59" s="1">
        <f t="shared" si="65"/>
        <v>2855.5381054599525</v>
      </c>
      <c r="CB59" s="1">
        <f t="shared" si="65"/>
        <v>188.81366750909862</v>
      </c>
      <c r="CC59" s="1">
        <f t="shared" si="65"/>
        <v>77.326881962064107</v>
      </c>
      <c r="CD59" s="1">
        <f t="shared" si="65"/>
        <v>94.064645572464116</v>
      </c>
      <c r="CE59" s="1">
        <f t="shared" si="65"/>
        <v>86.135904058287792</v>
      </c>
      <c r="CF59" s="1">
        <f t="shared" si="65"/>
        <v>365.10135083331352</v>
      </c>
      <c r="CG59" s="1">
        <f t="shared" si="65"/>
        <v>73.532830959737865</v>
      </c>
      <c r="CH59" s="1">
        <f t="shared" si="65"/>
        <v>68340.016489806963</v>
      </c>
      <c r="CI59" s="1">
        <f t="shared" si="65"/>
        <v>1162.2070231528278</v>
      </c>
      <c r="CJ59" s="1">
        <f t="shared" si="65"/>
        <v>761.67265741122128</v>
      </c>
      <c r="CK59" s="1">
        <f t="shared" si="65"/>
        <v>10935.971450080173</v>
      </c>
      <c r="CL59" s="1">
        <f t="shared" si="65"/>
        <v>65.989731758086663</v>
      </c>
      <c r="CM59" s="1">
        <f t="shared" si="65"/>
        <v>0</v>
      </c>
      <c r="CN59" s="1">
        <f t="shared" si="65"/>
        <v>704.82143257163546</v>
      </c>
      <c r="CO59" s="1">
        <f t="shared" si="65"/>
        <v>586234.56992093055</v>
      </c>
      <c r="CP59" s="1">
        <f t="shared" si="65"/>
        <v>329837.91383239347</v>
      </c>
      <c r="CQ59" s="1">
        <f t="shared" si="65"/>
        <v>256396.65608853713</v>
      </c>
      <c r="CR59" s="1">
        <f t="shared" si="65"/>
        <v>54.394783941312873</v>
      </c>
      <c r="CS59" s="1">
        <f t="shared" ref="CS59:DN59" si="66">SUM(CS3:CS15)</f>
        <v>5.9319882795625896</v>
      </c>
      <c r="CT59" s="1">
        <f t="shared" si="66"/>
        <v>48973.193348734603</v>
      </c>
      <c r="CU59" s="1">
        <f t="shared" si="66"/>
        <v>486.90001910518635</v>
      </c>
      <c r="CV59" s="1">
        <f t="shared" si="66"/>
        <v>109194.23635288799</v>
      </c>
      <c r="CW59" s="1">
        <f t="shared" si="66"/>
        <v>335.78905851772146</v>
      </c>
      <c r="CX59" s="1">
        <f t="shared" si="66"/>
        <v>119.73113962676835</v>
      </c>
      <c r="CY59" s="1">
        <f t="shared" si="66"/>
        <v>155991.77447098415</v>
      </c>
      <c r="CZ59" s="1">
        <f t="shared" si="66"/>
        <v>37.424260724684743</v>
      </c>
      <c r="DA59" s="1">
        <f t="shared" si="66"/>
        <v>229.80704270143337</v>
      </c>
      <c r="DB59" s="1">
        <f t="shared" si="66"/>
        <v>734.41728148139407</v>
      </c>
      <c r="DC59" s="1">
        <f t="shared" si="66"/>
        <v>7.5432201990993946</v>
      </c>
      <c r="DD59" s="1">
        <f t="shared" si="66"/>
        <v>13818.307716922118</v>
      </c>
      <c r="DE59" s="1">
        <f t="shared" si="66"/>
        <v>1913.4290092939516</v>
      </c>
      <c r="DF59" s="1">
        <f t="shared" si="66"/>
        <v>1352.3949538171096</v>
      </c>
      <c r="DG59" s="1">
        <f t="shared" si="66"/>
        <v>0</v>
      </c>
      <c r="DH59" s="1">
        <f t="shared" si="66"/>
        <v>1101.1426098381075</v>
      </c>
      <c r="DI59" s="1">
        <f t="shared" si="66"/>
        <v>10464.362341279317</v>
      </c>
      <c r="DJ59" s="1">
        <f t="shared" si="66"/>
        <v>4488.3852800768109</v>
      </c>
      <c r="DK59" s="1">
        <f t="shared" si="66"/>
        <v>9723.6155273737695</v>
      </c>
      <c r="DL59" s="1">
        <f t="shared" si="66"/>
        <v>629980.83789621596</v>
      </c>
      <c r="DM59" s="1">
        <f t="shared" si="66"/>
        <v>3802.3863811726856</v>
      </c>
      <c r="DN59" s="1">
        <f t="shared" si="66"/>
        <v>4552.7884029726811</v>
      </c>
    </row>
    <row r="60" spans="1:150" x14ac:dyDescent="0.25">
      <c r="A60" s="79" t="s">
        <v>634</v>
      </c>
      <c r="B60" s="1">
        <f t="shared" ref="B60:AD60" si="67">SUM(B16:B46)</f>
        <v>5112193.6770003866</v>
      </c>
      <c r="C60" s="1">
        <f t="shared" si="67"/>
        <v>59123.976216305527</v>
      </c>
      <c r="D60" s="1">
        <f t="shared" si="67"/>
        <v>252109.79865368389</v>
      </c>
      <c r="E60" s="1">
        <f t="shared" si="67"/>
        <v>708126.42344939522</v>
      </c>
      <c r="F60" s="1">
        <f t="shared" si="67"/>
        <v>559043.45228538418</v>
      </c>
      <c r="G60" s="1">
        <f t="shared" si="67"/>
        <v>33705.693170498977</v>
      </c>
      <c r="H60" s="1">
        <f t="shared" si="67"/>
        <v>1366802.6646644855</v>
      </c>
      <c r="I60" s="1">
        <f t="shared" si="67"/>
        <v>0</v>
      </c>
      <c r="J60" s="1">
        <f t="shared" si="67"/>
        <v>0</v>
      </c>
      <c r="K60" s="1">
        <f t="shared" si="67"/>
        <v>0</v>
      </c>
      <c r="L60" s="1">
        <f t="shared" si="67"/>
        <v>0</v>
      </c>
      <c r="M60" s="1">
        <f t="shared" si="67"/>
        <v>0</v>
      </c>
      <c r="N60" s="1">
        <f t="shared" si="67"/>
        <v>0</v>
      </c>
      <c r="O60" s="1">
        <f t="shared" si="67"/>
        <v>0</v>
      </c>
      <c r="P60" s="1">
        <f t="shared" si="67"/>
        <v>0</v>
      </c>
      <c r="Q60" s="1">
        <f t="shared" si="67"/>
        <v>0</v>
      </c>
      <c r="R60" s="1">
        <f t="shared" si="67"/>
        <v>0</v>
      </c>
      <c r="S60" s="1">
        <f t="shared" si="67"/>
        <v>0</v>
      </c>
      <c r="T60" s="1">
        <f t="shared" si="67"/>
        <v>0</v>
      </c>
      <c r="U60" s="1">
        <f t="shared" si="67"/>
        <v>0</v>
      </c>
      <c r="V60" s="1">
        <f t="shared" si="67"/>
        <v>0</v>
      </c>
      <c r="W60" s="1">
        <f t="shared" si="67"/>
        <v>0</v>
      </c>
      <c r="X60" s="1">
        <f t="shared" si="67"/>
        <v>0</v>
      </c>
      <c r="Y60" s="1">
        <f t="shared" si="67"/>
        <v>0</v>
      </c>
      <c r="Z60" s="1">
        <f t="shared" si="67"/>
        <v>0</v>
      </c>
      <c r="AA60" s="1">
        <f t="shared" si="67"/>
        <v>0</v>
      </c>
      <c r="AB60" s="1">
        <f t="shared" si="67"/>
        <v>0</v>
      </c>
      <c r="AC60" s="1">
        <f t="shared" si="67"/>
        <v>0</v>
      </c>
      <c r="AD60" s="1">
        <f t="shared" si="67"/>
        <v>0</v>
      </c>
      <c r="AF60" s="79" t="s">
        <v>634</v>
      </c>
      <c r="AG60" s="1">
        <f t="shared" ref="AG60:BL60" si="68">SUM(AG16:AG46)</f>
        <v>3089.6616537295777</v>
      </c>
      <c r="AH60" s="1">
        <f t="shared" si="68"/>
        <v>1446.0667974578425</v>
      </c>
      <c r="AI60" s="1">
        <f t="shared" si="68"/>
        <v>0</v>
      </c>
      <c r="AJ60" s="1">
        <f t="shared" si="68"/>
        <v>0</v>
      </c>
      <c r="AK60" s="1">
        <f t="shared" si="68"/>
        <v>0</v>
      </c>
      <c r="AL60" s="1">
        <f t="shared" si="68"/>
        <v>3400.6418325981867</v>
      </c>
      <c r="AM60" s="1">
        <f t="shared" si="68"/>
        <v>3400.6418325981867</v>
      </c>
      <c r="AN60" s="1">
        <f t="shared" si="68"/>
        <v>817.06184911630351</v>
      </c>
      <c r="AO60" s="1">
        <f t="shared" si="68"/>
        <v>985.16073609939031</v>
      </c>
      <c r="AP60" s="1">
        <f t="shared" si="68"/>
        <v>888.78268951626637</v>
      </c>
      <c r="AQ60" s="1">
        <f t="shared" si="68"/>
        <v>0</v>
      </c>
      <c r="AR60" s="1">
        <f t="shared" si="68"/>
        <v>0</v>
      </c>
      <c r="AS60" s="1">
        <f t="shared" si="68"/>
        <v>0</v>
      </c>
      <c r="AT60" s="1">
        <f t="shared" si="68"/>
        <v>9790.5338417492458</v>
      </c>
      <c r="AU60" s="1">
        <f t="shared" si="68"/>
        <v>295838.13978594757</v>
      </c>
      <c r="AV60" s="1">
        <f t="shared" si="68"/>
        <v>2536.2410301408395</v>
      </c>
      <c r="AW60" s="1">
        <f t="shared" si="68"/>
        <v>1420.3883397031848</v>
      </c>
      <c r="AX60" s="1">
        <f t="shared" si="68"/>
        <v>761.68120351395601</v>
      </c>
      <c r="AY60" s="1">
        <f t="shared" si="68"/>
        <v>87.088141402977158</v>
      </c>
      <c r="AZ60" s="1">
        <f t="shared" si="68"/>
        <v>329.1552314514953</v>
      </c>
      <c r="BA60" s="1">
        <f t="shared" si="68"/>
        <v>3760.6126823658892</v>
      </c>
      <c r="BB60" s="1">
        <f t="shared" si="68"/>
        <v>3760.6126823658892</v>
      </c>
      <c r="BC60" s="1">
        <f t="shared" si="68"/>
        <v>4055.5146829335445</v>
      </c>
      <c r="BD60" s="1">
        <f t="shared" si="68"/>
        <v>0</v>
      </c>
      <c r="BE60" s="1">
        <f t="shared" si="68"/>
        <v>0</v>
      </c>
      <c r="BF60" s="1">
        <f t="shared" si="68"/>
        <v>84826878.85009791</v>
      </c>
      <c r="BG60" s="1">
        <f t="shared" si="68"/>
        <v>0</v>
      </c>
      <c r="BH60" s="1">
        <f t="shared" si="68"/>
        <v>3520.4210471159527</v>
      </c>
      <c r="BI60" s="1">
        <f t="shared" si="68"/>
        <v>359.32719789374318</v>
      </c>
      <c r="BJ60" s="1">
        <f t="shared" si="68"/>
        <v>403.356330318912</v>
      </c>
      <c r="BK60" s="1">
        <f t="shared" si="68"/>
        <v>3637.4346175780393</v>
      </c>
      <c r="BL60" s="1">
        <f t="shared" si="68"/>
        <v>321.24768198523878</v>
      </c>
      <c r="BM60" s="1">
        <f t="shared" ref="BM60:CR60" si="69">SUM(BM16:BM46)</f>
        <v>0</v>
      </c>
      <c r="BN60" s="1">
        <f t="shared" si="69"/>
        <v>0</v>
      </c>
      <c r="BO60" s="1">
        <f t="shared" si="69"/>
        <v>1378.3203505171221</v>
      </c>
      <c r="BP60" s="1">
        <f t="shared" si="69"/>
        <v>0</v>
      </c>
      <c r="BQ60" s="1">
        <f t="shared" si="69"/>
        <v>1569.1124425571718</v>
      </c>
      <c r="BR60" s="1">
        <f t="shared" si="69"/>
        <v>166.76145602224372</v>
      </c>
      <c r="BS60" s="1">
        <f t="shared" si="69"/>
        <v>4841.968762466734</v>
      </c>
      <c r="BT60" s="1">
        <f t="shared" si="69"/>
        <v>0</v>
      </c>
      <c r="BU60" s="1">
        <f t="shared" si="69"/>
        <v>65790.238425734424</v>
      </c>
      <c r="BV60" s="1">
        <f t="shared" si="69"/>
        <v>11861.191611538959</v>
      </c>
      <c r="BW60" s="1">
        <f t="shared" si="69"/>
        <v>1317.9101351003344</v>
      </c>
      <c r="BX60" s="1">
        <f t="shared" si="69"/>
        <v>13179.1017466393</v>
      </c>
      <c r="BY60" s="1">
        <f t="shared" si="69"/>
        <v>2.149218156993268</v>
      </c>
      <c r="BZ60" s="1">
        <f t="shared" si="69"/>
        <v>2380.2494973510175</v>
      </c>
      <c r="CA60" s="1">
        <f t="shared" si="69"/>
        <v>150.06070064123747</v>
      </c>
      <c r="CB60" s="1">
        <f t="shared" si="69"/>
        <v>0</v>
      </c>
      <c r="CC60" s="1">
        <f t="shared" si="69"/>
        <v>0</v>
      </c>
      <c r="CD60" s="1">
        <f t="shared" si="69"/>
        <v>0</v>
      </c>
      <c r="CE60" s="1">
        <f t="shared" si="69"/>
        <v>0</v>
      </c>
      <c r="CF60" s="1">
        <f t="shared" si="69"/>
        <v>0</v>
      </c>
      <c r="CG60" s="1">
        <f t="shared" si="69"/>
        <v>5.886848632946962</v>
      </c>
      <c r="CH60" s="1">
        <f t="shared" si="69"/>
        <v>18860.716047287031</v>
      </c>
      <c r="CI60" s="1">
        <f t="shared" si="69"/>
        <v>113.56260567101498</v>
      </c>
      <c r="CJ60" s="1">
        <f t="shared" si="69"/>
        <v>426.97386010813574</v>
      </c>
      <c r="CK60" s="1">
        <f t="shared" si="69"/>
        <v>1419.1792446105239</v>
      </c>
      <c r="CL60" s="1">
        <f t="shared" si="69"/>
        <v>5.8726410438113383</v>
      </c>
      <c r="CM60" s="1">
        <f t="shared" si="69"/>
        <v>0</v>
      </c>
      <c r="CN60" s="1">
        <f t="shared" si="69"/>
        <v>319.70358638458498</v>
      </c>
      <c r="CO60" s="1">
        <f t="shared" si="69"/>
        <v>43405.417021698777</v>
      </c>
      <c r="CP60" s="1">
        <f t="shared" si="69"/>
        <v>34413.298109888085</v>
      </c>
      <c r="CQ60" s="1">
        <f t="shared" si="69"/>
        <v>8992.118911810694</v>
      </c>
      <c r="CR60" s="1">
        <f t="shared" si="69"/>
        <v>8.6817216205514693</v>
      </c>
      <c r="CS60" s="1">
        <f t="shared" ref="CS60:DN60" si="70">SUM(CS16:CS46)</f>
        <v>0.15195703852025752</v>
      </c>
      <c r="CT60" s="1">
        <f t="shared" si="70"/>
        <v>4954.6948807800991</v>
      </c>
      <c r="CU60" s="1">
        <f t="shared" si="70"/>
        <v>30.051290063768668</v>
      </c>
      <c r="CV60" s="1">
        <f t="shared" si="70"/>
        <v>11065.491713932646</v>
      </c>
      <c r="CW60" s="1">
        <f t="shared" si="70"/>
        <v>105.97692994416762</v>
      </c>
      <c r="CX60" s="1">
        <f t="shared" si="70"/>
        <v>22.616677007446061</v>
      </c>
      <c r="CY60" s="1">
        <f t="shared" si="70"/>
        <v>15807.846160428118</v>
      </c>
      <c r="CZ60" s="1">
        <f t="shared" si="70"/>
        <v>445.91708682111999</v>
      </c>
      <c r="DA60" s="1">
        <f t="shared" si="70"/>
        <v>19.445948103242422</v>
      </c>
      <c r="DB60" s="1">
        <f t="shared" si="70"/>
        <v>106.66595449274372</v>
      </c>
      <c r="DC60" s="1">
        <f t="shared" si="70"/>
        <v>0.49609002574226813</v>
      </c>
      <c r="DD60" s="1">
        <f t="shared" si="70"/>
        <v>2562.1922114214835</v>
      </c>
      <c r="DE60" s="1">
        <f t="shared" si="70"/>
        <v>4859.2094753231759</v>
      </c>
      <c r="DF60" s="1">
        <f t="shared" si="70"/>
        <v>0</v>
      </c>
      <c r="DG60" s="1">
        <f t="shared" si="70"/>
        <v>0</v>
      </c>
      <c r="DH60" s="1">
        <f t="shared" si="70"/>
        <v>57.865849242996191</v>
      </c>
      <c r="DI60" s="1">
        <f t="shared" si="70"/>
        <v>980.02183944166211</v>
      </c>
      <c r="DJ60" s="1">
        <f t="shared" si="70"/>
        <v>0</v>
      </c>
      <c r="DK60" s="1">
        <f t="shared" si="70"/>
        <v>583.80592159301546</v>
      </c>
      <c r="DL60" s="1">
        <f t="shared" si="70"/>
        <v>62292.394949365204</v>
      </c>
      <c r="DM60" s="1">
        <f t="shared" si="70"/>
        <v>0</v>
      </c>
      <c r="DN60" s="1">
        <f t="shared" si="70"/>
        <v>434.90946071100666</v>
      </c>
    </row>
    <row r="61" spans="1:150" x14ac:dyDescent="0.25">
      <c r="A61" s="79" t="s">
        <v>635</v>
      </c>
      <c r="B61" s="1">
        <f t="shared" ref="B61:AD61" si="71">SUM(B47:B56)</f>
        <v>1921567.592483223</v>
      </c>
      <c r="C61" s="1">
        <f t="shared" si="71"/>
        <v>18518.014435251338</v>
      </c>
      <c r="D61" s="1">
        <f t="shared" si="71"/>
        <v>103014.39634075765</v>
      </c>
      <c r="E61" s="1">
        <f t="shared" si="71"/>
        <v>252019.27692359855</v>
      </c>
      <c r="F61" s="1">
        <f t="shared" si="71"/>
        <v>199249.75562789274</v>
      </c>
      <c r="G61" s="1">
        <f t="shared" si="71"/>
        <v>10604.449136853553</v>
      </c>
      <c r="H61" s="1">
        <f t="shared" si="71"/>
        <v>580754.83380082424</v>
      </c>
      <c r="I61" s="1">
        <f t="shared" si="71"/>
        <v>0</v>
      </c>
      <c r="J61" s="1">
        <f t="shared" si="71"/>
        <v>0</v>
      </c>
      <c r="K61" s="1">
        <f t="shared" si="71"/>
        <v>0</v>
      </c>
      <c r="L61" s="1">
        <f t="shared" si="71"/>
        <v>0</v>
      </c>
      <c r="M61" s="1">
        <f t="shared" si="71"/>
        <v>0</v>
      </c>
      <c r="N61" s="1">
        <f t="shared" si="71"/>
        <v>0</v>
      </c>
      <c r="O61" s="1">
        <f t="shared" si="71"/>
        <v>0</v>
      </c>
      <c r="P61" s="1">
        <f t="shared" si="71"/>
        <v>0</v>
      </c>
      <c r="Q61" s="1">
        <f t="shared" si="71"/>
        <v>0</v>
      </c>
      <c r="R61" s="1">
        <f t="shared" si="71"/>
        <v>0</v>
      </c>
      <c r="S61" s="1">
        <f t="shared" si="71"/>
        <v>0</v>
      </c>
      <c r="T61" s="1">
        <f t="shared" si="71"/>
        <v>0</v>
      </c>
      <c r="U61" s="1">
        <f t="shared" si="71"/>
        <v>0</v>
      </c>
      <c r="V61" s="1">
        <f t="shared" si="71"/>
        <v>0</v>
      </c>
      <c r="W61" s="1">
        <f t="shared" si="71"/>
        <v>0</v>
      </c>
      <c r="X61" s="1">
        <f t="shared" si="71"/>
        <v>0</v>
      </c>
      <c r="Y61" s="1">
        <f t="shared" si="71"/>
        <v>0</v>
      </c>
      <c r="Z61" s="1">
        <f t="shared" si="71"/>
        <v>0</v>
      </c>
      <c r="AA61" s="1">
        <f t="shared" si="71"/>
        <v>0</v>
      </c>
      <c r="AB61" s="1">
        <f t="shared" si="71"/>
        <v>0</v>
      </c>
      <c r="AC61" s="1">
        <f t="shared" si="71"/>
        <v>0</v>
      </c>
      <c r="AD61" s="1">
        <f t="shared" si="71"/>
        <v>0</v>
      </c>
      <c r="AF61" s="79" t="str">
        <f>A61</f>
        <v>Other N.Amer Total</v>
      </c>
      <c r="AG61" s="1">
        <f t="shared" ref="AG61:BL61" si="72">SUM(AG47:AG56)</f>
        <v>250.33817302849999</v>
      </c>
      <c r="AH61" s="1">
        <f t="shared" si="72"/>
        <v>43.772285015290102</v>
      </c>
      <c r="AI61" s="1">
        <f t="shared" si="72"/>
        <v>0</v>
      </c>
      <c r="AJ61" s="1">
        <f t="shared" si="72"/>
        <v>0</v>
      </c>
      <c r="AK61" s="1">
        <f t="shared" si="72"/>
        <v>0</v>
      </c>
      <c r="AL61" s="1">
        <f t="shared" si="72"/>
        <v>100.868918894297</v>
      </c>
      <c r="AM61" s="1">
        <f t="shared" si="72"/>
        <v>100.868918894297</v>
      </c>
      <c r="AN61" s="1">
        <f t="shared" si="72"/>
        <v>17.560564959705001</v>
      </c>
      <c r="AO61" s="1">
        <f t="shared" si="72"/>
        <v>79.627231180150304</v>
      </c>
      <c r="AP61" s="1">
        <f t="shared" si="72"/>
        <v>45.908554572142897</v>
      </c>
      <c r="AQ61" s="1">
        <f t="shared" si="72"/>
        <v>0</v>
      </c>
      <c r="AR61" s="1">
        <f t="shared" si="72"/>
        <v>0</v>
      </c>
      <c r="AS61" s="1">
        <f t="shared" si="72"/>
        <v>0</v>
      </c>
      <c r="AT61" s="1">
        <f t="shared" si="72"/>
        <v>309.33635719263401</v>
      </c>
      <c r="AU61" s="1">
        <f t="shared" si="72"/>
        <v>9414.6264737622405</v>
      </c>
      <c r="AV61" s="1">
        <f t="shared" si="72"/>
        <v>72.375825943190193</v>
      </c>
      <c r="AW61" s="1">
        <f t="shared" si="72"/>
        <v>8.9896238773458492</v>
      </c>
      <c r="AX61" s="1">
        <f t="shared" si="72"/>
        <v>41.87619641085</v>
      </c>
      <c r="AY61" s="1">
        <f t="shared" si="72"/>
        <v>7.0562671791022096</v>
      </c>
      <c r="AZ61" s="1">
        <f t="shared" si="72"/>
        <v>26.6696139795934</v>
      </c>
      <c r="BA61" s="1">
        <f t="shared" si="72"/>
        <v>187.01242724507301</v>
      </c>
      <c r="BB61" s="1">
        <f t="shared" si="72"/>
        <v>187.01242724507301</v>
      </c>
      <c r="BC61" s="1">
        <f t="shared" si="72"/>
        <v>51.695798562478799</v>
      </c>
      <c r="BD61" s="1">
        <f t="shared" si="72"/>
        <v>0</v>
      </c>
      <c r="BE61" s="1">
        <f t="shared" si="72"/>
        <v>0</v>
      </c>
      <c r="BF61" s="1">
        <f t="shared" si="72"/>
        <v>2485675.4377552499</v>
      </c>
      <c r="BG61" s="1">
        <f t="shared" si="72"/>
        <v>0</v>
      </c>
      <c r="BH61" s="1">
        <f t="shared" si="72"/>
        <v>274.15225214919201</v>
      </c>
      <c r="BI61" s="1">
        <f t="shared" si="72"/>
        <v>19.896291657955899</v>
      </c>
      <c r="BJ61" s="1">
        <f t="shared" si="72"/>
        <v>32.681731950368402</v>
      </c>
      <c r="BK61" s="1">
        <f t="shared" si="72"/>
        <v>284.45417130876098</v>
      </c>
      <c r="BL61" s="1">
        <f t="shared" si="72"/>
        <v>15.2806931672018</v>
      </c>
      <c r="BM61" s="1">
        <f t="shared" ref="BM61:CQ61" si="73">SUM(BM47:BM56)</f>
        <v>0</v>
      </c>
      <c r="BN61" s="1">
        <f t="shared" si="73"/>
        <v>0</v>
      </c>
      <c r="BO61" s="1">
        <f t="shared" si="73"/>
        <v>111.67767901389399</v>
      </c>
      <c r="BP61" s="1">
        <f t="shared" si="73"/>
        <v>0</v>
      </c>
      <c r="BQ61" s="1">
        <f t="shared" si="73"/>
        <v>9.9308838413895604</v>
      </c>
      <c r="BR61" s="1">
        <f t="shared" si="73"/>
        <v>13.5117504706584</v>
      </c>
      <c r="BS61" s="1">
        <f t="shared" si="73"/>
        <v>89.679880928366302</v>
      </c>
      <c r="BT61" s="1">
        <f t="shared" si="73"/>
        <v>0</v>
      </c>
      <c r="BU61" s="1">
        <f t="shared" si="73"/>
        <v>2853.5276295353201</v>
      </c>
      <c r="BV61" s="1">
        <f t="shared" si="73"/>
        <v>443.132480960333</v>
      </c>
      <c r="BW61" s="1">
        <f t="shared" si="73"/>
        <v>49.236939607687503</v>
      </c>
      <c r="BX61" s="1">
        <f t="shared" si="73"/>
        <v>492.36942056802002</v>
      </c>
      <c r="BY61" s="1">
        <f t="shared" si="73"/>
        <v>0.17413914379350401</v>
      </c>
      <c r="BZ61" s="1">
        <f t="shared" si="73"/>
        <v>126.204361263634</v>
      </c>
      <c r="CA61" s="1">
        <f t="shared" si="73"/>
        <v>12.1585879310053</v>
      </c>
      <c r="CB61" s="1">
        <f t="shared" si="73"/>
        <v>0</v>
      </c>
      <c r="CC61" s="1">
        <f t="shared" si="73"/>
        <v>0</v>
      </c>
      <c r="CD61" s="1">
        <f t="shared" si="73"/>
        <v>0</v>
      </c>
      <c r="CE61" s="1">
        <f t="shared" si="73"/>
        <v>0</v>
      </c>
      <c r="CF61" s="1">
        <f t="shared" si="73"/>
        <v>0</v>
      </c>
      <c r="CG61" s="1">
        <f t="shared" si="73"/>
        <v>0.16301520285278001</v>
      </c>
      <c r="CH61" s="1">
        <f t="shared" si="73"/>
        <v>386.59752688007399</v>
      </c>
      <c r="CI61" s="1">
        <f t="shared" si="73"/>
        <v>3.5462285135887299</v>
      </c>
      <c r="CJ61" s="1">
        <f t="shared" si="73"/>
        <v>6.7645107668226396</v>
      </c>
      <c r="CK61" s="1">
        <f t="shared" si="73"/>
        <v>36.600675606408799</v>
      </c>
      <c r="CL61" s="1">
        <f t="shared" si="73"/>
        <v>0.177283827885161</v>
      </c>
      <c r="CM61" s="1">
        <f t="shared" si="73"/>
        <v>0</v>
      </c>
      <c r="CN61" s="1">
        <f t="shared" si="73"/>
        <v>4.8721500961766298</v>
      </c>
      <c r="CO61" s="1">
        <f t="shared" si="73"/>
        <v>1271.69685361078</v>
      </c>
      <c r="CP61" s="1">
        <f t="shared" si="73"/>
        <v>1008.41032142605</v>
      </c>
      <c r="CQ61" s="1">
        <f t="shared" si="73"/>
        <v>263.28653218472499</v>
      </c>
      <c r="CR61" s="1">
        <f t="shared" ref="CR61:DN61" si="74">SUM(CR47:CR56)</f>
        <v>0.213660051036999</v>
      </c>
      <c r="CS61" s="1">
        <f t="shared" si="74"/>
        <v>4.7776864696836901E-3</v>
      </c>
      <c r="CT61" s="1">
        <f t="shared" si="74"/>
        <v>154.01875096038799</v>
      </c>
      <c r="CU61" s="1">
        <f t="shared" si="74"/>
        <v>0.46292870340669101</v>
      </c>
      <c r="CV61" s="1">
        <f t="shared" si="74"/>
        <v>327.91580195880601</v>
      </c>
      <c r="CW61" s="1">
        <f t="shared" si="74"/>
        <v>2.00767524815776</v>
      </c>
      <c r="CX61" s="1">
        <f t="shared" si="74"/>
        <v>0.45357915750370598</v>
      </c>
      <c r="CY61" s="1">
        <f t="shared" si="74"/>
        <v>468.451123750943</v>
      </c>
      <c r="CZ61" s="1">
        <f t="shared" si="74"/>
        <v>2.8221998500239698</v>
      </c>
      <c r="DA61" s="1">
        <f t="shared" si="74"/>
        <v>0.600361573989869</v>
      </c>
      <c r="DB61" s="1">
        <f t="shared" si="74"/>
        <v>2.1429365862530698</v>
      </c>
      <c r="DC61" s="1">
        <f t="shared" si="74"/>
        <v>1.4861735368199401E-2</v>
      </c>
      <c r="DD61" s="1">
        <f t="shared" si="74"/>
        <v>52.6226015112683</v>
      </c>
      <c r="DE61" s="1">
        <f t="shared" si="74"/>
        <v>38.264694975207902</v>
      </c>
      <c r="DF61" s="1">
        <f t="shared" si="74"/>
        <v>0</v>
      </c>
      <c r="DG61" s="1">
        <f t="shared" si="74"/>
        <v>0</v>
      </c>
      <c r="DH61" s="1">
        <f t="shared" si="74"/>
        <v>4.6885516208574796</v>
      </c>
      <c r="DI61" s="1">
        <f t="shared" si="74"/>
        <v>46.931172515372701</v>
      </c>
      <c r="DJ61" s="1">
        <f t="shared" si="74"/>
        <v>0</v>
      </c>
      <c r="DK61" s="1">
        <f t="shared" si="74"/>
        <v>41.708254321632303</v>
      </c>
      <c r="DL61" s="1">
        <f t="shared" si="74"/>
        <v>2749.7440294978401</v>
      </c>
      <c r="DM61" s="1">
        <f t="shared" si="74"/>
        <v>0</v>
      </c>
      <c r="DN61" s="1">
        <f t="shared" si="74"/>
        <v>20.506083879313401</v>
      </c>
    </row>
    <row r="63" spans="1:150" x14ac:dyDescent="0.25">
      <c r="A63" s="108"/>
    </row>
    <row r="64" spans="1:150" x14ac:dyDescent="0.25">
      <c r="DP64" s="26"/>
      <c r="DQ64" s="13"/>
      <c r="DR64" s="13"/>
      <c r="DS64" s="13"/>
      <c r="DT64" s="13"/>
      <c r="DU64" s="13"/>
      <c r="DV64" s="13"/>
      <c r="DW64" s="13"/>
    </row>
    <row r="65" spans="120:127" x14ac:dyDescent="0.25">
      <c r="DP65" s="26"/>
      <c r="DQ65" s="13"/>
      <c r="DR65" s="13"/>
      <c r="DS65" s="13"/>
      <c r="DT65" s="13"/>
      <c r="DU65" s="13"/>
      <c r="DV65" s="13"/>
      <c r="DW65" s="13"/>
    </row>
    <row r="66" spans="120:127" x14ac:dyDescent="0.25">
      <c r="DP66" s="26"/>
      <c r="DQ66" s="13"/>
      <c r="DR66" s="13"/>
      <c r="DS66" s="13"/>
      <c r="DT66" s="13"/>
      <c r="DU66" s="13"/>
      <c r="DV66" s="13"/>
      <c r="DW66" s="13"/>
    </row>
    <row r="67" spans="120:127" x14ac:dyDescent="0.25">
      <c r="DP67" s="26"/>
      <c r="DQ67" s="13"/>
      <c r="DR67" s="13"/>
      <c r="DS67" s="13"/>
      <c r="DT67" s="13"/>
      <c r="DU67" s="13"/>
      <c r="DV67" s="13"/>
      <c r="DW67" s="13"/>
    </row>
    <row r="68" spans="120:127" x14ac:dyDescent="0.25">
      <c r="DP68" s="26"/>
      <c r="DQ68" s="13"/>
      <c r="DR68" s="13"/>
      <c r="DS68" s="13"/>
      <c r="DT68" s="13"/>
      <c r="DU68" s="13"/>
      <c r="DV68" s="13"/>
      <c r="DW68" s="13"/>
    </row>
    <row r="69" spans="120:127" x14ac:dyDescent="0.25">
      <c r="DP69" s="26"/>
      <c r="DQ69" s="13"/>
      <c r="DR69" s="13"/>
      <c r="DS69" s="13"/>
      <c r="DT69" s="13"/>
      <c r="DU69" s="13"/>
      <c r="DV69" s="13"/>
      <c r="DW69" s="13"/>
    </row>
    <row r="70" spans="120:127" x14ac:dyDescent="0.25">
      <c r="DP70" s="26"/>
      <c r="DQ70" s="13"/>
      <c r="DR70" s="13"/>
      <c r="DS70" s="13"/>
      <c r="DT70" s="13"/>
      <c r="DU70" s="13"/>
      <c r="DV70" s="13"/>
      <c r="DW70" s="13"/>
    </row>
    <row r="71" spans="120:127" x14ac:dyDescent="0.25">
      <c r="DP71" s="26"/>
      <c r="DQ71" s="13"/>
      <c r="DR71" s="13"/>
      <c r="DS71" s="13"/>
      <c r="DT71" s="13"/>
      <c r="DU71" s="13"/>
      <c r="DV71" s="13"/>
      <c r="DW71" s="13"/>
    </row>
    <row r="72" spans="120:127" x14ac:dyDescent="0.25">
      <c r="DP72" s="26"/>
      <c r="DQ72" s="13"/>
      <c r="DR72" s="13"/>
      <c r="DS72" s="13"/>
      <c r="DT72" s="13"/>
      <c r="DU72" s="13"/>
      <c r="DV72" s="13"/>
      <c r="DW72" s="13"/>
    </row>
    <row r="73" spans="120:127" x14ac:dyDescent="0.25">
      <c r="DP73" s="26"/>
      <c r="DQ73" s="13"/>
      <c r="DR73" s="13"/>
      <c r="DS73" s="13"/>
      <c r="DT73" s="13"/>
      <c r="DU73" s="13"/>
      <c r="DV73" s="13"/>
      <c r="DW73" s="13"/>
    </row>
    <row r="74" spans="120:127" x14ac:dyDescent="0.25">
      <c r="DP74" s="26"/>
      <c r="DQ74" s="13"/>
      <c r="DR74" s="13"/>
      <c r="DS74" s="13"/>
      <c r="DT74" s="13"/>
      <c r="DU74" s="13"/>
      <c r="DV74" s="13"/>
      <c r="DW74" s="13"/>
    </row>
    <row r="75" spans="120:127" x14ac:dyDescent="0.25">
      <c r="DP75" s="26"/>
      <c r="DQ75" s="13"/>
      <c r="DR75" s="13"/>
      <c r="DS75" s="13"/>
      <c r="DT75" s="13"/>
      <c r="DU75" s="13"/>
      <c r="DV75" s="13"/>
      <c r="DW75" s="13"/>
    </row>
    <row r="76" spans="120:127" x14ac:dyDescent="0.25">
      <c r="DP76" s="26"/>
      <c r="DQ76" s="13"/>
      <c r="DR76" s="13"/>
      <c r="DS76" s="13"/>
      <c r="DT76" s="13"/>
      <c r="DU76" s="13"/>
      <c r="DV76" s="13"/>
      <c r="DW76" s="1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1"/>
  <sheetViews>
    <sheetView topLeftCell="A4" workbookViewId="0">
      <selection activeCell="C7" sqref="C7"/>
    </sheetView>
  </sheetViews>
  <sheetFormatPr defaultRowHeight="15" x14ac:dyDescent="0.25"/>
  <cols>
    <col min="1" max="1" width="22.28515625" customWidth="1"/>
    <col min="2" max="2" width="10.140625" bestFit="1" customWidth="1"/>
    <col min="3" max="3" width="10.5703125" customWidth="1"/>
    <col min="4" max="5" width="10.140625" bestFit="1" customWidth="1"/>
    <col min="6" max="6" width="9.28515625" bestFit="1" customWidth="1"/>
    <col min="7" max="7" width="10.42578125" customWidth="1"/>
    <col min="8" max="8" width="10.140625" bestFit="1" customWidth="1"/>
    <col min="11" max="11" width="15.42578125" customWidth="1"/>
    <col min="12" max="12" width="10.28515625" bestFit="1" customWidth="1"/>
    <col min="13" max="13" width="9.28515625" bestFit="1" customWidth="1"/>
    <col min="14" max="15" width="10.28515625" bestFit="1" customWidth="1"/>
    <col min="16" max="17" width="9.28515625" bestFit="1" customWidth="1"/>
    <col min="18" max="18" width="10.140625" bestFit="1" customWidth="1"/>
  </cols>
  <sheetData>
    <row r="1" spans="1:18" s="16" customFormat="1" x14ac:dyDescent="0.25">
      <c r="A1" s="6" t="s">
        <v>225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s="17" customFormat="1" x14ac:dyDescent="0.25">
      <c r="A2" s="6"/>
      <c r="B2" s="6"/>
      <c r="C2" s="6"/>
      <c r="D2" s="6"/>
    </row>
    <row r="3" spans="1:18" s="17" customFormat="1" x14ac:dyDescent="0.25">
      <c r="A3" s="6" t="s">
        <v>226</v>
      </c>
    </row>
    <row r="4" spans="1:18" s="16" customFormat="1" x14ac:dyDescent="0.25">
      <c r="A4" s="17" t="s">
        <v>227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 x14ac:dyDescent="0.25">
      <c r="A5" s="2" t="s">
        <v>228</v>
      </c>
      <c r="B5" s="2" t="s">
        <v>51</v>
      </c>
      <c r="C5" s="2" t="s">
        <v>77</v>
      </c>
      <c r="D5" s="2" t="s">
        <v>159</v>
      </c>
      <c r="E5" s="2" t="s">
        <v>160</v>
      </c>
      <c r="F5" s="2" t="s">
        <v>161</v>
      </c>
      <c r="G5" s="2" t="s">
        <v>137</v>
      </c>
      <c r="H5" s="2" t="s">
        <v>162</v>
      </c>
      <c r="I5" s="17"/>
      <c r="J5" s="17"/>
      <c r="K5" s="2"/>
      <c r="L5" s="17"/>
      <c r="M5" s="17"/>
      <c r="N5" s="17"/>
      <c r="O5" s="17"/>
      <c r="P5" s="17"/>
      <c r="Q5" s="17"/>
      <c r="R5" s="17"/>
    </row>
    <row r="6" spans="1:18" x14ac:dyDescent="0.25">
      <c r="A6" s="2" t="s">
        <v>229</v>
      </c>
      <c r="B6" s="23"/>
      <c r="C6" s="23"/>
      <c r="D6" s="23"/>
      <c r="E6" s="19">
        <f>afdust!BA62</f>
        <v>6081019.813770649</v>
      </c>
      <c r="F6" s="19">
        <f>afdust!BB62</f>
        <v>848603.74006159022</v>
      </c>
      <c r="G6" s="23"/>
      <c r="H6" s="23"/>
      <c r="I6" s="17"/>
      <c r="J6" s="17"/>
      <c r="K6" s="2"/>
      <c r="L6" s="2"/>
      <c r="M6" s="2"/>
      <c r="N6" s="2"/>
      <c r="O6" s="2"/>
      <c r="P6" s="2"/>
      <c r="Q6" s="2"/>
      <c r="R6" s="2"/>
    </row>
    <row r="7" spans="1:18" s="17" customFormat="1" x14ac:dyDescent="0.25">
      <c r="A7" s="2" t="s">
        <v>230</v>
      </c>
      <c r="B7" s="19">
        <f>airports!B62</f>
        <v>370487.90884941618</v>
      </c>
      <c r="C7" s="19">
        <f>airports!C62</f>
        <v>0</v>
      </c>
      <c r="D7" s="19">
        <f>airports!D62</f>
        <v>116832.71308197585</v>
      </c>
      <c r="E7" s="19">
        <f>airports!E62</f>
        <v>9084.7189706511308</v>
      </c>
      <c r="F7" s="19">
        <f>airports!F62</f>
        <v>8064.7884645062677</v>
      </c>
      <c r="G7" s="19">
        <f>airports!G62</f>
        <v>11981.931569379658</v>
      </c>
      <c r="H7" s="19">
        <f>airports!H62</f>
        <v>43813.847439354337</v>
      </c>
      <c r="K7" s="2"/>
      <c r="O7" s="15"/>
      <c r="P7" s="15"/>
    </row>
    <row r="8" spans="1:18" x14ac:dyDescent="0.25">
      <c r="A8" s="2" t="s">
        <v>231</v>
      </c>
      <c r="B8" s="19">
        <f>cmv_c1c2!B62</f>
        <v>20296.422667770003</v>
      </c>
      <c r="C8" s="19">
        <f>cmv_c1c2!BI62</f>
        <v>69.907111077880344</v>
      </c>
      <c r="D8" s="19">
        <f>cmv_c1c2!D62</f>
        <v>137144.87632586001</v>
      </c>
      <c r="E8" s="19">
        <f>cmv_c1c2!E62</f>
        <v>3748.2484490900006</v>
      </c>
      <c r="F8" s="19">
        <f>cmv_c1c2!F62</f>
        <v>3632.1046139899995</v>
      </c>
      <c r="G8" s="19">
        <f>cmv_c1c2!G62</f>
        <v>626.31473334999998</v>
      </c>
      <c r="H8" s="19">
        <f>cmv_c1c2!H62</f>
        <v>5264.8336232800002</v>
      </c>
      <c r="I8" s="17"/>
      <c r="J8" s="15"/>
      <c r="K8" s="15"/>
      <c r="L8" s="15"/>
      <c r="M8" s="15"/>
      <c r="N8" s="15"/>
      <c r="O8" s="15"/>
      <c r="P8" s="15"/>
      <c r="Q8" s="15"/>
      <c r="R8" s="15"/>
    </row>
    <row r="9" spans="1:18" s="17" customFormat="1" x14ac:dyDescent="0.25">
      <c r="A9" s="2" t="s">
        <v>232</v>
      </c>
      <c r="B9" s="19">
        <f>cmv_c3!B62</f>
        <v>10207.45503266</v>
      </c>
      <c r="C9" s="19">
        <f>cmv_c3!BI62</f>
        <v>32.450894412533231</v>
      </c>
      <c r="D9" s="19">
        <f>cmv_c3!D62</f>
        <v>84351.994766470016</v>
      </c>
      <c r="E9" s="19">
        <f>cmv_c3!E62</f>
        <v>1832.6346209599997</v>
      </c>
      <c r="F9" s="19">
        <f>cmv_c3!F62</f>
        <v>1686.02385265</v>
      </c>
      <c r="G9" s="19">
        <f>cmv_c3!G62</f>
        <v>4140.9730498199997</v>
      </c>
      <c r="H9" s="19">
        <f>cmv_c3!H62</f>
        <v>4675.5318446899992</v>
      </c>
      <c r="J9" s="15"/>
      <c r="K9" s="15"/>
      <c r="L9" s="15"/>
      <c r="M9" s="15"/>
      <c r="N9" s="15"/>
      <c r="O9" s="15"/>
      <c r="P9" s="15"/>
      <c r="Q9" s="15"/>
      <c r="R9" s="15"/>
    </row>
    <row r="10" spans="1:18" s="17" customFormat="1" x14ac:dyDescent="0.25">
      <c r="A10" s="2" t="s">
        <v>233</v>
      </c>
      <c r="B10" s="19"/>
      <c r="C10" s="117">
        <f>fertilizer!B62</f>
        <v>1671401.5365034365</v>
      </c>
      <c r="D10" s="19"/>
      <c r="E10" s="19"/>
      <c r="F10" s="19"/>
      <c r="G10" s="19"/>
      <c r="H10" s="19"/>
      <c r="K10" s="2"/>
      <c r="L10" s="15"/>
      <c r="M10" s="15"/>
      <c r="N10" s="15"/>
      <c r="O10" s="15"/>
      <c r="P10" s="15"/>
      <c r="Q10" s="15"/>
      <c r="R10" s="15"/>
    </row>
    <row r="11" spans="1:18" s="17" customFormat="1" x14ac:dyDescent="0.25">
      <c r="A11" s="2" t="s">
        <v>234</v>
      </c>
      <c r="B11" s="19"/>
      <c r="C11" s="19">
        <f>livestock!B62</f>
        <v>2590376.0727635706</v>
      </c>
      <c r="E11" s="19"/>
      <c r="F11" s="19"/>
      <c r="G11" s="19"/>
      <c r="H11" s="19">
        <f>livestock!C62</f>
        <v>207195.84862224583</v>
      </c>
      <c r="K11" s="2"/>
      <c r="L11" s="15"/>
      <c r="M11" s="15"/>
      <c r="N11" s="15"/>
      <c r="O11" s="15"/>
      <c r="P11" s="15"/>
      <c r="Q11" s="15"/>
      <c r="R11" s="15"/>
    </row>
    <row r="12" spans="1:18" s="17" customFormat="1" x14ac:dyDescent="0.25">
      <c r="A12" s="2" t="s">
        <v>235</v>
      </c>
      <c r="B12" s="19">
        <f>nonpt!B62</f>
        <v>802225.64543983713</v>
      </c>
      <c r="C12" s="19">
        <f>nonpt!C62</f>
        <v>69109.548322591931</v>
      </c>
      <c r="D12" s="19">
        <f>nonpt!D62</f>
        <v>721723.72564724018</v>
      </c>
      <c r="E12" s="19">
        <f>nonpt!E62</f>
        <v>478173.51448615495</v>
      </c>
      <c r="F12" s="19">
        <f>nonpt!F62</f>
        <v>411416.05743938353</v>
      </c>
      <c r="G12" s="19">
        <f>nonpt!G62</f>
        <v>74590.312325846069</v>
      </c>
      <c r="H12" s="19">
        <f>nonpt!H62</f>
        <v>933318.89954100468</v>
      </c>
      <c r="K12" s="2"/>
      <c r="L12" s="15"/>
      <c r="M12" s="15"/>
      <c r="N12" s="15"/>
      <c r="O12" s="15"/>
      <c r="P12" s="15"/>
      <c r="Q12" s="15"/>
      <c r="R12" s="15"/>
    </row>
    <row r="13" spans="1:18" x14ac:dyDescent="0.25">
      <c r="A13" s="2" t="s">
        <v>236</v>
      </c>
      <c r="B13" s="19">
        <f>nonroad!B62</f>
        <v>11159560.422714107</v>
      </c>
      <c r="C13" s="19">
        <f>nonroad!C62</f>
        <v>2017.9825388835573</v>
      </c>
      <c r="D13" s="19">
        <f>nonroad!D62</f>
        <v>774272.68886587769</v>
      </c>
      <c r="E13" s="19">
        <f>nonroad!E62</f>
        <v>76278.23481718867</v>
      </c>
      <c r="F13" s="19">
        <f>nonroad!F62</f>
        <v>71522.543853732597</v>
      </c>
      <c r="G13" s="19">
        <f>nonroad!G62</f>
        <v>1035.2226506143822</v>
      </c>
      <c r="H13" s="19">
        <f>nonroad!H62</f>
        <v>938317.11121294252</v>
      </c>
      <c r="I13" s="17"/>
      <c r="J13" s="17"/>
      <c r="K13" s="2"/>
      <c r="L13" s="15"/>
      <c r="M13" s="15"/>
      <c r="N13" s="15"/>
      <c r="O13" s="15"/>
      <c r="P13" s="15"/>
      <c r="Q13" s="15"/>
      <c r="R13" s="15"/>
    </row>
    <row r="14" spans="1:18" x14ac:dyDescent="0.25">
      <c r="A14" s="2" t="s">
        <v>237</v>
      </c>
      <c r="B14" s="19">
        <f>np_oilgas!B62</f>
        <v>692989.52788101719</v>
      </c>
      <c r="C14" s="19">
        <f>np_oilgas!C62</f>
        <v>13.26088371386</v>
      </c>
      <c r="D14" s="19">
        <f>np_oilgas!D62</f>
        <v>592125.88146948605</v>
      </c>
      <c r="E14" s="19">
        <f>np_oilgas!E62</f>
        <v>10643.335949674853</v>
      </c>
      <c r="F14" s="19">
        <f>np_oilgas!F62</f>
        <v>10580.176266979035</v>
      </c>
      <c r="G14" s="19">
        <f>np_oilgas!G62</f>
        <v>279331.30464591604</v>
      </c>
      <c r="H14" s="19">
        <f>np_oilgas!H62</f>
        <v>2714995.2967321225</v>
      </c>
      <c r="I14" s="17"/>
      <c r="J14" s="17"/>
      <c r="K14" s="2"/>
      <c r="L14" s="15"/>
      <c r="M14" s="15"/>
      <c r="N14" s="15"/>
      <c r="O14" s="15"/>
      <c r="P14" s="15"/>
      <c r="Q14" s="15"/>
      <c r="R14" s="15"/>
    </row>
    <row r="15" spans="1:18" s="17" customFormat="1" x14ac:dyDescent="0.25">
      <c r="A15" s="2" t="s">
        <v>238</v>
      </c>
      <c r="B15" s="15">
        <f>np_solvents!B62</f>
        <v>0</v>
      </c>
      <c r="C15" s="15">
        <f>np_solvents!C62</f>
        <v>0</v>
      </c>
      <c r="D15" s="15">
        <f>np_solvents!D62</f>
        <v>0</v>
      </c>
      <c r="E15" s="15">
        <f>np_solvents!E62</f>
        <v>0</v>
      </c>
      <c r="F15" s="15">
        <f>np_solvents!F62</f>
        <v>0</v>
      </c>
      <c r="G15" s="15">
        <f>np_solvents!G62</f>
        <v>0</v>
      </c>
      <c r="H15" s="15">
        <f>np_solvents!H62</f>
        <v>2590446.6990518044</v>
      </c>
    </row>
    <row r="16" spans="1:18" s="17" customFormat="1" x14ac:dyDescent="0.25">
      <c r="A16" s="2" t="s">
        <v>239</v>
      </c>
      <c r="B16" s="15">
        <f>openburn!B62</f>
        <v>1392576.3825436763</v>
      </c>
      <c r="C16" s="15">
        <f>openburn!C62</f>
        <v>79166.960442154843</v>
      </c>
      <c r="D16" s="15">
        <f>openburn!D62</f>
        <v>45488.593862727008</v>
      </c>
      <c r="E16" s="15">
        <f>openburn!E62</f>
        <v>231096.17004194277</v>
      </c>
      <c r="F16" s="15">
        <f>openburn!F62</f>
        <v>211421.05473915025</v>
      </c>
      <c r="G16" s="15">
        <f>openburn!G62</f>
        <v>13841.151481434634</v>
      </c>
      <c r="H16" s="15">
        <f>openburn!H62</f>
        <v>104621.21582614341</v>
      </c>
    </row>
    <row r="17" spans="1:18" x14ac:dyDescent="0.25">
      <c r="A17" s="2" t="s">
        <v>240</v>
      </c>
      <c r="B17" s="19">
        <f>'onroad all'!AF61</f>
        <v>15274966.681523293</v>
      </c>
      <c r="C17" s="19">
        <f>'onroad all'!BZ61</f>
        <v>189098.00761220165</v>
      </c>
      <c r="D17" s="19">
        <f>'onroad all'!EL61</f>
        <v>2250203.0781833362</v>
      </c>
      <c r="E17" s="19">
        <f>'onroad all'!DD61+'onroad all'!EN61</f>
        <v>174154.00862064649</v>
      </c>
      <c r="F17" s="19">
        <f>'onroad all'!EN61</f>
        <v>85147.817879235634</v>
      </c>
      <c r="G17" s="19">
        <f>'onroad all'!DU61</f>
        <v>11582.859624562916</v>
      </c>
      <c r="H17" s="19">
        <f>'onroad all'!EH61</f>
        <v>1146496.1349942854</v>
      </c>
      <c r="I17" s="17"/>
      <c r="J17" s="17"/>
      <c r="K17" s="2"/>
      <c r="L17" s="17"/>
      <c r="M17" s="17"/>
      <c r="N17" s="17"/>
      <c r="O17" s="17"/>
      <c r="P17" s="17"/>
      <c r="Q17" s="17"/>
      <c r="R17" s="15"/>
    </row>
    <row r="18" spans="1:18" x14ac:dyDescent="0.25">
      <c r="A18" s="2" t="s">
        <v>241</v>
      </c>
      <c r="B18" s="19">
        <f>ptegu!B62</f>
        <v>465999.70492039947</v>
      </c>
      <c r="C18" s="19">
        <f>ptegu!C62</f>
        <v>17974.265349619982</v>
      </c>
      <c r="D18" s="19">
        <f>ptegu!EA61</f>
        <v>858786.39403052756</v>
      </c>
      <c r="E18" s="19">
        <f>ptegu!E62</f>
        <v>107049.26638784983</v>
      </c>
      <c r="F18" s="19">
        <f>ptegu!F62</f>
        <v>91871.964985969811</v>
      </c>
      <c r="G18" s="19">
        <f>ptegu!FM61</f>
        <v>879962.04867548123</v>
      </c>
      <c r="H18" s="19">
        <f>ptegu!H62</f>
        <v>26332.888226839943</v>
      </c>
      <c r="I18" s="17"/>
      <c r="J18" s="17"/>
      <c r="K18" s="2"/>
      <c r="L18" s="15"/>
      <c r="M18" s="17"/>
      <c r="N18" s="15"/>
      <c r="O18" s="15"/>
      <c r="P18" s="15"/>
      <c r="Q18" s="15"/>
      <c r="R18" s="15"/>
    </row>
    <row r="19" spans="1:18" x14ac:dyDescent="0.25">
      <c r="A19" s="2" t="s">
        <v>242</v>
      </c>
      <c r="B19" s="19">
        <f>ptagfire!B62</f>
        <v>970368.10483897827</v>
      </c>
      <c r="C19" s="19">
        <f>ptagfire!C62</f>
        <v>11311.409332250234</v>
      </c>
      <c r="D19" s="19">
        <f>ptagfire!D62</f>
        <v>42543.305277750122</v>
      </c>
      <c r="E19" s="19">
        <f>ptagfire!E62</f>
        <v>139685.02491725271</v>
      </c>
      <c r="F19" s="19">
        <f>ptagfire!F62</f>
        <v>94075.589801999173</v>
      </c>
      <c r="G19" s="19">
        <f>ptagfire!G62</f>
        <v>13919.881724499734</v>
      </c>
      <c r="H19" s="19">
        <f>ptagfire!H62</f>
        <v>160851.18754987992</v>
      </c>
      <c r="I19" s="17"/>
      <c r="J19" s="17"/>
      <c r="K19" s="2"/>
      <c r="L19" s="17"/>
      <c r="M19" s="15"/>
      <c r="N19" s="17"/>
      <c r="O19" s="17"/>
      <c r="P19" s="17"/>
      <c r="Q19" s="17"/>
      <c r="R19" s="17"/>
    </row>
    <row r="20" spans="1:18" x14ac:dyDescent="0.25">
      <c r="A20" s="2" t="s">
        <v>243</v>
      </c>
      <c r="B20" s="19">
        <f>'ptfire-rx'!B62</f>
        <v>7565030.2883273792</v>
      </c>
      <c r="C20" s="19">
        <f>'ptfire-rx'!C62</f>
        <v>65770.371202349648</v>
      </c>
      <c r="D20" s="19">
        <f>'ptfire-rx'!D62</f>
        <v>125371.78733704942</v>
      </c>
      <c r="E20" s="19">
        <f>'ptfire-rx'!E62</f>
        <v>1241847.7449266082</v>
      </c>
      <c r="F20" s="19">
        <f>'ptfire-rx'!F62</f>
        <v>1101291.4220817902</v>
      </c>
      <c r="G20" s="19">
        <f>'ptfire-rx'!G62</f>
        <v>75590.931943101532</v>
      </c>
      <c r="H20" s="19">
        <f>'ptfire-rx'!H62</f>
        <v>1532753.3328248069</v>
      </c>
      <c r="I20" s="17"/>
      <c r="J20" s="17"/>
      <c r="K20" s="2"/>
      <c r="L20" s="15"/>
      <c r="M20" s="15"/>
      <c r="N20" s="15"/>
      <c r="O20" s="15"/>
      <c r="P20" s="15"/>
      <c r="Q20" s="15"/>
      <c r="R20" s="15"/>
    </row>
    <row r="21" spans="1:18" s="17" customFormat="1" x14ac:dyDescent="0.25">
      <c r="A21" s="2" t="s">
        <v>244</v>
      </c>
      <c r="B21" s="19">
        <f>'ptfire-wild'!B62</f>
        <v>6424712.3780509867</v>
      </c>
      <c r="C21" s="19">
        <f>'ptfire-wild'!C62</f>
        <v>66228.238032999958</v>
      </c>
      <c r="D21" s="19">
        <f>'ptfire-wild'!D62</f>
        <v>65762.09791199991</v>
      </c>
      <c r="E21" s="19">
        <f>'ptfire-wild'!E62</f>
        <v>1349583.0272229984</v>
      </c>
      <c r="F21" s="19">
        <f>'ptfire-wild'!F62</f>
        <v>878414.45973499888</v>
      </c>
      <c r="G21" s="19">
        <f>'ptfire-wild'!G62</f>
        <v>63745.404224999809</v>
      </c>
      <c r="H21" s="19">
        <f>'ptfire-wild'!H62</f>
        <v>1757218.0762209988</v>
      </c>
      <c r="K21" s="2"/>
      <c r="L21" s="15"/>
      <c r="M21" s="15"/>
      <c r="N21" s="15"/>
      <c r="O21" s="15"/>
      <c r="P21" s="15"/>
      <c r="Q21" s="15"/>
      <c r="R21" s="15"/>
    </row>
    <row r="22" spans="1:18" s="17" customFormat="1" x14ac:dyDescent="0.25">
      <c r="A22" s="2" t="s">
        <v>245</v>
      </c>
      <c r="B22" s="15">
        <f>ptnonipm!B62</f>
        <v>1199370.2375561723</v>
      </c>
      <c r="C22" s="15">
        <f>ptnonipm!C62</f>
        <v>60747.234067918733</v>
      </c>
      <c r="D22" s="15">
        <f>ptnonipm!D62</f>
        <v>739923.06532178388</v>
      </c>
      <c r="E22" s="15">
        <f>ptnonipm!E62</f>
        <v>341920.43878181186</v>
      </c>
      <c r="F22" s="15">
        <f>ptnonipm!F62</f>
        <v>221291.80647561702</v>
      </c>
      <c r="G22" s="15">
        <f>ptnonipm!G62</f>
        <v>419182.97732513404</v>
      </c>
      <c r="H22" s="15">
        <f>ptnonipm!H62</f>
        <v>730122.88213834795</v>
      </c>
      <c r="K22" s="1"/>
      <c r="L22" s="1"/>
      <c r="M22" s="1"/>
      <c r="N22" s="1"/>
      <c r="O22" s="1"/>
      <c r="P22" s="1"/>
      <c r="Q22" s="1"/>
      <c r="R22" s="15"/>
    </row>
    <row r="23" spans="1:18" s="17" customFormat="1" x14ac:dyDescent="0.25">
      <c r="A23" s="2" t="s">
        <v>246</v>
      </c>
      <c r="B23" s="15">
        <f>ptnonipm_hr!B62</f>
        <v>4997.8577139999998</v>
      </c>
      <c r="C23" s="15">
        <f>ptnonipm_hr!C62</f>
        <v>258.74398603999998</v>
      </c>
      <c r="D23" s="15">
        <f>ptnonipm_hr!D62</f>
        <v>26180.3627066056</v>
      </c>
      <c r="E23" s="15">
        <f>ptnonipm_hr!E62</f>
        <v>2260.0917178539994</v>
      </c>
      <c r="F23" s="15">
        <f>ptnonipm_hr!F62</f>
        <v>2086.0062931709999</v>
      </c>
      <c r="G23" s="15">
        <f>ptnonipm_hr!G62</f>
        <v>15290.68280339279</v>
      </c>
      <c r="H23" s="15">
        <f>ptnonipm_hr!H62</f>
        <v>365.68960729999895</v>
      </c>
      <c r="K23" s="1"/>
      <c r="L23" s="1"/>
      <c r="M23" s="1"/>
      <c r="N23" s="1"/>
      <c r="O23" s="1"/>
      <c r="P23" s="1"/>
      <c r="Q23" s="1"/>
      <c r="R23" s="15"/>
    </row>
    <row r="24" spans="1:18" x14ac:dyDescent="0.25">
      <c r="A24" s="2" t="s">
        <v>247</v>
      </c>
      <c r="B24" s="15">
        <f>pt_oilgas!B62</f>
        <v>180392.42536229981</v>
      </c>
      <c r="C24" s="15">
        <f>pt_oilgas!C62</f>
        <v>9323.5408655048559</v>
      </c>
      <c r="D24" s="15">
        <f>pt_oilgas!D62</f>
        <v>326861.91582904803</v>
      </c>
      <c r="E24" s="15">
        <f>pt_oilgas!E62</f>
        <v>13431.679852289926</v>
      </c>
      <c r="F24" s="15">
        <f>pt_oilgas!F62</f>
        <v>12763.081391776277</v>
      </c>
      <c r="G24" s="15">
        <f>pt_oilgas!G62</f>
        <v>32124.313653519002</v>
      </c>
      <c r="H24" s="15">
        <f>pt_oilgas!H62</f>
        <v>208824.65885337361</v>
      </c>
      <c r="I24" s="17"/>
      <c r="J24" s="15"/>
      <c r="K24" s="15"/>
      <c r="L24" s="15"/>
      <c r="M24" s="15"/>
      <c r="N24" s="15"/>
      <c r="O24" s="15"/>
      <c r="P24" s="15"/>
      <c r="Q24" s="15"/>
      <c r="R24" s="15"/>
    </row>
    <row r="25" spans="1:18" s="17" customFormat="1" x14ac:dyDescent="0.25">
      <c r="A25" s="2" t="s">
        <v>248</v>
      </c>
      <c r="B25" s="15">
        <f>rail!B62</f>
        <v>96147.260862924522</v>
      </c>
      <c r="C25" s="15">
        <f>rail!C62</f>
        <v>303.12909733886715</v>
      </c>
      <c r="D25" s="15">
        <f>rail!D62</f>
        <v>456604.45420018787</v>
      </c>
      <c r="E25" s="15">
        <f>rail!E62</f>
        <v>11802.843372357265</v>
      </c>
      <c r="F25" s="15">
        <f>rail!F62</f>
        <v>11448.387453062938</v>
      </c>
      <c r="G25" s="15">
        <f>rail!G62</f>
        <v>341.26628601383402</v>
      </c>
      <c r="H25" s="15">
        <f>rail!H62</f>
        <v>18788.751635430854</v>
      </c>
      <c r="K25" s="2"/>
      <c r="L25" s="15"/>
      <c r="M25" s="15"/>
      <c r="N25" s="15"/>
      <c r="O25" s="15"/>
      <c r="P25" s="15"/>
      <c r="Q25" s="15"/>
      <c r="R25" s="15"/>
    </row>
    <row r="26" spans="1:18" x14ac:dyDescent="0.25">
      <c r="A26" s="2" t="s">
        <v>249</v>
      </c>
      <c r="B26" s="15">
        <f>rwc!B62</f>
        <v>2693462.839433549</v>
      </c>
      <c r="C26" s="15">
        <f>rwc!C62</f>
        <v>22143.173751499409</v>
      </c>
      <c r="D26" s="15">
        <f>rwc!D62</f>
        <v>36542.466537287903</v>
      </c>
      <c r="E26" s="15">
        <f>rwc!E62</f>
        <v>443638.95656672795</v>
      </c>
      <c r="F26" s="15">
        <f>rwc!F62</f>
        <v>442286.17852273386</v>
      </c>
      <c r="G26" s="15">
        <f>rwc!G62</f>
        <v>11967.787272844629</v>
      </c>
      <c r="H26" s="15">
        <f>rwc!H62</f>
        <v>566872.95190677838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1:18" x14ac:dyDescent="0.25">
      <c r="A27" s="2" t="s">
        <v>250</v>
      </c>
      <c r="B27" s="19">
        <f>beis!H53</f>
        <v>3376154.5665859948</v>
      </c>
      <c r="C27" s="17"/>
      <c r="D27" s="19">
        <f>beis!T53</f>
        <v>964950.06704413518</v>
      </c>
      <c r="E27" s="19"/>
      <c r="F27" s="19"/>
      <c r="G27" s="19"/>
      <c r="H27" s="19">
        <f>beis!Z53</f>
        <v>30694065.229466952</v>
      </c>
      <c r="I27" s="17"/>
      <c r="J27" s="17"/>
      <c r="K27" s="2"/>
      <c r="L27" s="1"/>
      <c r="M27" s="1"/>
      <c r="N27" s="1"/>
      <c r="O27" s="1"/>
      <c r="P27" s="1"/>
      <c r="Q27" s="1"/>
      <c r="R27" s="1"/>
    </row>
    <row r="28" spans="1:18" x14ac:dyDescent="0.25">
      <c r="A28" s="2" t="s">
        <v>251</v>
      </c>
      <c r="B28" s="1">
        <f t="shared" ref="B28:H28" si="0">SUM(B6:B26)</f>
        <v>49323791.543718457</v>
      </c>
      <c r="C28" s="1">
        <f t="shared" si="0"/>
        <v>4855345.8327575661</v>
      </c>
      <c r="D28" s="1">
        <f t="shared" si="0"/>
        <v>7400719.4013552126</v>
      </c>
      <c r="E28" s="1">
        <f t="shared" si="0"/>
        <v>10717249.753472708</v>
      </c>
      <c r="F28" s="1">
        <f t="shared" si="0"/>
        <v>4507603.2039123364</v>
      </c>
      <c r="G28" s="1">
        <f t="shared" si="0"/>
        <v>1909255.3639899101</v>
      </c>
      <c r="H28" s="1">
        <f t="shared" si="0"/>
        <v>13691275.837851631</v>
      </c>
      <c r="I28" s="17"/>
      <c r="J28" s="17"/>
      <c r="K28" s="15"/>
      <c r="L28" s="15"/>
      <c r="M28" s="15"/>
      <c r="N28" s="15"/>
      <c r="O28" s="15"/>
      <c r="P28" s="15"/>
      <c r="Q28" s="15"/>
      <c r="R28" s="17"/>
    </row>
    <row r="29" spans="1:18" x14ac:dyDescent="0.25">
      <c r="A29" s="2" t="s">
        <v>252</v>
      </c>
      <c r="B29" s="1">
        <f>B28+B27</f>
        <v>52699946.110304452</v>
      </c>
      <c r="C29" s="1">
        <f t="shared" ref="C29:H29" si="1">C28+C27</f>
        <v>4855345.8327575661</v>
      </c>
      <c r="D29" s="1">
        <f t="shared" si="1"/>
        <v>8365669.4683993477</v>
      </c>
      <c r="E29" s="1">
        <f t="shared" si="1"/>
        <v>10717249.753472708</v>
      </c>
      <c r="F29" s="1">
        <f t="shared" si="1"/>
        <v>4507603.2039123364</v>
      </c>
      <c r="G29" s="1">
        <f t="shared" si="1"/>
        <v>1909255.3639899101</v>
      </c>
      <c r="H29" s="1">
        <f t="shared" si="1"/>
        <v>44385341.067318581</v>
      </c>
      <c r="I29" s="17"/>
      <c r="J29" s="17"/>
      <c r="K29" s="17"/>
      <c r="L29" s="15"/>
      <c r="M29" s="15"/>
      <c r="N29" s="15"/>
      <c r="O29" s="15"/>
      <c r="P29" s="15"/>
      <c r="Q29" s="15"/>
      <c r="R29" s="15"/>
    </row>
    <row r="30" spans="1:18" x14ac:dyDescent="0.25">
      <c r="A30" s="2"/>
      <c r="B30" s="15"/>
      <c r="C30" s="15"/>
      <c r="D30" s="15"/>
      <c r="E30" s="15"/>
      <c r="F30" s="15"/>
      <c r="G30" s="15"/>
      <c r="H30" s="15"/>
      <c r="I30" s="17"/>
      <c r="J30" s="17"/>
      <c r="K30" s="17"/>
      <c r="L30" s="17"/>
      <c r="M30" s="17"/>
      <c r="N30" s="17"/>
      <c r="O30" s="17"/>
      <c r="P30" s="17"/>
      <c r="Q30" s="17"/>
      <c r="R30" s="17"/>
    </row>
    <row r="31" spans="1:18" x14ac:dyDescent="0.25">
      <c r="A31" s="23" t="s">
        <v>253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</row>
    <row r="32" spans="1:18" x14ac:dyDescent="0.25">
      <c r="A32" s="2" t="s">
        <v>228</v>
      </c>
      <c r="B32" s="2" t="s">
        <v>51</v>
      </c>
      <c r="C32" s="2" t="s">
        <v>77</v>
      </c>
      <c r="D32" s="2" t="s">
        <v>159</v>
      </c>
      <c r="E32" s="2" t="s">
        <v>160</v>
      </c>
      <c r="F32" s="2" t="s">
        <v>161</v>
      </c>
      <c r="G32" s="2" t="s">
        <v>137</v>
      </c>
      <c r="H32" s="2" t="s">
        <v>162</v>
      </c>
      <c r="I32" s="17"/>
      <c r="J32" s="17"/>
      <c r="K32" s="98"/>
      <c r="L32" s="98"/>
      <c r="M32" s="98"/>
      <c r="N32" s="98"/>
      <c r="O32" s="98"/>
      <c r="P32" s="98"/>
      <c r="Q32" s="98"/>
      <c r="R32" s="98"/>
    </row>
    <row r="33" spans="1:18" s="17" customFormat="1" x14ac:dyDescent="0.25">
      <c r="A33" s="17" t="s">
        <v>254</v>
      </c>
      <c r="B33" s="15"/>
      <c r="C33" s="15">
        <f>canmex_ag!AJ47</f>
        <v>506067.30392014794</v>
      </c>
      <c r="D33" s="15"/>
      <c r="E33" s="15">
        <f>canmex_ag!AX47</f>
        <v>6564.116689443691</v>
      </c>
      <c r="F33" s="15">
        <f>canmex_ag!AY47</f>
        <v>1875.4626060979799</v>
      </c>
      <c r="G33" s="15"/>
      <c r="H33" s="15">
        <f>canmex_ag!BQ47</f>
        <v>124233.93052166847</v>
      </c>
      <c r="K33" s="99"/>
      <c r="L33" s="15"/>
      <c r="M33" s="15"/>
      <c r="N33" s="15"/>
      <c r="O33" s="15"/>
      <c r="P33" s="15"/>
      <c r="Q33" s="15"/>
      <c r="R33" s="100"/>
    </row>
    <row r="34" spans="1:18" s="17" customFormat="1" x14ac:dyDescent="0.25">
      <c r="A34" s="17" t="s">
        <v>255</v>
      </c>
      <c r="B34" s="15"/>
      <c r="C34" s="15">
        <f>canada_og2D!AL11</f>
        <v>8.0751147781323098</v>
      </c>
      <c r="D34" s="15"/>
      <c r="E34" s="15"/>
      <c r="F34" s="15"/>
      <c r="G34" s="15"/>
      <c r="H34" s="15">
        <f>canada_og2D!AX11</f>
        <v>293599.55033504625</v>
      </c>
      <c r="K34" s="99"/>
      <c r="L34" s="15"/>
      <c r="M34" s="15"/>
      <c r="N34" s="15"/>
      <c r="O34" s="15"/>
      <c r="P34" s="15"/>
      <c r="Q34" s="15"/>
      <c r="R34" s="100"/>
    </row>
    <row r="35" spans="1:18" x14ac:dyDescent="0.25">
      <c r="A35" s="23" t="s">
        <v>256</v>
      </c>
      <c r="B35" s="17"/>
      <c r="C35" s="17"/>
      <c r="D35" s="17"/>
      <c r="E35" s="15">
        <f>canada_afdust!AZ18</f>
        <v>975005.20306788909</v>
      </c>
      <c r="F35" s="15">
        <f>canada_afdust!BA18</f>
        <v>183020.66814305552</v>
      </c>
      <c r="G35" s="17"/>
      <c r="H35" s="17"/>
      <c r="I35" s="17"/>
      <c r="J35" s="17"/>
      <c r="K35" s="99"/>
      <c r="L35" s="99"/>
      <c r="M35" s="99"/>
      <c r="N35" s="99"/>
      <c r="O35" s="100"/>
      <c r="P35" s="100"/>
      <c r="Q35" s="98"/>
      <c r="R35" s="98"/>
    </row>
    <row r="36" spans="1:18" s="17" customFormat="1" x14ac:dyDescent="0.25">
      <c r="A36" s="23" t="s">
        <v>257</v>
      </c>
      <c r="E36" s="15">
        <f>canada_ptdust!AZ17</f>
        <v>3980.3396253779811</v>
      </c>
      <c r="F36" s="15">
        <f>canada_ptdust!BA17</f>
        <v>509.93215818289758</v>
      </c>
      <c r="K36" s="99"/>
      <c r="L36" s="100"/>
      <c r="M36" s="100"/>
      <c r="N36" s="100"/>
      <c r="O36" s="100"/>
      <c r="P36" s="100"/>
      <c r="Q36" s="15"/>
      <c r="R36" s="15"/>
    </row>
    <row r="37" spans="1:18" x14ac:dyDescent="0.25">
      <c r="A37" s="17" t="s">
        <v>258</v>
      </c>
      <c r="B37" s="15">
        <f>canmex_area!S50</f>
        <v>2061247.1007731885</v>
      </c>
      <c r="C37" s="15">
        <f>canmex_area!AM50</f>
        <v>5977.5539857689064</v>
      </c>
      <c r="D37" s="15">
        <f>canmex_area!AR50</f>
        <v>312938.22576586431</v>
      </c>
      <c r="E37" s="15">
        <f>canmex_area!BD50</f>
        <v>184537.82569481959</v>
      </c>
      <c r="F37" s="15">
        <f>canmex_area!BE50</f>
        <v>133030.87011544232</v>
      </c>
      <c r="G37" s="15">
        <f>canmex_area!BS50</f>
        <v>14092.450276028974</v>
      </c>
      <c r="H37" s="15">
        <f>canmex_area!BY50</f>
        <v>712989.10074024182</v>
      </c>
      <c r="I37" s="17"/>
      <c r="J37" s="17"/>
      <c r="K37" s="99"/>
      <c r="L37" s="100"/>
      <c r="M37" s="100"/>
      <c r="N37" s="100"/>
      <c r="O37" s="100"/>
      <c r="P37" s="100"/>
      <c r="Q37" s="100"/>
      <c r="R37" s="100"/>
    </row>
    <row r="38" spans="1:18" x14ac:dyDescent="0.25">
      <c r="A38" s="17" t="s">
        <v>259</v>
      </c>
      <c r="B38" s="15">
        <f>canada_onroad!S50</f>
        <v>1715236.5486483434</v>
      </c>
      <c r="C38" s="15">
        <f>canada_onroad!AL50</f>
        <v>7135.1392025148261</v>
      </c>
      <c r="D38" s="15">
        <f>canada_onroad!AQ50</f>
        <v>357210.50707256899</v>
      </c>
      <c r="E38" s="15">
        <f>canada_onroad!BC50</f>
        <v>25403.618362571226</v>
      </c>
      <c r="F38" s="15">
        <f>canada_onroad!BD50</f>
        <v>13468.513247477224</v>
      </c>
      <c r="G38" s="15">
        <f>canada_onroad!BR50</f>
        <v>954.99840764803446</v>
      </c>
      <c r="H38" s="15">
        <f>canada_onroad!BX50</f>
        <v>120229.27080097097</v>
      </c>
      <c r="I38" s="17"/>
      <c r="J38" s="17"/>
      <c r="K38" s="99"/>
      <c r="L38" s="100"/>
      <c r="M38" s="100"/>
      <c r="N38" s="100"/>
      <c r="O38" s="100"/>
      <c r="P38" s="100"/>
      <c r="Q38" s="100"/>
      <c r="R38" s="100"/>
    </row>
    <row r="39" spans="1:18" x14ac:dyDescent="0.25">
      <c r="A39" s="17" t="s">
        <v>260</v>
      </c>
      <c r="B39" s="15">
        <f>canmex_point!V50</f>
        <v>1034599.3850632549</v>
      </c>
      <c r="C39" s="15">
        <f>canmex_point!AO50</f>
        <v>19020.194813138442</v>
      </c>
      <c r="D39" s="15">
        <f>canmex_point!AT50</f>
        <v>521418.43317637598</v>
      </c>
      <c r="E39" s="15">
        <f>canmex_point!BF50</f>
        <v>113269.26927073562</v>
      </c>
      <c r="F39" s="15">
        <f>canmex_point!BG50</f>
        <v>43293.275902825328</v>
      </c>
      <c r="G39" s="15">
        <f>canmex_point!BU50</f>
        <v>440206.82575595542</v>
      </c>
      <c r="H39" s="15">
        <f>canmex_point!CA50</f>
        <v>150300.31314948582</v>
      </c>
      <c r="I39" s="17"/>
      <c r="J39" s="17"/>
      <c r="K39" s="99"/>
      <c r="L39" s="100"/>
      <c r="M39" s="100"/>
      <c r="N39" s="100"/>
      <c r="O39" s="100"/>
      <c r="P39" s="100"/>
      <c r="Q39" s="100"/>
      <c r="R39" s="100"/>
    </row>
    <row r="40" spans="1:18" x14ac:dyDescent="0.25">
      <c r="A40" s="17" t="s">
        <v>261</v>
      </c>
      <c r="B40" s="15">
        <f>ptfire_othna!AU59</f>
        <v>2629626.8509128392</v>
      </c>
      <c r="C40" s="15">
        <f>ptfire_othna!BS59</f>
        <v>24663.855759909922</v>
      </c>
      <c r="D40" s="15">
        <f>ptfire_othna!BX59</f>
        <v>30565.202961651248</v>
      </c>
      <c r="E40" s="15">
        <f>ptfire_othna!CO59</f>
        <v>586234.56992093055</v>
      </c>
      <c r="F40" s="15">
        <f>ptfire_othna!CP59</f>
        <v>329837.91383239347</v>
      </c>
      <c r="G40" s="15">
        <f>ptfire_othna!DD59</f>
        <v>13818.307716922118</v>
      </c>
      <c r="H40" s="15">
        <f>ptfire_othna!DL59</f>
        <v>629980.83789621596</v>
      </c>
      <c r="I40" s="17"/>
      <c r="J40" s="17"/>
      <c r="K40" s="99"/>
      <c r="L40" s="100"/>
      <c r="M40" s="100"/>
      <c r="N40" s="100"/>
      <c r="O40" s="100"/>
      <c r="P40" s="100"/>
      <c r="Q40" s="100"/>
      <c r="R40" s="100"/>
    </row>
    <row r="41" spans="1:18" s="17" customFormat="1" x14ac:dyDescent="0.25">
      <c r="A41" s="17" t="s">
        <v>262</v>
      </c>
      <c r="B41" s="15">
        <f>cmv_c1c2!AB63</f>
        <v>3193.1905191598157</v>
      </c>
      <c r="C41" s="15">
        <f>cmv_c1c2!BI63</f>
        <v>10.176885883105415</v>
      </c>
      <c r="D41" s="15">
        <f>cmv_c1c2!BO63</f>
        <v>20630.920463088634</v>
      </c>
      <c r="E41" s="15">
        <f>cmv_c1c2!CG63</f>
        <v>545.47402304893933</v>
      </c>
      <c r="F41" s="15">
        <f>cmv_c1c2!CH63</f>
        <v>528.75061913551474</v>
      </c>
      <c r="G41" s="15">
        <f>cmv_c1c2!CV63</f>
        <v>66.065595862083228</v>
      </c>
      <c r="H41" s="15">
        <f>cmv_c1c2!DC63</f>
        <v>725.61432596791053</v>
      </c>
      <c r="K41" s="99"/>
      <c r="L41" s="100"/>
      <c r="M41" s="100"/>
      <c r="N41" s="100"/>
      <c r="O41" s="100"/>
      <c r="P41" s="100"/>
      <c r="Q41" s="100"/>
      <c r="R41" s="100"/>
    </row>
    <row r="42" spans="1:18" s="17" customFormat="1" x14ac:dyDescent="0.25">
      <c r="A42" s="17" t="s">
        <v>263</v>
      </c>
      <c r="B42" s="15">
        <f>cmv_c3!AB63</f>
        <v>8394.1932648533511</v>
      </c>
      <c r="C42" s="15">
        <f>cmv_c3!BI63</f>
        <v>22.225507858264848</v>
      </c>
      <c r="D42" s="15">
        <f>cmv_c3!BO63</f>
        <v>66152.372671309422</v>
      </c>
      <c r="E42" s="15">
        <f>cmv_c3!CG63</f>
        <v>1255.1631755140002</v>
      </c>
      <c r="F42" s="15">
        <f>cmv_c3!CH63</f>
        <v>1154.7500349517122</v>
      </c>
      <c r="G42" s="15">
        <f>cmv_c3!CV63</f>
        <v>2624.6819868317912</v>
      </c>
      <c r="H42" s="15">
        <f>cmv_c3!DC63</f>
        <v>4082.4026304006252</v>
      </c>
      <c r="K42" s="98"/>
      <c r="L42" s="101"/>
      <c r="M42" s="101"/>
      <c r="N42" s="101"/>
      <c r="O42" s="101"/>
      <c r="P42" s="101"/>
      <c r="Q42" s="101"/>
      <c r="R42" s="101"/>
    </row>
    <row r="43" spans="1:18" x14ac:dyDescent="0.25">
      <c r="A43" s="2" t="s">
        <v>264</v>
      </c>
      <c r="B43" s="1">
        <f t="shared" ref="B43:H43" si="2">SUM(B33:B42)</f>
        <v>7452297.269181639</v>
      </c>
      <c r="C43" s="1">
        <f t="shared" si="2"/>
        <v>562904.52518999949</v>
      </c>
      <c r="D43" s="1">
        <f t="shared" si="2"/>
        <v>1308915.6621108584</v>
      </c>
      <c r="E43" s="1">
        <f t="shared" si="2"/>
        <v>1896795.5798303306</v>
      </c>
      <c r="F43" s="1">
        <f t="shared" si="2"/>
        <v>706720.13665956201</v>
      </c>
      <c r="G43" s="1">
        <f t="shared" si="2"/>
        <v>471763.32973924844</v>
      </c>
      <c r="H43" s="1">
        <f t="shared" si="2"/>
        <v>2036141.0203999977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s="17" customFormat="1" x14ac:dyDescent="0.25">
      <c r="A44" s="23" t="s">
        <v>265</v>
      </c>
      <c r="B44" s="1"/>
      <c r="C44" s="15">
        <f>canmex_ag!AJ48</f>
        <v>154054.81581193415</v>
      </c>
      <c r="D44" s="15"/>
      <c r="E44" s="15">
        <f>canmex_ag!AX48</f>
        <v>49129.968884019152</v>
      </c>
      <c r="F44" s="15">
        <f>canmex_ag!AY48</f>
        <v>10480.986698142024</v>
      </c>
      <c r="G44" s="15"/>
      <c r="H44" s="15">
        <f>canmex_ag!BQ48</f>
        <v>0</v>
      </c>
      <c r="K44" s="99"/>
      <c r="L44" s="99"/>
      <c r="M44" s="100"/>
      <c r="N44" s="100"/>
      <c r="O44" s="100"/>
      <c r="P44" s="100"/>
      <c r="Q44" s="100"/>
      <c r="R44" s="100"/>
    </row>
    <row r="45" spans="1:18" x14ac:dyDescent="0.25">
      <c r="A45" s="17" t="s">
        <v>266</v>
      </c>
      <c r="B45" s="15">
        <f>canmex_area!S51</f>
        <v>90001.007470093318</v>
      </c>
      <c r="C45" s="15">
        <f>canmex_area!AM51</f>
        <v>31839.630115101085</v>
      </c>
      <c r="D45" s="15">
        <f>canmex_area!AR51</f>
        <v>58056.488081519019</v>
      </c>
      <c r="E45" s="15">
        <f>canmex_area!BD51</f>
        <v>49183.214621391155</v>
      </c>
      <c r="F45" s="15">
        <f>canmex_area!BE51</f>
        <v>23625.702975923698</v>
      </c>
      <c r="G45" s="15">
        <f>canmex_area!BS51</f>
        <v>46200.865395761881</v>
      </c>
      <c r="H45" s="15">
        <f>canmex_area!BY51</f>
        <v>389435.82394426118</v>
      </c>
      <c r="I45" s="17"/>
      <c r="J45" s="17"/>
      <c r="K45" s="99"/>
      <c r="L45" s="100"/>
      <c r="M45" s="100"/>
      <c r="N45" s="100"/>
      <c r="O45" s="100"/>
      <c r="P45" s="100"/>
      <c r="Q45" s="100"/>
      <c r="R45" s="100"/>
    </row>
    <row r="46" spans="1:18" x14ac:dyDescent="0.25">
      <c r="A46" s="17" t="s">
        <v>267</v>
      </c>
      <c r="B46" s="15">
        <f>mexico_onroad!AS38</f>
        <v>2492380.1304610581</v>
      </c>
      <c r="C46" s="15">
        <f>mexico_onroad!BJ38</f>
        <v>3153.8659507117027</v>
      </c>
      <c r="D46" s="15">
        <f>mexico_onroad!BQ38</f>
        <v>585915.58398906107</v>
      </c>
      <c r="E46" s="15">
        <f>mexico_onroad!CG38</f>
        <v>44991.325165995047</v>
      </c>
      <c r="F46" s="15">
        <f>mexico_onroad!CH38</f>
        <v>33924.68601241205</v>
      </c>
      <c r="G46" s="15">
        <f>mexico_onroad!CV38</f>
        <v>3670.9601486368092</v>
      </c>
      <c r="H46" s="15">
        <f>mexico_onroad!DC38</f>
        <v>293471.05580877629</v>
      </c>
      <c r="I46" s="17"/>
      <c r="J46" s="17"/>
      <c r="K46" s="99"/>
      <c r="L46" s="100"/>
      <c r="M46" s="100"/>
      <c r="N46" s="100"/>
      <c r="O46" s="100"/>
      <c r="P46" s="100"/>
      <c r="Q46" s="100"/>
      <c r="R46" s="100"/>
    </row>
    <row r="47" spans="1:18" x14ac:dyDescent="0.25">
      <c r="A47" s="17" t="s">
        <v>268</v>
      </c>
      <c r="B47" s="15">
        <f>canmex_point!V51</f>
        <v>160373.45341189974</v>
      </c>
      <c r="C47" s="15">
        <f>canmex_point!AO51</f>
        <v>948.17770293413025</v>
      </c>
      <c r="D47" s="15">
        <f>canmex_point!AT51</f>
        <v>214134.4522183314</v>
      </c>
      <c r="E47" s="15">
        <f>canmex_point!BF51</f>
        <v>92310.174643730483</v>
      </c>
      <c r="F47" s="15">
        <f>canmex_point!BG51</f>
        <v>55240.149821486688</v>
      </c>
      <c r="G47" s="15">
        <f>canmex_point!BU51</f>
        <v>365114.41725114704</v>
      </c>
      <c r="H47" s="15">
        <f>canmex_point!CA51</f>
        <v>32702.097284281459</v>
      </c>
      <c r="I47" s="17"/>
      <c r="J47" s="17"/>
      <c r="K47" s="99"/>
      <c r="L47" s="100"/>
      <c r="M47" s="100"/>
      <c r="N47" s="100"/>
      <c r="O47" s="100"/>
      <c r="P47" s="100"/>
      <c r="Q47" s="100"/>
      <c r="R47" s="100"/>
    </row>
    <row r="48" spans="1:18" x14ac:dyDescent="0.25">
      <c r="A48" s="17" t="s">
        <v>269</v>
      </c>
      <c r="B48" s="15">
        <f>ptfire_othna!AU60</f>
        <v>295838.13978594757</v>
      </c>
      <c r="C48" s="15">
        <f>ptfire_othna!BS60</f>
        <v>4841.968762466734</v>
      </c>
      <c r="D48" s="15">
        <f>ptfire_othna!BX60</f>
        <v>13179.1017466393</v>
      </c>
      <c r="E48" s="15">
        <f>ptfire_othna!CO60</f>
        <v>43405.417021698777</v>
      </c>
      <c r="F48" s="15">
        <f>ptfire_othna!CP60</f>
        <v>34413.298109888085</v>
      </c>
      <c r="G48" s="15">
        <f>ptfire_othna!DD60</f>
        <v>2562.1922114214835</v>
      </c>
      <c r="H48" s="15">
        <f>ptfire_othna!DL60</f>
        <v>62292.394949365204</v>
      </c>
      <c r="I48" s="17"/>
      <c r="J48" s="17"/>
      <c r="K48" s="99"/>
      <c r="L48" s="100"/>
      <c r="M48" s="100"/>
      <c r="N48" s="100"/>
      <c r="O48" s="100"/>
      <c r="P48" s="100"/>
      <c r="Q48" s="100"/>
      <c r="R48" s="100"/>
    </row>
    <row r="49" spans="1:18" s="17" customFormat="1" x14ac:dyDescent="0.25">
      <c r="A49" s="17" t="s">
        <v>270</v>
      </c>
      <c r="B49" s="15">
        <f>cmv_c1c2!AB64</f>
        <v>198.97898193466605</v>
      </c>
      <c r="C49" s="15">
        <f>cmv_c1c2!BI64</f>
        <v>0.65048936853012262</v>
      </c>
      <c r="D49" s="15">
        <f>cmv_c1c2!BO64</f>
        <v>1295.9956567656818</v>
      </c>
      <c r="E49" s="15">
        <f>cmv_c1c2!CG64</f>
        <v>34.884856203913664</v>
      </c>
      <c r="F49" s="15">
        <f>cmv_c1c2!CH64</f>
        <v>33.797006871638608</v>
      </c>
      <c r="G49" s="15">
        <f>cmv_c1c2!CV64</f>
        <v>6.9569657836229659</v>
      </c>
      <c r="H49" s="15">
        <f>cmv_c1c2!DC64</f>
        <v>50.217425007027167</v>
      </c>
      <c r="K49" s="99"/>
      <c r="L49" s="100"/>
      <c r="M49" s="100"/>
      <c r="N49" s="100"/>
      <c r="O49" s="100"/>
      <c r="P49" s="100"/>
      <c r="Q49" s="100"/>
      <c r="R49" s="100"/>
    </row>
    <row r="50" spans="1:18" s="17" customFormat="1" x14ac:dyDescent="0.25">
      <c r="A50" s="17" t="s">
        <v>271</v>
      </c>
      <c r="B50" s="15">
        <f>cmv_c3!AB64</f>
        <v>9625.5456400465191</v>
      </c>
      <c r="C50" s="15">
        <f>cmv_c3!BI64</f>
        <v>94.937897704007341</v>
      </c>
      <c r="D50" s="15">
        <f>cmv_c3!BO64</f>
        <v>95412.251745280169</v>
      </c>
      <c r="E50" s="15">
        <f>cmv_c3!CG64</f>
        <v>5361.5674145370549</v>
      </c>
      <c r="F50" s="15">
        <f>cmv_c3!CH64</f>
        <v>4932.6394432011102</v>
      </c>
      <c r="G50" s="15">
        <f>cmv_c3!CV64</f>
        <v>14099.29183728566</v>
      </c>
      <c r="H50" s="15">
        <f>cmv_c3!DC64</f>
        <v>4777.4144170990448</v>
      </c>
      <c r="K50" s="99"/>
      <c r="L50" s="100"/>
      <c r="M50" s="100"/>
      <c r="N50" s="100"/>
      <c r="O50" s="100"/>
      <c r="P50" s="100"/>
      <c r="Q50" s="100"/>
      <c r="R50" s="100"/>
    </row>
    <row r="51" spans="1:18" x14ac:dyDescent="0.25">
      <c r="A51" s="2" t="s">
        <v>272</v>
      </c>
      <c r="B51" s="1">
        <f t="shared" ref="B51:H51" si="3">SUM(B44:B50)</f>
        <v>3048417.2557509798</v>
      </c>
      <c r="C51" s="1">
        <f t="shared" si="3"/>
        <v>194934.04673022038</v>
      </c>
      <c r="D51" s="1">
        <f t="shared" si="3"/>
        <v>967993.87343759672</v>
      </c>
      <c r="E51" s="1">
        <f t="shared" si="3"/>
        <v>284416.55260757561</v>
      </c>
      <c r="F51" s="1">
        <f t="shared" si="3"/>
        <v>162651.26006792529</v>
      </c>
      <c r="G51" s="1">
        <f t="shared" si="3"/>
        <v>431654.68381003651</v>
      </c>
      <c r="H51" s="1">
        <f t="shared" si="3"/>
        <v>782729.00382879027</v>
      </c>
      <c r="I51" s="17"/>
      <c r="J51" s="17"/>
      <c r="K51" s="99"/>
      <c r="L51" s="100"/>
      <c r="M51" s="100"/>
      <c r="N51" s="100"/>
      <c r="O51" s="100"/>
      <c r="P51" s="100"/>
      <c r="Q51" s="100"/>
      <c r="R51" s="100"/>
    </row>
    <row r="52" spans="1:18" x14ac:dyDescent="0.25">
      <c r="A52" s="17" t="s">
        <v>273</v>
      </c>
      <c r="B52" s="15">
        <f>SUM(cmv_c1c2!AB59:AB60)</f>
        <v>4864.1797293076852</v>
      </c>
      <c r="C52" s="15">
        <f>SUM(cmv_c1c2!BI59:BI60)</f>
        <v>15.341357851706011</v>
      </c>
      <c r="D52" s="15">
        <f>SUM(cmv_c1c2!BO59:BO60)</f>
        <v>31121.550531429391</v>
      </c>
      <c r="E52" s="15">
        <f>SUM(cmv_c1c2!CG59:CG60)</f>
        <v>822.43727675595301</v>
      </c>
      <c r="F52" s="15">
        <f>SUM(cmv_c1c2!CH59:CH60)</f>
        <v>797.075240763294</v>
      </c>
      <c r="G52" s="15">
        <f>SUM(cmv_c1c2!CV59:CV60)</f>
        <v>123.10861455954409</v>
      </c>
      <c r="H52" s="15">
        <f>SUM(cmv_c1c2!DC59:DC60)</f>
        <v>1147.851434238881</v>
      </c>
      <c r="I52" s="17"/>
      <c r="J52" s="17"/>
      <c r="K52" s="98"/>
      <c r="L52" s="101"/>
      <c r="M52" s="101"/>
      <c r="N52" s="101"/>
      <c r="O52" s="101"/>
      <c r="P52" s="101"/>
      <c r="Q52" s="101"/>
      <c r="R52" s="101"/>
    </row>
    <row r="53" spans="1:18" s="17" customFormat="1" x14ac:dyDescent="0.25">
      <c r="A53" s="17" t="s">
        <v>274</v>
      </c>
      <c r="B53" s="15">
        <f>cmv_c3!AB59+cmv_c3!AB60</f>
        <v>52622.711794396891</v>
      </c>
      <c r="C53" s="15">
        <f>cmv_c3!BI59+cmv_c3!BI60</f>
        <v>312.929844275422</v>
      </c>
      <c r="D53" s="15">
        <f>cmv_c3!BO59+cmv_c3!BO60</f>
        <v>470598.36283278401</v>
      </c>
      <c r="E53" s="15">
        <f>cmv_c3!CG59+cmv_c3!CG60</f>
        <v>17672.677070175512</v>
      </c>
      <c r="F53" s="15">
        <f>cmv_c3!CH59+cmv_c3!CH60</f>
        <v>16258.86395024965</v>
      </c>
      <c r="G53" s="15">
        <f>cmv_c3!CV59+cmv_c3!CV60</f>
        <v>44674.753315365597</v>
      </c>
      <c r="H53" s="15">
        <f>cmv_c3!DC59+cmv_c3!DC60</f>
        <v>25781.547031752001</v>
      </c>
      <c r="K53" s="99"/>
      <c r="L53" s="100"/>
      <c r="M53" s="100"/>
      <c r="N53" s="100"/>
      <c r="O53" s="100"/>
      <c r="P53" s="100"/>
      <c r="Q53" s="100"/>
      <c r="R53" s="100"/>
    </row>
    <row r="54" spans="1:18" x14ac:dyDescent="0.25">
      <c r="A54" s="17" t="s">
        <v>275</v>
      </c>
      <c r="B54" s="15">
        <f>pt_oilgas!CM59</f>
        <v>28548.419956679201</v>
      </c>
      <c r="C54" s="15">
        <f>pt_oilgas!DS59</f>
        <v>4.4417193957131298</v>
      </c>
      <c r="D54" s="15">
        <f>pt_oilgas!DZ59</f>
        <v>34658.069819496297</v>
      </c>
      <c r="E54" s="15">
        <f>pt_oilgas!ET59</f>
        <v>422.39414927716001</v>
      </c>
      <c r="F54" s="15">
        <f>pt_oilgas!EU59</f>
        <v>416.00184682506898</v>
      </c>
      <c r="G54" s="15">
        <f>pt_oilgas!FK59</f>
        <v>299.40488698556402</v>
      </c>
      <c r="H54" s="15">
        <f>pt_oilgas!FS59</f>
        <v>30905.289509857401</v>
      </c>
      <c r="I54" s="17"/>
      <c r="J54" s="17"/>
      <c r="K54" s="99"/>
      <c r="L54" s="100"/>
      <c r="M54" s="100"/>
      <c r="N54" s="100"/>
      <c r="O54" s="100"/>
      <c r="P54" s="100"/>
      <c r="Q54" s="100"/>
      <c r="R54" s="100"/>
    </row>
    <row r="55" spans="1:18" x14ac:dyDescent="0.25">
      <c r="A55" s="2" t="s">
        <v>276</v>
      </c>
      <c r="B55" s="1">
        <f t="shared" ref="B55:H55" si="4">B43+B51+SUM(B52:B54)</f>
        <v>10586749.836413004</v>
      </c>
      <c r="C55" s="1">
        <f t="shared" si="4"/>
        <v>758171.2848417426</v>
      </c>
      <c r="D55" s="1">
        <f t="shared" si="4"/>
        <v>2813287.518732165</v>
      </c>
      <c r="E55" s="1">
        <f t="shared" si="4"/>
        <v>2200129.6409341148</v>
      </c>
      <c r="F55" s="1">
        <f t="shared" si="4"/>
        <v>886843.33776532533</v>
      </c>
      <c r="G55" s="1">
        <f t="shared" si="4"/>
        <v>948515.28036619572</v>
      </c>
      <c r="H55" s="1">
        <f t="shared" si="4"/>
        <v>2876704.7122046361</v>
      </c>
      <c r="I55" s="17"/>
      <c r="J55" s="17"/>
      <c r="K55" s="99"/>
      <c r="L55" s="99"/>
      <c r="M55" s="99"/>
      <c r="N55" s="99"/>
      <c r="O55" s="99"/>
      <c r="P55" s="99"/>
      <c r="Q55" s="99"/>
      <c r="R55" s="99"/>
    </row>
    <row r="56" spans="1:18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98"/>
      <c r="L56" s="101"/>
      <c r="M56" s="101"/>
      <c r="N56" s="101"/>
      <c r="O56" s="101"/>
      <c r="P56" s="101"/>
      <c r="Q56" s="101"/>
      <c r="R56" s="101"/>
    </row>
    <row r="57" spans="1:18" x14ac:dyDescent="0.25">
      <c r="A57" s="17"/>
      <c r="B57" s="17"/>
      <c r="C57" s="15"/>
      <c r="D57" s="15"/>
      <c r="E57" s="15"/>
      <c r="F57" s="15"/>
      <c r="G57" s="15"/>
      <c r="H57" s="15"/>
      <c r="I57" s="17"/>
      <c r="J57" s="17"/>
      <c r="K57" s="17"/>
      <c r="L57" s="15"/>
      <c r="M57" s="15"/>
      <c r="N57" s="15"/>
      <c r="O57" s="15"/>
      <c r="P57" s="15"/>
      <c r="Q57" s="15"/>
      <c r="R57" s="15"/>
    </row>
    <row r="58" spans="1:18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5"/>
      <c r="M58" s="15"/>
      <c r="N58" s="15"/>
      <c r="O58" s="15"/>
      <c r="P58" s="15"/>
      <c r="Q58" s="15"/>
      <c r="R58" s="15"/>
    </row>
    <row r="59" spans="1:18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5"/>
      <c r="M59" s="15"/>
      <c r="N59" s="15"/>
      <c r="O59" s="15"/>
      <c r="P59" s="15"/>
      <c r="Q59" s="15"/>
      <c r="R59" s="15"/>
    </row>
    <row r="60" spans="1:18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5"/>
      <c r="M60" s="15"/>
      <c r="N60" s="15"/>
      <c r="O60" s="15"/>
      <c r="P60" s="15"/>
      <c r="Q60" s="15"/>
      <c r="R60" s="15"/>
    </row>
    <row r="61" spans="1:18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5"/>
      <c r="M61" s="15"/>
      <c r="N61" s="15"/>
      <c r="O61" s="15"/>
      <c r="P61" s="15"/>
      <c r="Q61" s="15"/>
      <c r="R61" s="15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382A-9E14-465F-B62F-8CF69FDAE309}">
  <dimension ref="A1:ET76"/>
  <sheetViews>
    <sheetView zoomScale="85" zoomScaleNormal="85" workbookViewId="0">
      <pane xSplit="1" ySplit="2" topLeftCell="DO3" activePane="bottomRight" state="frozen"/>
      <selection pane="topRight" activeCell="AY55" sqref="AY55"/>
      <selection pane="bottomLeft" activeCell="AY55" sqref="AY55"/>
      <selection pane="bottomRight" activeCell="EE23" sqref="EE23"/>
    </sheetView>
  </sheetViews>
  <sheetFormatPr defaultColWidth="9.140625" defaultRowHeight="15" x14ac:dyDescent="0.25"/>
  <cols>
    <col min="1" max="1" width="20.7109375" style="126" bestFit="1" customWidth="1"/>
    <col min="2" max="2" width="10.140625" style="15" customWidth="1"/>
    <col min="3" max="7" width="9.140625" style="15"/>
    <col min="8" max="8" width="10.28515625" style="15" bestFit="1" customWidth="1"/>
    <col min="9" max="30" width="10.28515625" style="15" customWidth="1"/>
    <col min="31" max="31" width="9.140625" style="126"/>
    <col min="32" max="32" width="20.7109375" style="126" customWidth="1"/>
    <col min="33" max="118" width="14.28515625" style="15" customWidth="1"/>
    <col min="119" max="119" width="7.7109375" style="15" customWidth="1"/>
    <col min="120" max="120" width="9.140625" style="126"/>
    <col min="121" max="121" width="10.28515625" style="126" bestFit="1" customWidth="1"/>
    <col min="122" max="125" width="9.140625" style="126"/>
    <col min="126" max="126" width="8.5703125" style="126" customWidth="1"/>
    <col min="127" max="16384" width="9.140625" style="126"/>
  </cols>
  <sheetData>
    <row r="1" spans="1:150" x14ac:dyDescent="0.25">
      <c r="B1" s="15" t="s">
        <v>334</v>
      </c>
      <c r="AF1" s="126" t="s">
        <v>354</v>
      </c>
      <c r="DQ1" s="126" t="s">
        <v>552</v>
      </c>
    </row>
    <row r="2" spans="1:150" x14ac:dyDescent="0.25">
      <c r="A2" s="126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 t="s">
        <v>357</v>
      </c>
      <c r="J2" s="15" t="s">
        <v>363</v>
      </c>
      <c r="K2" s="15" t="s">
        <v>410</v>
      </c>
      <c r="L2" s="15" t="s">
        <v>476</v>
      </c>
      <c r="M2" s="15" t="s">
        <v>43</v>
      </c>
      <c r="N2" s="15" t="s">
        <v>412</v>
      </c>
      <c r="O2" s="15" t="s">
        <v>413</v>
      </c>
      <c r="P2" s="15" t="s">
        <v>477</v>
      </c>
      <c r="Q2" s="15" t="s">
        <v>416</v>
      </c>
      <c r="R2" s="15" t="s">
        <v>291</v>
      </c>
      <c r="S2" s="15" t="s">
        <v>418</v>
      </c>
      <c r="T2" s="15" t="s">
        <v>361</v>
      </c>
      <c r="U2" s="15" t="s">
        <v>478</v>
      </c>
      <c r="V2" s="15" t="s">
        <v>420</v>
      </c>
      <c r="W2" s="15" t="s">
        <v>405</v>
      </c>
      <c r="X2" s="15" t="s">
        <v>406</v>
      </c>
      <c r="Y2" s="15" t="s">
        <v>407</v>
      </c>
      <c r="Z2" s="15" t="s">
        <v>408</v>
      </c>
      <c r="AA2" s="15" t="s">
        <v>293</v>
      </c>
      <c r="AB2" s="15" t="s">
        <v>474</v>
      </c>
      <c r="AC2" s="15" t="s">
        <v>362</v>
      </c>
      <c r="AD2" s="15" t="s">
        <v>296</v>
      </c>
      <c r="AF2" s="28" t="s">
        <v>339</v>
      </c>
      <c r="AG2" s="28" t="s">
        <v>364</v>
      </c>
      <c r="AH2" s="28" t="s">
        <v>33</v>
      </c>
      <c r="AI2" s="28" t="s">
        <v>365</v>
      </c>
      <c r="AJ2" s="28" t="s">
        <v>35</v>
      </c>
      <c r="AK2" s="28" t="s">
        <v>479</v>
      </c>
      <c r="AL2" s="28" t="s">
        <v>37</v>
      </c>
      <c r="AM2" s="28" t="s">
        <v>39</v>
      </c>
      <c r="AN2" s="28" t="s">
        <v>41</v>
      </c>
      <c r="AO2" s="28" t="s">
        <v>366</v>
      </c>
      <c r="AP2" s="28" t="s">
        <v>284</v>
      </c>
      <c r="AQ2" s="28" t="s">
        <v>285</v>
      </c>
      <c r="AR2" s="28" t="s">
        <v>45</v>
      </c>
      <c r="AS2" s="28" t="s">
        <v>484</v>
      </c>
      <c r="AT2" s="28" t="s">
        <v>47</v>
      </c>
      <c r="AU2" s="28" t="s">
        <v>51</v>
      </c>
      <c r="AV2" s="28" t="s">
        <v>53</v>
      </c>
      <c r="AW2" s="28" t="s">
        <v>55</v>
      </c>
      <c r="AX2" s="28" t="s">
        <v>369</v>
      </c>
      <c r="AY2" s="28" t="s">
        <v>57</v>
      </c>
      <c r="AZ2" s="28" t="s">
        <v>370</v>
      </c>
      <c r="BA2" s="28" t="s">
        <v>59</v>
      </c>
      <c r="BB2" s="28" t="s">
        <v>61</v>
      </c>
      <c r="BC2" s="28" t="s">
        <v>371</v>
      </c>
      <c r="BD2" s="28" t="s">
        <v>372</v>
      </c>
      <c r="BE2" s="28" t="s">
        <v>291</v>
      </c>
      <c r="BF2" s="28" t="s">
        <v>545</v>
      </c>
      <c r="BG2" s="28" t="s">
        <v>65</v>
      </c>
      <c r="BH2" s="28" t="s">
        <v>67</v>
      </c>
      <c r="BI2" s="28" t="s">
        <v>69</v>
      </c>
      <c r="BJ2" s="28" t="s">
        <v>373</v>
      </c>
      <c r="BK2" s="28" t="s">
        <v>374</v>
      </c>
      <c r="BL2" s="28" t="s">
        <v>71</v>
      </c>
      <c r="BM2" s="28" t="s">
        <v>399</v>
      </c>
      <c r="BN2" s="28" t="s">
        <v>400</v>
      </c>
      <c r="BO2" s="28" t="s">
        <v>73</v>
      </c>
      <c r="BP2" s="28" t="s">
        <v>489</v>
      </c>
      <c r="BQ2" s="28" t="s">
        <v>375</v>
      </c>
      <c r="BR2" s="28" t="s">
        <v>75</v>
      </c>
      <c r="BS2" s="28" t="s">
        <v>77</v>
      </c>
      <c r="BT2" s="28" t="s">
        <v>79</v>
      </c>
      <c r="BU2" s="28" t="s">
        <v>376</v>
      </c>
      <c r="BV2" s="28" t="s">
        <v>81</v>
      </c>
      <c r="BW2" s="28" t="s">
        <v>83</v>
      </c>
      <c r="BX2" s="28" t="s">
        <v>159</v>
      </c>
      <c r="BY2" s="28" t="s">
        <v>87</v>
      </c>
      <c r="BZ2" s="28" t="s">
        <v>89</v>
      </c>
      <c r="CA2" s="28" t="s">
        <v>377</v>
      </c>
      <c r="CB2" s="28" t="s">
        <v>405</v>
      </c>
      <c r="CC2" s="28" t="s">
        <v>406</v>
      </c>
      <c r="CD2" s="28" t="s">
        <v>407</v>
      </c>
      <c r="CE2" s="28" t="s">
        <v>408</v>
      </c>
      <c r="CF2" s="28" t="s">
        <v>293</v>
      </c>
      <c r="CG2" s="28" t="s">
        <v>91</v>
      </c>
      <c r="CH2" s="28" t="s">
        <v>93</v>
      </c>
      <c r="CI2" s="28" t="s">
        <v>95</v>
      </c>
      <c r="CJ2" s="28" t="s">
        <v>97</v>
      </c>
      <c r="CK2" s="28" t="s">
        <v>99</v>
      </c>
      <c r="CL2" s="28" t="s">
        <v>101</v>
      </c>
      <c r="CM2" s="28" t="s">
        <v>103</v>
      </c>
      <c r="CN2" s="28" t="s">
        <v>105</v>
      </c>
      <c r="CO2" s="28" t="s">
        <v>160</v>
      </c>
      <c r="CP2" s="28" t="s">
        <v>161</v>
      </c>
      <c r="CQ2" s="28" t="s">
        <v>107</v>
      </c>
      <c r="CR2" s="28" t="s">
        <v>111</v>
      </c>
      <c r="CS2" s="28" t="s">
        <v>113</v>
      </c>
      <c r="CT2" s="28" t="s">
        <v>115</v>
      </c>
      <c r="CU2" s="28" t="s">
        <v>117</v>
      </c>
      <c r="CV2" s="28" t="s">
        <v>119</v>
      </c>
      <c r="CW2" s="28" t="s">
        <v>121</v>
      </c>
      <c r="CX2" s="28" t="s">
        <v>123</v>
      </c>
      <c r="CY2" s="28" t="s">
        <v>125</v>
      </c>
      <c r="CZ2" s="28" t="s">
        <v>127</v>
      </c>
      <c r="DA2" s="28" t="s">
        <v>129</v>
      </c>
      <c r="DB2" s="28" t="s">
        <v>131</v>
      </c>
      <c r="DC2" s="28" t="s">
        <v>133</v>
      </c>
      <c r="DD2" s="28" t="s">
        <v>137</v>
      </c>
      <c r="DE2" s="28" t="s">
        <v>139</v>
      </c>
      <c r="DF2" s="28" t="s">
        <v>474</v>
      </c>
      <c r="DG2" s="28" t="s">
        <v>141</v>
      </c>
      <c r="DH2" s="28" t="s">
        <v>143</v>
      </c>
      <c r="DI2" s="28" t="s">
        <v>145</v>
      </c>
      <c r="DJ2" s="28" t="s">
        <v>295</v>
      </c>
      <c r="DK2" s="28" t="s">
        <v>149</v>
      </c>
      <c r="DL2" s="28" t="s">
        <v>151</v>
      </c>
      <c r="DM2" s="28" t="s">
        <v>296</v>
      </c>
      <c r="DN2" s="28" t="s">
        <v>153</v>
      </c>
      <c r="DP2" s="15" t="s">
        <v>376</v>
      </c>
      <c r="DQ2" s="15" t="s">
        <v>51</v>
      </c>
      <c r="DR2" s="15" t="s">
        <v>77</v>
      </c>
      <c r="DS2" s="15" t="s">
        <v>159</v>
      </c>
      <c r="DT2" s="15" t="s">
        <v>160</v>
      </c>
      <c r="DU2" s="15" t="s">
        <v>161</v>
      </c>
      <c r="DV2" s="15" t="s">
        <v>137</v>
      </c>
      <c r="DW2" s="15" t="s">
        <v>162</v>
      </c>
      <c r="DX2" s="15" t="s">
        <v>357</v>
      </c>
      <c r="DY2" s="15" t="s">
        <v>363</v>
      </c>
      <c r="DZ2" s="15" t="s">
        <v>410</v>
      </c>
      <c r="EA2" s="15" t="s">
        <v>476</v>
      </c>
      <c r="EB2" s="15" t="s">
        <v>43</v>
      </c>
      <c r="EC2" s="15" t="s">
        <v>412</v>
      </c>
      <c r="ED2" s="15" t="s">
        <v>413</v>
      </c>
      <c r="EE2" s="15" t="s">
        <v>477</v>
      </c>
      <c r="EF2" s="15" t="s">
        <v>416</v>
      </c>
      <c r="EG2" s="15" t="s">
        <v>291</v>
      </c>
      <c r="EH2" s="15" t="s">
        <v>418</v>
      </c>
      <c r="EI2" s="15" t="s">
        <v>361</v>
      </c>
      <c r="EJ2" s="15" t="s">
        <v>478</v>
      </c>
      <c r="EK2" s="15" t="s">
        <v>420</v>
      </c>
      <c r="EL2" s="15" t="s">
        <v>405</v>
      </c>
      <c r="EM2" s="15" t="s">
        <v>406</v>
      </c>
      <c r="EN2" s="15" t="s">
        <v>407</v>
      </c>
      <c r="EO2" s="15" t="s">
        <v>408</v>
      </c>
      <c r="EP2" s="15" t="s">
        <v>293</v>
      </c>
      <c r="EQ2" s="15" t="s">
        <v>474</v>
      </c>
      <c r="ER2" s="15" t="s">
        <v>362</v>
      </c>
      <c r="ES2" s="15" t="s">
        <v>296</v>
      </c>
      <c r="ET2" s="15"/>
    </row>
    <row r="3" spans="1:150" x14ac:dyDescent="0.25">
      <c r="A3" s="126" t="s">
        <v>431</v>
      </c>
      <c r="B3" s="15">
        <v>274988.18844999903</v>
      </c>
      <c r="C3" s="15">
        <v>2517.3915790000001</v>
      </c>
      <c r="D3" s="15">
        <v>2336.1885629999902</v>
      </c>
      <c r="E3" s="15">
        <v>59128.094095</v>
      </c>
      <c r="F3" s="15">
        <v>32538.193468000001</v>
      </c>
      <c r="G3" s="15">
        <v>983.62659299999905</v>
      </c>
      <c r="H3" s="15">
        <v>64314.549757999899</v>
      </c>
      <c r="I3" s="15">
        <v>2297.6023679999998</v>
      </c>
      <c r="J3" s="15">
        <v>441.45174699999899</v>
      </c>
      <c r="K3" s="15">
        <v>702.21627999999896</v>
      </c>
      <c r="L3" s="15">
        <v>96.503417999999996</v>
      </c>
      <c r="M3" s="15">
        <v>615.979198</v>
      </c>
      <c r="N3" s="15">
        <v>1.51758999999999</v>
      </c>
      <c r="O3" s="15">
        <v>371.64077599999899</v>
      </c>
      <c r="P3" s="15">
        <v>0.54755899999999902</v>
      </c>
      <c r="Q3" s="15">
        <v>4589.0449499999904</v>
      </c>
      <c r="R3" s="15">
        <v>65.704448999999997</v>
      </c>
      <c r="S3" s="15">
        <v>0.11656799999999901</v>
      </c>
      <c r="T3" s="15">
        <v>5163.9588669999903</v>
      </c>
      <c r="U3" s="15">
        <v>131.58445799999899</v>
      </c>
      <c r="V3" s="15">
        <v>667.31079</v>
      </c>
      <c r="W3" s="15">
        <v>19.779952999999999</v>
      </c>
      <c r="X3" s="15">
        <v>8.1006560000000007</v>
      </c>
      <c r="Y3" s="15">
        <v>9.8540849999999995</v>
      </c>
      <c r="Z3" s="15">
        <v>9.0235110000000098</v>
      </c>
      <c r="AA3" s="15">
        <v>38.247422999999998</v>
      </c>
      <c r="AB3" s="15">
        <v>141.675208999999</v>
      </c>
      <c r="AC3" s="15">
        <v>470.19745399999903</v>
      </c>
      <c r="AD3" s="15">
        <v>398.33321699999902</v>
      </c>
      <c r="AF3" s="28" t="s">
        <v>431</v>
      </c>
      <c r="AG3" s="28">
        <v>5999.0264940733296</v>
      </c>
      <c r="AH3" s="28">
        <v>899.92142971448004</v>
      </c>
      <c r="AI3" s="28">
        <v>441.45175031785101</v>
      </c>
      <c r="AJ3" s="28">
        <v>702.21608395159797</v>
      </c>
      <c r="AK3" s="28">
        <v>96.503391495414903</v>
      </c>
      <c r="AL3" s="28">
        <v>2297.6013303002601</v>
      </c>
      <c r="AM3" s="28">
        <v>2297.6013303002601</v>
      </c>
      <c r="AN3" s="28">
        <v>322.0517004175</v>
      </c>
      <c r="AO3" s="28">
        <v>1907.7679749076599</v>
      </c>
      <c r="AP3" s="28">
        <v>615.97869537482404</v>
      </c>
      <c r="AQ3" s="28">
        <v>1.5175902793801399</v>
      </c>
      <c r="AR3" s="28">
        <v>371.64062903038001</v>
      </c>
      <c r="AS3" s="28">
        <v>0.54755765352502495</v>
      </c>
      <c r="AT3" s="28">
        <v>6430.2296819122903</v>
      </c>
      <c r="AU3" s="28">
        <v>274988.11307903001</v>
      </c>
      <c r="AV3" s="28">
        <v>1464.0940463122399</v>
      </c>
      <c r="AW3" s="28">
        <v>0</v>
      </c>
      <c r="AX3" s="28">
        <v>963.22645855735004</v>
      </c>
      <c r="AY3" s="28">
        <v>169.094411501949</v>
      </c>
      <c r="AZ3" s="28">
        <v>639.10281688145096</v>
      </c>
      <c r="BA3" s="28">
        <v>4589.04482569013</v>
      </c>
      <c r="BB3" s="28">
        <v>4589.04482569013</v>
      </c>
      <c r="BC3" s="28">
        <v>676.58794826597</v>
      </c>
      <c r="BD3" s="28">
        <v>0</v>
      </c>
      <c r="BE3" s="28">
        <v>65.704419533689304</v>
      </c>
      <c r="BF3" s="28">
        <v>36169910.248851098</v>
      </c>
      <c r="BG3" s="28">
        <v>0</v>
      </c>
      <c r="BH3" s="28">
        <v>6547.1855166712303</v>
      </c>
      <c r="BI3" s="28">
        <v>458.071768956867</v>
      </c>
      <c r="BJ3" s="28">
        <v>783.17494518917704</v>
      </c>
      <c r="BK3" s="28">
        <v>6795.7243792713398</v>
      </c>
      <c r="BL3" s="28">
        <v>344.358000425954</v>
      </c>
      <c r="BM3" s="28">
        <v>3.0307680903013098E-2</v>
      </c>
      <c r="BN3" s="28">
        <v>8.6260434310532E-2</v>
      </c>
      <c r="BO3" s="28">
        <v>5163.97325901574</v>
      </c>
      <c r="BP3" s="28">
        <v>131.58441990105601</v>
      </c>
      <c r="BQ3" s="28">
        <v>0</v>
      </c>
      <c r="BR3" s="28">
        <v>761.29965167583805</v>
      </c>
      <c r="BS3" s="28">
        <v>2517.3910669268098</v>
      </c>
      <c r="BT3" s="28">
        <v>0</v>
      </c>
      <c r="BU3" s="28">
        <v>66436.836091425605</v>
      </c>
      <c r="BV3" s="28">
        <v>2102.5691231446699</v>
      </c>
      <c r="BW3" s="28">
        <v>233.61874470367101</v>
      </c>
      <c r="BX3" s="28">
        <v>2336.1878678483399</v>
      </c>
      <c r="BY3" s="28">
        <v>4.1730187813412902</v>
      </c>
      <c r="BZ3" s="28">
        <v>2888.9852876293098</v>
      </c>
      <c r="CA3" s="28">
        <v>291.36472263745497</v>
      </c>
      <c r="CB3" s="28">
        <v>19.7799821552384</v>
      </c>
      <c r="CC3" s="28">
        <v>8.1006115639037208</v>
      </c>
      <c r="CD3" s="28">
        <v>9.8540617730672295</v>
      </c>
      <c r="CE3" s="28">
        <v>9.0235071810049803</v>
      </c>
      <c r="CF3" s="28">
        <v>38.247354464635102</v>
      </c>
      <c r="CG3" s="28">
        <v>5.0108816073898899</v>
      </c>
      <c r="CH3" s="28">
        <v>6946.3713579589603</v>
      </c>
      <c r="CI3" s="28">
        <v>120.16349319047301</v>
      </c>
      <c r="CJ3" s="28">
        <v>67.354034568472798</v>
      </c>
      <c r="CK3" s="28">
        <v>1050.0719391303801</v>
      </c>
      <c r="CL3" s="28">
        <v>5.8568751169827502</v>
      </c>
      <c r="CM3" s="28">
        <v>0</v>
      </c>
      <c r="CN3" s="28">
        <v>39.143449572027698</v>
      </c>
      <c r="CO3" s="28">
        <v>59128.076400427097</v>
      </c>
      <c r="CP3" s="28">
        <v>32538.1859134812</v>
      </c>
      <c r="CQ3" s="28">
        <v>26589.890486945798</v>
      </c>
      <c r="CR3" s="28">
        <v>5.8243332098745002</v>
      </c>
      <c r="CS3" s="28">
        <v>0.16269081201739399</v>
      </c>
      <c r="CT3" s="28">
        <v>5201.6092938044603</v>
      </c>
      <c r="CU3" s="28">
        <v>3.9696595325098998</v>
      </c>
      <c r="CV3" s="28">
        <v>10677.0230258436</v>
      </c>
      <c r="CW3" s="28">
        <v>35.954696781803001</v>
      </c>
      <c r="CX3" s="28">
        <v>9.1432248725452894</v>
      </c>
      <c r="CY3" s="28">
        <v>15252.8957228128</v>
      </c>
      <c r="CZ3" s="28">
        <v>0</v>
      </c>
      <c r="DA3" s="28">
        <v>20.173664169932199</v>
      </c>
      <c r="DB3" s="28">
        <v>43.340855558678697</v>
      </c>
      <c r="DC3" s="28">
        <v>0.48807289714887198</v>
      </c>
      <c r="DD3" s="28">
        <v>983.62627389121303</v>
      </c>
      <c r="DE3" s="28">
        <v>195.236651587155</v>
      </c>
      <c r="DF3" s="28">
        <v>141.67520570201199</v>
      </c>
      <c r="DG3" s="28">
        <v>0</v>
      </c>
      <c r="DH3" s="28">
        <v>112.355044050076</v>
      </c>
      <c r="DI3" s="28">
        <v>1058.7064993977499</v>
      </c>
      <c r="DJ3" s="28">
        <v>470.19729862692401</v>
      </c>
      <c r="DK3" s="28">
        <v>988.12488029696203</v>
      </c>
      <c r="DL3" s="28">
        <v>64314.519473426</v>
      </c>
      <c r="DM3" s="28">
        <v>398.33304230616602</v>
      </c>
      <c r="DN3" s="28">
        <v>461.489537675777</v>
      </c>
      <c r="DP3" s="26">
        <f>IF(DL3&gt;0,BU3/DL3,"")</f>
        <v>1.0329990278303567</v>
      </c>
      <c r="DQ3" s="13">
        <f t="shared" ref="DQ3:DQ52" si="0">IF(AU3&lt;&gt;0,(AU3-B3)/B3,"")</f>
        <v>-2.7408802335403671E-7</v>
      </c>
      <c r="DR3" s="13">
        <f t="shared" ref="DR3:DR52" si="1">IF(BS3&lt;&gt;0,(BS3-C3)/C3,"")</f>
        <v>-2.0341419847637038E-7</v>
      </c>
      <c r="DS3" s="13">
        <f t="shared" ref="DS3:DS52" si="2">IF(BX3&lt;&gt;0,(BX3-D3)/D3,"")</f>
        <v>-2.9755802303105493E-7</v>
      </c>
      <c r="DT3" s="13">
        <f t="shared" ref="DT3:DU34" si="3">IF(CO3&lt;&gt;0,(CO3-E3)/E3,"")</f>
        <v>-2.9925829970327797E-7</v>
      </c>
      <c r="DU3" s="13">
        <f t="shared" si="3"/>
        <v>-2.3217388539020476E-7</v>
      </c>
      <c r="DV3" s="13">
        <f t="shared" ref="DV3:DV52" si="4">IF(DD3&lt;&gt;0,(DD3-G3)/G3,"")</f>
        <v>-3.2442065748006031E-7</v>
      </c>
      <c r="DW3" s="13">
        <f t="shared" ref="DW3:DW52" si="5">IF(DL3&lt;&gt;0,(DL3-H3)/H3,"")</f>
        <v>-4.7088215672470474E-7</v>
      </c>
      <c r="DX3" s="13">
        <f t="shared" ref="DX3:DX55" si="6">IF(AM3&lt;&gt;0,(AM3-I3)/I3,"")</f>
        <v>-4.516446162342728E-7</v>
      </c>
      <c r="DY3" s="13">
        <f t="shared" ref="DY3:EA48" si="7">IF(AI3&lt;&gt;0,(AI3-J3)/J3,"")</f>
        <v>7.5157750362028635E-9</v>
      </c>
      <c r="DZ3" s="13">
        <f t="shared" si="7"/>
        <v>-2.7918521198937E-7</v>
      </c>
      <c r="EA3" s="13">
        <f t="shared" si="7"/>
        <v>-2.7464918490026441E-7</v>
      </c>
      <c r="EB3" s="13">
        <f t="shared" ref="EB3:EE48" si="8">IF(AP3&lt;&gt;0,(AP3-M3)/M3,"")</f>
        <v>-8.1597751610203409E-7</v>
      </c>
      <c r="EC3" s="13">
        <f t="shared" si="8"/>
        <v>1.840946170595985E-7</v>
      </c>
      <c r="ED3" s="13">
        <f t="shared" si="8"/>
        <v>-3.9546150065494939E-7</v>
      </c>
      <c r="EE3" s="13">
        <f t="shared" si="8"/>
        <v>-2.4590500276194076E-6</v>
      </c>
      <c r="EF3" s="13">
        <f t="shared" ref="EF3:EF55" si="9">IF(BB3&lt;&gt;0,(BB3-Q3)/Q3,"")</f>
        <v>-2.7088394599207016E-8</v>
      </c>
      <c r="EG3" s="13">
        <f t="shared" ref="EG3:EG55" si="10">IF(BE3&lt;&gt;0,(BE3-R3)/R3,"")</f>
        <v>-4.4846751081928755E-7</v>
      </c>
      <c r="EH3" s="13">
        <f t="shared" ref="EH3:EH55" si="11">IF(BM3&lt;&gt;0,(BM3+BN3-S3)/S3,"")</f>
        <v>9.8838056835883699E-7</v>
      </c>
      <c r="EI3" s="13">
        <f t="shared" ref="EI3:EJ48" si="12">IF(BO3&lt;&gt;0,(BO3-T3)/T3,"")</f>
        <v>2.7870120813189776E-6</v>
      </c>
      <c r="EJ3" s="13">
        <f t="shared" si="12"/>
        <v>-2.8953984048795571E-7</v>
      </c>
      <c r="EK3" s="13">
        <f t="shared" ref="EK3:EK55" si="13">IF(BR3&lt;&gt;0,(BR3-V3)/V3,"")</f>
        <v>0.14084720805404338</v>
      </c>
      <c r="EL3" s="13">
        <f t="shared" ref="EL3:EP48" si="14">IF(CB3&lt;&gt;0,(CB3-W3)/W3,"")</f>
        <v>1.4739791546168807E-6</v>
      </c>
      <c r="EM3" s="13">
        <f t="shared" si="14"/>
        <v>-5.4854935550786892E-6</v>
      </c>
      <c r="EN3" s="13">
        <f t="shared" si="14"/>
        <v>-2.3570867076968786E-6</v>
      </c>
      <c r="EO3" s="13">
        <f t="shared" si="14"/>
        <v>-4.2322717061546427E-7</v>
      </c>
      <c r="EP3" s="13">
        <f t="shared" si="14"/>
        <v>-1.7918949701826848E-6</v>
      </c>
      <c r="EQ3" s="13">
        <f t="shared" ref="EQ3:EQ55" si="15">IF(DF3&lt;&gt;0,(DF3-AB3)/AB3,"")</f>
        <v>-2.327850461858073E-8</v>
      </c>
      <c r="ER3" s="13">
        <f t="shared" ref="ER3:ER55" si="16">IF(DJ3&lt;&gt;0,(DJ3-AC3)/AC3,"")</f>
        <v>-3.3044218699119375E-7</v>
      </c>
      <c r="ES3" s="13">
        <f t="shared" ref="ES3:ES55" si="17">IF(DM3&lt;&gt;0,(DM3-AD3)/AD3,"")</f>
        <v>-4.3856205193891316E-7</v>
      </c>
      <c r="ET3" s="13"/>
    </row>
    <row r="4" spans="1:150" x14ac:dyDescent="0.25">
      <c r="A4" s="126" t="s">
        <v>432</v>
      </c>
      <c r="B4" s="15">
        <v>4351.6290949999902</v>
      </c>
      <c r="C4" s="15">
        <v>41.366185000000002</v>
      </c>
      <c r="D4" s="15">
        <v>48.932056999999901</v>
      </c>
      <c r="E4" s="15">
        <v>1103.288847</v>
      </c>
      <c r="F4" s="15">
        <v>554.23984299999995</v>
      </c>
      <c r="G4" s="15">
        <v>16.637763999999901</v>
      </c>
      <c r="H4" s="15">
        <v>1144.592746</v>
      </c>
      <c r="I4" s="15">
        <v>45.334499999999998</v>
      </c>
      <c r="J4" s="15">
        <v>8.7103850000000005</v>
      </c>
      <c r="K4" s="15">
        <v>13.855587</v>
      </c>
      <c r="L4" s="15">
        <v>1.90412599999999</v>
      </c>
      <c r="M4" s="15">
        <v>12.154019999999999</v>
      </c>
      <c r="N4" s="15">
        <v>2.9940999999999902E-2</v>
      </c>
      <c r="O4" s="15">
        <v>7.3329240000000002</v>
      </c>
      <c r="P4" s="15">
        <v>1.0812999999999901E-2</v>
      </c>
      <c r="Q4" s="15">
        <v>90.547460999999899</v>
      </c>
      <c r="R4" s="15">
        <v>1.2964279999999899</v>
      </c>
      <c r="S4" s="15">
        <v>4.8910000000000004E-3</v>
      </c>
      <c r="T4" s="15">
        <v>101.891217999999</v>
      </c>
      <c r="U4" s="15">
        <v>2.5963189999999901</v>
      </c>
      <c r="V4" s="15">
        <v>13.166854000000001</v>
      </c>
      <c r="W4" s="15">
        <v>0.39028599999999902</v>
      </c>
      <c r="X4" s="15">
        <v>0.15983899999999901</v>
      </c>
      <c r="Y4" s="15">
        <v>0.194436</v>
      </c>
      <c r="Z4" s="15">
        <v>0.17804199999999901</v>
      </c>
      <c r="AA4" s="15">
        <v>0.75466699999999998</v>
      </c>
      <c r="AB4" s="15">
        <v>2.7954229999999902</v>
      </c>
      <c r="AC4" s="15">
        <v>9.2775689999999997</v>
      </c>
      <c r="AD4" s="15">
        <v>7.8595969999999999</v>
      </c>
      <c r="AF4" s="28" t="s">
        <v>432</v>
      </c>
      <c r="AG4" s="28">
        <v>103.728256923741</v>
      </c>
      <c r="AH4" s="28">
        <v>15.560402829872199</v>
      </c>
      <c r="AI4" s="28">
        <v>8.7103889952435196</v>
      </c>
      <c r="AJ4" s="28">
        <v>13.855583316560899</v>
      </c>
      <c r="AK4" s="28">
        <v>1.90412138801898</v>
      </c>
      <c r="AL4" s="28">
        <v>45.334481590458097</v>
      </c>
      <c r="AM4" s="28">
        <v>45.334481590458097</v>
      </c>
      <c r="AN4" s="28">
        <v>5.5685484969658798</v>
      </c>
      <c r="AO4" s="28">
        <v>32.986906814405003</v>
      </c>
      <c r="AP4" s="28">
        <v>12.154014625492501</v>
      </c>
      <c r="AQ4" s="28">
        <v>2.9940864528668301E-2</v>
      </c>
      <c r="AR4" s="28">
        <v>7.3329193527547298</v>
      </c>
      <c r="AS4" s="28">
        <v>1.0813006498928E-2</v>
      </c>
      <c r="AT4" s="28">
        <v>111.184095348461</v>
      </c>
      <c r="AU4" s="28">
        <v>4351.6281089303702</v>
      </c>
      <c r="AV4" s="28">
        <v>25.315431489005999</v>
      </c>
      <c r="AW4" s="28">
        <v>0</v>
      </c>
      <c r="AX4" s="28">
        <v>16.655006381413301</v>
      </c>
      <c r="AY4" s="28">
        <v>2.9237885302445599</v>
      </c>
      <c r="AZ4" s="28">
        <v>11.0506302666435</v>
      </c>
      <c r="BA4" s="28">
        <v>90.547462054740706</v>
      </c>
      <c r="BB4" s="28">
        <v>90.547462054740706</v>
      </c>
      <c r="BC4" s="28">
        <v>11.6987826293318</v>
      </c>
      <c r="BD4" s="28">
        <v>0</v>
      </c>
      <c r="BE4" s="28">
        <v>1.2964235450982899</v>
      </c>
      <c r="BF4" s="28">
        <v>713676.47211538895</v>
      </c>
      <c r="BG4" s="28">
        <v>0</v>
      </c>
      <c r="BH4" s="28">
        <v>113.206362197986</v>
      </c>
      <c r="BI4" s="28">
        <v>7.92045768293689</v>
      </c>
      <c r="BJ4" s="28">
        <v>13.541774239306701</v>
      </c>
      <c r="BK4" s="28">
        <v>117.503845112452</v>
      </c>
      <c r="BL4" s="28">
        <v>5.9542356739628604</v>
      </c>
      <c r="BM4" s="28">
        <v>1.27164974068133E-3</v>
      </c>
      <c r="BN4" s="28">
        <v>3.61933596785661E-3</v>
      </c>
      <c r="BO4" s="28">
        <v>101.891511884726</v>
      </c>
      <c r="BP4" s="28">
        <v>2.59631778055854</v>
      </c>
      <c r="BQ4" s="28">
        <v>0</v>
      </c>
      <c r="BR4" s="28">
        <v>14.7919872075288</v>
      </c>
      <c r="BS4" s="28">
        <v>41.366173673506502</v>
      </c>
      <c r="BT4" s="28">
        <v>0</v>
      </c>
      <c r="BU4" s="28">
        <v>1181.2888695249501</v>
      </c>
      <c r="BV4" s="28">
        <v>44.038824250841799</v>
      </c>
      <c r="BW4" s="28">
        <v>4.8931980627986498</v>
      </c>
      <c r="BX4" s="28">
        <v>48.932022313640502</v>
      </c>
      <c r="BY4" s="28">
        <v>7.2155247122990304E-2</v>
      </c>
      <c r="BZ4" s="28">
        <v>49.952987659462998</v>
      </c>
      <c r="CA4" s="28">
        <v>5.0379444581942403</v>
      </c>
      <c r="CB4" s="28">
        <v>0.39028389639378902</v>
      </c>
      <c r="CC4" s="28">
        <v>0.159838734679255</v>
      </c>
      <c r="CD4" s="28">
        <v>0.194435917436906</v>
      </c>
      <c r="CE4" s="28">
        <v>0.17804223270887401</v>
      </c>
      <c r="CF4" s="28">
        <v>0.75466880206352605</v>
      </c>
      <c r="CG4" s="28">
        <v>8.5353117059916106E-2</v>
      </c>
      <c r="CH4" s="28">
        <v>120.10864108368099</v>
      </c>
      <c r="CI4" s="28">
        <v>2.0468067648825699</v>
      </c>
      <c r="CJ4" s="28">
        <v>1.1472759238743999</v>
      </c>
      <c r="CK4" s="28">
        <v>17.886426274684801</v>
      </c>
      <c r="CL4" s="28">
        <v>9.9763086360554906E-2</v>
      </c>
      <c r="CM4" s="28">
        <v>0</v>
      </c>
      <c r="CN4" s="28">
        <v>0.66675049411090304</v>
      </c>
      <c r="CO4" s="28">
        <v>1103.4314785516001</v>
      </c>
      <c r="CP4" s="28">
        <v>554.23968691043103</v>
      </c>
      <c r="CQ4" s="28">
        <v>549.19179164117497</v>
      </c>
      <c r="CR4" s="28">
        <v>9.9208751467451395E-2</v>
      </c>
      <c r="CS4" s="28">
        <v>2.7711955554820598E-3</v>
      </c>
      <c r="CT4" s="28">
        <v>88.601697007776707</v>
      </c>
      <c r="CU4" s="28">
        <v>6.7617011524661402E-2</v>
      </c>
      <c r="CV4" s="28">
        <v>181.86726489084299</v>
      </c>
      <c r="CW4" s="28">
        <v>0.61243462028142004</v>
      </c>
      <c r="CX4" s="28">
        <v>0.15574128948340099</v>
      </c>
      <c r="CY4" s="28">
        <v>259.81038718673699</v>
      </c>
      <c r="CZ4" s="28">
        <v>0</v>
      </c>
      <c r="DA4" s="28">
        <v>0.34362858766403698</v>
      </c>
      <c r="DB4" s="28">
        <v>0.73824713261352404</v>
      </c>
      <c r="DC4" s="28">
        <v>8.3135755110589297E-3</v>
      </c>
      <c r="DD4" s="28">
        <v>16.637763843097002</v>
      </c>
      <c r="DE4" s="28">
        <v>3.3757976976078901</v>
      </c>
      <c r="DF4" s="28">
        <v>2.7954212912691401</v>
      </c>
      <c r="DG4" s="28">
        <v>0</v>
      </c>
      <c r="DH4" s="28">
        <v>1.9427116169480301</v>
      </c>
      <c r="DI4" s="28">
        <v>18.3059258693274</v>
      </c>
      <c r="DJ4" s="28">
        <v>9.2775577634138102</v>
      </c>
      <c r="DK4" s="28">
        <v>17.0855134721407</v>
      </c>
      <c r="DL4" s="28">
        <v>1144.5923860072601</v>
      </c>
      <c r="DM4" s="28">
        <v>7.8596206070173098</v>
      </c>
      <c r="DN4" s="28">
        <v>7.97954512044676</v>
      </c>
      <c r="DP4" s="26">
        <f t="shared" ref="DP4:DP55" si="18">IF(DL4&gt;0,BU4/DL4,"")</f>
        <v>1.0320607440398064</v>
      </c>
      <c r="DQ4" s="13">
        <f t="shared" si="0"/>
        <v>-2.2659780934572809E-7</v>
      </c>
      <c r="DR4" s="13">
        <f t="shared" si="1"/>
        <v>-2.7381044443795638E-7</v>
      </c>
      <c r="DS4" s="13">
        <f t="shared" si="2"/>
        <v>-7.0886779599233082E-7</v>
      </c>
      <c r="DT4" s="13">
        <f t="shared" si="3"/>
        <v>1.2927852210950643E-4</v>
      </c>
      <c r="DU4" s="13">
        <f t="shared" si="3"/>
        <v>-2.8162819921646307E-7</v>
      </c>
      <c r="DV4" s="13">
        <f t="shared" si="4"/>
        <v>-9.4305280181777525E-9</v>
      </c>
      <c r="DW4" s="13">
        <f t="shared" si="5"/>
        <v>-3.1451600686548922E-7</v>
      </c>
      <c r="DX4" s="13">
        <f t="shared" si="6"/>
        <v>-4.0608238541455573E-7</v>
      </c>
      <c r="DY4" s="13">
        <f t="shared" si="7"/>
        <v>4.586758816204067E-7</v>
      </c>
      <c r="DZ4" s="13">
        <f t="shared" si="7"/>
        <v>-2.6584504145506466E-7</v>
      </c>
      <c r="EA4" s="13">
        <f t="shared" si="7"/>
        <v>-2.422098647874769E-6</v>
      </c>
      <c r="EB4" s="13">
        <f t="shared" si="8"/>
        <v>-4.4219998803697324E-7</v>
      </c>
      <c r="EC4" s="13">
        <f t="shared" si="8"/>
        <v>-4.5246094519405212E-6</v>
      </c>
      <c r="ED4" s="13">
        <f t="shared" si="8"/>
        <v>-6.3375063895164443E-7</v>
      </c>
      <c r="EE4" s="13">
        <f t="shared" si="8"/>
        <v>6.0102914073798908E-7</v>
      </c>
      <c r="EF4" s="13">
        <f t="shared" si="9"/>
        <v>1.1648485722797904E-8</v>
      </c>
      <c r="EG4" s="13">
        <f t="shared" si="10"/>
        <v>-3.4362893272742989E-6</v>
      </c>
      <c r="EH4" s="13">
        <f t="shared" si="11"/>
        <v>-2.9219918341143397E-6</v>
      </c>
      <c r="EI4" s="13">
        <f t="shared" si="12"/>
        <v>2.884298890216497E-6</v>
      </c>
      <c r="EJ4" s="13">
        <f t="shared" si="12"/>
        <v>-4.6968090209251722E-7</v>
      </c>
      <c r="EK4" s="13">
        <f t="shared" si="13"/>
        <v>0.12342608245893813</v>
      </c>
      <c r="EL4" s="13">
        <f t="shared" si="14"/>
        <v>-5.3899094766457617E-6</v>
      </c>
      <c r="EM4" s="13">
        <f t="shared" si="14"/>
        <v>-1.6599249495678559E-6</v>
      </c>
      <c r="EN4" s="13">
        <f t="shared" si="14"/>
        <v>-4.246286387317885E-7</v>
      </c>
      <c r="EO4" s="13">
        <f t="shared" si="14"/>
        <v>1.3070448265193196E-6</v>
      </c>
      <c r="EP4" s="13">
        <f t="shared" si="14"/>
        <v>2.3878923102089887E-6</v>
      </c>
      <c r="EQ4" s="13">
        <f t="shared" si="15"/>
        <v>-6.1126021004597118E-7</v>
      </c>
      <c r="ER4" s="13">
        <f t="shared" si="16"/>
        <v>-1.2111563050095773E-6</v>
      </c>
      <c r="ES4" s="13">
        <f t="shared" si="17"/>
        <v>3.0035913177045612E-6</v>
      </c>
      <c r="ET4" s="13"/>
    </row>
    <row r="5" spans="1:150" x14ac:dyDescent="0.25">
      <c r="A5" s="126" t="s">
        <v>433</v>
      </c>
      <c r="B5" s="15">
        <v>20457.421206999999</v>
      </c>
      <c r="C5" s="15">
        <v>198.852487999999</v>
      </c>
      <c r="D5" s="15">
        <v>244.93140799999901</v>
      </c>
      <c r="E5" s="15">
        <v>5331.5286069999902</v>
      </c>
      <c r="F5" s="15">
        <v>2671.3384959999999</v>
      </c>
      <c r="G5" s="15">
        <v>100.52892799999999</v>
      </c>
      <c r="H5" s="15">
        <v>5651.0086309999997</v>
      </c>
      <c r="I5" s="15">
        <v>219.83918800000001</v>
      </c>
      <c r="J5" s="15">
        <v>42.238986999999902</v>
      </c>
      <c r="K5" s="15">
        <v>67.189455999999893</v>
      </c>
      <c r="L5" s="15">
        <v>9.2336430000000007</v>
      </c>
      <c r="M5" s="15">
        <v>58.938113999999899</v>
      </c>
      <c r="N5" s="15">
        <v>0.145200999999999</v>
      </c>
      <c r="O5" s="15">
        <v>35.559329999999903</v>
      </c>
      <c r="P5" s="15">
        <v>5.2394999999999997E-2</v>
      </c>
      <c r="Q5" s="15">
        <v>439.08898699999997</v>
      </c>
      <c r="R5" s="15">
        <v>6.2867309999999996</v>
      </c>
      <c r="S5" s="15">
        <v>2.5635999999999999E-2</v>
      </c>
      <c r="T5" s="15">
        <v>494.09789699999902</v>
      </c>
      <c r="U5" s="15">
        <v>12.590261</v>
      </c>
      <c r="V5" s="15">
        <v>63.849624999999897</v>
      </c>
      <c r="W5" s="15">
        <v>1.892576</v>
      </c>
      <c r="X5" s="15">
        <v>0.77508999999999895</v>
      </c>
      <c r="Y5" s="15">
        <v>0.94285199999999902</v>
      </c>
      <c r="Z5" s="15">
        <v>0.86338099999999895</v>
      </c>
      <c r="AA5" s="15">
        <v>3.6596090000000001</v>
      </c>
      <c r="AB5" s="15">
        <v>13.555768</v>
      </c>
      <c r="AC5" s="15">
        <v>44.989434000000003</v>
      </c>
      <c r="AD5" s="15">
        <v>38.113315999999998</v>
      </c>
      <c r="AF5" s="28" t="s">
        <v>433</v>
      </c>
      <c r="AG5" s="28">
        <v>514.84063515280695</v>
      </c>
      <c r="AH5" s="28">
        <v>77.231869037061898</v>
      </c>
      <c r="AI5" s="28">
        <v>42.238975171106198</v>
      </c>
      <c r="AJ5" s="28">
        <v>67.189435878260198</v>
      </c>
      <c r="AK5" s="28">
        <v>9.2336352234196895</v>
      </c>
      <c r="AL5" s="28">
        <v>219.839173231872</v>
      </c>
      <c r="AM5" s="28">
        <v>219.839173231872</v>
      </c>
      <c r="AN5" s="28">
        <v>27.638686037616299</v>
      </c>
      <c r="AO5" s="28">
        <v>163.72594025716401</v>
      </c>
      <c r="AP5" s="28">
        <v>58.938069587804897</v>
      </c>
      <c r="AQ5" s="28">
        <v>0.14519990415727699</v>
      </c>
      <c r="AR5" s="28">
        <v>35.559324852259003</v>
      </c>
      <c r="AS5" s="28">
        <v>5.2395256272006203E-2</v>
      </c>
      <c r="AT5" s="28">
        <v>551.84639379339296</v>
      </c>
      <c r="AU5" s="28">
        <v>20457.415578079399</v>
      </c>
      <c r="AV5" s="28">
        <v>125.649566014001</v>
      </c>
      <c r="AW5" s="28">
        <v>0</v>
      </c>
      <c r="AX5" s="28">
        <v>82.664760184576394</v>
      </c>
      <c r="AY5" s="28">
        <v>14.511793809636499</v>
      </c>
      <c r="AZ5" s="28">
        <v>54.848259486956898</v>
      </c>
      <c r="BA5" s="28">
        <v>439.08899848573299</v>
      </c>
      <c r="BB5" s="28">
        <v>439.08899848573299</v>
      </c>
      <c r="BC5" s="28">
        <v>58.065277381451402</v>
      </c>
      <c r="BD5" s="28">
        <v>0</v>
      </c>
      <c r="BE5" s="28">
        <v>6.2867371899336897</v>
      </c>
      <c r="BF5" s="28">
        <v>3460809.0539812702</v>
      </c>
      <c r="BG5" s="28">
        <v>0</v>
      </c>
      <c r="BH5" s="28">
        <v>561.88385642476396</v>
      </c>
      <c r="BI5" s="28">
        <v>39.312048281404003</v>
      </c>
      <c r="BJ5" s="28">
        <v>67.212667734090502</v>
      </c>
      <c r="BK5" s="28">
        <v>583.21402443291095</v>
      </c>
      <c r="BL5" s="28">
        <v>29.553039289935299</v>
      </c>
      <c r="BM5" s="28">
        <v>6.6653716386404103E-3</v>
      </c>
      <c r="BN5" s="28">
        <v>1.8970622419903299E-2</v>
      </c>
      <c r="BO5" s="28">
        <v>494.09933771323301</v>
      </c>
      <c r="BP5" s="28">
        <v>12.590259776451299</v>
      </c>
      <c r="BQ5" s="28">
        <v>0</v>
      </c>
      <c r="BR5" s="28">
        <v>71.915810863123497</v>
      </c>
      <c r="BS5" s="28">
        <v>198.85245468123901</v>
      </c>
      <c r="BT5" s="28">
        <v>0</v>
      </c>
      <c r="BU5" s="28">
        <v>5833.1442079619901</v>
      </c>
      <c r="BV5" s="28">
        <v>220.438196411977</v>
      </c>
      <c r="BW5" s="28">
        <v>24.493119237200698</v>
      </c>
      <c r="BX5" s="28">
        <v>244.931315649178</v>
      </c>
      <c r="BY5" s="28">
        <v>0.35813144110468098</v>
      </c>
      <c r="BZ5" s="28">
        <v>247.93464670199501</v>
      </c>
      <c r="CA5" s="28">
        <v>25.005115590233601</v>
      </c>
      <c r="CB5" s="28">
        <v>1.89259190230217</v>
      </c>
      <c r="CC5" s="28">
        <v>0.77509551542408595</v>
      </c>
      <c r="CD5" s="28">
        <v>0.94283894429471404</v>
      </c>
      <c r="CE5" s="28">
        <v>0.86337007569569602</v>
      </c>
      <c r="CF5" s="28">
        <v>3.6596108396854001</v>
      </c>
      <c r="CG5" s="28">
        <v>0.41138622089209997</v>
      </c>
      <c r="CH5" s="28">
        <v>596.14229282064798</v>
      </c>
      <c r="CI5" s="28">
        <v>9.8652520709667808</v>
      </c>
      <c r="CJ5" s="28">
        <v>5.5296676730765997</v>
      </c>
      <c r="CK5" s="28">
        <v>86.209416194050704</v>
      </c>
      <c r="CL5" s="28">
        <v>0.48084110429515498</v>
      </c>
      <c r="CM5" s="28">
        <v>0</v>
      </c>
      <c r="CN5" s="28">
        <v>3.2136203111823902</v>
      </c>
      <c r="CO5" s="28">
        <v>5331.5267631884299</v>
      </c>
      <c r="CP5" s="28">
        <v>2671.3379212212399</v>
      </c>
      <c r="CQ5" s="28">
        <v>2660.18884196718</v>
      </c>
      <c r="CR5" s="28">
        <v>0.47816922380771198</v>
      </c>
      <c r="CS5" s="28">
        <v>1.33567303251266E-2</v>
      </c>
      <c r="CT5" s="28">
        <v>427.04468393987997</v>
      </c>
      <c r="CU5" s="28">
        <v>0.32590308558893699</v>
      </c>
      <c r="CV5" s="28">
        <v>876.56825675027596</v>
      </c>
      <c r="CW5" s="28">
        <v>2.9518280141316202</v>
      </c>
      <c r="CX5" s="28">
        <v>0.75064618495676105</v>
      </c>
      <c r="CY5" s="28">
        <v>1252.2403716992601</v>
      </c>
      <c r="CZ5" s="28">
        <v>0</v>
      </c>
      <c r="DA5" s="28">
        <v>1.6562292939146901</v>
      </c>
      <c r="DB5" s="28">
        <v>3.5582226591048101</v>
      </c>
      <c r="DC5" s="28">
        <v>4.00700655323886E-2</v>
      </c>
      <c r="DD5" s="28">
        <v>100.528899531628</v>
      </c>
      <c r="DE5" s="28">
        <v>16.755337469302599</v>
      </c>
      <c r="DF5" s="28">
        <v>13.5557611927556</v>
      </c>
      <c r="DG5" s="28">
        <v>0</v>
      </c>
      <c r="DH5" s="28">
        <v>9.6423857555107304</v>
      </c>
      <c r="DI5" s="28">
        <v>90.858912269400406</v>
      </c>
      <c r="DJ5" s="28">
        <v>44.989408052281199</v>
      </c>
      <c r="DK5" s="28">
        <v>84.801562455000806</v>
      </c>
      <c r="DL5" s="28">
        <v>5651.00708774946</v>
      </c>
      <c r="DM5" s="28">
        <v>38.113332436552597</v>
      </c>
      <c r="DN5" s="28">
        <v>39.605343691960798</v>
      </c>
      <c r="DP5" s="26">
        <f t="shared" si="18"/>
        <v>1.0322309134255692</v>
      </c>
      <c r="DQ5" s="13">
        <f t="shared" si="0"/>
        <v>-2.7515298939552263E-7</v>
      </c>
      <c r="DR5" s="13">
        <f t="shared" si="1"/>
        <v>-1.6755515771692419E-7</v>
      </c>
      <c r="DS5" s="13">
        <f t="shared" si="2"/>
        <v>-3.7704768759769957E-7</v>
      </c>
      <c r="DT5" s="13">
        <f t="shared" si="3"/>
        <v>-3.4583169222791006E-7</v>
      </c>
      <c r="DU5" s="13">
        <f t="shared" si="3"/>
        <v>-2.1516507954483468E-7</v>
      </c>
      <c r="DV5" s="13">
        <f t="shared" si="4"/>
        <v>-2.8318587057841581E-7</v>
      </c>
      <c r="DW5" s="13">
        <f t="shared" si="5"/>
        <v>-2.7309293623439601E-7</v>
      </c>
      <c r="DX5" s="13">
        <f t="shared" si="6"/>
        <v>-6.717695851003402E-8</v>
      </c>
      <c r="DY5" s="13">
        <f t="shared" si="7"/>
        <v>-2.800468132568223E-7</v>
      </c>
      <c r="DZ5" s="13">
        <f t="shared" si="7"/>
        <v>-2.9947763968948534E-7</v>
      </c>
      <c r="EA5" s="13">
        <f t="shared" si="7"/>
        <v>-8.4220066892973708E-7</v>
      </c>
      <c r="EB5" s="13">
        <f t="shared" si="8"/>
        <v>-7.5353946688059766E-7</v>
      </c>
      <c r="EC5" s="13">
        <f t="shared" si="8"/>
        <v>-7.5470742075454463E-6</v>
      </c>
      <c r="ED5" s="13">
        <f t="shared" si="8"/>
        <v>-1.4476484512540612E-7</v>
      </c>
      <c r="EE5" s="13">
        <f t="shared" si="8"/>
        <v>4.8911538544959458E-6</v>
      </c>
      <c r="EF5" s="13">
        <f t="shared" si="9"/>
        <v>2.6158098590151326E-8</v>
      </c>
      <c r="EG5" s="13">
        <f t="shared" si="10"/>
        <v>9.84602918441952E-7</v>
      </c>
      <c r="EH5" s="13">
        <f t="shared" si="11"/>
        <v>-2.3176222065712587E-7</v>
      </c>
      <c r="EI5" s="13">
        <f t="shared" si="12"/>
        <v>2.9158457114213485E-6</v>
      </c>
      <c r="EJ5" s="13">
        <f t="shared" si="12"/>
        <v>-9.7182155364341782E-8</v>
      </c>
      <c r="EK5" s="13">
        <f t="shared" si="13"/>
        <v>0.12633098257231132</v>
      </c>
      <c r="EL5" s="13">
        <f t="shared" si="14"/>
        <v>8.4024642444836015E-6</v>
      </c>
      <c r="EM5" s="13">
        <f t="shared" si="14"/>
        <v>7.1158498845285577E-6</v>
      </c>
      <c r="EN5" s="13">
        <f t="shared" si="14"/>
        <v>-1.3847035680023096E-5</v>
      </c>
      <c r="EO5" s="13">
        <f t="shared" si="14"/>
        <v>-1.2652935729347136E-5</v>
      </c>
      <c r="EP5" s="13">
        <f t="shared" si="14"/>
        <v>5.0269998789979984E-7</v>
      </c>
      <c r="EQ5" s="13">
        <f t="shared" si="15"/>
        <v>-5.0216589721543891E-7</v>
      </c>
      <c r="ER5" s="13">
        <f t="shared" si="16"/>
        <v>-5.7675139464569406E-7</v>
      </c>
      <c r="ES5" s="13">
        <f t="shared" si="17"/>
        <v>4.3125485588751031E-7</v>
      </c>
      <c r="ET5" s="13"/>
    </row>
    <row r="6" spans="1:150" x14ac:dyDescent="0.25">
      <c r="A6" s="126" t="s">
        <v>434</v>
      </c>
      <c r="B6" s="15">
        <v>18320.490591999998</v>
      </c>
      <c r="C6" s="15">
        <v>185.77783799999901</v>
      </c>
      <c r="D6" s="15">
        <v>227.38221999999899</v>
      </c>
      <c r="E6" s="15">
        <v>4723.2601019999902</v>
      </c>
      <c r="F6" s="15">
        <v>2459.1088129999998</v>
      </c>
      <c r="G6" s="15">
        <v>135.878975</v>
      </c>
      <c r="H6" s="15">
        <v>5359.1255849999998</v>
      </c>
      <c r="I6" s="15">
        <v>194.65169799999899</v>
      </c>
      <c r="J6" s="15">
        <v>37.399569</v>
      </c>
      <c r="K6" s="15">
        <v>59.4914109999999</v>
      </c>
      <c r="L6" s="15">
        <v>8.1757179999999998</v>
      </c>
      <c r="M6" s="15">
        <v>52.1854399999999</v>
      </c>
      <c r="N6" s="15">
        <v>0.12856699999999899</v>
      </c>
      <c r="O6" s="15">
        <v>31.485211999999901</v>
      </c>
      <c r="P6" s="15">
        <v>4.6389E-2</v>
      </c>
      <c r="Q6" s="15">
        <v>388.78153099999901</v>
      </c>
      <c r="R6" s="15">
        <v>5.566452</v>
      </c>
      <c r="S6" s="15">
        <v>2.3165000000000002E-2</v>
      </c>
      <c r="T6" s="15">
        <v>437.48795099999899</v>
      </c>
      <c r="U6" s="15">
        <v>11.147765999999899</v>
      </c>
      <c r="V6" s="15">
        <v>56.534230000000001</v>
      </c>
      <c r="W6" s="15">
        <v>1.67576399999999</v>
      </c>
      <c r="X6" s="15">
        <v>0.68628199999999895</v>
      </c>
      <c r="Y6" s="15">
        <v>0.83482899999999904</v>
      </c>
      <c r="Z6" s="15">
        <v>0.764458999999999</v>
      </c>
      <c r="AA6" s="15">
        <v>3.2403089999999999</v>
      </c>
      <c r="AB6" s="15">
        <v>12.002654</v>
      </c>
      <c r="AC6" s="15">
        <v>39.834890999999899</v>
      </c>
      <c r="AD6" s="15">
        <v>33.746581999999997</v>
      </c>
      <c r="AF6" s="28" t="s">
        <v>434</v>
      </c>
      <c r="AG6" s="28">
        <v>497.694568664428</v>
      </c>
      <c r="AH6" s="28">
        <v>74.659759581759999</v>
      </c>
      <c r="AI6" s="28">
        <v>37.399556763118802</v>
      </c>
      <c r="AJ6" s="28">
        <v>59.4913634741606</v>
      </c>
      <c r="AK6" s="28">
        <v>8.1757076274938392</v>
      </c>
      <c r="AL6" s="28">
        <v>194.65165747101699</v>
      </c>
      <c r="AM6" s="28">
        <v>194.65165747101699</v>
      </c>
      <c r="AN6" s="28">
        <v>26.718231553878098</v>
      </c>
      <c r="AO6" s="28">
        <v>158.27323021492199</v>
      </c>
      <c r="AP6" s="28">
        <v>52.1854339473267</v>
      </c>
      <c r="AQ6" s="28">
        <v>0.12856575800953399</v>
      </c>
      <c r="AR6" s="28">
        <v>31.485210917767802</v>
      </c>
      <c r="AS6" s="28">
        <v>4.63891040993843E-2</v>
      </c>
      <c r="AT6" s="28">
        <v>533.46807976703701</v>
      </c>
      <c r="AU6" s="28">
        <v>18320.484365592401</v>
      </c>
      <c r="AV6" s="28">
        <v>121.46497429527599</v>
      </c>
      <c r="AW6" s="28">
        <v>0</v>
      </c>
      <c r="AX6" s="28">
        <v>79.911720452626398</v>
      </c>
      <c r="AY6" s="28">
        <v>14.028510534617199</v>
      </c>
      <c r="AZ6" s="28">
        <v>53.021614684380701</v>
      </c>
      <c r="BA6" s="28">
        <v>388.78143827208299</v>
      </c>
      <c r="BB6" s="28">
        <v>388.78143827208299</v>
      </c>
      <c r="BC6" s="28">
        <v>56.131458314711999</v>
      </c>
      <c r="BD6" s="28">
        <v>0</v>
      </c>
      <c r="BE6" s="28">
        <v>5.5664420201970897</v>
      </c>
      <c r="BF6" s="28">
        <v>3064296.3007368902</v>
      </c>
      <c r="BG6" s="28">
        <v>0</v>
      </c>
      <c r="BH6" s="28">
        <v>543.17122817275401</v>
      </c>
      <c r="BI6" s="28">
        <v>38.002779847940097</v>
      </c>
      <c r="BJ6" s="28">
        <v>64.974218932663106</v>
      </c>
      <c r="BK6" s="28">
        <v>563.79070344768104</v>
      </c>
      <c r="BL6" s="28">
        <v>28.568814075739699</v>
      </c>
      <c r="BM6" s="28">
        <v>6.0229142898085798E-3</v>
      </c>
      <c r="BN6" s="28">
        <v>1.7142168686651499E-2</v>
      </c>
      <c r="BO6" s="28">
        <v>437.48923977662702</v>
      </c>
      <c r="BP6" s="28">
        <v>11.147753906298</v>
      </c>
      <c r="BQ6" s="28">
        <v>0</v>
      </c>
      <c r="BR6" s="28">
        <v>64.331780397587494</v>
      </c>
      <c r="BS6" s="28">
        <v>185.777790351471</v>
      </c>
      <c r="BT6" s="28">
        <v>0</v>
      </c>
      <c r="BU6" s="28">
        <v>5535.19668413829</v>
      </c>
      <c r="BV6" s="28">
        <v>204.64393576172401</v>
      </c>
      <c r="BW6" s="28">
        <v>22.738209215099399</v>
      </c>
      <c r="BX6" s="28">
        <v>227.38214497682301</v>
      </c>
      <c r="BY6" s="28">
        <v>0.346204297573449</v>
      </c>
      <c r="BZ6" s="28">
        <v>239.67756400678999</v>
      </c>
      <c r="CA6" s="28">
        <v>24.1723506105185</v>
      </c>
      <c r="CB6" s="28">
        <v>1.6757642219503099</v>
      </c>
      <c r="CC6" s="28">
        <v>0.68627318401428505</v>
      </c>
      <c r="CD6" s="28">
        <v>0.83481855762606205</v>
      </c>
      <c r="CE6" s="28">
        <v>0.76446812996246605</v>
      </c>
      <c r="CF6" s="28">
        <v>3.2403161785082402</v>
      </c>
      <c r="CG6" s="28">
        <v>0.378703053291225</v>
      </c>
      <c r="CH6" s="28">
        <v>576.28859825096299</v>
      </c>
      <c r="CI6" s="28">
        <v>9.0814867970700508</v>
      </c>
      <c r="CJ6" s="28">
        <v>5.0903541603972702</v>
      </c>
      <c r="CK6" s="28">
        <v>79.360341716408399</v>
      </c>
      <c r="CL6" s="28">
        <v>0.44263966699184798</v>
      </c>
      <c r="CM6" s="28">
        <v>0</v>
      </c>
      <c r="CN6" s="28">
        <v>2.9583071556518199</v>
      </c>
      <c r="CO6" s="28">
        <v>4723.2590881976603</v>
      </c>
      <c r="CP6" s="28">
        <v>2459.1080809609898</v>
      </c>
      <c r="CQ6" s="28">
        <v>2264.15100723667</v>
      </c>
      <c r="CR6" s="28">
        <v>0.44018051830662902</v>
      </c>
      <c r="CS6" s="28">
        <v>1.2295536522319E-2</v>
      </c>
      <c r="CT6" s="28">
        <v>393.11728875587698</v>
      </c>
      <c r="CU6" s="28">
        <v>0.30001110611396697</v>
      </c>
      <c r="CV6" s="28">
        <v>806.92747146392298</v>
      </c>
      <c r="CW6" s="28">
        <v>2.7173147197098699</v>
      </c>
      <c r="CX6" s="28">
        <v>0.69100917012516705</v>
      </c>
      <c r="CY6" s="28">
        <v>1152.75361133616</v>
      </c>
      <c r="CZ6" s="28">
        <v>0</v>
      </c>
      <c r="DA6" s="28">
        <v>1.52464713261352</v>
      </c>
      <c r="DB6" s="28">
        <v>3.2755320546525701</v>
      </c>
      <c r="DC6" s="28">
        <v>3.6886617172903001E-2</v>
      </c>
      <c r="DD6" s="28">
        <v>135.878933426809</v>
      </c>
      <c r="DE6" s="28">
        <v>16.197338341767001</v>
      </c>
      <c r="DF6" s="28">
        <v>12.002653652044501</v>
      </c>
      <c r="DG6" s="28">
        <v>0</v>
      </c>
      <c r="DH6" s="28">
        <v>9.3212686486983305</v>
      </c>
      <c r="DI6" s="28">
        <v>87.8329320972679</v>
      </c>
      <c r="DJ6" s="28">
        <v>39.834887496868603</v>
      </c>
      <c r="DK6" s="28">
        <v>81.977358711089806</v>
      </c>
      <c r="DL6" s="28">
        <v>5359.1250516708196</v>
      </c>
      <c r="DM6" s="28">
        <v>33.746545279770899</v>
      </c>
      <c r="DN6" s="28">
        <v>38.286324845031601</v>
      </c>
      <c r="DP6" s="26">
        <f t="shared" si="18"/>
        <v>1.0328545482275275</v>
      </c>
      <c r="DQ6" s="13">
        <f t="shared" si="0"/>
        <v>-3.3986030917536333E-7</v>
      </c>
      <c r="DR6" s="13">
        <f t="shared" si="1"/>
        <v>-2.5648122791865862E-7</v>
      </c>
      <c r="DS6" s="13">
        <f t="shared" si="2"/>
        <v>-3.2994301832816898E-7</v>
      </c>
      <c r="DT6" s="13">
        <f t="shared" si="3"/>
        <v>-2.1464037720016674E-7</v>
      </c>
      <c r="DU6" s="13">
        <f t="shared" si="3"/>
        <v>-2.9768467590686298E-7</v>
      </c>
      <c r="DV6" s="13">
        <f t="shared" si="4"/>
        <v>-3.0595749635422763E-7</v>
      </c>
      <c r="DW6" s="13">
        <f t="shared" si="5"/>
        <v>-9.9517947785409578E-8</v>
      </c>
      <c r="DX6" s="13">
        <f t="shared" si="6"/>
        <v>-2.0821283561586389E-7</v>
      </c>
      <c r="DY6" s="13">
        <f t="shared" si="7"/>
        <v>-3.2719310741856684E-7</v>
      </c>
      <c r="DZ6" s="13">
        <f t="shared" si="7"/>
        <v>-7.9886892075172121E-7</v>
      </c>
      <c r="EA6" s="13">
        <f t="shared" si="7"/>
        <v>-1.2686966650084634E-6</v>
      </c>
      <c r="EB6" s="13">
        <f t="shared" si="8"/>
        <v>-1.1598394494660561E-7</v>
      </c>
      <c r="EC6" s="13">
        <f t="shared" si="8"/>
        <v>-9.6602585811346648E-6</v>
      </c>
      <c r="ED6" s="13">
        <f t="shared" si="8"/>
        <v>-3.4372711210960845E-8</v>
      </c>
      <c r="EE6" s="13">
        <f t="shared" si="8"/>
        <v>2.2440532087385241E-6</v>
      </c>
      <c r="EF6" s="13">
        <f t="shared" si="9"/>
        <v>-2.3850905616279507E-7</v>
      </c>
      <c r="EG6" s="13">
        <f t="shared" si="10"/>
        <v>-1.7928481032957989E-6</v>
      </c>
      <c r="EH6" s="13">
        <f t="shared" si="11"/>
        <v>3.5819753972774691E-6</v>
      </c>
      <c r="EI6" s="13">
        <f t="shared" si="12"/>
        <v>2.9458562803483171E-6</v>
      </c>
      <c r="EJ6" s="13">
        <f t="shared" si="12"/>
        <v>-1.0848543017025917E-6</v>
      </c>
      <c r="EK6" s="13">
        <f t="shared" si="13"/>
        <v>0.13792618025552825</v>
      </c>
      <c r="EL6" s="13">
        <f t="shared" si="14"/>
        <v>1.324472419152101E-7</v>
      </c>
      <c r="EM6" s="13">
        <f t="shared" si="14"/>
        <v>-1.2846010406647356E-5</v>
      </c>
      <c r="EN6" s="13">
        <f t="shared" si="14"/>
        <v>-1.2508398650492364E-5</v>
      </c>
      <c r="EO6" s="13">
        <f t="shared" si="14"/>
        <v>1.1943037451383431E-5</v>
      </c>
      <c r="EP6" s="13">
        <f t="shared" si="14"/>
        <v>2.215377681659301E-6</v>
      </c>
      <c r="EQ6" s="13">
        <f t="shared" si="15"/>
        <v>-2.8989879994907712E-8</v>
      </c>
      <c r="ER6" s="13">
        <f t="shared" si="16"/>
        <v>-8.7941279823168945E-8</v>
      </c>
      <c r="ES6" s="13">
        <f t="shared" si="17"/>
        <v>-1.0881169861112989E-6</v>
      </c>
      <c r="ET6" s="13"/>
    </row>
    <row r="7" spans="1:150" x14ac:dyDescent="0.25">
      <c r="A7" s="126" t="s">
        <v>435</v>
      </c>
      <c r="B7" s="15">
        <v>281785.06760699901</v>
      </c>
      <c r="C7" s="15">
        <v>2675.98032499999</v>
      </c>
      <c r="D7" s="15">
        <v>2809.0901680000002</v>
      </c>
      <c r="E7" s="15">
        <v>64552.7141119999</v>
      </c>
      <c r="F7" s="15">
        <v>34566.879911999902</v>
      </c>
      <c r="G7" s="15">
        <v>1466.882173</v>
      </c>
      <c r="H7" s="15">
        <v>71905.588250000001</v>
      </c>
      <c r="I7" s="15">
        <v>2559.6823359999898</v>
      </c>
      <c r="J7" s="15">
        <v>491.80671799999999</v>
      </c>
      <c r="K7" s="15">
        <v>782.31577100000095</v>
      </c>
      <c r="L7" s="15">
        <v>107.51123800000001</v>
      </c>
      <c r="M7" s="15">
        <v>686.24191199999996</v>
      </c>
      <c r="N7" s="15">
        <v>1.6906699999999999</v>
      </c>
      <c r="O7" s="15">
        <v>414.03260899999998</v>
      </c>
      <c r="P7" s="15">
        <v>0.610043</v>
      </c>
      <c r="Q7" s="15">
        <v>5112.5022339999896</v>
      </c>
      <c r="R7" s="15">
        <v>73.199113999999796</v>
      </c>
      <c r="S7" s="15">
        <v>0.18546199999999999</v>
      </c>
      <c r="T7" s="15">
        <v>5752.9947269999802</v>
      </c>
      <c r="U7" s="15">
        <v>146.59387999999899</v>
      </c>
      <c r="V7" s="15">
        <v>743.42875500000002</v>
      </c>
      <c r="W7" s="15">
        <v>22.036164999999901</v>
      </c>
      <c r="X7" s="15">
        <v>9.0246850000000798</v>
      </c>
      <c r="Y7" s="15">
        <v>10.9781309999999</v>
      </c>
      <c r="Z7" s="15">
        <v>10.0527859999999</v>
      </c>
      <c r="AA7" s="15">
        <v>42.6102649999997</v>
      </c>
      <c r="AB7" s="15">
        <v>157.83562599999999</v>
      </c>
      <c r="AC7" s="15">
        <v>523.83136699999898</v>
      </c>
      <c r="AD7" s="15">
        <v>443.76976400000098</v>
      </c>
      <c r="AF7" s="28" t="s">
        <v>435</v>
      </c>
      <c r="AG7" s="28">
        <v>6676.9715826535003</v>
      </c>
      <c r="AH7" s="28">
        <v>1001.62082148487</v>
      </c>
      <c r="AI7" s="28">
        <v>489.45356669791698</v>
      </c>
      <c r="AJ7" s="28">
        <v>778.57273132408795</v>
      </c>
      <c r="AK7" s="28">
        <v>106.9968380559</v>
      </c>
      <c r="AL7" s="28">
        <v>2547.43614965195</v>
      </c>
      <c r="AM7" s="28">
        <v>2547.43614965195</v>
      </c>
      <c r="AN7" s="28">
        <v>358.44642604970301</v>
      </c>
      <c r="AO7" s="28">
        <v>2123.3636273157299</v>
      </c>
      <c r="AP7" s="28">
        <v>682.95854031951603</v>
      </c>
      <c r="AQ7" s="28">
        <v>1.68259315341973</v>
      </c>
      <c r="AR7" s="28">
        <v>412.05177093503499</v>
      </c>
      <c r="AS7" s="28">
        <v>0.60712220895715896</v>
      </c>
      <c r="AT7" s="28">
        <v>7156.9001926072997</v>
      </c>
      <c r="AU7" s="28">
        <v>280656.08834493399</v>
      </c>
      <c r="AV7" s="28">
        <v>1629.5502326835301</v>
      </c>
      <c r="AW7" s="28">
        <v>0</v>
      </c>
      <c r="AX7" s="28">
        <v>1072.0802592545699</v>
      </c>
      <c r="AY7" s="28">
        <v>188.203658836682</v>
      </c>
      <c r="AZ7" s="28">
        <v>711.32732869480799</v>
      </c>
      <c r="BA7" s="28">
        <v>5088.0401768021202</v>
      </c>
      <c r="BB7" s="28">
        <v>5088.0401768021202</v>
      </c>
      <c r="BC7" s="28">
        <v>753.048653502467</v>
      </c>
      <c r="BD7" s="28">
        <v>0</v>
      </c>
      <c r="BE7" s="28">
        <v>72.848893326410803</v>
      </c>
      <c r="BF7" s="28">
        <v>40102913.394987702</v>
      </c>
      <c r="BG7" s="28">
        <v>0</v>
      </c>
      <c r="BH7" s="28">
        <v>7287.0769717639696</v>
      </c>
      <c r="BI7" s="28">
        <v>509.838217947808</v>
      </c>
      <c r="BJ7" s="28">
        <v>871.68080179532706</v>
      </c>
      <c r="BK7" s="28">
        <v>7563.7078743457896</v>
      </c>
      <c r="BL7" s="28">
        <v>383.27365575004001</v>
      </c>
      <c r="BM7" s="28">
        <v>4.7803310901304498E-2</v>
      </c>
      <c r="BN7" s="28">
        <v>0.136055573229275</v>
      </c>
      <c r="BO7" s="28">
        <v>5725.48724604567</v>
      </c>
      <c r="BP7" s="28">
        <v>145.89256244397501</v>
      </c>
      <c r="BQ7" s="28">
        <v>0</v>
      </c>
      <c r="BR7" s="28">
        <v>844.482405639597</v>
      </c>
      <c r="BS7" s="28">
        <v>2663.4710933271499</v>
      </c>
      <c r="BT7" s="28">
        <v>0</v>
      </c>
      <c r="BU7" s="28">
        <v>73887.853432210599</v>
      </c>
      <c r="BV7" s="28">
        <v>2513.79991290199</v>
      </c>
      <c r="BW7" s="28">
        <v>279.311133403881</v>
      </c>
      <c r="BX7" s="28">
        <v>2793.1110463058699</v>
      </c>
      <c r="BY7" s="28">
        <v>4.6446094818303703</v>
      </c>
      <c r="BZ7" s="28">
        <v>3215.4665192006</v>
      </c>
      <c r="CA7" s="28">
        <v>324.29150663536598</v>
      </c>
      <c r="CB7" s="28">
        <v>21.930753314373501</v>
      </c>
      <c r="CC7" s="28">
        <v>8.9814950042604291</v>
      </c>
      <c r="CD7" s="28">
        <v>10.925614615938301</v>
      </c>
      <c r="CE7" s="28">
        <v>10.0047105348964</v>
      </c>
      <c r="CF7" s="28">
        <v>42.406412306199897</v>
      </c>
      <c r="CG7" s="28">
        <v>5.2984633161923904</v>
      </c>
      <c r="CH7" s="28">
        <v>7731.37494255195</v>
      </c>
      <c r="CI7" s="28">
        <v>127.059886759591</v>
      </c>
      <c r="CJ7" s="28">
        <v>71.219598516289395</v>
      </c>
      <c r="CK7" s="28">
        <v>1110.33764513302</v>
      </c>
      <c r="CL7" s="28">
        <v>6.1930089696147901</v>
      </c>
      <c r="CM7" s="28">
        <v>0</v>
      </c>
      <c r="CN7" s="28">
        <v>41.3899353406416</v>
      </c>
      <c r="CO7" s="28">
        <v>64249.5305051908</v>
      </c>
      <c r="CP7" s="28">
        <v>34405.597593822102</v>
      </c>
      <c r="CQ7" s="28">
        <v>29843.9329113686</v>
      </c>
      <c r="CR7" s="28">
        <v>6.1586021416800296</v>
      </c>
      <c r="CS7" s="28">
        <v>0.17202801016330699</v>
      </c>
      <c r="CT7" s="28">
        <v>5500.1378199595501</v>
      </c>
      <c r="CU7" s="28">
        <v>4.1974842575659803</v>
      </c>
      <c r="CV7" s="28">
        <v>11289.795908442</v>
      </c>
      <c r="CW7" s="28">
        <v>38.018189017675503</v>
      </c>
      <c r="CX7" s="28">
        <v>9.6679769209146897</v>
      </c>
      <c r="CY7" s="28">
        <v>16128.275228316101</v>
      </c>
      <c r="CZ7" s="28">
        <v>0</v>
      </c>
      <c r="DA7" s="28">
        <v>21.331471975396401</v>
      </c>
      <c r="DB7" s="28">
        <v>45.828262666379999</v>
      </c>
      <c r="DC7" s="28">
        <v>0.51608407932229805</v>
      </c>
      <c r="DD7" s="28">
        <v>1453.1217714508</v>
      </c>
      <c r="DE7" s="28">
        <v>217.300221434506</v>
      </c>
      <c r="DF7" s="28">
        <v>157.08050599935501</v>
      </c>
      <c r="DG7" s="28">
        <v>0</v>
      </c>
      <c r="DH7" s="28">
        <v>125.05218892113901</v>
      </c>
      <c r="DI7" s="28">
        <v>1178.3501399554</v>
      </c>
      <c r="DJ7" s="28">
        <v>521.32499423870604</v>
      </c>
      <c r="DK7" s="28">
        <v>1099.7921219024099</v>
      </c>
      <c r="DL7" s="28">
        <v>71525.7179064909</v>
      </c>
      <c r="DM7" s="28">
        <v>441.64643156213998</v>
      </c>
      <c r="DN7" s="28">
        <v>513.64191501487596</v>
      </c>
      <c r="DP7" s="26">
        <f t="shared" si="18"/>
        <v>1.0330249817108839</v>
      </c>
      <c r="DQ7" s="13">
        <f t="shared" si="0"/>
        <v>-4.0065262210401964E-3</v>
      </c>
      <c r="DR7" s="13">
        <f t="shared" si="1"/>
        <v>-4.6746351443522419E-3</v>
      </c>
      <c r="DS7" s="13">
        <f t="shared" si="2"/>
        <v>-5.6883619743352785E-3</v>
      </c>
      <c r="DT7" s="13">
        <f t="shared" si="3"/>
        <v>-4.6966825636962648E-3</v>
      </c>
      <c r="DU7" s="13">
        <f t="shared" si="3"/>
        <v>-4.6658049146579509E-3</v>
      </c>
      <c r="DV7" s="13">
        <f t="shared" si="4"/>
        <v>-9.3807135995509633E-3</v>
      </c>
      <c r="DW7" s="13">
        <f t="shared" si="5"/>
        <v>-5.2829043298884505E-3</v>
      </c>
      <c r="DX7" s="13">
        <f t="shared" si="6"/>
        <v>-4.7842602090917728E-3</v>
      </c>
      <c r="DY7" s="13">
        <f t="shared" si="7"/>
        <v>-4.7847075201665019E-3</v>
      </c>
      <c r="DZ7" s="13">
        <f t="shared" si="7"/>
        <v>-4.7845637460797036E-3</v>
      </c>
      <c r="EA7" s="13">
        <f t="shared" si="7"/>
        <v>-4.7846155775827471E-3</v>
      </c>
      <c r="EB7" s="13">
        <f t="shared" si="8"/>
        <v>-4.7845688569425711E-3</v>
      </c>
      <c r="EC7" s="13">
        <f t="shared" si="8"/>
        <v>-4.7773051986903766E-3</v>
      </c>
      <c r="ED7" s="13">
        <f t="shared" si="8"/>
        <v>-4.7842561718731309E-3</v>
      </c>
      <c r="EE7" s="13">
        <f t="shared" si="8"/>
        <v>-4.7878445336493368E-3</v>
      </c>
      <c r="EF7" s="13">
        <f t="shared" si="9"/>
        <v>-4.7847523733462391E-3</v>
      </c>
      <c r="EG7" s="13">
        <f t="shared" si="10"/>
        <v>-4.7844933422144121E-3</v>
      </c>
      <c r="EH7" s="13">
        <f t="shared" si="11"/>
        <v>-8.6439047859965725E-3</v>
      </c>
      <c r="EI7" s="13">
        <f t="shared" si="12"/>
        <v>-4.7814194623214297E-3</v>
      </c>
      <c r="EJ7" s="13">
        <f t="shared" si="12"/>
        <v>-4.7840848200756065E-3</v>
      </c>
      <c r="EK7" s="13">
        <f t="shared" si="13"/>
        <v>0.13592916598927759</v>
      </c>
      <c r="EL7" s="13">
        <f t="shared" si="14"/>
        <v>-4.7835767079435427E-3</v>
      </c>
      <c r="EM7" s="13">
        <f t="shared" si="14"/>
        <v>-4.7857621334872376E-3</v>
      </c>
      <c r="EN7" s="13">
        <f t="shared" si="14"/>
        <v>-4.7837272174653112E-3</v>
      </c>
      <c r="EO7" s="13">
        <f t="shared" si="14"/>
        <v>-4.7823026475944143E-3</v>
      </c>
      <c r="EP7" s="13">
        <f t="shared" si="14"/>
        <v>-4.7841217086963504E-3</v>
      </c>
      <c r="EQ7" s="13">
        <f t="shared" si="15"/>
        <v>-4.7842177319648927E-3</v>
      </c>
      <c r="ER7" s="13">
        <f t="shared" si="16"/>
        <v>-4.7846939285958066E-3</v>
      </c>
      <c r="ES7" s="13">
        <f t="shared" si="17"/>
        <v>-4.7847614013220383E-3</v>
      </c>
      <c r="ET7" s="13"/>
    </row>
    <row r="8" spans="1:150" x14ac:dyDescent="0.25">
      <c r="A8" s="126" t="s">
        <v>436</v>
      </c>
      <c r="B8" s="15">
        <v>110996.018290999</v>
      </c>
      <c r="C8" s="15">
        <v>1073.15140399999</v>
      </c>
      <c r="D8" s="15">
        <v>1421.2808150000001</v>
      </c>
      <c r="E8" s="15">
        <v>26169.778625999999</v>
      </c>
      <c r="F8" s="15">
        <v>14354.776973</v>
      </c>
      <c r="G8" s="15">
        <v>698.35279199999604</v>
      </c>
      <c r="H8" s="15">
        <v>28518.9944160001</v>
      </c>
      <c r="I8" s="15">
        <v>996.101663999999</v>
      </c>
      <c r="J8" s="15">
        <v>191.38689099999999</v>
      </c>
      <c r="K8" s="15">
        <v>304.43845799999798</v>
      </c>
      <c r="L8" s="15">
        <v>41.838039999999801</v>
      </c>
      <c r="M8" s="15">
        <v>267.05136499999901</v>
      </c>
      <c r="N8" s="15">
        <v>0.65781500000000204</v>
      </c>
      <c r="O8" s="15">
        <v>161.12094499999901</v>
      </c>
      <c r="P8" s="15">
        <v>0.23747199999999799</v>
      </c>
      <c r="Q8" s="15">
        <v>1989.5326129999901</v>
      </c>
      <c r="R8" s="15">
        <v>28.485422</v>
      </c>
      <c r="S8" s="15">
        <v>9.6646000000000704E-2</v>
      </c>
      <c r="T8" s="15">
        <v>2238.7806770000002</v>
      </c>
      <c r="U8" s="15">
        <v>57.047101000000197</v>
      </c>
      <c r="V8" s="15">
        <v>289.30569400000201</v>
      </c>
      <c r="W8" s="15">
        <v>8.5752310000000396</v>
      </c>
      <c r="X8" s="15">
        <v>3.5119749999999699</v>
      </c>
      <c r="Y8" s="15">
        <v>4.2721479999999801</v>
      </c>
      <c r="Z8" s="15">
        <v>3.9119629999999601</v>
      </c>
      <c r="AA8" s="15">
        <v>16.581986000000299</v>
      </c>
      <c r="AB8" s="15">
        <v>61.421714999999899</v>
      </c>
      <c r="AC8" s="15">
        <v>203.84933000000001</v>
      </c>
      <c r="AD8" s="15">
        <v>172.69312600000001</v>
      </c>
      <c r="AF8" s="28" t="s">
        <v>436</v>
      </c>
      <c r="AG8" s="28">
        <v>2684.3622116070701</v>
      </c>
      <c r="AH8" s="28">
        <v>402.58654329823298</v>
      </c>
      <c r="AI8" s="28">
        <v>191.38686267560601</v>
      </c>
      <c r="AJ8" s="28">
        <v>304.43830386886998</v>
      </c>
      <c r="AK8" s="28">
        <v>41.838043379281999</v>
      </c>
      <c r="AL8" s="28">
        <v>999.21469590999504</v>
      </c>
      <c r="AM8" s="28">
        <v>999.21469590999504</v>
      </c>
      <c r="AN8" s="28">
        <v>144.45923367157201</v>
      </c>
      <c r="AO8" s="28">
        <v>847.50827364417501</v>
      </c>
      <c r="AP8" s="28">
        <v>270.09912081979297</v>
      </c>
      <c r="AQ8" s="28">
        <v>0.65781608426388805</v>
      </c>
      <c r="AR8" s="28">
        <v>161.12093568678901</v>
      </c>
      <c r="AS8" s="28">
        <v>0.23747137342744801</v>
      </c>
      <c r="AT8" s="28">
        <v>2881.2629620528901</v>
      </c>
      <c r="AU8" s="28">
        <v>110995.986275787</v>
      </c>
      <c r="AV8" s="28">
        <v>656.33877604115798</v>
      </c>
      <c r="AW8" s="28">
        <v>3.72765454484697</v>
      </c>
      <c r="AX8" s="28">
        <v>428.89522438595401</v>
      </c>
      <c r="AY8" s="28">
        <v>75.109228703436898</v>
      </c>
      <c r="AZ8" s="28">
        <v>301.50243610311497</v>
      </c>
      <c r="BA8" s="28">
        <v>2003.22625950878</v>
      </c>
      <c r="BB8" s="28">
        <v>2003.22625950878</v>
      </c>
      <c r="BC8" s="28">
        <v>300.08255508121499</v>
      </c>
      <c r="BD8" s="28">
        <v>0</v>
      </c>
      <c r="BE8" s="28">
        <v>28.485446475859298</v>
      </c>
      <c r="BF8" s="28">
        <v>15756989.2604551</v>
      </c>
      <c r="BG8" s="28">
        <v>0</v>
      </c>
      <c r="BH8" s="28">
        <v>2911.86308322077</v>
      </c>
      <c r="BI8" s="28">
        <v>203.787546742118</v>
      </c>
      <c r="BJ8" s="28">
        <v>347.35653504192402</v>
      </c>
      <c r="BK8" s="28">
        <v>3014.1647988857699</v>
      </c>
      <c r="BL8" s="28">
        <v>154.10539098306</v>
      </c>
      <c r="BM8" s="28">
        <v>2.5127892568770401E-2</v>
      </c>
      <c r="BN8" s="28">
        <v>7.1517800448640506E-2</v>
      </c>
      <c r="BO8" s="28">
        <v>2251.2417374213801</v>
      </c>
      <c r="BP8" s="28">
        <v>57.047117123834703</v>
      </c>
      <c r="BQ8" s="28">
        <v>0</v>
      </c>
      <c r="BR8" s="28">
        <v>330.991848987624</v>
      </c>
      <c r="BS8" s="28">
        <v>1073.15104968887</v>
      </c>
      <c r="BT8" s="28">
        <v>0</v>
      </c>
      <c r="BU8" s="28">
        <v>29468.277399758499</v>
      </c>
      <c r="BV8" s="28">
        <v>1279.1522207047001</v>
      </c>
      <c r="BW8" s="28">
        <v>142.128044538214</v>
      </c>
      <c r="BX8" s="28">
        <v>1421.28026524292</v>
      </c>
      <c r="BY8" s="28">
        <v>1.85192502373998</v>
      </c>
      <c r="BZ8" s="28">
        <v>1285.4099022232999</v>
      </c>
      <c r="CA8" s="28">
        <v>129.22707522054299</v>
      </c>
      <c r="CB8" s="28">
        <v>8.5752042387164593</v>
      </c>
      <c r="CC8" s="28">
        <v>3.5119755926299399</v>
      </c>
      <c r="CD8" s="28">
        <v>4.2721465756157704</v>
      </c>
      <c r="CE8" s="28">
        <v>3.9119591752509102</v>
      </c>
      <c r="CF8" s="28">
        <v>16.581987590359098</v>
      </c>
      <c r="CG8" s="28">
        <v>3.1551920600539001</v>
      </c>
      <c r="CH8" s="28">
        <v>3091.7476499808799</v>
      </c>
      <c r="CI8" s="28">
        <v>50.690680205250203</v>
      </c>
      <c r="CJ8" s="28">
        <v>32.992290516267303</v>
      </c>
      <c r="CK8" s="28">
        <v>475.36394208458</v>
      </c>
      <c r="CL8" s="28">
        <v>2.8588160412705199</v>
      </c>
      <c r="CM8" s="28">
        <v>0</v>
      </c>
      <c r="CN8" s="28">
        <v>30.064526593803901</v>
      </c>
      <c r="CO8" s="28">
        <v>26172.357402106099</v>
      </c>
      <c r="CP8" s="28">
        <v>14354.7731491698</v>
      </c>
      <c r="CQ8" s="28">
        <v>11817.5842529362</v>
      </c>
      <c r="CR8" s="28">
        <v>2.3764955734497302</v>
      </c>
      <c r="CS8" s="28">
        <v>0.249687294498916</v>
      </c>
      <c r="CT8" s="28">
        <v>2138.7801460562</v>
      </c>
      <c r="CU8" s="28">
        <v>20.3060182657341</v>
      </c>
      <c r="CV8" s="28">
        <v>4750.3047818250998</v>
      </c>
      <c r="CW8" s="28">
        <v>14.6705431306734</v>
      </c>
      <c r="CX8" s="28">
        <v>5.1572413335758398</v>
      </c>
      <c r="CY8" s="28">
        <v>6786.1501318915098</v>
      </c>
      <c r="CZ8" s="28">
        <v>1.5546523790512401</v>
      </c>
      <c r="DA8" s="28">
        <v>9.9512674892111193</v>
      </c>
      <c r="DB8" s="28">
        <v>31.3782404823713</v>
      </c>
      <c r="DC8" s="28">
        <v>0.32314832630610002</v>
      </c>
      <c r="DD8" s="28">
        <v>698.35256052073203</v>
      </c>
      <c r="DE8" s="28">
        <v>86.592031200086495</v>
      </c>
      <c r="DF8" s="28">
        <v>61.421659325132097</v>
      </c>
      <c r="DG8" s="28">
        <v>0</v>
      </c>
      <c r="DH8" s="28">
        <v>49.832095179758397</v>
      </c>
      <c r="DI8" s="28">
        <v>473.23501517538102</v>
      </c>
      <c r="DJ8" s="28">
        <v>203.84928007632101</v>
      </c>
      <c r="DK8" s="28">
        <v>439.89469971266698</v>
      </c>
      <c r="DL8" s="28">
        <v>28518.986082772499</v>
      </c>
      <c r="DM8" s="28">
        <v>172.693044770429</v>
      </c>
      <c r="DN8" s="28">
        <v>205.924723837458</v>
      </c>
      <c r="DP8" s="26">
        <f t="shared" si="18"/>
        <v>1.0332862926553843</v>
      </c>
      <c r="DQ8" s="13">
        <f t="shared" si="0"/>
        <v>-2.8843567985193748E-7</v>
      </c>
      <c r="DR8" s="13">
        <f t="shared" si="1"/>
        <v>-3.3015948974457699E-7</v>
      </c>
      <c r="DS8" s="13">
        <f t="shared" si="2"/>
        <v>-3.868039829130257E-7</v>
      </c>
      <c r="DT8" s="13">
        <f t="shared" si="3"/>
        <v>9.8540233868775489E-5</v>
      </c>
      <c r="DU8" s="13">
        <f t="shared" si="3"/>
        <v>-2.6638032813813144E-7</v>
      </c>
      <c r="DV8" s="13">
        <f t="shared" si="4"/>
        <v>-3.3146465034300966E-7</v>
      </c>
      <c r="DW8" s="13">
        <f t="shared" si="5"/>
        <v>-2.9219920868387251E-7</v>
      </c>
      <c r="DX8" s="13">
        <f t="shared" si="6"/>
        <v>3.1252150483266758E-3</v>
      </c>
      <c r="DY8" s="13">
        <f t="shared" si="7"/>
        <v>-1.4799547572191538E-7</v>
      </c>
      <c r="DZ8" s="13">
        <f t="shared" si="7"/>
        <v>-5.062800837052465E-7</v>
      </c>
      <c r="EA8" s="13">
        <f t="shared" si="7"/>
        <v>8.077056664385529E-8</v>
      </c>
      <c r="EB8" s="13">
        <f t="shared" si="8"/>
        <v>1.141262026424757E-2</v>
      </c>
      <c r="EC8" s="13">
        <f t="shared" si="8"/>
        <v>1.6482808783756553E-6</v>
      </c>
      <c r="ED8" s="13">
        <f t="shared" si="8"/>
        <v>-5.7802602886470269E-8</v>
      </c>
      <c r="EE8" s="13">
        <f t="shared" si="8"/>
        <v>-2.6385112770483376E-6</v>
      </c>
      <c r="EF8" s="13">
        <f t="shared" si="9"/>
        <v>6.8828459605602826E-3</v>
      </c>
      <c r="EG8" s="13">
        <f t="shared" si="10"/>
        <v>8.5924159025743021E-7</v>
      </c>
      <c r="EH8" s="13">
        <f t="shared" si="11"/>
        <v>-3.1763610474595857E-6</v>
      </c>
      <c r="EI8" s="13">
        <f t="shared" si="12"/>
        <v>5.5660032040645924E-3</v>
      </c>
      <c r="EJ8" s="13">
        <f t="shared" si="12"/>
        <v>2.8264073411507372E-7</v>
      </c>
      <c r="EK8" s="13">
        <f t="shared" si="13"/>
        <v>0.14409033714912539</v>
      </c>
      <c r="EL8" s="13">
        <f t="shared" si="14"/>
        <v>-3.1207653275178852E-6</v>
      </c>
      <c r="EM8" s="13">
        <f t="shared" si="14"/>
        <v>1.6874549789977202E-7</v>
      </c>
      <c r="EN8" s="13">
        <f t="shared" si="14"/>
        <v>-3.3341171927838543E-7</v>
      </c>
      <c r="EO8" s="13">
        <f t="shared" si="14"/>
        <v>-9.777058346203292E-7</v>
      </c>
      <c r="EP8" s="13">
        <f t="shared" si="14"/>
        <v>9.5908825355377705E-8</v>
      </c>
      <c r="EQ8" s="13">
        <f t="shared" si="15"/>
        <v>-9.0643623028475548E-7</v>
      </c>
      <c r="ER8" s="13">
        <f t="shared" si="16"/>
        <v>-2.4490479807113051E-7</v>
      </c>
      <c r="ES8" s="13">
        <f t="shared" si="17"/>
        <v>-4.7036945181645121E-7</v>
      </c>
      <c r="ET8" s="13"/>
    </row>
    <row r="9" spans="1:150" x14ac:dyDescent="0.25">
      <c r="A9" s="126" t="s">
        <v>553</v>
      </c>
      <c r="B9" s="15">
        <v>1339358.7703879899</v>
      </c>
      <c r="C9" s="15">
        <v>12510.490733000001</v>
      </c>
      <c r="D9" s="15">
        <v>12000.264939999801</v>
      </c>
      <c r="E9" s="15">
        <v>294276.31752299302</v>
      </c>
      <c r="F9" s="15">
        <v>162839.054849001</v>
      </c>
      <c r="G9" s="15">
        <v>6198.7018910000197</v>
      </c>
      <c r="H9" s="15">
        <v>328260.63162499701</v>
      </c>
      <c r="I9" s="15">
        <v>11475.5419689999</v>
      </c>
      <c r="J9" s="15">
        <v>2204.8628799999701</v>
      </c>
      <c r="K9" s="15">
        <v>3507.2700509999599</v>
      </c>
      <c r="L9" s="15">
        <v>481.99332600000002</v>
      </c>
      <c r="M9" s="15">
        <v>3076.55286199999</v>
      </c>
      <c r="N9" s="15">
        <v>7.5795789999999101</v>
      </c>
      <c r="O9" s="15">
        <v>1856.186776</v>
      </c>
      <c r="P9" s="15">
        <v>2.7349590000000199</v>
      </c>
      <c r="Q9" s="15">
        <v>22920.318181999999</v>
      </c>
      <c r="R9" s="15">
        <v>328.165561999994</v>
      </c>
      <c r="S9" s="15">
        <v>0.71006599999999198</v>
      </c>
      <c r="T9" s="15">
        <v>25791.767496999699</v>
      </c>
      <c r="U9" s="15">
        <v>657.20814600001097</v>
      </c>
      <c r="V9" s="15">
        <v>3332.93213899999</v>
      </c>
      <c r="W9" s="15">
        <v>98.792273999999907</v>
      </c>
      <c r="X9" s="15">
        <v>40.459367000000199</v>
      </c>
      <c r="Y9" s="15">
        <v>49.216998000000601</v>
      </c>
      <c r="Z9" s="15">
        <v>45.068588000000702</v>
      </c>
      <c r="AA9" s="15">
        <v>191.02973699999299</v>
      </c>
      <c r="AB9" s="15">
        <v>707.60704299999304</v>
      </c>
      <c r="AC9" s="15">
        <v>2348.4353889999702</v>
      </c>
      <c r="AD9" s="15">
        <v>1989.50405200002</v>
      </c>
      <c r="AF9" s="28" t="s">
        <v>553</v>
      </c>
      <c r="AG9" s="28">
        <v>30790.623588724899</v>
      </c>
      <c r="AH9" s="28">
        <v>4618.9387115933196</v>
      </c>
      <c r="AI9" s="28">
        <v>2204.8622314168401</v>
      </c>
      <c r="AJ9" s="28">
        <v>3507.26841746334</v>
      </c>
      <c r="AK9" s="28">
        <v>481.99318041681499</v>
      </c>
      <c r="AL9" s="28">
        <v>11475.535569481</v>
      </c>
      <c r="AM9" s="28">
        <v>11475.535569481</v>
      </c>
      <c r="AN9" s="28">
        <v>1652.96334220465</v>
      </c>
      <c r="AO9" s="28">
        <v>9791.8187495344591</v>
      </c>
      <c r="AP9" s="28">
        <v>3076.5512000451799</v>
      </c>
      <c r="AQ9" s="28">
        <v>7.5795778252740904</v>
      </c>
      <c r="AR9" s="28">
        <v>1856.18616439632</v>
      </c>
      <c r="AS9" s="28">
        <v>2.7349457673955899</v>
      </c>
      <c r="AT9" s="28">
        <v>33003.811701866798</v>
      </c>
      <c r="AU9" s="28">
        <v>1339358.2774050201</v>
      </c>
      <c r="AV9" s="28">
        <v>7514.6163374364296</v>
      </c>
      <c r="AW9" s="28">
        <v>0</v>
      </c>
      <c r="AX9" s="28">
        <v>4943.85926142469</v>
      </c>
      <c r="AY9" s="28">
        <v>867.89477579291099</v>
      </c>
      <c r="AZ9" s="28">
        <v>3280.2616102818602</v>
      </c>
      <c r="BA9" s="28">
        <v>22920.305994619899</v>
      </c>
      <c r="BB9" s="28">
        <v>22920.305994619899</v>
      </c>
      <c r="BC9" s="28">
        <v>3472.6575052861699</v>
      </c>
      <c r="BD9" s="28">
        <v>0</v>
      </c>
      <c r="BE9" s="28">
        <v>328.16529481081801</v>
      </c>
      <c r="BF9" s="28">
        <v>180653199.774115</v>
      </c>
      <c r="BG9" s="28">
        <v>0</v>
      </c>
      <c r="BH9" s="28">
        <v>33604.111656604699</v>
      </c>
      <c r="BI9" s="28">
        <v>2351.1006886806899</v>
      </c>
      <c r="BJ9" s="28">
        <v>4019.7266925569502</v>
      </c>
      <c r="BK9" s="28">
        <v>34879.775087879403</v>
      </c>
      <c r="BL9" s="28">
        <v>1767.45351601072</v>
      </c>
      <c r="BM9" s="28">
        <v>0.18461700623467101</v>
      </c>
      <c r="BN9" s="28">
        <v>0.52544904982996798</v>
      </c>
      <c r="BO9" s="28">
        <v>25791.837893100801</v>
      </c>
      <c r="BP9" s="28">
        <v>657.20795138257495</v>
      </c>
      <c r="BQ9" s="28">
        <v>0</v>
      </c>
      <c r="BR9" s="28">
        <v>3815.3384674735798</v>
      </c>
      <c r="BS9" s="28">
        <v>12510.4868555594</v>
      </c>
      <c r="BT9" s="28">
        <v>0</v>
      </c>
      <c r="BU9" s="28">
        <v>339152.73630670598</v>
      </c>
      <c r="BV9" s="28">
        <v>10800.232664364599</v>
      </c>
      <c r="BW9" s="28">
        <v>1200.0260341906001</v>
      </c>
      <c r="BX9" s="28">
        <v>12000.258698555201</v>
      </c>
      <c r="BY9" s="28">
        <v>21.418456042944801</v>
      </c>
      <c r="BZ9" s="28">
        <v>14828.011816341201</v>
      </c>
      <c r="CA9" s="28">
        <v>1495.45926476869</v>
      </c>
      <c r="CB9" s="28">
        <v>98.792334162196198</v>
      </c>
      <c r="CC9" s="28">
        <v>40.459356337880301</v>
      </c>
      <c r="CD9" s="28">
        <v>49.216909247326598</v>
      </c>
      <c r="CE9" s="28">
        <v>45.068560000330599</v>
      </c>
      <c r="CF9" s="28">
        <v>191.02958617494701</v>
      </c>
      <c r="CG9" s="28">
        <v>25.077202260839801</v>
      </c>
      <c r="CH9" s="28">
        <v>35652.968934478202</v>
      </c>
      <c r="CI9" s="28">
        <v>601.36428462915399</v>
      </c>
      <c r="CJ9" s="28">
        <v>337.07678090576798</v>
      </c>
      <c r="CK9" s="28">
        <v>5255.1403377128099</v>
      </c>
      <c r="CL9" s="28">
        <v>29.3110204605455</v>
      </c>
      <c r="CM9" s="28">
        <v>0</v>
      </c>
      <c r="CN9" s="28">
        <v>195.89526424345601</v>
      </c>
      <c r="CO9" s="28">
        <v>294307.93076423998</v>
      </c>
      <c r="CP9" s="28">
        <v>162839.00685004401</v>
      </c>
      <c r="CQ9" s="28">
        <v>131468.923914196</v>
      </c>
      <c r="CR9" s="28">
        <v>29.148174814839301</v>
      </c>
      <c r="CS9" s="28">
        <v>0.81419469460473903</v>
      </c>
      <c r="CT9" s="28">
        <v>26031.726432138901</v>
      </c>
      <c r="CU9" s="28">
        <v>19.8663580609247</v>
      </c>
      <c r="CV9" s="28">
        <v>53433.702353433997</v>
      </c>
      <c r="CW9" s="28">
        <v>179.93710174032799</v>
      </c>
      <c r="CX9" s="28">
        <v>45.757760719698801</v>
      </c>
      <c r="CY9" s="28">
        <v>76333.885271625899</v>
      </c>
      <c r="CZ9" s="28">
        <v>0</v>
      </c>
      <c r="DA9" s="28">
        <v>100.96017606497</v>
      </c>
      <c r="DB9" s="28">
        <v>216.90155208650901</v>
      </c>
      <c r="DC9" s="28">
        <v>2.4425844510877002</v>
      </c>
      <c r="DD9" s="28">
        <v>6198.7005595445198</v>
      </c>
      <c r="DE9" s="28">
        <v>1002.07222218329</v>
      </c>
      <c r="DF9" s="28">
        <v>707.60662155464399</v>
      </c>
      <c r="DG9" s="28">
        <v>0</v>
      </c>
      <c r="DH9" s="28">
        <v>576.67381407486903</v>
      </c>
      <c r="DI9" s="28">
        <v>5433.9220326536597</v>
      </c>
      <c r="DJ9" s="28">
        <v>2348.43495087983</v>
      </c>
      <c r="DK9" s="28">
        <v>5071.6536541392798</v>
      </c>
      <c r="DL9" s="28">
        <v>328260.50138869102</v>
      </c>
      <c r="DM9" s="28">
        <v>1989.50288963093</v>
      </c>
      <c r="DN9" s="28">
        <v>2368.6419879262198</v>
      </c>
      <c r="DP9" s="26">
        <f t="shared" si="18"/>
        <v>1.0331816800130866</v>
      </c>
      <c r="DQ9" s="13">
        <f t="shared" si="0"/>
        <v>-3.6807387292454541E-7</v>
      </c>
      <c r="DR9" s="13">
        <f t="shared" si="1"/>
        <v>-3.0993513228343729E-7</v>
      </c>
      <c r="DS9" s="13">
        <f t="shared" si="2"/>
        <v>-5.2010890020933678E-7</v>
      </c>
      <c r="DT9" s="13">
        <f t="shared" si="3"/>
        <v>1.0742706553166511E-4</v>
      </c>
      <c r="DU9" s="13">
        <f t="shared" si="3"/>
        <v>-2.9476317601580236E-7</v>
      </c>
      <c r="DV9" s="13">
        <f t="shared" si="4"/>
        <v>-2.1479585940846372E-7</v>
      </c>
      <c r="DW9" s="13">
        <f t="shared" si="5"/>
        <v>-3.9674665021571687E-7</v>
      </c>
      <c r="DX9" s="13">
        <f t="shared" si="6"/>
        <v>-5.5766594001667139E-7</v>
      </c>
      <c r="DY9" s="13">
        <f t="shared" si="7"/>
        <v>-2.9416030169955727E-7</v>
      </c>
      <c r="DZ9" s="13">
        <f t="shared" si="7"/>
        <v>-4.6575729731855469E-7</v>
      </c>
      <c r="EA9" s="13">
        <f t="shared" si="7"/>
        <v>-3.0204398521230386E-7</v>
      </c>
      <c r="EB9" s="13">
        <f t="shared" si="8"/>
        <v>-5.4020031009001122E-7</v>
      </c>
      <c r="EC9" s="13">
        <f t="shared" si="8"/>
        <v>-1.5498562911348252E-7</v>
      </c>
      <c r="ED9" s="13">
        <f t="shared" si="8"/>
        <v>-3.2949468658398726E-7</v>
      </c>
      <c r="EE9" s="13">
        <f t="shared" si="8"/>
        <v>-4.8383191228753717E-6</v>
      </c>
      <c r="EF9" s="13">
        <f t="shared" si="9"/>
        <v>-5.3172822485082874E-7</v>
      </c>
      <c r="EG9" s="13">
        <f t="shared" si="10"/>
        <v>-8.1419017387939522E-7</v>
      </c>
      <c r="EH9" s="13">
        <f t="shared" si="11"/>
        <v>7.8956951939683493E-8</v>
      </c>
      <c r="EI9" s="13">
        <f t="shared" si="12"/>
        <v>2.7294019733398249E-6</v>
      </c>
      <c r="EJ9" s="13">
        <f t="shared" si="12"/>
        <v>-2.9612754681646664E-7</v>
      </c>
      <c r="EK9" s="13">
        <f t="shared" si="13"/>
        <v>0.14473931912046989</v>
      </c>
      <c r="EL9" s="13">
        <f t="shared" si="14"/>
        <v>6.0897673325606272E-7</v>
      </c>
      <c r="EM9" s="13">
        <f t="shared" si="14"/>
        <v>-2.6352661172593293E-7</v>
      </c>
      <c r="EN9" s="13">
        <f t="shared" si="14"/>
        <v>-1.803293122489688E-6</v>
      </c>
      <c r="EO9" s="13">
        <f t="shared" si="14"/>
        <v>-6.2126796833470458E-7</v>
      </c>
      <c r="EP9" s="13">
        <f t="shared" si="14"/>
        <v>-7.8953700270162269E-7</v>
      </c>
      <c r="EQ9" s="13">
        <f t="shared" si="15"/>
        <v>-5.9559236050120622E-7</v>
      </c>
      <c r="ER9" s="13">
        <f t="shared" si="16"/>
        <v>-1.8655831122310187E-7</v>
      </c>
      <c r="ES9" s="13">
        <f t="shared" si="17"/>
        <v>-5.8425067737689798E-7</v>
      </c>
      <c r="ET9" s="13"/>
    </row>
    <row r="10" spans="1:150" x14ac:dyDescent="0.25">
      <c r="A10" s="126" t="s">
        <v>554</v>
      </c>
      <c r="B10" s="15">
        <v>1728509.26034199</v>
      </c>
      <c r="C10" s="15">
        <v>16287.850713</v>
      </c>
      <c r="D10" s="15">
        <v>16228.7128979998</v>
      </c>
      <c r="E10" s="15">
        <v>386583.59330499201</v>
      </c>
      <c r="F10" s="15">
        <v>212223.77368300001</v>
      </c>
      <c r="G10" s="15">
        <v>8762.0994880000308</v>
      </c>
      <c r="H10" s="15">
        <v>433058.59620099701</v>
      </c>
      <c r="I10" s="15">
        <v>15247.0386539998</v>
      </c>
      <c r="J10" s="15">
        <v>2929.5025299999802</v>
      </c>
      <c r="K10" s="15">
        <v>4659.9526819999801</v>
      </c>
      <c r="L10" s="15">
        <v>640.40294300000596</v>
      </c>
      <c r="M10" s="15">
        <v>4087.6779279999901</v>
      </c>
      <c r="N10" s="15">
        <v>10.0707229999998</v>
      </c>
      <c r="O10" s="15">
        <v>2466.23230499996</v>
      </c>
      <c r="P10" s="15">
        <v>3.6337500000000098</v>
      </c>
      <c r="Q10" s="15">
        <v>30453.2002830001</v>
      </c>
      <c r="R10" s="15">
        <v>436.01890699999399</v>
      </c>
      <c r="S10" s="15">
        <v>1.0492089999999901</v>
      </c>
      <c r="T10" s="15">
        <v>34268.366376999802</v>
      </c>
      <c r="U10" s="15">
        <v>873.20304000000897</v>
      </c>
      <c r="V10" s="15">
        <v>4428.3176379999804</v>
      </c>
      <c r="W10" s="15">
        <v>131.260928000002</v>
      </c>
      <c r="X10" s="15">
        <v>53.756559000000102</v>
      </c>
      <c r="Y10" s="15">
        <v>65.392424000000403</v>
      </c>
      <c r="Z10" s="15">
        <v>59.880649000000503</v>
      </c>
      <c r="AA10" s="15">
        <v>253.812632999996</v>
      </c>
      <c r="AB10" s="15">
        <v>940.16581899999403</v>
      </c>
      <c r="AC10" s="15">
        <v>3120.2609259999799</v>
      </c>
      <c r="AD10" s="15">
        <v>2643.3649839999998</v>
      </c>
      <c r="AF10" s="28" t="s">
        <v>554</v>
      </c>
      <c r="AG10" s="28">
        <v>40546.918735683197</v>
      </c>
      <c r="AH10" s="28">
        <v>6082.4931498953601</v>
      </c>
      <c r="AI10" s="28">
        <v>2929.50150688843</v>
      </c>
      <c r="AJ10" s="28">
        <v>4659.9515980700198</v>
      </c>
      <c r="AK10" s="28">
        <v>640.40294475011797</v>
      </c>
      <c r="AL10" s="28">
        <v>15247.035076967501</v>
      </c>
      <c r="AM10" s="28">
        <v>15247.035076967501</v>
      </c>
      <c r="AN10" s="28">
        <v>2176.7201327728399</v>
      </c>
      <c r="AO10" s="28">
        <v>12894.446466719301</v>
      </c>
      <c r="AP10" s="28">
        <v>4087.6770624548599</v>
      </c>
      <c r="AQ10" s="28">
        <v>10.070710377417001</v>
      </c>
      <c r="AR10" s="28">
        <v>2466.2321814202501</v>
      </c>
      <c r="AS10" s="28">
        <v>3.6337512939605099</v>
      </c>
      <c r="AT10" s="28">
        <v>43461.375283961301</v>
      </c>
      <c r="AU10" s="28">
        <v>1728508.61918766</v>
      </c>
      <c r="AV10" s="28">
        <v>9895.6893666835495</v>
      </c>
      <c r="AW10" s="28">
        <v>0</v>
      </c>
      <c r="AX10" s="28">
        <v>6510.3688430380698</v>
      </c>
      <c r="AY10" s="28">
        <v>1142.89498959655</v>
      </c>
      <c r="AZ10" s="28">
        <v>4319.6417692946898</v>
      </c>
      <c r="BA10" s="28">
        <v>30453.194205858999</v>
      </c>
      <c r="BB10" s="28">
        <v>30453.194205858999</v>
      </c>
      <c r="BC10" s="28">
        <v>4573.0014837926701</v>
      </c>
      <c r="BD10" s="28">
        <v>0</v>
      </c>
      <c r="BE10" s="28">
        <v>436.01878972920002</v>
      </c>
      <c r="BF10" s="28">
        <v>240025897.201166</v>
      </c>
      <c r="BG10" s="28">
        <v>0</v>
      </c>
      <c r="BH10" s="28">
        <v>44251.883741545797</v>
      </c>
      <c r="BI10" s="28">
        <v>3096.0689093779501</v>
      </c>
      <c r="BJ10" s="28">
        <v>5293.4151968086298</v>
      </c>
      <c r="BK10" s="28">
        <v>45931.744606205903</v>
      </c>
      <c r="BL10" s="28">
        <v>2327.4872806800299</v>
      </c>
      <c r="BM10" s="28">
        <v>0.27279462168576402</v>
      </c>
      <c r="BN10" s="28">
        <v>0.77641434996169501</v>
      </c>
      <c r="BO10" s="28">
        <v>34268.4651512255</v>
      </c>
      <c r="BP10" s="28">
        <v>873.20268262090599</v>
      </c>
      <c r="BQ10" s="28">
        <v>0</v>
      </c>
      <c r="BR10" s="28">
        <v>5063.57956933079</v>
      </c>
      <c r="BS10" s="28">
        <v>16287.8472213286</v>
      </c>
      <c r="BT10" s="28">
        <v>0</v>
      </c>
      <c r="BU10" s="28">
        <v>447402.57372123603</v>
      </c>
      <c r="BV10" s="28">
        <v>14605.8379638854</v>
      </c>
      <c r="BW10" s="28">
        <v>1622.87051342317</v>
      </c>
      <c r="BX10" s="28">
        <v>16228.708477308601</v>
      </c>
      <c r="BY10" s="28">
        <v>28.205096315727499</v>
      </c>
      <c r="BZ10" s="28">
        <v>19526.4054659949</v>
      </c>
      <c r="CA10" s="28">
        <v>1969.3094121567799</v>
      </c>
      <c r="CB10" s="28">
        <v>131.26074770558</v>
      </c>
      <c r="CC10" s="28">
        <v>53.756646153540899</v>
      </c>
      <c r="CD10" s="28">
        <v>65.392450819781999</v>
      </c>
      <c r="CE10" s="28">
        <v>59.880554204890899</v>
      </c>
      <c r="CF10" s="28">
        <v>253.81256389803599</v>
      </c>
      <c r="CG10" s="28">
        <v>32.682450477465999</v>
      </c>
      <c r="CH10" s="28">
        <v>46949.935740728397</v>
      </c>
      <c r="CI10" s="28">
        <v>783.74211142600302</v>
      </c>
      <c r="CJ10" s="28">
        <v>439.30304556402501</v>
      </c>
      <c r="CK10" s="28">
        <v>6848.8837019251896</v>
      </c>
      <c r="CL10" s="28">
        <v>38.200264864718797</v>
      </c>
      <c r="CM10" s="28">
        <v>0</v>
      </c>
      <c r="CN10" s="28">
        <v>255.305140081791</v>
      </c>
      <c r="CO10" s="28">
        <v>386725.80686226301</v>
      </c>
      <c r="CP10" s="28">
        <v>212223.71464446801</v>
      </c>
      <c r="CQ10" s="28">
        <v>174502.09221779401</v>
      </c>
      <c r="CR10" s="28">
        <v>37.988046751434297</v>
      </c>
      <c r="CS10" s="28">
        <v>1.06111837725491</v>
      </c>
      <c r="CT10" s="28">
        <v>33926.448851061199</v>
      </c>
      <c r="CU10" s="28">
        <v>25.891293318121399</v>
      </c>
      <c r="CV10" s="28">
        <v>69638.729203426003</v>
      </c>
      <c r="CW10" s="28">
        <v>234.50721638695501</v>
      </c>
      <c r="CX10" s="28">
        <v>59.634859290001501</v>
      </c>
      <c r="CY10" s="28">
        <v>99483.893249778106</v>
      </c>
      <c r="CZ10" s="28">
        <v>0</v>
      </c>
      <c r="DA10" s="28">
        <v>131.57870956982299</v>
      </c>
      <c r="DB10" s="28">
        <v>282.68202628725101</v>
      </c>
      <c r="DC10" s="28">
        <v>3.1833558830558202</v>
      </c>
      <c r="DD10" s="28">
        <v>8762.0975185118805</v>
      </c>
      <c r="DE10" s="28">
        <v>1319.58804895398</v>
      </c>
      <c r="DF10" s="28">
        <v>940.16548962439799</v>
      </c>
      <c r="DG10" s="28">
        <v>0</v>
      </c>
      <c r="DH10" s="28">
        <v>759.39836538785403</v>
      </c>
      <c r="DI10" s="28">
        <v>7155.7091062919199</v>
      </c>
      <c r="DJ10" s="28">
        <v>3120.2603887517498</v>
      </c>
      <c r="DK10" s="28">
        <v>6678.6529979937004</v>
      </c>
      <c r="DL10" s="28">
        <v>433058.492378511</v>
      </c>
      <c r="DM10" s="28">
        <v>2643.3640338333398</v>
      </c>
      <c r="DN10" s="28">
        <v>3119.1681398907899</v>
      </c>
      <c r="DP10" s="26">
        <f t="shared" si="18"/>
        <v>1.033122734215284</v>
      </c>
      <c r="DQ10" s="13">
        <f t="shared" si="0"/>
        <v>-3.7092906859180732E-7</v>
      </c>
      <c r="DR10" s="13">
        <f t="shared" si="1"/>
        <v>-2.1437275309756804E-7</v>
      </c>
      <c r="DS10" s="13">
        <f t="shared" si="2"/>
        <v>-2.7239937182246028E-7</v>
      </c>
      <c r="DT10" s="13">
        <f t="shared" si="3"/>
        <v>3.6787271817507674E-4</v>
      </c>
      <c r="DU10" s="13">
        <f t="shared" si="3"/>
        <v>-2.7819000186000598E-7</v>
      </c>
      <c r="DV10" s="13">
        <f t="shared" si="4"/>
        <v>-2.2477354348433969E-7</v>
      </c>
      <c r="DW10" s="13">
        <f t="shared" si="5"/>
        <v>-2.397423510818875E-7</v>
      </c>
      <c r="DX10" s="13">
        <f t="shared" si="6"/>
        <v>-2.3460505219824582E-7</v>
      </c>
      <c r="DY10" s="13">
        <f t="shared" si="7"/>
        <v>-3.4924412584114443E-7</v>
      </c>
      <c r="DZ10" s="13">
        <f t="shared" si="7"/>
        <v>-2.3260535765659425E-7</v>
      </c>
      <c r="EA10" s="13">
        <f t="shared" si="7"/>
        <v>2.7328294235189416E-9</v>
      </c>
      <c r="EB10" s="13">
        <f t="shared" si="8"/>
        <v>-2.1174494307713021E-7</v>
      </c>
      <c r="EC10" s="13">
        <f t="shared" si="8"/>
        <v>-1.2533939022489011E-6</v>
      </c>
      <c r="ED10" s="13">
        <f t="shared" si="8"/>
        <v>-5.0108706165481989E-8</v>
      </c>
      <c r="EE10" s="13">
        <f t="shared" si="8"/>
        <v>3.5609508086183078E-7</v>
      </c>
      <c r="EF10" s="13">
        <f t="shared" si="9"/>
        <v>-1.9955673112701523E-7</v>
      </c>
      <c r="EG10" s="13">
        <f t="shared" si="10"/>
        <v>-2.6895804764840055E-7</v>
      </c>
      <c r="EH10" s="13">
        <f t="shared" si="11"/>
        <v>-2.7022767617939488E-8</v>
      </c>
      <c r="EI10" s="13">
        <f t="shared" si="12"/>
        <v>2.8823733414012377E-6</v>
      </c>
      <c r="EJ10" s="13">
        <f t="shared" si="12"/>
        <v>-4.0927377323307317E-7</v>
      </c>
      <c r="EK10" s="13">
        <f t="shared" si="13"/>
        <v>0.14345446358218364</v>
      </c>
      <c r="EL10" s="13">
        <f t="shared" si="14"/>
        <v>-1.3735574229265577E-6</v>
      </c>
      <c r="EM10" s="13">
        <f t="shared" si="14"/>
        <v>1.6212633847469947E-6</v>
      </c>
      <c r="EN10" s="13">
        <f t="shared" si="14"/>
        <v>4.1013591414774795E-7</v>
      </c>
      <c r="EO10" s="13">
        <f t="shared" si="14"/>
        <v>-1.5830675048921159E-6</v>
      </c>
      <c r="EP10" s="13">
        <f t="shared" si="14"/>
        <v>-2.7225579432963851E-7</v>
      </c>
      <c r="EQ10" s="13">
        <f t="shared" si="15"/>
        <v>-3.5033776955309526E-7</v>
      </c>
      <c r="ER10" s="13">
        <f t="shared" si="16"/>
        <v>-1.7218054606459803E-7</v>
      </c>
      <c r="ES10" s="13">
        <f t="shared" si="17"/>
        <v>-3.5945344882591898E-7</v>
      </c>
      <c r="ET10" s="13"/>
    </row>
    <row r="11" spans="1:150" x14ac:dyDescent="0.25">
      <c r="A11" s="126" t="s">
        <v>437</v>
      </c>
      <c r="B11" s="15">
        <v>1423196.3222959701</v>
      </c>
      <c r="C11" s="15">
        <v>13265.2186310001</v>
      </c>
      <c r="D11" s="15">
        <v>18623.882270999798</v>
      </c>
      <c r="E11" s="15">
        <v>315944.04032398801</v>
      </c>
      <c r="F11" s="15">
        <v>179893.142671001</v>
      </c>
      <c r="G11" s="15">
        <v>7570.6497790000003</v>
      </c>
      <c r="H11" s="15">
        <v>329743.20948699903</v>
      </c>
      <c r="I11" s="15">
        <v>11455.1739209998</v>
      </c>
      <c r="J11" s="15">
        <v>2200.9494709999599</v>
      </c>
      <c r="K11" s="15">
        <v>3501.04487499994</v>
      </c>
      <c r="L11" s="15">
        <v>481.137873000002</v>
      </c>
      <c r="M11" s="15">
        <v>3071.0922260000002</v>
      </c>
      <c r="N11" s="15">
        <v>7.5661119999999098</v>
      </c>
      <c r="O11" s="15">
        <v>1852.8922579999901</v>
      </c>
      <c r="P11" s="15">
        <v>2.7301700000000202</v>
      </c>
      <c r="Q11" s="15">
        <v>22879.636439000202</v>
      </c>
      <c r="R11" s="15">
        <v>327.58307999999602</v>
      </c>
      <c r="S11" s="15">
        <v>0.94552699999999501</v>
      </c>
      <c r="T11" s="15">
        <v>25745.989199999301</v>
      </c>
      <c r="U11" s="15">
        <v>656.04166200001498</v>
      </c>
      <c r="V11" s="15">
        <v>3327.0165080000202</v>
      </c>
      <c r="W11" s="15">
        <v>98.6168599999977</v>
      </c>
      <c r="X11" s="15">
        <v>40.387580999999699</v>
      </c>
      <c r="Y11" s="15">
        <v>49.129624000000902</v>
      </c>
      <c r="Z11" s="15">
        <v>44.988512000001201</v>
      </c>
      <c r="AA11" s="15">
        <v>190.690781999991</v>
      </c>
      <c r="AB11" s="15">
        <v>706.35112199999298</v>
      </c>
      <c r="AC11" s="15">
        <v>2344.2671609999802</v>
      </c>
      <c r="AD11" s="15">
        <v>1985.9729050000201</v>
      </c>
      <c r="AF11" s="28" t="s">
        <v>437</v>
      </c>
      <c r="AG11" s="28">
        <v>31163.765582016698</v>
      </c>
      <c r="AH11" s="28">
        <v>4672.8351538535899</v>
      </c>
      <c r="AI11" s="28">
        <v>2200.9488953300001</v>
      </c>
      <c r="AJ11" s="28">
        <v>3501.0437079078501</v>
      </c>
      <c r="AK11" s="28">
        <v>481.13776354284897</v>
      </c>
      <c r="AL11" s="28">
        <v>11521.319483433601</v>
      </c>
      <c r="AM11" s="28">
        <v>11521.319483433601</v>
      </c>
      <c r="AN11" s="28">
        <v>1680.47445277216</v>
      </c>
      <c r="AO11" s="28">
        <v>9779.7335753871102</v>
      </c>
      <c r="AP11" s="28">
        <v>3135.8499447270801</v>
      </c>
      <c r="AQ11" s="28">
        <v>7.5661007509209597</v>
      </c>
      <c r="AR11" s="28">
        <v>1852.8918938408401</v>
      </c>
      <c r="AS11" s="28">
        <v>2.73016873107342</v>
      </c>
      <c r="AT11" s="28">
        <v>33487.773827745499</v>
      </c>
      <c r="AU11" s="28">
        <v>1423196.0108097</v>
      </c>
      <c r="AV11" s="28">
        <v>7631.30362875846</v>
      </c>
      <c r="AW11" s="28">
        <v>79.202699625995805</v>
      </c>
      <c r="AX11" s="28">
        <v>4958.8098074700301</v>
      </c>
      <c r="AY11" s="28">
        <v>866.62319652553094</v>
      </c>
      <c r="AZ11" s="28">
        <v>3649.8906893551998</v>
      </c>
      <c r="BA11" s="28">
        <v>23170.5946663873</v>
      </c>
      <c r="BB11" s="28">
        <v>23170.5946663873</v>
      </c>
      <c r="BC11" s="28">
        <v>3458.0601639046099</v>
      </c>
      <c r="BD11" s="28">
        <v>0</v>
      </c>
      <c r="BE11" s="28">
        <v>327.58299236767198</v>
      </c>
      <c r="BF11" s="28">
        <v>181017337.38520801</v>
      </c>
      <c r="BG11" s="28">
        <v>0</v>
      </c>
      <c r="BH11" s="28">
        <v>33633.543109283302</v>
      </c>
      <c r="BI11" s="28">
        <v>2354.4354514690799</v>
      </c>
      <c r="BJ11" s="28">
        <v>4002.8301243178198</v>
      </c>
      <c r="BK11" s="28">
        <v>34735.288641894302</v>
      </c>
      <c r="BL11" s="28">
        <v>1789.2292264344101</v>
      </c>
      <c r="BM11" s="28">
        <v>0.24583707979078101</v>
      </c>
      <c r="BN11" s="28">
        <v>0.69969001824324495</v>
      </c>
      <c r="BO11" s="28">
        <v>26010.6871858429</v>
      </c>
      <c r="BP11" s="28">
        <v>656.04140337614001</v>
      </c>
      <c r="BQ11" s="28">
        <v>0</v>
      </c>
      <c r="BR11" s="28">
        <v>3807.3960498626602</v>
      </c>
      <c r="BS11" s="28">
        <v>13265.2196636518</v>
      </c>
      <c r="BT11" s="28">
        <v>0</v>
      </c>
      <c r="BU11" s="28">
        <v>340759.83871283103</v>
      </c>
      <c r="BV11" s="28">
        <v>16761.467174346999</v>
      </c>
      <c r="BW11" s="28">
        <v>1862.39022178717</v>
      </c>
      <c r="BX11" s="28">
        <v>18623.857396134201</v>
      </c>
      <c r="BY11" s="28">
        <v>21.3516399504724</v>
      </c>
      <c r="BZ11" s="28">
        <v>14852.323015976899</v>
      </c>
      <c r="CA11" s="28">
        <v>1489.1731751202601</v>
      </c>
      <c r="CB11" s="28">
        <v>98.616793613055805</v>
      </c>
      <c r="CC11" s="28">
        <v>40.387512586914397</v>
      </c>
      <c r="CD11" s="28">
        <v>49.129565491228298</v>
      </c>
      <c r="CE11" s="28">
        <v>44.988474886291101</v>
      </c>
      <c r="CF11" s="28">
        <v>190.690710405484</v>
      </c>
      <c r="CG11" s="28">
        <v>47.772846101952702</v>
      </c>
      <c r="CH11" s="28">
        <v>35734.050693187703</v>
      </c>
      <c r="CI11" s="28">
        <v>615.01943236495197</v>
      </c>
      <c r="CJ11" s="28">
        <v>442.02636749946299</v>
      </c>
      <c r="CK11" s="28">
        <v>6062.7455949999203</v>
      </c>
      <c r="CL11" s="28">
        <v>38.2228614714749</v>
      </c>
      <c r="CM11" s="28">
        <v>0</v>
      </c>
      <c r="CN11" s="28">
        <v>488.28747261583902</v>
      </c>
      <c r="CO11" s="28">
        <v>315995.55562689499</v>
      </c>
      <c r="CP11" s="28">
        <v>179893.13716891801</v>
      </c>
      <c r="CQ11" s="28">
        <v>136102.41845797701</v>
      </c>
      <c r="CR11" s="28">
        <v>28.099935457376301</v>
      </c>
      <c r="CS11" s="28">
        <v>4.6796473747912497</v>
      </c>
      <c r="CT11" s="28">
        <v>25443.469436774099</v>
      </c>
      <c r="CU11" s="28">
        <v>416.18765872286201</v>
      </c>
      <c r="CV11" s="28">
        <v>59878.752379393401</v>
      </c>
      <c r="CW11" s="28">
        <v>173.466086676918</v>
      </c>
      <c r="CX11" s="28">
        <v>74.422517765395099</v>
      </c>
      <c r="CY11" s="28">
        <v>85541.0640046958</v>
      </c>
      <c r="CZ11" s="28">
        <v>33.032205540654203</v>
      </c>
      <c r="DA11" s="28">
        <v>133.87125496122599</v>
      </c>
      <c r="DB11" s="28">
        <v>500.06024872214601</v>
      </c>
      <c r="DC11" s="28">
        <v>4.9894233208220999</v>
      </c>
      <c r="DD11" s="28">
        <v>7570.6469609440101</v>
      </c>
      <c r="DE11" s="28">
        <v>997.86002827850803</v>
      </c>
      <c r="DF11" s="28">
        <v>706.35104687435205</v>
      </c>
      <c r="DG11" s="28">
        <v>0</v>
      </c>
      <c r="DH11" s="28">
        <v>574.24975412362005</v>
      </c>
      <c r="DI11" s="28">
        <v>5489.1403963323301</v>
      </c>
      <c r="DJ11" s="28">
        <v>2344.2665606180099</v>
      </c>
      <c r="DK11" s="28">
        <v>5085.1412120244504</v>
      </c>
      <c r="DL11" s="28">
        <v>329743.13404421299</v>
      </c>
      <c r="DM11" s="28">
        <v>1985.9721939349299</v>
      </c>
      <c r="DN11" s="28">
        <v>2385.10515242151</v>
      </c>
      <c r="DP11" s="26">
        <f t="shared" si="18"/>
        <v>1.0334099592416104</v>
      </c>
      <c r="DQ11" s="13">
        <f t="shared" si="0"/>
        <v>-2.1886388066500669E-7</v>
      </c>
      <c r="DR11" s="13">
        <f t="shared" si="1"/>
        <v>7.7846564696433125E-8</v>
      </c>
      <c r="DS11" s="13">
        <f t="shared" si="2"/>
        <v>-1.3356434085926792E-6</v>
      </c>
      <c r="DT11" s="13">
        <f t="shared" si="3"/>
        <v>1.6305198494692328E-4</v>
      </c>
      <c r="DU11" s="13">
        <f t="shared" si="3"/>
        <v>-3.0585284729911329E-8</v>
      </c>
      <c r="DV11" s="13">
        <f t="shared" si="4"/>
        <v>-3.7223436197822409E-7</v>
      </c>
      <c r="DW11" s="13">
        <f t="shared" si="5"/>
        <v>-2.2879253876016746E-7</v>
      </c>
      <c r="DX11" s="13">
        <f t="shared" si="6"/>
        <v>5.7742957802275124E-3</v>
      </c>
      <c r="DY11" s="13">
        <f t="shared" si="7"/>
        <v>-2.6155528208585977E-7</v>
      </c>
      <c r="DZ11" s="13">
        <f t="shared" si="7"/>
        <v>-3.3335536433886255E-7</v>
      </c>
      <c r="EA11" s="13">
        <f t="shared" si="7"/>
        <v>-2.2749643952936993E-7</v>
      </c>
      <c r="EB11" s="13">
        <f t="shared" si="8"/>
        <v>2.1086217528356283E-2</v>
      </c>
      <c r="EC11" s="13">
        <f t="shared" si="8"/>
        <v>-1.4867714025532943E-6</v>
      </c>
      <c r="ED11" s="13">
        <f t="shared" si="8"/>
        <v>-1.9653552352812401E-7</v>
      </c>
      <c r="EE11" s="13">
        <f t="shared" si="8"/>
        <v>-4.6477933617309011E-7</v>
      </c>
      <c r="EF11" s="13">
        <f t="shared" si="9"/>
        <v>1.2716907812885363E-2</v>
      </c>
      <c r="EG11" s="13">
        <f t="shared" si="10"/>
        <v>-2.6751175316832164E-7</v>
      </c>
      <c r="EH11" s="13">
        <f t="shared" si="11"/>
        <v>1.0368189486304338E-7</v>
      </c>
      <c r="EI11" s="13">
        <f t="shared" si="12"/>
        <v>1.0281134812392683E-2</v>
      </c>
      <c r="EJ11" s="13">
        <f t="shared" si="12"/>
        <v>-3.9421867535295773E-7</v>
      </c>
      <c r="EK11" s="13">
        <f t="shared" si="13"/>
        <v>0.14438748371327201</v>
      </c>
      <c r="EL11" s="13">
        <f t="shared" si="14"/>
        <v>-6.7318044699211675E-7</v>
      </c>
      <c r="EM11" s="13">
        <f t="shared" si="14"/>
        <v>-1.6939139113506216E-6</v>
      </c>
      <c r="EN11" s="13">
        <f t="shared" si="14"/>
        <v>-1.1909061751361016E-6</v>
      </c>
      <c r="EO11" s="13">
        <f t="shared" si="14"/>
        <v>-8.2495971637924653E-7</v>
      </c>
      <c r="EP11" s="13">
        <f t="shared" si="14"/>
        <v>-3.7544817979486906E-7</v>
      </c>
      <c r="EQ11" s="13">
        <f t="shared" si="15"/>
        <v>-1.0635736051543899E-7</v>
      </c>
      <c r="ER11" s="13">
        <f t="shared" si="16"/>
        <v>-2.5610646274959188E-7</v>
      </c>
      <c r="ES11" s="13">
        <f t="shared" si="17"/>
        <v>-3.5804370159433875E-7</v>
      </c>
      <c r="ET11" s="13"/>
    </row>
    <row r="12" spans="1:150" x14ac:dyDescent="0.25">
      <c r="A12" s="126" t="s">
        <v>438</v>
      </c>
      <c r="B12" s="15">
        <v>1201138.88664899</v>
      </c>
      <c r="C12" s="15">
        <v>11466.927376</v>
      </c>
      <c r="D12" s="15">
        <v>16044.860871000001</v>
      </c>
      <c r="E12" s="15">
        <v>268984.81609200098</v>
      </c>
      <c r="F12" s="15">
        <v>154622.040799999</v>
      </c>
      <c r="G12" s="15">
        <v>7728.22587200007</v>
      </c>
      <c r="H12" s="15">
        <v>288990.361129998</v>
      </c>
      <c r="I12" s="15">
        <v>9731.949756</v>
      </c>
      <c r="J12" s="15">
        <v>1869.8564039999601</v>
      </c>
      <c r="K12" s="15">
        <v>2974.3760029999899</v>
      </c>
      <c r="L12" s="15">
        <v>408.75930400000101</v>
      </c>
      <c r="M12" s="15">
        <v>2609.1017849999698</v>
      </c>
      <c r="N12" s="15">
        <v>6.4280280000000296</v>
      </c>
      <c r="O12" s="15">
        <v>1574.1582019999801</v>
      </c>
      <c r="P12" s="15">
        <v>2.3194139999999699</v>
      </c>
      <c r="Q12" s="15">
        <v>19437.808466999999</v>
      </c>
      <c r="R12" s="15">
        <v>278.30419799999902</v>
      </c>
      <c r="S12" s="15">
        <v>0.858711</v>
      </c>
      <c r="T12" s="15">
        <v>21872.970016999701</v>
      </c>
      <c r="U12" s="15">
        <v>557.35202400000003</v>
      </c>
      <c r="V12" s="15">
        <v>2826.52701200003</v>
      </c>
      <c r="W12" s="15">
        <v>83.781911999998698</v>
      </c>
      <c r="X12" s="15">
        <v>34.3118389999999</v>
      </c>
      <c r="Y12" s="15">
        <v>41.738896000000302</v>
      </c>
      <c r="Z12" s="15">
        <v>38.220850000000397</v>
      </c>
      <c r="AA12" s="15">
        <v>162.004649999995</v>
      </c>
      <c r="AB12" s="15">
        <v>600.09337500000004</v>
      </c>
      <c r="AC12" s="15">
        <v>1991.6143929999801</v>
      </c>
      <c r="AD12" s="15">
        <v>1687.21920799998</v>
      </c>
      <c r="AF12" s="28" t="s">
        <v>438</v>
      </c>
      <c r="AG12" s="28">
        <v>26011.7181226016</v>
      </c>
      <c r="AH12" s="28">
        <v>3900.2820458936699</v>
      </c>
      <c r="AI12" s="28">
        <v>1771.0068353127999</v>
      </c>
      <c r="AJ12" s="28">
        <v>2817.1356055053402</v>
      </c>
      <c r="AK12" s="28">
        <v>387.15038512469403</v>
      </c>
      <c r="AL12" s="28">
        <v>9273.7098552396492</v>
      </c>
      <c r="AM12" s="28">
        <v>9273.7098552396492</v>
      </c>
      <c r="AN12" s="28">
        <v>1402.77148213125</v>
      </c>
      <c r="AO12" s="28">
        <v>8160.9009493717504</v>
      </c>
      <c r="AP12" s="28">
        <v>2526.22943092889</v>
      </c>
      <c r="AQ12" s="28">
        <v>6.0881959694799397</v>
      </c>
      <c r="AR12" s="28">
        <v>1490.9406624347801</v>
      </c>
      <c r="AS12" s="28">
        <v>2.1967986388379699</v>
      </c>
      <c r="AT12" s="28">
        <v>27952.821764353001</v>
      </c>
      <c r="AU12" s="28">
        <v>1149353.6467736999</v>
      </c>
      <c r="AV12" s="28">
        <v>6370.0817436141997</v>
      </c>
      <c r="AW12" s="28">
        <v>67.338247894396403</v>
      </c>
      <c r="AX12" s="28">
        <v>4138.3114827545196</v>
      </c>
      <c r="AY12" s="28">
        <v>723.16870737919999</v>
      </c>
      <c r="AZ12" s="28">
        <v>3051.6041009272299</v>
      </c>
      <c r="BA12" s="28">
        <v>18657.611397111999</v>
      </c>
      <c r="BB12" s="28">
        <v>18657.611397111999</v>
      </c>
      <c r="BC12" s="28">
        <v>2885.4878882141802</v>
      </c>
      <c r="BD12" s="28">
        <v>0</v>
      </c>
      <c r="BE12" s="28">
        <v>263.59167359460298</v>
      </c>
      <c r="BF12" s="28">
        <v>145833749.547111</v>
      </c>
      <c r="BG12" s="28">
        <v>0</v>
      </c>
      <c r="BH12" s="28">
        <v>28067.318315432702</v>
      </c>
      <c r="BI12" s="28">
        <v>1964.8051184554799</v>
      </c>
      <c r="BJ12" s="28">
        <v>3340.0571343134402</v>
      </c>
      <c r="BK12" s="28">
        <v>28983.987087833699</v>
      </c>
      <c r="BL12" s="28">
        <v>1493.43619876862</v>
      </c>
      <c r="BM12" s="28">
        <v>0.20828993769738199</v>
      </c>
      <c r="BN12" s="28">
        <v>0.59282779807867103</v>
      </c>
      <c r="BO12" s="28">
        <v>20941.712472658699</v>
      </c>
      <c r="BP12" s="28">
        <v>527.88771368818504</v>
      </c>
      <c r="BQ12" s="28">
        <v>0</v>
      </c>
      <c r="BR12" s="28">
        <v>3077.9446161373999</v>
      </c>
      <c r="BS12" s="28">
        <v>10914.906372085001</v>
      </c>
      <c r="BT12" s="28">
        <v>0</v>
      </c>
      <c r="BU12" s="28">
        <v>282404.40580719401</v>
      </c>
      <c r="BV12" s="28">
        <v>13885.0774133831</v>
      </c>
      <c r="BW12" s="28">
        <v>1542.79325025656</v>
      </c>
      <c r="BX12" s="28">
        <v>15427.8706636397</v>
      </c>
      <c r="BY12" s="28">
        <v>17.816687041462501</v>
      </c>
      <c r="BZ12" s="28">
        <v>12394.496662260801</v>
      </c>
      <c r="CA12" s="28">
        <v>1242.60163814979</v>
      </c>
      <c r="CB12" s="28">
        <v>79.352898496546999</v>
      </c>
      <c r="CC12" s="28">
        <v>32.4979455132084</v>
      </c>
      <c r="CD12" s="28">
        <v>39.532228030578104</v>
      </c>
      <c r="CE12" s="28">
        <v>36.200345017080302</v>
      </c>
      <c r="CF12" s="28">
        <v>153.44025115229999</v>
      </c>
      <c r="CG12" s="28">
        <v>39.785346855382201</v>
      </c>
      <c r="CH12" s="28">
        <v>29820.978413549099</v>
      </c>
      <c r="CI12" s="28">
        <v>502.95979301906402</v>
      </c>
      <c r="CJ12" s="28">
        <v>364.64004324365999</v>
      </c>
      <c r="CK12" s="28">
        <v>4980.3882780248796</v>
      </c>
      <c r="CL12" s="28">
        <v>31.525685698065999</v>
      </c>
      <c r="CM12" s="28">
        <v>0</v>
      </c>
      <c r="CN12" s="28">
        <v>408.65014411613902</v>
      </c>
      <c r="CO12" s="28">
        <v>256212.426857571</v>
      </c>
      <c r="CP12" s="28">
        <v>147548.55991951501</v>
      </c>
      <c r="CQ12" s="28">
        <v>108663.866938055</v>
      </c>
      <c r="CR12" s="28">
        <v>22.924577308156501</v>
      </c>
      <c r="CS12" s="28">
        <v>3.9516442258194302</v>
      </c>
      <c r="CT12" s="28">
        <v>20769.3295973809</v>
      </c>
      <c r="CU12" s="28">
        <v>353.18472188142403</v>
      </c>
      <c r="CV12" s="28">
        <v>49138.102202968497</v>
      </c>
      <c r="CW12" s="28">
        <v>141.517652406069</v>
      </c>
      <c r="CX12" s="28">
        <v>61.7575861715085</v>
      </c>
      <c r="CY12" s="28">
        <v>70197.246686838902</v>
      </c>
      <c r="CZ12" s="28">
        <v>28.0839492713305</v>
      </c>
      <c r="DA12" s="28">
        <v>110.471467947552</v>
      </c>
      <c r="DB12" s="28">
        <v>417.963425453463</v>
      </c>
      <c r="DC12" s="28">
        <v>4.1610659759585902</v>
      </c>
      <c r="DD12" s="28">
        <v>7188.5084911236299</v>
      </c>
      <c r="DE12" s="28">
        <v>832.63812979953195</v>
      </c>
      <c r="DF12" s="28">
        <v>568.36962006566398</v>
      </c>
      <c r="DG12" s="28">
        <v>0</v>
      </c>
      <c r="DH12" s="28">
        <v>479.167726434955</v>
      </c>
      <c r="DI12" s="28">
        <v>4581.5008490333103</v>
      </c>
      <c r="DJ12" s="28">
        <v>1886.3278795041699</v>
      </c>
      <c r="DK12" s="28">
        <v>4243.7119093670399</v>
      </c>
      <c r="DL12" s="28">
        <v>273209.17567001202</v>
      </c>
      <c r="DM12" s="28">
        <v>1598.02467917015</v>
      </c>
      <c r="DN12" s="28">
        <v>1990.60535612582</v>
      </c>
      <c r="DP12" s="26">
        <f t="shared" si="18"/>
        <v>1.0336563737825855</v>
      </c>
      <c r="DQ12" s="13">
        <f t="shared" si="0"/>
        <v>-4.3113448786729132E-2</v>
      </c>
      <c r="DR12" s="13">
        <f t="shared" si="1"/>
        <v>-4.8140272089833354E-2</v>
      </c>
      <c r="DS12" s="13">
        <f t="shared" si="2"/>
        <v>-3.8454070267163784E-2</v>
      </c>
      <c r="DT12" s="13">
        <f t="shared" si="3"/>
        <v>-4.7483681123701188E-2</v>
      </c>
      <c r="DU12" s="13">
        <f t="shared" si="3"/>
        <v>-4.5746911914281436E-2</v>
      </c>
      <c r="DV12" s="13">
        <f t="shared" si="4"/>
        <v>-6.9837164417240416E-2</v>
      </c>
      <c r="DW12" s="13">
        <f t="shared" si="5"/>
        <v>-5.4607999375062374E-2</v>
      </c>
      <c r="DX12" s="13">
        <f t="shared" si="6"/>
        <v>-4.7086135075639288E-2</v>
      </c>
      <c r="DY12" s="13">
        <f t="shared" si="7"/>
        <v>-5.2864791368846892E-2</v>
      </c>
      <c r="DZ12" s="13">
        <f t="shared" si="7"/>
        <v>-5.2865003394343947E-2</v>
      </c>
      <c r="EA12" s="13">
        <f t="shared" si="7"/>
        <v>-5.2864653266233498E-2</v>
      </c>
      <c r="EB12" s="13">
        <f t="shared" si="8"/>
        <v>-3.1762790760990103E-2</v>
      </c>
      <c r="EC12" s="13">
        <f t="shared" si="8"/>
        <v>-5.2867229346245589E-2</v>
      </c>
      <c r="ED12" s="13">
        <f t="shared" si="8"/>
        <v>-5.2864787960620156E-2</v>
      </c>
      <c r="EE12" s="13">
        <f t="shared" si="8"/>
        <v>-5.2864801696463674E-2</v>
      </c>
      <c r="EF12" s="13">
        <f t="shared" si="9"/>
        <v>-4.0138119027798708E-2</v>
      </c>
      <c r="EG12" s="13">
        <f t="shared" si="10"/>
        <v>-5.2864902905259414E-2</v>
      </c>
      <c r="EH12" s="13">
        <f t="shared" si="11"/>
        <v>-6.7069438057678246E-2</v>
      </c>
      <c r="EI12" s="13">
        <f t="shared" si="12"/>
        <v>-4.2575724449730776E-2</v>
      </c>
      <c r="EJ12" s="13">
        <f t="shared" si="12"/>
        <v>-5.2864812619420901E-2</v>
      </c>
      <c r="EK12" s="13">
        <f t="shared" si="13"/>
        <v>8.8949301765019598E-2</v>
      </c>
      <c r="EL12" s="13">
        <f t="shared" si="14"/>
        <v>-5.2863600241681859E-2</v>
      </c>
      <c r="EM12" s="13">
        <f t="shared" si="14"/>
        <v>-5.2864945151774145E-2</v>
      </c>
      <c r="EN12" s="13">
        <f t="shared" si="14"/>
        <v>-5.2868383711494979E-2</v>
      </c>
      <c r="EO12" s="13">
        <f t="shared" si="14"/>
        <v>-5.2863946848907689E-2</v>
      </c>
      <c r="EP12" s="13">
        <f t="shared" si="14"/>
        <v>-5.2865142128298584E-2</v>
      </c>
      <c r="EQ12" s="13">
        <f t="shared" si="15"/>
        <v>-5.286469782196155E-2</v>
      </c>
      <c r="ER12" s="13">
        <f t="shared" si="16"/>
        <v>-5.2864908923065404E-2</v>
      </c>
      <c r="ES12" s="13">
        <f t="shared" si="17"/>
        <v>-5.2864813538698797E-2</v>
      </c>
      <c r="ET12" s="13"/>
    </row>
    <row r="13" spans="1:150" x14ac:dyDescent="0.25">
      <c r="A13" s="126" t="s">
        <v>555</v>
      </c>
      <c r="B13" s="15">
        <v>1439856.4155600001</v>
      </c>
      <c r="C13" s="15">
        <v>13898.901725</v>
      </c>
      <c r="D13" s="15">
        <v>14763.23645</v>
      </c>
      <c r="E13" s="15">
        <v>334475.282217998</v>
      </c>
      <c r="F13" s="15">
        <v>180071.33402699899</v>
      </c>
      <c r="G13" s="15">
        <v>8372.4801019999904</v>
      </c>
      <c r="H13" s="15">
        <v>377488.42943699902</v>
      </c>
      <c r="I13" s="15">
        <v>13306.752603999899</v>
      </c>
      <c r="J13" s="15">
        <v>2556.70402899999</v>
      </c>
      <c r="K13" s="15">
        <v>4066.9431809999901</v>
      </c>
      <c r="L13" s="15">
        <v>558.90739900000005</v>
      </c>
      <c r="M13" s="15">
        <v>3567.49401699999</v>
      </c>
      <c r="N13" s="15">
        <v>8.7892419999999802</v>
      </c>
      <c r="O13" s="15">
        <v>2152.38805399999</v>
      </c>
      <c r="P13" s="15">
        <v>3.1712389999999901</v>
      </c>
      <c r="Q13" s="15">
        <v>26577.830328999898</v>
      </c>
      <c r="R13" s="15">
        <v>380.53269300000102</v>
      </c>
      <c r="S13" s="15">
        <v>1.0737129999999899</v>
      </c>
      <c r="T13" s="15">
        <v>29907.491365999998</v>
      </c>
      <c r="U13" s="15">
        <v>762.08218799999997</v>
      </c>
      <c r="V13" s="15">
        <v>3864.7851649999998</v>
      </c>
      <c r="W13" s="15">
        <v>114.557216999999</v>
      </c>
      <c r="X13" s="15">
        <v>46.9156580000001</v>
      </c>
      <c r="Y13" s="15">
        <v>57.070806000000204</v>
      </c>
      <c r="Z13" s="15">
        <v>52.2604520000001</v>
      </c>
      <c r="AA13" s="15">
        <v>221.513137</v>
      </c>
      <c r="AB13" s="15">
        <v>820.52360700000099</v>
      </c>
      <c r="AC13" s="15">
        <v>2723.1870909999998</v>
      </c>
      <c r="AD13" s="15">
        <v>2306.9794219999999</v>
      </c>
      <c r="AF13" s="28" t="s">
        <v>555</v>
      </c>
      <c r="AG13" s="28">
        <v>563.06949934332204</v>
      </c>
      <c r="AH13" s="28">
        <v>84.466746388850495</v>
      </c>
      <c r="AI13" s="28">
        <v>40.651568786427198</v>
      </c>
      <c r="AJ13" s="28">
        <v>64.664354993687496</v>
      </c>
      <c r="AK13" s="28">
        <v>8.8866446204666101</v>
      </c>
      <c r="AL13" s="28">
        <v>211.57730028888801</v>
      </c>
      <c r="AM13" s="28">
        <v>211.57730028888801</v>
      </c>
      <c r="AN13" s="28">
        <v>30.2277986501926</v>
      </c>
      <c r="AO13" s="28">
        <v>179.06335151225301</v>
      </c>
      <c r="AP13" s="28">
        <v>56.723141776252803</v>
      </c>
      <c r="AQ13" s="28">
        <v>0.13974483716019101</v>
      </c>
      <c r="AR13" s="28">
        <v>34.222956411858299</v>
      </c>
      <c r="AS13" s="28">
        <v>5.0418902318931598E-2</v>
      </c>
      <c r="AT13" s="28">
        <v>603.54207029286999</v>
      </c>
      <c r="AU13" s="28">
        <v>25839.611140395798</v>
      </c>
      <c r="AV13" s="28">
        <v>137.420102684211</v>
      </c>
      <c r="AW13" s="28">
        <v>0</v>
      </c>
      <c r="AX13" s="28">
        <v>90.408595674382795</v>
      </c>
      <c r="AY13" s="28">
        <v>15.8712284157053</v>
      </c>
      <c r="AZ13" s="28">
        <v>59.9862870187971</v>
      </c>
      <c r="BA13" s="28">
        <v>422.58739315357701</v>
      </c>
      <c r="BB13" s="28">
        <v>422.58739315357701</v>
      </c>
      <c r="BC13" s="28">
        <v>63.504629554197599</v>
      </c>
      <c r="BD13" s="28">
        <v>0</v>
      </c>
      <c r="BE13" s="28">
        <v>6.0504753544453402</v>
      </c>
      <c r="BF13" s="28">
        <v>3330747.7912884299</v>
      </c>
      <c r="BG13" s="28">
        <v>0</v>
      </c>
      <c r="BH13" s="28">
        <v>614.51975798120498</v>
      </c>
      <c r="BI13" s="28">
        <v>42.994683395304101</v>
      </c>
      <c r="BJ13" s="28">
        <v>73.508928917066299</v>
      </c>
      <c r="BK13" s="28">
        <v>637.84780511738597</v>
      </c>
      <c r="BL13" s="28">
        <v>32.321497801312802</v>
      </c>
      <c r="BM13" s="28">
        <v>2.58934650815434E-3</v>
      </c>
      <c r="BN13" s="28">
        <v>7.3696323241676104E-3</v>
      </c>
      <c r="BO13" s="28">
        <v>475.53041962009303</v>
      </c>
      <c r="BP13" s="28">
        <v>12.1171014697928</v>
      </c>
      <c r="BQ13" s="28">
        <v>0</v>
      </c>
      <c r="BR13" s="28">
        <v>70.271868537718305</v>
      </c>
      <c r="BS13" s="28">
        <v>236.492805206214</v>
      </c>
      <c r="BT13" s="28">
        <v>0</v>
      </c>
      <c r="BU13" s="28">
        <v>6212.1176206617101</v>
      </c>
      <c r="BV13" s="28">
        <v>192.05247634385401</v>
      </c>
      <c r="BW13" s="28">
        <v>21.339173150129199</v>
      </c>
      <c r="BX13" s="28">
        <v>213.391649493984</v>
      </c>
      <c r="BY13" s="28">
        <v>0.39168009576641999</v>
      </c>
      <c r="BZ13" s="28">
        <v>271.16050982126001</v>
      </c>
      <c r="CA13" s="28">
        <v>27.347530859066602</v>
      </c>
      <c r="CB13" s="28">
        <v>1.82146639230145</v>
      </c>
      <c r="CC13" s="28">
        <v>0.74596439607797704</v>
      </c>
      <c r="CD13" s="28">
        <v>0.907423199572303</v>
      </c>
      <c r="CE13" s="28">
        <v>0.83093897930852001</v>
      </c>
      <c r="CF13" s="28">
        <v>3.5220520599877601</v>
      </c>
      <c r="CG13" s="28">
        <v>0.47080701797318097</v>
      </c>
      <c r="CH13" s="28">
        <v>651.98736434855005</v>
      </c>
      <c r="CI13" s="28">
        <v>11.2901993816035</v>
      </c>
      <c r="CJ13" s="28">
        <v>6.3283802091083903</v>
      </c>
      <c r="CK13" s="28">
        <v>98.661601955499606</v>
      </c>
      <c r="CL13" s="28">
        <v>0.55029420724549005</v>
      </c>
      <c r="CM13" s="28">
        <v>0</v>
      </c>
      <c r="CN13" s="28">
        <v>3.6777982137050298</v>
      </c>
      <c r="CO13" s="28">
        <v>5485.8976863226899</v>
      </c>
      <c r="CP13" s="28">
        <v>3057.1890178592498</v>
      </c>
      <c r="CQ13" s="28">
        <v>2428.7086684634301</v>
      </c>
      <c r="CR13" s="28">
        <v>0.54723698253388198</v>
      </c>
      <c r="CS13" s="28">
        <v>1.5285944344317799E-2</v>
      </c>
      <c r="CT13" s="28">
        <v>488.72743540733097</v>
      </c>
      <c r="CU13" s="28">
        <v>0.37297701196558503</v>
      </c>
      <c r="CV13" s="28">
        <v>1003.18080909627</v>
      </c>
      <c r="CW13" s="28">
        <v>3.3781941958916799</v>
      </c>
      <c r="CX13" s="28">
        <v>0.85906988828078001</v>
      </c>
      <c r="CY13" s="28">
        <v>1433.1154381961701</v>
      </c>
      <c r="CZ13" s="28">
        <v>0</v>
      </c>
      <c r="DA13" s="28">
        <v>1.8954567342934401</v>
      </c>
      <c r="DB13" s="28">
        <v>4.0721756708940298</v>
      </c>
      <c r="DC13" s="28">
        <v>4.5857746137777801E-2</v>
      </c>
      <c r="DD13" s="28">
        <v>93.757944149429207</v>
      </c>
      <c r="DE13" s="28">
        <v>18.324939207344901</v>
      </c>
      <c r="DF13" s="28">
        <v>13.046316476440801</v>
      </c>
      <c r="DG13" s="28">
        <v>0</v>
      </c>
      <c r="DH13" s="28">
        <v>10.5456577595575</v>
      </c>
      <c r="DI13" s="28">
        <v>99.370355391855</v>
      </c>
      <c r="DJ13" s="28">
        <v>43.298661378893101</v>
      </c>
      <c r="DK13" s="28">
        <v>92.745550854895001</v>
      </c>
      <c r="DL13" s="28">
        <v>6012.9170383108103</v>
      </c>
      <c r="DM13" s="28">
        <v>36.680924627695497</v>
      </c>
      <c r="DN13" s="28">
        <v>43.315450824311903</v>
      </c>
      <c r="DP13" s="26">
        <f t="shared" si="18"/>
        <v>1.033128776113442</v>
      </c>
      <c r="DQ13" s="13">
        <f t="shared" si="0"/>
        <v>-0.9820540361794714</v>
      </c>
      <c r="DR13" s="13">
        <f t="shared" si="1"/>
        <v>-0.98298478470562656</v>
      </c>
      <c r="DS13" s="13">
        <f t="shared" si="2"/>
        <v>-0.98554574058224309</v>
      </c>
      <c r="DT13" s="13">
        <f t="shared" si="3"/>
        <v>-0.98359849597870375</v>
      </c>
      <c r="DU13" s="13">
        <f t="shared" si="3"/>
        <v>-0.98302234481474504</v>
      </c>
      <c r="DV13" s="13">
        <f t="shared" si="4"/>
        <v>-0.98880165219777205</v>
      </c>
      <c r="DW13" s="13">
        <f t="shared" si="5"/>
        <v>-0.98407125472089652</v>
      </c>
      <c r="DX13" s="13">
        <f t="shared" si="6"/>
        <v>-0.98410000496850836</v>
      </c>
      <c r="DY13" s="13">
        <f t="shared" si="7"/>
        <v>-0.98410000988564672</v>
      </c>
      <c r="DZ13" s="13">
        <f t="shared" si="7"/>
        <v>-0.98410001022493077</v>
      </c>
      <c r="EA13" s="13">
        <f t="shared" si="7"/>
        <v>-0.98409996962579727</v>
      </c>
      <c r="EB13" s="13">
        <f t="shared" si="8"/>
        <v>-0.98410000367037676</v>
      </c>
      <c r="EC13" s="13">
        <f t="shared" si="8"/>
        <v>-0.98410046768991111</v>
      </c>
      <c r="ED13" s="13">
        <f t="shared" si="8"/>
        <v>-0.98410000634027928</v>
      </c>
      <c r="EE13" s="13">
        <f t="shared" si="8"/>
        <v>-0.98410119757011949</v>
      </c>
      <c r="EF13" s="13">
        <f t="shared" si="9"/>
        <v>-0.98410000410407927</v>
      </c>
      <c r="EG13" s="13">
        <f t="shared" si="10"/>
        <v>-0.98409998545264199</v>
      </c>
      <c r="EH13" s="13">
        <f t="shared" si="11"/>
        <v>-0.99072472920387278</v>
      </c>
      <c r="EI13" s="13">
        <f t="shared" si="12"/>
        <v>-0.98409995630189517</v>
      </c>
      <c r="EJ13" s="13">
        <f t="shared" si="12"/>
        <v>-0.98410000698009648</v>
      </c>
      <c r="EK13" s="13">
        <f t="shared" si="13"/>
        <v>-0.98181739332522044</v>
      </c>
      <c r="EL13" s="13">
        <f t="shared" si="14"/>
        <v>-0.98409994202022677</v>
      </c>
      <c r="EM13" s="13">
        <f t="shared" si="14"/>
        <v>-0.98409988417773064</v>
      </c>
      <c r="EN13" s="13">
        <f t="shared" si="14"/>
        <v>-0.98410004583477761</v>
      </c>
      <c r="EO13" s="13">
        <f t="shared" si="14"/>
        <v>-0.9841000422401911</v>
      </c>
      <c r="EP13" s="13">
        <f t="shared" si="14"/>
        <v>-0.98410003078062236</v>
      </c>
      <c r="EQ13" s="13">
        <f t="shared" si="15"/>
        <v>-0.98410001081609255</v>
      </c>
      <c r="ER13" s="13">
        <f t="shared" si="16"/>
        <v>-0.98410000490895655</v>
      </c>
      <c r="ES13" s="13">
        <f t="shared" si="17"/>
        <v>-0.98410002088536386</v>
      </c>
      <c r="ET13" s="13"/>
    </row>
    <row r="14" spans="1:150" x14ac:dyDescent="0.25">
      <c r="A14" s="126" t="s">
        <v>556</v>
      </c>
      <c r="B14" s="15">
        <v>5232776.850168</v>
      </c>
      <c r="C14" s="15">
        <v>48998.537858999101</v>
      </c>
      <c r="D14" s="15">
        <v>48979.587139999399</v>
      </c>
      <c r="E14" s="15">
        <v>1169340.22030798</v>
      </c>
      <c r="F14" s="15">
        <v>637714.27770800795</v>
      </c>
      <c r="G14" s="15">
        <v>25256.912650999799</v>
      </c>
      <c r="H14" s="15">
        <v>1301740.9524979801</v>
      </c>
      <c r="I14" s="15">
        <v>45932.559516000299</v>
      </c>
      <c r="J14" s="15">
        <v>8825.2906729998795</v>
      </c>
      <c r="K14" s="15">
        <v>14038.369377000099</v>
      </c>
      <c r="L14" s="15">
        <v>1929.2495729999901</v>
      </c>
      <c r="M14" s="15">
        <v>12314.359146999799</v>
      </c>
      <c r="N14" s="15">
        <v>30.338939000000401</v>
      </c>
      <c r="O14" s="15">
        <v>7429.6632679999602</v>
      </c>
      <c r="P14" s="15">
        <v>10.9465809999997</v>
      </c>
      <c r="Q14" s="15">
        <v>91741.975171999904</v>
      </c>
      <c r="R14" s="15">
        <v>1313.5315399999799</v>
      </c>
      <c r="S14" s="15">
        <v>3.0179549999999802</v>
      </c>
      <c r="T14" s="15">
        <v>103235.377051998</v>
      </c>
      <c r="U14" s="15">
        <v>2630.5731610000298</v>
      </c>
      <c r="V14" s="15">
        <v>13340.555666</v>
      </c>
      <c r="W14" s="15">
        <v>395.431545999989</v>
      </c>
      <c r="X14" s="15">
        <v>161.944541000002</v>
      </c>
      <c r="Y14" s="15">
        <v>196.998312999999</v>
      </c>
      <c r="Z14" s="15">
        <v>180.39394199999899</v>
      </c>
      <c r="AA14" s="15">
        <v>764.62421899997298</v>
      </c>
      <c r="AB14" s="15">
        <v>2832.3025589999602</v>
      </c>
      <c r="AC14" s="15">
        <v>9399.9607270000797</v>
      </c>
      <c r="AD14" s="15">
        <v>7963.2856509998801</v>
      </c>
      <c r="AF14" s="28" t="s">
        <v>556</v>
      </c>
      <c r="AG14" s="28">
        <v>15205.205157746201</v>
      </c>
      <c r="AH14" s="28">
        <v>2280.9513652258602</v>
      </c>
      <c r="AI14" s="28">
        <v>1063.7373456668099</v>
      </c>
      <c r="AJ14" s="28">
        <v>1692.0843352607601</v>
      </c>
      <c r="AK14" s="28">
        <v>232.537863095315</v>
      </c>
      <c r="AL14" s="28">
        <v>5536.3825221400703</v>
      </c>
      <c r="AM14" s="28">
        <v>5536.3825221400703</v>
      </c>
      <c r="AN14" s="28">
        <v>816.27605035847102</v>
      </c>
      <c r="AO14" s="28">
        <v>4835.4520628523396</v>
      </c>
      <c r="AP14" s="28">
        <v>1484.2846514538601</v>
      </c>
      <c r="AQ14" s="28">
        <v>3.6567996327782302</v>
      </c>
      <c r="AR14" s="28">
        <v>895.51847090361105</v>
      </c>
      <c r="AS14" s="28">
        <v>1.3193797743782101</v>
      </c>
      <c r="AT14" s="28">
        <v>16298.1331047315</v>
      </c>
      <c r="AU14" s="28">
        <v>628765.43236495298</v>
      </c>
      <c r="AV14" s="28">
        <v>3710.9114304723598</v>
      </c>
      <c r="AW14" s="28">
        <v>0</v>
      </c>
      <c r="AX14" s="28">
        <v>2441.4067248092902</v>
      </c>
      <c r="AY14" s="28">
        <v>428.58883698086498</v>
      </c>
      <c r="AZ14" s="28">
        <v>1619.87768182473</v>
      </c>
      <c r="BA14" s="28">
        <v>11057.921618890799</v>
      </c>
      <c r="BB14" s="28">
        <v>11057.921618890799</v>
      </c>
      <c r="BC14" s="28">
        <v>1714.8882735207301</v>
      </c>
      <c r="BD14" s="28">
        <v>0</v>
      </c>
      <c r="BE14" s="28">
        <v>158.32361739043199</v>
      </c>
      <c r="BF14" s="28">
        <v>87156283.273793101</v>
      </c>
      <c r="BG14" s="28">
        <v>0</v>
      </c>
      <c r="BH14" s="28">
        <v>16594.575103978401</v>
      </c>
      <c r="BI14" s="28">
        <v>1161.0344295001901</v>
      </c>
      <c r="BJ14" s="28">
        <v>1985.04512021085</v>
      </c>
      <c r="BK14" s="28">
        <v>17224.532919241599</v>
      </c>
      <c r="BL14" s="28">
        <v>872.81408030194495</v>
      </c>
      <c r="BM14" s="28">
        <v>0.10303986904545299</v>
      </c>
      <c r="BN14" s="28">
        <v>0.29326712875543498</v>
      </c>
      <c r="BO14" s="28">
        <v>12443.292194105799</v>
      </c>
      <c r="BP14" s="28">
        <v>317.07043967682301</v>
      </c>
      <c r="BQ14" s="28">
        <v>0</v>
      </c>
      <c r="BR14" s="28">
        <v>1846.20048251921</v>
      </c>
      <c r="BS14" s="28">
        <v>5918.4969695045602</v>
      </c>
      <c r="BT14" s="28">
        <v>0</v>
      </c>
      <c r="BU14" s="28">
        <v>166725.16506511901</v>
      </c>
      <c r="BV14" s="28">
        <v>5320.9415357132202</v>
      </c>
      <c r="BW14" s="28">
        <v>591.215905183617</v>
      </c>
      <c r="BX14" s="28">
        <v>5912.1574408968399</v>
      </c>
      <c r="BY14" s="28">
        <v>10.5769872518557</v>
      </c>
      <c r="BZ14" s="28">
        <v>7322.4554939317704</v>
      </c>
      <c r="CA14" s="28">
        <v>738.496568599753</v>
      </c>
      <c r="CB14" s="28">
        <v>47.662532569431697</v>
      </c>
      <c r="CC14" s="28">
        <v>19.519676137899101</v>
      </c>
      <c r="CD14" s="28">
        <v>23.744764897479499</v>
      </c>
      <c r="CE14" s="28">
        <v>21.743477201673301</v>
      </c>
      <c r="CF14" s="28">
        <v>92.1622848256971</v>
      </c>
      <c r="CG14" s="28">
        <v>12.092736126589299</v>
      </c>
      <c r="CH14" s="28">
        <v>17606.356388452099</v>
      </c>
      <c r="CI14" s="28">
        <v>289.99011229242097</v>
      </c>
      <c r="CJ14" s="28">
        <v>162.54520678803101</v>
      </c>
      <c r="CK14" s="28">
        <v>2534.1351642718901</v>
      </c>
      <c r="CL14" s="28">
        <v>14.1343673715945</v>
      </c>
      <c r="CM14" s="28">
        <v>0</v>
      </c>
      <c r="CN14" s="28">
        <v>94.464681763918094</v>
      </c>
      <c r="CO14" s="28">
        <v>141126.55689504201</v>
      </c>
      <c r="CP14" s="28">
        <v>78524.256104685104</v>
      </c>
      <c r="CQ14" s="28">
        <v>62602.300790356901</v>
      </c>
      <c r="CR14" s="28">
        <v>14.055841553817499</v>
      </c>
      <c r="CS14" s="28">
        <v>0.392621271625964</v>
      </c>
      <c r="CT14" s="28">
        <v>12553.021917800599</v>
      </c>
      <c r="CU14" s="28">
        <v>9.5799600054013094</v>
      </c>
      <c r="CV14" s="28">
        <v>25766.816130998599</v>
      </c>
      <c r="CW14" s="28">
        <v>86.769306093023999</v>
      </c>
      <c r="CX14" s="28">
        <v>22.065315430700402</v>
      </c>
      <c r="CY14" s="28">
        <v>36809.7355065394</v>
      </c>
      <c r="CZ14" s="28">
        <v>0</v>
      </c>
      <c r="DA14" s="28">
        <v>48.685041830497603</v>
      </c>
      <c r="DB14" s="28">
        <v>104.594330943522</v>
      </c>
      <c r="DC14" s="28">
        <v>1.1778636033444101</v>
      </c>
      <c r="DD14" s="28">
        <v>3672.60098143597</v>
      </c>
      <c r="DE14" s="28">
        <v>494.84907106109199</v>
      </c>
      <c r="DF14" s="28">
        <v>341.38544169338002</v>
      </c>
      <c r="DG14" s="28">
        <v>0</v>
      </c>
      <c r="DH14" s="28">
        <v>284.77647089167402</v>
      </c>
      <c r="DI14" s="28">
        <v>2683.41008497763</v>
      </c>
      <c r="DJ14" s="28">
        <v>1133.00399764957</v>
      </c>
      <c r="DK14" s="28">
        <v>2504.5135468777498</v>
      </c>
      <c r="DL14" s="28">
        <v>161345.970851149</v>
      </c>
      <c r="DM14" s="28">
        <v>959.83748151416603</v>
      </c>
      <c r="DN14" s="28">
        <v>1169.6966121185901</v>
      </c>
      <c r="DP14" s="26">
        <f t="shared" si="18"/>
        <v>1.0333395013559565</v>
      </c>
      <c r="DQ14" s="13">
        <f t="shared" si="0"/>
        <v>-0.87984096200380379</v>
      </c>
      <c r="DR14" s="13">
        <f t="shared" si="1"/>
        <v>-0.87921074325654469</v>
      </c>
      <c r="DS14" s="13">
        <f t="shared" si="2"/>
        <v>-0.8792934406736016</v>
      </c>
      <c r="DT14" s="13">
        <f t="shared" si="3"/>
        <v>-0.87931095292534089</v>
      </c>
      <c r="DU14" s="13">
        <f t="shared" si="3"/>
        <v>-0.87686608431144575</v>
      </c>
      <c r="DV14" s="13">
        <f t="shared" si="4"/>
        <v>-0.85459026476497746</v>
      </c>
      <c r="DW14" s="13">
        <f t="shared" si="5"/>
        <v>-0.87605370289570017</v>
      </c>
      <c r="DX14" s="13">
        <f t="shared" si="6"/>
        <v>-0.8794671453000239</v>
      </c>
      <c r="DY14" s="13">
        <f t="shared" si="7"/>
        <v>-0.87946716033714201</v>
      </c>
      <c r="DZ14" s="13">
        <f t="shared" si="7"/>
        <v>-0.87946717387042084</v>
      </c>
      <c r="EA14" s="13">
        <f t="shared" si="7"/>
        <v>-0.879467194732241</v>
      </c>
      <c r="EB14" s="13">
        <f t="shared" si="8"/>
        <v>-0.87946716238047329</v>
      </c>
      <c r="EC14" s="13">
        <f t="shared" si="8"/>
        <v>-0.87946844044947703</v>
      </c>
      <c r="ED14" s="13">
        <f t="shared" si="8"/>
        <v>-0.87946715233237194</v>
      </c>
      <c r="EE14" s="13">
        <f t="shared" si="8"/>
        <v>-0.87947106275665021</v>
      </c>
      <c r="EF14" s="13">
        <f t="shared" si="9"/>
        <v>-0.8794671512341089</v>
      </c>
      <c r="EG14" s="13">
        <f t="shared" si="10"/>
        <v>-0.87946721295292662</v>
      </c>
      <c r="EH14" s="13">
        <f t="shared" si="11"/>
        <v>-0.86868359607718115</v>
      </c>
      <c r="EI14" s="13">
        <f t="shared" si="12"/>
        <v>-0.87946678212994456</v>
      </c>
      <c r="EJ14" s="13">
        <f t="shared" si="12"/>
        <v>-0.87946716541565928</v>
      </c>
      <c r="EK14" s="13">
        <f t="shared" si="13"/>
        <v>-0.86160992624733967</v>
      </c>
      <c r="EL14" s="13">
        <f t="shared" si="14"/>
        <v>-0.87946704543032839</v>
      </c>
      <c r="EM14" s="13">
        <f t="shared" si="14"/>
        <v>-0.87946690874934241</v>
      </c>
      <c r="EN14" s="13">
        <f t="shared" si="14"/>
        <v>-0.8794671663128425</v>
      </c>
      <c r="EO14" s="13">
        <f t="shared" si="14"/>
        <v>-0.87946669959862944</v>
      </c>
      <c r="EP14" s="13">
        <f t="shared" si="14"/>
        <v>-0.87946721731331889</v>
      </c>
      <c r="EQ14" s="13">
        <f t="shared" si="15"/>
        <v>-0.8794671704092526</v>
      </c>
      <c r="ER14" s="13">
        <f t="shared" si="16"/>
        <v>-0.87946715624085814</v>
      </c>
      <c r="ES14" s="13">
        <f t="shared" si="17"/>
        <v>-0.87946715418984778</v>
      </c>
      <c r="ET14" s="13"/>
    </row>
    <row r="15" spans="1:150" x14ac:dyDescent="0.25">
      <c r="A15" s="126" t="s">
        <v>439</v>
      </c>
      <c r="B15" s="15">
        <v>13647.968558999901</v>
      </c>
      <c r="C15" s="15">
        <v>151.138443</v>
      </c>
      <c r="D15" s="15">
        <v>193.054316</v>
      </c>
      <c r="E15" s="15">
        <v>3668.0018989999999</v>
      </c>
      <c r="F15" s="15">
        <v>1948.55640299999</v>
      </c>
      <c r="G15" s="15">
        <v>165.68932799999999</v>
      </c>
      <c r="H15" s="15">
        <v>4587.4574739999898</v>
      </c>
      <c r="I15" s="15">
        <v>148.088988</v>
      </c>
      <c r="J15" s="15">
        <v>28.453219999999899</v>
      </c>
      <c r="K15" s="15">
        <v>45.26041</v>
      </c>
      <c r="L15" s="15">
        <v>6.2200019999999903</v>
      </c>
      <c r="M15" s="15">
        <v>39.702137999999998</v>
      </c>
      <c r="N15" s="15">
        <v>9.7788999999999807E-2</v>
      </c>
      <c r="O15" s="15">
        <v>23.9536119999999</v>
      </c>
      <c r="P15" s="15">
        <v>3.5314999999999999E-2</v>
      </c>
      <c r="Q15" s="15">
        <v>295.78092299999997</v>
      </c>
      <c r="R15" s="15">
        <v>4.2348759999999999</v>
      </c>
      <c r="S15" s="15">
        <v>1.93929999999999E-2</v>
      </c>
      <c r="T15" s="15">
        <v>332.836286999999</v>
      </c>
      <c r="U15" s="15">
        <v>8.4811109999999896</v>
      </c>
      <c r="V15" s="15">
        <v>43.010660999999899</v>
      </c>
      <c r="W15" s="15">
        <v>1.274864</v>
      </c>
      <c r="X15" s="15">
        <v>0.52211699999999905</v>
      </c>
      <c r="Y15" s="15">
        <v>0.63514999999999999</v>
      </c>
      <c r="Z15" s="15">
        <v>0.58159099999999997</v>
      </c>
      <c r="AA15" s="15">
        <v>2.465246</v>
      </c>
      <c r="AB15" s="15">
        <v>9.1314700000000002</v>
      </c>
      <c r="AC15" s="15">
        <v>30.305993999999998</v>
      </c>
      <c r="AD15" s="15">
        <v>25.674033999999999</v>
      </c>
      <c r="AF15" s="28" t="s">
        <v>439</v>
      </c>
      <c r="AG15" s="28">
        <v>20.662683236781898</v>
      </c>
      <c r="AH15" s="28">
        <v>3.0996286334981198</v>
      </c>
      <c r="AI15" s="28">
        <v>1.38516850085704</v>
      </c>
      <c r="AJ15" s="28">
        <v>2.2033780095191098</v>
      </c>
      <c r="AK15" s="28">
        <v>0.302803461948775</v>
      </c>
      <c r="AL15" s="28">
        <v>7.2092941712660501</v>
      </c>
      <c r="AM15" s="28">
        <v>7.2092941712660501</v>
      </c>
      <c r="AN15" s="28">
        <v>1.1092501488119799</v>
      </c>
      <c r="AO15" s="28">
        <v>6.5709889227665803</v>
      </c>
      <c r="AP15" s="28">
        <v>1.9327797257386301</v>
      </c>
      <c r="AQ15" s="28">
        <v>4.7560322060439704E-3</v>
      </c>
      <c r="AR15" s="28">
        <v>1.1661162464053001</v>
      </c>
      <c r="AS15" s="28">
        <v>1.72199143702772E-3</v>
      </c>
      <c r="AT15" s="28">
        <v>22.147887389451899</v>
      </c>
      <c r="AU15" s="28">
        <v>661.01259919421</v>
      </c>
      <c r="AV15" s="28">
        <v>5.0428417407364501</v>
      </c>
      <c r="AW15" s="28">
        <v>0</v>
      </c>
      <c r="AX15" s="28">
        <v>3.3176809579192699</v>
      </c>
      <c r="AY15" s="28">
        <v>0.58242262314875104</v>
      </c>
      <c r="AZ15" s="28">
        <v>2.20128957599607</v>
      </c>
      <c r="BA15" s="28">
        <v>14.3992772118145</v>
      </c>
      <c r="BB15" s="28">
        <v>14.3992772118145</v>
      </c>
      <c r="BC15" s="28">
        <v>2.3303944017151901</v>
      </c>
      <c r="BD15" s="28">
        <v>0</v>
      </c>
      <c r="BE15" s="28">
        <v>0.20616057746490499</v>
      </c>
      <c r="BF15" s="28">
        <v>113492.153102178</v>
      </c>
      <c r="BG15" s="28">
        <v>0</v>
      </c>
      <c r="BH15" s="28">
        <v>22.550740649150899</v>
      </c>
      <c r="BI15" s="28">
        <v>1.5777502841548301</v>
      </c>
      <c r="BJ15" s="28">
        <v>2.6975342085759699</v>
      </c>
      <c r="BK15" s="28">
        <v>23.406780580229999</v>
      </c>
      <c r="BL15" s="28">
        <v>1.1860846323737699</v>
      </c>
      <c r="BM15" s="28">
        <v>2.44399323181049E-4</v>
      </c>
      <c r="BN15" s="28">
        <v>6.9559847219696097E-4</v>
      </c>
      <c r="BO15" s="28">
        <v>16.203259548383102</v>
      </c>
      <c r="BP15" s="28">
        <v>0.41287711417186101</v>
      </c>
      <c r="BQ15" s="28">
        <v>0</v>
      </c>
      <c r="BR15" s="28">
        <v>2.4175913227632702</v>
      </c>
      <c r="BS15" s="28">
        <v>7.2393069770774403</v>
      </c>
      <c r="BT15" s="28">
        <v>0</v>
      </c>
      <c r="BU15" s="28">
        <v>224.74306122786399</v>
      </c>
      <c r="BV15" s="28">
        <v>8.3131385990729498</v>
      </c>
      <c r="BW15" s="28">
        <v>0.92368320463852405</v>
      </c>
      <c r="BX15" s="28">
        <v>9.2368218037114804</v>
      </c>
      <c r="BY15" s="28">
        <v>1.4373310619994801E-2</v>
      </c>
      <c r="BZ15" s="28">
        <v>9.9506454923747594</v>
      </c>
      <c r="CA15" s="28">
        <v>1.00355525106813</v>
      </c>
      <c r="CB15" s="28">
        <v>6.2061315277479198E-2</v>
      </c>
      <c r="CC15" s="28">
        <v>2.541714071551E-2</v>
      </c>
      <c r="CD15" s="28">
        <v>3.0921808451418401E-2</v>
      </c>
      <c r="CE15" s="28">
        <v>2.83109204847963E-2</v>
      </c>
      <c r="CF15" s="28">
        <v>0.12001866962086</v>
      </c>
      <c r="CG15" s="28">
        <v>1.43669758649007E-2</v>
      </c>
      <c r="CH15" s="28">
        <v>23.925663261627999</v>
      </c>
      <c r="CI15" s="28">
        <v>0.34453162254666903</v>
      </c>
      <c r="CJ15" s="28">
        <v>0.193117026846784</v>
      </c>
      <c r="CK15" s="28">
        <v>3.0107564609203101</v>
      </c>
      <c r="CL15" s="28">
        <v>1.67927986022696E-2</v>
      </c>
      <c r="CM15" s="28">
        <v>0</v>
      </c>
      <c r="CN15" s="28">
        <v>0.112231562470719</v>
      </c>
      <c r="CO15" s="28">
        <v>177.73190848129099</v>
      </c>
      <c r="CP15" s="28">
        <v>93.2931538722531</v>
      </c>
      <c r="CQ15" s="28">
        <v>84.438754609037801</v>
      </c>
      <c r="CR15" s="28">
        <v>1.6699478055743799E-2</v>
      </c>
      <c r="CS15" s="28">
        <v>4.6645744803981498E-4</v>
      </c>
      <c r="CT15" s="28">
        <v>14.914000121254199</v>
      </c>
      <c r="CU15" s="28">
        <v>1.13816597496651E-2</v>
      </c>
      <c r="CV15" s="28">
        <v>30.613056322580199</v>
      </c>
      <c r="CW15" s="28">
        <v>0.103088950985741</v>
      </c>
      <c r="CX15" s="28">
        <v>2.6215346373672399E-2</v>
      </c>
      <c r="CY15" s="28">
        <v>43.732941351543502</v>
      </c>
      <c r="CZ15" s="28">
        <v>0</v>
      </c>
      <c r="DA15" s="28">
        <v>5.7841862464657098E-2</v>
      </c>
      <c r="DB15" s="28">
        <v>0.124266472659931</v>
      </c>
      <c r="DC15" s="28">
        <v>1.3994018860541101E-3</v>
      </c>
      <c r="DD15" s="28">
        <v>7.39583374945573</v>
      </c>
      <c r="DE15" s="28">
        <v>0.67246509151143297</v>
      </c>
      <c r="DF15" s="28">
        <v>0.44453693144176698</v>
      </c>
      <c r="DG15" s="28">
        <v>0</v>
      </c>
      <c r="DH15" s="28">
        <v>0.38698721479874498</v>
      </c>
      <c r="DI15" s="28">
        <v>3.64653295630769</v>
      </c>
      <c r="DJ15" s="28">
        <v>1.47536096921972</v>
      </c>
      <c r="DK15" s="28">
        <v>3.4034369887068201</v>
      </c>
      <c r="DL15" s="28">
        <v>217.43312808302599</v>
      </c>
      <c r="DM15" s="28">
        <v>1.2498524579716299</v>
      </c>
      <c r="DN15" s="28">
        <v>1.5895320088570599</v>
      </c>
      <c r="DP15" s="26">
        <f t="shared" si="18"/>
        <v>1.0336192244911582</v>
      </c>
      <c r="DQ15" s="13">
        <f t="shared" si="0"/>
        <v>-0.95156696058196022</v>
      </c>
      <c r="DR15" s="13">
        <f t="shared" si="1"/>
        <v>-0.95210148501346259</v>
      </c>
      <c r="DS15" s="13">
        <f t="shared" si="2"/>
        <v>-0.95215428489197063</v>
      </c>
      <c r="DT15" s="13">
        <f t="shared" si="3"/>
        <v>-0.95154530630702616</v>
      </c>
      <c r="DU15" s="13">
        <f t="shared" si="3"/>
        <v>-0.95212191254581124</v>
      </c>
      <c r="DV15" s="13">
        <f t="shared" si="4"/>
        <v>-0.95536324615031487</v>
      </c>
      <c r="DW15" s="13">
        <f t="shared" si="5"/>
        <v>-0.95260269347119708</v>
      </c>
      <c r="DX15" s="13">
        <f t="shared" si="6"/>
        <v>-0.95131782404194676</v>
      </c>
      <c r="DY15" s="13">
        <f t="shared" si="7"/>
        <v>-0.95131768914530423</v>
      </c>
      <c r="DZ15" s="13">
        <f t="shared" si="7"/>
        <v>-0.95131776292969716</v>
      </c>
      <c r="EA15" s="13">
        <f t="shared" si="7"/>
        <v>-0.9513177870443168</v>
      </c>
      <c r="EB15" s="13">
        <f t="shared" si="8"/>
        <v>-0.95131799386374016</v>
      </c>
      <c r="EC15" s="13">
        <f t="shared" si="8"/>
        <v>-0.95136434357602617</v>
      </c>
      <c r="ED15" s="13">
        <f t="shared" si="8"/>
        <v>-0.95131772834905637</v>
      </c>
      <c r="EE15" s="13">
        <f t="shared" si="8"/>
        <v>-0.9512390928209622</v>
      </c>
      <c r="EF15" s="13">
        <f t="shared" si="9"/>
        <v>-0.95131776226212372</v>
      </c>
      <c r="EG15" s="13">
        <f t="shared" si="10"/>
        <v>-0.95131839103083427</v>
      </c>
      <c r="EH15" s="13">
        <f t="shared" si="11"/>
        <v>-0.95152901586252692</v>
      </c>
      <c r="EI15" s="13">
        <f t="shared" si="12"/>
        <v>-0.95131762917309814</v>
      </c>
      <c r="EJ15" s="13">
        <f t="shared" si="12"/>
        <v>-0.95131803909041379</v>
      </c>
      <c r="EK15" s="13">
        <f t="shared" si="13"/>
        <v>-0.94379088192196636</v>
      </c>
      <c r="EL15" s="13">
        <f t="shared" si="14"/>
        <v>-0.95131926599427141</v>
      </c>
      <c r="EM15" s="13">
        <f t="shared" si="14"/>
        <v>-0.95131907079158495</v>
      </c>
      <c r="EN15" s="13">
        <f t="shared" si="14"/>
        <v>-0.95131573887834608</v>
      </c>
      <c r="EO15" s="13">
        <f t="shared" si="14"/>
        <v>-0.95132159802198391</v>
      </c>
      <c r="EP15" s="13">
        <f t="shared" si="14"/>
        <v>-0.95131574308573663</v>
      </c>
      <c r="EQ15" s="13">
        <f t="shared" si="15"/>
        <v>-0.95131814138996595</v>
      </c>
      <c r="ER15" s="13">
        <f t="shared" si="16"/>
        <v>-0.95131784922745899</v>
      </c>
      <c r="ES15" s="13">
        <f t="shared" si="17"/>
        <v>-0.95131842319864379</v>
      </c>
      <c r="ET15" s="13"/>
    </row>
    <row r="16" spans="1:150" x14ac:dyDescent="0.25">
      <c r="A16" s="78" t="s">
        <v>557</v>
      </c>
      <c r="B16" s="77">
        <v>2909.7295840778802</v>
      </c>
      <c r="C16" s="77">
        <v>57.806860506382598</v>
      </c>
      <c r="D16" s="77">
        <v>192.26331031401301</v>
      </c>
      <c r="E16" s="77">
        <v>216.20433059808701</v>
      </c>
      <c r="F16" s="77">
        <v>177.091845283244</v>
      </c>
      <c r="G16" s="77">
        <v>12.581661400683601</v>
      </c>
      <c r="H16" s="77">
        <v>1492.6779577933</v>
      </c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F16" s="28" t="s">
        <v>558</v>
      </c>
      <c r="AG16" s="28">
        <v>2.4772872386117402</v>
      </c>
      <c r="AH16" s="28">
        <v>47.2226514356013</v>
      </c>
      <c r="AI16" s="28">
        <v>0</v>
      </c>
      <c r="AJ16" s="28">
        <v>0</v>
      </c>
      <c r="AK16" s="28">
        <v>0</v>
      </c>
      <c r="AL16" s="28">
        <v>112.349132314367</v>
      </c>
      <c r="AM16" s="28">
        <v>112.349132314367</v>
      </c>
      <c r="AN16" s="28">
        <v>31.183005252831499</v>
      </c>
      <c r="AO16" s="28">
        <v>0.91219262081337305</v>
      </c>
      <c r="AP16" s="28">
        <v>17.096147079231599</v>
      </c>
      <c r="AQ16" s="28">
        <v>0</v>
      </c>
      <c r="AR16" s="28">
        <v>0</v>
      </c>
      <c r="AS16" s="28">
        <v>0</v>
      </c>
      <c r="AT16" s="28">
        <v>311.57398352496898</v>
      </c>
      <c r="AU16" s="28">
        <v>2908.2885867821801</v>
      </c>
      <c r="AV16" s="28">
        <v>85.582258287293001</v>
      </c>
      <c r="AW16" s="28">
        <v>67.726271255434099</v>
      </c>
      <c r="AX16" s="28">
        <v>13.0616558069379</v>
      </c>
      <c r="AY16" s="28">
        <v>6.9827493587834896E-2</v>
      </c>
      <c r="AZ16" s="28">
        <v>0.26391605136493601</v>
      </c>
      <c r="BA16" s="28">
        <v>76.878328586085502</v>
      </c>
      <c r="BB16" s="28">
        <v>76.878328586085502</v>
      </c>
      <c r="BC16" s="28">
        <v>177.03734753203801</v>
      </c>
      <c r="BD16" s="28">
        <v>0</v>
      </c>
      <c r="BE16" s="28">
        <v>0</v>
      </c>
      <c r="BF16" s="28">
        <v>436335.87894420599</v>
      </c>
      <c r="BG16" s="28">
        <v>0</v>
      </c>
      <c r="BH16" s="28">
        <v>9.7816051278482306</v>
      </c>
      <c r="BI16" s="28">
        <v>6.0734277430696002</v>
      </c>
      <c r="BJ16" s="28">
        <v>0.32341094642867702</v>
      </c>
      <c r="BK16" s="28">
        <v>9.3601768535310494</v>
      </c>
      <c r="BL16" s="28">
        <v>7.0032805320480298</v>
      </c>
      <c r="BM16" s="28">
        <v>0</v>
      </c>
      <c r="BN16" s="28">
        <v>0</v>
      </c>
      <c r="BO16" s="28">
        <v>1.1051385173520201</v>
      </c>
      <c r="BP16" s="28">
        <v>0</v>
      </c>
      <c r="BQ16" s="28">
        <v>74.817663333259404</v>
      </c>
      <c r="BR16" s="28">
        <v>0.13370975552704201</v>
      </c>
      <c r="BS16" s="28">
        <v>57.777050557493702</v>
      </c>
      <c r="BT16" s="28">
        <v>0</v>
      </c>
      <c r="BU16" s="28">
        <v>1607.40056317068</v>
      </c>
      <c r="BV16" s="28">
        <v>172.94885678224301</v>
      </c>
      <c r="BW16" s="28">
        <v>19.216568263364099</v>
      </c>
      <c r="BX16" s="28">
        <v>192.165425045608</v>
      </c>
      <c r="BY16" s="28">
        <v>1.7232397075458701E-3</v>
      </c>
      <c r="BZ16" s="28">
        <v>43.741317878437101</v>
      </c>
      <c r="CA16" s="28">
        <v>0.12031831885406501</v>
      </c>
      <c r="CB16" s="28">
        <v>0</v>
      </c>
      <c r="CC16" s="28">
        <v>0</v>
      </c>
      <c r="CD16" s="28">
        <v>0</v>
      </c>
      <c r="CE16" s="28">
        <v>0</v>
      </c>
      <c r="CF16" s="28">
        <v>0</v>
      </c>
      <c r="CG16" s="28">
        <v>4.8461439728390503E-2</v>
      </c>
      <c r="CH16" s="28">
        <v>731.59215225317803</v>
      </c>
      <c r="CI16" s="28">
        <v>0.165373326719467</v>
      </c>
      <c r="CJ16" s="28">
        <v>13.210451232108101</v>
      </c>
      <c r="CK16" s="28">
        <v>16.854524435478901</v>
      </c>
      <c r="CL16" s="28">
        <v>2.0245970887966602E-2</v>
      </c>
      <c r="CM16" s="28">
        <v>0</v>
      </c>
      <c r="CN16" s="28">
        <v>10.261205024333499</v>
      </c>
      <c r="CO16" s="28">
        <v>216.113157448149</v>
      </c>
      <c r="CP16" s="28">
        <v>177.01651828414199</v>
      </c>
      <c r="CQ16" s="28">
        <v>39.0966391640073</v>
      </c>
      <c r="CR16" s="28">
        <v>0.122734018199154</v>
      </c>
      <c r="CS16" s="28">
        <v>1.5902147852973699E-4</v>
      </c>
      <c r="CT16" s="28">
        <v>8.5603708504880398</v>
      </c>
      <c r="CU16" s="28">
        <v>0.95502096793928404</v>
      </c>
      <c r="CV16" s="28">
        <v>49.896172886456398</v>
      </c>
      <c r="CW16" s="28">
        <v>2.6489647569128598</v>
      </c>
      <c r="CX16" s="28">
        <v>0.51717959754625498</v>
      </c>
      <c r="CY16" s="28">
        <v>71.280247909742698</v>
      </c>
      <c r="CZ16" s="28">
        <v>21.261989365062199</v>
      </c>
      <c r="DA16" s="28">
        <v>4.1500469033328297E-2</v>
      </c>
      <c r="DB16" s="28">
        <v>2.43197719098089</v>
      </c>
      <c r="DC16" s="28">
        <v>1.9291861086768399E-3</v>
      </c>
      <c r="DD16" s="28">
        <v>12.5764874507404</v>
      </c>
      <c r="DE16" s="28">
        <v>226.98056916830001</v>
      </c>
      <c r="DF16" s="28">
        <v>0</v>
      </c>
      <c r="DG16" s="28">
        <v>0</v>
      </c>
      <c r="DH16" s="28">
        <v>4.6396673443233699E-2</v>
      </c>
      <c r="DI16" s="28">
        <v>21.167167093949502</v>
      </c>
      <c r="DJ16" s="28">
        <v>0</v>
      </c>
      <c r="DK16" s="28">
        <v>3.9791387698209202</v>
      </c>
      <c r="DL16" s="28">
        <v>1491.86003494325</v>
      </c>
      <c r="DM16" s="28">
        <v>0</v>
      </c>
      <c r="DN16" s="28">
        <v>9.5947990684981495</v>
      </c>
      <c r="DP16" s="26">
        <f t="shared" si="18"/>
        <v>1.0774472976828722</v>
      </c>
      <c r="DQ16" s="13">
        <f t="shared" si="0"/>
        <v>-4.9523409446198998E-4</v>
      </c>
      <c r="DR16" s="13">
        <f t="shared" si="1"/>
        <v>-5.1568185208060468E-4</v>
      </c>
      <c r="DS16" s="13">
        <f t="shared" si="2"/>
        <v>-5.0912089386756965E-4</v>
      </c>
      <c r="DT16" s="13">
        <f t="shared" si="3"/>
        <v>-4.2169899967222019E-4</v>
      </c>
      <c r="DU16" s="13">
        <f t="shared" si="3"/>
        <v>-4.2535554915882181E-4</v>
      </c>
      <c r="DV16" s="13">
        <f t="shared" si="4"/>
        <v>-4.1122946949752781E-4</v>
      </c>
      <c r="DW16" s="13">
        <f t="shared" si="5"/>
        <v>-5.4795667463279033E-4</v>
      </c>
      <c r="DX16" s="13" t="e">
        <f t="shared" si="6"/>
        <v>#DIV/0!</v>
      </c>
      <c r="DY16" s="13" t="str">
        <f t="shared" si="7"/>
        <v/>
      </c>
      <c r="DZ16" s="13" t="str">
        <f t="shared" si="7"/>
        <v/>
      </c>
      <c r="EA16" s="13" t="str">
        <f t="shared" si="7"/>
        <v/>
      </c>
      <c r="EB16" s="13" t="e">
        <f t="shared" si="8"/>
        <v>#DIV/0!</v>
      </c>
      <c r="EC16" s="13" t="str">
        <f t="shared" si="8"/>
        <v/>
      </c>
      <c r="ED16" s="13" t="str">
        <f t="shared" si="8"/>
        <v/>
      </c>
      <c r="EE16" s="13" t="str">
        <f t="shared" si="8"/>
        <v/>
      </c>
      <c r="EF16" s="13" t="e">
        <f t="shared" si="9"/>
        <v>#DIV/0!</v>
      </c>
      <c r="EG16" s="13" t="str">
        <f t="shared" si="10"/>
        <v/>
      </c>
      <c r="EH16" s="13" t="str">
        <f t="shared" si="11"/>
        <v/>
      </c>
      <c r="EI16" s="13" t="e">
        <f t="shared" si="12"/>
        <v>#DIV/0!</v>
      </c>
      <c r="EJ16" s="13" t="str">
        <f t="shared" si="12"/>
        <v/>
      </c>
      <c r="EK16" s="13" t="e">
        <f t="shared" si="13"/>
        <v>#DIV/0!</v>
      </c>
      <c r="EL16" s="13" t="str">
        <f t="shared" si="14"/>
        <v/>
      </c>
      <c r="EM16" s="13" t="str">
        <f t="shared" si="14"/>
        <v/>
      </c>
      <c r="EN16" s="13" t="str">
        <f t="shared" si="14"/>
        <v/>
      </c>
      <c r="EO16" s="13" t="str">
        <f t="shared" si="14"/>
        <v/>
      </c>
      <c r="EP16" s="13" t="str">
        <f t="shared" si="14"/>
        <v/>
      </c>
      <c r="EQ16" s="13" t="str">
        <f t="shared" si="15"/>
        <v/>
      </c>
      <c r="ER16" s="13" t="str">
        <f t="shared" si="16"/>
        <v/>
      </c>
      <c r="ES16" s="13" t="str">
        <f t="shared" si="17"/>
        <v/>
      </c>
      <c r="ET16" s="13"/>
    </row>
    <row r="17" spans="1:150" x14ac:dyDescent="0.25">
      <c r="A17" s="112" t="s">
        <v>559</v>
      </c>
      <c r="B17" s="15">
        <v>5235.6343238342797</v>
      </c>
      <c r="C17" s="15">
        <v>98.243706646939202</v>
      </c>
      <c r="D17" s="15">
        <v>280.04898938453101</v>
      </c>
      <c r="E17" s="15">
        <v>659.26473904590898</v>
      </c>
      <c r="F17" s="15">
        <v>538.89321505318105</v>
      </c>
      <c r="G17" s="15">
        <v>38.9764419914505</v>
      </c>
      <c r="H17" s="15">
        <v>1525.19877671004</v>
      </c>
      <c r="AF17" s="28" t="s">
        <v>440</v>
      </c>
      <c r="AG17" s="28">
        <v>33.214608571929197</v>
      </c>
      <c r="AH17" s="28">
        <v>42.873727042669998</v>
      </c>
      <c r="AI17" s="28">
        <v>0</v>
      </c>
      <c r="AJ17" s="28">
        <v>0</v>
      </c>
      <c r="AK17" s="28">
        <v>0</v>
      </c>
      <c r="AL17" s="28">
        <v>101.594008631615</v>
      </c>
      <c r="AM17" s="28">
        <v>101.594008631615</v>
      </c>
      <c r="AN17" s="28">
        <v>26.895050018088899</v>
      </c>
      <c r="AO17" s="28">
        <v>10.663282369507399</v>
      </c>
      <c r="AP17" s="28">
        <v>19.27452295794</v>
      </c>
      <c r="AQ17" s="28">
        <v>0</v>
      </c>
      <c r="AR17" s="28">
        <v>0</v>
      </c>
      <c r="AS17" s="28">
        <v>0</v>
      </c>
      <c r="AT17" s="28">
        <v>285.44247690317599</v>
      </c>
      <c r="AU17" s="28">
        <v>5234.8234188175502</v>
      </c>
      <c r="AV17" s="28">
        <v>76.832556735435702</v>
      </c>
      <c r="AW17" s="28">
        <v>54.7741607529615</v>
      </c>
      <c r="AX17" s="28">
        <v>15.5750831599725</v>
      </c>
      <c r="AY17" s="28">
        <v>0.93622252689729202</v>
      </c>
      <c r="AZ17" s="28">
        <v>3.5384974456174798</v>
      </c>
      <c r="BA17" s="28">
        <v>84.248632611472303</v>
      </c>
      <c r="BB17" s="28">
        <v>84.248632611472303</v>
      </c>
      <c r="BC17" s="28">
        <v>146.70041757744599</v>
      </c>
      <c r="BD17" s="28">
        <v>0</v>
      </c>
      <c r="BE17" s="28">
        <v>0</v>
      </c>
      <c r="BF17" s="28">
        <v>1328068.7841002599</v>
      </c>
      <c r="BG17" s="28">
        <v>0</v>
      </c>
      <c r="BH17" s="28">
        <v>41.973943829579397</v>
      </c>
      <c r="BI17" s="28">
        <v>7.2951616586224404</v>
      </c>
      <c r="BJ17" s="28">
        <v>4.3361805474989099</v>
      </c>
      <c r="BK17" s="28">
        <v>42.926215606955203</v>
      </c>
      <c r="BL17" s="28">
        <v>7.4555372093894796</v>
      </c>
      <c r="BM17" s="28">
        <v>0</v>
      </c>
      <c r="BN17" s="28">
        <v>0</v>
      </c>
      <c r="BO17" s="28">
        <v>14.8172835015208</v>
      </c>
      <c r="BP17" s="28">
        <v>0</v>
      </c>
      <c r="BQ17" s="28">
        <v>60.509368966243798</v>
      </c>
      <c r="BR17" s="28">
        <v>1.79272406198945</v>
      </c>
      <c r="BS17" s="28">
        <v>98.229443568842001</v>
      </c>
      <c r="BT17" s="28">
        <v>0</v>
      </c>
      <c r="BU17" s="28">
        <v>1629.5961893108899</v>
      </c>
      <c r="BV17" s="28">
        <v>252.01215617983101</v>
      </c>
      <c r="BW17" s="28">
        <v>28.001353203370801</v>
      </c>
      <c r="BX17" s="28">
        <v>280.01350938320098</v>
      </c>
      <c r="BY17" s="28">
        <v>2.3104618139321E-2</v>
      </c>
      <c r="BZ17" s="28">
        <v>50.406652294791002</v>
      </c>
      <c r="CA17" s="28">
        <v>1.61318667188561</v>
      </c>
      <c r="CB17" s="28">
        <v>0</v>
      </c>
      <c r="CC17" s="28">
        <v>0</v>
      </c>
      <c r="CD17" s="28">
        <v>0</v>
      </c>
      <c r="CE17" s="28">
        <v>0</v>
      </c>
      <c r="CF17" s="28">
        <v>0</v>
      </c>
      <c r="CG17" s="28">
        <v>9.9377346406741701E-2</v>
      </c>
      <c r="CH17" s="28">
        <v>627.82084254193899</v>
      </c>
      <c r="CI17" s="28">
        <v>1.61185141244619</v>
      </c>
      <c r="CJ17" s="28">
        <v>11.053661841851399</v>
      </c>
      <c r="CK17" s="28">
        <v>26.008864586605799</v>
      </c>
      <c r="CL17" s="28">
        <v>8.7991954342278605E-2</v>
      </c>
      <c r="CM17" s="28">
        <v>0</v>
      </c>
      <c r="CN17" s="28">
        <v>8.4232396005224892</v>
      </c>
      <c r="CO17" s="28">
        <v>659.12892686871999</v>
      </c>
      <c r="CP17" s="28">
        <v>538.78243329794896</v>
      </c>
      <c r="CQ17" s="28">
        <v>120.346493570771</v>
      </c>
      <c r="CR17" s="28">
        <v>0.166892795846492</v>
      </c>
      <c r="CS17" s="28">
        <v>2.1320995166366199E-3</v>
      </c>
      <c r="CT17" s="28">
        <v>70.858075549088596</v>
      </c>
      <c r="CU17" s="28">
        <v>0.78799226607582795</v>
      </c>
      <c r="CV17" s="28">
        <v>170.458146497131</v>
      </c>
      <c r="CW17" s="28">
        <v>2.49370350259318</v>
      </c>
      <c r="CX17" s="28">
        <v>0.51308951702243699</v>
      </c>
      <c r="CY17" s="28">
        <v>243.51164470312</v>
      </c>
      <c r="CZ17" s="28">
        <v>17.1958278202783</v>
      </c>
      <c r="DA17" s="28">
        <v>0.281234804146893</v>
      </c>
      <c r="DB17" s="28">
        <v>2.41701488230074</v>
      </c>
      <c r="DC17" s="28">
        <v>7.5199389319708697E-3</v>
      </c>
      <c r="DD17" s="28">
        <v>38.968409617002003</v>
      </c>
      <c r="DE17" s="28">
        <v>184.588140774577</v>
      </c>
      <c r="DF17" s="28">
        <v>0</v>
      </c>
      <c r="DG17" s="28">
        <v>0</v>
      </c>
      <c r="DH17" s="28">
        <v>0.62207150203349904</v>
      </c>
      <c r="DI17" s="28">
        <v>22.627236379543699</v>
      </c>
      <c r="DJ17" s="28">
        <v>0</v>
      </c>
      <c r="DK17" s="28">
        <v>8.3590734972998906</v>
      </c>
      <c r="DL17" s="28">
        <v>1525.1101214195501</v>
      </c>
      <c r="DM17" s="28">
        <v>0</v>
      </c>
      <c r="DN17" s="28">
        <v>10.1608621627655</v>
      </c>
      <c r="DP17" s="26">
        <f t="shared" si="18"/>
        <v>1.0685105071587131</v>
      </c>
      <c r="DQ17" s="13">
        <f t="shared" si="0"/>
        <v>-1.5488190476520148E-4</v>
      </c>
      <c r="DR17" s="13">
        <f t="shared" si="1"/>
        <v>-1.4518057781002562E-4</v>
      </c>
      <c r="DS17" s="13">
        <f t="shared" si="2"/>
        <v>-1.2669212414586543E-4</v>
      </c>
      <c r="DT17" s="13">
        <f t="shared" si="3"/>
        <v>-2.0600552273665286E-4</v>
      </c>
      <c r="DU17" s="13">
        <f t="shared" si="3"/>
        <v>-2.055727408280026E-4</v>
      </c>
      <c r="DV17" s="13">
        <f t="shared" si="4"/>
        <v>-2.060828038192671E-4</v>
      </c>
      <c r="DW17" s="13">
        <f t="shared" si="5"/>
        <v>-5.8127040123341777E-5</v>
      </c>
      <c r="DX17" s="13" t="e">
        <f t="shared" si="6"/>
        <v>#DIV/0!</v>
      </c>
      <c r="DY17" s="13" t="str">
        <f t="shared" si="7"/>
        <v/>
      </c>
      <c r="DZ17" s="13" t="str">
        <f t="shared" si="7"/>
        <v/>
      </c>
      <c r="EA17" s="13" t="str">
        <f t="shared" si="7"/>
        <v/>
      </c>
      <c r="EB17" s="13" t="e">
        <f t="shared" si="8"/>
        <v>#DIV/0!</v>
      </c>
      <c r="EC17" s="13" t="str">
        <f t="shared" si="8"/>
        <v/>
      </c>
      <c r="ED17" s="13" t="str">
        <f t="shared" si="8"/>
        <v/>
      </c>
      <c r="EE17" s="13" t="str">
        <f t="shared" si="8"/>
        <v/>
      </c>
      <c r="EF17" s="13" t="e">
        <f t="shared" si="9"/>
        <v>#DIV/0!</v>
      </c>
      <c r="EG17" s="13" t="str">
        <f t="shared" si="10"/>
        <v/>
      </c>
      <c r="EH17" s="13" t="str">
        <f t="shared" si="11"/>
        <v/>
      </c>
      <c r="EI17" s="13" t="e">
        <f t="shared" si="12"/>
        <v>#DIV/0!</v>
      </c>
      <c r="EJ17" s="13" t="str">
        <f t="shared" si="12"/>
        <v/>
      </c>
      <c r="EK17" s="13" t="e">
        <f t="shared" si="13"/>
        <v>#DIV/0!</v>
      </c>
      <c r="EL17" s="13" t="str">
        <f t="shared" si="14"/>
        <v/>
      </c>
      <c r="EM17" s="13" t="str">
        <f t="shared" si="14"/>
        <v/>
      </c>
      <c r="EN17" s="13" t="str">
        <f t="shared" si="14"/>
        <v/>
      </c>
      <c r="EO17" s="13" t="str">
        <f t="shared" si="14"/>
        <v/>
      </c>
      <c r="EP17" s="13" t="str">
        <f t="shared" si="14"/>
        <v/>
      </c>
      <c r="EQ17" s="13" t="str">
        <f t="shared" si="15"/>
        <v/>
      </c>
      <c r="ER17" s="13" t="str">
        <f t="shared" si="16"/>
        <v/>
      </c>
      <c r="ES17" s="13" t="str">
        <f t="shared" si="17"/>
        <v/>
      </c>
      <c r="ET17" s="13"/>
    </row>
    <row r="18" spans="1:150" x14ac:dyDescent="0.25">
      <c r="A18" s="78" t="s">
        <v>560</v>
      </c>
      <c r="B18" s="15">
        <v>964541.220763608</v>
      </c>
      <c r="C18" s="15">
        <v>9134.9184545355001</v>
      </c>
      <c r="D18" s="15">
        <v>48598.938899066699</v>
      </c>
      <c r="E18" s="15">
        <v>130517.87920697599</v>
      </c>
      <c r="F18" s="15">
        <v>102827.80140335399</v>
      </c>
      <c r="G18" s="15">
        <v>5365.5351799372502</v>
      </c>
      <c r="H18" s="15">
        <v>288426.17497643398</v>
      </c>
      <c r="AF18" s="28" t="s">
        <v>561</v>
      </c>
      <c r="AG18" s="28">
        <v>26337.246629178699</v>
      </c>
      <c r="AH18" s="28">
        <v>4577.4392261755502</v>
      </c>
      <c r="AI18" s="28">
        <v>0</v>
      </c>
      <c r="AJ18" s="28">
        <v>0</v>
      </c>
      <c r="AK18" s="28">
        <v>0</v>
      </c>
      <c r="AL18" s="28">
        <v>10546.168729286501</v>
      </c>
      <c r="AM18" s="28">
        <v>10546.168729286501</v>
      </c>
      <c r="AN18" s="28">
        <v>1829.13364143372</v>
      </c>
      <c r="AO18" s="28">
        <v>8377.2498127638301</v>
      </c>
      <c r="AP18" s="28">
        <v>4820.0372220100799</v>
      </c>
      <c r="AQ18" s="28">
        <v>0</v>
      </c>
      <c r="AR18" s="28">
        <v>0</v>
      </c>
      <c r="AS18" s="28">
        <v>0</v>
      </c>
      <c r="AT18" s="28">
        <v>32361.629409134399</v>
      </c>
      <c r="AU18" s="28">
        <v>964536.52241031302</v>
      </c>
      <c r="AV18" s="28">
        <v>7564.1859341106801</v>
      </c>
      <c r="AW18" s="28">
        <v>905.73203287220394</v>
      </c>
      <c r="AX18" s="28">
        <v>4398.16853696406</v>
      </c>
      <c r="AY18" s="28">
        <v>742.36689555216697</v>
      </c>
      <c r="AZ18" s="28">
        <v>2805.82344248563</v>
      </c>
      <c r="BA18" s="28">
        <v>19630.562727031898</v>
      </c>
      <c r="BB18" s="28">
        <v>19630.562727031898</v>
      </c>
      <c r="BC18" s="28">
        <v>5334.2493877774004</v>
      </c>
      <c r="BD18" s="28">
        <v>0</v>
      </c>
      <c r="BE18" s="28">
        <v>0</v>
      </c>
      <c r="BF18" s="28">
        <v>253463866.66126001</v>
      </c>
      <c r="BG18" s="28">
        <v>0</v>
      </c>
      <c r="BH18" s="28">
        <v>28838.4817517386</v>
      </c>
      <c r="BI18" s="28">
        <v>2089.7457854119398</v>
      </c>
      <c r="BJ18" s="28">
        <v>3438.3362843088198</v>
      </c>
      <c r="BK18" s="28">
        <v>29922.600917217002</v>
      </c>
      <c r="BL18" s="28">
        <v>1603.5744879817601</v>
      </c>
      <c r="BM18" s="28">
        <v>0</v>
      </c>
      <c r="BN18" s="28">
        <v>0</v>
      </c>
      <c r="BO18" s="28">
        <v>11749.232636336499</v>
      </c>
      <c r="BP18" s="28">
        <v>0</v>
      </c>
      <c r="BQ18" s="28">
        <v>1000.5681497139</v>
      </c>
      <c r="BR18" s="28">
        <v>1421.5283857909101</v>
      </c>
      <c r="BS18" s="28">
        <v>9134.8485930984207</v>
      </c>
      <c r="BT18" s="28">
        <v>0</v>
      </c>
      <c r="BU18" s="28">
        <v>299275.23956712201</v>
      </c>
      <c r="BV18" s="28">
        <v>43738.775257042398</v>
      </c>
      <c r="BW18" s="28">
        <v>4859.86141615216</v>
      </c>
      <c r="BX18" s="28">
        <v>48598.636673194502</v>
      </c>
      <c r="BY18" s="28">
        <v>18.320611996730701</v>
      </c>
      <c r="BZ18" s="28">
        <v>13252.380576715101</v>
      </c>
      <c r="CA18" s="28">
        <v>1279.1644154222299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16.347688145196301</v>
      </c>
      <c r="CH18" s="28">
        <v>40241.8648009061</v>
      </c>
      <c r="CI18" s="28">
        <v>367.94291314340501</v>
      </c>
      <c r="CJ18" s="28">
        <v>523.18220704707403</v>
      </c>
      <c r="CK18" s="28">
        <v>3587.6527196768102</v>
      </c>
      <c r="CL18" s="28">
        <v>18.2282532779973</v>
      </c>
      <c r="CM18" s="28">
        <v>0</v>
      </c>
      <c r="CN18" s="28">
        <v>366.48089968418702</v>
      </c>
      <c r="CO18" s="28">
        <v>130517.46002294301</v>
      </c>
      <c r="CP18" s="28">
        <v>102827.48050619601</v>
      </c>
      <c r="CQ18" s="28">
        <v>27689.9795167468</v>
      </c>
      <c r="CR18" s="28">
        <v>20.605959272915602</v>
      </c>
      <c r="CS18" s="28">
        <v>0.49659433820003601</v>
      </c>
      <c r="CT18" s="28">
        <v>15961.2850654056</v>
      </c>
      <c r="CU18" s="28">
        <v>35.097788319912702</v>
      </c>
      <c r="CV18" s="28">
        <v>33543.764191427297</v>
      </c>
      <c r="CW18" s="28">
        <v>172.900886765103</v>
      </c>
      <c r="CX18" s="28">
        <v>40.188476881782599</v>
      </c>
      <c r="CY18" s="28">
        <v>47919.648735263501</v>
      </c>
      <c r="CZ18" s="28">
        <v>284.345717408925</v>
      </c>
      <c r="DA18" s="28">
        <v>62.104006718034398</v>
      </c>
      <c r="DB18" s="28">
        <v>190.02925205994299</v>
      </c>
      <c r="DC18" s="28">
        <v>1.5248687698760399</v>
      </c>
      <c r="DD18" s="28">
        <v>5365.51173882284</v>
      </c>
      <c r="DE18" s="28">
        <v>3891.5674189691299</v>
      </c>
      <c r="DF18" s="28">
        <v>0</v>
      </c>
      <c r="DG18" s="28">
        <v>0</v>
      </c>
      <c r="DH18" s="28">
        <v>493.26717775448498</v>
      </c>
      <c r="DI18" s="28">
        <v>4925.2171019816897</v>
      </c>
      <c r="DJ18" s="28">
        <v>0</v>
      </c>
      <c r="DK18" s="28">
        <v>4385.8765539506803</v>
      </c>
      <c r="DL18" s="28">
        <v>288424.52956353902</v>
      </c>
      <c r="DM18" s="28">
        <v>0</v>
      </c>
      <c r="DN18" s="28">
        <v>2151.8210612181601</v>
      </c>
      <c r="DP18" s="26">
        <f t="shared" si="18"/>
        <v>1.037620621311242</v>
      </c>
      <c r="DQ18" s="13">
        <f t="shared" si="0"/>
        <v>-4.8710756926096445E-6</v>
      </c>
      <c r="DR18" s="13">
        <f t="shared" si="1"/>
        <v>-7.6477351633901809E-6</v>
      </c>
      <c r="DS18" s="13">
        <f t="shared" si="2"/>
        <v>-6.21877512233914E-6</v>
      </c>
      <c r="DT18" s="13">
        <f t="shared" si="3"/>
        <v>-3.2116981637660722E-6</v>
      </c>
      <c r="DU18" s="13">
        <f t="shared" si="3"/>
        <v>-3.1207237109852478E-6</v>
      </c>
      <c r="DV18" s="13">
        <f t="shared" si="4"/>
        <v>-4.3688306243545186E-6</v>
      </c>
      <c r="DW18" s="13">
        <f t="shared" si="5"/>
        <v>-5.7047974064413881E-6</v>
      </c>
      <c r="DX18" s="13" t="e">
        <f t="shared" si="6"/>
        <v>#DIV/0!</v>
      </c>
      <c r="DY18" s="13" t="str">
        <f t="shared" si="7"/>
        <v/>
      </c>
      <c r="DZ18" s="13" t="str">
        <f t="shared" si="7"/>
        <v/>
      </c>
      <c r="EA18" s="13" t="str">
        <f t="shared" si="7"/>
        <v/>
      </c>
      <c r="EB18" s="13" t="e">
        <f t="shared" si="8"/>
        <v>#DIV/0!</v>
      </c>
      <c r="EC18" s="13" t="str">
        <f t="shared" si="8"/>
        <v/>
      </c>
      <c r="ED18" s="13" t="str">
        <f t="shared" si="8"/>
        <v/>
      </c>
      <c r="EE18" s="13" t="str">
        <f t="shared" si="8"/>
        <v/>
      </c>
      <c r="EF18" s="13" t="e">
        <f t="shared" si="9"/>
        <v>#DIV/0!</v>
      </c>
      <c r="EG18" s="13" t="str">
        <f t="shared" si="10"/>
        <v/>
      </c>
      <c r="EH18" s="13" t="str">
        <f t="shared" si="11"/>
        <v/>
      </c>
      <c r="EI18" s="13" t="e">
        <f t="shared" si="12"/>
        <v>#DIV/0!</v>
      </c>
      <c r="EJ18" s="13" t="str">
        <f t="shared" si="12"/>
        <v/>
      </c>
      <c r="EK18" s="13" t="e">
        <f t="shared" si="13"/>
        <v>#DIV/0!</v>
      </c>
      <c r="EL18" s="13" t="str">
        <f t="shared" si="14"/>
        <v/>
      </c>
      <c r="EM18" s="13" t="str">
        <f t="shared" si="14"/>
        <v/>
      </c>
      <c r="EN18" s="13" t="str">
        <f t="shared" si="14"/>
        <v/>
      </c>
      <c r="EO18" s="13" t="str">
        <f t="shared" si="14"/>
        <v/>
      </c>
      <c r="EP18" s="13" t="str">
        <f t="shared" si="14"/>
        <v/>
      </c>
      <c r="EQ18" s="13" t="str">
        <f t="shared" si="15"/>
        <v/>
      </c>
      <c r="ER18" s="13" t="str">
        <f t="shared" si="16"/>
        <v/>
      </c>
      <c r="ES18" s="13" t="str">
        <f t="shared" si="17"/>
        <v/>
      </c>
      <c r="ET18" s="13"/>
    </row>
    <row r="19" spans="1:150" x14ac:dyDescent="0.25">
      <c r="A19" s="112" t="s">
        <v>562</v>
      </c>
      <c r="B19" s="15">
        <v>12963.1054775017</v>
      </c>
      <c r="C19" s="15">
        <v>204.392108705129</v>
      </c>
      <c r="D19" s="15">
        <v>622.234692973336</v>
      </c>
      <c r="E19" s="15">
        <v>1972.7618796586701</v>
      </c>
      <c r="F19" s="15">
        <v>1578.1533360845499</v>
      </c>
      <c r="G19" s="15">
        <v>119.288744884062</v>
      </c>
      <c r="H19" s="15">
        <v>2076.6118471157702</v>
      </c>
      <c r="AF19" s="28" t="s">
        <v>563</v>
      </c>
      <c r="AG19" s="28">
        <v>113.468759055467</v>
      </c>
      <c r="AH19" s="28">
        <v>46.352417386115597</v>
      </c>
      <c r="AI19" s="28">
        <v>0</v>
      </c>
      <c r="AJ19" s="28">
        <v>0</v>
      </c>
      <c r="AK19" s="28">
        <v>0</v>
      </c>
      <c r="AL19" s="28">
        <v>108.81432206897099</v>
      </c>
      <c r="AM19" s="28">
        <v>108.81432206897099</v>
      </c>
      <c r="AN19" s="28">
        <v>25.530193882818701</v>
      </c>
      <c r="AO19" s="28">
        <v>36.162389740453797</v>
      </c>
      <c r="AP19" s="28">
        <v>30.238249915501001</v>
      </c>
      <c r="AQ19" s="28">
        <v>0</v>
      </c>
      <c r="AR19" s="28">
        <v>0</v>
      </c>
      <c r="AS19" s="28">
        <v>0</v>
      </c>
      <c r="AT19" s="28">
        <v>315.021631082054</v>
      </c>
      <c r="AU19" s="28">
        <v>12962.4596010736</v>
      </c>
      <c r="AV19" s="28">
        <v>80.892461942780699</v>
      </c>
      <c r="AW19" s="28">
        <v>42.399671794530299</v>
      </c>
      <c r="AX19" s="28">
        <v>26.147155284675001</v>
      </c>
      <c r="AY19" s="28">
        <v>3.1983429859234001</v>
      </c>
      <c r="AZ19" s="28">
        <v>12.0883220973368</v>
      </c>
      <c r="BA19" s="28">
        <v>127.278166161166</v>
      </c>
      <c r="BB19" s="28">
        <v>127.278166161166</v>
      </c>
      <c r="BC19" s="28">
        <v>123.45575850645299</v>
      </c>
      <c r="BD19" s="28">
        <v>0</v>
      </c>
      <c r="BE19" s="28">
        <v>0</v>
      </c>
      <c r="BF19" s="28">
        <v>3889973.2123833601</v>
      </c>
      <c r="BG19" s="28">
        <v>0</v>
      </c>
      <c r="BH19" s="28">
        <v>128.268039930436</v>
      </c>
      <c r="BI19" s="28">
        <v>12.348014973217399</v>
      </c>
      <c r="BJ19" s="28">
        <v>14.8133668942952</v>
      </c>
      <c r="BK19" s="28">
        <v>132.640937694211</v>
      </c>
      <c r="BL19" s="28">
        <v>10.8087173823927</v>
      </c>
      <c r="BM19" s="28">
        <v>0</v>
      </c>
      <c r="BN19" s="28">
        <v>0</v>
      </c>
      <c r="BO19" s="28">
        <v>50.619202231471199</v>
      </c>
      <c r="BP19" s="28">
        <v>0</v>
      </c>
      <c r="BQ19" s="28">
        <v>46.839182155442401</v>
      </c>
      <c r="BR19" s="28">
        <v>6.1243684788786101</v>
      </c>
      <c r="BS19" s="28">
        <v>204.379256988376</v>
      </c>
      <c r="BT19" s="28">
        <v>0</v>
      </c>
      <c r="BU19" s="28">
        <v>2188.1890554848201</v>
      </c>
      <c r="BV19" s="28">
        <v>559.97173943131702</v>
      </c>
      <c r="BW19" s="28">
        <v>62.219095969179399</v>
      </c>
      <c r="BX19" s="28">
        <v>622.19083540049701</v>
      </c>
      <c r="BY19" s="28">
        <v>7.8930742310080002E-2</v>
      </c>
      <c r="BZ19" s="28">
        <v>81.280939921239806</v>
      </c>
      <c r="CA19" s="28">
        <v>5.5110236268212001</v>
      </c>
      <c r="CB19" s="28">
        <v>0</v>
      </c>
      <c r="CC19" s="28">
        <v>0</v>
      </c>
      <c r="CD19" s="28">
        <v>0</v>
      </c>
      <c r="CE19" s="28">
        <v>0</v>
      </c>
      <c r="CF19" s="28">
        <v>0</v>
      </c>
      <c r="CG19" s="28">
        <v>0.28013023165065498</v>
      </c>
      <c r="CH19" s="28">
        <v>587.60088552185005</v>
      </c>
      <c r="CI19" s="28">
        <v>4.9734128663943897</v>
      </c>
      <c r="CJ19" s="28">
        <v>25.742851016055099</v>
      </c>
      <c r="CK19" s="28">
        <v>70.426472693000804</v>
      </c>
      <c r="CL19" s="28">
        <v>0.263731981018204</v>
      </c>
      <c r="CM19" s="28">
        <v>0</v>
      </c>
      <c r="CN19" s="28">
        <v>19.4822160926382</v>
      </c>
      <c r="CO19" s="28">
        <v>1972.7184383562301</v>
      </c>
      <c r="CP19" s="28">
        <v>1578.1177516164801</v>
      </c>
      <c r="CQ19" s="28">
        <v>394.60068673974899</v>
      </c>
      <c r="CR19" s="28">
        <v>0.441810906705908</v>
      </c>
      <c r="CS19" s="28">
        <v>6.6200404548135104E-3</v>
      </c>
      <c r="CT19" s="28">
        <v>217.74080782861199</v>
      </c>
      <c r="CU19" s="28">
        <v>1.82595851761217</v>
      </c>
      <c r="CV19" s="28">
        <v>503.50940855503501</v>
      </c>
      <c r="CW19" s="28">
        <v>6.03703028048304</v>
      </c>
      <c r="CX19" s="28">
        <v>1.2614358547594999</v>
      </c>
      <c r="CY19" s="28">
        <v>719.29923047669399</v>
      </c>
      <c r="CZ19" s="28">
        <v>13.310967804485299</v>
      </c>
      <c r="DA19" s="28">
        <v>0.85899970325788</v>
      </c>
      <c r="DB19" s="28">
        <v>5.9452334562410103</v>
      </c>
      <c r="DC19" s="28">
        <v>2.2401115869420202E-2</v>
      </c>
      <c r="DD19" s="28">
        <v>119.286221848906</v>
      </c>
      <c r="DE19" s="28">
        <v>145.74230093729099</v>
      </c>
      <c r="DF19" s="28">
        <v>0</v>
      </c>
      <c r="DG19" s="28">
        <v>0</v>
      </c>
      <c r="DH19" s="28">
        <v>2.1251428060980002</v>
      </c>
      <c r="DI19" s="28">
        <v>33.0028870784761</v>
      </c>
      <c r="DJ19" s="28">
        <v>0</v>
      </c>
      <c r="DK19" s="28">
        <v>20.925577063602201</v>
      </c>
      <c r="DL19" s="28">
        <v>2076.26130513621</v>
      </c>
      <c r="DM19" s="28">
        <v>0</v>
      </c>
      <c r="DN19" s="28">
        <v>14.6163029137072</v>
      </c>
      <c r="DP19" s="26">
        <f t="shared" si="18"/>
        <v>1.0539083159098162</v>
      </c>
      <c r="DQ19" s="13">
        <f t="shared" si="0"/>
        <v>-4.9824205258579023E-5</v>
      </c>
      <c r="DR19" s="13">
        <f t="shared" si="1"/>
        <v>-6.2877754109116408E-5</v>
      </c>
      <c r="DS19" s="13">
        <f t="shared" si="2"/>
        <v>-7.0483972260394708E-5</v>
      </c>
      <c r="DT19" s="13">
        <f t="shared" si="3"/>
        <v>-2.2020550421170755E-5</v>
      </c>
      <c r="DU19" s="13">
        <f t="shared" si="3"/>
        <v>-2.254816896190488E-5</v>
      </c>
      <c r="DV19" s="13">
        <f t="shared" si="4"/>
        <v>-2.1150655566497672E-5</v>
      </c>
      <c r="DW19" s="13">
        <f t="shared" si="5"/>
        <v>-1.6880476726886638E-4</v>
      </c>
      <c r="DX19" s="13" t="e">
        <f t="shared" si="6"/>
        <v>#DIV/0!</v>
      </c>
      <c r="DY19" s="13" t="str">
        <f t="shared" si="7"/>
        <v/>
      </c>
      <c r="DZ19" s="13" t="str">
        <f t="shared" si="7"/>
        <v/>
      </c>
      <c r="EA19" s="13" t="str">
        <f t="shared" si="7"/>
        <v/>
      </c>
      <c r="EB19" s="13" t="e">
        <f t="shared" si="8"/>
        <v>#DIV/0!</v>
      </c>
      <c r="EC19" s="13" t="str">
        <f t="shared" si="8"/>
        <v/>
      </c>
      <c r="ED19" s="13" t="str">
        <f t="shared" si="8"/>
        <v/>
      </c>
      <c r="EE19" s="13" t="str">
        <f t="shared" si="8"/>
        <v/>
      </c>
      <c r="EF19" s="13" t="e">
        <f t="shared" si="9"/>
        <v>#DIV/0!</v>
      </c>
      <c r="EG19" s="13" t="str">
        <f t="shared" si="10"/>
        <v/>
      </c>
      <c r="EH19" s="13" t="str">
        <f t="shared" si="11"/>
        <v/>
      </c>
      <c r="EI19" s="13" t="e">
        <f t="shared" si="12"/>
        <v>#DIV/0!</v>
      </c>
      <c r="EJ19" s="13" t="str">
        <f t="shared" si="12"/>
        <v/>
      </c>
      <c r="EK19" s="13" t="e">
        <f t="shared" si="13"/>
        <v>#DIV/0!</v>
      </c>
      <c r="EL19" s="13" t="str">
        <f t="shared" si="14"/>
        <v/>
      </c>
      <c r="EM19" s="13" t="str">
        <f t="shared" si="14"/>
        <v/>
      </c>
      <c r="EN19" s="13" t="str">
        <f t="shared" si="14"/>
        <v/>
      </c>
      <c r="EO19" s="13" t="str">
        <f t="shared" si="14"/>
        <v/>
      </c>
      <c r="EP19" s="13" t="str">
        <f t="shared" si="14"/>
        <v/>
      </c>
      <c r="EQ19" s="13" t="str">
        <f t="shared" si="15"/>
        <v/>
      </c>
      <c r="ER19" s="13" t="str">
        <f t="shared" si="16"/>
        <v/>
      </c>
      <c r="ES19" s="13" t="str">
        <f t="shared" si="17"/>
        <v/>
      </c>
      <c r="ET19" s="13"/>
    </row>
    <row r="20" spans="1:150" x14ac:dyDescent="0.25">
      <c r="A20" s="78" t="s">
        <v>564</v>
      </c>
      <c r="B20" s="15">
        <v>23129.969364234599</v>
      </c>
      <c r="C20" s="15">
        <v>328.85006146140302</v>
      </c>
      <c r="D20" s="15">
        <v>1060.3134461505699</v>
      </c>
      <c r="E20" s="15">
        <v>3383.2365001051298</v>
      </c>
      <c r="F20" s="15">
        <v>2653.1355862831001</v>
      </c>
      <c r="G20" s="15">
        <v>195.56988976433701</v>
      </c>
      <c r="H20" s="15">
        <v>4734.1881813883001</v>
      </c>
      <c r="AF20" s="28" t="s">
        <v>565</v>
      </c>
      <c r="AG20" s="28">
        <v>279.93320191707699</v>
      </c>
      <c r="AH20" s="28">
        <v>101.949019465444</v>
      </c>
      <c r="AI20" s="28">
        <v>0</v>
      </c>
      <c r="AJ20" s="28">
        <v>0</v>
      </c>
      <c r="AK20" s="28">
        <v>0</v>
      </c>
      <c r="AL20" s="28">
        <v>238.929257272131</v>
      </c>
      <c r="AM20" s="28">
        <v>238.929257272131</v>
      </c>
      <c r="AN20" s="28">
        <v>54.7630904394087</v>
      </c>
      <c r="AO20" s="28">
        <v>89.1814962399488</v>
      </c>
      <c r="AP20" s="28">
        <v>70.187404820710398</v>
      </c>
      <c r="AQ20" s="28">
        <v>0</v>
      </c>
      <c r="AR20" s="28">
        <v>0</v>
      </c>
      <c r="AS20" s="28">
        <v>0</v>
      </c>
      <c r="AT20" s="28">
        <v>695.38184684310102</v>
      </c>
      <c r="AU20" s="28">
        <v>23128.599454356001</v>
      </c>
      <c r="AV20" s="28">
        <v>177.06627429786801</v>
      </c>
      <c r="AW20" s="28">
        <v>86.670273272077907</v>
      </c>
      <c r="AX20" s="28">
        <v>61.153312865754998</v>
      </c>
      <c r="AY20" s="28">
        <v>7.8904687602418404</v>
      </c>
      <c r="AZ20" s="28">
        <v>29.8225403532686</v>
      </c>
      <c r="BA20" s="28">
        <v>294.110581929864</v>
      </c>
      <c r="BB20" s="28">
        <v>294.110581929864</v>
      </c>
      <c r="BC20" s="28">
        <v>257.77124759083398</v>
      </c>
      <c r="BD20" s="28">
        <v>0</v>
      </c>
      <c r="BE20" s="28">
        <v>0</v>
      </c>
      <c r="BF20" s="28">
        <v>6539522.2193576796</v>
      </c>
      <c r="BG20" s="28">
        <v>0</v>
      </c>
      <c r="BH20" s="28">
        <v>314.56978664842501</v>
      </c>
      <c r="BI20" s="28">
        <v>28.905225234665501</v>
      </c>
      <c r="BJ20" s="28">
        <v>36.5453952017387</v>
      </c>
      <c r="BK20" s="28">
        <v>325.496747011536</v>
      </c>
      <c r="BL20" s="28">
        <v>24.8490425433246</v>
      </c>
      <c r="BM20" s="28">
        <v>0</v>
      </c>
      <c r="BN20" s="28">
        <v>0</v>
      </c>
      <c r="BO20" s="28">
        <v>124.880220529455</v>
      </c>
      <c r="BP20" s="28">
        <v>0</v>
      </c>
      <c r="BQ20" s="28">
        <v>95.745219022807802</v>
      </c>
      <c r="BR20" s="28">
        <v>15.1091589015455</v>
      </c>
      <c r="BS20" s="28">
        <v>328.83869744318901</v>
      </c>
      <c r="BT20" s="28">
        <v>0</v>
      </c>
      <c r="BU20" s="28">
        <v>4979.7083700678404</v>
      </c>
      <c r="BV20" s="28">
        <v>954.19646901128203</v>
      </c>
      <c r="BW20" s="28">
        <v>106.02180738217599</v>
      </c>
      <c r="BX20" s="28">
        <v>1060.21827639345</v>
      </c>
      <c r="BY20" s="28">
        <v>0.19472651425115001</v>
      </c>
      <c r="BZ20" s="28">
        <v>189.25866943550599</v>
      </c>
      <c r="CA20" s="28">
        <v>13.5959853156427</v>
      </c>
      <c r="CB20" s="28">
        <v>0</v>
      </c>
      <c r="CC20" s="28">
        <v>0</v>
      </c>
      <c r="CD20" s="28">
        <v>0</v>
      </c>
      <c r="CE20" s="28">
        <v>0</v>
      </c>
      <c r="CF20" s="28">
        <v>0</v>
      </c>
      <c r="CG20" s="28">
        <v>0.47407278294945299</v>
      </c>
      <c r="CH20" s="28">
        <v>1256.69674637973</v>
      </c>
      <c r="CI20" s="28">
        <v>8.2885971571399395</v>
      </c>
      <c r="CJ20" s="28">
        <v>45.1789765262873</v>
      </c>
      <c r="CK20" s="28">
        <v>120.04556126919999</v>
      </c>
      <c r="CL20" s="28">
        <v>0.44164627347233498</v>
      </c>
      <c r="CM20" s="28">
        <v>0</v>
      </c>
      <c r="CN20" s="28">
        <v>34.240056080071803</v>
      </c>
      <c r="CO20" s="28">
        <v>3383.0707853282402</v>
      </c>
      <c r="CP20" s="28">
        <v>2653.01008172313</v>
      </c>
      <c r="CQ20" s="28">
        <v>730.06070360510796</v>
      </c>
      <c r="CR20" s="28">
        <v>0.756221211329553</v>
      </c>
      <c r="CS20" s="28">
        <v>1.10215637383775E-2</v>
      </c>
      <c r="CT20" s="28">
        <v>363.12615486367099</v>
      </c>
      <c r="CU20" s="28">
        <v>3.2078903555504099</v>
      </c>
      <c r="CV20" s="28">
        <v>845.24840886919401</v>
      </c>
      <c r="CW20" s="28">
        <v>10.5123112055424</v>
      </c>
      <c r="CX20" s="28">
        <v>2.1898519849865199</v>
      </c>
      <c r="CY20" s="28">
        <v>1207.49787805133</v>
      </c>
      <c r="CZ20" s="28">
        <v>27.209271570936401</v>
      </c>
      <c r="DA20" s="28">
        <v>1.4339789079404901</v>
      </c>
      <c r="DB20" s="28">
        <v>10.319903036315599</v>
      </c>
      <c r="DC20" s="28">
        <v>3.7551584406708603E-2</v>
      </c>
      <c r="DD20" s="28">
        <v>195.55875852444601</v>
      </c>
      <c r="DE20" s="28">
        <v>299.47743523416</v>
      </c>
      <c r="DF20" s="28">
        <v>0</v>
      </c>
      <c r="DG20" s="28">
        <v>0</v>
      </c>
      <c r="DH20" s="28">
        <v>5.2428316527488903</v>
      </c>
      <c r="DI20" s="28">
        <v>75.930948164553598</v>
      </c>
      <c r="DJ20" s="28">
        <v>0</v>
      </c>
      <c r="DK20" s="28">
        <v>50.678975168504699</v>
      </c>
      <c r="DL20" s="28">
        <v>4733.9372684733498</v>
      </c>
      <c r="DM20" s="28">
        <v>0</v>
      </c>
      <c r="DN20" s="28">
        <v>33.569241555445601</v>
      </c>
      <c r="DP20" s="26">
        <f t="shared" si="18"/>
        <v>1.0519168479969634</v>
      </c>
      <c r="DQ20" s="13">
        <f t="shared" si="0"/>
        <v>-5.9226618808952164E-5</v>
      </c>
      <c r="DR20" s="13">
        <f t="shared" si="1"/>
        <v>-3.4556837737869844E-5</v>
      </c>
      <c r="DS20" s="13">
        <f t="shared" si="2"/>
        <v>-8.9756248461676932E-5</v>
      </c>
      <c r="DT20" s="13">
        <f t="shared" si="3"/>
        <v>-4.8981138884178711E-5</v>
      </c>
      <c r="DU20" s="13">
        <f t="shared" si="3"/>
        <v>-4.7304239036608398E-5</v>
      </c>
      <c r="DV20" s="13">
        <f t="shared" si="4"/>
        <v>-5.6916941071109638E-5</v>
      </c>
      <c r="DW20" s="13">
        <f t="shared" si="5"/>
        <v>-5.3000198838039581E-5</v>
      </c>
      <c r="DX20" s="13" t="e">
        <f t="shared" si="6"/>
        <v>#DIV/0!</v>
      </c>
      <c r="DY20" s="13" t="str">
        <f t="shared" si="7"/>
        <v/>
      </c>
      <c r="DZ20" s="13" t="str">
        <f t="shared" si="7"/>
        <v/>
      </c>
      <c r="EA20" s="13" t="str">
        <f t="shared" si="7"/>
        <v/>
      </c>
      <c r="EB20" s="13" t="e">
        <f t="shared" si="8"/>
        <v>#DIV/0!</v>
      </c>
      <c r="EC20" s="13" t="str">
        <f t="shared" si="8"/>
        <v/>
      </c>
      <c r="ED20" s="13" t="str">
        <f t="shared" si="8"/>
        <v/>
      </c>
      <c r="EE20" s="13" t="str">
        <f t="shared" si="8"/>
        <v/>
      </c>
      <c r="EF20" s="13" t="e">
        <f t="shared" si="9"/>
        <v>#DIV/0!</v>
      </c>
      <c r="EG20" s="13" t="str">
        <f t="shared" si="10"/>
        <v/>
      </c>
      <c r="EH20" s="13" t="str">
        <f t="shared" si="11"/>
        <v/>
      </c>
      <c r="EI20" s="13" t="e">
        <f t="shared" si="12"/>
        <v>#DIV/0!</v>
      </c>
      <c r="EJ20" s="13" t="str">
        <f t="shared" si="12"/>
        <v/>
      </c>
      <c r="EK20" s="13" t="e">
        <f t="shared" si="13"/>
        <v>#DIV/0!</v>
      </c>
      <c r="EL20" s="13" t="str">
        <f t="shared" si="14"/>
        <v/>
      </c>
      <c r="EM20" s="13" t="str">
        <f t="shared" si="14"/>
        <v/>
      </c>
      <c r="EN20" s="13" t="str">
        <f t="shared" si="14"/>
        <v/>
      </c>
      <c r="EO20" s="13" t="str">
        <f t="shared" si="14"/>
        <v/>
      </c>
      <c r="EP20" s="13" t="str">
        <f t="shared" si="14"/>
        <v/>
      </c>
      <c r="EQ20" s="13" t="str">
        <f t="shared" si="15"/>
        <v/>
      </c>
      <c r="ER20" s="13" t="str">
        <f t="shared" si="16"/>
        <v/>
      </c>
      <c r="ES20" s="13" t="str">
        <f t="shared" si="17"/>
        <v/>
      </c>
      <c r="ET20" s="13"/>
    </row>
    <row r="21" spans="1:150" x14ac:dyDescent="0.25">
      <c r="A21" s="78" t="s">
        <v>566</v>
      </c>
      <c r="B21" s="15">
        <v>647889.30086079496</v>
      </c>
      <c r="C21" s="15">
        <v>6270.3569519266102</v>
      </c>
      <c r="D21" s="15">
        <v>34355.939734222797</v>
      </c>
      <c r="E21" s="15">
        <v>86959.041823635504</v>
      </c>
      <c r="F21" s="15">
        <v>68866.794594102801</v>
      </c>
      <c r="G21" s="15">
        <v>3716.8024797461599</v>
      </c>
      <c r="H21" s="15">
        <v>186430.21084609401</v>
      </c>
      <c r="AF21" s="28" t="s">
        <v>567</v>
      </c>
      <c r="AG21" s="28">
        <v>16134.356695672401</v>
      </c>
      <c r="AH21" s="28">
        <v>2926.0507891265902</v>
      </c>
      <c r="AI21" s="28">
        <v>0</v>
      </c>
      <c r="AJ21" s="28">
        <v>0</v>
      </c>
      <c r="AK21" s="28">
        <v>0</v>
      </c>
      <c r="AL21" s="28">
        <v>6750.7182280219504</v>
      </c>
      <c r="AM21" s="28">
        <v>6750.7182280219504</v>
      </c>
      <c r="AN21" s="28">
        <v>1201.3158049390699</v>
      </c>
      <c r="AO21" s="28">
        <v>5132.2782561999802</v>
      </c>
      <c r="AP21" s="28">
        <v>2996.1380150503201</v>
      </c>
      <c r="AQ21" s="28">
        <v>0</v>
      </c>
      <c r="AR21" s="28">
        <v>0</v>
      </c>
      <c r="AS21" s="28">
        <v>0</v>
      </c>
      <c r="AT21" s="28">
        <v>20628.572259389999</v>
      </c>
      <c r="AU21" s="28">
        <v>632909.27939945995</v>
      </c>
      <c r="AV21" s="28">
        <v>4854.9471242147802</v>
      </c>
      <c r="AW21" s="28">
        <v>731.05221836799501</v>
      </c>
      <c r="AX21" s="28">
        <v>2727.2905391506401</v>
      </c>
      <c r="AY21" s="28">
        <v>454.77844502135503</v>
      </c>
      <c r="AZ21" s="28">
        <v>1718.8629384266201</v>
      </c>
      <c r="BA21" s="28">
        <v>12221.252973374299</v>
      </c>
      <c r="BB21" s="28">
        <v>12221.252973374299</v>
      </c>
      <c r="BC21" s="28">
        <v>3727.6508469886498</v>
      </c>
      <c r="BD21" s="28">
        <v>0</v>
      </c>
      <c r="BE21" s="28">
        <v>0</v>
      </c>
      <c r="BF21" s="28">
        <v>166968646.65895399</v>
      </c>
      <c r="BG21" s="28">
        <v>0</v>
      </c>
      <c r="BH21" s="28">
        <v>17685.064145181299</v>
      </c>
      <c r="BI21" s="28">
        <v>1295.4983411764899</v>
      </c>
      <c r="BJ21" s="28">
        <v>2106.34524744593</v>
      </c>
      <c r="BK21" s="28">
        <v>18347.825612541401</v>
      </c>
      <c r="BL21" s="28">
        <v>1000.2078795514</v>
      </c>
      <c r="BM21" s="28">
        <v>0</v>
      </c>
      <c r="BN21" s="28">
        <v>0</v>
      </c>
      <c r="BO21" s="28">
        <v>7197.6512414679</v>
      </c>
      <c r="BP21" s="28">
        <v>0</v>
      </c>
      <c r="BQ21" s="28">
        <v>807.59827456661003</v>
      </c>
      <c r="BR21" s="28">
        <v>870.83682105217997</v>
      </c>
      <c r="BS21" s="28">
        <v>6041.7948157762703</v>
      </c>
      <c r="BT21" s="28">
        <v>0</v>
      </c>
      <c r="BU21" s="28">
        <v>187451.518093222</v>
      </c>
      <c r="BV21" s="28">
        <v>30054.891317030098</v>
      </c>
      <c r="BW21" s="28">
        <v>3339.4307427062799</v>
      </c>
      <c r="BX21" s="28">
        <v>33394.322059736303</v>
      </c>
      <c r="BY21" s="28">
        <v>11.223310880825901</v>
      </c>
      <c r="BZ21" s="28">
        <v>8229.1783823505102</v>
      </c>
      <c r="CA21" s="28">
        <v>783.62404557883303</v>
      </c>
      <c r="CB21" s="28">
        <v>0</v>
      </c>
      <c r="CC21" s="28">
        <v>0</v>
      </c>
      <c r="CD21" s="28">
        <v>0</v>
      </c>
      <c r="CE21" s="28">
        <v>0</v>
      </c>
      <c r="CF21" s="28">
        <v>0</v>
      </c>
      <c r="CG21" s="28">
        <v>11.225474642989001</v>
      </c>
      <c r="CH21" s="28">
        <v>26548.232153888101</v>
      </c>
      <c r="CI21" s="28">
        <v>231.866637967999</v>
      </c>
      <c r="CJ21" s="28">
        <v>621.19879098529998</v>
      </c>
      <c r="CK21" s="28">
        <v>2603.26452068762</v>
      </c>
      <c r="CL21" s="28">
        <v>11.7576815632974</v>
      </c>
      <c r="CM21" s="28">
        <v>0</v>
      </c>
      <c r="CN21" s="28">
        <v>457.77402734833601</v>
      </c>
      <c r="CO21" s="28">
        <v>85527.217249709895</v>
      </c>
      <c r="CP21" s="28">
        <v>67737.346120998598</v>
      </c>
      <c r="CQ21" s="28">
        <v>17789.8711287113</v>
      </c>
      <c r="CR21" s="28">
        <v>15.534540521503301</v>
      </c>
      <c r="CS21" s="28">
        <v>0.31149746567679099</v>
      </c>
      <c r="CT21" s="28">
        <v>10089.455817181701</v>
      </c>
      <c r="CU21" s="28">
        <v>43.218809151385898</v>
      </c>
      <c r="CV21" s="28">
        <v>21920.5271263303</v>
      </c>
      <c r="CW21" s="28">
        <v>166.72313770620099</v>
      </c>
      <c r="CX21" s="28">
        <v>36.538810055280798</v>
      </c>
      <c r="CY21" s="28">
        <v>31315.049990905802</v>
      </c>
      <c r="CZ21" s="28">
        <v>229.50674938274301</v>
      </c>
      <c r="DA21" s="28">
        <v>39.441373901023503</v>
      </c>
      <c r="DB21" s="28">
        <v>172.46901243957899</v>
      </c>
      <c r="DC21" s="28">
        <v>0.98887214449092598</v>
      </c>
      <c r="DD21" s="28">
        <v>3633.8643041937298</v>
      </c>
      <c r="DE21" s="28">
        <v>2974.2973124441</v>
      </c>
      <c r="DF21" s="28">
        <v>0</v>
      </c>
      <c r="DG21" s="28">
        <v>0</v>
      </c>
      <c r="DH21" s="28">
        <v>302.178497608116</v>
      </c>
      <c r="DI21" s="28">
        <v>3071.1444641860999</v>
      </c>
      <c r="DJ21" s="28">
        <v>0</v>
      </c>
      <c r="DK21" s="28">
        <v>2696.1019854236301</v>
      </c>
      <c r="DL21" s="28">
        <v>180506.16403015901</v>
      </c>
      <c r="DM21" s="28">
        <v>0</v>
      </c>
      <c r="DN21" s="28">
        <v>1342.68390588071</v>
      </c>
      <c r="DP21" s="26">
        <f t="shared" si="18"/>
        <v>1.0384771018783745</v>
      </c>
      <c r="DQ21" s="13">
        <f t="shared" si="0"/>
        <v>-2.3121266922346673E-2</v>
      </c>
      <c r="DR21" s="13">
        <f t="shared" si="1"/>
        <v>-3.6451216079510858E-2</v>
      </c>
      <c r="DS21" s="13">
        <f t="shared" si="2"/>
        <v>-2.7989852174778451E-2</v>
      </c>
      <c r="DT21" s="13">
        <f t="shared" si="3"/>
        <v>-1.6465505413796298E-2</v>
      </c>
      <c r="DU21" s="13">
        <f t="shared" si="3"/>
        <v>-1.6400479792345671E-2</v>
      </c>
      <c r="DV21" s="13">
        <f t="shared" si="4"/>
        <v>-2.2314388780243798E-2</v>
      </c>
      <c r="DW21" s="13">
        <f t="shared" si="5"/>
        <v>-3.1776216896657099E-2</v>
      </c>
      <c r="DX21" s="13" t="e">
        <f t="shared" si="6"/>
        <v>#DIV/0!</v>
      </c>
      <c r="DY21" s="13" t="str">
        <f t="shared" si="7"/>
        <v/>
      </c>
      <c r="DZ21" s="13" t="str">
        <f t="shared" si="7"/>
        <v/>
      </c>
      <c r="EA21" s="13" t="str">
        <f t="shared" si="7"/>
        <v/>
      </c>
      <c r="EB21" s="13" t="e">
        <f t="shared" si="8"/>
        <v>#DIV/0!</v>
      </c>
      <c r="EC21" s="13" t="str">
        <f t="shared" si="8"/>
        <v/>
      </c>
      <c r="ED21" s="13" t="str">
        <f t="shared" si="8"/>
        <v/>
      </c>
      <c r="EE21" s="13" t="str">
        <f t="shared" si="8"/>
        <v/>
      </c>
      <c r="EF21" s="13" t="e">
        <f t="shared" si="9"/>
        <v>#DIV/0!</v>
      </c>
      <c r="EG21" s="13" t="str">
        <f t="shared" si="10"/>
        <v/>
      </c>
      <c r="EH21" s="13" t="str">
        <f t="shared" si="11"/>
        <v/>
      </c>
      <c r="EI21" s="13" t="e">
        <f t="shared" si="12"/>
        <v>#DIV/0!</v>
      </c>
      <c r="EJ21" s="13" t="str">
        <f t="shared" si="12"/>
        <v/>
      </c>
      <c r="EK21" s="13" t="e">
        <f t="shared" si="13"/>
        <v>#DIV/0!</v>
      </c>
      <c r="EL21" s="13" t="str">
        <f t="shared" si="14"/>
        <v/>
      </c>
      <c r="EM21" s="13" t="str">
        <f t="shared" si="14"/>
        <v/>
      </c>
      <c r="EN21" s="13" t="str">
        <f t="shared" si="14"/>
        <v/>
      </c>
      <c r="EO21" s="13" t="str">
        <f t="shared" si="14"/>
        <v/>
      </c>
      <c r="EP21" s="13" t="str">
        <f t="shared" si="14"/>
        <v/>
      </c>
      <c r="EQ21" s="13" t="str">
        <f t="shared" si="15"/>
        <v/>
      </c>
      <c r="ER21" s="13" t="str">
        <f t="shared" si="16"/>
        <v/>
      </c>
      <c r="ES21" s="13" t="str">
        <f t="shared" si="17"/>
        <v/>
      </c>
      <c r="ET21" s="13"/>
    </row>
    <row r="22" spans="1:150" x14ac:dyDescent="0.25">
      <c r="A22" s="112" t="s">
        <v>568</v>
      </c>
      <c r="B22" s="15">
        <v>66285.905652968402</v>
      </c>
      <c r="C22" s="15">
        <v>1142.5021593881299</v>
      </c>
      <c r="D22" s="15">
        <v>3067.31707866848</v>
      </c>
      <c r="E22" s="15">
        <v>9653.5054555630104</v>
      </c>
      <c r="F22" s="15">
        <v>7741.0598790254598</v>
      </c>
      <c r="G22" s="15">
        <v>573.22952114843395</v>
      </c>
      <c r="H22" s="15">
        <v>14013.337079807699</v>
      </c>
      <c r="AF22" s="28" t="s">
        <v>569</v>
      </c>
      <c r="AG22" s="28">
        <v>619.19901869191801</v>
      </c>
      <c r="AH22" s="28">
        <v>338.50237393195999</v>
      </c>
      <c r="AI22" s="28">
        <v>0</v>
      </c>
      <c r="AJ22" s="28">
        <v>0</v>
      </c>
      <c r="AK22" s="28">
        <v>0</v>
      </c>
      <c r="AL22" s="28">
        <v>797.41082270658103</v>
      </c>
      <c r="AM22" s="28">
        <v>797.41082270658103</v>
      </c>
      <c r="AN22" s="28">
        <v>196.02015029534201</v>
      </c>
      <c r="AO22" s="28">
        <v>197.56529173103101</v>
      </c>
      <c r="AP22" s="28">
        <v>195.44089522566799</v>
      </c>
      <c r="AQ22" s="28">
        <v>0</v>
      </c>
      <c r="AR22" s="28">
        <v>0</v>
      </c>
      <c r="AS22" s="28">
        <v>0</v>
      </c>
      <c r="AT22" s="28">
        <v>2283.2049477038599</v>
      </c>
      <c r="AU22" s="28">
        <v>66275.866463841303</v>
      </c>
      <c r="AV22" s="28">
        <v>596.61225117939705</v>
      </c>
      <c r="AW22" s="28">
        <v>355.05342011882101</v>
      </c>
      <c r="AX22" s="28">
        <v>165.811113824248</v>
      </c>
      <c r="AY22" s="28">
        <v>17.453316844470201</v>
      </c>
      <c r="AZ22" s="28">
        <v>65.965999945151694</v>
      </c>
      <c r="BA22" s="28">
        <v>831.74924811988706</v>
      </c>
      <c r="BB22" s="28">
        <v>831.74924811988706</v>
      </c>
      <c r="BC22" s="28">
        <v>996.48445298893705</v>
      </c>
      <c r="BD22" s="28">
        <v>0</v>
      </c>
      <c r="BE22" s="28">
        <v>0</v>
      </c>
      <c r="BF22" s="28">
        <v>19079812.28963</v>
      </c>
      <c r="BG22" s="28">
        <v>0</v>
      </c>
      <c r="BH22" s="28">
        <v>712.88417138635896</v>
      </c>
      <c r="BI22" s="28">
        <v>78.128745160056596</v>
      </c>
      <c r="BJ22" s="28">
        <v>80.836630082684195</v>
      </c>
      <c r="BK22" s="28">
        <v>735.78995798212497</v>
      </c>
      <c r="BL22" s="28">
        <v>71.512534046200003</v>
      </c>
      <c r="BM22" s="28">
        <v>0</v>
      </c>
      <c r="BN22" s="28">
        <v>0</v>
      </c>
      <c r="BO22" s="28">
        <v>276.22914468836598</v>
      </c>
      <c r="BP22" s="28">
        <v>0</v>
      </c>
      <c r="BQ22" s="28">
        <v>392.22989891072501</v>
      </c>
      <c r="BR22" s="28">
        <v>33.420659705902999</v>
      </c>
      <c r="BS22" s="28">
        <v>1142.31732451484</v>
      </c>
      <c r="BT22" s="28">
        <v>0</v>
      </c>
      <c r="BU22" s="28">
        <v>14828.5312531622</v>
      </c>
      <c r="BV22" s="28">
        <v>2759.9696350865502</v>
      </c>
      <c r="BW22" s="28">
        <v>306.66328614317899</v>
      </c>
      <c r="BX22" s="28">
        <v>3066.6329212297301</v>
      </c>
      <c r="BY22" s="28">
        <v>0.43072462373683401</v>
      </c>
      <c r="BZ22" s="28">
        <v>521.24966670579795</v>
      </c>
      <c r="CA22" s="28">
        <v>30.0736566684892</v>
      </c>
      <c r="CB22" s="28">
        <v>0</v>
      </c>
      <c r="CC22" s="28">
        <v>0</v>
      </c>
      <c r="CD22" s="28">
        <v>0</v>
      </c>
      <c r="CE22" s="28">
        <v>0</v>
      </c>
      <c r="CF22" s="28">
        <v>0</v>
      </c>
      <c r="CG22" s="28">
        <v>1.3185350788427901</v>
      </c>
      <c r="CH22" s="28">
        <v>4537.2976876377497</v>
      </c>
      <c r="CI22" s="28">
        <v>25.671629612482501</v>
      </c>
      <c r="CJ22" s="28">
        <v>92.660935238126598</v>
      </c>
      <c r="CK22" s="28">
        <v>316.28172914014198</v>
      </c>
      <c r="CL22" s="28">
        <v>1.3239666234560701</v>
      </c>
      <c r="CM22" s="28">
        <v>0</v>
      </c>
      <c r="CN22" s="28">
        <v>69.268032445421795</v>
      </c>
      <c r="CO22" s="28">
        <v>9652.7639080739991</v>
      </c>
      <c r="CP22" s="28">
        <v>7740.4624774947897</v>
      </c>
      <c r="CQ22" s="28">
        <v>1912.3014305792001</v>
      </c>
      <c r="CR22" s="28">
        <v>1.9288116938661899</v>
      </c>
      <c r="CS22" s="28">
        <v>3.4370002160529503E-2</v>
      </c>
      <c r="CT22" s="28">
        <v>1119.63128758742</v>
      </c>
      <c r="CU22" s="28">
        <v>6.5139249969961996</v>
      </c>
      <c r="CV22" s="28">
        <v>2491.0756145659302</v>
      </c>
      <c r="CW22" s="28">
        <v>23.1920088458252</v>
      </c>
      <c r="CX22" s="28">
        <v>4.9641969970843798</v>
      </c>
      <c r="CY22" s="28">
        <v>3558.6792074383902</v>
      </c>
      <c r="CZ22" s="28">
        <v>111.465558246646</v>
      </c>
      <c r="DA22" s="28">
        <v>4.3918515220158998</v>
      </c>
      <c r="DB22" s="28">
        <v>23.414601199314301</v>
      </c>
      <c r="DC22" s="28">
        <v>0.111774507294543</v>
      </c>
      <c r="DD22" s="28">
        <v>573.18500111708101</v>
      </c>
      <c r="DE22" s="28">
        <v>1209.66980757941</v>
      </c>
      <c r="DF22" s="28">
        <v>0</v>
      </c>
      <c r="DG22" s="28">
        <v>0</v>
      </c>
      <c r="DH22" s="28">
        <v>11.596904353665</v>
      </c>
      <c r="DI22" s="28">
        <v>217.952511141428</v>
      </c>
      <c r="DJ22" s="28">
        <v>0</v>
      </c>
      <c r="DK22" s="28">
        <v>120.712245321754</v>
      </c>
      <c r="DL22" s="28">
        <v>14008.348199981199</v>
      </c>
      <c r="DM22" s="28">
        <v>0</v>
      </c>
      <c r="DN22" s="28">
        <v>96.934730770518598</v>
      </c>
      <c r="DP22" s="26">
        <f t="shared" si="18"/>
        <v>1.0585495906778004</v>
      </c>
      <c r="DQ22" s="13">
        <f t="shared" si="0"/>
        <v>-1.5145284699975524E-4</v>
      </c>
      <c r="DR22" s="13">
        <f t="shared" si="1"/>
        <v>-1.6178076493867638E-4</v>
      </c>
      <c r="DS22" s="13">
        <f t="shared" si="2"/>
        <v>-2.230475106430559E-4</v>
      </c>
      <c r="DT22" s="13">
        <f t="shared" si="3"/>
        <v>-7.6816395083088848E-5</v>
      </c>
      <c r="DU22" s="13">
        <f t="shared" si="3"/>
        <v>-7.7173092574675791E-5</v>
      </c>
      <c r="DV22" s="13">
        <f t="shared" si="4"/>
        <v>-7.7665280154688845E-5</v>
      </c>
      <c r="DW22" s="13">
        <f t="shared" si="5"/>
        <v>-3.5600940718744095E-4</v>
      </c>
      <c r="DX22" s="13" t="e">
        <f t="shared" si="6"/>
        <v>#DIV/0!</v>
      </c>
      <c r="DY22" s="13" t="str">
        <f t="shared" si="7"/>
        <v/>
      </c>
      <c r="DZ22" s="13" t="str">
        <f t="shared" si="7"/>
        <v/>
      </c>
      <c r="EA22" s="13" t="str">
        <f t="shared" si="7"/>
        <v/>
      </c>
      <c r="EB22" s="13" t="e">
        <f t="shared" si="8"/>
        <v>#DIV/0!</v>
      </c>
      <c r="EC22" s="13" t="str">
        <f t="shared" si="8"/>
        <v/>
      </c>
      <c r="ED22" s="13" t="str">
        <f t="shared" si="8"/>
        <v/>
      </c>
      <c r="EE22" s="13" t="str">
        <f t="shared" si="8"/>
        <v/>
      </c>
      <c r="EF22" s="13" t="e">
        <f t="shared" si="9"/>
        <v>#DIV/0!</v>
      </c>
      <c r="EG22" s="13" t="str">
        <f t="shared" si="10"/>
        <v/>
      </c>
      <c r="EH22" s="13" t="str">
        <f t="shared" si="11"/>
        <v/>
      </c>
      <c r="EI22" s="13" t="e">
        <f t="shared" si="12"/>
        <v>#DIV/0!</v>
      </c>
      <c r="EJ22" s="13" t="str">
        <f t="shared" si="12"/>
        <v/>
      </c>
      <c r="EK22" s="13" t="e">
        <f t="shared" si="13"/>
        <v>#DIV/0!</v>
      </c>
      <c r="EL22" s="13" t="str">
        <f t="shared" si="14"/>
        <v/>
      </c>
      <c r="EM22" s="13" t="str">
        <f t="shared" si="14"/>
        <v/>
      </c>
      <c r="EN22" s="13" t="str">
        <f t="shared" si="14"/>
        <v/>
      </c>
      <c r="EO22" s="13" t="str">
        <f t="shared" si="14"/>
        <v/>
      </c>
      <c r="EP22" s="13" t="str">
        <f t="shared" si="14"/>
        <v/>
      </c>
      <c r="EQ22" s="13" t="str">
        <f t="shared" si="15"/>
        <v/>
      </c>
      <c r="ER22" s="13" t="str">
        <f t="shared" si="16"/>
        <v/>
      </c>
      <c r="ES22" s="13" t="str">
        <f t="shared" si="17"/>
        <v/>
      </c>
      <c r="ET22" s="13"/>
    </row>
    <row r="23" spans="1:150" x14ac:dyDescent="0.25">
      <c r="A23" s="78" t="s">
        <v>570</v>
      </c>
      <c r="B23" s="15">
        <v>3371.5123791958799</v>
      </c>
      <c r="C23" s="15">
        <v>49.4918025281792</v>
      </c>
      <c r="D23" s="15">
        <v>122.378746458073</v>
      </c>
      <c r="E23" s="15">
        <v>530.26134363005201</v>
      </c>
      <c r="F23" s="15">
        <v>407.553439505364</v>
      </c>
      <c r="G23" s="15">
        <v>31.443268581844901</v>
      </c>
      <c r="H23" s="15">
        <v>610.88073630217696</v>
      </c>
      <c r="AF23" s="28" t="s">
        <v>571</v>
      </c>
      <c r="AG23" s="28">
        <v>44.694212612179399</v>
      </c>
      <c r="AH23" s="28">
        <v>11.6330425394359</v>
      </c>
      <c r="AI23" s="28">
        <v>0</v>
      </c>
      <c r="AJ23" s="28">
        <v>0</v>
      </c>
      <c r="AK23" s="28">
        <v>0</v>
      </c>
      <c r="AL23" s="28">
        <v>27.095193770874499</v>
      </c>
      <c r="AM23" s="28">
        <v>27.095193770874499</v>
      </c>
      <c r="AN23" s="28">
        <v>5.6656135319863097</v>
      </c>
      <c r="AO23" s="28">
        <v>14.2264553963116</v>
      </c>
      <c r="AP23" s="28">
        <v>9.5543253431420201</v>
      </c>
      <c r="AQ23" s="28">
        <v>0</v>
      </c>
      <c r="AR23" s="28">
        <v>0</v>
      </c>
      <c r="AS23" s="28">
        <v>0</v>
      </c>
      <c r="AT23" s="28">
        <v>80.402897046108507</v>
      </c>
      <c r="AU23" s="28">
        <v>3370.7450326008402</v>
      </c>
      <c r="AV23" s="28">
        <v>19.846934745412401</v>
      </c>
      <c r="AW23" s="28">
        <v>7.1243415753643404</v>
      </c>
      <c r="AX23" s="28">
        <v>8.5084281698999593</v>
      </c>
      <c r="AY23" s="28">
        <v>1.25979775974311</v>
      </c>
      <c r="AZ23" s="28">
        <v>4.7614679710891297</v>
      </c>
      <c r="BA23" s="28">
        <v>39.510781918054199</v>
      </c>
      <c r="BB23" s="28">
        <v>39.510781918054199</v>
      </c>
      <c r="BC23" s="28">
        <v>23.6344552898912</v>
      </c>
      <c r="BD23" s="28">
        <v>0</v>
      </c>
      <c r="BE23" s="28">
        <v>0</v>
      </c>
      <c r="BF23" s="28">
        <v>1004497.56163406</v>
      </c>
      <c r="BG23" s="28">
        <v>0</v>
      </c>
      <c r="BH23" s="28">
        <v>49.522695741480398</v>
      </c>
      <c r="BI23" s="28">
        <v>4.0317313356218403</v>
      </c>
      <c r="BJ23" s="28">
        <v>5.83484927552814</v>
      </c>
      <c r="BK23" s="28">
        <v>51.319272032831599</v>
      </c>
      <c r="BL23" s="28">
        <v>3.28729212876094</v>
      </c>
      <c r="BM23" s="28">
        <v>0</v>
      </c>
      <c r="BN23" s="28">
        <v>0</v>
      </c>
      <c r="BO23" s="28">
        <v>19.938415781632099</v>
      </c>
      <c r="BP23" s="28">
        <v>0</v>
      </c>
      <c r="BQ23" s="28">
        <v>7.8703218140716604</v>
      </c>
      <c r="BR23" s="28">
        <v>2.4123074658735999</v>
      </c>
      <c r="BS23" s="28">
        <v>49.475933626547999</v>
      </c>
      <c r="BT23" s="28">
        <v>0</v>
      </c>
      <c r="BU23" s="28">
        <v>638.31925219222001</v>
      </c>
      <c r="BV23" s="28">
        <v>110.093978672486</v>
      </c>
      <c r="BW23" s="28">
        <v>12.232668768112299</v>
      </c>
      <c r="BX23" s="28">
        <v>122.326647440599</v>
      </c>
      <c r="BY23" s="28">
        <v>3.1089883811581901E-2</v>
      </c>
      <c r="BZ23" s="28">
        <v>25.999427150410298</v>
      </c>
      <c r="CA23" s="28">
        <v>2.1707342009461899</v>
      </c>
      <c r="CB23" s="28">
        <v>0</v>
      </c>
      <c r="CC23" s="28">
        <v>0</v>
      </c>
      <c r="CD23" s="28">
        <v>0</v>
      </c>
      <c r="CE23" s="28">
        <v>0</v>
      </c>
      <c r="CF23" s="28">
        <v>0</v>
      </c>
      <c r="CG23" s="28">
        <v>6.7387875350672602E-2</v>
      </c>
      <c r="CH23" s="28">
        <v>128.408908756427</v>
      </c>
      <c r="CI23" s="28">
        <v>1.39828525229142</v>
      </c>
      <c r="CJ23" s="28">
        <v>3.6488481842182101</v>
      </c>
      <c r="CK23" s="28">
        <v>15.584787358697501</v>
      </c>
      <c r="CL23" s="28">
        <v>7.0815098353698494E-2</v>
      </c>
      <c r="CM23" s="28">
        <v>0</v>
      </c>
      <c r="CN23" s="28">
        <v>2.6849024939786199</v>
      </c>
      <c r="CO23" s="28">
        <v>530.21272257236399</v>
      </c>
      <c r="CP23" s="28">
        <v>407.51326934066299</v>
      </c>
      <c r="CQ23" s="28">
        <v>122.69945323170001</v>
      </c>
      <c r="CR23" s="28">
        <v>9.2830786223317197E-2</v>
      </c>
      <c r="CS23" s="28">
        <v>1.87898036232962E-3</v>
      </c>
      <c r="CT23" s="28">
        <v>60.834787096347497</v>
      </c>
      <c r="CU23" s="28">
        <v>0.25358784327342199</v>
      </c>
      <c r="CV23" s="28">
        <v>131.93197313668099</v>
      </c>
      <c r="CW23" s="28">
        <v>0.98614697443189603</v>
      </c>
      <c r="CX23" s="28">
        <v>0.21660566146926999</v>
      </c>
      <c r="CY23" s="28">
        <v>188.474243291059</v>
      </c>
      <c r="CZ23" s="28">
        <v>2.2366205778940298</v>
      </c>
      <c r="DA23" s="28">
        <v>0.23775159377635199</v>
      </c>
      <c r="DB23" s="28">
        <v>1.02248360477741</v>
      </c>
      <c r="DC23" s="28">
        <v>5.9541093712969203E-3</v>
      </c>
      <c r="DD23" s="28">
        <v>31.440484251392999</v>
      </c>
      <c r="DE23" s="28">
        <v>25.322851527017701</v>
      </c>
      <c r="DF23" s="28">
        <v>0</v>
      </c>
      <c r="DG23" s="28">
        <v>0</v>
      </c>
      <c r="DH23" s="28">
        <v>0.83706609592332304</v>
      </c>
      <c r="DI23" s="28">
        <v>10.068299553898401</v>
      </c>
      <c r="DJ23" s="28">
        <v>0</v>
      </c>
      <c r="DK23" s="28">
        <v>7.7374285533027898</v>
      </c>
      <c r="DL23" s="28">
        <v>610.44561847914099</v>
      </c>
      <c r="DM23" s="28">
        <v>0</v>
      </c>
      <c r="DN23" s="28">
        <v>4.4274554540170898</v>
      </c>
      <c r="DP23" s="26">
        <f t="shared" si="18"/>
        <v>1.0456611250360404</v>
      </c>
      <c r="DQ23" s="13">
        <f t="shared" si="0"/>
        <v>-2.27597145949896E-4</v>
      </c>
      <c r="DR23" s="13">
        <f t="shared" si="1"/>
        <v>-3.2063697058044578E-4</v>
      </c>
      <c r="DS23" s="13">
        <f t="shared" si="2"/>
        <v>-4.2571948955075537E-4</v>
      </c>
      <c r="DT23" s="13">
        <f t="shared" si="3"/>
        <v>-9.1692630949061676E-5</v>
      </c>
      <c r="DU23" s="13">
        <f t="shared" si="3"/>
        <v>-9.8564165596942002E-5</v>
      </c>
      <c r="DV23" s="13">
        <f t="shared" si="4"/>
        <v>-8.855092289960137E-5</v>
      </c>
      <c r="DW23" s="13">
        <f t="shared" si="5"/>
        <v>-7.1227949610892956E-4</v>
      </c>
      <c r="DX23" s="13" t="e">
        <f t="shared" si="6"/>
        <v>#DIV/0!</v>
      </c>
      <c r="DY23" s="13" t="str">
        <f t="shared" si="7"/>
        <v/>
      </c>
      <c r="DZ23" s="13" t="str">
        <f t="shared" si="7"/>
        <v/>
      </c>
      <c r="EA23" s="13" t="str">
        <f t="shared" si="7"/>
        <v/>
      </c>
      <c r="EB23" s="13" t="e">
        <f t="shared" si="8"/>
        <v>#DIV/0!</v>
      </c>
      <c r="EC23" s="13" t="str">
        <f t="shared" si="8"/>
        <v/>
      </c>
      <c r="ED23" s="13" t="str">
        <f t="shared" si="8"/>
        <v/>
      </c>
      <c r="EE23" s="13" t="str">
        <f t="shared" si="8"/>
        <v/>
      </c>
      <c r="EF23" s="13" t="e">
        <f t="shared" si="9"/>
        <v>#DIV/0!</v>
      </c>
      <c r="EG23" s="13" t="str">
        <f t="shared" si="10"/>
        <v/>
      </c>
      <c r="EH23" s="13" t="str">
        <f t="shared" si="11"/>
        <v/>
      </c>
      <c r="EI23" s="13" t="e">
        <f t="shared" si="12"/>
        <v>#DIV/0!</v>
      </c>
      <c r="EJ23" s="13" t="str">
        <f t="shared" si="12"/>
        <v/>
      </c>
      <c r="EK23" s="13" t="e">
        <f t="shared" si="13"/>
        <v>#DIV/0!</v>
      </c>
      <c r="EL23" s="13" t="str">
        <f t="shared" si="14"/>
        <v/>
      </c>
      <c r="EM23" s="13" t="str">
        <f t="shared" si="14"/>
        <v/>
      </c>
      <c r="EN23" s="13" t="str">
        <f t="shared" si="14"/>
        <v/>
      </c>
      <c r="EO23" s="13" t="str">
        <f t="shared" si="14"/>
        <v/>
      </c>
      <c r="EP23" s="13" t="str">
        <f t="shared" si="14"/>
        <v/>
      </c>
      <c r="EQ23" s="13" t="str">
        <f t="shared" si="15"/>
        <v/>
      </c>
      <c r="ER23" s="13" t="str">
        <f t="shared" si="16"/>
        <v/>
      </c>
      <c r="ES23" s="13" t="str">
        <f t="shared" si="17"/>
        <v/>
      </c>
      <c r="ET23" s="13"/>
    </row>
    <row r="24" spans="1:150" x14ac:dyDescent="0.25">
      <c r="A24" s="78" t="s">
        <v>572</v>
      </c>
      <c r="B24" s="15">
        <v>66842.298752502305</v>
      </c>
      <c r="C24" s="15">
        <v>1066.9037903639201</v>
      </c>
      <c r="D24" s="15">
        <v>2589.8660469668698</v>
      </c>
      <c r="E24" s="15">
        <v>10747.648106003</v>
      </c>
      <c r="F24" s="15">
        <v>8463.7315160991002</v>
      </c>
      <c r="G24" s="15">
        <v>637.34404301486404</v>
      </c>
      <c r="H24" s="15">
        <v>10572.0291007039</v>
      </c>
      <c r="AF24" s="28" t="s">
        <v>573</v>
      </c>
      <c r="AG24" s="28">
        <v>826.20488573209695</v>
      </c>
      <c r="AH24" s="28">
        <v>192.28584803191401</v>
      </c>
      <c r="AI24" s="28">
        <v>0</v>
      </c>
      <c r="AJ24" s="28">
        <v>0</v>
      </c>
      <c r="AK24" s="28">
        <v>0</v>
      </c>
      <c r="AL24" s="28">
        <v>446.71087456676099</v>
      </c>
      <c r="AM24" s="28">
        <v>446.71087456676099</v>
      </c>
      <c r="AN24" s="28">
        <v>89.649476944195399</v>
      </c>
      <c r="AO24" s="28">
        <v>262.92516096748199</v>
      </c>
      <c r="AP24" s="28">
        <v>168.52357782293799</v>
      </c>
      <c r="AQ24" s="28">
        <v>0</v>
      </c>
      <c r="AR24" s="28">
        <v>0</v>
      </c>
      <c r="AS24" s="28">
        <v>0</v>
      </c>
      <c r="AT24" s="28">
        <v>1336.2389315088101</v>
      </c>
      <c r="AU24" s="28">
        <v>66842.539959986098</v>
      </c>
      <c r="AV24" s="28">
        <v>325.60427390500797</v>
      </c>
      <c r="AW24" s="28">
        <v>98.798422130722997</v>
      </c>
      <c r="AX24" s="28">
        <v>151.13260199097499</v>
      </c>
      <c r="AY24" s="28">
        <v>23.288197778211298</v>
      </c>
      <c r="AZ24" s="28">
        <v>88.019246969730503</v>
      </c>
      <c r="BA24" s="28">
        <v>693.89028757527001</v>
      </c>
      <c r="BB24" s="28">
        <v>693.89028757527001</v>
      </c>
      <c r="BC24" s="28">
        <v>351.03456535268799</v>
      </c>
      <c r="BD24" s="28">
        <v>0</v>
      </c>
      <c r="BE24" s="28">
        <v>0</v>
      </c>
      <c r="BF24" s="28">
        <v>20862682.430529598</v>
      </c>
      <c r="BG24" s="28">
        <v>0</v>
      </c>
      <c r="BH24" s="28">
        <v>912.02453818977597</v>
      </c>
      <c r="BI24" s="28">
        <v>71.671025996558598</v>
      </c>
      <c r="BJ24" s="28">
        <v>107.861331395899</v>
      </c>
      <c r="BK24" s="28">
        <v>945.48960966885602</v>
      </c>
      <c r="BL24" s="28">
        <v>57.434978122241802</v>
      </c>
      <c r="BM24" s="28">
        <v>0</v>
      </c>
      <c r="BN24" s="28">
        <v>0</v>
      </c>
      <c r="BO24" s="28">
        <v>368.57600662157699</v>
      </c>
      <c r="BP24" s="28">
        <v>0</v>
      </c>
      <c r="BQ24" s="28">
        <v>109.143256486651</v>
      </c>
      <c r="BR24" s="28">
        <v>44.593580080628598</v>
      </c>
      <c r="BS24" s="28">
        <v>1066.90654521073</v>
      </c>
      <c r="BT24" s="28">
        <v>0</v>
      </c>
      <c r="BU24" s="28">
        <v>11031.656770118499</v>
      </c>
      <c r="BV24" s="28">
        <v>2330.89576333383</v>
      </c>
      <c r="BW24" s="28">
        <v>258.98834995948903</v>
      </c>
      <c r="BX24" s="28">
        <v>2589.8841132933198</v>
      </c>
      <c r="BY24" s="28">
        <v>0.57472169962823405</v>
      </c>
      <c r="BZ24" s="28">
        <v>459.94907238314102</v>
      </c>
      <c r="CA24" s="28">
        <v>40.127644395122203</v>
      </c>
      <c r="CB24" s="28">
        <v>0</v>
      </c>
      <c r="CC24" s="28">
        <v>0</v>
      </c>
      <c r="CD24" s="28">
        <v>0</v>
      </c>
      <c r="CE24" s="28">
        <v>0</v>
      </c>
      <c r="CF24" s="28">
        <v>0</v>
      </c>
      <c r="CG24" s="28">
        <v>1.3516248401373401</v>
      </c>
      <c r="CH24" s="28">
        <v>2019.7309156040899</v>
      </c>
      <c r="CI24" s="28">
        <v>30.146231801892601</v>
      </c>
      <c r="CJ24" s="28">
        <v>46.724510198030103</v>
      </c>
      <c r="CK24" s="28">
        <v>298.47625420393803</v>
      </c>
      <c r="CL24" s="28">
        <v>1.4970613637791601</v>
      </c>
      <c r="CM24" s="28">
        <v>0</v>
      </c>
      <c r="CN24" s="28">
        <v>33.029456318171</v>
      </c>
      <c r="CO24" s="28">
        <v>10747.674758737699</v>
      </c>
      <c r="CP24" s="28">
        <v>8463.7520360295694</v>
      </c>
      <c r="CQ24" s="28">
        <v>2283.9227227081501</v>
      </c>
      <c r="CR24" s="28">
        <v>1.72203531120995</v>
      </c>
      <c r="CS24" s="28">
        <v>4.0667764546371402E-2</v>
      </c>
      <c r="CT24" s="28">
        <v>1308.1504471855201</v>
      </c>
      <c r="CU24" s="28">
        <v>3.1549845021687899</v>
      </c>
      <c r="CV24" s="28">
        <v>2758.6594710009499</v>
      </c>
      <c r="CW24" s="28">
        <v>14.930858429096601</v>
      </c>
      <c r="CX24" s="28">
        <v>3.4411677414198798</v>
      </c>
      <c r="CY24" s="28">
        <v>3940.94223658901</v>
      </c>
      <c r="CZ24" s="28">
        <v>31.016819176260601</v>
      </c>
      <c r="DA24" s="28">
        <v>5.0923411083736898</v>
      </c>
      <c r="DB24" s="28">
        <v>16.267382333261601</v>
      </c>
      <c r="DC24" s="28">
        <v>0.12530533805122401</v>
      </c>
      <c r="DD24" s="28">
        <v>637.34593184851997</v>
      </c>
      <c r="DE24" s="28">
        <v>357.88809162515003</v>
      </c>
      <c r="DF24" s="28">
        <v>0</v>
      </c>
      <c r="DG24" s="28">
        <v>0</v>
      </c>
      <c r="DH24" s="28">
        <v>15.473857373371899</v>
      </c>
      <c r="DI24" s="28">
        <v>176.04896953679699</v>
      </c>
      <c r="DJ24" s="28">
        <v>0</v>
      </c>
      <c r="DK24" s="28">
        <v>141.297172113903</v>
      </c>
      <c r="DL24" s="28">
        <v>10572.0926510028</v>
      </c>
      <c r="DM24" s="28">
        <v>0</v>
      </c>
      <c r="DN24" s="28">
        <v>77.276537104001903</v>
      </c>
      <c r="DP24" s="26">
        <f t="shared" si="18"/>
        <v>1.0434695508530289</v>
      </c>
      <c r="DQ24" s="13">
        <f t="shared" si="0"/>
        <v>3.6086054533405109E-6</v>
      </c>
      <c r="DR24" s="13">
        <f t="shared" si="1"/>
        <v>2.5820948756602905E-6</v>
      </c>
      <c r="DS24" s="13">
        <f t="shared" si="2"/>
        <v>6.9757764001670316E-6</v>
      </c>
      <c r="DT24" s="13">
        <f t="shared" si="3"/>
        <v>2.4798667053953806E-6</v>
      </c>
      <c r="DU24" s="13">
        <f t="shared" si="3"/>
        <v>2.424454323737904E-6</v>
      </c>
      <c r="DV24" s="13">
        <f t="shared" si="4"/>
        <v>2.963601333733162E-6</v>
      </c>
      <c r="DW24" s="13">
        <f t="shared" si="5"/>
        <v>6.0111732852215776E-6</v>
      </c>
      <c r="DX24" s="13" t="e">
        <f t="shared" si="6"/>
        <v>#DIV/0!</v>
      </c>
      <c r="DY24" s="13" t="str">
        <f t="shared" si="7"/>
        <v/>
      </c>
      <c r="DZ24" s="13" t="str">
        <f t="shared" si="7"/>
        <v/>
      </c>
      <c r="EA24" s="13" t="str">
        <f t="shared" si="7"/>
        <v/>
      </c>
      <c r="EB24" s="13" t="e">
        <f t="shared" si="8"/>
        <v>#DIV/0!</v>
      </c>
      <c r="EC24" s="13" t="str">
        <f t="shared" si="8"/>
        <v/>
      </c>
      <c r="ED24" s="13" t="str">
        <f t="shared" si="8"/>
        <v/>
      </c>
      <c r="EE24" s="13" t="str">
        <f t="shared" si="8"/>
        <v/>
      </c>
      <c r="EF24" s="13" t="e">
        <f t="shared" si="9"/>
        <v>#DIV/0!</v>
      </c>
      <c r="EG24" s="13" t="str">
        <f t="shared" si="10"/>
        <v/>
      </c>
      <c r="EH24" s="13" t="str">
        <f t="shared" si="11"/>
        <v/>
      </c>
      <c r="EI24" s="13" t="e">
        <f t="shared" si="12"/>
        <v>#DIV/0!</v>
      </c>
      <c r="EJ24" s="13" t="str">
        <f t="shared" si="12"/>
        <v/>
      </c>
      <c r="EK24" s="13" t="e">
        <f t="shared" si="13"/>
        <v>#DIV/0!</v>
      </c>
      <c r="EL24" s="13" t="str">
        <f t="shared" si="14"/>
        <v/>
      </c>
      <c r="EM24" s="13" t="str">
        <f t="shared" si="14"/>
        <v/>
      </c>
      <c r="EN24" s="13" t="str">
        <f t="shared" si="14"/>
        <v/>
      </c>
      <c r="EO24" s="13" t="str">
        <f t="shared" si="14"/>
        <v/>
      </c>
      <c r="EP24" s="13" t="str">
        <f t="shared" si="14"/>
        <v/>
      </c>
      <c r="EQ24" s="13" t="str">
        <f t="shared" si="15"/>
        <v/>
      </c>
      <c r="ER24" s="13" t="str">
        <f t="shared" si="16"/>
        <v/>
      </c>
      <c r="ES24" s="13" t="str">
        <f t="shared" si="17"/>
        <v/>
      </c>
      <c r="ET24" s="13"/>
    </row>
    <row r="25" spans="1:150" x14ac:dyDescent="0.25">
      <c r="A25" s="78" t="s">
        <v>574</v>
      </c>
      <c r="B25" s="15">
        <v>35798.3763393712</v>
      </c>
      <c r="C25" s="15">
        <v>675.47130024406397</v>
      </c>
      <c r="D25" s="15">
        <v>2339.86467426217</v>
      </c>
      <c r="E25" s="15">
        <v>2887.0977354401998</v>
      </c>
      <c r="F25" s="15">
        <v>2337.7236985979198</v>
      </c>
      <c r="G25" s="15">
        <v>171.10167211351899</v>
      </c>
      <c r="H25" s="15">
        <v>17072.190858200702</v>
      </c>
      <c r="AF25" s="28" t="s">
        <v>575</v>
      </c>
      <c r="AG25" s="28">
        <v>42.806611739501797</v>
      </c>
      <c r="AH25" s="28">
        <v>537.75310357008505</v>
      </c>
      <c r="AI25" s="28">
        <v>0</v>
      </c>
      <c r="AJ25" s="28">
        <v>0</v>
      </c>
      <c r="AK25" s="28">
        <v>0</v>
      </c>
      <c r="AL25" s="28">
        <v>1279.1954997502301</v>
      </c>
      <c r="AM25" s="28">
        <v>1279.1954997502301</v>
      </c>
      <c r="AN25" s="28">
        <v>354.43256689974999</v>
      </c>
      <c r="AO25" s="28">
        <v>15.0236592314643</v>
      </c>
      <c r="AP25" s="28">
        <v>196.453112606589</v>
      </c>
      <c r="AQ25" s="28">
        <v>0</v>
      </c>
      <c r="AR25" s="28">
        <v>0</v>
      </c>
      <c r="AS25" s="28">
        <v>0</v>
      </c>
      <c r="AT25" s="28">
        <v>3549.29029471903</v>
      </c>
      <c r="AU25" s="28">
        <v>35792.017441205397</v>
      </c>
      <c r="AV25" s="28">
        <v>974.16796835588798</v>
      </c>
      <c r="AW25" s="28">
        <v>768.07501166517295</v>
      </c>
      <c r="AX25" s="28">
        <v>150.49271193644401</v>
      </c>
      <c r="AY25" s="28">
        <v>1.2065859279326701</v>
      </c>
      <c r="AZ25" s="28">
        <v>4.5603889805910498</v>
      </c>
      <c r="BA25" s="28">
        <v>882.27173039596903</v>
      </c>
      <c r="BB25" s="28">
        <v>882.27173039596903</v>
      </c>
      <c r="BC25" s="28">
        <v>2009.4171592283601</v>
      </c>
      <c r="BD25" s="28">
        <v>0</v>
      </c>
      <c r="BE25" s="28">
        <v>0</v>
      </c>
      <c r="BF25" s="28">
        <v>5761395.2301680399</v>
      </c>
      <c r="BG25" s="28">
        <v>0</v>
      </c>
      <c r="BH25" s="28">
        <v>126.987990223387</v>
      </c>
      <c r="BI25" s="28">
        <v>70.001450015337696</v>
      </c>
      <c r="BJ25" s="28">
        <v>5.5883992646410601</v>
      </c>
      <c r="BK25" s="28">
        <v>122.81845509903199</v>
      </c>
      <c r="BL25" s="28">
        <v>80.267912939263695</v>
      </c>
      <c r="BM25" s="28">
        <v>0</v>
      </c>
      <c r="BN25" s="28">
        <v>0</v>
      </c>
      <c r="BO25" s="28">
        <v>19.096345374361299</v>
      </c>
      <c r="BP25" s="28">
        <v>0</v>
      </c>
      <c r="BQ25" s="28">
        <v>848.49768226694198</v>
      </c>
      <c r="BR25" s="28">
        <v>2.3104422202061801</v>
      </c>
      <c r="BS25" s="28">
        <v>675.35825164657695</v>
      </c>
      <c r="BT25" s="28">
        <v>0</v>
      </c>
      <c r="BU25" s="28">
        <v>18384.6891668182</v>
      </c>
      <c r="BV25" s="28">
        <v>2105.4874368513501</v>
      </c>
      <c r="BW25" s="28">
        <v>233.943003061117</v>
      </c>
      <c r="BX25" s="28">
        <v>2339.4304399124699</v>
      </c>
      <c r="BY25" s="28">
        <v>2.9776992403952901E-2</v>
      </c>
      <c r="BZ25" s="28">
        <v>503.14982165963897</v>
      </c>
      <c r="CA25" s="28">
        <v>2.0790551626333902</v>
      </c>
      <c r="CB25" s="28">
        <v>0</v>
      </c>
      <c r="CC25" s="28">
        <v>0</v>
      </c>
      <c r="CD25" s="28">
        <v>0</v>
      </c>
      <c r="CE25" s="28">
        <v>0</v>
      </c>
      <c r="CF25" s="28">
        <v>0</v>
      </c>
      <c r="CG25" s="28">
        <v>0.62900340448750802</v>
      </c>
      <c r="CH25" s="28">
        <v>8313.9287936216006</v>
      </c>
      <c r="CI25" s="28">
        <v>2.43431551778303</v>
      </c>
      <c r="CJ25" s="28">
        <v>167.83705469116001</v>
      </c>
      <c r="CK25" s="28">
        <v>216.82741833253399</v>
      </c>
      <c r="CL25" s="28">
        <v>0.273292833876221</v>
      </c>
      <c r="CM25" s="28">
        <v>0</v>
      </c>
      <c r="CN25" s="28">
        <v>130.33044539867799</v>
      </c>
      <c r="CO25" s="28">
        <v>2886.60915221184</v>
      </c>
      <c r="CP25" s="28">
        <v>2337.3324728134799</v>
      </c>
      <c r="CQ25" s="28">
        <v>549.27667939835897</v>
      </c>
      <c r="CR25" s="28">
        <v>1.57383970391926</v>
      </c>
      <c r="CS25" s="28">
        <v>2.4724908370398501E-3</v>
      </c>
      <c r="CT25" s="28">
        <v>123.165000082673</v>
      </c>
      <c r="CU25" s="28">
        <v>12.130895722702601</v>
      </c>
      <c r="CV25" s="28">
        <v>663.035525719671</v>
      </c>
      <c r="CW25" s="28">
        <v>33.717449228106702</v>
      </c>
      <c r="CX25" s="28">
        <v>6.58887567585443</v>
      </c>
      <c r="CY25" s="28">
        <v>947.19365741276397</v>
      </c>
      <c r="CZ25" s="28">
        <v>241.12968056796299</v>
      </c>
      <c r="DA25" s="28">
        <v>0.58301315652264896</v>
      </c>
      <c r="DB25" s="28">
        <v>30.984367651581501</v>
      </c>
      <c r="DC25" s="28">
        <v>2.5845790329425598E-2</v>
      </c>
      <c r="DD25" s="28">
        <v>171.071968606182</v>
      </c>
      <c r="DE25" s="28">
        <v>2574.6371828729202</v>
      </c>
      <c r="DF25" s="28">
        <v>0</v>
      </c>
      <c r="DG25" s="28">
        <v>0</v>
      </c>
      <c r="DH25" s="28">
        <v>0.80172205400486096</v>
      </c>
      <c r="DI25" s="28">
        <v>242.65072480080701</v>
      </c>
      <c r="DJ25" s="28">
        <v>0</v>
      </c>
      <c r="DK25" s="28">
        <v>47.550171770300402</v>
      </c>
      <c r="DL25" s="28">
        <v>17069.154605620599</v>
      </c>
      <c r="DM25" s="28">
        <v>0</v>
      </c>
      <c r="DN25" s="28">
        <v>109.94511730827899</v>
      </c>
      <c r="DP25" s="26">
        <f t="shared" si="18"/>
        <v>1.0770708679833749</v>
      </c>
      <c r="DQ25" s="13">
        <f t="shared" si="0"/>
        <v>-1.7763091000330006E-4</v>
      </c>
      <c r="DR25" s="13">
        <f t="shared" si="1"/>
        <v>-1.6736254737421914E-4</v>
      </c>
      <c r="DS25" s="13">
        <f t="shared" si="2"/>
        <v>-1.8558096734248888E-4</v>
      </c>
      <c r="DT25" s="13">
        <f t="shared" si="3"/>
        <v>-1.6922988867412294E-4</v>
      </c>
      <c r="DU25" s="13">
        <f t="shared" si="3"/>
        <v>-1.6735330384620814E-4</v>
      </c>
      <c r="DV25" s="13">
        <f t="shared" si="4"/>
        <v>-1.7360150237037263E-4</v>
      </c>
      <c r="DW25" s="13">
        <f t="shared" si="5"/>
        <v>-1.7784785826971966E-4</v>
      </c>
      <c r="DX25" s="13" t="e">
        <f t="shared" si="6"/>
        <v>#DIV/0!</v>
      </c>
      <c r="DY25" s="13" t="str">
        <f t="shared" si="7"/>
        <v/>
      </c>
      <c r="DZ25" s="13" t="str">
        <f t="shared" si="7"/>
        <v/>
      </c>
      <c r="EA25" s="13" t="str">
        <f t="shared" si="7"/>
        <v/>
      </c>
      <c r="EB25" s="13" t="e">
        <f t="shared" si="8"/>
        <v>#DIV/0!</v>
      </c>
      <c r="EC25" s="13" t="str">
        <f t="shared" si="8"/>
        <v/>
      </c>
      <c r="ED25" s="13" t="str">
        <f t="shared" si="8"/>
        <v/>
      </c>
      <c r="EE25" s="13" t="str">
        <f t="shared" si="8"/>
        <v/>
      </c>
      <c r="EF25" s="13" t="e">
        <f t="shared" si="9"/>
        <v>#DIV/0!</v>
      </c>
      <c r="EG25" s="13" t="str">
        <f t="shared" si="10"/>
        <v/>
      </c>
      <c r="EH25" s="13" t="str">
        <f t="shared" si="11"/>
        <v/>
      </c>
      <c r="EI25" s="13" t="e">
        <f t="shared" si="12"/>
        <v>#DIV/0!</v>
      </c>
      <c r="EJ25" s="13" t="str">
        <f t="shared" si="12"/>
        <v/>
      </c>
      <c r="EK25" s="13" t="e">
        <f t="shared" si="13"/>
        <v>#DIV/0!</v>
      </c>
      <c r="EL25" s="13" t="str">
        <f t="shared" si="14"/>
        <v/>
      </c>
      <c r="EM25" s="13" t="str">
        <f t="shared" si="14"/>
        <v/>
      </c>
      <c r="EN25" s="13" t="str">
        <f t="shared" si="14"/>
        <v/>
      </c>
      <c r="EO25" s="13" t="str">
        <f t="shared" si="14"/>
        <v/>
      </c>
      <c r="EP25" s="13" t="str">
        <f t="shared" si="14"/>
        <v/>
      </c>
      <c r="EQ25" s="13" t="str">
        <f t="shared" si="15"/>
        <v/>
      </c>
      <c r="ER25" s="13" t="str">
        <f t="shared" si="16"/>
        <v/>
      </c>
      <c r="ES25" s="13" t="str">
        <f t="shared" si="17"/>
        <v/>
      </c>
      <c r="ET25" s="13"/>
    </row>
    <row r="26" spans="1:150" x14ac:dyDescent="0.25">
      <c r="A26" s="78" t="s">
        <v>576</v>
      </c>
      <c r="B26" s="15">
        <v>301435.00930296601</v>
      </c>
      <c r="C26" s="15">
        <v>4368.1762785864803</v>
      </c>
      <c r="D26" s="15">
        <v>13002.0990331167</v>
      </c>
      <c r="E26" s="15">
        <v>47277.8324522084</v>
      </c>
      <c r="F26" s="15">
        <v>37411.5570670202</v>
      </c>
      <c r="G26" s="15">
        <v>2694.1443647934698</v>
      </c>
      <c r="H26" s="15">
        <v>50435.335378516698</v>
      </c>
      <c r="AF26" s="28" t="s">
        <v>577</v>
      </c>
      <c r="AG26" s="28">
        <v>4260.8752765241898</v>
      </c>
      <c r="AH26" s="28">
        <v>861.06483822350003</v>
      </c>
      <c r="AI26" s="28">
        <v>0</v>
      </c>
      <c r="AJ26" s="28">
        <v>0</v>
      </c>
      <c r="AK26" s="28">
        <v>0</v>
      </c>
      <c r="AL26" s="28">
        <v>1992.9896756124899</v>
      </c>
      <c r="AM26" s="28">
        <v>1992.9896756124899</v>
      </c>
      <c r="AN26" s="28">
        <v>375.79335346454098</v>
      </c>
      <c r="AO26" s="28">
        <v>1355.6042947426699</v>
      </c>
      <c r="AP26" s="28">
        <v>822.65969250778596</v>
      </c>
      <c r="AQ26" s="28">
        <v>0</v>
      </c>
      <c r="AR26" s="28">
        <v>0</v>
      </c>
      <c r="AS26" s="28">
        <v>0</v>
      </c>
      <c r="AT26" s="28">
        <v>6030.1917493821802</v>
      </c>
      <c r="AU26" s="28">
        <v>301431.05361177598</v>
      </c>
      <c r="AV26" s="28">
        <v>1442.34155582221</v>
      </c>
      <c r="AW26" s="28">
        <v>320.74994873990897</v>
      </c>
      <c r="AX26" s="28">
        <v>744.11757161637604</v>
      </c>
      <c r="AY26" s="28">
        <v>120.10125846972601</v>
      </c>
      <c r="AZ26" s="28">
        <v>453.930380030263</v>
      </c>
      <c r="BA26" s="28">
        <v>3369.1046924011498</v>
      </c>
      <c r="BB26" s="28">
        <v>3369.1046924011498</v>
      </c>
      <c r="BC26" s="28">
        <v>1317.6741808567201</v>
      </c>
      <c r="BD26" s="28">
        <v>0</v>
      </c>
      <c r="BE26" s="28">
        <v>0</v>
      </c>
      <c r="BF26" s="28">
        <v>92216405.545148998</v>
      </c>
      <c r="BG26" s="28">
        <v>0</v>
      </c>
      <c r="BH26" s="28">
        <v>4683.7348851775496</v>
      </c>
      <c r="BI26" s="28">
        <v>353.21761207687302</v>
      </c>
      <c r="BJ26" s="28">
        <v>556.25974065308799</v>
      </c>
      <c r="BK26" s="28">
        <v>4857.7779173653998</v>
      </c>
      <c r="BL26" s="28">
        <v>277.07864727887699</v>
      </c>
      <c r="BM26" s="28">
        <v>0</v>
      </c>
      <c r="BN26" s="28">
        <v>0</v>
      </c>
      <c r="BO26" s="28">
        <v>1900.8084401205299</v>
      </c>
      <c r="BP26" s="28">
        <v>0</v>
      </c>
      <c r="BQ26" s="28">
        <v>354.33472089374101</v>
      </c>
      <c r="BR26" s="28">
        <v>229.97663768857001</v>
      </c>
      <c r="BS26" s="28">
        <v>4368.1411027739596</v>
      </c>
      <c r="BT26" s="28">
        <v>0</v>
      </c>
      <c r="BU26" s="28">
        <v>52484.773904109898</v>
      </c>
      <c r="BV26" s="28">
        <v>11701.671372696799</v>
      </c>
      <c r="BW26" s="28">
        <v>1300.1839387203199</v>
      </c>
      <c r="BX26" s="28">
        <v>13001.855311417101</v>
      </c>
      <c r="BY26" s="28">
        <v>2.9639327227026899</v>
      </c>
      <c r="BZ26" s="28">
        <v>2253.4360944168998</v>
      </c>
      <c r="CA26" s="28">
        <v>206.94479278115901</v>
      </c>
      <c r="CB26" s="28">
        <v>0</v>
      </c>
      <c r="CC26" s="28">
        <v>0</v>
      </c>
      <c r="CD26" s="28">
        <v>0</v>
      </c>
      <c r="CE26" s="28">
        <v>0</v>
      </c>
      <c r="CF26" s="28">
        <v>0</v>
      </c>
      <c r="CG26" s="28">
        <v>6.1432149679503096</v>
      </c>
      <c r="CH26" s="28">
        <v>8384.9399890001496</v>
      </c>
      <c r="CI26" s="28">
        <v>129.36324901172301</v>
      </c>
      <c r="CJ26" s="28">
        <v>308.79841392218702</v>
      </c>
      <c r="CK26" s="28">
        <v>1408.0357872980601</v>
      </c>
      <c r="CL26" s="28">
        <v>6.5247737701791699</v>
      </c>
      <c r="CM26" s="28">
        <v>0</v>
      </c>
      <c r="CN26" s="28">
        <v>226.00295299084499</v>
      </c>
      <c r="CO26" s="28">
        <v>47277.440087137496</v>
      </c>
      <c r="CP26" s="28">
        <v>37411.2591490708</v>
      </c>
      <c r="CQ26" s="28">
        <v>9866.1809380666291</v>
      </c>
      <c r="CR26" s="28">
        <v>8.3366460328378391</v>
      </c>
      <c r="CS26" s="28">
        <v>0.17397774136477101</v>
      </c>
      <c r="CT26" s="28">
        <v>5625.0823299547501</v>
      </c>
      <c r="CU26" s="28">
        <v>21.3778076996423</v>
      </c>
      <c r="CV26" s="28">
        <v>12128.5291537007</v>
      </c>
      <c r="CW26" s="28">
        <v>85.531436199892994</v>
      </c>
      <c r="CX26" s="28">
        <v>18.932446353279602</v>
      </c>
      <c r="CY26" s="28">
        <v>17326.522066833</v>
      </c>
      <c r="CZ26" s="28">
        <v>100.69633419579</v>
      </c>
      <c r="DA26" s="28">
        <v>21.965566186389701</v>
      </c>
      <c r="DB26" s="28">
        <v>89.3912358206981</v>
      </c>
      <c r="DC26" s="28">
        <v>0.54809058725618198</v>
      </c>
      <c r="DD26" s="28">
        <v>2694.1174050629102</v>
      </c>
      <c r="DE26" s="28">
        <v>1213.2625309237001</v>
      </c>
      <c r="DF26" s="28">
        <v>0</v>
      </c>
      <c r="DG26" s="28">
        <v>0</v>
      </c>
      <c r="DH26" s="28">
        <v>79.801338484439697</v>
      </c>
      <c r="DI26" s="28">
        <v>850.13539726061094</v>
      </c>
      <c r="DJ26" s="28">
        <v>0</v>
      </c>
      <c r="DK26" s="28">
        <v>718.73761264325105</v>
      </c>
      <c r="DL26" s="28">
        <v>50434.410303851997</v>
      </c>
      <c r="DM26" s="28">
        <v>0</v>
      </c>
      <c r="DN26" s="28">
        <v>372.316469406095</v>
      </c>
      <c r="DP26" s="26">
        <f t="shared" si="18"/>
        <v>1.0406540611440698</v>
      </c>
      <c r="DQ26" s="13">
        <f t="shared" si="0"/>
        <v>-1.3122865851501829E-5</v>
      </c>
      <c r="DR26" s="13">
        <f t="shared" si="1"/>
        <v>-8.052745648832306E-6</v>
      </c>
      <c r="DS26" s="13">
        <f t="shared" si="2"/>
        <v>-1.8744796434625158E-5</v>
      </c>
      <c r="DT26" s="13">
        <f t="shared" si="3"/>
        <v>-8.2991340878526E-6</v>
      </c>
      <c r="DU26" s="13">
        <f t="shared" si="3"/>
        <v>-7.9632598254561382E-6</v>
      </c>
      <c r="DV26" s="13">
        <f t="shared" si="4"/>
        <v>-1.0006787650994146E-5</v>
      </c>
      <c r="DW26" s="13">
        <f t="shared" si="5"/>
        <v>-1.8341796634414457E-5</v>
      </c>
      <c r="DX26" s="13" t="e">
        <f t="shared" si="6"/>
        <v>#DIV/0!</v>
      </c>
      <c r="DY26" s="13" t="str">
        <f t="shared" si="7"/>
        <v/>
      </c>
      <c r="DZ26" s="13" t="str">
        <f t="shared" si="7"/>
        <v/>
      </c>
      <c r="EA26" s="13" t="str">
        <f t="shared" si="7"/>
        <v/>
      </c>
      <c r="EB26" s="13" t="e">
        <f t="shared" si="8"/>
        <v>#DIV/0!</v>
      </c>
      <c r="EC26" s="13" t="str">
        <f t="shared" si="8"/>
        <v/>
      </c>
      <c r="ED26" s="13" t="str">
        <f t="shared" si="8"/>
        <v/>
      </c>
      <c r="EE26" s="13" t="str">
        <f t="shared" si="8"/>
        <v/>
      </c>
      <c r="EF26" s="13" t="e">
        <f t="shared" si="9"/>
        <v>#DIV/0!</v>
      </c>
      <c r="EG26" s="13" t="str">
        <f t="shared" si="10"/>
        <v/>
      </c>
      <c r="EH26" s="13" t="str">
        <f t="shared" si="11"/>
        <v/>
      </c>
      <c r="EI26" s="13" t="e">
        <f t="shared" si="12"/>
        <v>#DIV/0!</v>
      </c>
      <c r="EJ26" s="13" t="str">
        <f t="shared" si="12"/>
        <v/>
      </c>
      <c r="EK26" s="13" t="e">
        <f t="shared" si="13"/>
        <v>#DIV/0!</v>
      </c>
      <c r="EL26" s="13" t="str">
        <f t="shared" si="14"/>
        <v/>
      </c>
      <c r="EM26" s="13" t="str">
        <f t="shared" si="14"/>
        <v/>
      </c>
      <c r="EN26" s="13" t="str">
        <f t="shared" si="14"/>
        <v/>
      </c>
      <c r="EO26" s="13" t="str">
        <f t="shared" si="14"/>
        <v/>
      </c>
      <c r="EP26" s="13" t="str">
        <f t="shared" si="14"/>
        <v/>
      </c>
      <c r="EQ26" s="13" t="str">
        <f t="shared" si="15"/>
        <v/>
      </c>
      <c r="ER26" s="13" t="str">
        <f t="shared" si="16"/>
        <v/>
      </c>
      <c r="ES26" s="13" t="str">
        <f t="shared" si="17"/>
        <v/>
      </c>
      <c r="ET26" s="13"/>
    </row>
    <row r="27" spans="1:150" x14ac:dyDescent="0.25">
      <c r="A27" s="78" t="s">
        <v>578</v>
      </c>
      <c r="B27" s="15">
        <v>19582.3088058086</v>
      </c>
      <c r="C27" s="15">
        <v>210.045791465246</v>
      </c>
      <c r="D27" s="15">
        <v>1011.53530299926</v>
      </c>
      <c r="E27" s="15">
        <v>2679.47395823952</v>
      </c>
      <c r="F27" s="15">
        <v>2095.2633329743799</v>
      </c>
      <c r="G27" s="15">
        <v>133.90903802273399</v>
      </c>
      <c r="H27" s="15">
        <v>4951.7104038928401</v>
      </c>
      <c r="AF27" s="28" t="s">
        <v>579</v>
      </c>
      <c r="AG27" s="28">
        <v>367.31664279113897</v>
      </c>
      <c r="AH27" s="28">
        <v>93.519592043378097</v>
      </c>
      <c r="AI27" s="28">
        <v>0</v>
      </c>
      <c r="AJ27" s="28">
        <v>0</v>
      </c>
      <c r="AK27" s="28">
        <v>0</v>
      </c>
      <c r="AL27" s="28">
        <v>217.716174138995</v>
      </c>
      <c r="AM27" s="28">
        <v>217.716174138995</v>
      </c>
      <c r="AN27" s="28">
        <v>45.1801078703351</v>
      </c>
      <c r="AO27" s="28">
        <v>116.913395738548</v>
      </c>
      <c r="AP27" s="28">
        <v>77.779685358031301</v>
      </c>
      <c r="AQ27" s="28">
        <v>0</v>
      </c>
      <c r="AR27" s="28">
        <v>0</v>
      </c>
      <c r="AS27" s="28">
        <v>0</v>
      </c>
      <c r="AT27" s="28">
        <v>647.03289295435798</v>
      </c>
      <c r="AU27" s="28">
        <v>19581.7932421722</v>
      </c>
      <c r="AV27" s="28">
        <v>159.327441677124</v>
      </c>
      <c r="AW27" s="28">
        <v>55.535708766940502</v>
      </c>
      <c r="AX27" s="28">
        <v>69.362191846379702</v>
      </c>
      <c r="AY27" s="28">
        <v>10.3535564665079</v>
      </c>
      <c r="AZ27" s="28">
        <v>39.131833839869998</v>
      </c>
      <c r="BA27" s="28">
        <v>321.37219640483198</v>
      </c>
      <c r="BB27" s="28">
        <v>321.37219640483198</v>
      </c>
      <c r="BC27" s="28">
        <v>186.36893593866699</v>
      </c>
      <c r="BD27" s="28">
        <v>0</v>
      </c>
      <c r="BE27" s="28">
        <v>0</v>
      </c>
      <c r="BF27" s="28">
        <v>5164591.0914840903</v>
      </c>
      <c r="BG27" s="28">
        <v>0</v>
      </c>
      <c r="BH27" s="28">
        <v>406.68412691795999</v>
      </c>
      <c r="BI27" s="28">
        <v>32.872551602705201</v>
      </c>
      <c r="BJ27" s="28">
        <v>47.953303641803402</v>
      </c>
      <c r="BK27" s="28">
        <v>421.47226575491402</v>
      </c>
      <c r="BL27" s="28">
        <v>26.710923563639099</v>
      </c>
      <c r="BM27" s="28">
        <v>0</v>
      </c>
      <c r="BN27" s="28">
        <v>0</v>
      </c>
      <c r="BO27" s="28">
        <v>163.86261941645199</v>
      </c>
      <c r="BP27" s="28">
        <v>0</v>
      </c>
      <c r="BQ27" s="28">
        <v>61.350634891549198</v>
      </c>
      <c r="BR27" s="28">
        <v>19.825528326439699</v>
      </c>
      <c r="BS27" s="28">
        <v>210.04148673533999</v>
      </c>
      <c r="BT27" s="28">
        <v>0</v>
      </c>
      <c r="BU27" s="28">
        <v>5175.58854952407</v>
      </c>
      <c r="BV27" s="28">
        <v>910.34950286876494</v>
      </c>
      <c r="BW27" s="28">
        <v>101.14996139486399</v>
      </c>
      <c r="BX27" s="28">
        <v>1011.49946426362</v>
      </c>
      <c r="BY27" s="28">
        <v>0.25551133493974199</v>
      </c>
      <c r="BZ27" s="28">
        <v>211.78044700650901</v>
      </c>
      <c r="CA27" s="28">
        <v>17.840080790180401</v>
      </c>
      <c r="CB27" s="28">
        <v>0</v>
      </c>
      <c r="CC27" s="28">
        <v>0</v>
      </c>
      <c r="CD27" s="28">
        <v>0</v>
      </c>
      <c r="CE27" s="28">
        <v>0</v>
      </c>
      <c r="CF27" s="28">
        <v>0</v>
      </c>
      <c r="CG27" s="28">
        <v>0.38283329089436002</v>
      </c>
      <c r="CH27" s="28">
        <v>1022.87696940425</v>
      </c>
      <c r="CI27" s="28">
        <v>6.3516671648010101</v>
      </c>
      <c r="CJ27" s="28">
        <v>40.789244927991497</v>
      </c>
      <c r="CK27" s="28">
        <v>99.238064452123695</v>
      </c>
      <c r="CL27" s="28">
        <v>0.34416913441029101</v>
      </c>
      <c r="CM27" s="28">
        <v>0</v>
      </c>
      <c r="CN27" s="28">
        <v>31.038113453154502</v>
      </c>
      <c r="CO27" s="28">
        <v>2679.4115552677699</v>
      </c>
      <c r="CP27" s="28">
        <v>2095.2160686801399</v>
      </c>
      <c r="CQ27" s="28">
        <v>584.19548658762994</v>
      </c>
      <c r="CR27" s="28">
        <v>0.63344349730209304</v>
      </c>
      <c r="CS27" s="28">
        <v>8.4154869183242602E-3</v>
      </c>
      <c r="CT27" s="28">
        <v>278.92773447532699</v>
      </c>
      <c r="CU27" s="28">
        <v>2.90473328306794</v>
      </c>
      <c r="CV27" s="28">
        <v>664.27763829869195</v>
      </c>
      <c r="CW27" s="28">
        <v>9.2780063019119492</v>
      </c>
      <c r="CX27" s="28">
        <v>1.91537423788973</v>
      </c>
      <c r="CY27" s="28">
        <v>948.96817341556505</v>
      </c>
      <c r="CZ27" s="28">
        <v>17.434893789575401</v>
      </c>
      <c r="DA27" s="28">
        <v>1.1053366662808499</v>
      </c>
      <c r="DB27" s="28">
        <v>9.0237529423436094</v>
      </c>
      <c r="DC27" s="28">
        <v>2.9367651471309601E-2</v>
      </c>
      <c r="DD27" s="28">
        <v>133.904850366793</v>
      </c>
      <c r="DE27" s="28">
        <v>198.01280218032301</v>
      </c>
      <c r="DF27" s="28">
        <v>0</v>
      </c>
      <c r="DG27" s="28">
        <v>0</v>
      </c>
      <c r="DH27" s="28">
        <v>6.8794375297766104</v>
      </c>
      <c r="DI27" s="28">
        <v>81.822531583664798</v>
      </c>
      <c r="DJ27" s="28">
        <v>0</v>
      </c>
      <c r="DK27" s="28">
        <v>63.430561741715302</v>
      </c>
      <c r="DL27" s="28">
        <v>4951.6156008972803</v>
      </c>
      <c r="DM27" s="28">
        <v>0</v>
      </c>
      <c r="DN27" s="28">
        <v>35.968197157885598</v>
      </c>
      <c r="DP27" s="26">
        <f t="shared" si="18"/>
        <v>1.0452322972296564</v>
      </c>
      <c r="DQ27" s="13">
        <f t="shared" si="0"/>
        <v>-2.6328031158757865E-5</v>
      </c>
      <c r="DR27" s="13">
        <f t="shared" si="1"/>
        <v>-2.0494244973829261E-5</v>
      </c>
      <c r="DS27" s="13">
        <f t="shared" si="2"/>
        <v>-3.5430039400269327E-5</v>
      </c>
      <c r="DT27" s="13">
        <f t="shared" si="3"/>
        <v>-2.3289262266646246E-5</v>
      </c>
      <c r="DU27" s="13">
        <f t="shared" si="3"/>
        <v>-2.2557686900815095E-5</v>
      </c>
      <c r="DV27" s="13">
        <f t="shared" si="4"/>
        <v>-3.1272392086669584E-5</v>
      </c>
      <c r="DW27" s="13">
        <f t="shared" si="5"/>
        <v>-1.9145504851267698E-5</v>
      </c>
      <c r="DX27" s="13" t="e">
        <f t="shared" si="6"/>
        <v>#DIV/0!</v>
      </c>
      <c r="DY27" s="13" t="str">
        <f t="shared" si="7"/>
        <v/>
      </c>
      <c r="DZ27" s="13" t="str">
        <f t="shared" si="7"/>
        <v/>
      </c>
      <c r="EA27" s="13" t="str">
        <f t="shared" si="7"/>
        <v/>
      </c>
      <c r="EB27" s="13" t="e">
        <f t="shared" si="8"/>
        <v>#DIV/0!</v>
      </c>
      <c r="EC27" s="13" t="str">
        <f t="shared" si="8"/>
        <v/>
      </c>
      <c r="ED27" s="13" t="str">
        <f t="shared" si="8"/>
        <v/>
      </c>
      <c r="EE27" s="13" t="str">
        <f t="shared" si="8"/>
        <v/>
      </c>
      <c r="EF27" s="13" t="e">
        <f t="shared" si="9"/>
        <v>#DIV/0!</v>
      </c>
      <c r="EG27" s="13" t="str">
        <f t="shared" si="10"/>
        <v/>
      </c>
      <c r="EH27" s="13" t="str">
        <f t="shared" si="11"/>
        <v/>
      </c>
      <c r="EI27" s="13" t="e">
        <f t="shared" si="12"/>
        <v>#DIV/0!</v>
      </c>
      <c r="EJ27" s="13" t="str">
        <f t="shared" si="12"/>
        <v/>
      </c>
      <c r="EK27" s="13" t="e">
        <f t="shared" si="13"/>
        <v>#DIV/0!</v>
      </c>
      <c r="EL27" s="13" t="str">
        <f t="shared" si="14"/>
        <v/>
      </c>
      <c r="EM27" s="13" t="str">
        <f t="shared" si="14"/>
        <v/>
      </c>
      <c r="EN27" s="13" t="str">
        <f t="shared" si="14"/>
        <v/>
      </c>
      <c r="EO27" s="13" t="str">
        <f t="shared" si="14"/>
        <v/>
      </c>
      <c r="EP27" s="13" t="str">
        <f t="shared" si="14"/>
        <v/>
      </c>
      <c r="EQ27" s="13" t="str">
        <f t="shared" si="15"/>
        <v/>
      </c>
      <c r="ER27" s="13" t="str">
        <f t="shared" si="16"/>
        <v/>
      </c>
      <c r="ES27" s="13" t="str">
        <f t="shared" si="17"/>
        <v/>
      </c>
      <c r="ET27" s="13"/>
    </row>
    <row r="28" spans="1:150" x14ac:dyDescent="0.25">
      <c r="A28" s="78" t="s">
        <v>580</v>
      </c>
      <c r="B28" s="15">
        <v>310095.87250770599</v>
      </c>
      <c r="C28" s="15">
        <v>4669.5473148342699</v>
      </c>
      <c r="D28" s="15">
        <v>12481.1826155545</v>
      </c>
      <c r="E28" s="15">
        <v>48567.459668275696</v>
      </c>
      <c r="F28" s="15">
        <v>38110.638346974803</v>
      </c>
      <c r="G28" s="15">
        <v>2822.5696914697501</v>
      </c>
      <c r="H28" s="15">
        <v>54444.347746449399</v>
      </c>
      <c r="AF28" s="28" t="s">
        <v>581</v>
      </c>
      <c r="AG28" s="28">
        <v>4139.4782375499399</v>
      </c>
      <c r="AH28" s="28">
        <v>1010.45118238908</v>
      </c>
      <c r="AI28" s="28">
        <v>0</v>
      </c>
      <c r="AJ28" s="28">
        <v>0</v>
      </c>
      <c r="AK28" s="28">
        <v>0</v>
      </c>
      <c r="AL28" s="28">
        <v>2350.1066239840002</v>
      </c>
      <c r="AM28" s="28">
        <v>2350.1066239840002</v>
      </c>
      <c r="AN28" s="28">
        <v>480.34927509573498</v>
      </c>
      <c r="AO28" s="28">
        <v>1317.4418806664501</v>
      </c>
      <c r="AP28" s="28">
        <v>861.07875744717205</v>
      </c>
      <c r="AQ28" s="28">
        <v>0</v>
      </c>
      <c r="AR28" s="28">
        <v>0</v>
      </c>
      <c r="AS28" s="28">
        <v>0</v>
      </c>
      <c r="AT28" s="28">
        <v>7005.12502753238</v>
      </c>
      <c r="AU28" s="28">
        <v>310086.87495273701</v>
      </c>
      <c r="AV28" s="28">
        <v>1716.6987026223001</v>
      </c>
      <c r="AW28" s="28">
        <v>563.02249053279195</v>
      </c>
      <c r="AX28" s="28">
        <v>769.92845045229205</v>
      </c>
      <c r="AY28" s="28">
        <v>116.67940789371001</v>
      </c>
      <c r="AZ28" s="28">
        <v>440.99699769136902</v>
      </c>
      <c r="BA28" s="28">
        <v>3552.0037935687001</v>
      </c>
      <c r="BB28" s="28">
        <v>3552.0037935687001</v>
      </c>
      <c r="BC28" s="28">
        <v>1936.2861782541399</v>
      </c>
      <c r="BD28" s="28">
        <v>0</v>
      </c>
      <c r="BE28" s="28">
        <v>0</v>
      </c>
      <c r="BF28" s="28">
        <v>93938733.731690794</v>
      </c>
      <c r="BG28" s="28">
        <v>0</v>
      </c>
      <c r="BH28" s="28">
        <v>4576.5626859410704</v>
      </c>
      <c r="BI28" s="28">
        <v>364.99786881973398</v>
      </c>
      <c r="BJ28" s="28">
        <v>540.41103079719403</v>
      </c>
      <c r="BK28" s="28">
        <v>4743.7063822500304</v>
      </c>
      <c r="BL28" s="28">
        <v>294.65366758290497</v>
      </c>
      <c r="BM28" s="28">
        <v>0</v>
      </c>
      <c r="BN28" s="28">
        <v>0</v>
      </c>
      <c r="BO28" s="28">
        <v>1846.6521851826401</v>
      </c>
      <c r="BP28" s="28">
        <v>0</v>
      </c>
      <c r="BQ28" s="28">
        <v>621.97461984778204</v>
      </c>
      <c r="BR28" s="28">
        <v>223.424394293197</v>
      </c>
      <c r="BS28" s="28">
        <v>4669.4418248097099</v>
      </c>
      <c r="BT28" s="28">
        <v>0</v>
      </c>
      <c r="BU28" s="28">
        <v>56859.306048490602</v>
      </c>
      <c r="BV28" s="28">
        <v>11232.5170834173</v>
      </c>
      <c r="BW28" s="28">
        <v>1248.0569721721499</v>
      </c>
      <c r="BX28" s="28">
        <v>12480.574055589501</v>
      </c>
      <c r="BY28" s="28">
        <v>2.8794905897334799</v>
      </c>
      <c r="BZ28" s="28">
        <v>2347.1819805233199</v>
      </c>
      <c r="CA28" s="28">
        <v>201.04893120483999</v>
      </c>
      <c r="CB28" s="28">
        <v>0</v>
      </c>
      <c r="CC28" s="28">
        <v>0</v>
      </c>
      <c r="CD28" s="28">
        <v>0</v>
      </c>
      <c r="CE28" s="28">
        <v>0</v>
      </c>
      <c r="CF28" s="28">
        <v>0</v>
      </c>
      <c r="CG28" s="28">
        <v>6.2310342349134897</v>
      </c>
      <c r="CH28" s="28">
        <v>10851.1963876261</v>
      </c>
      <c r="CI28" s="28">
        <v>132.399091002386</v>
      </c>
      <c r="CJ28" s="28">
        <v>298.25988243853197</v>
      </c>
      <c r="CK28" s="28">
        <v>1420.1844488169399</v>
      </c>
      <c r="CL28" s="28">
        <v>6.6613736018562797</v>
      </c>
      <c r="CM28" s="28">
        <v>0</v>
      </c>
      <c r="CN28" s="28">
        <v>217.46750464238201</v>
      </c>
      <c r="CO28" s="28">
        <v>48566.573445685601</v>
      </c>
      <c r="CP28" s="28">
        <v>38109.953906892602</v>
      </c>
      <c r="CQ28" s="28">
        <v>10456.619538793</v>
      </c>
      <c r="CR28" s="28">
        <v>8.3767589425530495</v>
      </c>
      <c r="CS28" s="28">
        <v>0.17814850873856999</v>
      </c>
      <c r="CT28" s="28">
        <v>5755.2033333112904</v>
      </c>
      <c r="CU28" s="28">
        <v>20.592030582736701</v>
      </c>
      <c r="CV28" s="28">
        <v>12365.447644416399</v>
      </c>
      <c r="CW28" s="28">
        <v>84.014222673434801</v>
      </c>
      <c r="CX28" s="28">
        <v>18.692603680616401</v>
      </c>
      <c r="CY28" s="28">
        <v>17664.9514762699</v>
      </c>
      <c r="CZ28" s="28">
        <v>176.75546735602501</v>
      </c>
      <c r="DA28" s="28">
        <v>22.462445199270199</v>
      </c>
      <c r="DB28" s="28">
        <v>88.272660503645795</v>
      </c>
      <c r="DC28" s="28">
        <v>0.55924806682209205</v>
      </c>
      <c r="DD28" s="28">
        <v>2822.5103410131301</v>
      </c>
      <c r="DE28" s="28">
        <v>2020.9851258598801</v>
      </c>
      <c r="DF28" s="28">
        <v>0</v>
      </c>
      <c r="DG28" s="28">
        <v>0</v>
      </c>
      <c r="DH28" s="28">
        <v>77.527874619908104</v>
      </c>
      <c r="DI28" s="28">
        <v>902.86719743902597</v>
      </c>
      <c r="DJ28" s="28">
        <v>0</v>
      </c>
      <c r="DK28" s="28">
        <v>711.51773671143997</v>
      </c>
      <c r="DL28" s="28">
        <v>54441.613430226498</v>
      </c>
      <c r="DM28" s="28">
        <v>0</v>
      </c>
      <c r="DN28" s="28">
        <v>396.61868763691001</v>
      </c>
      <c r="DP28" s="26">
        <f t="shared" si="18"/>
        <v>1.0444089082951715</v>
      </c>
      <c r="DQ28" s="13">
        <f t="shared" si="0"/>
        <v>-2.9015397387337811E-5</v>
      </c>
      <c r="DR28" s="13">
        <f t="shared" si="1"/>
        <v>-2.2591060213650897E-5</v>
      </c>
      <c r="DS28" s="13">
        <f t="shared" si="2"/>
        <v>-4.8758197339503411E-5</v>
      </c>
      <c r="DT28" s="13">
        <f t="shared" si="3"/>
        <v>-1.8247250240156047E-5</v>
      </c>
      <c r="DU28" s="13">
        <f t="shared" si="3"/>
        <v>-1.795929199531149E-5</v>
      </c>
      <c r="DV28" s="13">
        <f t="shared" si="4"/>
        <v>-2.102710051743339E-5</v>
      </c>
      <c r="DW28" s="13">
        <f t="shared" si="5"/>
        <v>-5.022222390531136E-5</v>
      </c>
      <c r="DX28" s="13" t="e">
        <f t="shared" si="6"/>
        <v>#DIV/0!</v>
      </c>
      <c r="DY28" s="13" t="str">
        <f t="shared" si="7"/>
        <v/>
      </c>
      <c r="DZ28" s="13" t="str">
        <f t="shared" si="7"/>
        <v/>
      </c>
      <c r="EA28" s="13" t="str">
        <f t="shared" si="7"/>
        <v/>
      </c>
      <c r="EB28" s="13" t="e">
        <f t="shared" si="8"/>
        <v>#DIV/0!</v>
      </c>
      <c r="EC28" s="13" t="str">
        <f t="shared" si="8"/>
        <v/>
      </c>
      <c r="ED28" s="13" t="str">
        <f t="shared" si="8"/>
        <v/>
      </c>
      <c r="EE28" s="13" t="str">
        <f t="shared" si="8"/>
        <v/>
      </c>
      <c r="EF28" s="13" t="e">
        <f t="shared" si="9"/>
        <v>#DIV/0!</v>
      </c>
      <c r="EG28" s="13" t="str">
        <f t="shared" si="10"/>
        <v/>
      </c>
      <c r="EH28" s="13" t="str">
        <f t="shared" si="11"/>
        <v/>
      </c>
      <c r="EI28" s="13" t="e">
        <f t="shared" si="12"/>
        <v>#DIV/0!</v>
      </c>
      <c r="EJ28" s="13" t="str">
        <f t="shared" si="12"/>
        <v/>
      </c>
      <c r="EK28" s="13" t="e">
        <f t="shared" si="13"/>
        <v>#DIV/0!</v>
      </c>
      <c r="EL28" s="13" t="str">
        <f t="shared" si="14"/>
        <v/>
      </c>
      <c r="EM28" s="13" t="str">
        <f t="shared" si="14"/>
        <v/>
      </c>
      <c r="EN28" s="13" t="str">
        <f t="shared" si="14"/>
        <v/>
      </c>
      <c r="EO28" s="13" t="str">
        <f t="shared" si="14"/>
        <v/>
      </c>
      <c r="EP28" s="13" t="str">
        <f t="shared" si="14"/>
        <v/>
      </c>
      <c r="EQ28" s="13" t="str">
        <f t="shared" si="15"/>
        <v/>
      </c>
      <c r="ER28" s="13" t="str">
        <f t="shared" si="16"/>
        <v/>
      </c>
      <c r="ES28" s="13" t="str">
        <f t="shared" si="17"/>
        <v/>
      </c>
      <c r="ET28" s="13"/>
    </row>
    <row r="29" spans="1:150" x14ac:dyDescent="0.25">
      <c r="A29" s="78" t="s">
        <v>582</v>
      </c>
      <c r="B29" s="15">
        <v>32707.826926579801</v>
      </c>
      <c r="C29" s="15">
        <v>519.13591495470496</v>
      </c>
      <c r="D29" s="15">
        <v>1640.6231313099099</v>
      </c>
      <c r="E29" s="15">
        <v>4399.9789949366204</v>
      </c>
      <c r="F29" s="15">
        <v>3474.72210467471</v>
      </c>
      <c r="G29" s="15">
        <v>264.97144392113501</v>
      </c>
      <c r="H29" s="15">
        <v>7994.6449820911703</v>
      </c>
      <c r="AF29" s="28" t="s">
        <v>583</v>
      </c>
      <c r="AG29" s="28">
        <v>251.36781065248601</v>
      </c>
      <c r="AH29" s="28">
        <v>211.075214996467</v>
      </c>
      <c r="AI29" s="28">
        <v>0</v>
      </c>
      <c r="AJ29" s="28">
        <v>0</v>
      </c>
      <c r="AK29" s="28">
        <v>0</v>
      </c>
      <c r="AL29" s="28">
        <v>499.00763193087499</v>
      </c>
      <c r="AM29" s="28">
        <v>499.00763193087499</v>
      </c>
      <c r="AN29" s="28">
        <v>128.39177242258199</v>
      </c>
      <c r="AO29" s="28">
        <v>80.398398815853298</v>
      </c>
      <c r="AP29" s="28">
        <v>105.538814591739</v>
      </c>
      <c r="AQ29" s="28">
        <v>0</v>
      </c>
      <c r="AR29" s="28">
        <v>0</v>
      </c>
      <c r="AS29" s="28">
        <v>0</v>
      </c>
      <c r="AT29" s="28">
        <v>1412.5561379650401</v>
      </c>
      <c r="AU29" s="28">
        <v>32703.752795517499</v>
      </c>
      <c r="AV29" s="28">
        <v>375.79844683957299</v>
      </c>
      <c r="AW29" s="28">
        <v>250.61387130171499</v>
      </c>
      <c r="AX29" s="28">
        <v>87.221946588397003</v>
      </c>
      <c r="AY29" s="28">
        <v>7.0852903345793399</v>
      </c>
      <c r="AZ29" s="28">
        <v>26.779332275875301</v>
      </c>
      <c r="BA29" s="28">
        <v>455.76583553634703</v>
      </c>
      <c r="BB29" s="28">
        <v>455.76583553634703</v>
      </c>
      <c r="BC29" s="28">
        <v>682.42391736300704</v>
      </c>
      <c r="BD29" s="28">
        <v>0</v>
      </c>
      <c r="BE29" s="28">
        <v>0</v>
      </c>
      <c r="BF29" s="28">
        <v>8564431.1556631699</v>
      </c>
      <c r="BG29" s="28">
        <v>0</v>
      </c>
      <c r="BH29" s="28">
        <v>300.527645844647</v>
      </c>
      <c r="BI29" s="28">
        <v>40.967975680978398</v>
      </c>
      <c r="BJ29" s="28">
        <v>32.816115972102601</v>
      </c>
      <c r="BK29" s="28">
        <v>309.00268257074902</v>
      </c>
      <c r="BL29" s="28">
        <v>39.817829717954297</v>
      </c>
      <c r="BM29" s="28">
        <v>0</v>
      </c>
      <c r="BN29" s="28">
        <v>0</v>
      </c>
      <c r="BO29" s="28">
        <v>112.13700221502501</v>
      </c>
      <c r="BP29" s="28">
        <v>0</v>
      </c>
      <c r="BQ29" s="28">
        <v>276.85476088796798</v>
      </c>
      <c r="BR29" s="28">
        <v>13.567326115542199</v>
      </c>
      <c r="BS29" s="28">
        <v>519.05679064626202</v>
      </c>
      <c r="BT29" s="28">
        <v>0</v>
      </c>
      <c r="BU29" s="28">
        <v>8505.7243566388297</v>
      </c>
      <c r="BV29" s="28">
        <v>1476.3112128336099</v>
      </c>
      <c r="BW29" s="28">
        <v>164.03458007136999</v>
      </c>
      <c r="BX29" s="28">
        <v>1640.34579290498</v>
      </c>
      <c r="BY29" s="28">
        <v>0.17485530649759401</v>
      </c>
      <c r="BZ29" s="28">
        <v>278.49813573861599</v>
      </c>
      <c r="CA29" s="28">
        <v>12.208599193122399</v>
      </c>
      <c r="CB29" s="28">
        <v>0</v>
      </c>
      <c r="CC29" s="28">
        <v>0</v>
      </c>
      <c r="CD29" s="28">
        <v>0</v>
      </c>
      <c r="CE29" s="28">
        <v>0</v>
      </c>
      <c r="CF29" s="28">
        <v>0</v>
      </c>
      <c r="CG29" s="28">
        <v>0.66956787695784103</v>
      </c>
      <c r="CH29" s="28">
        <v>2987.6268807192801</v>
      </c>
      <c r="CI29" s="28">
        <v>9.7332569696236106</v>
      </c>
      <c r="CJ29" s="28">
        <v>88.673523712032207</v>
      </c>
      <c r="CK29" s="28">
        <v>182.811679872903</v>
      </c>
      <c r="CL29" s="28">
        <v>0.55171158470631598</v>
      </c>
      <c r="CM29" s="28">
        <v>0</v>
      </c>
      <c r="CN29" s="28">
        <v>67.925018805425495</v>
      </c>
      <c r="CO29" s="28">
        <v>4399.6965948913703</v>
      </c>
      <c r="CP29" s="28">
        <v>3474.4923122033902</v>
      </c>
      <c r="CQ29" s="28">
        <v>925.20428268798298</v>
      </c>
      <c r="CR29" s="28">
        <v>1.1995348209108401</v>
      </c>
      <c r="CS29" s="28">
        <v>1.2766411040746901E-2</v>
      </c>
      <c r="CT29" s="28">
        <v>430.22351490418203</v>
      </c>
      <c r="CU29" s="28">
        <v>6.3454468191603697</v>
      </c>
      <c r="CV29" s="28">
        <v>1088.15903077608</v>
      </c>
      <c r="CW29" s="28">
        <v>19.403214467115301</v>
      </c>
      <c r="CX29" s="28">
        <v>3.94171842904148</v>
      </c>
      <c r="CY29" s="28">
        <v>1554.5131452821599</v>
      </c>
      <c r="CZ29" s="28">
        <v>78.677746122409104</v>
      </c>
      <c r="DA29" s="28">
        <v>1.7212151512138101</v>
      </c>
      <c r="DB29" s="28">
        <v>18.560455078412801</v>
      </c>
      <c r="DC29" s="28">
        <v>4.7511242422636997E-2</v>
      </c>
      <c r="DD29" s="28">
        <v>264.95484138715699</v>
      </c>
      <c r="DE29" s="28">
        <v>847.80001479572002</v>
      </c>
      <c r="DF29" s="28">
        <v>0</v>
      </c>
      <c r="DG29" s="28">
        <v>0</v>
      </c>
      <c r="DH29" s="28">
        <v>4.70785228224298</v>
      </c>
      <c r="DI29" s="28">
        <v>121.07036871254</v>
      </c>
      <c r="DJ29" s="28">
        <v>0</v>
      </c>
      <c r="DK29" s="28">
        <v>54.6182951652222</v>
      </c>
      <c r="DL29" s="28">
        <v>7992.49379256458</v>
      </c>
      <c r="DM29" s="28">
        <v>0</v>
      </c>
      <c r="DN29" s="28">
        <v>54.136397406822297</v>
      </c>
      <c r="DP29" s="26">
        <f t="shared" si="18"/>
        <v>1.0642140710264558</v>
      </c>
      <c r="DQ29" s="13">
        <f t="shared" si="0"/>
        <v>-1.2456134953407093E-4</v>
      </c>
      <c r="DR29" s="13">
        <f t="shared" si="1"/>
        <v>-1.5241540059860077E-4</v>
      </c>
      <c r="DS29" s="13">
        <f t="shared" si="2"/>
        <v>-1.6904455364373977E-4</v>
      </c>
      <c r="DT29" s="13">
        <f t="shared" si="3"/>
        <v>-6.4182134863625668E-5</v>
      </c>
      <c r="DU29" s="13">
        <f t="shared" si="3"/>
        <v>-6.613261849361892E-5</v>
      </c>
      <c r="DV29" s="13">
        <f t="shared" si="4"/>
        <v>-6.2657823546290374E-5</v>
      </c>
      <c r="DW29" s="13">
        <f t="shared" si="5"/>
        <v>-2.6907880605195122E-4</v>
      </c>
      <c r="DX29" s="13" t="e">
        <f t="shared" si="6"/>
        <v>#DIV/0!</v>
      </c>
      <c r="DY29" s="13" t="str">
        <f t="shared" si="7"/>
        <v/>
      </c>
      <c r="DZ29" s="13" t="str">
        <f t="shared" si="7"/>
        <v/>
      </c>
      <c r="EA29" s="13" t="str">
        <f t="shared" si="7"/>
        <v/>
      </c>
      <c r="EB29" s="13" t="e">
        <f t="shared" si="8"/>
        <v>#DIV/0!</v>
      </c>
      <c r="EC29" s="13" t="str">
        <f t="shared" si="8"/>
        <v/>
      </c>
      <c r="ED29" s="13" t="str">
        <f t="shared" si="8"/>
        <v/>
      </c>
      <c r="EE29" s="13" t="str">
        <f t="shared" si="8"/>
        <v/>
      </c>
      <c r="EF29" s="13" t="e">
        <f t="shared" si="9"/>
        <v>#DIV/0!</v>
      </c>
      <c r="EG29" s="13" t="str">
        <f t="shared" si="10"/>
        <v/>
      </c>
      <c r="EH29" s="13" t="str">
        <f t="shared" si="11"/>
        <v/>
      </c>
      <c r="EI29" s="13" t="e">
        <f t="shared" si="12"/>
        <v>#DIV/0!</v>
      </c>
      <c r="EJ29" s="13" t="str">
        <f t="shared" si="12"/>
        <v/>
      </c>
      <c r="EK29" s="13" t="e">
        <f t="shared" si="13"/>
        <v>#DIV/0!</v>
      </c>
      <c r="EL29" s="13" t="str">
        <f t="shared" si="14"/>
        <v/>
      </c>
      <c r="EM29" s="13" t="str">
        <f t="shared" si="14"/>
        <v/>
      </c>
      <c r="EN29" s="13" t="str">
        <f t="shared" si="14"/>
        <v/>
      </c>
      <c r="EO29" s="13" t="str">
        <f t="shared" si="14"/>
        <v/>
      </c>
      <c r="EP29" s="13" t="str">
        <f t="shared" si="14"/>
        <v/>
      </c>
      <c r="EQ29" s="13" t="str">
        <f t="shared" si="15"/>
        <v/>
      </c>
      <c r="ER29" s="13" t="str">
        <f t="shared" si="16"/>
        <v/>
      </c>
      <c r="ES29" s="13" t="str">
        <f t="shared" si="17"/>
        <v/>
      </c>
      <c r="ET29" s="13"/>
    </row>
    <row r="30" spans="1:150" x14ac:dyDescent="0.25">
      <c r="A30" s="78" t="s">
        <v>584</v>
      </c>
      <c r="B30" s="15">
        <v>256321.42088811001</v>
      </c>
      <c r="C30" s="15">
        <v>4111.8762274792398</v>
      </c>
      <c r="D30" s="15">
        <v>10943.9590037453</v>
      </c>
      <c r="E30" s="15">
        <v>40304.424940841302</v>
      </c>
      <c r="F30" s="15">
        <v>32050.525543981901</v>
      </c>
      <c r="G30" s="15">
        <v>2392.3032732076699</v>
      </c>
      <c r="H30" s="15">
        <v>41202.320301043503</v>
      </c>
      <c r="AF30" s="28" t="s">
        <v>585</v>
      </c>
      <c r="AG30" s="28">
        <v>2866.5470982003599</v>
      </c>
      <c r="AH30" s="28">
        <v>811.56829764693305</v>
      </c>
      <c r="AI30" s="28">
        <v>0</v>
      </c>
      <c r="AJ30" s="28">
        <v>0</v>
      </c>
      <c r="AK30" s="28">
        <v>0</v>
      </c>
      <c r="AL30" s="28">
        <v>1893.58792349035</v>
      </c>
      <c r="AM30" s="28">
        <v>1893.58792349035</v>
      </c>
      <c r="AN30" s="28">
        <v>406.75841613450899</v>
      </c>
      <c r="AO30" s="28">
        <v>912.61206900193099</v>
      </c>
      <c r="AP30" s="28">
        <v>636.06655936068603</v>
      </c>
      <c r="AQ30" s="28">
        <v>0</v>
      </c>
      <c r="AR30" s="28">
        <v>0</v>
      </c>
      <c r="AS30" s="28">
        <v>0</v>
      </c>
      <c r="AT30" s="28">
        <v>5588.4094494197698</v>
      </c>
      <c r="AU30" s="28">
        <v>256318.50812612599</v>
      </c>
      <c r="AV30" s="28">
        <v>1391.6510803158301</v>
      </c>
      <c r="AW30" s="28">
        <v>551.56040788446899</v>
      </c>
      <c r="AX30" s="28">
        <v>563.39851466013295</v>
      </c>
      <c r="AY30" s="28">
        <v>80.799356349750596</v>
      </c>
      <c r="AZ30" s="28">
        <v>305.38592145664001</v>
      </c>
      <c r="BA30" s="28">
        <v>2639.06633741212</v>
      </c>
      <c r="BB30" s="28">
        <v>2639.06633741212</v>
      </c>
      <c r="BC30" s="28">
        <v>1762.80650613392</v>
      </c>
      <c r="BD30" s="28">
        <v>0</v>
      </c>
      <c r="BE30" s="28">
        <v>0</v>
      </c>
      <c r="BF30" s="28">
        <v>79002147.2596526</v>
      </c>
      <c r="BG30" s="28">
        <v>0</v>
      </c>
      <c r="BH30" s="28">
        <v>3186.1175891241201</v>
      </c>
      <c r="BI30" s="28">
        <v>266.80412309047699</v>
      </c>
      <c r="BJ30" s="28">
        <v>374.22918417230801</v>
      </c>
      <c r="BK30" s="28">
        <v>3300.6166671783899</v>
      </c>
      <c r="BL30" s="28">
        <v>220.42324828705199</v>
      </c>
      <c r="BM30" s="28">
        <v>0</v>
      </c>
      <c r="BN30" s="28">
        <v>0</v>
      </c>
      <c r="BO30" s="28">
        <v>1278.7876815770701</v>
      </c>
      <c r="BP30" s="28">
        <v>0</v>
      </c>
      <c r="BQ30" s="28">
        <v>609.31236858281</v>
      </c>
      <c r="BR30" s="28">
        <v>154.71915653836899</v>
      </c>
      <c r="BS30" s="28">
        <v>4111.8400965227502</v>
      </c>
      <c r="BT30" s="28">
        <v>0</v>
      </c>
      <c r="BU30" s="28">
        <v>43149.185927787599</v>
      </c>
      <c r="BV30" s="28">
        <v>9849.3960022928204</v>
      </c>
      <c r="BW30" s="28">
        <v>1094.3762766095099</v>
      </c>
      <c r="BX30" s="28">
        <v>10943.772278902299</v>
      </c>
      <c r="BY30" s="28">
        <v>1.9940202688978701</v>
      </c>
      <c r="BZ30" s="28">
        <v>1726.9682106027401</v>
      </c>
      <c r="CA30" s="28">
        <v>139.22449209149099</v>
      </c>
      <c r="CB30" s="28">
        <v>0</v>
      </c>
      <c r="CC30" s="28">
        <v>0</v>
      </c>
      <c r="CD30" s="28">
        <v>0</v>
      </c>
      <c r="CE30" s="28">
        <v>0</v>
      </c>
      <c r="CF30" s="28">
        <v>0</v>
      </c>
      <c r="CG30" s="28">
        <v>5.2872722348804304</v>
      </c>
      <c r="CH30" s="28">
        <v>9253.9216643026502</v>
      </c>
      <c r="CI30" s="28">
        <v>110.264736791503</v>
      </c>
      <c r="CJ30" s="28">
        <v>279.30520549391798</v>
      </c>
      <c r="CK30" s="28">
        <v>1219.0668775387501</v>
      </c>
      <c r="CL30" s="28">
        <v>5.5764428468283702</v>
      </c>
      <c r="CM30" s="28">
        <v>0</v>
      </c>
      <c r="CN30" s="28">
        <v>205.16209480866601</v>
      </c>
      <c r="CO30" s="28">
        <v>40304.200614280198</v>
      </c>
      <c r="CP30" s="28">
        <v>32050.348470340501</v>
      </c>
      <c r="CQ30" s="28">
        <v>8253.8521439397591</v>
      </c>
      <c r="CR30" s="28">
        <v>7.2466444785793298</v>
      </c>
      <c r="CS30" s="28">
        <v>0.14821335438747299</v>
      </c>
      <c r="CT30" s="28">
        <v>4796.35769806599</v>
      </c>
      <c r="CU30" s="28">
        <v>19.386827328935102</v>
      </c>
      <c r="CV30" s="28">
        <v>10381.1505811934</v>
      </c>
      <c r="CW30" s="28">
        <v>76.093725471651297</v>
      </c>
      <c r="CX30" s="28">
        <v>16.756519236980299</v>
      </c>
      <c r="CY30" s="28">
        <v>14830.232333316701</v>
      </c>
      <c r="CZ30" s="28">
        <v>173.15700092607301</v>
      </c>
      <c r="DA30" s="28">
        <v>18.739574411724099</v>
      </c>
      <c r="DB30" s="28">
        <v>79.105007577285605</v>
      </c>
      <c r="DC30" s="28">
        <v>0.46871619019273902</v>
      </c>
      <c r="DD30" s="28">
        <v>2392.2889576525199</v>
      </c>
      <c r="DE30" s="28">
        <v>1941.1568483880301</v>
      </c>
      <c r="DF30" s="28">
        <v>0</v>
      </c>
      <c r="DG30" s="28">
        <v>0</v>
      </c>
      <c r="DH30" s="28">
        <v>53.687193187935002</v>
      </c>
      <c r="DI30" s="28">
        <v>674.71261806148198</v>
      </c>
      <c r="DJ30" s="28">
        <v>0</v>
      </c>
      <c r="DK30" s="28">
        <v>501.24389501012899</v>
      </c>
      <c r="DL30" s="28">
        <v>41201.2165595771</v>
      </c>
      <c r="DM30" s="28">
        <v>0</v>
      </c>
      <c r="DN30" s="28">
        <v>297.103759153233</v>
      </c>
      <c r="DP30" s="26">
        <f t="shared" si="18"/>
        <v>1.0472794138346311</v>
      </c>
      <c r="DQ30" s="13">
        <f t="shared" si="0"/>
        <v>-1.1363708791572812E-5</v>
      </c>
      <c r="DR30" s="13">
        <f t="shared" si="1"/>
        <v>-8.7869756993547628E-6</v>
      </c>
      <c r="DS30" s="13">
        <f t="shared" si="2"/>
        <v>-1.7061909948390056E-5</v>
      </c>
      <c r="DT30" s="13">
        <f t="shared" si="3"/>
        <v>-5.5658047827872857E-6</v>
      </c>
      <c r="DU30" s="13">
        <f t="shared" si="3"/>
        <v>-5.5248280143507854E-6</v>
      </c>
      <c r="DV30" s="13">
        <f t="shared" si="4"/>
        <v>-5.984005167877862E-6</v>
      </c>
      <c r="DW30" s="13">
        <f t="shared" si="5"/>
        <v>-2.6788332752572473E-5</v>
      </c>
      <c r="DX30" s="13" t="e">
        <f t="shared" si="6"/>
        <v>#DIV/0!</v>
      </c>
      <c r="DY30" s="13" t="str">
        <f t="shared" si="7"/>
        <v/>
      </c>
      <c r="DZ30" s="13" t="str">
        <f t="shared" si="7"/>
        <v/>
      </c>
      <c r="EA30" s="13" t="str">
        <f t="shared" si="7"/>
        <v/>
      </c>
      <c r="EB30" s="13" t="e">
        <f t="shared" si="8"/>
        <v>#DIV/0!</v>
      </c>
      <c r="EC30" s="13" t="str">
        <f t="shared" si="8"/>
        <v/>
      </c>
      <c r="ED30" s="13" t="str">
        <f t="shared" si="8"/>
        <v/>
      </c>
      <c r="EE30" s="13" t="str">
        <f t="shared" si="8"/>
        <v/>
      </c>
      <c r="EF30" s="13" t="e">
        <f t="shared" si="9"/>
        <v>#DIV/0!</v>
      </c>
      <c r="EG30" s="13" t="str">
        <f t="shared" si="10"/>
        <v/>
      </c>
      <c r="EH30" s="13" t="str">
        <f t="shared" si="11"/>
        <v/>
      </c>
      <c r="EI30" s="13" t="e">
        <f t="shared" si="12"/>
        <v>#DIV/0!</v>
      </c>
      <c r="EJ30" s="13" t="str">
        <f t="shared" si="12"/>
        <v/>
      </c>
      <c r="EK30" s="13" t="e">
        <f t="shared" si="13"/>
        <v>#DIV/0!</v>
      </c>
      <c r="EL30" s="13" t="str">
        <f t="shared" si="14"/>
        <v/>
      </c>
      <c r="EM30" s="13" t="str">
        <f t="shared" si="14"/>
        <v/>
      </c>
      <c r="EN30" s="13" t="str">
        <f t="shared" si="14"/>
        <v/>
      </c>
      <c r="EO30" s="13" t="str">
        <f t="shared" si="14"/>
        <v/>
      </c>
      <c r="EP30" s="13" t="str">
        <f t="shared" si="14"/>
        <v/>
      </c>
      <c r="EQ30" s="13" t="str">
        <f t="shared" si="15"/>
        <v/>
      </c>
      <c r="ER30" s="13" t="str">
        <f t="shared" si="16"/>
        <v/>
      </c>
      <c r="ES30" s="13" t="str">
        <f t="shared" si="17"/>
        <v/>
      </c>
      <c r="ET30" s="13"/>
    </row>
    <row r="31" spans="1:150" x14ac:dyDescent="0.25">
      <c r="A31" s="78" t="s">
        <v>586</v>
      </c>
      <c r="B31" s="15">
        <v>14243.2741792415</v>
      </c>
      <c r="C31" s="15">
        <v>188.57629251803101</v>
      </c>
      <c r="D31" s="15">
        <v>812.07574689801004</v>
      </c>
      <c r="E31" s="15">
        <v>1848.32052583324</v>
      </c>
      <c r="F31" s="15">
        <v>1440.8926905277201</v>
      </c>
      <c r="G31" s="15">
        <v>115.55558576411801</v>
      </c>
      <c r="H31" s="15">
        <v>3171.2928645192201</v>
      </c>
      <c r="AF31" s="28" t="s">
        <v>587</v>
      </c>
      <c r="AG31" s="28">
        <v>70.777839340667995</v>
      </c>
      <c r="AH31" s="28">
        <v>88.839989959768999</v>
      </c>
      <c r="AI31" s="28">
        <v>0</v>
      </c>
      <c r="AJ31" s="28">
        <v>0</v>
      </c>
      <c r="AK31" s="28">
        <v>0</v>
      </c>
      <c r="AL31" s="28">
        <v>210.490469374507</v>
      </c>
      <c r="AM31" s="28">
        <v>210.490469374507</v>
      </c>
      <c r="AN31" s="28">
        <v>55.640801031680397</v>
      </c>
      <c r="AO31" s="28">
        <v>22.715927890507199</v>
      </c>
      <c r="AP31" s="28">
        <v>40.176104364544898</v>
      </c>
      <c r="AQ31" s="28">
        <v>0</v>
      </c>
      <c r="AR31" s="28">
        <v>0</v>
      </c>
      <c r="AS31" s="28">
        <v>0</v>
      </c>
      <c r="AT31" s="28">
        <v>591.63610793260398</v>
      </c>
      <c r="AU31" s="28">
        <v>14241.625649453999</v>
      </c>
      <c r="AV31" s="28">
        <v>159.15250195260799</v>
      </c>
      <c r="AW31" s="28">
        <v>113.075881107458</v>
      </c>
      <c r="AX31" s="28">
        <v>32.507985022450697</v>
      </c>
      <c r="AY31" s="28">
        <v>1.9950148921844999</v>
      </c>
      <c r="AZ31" s="28">
        <v>7.5402778732121796</v>
      </c>
      <c r="BA31" s="28">
        <v>175.48552893757699</v>
      </c>
      <c r="BB31" s="28">
        <v>175.48552893757699</v>
      </c>
      <c r="BC31" s="28">
        <v>303.09780795869699</v>
      </c>
      <c r="BD31" s="28">
        <v>0</v>
      </c>
      <c r="BE31" s="28">
        <v>0</v>
      </c>
      <c r="BF31" s="28">
        <v>3551348.2961292299</v>
      </c>
      <c r="BG31" s="28">
        <v>0</v>
      </c>
      <c r="BH31" s="28">
        <v>89.062512195726399</v>
      </c>
      <c r="BI31" s="28">
        <v>15.2288318853386</v>
      </c>
      <c r="BJ31" s="28">
        <v>9.2400432075755194</v>
      </c>
      <c r="BK31" s="28">
        <v>91.119853313961102</v>
      </c>
      <c r="BL31" s="28">
        <v>15.518093693963101</v>
      </c>
      <c r="BM31" s="28">
        <v>0</v>
      </c>
      <c r="BN31" s="28">
        <v>0</v>
      </c>
      <c r="BO31" s="28">
        <v>31.574527922963899</v>
      </c>
      <c r="BP31" s="28">
        <v>0</v>
      </c>
      <c r="BQ31" s="28">
        <v>124.915689907901</v>
      </c>
      <c r="BR31" s="28">
        <v>3.8201679770113501</v>
      </c>
      <c r="BS31" s="28">
        <v>188.56258761994499</v>
      </c>
      <c r="BT31" s="28">
        <v>0</v>
      </c>
      <c r="BU31" s="28">
        <v>3387.4734196442801</v>
      </c>
      <c r="BV31" s="28">
        <v>730.76485382805004</v>
      </c>
      <c r="BW31" s="28">
        <v>81.196068226436594</v>
      </c>
      <c r="BX31" s="28">
        <v>811.96092205448701</v>
      </c>
      <c r="BY31" s="28">
        <v>4.92343715137816E-2</v>
      </c>
      <c r="BZ31" s="28">
        <v>105.12356617735</v>
      </c>
      <c r="CA31" s="28">
        <v>3.4375804027597998</v>
      </c>
      <c r="CB31" s="28">
        <v>0</v>
      </c>
      <c r="CC31" s="28">
        <v>0</v>
      </c>
      <c r="CD31" s="28">
        <v>0</v>
      </c>
      <c r="CE31" s="28">
        <v>0</v>
      </c>
      <c r="CF31" s="28">
        <v>0</v>
      </c>
      <c r="CG31" s="28">
        <v>0.326526709436333</v>
      </c>
      <c r="CH31" s="28">
        <v>1298.6324831214099</v>
      </c>
      <c r="CI31" s="28">
        <v>2.9100662003891098</v>
      </c>
      <c r="CJ31" s="28">
        <v>66.383134796100094</v>
      </c>
      <c r="CK31" s="28">
        <v>101.49409128237301</v>
      </c>
      <c r="CL31" s="28">
        <v>0.20198978411239099</v>
      </c>
      <c r="CM31" s="28">
        <v>0</v>
      </c>
      <c r="CN31" s="28">
        <v>51.333500585878298</v>
      </c>
      <c r="CO31" s="28">
        <v>1848.1212021507199</v>
      </c>
      <c r="CP31" s="28">
        <v>1440.74172166989</v>
      </c>
      <c r="CQ31" s="28">
        <v>407.37948048082899</v>
      </c>
      <c r="CR31" s="28">
        <v>0.70732525703136595</v>
      </c>
      <c r="CS31" s="28">
        <v>3.6197266268732302E-3</v>
      </c>
      <c r="CT31" s="28">
        <v>132.88954903354801</v>
      </c>
      <c r="CU31" s="28">
        <v>4.7833490833732899</v>
      </c>
      <c r="CV31" s="28">
        <v>432.33631839150701</v>
      </c>
      <c r="CW31" s="28">
        <v>13.702326926701801</v>
      </c>
      <c r="CX31" s="28">
        <v>2.71222251470207</v>
      </c>
      <c r="CY31" s="28">
        <v>617.62338288221201</v>
      </c>
      <c r="CZ31" s="28">
        <v>35.499043383089401</v>
      </c>
      <c r="DA31" s="28">
        <v>0.55636453248234896</v>
      </c>
      <c r="DB31" s="28">
        <v>12.7599268936325</v>
      </c>
      <c r="DC31" s="28">
        <v>1.8027069781797501E-2</v>
      </c>
      <c r="DD31" s="28">
        <v>115.542111547258</v>
      </c>
      <c r="DE31" s="28">
        <v>381.13585799926898</v>
      </c>
      <c r="DF31" s="28">
        <v>0</v>
      </c>
      <c r="DG31" s="28">
        <v>0</v>
      </c>
      <c r="DH31" s="28">
        <v>1.3255908715545299</v>
      </c>
      <c r="DI31" s="28">
        <v>47.101596822895097</v>
      </c>
      <c r="DJ31" s="28">
        <v>0</v>
      </c>
      <c r="DK31" s="28">
        <v>17.620416858545902</v>
      </c>
      <c r="DL31" s="28">
        <v>3170.99080044313</v>
      </c>
      <c r="DM31" s="28">
        <v>0</v>
      </c>
      <c r="DN31" s="28">
        <v>21.14604735595</v>
      </c>
      <c r="DP31" s="26">
        <f t="shared" si="18"/>
        <v>1.0682697090041693</v>
      </c>
      <c r="DQ31" s="13">
        <f t="shared" si="0"/>
        <v>-1.1574092913995862E-4</v>
      </c>
      <c r="DR31" s="13">
        <f t="shared" si="1"/>
        <v>-7.2675615280262169E-5</v>
      </c>
      <c r="DS31" s="13">
        <f t="shared" si="2"/>
        <v>-1.4139671571480314E-4</v>
      </c>
      <c r="DT31" s="13">
        <f t="shared" si="3"/>
        <v>-1.0784043120998162E-4</v>
      </c>
      <c r="DU31" s="13">
        <f t="shared" si="3"/>
        <v>-1.0477453235938216E-4</v>
      </c>
      <c r="DV31" s="13">
        <f t="shared" si="4"/>
        <v>-1.1660376926744927E-4</v>
      </c>
      <c r="DW31" s="13">
        <f t="shared" si="5"/>
        <v>-9.5249505168584558E-5</v>
      </c>
      <c r="DX31" s="13" t="e">
        <f t="shared" si="6"/>
        <v>#DIV/0!</v>
      </c>
      <c r="DY31" s="13" t="str">
        <f t="shared" si="7"/>
        <v/>
      </c>
      <c r="DZ31" s="13" t="str">
        <f t="shared" si="7"/>
        <v/>
      </c>
      <c r="EA31" s="13" t="str">
        <f t="shared" si="7"/>
        <v/>
      </c>
      <c r="EB31" s="13" t="e">
        <f t="shared" si="8"/>
        <v>#DIV/0!</v>
      </c>
      <c r="EC31" s="13" t="str">
        <f t="shared" si="8"/>
        <v/>
      </c>
      <c r="ED31" s="13" t="str">
        <f t="shared" si="8"/>
        <v/>
      </c>
      <c r="EE31" s="13" t="str">
        <f t="shared" si="8"/>
        <v/>
      </c>
      <c r="EF31" s="13" t="e">
        <f t="shared" si="9"/>
        <v>#DIV/0!</v>
      </c>
      <c r="EG31" s="13" t="str">
        <f t="shared" si="10"/>
        <v/>
      </c>
      <c r="EH31" s="13" t="str">
        <f t="shared" si="11"/>
        <v/>
      </c>
      <c r="EI31" s="13" t="e">
        <f t="shared" si="12"/>
        <v>#DIV/0!</v>
      </c>
      <c r="EJ31" s="13" t="str">
        <f t="shared" si="12"/>
        <v/>
      </c>
      <c r="EK31" s="13" t="e">
        <f t="shared" si="13"/>
        <v>#DIV/0!</v>
      </c>
      <c r="EL31" s="13" t="str">
        <f t="shared" si="14"/>
        <v/>
      </c>
      <c r="EM31" s="13" t="str">
        <f t="shared" si="14"/>
        <v/>
      </c>
      <c r="EN31" s="13" t="str">
        <f t="shared" si="14"/>
        <v/>
      </c>
      <c r="EO31" s="13" t="str">
        <f t="shared" si="14"/>
        <v/>
      </c>
      <c r="EP31" s="13" t="str">
        <f t="shared" si="14"/>
        <v/>
      </c>
      <c r="EQ31" s="13" t="str">
        <f t="shared" si="15"/>
        <v/>
      </c>
      <c r="ER31" s="13" t="str">
        <f t="shared" si="16"/>
        <v/>
      </c>
      <c r="ES31" s="13" t="str">
        <f t="shared" si="17"/>
        <v/>
      </c>
      <c r="ET31" s="13"/>
    </row>
    <row r="32" spans="1:150" x14ac:dyDescent="0.25">
      <c r="A32" s="78" t="s">
        <v>588</v>
      </c>
      <c r="B32" s="15">
        <v>99427.767371544207</v>
      </c>
      <c r="C32" s="15">
        <v>1532.7616511347001</v>
      </c>
      <c r="D32" s="15">
        <v>4000.42113206985</v>
      </c>
      <c r="E32" s="15">
        <v>15729.9263830781</v>
      </c>
      <c r="F32" s="15">
        <v>12380.506771753</v>
      </c>
      <c r="G32" s="15">
        <v>925.43841623940295</v>
      </c>
      <c r="H32" s="15">
        <v>16409.316503473001</v>
      </c>
      <c r="AF32" s="28" t="s">
        <v>589</v>
      </c>
      <c r="AG32" s="28">
        <v>1247.0207965516299</v>
      </c>
      <c r="AH32" s="28">
        <v>304.616011383478</v>
      </c>
      <c r="AI32" s="28">
        <v>0</v>
      </c>
      <c r="AJ32" s="28">
        <v>0</v>
      </c>
      <c r="AK32" s="28">
        <v>0</v>
      </c>
      <c r="AL32" s="28">
        <v>708.48736168020105</v>
      </c>
      <c r="AM32" s="28">
        <v>708.48736168020105</v>
      </c>
      <c r="AN32" s="28">
        <v>144.84931290447901</v>
      </c>
      <c r="AO32" s="28">
        <v>396.88067302771998</v>
      </c>
      <c r="AP32" s="28">
        <v>259.47762418399702</v>
      </c>
      <c r="AQ32" s="28">
        <v>0</v>
      </c>
      <c r="AR32" s="28">
        <v>0</v>
      </c>
      <c r="AS32" s="28">
        <v>0</v>
      </c>
      <c r="AT32" s="28">
        <v>2111.7286742495498</v>
      </c>
      <c r="AU32" s="28">
        <v>99423.623118988995</v>
      </c>
      <c r="AV32" s="28">
        <v>517.55023818029997</v>
      </c>
      <c r="AW32" s="28">
        <v>169.92466956292199</v>
      </c>
      <c r="AX32" s="28">
        <v>232.000076993363</v>
      </c>
      <c r="AY32" s="28">
        <v>35.1497247403803</v>
      </c>
      <c r="AZ32" s="28">
        <v>132.850577969791</v>
      </c>
      <c r="BA32" s="28">
        <v>1070.39156888868</v>
      </c>
      <c r="BB32" s="28">
        <v>1070.39156888868</v>
      </c>
      <c r="BC32" s="28">
        <v>584.12684138192003</v>
      </c>
      <c r="BD32" s="28">
        <v>0</v>
      </c>
      <c r="BE32" s="28">
        <v>0</v>
      </c>
      <c r="BF32" s="28">
        <v>30516630.070417799</v>
      </c>
      <c r="BG32" s="28">
        <v>0</v>
      </c>
      <c r="BH32" s="28">
        <v>1378.72539722345</v>
      </c>
      <c r="BI32" s="28">
        <v>109.983187088672</v>
      </c>
      <c r="BJ32" s="28">
        <v>162.79899318550699</v>
      </c>
      <c r="BK32" s="28">
        <v>1429.07504610294</v>
      </c>
      <c r="BL32" s="28">
        <v>88.796304748610297</v>
      </c>
      <c r="BM32" s="28">
        <v>0</v>
      </c>
      <c r="BN32" s="28">
        <v>0</v>
      </c>
      <c r="BO32" s="28">
        <v>556.30493302199397</v>
      </c>
      <c r="BP32" s="28">
        <v>0</v>
      </c>
      <c r="BQ32" s="28">
        <v>187.71693471523599</v>
      </c>
      <c r="BR32" s="28">
        <v>67.306716919101902</v>
      </c>
      <c r="BS32" s="28">
        <v>1532.6888343171399</v>
      </c>
      <c r="BT32" s="28">
        <v>0</v>
      </c>
      <c r="BU32" s="28">
        <v>17136.2143604667</v>
      </c>
      <c r="BV32" s="28">
        <v>3600.1248370729199</v>
      </c>
      <c r="BW32" s="28">
        <v>400.01390172236</v>
      </c>
      <c r="BX32" s="28">
        <v>4000.13873879528</v>
      </c>
      <c r="BY32" s="28">
        <v>0.867448015800801</v>
      </c>
      <c r="BZ32" s="28">
        <v>707.28791046567096</v>
      </c>
      <c r="CA32" s="28">
        <v>60.566122714109603</v>
      </c>
      <c r="CB32" s="28">
        <v>0</v>
      </c>
      <c r="CC32" s="28">
        <v>0</v>
      </c>
      <c r="CD32" s="28">
        <v>0</v>
      </c>
      <c r="CE32" s="28">
        <v>0</v>
      </c>
      <c r="CF32" s="28">
        <v>0</v>
      </c>
      <c r="CG32" s="28">
        <v>2.0231197345635099</v>
      </c>
      <c r="CH32" s="28">
        <v>3272.3066925154199</v>
      </c>
      <c r="CI32" s="28">
        <v>43.035351123530504</v>
      </c>
      <c r="CJ32" s="28">
        <v>96.242545092786997</v>
      </c>
      <c r="CK32" s="28">
        <v>460.79223399857699</v>
      </c>
      <c r="CL32" s="28">
        <v>2.16457624916637</v>
      </c>
      <c r="CM32" s="28">
        <v>0</v>
      </c>
      <c r="CN32" s="28">
        <v>70.137925011987605</v>
      </c>
      <c r="CO32" s="28">
        <v>15729.604216636801</v>
      </c>
      <c r="CP32" s="28">
        <v>12380.249068458699</v>
      </c>
      <c r="CQ32" s="28">
        <v>3349.3551481781501</v>
      </c>
      <c r="CR32" s="28">
        <v>2.7166404195395599</v>
      </c>
      <c r="CS32" s="28">
        <v>5.7909523856765698E-2</v>
      </c>
      <c r="CT32" s="28">
        <v>1870.6110037092701</v>
      </c>
      <c r="CU32" s="28">
        <v>6.6422848316495404</v>
      </c>
      <c r="CV32" s="28">
        <v>4017.40748744743</v>
      </c>
      <c r="CW32" s="28">
        <v>27.168556532570499</v>
      </c>
      <c r="CX32" s="28">
        <v>6.0487890463356404</v>
      </c>
      <c r="CY32" s="28">
        <v>5739.1534317697096</v>
      </c>
      <c r="CZ32" s="28">
        <v>53.346204453733201</v>
      </c>
      <c r="DA32" s="28">
        <v>7.3005240915579401</v>
      </c>
      <c r="DB32" s="28">
        <v>28.564978102592001</v>
      </c>
      <c r="DC32" s="28">
        <v>0.181711773563275</v>
      </c>
      <c r="DD32" s="28">
        <v>925.41882307136905</v>
      </c>
      <c r="DE32" s="28">
        <v>609.87424627390601</v>
      </c>
      <c r="DF32" s="28">
        <v>0</v>
      </c>
      <c r="DG32" s="28">
        <v>0</v>
      </c>
      <c r="DH32" s="28">
        <v>23.355310558626901</v>
      </c>
      <c r="DI32" s="28">
        <v>272.08521628582099</v>
      </c>
      <c r="DJ32" s="28">
        <v>0</v>
      </c>
      <c r="DK32" s="28">
        <v>214.36188215420199</v>
      </c>
      <c r="DL32" s="28">
        <v>16407.354247700201</v>
      </c>
      <c r="DM32" s="28">
        <v>0</v>
      </c>
      <c r="DN32" s="28">
        <v>119.525146395039</v>
      </c>
      <c r="DP32" s="26">
        <f t="shared" si="18"/>
        <v>1.0444227693120396</v>
      </c>
      <c r="DQ32" s="13">
        <f t="shared" si="0"/>
        <v>-4.1681038051731142E-5</v>
      </c>
      <c r="DR32" s="13">
        <f t="shared" si="1"/>
        <v>-4.7506941151755659E-5</v>
      </c>
      <c r="DS32" s="13">
        <f t="shared" si="2"/>
        <v>-7.0590886620961287E-5</v>
      </c>
      <c r="DT32" s="13">
        <f t="shared" si="3"/>
        <v>-2.0481115642477913E-5</v>
      </c>
      <c r="DU32" s="13">
        <f t="shared" si="3"/>
        <v>-2.0815246019561165E-5</v>
      </c>
      <c r="DV32" s="13">
        <f t="shared" si="4"/>
        <v>-2.1171768634293025E-5</v>
      </c>
      <c r="DW32" s="13">
        <f t="shared" si="5"/>
        <v>-1.1958181027128874E-4</v>
      </c>
      <c r="DX32" s="13" t="e">
        <f t="shared" si="6"/>
        <v>#DIV/0!</v>
      </c>
      <c r="DY32" s="13" t="str">
        <f t="shared" si="7"/>
        <v/>
      </c>
      <c r="DZ32" s="13" t="str">
        <f t="shared" si="7"/>
        <v/>
      </c>
      <c r="EA32" s="13" t="str">
        <f t="shared" si="7"/>
        <v/>
      </c>
      <c r="EB32" s="13" t="e">
        <f t="shared" si="8"/>
        <v>#DIV/0!</v>
      </c>
      <c r="EC32" s="13" t="str">
        <f t="shared" si="8"/>
        <v/>
      </c>
      <c r="ED32" s="13" t="str">
        <f t="shared" si="8"/>
        <v/>
      </c>
      <c r="EE32" s="13" t="str">
        <f t="shared" si="8"/>
        <v/>
      </c>
      <c r="EF32" s="13" t="e">
        <f t="shared" si="9"/>
        <v>#DIV/0!</v>
      </c>
      <c r="EG32" s="13" t="str">
        <f t="shared" si="10"/>
        <v/>
      </c>
      <c r="EH32" s="13" t="str">
        <f t="shared" si="11"/>
        <v/>
      </c>
      <c r="EI32" s="13" t="e">
        <f t="shared" si="12"/>
        <v>#DIV/0!</v>
      </c>
      <c r="EJ32" s="13" t="str">
        <f t="shared" si="12"/>
        <v/>
      </c>
      <c r="EK32" s="13" t="e">
        <f t="shared" si="13"/>
        <v>#DIV/0!</v>
      </c>
      <c r="EL32" s="13" t="str">
        <f t="shared" si="14"/>
        <v/>
      </c>
      <c r="EM32" s="13" t="str">
        <f t="shared" si="14"/>
        <v/>
      </c>
      <c r="EN32" s="13" t="str">
        <f t="shared" si="14"/>
        <v/>
      </c>
      <c r="EO32" s="13" t="str">
        <f t="shared" si="14"/>
        <v/>
      </c>
      <c r="EP32" s="13" t="str">
        <f t="shared" si="14"/>
        <v/>
      </c>
      <c r="EQ32" s="13" t="str">
        <f t="shared" si="15"/>
        <v/>
      </c>
      <c r="ER32" s="13" t="str">
        <f t="shared" si="16"/>
        <v/>
      </c>
      <c r="ES32" s="13" t="str">
        <f t="shared" si="17"/>
        <v/>
      </c>
      <c r="ET32" s="13"/>
    </row>
    <row r="33" spans="1:150" x14ac:dyDescent="0.25">
      <c r="A33" s="78" t="s">
        <v>590</v>
      </c>
      <c r="B33" s="15">
        <v>31007.931218320799</v>
      </c>
      <c r="C33" s="15">
        <v>424.15285564172302</v>
      </c>
      <c r="D33" s="15">
        <v>1418.31115143188</v>
      </c>
      <c r="E33" s="15">
        <v>4477.08425097913</v>
      </c>
      <c r="F33" s="15">
        <v>3481.9815484779701</v>
      </c>
      <c r="G33" s="15">
        <v>257.30908100096599</v>
      </c>
      <c r="H33" s="15">
        <v>6678.2895551500296</v>
      </c>
      <c r="AF33" s="28" t="s">
        <v>591</v>
      </c>
      <c r="AG33" s="28">
        <v>391.003961478093</v>
      </c>
      <c r="AH33" s="28">
        <v>144.47354001686799</v>
      </c>
      <c r="AI33" s="28">
        <v>0</v>
      </c>
      <c r="AJ33" s="28">
        <v>0</v>
      </c>
      <c r="AK33" s="28">
        <v>0</v>
      </c>
      <c r="AL33" s="28">
        <v>338.665343855559</v>
      </c>
      <c r="AM33" s="28">
        <v>338.665343855559</v>
      </c>
      <c r="AN33" s="28">
        <v>77.865980147604901</v>
      </c>
      <c r="AO33" s="28">
        <v>124.572107226277</v>
      </c>
      <c r="AP33" s="28">
        <v>98.773548384490198</v>
      </c>
      <c r="AQ33" s="28">
        <v>0</v>
      </c>
      <c r="AR33" s="28">
        <v>0</v>
      </c>
      <c r="AS33" s="28">
        <v>0</v>
      </c>
      <c r="AT33" s="28">
        <v>984.96487424569295</v>
      </c>
      <c r="AU33" s="28">
        <v>31005.971606232401</v>
      </c>
      <c r="AV33" s="28">
        <v>251.08287983627301</v>
      </c>
      <c r="AW33" s="28">
        <v>124.056361978326</v>
      </c>
      <c r="AX33" s="28">
        <v>85.977940877434804</v>
      </c>
      <c r="AY33" s="28">
        <v>11.0212088923811</v>
      </c>
      <c r="AZ33" s="28">
        <v>41.6553849678373</v>
      </c>
      <c r="BA33" s="28">
        <v>414.13154486526298</v>
      </c>
      <c r="BB33" s="28">
        <v>414.13154486526298</v>
      </c>
      <c r="BC33" s="28">
        <v>367.871737179391</v>
      </c>
      <c r="BD33" s="28">
        <v>0</v>
      </c>
      <c r="BE33" s="28">
        <v>0</v>
      </c>
      <c r="BF33" s="28">
        <v>8582644.1790704206</v>
      </c>
      <c r="BG33" s="28">
        <v>0</v>
      </c>
      <c r="BH33" s="28">
        <v>439.69671587547703</v>
      </c>
      <c r="BI33" s="28">
        <v>40.634555981796503</v>
      </c>
      <c r="BJ33" s="28">
        <v>51.0456940774503</v>
      </c>
      <c r="BK33" s="28">
        <v>454.93608455080698</v>
      </c>
      <c r="BL33" s="28">
        <v>35.012193142454898</v>
      </c>
      <c r="BM33" s="28">
        <v>0</v>
      </c>
      <c r="BN33" s="28">
        <v>0</v>
      </c>
      <c r="BO33" s="28">
        <v>174.42968291755599</v>
      </c>
      <c r="BP33" s="28">
        <v>0</v>
      </c>
      <c r="BQ33" s="28">
        <v>137.04588096775399</v>
      </c>
      <c r="BR33" s="28">
        <v>21.104058256694799</v>
      </c>
      <c r="BS33" s="28">
        <v>424.11168722807298</v>
      </c>
      <c r="BT33" s="28">
        <v>0</v>
      </c>
      <c r="BU33" s="28">
        <v>7025.5205474076402</v>
      </c>
      <c r="BV33" s="28">
        <v>1276.3605231788399</v>
      </c>
      <c r="BW33" s="28">
        <v>141.81782597595799</v>
      </c>
      <c r="BX33" s="28">
        <v>1418.1783491547999</v>
      </c>
      <c r="BY33" s="28">
        <v>0.27198868790664499</v>
      </c>
      <c r="BZ33" s="28">
        <v>266.23504363514598</v>
      </c>
      <c r="CA33" s="28">
        <v>18.990538641967898</v>
      </c>
      <c r="CB33" s="28">
        <v>0</v>
      </c>
      <c r="CC33" s="28">
        <v>0</v>
      </c>
      <c r="CD33" s="28">
        <v>0</v>
      </c>
      <c r="CE33" s="28">
        <v>0</v>
      </c>
      <c r="CF33" s="28">
        <v>0</v>
      </c>
      <c r="CG33" s="28">
        <v>0.63181900979403205</v>
      </c>
      <c r="CH33" s="28">
        <v>1787.57608689627</v>
      </c>
      <c r="CI33" s="28">
        <v>10.6562915400938</v>
      </c>
      <c r="CJ33" s="28">
        <v>65.129879614411493</v>
      </c>
      <c r="CK33" s="28">
        <v>162.61336667824</v>
      </c>
      <c r="CL33" s="28">
        <v>0.574349795135501</v>
      </c>
      <c r="CM33" s="28">
        <v>0</v>
      </c>
      <c r="CN33" s="28">
        <v>49.503065162012099</v>
      </c>
      <c r="CO33" s="28">
        <v>4476.9631507170297</v>
      </c>
      <c r="CP33" s="28">
        <v>3481.8810053993798</v>
      </c>
      <c r="CQ33" s="28">
        <v>995.08214531765702</v>
      </c>
      <c r="CR33" s="28">
        <v>1.0338538529627299</v>
      </c>
      <c r="CS33" s="28">
        <v>1.4135089535210499E-2</v>
      </c>
      <c r="CT33" s="28">
        <v>467.60838424356598</v>
      </c>
      <c r="CU33" s="28">
        <v>4.6342313786052403</v>
      </c>
      <c r="CV33" s="28">
        <v>1105.60547440709</v>
      </c>
      <c r="CW33" s="28">
        <v>14.911341734045401</v>
      </c>
      <c r="CX33" s="28">
        <v>3.0864035298202599</v>
      </c>
      <c r="CY33" s="28">
        <v>1579.4365031388299</v>
      </c>
      <c r="CZ33" s="28">
        <v>38.946311179631898</v>
      </c>
      <c r="DA33" s="28">
        <v>1.85098179897154</v>
      </c>
      <c r="DB33" s="28">
        <v>14.5419705936495</v>
      </c>
      <c r="DC33" s="28">
        <v>4.89538326140753E-2</v>
      </c>
      <c r="DD33" s="28">
        <v>257.30225539443398</v>
      </c>
      <c r="DE33" s="28">
        <v>428.34505898053402</v>
      </c>
      <c r="DF33" s="28">
        <v>0</v>
      </c>
      <c r="DG33" s="28">
        <v>0</v>
      </c>
      <c r="DH33" s="28">
        <v>7.3230423055965401</v>
      </c>
      <c r="DI33" s="28">
        <v>106.97607007600099</v>
      </c>
      <c r="DJ33" s="28">
        <v>0</v>
      </c>
      <c r="DK33" s="28">
        <v>70.945181118556803</v>
      </c>
      <c r="DL33" s="28">
        <v>6677.1583870985596</v>
      </c>
      <c r="DM33" s="28">
        <v>0</v>
      </c>
      <c r="DN33" s="28">
        <v>47.304904749688298</v>
      </c>
      <c r="DP33" s="26">
        <f t="shared" si="18"/>
        <v>1.0521722175981594</v>
      </c>
      <c r="DQ33" s="13">
        <f t="shared" si="0"/>
        <v>-6.3197124458279482E-5</v>
      </c>
      <c r="DR33" s="13">
        <f t="shared" si="1"/>
        <v>-9.7060324131863638E-5</v>
      </c>
      <c r="DS33" s="13">
        <f t="shared" si="2"/>
        <v>-9.3634092170869968E-5</v>
      </c>
      <c r="DT33" s="13">
        <f t="shared" si="3"/>
        <v>-2.7048912933415225E-5</v>
      </c>
      <c r="DU33" s="13">
        <f t="shared" si="3"/>
        <v>-2.8875247381569755E-5</v>
      </c>
      <c r="DV33" s="13">
        <f t="shared" si="4"/>
        <v>-2.6526877735724506E-5</v>
      </c>
      <c r="DW33" s="13">
        <f t="shared" si="5"/>
        <v>-1.6937990515815556E-4</v>
      </c>
      <c r="DX33" s="13" t="e">
        <f t="shared" si="6"/>
        <v>#DIV/0!</v>
      </c>
      <c r="DY33" s="13" t="str">
        <f t="shared" si="7"/>
        <v/>
      </c>
      <c r="DZ33" s="13" t="str">
        <f t="shared" si="7"/>
        <v/>
      </c>
      <c r="EA33" s="13" t="str">
        <f t="shared" si="7"/>
        <v/>
      </c>
      <c r="EB33" s="13" t="e">
        <f t="shared" si="8"/>
        <v>#DIV/0!</v>
      </c>
      <c r="EC33" s="13" t="str">
        <f t="shared" si="8"/>
        <v/>
      </c>
      <c r="ED33" s="13" t="str">
        <f t="shared" si="8"/>
        <v/>
      </c>
      <c r="EE33" s="13" t="str">
        <f t="shared" si="8"/>
        <v/>
      </c>
      <c r="EF33" s="13" t="e">
        <f t="shared" si="9"/>
        <v>#DIV/0!</v>
      </c>
      <c r="EG33" s="13" t="str">
        <f t="shared" si="10"/>
        <v/>
      </c>
      <c r="EH33" s="13" t="str">
        <f t="shared" si="11"/>
        <v/>
      </c>
      <c r="EI33" s="13" t="e">
        <f t="shared" si="12"/>
        <v>#DIV/0!</v>
      </c>
      <c r="EJ33" s="13" t="str">
        <f t="shared" si="12"/>
        <v/>
      </c>
      <c r="EK33" s="13" t="e">
        <f t="shared" si="13"/>
        <v>#DIV/0!</v>
      </c>
      <c r="EL33" s="13" t="str">
        <f t="shared" si="14"/>
        <v/>
      </c>
      <c r="EM33" s="13" t="str">
        <f t="shared" si="14"/>
        <v/>
      </c>
      <c r="EN33" s="13" t="str">
        <f t="shared" si="14"/>
        <v/>
      </c>
      <c r="EO33" s="13" t="str">
        <f t="shared" si="14"/>
        <v/>
      </c>
      <c r="EP33" s="13" t="str">
        <f t="shared" si="14"/>
        <v/>
      </c>
      <c r="EQ33" s="13" t="str">
        <f t="shared" si="15"/>
        <v/>
      </c>
      <c r="ER33" s="13" t="str">
        <f t="shared" si="16"/>
        <v/>
      </c>
      <c r="ES33" s="13" t="str">
        <f t="shared" si="17"/>
        <v/>
      </c>
      <c r="ET33" s="13"/>
    </row>
    <row r="34" spans="1:150" x14ac:dyDescent="0.25">
      <c r="A34" s="78" t="s">
        <v>592</v>
      </c>
      <c r="B34" s="15">
        <v>590534.77176365606</v>
      </c>
      <c r="C34" s="15">
        <v>5877.0347777068901</v>
      </c>
      <c r="D34" s="15">
        <v>29205.3646117307</v>
      </c>
      <c r="E34" s="15">
        <v>82043.315946431001</v>
      </c>
      <c r="F34" s="15">
        <v>64658.200682795003</v>
      </c>
      <c r="G34" s="15">
        <v>3565.1133680971998</v>
      </c>
      <c r="H34" s="15">
        <v>163939.254203099</v>
      </c>
      <c r="AF34" s="28" t="s">
        <v>593</v>
      </c>
      <c r="AG34" s="28">
        <v>15231.874152611999</v>
      </c>
      <c r="AH34" s="28">
        <v>2555.6597612299902</v>
      </c>
      <c r="AI34" s="28">
        <v>0</v>
      </c>
      <c r="AJ34" s="28">
        <v>0</v>
      </c>
      <c r="AK34" s="28">
        <v>0</v>
      </c>
      <c r="AL34" s="28">
        <v>5881.1502011255498</v>
      </c>
      <c r="AM34" s="28">
        <v>5881.1502011255498</v>
      </c>
      <c r="AN34" s="28">
        <v>997.11764843896106</v>
      </c>
      <c r="AO34" s="28">
        <v>4844.6543672015696</v>
      </c>
      <c r="AP34" s="28">
        <v>2755.0201379529599</v>
      </c>
      <c r="AQ34" s="28">
        <v>0</v>
      </c>
      <c r="AR34" s="28">
        <v>0</v>
      </c>
      <c r="AS34" s="28">
        <v>0</v>
      </c>
      <c r="AT34" s="28">
        <v>18111.6690087549</v>
      </c>
      <c r="AU34" s="28">
        <v>590530.69263667206</v>
      </c>
      <c r="AV34" s="28">
        <v>4208.4321098466799</v>
      </c>
      <c r="AW34" s="28">
        <v>391.32916602591899</v>
      </c>
      <c r="AX34" s="28">
        <v>2518.8605919543202</v>
      </c>
      <c r="AY34" s="28">
        <v>429.34024379783898</v>
      </c>
      <c r="AZ34" s="28">
        <v>1622.7179160170499</v>
      </c>
      <c r="BA34" s="28">
        <v>11206.1629719231</v>
      </c>
      <c r="BB34" s="28">
        <v>11206.1629719231</v>
      </c>
      <c r="BC34" s="28">
        <v>2739.2223854738299</v>
      </c>
      <c r="BD34" s="28">
        <v>0</v>
      </c>
      <c r="BE34" s="28">
        <v>0</v>
      </c>
      <c r="BF34" s="28">
        <v>159377933.97240901</v>
      </c>
      <c r="BG34" s="28">
        <v>0</v>
      </c>
      <c r="BH34" s="28">
        <v>16664.596232641899</v>
      </c>
      <c r="BI34" s="28">
        <v>1197.0702489171499</v>
      </c>
      <c r="BJ34" s="28">
        <v>1988.5264581787401</v>
      </c>
      <c r="BK34" s="28">
        <v>17292.603783955899</v>
      </c>
      <c r="BL34" s="28">
        <v>913.98835661955798</v>
      </c>
      <c r="BM34" s="28">
        <v>0</v>
      </c>
      <c r="BN34" s="28">
        <v>0</v>
      </c>
      <c r="BO34" s="28">
        <v>6795.0496980567405</v>
      </c>
      <c r="BP34" s="28">
        <v>0</v>
      </c>
      <c r="BQ34" s="28">
        <v>432.303929974136</v>
      </c>
      <c r="BR34" s="28">
        <v>822.12620908786698</v>
      </c>
      <c r="BS34" s="28">
        <v>5876.99251960735</v>
      </c>
      <c r="BT34" s="28">
        <v>0</v>
      </c>
      <c r="BU34" s="28">
        <v>169989.38011232499</v>
      </c>
      <c r="BV34" s="28">
        <v>26284.582175079999</v>
      </c>
      <c r="BW34" s="28">
        <v>2920.5068034943201</v>
      </c>
      <c r="BX34" s="28">
        <v>29205.088978574298</v>
      </c>
      <c r="BY34" s="28">
        <v>10.595538449867799</v>
      </c>
      <c r="BZ34" s="28">
        <v>7581.1427082392202</v>
      </c>
      <c r="CA34" s="28">
        <v>739.79158028021004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10.325388891791601</v>
      </c>
      <c r="CH34" s="28">
        <v>21847.867393174402</v>
      </c>
      <c r="CI34" s="28">
        <v>230.30324484079799</v>
      </c>
      <c r="CJ34" s="28">
        <v>356.83171690449001</v>
      </c>
      <c r="CK34" s="28">
        <v>2280.0788151259098</v>
      </c>
      <c r="CL34" s="28">
        <v>11.436717844320601</v>
      </c>
      <c r="CM34" s="28">
        <v>0</v>
      </c>
      <c r="CN34" s="28">
        <v>252.23468823889201</v>
      </c>
      <c r="CO34" s="28">
        <v>82042.898451285</v>
      </c>
      <c r="CP34" s="28">
        <v>64657.887266135302</v>
      </c>
      <c r="CQ34" s="28">
        <v>17385.0111851496</v>
      </c>
      <c r="CR34" s="28">
        <v>13.154475034309399</v>
      </c>
      <c r="CS34" s="28">
        <v>0.31068378412341402</v>
      </c>
      <c r="CT34" s="28">
        <v>9993.6419336739491</v>
      </c>
      <c r="CU34" s="28">
        <v>24.093803757778101</v>
      </c>
      <c r="CV34" s="28">
        <v>21074.548603096398</v>
      </c>
      <c r="CW34" s="28">
        <v>114.04066037247</v>
      </c>
      <c r="CX34" s="28">
        <v>26.284232411250201</v>
      </c>
      <c r="CY34" s="28">
        <v>30106.488891019999</v>
      </c>
      <c r="CZ34" s="28">
        <v>122.854009012018</v>
      </c>
      <c r="DA34" s="28">
        <v>38.902950934373898</v>
      </c>
      <c r="DB34" s="28">
        <v>124.25319761680301</v>
      </c>
      <c r="DC34" s="28">
        <v>0.95726258767506001</v>
      </c>
      <c r="DD34" s="28">
        <v>3565.08578207972</v>
      </c>
      <c r="DE34" s="28">
        <v>1806.76828075604</v>
      </c>
      <c r="DF34" s="28">
        <v>0</v>
      </c>
      <c r="DG34" s="28">
        <v>0</v>
      </c>
      <c r="DH34" s="28">
        <v>285.275989791727</v>
      </c>
      <c r="DI34" s="28">
        <v>2807.8933803311802</v>
      </c>
      <c r="DJ34" s="28">
        <v>0</v>
      </c>
      <c r="DK34" s="28">
        <v>2529.5383778794298</v>
      </c>
      <c r="DL34" s="28">
        <v>163938.331318198</v>
      </c>
      <c r="DM34" s="28">
        <v>0</v>
      </c>
      <c r="DN34" s="28">
        <v>1226.0854291283399</v>
      </c>
      <c r="DP34" s="26">
        <f t="shared" si="18"/>
        <v>1.0369105183972023</v>
      </c>
      <c r="DQ34" s="13">
        <f t="shared" si="0"/>
        <v>-6.9075136283930134E-6</v>
      </c>
      <c r="DR34" s="13">
        <f t="shared" si="1"/>
        <v>-7.1903776544500509E-6</v>
      </c>
      <c r="DS34" s="13">
        <f t="shared" si="2"/>
        <v>-9.437757756694568E-6</v>
      </c>
      <c r="DT34" s="13">
        <f t="shared" si="3"/>
        <v>-5.0887161395752415E-6</v>
      </c>
      <c r="DU34" s="13">
        <f t="shared" si="3"/>
        <v>-4.8472839700352351E-6</v>
      </c>
      <c r="DV34" s="13">
        <f t="shared" si="4"/>
        <v>-7.7377672549184216E-6</v>
      </c>
      <c r="DW34" s="13">
        <f t="shared" si="5"/>
        <v>-5.6294321057033954E-6</v>
      </c>
      <c r="DX34" s="13" t="e">
        <f t="shared" si="6"/>
        <v>#DIV/0!</v>
      </c>
      <c r="DY34" s="13" t="str">
        <f t="shared" si="7"/>
        <v/>
      </c>
      <c r="DZ34" s="13" t="str">
        <f t="shared" si="7"/>
        <v/>
      </c>
      <c r="EA34" s="13" t="str">
        <f t="shared" si="7"/>
        <v/>
      </c>
      <c r="EB34" s="13" t="e">
        <f t="shared" si="8"/>
        <v>#DIV/0!</v>
      </c>
      <c r="EC34" s="13" t="str">
        <f t="shared" si="8"/>
        <v/>
      </c>
      <c r="ED34" s="13" t="str">
        <f t="shared" si="8"/>
        <v/>
      </c>
      <c r="EE34" s="13" t="str">
        <f t="shared" si="8"/>
        <v/>
      </c>
      <c r="EF34" s="13" t="e">
        <f t="shared" si="9"/>
        <v>#DIV/0!</v>
      </c>
      <c r="EG34" s="13" t="str">
        <f t="shared" si="10"/>
        <v/>
      </c>
      <c r="EH34" s="13" t="str">
        <f t="shared" si="11"/>
        <v/>
      </c>
      <c r="EI34" s="13" t="e">
        <f t="shared" si="12"/>
        <v>#DIV/0!</v>
      </c>
      <c r="EJ34" s="13" t="str">
        <f t="shared" si="12"/>
        <v/>
      </c>
      <c r="EK34" s="13" t="e">
        <f t="shared" si="13"/>
        <v>#DIV/0!</v>
      </c>
      <c r="EL34" s="13" t="str">
        <f t="shared" si="14"/>
        <v/>
      </c>
      <c r="EM34" s="13" t="str">
        <f t="shared" si="14"/>
        <v/>
      </c>
      <c r="EN34" s="13" t="str">
        <f t="shared" si="14"/>
        <v/>
      </c>
      <c r="EO34" s="13" t="str">
        <f t="shared" si="14"/>
        <v/>
      </c>
      <c r="EP34" s="13" t="str">
        <f t="shared" si="14"/>
        <v/>
      </c>
      <c r="EQ34" s="13" t="str">
        <f t="shared" si="15"/>
        <v/>
      </c>
      <c r="ER34" s="13" t="str">
        <f t="shared" si="16"/>
        <v/>
      </c>
      <c r="ES34" s="13" t="str">
        <f t="shared" si="17"/>
        <v/>
      </c>
      <c r="ET34" s="13"/>
    </row>
    <row r="35" spans="1:150" x14ac:dyDescent="0.25">
      <c r="A35" s="78" t="s">
        <v>594</v>
      </c>
      <c r="B35" s="15">
        <v>20513.362196025199</v>
      </c>
      <c r="C35" s="15">
        <v>272.57069869869599</v>
      </c>
      <c r="D35" s="15">
        <v>1074.2555933062399</v>
      </c>
      <c r="E35" s="15">
        <v>2741.0016347003698</v>
      </c>
      <c r="F35" s="15">
        <v>2149.0303514489201</v>
      </c>
      <c r="G35" s="15">
        <v>155.13505782298199</v>
      </c>
      <c r="H35" s="15">
        <v>5056.0718351032501</v>
      </c>
      <c r="AF35" s="28" t="s">
        <v>595</v>
      </c>
      <c r="AG35" s="28">
        <v>233.13478499189901</v>
      </c>
      <c r="AH35" s="28">
        <v>120.453074845808</v>
      </c>
      <c r="AI35" s="28">
        <v>0</v>
      </c>
      <c r="AJ35" s="28">
        <v>0</v>
      </c>
      <c r="AK35" s="28">
        <v>0</v>
      </c>
      <c r="AL35" s="28">
        <v>283.582798378429</v>
      </c>
      <c r="AM35" s="28">
        <v>283.582798378429</v>
      </c>
      <c r="AN35" s="28">
        <v>69.166732976024704</v>
      </c>
      <c r="AO35" s="28">
        <v>74.366740508354297</v>
      </c>
      <c r="AP35" s="28">
        <v>71.096990003032701</v>
      </c>
      <c r="AQ35" s="28">
        <v>0</v>
      </c>
      <c r="AR35" s="28">
        <v>0</v>
      </c>
      <c r="AS35" s="28">
        <v>0</v>
      </c>
      <c r="AT35" s="28">
        <v>813.51751076765902</v>
      </c>
      <c r="AU35" s="28">
        <v>20511.673922738999</v>
      </c>
      <c r="AV35" s="28">
        <v>211.94044109912201</v>
      </c>
      <c r="AW35" s="28">
        <v>123.567337058916</v>
      </c>
      <c r="AX35" s="28">
        <v>60.538396088047698</v>
      </c>
      <c r="AY35" s="28">
        <v>6.5713646431270298</v>
      </c>
      <c r="AZ35" s="28">
        <v>24.836855000672401</v>
      </c>
      <c r="BA35" s="28">
        <v>301.94309057733</v>
      </c>
      <c r="BB35" s="28">
        <v>301.94309057733</v>
      </c>
      <c r="BC35" s="28">
        <v>348.79044444598799</v>
      </c>
      <c r="BD35" s="28">
        <v>0</v>
      </c>
      <c r="BE35" s="28">
        <v>0</v>
      </c>
      <c r="BF35" s="28">
        <v>5296981.9641594598</v>
      </c>
      <c r="BG35" s="28">
        <v>0</v>
      </c>
      <c r="BH35" s="28">
        <v>267.351256287723</v>
      </c>
      <c r="BI35" s="28">
        <v>28.537554434319901</v>
      </c>
      <c r="BJ35" s="28">
        <v>30.435820358281202</v>
      </c>
      <c r="BK35" s="28">
        <v>276.05381332248498</v>
      </c>
      <c r="BL35" s="28">
        <v>25.9005733612989</v>
      </c>
      <c r="BM35" s="28">
        <v>0</v>
      </c>
      <c r="BN35" s="28">
        <v>0</v>
      </c>
      <c r="BO35" s="28">
        <v>104.003138581242</v>
      </c>
      <c r="BP35" s="28">
        <v>0</v>
      </c>
      <c r="BQ35" s="28">
        <v>136.505583822364</v>
      </c>
      <c r="BR35" s="28">
        <v>12.5832459906291</v>
      </c>
      <c r="BS35" s="28">
        <v>272.54096123723298</v>
      </c>
      <c r="BT35" s="28">
        <v>0</v>
      </c>
      <c r="BU35" s="28">
        <v>5346.9584045150596</v>
      </c>
      <c r="BV35" s="28">
        <v>966.72626286810305</v>
      </c>
      <c r="BW35" s="28">
        <v>107.414030340007</v>
      </c>
      <c r="BX35" s="28">
        <v>1074.1402932081101</v>
      </c>
      <c r="BY35" s="28">
        <v>0.16217225224448101</v>
      </c>
      <c r="BZ35" s="28">
        <v>189.90189602881401</v>
      </c>
      <c r="CA35" s="28">
        <v>11.323038883403401</v>
      </c>
      <c r="CB35" s="28">
        <v>0</v>
      </c>
      <c r="CC35" s="28">
        <v>0</v>
      </c>
      <c r="CD35" s="28">
        <v>0</v>
      </c>
      <c r="CE35" s="28">
        <v>0</v>
      </c>
      <c r="CF35" s="28">
        <v>0</v>
      </c>
      <c r="CG35" s="28">
        <v>0.42268478689572597</v>
      </c>
      <c r="CH35" s="28">
        <v>1599.5145403568099</v>
      </c>
      <c r="CI35" s="28">
        <v>5.8225772636231801</v>
      </c>
      <c r="CJ35" s="28">
        <v>60.032750819292602</v>
      </c>
      <c r="CK35" s="28">
        <v>117.568167463086</v>
      </c>
      <c r="CL35" s="28">
        <v>0.33653234665476101</v>
      </c>
      <c r="CM35" s="28">
        <v>0</v>
      </c>
      <c r="CN35" s="28">
        <v>46.070500743508703</v>
      </c>
      <c r="CO35" s="28">
        <v>2740.8705341045002</v>
      </c>
      <c r="CP35" s="28">
        <v>2148.9255519895</v>
      </c>
      <c r="CQ35" s="28">
        <v>591.944982115004</v>
      </c>
      <c r="CR35" s="28">
        <v>0.77868166206451805</v>
      </c>
      <c r="CS35" s="28">
        <v>7.6025113951399097E-3</v>
      </c>
      <c r="CT35" s="28">
        <v>258.11261288491301</v>
      </c>
      <c r="CU35" s="28">
        <v>4.3017051318088297</v>
      </c>
      <c r="CV35" s="28">
        <v>669.70246123998902</v>
      </c>
      <c r="CW35" s="28">
        <v>12.9918563192733</v>
      </c>
      <c r="CX35" s="28">
        <v>2.6267590631458799</v>
      </c>
      <c r="CY35" s="28">
        <v>956.71787716948495</v>
      </c>
      <c r="CZ35" s="28">
        <v>38.792759403406301</v>
      </c>
      <c r="DA35" s="28">
        <v>1.0369725271030701</v>
      </c>
      <c r="DB35" s="28">
        <v>12.3667183650523</v>
      </c>
      <c r="DC35" s="28">
        <v>2.90916922127239E-2</v>
      </c>
      <c r="DD35" s="28">
        <v>155.12709741893801</v>
      </c>
      <c r="DE35" s="28">
        <v>421.56871433779298</v>
      </c>
      <c r="DF35" s="28">
        <v>0</v>
      </c>
      <c r="DG35" s="28">
        <v>0</v>
      </c>
      <c r="DH35" s="28">
        <v>4.36640003757954</v>
      </c>
      <c r="DI35" s="28">
        <v>78.965660405012997</v>
      </c>
      <c r="DJ35" s="28">
        <v>0</v>
      </c>
      <c r="DK35" s="28">
        <v>44.916097398442297</v>
      </c>
      <c r="DL35" s="28">
        <v>5055.2750664969099</v>
      </c>
      <c r="DM35" s="28">
        <v>0</v>
      </c>
      <c r="DN35" s="28">
        <v>35.092522665179096</v>
      </c>
      <c r="DP35" s="26">
        <f t="shared" si="18"/>
        <v>1.0576988065300814</v>
      </c>
      <c r="DQ35" s="13">
        <f t="shared" si="0"/>
        <v>-8.2301149371148775E-5</v>
      </c>
      <c r="DR35" s="13">
        <f t="shared" si="1"/>
        <v>-1.0909999352456676E-4</v>
      </c>
      <c r="DS35" s="13">
        <f t="shared" si="2"/>
        <v>-1.0733022834445306E-4</v>
      </c>
      <c r="DT35" s="13">
        <f t="shared" ref="DT35:DU52" si="19">IF(CO35&lt;&gt;0,(CO35-E35)/E35,"")</f>
        <v>-4.7829448260778789E-5</v>
      </c>
      <c r="DU35" s="13">
        <f t="shared" si="19"/>
        <v>-4.8765928014653951E-5</v>
      </c>
      <c r="DV35" s="13">
        <f t="shared" si="4"/>
        <v>-5.1312734566212361E-5</v>
      </c>
      <c r="DW35" s="13">
        <f t="shared" si="5"/>
        <v>-1.5758648854798053E-4</v>
      </c>
      <c r="DX35" s="13" t="e">
        <f t="shared" si="6"/>
        <v>#DIV/0!</v>
      </c>
      <c r="DY35" s="13" t="str">
        <f t="shared" si="7"/>
        <v/>
      </c>
      <c r="DZ35" s="13" t="str">
        <f t="shared" si="7"/>
        <v/>
      </c>
      <c r="EA35" s="13" t="str">
        <f t="shared" si="7"/>
        <v/>
      </c>
      <c r="EB35" s="13" t="e">
        <f t="shared" si="8"/>
        <v>#DIV/0!</v>
      </c>
      <c r="EC35" s="13" t="str">
        <f t="shared" si="8"/>
        <v/>
      </c>
      <c r="ED35" s="13" t="str">
        <f t="shared" si="8"/>
        <v/>
      </c>
      <c r="EE35" s="13" t="str">
        <f t="shared" si="8"/>
        <v/>
      </c>
      <c r="EF35" s="13" t="e">
        <f t="shared" si="9"/>
        <v>#DIV/0!</v>
      </c>
      <c r="EG35" s="13" t="str">
        <f t="shared" si="10"/>
        <v/>
      </c>
      <c r="EH35" s="13" t="str">
        <f t="shared" si="11"/>
        <v/>
      </c>
      <c r="EI35" s="13" t="e">
        <f t="shared" si="12"/>
        <v>#DIV/0!</v>
      </c>
      <c r="EJ35" s="13" t="str">
        <f t="shared" si="12"/>
        <v/>
      </c>
      <c r="EK35" s="13" t="e">
        <f t="shared" si="13"/>
        <v>#DIV/0!</v>
      </c>
      <c r="EL35" s="13" t="str">
        <f t="shared" si="14"/>
        <v/>
      </c>
      <c r="EM35" s="13" t="str">
        <f t="shared" si="14"/>
        <v/>
      </c>
      <c r="EN35" s="13" t="str">
        <f t="shared" si="14"/>
        <v/>
      </c>
      <c r="EO35" s="13" t="str">
        <f t="shared" si="14"/>
        <v/>
      </c>
      <c r="EP35" s="13" t="str">
        <f t="shared" si="14"/>
        <v/>
      </c>
      <c r="EQ35" s="13" t="str">
        <f t="shared" si="15"/>
        <v/>
      </c>
      <c r="ER35" s="13" t="str">
        <f t="shared" si="16"/>
        <v/>
      </c>
      <c r="ES35" s="13" t="str">
        <f t="shared" si="17"/>
        <v/>
      </c>
      <c r="ET35" s="13"/>
    </row>
    <row r="36" spans="1:150" x14ac:dyDescent="0.25">
      <c r="A36" s="78" t="s">
        <v>596</v>
      </c>
      <c r="B36" s="15">
        <v>6892.7921232872504</v>
      </c>
      <c r="C36" s="15">
        <v>84.922357779232499</v>
      </c>
      <c r="D36" s="15">
        <v>409.55477904677798</v>
      </c>
      <c r="E36" s="15">
        <v>809.581942381879</v>
      </c>
      <c r="F36" s="15">
        <v>633.27822286616004</v>
      </c>
      <c r="G36" s="15">
        <v>44.366543876980899</v>
      </c>
      <c r="H36" s="15">
        <v>2093.48952352071</v>
      </c>
      <c r="AF36" s="28" t="s">
        <v>597</v>
      </c>
      <c r="AG36" s="28">
        <v>71.958987713500505</v>
      </c>
      <c r="AH36" s="28">
        <v>54.203748259939204</v>
      </c>
      <c r="AI36" s="28">
        <v>0</v>
      </c>
      <c r="AJ36" s="28">
        <v>0</v>
      </c>
      <c r="AK36" s="28">
        <v>0</v>
      </c>
      <c r="AL36" s="28">
        <v>128.046495885566</v>
      </c>
      <c r="AM36" s="28">
        <v>128.046495885566</v>
      </c>
      <c r="AN36" s="28">
        <v>32.631948012698601</v>
      </c>
      <c r="AO36" s="28">
        <v>22.999117685087199</v>
      </c>
      <c r="AP36" s="28">
        <v>28.000038676783799</v>
      </c>
      <c r="AQ36" s="28">
        <v>0</v>
      </c>
      <c r="AR36" s="28">
        <v>0</v>
      </c>
      <c r="AS36" s="28">
        <v>0</v>
      </c>
      <c r="AT36" s="28">
        <v>363.35478112911898</v>
      </c>
      <c r="AU36" s="28">
        <v>6891.6565573725302</v>
      </c>
      <c r="AV36" s="28">
        <v>96.296614265566504</v>
      </c>
      <c r="AW36" s="28">
        <v>62.7506680435093</v>
      </c>
      <c r="AX36" s="28">
        <v>23.2875430839266</v>
      </c>
      <c r="AY36" s="28">
        <v>2.0283001763777802</v>
      </c>
      <c r="AZ36" s="28">
        <v>7.6661048408566002</v>
      </c>
      <c r="BA36" s="28">
        <v>120.496896573915</v>
      </c>
      <c r="BB36" s="28">
        <v>120.496896573915</v>
      </c>
      <c r="BC36" s="28">
        <v>171.88789232675501</v>
      </c>
      <c r="BD36" s="28">
        <v>0</v>
      </c>
      <c r="BE36" s="28">
        <v>0</v>
      </c>
      <c r="BF36" s="28">
        <v>1560739.2379283099</v>
      </c>
      <c r="BG36" s="28">
        <v>0</v>
      </c>
      <c r="BH36" s="28">
        <v>85.092158161518398</v>
      </c>
      <c r="BI36" s="28">
        <v>10.9465872876254</v>
      </c>
      <c r="BJ36" s="28">
        <v>9.3942778664631792</v>
      </c>
      <c r="BK36" s="28">
        <v>87.5878750363526</v>
      </c>
      <c r="BL36" s="28">
        <v>10.4876476733874</v>
      </c>
      <c r="BM36" s="28">
        <v>0</v>
      </c>
      <c r="BN36" s="28">
        <v>0</v>
      </c>
      <c r="BO36" s="28">
        <v>32.101422716111898</v>
      </c>
      <c r="BP36" s="28">
        <v>0</v>
      </c>
      <c r="BQ36" s="28">
        <v>69.321067530630401</v>
      </c>
      <c r="BR36" s="28">
        <v>3.8839152338929201</v>
      </c>
      <c r="BS36" s="28">
        <v>84.9129273411708</v>
      </c>
      <c r="BT36" s="28">
        <v>0</v>
      </c>
      <c r="BU36" s="28">
        <v>2224.9790175102098</v>
      </c>
      <c r="BV36" s="28">
        <v>368.528207587206</v>
      </c>
      <c r="BW36" s="28">
        <v>40.947627445339101</v>
      </c>
      <c r="BX36" s="28">
        <v>409.47583503254498</v>
      </c>
      <c r="BY36" s="28">
        <v>5.0055838816294301E-2</v>
      </c>
      <c r="BZ36" s="28">
        <v>74.076132223140704</v>
      </c>
      <c r="CA36" s="28">
        <v>3.4949461319231401</v>
      </c>
      <c r="CB36" s="28">
        <v>0</v>
      </c>
      <c r="CC36" s="28">
        <v>0</v>
      </c>
      <c r="CD36" s="28">
        <v>0</v>
      </c>
      <c r="CE36" s="28">
        <v>0</v>
      </c>
      <c r="CF36" s="28">
        <v>0</v>
      </c>
      <c r="CG36" s="28">
        <v>0.14159487127763301</v>
      </c>
      <c r="CH36" s="28">
        <v>758.509361130309</v>
      </c>
      <c r="CI36" s="28">
        <v>1.32281787595694</v>
      </c>
      <c r="CJ36" s="28">
        <v>28.019115064733199</v>
      </c>
      <c r="CK36" s="28">
        <v>43.602653703489302</v>
      </c>
      <c r="CL36" s="28">
        <v>8.9814510491244698E-2</v>
      </c>
      <c r="CM36" s="28">
        <v>0</v>
      </c>
      <c r="CN36" s="28">
        <v>21.656498509124301</v>
      </c>
      <c r="CO36" s="28">
        <v>809.44462468327902</v>
      </c>
      <c r="CP36" s="28">
        <v>633.17421743448097</v>
      </c>
      <c r="CQ36" s="28">
        <v>176.270407248797</v>
      </c>
      <c r="CR36" s="28">
        <v>0.30266766976967202</v>
      </c>
      <c r="CS36" s="28">
        <v>1.65605438802449E-3</v>
      </c>
      <c r="CT36" s="28">
        <v>60.176660306332202</v>
      </c>
      <c r="CU36" s="28">
        <v>2.0182518229467998</v>
      </c>
      <c r="CV36" s="28">
        <v>190.73863148090001</v>
      </c>
      <c r="CW36" s="28">
        <v>5.8012879070972199</v>
      </c>
      <c r="CX36" s="28">
        <v>1.14993443564432</v>
      </c>
      <c r="CY36" s="28">
        <v>272.48375314847499</v>
      </c>
      <c r="CZ36" s="28">
        <v>19.699943667745799</v>
      </c>
      <c r="DA36" s="28">
        <v>0.25064663734519399</v>
      </c>
      <c r="DB36" s="28">
        <v>5.4102456169359003</v>
      </c>
      <c r="DC36" s="28">
        <v>7.9878195737363294E-3</v>
      </c>
      <c r="DD36" s="28">
        <v>44.357315361254898</v>
      </c>
      <c r="DE36" s="28">
        <v>212.57235640078</v>
      </c>
      <c r="DF36" s="28">
        <v>0</v>
      </c>
      <c r="DG36" s="28">
        <v>0</v>
      </c>
      <c r="DH36" s="28">
        <v>1.34771729387214</v>
      </c>
      <c r="DI36" s="28">
        <v>31.9063701776169</v>
      </c>
      <c r="DJ36" s="28">
        <v>0</v>
      </c>
      <c r="DK36" s="28">
        <v>15.161393013369899</v>
      </c>
      <c r="DL36" s="28">
        <v>2093.2814210993301</v>
      </c>
      <c r="DM36" s="28">
        <v>0</v>
      </c>
      <c r="DN36" s="28">
        <v>14.248911733178399</v>
      </c>
      <c r="DP36" s="26">
        <f t="shared" si="18"/>
        <v>1.0629144247321107</v>
      </c>
      <c r="DQ36" s="13">
        <f t="shared" si="0"/>
        <v>-1.6474686809192233E-4</v>
      </c>
      <c r="DR36" s="13">
        <f t="shared" si="1"/>
        <v>-1.1104776537428108E-4</v>
      </c>
      <c r="DS36" s="13">
        <f t="shared" si="2"/>
        <v>-1.9275569050064854E-4</v>
      </c>
      <c r="DT36" s="13">
        <f t="shared" si="19"/>
        <v>-1.6961556503592763E-4</v>
      </c>
      <c r="DU36" s="13">
        <f t="shared" si="19"/>
        <v>-1.6423339367071708E-4</v>
      </c>
      <c r="DV36" s="13">
        <f t="shared" si="4"/>
        <v>-2.0800618933919086E-4</v>
      </c>
      <c r="DW36" s="13">
        <f t="shared" si="5"/>
        <v>-9.9404567847986229E-5</v>
      </c>
      <c r="DX36" s="13" t="e">
        <f t="shared" si="6"/>
        <v>#DIV/0!</v>
      </c>
      <c r="DY36" s="13" t="str">
        <f t="shared" si="7"/>
        <v/>
      </c>
      <c r="DZ36" s="13" t="str">
        <f t="shared" si="7"/>
        <v/>
      </c>
      <c r="EA36" s="13" t="str">
        <f t="shared" si="7"/>
        <v/>
      </c>
      <c r="EB36" s="13" t="e">
        <f t="shared" si="8"/>
        <v>#DIV/0!</v>
      </c>
      <c r="EC36" s="13" t="str">
        <f t="shared" si="8"/>
        <v/>
      </c>
      <c r="ED36" s="13" t="str">
        <f t="shared" si="8"/>
        <v/>
      </c>
      <c r="EE36" s="13" t="str">
        <f t="shared" si="8"/>
        <v/>
      </c>
      <c r="EF36" s="13" t="e">
        <f t="shared" si="9"/>
        <v>#DIV/0!</v>
      </c>
      <c r="EG36" s="13" t="str">
        <f t="shared" si="10"/>
        <v/>
      </c>
      <c r="EH36" s="13" t="str">
        <f t="shared" si="11"/>
        <v/>
      </c>
      <c r="EI36" s="13" t="e">
        <f t="shared" si="12"/>
        <v>#DIV/0!</v>
      </c>
      <c r="EJ36" s="13" t="str">
        <f t="shared" si="12"/>
        <v/>
      </c>
      <c r="EK36" s="13" t="e">
        <f t="shared" si="13"/>
        <v>#DIV/0!</v>
      </c>
      <c r="EL36" s="13" t="str">
        <f t="shared" si="14"/>
        <v/>
      </c>
      <c r="EM36" s="13" t="str">
        <f t="shared" si="14"/>
        <v/>
      </c>
      <c r="EN36" s="13" t="str">
        <f t="shared" si="14"/>
        <v/>
      </c>
      <c r="EO36" s="13" t="str">
        <f t="shared" si="14"/>
        <v/>
      </c>
      <c r="EP36" s="13" t="str">
        <f t="shared" si="14"/>
        <v/>
      </c>
      <c r="EQ36" s="13" t="str">
        <f t="shared" si="15"/>
        <v/>
      </c>
      <c r="ER36" s="13" t="str">
        <f t="shared" si="16"/>
        <v/>
      </c>
      <c r="ES36" s="13" t="str">
        <f t="shared" si="17"/>
        <v/>
      </c>
      <c r="ET36" s="13"/>
    </row>
    <row r="37" spans="1:150" x14ac:dyDescent="0.25">
      <c r="A37" s="78" t="s">
        <v>598</v>
      </c>
      <c r="B37" s="15">
        <v>597845.34106132202</v>
      </c>
      <c r="C37" s="15">
        <v>4946.9206227602799</v>
      </c>
      <c r="D37" s="15">
        <v>31226.893564112499</v>
      </c>
      <c r="E37" s="15">
        <v>79673.0537628108</v>
      </c>
      <c r="F37" s="15">
        <v>63018.361602470402</v>
      </c>
      <c r="G37" s="15">
        <v>2942.5243244377202</v>
      </c>
      <c r="H37" s="15">
        <v>188376.398229174</v>
      </c>
      <c r="AF37" s="28" t="s">
        <v>599</v>
      </c>
      <c r="AG37" s="28">
        <v>18365.101410078601</v>
      </c>
      <c r="AH37" s="28">
        <v>2784.7654128065401</v>
      </c>
      <c r="AI37" s="28">
        <v>0</v>
      </c>
      <c r="AJ37" s="28">
        <v>0</v>
      </c>
      <c r="AK37" s="28">
        <v>0</v>
      </c>
      <c r="AL37" s="28">
        <v>6385.0558825548796</v>
      </c>
      <c r="AM37" s="28">
        <v>6385.0558825548796</v>
      </c>
      <c r="AN37" s="28">
        <v>1005.65773787132</v>
      </c>
      <c r="AO37" s="28">
        <v>5840.4177886337502</v>
      </c>
      <c r="AP37" s="28">
        <v>3216.2402849146001</v>
      </c>
      <c r="AQ37" s="28">
        <v>0</v>
      </c>
      <c r="AR37" s="28">
        <v>0</v>
      </c>
      <c r="AS37" s="28">
        <v>0</v>
      </c>
      <c r="AT37" s="28">
        <v>19881.612161804002</v>
      </c>
      <c r="AU37" s="28">
        <v>597844.30100409396</v>
      </c>
      <c r="AV37" s="28">
        <v>4536.1416674185703</v>
      </c>
      <c r="AW37" s="28">
        <v>43.070563608935302</v>
      </c>
      <c r="AX37" s="28">
        <v>2956.8258545940598</v>
      </c>
      <c r="AY37" s="28">
        <v>517.65637370752597</v>
      </c>
      <c r="AZ37" s="28">
        <v>1956.51469823145</v>
      </c>
      <c r="BA37" s="28">
        <v>13035.6772928393</v>
      </c>
      <c r="BB37" s="28">
        <v>13035.6772928393</v>
      </c>
      <c r="BC37" s="28">
        <v>2183.6797296412001</v>
      </c>
      <c r="BD37" s="28">
        <v>0</v>
      </c>
      <c r="BE37" s="28">
        <v>0</v>
      </c>
      <c r="BF37" s="28">
        <v>155336502.49314001</v>
      </c>
      <c r="BG37" s="28">
        <v>0</v>
      </c>
      <c r="BH37" s="28">
        <v>20047.714494053202</v>
      </c>
      <c r="BI37" s="28">
        <v>1406.0583704591299</v>
      </c>
      <c r="BJ37" s="28">
        <v>2397.5697645031</v>
      </c>
      <c r="BK37" s="28">
        <v>20808.237669752001</v>
      </c>
      <c r="BL37" s="28">
        <v>1058.5626674613</v>
      </c>
      <c r="BM37" s="28">
        <v>0</v>
      </c>
      <c r="BN37" s="28">
        <v>0</v>
      </c>
      <c r="BO37" s="28">
        <v>8192.8024903885998</v>
      </c>
      <c r="BP37" s="28">
        <v>0</v>
      </c>
      <c r="BQ37" s="28">
        <v>47.580343697984397</v>
      </c>
      <c r="BR37" s="28">
        <v>991.23867714319499</v>
      </c>
      <c r="BS37" s="28">
        <v>4946.9125694207896</v>
      </c>
      <c r="BT37" s="28">
        <v>0</v>
      </c>
      <c r="BU37" s="28">
        <v>194946.26493515601</v>
      </c>
      <c r="BV37" s="28">
        <v>28104.139453297801</v>
      </c>
      <c r="BW37" s="28">
        <v>3122.6820542337</v>
      </c>
      <c r="BX37" s="28">
        <v>31226.821507531498</v>
      </c>
      <c r="BY37" s="28">
        <v>12.775056051456501</v>
      </c>
      <c r="BZ37" s="28">
        <v>8871.2390048890302</v>
      </c>
      <c r="CA37" s="28">
        <v>891.968164267764</v>
      </c>
      <c r="CB37" s="28">
        <v>0</v>
      </c>
      <c r="CC37" s="28">
        <v>0</v>
      </c>
      <c r="CD37" s="28">
        <v>0</v>
      </c>
      <c r="CE37" s="28">
        <v>0</v>
      </c>
      <c r="CF37" s="28">
        <v>0</v>
      </c>
      <c r="CG37" s="28">
        <v>9.7614844235740303</v>
      </c>
      <c r="CH37" s="28">
        <v>21728.673608062199</v>
      </c>
      <c r="CI37" s="28">
        <v>231.42111955422499</v>
      </c>
      <c r="CJ37" s="28">
        <v>164.77998123866601</v>
      </c>
      <c r="CK37" s="28">
        <v>2063.50807729404</v>
      </c>
      <c r="CL37" s="28">
        <v>11.3122334981288</v>
      </c>
      <c r="CM37" s="28">
        <v>0</v>
      </c>
      <c r="CN37" s="28">
        <v>102.67000438058299</v>
      </c>
      <c r="CO37" s="28">
        <v>79672.927590809501</v>
      </c>
      <c r="CP37" s="28">
        <v>63018.263280001898</v>
      </c>
      <c r="CQ37" s="28">
        <v>16654.6643108075</v>
      </c>
      <c r="CR37" s="28">
        <v>11.523642965216499</v>
      </c>
      <c r="CS37" s="28">
        <v>0.31315102696803798</v>
      </c>
      <c r="CT37" s="28">
        <v>10021.447208331199</v>
      </c>
      <c r="CU37" s="28">
        <v>10.183278079994601</v>
      </c>
      <c r="CV37" s="28">
        <v>20656.815464982301</v>
      </c>
      <c r="CW37" s="28">
        <v>76.193028173966695</v>
      </c>
      <c r="CX37" s="28">
        <v>18.9576026951503</v>
      </c>
      <c r="CY37" s="28">
        <v>29509.7340154433</v>
      </c>
      <c r="CZ37" s="28">
        <v>13.5215346196597</v>
      </c>
      <c r="DA37" s="28">
        <v>38.888890691865498</v>
      </c>
      <c r="DB37" s="28">
        <v>89.810763776958296</v>
      </c>
      <c r="DC37" s="28">
        <v>0.94333344565882304</v>
      </c>
      <c r="DD37" s="28">
        <v>2942.51689180927</v>
      </c>
      <c r="DE37" s="28">
        <v>741.98406446172896</v>
      </c>
      <c r="DF37" s="28">
        <v>0</v>
      </c>
      <c r="DG37" s="28">
        <v>0</v>
      </c>
      <c r="DH37" s="28">
        <v>343.95771634322398</v>
      </c>
      <c r="DI37" s="28">
        <v>3254.2496031416399</v>
      </c>
      <c r="DJ37" s="28">
        <v>0</v>
      </c>
      <c r="DK37" s="28">
        <v>3027.2633105855698</v>
      </c>
      <c r="DL37" s="28">
        <v>188376.18136642399</v>
      </c>
      <c r="DM37" s="28">
        <v>0</v>
      </c>
      <c r="DN37" s="28">
        <v>1418.7588940248099</v>
      </c>
      <c r="DP37" s="26">
        <f t="shared" si="18"/>
        <v>1.0348774644494576</v>
      </c>
      <c r="DQ37" s="13">
        <f t="shared" si="0"/>
        <v>-1.7396760610643492E-6</v>
      </c>
      <c r="DR37" s="13">
        <f t="shared" si="1"/>
        <v>-1.627950012627257E-6</v>
      </c>
      <c r="DS37" s="13">
        <f t="shared" si="2"/>
        <v>-2.3075167836567304E-6</v>
      </c>
      <c r="DT37" s="13">
        <f t="shared" si="19"/>
        <v>-1.5836220069410254E-6</v>
      </c>
      <c r="DU37" s="13">
        <f t="shared" si="19"/>
        <v>-1.5602193710529419E-6</v>
      </c>
      <c r="DV37" s="13">
        <f t="shared" si="4"/>
        <v>-2.52593611156661E-6</v>
      </c>
      <c r="DW37" s="13">
        <f t="shared" si="5"/>
        <v>-1.1512203866591072E-6</v>
      </c>
      <c r="DX37" s="13" t="e">
        <f t="shared" si="6"/>
        <v>#DIV/0!</v>
      </c>
      <c r="DY37" s="13" t="str">
        <f t="shared" si="7"/>
        <v/>
      </c>
      <c r="DZ37" s="13" t="str">
        <f t="shared" si="7"/>
        <v/>
      </c>
      <c r="EA37" s="13" t="str">
        <f t="shared" si="7"/>
        <v/>
      </c>
      <c r="EB37" s="13" t="e">
        <f t="shared" si="8"/>
        <v>#DIV/0!</v>
      </c>
      <c r="EC37" s="13" t="str">
        <f t="shared" si="8"/>
        <v/>
      </c>
      <c r="ED37" s="13" t="str">
        <f t="shared" si="8"/>
        <v/>
      </c>
      <c r="EE37" s="13" t="str">
        <f t="shared" si="8"/>
        <v/>
      </c>
      <c r="EF37" s="13" t="e">
        <f t="shared" si="9"/>
        <v>#DIV/0!</v>
      </c>
      <c r="EG37" s="13" t="str">
        <f t="shared" si="10"/>
        <v/>
      </c>
      <c r="EH37" s="13" t="str">
        <f t="shared" si="11"/>
        <v/>
      </c>
      <c r="EI37" s="13" t="e">
        <f t="shared" si="12"/>
        <v>#DIV/0!</v>
      </c>
      <c r="EJ37" s="13" t="str">
        <f t="shared" si="12"/>
        <v/>
      </c>
      <c r="EK37" s="13" t="e">
        <f t="shared" si="13"/>
        <v>#DIV/0!</v>
      </c>
      <c r="EL37" s="13" t="str">
        <f t="shared" si="14"/>
        <v/>
      </c>
      <c r="EM37" s="13" t="str">
        <f t="shared" si="14"/>
        <v/>
      </c>
      <c r="EN37" s="13" t="str">
        <f t="shared" si="14"/>
        <v/>
      </c>
      <c r="EO37" s="13" t="str">
        <f t="shared" si="14"/>
        <v/>
      </c>
      <c r="EP37" s="13" t="str">
        <f t="shared" si="14"/>
        <v/>
      </c>
      <c r="EQ37" s="13" t="str">
        <f t="shared" si="15"/>
        <v/>
      </c>
      <c r="ER37" s="13" t="str">
        <f t="shared" si="16"/>
        <v/>
      </c>
      <c r="ES37" s="13" t="str">
        <f t="shared" si="17"/>
        <v/>
      </c>
      <c r="ET37" s="13"/>
    </row>
    <row r="38" spans="1:150" x14ac:dyDescent="0.25">
      <c r="A38" s="78" t="s">
        <v>600</v>
      </c>
      <c r="B38" s="15">
        <v>39550.051389099302</v>
      </c>
      <c r="C38" s="15">
        <v>502.17559346617497</v>
      </c>
      <c r="D38" s="15">
        <v>2038.21642158649</v>
      </c>
      <c r="E38" s="15">
        <v>5347.8556797215197</v>
      </c>
      <c r="F38" s="15">
        <v>4225.9427443006598</v>
      </c>
      <c r="G38" s="15">
        <v>277.38754764382901</v>
      </c>
      <c r="H38" s="15">
        <v>10291.8911947339</v>
      </c>
      <c r="AF38" s="28" t="s">
        <v>601</v>
      </c>
      <c r="AG38" s="28">
        <v>638.19255613029202</v>
      </c>
      <c r="AH38" s="28">
        <v>216.41494007848999</v>
      </c>
      <c r="AI38" s="28">
        <v>0</v>
      </c>
      <c r="AJ38" s="28">
        <v>0</v>
      </c>
      <c r="AK38" s="28">
        <v>0</v>
      </c>
      <c r="AL38" s="28">
        <v>506.61348358126003</v>
      </c>
      <c r="AM38" s="28">
        <v>506.61348358126003</v>
      </c>
      <c r="AN38" s="28">
        <v>114.239374848046</v>
      </c>
      <c r="AO38" s="28">
        <v>203.27386422748</v>
      </c>
      <c r="AP38" s="28">
        <v>154.31941337683</v>
      </c>
      <c r="AQ38" s="28">
        <v>0</v>
      </c>
      <c r="AR38" s="28">
        <v>0</v>
      </c>
      <c r="AS38" s="28">
        <v>0</v>
      </c>
      <c r="AT38" s="28">
        <v>1479.7773629875501</v>
      </c>
      <c r="AU38" s="28">
        <v>39548.525528089602</v>
      </c>
      <c r="AV38" s="28">
        <v>374.63973127935799</v>
      </c>
      <c r="AW38" s="28">
        <v>174.44931178850101</v>
      </c>
      <c r="AX38" s="28">
        <v>135.090298290118</v>
      </c>
      <c r="AY38" s="28">
        <v>17.988706423450999</v>
      </c>
      <c r="AZ38" s="28">
        <v>67.989464670968403</v>
      </c>
      <c r="BA38" s="28">
        <v>644.84380459991701</v>
      </c>
      <c r="BB38" s="28">
        <v>644.84380459991701</v>
      </c>
      <c r="BC38" s="28">
        <v>527.27028012464302</v>
      </c>
      <c r="BD38" s="28">
        <v>0</v>
      </c>
      <c r="BE38" s="28">
        <v>0</v>
      </c>
      <c r="BF38" s="28">
        <v>10416441.9557113</v>
      </c>
      <c r="BG38" s="28">
        <v>0</v>
      </c>
      <c r="BH38" s="28">
        <v>714.73872545100005</v>
      </c>
      <c r="BI38" s="28">
        <v>63.887583599697201</v>
      </c>
      <c r="BJ38" s="28">
        <v>83.316242878453394</v>
      </c>
      <c r="BK38" s="28">
        <v>739.82910583370096</v>
      </c>
      <c r="BL38" s="28">
        <v>54.306502849592903</v>
      </c>
      <c r="BM38" s="28">
        <v>0</v>
      </c>
      <c r="BN38" s="28">
        <v>0</v>
      </c>
      <c r="BO38" s="28">
        <v>284.70233027123197</v>
      </c>
      <c r="BP38" s="28">
        <v>0</v>
      </c>
      <c r="BQ38" s="28">
        <v>192.71532221252599</v>
      </c>
      <c r="BR38" s="28">
        <v>34.4458344421896</v>
      </c>
      <c r="BS38" s="28">
        <v>502.15360179786899</v>
      </c>
      <c r="BT38" s="28">
        <v>0</v>
      </c>
      <c r="BU38" s="28">
        <v>10812.451328560301</v>
      </c>
      <c r="BV38" s="28">
        <v>1834.30040029321</v>
      </c>
      <c r="BW38" s="28">
        <v>203.81117651857099</v>
      </c>
      <c r="BX38" s="28">
        <v>2038.11157681178</v>
      </c>
      <c r="BY38" s="28">
        <v>0.44393654627297602</v>
      </c>
      <c r="BZ38" s="28">
        <v>416.93382094727099</v>
      </c>
      <c r="CA38" s="28">
        <v>30.996149542037401</v>
      </c>
      <c r="CB38" s="28">
        <v>0</v>
      </c>
      <c r="CC38" s="28">
        <v>0</v>
      </c>
      <c r="CD38" s="28">
        <v>0</v>
      </c>
      <c r="CE38" s="28">
        <v>0</v>
      </c>
      <c r="CF38" s="28">
        <v>0</v>
      </c>
      <c r="CG38" s="28">
        <v>0.76376777713476296</v>
      </c>
      <c r="CH38" s="28">
        <v>2616.0194868403601</v>
      </c>
      <c r="CI38" s="28">
        <v>13.0033818926679</v>
      </c>
      <c r="CJ38" s="28">
        <v>77.198631760886698</v>
      </c>
      <c r="CK38" s="28">
        <v>195.75559431648401</v>
      </c>
      <c r="CL38" s="28">
        <v>0.69873885337610298</v>
      </c>
      <c r="CM38" s="28">
        <v>0</v>
      </c>
      <c r="CN38" s="28">
        <v>58.634998604474198</v>
      </c>
      <c r="CO38" s="28">
        <v>5347.7140551805096</v>
      </c>
      <c r="CP38" s="28">
        <v>4225.8322721924796</v>
      </c>
      <c r="CQ38" s="28">
        <v>1121.88178298803</v>
      </c>
      <c r="CR38" s="28">
        <v>1.2416574441817201</v>
      </c>
      <c r="CS38" s="28">
        <v>1.7259635179153E-2</v>
      </c>
      <c r="CT38" s="28">
        <v>570.35775551844404</v>
      </c>
      <c r="CU38" s="28">
        <v>5.49015823211362</v>
      </c>
      <c r="CV38" s="28">
        <v>1343.0110160551501</v>
      </c>
      <c r="CW38" s="28">
        <v>17.744529304386599</v>
      </c>
      <c r="CX38" s="28">
        <v>3.6786332840600302</v>
      </c>
      <c r="CY38" s="28">
        <v>1918.5871258894199</v>
      </c>
      <c r="CZ38" s="28">
        <v>54.766638064888603</v>
      </c>
      <c r="DA38" s="28">
        <v>2.2562842286854301</v>
      </c>
      <c r="DB38" s="28">
        <v>17.3332211720872</v>
      </c>
      <c r="DC38" s="28">
        <v>5.9518223736062602E-2</v>
      </c>
      <c r="DD38" s="28">
        <v>277.378495984832</v>
      </c>
      <c r="DE38" s="28">
        <v>605.21876934628006</v>
      </c>
      <c r="DF38" s="28">
        <v>0</v>
      </c>
      <c r="DG38" s="28">
        <v>0</v>
      </c>
      <c r="DH38" s="28">
        <v>11.9526492108641</v>
      </c>
      <c r="DI38" s="28">
        <v>166.02428147189801</v>
      </c>
      <c r="DJ38" s="28">
        <v>0</v>
      </c>
      <c r="DK38" s="28">
        <v>114.317791625873</v>
      </c>
      <c r="DL38" s="28">
        <v>10291.3205104802</v>
      </c>
      <c r="DM38" s="28">
        <v>0</v>
      </c>
      <c r="DN38" s="28">
        <v>73.317822807713299</v>
      </c>
      <c r="DP38" s="26">
        <f t="shared" si="18"/>
        <v>1.0506378960357328</v>
      </c>
      <c r="DQ38" s="13">
        <f t="shared" si="0"/>
        <v>-3.8580506373786963E-5</v>
      </c>
      <c r="DR38" s="13">
        <f t="shared" si="1"/>
        <v>-4.3792786013738671E-5</v>
      </c>
      <c r="DS38" s="13">
        <f t="shared" si="2"/>
        <v>-5.1439471098185527E-5</v>
      </c>
      <c r="DT38" s="13">
        <f t="shared" si="19"/>
        <v>-2.6482491206164134E-5</v>
      </c>
      <c r="DU38" s="13">
        <f t="shared" si="19"/>
        <v>-2.6141411482475947E-5</v>
      </c>
      <c r="DV38" s="13">
        <f t="shared" si="4"/>
        <v>-3.2631814491657828E-5</v>
      </c>
      <c r="DW38" s="13">
        <f t="shared" si="5"/>
        <v>-5.5449891851962978E-5</v>
      </c>
      <c r="DX38" s="13" t="e">
        <f t="shared" si="6"/>
        <v>#DIV/0!</v>
      </c>
      <c r="DY38" s="13" t="str">
        <f t="shared" si="7"/>
        <v/>
      </c>
      <c r="DZ38" s="13" t="str">
        <f t="shared" si="7"/>
        <v/>
      </c>
      <c r="EA38" s="13" t="str">
        <f t="shared" si="7"/>
        <v/>
      </c>
      <c r="EB38" s="13" t="e">
        <f t="shared" si="8"/>
        <v>#DIV/0!</v>
      </c>
      <c r="EC38" s="13" t="str">
        <f t="shared" si="8"/>
        <v/>
      </c>
      <c r="ED38" s="13" t="str">
        <f t="shared" si="8"/>
        <v/>
      </c>
      <c r="EE38" s="13" t="str">
        <f t="shared" si="8"/>
        <v/>
      </c>
      <c r="EF38" s="13" t="e">
        <f t="shared" si="9"/>
        <v>#DIV/0!</v>
      </c>
      <c r="EG38" s="13" t="str">
        <f t="shared" si="10"/>
        <v/>
      </c>
      <c r="EH38" s="13" t="str">
        <f t="shared" si="11"/>
        <v/>
      </c>
      <c r="EI38" s="13" t="e">
        <f t="shared" si="12"/>
        <v>#DIV/0!</v>
      </c>
      <c r="EJ38" s="13" t="str">
        <f t="shared" si="12"/>
        <v/>
      </c>
      <c r="EK38" s="13" t="e">
        <f t="shared" si="13"/>
        <v>#DIV/0!</v>
      </c>
      <c r="EL38" s="13" t="str">
        <f t="shared" si="14"/>
        <v/>
      </c>
      <c r="EM38" s="13" t="str">
        <f t="shared" si="14"/>
        <v/>
      </c>
      <c r="EN38" s="13" t="str">
        <f t="shared" si="14"/>
        <v/>
      </c>
      <c r="EO38" s="13" t="str">
        <f t="shared" si="14"/>
        <v/>
      </c>
      <c r="EP38" s="13" t="str">
        <f t="shared" si="14"/>
        <v/>
      </c>
      <c r="EQ38" s="13" t="str">
        <f t="shared" si="15"/>
        <v/>
      </c>
      <c r="ER38" s="13" t="str">
        <f t="shared" si="16"/>
        <v/>
      </c>
      <c r="ES38" s="13" t="str">
        <f t="shared" si="17"/>
        <v/>
      </c>
      <c r="ET38" s="13"/>
    </row>
    <row r="39" spans="1:150" x14ac:dyDescent="0.25">
      <c r="A39" s="78" t="s">
        <v>602</v>
      </c>
      <c r="B39" s="15">
        <v>159770.96798459801</v>
      </c>
      <c r="C39" s="15">
        <v>2536.5090284814701</v>
      </c>
      <c r="D39" s="15">
        <v>6182.1740051020597</v>
      </c>
      <c r="E39" s="15">
        <v>24572.9291014263</v>
      </c>
      <c r="F39" s="15">
        <v>19199.403044713301</v>
      </c>
      <c r="G39" s="15">
        <v>1448.1154311732801</v>
      </c>
      <c r="H39" s="15">
        <v>31097.431508986501</v>
      </c>
      <c r="AF39" s="28" t="s">
        <v>442</v>
      </c>
      <c r="AG39" s="28">
        <v>1975.6838896130801</v>
      </c>
      <c r="AH39" s="28">
        <v>645.47273534248802</v>
      </c>
      <c r="AI39" s="28">
        <v>0</v>
      </c>
      <c r="AJ39" s="28">
        <v>0</v>
      </c>
      <c r="AK39" s="28">
        <v>0</v>
      </c>
      <c r="AL39" s="28">
        <v>1510.0577908246</v>
      </c>
      <c r="AM39" s="28">
        <v>1510.0577908246</v>
      </c>
      <c r="AN39" s="28">
        <v>337.42357123297302</v>
      </c>
      <c r="AO39" s="28">
        <v>629.21987306747803</v>
      </c>
      <c r="AP39" s="28">
        <v>469.022513838306</v>
      </c>
      <c r="AQ39" s="28">
        <v>0</v>
      </c>
      <c r="AR39" s="28">
        <v>0</v>
      </c>
      <c r="AS39" s="28">
        <v>0</v>
      </c>
      <c r="AT39" s="28">
        <v>4419.5168621292596</v>
      </c>
      <c r="AU39" s="28">
        <v>159761.364334727</v>
      </c>
      <c r="AV39" s="28">
        <v>1115.3642559668399</v>
      </c>
      <c r="AW39" s="28">
        <v>504.644061319895</v>
      </c>
      <c r="AX39" s="28">
        <v>411.58503325278201</v>
      </c>
      <c r="AY39" s="28">
        <v>55.688517800742098</v>
      </c>
      <c r="AZ39" s="28">
        <v>210.47827438260899</v>
      </c>
      <c r="BA39" s="28">
        <v>1956.99880141177</v>
      </c>
      <c r="BB39" s="28">
        <v>1956.99880141177</v>
      </c>
      <c r="BC39" s="28">
        <v>1539.88745077002</v>
      </c>
      <c r="BD39" s="28">
        <v>0</v>
      </c>
      <c r="BE39" s="28">
        <v>0</v>
      </c>
      <c r="BF39" s="28">
        <v>47324064.010740899</v>
      </c>
      <c r="BG39" s="28">
        <v>0</v>
      </c>
      <c r="BH39" s="28">
        <v>2208.95091309796</v>
      </c>
      <c r="BI39" s="28">
        <v>194.70369568327499</v>
      </c>
      <c r="BJ39" s="28">
        <v>257.92614546005098</v>
      </c>
      <c r="BK39" s="28">
        <v>2286.8992130644101</v>
      </c>
      <c r="BL39" s="28">
        <v>164.53238748530899</v>
      </c>
      <c r="BM39" s="28">
        <v>0</v>
      </c>
      <c r="BN39" s="28">
        <v>0</v>
      </c>
      <c r="BO39" s="28">
        <v>881.36703540121403</v>
      </c>
      <c r="BP39" s="28">
        <v>0</v>
      </c>
      <c r="BQ39" s="28">
        <v>557.48370495840504</v>
      </c>
      <c r="BR39" s="28">
        <v>106.635706975242</v>
      </c>
      <c r="BS39" s="28">
        <v>2536.33117565876</v>
      </c>
      <c r="BT39" s="28">
        <v>0</v>
      </c>
      <c r="BU39" s="28">
        <v>32645.968732838301</v>
      </c>
      <c r="BV39" s="28">
        <v>5563.3690267585998</v>
      </c>
      <c r="BW39" s="28">
        <v>618.15205873553896</v>
      </c>
      <c r="BX39" s="28">
        <v>6181.5210854941397</v>
      </c>
      <c r="BY39" s="28">
        <v>1.3743175431248</v>
      </c>
      <c r="BZ39" s="28">
        <v>1268.47827189448</v>
      </c>
      <c r="CA39" s="28">
        <v>95.956284379109405</v>
      </c>
      <c r="CB39" s="28">
        <v>0</v>
      </c>
      <c r="CC39" s="28">
        <v>0</v>
      </c>
      <c r="CD39" s="28">
        <v>0</v>
      </c>
      <c r="CE39" s="28">
        <v>0</v>
      </c>
      <c r="CF39" s="28">
        <v>0</v>
      </c>
      <c r="CG39" s="28">
        <v>3.1357051516504302</v>
      </c>
      <c r="CH39" s="28">
        <v>7717.56395604524</v>
      </c>
      <c r="CI39" s="28">
        <v>66.776206473872406</v>
      </c>
      <c r="CJ39" s="28">
        <v>148.23522670679</v>
      </c>
      <c r="CK39" s="28">
        <v>713.69990244547603</v>
      </c>
      <c r="CL39" s="28">
        <v>3.3576615023396501</v>
      </c>
      <c r="CM39" s="28">
        <v>0</v>
      </c>
      <c r="CN39" s="28">
        <v>107.973906262779</v>
      </c>
      <c r="CO39" s="28">
        <v>24572.224157112199</v>
      </c>
      <c r="CP39" s="28">
        <v>19198.834295397199</v>
      </c>
      <c r="CQ39" s="28">
        <v>5373.3898617150799</v>
      </c>
      <c r="CR39" s="28">
        <v>4.2056772797169204</v>
      </c>
      <c r="CS39" s="28">
        <v>8.9860952286468496E-2</v>
      </c>
      <c r="CT39" s="28">
        <v>2902.4331098948901</v>
      </c>
      <c r="CU39" s="28">
        <v>10.2269063250604</v>
      </c>
      <c r="CV39" s="28">
        <v>6230.6936070371503</v>
      </c>
      <c r="CW39" s="28">
        <v>41.938280417996303</v>
      </c>
      <c r="CX39" s="28">
        <v>9.3433276619432597</v>
      </c>
      <c r="CY39" s="28">
        <v>8900.9921848355098</v>
      </c>
      <c r="CZ39" s="28">
        <v>158.42803136824301</v>
      </c>
      <c r="DA39" s="28">
        <v>11.326774623257601</v>
      </c>
      <c r="DB39" s="28">
        <v>44.124108133401698</v>
      </c>
      <c r="DC39" s="28">
        <v>0.28184969306150298</v>
      </c>
      <c r="DD39" s="28">
        <v>1448.0733475972299</v>
      </c>
      <c r="DE39" s="28">
        <v>1754.9821392065001</v>
      </c>
      <c r="DF39" s="28">
        <v>0</v>
      </c>
      <c r="DG39" s="28">
        <v>0</v>
      </c>
      <c r="DH39" s="28">
        <v>37.002401580420702</v>
      </c>
      <c r="DI39" s="28">
        <v>503.13197935501398</v>
      </c>
      <c r="DJ39" s="28">
        <v>0</v>
      </c>
      <c r="DK39" s="28">
        <v>352.0323805594</v>
      </c>
      <c r="DL39" s="28">
        <v>31092.630255901498</v>
      </c>
      <c r="DM39" s="28">
        <v>0</v>
      </c>
      <c r="DN39" s="28">
        <v>222.05725733275801</v>
      </c>
      <c r="DP39" s="26">
        <f t="shared" si="18"/>
        <v>1.049958413429561</v>
      </c>
      <c r="DQ39" s="13">
        <f t="shared" si="0"/>
        <v>-6.0108854519440492E-5</v>
      </c>
      <c r="DR39" s="13">
        <f t="shared" si="1"/>
        <v>-7.0117165250754141E-5</v>
      </c>
      <c r="DS39" s="13">
        <f t="shared" si="2"/>
        <v>-1.056132692773071E-4</v>
      </c>
      <c r="DT39" s="13">
        <f t="shared" si="19"/>
        <v>-2.868784226702192E-5</v>
      </c>
      <c r="DU39" s="13">
        <f t="shared" si="19"/>
        <v>-2.9623281243569402E-5</v>
      </c>
      <c r="DV39" s="13">
        <f t="shared" si="4"/>
        <v>-2.9060926459447431E-5</v>
      </c>
      <c r="DW39" s="13">
        <f t="shared" si="5"/>
        <v>-1.5439387923775526E-4</v>
      </c>
      <c r="DX39" s="13" t="e">
        <f t="shared" si="6"/>
        <v>#DIV/0!</v>
      </c>
      <c r="DY39" s="13" t="str">
        <f t="shared" si="7"/>
        <v/>
      </c>
      <c r="DZ39" s="13" t="str">
        <f t="shared" si="7"/>
        <v/>
      </c>
      <c r="EA39" s="13" t="str">
        <f t="shared" si="7"/>
        <v/>
      </c>
      <c r="EB39" s="13" t="e">
        <f t="shared" si="8"/>
        <v>#DIV/0!</v>
      </c>
      <c r="EC39" s="13" t="str">
        <f t="shared" si="8"/>
        <v/>
      </c>
      <c r="ED39" s="13" t="str">
        <f t="shared" si="8"/>
        <v/>
      </c>
      <c r="EE39" s="13" t="str">
        <f t="shared" si="8"/>
        <v/>
      </c>
      <c r="EF39" s="13" t="e">
        <f t="shared" si="9"/>
        <v>#DIV/0!</v>
      </c>
      <c r="EG39" s="13" t="str">
        <f t="shared" si="10"/>
        <v/>
      </c>
      <c r="EH39" s="13" t="str">
        <f t="shared" si="11"/>
        <v/>
      </c>
      <c r="EI39" s="13" t="e">
        <f t="shared" si="12"/>
        <v>#DIV/0!</v>
      </c>
      <c r="EJ39" s="13" t="str">
        <f t="shared" si="12"/>
        <v/>
      </c>
      <c r="EK39" s="13" t="e">
        <f t="shared" si="13"/>
        <v>#DIV/0!</v>
      </c>
      <c r="EL39" s="13" t="str">
        <f t="shared" si="14"/>
        <v/>
      </c>
      <c r="EM39" s="13" t="str">
        <f t="shared" si="14"/>
        <v/>
      </c>
      <c r="EN39" s="13" t="str">
        <f t="shared" si="14"/>
        <v/>
      </c>
      <c r="EO39" s="13" t="str">
        <f t="shared" si="14"/>
        <v/>
      </c>
      <c r="EP39" s="13" t="str">
        <f t="shared" si="14"/>
        <v/>
      </c>
      <c r="EQ39" s="13" t="str">
        <f t="shared" si="15"/>
        <v/>
      </c>
      <c r="ER39" s="13" t="str">
        <f t="shared" si="16"/>
        <v/>
      </c>
      <c r="ES39" s="13" t="str">
        <f t="shared" si="17"/>
        <v/>
      </c>
      <c r="ET39" s="13"/>
    </row>
    <row r="40" spans="1:150" x14ac:dyDescent="0.25">
      <c r="A40" s="112" t="s">
        <v>603</v>
      </c>
      <c r="B40" s="15">
        <v>26832.463868216699</v>
      </c>
      <c r="C40" s="15">
        <v>477.09450485240501</v>
      </c>
      <c r="D40" s="15">
        <v>1328.65201555413</v>
      </c>
      <c r="E40" s="15">
        <v>3800.03942607512</v>
      </c>
      <c r="F40" s="15">
        <v>3082.9661079857001</v>
      </c>
      <c r="G40" s="15">
        <v>226.202553512398</v>
      </c>
      <c r="H40" s="15">
        <v>5923.2014392539904</v>
      </c>
      <c r="AF40" s="28" t="s">
        <v>443</v>
      </c>
      <c r="AG40" s="28">
        <v>216.197951273027</v>
      </c>
      <c r="AH40" s="28">
        <v>151.161289814546</v>
      </c>
      <c r="AI40" s="28">
        <v>0</v>
      </c>
      <c r="AJ40" s="28">
        <v>0</v>
      </c>
      <c r="AK40" s="28">
        <v>0</v>
      </c>
      <c r="AL40" s="28">
        <v>356.88660125773998</v>
      </c>
      <c r="AM40" s="28">
        <v>356.88660125773998</v>
      </c>
      <c r="AN40" s="28">
        <v>90.292866858297799</v>
      </c>
      <c r="AO40" s="28">
        <v>69.068885119424706</v>
      </c>
      <c r="AP40" s="28">
        <v>79.966481125404599</v>
      </c>
      <c r="AQ40" s="28">
        <v>0</v>
      </c>
      <c r="AR40" s="28">
        <v>0</v>
      </c>
      <c r="AS40" s="28">
        <v>0</v>
      </c>
      <c r="AT40" s="28">
        <v>1014.59488987482</v>
      </c>
      <c r="AU40" s="28">
        <v>26832.457736973101</v>
      </c>
      <c r="AV40" s="28">
        <v>268.11332228862801</v>
      </c>
      <c r="AW40" s="28">
        <v>171.63090856679099</v>
      </c>
      <c r="AX40" s="28">
        <v>66.806206283035607</v>
      </c>
      <c r="AY40" s="28">
        <v>6.0939591929042001</v>
      </c>
      <c r="AZ40" s="28">
        <v>23.032491993479798</v>
      </c>
      <c r="BA40" s="28">
        <v>343.28049817906799</v>
      </c>
      <c r="BB40" s="28">
        <v>343.28049817906799</v>
      </c>
      <c r="BC40" s="28">
        <v>472.320794948377</v>
      </c>
      <c r="BD40" s="28">
        <v>0</v>
      </c>
      <c r="BE40" s="28">
        <v>0</v>
      </c>
      <c r="BF40" s="28">
        <v>7599338.86263132</v>
      </c>
      <c r="BG40" s="28">
        <v>0</v>
      </c>
      <c r="BH40" s="28">
        <v>253.88978148563899</v>
      </c>
      <c r="BI40" s="28">
        <v>31.420249378650599</v>
      </c>
      <c r="BJ40" s="28">
        <v>28.224709353126801</v>
      </c>
      <c r="BK40" s="28">
        <v>261.51879216877501</v>
      </c>
      <c r="BL40" s="28">
        <v>29.797508317493701</v>
      </c>
      <c r="BM40" s="28">
        <v>0</v>
      </c>
      <c r="BN40" s="28">
        <v>0</v>
      </c>
      <c r="BO40" s="28">
        <v>96.447472317367698</v>
      </c>
      <c r="BP40" s="28">
        <v>0</v>
      </c>
      <c r="BQ40" s="28">
        <v>189.60180370342201</v>
      </c>
      <c r="BR40" s="28">
        <v>11.6691001358679</v>
      </c>
      <c r="BS40" s="28">
        <v>477.09438346687801</v>
      </c>
      <c r="BT40" s="28">
        <v>0</v>
      </c>
      <c r="BU40" s="28">
        <v>6290.2659165991499</v>
      </c>
      <c r="BV40" s="28">
        <v>1195.78648938639</v>
      </c>
      <c r="BW40" s="28">
        <v>132.865161620176</v>
      </c>
      <c r="BX40" s="28">
        <v>1328.6516510065701</v>
      </c>
      <c r="BY40" s="28">
        <v>0.150391027722305</v>
      </c>
      <c r="BZ40" s="28">
        <v>211.940978754978</v>
      </c>
      <c r="CA40" s="28">
        <v>10.5004417894285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0.53639204327672896</v>
      </c>
      <c r="CH40" s="28">
        <v>2097.0594956643799</v>
      </c>
      <c r="CI40" s="28">
        <v>9.9661261705826298</v>
      </c>
      <c r="CJ40" s="28">
        <v>43.709696268346498</v>
      </c>
      <c r="CK40" s="28">
        <v>131.874460746154</v>
      </c>
      <c r="CL40" s="28">
        <v>0.52117141600665695</v>
      </c>
      <c r="CM40" s="28">
        <v>0</v>
      </c>
      <c r="CN40" s="28">
        <v>32.911553761691302</v>
      </c>
      <c r="CO40" s="28">
        <v>3800.03838626793</v>
      </c>
      <c r="CP40" s="28">
        <v>3082.9653364037899</v>
      </c>
      <c r="CQ40" s="28">
        <v>717.07304986413897</v>
      </c>
      <c r="CR40" s="28">
        <v>0.816459483390928</v>
      </c>
      <c r="CS40" s="28">
        <v>1.3304723149081999E-2</v>
      </c>
      <c r="CT40" s="28">
        <v>435.48510639340401</v>
      </c>
      <c r="CU40" s="28">
        <v>3.0888875815847898</v>
      </c>
      <c r="CV40" s="28">
        <v>987.83755923433205</v>
      </c>
      <c r="CW40" s="28">
        <v>10.536759994488399</v>
      </c>
      <c r="CX40" s="28">
        <v>2.2248067156092701</v>
      </c>
      <c r="CY40" s="28">
        <v>1411.19663932714</v>
      </c>
      <c r="CZ40" s="28">
        <v>53.881844673023203</v>
      </c>
      <c r="DA40" s="28">
        <v>1.71308875140131</v>
      </c>
      <c r="DB40" s="28">
        <v>10.4891894040355</v>
      </c>
      <c r="DC40" s="28">
        <v>4.4134389196249901E-2</v>
      </c>
      <c r="DD40" s="28">
        <v>226.202442722928</v>
      </c>
      <c r="DE40" s="28">
        <v>582.04265218004502</v>
      </c>
      <c r="DF40" s="28">
        <v>0</v>
      </c>
      <c r="DG40" s="28">
        <v>0</v>
      </c>
      <c r="DH40" s="28">
        <v>4.04913989741351</v>
      </c>
      <c r="DI40" s="28">
        <v>90.6881507151747</v>
      </c>
      <c r="DJ40" s="28">
        <v>0</v>
      </c>
      <c r="DK40" s="28">
        <v>44.6606867187962</v>
      </c>
      <c r="DL40" s="28">
        <v>5923.2001796105596</v>
      </c>
      <c r="DM40" s="28">
        <v>0</v>
      </c>
      <c r="DN40" s="28">
        <v>40.463586091432198</v>
      </c>
      <c r="DP40" s="26">
        <f t="shared" si="18"/>
        <v>1.0619708478285339</v>
      </c>
      <c r="DQ40" s="13">
        <f t="shared" si="0"/>
        <v>-2.2850095419676528E-7</v>
      </c>
      <c r="DR40" s="13">
        <f t="shared" si="1"/>
        <v>-2.544265879415373E-7</v>
      </c>
      <c r="DS40" s="13">
        <f t="shared" si="2"/>
        <v>-2.7437399382516612E-7</v>
      </c>
      <c r="DT40" s="13">
        <f t="shared" si="19"/>
        <v>-2.7363063204541861E-7</v>
      </c>
      <c r="DU40" s="13">
        <f t="shared" si="19"/>
        <v>-2.5027258916635208E-7</v>
      </c>
      <c r="DV40" s="13">
        <f t="shared" si="4"/>
        <v>-4.8977992635171601E-7</v>
      </c>
      <c r="DW40" s="13">
        <f t="shared" si="5"/>
        <v>-2.126626020917273E-7</v>
      </c>
      <c r="DX40" s="13" t="e">
        <f t="shared" si="6"/>
        <v>#DIV/0!</v>
      </c>
      <c r="DY40" s="13" t="str">
        <f t="shared" si="7"/>
        <v/>
      </c>
      <c r="DZ40" s="13" t="str">
        <f t="shared" si="7"/>
        <v/>
      </c>
      <c r="EA40" s="13" t="str">
        <f t="shared" si="7"/>
        <v/>
      </c>
      <c r="EB40" s="13" t="e">
        <f t="shared" si="8"/>
        <v>#DIV/0!</v>
      </c>
      <c r="EC40" s="13" t="str">
        <f t="shared" si="8"/>
        <v/>
      </c>
      <c r="ED40" s="13" t="str">
        <f t="shared" si="8"/>
        <v/>
      </c>
      <c r="EE40" s="13" t="str">
        <f t="shared" si="8"/>
        <v/>
      </c>
      <c r="EF40" s="13" t="e">
        <f t="shared" si="9"/>
        <v>#DIV/0!</v>
      </c>
      <c r="EG40" s="13" t="str">
        <f t="shared" si="10"/>
        <v/>
      </c>
      <c r="EH40" s="13" t="str">
        <f t="shared" si="11"/>
        <v/>
      </c>
      <c r="EI40" s="13" t="e">
        <f t="shared" si="12"/>
        <v>#DIV/0!</v>
      </c>
      <c r="EJ40" s="13" t="str">
        <f t="shared" si="12"/>
        <v/>
      </c>
      <c r="EK40" s="13" t="e">
        <f t="shared" si="13"/>
        <v>#DIV/0!</v>
      </c>
      <c r="EL40" s="13" t="str">
        <f t="shared" si="14"/>
        <v/>
      </c>
      <c r="EM40" s="13" t="str">
        <f t="shared" si="14"/>
        <v/>
      </c>
      <c r="EN40" s="13" t="str">
        <f t="shared" si="14"/>
        <v/>
      </c>
      <c r="EO40" s="13" t="str">
        <f t="shared" si="14"/>
        <v/>
      </c>
      <c r="EP40" s="13" t="str">
        <f t="shared" si="14"/>
        <v/>
      </c>
      <c r="EQ40" s="13" t="str">
        <f t="shared" si="15"/>
        <v/>
      </c>
      <c r="ER40" s="13" t="str">
        <f t="shared" si="16"/>
        <v/>
      </c>
      <c r="ES40" s="13" t="str">
        <f t="shared" si="17"/>
        <v/>
      </c>
      <c r="ET40" s="13"/>
    </row>
    <row r="41" spans="1:150" x14ac:dyDescent="0.25">
      <c r="A41" s="78" t="s">
        <v>604</v>
      </c>
      <c r="B41" s="15">
        <v>176645.072361889</v>
      </c>
      <c r="C41" s="15">
        <v>2061.6380371709101</v>
      </c>
      <c r="D41" s="15">
        <v>10296.201495790199</v>
      </c>
      <c r="E41" s="15">
        <v>19993.640700361499</v>
      </c>
      <c r="F41" s="15">
        <v>15842.440489265</v>
      </c>
      <c r="G41" s="15">
        <v>872.78208611477896</v>
      </c>
      <c r="H41" s="15">
        <v>64998.119242918998</v>
      </c>
      <c r="AF41" s="28" t="s">
        <v>605</v>
      </c>
      <c r="AG41" s="28">
        <v>3352.8272619723998</v>
      </c>
      <c r="AH41" s="28">
        <v>1486.06738157883</v>
      </c>
      <c r="AI41" s="28">
        <v>0</v>
      </c>
      <c r="AJ41" s="28">
        <v>0</v>
      </c>
      <c r="AK41" s="28">
        <v>0</v>
      </c>
      <c r="AL41" s="28">
        <v>3492.3660381455902</v>
      </c>
      <c r="AM41" s="28">
        <v>3492.3660381455902</v>
      </c>
      <c r="AN41" s="28">
        <v>831.53617610096103</v>
      </c>
      <c r="AO41" s="28">
        <v>1068.85210916855</v>
      </c>
      <c r="AP41" s="28">
        <v>934.90489775586798</v>
      </c>
      <c r="AQ41" s="28">
        <v>0</v>
      </c>
      <c r="AR41" s="28">
        <v>0</v>
      </c>
      <c r="AS41" s="28">
        <v>0</v>
      </c>
      <c r="AT41" s="28">
        <v>10076.0631518798</v>
      </c>
      <c r="AU41" s="28">
        <v>176638.35649663501</v>
      </c>
      <c r="AV41" s="28">
        <v>2601.4170301030699</v>
      </c>
      <c r="AW41" s="28">
        <v>1421.1443672763401</v>
      </c>
      <c r="AX41" s="28">
        <v>804.07708307405505</v>
      </c>
      <c r="AY41" s="28">
        <v>94.506022180269397</v>
      </c>
      <c r="AZ41" s="28">
        <v>357.191433524611</v>
      </c>
      <c r="BA41" s="28">
        <v>3947.56303335445</v>
      </c>
      <c r="BB41" s="28">
        <v>3947.56303335445</v>
      </c>
      <c r="BC41" s="28">
        <v>4087.1676275794598</v>
      </c>
      <c r="BD41" s="28">
        <v>0</v>
      </c>
      <c r="BE41" s="28">
        <v>0</v>
      </c>
      <c r="BF41" s="28">
        <v>39049735.218708403</v>
      </c>
      <c r="BG41" s="28">
        <v>0</v>
      </c>
      <c r="BH41" s="28">
        <v>3807.7123206156398</v>
      </c>
      <c r="BI41" s="28">
        <v>379.48749935504401</v>
      </c>
      <c r="BJ41" s="28">
        <v>437.71269838216699</v>
      </c>
      <c r="BK41" s="28">
        <v>3935.6240357735501</v>
      </c>
      <c r="BL41" s="28">
        <v>336.43059094231</v>
      </c>
      <c r="BM41" s="28">
        <v>0</v>
      </c>
      <c r="BN41" s="28">
        <v>0</v>
      </c>
      <c r="BO41" s="28">
        <v>1495.72037534573</v>
      </c>
      <c r="BP41" s="28">
        <v>0</v>
      </c>
      <c r="BQ41" s="28">
        <v>1569.9476601266199</v>
      </c>
      <c r="BR41" s="28">
        <v>180.96565875760899</v>
      </c>
      <c r="BS41" s="28">
        <v>2061.5152888991702</v>
      </c>
      <c r="BT41" s="28">
        <v>0</v>
      </c>
      <c r="BU41" s="28">
        <v>68586.962801854097</v>
      </c>
      <c r="BV41" s="28">
        <v>9266.1702859284505</v>
      </c>
      <c r="BW41" s="28">
        <v>1029.57446366727</v>
      </c>
      <c r="BX41" s="28">
        <v>10295.7447495957</v>
      </c>
      <c r="BY41" s="28">
        <v>2.33228053333728</v>
      </c>
      <c r="BZ41" s="28">
        <v>2507.4591842845098</v>
      </c>
      <c r="CA41" s="28">
        <v>162.84225040733401</v>
      </c>
      <c r="CB41" s="28">
        <v>0</v>
      </c>
      <c r="CC41" s="28">
        <v>0</v>
      </c>
      <c r="CD41" s="28">
        <v>0</v>
      </c>
      <c r="CE41" s="28">
        <v>0</v>
      </c>
      <c r="CF41" s="28">
        <v>0</v>
      </c>
      <c r="CG41" s="28">
        <v>3.0715272926690802</v>
      </c>
      <c r="CH41" s="28">
        <v>19173.5779919079</v>
      </c>
      <c r="CI41" s="28">
        <v>43.950347491415698</v>
      </c>
      <c r="CJ41" s="28">
        <v>415.58418700706</v>
      </c>
      <c r="CK41" s="28">
        <v>843.315287951188</v>
      </c>
      <c r="CL41" s="28">
        <v>2.5053453626327502</v>
      </c>
      <c r="CM41" s="28">
        <v>0</v>
      </c>
      <c r="CN41" s="28">
        <v>318.52627238104702</v>
      </c>
      <c r="CO41" s="28">
        <v>19993.1395448724</v>
      </c>
      <c r="CP41" s="28">
        <v>15842.037396358</v>
      </c>
      <c r="CQ41" s="28">
        <v>4151.1021485143601</v>
      </c>
      <c r="CR41" s="28">
        <v>5.5492376891152198</v>
      </c>
      <c r="CS41" s="28">
        <v>5.7571391392053403E-2</v>
      </c>
      <c r="CT41" s="28">
        <v>1944.2895496398201</v>
      </c>
      <c r="CU41" s="28">
        <v>29.7516208281662</v>
      </c>
      <c r="CV41" s="28">
        <v>4954.2991959743604</v>
      </c>
      <c r="CW41" s="28">
        <v>90.623066783511504</v>
      </c>
      <c r="CX41" s="28">
        <v>18.382692637113699</v>
      </c>
      <c r="CY41" s="28">
        <v>7077.5727405104799</v>
      </c>
      <c r="CZ41" s="28">
        <v>446.15445902591398</v>
      </c>
      <c r="DA41" s="28">
        <v>7.7880147204814802</v>
      </c>
      <c r="DB41" s="28">
        <v>86.554746782629707</v>
      </c>
      <c r="DC41" s="28">
        <v>0.21599191498977599</v>
      </c>
      <c r="DD41" s="28">
        <v>872.75201518543497</v>
      </c>
      <c r="DE41" s="28">
        <v>4870.3073571140003</v>
      </c>
      <c r="DF41" s="28">
        <v>0</v>
      </c>
      <c r="DG41" s="28">
        <v>0</v>
      </c>
      <c r="DH41" s="28">
        <v>62.794784930531002</v>
      </c>
      <c r="DI41" s="28">
        <v>1026.69653454587</v>
      </c>
      <c r="DJ41" s="28">
        <v>0</v>
      </c>
      <c r="DK41" s="28">
        <v>627.192893801021</v>
      </c>
      <c r="DL41" s="28">
        <v>64994.738939246097</v>
      </c>
      <c r="DM41" s="28">
        <v>0</v>
      </c>
      <c r="DN41" s="28">
        <v>455.25913414525098</v>
      </c>
      <c r="DP41" s="26">
        <f t="shared" si="18"/>
        <v>1.0552694559780575</v>
      </c>
      <c r="DQ41" s="13">
        <f t="shared" si="0"/>
        <v>-3.8018978758920924E-5</v>
      </c>
      <c r="DR41" s="13">
        <f t="shared" si="1"/>
        <v>-5.9539196273467585E-5</v>
      </c>
      <c r="DS41" s="13">
        <f t="shared" si="2"/>
        <v>-4.4360650351070593E-5</v>
      </c>
      <c r="DT41" s="13">
        <f t="shared" si="19"/>
        <v>-2.5065744483936367E-5</v>
      </c>
      <c r="DU41" s="13">
        <f t="shared" si="19"/>
        <v>-2.5443864363742318E-5</v>
      </c>
      <c r="DV41" s="13">
        <f t="shared" si="4"/>
        <v>-3.4454109247193735E-5</v>
      </c>
      <c r="DW41" s="13">
        <f t="shared" si="5"/>
        <v>-5.2006176675161835E-5</v>
      </c>
      <c r="DX41" s="13" t="e">
        <f t="shared" si="6"/>
        <v>#DIV/0!</v>
      </c>
      <c r="DY41" s="13" t="str">
        <f t="shared" si="7"/>
        <v/>
      </c>
      <c r="DZ41" s="13" t="str">
        <f t="shared" si="7"/>
        <v/>
      </c>
      <c r="EA41" s="13" t="str">
        <f t="shared" si="7"/>
        <v/>
      </c>
      <c r="EB41" s="13" t="e">
        <f t="shared" si="8"/>
        <v>#DIV/0!</v>
      </c>
      <c r="EC41" s="13" t="str">
        <f t="shared" si="8"/>
        <v/>
      </c>
      <c r="ED41" s="13" t="str">
        <f t="shared" si="8"/>
        <v/>
      </c>
      <c r="EE41" s="13" t="str">
        <f t="shared" si="8"/>
        <v/>
      </c>
      <c r="EF41" s="13" t="e">
        <f t="shared" si="9"/>
        <v>#DIV/0!</v>
      </c>
      <c r="EG41" s="13" t="str">
        <f t="shared" si="10"/>
        <v/>
      </c>
      <c r="EH41" s="13" t="str">
        <f t="shared" si="11"/>
        <v/>
      </c>
      <c r="EI41" s="13" t="e">
        <f t="shared" si="12"/>
        <v>#DIV/0!</v>
      </c>
      <c r="EJ41" s="13" t="str">
        <f t="shared" si="12"/>
        <v/>
      </c>
      <c r="EK41" s="13" t="e">
        <f t="shared" si="13"/>
        <v>#DIV/0!</v>
      </c>
      <c r="EL41" s="13" t="str">
        <f t="shared" si="14"/>
        <v/>
      </c>
      <c r="EM41" s="13" t="str">
        <f t="shared" si="14"/>
        <v/>
      </c>
      <c r="EN41" s="13" t="str">
        <f t="shared" si="14"/>
        <v/>
      </c>
      <c r="EO41" s="13" t="str">
        <f t="shared" si="14"/>
        <v/>
      </c>
      <c r="EP41" s="13" t="str">
        <f t="shared" si="14"/>
        <v/>
      </c>
      <c r="EQ41" s="13" t="str">
        <f t="shared" si="15"/>
        <v/>
      </c>
      <c r="ER41" s="13" t="str">
        <f t="shared" si="16"/>
        <v/>
      </c>
      <c r="ES41" s="13" t="str">
        <f t="shared" si="17"/>
        <v/>
      </c>
      <c r="ET41" s="13"/>
    </row>
    <row r="42" spans="1:150" x14ac:dyDescent="0.25">
      <c r="A42" s="78" t="s">
        <v>606</v>
      </c>
      <c r="B42" s="15">
        <v>118925.04642877899</v>
      </c>
      <c r="C42" s="15">
        <v>1538.43680443425</v>
      </c>
      <c r="D42" s="15">
        <v>6423.2167306869896</v>
      </c>
      <c r="E42" s="15">
        <v>15124.150889852401</v>
      </c>
      <c r="F42" s="15">
        <v>11950.0067747639</v>
      </c>
      <c r="G42" s="15">
        <v>781.05092869458099</v>
      </c>
      <c r="H42" s="15">
        <v>34695.4407557987</v>
      </c>
      <c r="AF42" s="28" t="s">
        <v>448</v>
      </c>
      <c r="AG42" s="28">
        <v>1768.63546352255</v>
      </c>
      <c r="AH42" s="28">
        <v>797.00098424398095</v>
      </c>
      <c r="AI42" s="28">
        <v>0</v>
      </c>
      <c r="AJ42" s="28">
        <v>0</v>
      </c>
      <c r="AK42" s="28">
        <v>0</v>
      </c>
      <c r="AL42" s="28">
        <v>1873.39949013453</v>
      </c>
      <c r="AM42" s="28">
        <v>1873.39949013453</v>
      </c>
      <c r="AN42" s="28">
        <v>447.31662288337998</v>
      </c>
      <c r="AO42" s="28">
        <v>563.86041543961096</v>
      </c>
      <c r="AP42" s="28">
        <v>497.82392400328303</v>
      </c>
      <c r="AQ42" s="28">
        <v>0</v>
      </c>
      <c r="AR42" s="28">
        <v>0</v>
      </c>
      <c r="AS42" s="28">
        <v>0</v>
      </c>
      <c r="AT42" s="28">
        <v>5401.5033170658899</v>
      </c>
      <c r="AU42" s="28">
        <v>118923.893701505</v>
      </c>
      <c r="AV42" s="28">
        <v>1396.00793842353</v>
      </c>
      <c r="AW42" s="28">
        <v>768.58688714855396</v>
      </c>
      <c r="AX42" s="28">
        <v>427.69418196615698</v>
      </c>
      <c r="AY42" s="28">
        <v>49.852450337256201</v>
      </c>
      <c r="AZ42" s="28">
        <v>188.42045749005101</v>
      </c>
      <c r="BA42" s="28">
        <v>2103.3549644289301</v>
      </c>
      <c r="BB42" s="28">
        <v>2103.3549644289301</v>
      </c>
      <c r="BC42" s="28">
        <v>2205.3967529120901</v>
      </c>
      <c r="BD42" s="28">
        <v>0</v>
      </c>
      <c r="BE42" s="28">
        <v>0</v>
      </c>
      <c r="BF42" s="28">
        <v>29455916.274391599</v>
      </c>
      <c r="BG42" s="28">
        <v>0</v>
      </c>
      <c r="BH42" s="28">
        <v>2010.5673734631901</v>
      </c>
      <c r="BI42" s="28">
        <v>201.826170488256</v>
      </c>
      <c r="BJ42" s="28">
        <v>230.89592537054801</v>
      </c>
      <c r="BK42" s="28">
        <v>2077.8951708977702</v>
      </c>
      <c r="BL42" s="28">
        <v>179.38632861012599</v>
      </c>
      <c r="BM42" s="28">
        <v>0</v>
      </c>
      <c r="BN42" s="28">
        <v>0</v>
      </c>
      <c r="BO42" s="28">
        <v>789.00105617136296</v>
      </c>
      <c r="BP42" s="28">
        <v>0</v>
      </c>
      <c r="BQ42" s="28">
        <v>849.06310552369905</v>
      </c>
      <c r="BR42" s="28">
        <v>95.460341558043993</v>
      </c>
      <c r="BS42" s="28">
        <v>1538.4177959952999</v>
      </c>
      <c r="BT42" s="28">
        <v>0</v>
      </c>
      <c r="BU42" s="28">
        <v>36621.883558149602</v>
      </c>
      <c r="BV42" s="28">
        <v>5780.8239662472297</v>
      </c>
      <c r="BW42" s="28">
        <v>642.31378953796604</v>
      </c>
      <c r="BX42" s="28">
        <v>6423.1377557852002</v>
      </c>
      <c r="BY42" s="28">
        <v>1.2302911848310401</v>
      </c>
      <c r="BZ42" s="28">
        <v>1334.58821660642</v>
      </c>
      <c r="CA42" s="28">
        <v>85.900257115802006</v>
      </c>
      <c r="CB42" s="28">
        <v>0</v>
      </c>
      <c r="CC42" s="28">
        <v>0</v>
      </c>
      <c r="CD42" s="28">
        <v>0</v>
      </c>
      <c r="CE42" s="28">
        <v>0</v>
      </c>
      <c r="CF42" s="28">
        <v>0</v>
      </c>
      <c r="CG42" s="28">
        <v>2.2721312817121002</v>
      </c>
      <c r="CH42" s="28">
        <v>10317.800966721299</v>
      </c>
      <c r="CI42" s="28">
        <v>34.183950025738902</v>
      </c>
      <c r="CJ42" s="28">
        <v>286.355300583673</v>
      </c>
      <c r="CK42" s="28">
        <v>612.59547721798697</v>
      </c>
      <c r="CL42" s="28">
        <v>1.91436249364793</v>
      </c>
      <c r="CM42" s="28">
        <v>0</v>
      </c>
      <c r="CN42" s="28">
        <v>219.04774215182101</v>
      </c>
      <c r="CO42" s="28">
        <v>15124.0539723861</v>
      </c>
      <c r="CP42" s="28">
        <v>11949.929686490699</v>
      </c>
      <c r="CQ42" s="28">
        <v>3174.1242858953801</v>
      </c>
      <c r="CR42" s="28">
        <v>3.9935896551419998</v>
      </c>
      <c r="CS42" s="28">
        <v>4.4960478292740698E-2</v>
      </c>
      <c r="CT42" s="28">
        <v>1508.2988661188101</v>
      </c>
      <c r="CU42" s="28">
        <v>20.470737692201698</v>
      </c>
      <c r="CV42" s="28">
        <v>3754.41357462921</v>
      </c>
      <c r="CW42" s="28">
        <v>63.176983225031201</v>
      </c>
      <c r="CX42" s="28">
        <v>12.8791406648037</v>
      </c>
      <c r="CY42" s="28">
        <v>5363.4483015041096</v>
      </c>
      <c r="CZ42" s="28">
        <v>241.29033119332399</v>
      </c>
      <c r="DA42" s="28">
        <v>6.0187838633795696</v>
      </c>
      <c r="DB42" s="28">
        <v>60.651324927109599</v>
      </c>
      <c r="DC42" s="28">
        <v>0.164459978064011</v>
      </c>
      <c r="DD42" s="28">
        <v>781.045074951635</v>
      </c>
      <c r="DE42" s="28">
        <v>2632.51888702611</v>
      </c>
      <c r="DF42" s="28">
        <v>0</v>
      </c>
      <c r="DG42" s="28">
        <v>0</v>
      </c>
      <c r="DH42" s="28">
        <v>33.124579584564501</v>
      </c>
      <c r="DI42" s="28">
        <v>547.38103284508202</v>
      </c>
      <c r="DJ42" s="28">
        <v>0</v>
      </c>
      <c r="DK42" s="28">
        <v>331.84568995773702</v>
      </c>
      <c r="DL42" s="28">
        <v>34694.921239989599</v>
      </c>
      <c r="DM42" s="28">
        <v>0</v>
      </c>
      <c r="DN42" s="28">
        <v>242.77971727486701</v>
      </c>
      <c r="DP42" s="26">
        <f t="shared" si="18"/>
        <v>1.0555401842486092</v>
      </c>
      <c r="DQ42" s="13">
        <f t="shared" si="0"/>
        <v>-9.6928889969504339E-6</v>
      </c>
      <c r="DR42" s="13">
        <f t="shared" si="1"/>
        <v>-1.2355683961347717E-5</v>
      </c>
      <c r="DS42" s="13">
        <f t="shared" si="2"/>
        <v>-1.2295226068299348E-5</v>
      </c>
      <c r="DT42" s="13">
        <f t="shared" si="19"/>
        <v>-6.4081261160610126E-6</v>
      </c>
      <c r="DU42" s="13">
        <f t="shared" si="19"/>
        <v>-6.450897865940407E-6</v>
      </c>
      <c r="DV42" s="13">
        <f t="shared" si="4"/>
        <v>-7.4947007050759551E-6</v>
      </c>
      <c r="DW42" s="13">
        <f t="shared" si="5"/>
        <v>-1.497360453661817E-5</v>
      </c>
      <c r="DX42" s="13" t="e">
        <f t="shared" si="6"/>
        <v>#DIV/0!</v>
      </c>
      <c r="DY42" s="13" t="str">
        <f t="shared" si="7"/>
        <v/>
      </c>
      <c r="DZ42" s="13" t="str">
        <f t="shared" si="7"/>
        <v/>
      </c>
      <c r="EA42" s="13" t="str">
        <f t="shared" si="7"/>
        <v/>
      </c>
      <c r="EB42" s="13" t="e">
        <f t="shared" si="8"/>
        <v>#DIV/0!</v>
      </c>
      <c r="EC42" s="13" t="str">
        <f t="shared" si="8"/>
        <v/>
      </c>
      <c r="ED42" s="13" t="str">
        <f t="shared" si="8"/>
        <v/>
      </c>
      <c r="EE42" s="13" t="str">
        <f t="shared" si="8"/>
        <v/>
      </c>
      <c r="EF42" s="13" t="e">
        <f t="shared" si="9"/>
        <v>#DIV/0!</v>
      </c>
      <c r="EG42" s="13" t="str">
        <f t="shared" si="10"/>
        <v/>
      </c>
      <c r="EH42" s="13" t="str">
        <f t="shared" si="11"/>
        <v/>
      </c>
      <c r="EI42" s="13" t="e">
        <f t="shared" si="12"/>
        <v>#DIV/0!</v>
      </c>
      <c r="EJ42" s="13" t="str">
        <f t="shared" si="12"/>
        <v/>
      </c>
      <c r="EK42" s="13" t="e">
        <f t="shared" si="13"/>
        <v>#DIV/0!</v>
      </c>
      <c r="EL42" s="13" t="str">
        <f t="shared" si="14"/>
        <v/>
      </c>
      <c r="EM42" s="13" t="str">
        <f t="shared" si="14"/>
        <v/>
      </c>
      <c r="EN42" s="13" t="str">
        <f t="shared" si="14"/>
        <v/>
      </c>
      <c r="EO42" s="13" t="str">
        <f t="shared" si="14"/>
        <v/>
      </c>
      <c r="EP42" s="13" t="str">
        <f t="shared" si="14"/>
        <v/>
      </c>
      <c r="EQ42" s="13" t="str">
        <f t="shared" si="15"/>
        <v/>
      </c>
      <c r="ER42" s="13" t="str">
        <f t="shared" si="16"/>
        <v/>
      </c>
      <c r="ES42" s="13" t="str">
        <f t="shared" si="17"/>
        <v/>
      </c>
      <c r="ET42" s="13"/>
    </row>
    <row r="43" spans="1:150" x14ac:dyDescent="0.25">
      <c r="A43" s="78" t="s">
        <v>607</v>
      </c>
      <c r="B43" s="15">
        <v>2735.4289317459102</v>
      </c>
      <c r="C43" s="15">
        <v>44.086671247367903</v>
      </c>
      <c r="D43" s="15">
        <v>159.04627540284301</v>
      </c>
      <c r="E43" s="15">
        <v>289.91027249444198</v>
      </c>
      <c r="F43" s="15">
        <v>226.80039922772499</v>
      </c>
      <c r="G43" s="15">
        <v>17.5663175756223</v>
      </c>
      <c r="H43" s="15">
        <v>985.17753321100497</v>
      </c>
      <c r="AF43" s="28" t="s">
        <v>608</v>
      </c>
      <c r="AG43" s="28">
        <v>11.6318008309925</v>
      </c>
      <c r="AH43" s="28">
        <v>29.422346619372</v>
      </c>
      <c r="AI43" s="28">
        <v>0</v>
      </c>
      <c r="AJ43" s="28">
        <v>0</v>
      </c>
      <c r="AK43" s="28">
        <v>0</v>
      </c>
      <c r="AL43" s="28">
        <v>69.866698409957806</v>
      </c>
      <c r="AM43" s="28">
        <v>69.866698409957806</v>
      </c>
      <c r="AN43" s="28">
        <v>18.967391648853301</v>
      </c>
      <c r="AO43" s="28">
        <v>3.7725327240976401</v>
      </c>
      <c r="AP43" s="28">
        <v>11.874516968881901</v>
      </c>
      <c r="AQ43" s="28">
        <v>0</v>
      </c>
      <c r="AR43" s="28">
        <v>0</v>
      </c>
      <c r="AS43" s="28">
        <v>0</v>
      </c>
      <c r="AT43" s="28">
        <v>194.96285645562901</v>
      </c>
      <c r="AU43" s="28">
        <v>2735.0373518080601</v>
      </c>
      <c r="AV43" s="28">
        <v>53.039725663936203</v>
      </c>
      <c r="AW43" s="28">
        <v>40.009573880140202</v>
      </c>
      <c r="AX43" s="28">
        <v>9.3488796007738202</v>
      </c>
      <c r="AY43" s="28">
        <v>0.32786491571447901</v>
      </c>
      <c r="AZ43" s="28">
        <v>1.2391867982853499</v>
      </c>
      <c r="BA43" s="28">
        <v>52.607282958677601</v>
      </c>
      <c r="BB43" s="28">
        <v>52.607282958677601</v>
      </c>
      <c r="BC43" s="28">
        <v>105.73235943414799</v>
      </c>
      <c r="BD43" s="28">
        <v>0</v>
      </c>
      <c r="BE43" s="28">
        <v>0</v>
      </c>
      <c r="BF43" s="28">
        <v>558962.01160292502</v>
      </c>
      <c r="BG43" s="28">
        <v>0</v>
      </c>
      <c r="BH43" s="28">
        <v>16.875975020629699</v>
      </c>
      <c r="BI43" s="28">
        <v>4.3643483544555899</v>
      </c>
      <c r="BJ43" s="28">
        <v>1.5185303982076399</v>
      </c>
      <c r="BK43" s="28">
        <v>17.048286838035999</v>
      </c>
      <c r="BL43" s="28">
        <v>4.7209062113328599</v>
      </c>
      <c r="BM43" s="28">
        <v>0</v>
      </c>
      <c r="BN43" s="28">
        <v>0</v>
      </c>
      <c r="BO43" s="28">
        <v>5.1890268263562502</v>
      </c>
      <c r="BP43" s="28">
        <v>0</v>
      </c>
      <c r="BQ43" s="28">
        <v>44.198848519072698</v>
      </c>
      <c r="BR43" s="28">
        <v>0.62780803967377097</v>
      </c>
      <c r="BS43" s="28">
        <v>44.083408841636398</v>
      </c>
      <c r="BT43" s="28">
        <v>0</v>
      </c>
      <c r="BU43" s="28">
        <v>1056.9590780270801</v>
      </c>
      <c r="BV43" s="28">
        <v>143.11713434415199</v>
      </c>
      <c r="BW43" s="28">
        <v>15.901915360152501</v>
      </c>
      <c r="BX43" s="28">
        <v>159.01904970430499</v>
      </c>
      <c r="BY43" s="28">
        <v>8.0912144154058896E-3</v>
      </c>
      <c r="BZ43" s="28">
        <v>30.7371990553745</v>
      </c>
      <c r="CA43" s="28">
        <v>0.56493822615494604</v>
      </c>
      <c r="CB43" s="28">
        <v>0</v>
      </c>
      <c r="CC43" s="28">
        <v>0</v>
      </c>
      <c r="CD43" s="28">
        <v>0</v>
      </c>
      <c r="CE43" s="28">
        <v>0</v>
      </c>
      <c r="CF43" s="28">
        <v>0</v>
      </c>
      <c r="CG43" s="28">
        <v>5.36165426015641E-2</v>
      </c>
      <c r="CH43" s="28">
        <v>443.96517535210501</v>
      </c>
      <c r="CI43" s="28">
        <v>0.40681955290265998</v>
      </c>
      <c r="CJ43" s="28">
        <v>11.7951548912294</v>
      </c>
      <c r="CK43" s="28">
        <v>17.1429296119314</v>
      </c>
      <c r="CL43" s="28">
        <v>3.0573907086206199E-2</v>
      </c>
      <c r="CM43" s="28">
        <v>0</v>
      </c>
      <c r="CN43" s="28">
        <v>9.1332605267944196</v>
      </c>
      <c r="CO43" s="28">
        <v>289.86294245242101</v>
      </c>
      <c r="CP43" s="28">
        <v>226.76455579479301</v>
      </c>
      <c r="CQ43" s="28">
        <v>63.098386657627699</v>
      </c>
      <c r="CR43" s="28">
        <v>0.120876290503039</v>
      </c>
      <c r="CS43" s="28">
        <v>4.9358609324448696E-4</v>
      </c>
      <c r="CT43" s="28">
        <v>18.846353081234799</v>
      </c>
      <c r="CU43" s="28">
        <v>0.85075078368800106</v>
      </c>
      <c r="CV43" s="28">
        <v>67.188506093024003</v>
      </c>
      <c r="CW43" s="28">
        <v>2.4139275517121601</v>
      </c>
      <c r="CX43" s="28">
        <v>0.475903923675986</v>
      </c>
      <c r="CY43" s="28">
        <v>95.983583502813602</v>
      </c>
      <c r="CZ43" s="28">
        <v>12.560606667597</v>
      </c>
      <c r="DA43" s="28">
        <v>8.0412018276316305E-2</v>
      </c>
      <c r="DB43" s="28">
        <v>2.2386326923394901</v>
      </c>
      <c r="DC43" s="28">
        <v>2.7612388873272799E-3</v>
      </c>
      <c r="DD43" s="28">
        <v>17.563130042935001</v>
      </c>
      <c r="DE43" s="28">
        <v>134.420668937557</v>
      </c>
      <c r="DF43" s="28">
        <v>0</v>
      </c>
      <c r="DG43" s="28">
        <v>0</v>
      </c>
      <c r="DH43" s="28">
        <v>0.21785032769853999</v>
      </c>
      <c r="DI43" s="28">
        <v>14.299128280174299</v>
      </c>
      <c r="DJ43" s="28">
        <v>0</v>
      </c>
      <c r="DK43" s="28">
        <v>4.0255595780551898</v>
      </c>
      <c r="DL43" s="28">
        <v>985.105690460049</v>
      </c>
      <c r="DM43" s="28">
        <v>0</v>
      </c>
      <c r="DN43" s="28">
        <v>6.4503884438168599</v>
      </c>
      <c r="DP43" s="26">
        <f t="shared" si="18"/>
        <v>1.0729397751559786</v>
      </c>
      <c r="DQ43" s="13">
        <f t="shared" si="0"/>
        <v>-1.4315120137308097E-4</v>
      </c>
      <c r="DR43" s="13">
        <f t="shared" si="1"/>
        <v>-7.3999819882057639E-5</v>
      </c>
      <c r="DS43" s="13">
        <f t="shared" si="2"/>
        <v>-1.7118098785437816E-4</v>
      </c>
      <c r="DT43" s="13">
        <f t="shared" si="19"/>
        <v>-1.6325755418646401E-4</v>
      </c>
      <c r="DU43" s="13">
        <f t="shared" si="19"/>
        <v>-1.5803954955120642E-4</v>
      </c>
      <c r="DV43" s="13">
        <f t="shared" si="4"/>
        <v>-1.8145707963988518E-4</v>
      </c>
      <c r="DW43" s="13">
        <f t="shared" si="5"/>
        <v>-7.292365947669128E-5</v>
      </c>
      <c r="DX43" s="13" t="e">
        <f t="shared" si="6"/>
        <v>#DIV/0!</v>
      </c>
      <c r="DY43" s="13" t="str">
        <f t="shared" si="7"/>
        <v/>
      </c>
      <c r="DZ43" s="13" t="str">
        <f t="shared" si="7"/>
        <v/>
      </c>
      <c r="EA43" s="13" t="str">
        <f t="shared" si="7"/>
        <v/>
      </c>
      <c r="EB43" s="13" t="e">
        <f t="shared" si="8"/>
        <v>#DIV/0!</v>
      </c>
      <c r="EC43" s="13" t="str">
        <f t="shared" si="8"/>
        <v/>
      </c>
      <c r="ED43" s="13" t="str">
        <f t="shared" si="8"/>
        <v/>
      </c>
      <c r="EE43" s="13" t="str">
        <f t="shared" si="8"/>
        <v/>
      </c>
      <c r="EF43" s="13" t="e">
        <f t="shared" si="9"/>
        <v>#DIV/0!</v>
      </c>
      <c r="EG43" s="13" t="str">
        <f t="shared" si="10"/>
        <v/>
      </c>
      <c r="EH43" s="13" t="str">
        <f t="shared" si="11"/>
        <v/>
      </c>
      <c r="EI43" s="13" t="e">
        <f t="shared" si="12"/>
        <v>#DIV/0!</v>
      </c>
      <c r="EJ43" s="13" t="str">
        <f t="shared" si="12"/>
        <v/>
      </c>
      <c r="EK43" s="13" t="e">
        <f t="shared" si="13"/>
        <v>#DIV/0!</v>
      </c>
      <c r="EL43" s="13" t="str">
        <f t="shared" si="14"/>
        <v/>
      </c>
      <c r="EM43" s="13" t="str">
        <f t="shared" si="14"/>
        <v/>
      </c>
      <c r="EN43" s="13" t="str">
        <f t="shared" si="14"/>
        <v/>
      </c>
      <c r="EO43" s="13" t="str">
        <f t="shared" si="14"/>
        <v/>
      </c>
      <c r="EP43" s="13" t="str">
        <f t="shared" si="14"/>
        <v/>
      </c>
      <c r="EQ43" s="13" t="str">
        <f t="shared" si="15"/>
        <v/>
      </c>
      <c r="ER43" s="13" t="str">
        <f t="shared" si="16"/>
        <v/>
      </c>
      <c r="ES43" s="13" t="str">
        <f t="shared" si="17"/>
        <v/>
      </c>
      <c r="ET43" s="13"/>
    </row>
    <row r="44" spans="1:150" x14ac:dyDescent="0.25">
      <c r="A44" s="78" t="s">
        <v>609</v>
      </c>
      <c r="B44" s="15">
        <v>134555.185220104</v>
      </c>
      <c r="C44" s="15">
        <v>1940.5058380676301</v>
      </c>
      <c r="D44" s="15">
        <v>8319.7247156769499</v>
      </c>
      <c r="E44" s="15">
        <v>14197.041178322699</v>
      </c>
      <c r="F44" s="15">
        <v>11218.476025972501</v>
      </c>
      <c r="G44" s="15">
        <v>797.36473520746802</v>
      </c>
      <c r="H44" s="15">
        <v>48036.988706055898</v>
      </c>
      <c r="AF44" s="28" t="s">
        <v>610</v>
      </c>
      <c r="AG44" s="28">
        <v>963.08524025894098</v>
      </c>
      <c r="AH44" s="28">
        <v>1364.9497929209101</v>
      </c>
      <c r="AI44" s="28">
        <v>0</v>
      </c>
      <c r="AJ44" s="28">
        <v>0</v>
      </c>
      <c r="AK44" s="28">
        <v>0</v>
      </c>
      <c r="AL44" s="28">
        <v>3235.6432050804601</v>
      </c>
      <c r="AM44" s="28">
        <v>3235.6432050804601</v>
      </c>
      <c r="AN44" s="28">
        <v>860.56019391706195</v>
      </c>
      <c r="AO44" s="28">
        <v>309.51381320373901</v>
      </c>
      <c r="AP44" s="28">
        <v>602.20052235251399</v>
      </c>
      <c r="AQ44" s="28">
        <v>0</v>
      </c>
      <c r="AR44" s="28">
        <v>0</v>
      </c>
      <c r="AS44" s="28">
        <v>0</v>
      </c>
      <c r="AT44" s="28">
        <v>9079.6888765923704</v>
      </c>
      <c r="AU44" s="28">
        <v>134548.60660218101</v>
      </c>
      <c r="AV44" s="28">
        <v>2448.7267962769502</v>
      </c>
      <c r="AW44" s="28">
        <v>1764.27795972793</v>
      </c>
      <c r="AX44" s="28">
        <v>484.53258387295102</v>
      </c>
      <c r="AY44" s="28">
        <v>27.146438310935999</v>
      </c>
      <c r="AZ44" s="28">
        <v>102.601715010072</v>
      </c>
      <c r="BA44" s="28">
        <v>2638.1500039053999</v>
      </c>
      <c r="BB44" s="28">
        <v>2638.1500039053999</v>
      </c>
      <c r="BC44" s="28">
        <v>4713.1937162456597</v>
      </c>
      <c r="BD44" s="28">
        <v>0</v>
      </c>
      <c r="BE44" s="28">
        <v>0</v>
      </c>
      <c r="BF44" s="28">
        <v>27651813.949234098</v>
      </c>
      <c r="BG44" s="28">
        <v>0</v>
      </c>
      <c r="BH44" s="28">
        <v>1235.4662978103599</v>
      </c>
      <c r="BI44" s="28">
        <v>226.82481299570199</v>
      </c>
      <c r="BJ44" s="28">
        <v>125.731103919831</v>
      </c>
      <c r="BK44" s="28">
        <v>1261.7193350775301</v>
      </c>
      <c r="BL44" s="28">
        <v>234.01561376645299</v>
      </c>
      <c r="BM44" s="28">
        <v>0</v>
      </c>
      <c r="BN44" s="28">
        <v>0</v>
      </c>
      <c r="BO44" s="28">
        <v>429.63926882443599</v>
      </c>
      <c r="BP44" s="28">
        <v>0</v>
      </c>
      <c r="BQ44" s="28">
        <v>1949.00931229247</v>
      </c>
      <c r="BR44" s="28">
        <v>51.981597340668102</v>
      </c>
      <c r="BS44" s="28">
        <v>1940.4027985912401</v>
      </c>
      <c r="BT44" s="28">
        <v>0</v>
      </c>
      <c r="BU44" s="28">
        <v>51361.9656859405</v>
      </c>
      <c r="BV44" s="28">
        <v>7487.3445343121803</v>
      </c>
      <c r="BW44" s="28">
        <v>831.92693048055196</v>
      </c>
      <c r="BX44" s="28">
        <v>8319.2714647927296</v>
      </c>
      <c r="BY44" s="28">
        <v>0.66993753330483796</v>
      </c>
      <c r="BZ44" s="28">
        <v>1572.1871532273999</v>
      </c>
      <c r="CA44" s="28">
        <v>46.7757247913149</v>
      </c>
      <c r="CB44" s="28">
        <v>0</v>
      </c>
      <c r="CC44" s="28">
        <v>0</v>
      </c>
      <c r="CD44" s="28">
        <v>0</v>
      </c>
      <c r="CE44" s="28">
        <v>0</v>
      </c>
      <c r="CF44" s="28">
        <v>0</v>
      </c>
      <c r="CG44" s="28">
        <v>2.65581562525835</v>
      </c>
      <c r="CH44" s="28">
        <v>20098.516372063001</v>
      </c>
      <c r="CI44" s="28">
        <v>20.046874318909499</v>
      </c>
      <c r="CJ44" s="28">
        <v>585.56814817264399</v>
      </c>
      <c r="CK44" s="28">
        <v>849.84979976520594</v>
      </c>
      <c r="CL44" s="28">
        <v>1.5106217663431301</v>
      </c>
      <c r="CM44" s="28">
        <v>0</v>
      </c>
      <c r="CN44" s="28">
        <v>453.43501799522602</v>
      </c>
      <c r="CO44" s="28">
        <v>14196.455262809901</v>
      </c>
      <c r="CP44" s="28">
        <v>11218.0140841087</v>
      </c>
      <c r="CQ44" s="28">
        <v>2978.44117870115</v>
      </c>
      <c r="CR44" s="28">
        <v>5.9943695949558196</v>
      </c>
      <c r="CS44" s="28">
        <v>2.4301028125464998E-2</v>
      </c>
      <c r="CT44" s="28">
        <v>929.15753657743596</v>
      </c>
      <c r="CU44" s="28">
        <v>42.236511494347901</v>
      </c>
      <c r="CV44" s="28">
        <v>3322.4903321814199</v>
      </c>
      <c r="CW44" s="28">
        <v>119.810811907163</v>
      </c>
      <c r="CX44" s="28">
        <v>23.6180148481291</v>
      </c>
      <c r="CY44" s="28">
        <v>4746.4148249805803</v>
      </c>
      <c r="CZ44" s="28">
        <v>553.87813828583103</v>
      </c>
      <c r="DA44" s="28">
        <v>3.9670103676758299</v>
      </c>
      <c r="DB44" s="28">
        <v>111.097612019599</v>
      </c>
      <c r="DC44" s="28">
        <v>0.13648146574292999</v>
      </c>
      <c r="DD44" s="28">
        <v>797.32762043464004</v>
      </c>
      <c r="DE44" s="28">
        <v>5942.1199502208801</v>
      </c>
      <c r="DF44" s="28">
        <v>0</v>
      </c>
      <c r="DG44" s="28">
        <v>0</v>
      </c>
      <c r="DH44" s="28">
        <v>18.037575081908901</v>
      </c>
      <c r="DI44" s="28">
        <v>709.98382684507101</v>
      </c>
      <c r="DJ44" s="28">
        <v>0</v>
      </c>
      <c r="DK44" s="28">
        <v>251.66122955452201</v>
      </c>
      <c r="DL44" s="28">
        <v>48034.233266863899</v>
      </c>
      <c r="DM44" s="28">
        <v>0</v>
      </c>
      <c r="DN44" s="28">
        <v>319.06884977978802</v>
      </c>
      <c r="DP44" s="26">
        <f t="shared" si="18"/>
        <v>1.0692783498924343</v>
      </c>
      <c r="DQ44" s="13">
        <f t="shared" si="0"/>
        <v>-4.8891597244874504E-5</v>
      </c>
      <c r="DR44" s="13">
        <f t="shared" si="1"/>
        <v>-5.3099286984162001E-5</v>
      </c>
      <c r="DS44" s="13">
        <f t="shared" si="2"/>
        <v>-5.4479072290247598E-5</v>
      </c>
      <c r="DT44" s="13">
        <f t="shared" si="19"/>
        <v>-4.1270255220000722E-5</v>
      </c>
      <c r="DU44" s="13">
        <f t="shared" si="19"/>
        <v>-4.1176882023172395E-5</v>
      </c>
      <c r="DV44" s="13">
        <f t="shared" si="4"/>
        <v>-4.6546794947383302E-5</v>
      </c>
      <c r="DW44" s="13">
        <f t="shared" si="5"/>
        <v>-5.7360781061013453E-5</v>
      </c>
      <c r="DX44" s="13" t="e">
        <f t="shared" si="6"/>
        <v>#DIV/0!</v>
      </c>
      <c r="DY44" s="13" t="str">
        <f t="shared" si="7"/>
        <v/>
      </c>
      <c r="DZ44" s="13" t="str">
        <f t="shared" si="7"/>
        <v/>
      </c>
      <c r="EA44" s="13" t="str">
        <f t="shared" si="7"/>
        <v/>
      </c>
      <c r="EB44" s="13" t="e">
        <f t="shared" si="8"/>
        <v>#DIV/0!</v>
      </c>
      <c r="EC44" s="13" t="str">
        <f t="shared" si="8"/>
        <v/>
      </c>
      <c r="ED44" s="13" t="str">
        <f t="shared" si="8"/>
        <v/>
      </c>
      <c r="EE44" s="13" t="str">
        <f t="shared" si="8"/>
        <v/>
      </c>
      <c r="EF44" s="13" t="e">
        <f t="shared" si="9"/>
        <v>#DIV/0!</v>
      </c>
      <c r="EG44" s="13" t="str">
        <f t="shared" si="10"/>
        <v/>
      </c>
      <c r="EH44" s="13" t="str">
        <f t="shared" si="11"/>
        <v/>
      </c>
      <c r="EI44" s="13" t="e">
        <f t="shared" si="12"/>
        <v>#DIV/0!</v>
      </c>
      <c r="EJ44" s="13" t="str">
        <f t="shared" si="12"/>
        <v/>
      </c>
      <c r="EK44" s="13" t="e">
        <f t="shared" si="13"/>
        <v>#DIV/0!</v>
      </c>
      <c r="EL44" s="13" t="str">
        <f t="shared" si="14"/>
        <v/>
      </c>
      <c r="EM44" s="13" t="str">
        <f t="shared" si="14"/>
        <v/>
      </c>
      <c r="EN44" s="13" t="str">
        <f t="shared" si="14"/>
        <v/>
      </c>
      <c r="EO44" s="13" t="str">
        <f t="shared" si="14"/>
        <v/>
      </c>
      <c r="EP44" s="13" t="str">
        <f t="shared" si="14"/>
        <v/>
      </c>
      <c r="EQ44" s="13" t="str">
        <f t="shared" si="15"/>
        <v/>
      </c>
      <c r="ER44" s="13" t="str">
        <f t="shared" si="16"/>
        <v/>
      </c>
      <c r="ES44" s="13" t="str">
        <f t="shared" si="17"/>
        <v/>
      </c>
      <c r="ET44" s="13"/>
    </row>
    <row r="45" spans="1:150" x14ac:dyDescent="0.25">
      <c r="A45" s="78" t="s">
        <v>611</v>
      </c>
      <c r="B45" s="15">
        <v>331320.22600321699</v>
      </c>
      <c r="C45" s="15">
        <v>3566.5925954719801</v>
      </c>
      <c r="D45" s="15">
        <v>16249.7082497343</v>
      </c>
      <c r="E45" s="15">
        <v>45134.712537935702</v>
      </c>
      <c r="F45" s="15">
        <v>35507.794592778402</v>
      </c>
      <c r="G45" s="15">
        <v>2015.3951414043599</v>
      </c>
      <c r="H45" s="15">
        <v>95755.983962630999</v>
      </c>
      <c r="AF45" s="28" t="s">
        <v>612</v>
      </c>
      <c r="AG45" s="28">
        <v>7964.9942352013104</v>
      </c>
      <c r="AH45" s="28">
        <v>1656.8103765063199</v>
      </c>
      <c r="AI45" s="28">
        <v>0</v>
      </c>
      <c r="AJ45" s="28">
        <v>0</v>
      </c>
      <c r="AK45" s="28">
        <v>0</v>
      </c>
      <c r="AL45" s="28">
        <v>3837.8778811340699</v>
      </c>
      <c r="AM45" s="28">
        <v>3837.8778811340699</v>
      </c>
      <c r="AN45" s="28">
        <v>733.75980908269003</v>
      </c>
      <c r="AO45" s="28">
        <v>2534.1964792722902</v>
      </c>
      <c r="AP45" s="28">
        <v>1554.6072475630299</v>
      </c>
      <c r="AQ45" s="28">
        <v>0</v>
      </c>
      <c r="AR45" s="28">
        <v>0</v>
      </c>
      <c r="AS45" s="28">
        <v>0</v>
      </c>
      <c r="AT45" s="28">
        <v>11583.5853848198</v>
      </c>
      <c r="AU45" s="28">
        <v>331319.69011392299</v>
      </c>
      <c r="AV45" s="28">
        <v>2781.8165309470901</v>
      </c>
      <c r="AW45" s="28">
        <v>667.81203962625</v>
      </c>
      <c r="AX45" s="28">
        <v>1403.7623833083401</v>
      </c>
      <c r="AY45" s="28">
        <v>224.508926813665</v>
      </c>
      <c r="AZ45" s="28">
        <v>848.54570181727001</v>
      </c>
      <c r="BA45" s="28">
        <v>6373.6696215309403</v>
      </c>
      <c r="BB45" s="28">
        <v>6373.6696215309403</v>
      </c>
      <c r="BC45" s="28">
        <v>2641.2307475130601</v>
      </c>
      <c r="BD45" s="28">
        <v>0</v>
      </c>
      <c r="BE45" s="28">
        <v>0</v>
      </c>
      <c r="BF45" s="28">
        <v>87524599.372388199</v>
      </c>
      <c r="BG45" s="28">
        <v>0</v>
      </c>
      <c r="BH45" s="28">
        <v>8762.5848468083095</v>
      </c>
      <c r="BI45" s="28">
        <v>666.210228196039</v>
      </c>
      <c r="BJ45" s="28">
        <v>1039.8324771968601</v>
      </c>
      <c r="BK45" s="28">
        <v>9087.4061815071109</v>
      </c>
      <c r="BL45" s="28">
        <v>524.86255927794605</v>
      </c>
      <c r="BM45" s="28">
        <v>0</v>
      </c>
      <c r="BN45" s="28">
        <v>0</v>
      </c>
      <c r="BO45" s="28">
        <v>3553.24100155726</v>
      </c>
      <c r="BP45" s="28">
        <v>0</v>
      </c>
      <c r="BQ45" s="28">
        <v>737.73631753755205</v>
      </c>
      <c r="BR45" s="28">
        <v>429.90275801090201</v>
      </c>
      <c r="BS45" s="28">
        <v>3566.5841049620499</v>
      </c>
      <c r="BT45" s="28">
        <v>0</v>
      </c>
      <c r="BU45" s="28">
        <v>99704.3026830249</v>
      </c>
      <c r="BV45" s="28">
        <v>14624.699762848801</v>
      </c>
      <c r="BW45" s="28">
        <v>1624.96621942602</v>
      </c>
      <c r="BX45" s="28">
        <v>16249.665982274801</v>
      </c>
      <c r="BY45" s="28">
        <v>5.5405772083921301</v>
      </c>
      <c r="BZ45" s="28">
        <v>4255.2899206111097</v>
      </c>
      <c r="CA45" s="28">
        <v>386.84895577315501</v>
      </c>
      <c r="CB45" s="28">
        <v>0</v>
      </c>
      <c r="CC45" s="28">
        <v>0</v>
      </c>
      <c r="CD45" s="28">
        <v>0</v>
      </c>
      <c r="CE45" s="28">
        <v>0</v>
      </c>
      <c r="CF45" s="28">
        <v>0</v>
      </c>
      <c r="CG45" s="28">
        <v>5.7671693708560001</v>
      </c>
      <c r="CH45" s="28">
        <v>16408.347949257401</v>
      </c>
      <c r="CI45" s="28">
        <v>124.243422827758</v>
      </c>
      <c r="CJ45" s="28">
        <v>254.62581390785701</v>
      </c>
      <c r="CK45" s="28">
        <v>1303.0271267712701</v>
      </c>
      <c r="CL45" s="28">
        <v>6.2275711435925398</v>
      </c>
      <c r="CM45" s="28">
        <v>0</v>
      </c>
      <c r="CN45" s="28">
        <v>184.41493269289001</v>
      </c>
      <c r="CO45" s="28">
        <v>45134.641379258101</v>
      </c>
      <c r="CP45" s="28">
        <v>35507.7408848716</v>
      </c>
      <c r="CQ45" s="28">
        <v>9626.9004943864693</v>
      </c>
      <c r="CR45" s="28">
        <v>7.6398342686442096</v>
      </c>
      <c r="CS45" s="28">
        <v>0.16729997960724599</v>
      </c>
      <c r="CT45" s="28">
        <v>5397.9882931706297</v>
      </c>
      <c r="CU45" s="28">
        <v>17.494993877874901</v>
      </c>
      <c r="CV45" s="28">
        <v>11535.9556323131</v>
      </c>
      <c r="CW45" s="28">
        <v>73.8330353830805</v>
      </c>
      <c r="CX45" s="28">
        <v>16.569437263623101</v>
      </c>
      <c r="CY45" s="28">
        <v>16479.944884560398</v>
      </c>
      <c r="CZ45" s="28">
        <v>209.653137168961</v>
      </c>
      <c r="DA45" s="28">
        <v>21.052345791652201</v>
      </c>
      <c r="DB45" s="28">
        <v>78.266714358151802</v>
      </c>
      <c r="DC45" s="28">
        <v>0.52237719053996601</v>
      </c>
      <c r="DD45" s="28">
        <v>2015.3901473062199</v>
      </c>
      <c r="DE45" s="28">
        <v>2496.5561537481799</v>
      </c>
      <c r="DF45" s="28">
        <v>0</v>
      </c>
      <c r="DG45" s="28">
        <v>0</v>
      </c>
      <c r="DH45" s="28">
        <v>149.17539179864701</v>
      </c>
      <c r="DI45" s="28">
        <v>1610.0663106111799</v>
      </c>
      <c r="DJ45" s="28">
        <v>0</v>
      </c>
      <c r="DK45" s="28">
        <v>1347.1601285453601</v>
      </c>
      <c r="DL45" s="28">
        <v>95755.853929573306</v>
      </c>
      <c r="DM45" s="28">
        <v>0</v>
      </c>
      <c r="DN45" s="28">
        <v>705.45572397150795</v>
      </c>
      <c r="DP45" s="26">
        <f t="shared" si="18"/>
        <v>1.0412345417164324</v>
      </c>
      <c r="DQ45" s="13">
        <f t="shared" si="0"/>
        <v>-1.6174360993985213E-6</v>
      </c>
      <c r="DR45" s="13">
        <f t="shared" si="1"/>
        <v>-2.3805662415654042E-6</v>
      </c>
      <c r="DS45" s="13">
        <f t="shared" si="2"/>
        <v>-2.601121130895533E-6</v>
      </c>
      <c r="DT45" s="13">
        <f t="shared" si="19"/>
        <v>-1.576584265196759E-6</v>
      </c>
      <c r="DU45" s="13">
        <f t="shared" si="19"/>
        <v>-1.5125666749419116E-6</v>
      </c>
      <c r="DV45" s="13">
        <f t="shared" si="4"/>
        <v>-2.477974684696128E-6</v>
      </c>
      <c r="DW45" s="13">
        <f t="shared" si="5"/>
        <v>-1.3579627330975996E-6</v>
      </c>
      <c r="DX45" s="13" t="e">
        <f t="shared" si="6"/>
        <v>#DIV/0!</v>
      </c>
      <c r="DY45" s="13" t="str">
        <f t="shared" si="7"/>
        <v/>
      </c>
      <c r="DZ45" s="13" t="str">
        <f t="shared" si="7"/>
        <v/>
      </c>
      <c r="EA45" s="13" t="str">
        <f t="shared" si="7"/>
        <v/>
      </c>
      <c r="EB45" s="13" t="e">
        <f t="shared" si="8"/>
        <v>#DIV/0!</v>
      </c>
      <c r="EC45" s="13" t="str">
        <f t="shared" si="8"/>
        <v/>
      </c>
      <c r="ED45" s="13" t="str">
        <f t="shared" si="8"/>
        <v/>
      </c>
      <c r="EE45" s="13" t="str">
        <f t="shared" si="8"/>
        <v/>
      </c>
      <c r="EF45" s="13" t="e">
        <f t="shared" si="9"/>
        <v>#DIV/0!</v>
      </c>
      <c r="EG45" s="13" t="str">
        <f t="shared" si="10"/>
        <v/>
      </c>
      <c r="EH45" s="13" t="str">
        <f t="shared" si="11"/>
        <v/>
      </c>
      <c r="EI45" s="13" t="e">
        <f t="shared" si="12"/>
        <v>#DIV/0!</v>
      </c>
      <c r="EJ45" s="13" t="str">
        <f t="shared" si="12"/>
        <v/>
      </c>
      <c r="EK45" s="13" t="e">
        <f t="shared" si="13"/>
        <v>#DIV/0!</v>
      </c>
      <c r="EL45" s="13" t="str">
        <f t="shared" si="14"/>
        <v/>
      </c>
      <c r="EM45" s="13" t="str">
        <f t="shared" si="14"/>
        <v/>
      </c>
      <c r="EN45" s="13" t="str">
        <f t="shared" si="14"/>
        <v/>
      </c>
      <c r="EO45" s="13" t="str">
        <f t="shared" si="14"/>
        <v/>
      </c>
      <c r="EP45" s="13" t="str">
        <f t="shared" si="14"/>
        <v/>
      </c>
      <c r="EQ45" s="13" t="str">
        <f t="shared" si="15"/>
        <v/>
      </c>
      <c r="ER45" s="13" t="str">
        <f t="shared" si="16"/>
        <v/>
      </c>
      <c r="ES45" s="13" t="str">
        <f t="shared" si="17"/>
        <v/>
      </c>
      <c r="ET45" s="13"/>
    </row>
    <row r="46" spans="1:150" x14ac:dyDescent="0.25">
      <c r="A46" s="78" t="s">
        <v>613</v>
      </c>
      <c r="B46" s="29">
        <v>12284.502970081399</v>
      </c>
      <c r="C46" s="29">
        <v>222.27916324759499</v>
      </c>
      <c r="D46" s="29">
        <v>657.41746036080804</v>
      </c>
      <c r="E46" s="29">
        <v>1587.7880818339099</v>
      </c>
      <c r="F46" s="29">
        <v>1292.7253270229601</v>
      </c>
      <c r="G46" s="29">
        <v>94.615337935925098</v>
      </c>
      <c r="H46" s="29">
        <v>3312.4584343131501</v>
      </c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F46" s="28" t="s">
        <v>614</v>
      </c>
      <c r="AG46" s="28">
        <v>78.268602576992706</v>
      </c>
      <c r="AH46" s="28">
        <v>92.012148901488402</v>
      </c>
      <c r="AI46" s="28">
        <v>0</v>
      </c>
      <c r="AJ46" s="28">
        <v>0</v>
      </c>
      <c r="AK46" s="28">
        <v>0</v>
      </c>
      <c r="AL46" s="28">
        <v>217.94082781167199</v>
      </c>
      <c r="AM46" s="28">
        <v>217.94082781167199</v>
      </c>
      <c r="AN46" s="28">
        <v>57.4005446432977</v>
      </c>
      <c r="AO46" s="28">
        <v>25.103521489132799</v>
      </c>
      <c r="AP46" s="28">
        <v>42.212225144523202</v>
      </c>
      <c r="AQ46" s="28">
        <v>0</v>
      </c>
      <c r="AR46" s="28">
        <v>0</v>
      </c>
      <c r="AS46" s="28">
        <v>0</v>
      </c>
      <c r="AT46" s="28">
        <v>613.17204857847901</v>
      </c>
      <c r="AU46" s="28">
        <v>12282.681111349901</v>
      </c>
      <c r="AV46" s="28">
        <v>164.69610918935501</v>
      </c>
      <c r="AW46" s="28">
        <v>116.03703748712699</v>
      </c>
      <c r="AX46" s="28">
        <v>34.2644354228201</v>
      </c>
      <c r="AY46" s="28">
        <v>2.2061525873502301</v>
      </c>
      <c r="AZ46" s="28">
        <v>8.3383097410037692</v>
      </c>
      <c r="BA46" s="28">
        <v>184.06778321556601</v>
      </c>
      <c r="BB46" s="28">
        <v>184.06778321556601</v>
      </c>
      <c r="BC46" s="28">
        <v>311.67095714542103</v>
      </c>
      <c r="BD46" s="28">
        <v>0</v>
      </c>
      <c r="BE46" s="28">
        <v>0</v>
      </c>
      <c r="BF46" s="28">
        <v>3186225.0854533501</v>
      </c>
      <c r="BG46" s="28">
        <v>0</v>
      </c>
      <c r="BH46" s="28">
        <v>97.547164879895405</v>
      </c>
      <c r="BI46" s="28">
        <v>16.0580836262932</v>
      </c>
      <c r="BJ46" s="28">
        <v>10.217966420703901</v>
      </c>
      <c r="BK46" s="28">
        <v>99.891848968605103</v>
      </c>
      <c r="BL46" s="28">
        <v>16.248046308320699</v>
      </c>
      <c r="BM46" s="28">
        <v>0</v>
      </c>
      <c r="BN46" s="28">
        <v>0</v>
      </c>
      <c r="BO46" s="28">
        <v>34.916177547507502</v>
      </c>
      <c r="BP46" s="28">
        <v>0</v>
      </c>
      <c r="BQ46" s="28">
        <v>128.18692488786499</v>
      </c>
      <c r="BR46" s="28">
        <v>4.2244700669257096</v>
      </c>
      <c r="BS46" s="28">
        <v>222.24606530420999</v>
      </c>
      <c r="BT46" s="28">
        <v>0</v>
      </c>
      <c r="BU46" s="28">
        <v>3535.7141752784701</v>
      </c>
      <c r="BV46" s="28">
        <v>591.56373386023699</v>
      </c>
      <c r="BW46" s="28">
        <v>65.729343994885198</v>
      </c>
      <c r="BX46" s="28">
        <v>657.29307785512196</v>
      </c>
      <c r="BY46" s="28">
        <v>5.4444880001300697E-2</v>
      </c>
      <c r="BZ46" s="28">
        <v>110.59131741508</v>
      </c>
      <c r="CA46" s="28">
        <v>3.8014081824487</v>
      </c>
      <c r="CB46" s="28">
        <v>0</v>
      </c>
      <c r="CC46" s="28">
        <v>0</v>
      </c>
      <c r="CD46" s="28">
        <v>0</v>
      </c>
      <c r="CE46" s="28">
        <v>0</v>
      </c>
      <c r="CF46" s="28">
        <v>0</v>
      </c>
      <c r="CG46" s="28">
        <v>0.241078649999724</v>
      </c>
      <c r="CH46" s="28">
        <v>1339.16796715441</v>
      </c>
      <c r="CI46" s="28">
        <v>3.8058374579606098</v>
      </c>
      <c r="CJ46" s="28">
        <v>28.129513726527598</v>
      </c>
      <c r="CK46" s="28">
        <v>63.795772593241701</v>
      </c>
      <c r="CL46" s="28">
        <v>0.209649255884962</v>
      </c>
      <c r="CM46" s="28">
        <v>0</v>
      </c>
      <c r="CN46" s="28">
        <v>21.468261634727199</v>
      </c>
      <c r="CO46" s="28">
        <v>1587.6512814970799</v>
      </c>
      <c r="CP46" s="28">
        <v>1292.6153850702201</v>
      </c>
      <c r="CQ46" s="28">
        <v>295.03589642685898</v>
      </c>
      <c r="CR46" s="28">
        <v>0.41181435142776801</v>
      </c>
      <c r="CS46" s="28">
        <v>5.0241945578906096E-3</v>
      </c>
      <c r="CT46" s="28">
        <v>167.52408226546899</v>
      </c>
      <c r="CU46" s="28">
        <v>2.0075239600522501</v>
      </c>
      <c r="CV46" s="28">
        <v>407.92653968043999</v>
      </c>
      <c r="CW46" s="28">
        <v>6.2903175627903796</v>
      </c>
      <c r="CX46" s="28">
        <v>1.28957675027695</v>
      </c>
      <c r="CY46" s="28">
        <v>582.75218626851199</v>
      </c>
      <c r="CZ46" s="28">
        <v>36.428668733420402</v>
      </c>
      <c r="DA46" s="28">
        <v>0.66616643870875303</v>
      </c>
      <c r="DB46" s="28">
        <v>6.0740899383256899</v>
      </c>
      <c r="DC46" s="28">
        <v>1.7950341319576402E-2</v>
      </c>
      <c r="DD46" s="28">
        <v>94.607041885392604</v>
      </c>
      <c r="DE46" s="28">
        <v>391.30042595356099</v>
      </c>
      <c r="DF46" s="28">
        <v>0</v>
      </c>
      <c r="DG46" s="28">
        <v>0</v>
      </c>
      <c r="DH46" s="28">
        <v>1.46588137655616</v>
      </c>
      <c r="DI46" s="28">
        <v>49.329985652605998</v>
      </c>
      <c r="DJ46" s="28">
        <v>0</v>
      </c>
      <c r="DK46" s="28">
        <v>19.010384805958999</v>
      </c>
      <c r="DL46" s="28">
        <v>3311.5677448370502</v>
      </c>
      <c r="DM46" s="28">
        <v>0</v>
      </c>
      <c r="DN46" s="28">
        <v>22.133455442431199</v>
      </c>
      <c r="DP46" s="26">
        <f t="shared" si="18"/>
        <v>1.0676858961411491</v>
      </c>
      <c r="DQ46" s="13">
        <f t="shared" si="0"/>
        <v>-1.4830544922621146E-4</v>
      </c>
      <c r="DR46" s="13">
        <f t="shared" si="1"/>
        <v>-1.4890259123449321E-4</v>
      </c>
      <c r="DS46" s="13">
        <f t="shared" si="2"/>
        <v>-1.8919866475375791E-4</v>
      </c>
      <c r="DT46" s="13">
        <f t="shared" si="19"/>
        <v>-8.6157805563061483E-5</v>
      </c>
      <c r="DU46" s="13">
        <f t="shared" si="19"/>
        <v>-8.504664559575116E-5</v>
      </c>
      <c r="DV46" s="13">
        <f t="shared" si="4"/>
        <v>-8.7681878155015315E-5</v>
      </c>
      <c r="DW46" s="13">
        <f t="shared" si="5"/>
        <v>-2.6889076308803214E-4</v>
      </c>
      <c r="DX46" s="13" t="e">
        <f t="shared" si="6"/>
        <v>#DIV/0!</v>
      </c>
      <c r="DY46" s="13" t="str">
        <f t="shared" si="7"/>
        <v/>
      </c>
      <c r="DZ46" s="13" t="str">
        <f t="shared" si="7"/>
        <v/>
      </c>
      <c r="EA46" s="13" t="str">
        <f t="shared" si="7"/>
        <v/>
      </c>
      <c r="EB46" s="13" t="e">
        <f t="shared" si="8"/>
        <v>#DIV/0!</v>
      </c>
      <c r="EC46" s="13" t="str">
        <f t="shared" si="8"/>
        <v/>
      </c>
      <c r="ED46" s="13" t="str">
        <f t="shared" si="8"/>
        <v/>
      </c>
      <c r="EE46" s="13" t="str">
        <f t="shared" si="8"/>
        <v/>
      </c>
      <c r="EF46" s="13" t="e">
        <f t="shared" si="9"/>
        <v>#DIV/0!</v>
      </c>
      <c r="EG46" s="13" t="str">
        <f t="shared" si="10"/>
        <v/>
      </c>
      <c r="EH46" s="13" t="str">
        <f t="shared" si="11"/>
        <v/>
      </c>
      <c r="EI46" s="13" t="e">
        <f t="shared" si="12"/>
        <v>#DIV/0!</v>
      </c>
      <c r="EJ46" s="13" t="str">
        <f t="shared" si="12"/>
        <v/>
      </c>
      <c r="EK46" s="13" t="e">
        <f t="shared" si="13"/>
        <v>#DIV/0!</v>
      </c>
      <c r="EL46" s="13" t="str">
        <f t="shared" si="14"/>
        <v/>
      </c>
      <c r="EM46" s="13" t="str">
        <f t="shared" si="14"/>
        <v/>
      </c>
      <c r="EN46" s="13" t="str">
        <f t="shared" si="14"/>
        <v/>
      </c>
      <c r="EO46" s="13" t="str">
        <f t="shared" si="14"/>
        <v/>
      </c>
      <c r="EP46" s="13" t="str">
        <f t="shared" si="14"/>
        <v/>
      </c>
      <c r="EQ46" s="13" t="str">
        <f t="shared" si="15"/>
        <v/>
      </c>
      <c r="ER46" s="13" t="str">
        <f t="shared" si="16"/>
        <v/>
      </c>
      <c r="ES46" s="13" t="str">
        <f t="shared" si="17"/>
        <v/>
      </c>
      <c r="ET46" s="13"/>
    </row>
    <row r="47" spans="1:150" x14ac:dyDescent="0.25">
      <c r="A47" s="110" t="s">
        <v>615</v>
      </c>
      <c r="B47" s="15">
        <v>169704.91557470401</v>
      </c>
      <c r="C47" s="15">
        <v>2585.1046080063602</v>
      </c>
      <c r="D47" s="15">
        <v>10708.5149360413</v>
      </c>
      <c r="E47" s="15">
        <v>16691.756061477499</v>
      </c>
      <c r="F47" s="15">
        <v>13281.771157150601</v>
      </c>
      <c r="G47" s="15">
        <v>916.171523196973</v>
      </c>
      <c r="H47" s="15">
        <v>67064.229535214094</v>
      </c>
      <c r="AF47" s="28" t="s">
        <v>616</v>
      </c>
      <c r="AG47" s="28">
        <v>1167.34560857937</v>
      </c>
      <c r="AH47" s="28">
        <v>1936.9184610433299</v>
      </c>
      <c r="AI47" s="28">
        <v>0</v>
      </c>
      <c r="AJ47" s="28">
        <v>0</v>
      </c>
      <c r="AK47" s="28">
        <v>0</v>
      </c>
      <c r="AL47" s="28">
        <v>4594.1406599911898</v>
      </c>
      <c r="AM47" s="28">
        <v>4594.1406599911898</v>
      </c>
      <c r="AN47" s="28">
        <v>1230.2846123869399</v>
      </c>
      <c r="AO47" s="28">
        <v>375.908268276179</v>
      </c>
      <c r="AP47" s="28">
        <v>830.39187726008595</v>
      </c>
      <c r="AQ47" s="28">
        <v>0</v>
      </c>
      <c r="AR47" s="28">
        <v>0</v>
      </c>
      <c r="AS47" s="28">
        <v>0</v>
      </c>
      <c r="AT47" s="28">
        <v>12867.953543048499</v>
      </c>
      <c r="AU47" s="28">
        <v>169705.02889223199</v>
      </c>
      <c r="AV47" s="28">
        <v>3480.4323219461598</v>
      </c>
      <c r="AW47" s="28">
        <v>2546.8042923881599</v>
      </c>
      <c r="AX47" s="28">
        <v>663.65085256953603</v>
      </c>
      <c r="AY47" s="28">
        <v>32.903913856411698</v>
      </c>
      <c r="AZ47" s="28">
        <v>124.36245748669199</v>
      </c>
      <c r="BA47" s="28">
        <v>3650.6321675649001</v>
      </c>
      <c r="BB47" s="28">
        <v>3650.6321675649001</v>
      </c>
      <c r="BC47" s="28">
        <v>6778.54104039914</v>
      </c>
      <c r="BD47" s="28">
        <v>0</v>
      </c>
      <c r="BE47" s="28">
        <v>0</v>
      </c>
      <c r="BF47" s="28">
        <v>32738818.4184306</v>
      </c>
      <c r="BG47" s="28">
        <v>0</v>
      </c>
      <c r="BH47" s="28">
        <v>1540.1732441848001</v>
      </c>
      <c r="BI47" s="28">
        <v>310.40980467156697</v>
      </c>
      <c r="BJ47" s="28">
        <v>152.39735032413299</v>
      </c>
      <c r="BK47" s="28">
        <v>1568.8304054739399</v>
      </c>
      <c r="BL47" s="28">
        <v>325.01510561250399</v>
      </c>
      <c r="BM47" s="28">
        <v>0</v>
      </c>
      <c r="BN47" s="28">
        <v>0</v>
      </c>
      <c r="BO47" s="28">
        <v>520.76131053053803</v>
      </c>
      <c r="BP47" s="28">
        <v>0</v>
      </c>
      <c r="BQ47" s="28">
        <v>2813.4714248758701</v>
      </c>
      <c r="BR47" s="28">
        <v>63.0063939654965</v>
      </c>
      <c r="BS47" s="28">
        <v>2585.1070601034999</v>
      </c>
      <c r="BT47" s="28">
        <v>0</v>
      </c>
      <c r="BU47" s="28">
        <v>71789.018518163299</v>
      </c>
      <c r="BV47" s="28">
        <v>9637.6631152631307</v>
      </c>
      <c r="BW47" s="28">
        <v>1070.8516727194501</v>
      </c>
      <c r="BX47" s="28">
        <v>10708.5147879825</v>
      </c>
      <c r="BY47" s="28">
        <v>0.81202464634231097</v>
      </c>
      <c r="BZ47" s="28">
        <v>2162.16935058747</v>
      </c>
      <c r="CA47" s="28">
        <v>56.696404344479902</v>
      </c>
      <c r="CB47" s="28">
        <v>0</v>
      </c>
      <c r="CC47" s="28">
        <v>0</v>
      </c>
      <c r="CD47" s="28">
        <v>0</v>
      </c>
      <c r="CE47" s="28">
        <v>0</v>
      </c>
      <c r="CF47" s="28">
        <v>0</v>
      </c>
      <c r="CG47" s="28">
        <v>3.2028557403396198</v>
      </c>
      <c r="CH47" s="28">
        <v>28754.901288127399</v>
      </c>
      <c r="CI47" s="28">
        <v>22.388333139106098</v>
      </c>
      <c r="CJ47" s="28">
        <v>728.70775599243802</v>
      </c>
      <c r="CK47" s="28">
        <v>1036.91554666357</v>
      </c>
      <c r="CL47" s="28">
        <v>1.75649510992796</v>
      </c>
      <c r="CM47" s="28">
        <v>0</v>
      </c>
      <c r="CN47" s="28">
        <v>564.55776539515102</v>
      </c>
      <c r="CO47" s="28">
        <v>16691.749589931002</v>
      </c>
      <c r="CP47" s="28">
        <v>13281.765327294401</v>
      </c>
      <c r="CQ47" s="28">
        <v>3409.9842626366199</v>
      </c>
      <c r="CR47" s="28">
        <v>7.3481821491757504</v>
      </c>
      <c r="CS47" s="28">
        <v>2.67697689004999E-2</v>
      </c>
      <c r="CT47" s="28">
        <v>1045.67006350413</v>
      </c>
      <c r="CU47" s="28">
        <v>52.5803948224452</v>
      </c>
      <c r="CV47" s="28">
        <v>3911.13868527368</v>
      </c>
      <c r="CW47" s="28">
        <v>148.61662613469099</v>
      </c>
      <c r="CX47" s="28">
        <v>29.251815378340599</v>
      </c>
      <c r="CY47" s="28">
        <v>5587.3443974492502</v>
      </c>
      <c r="CZ47" s="28">
        <v>799.543942489703</v>
      </c>
      <c r="DA47" s="28">
        <v>4.5086305356680301</v>
      </c>
      <c r="DB47" s="28">
        <v>137.59142287405501</v>
      </c>
      <c r="DC47" s="28">
        <v>0.159587363547677</v>
      </c>
      <c r="DD47" s="28">
        <v>916.17053237873097</v>
      </c>
      <c r="DE47" s="28">
        <v>8570.4277271330393</v>
      </c>
      <c r="DF47" s="28">
        <v>0</v>
      </c>
      <c r="DG47" s="28">
        <v>0</v>
      </c>
      <c r="DH47" s="28">
        <v>21.8631165960429</v>
      </c>
      <c r="DI47" s="28">
        <v>985.551156154507</v>
      </c>
      <c r="DJ47" s="28">
        <v>0</v>
      </c>
      <c r="DK47" s="28">
        <v>326.56735381233102</v>
      </c>
      <c r="DL47" s="28">
        <v>67064.149970623403</v>
      </c>
      <c r="DM47" s="28">
        <v>0</v>
      </c>
      <c r="DN47" s="28">
        <v>443.44072695446198</v>
      </c>
      <c r="DP47" s="26">
        <f t="shared" si="18"/>
        <v>1.0704529700236201</v>
      </c>
      <c r="DQ47" s="13">
        <f t="shared" si="0"/>
        <v>6.6773273831888307E-7</v>
      </c>
      <c r="DR47" s="13">
        <f t="shared" si="1"/>
        <v>9.4854851601457619E-7</v>
      </c>
      <c r="DS47" s="13">
        <f t="shared" si="2"/>
        <v>-1.3826268227420677E-8</v>
      </c>
      <c r="DT47" s="13">
        <f t="shared" si="19"/>
        <v>-3.877091465956396E-7</v>
      </c>
      <c r="DU47" s="13">
        <f t="shared" si="19"/>
        <v>-4.3893665467304759E-7</v>
      </c>
      <c r="DV47" s="13">
        <f t="shared" si="4"/>
        <v>-1.0814767944030261E-6</v>
      </c>
      <c r="DW47" s="13">
        <f t="shared" si="5"/>
        <v>-1.186393868123527E-6</v>
      </c>
      <c r="DX47" s="13" t="e">
        <f t="shared" si="6"/>
        <v>#DIV/0!</v>
      </c>
      <c r="DY47" s="13" t="str">
        <f t="shared" si="7"/>
        <v/>
      </c>
      <c r="DZ47" s="13" t="str">
        <f t="shared" si="7"/>
        <v/>
      </c>
      <c r="EA47" s="13" t="str">
        <f t="shared" si="7"/>
        <v/>
      </c>
      <c r="EB47" s="13" t="e">
        <f t="shared" si="8"/>
        <v>#DIV/0!</v>
      </c>
      <c r="EC47" s="13" t="str">
        <f t="shared" si="8"/>
        <v/>
      </c>
      <c r="ED47" s="13" t="str">
        <f t="shared" si="8"/>
        <v/>
      </c>
      <c r="EE47" s="13" t="str">
        <f t="shared" si="8"/>
        <v/>
      </c>
      <c r="EF47" s="13" t="e">
        <f t="shared" si="9"/>
        <v>#DIV/0!</v>
      </c>
      <c r="EG47" s="13" t="str">
        <f t="shared" si="10"/>
        <v/>
      </c>
      <c r="EH47" s="13" t="str">
        <f t="shared" si="11"/>
        <v/>
      </c>
      <c r="EI47" s="13" t="e">
        <f t="shared" si="12"/>
        <v>#DIV/0!</v>
      </c>
      <c r="EJ47" s="13" t="str">
        <f t="shared" si="12"/>
        <v/>
      </c>
      <c r="EK47" s="13" t="e">
        <f t="shared" si="13"/>
        <v>#DIV/0!</v>
      </c>
      <c r="EL47" s="13" t="str">
        <f t="shared" si="14"/>
        <v/>
      </c>
      <c r="EM47" s="13" t="str">
        <f t="shared" si="14"/>
        <v/>
      </c>
      <c r="EN47" s="13" t="str">
        <f t="shared" si="14"/>
        <v/>
      </c>
      <c r="EO47" s="13" t="str">
        <f t="shared" si="14"/>
        <v/>
      </c>
      <c r="EP47" s="13" t="str">
        <f t="shared" si="14"/>
        <v/>
      </c>
      <c r="EQ47" s="13" t="str">
        <f t="shared" si="15"/>
        <v/>
      </c>
      <c r="ER47" s="13" t="str">
        <f t="shared" si="16"/>
        <v/>
      </c>
      <c r="ES47" s="13" t="str">
        <f t="shared" si="17"/>
        <v/>
      </c>
      <c r="ET47" s="13"/>
    </row>
    <row r="48" spans="1:150" x14ac:dyDescent="0.25">
      <c r="A48" s="110" t="s">
        <v>617</v>
      </c>
      <c r="B48" s="15">
        <v>9479.1985332253207</v>
      </c>
      <c r="C48" s="15">
        <v>90.215407713011103</v>
      </c>
      <c r="D48" s="15">
        <v>496.86008081730199</v>
      </c>
      <c r="E48" s="15">
        <v>1279.5031166687099</v>
      </c>
      <c r="F48" s="15">
        <v>1014.32252483766</v>
      </c>
      <c r="G48" s="15">
        <v>53.1476459307179</v>
      </c>
      <c r="H48" s="15">
        <v>2761.5642502574001</v>
      </c>
      <c r="AF48" s="28" t="s">
        <v>618</v>
      </c>
      <c r="AG48" s="28">
        <v>250.33817302849999</v>
      </c>
      <c r="AH48" s="28">
        <v>44.149873259948002</v>
      </c>
      <c r="AI48" s="28">
        <v>0</v>
      </c>
      <c r="AJ48" s="28">
        <v>0</v>
      </c>
      <c r="AK48" s="28">
        <v>0</v>
      </c>
      <c r="AL48" s="28">
        <v>101.767525213317</v>
      </c>
      <c r="AM48" s="28">
        <v>101.767525213317</v>
      </c>
      <c r="AN48" s="28">
        <v>17.810814662907699</v>
      </c>
      <c r="AO48" s="28">
        <v>79.6282336398951</v>
      </c>
      <c r="AP48" s="28">
        <v>46.042854499996601</v>
      </c>
      <c r="AQ48" s="28">
        <v>0</v>
      </c>
      <c r="AR48" s="28">
        <v>0</v>
      </c>
      <c r="AS48" s="28">
        <v>0</v>
      </c>
      <c r="AT48" s="28">
        <v>311.82606123381601</v>
      </c>
      <c r="AU48" s="28">
        <v>9479.1966031184402</v>
      </c>
      <c r="AV48" s="28">
        <v>73.0606959724565</v>
      </c>
      <c r="AW48" s="28">
        <v>9.5354588339423607</v>
      </c>
      <c r="AX48" s="28">
        <v>41.978258144509603</v>
      </c>
      <c r="AY48" s="28">
        <v>7.0562671791022096</v>
      </c>
      <c r="AZ48" s="28">
        <v>26.6696139795934</v>
      </c>
      <c r="BA48" s="28">
        <v>187.61790201416599</v>
      </c>
      <c r="BB48" s="28">
        <v>187.61790201416599</v>
      </c>
      <c r="BC48" s="28">
        <v>53.120365379610902</v>
      </c>
      <c r="BD48" s="28">
        <v>0</v>
      </c>
      <c r="BE48" s="28">
        <v>0</v>
      </c>
      <c r="BF48" s="28">
        <v>2500247.9869927298</v>
      </c>
      <c r="BG48" s="28">
        <v>0</v>
      </c>
      <c r="BH48" s="28">
        <v>274.20930197012098</v>
      </c>
      <c r="BI48" s="28">
        <v>19.943722507520199</v>
      </c>
      <c r="BJ48" s="28">
        <v>32.681731950368402</v>
      </c>
      <c r="BK48" s="28">
        <v>284.507006561639</v>
      </c>
      <c r="BL48" s="28">
        <v>15.3359892796816</v>
      </c>
      <c r="BM48" s="28">
        <v>0</v>
      </c>
      <c r="BN48" s="28">
        <v>0</v>
      </c>
      <c r="BO48" s="28">
        <v>111.677682545919</v>
      </c>
      <c r="BP48" s="28">
        <v>0</v>
      </c>
      <c r="BQ48" s="28">
        <v>10.533873338239699</v>
      </c>
      <c r="BR48" s="28">
        <v>13.5117504706584</v>
      </c>
      <c r="BS48" s="28">
        <v>90.215389782679296</v>
      </c>
      <c r="BT48" s="28">
        <v>0</v>
      </c>
      <c r="BU48" s="28">
        <v>2866.2714964422898</v>
      </c>
      <c r="BV48" s="28">
        <v>447.17390029596999</v>
      </c>
      <c r="BW48" s="28">
        <v>49.685984510325902</v>
      </c>
      <c r="BX48" s="28">
        <v>496.85988480629601</v>
      </c>
      <c r="BY48" s="28">
        <v>0.17413914379350401</v>
      </c>
      <c r="BZ48" s="28">
        <v>126.547276308525</v>
      </c>
      <c r="CA48" s="28">
        <v>12.1585879310053</v>
      </c>
      <c r="CB48" s="28">
        <v>0</v>
      </c>
      <c r="CC48" s="28">
        <v>0</v>
      </c>
      <c r="CD48" s="28">
        <v>0</v>
      </c>
      <c r="CE48" s="28">
        <v>0</v>
      </c>
      <c r="CF48" s="28">
        <v>0</v>
      </c>
      <c r="CG48" s="28">
        <v>0.16478878817440701</v>
      </c>
      <c r="CH48" s="28">
        <v>392.47061490070899</v>
      </c>
      <c r="CI48" s="28">
        <v>3.5481795599574499</v>
      </c>
      <c r="CJ48" s="28">
        <v>7.2996576222049496</v>
      </c>
      <c r="CK48" s="28">
        <v>37.245074709127699</v>
      </c>
      <c r="CL48" s="28">
        <v>0.177875021522622</v>
      </c>
      <c r="CM48" s="28">
        <v>0</v>
      </c>
      <c r="CN48" s="28">
        <v>5.2883491074036701</v>
      </c>
      <c r="CO48" s="28">
        <v>1279.50277830552</v>
      </c>
      <c r="CP48" s="28">
        <v>1014.32224225169</v>
      </c>
      <c r="CQ48" s="28">
        <v>265.18053605383602</v>
      </c>
      <c r="CR48" s="28">
        <v>0.21842515407551899</v>
      </c>
      <c r="CS48" s="28">
        <v>4.7776864696836901E-3</v>
      </c>
      <c r="CT48" s="28">
        <v>154.16027104725001</v>
      </c>
      <c r="CU48" s="28">
        <v>0.50165167611898298</v>
      </c>
      <c r="CV48" s="28">
        <v>329.52230757783599</v>
      </c>
      <c r="CW48" s="28">
        <v>2.1140898162998698</v>
      </c>
      <c r="CX48" s="28">
        <v>0.474270967884169</v>
      </c>
      <c r="CY48" s="28">
        <v>470.74613105375403</v>
      </c>
      <c r="CZ48" s="28">
        <v>2.9935573478661999</v>
      </c>
      <c r="DA48" s="28">
        <v>0.60124836113912805</v>
      </c>
      <c r="DB48" s="28">
        <v>2.2402232477388799</v>
      </c>
      <c r="DC48" s="28">
        <v>1.49208547319455E-2</v>
      </c>
      <c r="DD48" s="28">
        <v>53.147611955664999</v>
      </c>
      <c r="DE48" s="28">
        <v>40.0933769391293</v>
      </c>
      <c r="DF48" s="28">
        <v>0</v>
      </c>
      <c r="DG48" s="28">
        <v>0</v>
      </c>
      <c r="DH48" s="28">
        <v>4.6885516208574796</v>
      </c>
      <c r="DI48" s="28">
        <v>47.098244465680501</v>
      </c>
      <c r="DJ48" s="28">
        <v>0</v>
      </c>
      <c r="DK48" s="28">
        <v>41.737035267084401</v>
      </c>
      <c r="DL48" s="28">
        <v>2761.5637716673</v>
      </c>
      <c r="DM48" s="28">
        <v>0</v>
      </c>
      <c r="DN48" s="28">
        <v>20.581876199606398</v>
      </c>
      <c r="DO48" s="1"/>
      <c r="DP48" s="26">
        <f t="shared" si="18"/>
        <v>1.0379160987876708</v>
      </c>
      <c r="DQ48" s="13">
        <f t="shared" si="0"/>
        <v>-2.0361498641166901E-7</v>
      </c>
      <c r="DR48" s="13">
        <f t="shared" si="1"/>
        <v>-1.9875021642407675E-7</v>
      </c>
      <c r="DS48" s="13">
        <f t="shared" si="2"/>
        <v>-3.9449940446056686E-7</v>
      </c>
      <c r="DT48" s="13">
        <f t="shared" si="19"/>
        <v>-2.6444889858540066E-7</v>
      </c>
      <c r="DU48" s="13">
        <f t="shared" si="19"/>
        <v>-2.785957751038141E-7</v>
      </c>
      <c r="DV48" s="13">
        <f t="shared" si="4"/>
        <v>-6.3925790702194773E-7</v>
      </c>
      <c r="DW48" s="13">
        <f t="shared" si="5"/>
        <v>-1.7330398887399402E-7</v>
      </c>
      <c r="DX48" s="13" t="e">
        <f t="shared" si="6"/>
        <v>#DIV/0!</v>
      </c>
      <c r="DY48" s="13" t="str">
        <f t="shared" si="7"/>
        <v/>
      </c>
      <c r="DZ48" s="13" t="str">
        <f t="shared" si="7"/>
        <v/>
      </c>
      <c r="EA48" s="13" t="str">
        <f t="shared" si="7"/>
        <v/>
      </c>
      <c r="EB48" s="13" t="e">
        <f t="shared" si="8"/>
        <v>#DIV/0!</v>
      </c>
      <c r="EC48" s="13" t="str">
        <f t="shared" si="8"/>
        <v/>
      </c>
      <c r="ED48" s="13" t="str">
        <f t="shared" si="8"/>
        <v/>
      </c>
      <c r="EE48" s="13" t="str">
        <f t="shared" si="8"/>
        <v/>
      </c>
      <c r="EF48" s="13" t="e">
        <f t="shared" si="9"/>
        <v>#DIV/0!</v>
      </c>
      <c r="EG48" s="13" t="str">
        <f t="shared" si="10"/>
        <v/>
      </c>
      <c r="EH48" s="13" t="str">
        <f t="shared" si="11"/>
        <v/>
      </c>
      <c r="EI48" s="13" t="e">
        <f t="shared" si="12"/>
        <v>#DIV/0!</v>
      </c>
      <c r="EJ48" s="13" t="str">
        <f t="shared" si="12"/>
        <v/>
      </c>
      <c r="EK48" s="13" t="e">
        <f t="shared" si="13"/>
        <v>#DIV/0!</v>
      </c>
      <c r="EL48" s="13" t="str">
        <f t="shared" si="14"/>
        <v/>
      </c>
      <c r="EM48" s="13" t="str">
        <f t="shared" si="14"/>
        <v/>
      </c>
      <c r="EN48" s="13" t="str">
        <f t="shared" si="14"/>
        <v/>
      </c>
      <c r="EO48" s="13" t="str">
        <f t="shared" si="14"/>
        <v/>
      </c>
      <c r="EP48" s="13" t="str">
        <f t="shared" si="14"/>
        <v/>
      </c>
      <c r="EQ48" s="13" t="str">
        <f t="shared" si="15"/>
        <v/>
      </c>
      <c r="ER48" s="13" t="str">
        <f t="shared" si="16"/>
        <v/>
      </c>
      <c r="ES48" s="13" t="str">
        <f t="shared" si="17"/>
        <v/>
      </c>
      <c r="ET48" s="13"/>
    </row>
    <row r="49" spans="1:150" x14ac:dyDescent="0.25">
      <c r="A49" s="110" t="s">
        <v>619</v>
      </c>
      <c r="B49" s="15">
        <v>7371.2915156134504</v>
      </c>
      <c r="C49" s="15">
        <v>113.785260581347</v>
      </c>
      <c r="D49" s="15">
        <v>480.31196071942901</v>
      </c>
      <c r="E49" s="15">
        <v>673.97269536158694</v>
      </c>
      <c r="F49" s="15">
        <v>535.58764231329599</v>
      </c>
      <c r="G49" s="15">
        <v>37.235130806497402</v>
      </c>
      <c r="H49" s="15">
        <v>3106.3205742437999</v>
      </c>
      <c r="AF49" s="28" t="s">
        <v>620</v>
      </c>
      <c r="AG49" s="28">
        <v>41.014669750593299</v>
      </c>
      <c r="AH49" s="28">
        <v>92.013704473864706</v>
      </c>
      <c r="AI49" s="28">
        <v>0</v>
      </c>
      <c r="AJ49" s="28">
        <v>0</v>
      </c>
      <c r="AK49" s="28">
        <v>0</v>
      </c>
      <c r="AL49" s="28">
        <v>218.43584163609901</v>
      </c>
      <c r="AM49" s="28">
        <v>218.43584163609901</v>
      </c>
      <c r="AN49" s="28">
        <v>59.1053455119959</v>
      </c>
      <c r="AO49" s="28">
        <v>13.271155107993801</v>
      </c>
      <c r="AP49" s="28">
        <v>37.697744508569002</v>
      </c>
      <c r="AQ49" s="28">
        <v>0</v>
      </c>
      <c r="AR49" s="28">
        <v>0</v>
      </c>
      <c r="AS49" s="28">
        <v>0</v>
      </c>
      <c r="AT49" s="28">
        <v>610.09897930320699</v>
      </c>
      <c r="AU49" s="28">
        <v>7371.28945077355</v>
      </c>
      <c r="AV49" s="28">
        <v>165.74317197675501</v>
      </c>
      <c r="AW49" s="28">
        <v>124.117782605456</v>
      </c>
      <c r="AX49" s="28">
        <v>29.7938262748524</v>
      </c>
      <c r="AY49" s="28">
        <v>1.1560798062409701</v>
      </c>
      <c r="AZ49" s="28">
        <v>4.36947321579391</v>
      </c>
      <c r="BA49" s="28">
        <v>166.68526515045701</v>
      </c>
      <c r="BB49" s="28">
        <v>166.68526515045701</v>
      </c>
      <c r="BC49" s="28">
        <v>328.55915382336099</v>
      </c>
      <c r="BD49" s="28">
        <v>0</v>
      </c>
      <c r="BE49" s="28">
        <v>0</v>
      </c>
      <c r="BF49" s="28">
        <v>1320193.4670877401</v>
      </c>
      <c r="BG49" s="28">
        <v>0</v>
      </c>
      <c r="BH49" s="28">
        <v>57.733630735163104</v>
      </c>
      <c r="BI49" s="28">
        <v>13.9155321683001</v>
      </c>
      <c r="BJ49" s="28">
        <v>5.3544750980486899</v>
      </c>
      <c r="BK49" s="28">
        <v>58.472530730241502</v>
      </c>
      <c r="BL49" s="28">
        <v>14.9282388233623</v>
      </c>
      <c r="BM49" s="28">
        <v>0</v>
      </c>
      <c r="BN49" s="28">
        <v>0</v>
      </c>
      <c r="BO49" s="28">
        <v>18.296940203032399</v>
      </c>
      <c r="BP49" s="28">
        <v>0</v>
      </c>
      <c r="BQ49" s="28">
        <v>137.113716392496</v>
      </c>
      <c r="BR49" s="28">
        <v>2.2137113814762102</v>
      </c>
      <c r="BS49" s="28">
        <v>113.785217557609</v>
      </c>
      <c r="BT49" s="28">
        <v>0</v>
      </c>
      <c r="BU49" s="28">
        <v>3330.96758059271</v>
      </c>
      <c r="BV49" s="28">
        <v>432.28059831236197</v>
      </c>
      <c r="BW49" s="28">
        <v>48.031198469992297</v>
      </c>
      <c r="BX49" s="28">
        <v>480.31179678235401</v>
      </c>
      <c r="BY49" s="28">
        <v>2.8530510961226201E-2</v>
      </c>
      <c r="BZ49" s="28">
        <v>97.727374523167796</v>
      </c>
      <c r="CA49" s="28">
        <v>1.99203027986697</v>
      </c>
      <c r="CB49" s="28">
        <v>0</v>
      </c>
      <c r="CC49" s="28">
        <v>0</v>
      </c>
      <c r="CD49" s="28">
        <v>0</v>
      </c>
      <c r="CE49" s="28">
        <v>0</v>
      </c>
      <c r="CF49" s="28">
        <v>0</v>
      </c>
      <c r="CG49" s="28">
        <v>0.13834762909439599</v>
      </c>
      <c r="CH49" s="28">
        <v>1382.97862396964</v>
      </c>
      <c r="CI49" s="28">
        <v>0.69107879870147804</v>
      </c>
      <c r="CJ49" s="28">
        <v>34.953895302501699</v>
      </c>
      <c r="CK49" s="28">
        <v>46.6443035323556</v>
      </c>
      <c r="CL49" s="28">
        <v>6.5793914802383197E-2</v>
      </c>
      <c r="CM49" s="28">
        <v>0</v>
      </c>
      <c r="CN49" s="28">
        <v>27.122417273213198</v>
      </c>
      <c r="CO49" s="28">
        <v>673.97250637730997</v>
      </c>
      <c r="CP49" s="28">
        <v>535.587493397598</v>
      </c>
      <c r="CQ49" s="28">
        <v>138.38501297971101</v>
      </c>
      <c r="CR49" s="28">
        <v>0.33579055473800801</v>
      </c>
      <c r="CS49" s="28">
        <v>7.6469672668750004E-4</v>
      </c>
      <c r="CT49" s="28">
        <v>33.608975060213702</v>
      </c>
      <c r="CU49" s="28">
        <v>2.5250032088272998</v>
      </c>
      <c r="CV49" s="28">
        <v>154.16606039561901</v>
      </c>
      <c r="CW49" s="28">
        <v>7.0566644036221797</v>
      </c>
      <c r="CX49" s="28">
        <v>1.3822453733251701</v>
      </c>
      <c r="CY49" s="28">
        <v>220.23723970303701</v>
      </c>
      <c r="CZ49" s="28">
        <v>38.965552344079697</v>
      </c>
      <c r="DA49" s="28">
        <v>0.152219845896922</v>
      </c>
      <c r="DB49" s="28">
        <v>6.5005731278625696</v>
      </c>
      <c r="DC49" s="28">
        <v>6.1205770598058802E-3</v>
      </c>
      <c r="DD49" s="28">
        <v>37.235106594575498</v>
      </c>
      <c r="DE49" s="28">
        <v>417.16049506156298</v>
      </c>
      <c r="DF49" s="28">
        <v>0</v>
      </c>
      <c r="DG49" s="28">
        <v>0</v>
      </c>
      <c r="DH49" s="28">
        <v>0.76815858927253</v>
      </c>
      <c r="DI49" s="28">
        <v>45.228879970483099</v>
      </c>
      <c r="DJ49" s="28">
        <v>0</v>
      </c>
      <c r="DK49" s="28">
        <v>13.3002107973743</v>
      </c>
      <c r="DL49" s="28">
        <v>3106.31979056091</v>
      </c>
      <c r="DM49" s="28">
        <v>0</v>
      </c>
      <c r="DN49" s="28">
        <v>20.389635718583801</v>
      </c>
      <c r="DO49" s="1"/>
      <c r="DP49" s="26">
        <f t="shared" si="18"/>
        <v>1.0723195952697566</v>
      </c>
      <c r="DQ49" s="13">
        <f t="shared" si="0"/>
        <v>-2.8011914818989804E-7</v>
      </c>
      <c r="DR49" s="13">
        <f t="shared" si="1"/>
        <v>-3.7811345495685937E-7</v>
      </c>
      <c r="DS49" s="13">
        <f t="shared" si="2"/>
        <v>-3.4131374691509836E-7</v>
      </c>
      <c r="DT49" s="13">
        <f t="shared" si="19"/>
        <v>-2.8040346185365008E-7</v>
      </c>
      <c r="DU49" s="13">
        <f t="shared" si="19"/>
        <v>-2.7804169892396491E-7</v>
      </c>
      <c r="DV49" s="13">
        <f t="shared" si="4"/>
        <v>-6.5024404049098606E-7</v>
      </c>
      <c r="DW49" s="13">
        <f t="shared" si="5"/>
        <v>-2.5228654648777531E-7</v>
      </c>
      <c r="DX49" s="13" t="e">
        <f t="shared" si="6"/>
        <v>#DIV/0!</v>
      </c>
      <c r="DY49" s="13" t="str">
        <f t="shared" ref="DY49:EA55" si="20">IF(AI49&lt;&gt;0,(AI49-J49)/J49,"")</f>
        <v/>
      </c>
      <c r="DZ49" s="13" t="str">
        <f t="shared" si="20"/>
        <v/>
      </c>
      <c r="EA49" s="13" t="str">
        <f t="shared" si="20"/>
        <v/>
      </c>
      <c r="EB49" s="13" t="e">
        <f t="shared" ref="EB49:EE55" si="21">IF(AP49&lt;&gt;0,(AP49-M49)/M49,"")</f>
        <v>#DIV/0!</v>
      </c>
      <c r="EC49" s="13" t="str">
        <f t="shared" si="21"/>
        <v/>
      </c>
      <c r="ED49" s="13" t="str">
        <f t="shared" si="21"/>
        <v/>
      </c>
      <c r="EE49" s="13" t="str">
        <f t="shared" si="21"/>
        <v/>
      </c>
      <c r="EF49" s="13" t="e">
        <f t="shared" si="9"/>
        <v>#DIV/0!</v>
      </c>
      <c r="EG49" s="13" t="str">
        <f t="shared" si="10"/>
        <v/>
      </c>
      <c r="EH49" s="13" t="str">
        <f t="shared" si="11"/>
        <v/>
      </c>
      <c r="EI49" s="13" t="e">
        <f t="shared" ref="EI49:EJ55" si="22">IF(BO49&lt;&gt;0,(BO49-T49)/T49,"")</f>
        <v>#DIV/0!</v>
      </c>
      <c r="EJ49" s="13" t="str">
        <f t="shared" si="22"/>
        <v/>
      </c>
      <c r="EK49" s="13" t="e">
        <f t="shared" si="13"/>
        <v>#DIV/0!</v>
      </c>
      <c r="EL49" s="13" t="str">
        <f t="shared" ref="EL49:EP55" si="23">IF(CB49&lt;&gt;0,(CB49-W49)/W49,"")</f>
        <v/>
      </c>
      <c r="EM49" s="13" t="str">
        <f t="shared" si="23"/>
        <v/>
      </c>
      <c r="EN49" s="13" t="str">
        <f t="shared" si="23"/>
        <v/>
      </c>
      <c r="EO49" s="13" t="str">
        <f t="shared" si="23"/>
        <v/>
      </c>
      <c r="EP49" s="13" t="str">
        <f t="shared" si="23"/>
        <v/>
      </c>
      <c r="EQ49" s="13" t="str">
        <f t="shared" si="15"/>
        <v/>
      </c>
      <c r="ER49" s="13" t="str">
        <f t="shared" si="16"/>
        <v/>
      </c>
      <c r="ES49" s="13" t="str">
        <f t="shared" si="17"/>
        <v/>
      </c>
      <c r="ET49" s="13"/>
    </row>
    <row r="50" spans="1:150" x14ac:dyDescent="0.25">
      <c r="A50" s="110" t="s">
        <v>621</v>
      </c>
      <c r="B50" s="15">
        <v>66891.531330407393</v>
      </c>
      <c r="C50" s="15">
        <v>739.42441413868903</v>
      </c>
      <c r="D50" s="15">
        <v>3564.14974153097</v>
      </c>
      <c r="E50" s="15">
        <v>8967.8915671316099</v>
      </c>
      <c r="F50" s="15">
        <v>7016.4110184069596</v>
      </c>
      <c r="G50" s="15">
        <v>461.15122802233998</v>
      </c>
      <c r="H50" s="15">
        <v>17044.516619668699</v>
      </c>
      <c r="AF50" s="28" t="s">
        <v>622</v>
      </c>
      <c r="AG50" s="28">
        <v>1114.6760186546401</v>
      </c>
      <c r="AH50" s="28">
        <v>348.26921112907502</v>
      </c>
      <c r="AI50" s="28">
        <v>0</v>
      </c>
      <c r="AJ50" s="28">
        <v>0</v>
      </c>
      <c r="AK50" s="28">
        <v>0</v>
      </c>
      <c r="AL50" s="28">
        <v>814.11979601252699</v>
      </c>
      <c r="AM50" s="28">
        <v>814.11979601252699</v>
      </c>
      <c r="AN50" s="28">
        <v>179.83272453697899</v>
      </c>
      <c r="AO50" s="28">
        <v>354.96198755741102</v>
      </c>
      <c r="AP50" s="28">
        <v>258.96428846979001</v>
      </c>
      <c r="AQ50" s="28">
        <v>0</v>
      </c>
      <c r="AR50" s="28">
        <v>0</v>
      </c>
      <c r="AS50" s="28">
        <v>0</v>
      </c>
      <c r="AT50" s="28">
        <v>2388.60944469271</v>
      </c>
      <c r="AU50" s="28">
        <v>66891.517081521306</v>
      </c>
      <c r="AV50" s="28">
        <v>600.437720126523</v>
      </c>
      <c r="AW50" s="28">
        <v>261.727359535375</v>
      </c>
      <c r="AX50" s="28">
        <v>227.91607014129801</v>
      </c>
      <c r="AY50" s="28">
        <v>31.4193246232274</v>
      </c>
      <c r="AZ50" s="28">
        <v>118.751333425255</v>
      </c>
      <c r="BA50" s="28">
        <v>1078.6300821386999</v>
      </c>
      <c r="BB50" s="28">
        <v>1078.6300821386999</v>
      </c>
      <c r="BC50" s="28">
        <v>808.79527730411405</v>
      </c>
      <c r="BD50" s="28">
        <v>0</v>
      </c>
      <c r="BE50" s="28">
        <v>0</v>
      </c>
      <c r="BF50" s="28">
        <v>17295057.785020601</v>
      </c>
      <c r="BG50" s="28">
        <v>0</v>
      </c>
      <c r="BH50" s="28">
        <v>1243.8821892368801</v>
      </c>
      <c r="BI50" s="28">
        <v>107.853768372932</v>
      </c>
      <c r="BJ50" s="28">
        <v>145.52132388827701</v>
      </c>
      <c r="BK50" s="28">
        <v>1288.0378111902201</v>
      </c>
      <c r="BL50" s="28">
        <v>90.4995714948395</v>
      </c>
      <c r="BM50" s="28">
        <v>0</v>
      </c>
      <c r="BN50" s="28">
        <v>0</v>
      </c>
      <c r="BO50" s="28">
        <v>497.26500752479097</v>
      </c>
      <c r="BP50" s="28">
        <v>0</v>
      </c>
      <c r="BQ50" s="28">
        <v>289.13196240232202</v>
      </c>
      <c r="BR50" s="28">
        <v>60.163635514103603</v>
      </c>
      <c r="BS50" s="28">
        <v>739.42420295749901</v>
      </c>
      <c r="BT50" s="28">
        <v>0</v>
      </c>
      <c r="BU50" s="28">
        <v>17881.976595181699</v>
      </c>
      <c r="BV50" s="28">
        <v>3207.7340082342598</v>
      </c>
      <c r="BW50" s="28">
        <v>356.41491071170702</v>
      </c>
      <c r="BX50" s="28">
        <v>3564.1489189459699</v>
      </c>
      <c r="BY50" s="28">
        <v>0.77538664272409596</v>
      </c>
      <c r="BZ50" s="28">
        <v>701.22823651570502</v>
      </c>
      <c r="CA50" s="28">
        <v>54.138311804007799</v>
      </c>
      <c r="CB50" s="28">
        <v>0</v>
      </c>
      <c r="CC50" s="28">
        <v>0</v>
      </c>
      <c r="CD50" s="28">
        <v>0</v>
      </c>
      <c r="CE50" s="28">
        <v>0</v>
      </c>
      <c r="CF50" s="28">
        <v>0</v>
      </c>
      <c r="CG50" s="28">
        <v>1.33826302419021</v>
      </c>
      <c r="CH50" s="28">
        <v>4106.84453911539</v>
      </c>
      <c r="CI50" s="28">
        <v>19.974837502824599</v>
      </c>
      <c r="CJ50" s="28">
        <v>170.66617565987099</v>
      </c>
      <c r="CK50" s="28">
        <v>361.88269373942398</v>
      </c>
      <c r="CL50" s="28">
        <v>1.1217285364065701</v>
      </c>
      <c r="CM50" s="28">
        <v>0</v>
      </c>
      <c r="CN50" s="28">
        <v>130.59531297805799</v>
      </c>
      <c r="CO50" s="28">
        <v>8967.8898159778801</v>
      </c>
      <c r="CP50" s="28">
        <v>7016.4096515130796</v>
      </c>
      <c r="CQ50" s="28">
        <v>1951.4801644647901</v>
      </c>
      <c r="CR50" s="28">
        <v>2.3627913709992998</v>
      </c>
      <c r="CS50" s="28">
        <v>2.6255476556600901E-2</v>
      </c>
      <c r="CT50" s="28">
        <v>881.70688018430599</v>
      </c>
      <c r="CU50" s="28">
        <v>12.203453326278501</v>
      </c>
      <c r="CV50" s="28">
        <v>2202.7917754372002</v>
      </c>
      <c r="CW50" s="28">
        <v>37.5781471177323</v>
      </c>
      <c r="CX50" s="28">
        <v>7.6541644426440003</v>
      </c>
      <c r="CY50" s="28">
        <v>3146.8457751175301</v>
      </c>
      <c r="CZ50" s="28">
        <v>82.166720051852707</v>
      </c>
      <c r="DA50" s="28">
        <v>3.5204755534979002</v>
      </c>
      <c r="DB50" s="28">
        <v>36.044502333041201</v>
      </c>
      <c r="DC50" s="28">
        <v>9.6419712517292394E-2</v>
      </c>
      <c r="DD50" s="28">
        <v>461.15111458853499</v>
      </c>
      <c r="DE50" s="28">
        <v>913.12890380049805</v>
      </c>
      <c r="DF50" s="28">
        <v>0</v>
      </c>
      <c r="DG50" s="28">
        <v>0</v>
      </c>
      <c r="DH50" s="28">
        <v>20.876602229359499</v>
      </c>
      <c r="DI50" s="28">
        <v>276.82831507687501</v>
      </c>
      <c r="DJ50" s="28">
        <v>0</v>
      </c>
      <c r="DK50" s="28">
        <v>197.40337929020001</v>
      </c>
      <c r="DL50" s="28">
        <v>17044.511267602498</v>
      </c>
      <c r="DM50" s="28">
        <v>0</v>
      </c>
      <c r="DN50" s="28">
        <v>122.091532564632</v>
      </c>
      <c r="DO50" s="1"/>
      <c r="DP50" s="26">
        <f t="shared" si="18"/>
        <v>1.0491340182438096</v>
      </c>
      <c r="DQ50" s="13">
        <f t="shared" si="0"/>
        <v>-2.1301479879511228E-7</v>
      </c>
      <c r="DR50" s="13">
        <f t="shared" si="1"/>
        <v>-2.8560213320916269E-7</v>
      </c>
      <c r="DS50" s="13">
        <f t="shared" si="2"/>
        <v>-2.3079417527433266E-7</v>
      </c>
      <c r="DT50" s="13">
        <f t="shared" si="19"/>
        <v>-1.9526928004729687E-7</v>
      </c>
      <c r="DU50" s="13">
        <f t="shared" si="19"/>
        <v>-1.9481382667261681E-7</v>
      </c>
      <c r="DV50" s="13">
        <f t="shared" si="4"/>
        <v>-2.4597962249868989E-7</v>
      </c>
      <c r="DW50" s="13">
        <f t="shared" si="5"/>
        <v>-3.1400516188615164E-7</v>
      </c>
      <c r="DX50" s="13" t="e">
        <f t="shared" si="6"/>
        <v>#DIV/0!</v>
      </c>
      <c r="DY50" s="13" t="str">
        <f t="shared" si="20"/>
        <v/>
      </c>
      <c r="DZ50" s="13" t="str">
        <f t="shared" si="20"/>
        <v/>
      </c>
      <c r="EA50" s="13" t="str">
        <f t="shared" si="20"/>
        <v/>
      </c>
      <c r="EB50" s="13" t="e">
        <f t="shared" si="21"/>
        <v>#DIV/0!</v>
      </c>
      <c r="EC50" s="13" t="str">
        <f t="shared" si="21"/>
        <v/>
      </c>
      <c r="ED50" s="13" t="str">
        <f t="shared" si="21"/>
        <v/>
      </c>
      <c r="EE50" s="13" t="str">
        <f t="shared" si="21"/>
        <v/>
      </c>
      <c r="EF50" s="13" t="e">
        <f t="shared" si="9"/>
        <v>#DIV/0!</v>
      </c>
      <c r="EG50" s="13" t="str">
        <f t="shared" si="10"/>
        <v/>
      </c>
      <c r="EH50" s="13" t="str">
        <f t="shared" si="11"/>
        <v/>
      </c>
      <c r="EI50" s="13" t="e">
        <f t="shared" si="22"/>
        <v>#DIV/0!</v>
      </c>
      <c r="EJ50" s="13" t="str">
        <f t="shared" si="22"/>
        <v/>
      </c>
      <c r="EK50" s="13" t="e">
        <f t="shared" si="13"/>
        <v>#DIV/0!</v>
      </c>
      <c r="EL50" s="13" t="str">
        <f t="shared" si="23"/>
        <v/>
      </c>
      <c r="EM50" s="13" t="str">
        <f t="shared" si="23"/>
        <v/>
      </c>
      <c r="EN50" s="13" t="str">
        <f t="shared" si="23"/>
        <v/>
      </c>
      <c r="EO50" s="13" t="str">
        <f t="shared" si="23"/>
        <v/>
      </c>
      <c r="EP50" s="13" t="str">
        <f t="shared" si="23"/>
        <v/>
      </c>
      <c r="EQ50" s="13" t="str">
        <f t="shared" si="15"/>
        <v/>
      </c>
      <c r="ER50" s="13" t="str">
        <f t="shared" si="16"/>
        <v/>
      </c>
      <c r="ES50" s="13" t="str">
        <f t="shared" si="17"/>
        <v/>
      </c>
      <c r="ET50" s="13"/>
    </row>
    <row r="51" spans="1:150" x14ac:dyDescent="0.25">
      <c r="A51" s="110" t="s">
        <v>623</v>
      </c>
      <c r="B51" s="15">
        <v>5615.9224457386699</v>
      </c>
      <c r="C51" s="15">
        <v>48.496426713833301</v>
      </c>
      <c r="D51" s="15">
        <v>321.215943218522</v>
      </c>
      <c r="E51" s="15">
        <v>718.47154836841798</v>
      </c>
      <c r="F51" s="15">
        <v>562.78497794473503</v>
      </c>
      <c r="G51" s="15">
        <v>32.022832697373602</v>
      </c>
      <c r="H51" s="15">
        <v>1622.0036026330799</v>
      </c>
      <c r="AF51" s="28" t="s">
        <v>624</v>
      </c>
      <c r="AG51" s="28">
        <v>123.034233892844</v>
      </c>
      <c r="AH51" s="28">
        <v>30.156823608015898</v>
      </c>
      <c r="AI51" s="28">
        <v>0</v>
      </c>
      <c r="AJ51" s="28">
        <v>0</v>
      </c>
      <c r="AK51" s="28">
        <v>0</v>
      </c>
      <c r="AL51" s="28">
        <v>70.145366790241894</v>
      </c>
      <c r="AM51" s="28">
        <v>70.145366790241894</v>
      </c>
      <c r="AN51" s="28">
        <v>14.3592172840159</v>
      </c>
      <c r="AO51" s="28">
        <v>39.157515908566999</v>
      </c>
      <c r="AP51" s="28">
        <v>25.6372088150937</v>
      </c>
      <c r="AQ51" s="28">
        <v>0</v>
      </c>
      <c r="AR51" s="28">
        <v>0</v>
      </c>
      <c r="AS51" s="28">
        <v>0</v>
      </c>
      <c r="AT51" s="28">
        <v>209.02517425795099</v>
      </c>
      <c r="AU51" s="28">
        <v>5615.9206644730602</v>
      </c>
      <c r="AV51" s="28">
        <v>51.248943189437597</v>
      </c>
      <c r="AW51" s="28">
        <v>16.913532007142901</v>
      </c>
      <c r="AX51" s="28">
        <v>22.917444543897801</v>
      </c>
      <c r="AY51" s="28">
        <v>3.4679578748004798</v>
      </c>
      <c r="AZ51" s="28">
        <v>13.1073717698705</v>
      </c>
      <c r="BA51" s="28">
        <v>105.772076866725</v>
      </c>
      <c r="BB51" s="28">
        <v>105.772076866725</v>
      </c>
      <c r="BC51" s="28">
        <v>58.018573302530299</v>
      </c>
      <c r="BD51" s="28">
        <v>0</v>
      </c>
      <c r="BE51" s="28">
        <v>0</v>
      </c>
      <c r="BF51" s="28">
        <v>1387233.34393756</v>
      </c>
      <c r="BG51" s="28">
        <v>0</v>
      </c>
      <c r="BH51" s="28">
        <v>136.04406809758299</v>
      </c>
      <c r="BI51" s="28">
        <v>10.8641228396977</v>
      </c>
      <c r="BJ51" s="28">
        <v>16.062167243424401</v>
      </c>
      <c r="BK51" s="28">
        <v>141.01047272846199</v>
      </c>
      <c r="BL51" s="28">
        <v>8.7758974330924797</v>
      </c>
      <c r="BM51" s="28">
        <v>0</v>
      </c>
      <c r="BN51" s="28">
        <v>0</v>
      </c>
      <c r="BO51" s="28">
        <v>54.886461666539901</v>
      </c>
      <c r="BP51" s="28">
        <v>0</v>
      </c>
      <c r="BQ51" s="28">
        <v>18.684474399748598</v>
      </c>
      <c r="BR51" s="28">
        <v>6.6406537796739302</v>
      </c>
      <c r="BS51" s="28">
        <v>48.4964123414738</v>
      </c>
      <c r="BT51" s="28">
        <v>0</v>
      </c>
      <c r="BU51" s="28">
        <v>1694.16528370729</v>
      </c>
      <c r="BV51" s="28">
        <v>289.09430158126497</v>
      </c>
      <c r="BW51" s="28">
        <v>32.121567942591597</v>
      </c>
      <c r="BX51" s="28">
        <v>321.21586952385599</v>
      </c>
      <c r="BY51" s="28">
        <v>8.5584447622458398E-2</v>
      </c>
      <c r="BZ51" s="28">
        <v>69.876036067229904</v>
      </c>
      <c r="CA51" s="28">
        <v>5.9756071749747797</v>
      </c>
      <c r="CB51" s="28">
        <v>0</v>
      </c>
      <c r="CC51" s="28">
        <v>0</v>
      </c>
      <c r="CD51" s="28">
        <v>0</v>
      </c>
      <c r="CE51" s="28">
        <v>0</v>
      </c>
      <c r="CF51" s="28">
        <v>0</v>
      </c>
      <c r="CG51" s="28">
        <v>0.10769562040818501</v>
      </c>
      <c r="CH51" s="28">
        <v>324.450217221184</v>
      </c>
      <c r="CI51" s="28">
        <v>1.59402994427817</v>
      </c>
      <c r="CJ51" s="28">
        <v>13.903406813384199</v>
      </c>
      <c r="CK51" s="28">
        <v>29.2124471855244</v>
      </c>
      <c r="CL51" s="28">
        <v>8.9779756719963397E-2</v>
      </c>
      <c r="CM51" s="28">
        <v>0</v>
      </c>
      <c r="CN51" s="28">
        <v>10.6426834328169</v>
      </c>
      <c r="CO51" s="28">
        <v>718.47136844326099</v>
      </c>
      <c r="CP51" s="28">
        <v>562.78483669946002</v>
      </c>
      <c r="CQ51" s="28">
        <v>155.6865317438</v>
      </c>
      <c r="CR51" s="28">
        <v>0.19103792346654699</v>
      </c>
      <c r="CS51" s="28">
        <v>2.0938303653609798E-3</v>
      </c>
      <c r="CT51" s="28">
        <v>70.392210188660499</v>
      </c>
      <c r="CU51" s="28">
        <v>0.99441080375006197</v>
      </c>
      <c r="CV51" s="28">
        <v>176.54885552560901</v>
      </c>
      <c r="CW51" s="28">
        <v>3.0550707474219601</v>
      </c>
      <c r="CX51" s="28">
        <v>0.62173787044538797</v>
      </c>
      <c r="CY51" s="28">
        <v>252.212651113058</v>
      </c>
      <c r="CZ51" s="28">
        <v>5.3098099836130404</v>
      </c>
      <c r="DA51" s="28">
        <v>0.28123801628113299</v>
      </c>
      <c r="DB51" s="28">
        <v>2.92776623290729</v>
      </c>
      <c r="DC51" s="28">
        <v>7.72169436223041E-3</v>
      </c>
      <c r="DD51" s="28">
        <v>32.022862882433003</v>
      </c>
      <c r="DE51" s="28">
        <v>60.668684410819203</v>
      </c>
      <c r="DF51" s="28">
        <v>0</v>
      </c>
      <c r="DG51" s="28">
        <v>0</v>
      </c>
      <c r="DH51" s="28">
        <v>2.3043087462565999</v>
      </c>
      <c r="DI51" s="28">
        <v>26.890053171588999</v>
      </c>
      <c r="DJ51" s="28">
        <v>0</v>
      </c>
      <c r="DK51" s="28">
        <v>21.157307499661002</v>
      </c>
      <c r="DL51" s="28">
        <v>1622.0032049692099</v>
      </c>
      <c r="DM51" s="28">
        <v>0</v>
      </c>
      <c r="DN51" s="28">
        <v>11.8132309295182</v>
      </c>
      <c r="DP51" s="26">
        <f t="shared" si="18"/>
        <v>1.044489479747637</v>
      </c>
      <c r="DQ51" s="13">
        <f t="shared" si="0"/>
        <v>-3.1718130492186704E-7</v>
      </c>
      <c r="DR51" s="13">
        <f t="shared" si="1"/>
        <v>-2.9635914386937244E-7</v>
      </c>
      <c r="DS51" s="13">
        <f t="shared" si="2"/>
        <v>-2.2942406057317191E-7</v>
      </c>
      <c r="DT51" s="13">
        <f t="shared" si="19"/>
        <v>-2.5042767164232792E-7</v>
      </c>
      <c r="DU51" s="13">
        <f t="shared" si="19"/>
        <v>-2.5097556003213794E-7</v>
      </c>
      <c r="DV51" s="13">
        <f t="shared" si="4"/>
        <v>9.4261053313402726E-7</v>
      </c>
      <c r="DW51" s="13">
        <f t="shared" si="5"/>
        <v>-2.4516830255128949E-7</v>
      </c>
      <c r="DX51" s="13" t="e">
        <f t="shared" si="6"/>
        <v>#DIV/0!</v>
      </c>
      <c r="DY51" s="13" t="str">
        <f t="shared" si="20"/>
        <v/>
      </c>
      <c r="DZ51" s="13" t="str">
        <f t="shared" si="20"/>
        <v/>
      </c>
      <c r="EA51" s="13" t="str">
        <f t="shared" si="20"/>
        <v/>
      </c>
      <c r="EB51" s="13" t="e">
        <f t="shared" si="21"/>
        <v>#DIV/0!</v>
      </c>
      <c r="EC51" s="13" t="str">
        <f t="shared" si="21"/>
        <v/>
      </c>
      <c r="ED51" s="13" t="str">
        <f t="shared" si="21"/>
        <v/>
      </c>
      <c r="EE51" s="13" t="str">
        <f t="shared" si="21"/>
        <v/>
      </c>
      <c r="EF51" s="13" t="e">
        <f t="shared" si="9"/>
        <v>#DIV/0!</v>
      </c>
      <c r="EG51" s="13" t="str">
        <f t="shared" si="10"/>
        <v/>
      </c>
      <c r="EH51" s="13" t="str">
        <f t="shared" si="11"/>
        <v/>
      </c>
      <c r="EI51" s="13" t="e">
        <f t="shared" si="22"/>
        <v>#DIV/0!</v>
      </c>
      <c r="EJ51" s="13" t="str">
        <f t="shared" si="22"/>
        <v/>
      </c>
      <c r="EK51" s="13" t="e">
        <f t="shared" si="13"/>
        <v>#DIV/0!</v>
      </c>
      <c r="EL51" s="13" t="str">
        <f t="shared" si="23"/>
        <v/>
      </c>
      <c r="EM51" s="13" t="str">
        <f t="shared" si="23"/>
        <v/>
      </c>
      <c r="EN51" s="13" t="str">
        <f t="shared" si="23"/>
        <v/>
      </c>
      <c r="EO51" s="13" t="str">
        <f t="shared" si="23"/>
        <v/>
      </c>
      <c r="EP51" s="13" t="str">
        <f t="shared" si="23"/>
        <v/>
      </c>
      <c r="EQ51" s="13" t="str">
        <f t="shared" si="15"/>
        <v/>
      </c>
      <c r="ER51" s="13" t="str">
        <f t="shared" si="16"/>
        <v/>
      </c>
      <c r="ES51" s="13" t="str">
        <f t="shared" si="17"/>
        <v/>
      </c>
      <c r="ET51" s="13"/>
    </row>
    <row r="52" spans="1:150" x14ac:dyDescent="0.25">
      <c r="A52" s="110" t="s">
        <v>625</v>
      </c>
      <c r="B52" s="92">
        <v>231482.60869971101</v>
      </c>
      <c r="C52" s="92">
        <v>1936.4303781409001</v>
      </c>
      <c r="D52" s="92">
        <v>12113.7856932389</v>
      </c>
      <c r="E52" s="92">
        <v>30853.5924751413</v>
      </c>
      <c r="F52" s="92">
        <v>24401.1981636747</v>
      </c>
      <c r="G52" s="92">
        <v>1154.2329372634599</v>
      </c>
      <c r="H52" s="92">
        <v>72429.803797990098</v>
      </c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F52" s="28" t="s">
        <v>626</v>
      </c>
      <c r="AG52" s="28">
        <v>7000.6724098856503</v>
      </c>
      <c r="AH52" s="28">
        <v>1081.3972954156</v>
      </c>
      <c r="AI52" s="28">
        <v>0</v>
      </c>
      <c r="AJ52" s="28">
        <v>0</v>
      </c>
      <c r="AK52" s="28">
        <v>0</v>
      </c>
      <c r="AL52" s="28">
        <v>2481.2113559250902</v>
      </c>
      <c r="AM52" s="28">
        <v>2481.2113559250902</v>
      </c>
      <c r="AN52" s="28">
        <v>396.51334776621599</v>
      </c>
      <c r="AO52" s="28">
        <v>2226.3873066001402</v>
      </c>
      <c r="AP52" s="28">
        <v>1233.0768213537301</v>
      </c>
      <c r="AQ52" s="28">
        <v>0</v>
      </c>
      <c r="AR52" s="28">
        <v>0</v>
      </c>
      <c r="AS52" s="28">
        <v>0</v>
      </c>
      <c r="AT52" s="28">
        <v>7709.7118750707496</v>
      </c>
      <c r="AU52" s="28">
        <v>231481.70601409799</v>
      </c>
      <c r="AV52" s="28">
        <v>1765.17425384378</v>
      </c>
      <c r="AW52" s="28">
        <v>45.127720230893402</v>
      </c>
      <c r="AX52" s="28">
        <v>1132.4932404618801</v>
      </c>
      <c r="AY52" s="28">
        <v>197.32766574659101</v>
      </c>
      <c r="AZ52" s="28">
        <v>745.81238760437395</v>
      </c>
      <c r="BA52" s="28">
        <v>5000.9731846845098</v>
      </c>
      <c r="BB52" s="28">
        <v>5000.9731846845098</v>
      </c>
      <c r="BC52" s="28">
        <v>907.33475938654101</v>
      </c>
      <c r="BD52" s="28">
        <v>0</v>
      </c>
      <c r="BE52" s="28">
        <v>0</v>
      </c>
      <c r="BF52" s="28">
        <v>60147392.035750099</v>
      </c>
      <c r="BG52" s="28">
        <v>0</v>
      </c>
      <c r="BH52" s="28">
        <v>7645.0751411004203</v>
      </c>
      <c r="BI52" s="28">
        <v>538.47587530253804</v>
      </c>
      <c r="BJ52" s="28">
        <v>913.94004153981496</v>
      </c>
      <c r="BK52" s="28">
        <v>7934.7607871294204</v>
      </c>
      <c r="BL52" s="28">
        <v>406.42661155636301</v>
      </c>
      <c r="BM52" s="28">
        <v>0</v>
      </c>
      <c r="BN52" s="28">
        <v>0</v>
      </c>
      <c r="BO52" s="28">
        <v>3123.0504966369399</v>
      </c>
      <c r="BP52" s="28">
        <v>0</v>
      </c>
      <c r="BQ52" s="28">
        <v>49.852881861561798</v>
      </c>
      <c r="BR52" s="28">
        <v>377.85451165702398</v>
      </c>
      <c r="BS52" s="28">
        <v>1936.4230204203</v>
      </c>
      <c r="BT52" s="28">
        <v>0</v>
      </c>
      <c r="BU52" s="28">
        <v>74982.7104719544</v>
      </c>
      <c r="BV52" s="28">
        <v>10902.3517678973</v>
      </c>
      <c r="BW52" s="28">
        <v>1211.3723867215599</v>
      </c>
      <c r="BX52" s="28">
        <v>12113.7241546189</v>
      </c>
      <c r="BY52" s="28">
        <v>4.8697802710450597</v>
      </c>
      <c r="BZ52" s="28">
        <v>3399.70281290089</v>
      </c>
      <c r="CA52" s="28">
        <v>340.01318630033501</v>
      </c>
      <c r="CB52" s="28">
        <v>0</v>
      </c>
      <c r="CC52" s="28">
        <v>0</v>
      </c>
      <c r="CD52" s="28">
        <v>0</v>
      </c>
      <c r="CE52" s="28">
        <v>0</v>
      </c>
      <c r="CF52" s="28">
        <v>0</v>
      </c>
      <c r="CG52" s="28">
        <v>3.8099971453452102</v>
      </c>
      <c r="CH52" s="28">
        <v>8591.7552290229705</v>
      </c>
      <c r="CI52" s="28">
        <v>88.910369232295395</v>
      </c>
      <c r="CJ52" s="28">
        <v>82.149375232174094</v>
      </c>
      <c r="CK52" s="28">
        <v>814.91896504020497</v>
      </c>
      <c r="CL52" s="28">
        <v>4.3635846521933201</v>
      </c>
      <c r="CM52" s="28">
        <v>0</v>
      </c>
      <c r="CN52" s="28">
        <v>54.106691399218398</v>
      </c>
      <c r="CO52" s="28">
        <v>30853.4827882137</v>
      </c>
      <c r="CP52" s="28">
        <v>24401.115048888201</v>
      </c>
      <c r="CQ52" s="28">
        <v>6452.3677393254902</v>
      </c>
      <c r="CR52" s="28">
        <v>4.5920812326041496</v>
      </c>
      <c r="CS52" s="28">
        <v>0.120217299227831</v>
      </c>
      <c r="CT52" s="28">
        <v>3852.18320948869</v>
      </c>
      <c r="CU52" s="28">
        <v>5.2762679815032199</v>
      </c>
      <c r="CV52" s="28">
        <v>7986.7666431874404</v>
      </c>
      <c r="CW52" s="28">
        <v>33.006660368061603</v>
      </c>
      <c r="CX52" s="28">
        <v>8.0081672161686903</v>
      </c>
      <c r="CY52" s="28">
        <v>11409.6657944079</v>
      </c>
      <c r="CZ52" s="28">
        <v>14.167391879680499</v>
      </c>
      <c r="DA52" s="28">
        <v>14.9605701086327</v>
      </c>
      <c r="DB52" s="28">
        <v>37.912226618605899</v>
      </c>
      <c r="DC52" s="28">
        <v>0.36422827791464801</v>
      </c>
      <c r="DD52" s="28">
        <v>1154.22578883028</v>
      </c>
      <c r="DE52" s="28">
        <v>379.02399402808902</v>
      </c>
      <c r="DF52" s="28">
        <v>0</v>
      </c>
      <c r="DG52" s="28">
        <v>0</v>
      </c>
      <c r="DH52" s="28">
        <v>131.114782127822</v>
      </c>
      <c r="DI52" s="28">
        <v>1249.28889858754</v>
      </c>
      <c r="DJ52" s="28">
        <v>0</v>
      </c>
      <c r="DK52" s="28">
        <v>1155.48959687157</v>
      </c>
      <c r="DL52" s="28">
        <v>72429.638231562494</v>
      </c>
      <c r="DM52" s="28">
        <v>0</v>
      </c>
      <c r="DN52" s="28">
        <v>544.80958015164902</v>
      </c>
      <c r="DP52" s="26">
        <f t="shared" si="18"/>
        <v>1.0352489989281675</v>
      </c>
      <c r="DQ52" s="13">
        <f t="shared" si="0"/>
        <v>-3.8995828589144146E-6</v>
      </c>
      <c r="DR52" s="13">
        <f t="shared" si="1"/>
        <v>-3.7996308481670045E-6</v>
      </c>
      <c r="DS52" s="13">
        <f t="shared" si="2"/>
        <v>-5.0800485957906314E-6</v>
      </c>
      <c r="DT52" s="13">
        <f t="shared" si="19"/>
        <v>-3.5550779925896847E-6</v>
      </c>
      <c r="DU52" s="13">
        <f t="shared" si="19"/>
        <v>-3.4061764484556904E-6</v>
      </c>
      <c r="DV52" s="13">
        <f t="shared" si="4"/>
        <v>-6.1932327082190714E-6</v>
      </c>
      <c r="DW52" s="13">
        <f t="shared" si="5"/>
        <v>-2.2858881140398299E-6</v>
      </c>
      <c r="DX52" s="13" t="e">
        <f t="shared" si="6"/>
        <v>#DIV/0!</v>
      </c>
      <c r="DY52" s="13" t="str">
        <f t="shared" si="20"/>
        <v/>
      </c>
      <c r="DZ52" s="13" t="str">
        <f t="shared" si="20"/>
        <v/>
      </c>
      <c r="EA52" s="13" t="str">
        <f t="shared" si="20"/>
        <v/>
      </c>
      <c r="EB52" s="13" t="e">
        <f t="shared" si="21"/>
        <v>#DIV/0!</v>
      </c>
      <c r="EC52" s="13" t="str">
        <f t="shared" si="21"/>
        <v/>
      </c>
      <c r="ED52" s="13" t="str">
        <f t="shared" si="21"/>
        <v/>
      </c>
      <c r="EE52" s="13" t="str">
        <f t="shared" si="21"/>
        <v/>
      </c>
      <c r="EF52" s="13" t="e">
        <f t="shared" si="9"/>
        <v>#DIV/0!</v>
      </c>
      <c r="EG52" s="13" t="str">
        <f t="shared" si="10"/>
        <v/>
      </c>
      <c r="EH52" s="13" t="str">
        <f t="shared" si="11"/>
        <v/>
      </c>
      <c r="EI52" s="13" t="e">
        <f t="shared" si="22"/>
        <v>#DIV/0!</v>
      </c>
      <c r="EJ52" s="13" t="str">
        <f t="shared" si="22"/>
        <v/>
      </c>
      <c r="EK52" s="13" t="e">
        <f t="shared" si="13"/>
        <v>#DIV/0!</v>
      </c>
      <c r="EL52" s="13" t="str">
        <f t="shared" si="23"/>
        <v/>
      </c>
      <c r="EM52" s="13" t="str">
        <f t="shared" si="23"/>
        <v/>
      </c>
      <c r="EN52" s="13" t="str">
        <f t="shared" si="23"/>
        <v/>
      </c>
      <c r="EO52" s="13" t="str">
        <f t="shared" si="23"/>
        <v/>
      </c>
      <c r="EP52" s="13" t="str">
        <f t="shared" si="23"/>
        <v/>
      </c>
      <c r="EQ52" s="13" t="str">
        <f t="shared" si="15"/>
        <v/>
      </c>
      <c r="ER52" s="13" t="str">
        <f t="shared" si="16"/>
        <v/>
      </c>
      <c r="ES52" s="13" t="str">
        <f t="shared" si="17"/>
        <v/>
      </c>
      <c r="ET52" s="13"/>
    </row>
    <row r="53" spans="1:150" x14ac:dyDescent="0.25">
      <c r="A53" s="23" t="s">
        <v>627</v>
      </c>
      <c r="B53" s="92">
        <v>89687.9649824511</v>
      </c>
      <c r="C53" s="92">
        <v>815.38593914006594</v>
      </c>
      <c r="D53" s="92">
        <v>4995.3916086140398</v>
      </c>
      <c r="E53" s="92">
        <v>11952.1640839352</v>
      </c>
      <c r="F53" s="92">
        <v>9387.6059074167006</v>
      </c>
      <c r="G53" s="92">
        <v>555.39373588801095</v>
      </c>
      <c r="H53" s="92">
        <v>23620.0769113141</v>
      </c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F53" s="28" t="s">
        <v>628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Q53" s="28">
        <v>0</v>
      </c>
      <c r="BR53" s="28">
        <v>0</v>
      </c>
      <c r="BS53" s="28">
        <v>0</v>
      </c>
      <c r="BT53" s="28">
        <v>0</v>
      </c>
      <c r="BU53" s="28">
        <v>0</v>
      </c>
      <c r="BV53" s="28">
        <v>0</v>
      </c>
      <c r="BW53" s="28">
        <v>0</v>
      </c>
      <c r="BX53" s="28">
        <v>0</v>
      </c>
      <c r="BY53" s="28">
        <v>0</v>
      </c>
      <c r="BZ53" s="28">
        <v>0</v>
      </c>
      <c r="CA53" s="28">
        <v>0</v>
      </c>
      <c r="CB53" s="28">
        <v>0</v>
      </c>
      <c r="CC53" s="28">
        <v>0</v>
      </c>
      <c r="CD53" s="28">
        <v>0</v>
      </c>
      <c r="CE53" s="28">
        <v>0</v>
      </c>
      <c r="CF53" s="28">
        <v>0</v>
      </c>
      <c r="CG53" s="28">
        <v>0</v>
      </c>
      <c r="CH53" s="28">
        <v>0</v>
      </c>
      <c r="CI53" s="28">
        <v>0</v>
      </c>
      <c r="CJ53" s="28">
        <v>0</v>
      </c>
      <c r="CK53" s="28">
        <v>0</v>
      </c>
      <c r="CL53" s="28">
        <v>0</v>
      </c>
      <c r="CM53" s="28">
        <v>0</v>
      </c>
      <c r="CN53" s="28">
        <v>0</v>
      </c>
      <c r="CO53" s="28">
        <v>0</v>
      </c>
      <c r="CP53" s="28">
        <v>0</v>
      </c>
      <c r="CQ53" s="28">
        <v>0</v>
      </c>
      <c r="CR53" s="28">
        <v>0</v>
      </c>
      <c r="CS53" s="28">
        <v>0</v>
      </c>
      <c r="CT53" s="28">
        <v>0</v>
      </c>
      <c r="CU53" s="28">
        <v>0</v>
      </c>
      <c r="CV53" s="28">
        <v>0</v>
      </c>
      <c r="CW53" s="28">
        <v>0</v>
      </c>
      <c r="CX53" s="28">
        <v>0</v>
      </c>
      <c r="CY53" s="28">
        <v>0</v>
      </c>
      <c r="CZ53" s="28">
        <v>0</v>
      </c>
      <c r="DA53" s="28">
        <v>0</v>
      </c>
      <c r="DB53" s="28">
        <v>0</v>
      </c>
      <c r="DC53" s="28">
        <v>0</v>
      </c>
      <c r="DD53" s="28">
        <v>0</v>
      </c>
      <c r="DE53" s="28">
        <v>0</v>
      </c>
      <c r="DF53" s="28">
        <v>0</v>
      </c>
      <c r="DG53" s="28">
        <v>0</v>
      </c>
      <c r="DH53" s="28">
        <v>0</v>
      </c>
      <c r="DI53" s="28">
        <v>0</v>
      </c>
      <c r="DJ53" s="28">
        <v>0</v>
      </c>
      <c r="DK53" s="28">
        <v>0</v>
      </c>
      <c r="DL53" s="28">
        <v>0</v>
      </c>
      <c r="DM53" s="28">
        <v>0</v>
      </c>
      <c r="DN53" s="28">
        <v>0</v>
      </c>
      <c r="DP53" s="26"/>
      <c r="DQ53" s="13"/>
      <c r="DR53" s="13"/>
      <c r="DS53" s="13"/>
      <c r="DT53" s="13"/>
      <c r="DU53" s="13"/>
      <c r="DV53" s="13"/>
      <c r="DW53" s="13"/>
      <c r="DX53" s="13" t="str">
        <f t="shared" si="6"/>
        <v/>
      </c>
      <c r="DY53" s="13" t="str">
        <f t="shared" si="20"/>
        <v/>
      </c>
      <c r="DZ53" s="13" t="str">
        <f t="shared" si="20"/>
        <v/>
      </c>
      <c r="EA53" s="13" t="str">
        <f t="shared" si="20"/>
        <v/>
      </c>
      <c r="EB53" s="13" t="str">
        <f t="shared" si="21"/>
        <v/>
      </c>
      <c r="EC53" s="13" t="str">
        <f t="shared" si="21"/>
        <v/>
      </c>
      <c r="ED53" s="13" t="str">
        <f t="shared" si="21"/>
        <v/>
      </c>
      <c r="EE53" s="13" t="str">
        <f t="shared" si="21"/>
        <v/>
      </c>
      <c r="EF53" s="13" t="str">
        <f t="shared" si="9"/>
        <v/>
      </c>
      <c r="EG53" s="13" t="str">
        <f t="shared" si="10"/>
        <v/>
      </c>
      <c r="EH53" s="13" t="str">
        <f t="shared" si="11"/>
        <v/>
      </c>
      <c r="EI53" s="13" t="str">
        <f t="shared" si="22"/>
        <v/>
      </c>
      <c r="EJ53" s="13" t="str">
        <f t="shared" si="22"/>
        <v/>
      </c>
      <c r="EK53" s="13" t="str">
        <f t="shared" si="13"/>
        <v/>
      </c>
      <c r="EL53" s="13" t="str">
        <f t="shared" si="23"/>
        <v/>
      </c>
      <c r="EM53" s="13" t="str">
        <f t="shared" si="23"/>
        <v/>
      </c>
      <c r="EN53" s="13" t="str">
        <f t="shared" si="23"/>
        <v/>
      </c>
      <c r="EO53" s="13" t="str">
        <f t="shared" si="23"/>
        <v/>
      </c>
      <c r="EP53" s="13" t="str">
        <f t="shared" si="23"/>
        <v/>
      </c>
      <c r="EQ53" s="13" t="str">
        <f t="shared" si="15"/>
        <v/>
      </c>
      <c r="ER53" s="13" t="str">
        <f t="shared" si="16"/>
        <v/>
      </c>
      <c r="ES53" s="13" t="str">
        <f t="shared" si="17"/>
        <v/>
      </c>
      <c r="ET53" s="13"/>
    </row>
    <row r="54" spans="1:150" x14ac:dyDescent="0.25">
      <c r="A54" s="111" t="s">
        <v>629</v>
      </c>
      <c r="B54" s="92">
        <v>754685.27950493805</v>
      </c>
      <c r="C54" s="92">
        <v>6705.4093326313396</v>
      </c>
      <c r="D54" s="92">
        <v>39851.130556140401</v>
      </c>
      <c r="E54" s="92">
        <v>100985.54676177799</v>
      </c>
      <c r="F54" s="92">
        <v>79756.392047739704</v>
      </c>
      <c r="G54" s="92">
        <v>4091.3175898893101</v>
      </c>
      <c r="H54" s="92">
        <v>224284.67712111701</v>
      </c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F54" s="28" t="s">
        <v>630</v>
      </c>
      <c r="AG54" s="28">
        <v>19181.2695464264</v>
      </c>
      <c r="AH54" s="28">
        <v>2997.3181683933899</v>
      </c>
      <c r="AI54" s="28">
        <v>0</v>
      </c>
      <c r="AJ54" s="28">
        <v>0</v>
      </c>
      <c r="AK54" s="28">
        <v>0</v>
      </c>
      <c r="AL54" s="28">
        <v>6880.1382005840096</v>
      </c>
      <c r="AM54" s="28">
        <v>6880.1382005840096</v>
      </c>
      <c r="AN54" s="28">
        <v>1109.1993782879999</v>
      </c>
      <c r="AO54" s="28">
        <v>6100.2073564336897</v>
      </c>
      <c r="AP54" s="28">
        <v>3390.75788917507</v>
      </c>
      <c r="AQ54" s="28">
        <v>0</v>
      </c>
      <c r="AR54" s="28">
        <v>0</v>
      </c>
      <c r="AS54" s="28">
        <v>0</v>
      </c>
      <c r="AT54" s="28">
        <v>21350.672365496801</v>
      </c>
      <c r="AU54" s="28">
        <v>643007.61452669499</v>
      </c>
      <c r="AV54" s="28">
        <v>4898.7928442613102</v>
      </c>
      <c r="AW54" s="28">
        <v>173.34791542710599</v>
      </c>
      <c r="AX54" s="28">
        <v>3112.2324518458099</v>
      </c>
      <c r="AY54" s="28">
        <v>540.66174847373998</v>
      </c>
      <c r="AZ54" s="28">
        <v>2043.46384471543</v>
      </c>
      <c r="BA54" s="28">
        <v>13757.3976382374</v>
      </c>
      <c r="BB54" s="28">
        <v>13757.3976382374</v>
      </c>
      <c r="BC54" s="28">
        <v>2615.7406632839302</v>
      </c>
      <c r="BD54" s="28">
        <v>0</v>
      </c>
      <c r="BE54" s="28">
        <v>0</v>
      </c>
      <c r="BF54" s="28">
        <v>166925936.854626</v>
      </c>
      <c r="BG54" s="28">
        <v>0</v>
      </c>
      <c r="BH54" s="28">
        <v>20952.105332412899</v>
      </c>
      <c r="BI54" s="28">
        <v>1479.6982788510199</v>
      </c>
      <c r="BJ54" s="28">
        <v>2504.1201873761402</v>
      </c>
      <c r="BK54" s="28">
        <v>21745.411864453199</v>
      </c>
      <c r="BL54" s="28">
        <v>1118.60945888014</v>
      </c>
      <c r="BM54" s="28">
        <v>0</v>
      </c>
      <c r="BN54" s="28">
        <v>0</v>
      </c>
      <c r="BO54" s="28">
        <v>8556.9008650653395</v>
      </c>
      <c r="BP54" s="28">
        <v>0</v>
      </c>
      <c r="BQ54" s="28">
        <v>191.49856623822399</v>
      </c>
      <c r="BR54" s="28">
        <v>1035.2911253386501</v>
      </c>
      <c r="BS54" s="28">
        <v>5364.4856443283297</v>
      </c>
      <c r="BT54" s="28">
        <v>0</v>
      </c>
      <c r="BU54" s="28">
        <v>206606.70949618801</v>
      </c>
      <c r="BV54" s="28">
        <v>30400.0541319355</v>
      </c>
      <c r="BW54" s="28">
        <v>3377.7811983421202</v>
      </c>
      <c r="BX54" s="28">
        <v>33777.835330277703</v>
      </c>
      <c r="BY54" s="28">
        <v>13.342793171459601</v>
      </c>
      <c r="BZ54" s="28">
        <v>9346.1198382388393</v>
      </c>
      <c r="CA54" s="28">
        <v>931.60819712579803</v>
      </c>
      <c r="CB54" s="28">
        <v>0</v>
      </c>
      <c r="CC54" s="28">
        <v>0</v>
      </c>
      <c r="CD54" s="28">
        <v>0</v>
      </c>
      <c r="CE54" s="28">
        <v>0</v>
      </c>
      <c r="CF54" s="28">
        <v>0</v>
      </c>
      <c r="CG54" s="28">
        <v>10.693759442892</v>
      </c>
      <c r="CH54" s="28">
        <v>24075.470618814401</v>
      </c>
      <c r="CI54" s="28">
        <v>243.98840595688799</v>
      </c>
      <c r="CJ54" s="28">
        <v>300.65619624442598</v>
      </c>
      <c r="CK54" s="28">
        <v>2324.6705865947902</v>
      </c>
      <c r="CL54" s="28">
        <v>12.0444415923984</v>
      </c>
      <c r="CM54" s="28">
        <v>0</v>
      </c>
      <c r="CN54" s="28">
        <v>207.011683422896</v>
      </c>
      <c r="CO54" s="28">
        <v>85690.686596107102</v>
      </c>
      <c r="CP54" s="28">
        <v>67719.983893020093</v>
      </c>
      <c r="CQ54" s="28">
        <v>17970.702703087001</v>
      </c>
      <c r="CR54" s="28">
        <v>13.259445075811399</v>
      </c>
      <c r="CS54" s="28">
        <v>0.32952827372586602</v>
      </c>
      <c r="CT54" s="28">
        <v>10579.2199443112</v>
      </c>
      <c r="CU54" s="28">
        <v>19.9242171250627</v>
      </c>
      <c r="CV54" s="28">
        <v>22119.193023143001</v>
      </c>
      <c r="CW54" s="28">
        <v>105.483330849826</v>
      </c>
      <c r="CX54" s="28">
        <v>24.8695678257466</v>
      </c>
      <c r="CY54" s="28">
        <v>31598.856715995</v>
      </c>
      <c r="CZ54" s="28">
        <v>54.4209623374283</v>
      </c>
      <c r="DA54" s="28">
        <v>41.133689464883098</v>
      </c>
      <c r="DB54" s="28">
        <v>117.642629307142</v>
      </c>
      <c r="DC54" s="28">
        <v>1.00672839431868</v>
      </c>
      <c r="DD54" s="28">
        <v>3241.66286904655</v>
      </c>
      <c r="DE54" s="28">
        <v>1205.00797078294</v>
      </c>
      <c r="DF54" s="28">
        <v>0</v>
      </c>
      <c r="DG54" s="28">
        <v>0</v>
      </c>
      <c r="DH54" s="28">
        <v>359.24373975537901</v>
      </c>
      <c r="DI54" s="28">
        <v>3438.1608203916098</v>
      </c>
      <c r="DJ54" s="28">
        <v>0</v>
      </c>
      <c r="DK54" s="28">
        <v>3168.5648969209101</v>
      </c>
      <c r="DL54" s="28">
        <v>199527.54697167501</v>
      </c>
      <c r="DM54" s="28">
        <v>0</v>
      </c>
      <c r="DN54" s="28">
        <v>1499.63388190511</v>
      </c>
      <c r="DP54" s="26">
        <f t="shared" si="18"/>
        <v>1.035479624903713</v>
      </c>
      <c r="DQ54" s="13">
        <f>IF(AU54&lt;&gt;0,(AU54-B54)/B54,"")</f>
        <v>-0.14797912190827664</v>
      </c>
      <c r="DR54" s="13">
        <f>IF(BS54&lt;&gt;0,(BS54-C54)/C54,"")</f>
        <v>-0.19997641035536962</v>
      </c>
      <c r="DS54" s="13">
        <f>IF(BX54&lt;&gt;0,(BX54-D54)/D54,"")</f>
        <v>-0.15239957163340509</v>
      </c>
      <c r="DT54" s="13">
        <f>IF(CO54&lt;&gt;0,(CO54-E54)/E54,"")</f>
        <v>-0.15145593261727866</v>
      </c>
      <c r="DU54" s="13">
        <f>IF(CP54&lt;&gt;0,(CP54-F54)/F54,"")</f>
        <v>-0.15091465205089757</v>
      </c>
      <c r="DV54" s="13">
        <f>IF(DD54&lt;&gt;0,(DD54-G54)/G54,"")</f>
        <v>-0.20767263899103647</v>
      </c>
      <c r="DW54" s="13">
        <f>IF(DL54&lt;&gt;0,(DL54-H54)/H54,"")</f>
        <v>-0.11038261938898657</v>
      </c>
      <c r="DX54" s="13" t="e">
        <f t="shared" si="6"/>
        <v>#DIV/0!</v>
      </c>
      <c r="DY54" s="13" t="str">
        <f t="shared" si="20"/>
        <v/>
      </c>
      <c r="DZ54" s="13" t="str">
        <f t="shared" si="20"/>
        <v/>
      </c>
      <c r="EA54" s="13" t="str">
        <f t="shared" si="20"/>
        <v/>
      </c>
      <c r="EB54" s="13" t="e">
        <f t="shared" si="21"/>
        <v>#DIV/0!</v>
      </c>
      <c r="EC54" s="13" t="str">
        <f t="shared" si="21"/>
        <v/>
      </c>
      <c r="ED54" s="13" t="str">
        <f t="shared" si="21"/>
        <v/>
      </c>
      <c r="EE54" s="13" t="str">
        <f t="shared" si="21"/>
        <v/>
      </c>
      <c r="EF54" s="13" t="e">
        <f t="shared" si="9"/>
        <v>#DIV/0!</v>
      </c>
      <c r="EG54" s="13" t="str">
        <f t="shared" si="10"/>
        <v/>
      </c>
      <c r="EH54" s="13" t="str">
        <f t="shared" si="11"/>
        <v/>
      </c>
      <c r="EI54" s="13" t="e">
        <f t="shared" si="22"/>
        <v>#DIV/0!</v>
      </c>
      <c r="EJ54" s="13" t="str">
        <f t="shared" si="22"/>
        <v/>
      </c>
      <c r="EK54" s="13" t="e">
        <f t="shared" si="13"/>
        <v>#DIV/0!</v>
      </c>
      <c r="EL54" s="13" t="str">
        <f t="shared" si="23"/>
        <v/>
      </c>
      <c r="EM54" s="13" t="str">
        <f t="shared" si="23"/>
        <v/>
      </c>
      <c r="EN54" s="13" t="str">
        <f t="shared" si="23"/>
        <v/>
      </c>
      <c r="EO54" s="13" t="str">
        <f t="shared" si="23"/>
        <v/>
      </c>
      <c r="EP54" s="13" t="str">
        <f t="shared" si="23"/>
        <v/>
      </c>
      <c r="EQ54" s="13" t="str">
        <f t="shared" si="15"/>
        <v/>
      </c>
      <c r="ER54" s="13" t="str">
        <f t="shared" si="16"/>
        <v/>
      </c>
      <c r="ES54" s="13" t="str">
        <f t="shared" si="17"/>
        <v/>
      </c>
      <c r="ET54" s="13"/>
    </row>
    <row r="55" spans="1:150" x14ac:dyDescent="0.25">
      <c r="A55" s="111" t="s">
        <v>631</v>
      </c>
      <c r="B55" s="92">
        <v>586648.87989643402</v>
      </c>
      <c r="C55" s="92">
        <v>5483.7626681857901</v>
      </c>
      <c r="D55" s="92">
        <v>30483.035820436799</v>
      </c>
      <c r="E55" s="92">
        <v>79896.378613736204</v>
      </c>
      <c r="F55" s="92">
        <v>63293.682188408398</v>
      </c>
      <c r="G55" s="92">
        <v>3303.7765131588699</v>
      </c>
      <c r="H55" s="92">
        <v>168821.64138838599</v>
      </c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F55" s="28" t="s">
        <v>632</v>
      </c>
      <c r="AG55" s="28">
        <v>10225.5809400085</v>
      </c>
      <c r="AH55" s="28">
        <v>1637.08797968061</v>
      </c>
      <c r="AI55" s="28">
        <v>0</v>
      </c>
      <c r="AJ55" s="28">
        <v>0</v>
      </c>
      <c r="AK55" s="28">
        <v>0</v>
      </c>
      <c r="AL55" s="28">
        <v>3761.1289947137102</v>
      </c>
      <c r="AM55" s="28">
        <v>3761.1289947137102</v>
      </c>
      <c r="AN55" s="28">
        <v>617.30159303604603</v>
      </c>
      <c r="AO55" s="28">
        <v>3252.1422926273099</v>
      </c>
      <c r="AP55" s="28">
        <v>1821.56661181545</v>
      </c>
      <c r="AQ55" s="28">
        <v>0</v>
      </c>
      <c r="AR55" s="28">
        <v>0</v>
      </c>
      <c r="AS55" s="28">
        <v>0</v>
      </c>
      <c r="AT55" s="28">
        <v>11640.6244513004</v>
      </c>
      <c r="AU55" s="28">
        <v>356134.88635945099</v>
      </c>
      <c r="AV55" s="28">
        <v>2682.6754333027502</v>
      </c>
      <c r="AW55" s="28">
        <v>149.089136876862</v>
      </c>
      <c r="AX55" s="28">
        <v>1669.73732582248</v>
      </c>
      <c r="AY55" s="28">
        <v>288.22811298036299</v>
      </c>
      <c r="AZ55" s="28">
        <v>1089.3767555616801</v>
      </c>
      <c r="BA55" s="28">
        <v>7396.9736532187098</v>
      </c>
      <c r="BB55" s="28">
        <v>7396.9736532187098</v>
      </c>
      <c r="BC55" s="28">
        <v>1542.3776545973001</v>
      </c>
      <c r="BD55" s="28">
        <v>0</v>
      </c>
      <c r="BE55" s="28">
        <v>0</v>
      </c>
      <c r="BF55" s="28">
        <v>93358299.360893294</v>
      </c>
      <c r="BG55" s="28">
        <v>0</v>
      </c>
      <c r="BH55" s="28">
        <v>11175.5287764559</v>
      </c>
      <c r="BI55" s="28">
        <v>793.75510179625098</v>
      </c>
      <c r="BJ55" s="28">
        <v>1334.95333777363</v>
      </c>
      <c r="BK55" s="28">
        <v>11598.022287256101</v>
      </c>
      <c r="BL55" s="28">
        <v>602.07545399822095</v>
      </c>
      <c r="BM55" s="28">
        <v>0</v>
      </c>
      <c r="BN55" s="28">
        <v>0</v>
      </c>
      <c r="BO55" s="28">
        <v>4561.7090154532898</v>
      </c>
      <c r="BP55" s="28">
        <v>0</v>
      </c>
      <c r="BQ55" s="28">
        <v>164.69968071174401</v>
      </c>
      <c r="BR55" s="28">
        <v>551.916347914006</v>
      </c>
      <c r="BS55" s="28">
        <v>3132.04555662847</v>
      </c>
      <c r="BT55" s="28">
        <v>0</v>
      </c>
      <c r="BU55" s="28">
        <v>111465.91085247201</v>
      </c>
      <c r="BV55" s="28">
        <v>16709.391565579201</v>
      </c>
      <c r="BW55" s="28">
        <v>1856.5991537867101</v>
      </c>
      <c r="BX55" s="28">
        <v>18565.990719365898</v>
      </c>
      <c r="BY55" s="28">
        <v>7.1130826597297103</v>
      </c>
      <c r="BZ55" s="28">
        <v>5018.05329142352</v>
      </c>
      <c r="CA55" s="28">
        <v>496.64270279725901</v>
      </c>
      <c r="CB55" s="28">
        <v>0</v>
      </c>
      <c r="CC55" s="28">
        <v>0</v>
      </c>
      <c r="CD55" s="28">
        <v>0</v>
      </c>
      <c r="CE55" s="28">
        <v>0</v>
      </c>
      <c r="CF55" s="28">
        <v>0</v>
      </c>
      <c r="CG55" s="28">
        <v>6.0074739903106797</v>
      </c>
      <c r="CH55" s="28">
        <v>13444.5431817437</v>
      </c>
      <c r="CI55" s="28">
        <v>135.843535317603</v>
      </c>
      <c r="CJ55" s="28">
        <v>184.30558721760099</v>
      </c>
      <c r="CK55" s="28">
        <v>1314.15396859515</v>
      </c>
      <c r="CL55" s="28">
        <v>6.7216039891532597</v>
      </c>
      <c r="CM55" s="28">
        <v>0</v>
      </c>
      <c r="CN55" s="28">
        <v>128.415876506996</v>
      </c>
      <c r="CO55" s="28">
        <v>47883.589529242898</v>
      </c>
      <c r="CP55" s="28">
        <v>37874.421802263299</v>
      </c>
      <c r="CQ55" s="28">
        <v>10009.1677269796</v>
      </c>
      <c r="CR55" s="28">
        <v>7.5302579519061599</v>
      </c>
      <c r="CS55" s="28">
        <v>0.183385182404912</v>
      </c>
      <c r="CT55" s="28">
        <v>5891.9197707303301</v>
      </c>
      <c r="CU55" s="28">
        <v>12.3172384844326</v>
      </c>
      <c r="CV55" s="28">
        <v>12360.5177638519</v>
      </c>
      <c r="CW55" s="28">
        <v>62.080426222876198</v>
      </c>
      <c r="CX55" s="28">
        <v>14.496978329668099</v>
      </c>
      <c r="CY55" s="28">
        <v>17657.889017895999</v>
      </c>
      <c r="CZ55" s="28">
        <v>46.805054992575897</v>
      </c>
      <c r="DA55" s="28">
        <v>22.919382772201899</v>
      </c>
      <c r="DB55" s="28">
        <v>68.557405765086401</v>
      </c>
      <c r="DC55" s="28">
        <v>0.56212945970226502</v>
      </c>
      <c r="DD55" s="28">
        <v>1879.1324106284801</v>
      </c>
      <c r="DE55" s="28">
        <v>832.27457361384495</v>
      </c>
      <c r="DF55" s="28">
        <v>0</v>
      </c>
      <c r="DG55" s="28">
        <v>0</v>
      </c>
      <c r="DH55" s="28">
        <v>191.51371623031599</v>
      </c>
      <c r="DI55" s="28">
        <v>1850.2417321293401</v>
      </c>
      <c r="DJ55" s="28">
        <v>0</v>
      </c>
      <c r="DK55" s="28">
        <v>1692.1599215122401</v>
      </c>
      <c r="DL55" s="28">
        <v>107595.95119672301</v>
      </c>
      <c r="DM55" s="28">
        <v>0</v>
      </c>
      <c r="DN55" s="28">
        <v>807.32894478598496</v>
      </c>
      <c r="DP55" s="26">
        <f t="shared" si="18"/>
        <v>1.035967521200434</v>
      </c>
      <c r="DQ55" s="13">
        <f>IF(AU55&lt;&gt;0,(AU55-B55)/B55,"")</f>
        <v>-0.39293349299103336</v>
      </c>
      <c r="DR55" s="13">
        <f>IF(BS55&lt;&gt;0,(BS55-C55)/C55,"")</f>
        <v>-0.42885100137554749</v>
      </c>
      <c r="DS55" s="13">
        <f>IF(BX55&lt;&gt;0,(BX55-D55)/D55,"")</f>
        <v>-0.39094023217600044</v>
      </c>
      <c r="DT55" s="13">
        <f>IF(CO55&lt;&gt;0,(CO55-E55)/E55,"")</f>
        <v>-0.40067884977942542</v>
      </c>
      <c r="DU55" s="13">
        <f>IF(CP55&lt;&gt;0,(CP55-F55)/F55,"")</f>
        <v>-0.40160817805604587</v>
      </c>
      <c r="DV55" s="13">
        <f>IF(DD55&lt;&gt;0,(DD55-G55)/G55,"")</f>
        <v>-0.43121685043042812</v>
      </c>
      <c r="DW55" s="13">
        <f>IF(DL55&lt;&gt;0,(DL55-H55)/H55,"")</f>
        <v>-0.36266493850044379</v>
      </c>
      <c r="DX55" s="13" t="e">
        <f t="shared" si="6"/>
        <v>#DIV/0!</v>
      </c>
      <c r="DY55" s="13" t="str">
        <f t="shared" si="20"/>
        <v/>
      </c>
      <c r="DZ55" s="13" t="str">
        <f t="shared" si="20"/>
        <v/>
      </c>
      <c r="EA55" s="13" t="str">
        <f t="shared" si="20"/>
        <v/>
      </c>
      <c r="EB55" s="13" t="e">
        <f t="shared" si="21"/>
        <v>#DIV/0!</v>
      </c>
      <c r="EC55" s="13" t="str">
        <f t="shared" si="21"/>
        <v/>
      </c>
      <c r="ED55" s="13" t="str">
        <f t="shared" si="21"/>
        <v/>
      </c>
      <c r="EE55" s="13" t="str">
        <f t="shared" si="21"/>
        <v/>
      </c>
      <c r="EF55" s="13" t="e">
        <f t="shared" si="9"/>
        <v>#DIV/0!</v>
      </c>
      <c r="EG55" s="13" t="str">
        <f t="shared" si="10"/>
        <v/>
      </c>
      <c r="EH55" s="13" t="str">
        <f t="shared" si="11"/>
        <v/>
      </c>
      <c r="EI55" s="13" t="e">
        <f t="shared" si="22"/>
        <v>#DIV/0!</v>
      </c>
      <c r="EJ55" s="13" t="str">
        <f t="shared" si="22"/>
        <v/>
      </c>
      <c r="EK55" s="13" t="e">
        <f t="shared" si="13"/>
        <v>#DIV/0!</v>
      </c>
      <c r="EL55" s="13" t="str">
        <f t="shared" si="23"/>
        <v/>
      </c>
      <c r="EM55" s="13" t="str">
        <f t="shared" si="23"/>
        <v/>
      </c>
      <c r="EN55" s="13" t="str">
        <f t="shared" si="23"/>
        <v/>
      </c>
      <c r="EO55" s="13" t="str">
        <f t="shared" si="23"/>
        <v/>
      </c>
      <c r="EP55" s="13" t="str">
        <f t="shared" si="23"/>
        <v/>
      </c>
      <c r="EQ55" s="13" t="str">
        <f t="shared" si="15"/>
        <v/>
      </c>
      <c r="ER55" s="13" t="str">
        <f t="shared" si="16"/>
        <v/>
      </c>
      <c r="ES55" s="13" t="str">
        <f t="shared" si="17"/>
        <v/>
      </c>
      <c r="ET55" s="13"/>
    </row>
    <row r="56" spans="1:150" x14ac:dyDescent="0.25"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Q56" s="13" t="str">
        <f>IF(AO56&lt;&gt;0,(AO56-B56)/B56,"")</f>
        <v/>
      </c>
      <c r="DR56" s="13" t="str">
        <f>IF(BH56&lt;&gt;0,(BH56-C56)/C56,"")</f>
        <v/>
      </c>
      <c r="DS56" s="13" t="str">
        <f>IF(BM56&lt;&gt;0,(BM56-D56)/D56,"")</f>
        <v/>
      </c>
      <c r="DT56" s="13" t="str">
        <f>IF(BY56&lt;&gt;0,(BY56-E56)/E56,"")</f>
        <v/>
      </c>
      <c r="DU56" s="13" t="str">
        <f>IF(BZ56&lt;&gt;0,(BZ56-F56)/F56,"")</f>
        <v/>
      </c>
      <c r="DV56" s="13" t="str">
        <f>IF(CN56&lt;&gt;0,(CN56-G56)/G56,"")</f>
        <v/>
      </c>
      <c r="DW56" s="13" t="str">
        <f>IF(CT56&lt;&gt;0,(CT56-H56)/H56,"")</f>
        <v/>
      </c>
    </row>
    <row r="57" spans="1:150" x14ac:dyDescent="0.25">
      <c r="A57" s="78"/>
    </row>
    <row r="58" spans="1:150" x14ac:dyDescent="0.25">
      <c r="A58" s="79" t="s">
        <v>353</v>
      </c>
      <c r="B58" s="1">
        <f t="shared" ref="B58:AD58" si="24">SUM(B3:B56)</f>
        <v>20123144.558687538</v>
      </c>
      <c r="C58" s="1">
        <f t="shared" si="24"/>
        <v>200913.57595055609</v>
      </c>
      <c r="D58" s="1">
        <f t="shared" si="24"/>
        <v>489045.59911144036</v>
      </c>
      <c r="E58" s="1">
        <f t="shared" si="24"/>
        <v>3894426.6364309457</v>
      </c>
      <c r="F58" s="1">
        <f t="shared" si="24"/>
        <v>2374749.9255592842</v>
      </c>
      <c r="G58" s="1">
        <f t="shared" si="24"/>
        <v>111766.80864335236</v>
      </c>
      <c r="H58" s="1">
        <f t="shared" si="24"/>
        <v>5188320.9957032781</v>
      </c>
      <c r="I58" s="1">
        <f t="shared" si="24"/>
        <v>113610.31716199969</v>
      </c>
      <c r="J58" s="1">
        <f t="shared" si="24"/>
        <v>21828.613503999735</v>
      </c>
      <c r="K58" s="1">
        <f t="shared" si="24"/>
        <v>34722.723541999956</v>
      </c>
      <c r="L58" s="1">
        <f t="shared" si="24"/>
        <v>4771.8366029999988</v>
      </c>
      <c r="M58" s="1">
        <f t="shared" si="24"/>
        <v>30458.530151999737</v>
      </c>
      <c r="N58" s="1">
        <f t="shared" si="24"/>
        <v>75.040196000000023</v>
      </c>
      <c r="O58" s="1">
        <f t="shared" si="24"/>
        <v>18376.646270999878</v>
      </c>
      <c r="P58" s="1">
        <f t="shared" si="24"/>
        <v>27.076098999999708</v>
      </c>
      <c r="Q58" s="1">
        <f t="shared" si="24"/>
        <v>226916.04757100006</v>
      </c>
      <c r="R58" s="1">
        <f t="shared" si="24"/>
        <v>3248.9094519999635</v>
      </c>
      <c r="S58" s="1">
        <f t="shared" si="24"/>
        <v>8.1269419999999464</v>
      </c>
      <c r="T58" s="1">
        <f t="shared" si="24"/>
        <v>255344.00913299646</v>
      </c>
      <c r="U58" s="1">
        <f t="shared" si="24"/>
        <v>6506.5011170000625</v>
      </c>
      <c r="V58" s="1">
        <f t="shared" si="24"/>
        <v>32996.740737000022</v>
      </c>
      <c r="W58" s="1">
        <f t="shared" si="24"/>
        <v>978.06557599998621</v>
      </c>
      <c r="X58" s="1">
        <f t="shared" si="24"/>
        <v>400.55618900000206</v>
      </c>
      <c r="Y58" s="1">
        <f t="shared" si="24"/>
        <v>487.2586920000013</v>
      </c>
      <c r="Z58" s="1">
        <f t="shared" si="24"/>
        <v>446.18872600000179</v>
      </c>
      <c r="AA58" s="1">
        <f t="shared" si="24"/>
        <v>1891.2346629999479</v>
      </c>
      <c r="AB58" s="1">
        <f t="shared" si="24"/>
        <v>7005.4613899999404</v>
      </c>
      <c r="AC58" s="1">
        <f t="shared" si="24"/>
        <v>23250.011725999986</v>
      </c>
      <c r="AD58" s="1">
        <f t="shared" si="24"/>
        <v>19696.515857999901</v>
      </c>
      <c r="AF58" s="79" t="s">
        <v>353</v>
      </c>
      <c r="AG58" s="1">
        <f t="shared" ref="AG58:CR58" si="25">SUM(AG3:AG56)</f>
        <v>308782.09462892817</v>
      </c>
      <c r="AH58" s="1">
        <f t="shared" si="25"/>
        <v>56584.024002947794</v>
      </c>
      <c r="AI58" s="1">
        <f t="shared" si="25"/>
        <v>11422.734652523008</v>
      </c>
      <c r="AJ58" s="1">
        <f t="shared" si="25"/>
        <v>18170.114899024054</v>
      </c>
      <c r="AK58" s="1">
        <f t="shared" si="25"/>
        <v>2497.0633221817357</v>
      </c>
      <c r="AL58" s="1">
        <f t="shared" si="25"/>
        <v>134896.45899752498</v>
      </c>
      <c r="AM58" s="1">
        <f t="shared" si="25"/>
        <v>134896.45899752498</v>
      </c>
      <c r="AN58" s="1">
        <f t="shared" si="25"/>
        <v>23395.320599961957</v>
      </c>
      <c r="AO58" s="1">
        <f t="shared" si="25"/>
        <v>97975.902465716572</v>
      </c>
      <c r="AP58" s="1">
        <f t="shared" si="25"/>
        <v>45547.48083439099</v>
      </c>
      <c r="AQ58" s="1">
        <f t="shared" si="25"/>
        <v>39.267591468995697</v>
      </c>
      <c r="AR58" s="1">
        <f t="shared" si="25"/>
        <v>9616.3492364290523</v>
      </c>
      <c r="AS58" s="1">
        <f t="shared" si="25"/>
        <v>14.16893370218161</v>
      </c>
      <c r="AT58" s="1">
        <f t="shared" si="25"/>
        <v>398834.44074460235</v>
      </c>
      <c r="AU58" s="1">
        <f t="shared" si="25"/>
        <v>13592262.767594848</v>
      </c>
      <c r="AV58" s="1">
        <f t="shared" si="25"/>
        <v>94031.017020633793</v>
      </c>
      <c r="AW58" s="1">
        <f t="shared" si="25"/>
        <v>14992.186845208804</v>
      </c>
      <c r="AX58" s="1">
        <f t="shared" si="25"/>
        <v>52269.164583151498</v>
      </c>
      <c r="AY58" s="1">
        <f t="shared" si="25"/>
        <v>8681.2648593478643</v>
      </c>
      <c r="AZ58" s="1">
        <f t="shared" si="25"/>
        <v>33521.779828504186</v>
      </c>
      <c r="BA58" s="1">
        <f t="shared" si="25"/>
        <v>240427.91668514058</v>
      </c>
      <c r="BB58" s="1">
        <f t="shared" si="25"/>
        <v>240427.91668514058</v>
      </c>
      <c r="BC58" s="1">
        <f t="shared" si="25"/>
        <v>73453.575383785748</v>
      </c>
      <c r="BD58" s="1">
        <f t="shared" si="25"/>
        <v>0</v>
      </c>
      <c r="BE58" s="1">
        <f t="shared" si="25"/>
        <v>1700.1273659158237</v>
      </c>
      <c r="BF58" s="1">
        <f t="shared" si="25"/>
        <v>2688283467.7743683</v>
      </c>
      <c r="BG58" s="1">
        <f t="shared" si="25"/>
        <v>0</v>
      </c>
      <c r="BH58" s="1">
        <f t="shared" si="25"/>
        <v>337831.39889419469</v>
      </c>
      <c r="BI58" s="1">
        <f t="shared" si="25"/>
        <v>24819.667104839544</v>
      </c>
      <c r="BJ58" s="1">
        <f t="shared" si="25"/>
        <v>40187.129610816679</v>
      </c>
      <c r="BK58" s="1">
        <f t="shared" si="25"/>
        <v>350150.03163276252</v>
      </c>
      <c r="BL58" s="1">
        <f t="shared" si="25"/>
        <v>19229.059607242976</v>
      </c>
      <c r="BM58" s="1">
        <f t="shared" si="25"/>
        <v>1.1346110803276046</v>
      </c>
      <c r="BN58" s="1">
        <f t="shared" si="25"/>
        <v>3.229279510728237</v>
      </c>
      <c r="BO58" s="1">
        <f t="shared" si="25"/>
        <v>200147.34188901537</v>
      </c>
      <c r="BP58" s="1">
        <f t="shared" si="25"/>
        <v>3404.7986002607672</v>
      </c>
      <c r="BQ58" s="1">
        <f t="shared" si="25"/>
        <v>16395.965132938345</v>
      </c>
      <c r="BR58" s="1">
        <f t="shared" si="25"/>
        <v>27759.311726387787</v>
      </c>
      <c r="BS58" s="1">
        <f t="shared" si="25"/>
        <v>138724.67925128964</v>
      </c>
      <c r="BT58" s="1">
        <f t="shared" si="25"/>
        <v>0</v>
      </c>
      <c r="BU58" s="1">
        <f t="shared" si="25"/>
        <v>3674704.5990992128</v>
      </c>
      <c r="BV58" s="1">
        <f t="shared" si="25"/>
        <v>365992.19739933399</v>
      </c>
      <c r="BW58" s="1">
        <f t="shared" si="25"/>
        <v>40665.798694917103</v>
      </c>
      <c r="BX58" s="1">
        <f t="shared" si="25"/>
        <v>406657.99609425099</v>
      </c>
      <c r="BY58" s="1">
        <f t="shared" si="25"/>
        <v>214.17457852856509</v>
      </c>
      <c r="BZ58" s="1">
        <f t="shared" si="25"/>
        <v>157731.3264530437</v>
      </c>
      <c r="CA58" s="1">
        <f t="shared" si="25"/>
        <v>14950.820230766623</v>
      </c>
      <c r="CB58" s="1">
        <f t="shared" si="25"/>
        <v>511.81341398336417</v>
      </c>
      <c r="CC58" s="1">
        <f t="shared" si="25"/>
        <v>209.6078078611483</v>
      </c>
      <c r="CD58" s="1">
        <f t="shared" si="25"/>
        <v>254.97817987839716</v>
      </c>
      <c r="CE58" s="1">
        <f t="shared" si="25"/>
        <v>233.48671853957885</v>
      </c>
      <c r="CF58" s="1">
        <f t="shared" si="25"/>
        <v>989.66781736752398</v>
      </c>
      <c r="CG58" s="1">
        <f t="shared" si="25"/>
        <v>290.38441712752916</v>
      </c>
      <c r="CH58" s="1">
        <f t="shared" si="25"/>
        <v>516574.48629799433</v>
      </c>
      <c r="CI58" s="1">
        <f t="shared" si="25"/>
        <v>5545.0225235846456</v>
      </c>
      <c r="CJ58" s="1">
        <f t="shared" si="25"/>
        <v>8712.9735666902507</v>
      </c>
      <c r="CK58" s="1">
        <f t="shared" si="25"/>
        <v>56129.312199271859</v>
      </c>
      <c r="CL58" s="1">
        <f t="shared" si="25"/>
        <v>290.94960103826821</v>
      </c>
      <c r="CM58" s="1">
        <f t="shared" si="25"/>
        <v>0</v>
      </c>
      <c r="CN58" s="1">
        <f t="shared" si="25"/>
        <v>6570.29239541074</v>
      </c>
      <c r="CO58" s="1">
        <f t="shared" si="25"/>
        <v>2460186.3353828127</v>
      </c>
      <c r="CP58" s="1">
        <f t="shared" si="25"/>
        <v>1581476.729083014</v>
      </c>
      <c r="CQ58" s="1">
        <f t="shared" si="25"/>
        <v>878709.60629979463</v>
      </c>
      <c r="CR58" s="1">
        <f t="shared" si="25"/>
        <v>312.92502008944956</v>
      </c>
      <c r="CS58" s="1">
        <f t="shared" ref="CS58:DN58" si="26">SUM(CS3:CS56)</f>
        <v>14.779369094346787</v>
      </c>
      <c r="CT58" s="1">
        <f t="shared" si="26"/>
        <v>238373.26035390838</v>
      </c>
      <c r="CU58" s="1">
        <f t="shared" si="26"/>
        <v>1326.6123745663101</v>
      </c>
      <c r="CV58" s="1">
        <f t="shared" si="26"/>
        <v>517169.66845086514</v>
      </c>
      <c r="CW58" s="1">
        <f t="shared" si="26"/>
        <v>2713.2345412995651</v>
      </c>
      <c r="CX58" s="1">
        <f t="shared" si="26"/>
        <v>682.83394113807969</v>
      </c>
      <c r="CY58" s="1">
        <f t="shared" si="26"/>
        <v>738813.89086811361</v>
      </c>
      <c r="CZ58" s="1">
        <f t="shared" si="26"/>
        <v>4722.1461038293874</v>
      </c>
      <c r="DA58" s="1">
        <f t="shared" si="26"/>
        <v>994.69471379398112</v>
      </c>
      <c r="DB58" s="1">
        <f t="shared" si="26"/>
        <v>3508.1259158666689</v>
      </c>
      <c r="DC58" s="1">
        <f t="shared" si="26"/>
        <v>27.768831156952707</v>
      </c>
      <c r="DD58" s="1">
        <f t="shared" si="26"/>
        <v>78278.878083585223</v>
      </c>
      <c r="DE58" s="1">
        <f t="shared" si="26"/>
        <v>59742.352024298467</v>
      </c>
      <c r="DF58" s="1">
        <f t="shared" si="26"/>
        <v>3665.9002803828894</v>
      </c>
      <c r="DG58" s="1">
        <f t="shared" si="26"/>
        <v>0</v>
      </c>
      <c r="DH58" s="1">
        <f t="shared" si="26"/>
        <v>5765.2848309237434</v>
      </c>
      <c r="DI58" s="1">
        <f t="shared" si="26"/>
        <v>59016.474432885967</v>
      </c>
      <c r="DJ58" s="1">
        <f t="shared" si="26"/>
        <v>12166.541226005957</v>
      </c>
      <c r="DK58" s="1">
        <f t="shared" si="26"/>
        <v>51552.357973826845</v>
      </c>
      <c r="DL58" s="1">
        <f t="shared" si="26"/>
        <v>3540354.6543427655</v>
      </c>
      <c r="DM58" s="1">
        <f t="shared" si="26"/>
        <v>10307.024072131258</v>
      </c>
      <c r="DN58" s="1">
        <f t="shared" si="26"/>
        <v>25791.460346249998</v>
      </c>
    </row>
    <row r="59" spans="1:150" x14ac:dyDescent="0.25">
      <c r="A59" s="79" t="s">
        <v>633</v>
      </c>
      <c r="B59" s="1">
        <f t="shared" ref="B59:AD59" si="27">SUM(B3:B15)</f>
        <v>13089383.289203938</v>
      </c>
      <c r="C59" s="1">
        <f t="shared" si="27"/>
        <v>123271.58529899918</v>
      </c>
      <c r="D59" s="1">
        <f t="shared" si="27"/>
        <v>133921.40411699878</v>
      </c>
      <c r="E59" s="1">
        <f t="shared" si="27"/>
        <v>2934280.9360579518</v>
      </c>
      <c r="F59" s="1">
        <f t="shared" si="27"/>
        <v>1616456.7176460079</v>
      </c>
      <c r="G59" s="1">
        <f t="shared" si="27"/>
        <v>67456.666335999893</v>
      </c>
      <c r="H59" s="1">
        <f t="shared" si="27"/>
        <v>3240763.4972379701</v>
      </c>
      <c r="I59" s="1">
        <f t="shared" si="27"/>
        <v>113610.31716199969</v>
      </c>
      <c r="J59" s="1">
        <f t="shared" si="27"/>
        <v>21828.613503999735</v>
      </c>
      <c r="K59" s="1">
        <f t="shared" si="27"/>
        <v>34722.723541999956</v>
      </c>
      <c r="L59" s="1">
        <f t="shared" si="27"/>
        <v>4771.8366029999988</v>
      </c>
      <c r="M59" s="1">
        <f t="shared" si="27"/>
        <v>30458.530151999737</v>
      </c>
      <c r="N59" s="1">
        <f t="shared" si="27"/>
        <v>75.040196000000023</v>
      </c>
      <c r="O59" s="1">
        <f t="shared" si="27"/>
        <v>18376.646270999878</v>
      </c>
      <c r="P59" s="1">
        <f t="shared" si="27"/>
        <v>27.076098999999708</v>
      </c>
      <c r="Q59" s="1">
        <f t="shared" si="27"/>
        <v>226916.04757100006</v>
      </c>
      <c r="R59" s="1">
        <f t="shared" si="27"/>
        <v>3248.9094519999635</v>
      </c>
      <c r="S59" s="1">
        <f t="shared" si="27"/>
        <v>8.1269419999999464</v>
      </c>
      <c r="T59" s="1">
        <f t="shared" si="27"/>
        <v>255344.00913299646</v>
      </c>
      <c r="U59" s="1">
        <f t="shared" si="27"/>
        <v>6506.5011170000625</v>
      </c>
      <c r="V59" s="1">
        <f t="shared" si="27"/>
        <v>32996.740737000022</v>
      </c>
      <c r="W59" s="1">
        <f t="shared" si="27"/>
        <v>978.06557599998621</v>
      </c>
      <c r="X59" s="1">
        <f t="shared" si="27"/>
        <v>400.55618900000206</v>
      </c>
      <c r="Y59" s="1">
        <f t="shared" si="27"/>
        <v>487.2586920000013</v>
      </c>
      <c r="Z59" s="1">
        <f t="shared" si="27"/>
        <v>446.18872600000179</v>
      </c>
      <c r="AA59" s="1">
        <f t="shared" si="27"/>
        <v>1891.2346629999479</v>
      </c>
      <c r="AB59" s="1">
        <f t="shared" si="27"/>
        <v>7005.4613899999404</v>
      </c>
      <c r="AC59" s="1">
        <f t="shared" si="27"/>
        <v>23250.011725999986</v>
      </c>
      <c r="AD59" s="1">
        <f t="shared" si="27"/>
        <v>19696.515857999901</v>
      </c>
      <c r="AF59" s="79" t="s">
        <v>633</v>
      </c>
      <c r="AG59" s="1">
        <f t="shared" ref="AG59:CR59" si="28">SUM(AG3:AG15)</f>
        <v>160778.58711842759</v>
      </c>
      <c r="AH59" s="1">
        <f t="shared" si="28"/>
        <v>24114.647627430426</v>
      </c>
      <c r="AI59" s="1">
        <f t="shared" si="28"/>
        <v>11422.734652523008</v>
      </c>
      <c r="AJ59" s="1">
        <f t="shared" si="28"/>
        <v>18170.114899024054</v>
      </c>
      <c r="AK59" s="1">
        <f t="shared" si="28"/>
        <v>2497.0633221817357</v>
      </c>
      <c r="AL59" s="1">
        <f t="shared" si="28"/>
        <v>59576.846589877532</v>
      </c>
      <c r="AM59" s="1">
        <f t="shared" si="28"/>
        <v>59576.846589877532</v>
      </c>
      <c r="AN59" s="1">
        <f t="shared" si="28"/>
        <v>8645.4253352656124</v>
      </c>
      <c r="AO59" s="1">
        <f t="shared" si="28"/>
        <v>50881.612097454039</v>
      </c>
      <c r="AP59" s="1">
        <f t="shared" si="28"/>
        <v>16061.56208578662</v>
      </c>
      <c r="AQ59" s="1">
        <f t="shared" si="28"/>
        <v>39.267591468995697</v>
      </c>
      <c r="AR59" s="1">
        <f t="shared" si="28"/>
        <v>9616.3492364290523</v>
      </c>
      <c r="AS59" s="1">
        <f t="shared" si="28"/>
        <v>14.16893370218161</v>
      </c>
      <c r="AT59" s="1">
        <f t="shared" si="28"/>
        <v>172494.49704582177</v>
      </c>
      <c r="AU59" s="1">
        <f t="shared" si="28"/>
        <v>7005452.3260329757</v>
      </c>
      <c r="AV59" s="1">
        <f t="shared" si="28"/>
        <v>39287.478478225166</v>
      </c>
      <c r="AW59" s="1">
        <f t="shared" si="28"/>
        <v>150.26860206523918</v>
      </c>
      <c r="AX59" s="1">
        <f t="shared" si="28"/>
        <v>25729.915825345393</v>
      </c>
      <c r="AY59" s="1">
        <f t="shared" si="28"/>
        <v>4509.495549230478</v>
      </c>
      <c r="AZ59" s="1">
        <f t="shared" si="28"/>
        <v>17754.316514395858</v>
      </c>
      <c r="BA59" s="1">
        <f t="shared" si="28"/>
        <v>119295.34371404799</v>
      </c>
      <c r="BB59" s="1">
        <f t="shared" si="28"/>
        <v>119295.34371404799</v>
      </c>
      <c r="BC59" s="1">
        <f t="shared" si="28"/>
        <v>18025.54501384942</v>
      </c>
      <c r="BD59" s="1">
        <f t="shared" si="28"/>
        <v>0</v>
      </c>
      <c r="BE59" s="1">
        <f t="shared" si="28"/>
        <v>1700.1273659158237</v>
      </c>
      <c r="BF59" s="1">
        <f t="shared" si="28"/>
        <v>937399301.85691118</v>
      </c>
      <c r="BG59" s="1">
        <f t="shared" si="28"/>
        <v>0</v>
      </c>
      <c r="BH59" s="1">
        <f t="shared" si="28"/>
        <v>174752.88944392672</v>
      </c>
      <c r="BI59" s="1">
        <f t="shared" si="28"/>
        <v>12228.949850621924</v>
      </c>
      <c r="BJ59" s="1">
        <f t="shared" si="28"/>
        <v>20865.221674265817</v>
      </c>
      <c r="BK59" s="1">
        <f t="shared" si="28"/>
        <v>181054.68855424845</v>
      </c>
      <c r="BL59" s="1">
        <f t="shared" si="28"/>
        <v>9229.7410208281053</v>
      </c>
      <c r="BM59" s="1">
        <f t="shared" si="28"/>
        <v>1.1346110803276046</v>
      </c>
      <c r="BN59" s="1">
        <f t="shared" si="28"/>
        <v>3.229279510728237</v>
      </c>
      <c r="BO59" s="1">
        <f t="shared" si="28"/>
        <v>134121.91090795951</v>
      </c>
      <c r="BP59" s="1">
        <f t="shared" si="28"/>
        <v>3404.7986002607672</v>
      </c>
      <c r="BQ59" s="1">
        <f t="shared" si="28"/>
        <v>0</v>
      </c>
      <c r="BR59" s="1">
        <f t="shared" si="28"/>
        <v>19770.96212995542</v>
      </c>
      <c r="BS59" s="1">
        <f t="shared" si="28"/>
        <v>65820.698822961698</v>
      </c>
      <c r="BT59" s="1">
        <f t="shared" si="28"/>
        <v>0</v>
      </c>
      <c r="BU59" s="1">
        <f t="shared" si="28"/>
        <v>1765224.1769799956</v>
      </c>
      <c r="BV59" s="1">
        <f t="shared" si="28"/>
        <v>67938.56457981214</v>
      </c>
      <c r="BW59" s="1">
        <f t="shared" si="28"/>
        <v>7548.7412303567489</v>
      </c>
      <c r="BX59" s="1">
        <f t="shared" si="28"/>
        <v>75487.305810169011</v>
      </c>
      <c r="BY59" s="1">
        <f t="shared" si="28"/>
        <v>111.22096428156209</v>
      </c>
      <c r="BZ59" s="1">
        <f t="shared" si="28"/>
        <v>77132.230517240663</v>
      </c>
      <c r="CA59" s="1">
        <f t="shared" si="28"/>
        <v>7762.4898600577189</v>
      </c>
      <c r="CB59" s="1">
        <f t="shared" si="28"/>
        <v>511.81341398336417</v>
      </c>
      <c r="CC59" s="1">
        <f t="shared" si="28"/>
        <v>209.6078078611483</v>
      </c>
      <c r="CD59" s="1">
        <f t="shared" si="28"/>
        <v>254.97817987839716</v>
      </c>
      <c r="CE59" s="1">
        <f t="shared" si="28"/>
        <v>233.48671853957885</v>
      </c>
      <c r="CF59" s="1">
        <f t="shared" si="28"/>
        <v>989.66781736752398</v>
      </c>
      <c r="CG59" s="1">
        <f t="shared" si="28"/>
        <v>172.23573519094751</v>
      </c>
      <c r="CH59" s="1">
        <f t="shared" si="28"/>
        <v>185502.23668065277</v>
      </c>
      <c r="CI59" s="1">
        <f t="shared" si="28"/>
        <v>3123.6180705239776</v>
      </c>
      <c r="CJ59" s="1">
        <f t="shared" si="28"/>
        <v>1935.4461625952802</v>
      </c>
      <c r="CK59" s="1">
        <f t="shared" si="28"/>
        <v>28602.195145884234</v>
      </c>
      <c r="CL59" s="1">
        <f t="shared" si="28"/>
        <v>167.89323085776306</v>
      </c>
      <c r="CM59" s="1">
        <f t="shared" si="28"/>
        <v>0</v>
      </c>
      <c r="CN59" s="1">
        <f t="shared" si="28"/>
        <v>1563.8293220647372</v>
      </c>
      <c r="CO59" s="1">
        <f t="shared" si="28"/>
        <v>1560740.0882384768</v>
      </c>
      <c r="CP59" s="1">
        <f t="shared" si="28"/>
        <v>871162.3992049275</v>
      </c>
      <c r="CQ59" s="1">
        <f t="shared" si="28"/>
        <v>689577.68903354707</v>
      </c>
      <c r="CR59" s="1">
        <f t="shared" si="28"/>
        <v>148.15750176479958</v>
      </c>
      <c r="CS59" s="1">
        <f t="shared" ref="CS59:DN59" si="29">SUM(CS3:CS15)</f>
        <v>11.527807924971196</v>
      </c>
      <c r="CT59" s="1">
        <f t="shared" si="29"/>
        <v>132976.92860020805</v>
      </c>
      <c r="CU59" s="1">
        <f t="shared" si="29"/>
        <v>854.26104391948616</v>
      </c>
      <c r="CV59" s="1">
        <f t="shared" si="29"/>
        <v>287472.38284485502</v>
      </c>
      <c r="CW59" s="1">
        <f t="shared" si="29"/>
        <v>914.60365273444609</v>
      </c>
      <c r="CX59" s="1">
        <f t="shared" si="29"/>
        <v>290.08916438355988</v>
      </c>
      <c r="CY59" s="1">
        <f t="shared" si="29"/>
        <v>410674.79855226842</v>
      </c>
      <c r="CZ59" s="1">
        <f t="shared" si="29"/>
        <v>62.670807191035948</v>
      </c>
      <c r="DA59" s="1">
        <f t="shared" si="29"/>
        <v>582.5008576195587</v>
      </c>
      <c r="DB59" s="1">
        <f t="shared" si="29"/>
        <v>1654.5173861902458</v>
      </c>
      <c r="DC59" s="1">
        <f t="shared" si="29"/>
        <v>17.414125943286074</v>
      </c>
      <c r="DD59" s="1">
        <f t="shared" si="29"/>
        <v>36881.854492123181</v>
      </c>
      <c r="DE59" s="1">
        <f t="shared" si="29"/>
        <v>5201.4622823056834</v>
      </c>
      <c r="DF59" s="1">
        <f t="shared" si="29"/>
        <v>3665.9002803828894</v>
      </c>
      <c r="DG59" s="1">
        <f t="shared" si="29"/>
        <v>0</v>
      </c>
      <c r="DH59" s="1">
        <f t="shared" si="29"/>
        <v>2993.3444700594587</v>
      </c>
      <c r="DI59" s="1">
        <f t="shared" si="29"/>
        <v>28353.988782401539</v>
      </c>
      <c r="DJ59" s="1">
        <f t="shared" si="29"/>
        <v>12166.541226005957</v>
      </c>
      <c r="DK59" s="1">
        <f t="shared" si="29"/>
        <v>26391.498444796096</v>
      </c>
      <c r="DL59" s="1">
        <f t="shared" si="29"/>
        <v>1708361.572487087</v>
      </c>
      <c r="DM59" s="1">
        <f t="shared" si="29"/>
        <v>10307.024072131258</v>
      </c>
      <c r="DN59" s="1">
        <f t="shared" si="29"/>
        <v>12345.049621501648</v>
      </c>
    </row>
    <row r="60" spans="1:150" x14ac:dyDescent="0.25">
      <c r="A60" s="79" t="s">
        <v>634</v>
      </c>
      <c r="B60" s="1">
        <f t="shared" ref="B60:AD60" si="30">SUM(B16:B46)</f>
        <v>5112193.6770003866</v>
      </c>
      <c r="C60" s="1">
        <f t="shared" si="30"/>
        <v>59123.976216305527</v>
      </c>
      <c r="D60" s="1">
        <f t="shared" si="30"/>
        <v>252109.79865368389</v>
      </c>
      <c r="E60" s="1">
        <f t="shared" si="30"/>
        <v>708126.42344939522</v>
      </c>
      <c r="F60" s="1">
        <f t="shared" si="30"/>
        <v>559043.45228538418</v>
      </c>
      <c r="G60" s="1">
        <f t="shared" si="30"/>
        <v>33705.693170498977</v>
      </c>
      <c r="H60" s="1">
        <f t="shared" si="30"/>
        <v>1366802.6646644855</v>
      </c>
      <c r="I60" s="1">
        <f t="shared" si="30"/>
        <v>0</v>
      </c>
      <c r="J60" s="1">
        <f t="shared" si="30"/>
        <v>0</v>
      </c>
      <c r="K60" s="1">
        <f t="shared" si="30"/>
        <v>0</v>
      </c>
      <c r="L60" s="1">
        <f t="shared" si="30"/>
        <v>0</v>
      </c>
      <c r="M60" s="1">
        <f t="shared" si="30"/>
        <v>0</v>
      </c>
      <c r="N60" s="1">
        <f t="shared" si="30"/>
        <v>0</v>
      </c>
      <c r="O60" s="1">
        <f t="shared" si="30"/>
        <v>0</v>
      </c>
      <c r="P60" s="1">
        <f t="shared" si="30"/>
        <v>0</v>
      </c>
      <c r="Q60" s="1">
        <f t="shared" si="30"/>
        <v>0</v>
      </c>
      <c r="R60" s="1">
        <f t="shared" si="30"/>
        <v>0</v>
      </c>
      <c r="S60" s="1">
        <f t="shared" si="30"/>
        <v>0</v>
      </c>
      <c r="T60" s="1">
        <f t="shared" si="30"/>
        <v>0</v>
      </c>
      <c r="U60" s="1">
        <f t="shared" si="30"/>
        <v>0</v>
      </c>
      <c r="V60" s="1">
        <f t="shared" si="30"/>
        <v>0</v>
      </c>
      <c r="W60" s="1">
        <f t="shared" si="30"/>
        <v>0</v>
      </c>
      <c r="X60" s="1">
        <f t="shared" si="30"/>
        <v>0</v>
      </c>
      <c r="Y60" s="1">
        <f t="shared" si="30"/>
        <v>0</v>
      </c>
      <c r="Z60" s="1">
        <f t="shared" si="30"/>
        <v>0</v>
      </c>
      <c r="AA60" s="1">
        <f t="shared" si="30"/>
        <v>0</v>
      </c>
      <c r="AB60" s="1">
        <f t="shared" si="30"/>
        <v>0</v>
      </c>
      <c r="AC60" s="1">
        <f t="shared" si="30"/>
        <v>0</v>
      </c>
      <c r="AD60" s="1">
        <f t="shared" si="30"/>
        <v>0</v>
      </c>
      <c r="AF60" s="79" t="s">
        <v>634</v>
      </c>
      <c r="AG60" s="1">
        <f t="shared" ref="AG60:CR60" si="31">SUM(AG16:AG46)</f>
        <v>108899.57591027398</v>
      </c>
      <c r="AH60" s="1">
        <f t="shared" si="31"/>
        <v>24302.064858513546</v>
      </c>
      <c r="AI60" s="1">
        <f t="shared" si="31"/>
        <v>0</v>
      </c>
      <c r="AJ60" s="1">
        <f t="shared" si="31"/>
        <v>0</v>
      </c>
      <c r="AK60" s="1">
        <f t="shared" si="31"/>
        <v>0</v>
      </c>
      <c r="AL60" s="1">
        <f t="shared" si="31"/>
        <v>56398.524666781253</v>
      </c>
      <c r="AM60" s="1">
        <f t="shared" si="31"/>
        <v>56398.524666781253</v>
      </c>
      <c r="AN60" s="1">
        <f t="shared" si="31"/>
        <v>11125.488231223246</v>
      </c>
      <c r="AO60" s="1">
        <f t="shared" si="31"/>
        <v>34652.626252111353</v>
      </c>
      <c r="AP60" s="1">
        <f t="shared" si="31"/>
        <v>21841.783452706582</v>
      </c>
      <c r="AQ60" s="1">
        <f t="shared" si="31"/>
        <v>0</v>
      </c>
      <c r="AR60" s="1">
        <f t="shared" si="31"/>
        <v>0</v>
      </c>
      <c r="AS60" s="1">
        <f t="shared" si="31"/>
        <v>0</v>
      </c>
      <c r="AT60" s="1">
        <f t="shared" si="31"/>
        <v>169251.42180437635</v>
      </c>
      <c r="AU60" s="1">
        <f t="shared" si="31"/>
        <v>5097123.2819695082</v>
      </c>
      <c r="AV60" s="1">
        <f t="shared" si="31"/>
        <v>41025.973157789464</v>
      </c>
      <c r="AW60" s="1">
        <f t="shared" si="31"/>
        <v>11515.255045238622</v>
      </c>
      <c r="AX60" s="1">
        <f t="shared" si="31"/>
        <v>19638.529288001824</v>
      </c>
      <c r="AY60" s="1">
        <f t="shared" si="31"/>
        <v>3069.5482395769077</v>
      </c>
      <c r="AZ60" s="1">
        <f t="shared" si="31"/>
        <v>11601.550076349637</v>
      </c>
      <c r="BA60" s="1">
        <f t="shared" si="31"/>
        <v>89787.891001216994</v>
      </c>
      <c r="BB60" s="1">
        <f t="shared" si="31"/>
        <v>89787.891001216994</v>
      </c>
      <c r="BC60" s="1">
        <f t="shared" si="31"/>
        <v>42335.542882459806</v>
      </c>
      <c r="BD60" s="1">
        <f t="shared" si="31"/>
        <v>0</v>
      </c>
      <c r="BE60" s="1">
        <f t="shared" si="31"/>
        <v>0</v>
      </c>
      <c r="BF60" s="1">
        <f t="shared" si="31"/>
        <v>1375210986.6647172</v>
      </c>
      <c r="BG60" s="1">
        <f t="shared" si="31"/>
        <v>0</v>
      </c>
      <c r="BH60" s="1">
        <f t="shared" si="31"/>
        <v>120053.75776607412</v>
      </c>
      <c r="BI60" s="1">
        <f t="shared" si="31"/>
        <v>9315.8010477077914</v>
      </c>
      <c r="BJ60" s="1">
        <f t="shared" si="31"/>
        <v>14216.877321357022</v>
      </c>
      <c r="BK60" s="1">
        <f t="shared" si="31"/>
        <v>124476.28991299088</v>
      </c>
      <c r="BL60" s="1">
        <f t="shared" si="31"/>
        <v>7417.6522593366653</v>
      </c>
      <c r="BM60" s="1">
        <f t="shared" si="31"/>
        <v>0</v>
      </c>
      <c r="BN60" s="1">
        <f t="shared" si="31"/>
        <v>0</v>
      </c>
      <c r="BO60" s="1">
        <f t="shared" si="31"/>
        <v>48580.883201429533</v>
      </c>
      <c r="BP60" s="1">
        <f t="shared" si="31"/>
        <v>0</v>
      </c>
      <c r="BQ60" s="1">
        <f t="shared" si="31"/>
        <v>12720.978552718139</v>
      </c>
      <c r="BR60" s="1">
        <f t="shared" si="31"/>
        <v>5877.7514664112741</v>
      </c>
      <c r="BS60" s="1">
        <f t="shared" si="31"/>
        <v>58893.997924208124</v>
      </c>
      <c r="BT60" s="1">
        <f t="shared" si="31"/>
        <v>0</v>
      </c>
      <c r="BU60" s="1">
        <f t="shared" si="31"/>
        <v>1418862.6918245179</v>
      </c>
      <c r="BV60" s="1">
        <f t="shared" si="31"/>
        <v>226027.8894304228</v>
      </c>
      <c r="BW60" s="1">
        <f t="shared" si="31"/>
        <v>25114.199391355894</v>
      </c>
      <c r="BX60" s="1">
        <f t="shared" si="31"/>
        <v>251142.08882177851</v>
      </c>
      <c r="BY60" s="1">
        <f t="shared" si="31"/>
        <v>75.752292753325051</v>
      </c>
      <c r="BZ60" s="1">
        <f t="shared" si="31"/>
        <v>59677.671719237653</v>
      </c>
      <c r="CA60" s="1">
        <f t="shared" si="31"/>
        <v>5289.105342951173</v>
      </c>
      <c r="CB60" s="1">
        <f t="shared" si="31"/>
        <v>0</v>
      </c>
      <c r="CC60" s="1">
        <f t="shared" si="31"/>
        <v>0</v>
      </c>
      <c r="CD60" s="1">
        <f t="shared" si="31"/>
        <v>0</v>
      </c>
      <c r="CE60" s="1">
        <f t="shared" si="31"/>
        <v>0</v>
      </c>
      <c r="CF60" s="1">
        <f t="shared" si="31"/>
        <v>0</v>
      </c>
      <c r="CG60" s="1">
        <f t="shared" si="31"/>
        <v>92.685500555826877</v>
      </c>
      <c r="CH60" s="1">
        <f t="shared" si="31"/>
        <v>249998.83530442609</v>
      </c>
      <c r="CI60" s="1">
        <f t="shared" si="31"/>
        <v>1904.4656836090148</v>
      </c>
      <c r="CJ60" s="1">
        <f t="shared" si="31"/>
        <v>5254.8853540103673</v>
      </c>
      <c r="CK60" s="1">
        <f t="shared" si="31"/>
        <v>21561.473467327451</v>
      </c>
      <c r="CL60" s="1">
        <f t="shared" si="31"/>
        <v>96.715067607380689</v>
      </c>
      <c r="CM60" s="1">
        <f t="shared" si="31"/>
        <v>0</v>
      </c>
      <c r="CN60" s="1">
        <f t="shared" si="31"/>
        <v>3878.7222938302484</v>
      </c>
      <c r="CO60" s="1">
        <f t="shared" si="31"/>
        <v>706686.90217173612</v>
      </c>
      <c r="CP60" s="1">
        <f t="shared" si="31"/>
        <v>557907.93958275882</v>
      </c>
      <c r="CQ60" s="1">
        <f t="shared" si="31"/>
        <v>148778.96258897678</v>
      </c>
      <c r="CR60" s="1">
        <f t="shared" si="31"/>
        <v>128.92950691187326</v>
      </c>
      <c r="CS60" s="1">
        <f t="shared" ref="CS60:DN60" si="32">SUM(CS16:CS46)</f>
        <v>2.5577689549981493</v>
      </c>
      <c r="CT60" s="1">
        <f t="shared" si="32"/>
        <v>82887.470429185589</v>
      </c>
      <c r="CU60" s="1">
        <f t="shared" si="32"/>
        <v>366.02869321840586</v>
      </c>
      <c r="CV60" s="1">
        <f t="shared" si="32"/>
        <v>180456.6404916177</v>
      </c>
      <c r="CW60" s="1">
        <f t="shared" si="32"/>
        <v>1399.639872904587</v>
      </c>
      <c r="CX60" s="1">
        <f t="shared" si="32"/>
        <v>305.98582935029731</v>
      </c>
      <c r="CY60" s="1">
        <f t="shared" si="32"/>
        <v>257795.29459310972</v>
      </c>
      <c r="CZ60" s="1">
        <f t="shared" si="32"/>
        <v>3615.1023052115534</v>
      </c>
      <c r="DA60" s="1">
        <f t="shared" si="32"/>
        <v>324.11640151622174</v>
      </c>
      <c r="DB60" s="1">
        <f t="shared" si="32"/>
        <v>1444.191780169984</v>
      </c>
      <c r="DC60" s="1">
        <f t="shared" si="32"/>
        <v>8.1368488795120832</v>
      </c>
      <c r="DD60" s="1">
        <f t="shared" si="32"/>
        <v>33622.275294556843</v>
      </c>
      <c r="DE60" s="1">
        <f t="shared" si="32"/>
        <v>42123.104016222875</v>
      </c>
      <c r="DF60" s="1">
        <f t="shared" si="32"/>
        <v>0</v>
      </c>
      <c r="DG60" s="1">
        <f t="shared" si="32"/>
        <v>0</v>
      </c>
      <c r="DH60" s="1">
        <f t="shared" si="32"/>
        <v>2039.5673849689767</v>
      </c>
      <c r="DI60" s="1">
        <f t="shared" si="32"/>
        <v>22743.197550536799</v>
      </c>
      <c r="DJ60" s="1">
        <f t="shared" si="32"/>
        <v>0</v>
      </c>
      <c r="DK60" s="1">
        <f t="shared" si="32"/>
        <v>18544.4798270594</v>
      </c>
      <c r="DL60" s="1">
        <f t="shared" si="32"/>
        <v>1360841.3974502939</v>
      </c>
      <c r="DM60" s="1">
        <f t="shared" si="32"/>
        <v>0</v>
      </c>
      <c r="DN60" s="1">
        <f t="shared" si="32"/>
        <v>9976.3213155388003</v>
      </c>
    </row>
    <row r="61" spans="1:150" x14ac:dyDescent="0.25">
      <c r="A61" s="79" t="s">
        <v>635</v>
      </c>
      <c r="B61" s="1">
        <f t="shared" ref="B61:AD61" si="33">SUM(B47:B56)</f>
        <v>1921567.592483223</v>
      </c>
      <c r="C61" s="1">
        <f t="shared" si="33"/>
        <v>18518.014435251338</v>
      </c>
      <c r="D61" s="1">
        <f t="shared" si="33"/>
        <v>103014.39634075765</v>
      </c>
      <c r="E61" s="1">
        <f t="shared" si="33"/>
        <v>252019.27692359855</v>
      </c>
      <c r="F61" s="1">
        <f t="shared" si="33"/>
        <v>199249.75562789274</v>
      </c>
      <c r="G61" s="1">
        <f t="shared" si="33"/>
        <v>10604.449136853553</v>
      </c>
      <c r="H61" s="1">
        <f t="shared" si="33"/>
        <v>580754.83380082424</v>
      </c>
      <c r="I61" s="1">
        <f t="shared" si="33"/>
        <v>0</v>
      </c>
      <c r="J61" s="1">
        <f t="shared" si="33"/>
        <v>0</v>
      </c>
      <c r="K61" s="1">
        <f t="shared" si="33"/>
        <v>0</v>
      </c>
      <c r="L61" s="1">
        <f t="shared" si="33"/>
        <v>0</v>
      </c>
      <c r="M61" s="1">
        <f t="shared" si="33"/>
        <v>0</v>
      </c>
      <c r="N61" s="1">
        <f t="shared" si="33"/>
        <v>0</v>
      </c>
      <c r="O61" s="1">
        <f t="shared" si="33"/>
        <v>0</v>
      </c>
      <c r="P61" s="1">
        <f t="shared" si="33"/>
        <v>0</v>
      </c>
      <c r="Q61" s="1">
        <f t="shared" si="33"/>
        <v>0</v>
      </c>
      <c r="R61" s="1">
        <f t="shared" si="33"/>
        <v>0</v>
      </c>
      <c r="S61" s="1">
        <f t="shared" si="33"/>
        <v>0</v>
      </c>
      <c r="T61" s="1">
        <f t="shared" si="33"/>
        <v>0</v>
      </c>
      <c r="U61" s="1">
        <f t="shared" si="33"/>
        <v>0</v>
      </c>
      <c r="V61" s="1">
        <f t="shared" si="33"/>
        <v>0</v>
      </c>
      <c r="W61" s="1">
        <f t="shared" si="33"/>
        <v>0</v>
      </c>
      <c r="X61" s="1">
        <f t="shared" si="33"/>
        <v>0</v>
      </c>
      <c r="Y61" s="1">
        <f t="shared" si="33"/>
        <v>0</v>
      </c>
      <c r="Z61" s="1">
        <f t="shared" si="33"/>
        <v>0</v>
      </c>
      <c r="AA61" s="1">
        <f t="shared" si="33"/>
        <v>0</v>
      </c>
      <c r="AB61" s="1">
        <f t="shared" si="33"/>
        <v>0</v>
      </c>
      <c r="AC61" s="1">
        <f t="shared" si="33"/>
        <v>0</v>
      </c>
      <c r="AD61" s="1">
        <f t="shared" si="33"/>
        <v>0</v>
      </c>
      <c r="AF61" s="79" t="str">
        <f>A61</f>
        <v>Other N.Amer Total</v>
      </c>
      <c r="AG61" s="1">
        <f t="shared" ref="AG61:CR61" si="34">SUM(AG47:AG56)</f>
        <v>39103.931600226497</v>
      </c>
      <c r="AH61" s="1">
        <f t="shared" si="34"/>
        <v>8167.3115170038336</v>
      </c>
      <c r="AI61" s="1">
        <f t="shared" si="34"/>
        <v>0</v>
      </c>
      <c r="AJ61" s="1">
        <f t="shared" si="34"/>
        <v>0</v>
      </c>
      <c r="AK61" s="1">
        <f t="shared" si="34"/>
        <v>0</v>
      </c>
      <c r="AL61" s="1">
        <f t="shared" si="34"/>
        <v>18921.087740866184</v>
      </c>
      <c r="AM61" s="1">
        <f t="shared" si="34"/>
        <v>18921.087740866184</v>
      </c>
      <c r="AN61" s="1">
        <f t="shared" si="34"/>
        <v>3624.4070334731005</v>
      </c>
      <c r="AO61" s="1">
        <f t="shared" si="34"/>
        <v>12441.664116151185</v>
      </c>
      <c r="AP61" s="1">
        <f t="shared" si="34"/>
        <v>7644.1352958977859</v>
      </c>
      <c r="AQ61" s="1">
        <f t="shared" si="34"/>
        <v>0</v>
      </c>
      <c r="AR61" s="1">
        <f t="shared" si="34"/>
        <v>0</v>
      </c>
      <c r="AS61" s="1">
        <f t="shared" si="34"/>
        <v>0</v>
      </c>
      <c r="AT61" s="1">
        <f t="shared" si="34"/>
        <v>57088.521894404133</v>
      </c>
      <c r="AU61" s="1">
        <f t="shared" si="34"/>
        <v>1489687.1595923621</v>
      </c>
      <c r="AV61" s="1">
        <f t="shared" si="34"/>
        <v>13717.565384619171</v>
      </c>
      <c r="AW61" s="1">
        <f t="shared" si="34"/>
        <v>3326.6631979049371</v>
      </c>
      <c r="AX61" s="1">
        <f t="shared" si="34"/>
        <v>6900.719469804264</v>
      </c>
      <c r="AY61" s="1">
        <f t="shared" si="34"/>
        <v>1102.2210705404768</v>
      </c>
      <c r="AZ61" s="1">
        <f t="shared" si="34"/>
        <v>4165.9132377586884</v>
      </c>
      <c r="BA61" s="1">
        <f t="shared" si="34"/>
        <v>31344.681969875564</v>
      </c>
      <c r="BB61" s="1">
        <f t="shared" si="34"/>
        <v>31344.681969875564</v>
      </c>
      <c r="BC61" s="1">
        <f t="shared" si="34"/>
        <v>13092.487487476528</v>
      </c>
      <c r="BD61" s="1">
        <f t="shared" si="34"/>
        <v>0</v>
      </c>
      <c r="BE61" s="1">
        <f t="shared" si="34"/>
        <v>0</v>
      </c>
      <c r="BF61" s="1">
        <f t="shared" si="34"/>
        <v>375673179.25273865</v>
      </c>
      <c r="BG61" s="1">
        <f t="shared" si="34"/>
        <v>0</v>
      </c>
      <c r="BH61" s="1">
        <f t="shared" si="34"/>
        <v>43024.751684193761</v>
      </c>
      <c r="BI61" s="1">
        <f t="shared" si="34"/>
        <v>3274.9162065098258</v>
      </c>
      <c r="BJ61" s="1">
        <f t="shared" si="34"/>
        <v>5105.0306151938366</v>
      </c>
      <c r="BK61" s="1">
        <f t="shared" si="34"/>
        <v>44619.053165523219</v>
      </c>
      <c r="BL61" s="1">
        <f t="shared" si="34"/>
        <v>2581.6663270782037</v>
      </c>
      <c r="BM61" s="1">
        <f t="shared" si="34"/>
        <v>0</v>
      </c>
      <c r="BN61" s="1">
        <f t="shared" si="34"/>
        <v>0</v>
      </c>
      <c r="BO61" s="1">
        <f t="shared" si="34"/>
        <v>17444.547779626388</v>
      </c>
      <c r="BP61" s="1">
        <f t="shared" si="34"/>
        <v>0</v>
      </c>
      <c r="BQ61" s="1">
        <f t="shared" si="34"/>
        <v>3674.9865802202062</v>
      </c>
      <c r="BR61" s="1">
        <f t="shared" si="34"/>
        <v>2110.5981300210888</v>
      </c>
      <c r="BS61" s="1">
        <f t="shared" si="34"/>
        <v>14009.98250411986</v>
      </c>
      <c r="BT61" s="1">
        <f t="shared" si="34"/>
        <v>0</v>
      </c>
      <c r="BU61" s="1">
        <f t="shared" si="34"/>
        <v>490617.7302947017</v>
      </c>
      <c r="BV61" s="1">
        <f t="shared" si="34"/>
        <v>72025.743389098992</v>
      </c>
      <c r="BW61" s="1">
        <f t="shared" si="34"/>
        <v>8002.8580732044575</v>
      </c>
      <c r="BX61" s="1">
        <f t="shared" si="34"/>
        <v>80028.601462303472</v>
      </c>
      <c r="BY61" s="1">
        <f t="shared" si="34"/>
        <v>27.201321493677966</v>
      </c>
      <c r="BZ61" s="1">
        <f t="shared" si="34"/>
        <v>20921.424216565345</v>
      </c>
      <c r="CA61" s="1">
        <f t="shared" si="34"/>
        <v>1899.2250277577268</v>
      </c>
      <c r="CB61" s="1">
        <f t="shared" si="34"/>
        <v>0</v>
      </c>
      <c r="CC61" s="1">
        <f t="shared" si="34"/>
        <v>0</v>
      </c>
      <c r="CD61" s="1">
        <f t="shared" si="34"/>
        <v>0</v>
      </c>
      <c r="CE61" s="1">
        <f t="shared" si="34"/>
        <v>0</v>
      </c>
      <c r="CF61" s="1">
        <f t="shared" si="34"/>
        <v>0</v>
      </c>
      <c r="CG61" s="1">
        <f t="shared" si="34"/>
        <v>25.463181380754705</v>
      </c>
      <c r="CH61" s="1">
        <f t="shared" si="34"/>
        <v>81073.414312915411</v>
      </c>
      <c r="CI61" s="1">
        <f t="shared" si="34"/>
        <v>516.93876945165414</v>
      </c>
      <c r="CJ61" s="1">
        <f t="shared" si="34"/>
        <v>1522.6420500846009</v>
      </c>
      <c r="CK61" s="1">
        <f t="shared" si="34"/>
        <v>5965.6435860601468</v>
      </c>
      <c r="CL61" s="1">
        <f t="shared" si="34"/>
        <v>26.341302573124477</v>
      </c>
      <c r="CM61" s="1">
        <f t="shared" si="34"/>
        <v>0</v>
      </c>
      <c r="CN61" s="1">
        <f t="shared" si="34"/>
        <v>1127.740779515753</v>
      </c>
      <c r="CO61" s="1">
        <f t="shared" si="34"/>
        <v>192759.34497259866</v>
      </c>
      <c r="CP61" s="1">
        <f t="shared" si="34"/>
        <v>152406.39029532782</v>
      </c>
      <c r="CQ61" s="1">
        <f t="shared" si="34"/>
        <v>40352.954677270849</v>
      </c>
      <c r="CR61" s="1">
        <f t="shared" si="34"/>
        <v>35.838011412776829</v>
      </c>
      <c r="CS61" s="1">
        <f t="shared" ref="CS61:DN61" si="35">SUM(CS47:CS56)</f>
        <v>0.69379221437744198</v>
      </c>
      <c r="CT61" s="1">
        <f t="shared" si="35"/>
        <v>22508.861324514779</v>
      </c>
      <c r="CU61" s="1">
        <f t="shared" si="35"/>
        <v>106.32263742841857</v>
      </c>
      <c r="CV61" s="1">
        <f t="shared" si="35"/>
        <v>49240.64511439229</v>
      </c>
      <c r="CW61" s="1">
        <f t="shared" si="35"/>
        <v>398.9910156605311</v>
      </c>
      <c r="CX61" s="1">
        <f t="shared" si="35"/>
        <v>86.75894740422271</v>
      </c>
      <c r="CY61" s="1">
        <f t="shared" si="35"/>
        <v>70343.79772273553</v>
      </c>
      <c r="CZ61" s="1">
        <f t="shared" si="35"/>
        <v>1044.3729914267992</v>
      </c>
      <c r="DA61" s="1">
        <f t="shared" si="35"/>
        <v>88.077454658200807</v>
      </c>
      <c r="DB61" s="1">
        <f t="shared" si="35"/>
        <v>409.41674950643926</v>
      </c>
      <c r="DC61" s="1">
        <f t="shared" si="35"/>
        <v>2.2178563341545443</v>
      </c>
      <c r="DD61" s="1">
        <f t="shared" si="35"/>
        <v>7774.7482969052498</v>
      </c>
      <c r="DE61" s="1">
        <f t="shared" si="35"/>
        <v>12417.785725769925</v>
      </c>
      <c r="DF61" s="1">
        <f t="shared" si="35"/>
        <v>0</v>
      </c>
      <c r="DG61" s="1">
        <f t="shared" si="35"/>
        <v>0</v>
      </c>
      <c r="DH61" s="1">
        <f t="shared" si="35"/>
        <v>732.37297589530613</v>
      </c>
      <c r="DI61" s="1">
        <f t="shared" si="35"/>
        <v>7919.2880999476238</v>
      </c>
      <c r="DJ61" s="1">
        <f t="shared" si="35"/>
        <v>0</v>
      </c>
      <c r="DK61" s="1">
        <f t="shared" si="35"/>
        <v>6616.3797019713711</v>
      </c>
      <c r="DL61" s="1">
        <f t="shared" si="35"/>
        <v>471151.68440538389</v>
      </c>
      <c r="DM61" s="1">
        <f t="shared" si="35"/>
        <v>0</v>
      </c>
      <c r="DN61" s="1">
        <f t="shared" si="35"/>
        <v>3470.0894092095468</v>
      </c>
    </row>
    <row r="63" spans="1:150" x14ac:dyDescent="0.25">
      <c r="A63" s="108"/>
    </row>
    <row r="64" spans="1:150" x14ac:dyDescent="0.25">
      <c r="DP64" s="26"/>
      <c r="DQ64" s="13"/>
      <c r="DR64" s="13"/>
      <c r="DS64" s="13"/>
      <c r="DT64" s="13"/>
      <c r="DU64" s="13"/>
      <c r="DV64" s="13"/>
      <c r="DW64" s="13"/>
    </row>
    <row r="65" spans="120:127" x14ac:dyDescent="0.25">
      <c r="DP65" s="26"/>
      <c r="DQ65" s="13"/>
      <c r="DR65" s="13"/>
      <c r="DS65" s="13"/>
      <c r="DT65" s="13"/>
      <c r="DU65" s="13"/>
      <c r="DV65" s="13"/>
      <c r="DW65" s="13"/>
    </row>
    <row r="66" spans="120:127" x14ac:dyDescent="0.25">
      <c r="DP66" s="26"/>
      <c r="DQ66" s="13"/>
      <c r="DR66" s="13"/>
      <c r="DS66" s="13"/>
      <c r="DT66" s="13"/>
      <c r="DU66" s="13"/>
      <c r="DV66" s="13"/>
      <c r="DW66" s="13"/>
    </row>
    <row r="67" spans="120:127" x14ac:dyDescent="0.25">
      <c r="DP67" s="26"/>
      <c r="DQ67" s="13"/>
      <c r="DR67" s="13"/>
      <c r="DS67" s="13"/>
      <c r="DT67" s="13"/>
      <c r="DU67" s="13"/>
      <c r="DV67" s="13"/>
      <c r="DW67" s="13"/>
    </row>
    <row r="68" spans="120:127" x14ac:dyDescent="0.25">
      <c r="DP68" s="26"/>
      <c r="DQ68" s="13"/>
      <c r="DR68" s="13"/>
      <c r="DS68" s="13"/>
      <c r="DT68" s="13"/>
      <c r="DU68" s="13"/>
      <c r="DV68" s="13"/>
      <c r="DW68" s="13"/>
    </row>
    <row r="69" spans="120:127" x14ac:dyDescent="0.25">
      <c r="DP69" s="26"/>
      <c r="DQ69" s="13"/>
      <c r="DR69" s="13"/>
      <c r="DS69" s="13"/>
      <c r="DT69" s="13"/>
      <c r="DU69" s="13"/>
      <c r="DV69" s="13"/>
      <c r="DW69" s="13"/>
    </row>
    <row r="70" spans="120:127" x14ac:dyDescent="0.25">
      <c r="DP70" s="26"/>
      <c r="DQ70" s="13"/>
      <c r="DR70" s="13"/>
      <c r="DS70" s="13"/>
      <c r="DT70" s="13"/>
      <c r="DU70" s="13"/>
      <c r="DV70" s="13"/>
      <c r="DW70" s="13"/>
    </row>
    <row r="71" spans="120:127" x14ac:dyDescent="0.25">
      <c r="DP71" s="26"/>
      <c r="DQ71" s="13"/>
      <c r="DR71" s="13"/>
      <c r="DS71" s="13"/>
      <c r="DT71" s="13"/>
      <c r="DU71" s="13"/>
      <c r="DV71" s="13"/>
      <c r="DW71" s="13"/>
    </row>
    <row r="72" spans="120:127" x14ac:dyDescent="0.25">
      <c r="DP72" s="26"/>
      <c r="DQ72" s="13"/>
      <c r="DR72" s="13"/>
      <c r="DS72" s="13"/>
      <c r="DT72" s="13"/>
      <c r="DU72" s="13"/>
      <c r="DV72" s="13"/>
      <c r="DW72" s="13"/>
    </row>
    <row r="73" spans="120:127" x14ac:dyDescent="0.25">
      <c r="DP73" s="26"/>
      <c r="DQ73" s="13"/>
      <c r="DR73" s="13"/>
      <c r="DS73" s="13"/>
      <c r="DT73" s="13"/>
      <c r="DU73" s="13"/>
      <c r="DV73" s="13"/>
      <c r="DW73" s="13"/>
    </row>
    <row r="74" spans="120:127" x14ac:dyDescent="0.25">
      <c r="DP74" s="26"/>
      <c r="DQ74" s="13"/>
      <c r="DR74" s="13"/>
      <c r="DS74" s="13"/>
      <c r="DT74" s="13"/>
      <c r="DU74" s="13"/>
      <c r="DV74" s="13"/>
      <c r="DW74" s="13"/>
    </row>
    <row r="75" spans="120:127" x14ac:dyDescent="0.25">
      <c r="DP75" s="26"/>
      <c r="DQ75" s="13"/>
      <c r="DR75" s="13"/>
      <c r="DS75" s="13"/>
      <c r="DT75" s="13"/>
      <c r="DU75" s="13"/>
      <c r="DV75" s="13"/>
      <c r="DW75" s="13"/>
    </row>
    <row r="76" spans="120:127" x14ac:dyDescent="0.25">
      <c r="DP76" s="26"/>
      <c r="DQ76" s="13"/>
      <c r="DR76" s="13"/>
      <c r="DS76" s="13"/>
      <c r="DT76" s="13"/>
      <c r="DU76" s="13"/>
      <c r="DV76" s="13"/>
      <c r="DW76" s="13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C187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57" width="9.140625" style="17" customWidth="1"/>
    <col min="58" max="58" width="11.140625" style="17" customWidth="1"/>
    <col min="59" max="59" width="15.140625" style="17" bestFit="1" customWidth="1"/>
    <col min="60" max="179" width="9.140625" style="28" customWidth="1"/>
    <col min="180" max="181" width="9.140625" style="17"/>
    <col min="182" max="182" width="9.140625" style="17" customWidth="1"/>
    <col min="183" max="16384" width="9.140625" style="17"/>
  </cols>
  <sheetData>
    <row r="1" spans="1:237" x14ac:dyDescent="0.25">
      <c r="B1" s="15" t="s">
        <v>334</v>
      </c>
      <c r="BG1" s="17" t="s">
        <v>636</v>
      </c>
      <c r="FX1" s="43"/>
      <c r="FY1" s="107" t="s">
        <v>637</v>
      </c>
      <c r="FZ1" s="17" t="s">
        <v>355</v>
      </c>
      <c r="GR1" s="43" t="s">
        <v>638</v>
      </c>
      <c r="GS1" s="43"/>
      <c r="GT1" s="43"/>
      <c r="GU1" s="43"/>
      <c r="GV1" s="43"/>
      <c r="GW1" s="43"/>
      <c r="HD1" s="43" t="s">
        <v>639</v>
      </c>
      <c r="HE1" s="43"/>
    </row>
    <row r="2" spans="1:237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410</v>
      </c>
      <c r="K2" s="17" t="s">
        <v>464</v>
      </c>
      <c r="L2" s="17" t="s">
        <v>411</v>
      </c>
      <c r="M2" s="17" t="s">
        <v>43</v>
      </c>
      <c r="N2" s="17" t="s">
        <v>465</v>
      </c>
      <c r="O2" s="17" t="s">
        <v>413</v>
      </c>
      <c r="P2" s="17" t="s">
        <v>414</v>
      </c>
      <c r="Q2" s="17" t="s">
        <v>466</v>
      </c>
      <c r="R2" s="17" t="s">
        <v>358</v>
      </c>
      <c r="S2" s="17" t="s">
        <v>542</v>
      </c>
      <c r="T2" s="17" t="s">
        <v>415</v>
      </c>
      <c r="U2" s="17" t="s">
        <v>288</v>
      </c>
      <c r="V2" s="17" t="s">
        <v>467</v>
      </c>
      <c r="W2" s="17" t="s">
        <v>359</v>
      </c>
      <c r="X2" s="17" t="s">
        <v>494</v>
      </c>
      <c r="Y2" s="17" t="s">
        <v>468</v>
      </c>
      <c r="Z2" s="17" t="s">
        <v>416</v>
      </c>
      <c r="AA2" s="17" t="s">
        <v>63</v>
      </c>
      <c r="AB2" s="17" t="s">
        <v>417</v>
      </c>
      <c r="AC2" s="17" t="s">
        <v>418</v>
      </c>
      <c r="AD2" s="17" t="s">
        <v>419</v>
      </c>
      <c r="AE2" s="17" t="s">
        <v>360</v>
      </c>
      <c r="AF2" s="17" t="s">
        <v>361</v>
      </c>
      <c r="AG2" s="17" t="s">
        <v>420</v>
      </c>
      <c r="AH2" s="17" t="s">
        <v>421</v>
      </c>
      <c r="AI2" s="17" t="s">
        <v>470</v>
      </c>
      <c r="AJ2" s="17" t="s">
        <v>471</v>
      </c>
      <c r="AK2" s="17" t="s">
        <v>640</v>
      </c>
      <c r="AL2" s="17" t="s">
        <v>362</v>
      </c>
      <c r="AM2" s="17" t="s">
        <v>472</v>
      </c>
      <c r="AN2" s="17" t="s">
        <v>473</v>
      </c>
      <c r="AO2" s="17" t="s">
        <v>296</v>
      </c>
      <c r="AP2" s="17" t="s">
        <v>405</v>
      </c>
      <c r="AQ2" s="17" t="s">
        <v>641</v>
      </c>
      <c r="AR2" s="17" t="s">
        <v>642</v>
      </c>
      <c r="AS2" s="17" t="s">
        <v>643</v>
      </c>
      <c r="AT2" s="17" t="s">
        <v>406</v>
      </c>
      <c r="AU2" s="17" t="s">
        <v>407</v>
      </c>
      <c r="AV2" s="17" t="s">
        <v>408</v>
      </c>
      <c r="AW2" s="17" t="s">
        <v>293</v>
      </c>
      <c r="AX2" s="17" t="s">
        <v>397</v>
      </c>
      <c r="AY2" s="17" t="s">
        <v>291</v>
      </c>
      <c r="AZ2" s="17" t="s">
        <v>478</v>
      </c>
      <c r="BA2" s="17" t="s">
        <v>474</v>
      </c>
      <c r="BB2" s="17" t="s">
        <v>170</v>
      </c>
      <c r="BC2" s="17" t="s">
        <v>363</v>
      </c>
      <c r="BD2" s="17" t="s">
        <v>477</v>
      </c>
      <c r="BE2" s="17" t="s">
        <v>412</v>
      </c>
      <c r="BG2" s="17" t="s">
        <v>644</v>
      </c>
      <c r="BH2" s="17" t="s">
        <v>364</v>
      </c>
      <c r="BI2" s="17" t="s">
        <v>33</v>
      </c>
      <c r="BJ2" s="17" t="s">
        <v>365</v>
      </c>
      <c r="BK2" s="17" t="s">
        <v>35</v>
      </c>
      <c r="BL2" s="17" t="s">
        <v>480</v>
      </c>
      <c r="BM2" s="17" t="s">
        <v>37</v>
      </c>
      <c r="BN2" s="17" t="s">
        <v>39</v>
      </c>
      <c r="BO2" s="17" t="s">
        <v>41</v>
      </c>
      <c r="BP2" s="17" t="s">
        <v>366</v>
      </c>
      <c r="BQ2" s="17" t="s">
        <v>385</v>
      </c>
      <c r="BR2" s="17" t="s">
        <v>386</v>
      </c>
      <c r="BS2" s="17" t="s">
        <v>284</v>
      </c>
      <c r="BT2" s="17" t="s">
        <v>285</v>
      </c>
      <c r="BU2" s="17" t="s">
        <v>481</v>
      </c>
      <c r="BV2" s="17" t="s">
        <v>482</v>
      </c>
      <c r="BW2" s="17" t="s">
        <v>483</v>
      </c>
      <c r="BX2" s="17" t="s">
        <v>45</v>
      </c>
      <c r="BY2" s="17" t="s">
        <v>387</v>
      </c>
      <c r="BZ2" s="17" t="s">
        <v>388</v>
      </c>
      <c r="CA2" s="17" t="s">
        <v>466</v>
      </c>
      <c r="CB2" s="17" t="s">
        <v>484</v>
      </c>
      <c r="CC2" s="17" t="s">
        <v>47</v>
      </c>
      <c r="CD2" s="17" t="s">
        <v>358</v>
      </c>
      <c r="CE2" s="17" t="s">
        <v>389</v>
      </c>
      <c r="CF2" s="17" t="s">
        <v>390</v>
      </c>
      <c r="CG2" s="17" t="s">
        <v>49</v>
      </c>
      <c r="CH2" s="17" t="s">
        <v>288</v>
      </c>
      <c r="CI2" s="17" t="s">
        <v>367</v>
      </c>
      <c r="CJ2" s="17" t="s">
        <v>467</v>
      </c>
      <c r="CK2" s="17" t="s">
        <v>485</v>
      </c>
      <c r="CL2" s="17" t="s">
        <v>486</v>
      </c>
      <c r="CM2" s="17" t="s">
        <v>487</v>
      </c>
      <c r="CN2" s="17" t="s">
        <v>51</v>
      </c>
      <c r="CO2" s="17" t="s">
        <v>368</v>
      </c>
      <c r="CP2" s="17" t="s">
        <v>496</v>
      </c>
      <c r="CQ2" s="17" t="s">
        <v>53</v>
      </c>
      <c r="CR2" s="17" t="s">
        <v>55</v>
      </c>
      <c r="CS2" s="17" t="s">
        <v>369</v>
      </c>
      <c r="CT2" s="17" t="s">
        <v>397</v>
      </c>
      <c r="CU2" s="17" t="s">
        <v>57</v>
      </c>
      <c r="CV2" s="17" t="s">
        <v>170</v>
      </c>
      <c r="CW2" s="17" t="s">
        <v>370</v>
      </c>
      <c r="CX2" s="17" t="s">
        <v>59</v>
      </c>
      <c r="CY2" s="17" t="s">
        <v>61</v>
      </c>
      <c r="CZ2" s="17" t="s">
        <v>371</v>
      </c>
      <c r="DA2" s="17" t="s">
        <v>372</v>
      </c>
      <c r="DB2" s="17" t="s">
        <v>63</v>
      </c>
      <c r="DC2" s="17" t="s">
        <v>291</v>
      </c>
      <c r="DD2" s="17" t="s">
        <v>398</v>
      </c>
      <c r="DE2" s="17" t="s">
        <v>292</v>
      </c>
      <c r="DF2" s="17" t="s">
        <v>65</v>
      </c>
      <c r="DG2" s="17" t="s">
        <v>67</v>
      </c>
      <c r="DH2" s="17" t="s">
        <v>69</v>
      </c>
      <c r="DI2" s="17" t="s">
        <v>373</v>
      </c>
      <c r="DJ2" s="17" t="s">
        <v>374</v>
      </c>
      <c r="DK2" s="17" t="s">
        <v>71</v>
      </c>
      <c r="DL2" s="17" t="s">
        <v>399</v>
      </c>
      <c r="DM2" s="17" t="s">
        <v>400</v>
      </c>
      <c r="DN2" s="17" t="s">
        <v>401</v>
      </c>
      <c r="DO2" s="17" t="s">
        <v>402</v>
      </c>
      <c r="DP2" s="17" t="s">
        <v>73</v>
      </c>
      <c r="DQ2" s="17" t="s">
        <v>489</v>
      </c>
      <c r="DR2" s="17" t="s">
        <v>375</v>
      </c>
      <c r="DS2" s="17" t="s">
        <v>75</v>
      </c>
      <c r="DT2" s="17" t="s">
        <v>77</v>
      </c>
      <c r="DU2" s="17" t="s">
        <v>79</v>
      </c>
      <c r="DV2" s="17" t="s">
        <v>403</v>
      </c>
      <c r="DW2" s="17" t="s">
        <v>404</v>
      </c>
      <c r="DX2" s="17" t="s">
        <v>376</v>
      </c>
      <c r="DY2" s="17" t="s">
        <v>81</v>
      </c>
      <c r="DZ2" s="17" t="s">
        <v>83</v>
      </c>
      <c r="EA2" s="17" t="s">
        <v>159</v>
      </c>
      <c r="EB2" s="17" t="s">
        <v>87</v>
      </c>
      <c r="EC2" s="17" t="s">
        <v>89</v>
      </c>
      <c r="ED2" s="17" t="s">
        <v>377</v>
      </c>
      <c r="EE2" s="17" t="s">
        <v>405</v>
      </c>
      <c r="EF2" s="17" t="s">
        <v>641</v>
      </c>
      <c r="EG2" s="17" t="s">
        <v>642</v>
      </c>
      <c r="EH2" s="17" t="s">
        <v>643</v>
      </c>
      <c r="EI2" s="17" t="s">
        <v>406</v>
      </c>
      <c r="EJ2" s="17" t="s">
        <v>407</v>
      </c>
      <c r="EK2" s="17" t="s">
        <v>408</v>
      </c>
      <c r="EL2" s="17" t="s">
        <v>293</v>
      </c>
      <c r="EM2" s="17" t="s">
        <v>91</v>
      </c>
      <c r="EN2" s="17" t="s">
        <v>93</v>
      </c>
      <c r="EO2" s="17" t="s">
        <v>95</v>
      </c>
      <c r="EP2" s="17" t="s">
        <v>97</v>
      </c>
      <c r="EQ2" s="17" t="s">
        <v>99</v>
      </c>
      <c r="ER2" s="17" t="s">
        <v>101</v>
      </c>
      <c r="ES2" s="17" t="s">
        <v>103</v>
      </c>
      <c r="ET2" s="17" t="s">
        <v>409</v>
      </c>
      <c r="EU2" s="17" t="s">
        <v>105</v>
      </c>
      <c r="EV2" s="17" t="s">
        <v>160</v>
      </c>
      <c r="EW2" s="17" t="s">
        <v>161</v>
      </c>
      <c r="EX2" s="17" t="s">
        <v>107</v>
      </c>
      <c r="EY2" s="17" t="s">
        <v>111</v>
      </c>
      <c r="EZ2" s="17" t="s">
        <v>113</v>
      </c>
      <c r="FA2" s="17" t="s">
        <v>115</v>
      </c>
      <c r="FB2" s="17" t="s">
        <v>117</v>
      </c>
      <c r="FC2" s="17" t="s">
        <v>119</v>
      </c>
      <c r="FD2" s="17" t="s">
        <v>121</v>
      </c>
      <c r="FE2" s="17" t="s">
        <v>123</v>
      </c>
      <c r="FF2" s="17" t="s">
        <v>125</v>
      </c>
      <c r="FG2" s="17" t="s">
        <v>490</v>
      </c>
      <c r="FH2" s="17" t="s">
        <v>127</v>
      </c>
      <c r="FI2" s="17" t="s">
        <v>129</v>
      </c>
      <c r="FJ2" s="17" t="s">
        <v>131</v>
      </c>
      <c r="FK2" s="17" t="s">
        <v>133</v>
      </c>
      <c r="FL2" s="17" t="s">
        <v>640</v>
      </c>
      <c r="FM2" s="17" t="s">
        <v>137</v>
      </c>
      <c r="FN2" s="17" t="s">
        <v>139</v>
      </c>
      <c r="FO2" s="17" t="s">
        <v>474</v>
      </c>
      <c r="FP2" s="17" t="s">
        <v>141</v>
      </c>
      <c r="FQ2" s="17" t="s">
        <v>143</v>
      </c>
      <c r="FR2" s="17" t="s">
        <v>145</v>
      </c>
      <c r="FS2" s="17" t="s">
        <v>295</v>
      </c>
      <c r="FT2" s="17" t="s">
        <v>149</v>
      </c>
      <c r="FU2" s="17" t="s">
        <v>151</v>
      </c>
      <c r="FV2" s="17" t="s">
        <v>296</v>
      </c>
      <c r="FW2" s="17" t="s">
        <v>153</v>
      </c>
      <c r="FY2" s="43" t="s">
        <v>376</v>
      </c>
      <c r="FZ2" s="17" t="s">
        <v>51</v>
      </c>
      <c r="GA2" s="17" t="s">
        <v>77</v>
      </c>
      <c r="GB2" s="17" t="s">
        <v>159</v>
      </c>
      <c r="GC2" s="17" t="s">
        <v>160</v>
      </c>
      <c r="GD2" s="17" t="s">
        <v>161</v>
      </c>
      <c r="GE2" s="17" t="s">
        <v>137</v>
      </c>
      <c r="GF2" s="17" t="s">
        <v>162</v>
      </c>
      <c r="GG2" s="17" t="s">
        <v>357</v>
      </c>
      <c r="GH2" s="17" t="s">
        <v>410</v>
      </c>
      <c r="GI2" s="17" t="s">
        <v>464</v>
      </c>
      <c r="GJ2" s="17" t="s">
        <v>411</v>
      </c>
      <c r="GK2" s="17" t="s">
        <v>43</v>
      </c>
      <c r="GL2" s="17" t="s">
        <v>465</v>
      </c>
      <c r="GM2" s="17" t="s">
        <v>413</v>
      </c>
      <c r="GN2" s="17" t="s">
        <v>414</v>
      </c>
      <c r="GO2" s="17" t="s">
        <v>466</v>
      </c>
      <c r="GP2" s="17" t="s">
        <v>358</v>
      </c>
      <c r="GQ2" s="17" t="s">
        <v>542</v>
      </c>
      <c r="GR2" s="17" t="s">
        <v>415</v>
      </c>
      <c r="GS2" s="17" t="s">
        <v>288</v>
      </c>
      <c r="GT2" s="17" t="s">
        <v>467</v>
      </c>
      <c r="GU2" s="17" t="s">
        <v>359</v>
      </c>
      <c r="GV2" s="17" t="s">
        <v>494</v>
      </c>
      <c r="GW2" s="17" t="s">
        <v>468</v>
      </c>
      <c r="GX2" s="17" t="s">
        <v>416</v>
      </c>
      <c r="GY2" s="17" t="s">
        <v>63</v>
      </c>
      <c r="GZ2" s="17" t="s">
        <v>417</v>
      </c>
      <c r="HA2" s="17" t="s">
        <v>418</v>
      </c>
      <c r="HB2" s="17" t="s">
        <v>419</v>
      </c>
      <c r="HC2" s="17" t="s">
        <v>360</v>
      </c>
      <c r="HD2" s="43" t="s">
        <v>361</v>
      </c>
      <c r="HE2" s="43" t="s">
        <v>420</v>
      </c>
      <c r="HF2" s="17" t="s">
        <v>421</v>
      </c>
      <c r="HG2" s="17" t="s">
        <v>470</v>
      </c>
      <c r="HH2" s="17" t="s">
        <v>471</v>
      </c>
      <c r="HI2" s="17" t="s">
        <v>640</v>
      </c>
      <c r="HJ2" s="17" t="s">
        <v>362</v>
      </c>
      <c r="HK2" s="17" t="s">
        <v>472</v>
      </c>
      <c r="HL2" s="17" t="s">
        <v>473</v>
      </c>
      <c r="HM2" s="17" t="s">
        <v>492</v>
      </c>
      <c r="HN2" s="17" t="s">
        <v>405</v>
      </c>
      <c r="HO2" s="17" t="s">
        <v>641</v>
      </c>
      <c r="HP2" s="17" t="s">
        <v>642</v>
      </c>
      <c r="HQ2" s="17" t="s">
        <v>643</v>
      </c>
      <c r="HR2" s="17" t="s">
        <v>406</v>
      </c>
      <c r="HS2" s="17" t="s">
        <v>407</v>
      </c>
      <c r="HT2" s="17" t="s">
        <v>408</v>
      </c>
      <c r="HU2" s="17" t="s">
        <v>293</v>
      </c>
      <c r="HV2" s="17" t="s">
        <v>397</v>
      </c>
      <c r="HW2" s="17" t="s">
        <v>291</v>
      </c>
      <c r="HX2" s="17" t="s">
        <v>478</v>
      </c>
      <c r="HY2" s="17" t="s">
        <v>474</v>
      </c>
      <c r="HZ2" s="17" t="s">
        <v>170</v>
      </c>
      <c r="IA2" s="17" t="s">
        <v>363</v>
      </c>
      <c r="IB2" s="17" t="s">
        <v>477</v>
      </c>
      <c r="IC2" s="17" t="s">
        <v>412</v>
      </c>
    </row>
    <row r="3" spans="1:237" x14ac:dyDescent="0.25">
      <c r="A3" s="17" t="s">
        <v>172</v>
      </c>
      <c r="B3" s="15">
        <v>8449.8432999999895</v>
      </c>
      <c r="C3" s="15">
        <v>732.21299999999997</v>
      </c>
      <c r="D3" s="15">
        <v>16779.5524999999</v>
      </c>
      <c r="E3" s="15">
        <v>2156.1487429999902</v>
      </c>
      <c r="F3" s="15">
        <v>1910.31274299999</v>
      </c>
      <c r="G3" s="15">
        <v>3722.04429999999</v>
      </c>
      <c r="H3" s="15">
        <v>1090.476379</v>
      </c>
      <c r="I3" s="17">
        <v>13.31583022</v>
      </c>
      <c r="J3" s="17">
        <v>2.0234170199999899</v>
      </c>
      <c r="K3" s="17">
        <v>1.24895</v>
      </c>
      <c r="L3" s="17">
        <v>0.151252999999999</v>
      </c>
      <c r="M3" s="17">
        <v>4.0654742199999898</v>
      </c>
      <c r="N3" s="17">
        <v>1.0172860000000001E-2</v>
      </c>
      <c r="O3" s="17">
        <v>0.1133</v>
      </c>
      <c r="P3" s="17">
        <v>0.19142500000000001</v>
      </c>
      <c r="Q3" s="17">
        <v>4.1000000000000002E-2</v>
      </c>
      <c r="R3" s="17">
        <v>6.0159999999999998E-2</v>
      </c>
      <c r="T3" s="17">
        <v>5.1416480000000001E-2</v>
      </c>
      <c r="U3" s="17">
        <v>4.8000000000000001E-2</v>
      </c>
      <c r="V3" s="17">
        <v>7.7520000000000006E-2</v>
      </c>
      <c r="W3" s="17">
        <v>1.3027</v>
      </c>
      <c r="Y3" s="17">
        <v>5.5640000000000002E-2</v>
      </c>
      <c r="Z3" s="17">
        <v>60.977105419999901</v>
      </c>
      <c r="AA3" s="17">
        <v>87.617605999999896</v>
      </c>
      <c r="AB3" s="17">
        <v>0.142981</v>
      </c>
      <c r="AC3" s="17">
        <v>0.27105499999999999</v>
      </c>
      <c r="AD3" s="17">
        <v>0.90806399999999898</v>
      </c>
      <c r="AE3" s="17">
        <v>0.27</v>
      </c>
      <c r="AF3" s="17">
        <v>17.95</v>
      </c>
      <c r="AG3" s="17">
        <v>0.47901796999999902</v>
      </c>
      <c r="AH3" s="17">
        <v>0.61463199999999896</v>
      </c>
      <c r="AI3" s="17">
        <v>0.11013000000000001</v>
      </c>
      <c r="AJ3" s="17">
        <v>2.5999999999999999E-2</v>
      </c>
      <c r="AL3" s="17">
        <v>21.814995019999898</v>
      </c>
      <c r="AN3" s="17">
        <v>3.1999999999999897E-2</v>
      </c>
      <c r="AO3" s="17">
        <v>14.06727238</v>
      </c>
      <c r="AP3" s="17">
        <v>3.4999999999999998E-7</v>
      </c>
      <c r="AT3" s="5"/>
      <c r="AU3" s="5"/>
      <c r="AV3" s="5"/>
      <c r="AW3" s="17">
        <v>1.9339047999999901</v>
      </c>
      <c r="AX3" s="17">
        <v>6.3210312000000002</v>
      </c>
      <c r="AY3" s="17">
        <v>10.810971800000001</v>
      </c>
      <c r="AZ3" s="17">
        <v>9.4E-2</v>
      </c>
      <c r="BA3" s="17">
        <v>0.79676999999999998</v>
      </c>
      <c r="BE3" s="5"/>
      <c r="BG3" s="17" t="s">
        <v>172</v>
      </c>
      <c r="BH3" s="17">
        <v>0</v>
      </c>
      <c r="BI3" s="17">
        <v>0.550052499837408</v>
      </c>
      <c r="BJ3" s="17">
        <v>0</v>
      </c>
      <c r="BK3" s="17">
        <v>2.0234132071383701</v>
      </c>
      <c r="BL3" s="17">
        <v>1.2489497029382</v>
      </c>
      <c r="BM3" s="17">
        <v>13.315868854633599</v>
      </c>
      <c r="BN3" s="17">
        <v>13.315868854633599</v>
      </c>
      <c r="BO3" s="17">
        <v>0</v>
      </c>
      <c r="BP3" s="17">
        <v>1.2528028692714199</v>
      </c>
      <c r="BQ3" s="17">
        <v>6.2013529559571602E-2</v>
      </c>
      <c r="BR3" s="17">
        <v>8.9239401443255706E-2</v>
      </c>
      <c r="BS3" s="17">
        <v>4.0654639113539197</v>
      </c>
      <c r="BT3" s="17">
        <v>0</v>
      </c>
      <c r="BU3" s="17">
        <v>3.2553132745691301E-3</v>
      </c>
      <c r="BV3" s="17">
        <v>6.9175541558226796E-3</v>
      </c>
      <c r="BW3" s="17">
        <v>5.5639949602341303E-2</v>
      </c>
      <c r="BX3" s="17">
        <v>0.11329948576460699</v>
      </c>
      <c r="BY3" s="17">
        <v>4.59420026389325E-2</v>
      </c>
      <c r="BZ3" s="17">
        <v>0.14548286612653399</v>
      </c>
      <c r="CA3" s="17">
        <v>4.1001837159730103E-2</v>
      </c>
      <c r="CB3" s="17">
        <v>0</v>
      </c>
      <c r="CC3" s="17">
        <v>924.26645015682595</v>
      </c>
      <c r="CD3" s="17">
        <v>6.0158199115902401E-2</v>
      </c>
      <c r="CE3" s="17">
        <v>1.49106228400051E-2</v>
      </c>
      <c r="CF3" s="17">
        <v>3.6505584812248797E-2</v>
      </c>
      <c r="CG3" s="17">
        <v>0</v>
      </c>
      <c r="CH3" s="17">
        <v>4.8001677943087802E-2</v>
      </c>
      <c r="CI3" s="17">
        <v>0.269999012582881</v>
      </c>
      <c r="CJ3" s="17">
        <v>7.7519842878453593E-2</v>
      </c>
      <c r="CK3" s="17">
        <v>0</v>
      </c>
      <c r="CL3" s="17">
        <v>0.11012732123006801</v>
      </c>
      <c r="CM3" s="17">
        <v>3.1998882532228601E-2</v>
      </c>
      <c r="CN3" s="17">
        <v>8449.84095665317</v>
      </c>
      <c r="CO3" s="17">
        <v>1.3026876665729701</v>
      </c>
      <c r="CP3" s="17">
        <v>0</v>
      </c>
      <c r="CQ3" s="17">
        <v>2.42172862754532</v>
      </c>
      <c r="CR3" s="17">
        <v>14.466024887093001</v>
      </c>
      <c r="CS3" s="17">
        <v>6.6273841269177694E-2</v>
      </c>
      <c r="CT3" s="17">
        <v>6.3210272997377599</v>
      </c>
      <c r="CU3" s="17">
        <v>3.7000209581507701</v>
      </c>
      <c r="CV3" s="17">
        <v>0</v>
      </c>
      <c r="CW3" s="17">
        <v>0</v>
      </c>
      <c r="CX3" s="17">
        <v>60.977120991278603</v>
      </c>
      <c r="CY3" s="17">
        <v>60.977120991278603</v>
      </c>
      <c r="CZ3" s="17">
        <v>0</v>
      </c>
      <c r="DA3" s="17">
        <v>0</v>
      </c>
      <c r="DB3" s="17">
        <v>87.617066276233899</v>
      </c>
      <c r="DC3" s="17">
        <v>10.8109520665272</v>
      </c>
      <c r="DD3" s="17">
        <v>2.4048683072214E-2</v>
      </c>
      <c r="DE3" s="17">
        <v>0.113415427807724</v>
      </c>
      <c r="DF3" s="17">
        <v>0</v>
      </c>
      <c r="DG3" s="17">
        <v>5.5289478743029896</v>
      </c>
      <c r="DH3" s="17">
        <v>0</v>
      </c>
      <c r="DI3" s="17">
        <v>0</v>
      </c>
      <c r="DJ3" s="17">
        <v>5.1042216700066598</v>
      </c>
      <c r="DK3" s="17">
        <v>0.10249529760743301</v>
      </c>
      <c r="DL3" s="17">
        <v>7.0474426434850704E-2</v>
      </c>
      <c r="DM3" s="17">
        <v>0.20057910540077201</v>
      </c>
      <c r="DN3" s="17">
        <v>0.29966138723027802</v>
      </c>
      <c r="DO3" s="17">
        <v>0.60840424323318798</v>
      </c>
      <c r="DP3" s="17">
        <v>17.9506688183778</v>
      </c>
      <c r="DQ3" s="17">
        <v>9.4000471353693701E-2</v>
      </c>
      <c r="DR3" s="17">
        <v>0</v>
      </c>
      <c r="DS3" s="17">
        <v>0.47901598075027801</v>
      </c>
      <c r="DT3" s="17">
        <v>732.21279094561703</v>
      </c>
      <c r="DU3" s="17">
        <v>0</v>
      </c>
      <c r="DV3" s="17">
        <v>0.25199886374554198</v>
      </c>
      <c r="DW3" s="17">
        <v>0.36263256693177198</v>
      </c>
      <c r="DX3" s="17">
        <v>798.16996462606903</v>
      </c>
      <c r="DY3" s="17">
        <v>15101.592226176101</v>
      </c>
      <c r="DZ3" s="17">
        <v>1677.9544317866801</v>
      </c>
      <c r="EA3" s="17">
        <v>16779.546657962801</v>
      </c>
      <c r="EB3" s="17">
        <v>0</v>
      </c>
      <c r="EC3" s="17">
        <v>18.2163890945654</v>
      </c>
      <c r="ED3" s="17">
        <v>0</v>
      </c>
      <c r="EE3" s="5">
        <v>3.4996039947750499E-7</v>
      </c>
      <c r="EF3" s="17">
        <v>0</v>
      </c>
      <c r="EG3" s="17">
        <v>0</v>
      </c>
      <c r="EH3" s="17">
        <v>0</v>
      </c>
      <c r="EI3" s="17">
        <v>0</v>
      </c>
      <c r="EJ3" s="17">
        <v>0</v>
      </c>
      <c r="EK3" s="17">
        <v>0</v>
      </c>
      <c r="EL3" s="17">
        <v>1.93389977965293</v>
      </c>
      <c r="EM3" s="17">
        <v>31.691799777553602</v>
      </c>
      <c r="EN3" s="17">
        <v>202.6075820316</v>
      </c>
      <c r="EO3" s="17">
        <v>27.8187057912222</v>
      </c>
      <c r="EP3" s="17">
        <v>42.989043631567903</v>
      </c>
      <c r="EQ3" s="17">
        <v>109.610828429482</v>
      </c>
      <c r="ER3" s="17">
        <v>30.6578392049041</v>
      </c>
      <c r="ES3" s="17">
        <v>0</v>
      </c>
      <c r="ET3" s="17">
        <v>5.51697632654861E-3</v>
      </c>
      <c r="EU3" s="17">
        <v>17.920189481584199</v>
      </c>
      <c r="EV3" s="17">
        <v>2156.1481632711502</v>
      </c>
      <c r="EW3" s="17">
        <v>1910.3122865602199</v>
      </c>
      <c r="EX3" s="17">
        <v>245.835876710924</v>
      </c>
      <c r="EY3" s="17">
        <v>0.13411316324674699</v>
      </c>
      <c r="EZ3" s="17">
        <v>0.10897332623445</v>
      </c>
      <c r="FA3" s="17">
        <v>263.76076716987097</v>
      </c>
      <c r="FB3" s="17">
        <v>60.090768145416398</v>
      </c>
      <c r="FC3" s="17">
        <v>248.212588479196</v>
      </c>
      <c r="FD3" s="17">
        <v>60.7995699295072</v>
      </c>
      <c r="FE3" s="17">
        <v>31.6266400230272</v>
      </c>
      <c r="FF3" s="17">
        <v>620.76514144854605</v>
      </c>
      <c r="FG3" s="17">
        <v>2.5978318810385901E-2</v>
      </c>
      <c r="FH3" s="17">
        <v>13.2403873162714</v>
      </c>
      <c r="FI3" s="17">
        <v>73.113951534141194</v>
      </c>
      <c r="FJ3" s="17">
        <v>289.44948556123597</v>
      </c>
      <c r="FK3" s="17">
        <v>1.5618814634877101</v>
      </c>
      <c r="FL3" s="17">
        <v>0</v>
      </c>
      <c r="FM3" s="17">
        <v>3722.0426441724599</v>
      </c>
      <c r="FN3" s="17">
        <v>3.6281606919095898E-2</v>
      </c>
      <c r="FO3" s="17">
        <v>0.79678385322178102</v>
      </c>
      <c r="FP3" s="17">
        <v>83.013271549551604</v>
      </c>
      <c r="FQ3" s="17">
        <v>0</v>
      </c>
      <c r="FR3" s="17">
        <v>109.872952562401</v>
      </c>
      <c r="FS3" s="17">
        <v>21.814984954532399</v>
      </c>
      <c r="FT3" s="17">
        <v>0.19843120984143101</v>
      </c>
      <c r="FU3" s="17">
        <v>1090.4760347412</v>
      </c>
      <c r="FV3" s="17">
        <v>14.0672683494557</v>
      </c>
      <c r="FW3" s="17">
        <v>315.07671332992101</v>
      </c>
      <c r="FY3" s="26">
        <f t="shared" ref="FY3:FY34" si="0">DX3/FU3</f>
        <v>0.73194636030263305</v>
      </c>
      <c r="FZ3" s="40">
        <f t="shared" ref="FZ3:FZ34" si="1">(CN3-B3)/(B3+1E-50)</f>
        <v>-2.7732429304854865E-7</v>
      </c>
      <c r="GA3" s="40">
        <f t="shared" ref="GA3:GA34" si="2">(DT3-C3)/(C3+1E-50)</f>
        <v>-2.8551034048206179E-7</v>
      </c>
      <c r="GB3" s="40">
        <f t="shared" ref="GB3:GB34" si="3">(EA3-D3)/(D3+1E-50)</f>
        <v>-3.4816405853334432E-7</v>
      </c>
      <c r="GC3" s="40">
        <f t="shared" ref="GC3:GC34" si="4">(EV3-E3)/(E3+1E-50)</f>
        <v>-2.6887237805294003E-7</v>
      </c>
      <c r="GD3" s="40">
        <f t="shared" ref="GD3:GD34" si="5">(EW3-F3)/(F3+1E-50)</f>
        <v>-2.389345784755061E-7</v>
      </c>
      <c r="GE3" s="40">
        <f t="shared" ref="GE3:GE34" si="6">(FM3-G3)/(G3+1E-50)</f>
        <v>-4.4487045201415216E-7</v>
      </c>
      <c r="GF3" s="40">
        <f t="shared" ref="GF3:GF34" si="7">(FU3-H3)/(H3+1E-50)</f>
        <v>-3.1569578816305487E-7</v>
      </c>
      <c r="GG3" s="40">
        <f t="shared" ref="GG3:GG34" si="8">(BN3-I3)/(I3+1E-50)</f>
        <v>2.9014062931622781E-6</v>
      </c>
      <c r="GH3" s="40">
        <f t="shared" ref="GH3:GH34" si="9">(BK3-J3)/(J3+1E-50)</f>
        <v>-1.8843676721506867E-6</v>
      </c>
      <c r="GI3" s="40">
        <f t="shared" ref="GI3:GI34" si="10">(BL3-K3)/(K3+1E-50)</f>
        <v>-2.378492333940635E-7</v>
      </c>
      <c r="GJ3" s="40">
        <f t="shared" ref="GJ3:GJ34" si="11">(BR3+BQ3-L3)/(L3+1E-50)</f>
        <v>-4.5617059958005625E-7</v>
      </c>
      <c r="GK3" s="40">
        <f t="shared" ref="GK3:GK34" si="12">(BS3-M3)/(M3+1E-50)</f>
        <v>-2.5356564848911429E-6</v>
      </c>
      <c r="GL3" s="40">
        <f t="shared" ref="GL3:GL34" si="13">(BU3+BV3-N3)/(N3+1E-50)</f>
        <v>7.3041325731235626E-7</v>
      </c>
      <c r="GM3" s="40">
        <f t="shared" ref="GM3:GM34" si="14">(BX3-O3)/(O3+1E-50)</f>
        <v>-4.538706028276877E-6</v>
      </c>
      <c r="GN3" s="40">
        <f t="shared" ref="GN3:GN34" si="15">(BY3+BZ3-P3)/(P3+1E-50)</f>
        <v>-6.8556632371969771E-7</v>
      </c>
      <c r="GO3" s="40">
        <f t="shared" ref="GO3:GO34" si="16">(CA3-Q3)/(Q3+1E-50)</f>
        <v>4.4808773904920341E-5</v>
      </c>
      <c r="GP3" s="40">
        <f t="shared" ref="GP3:GP34" si="17">(CD3-R3)/(R3+1E-50)</f>
        <v>-2.9934908537183066E-5</v>
      </c>
      <c r="GQ3" s="40">
        <f t="shared" ref="GQ3:GQ34" si="18">(CG3-S3)/(S3+1E-50)</f>
        <v>0</v>
      </c>
      <c r="GR3" s="40">
        <f t="shared" ref="GR3:GR34" si="19">(CE3+CF3-T3)/(T3+1E-50)</f>
        <v>-5.2968959778128486E-6</v>
      </c>
      <c r="GS3" s="40">
        <f t="shared" ref="GS3:GS34" si="20">(CH3-U3)/(U3+1E-50)</f>
        <v>3.4957147662517445E-5</v>
      </c>
      <c r="GT3" s="40">
        <f t="shared" ref="GT3:GT34" si="21">(CJ3-V3)/(V3+1E-50)</f>
        <v>-2.0268517339067739E-6</v>
      </c>
      <c r="GU3" s="40">
        <f t="shared" ref="GU3:GU34" si="22">(CO3-W3)/(W3+1E-50)</f>
        <v>-9.4675881092246371E-6</v>
      </c>
      <c r="GV3" s="40">
        <f t="shared" ref="GV3:GV34" si="23">(CP3-X3)/(X3+1E-50)</f>
        <v>0</v>
      </c>
      <c r="GW3" s="40">
        <f t="shared" ref="GW3:GW34" si="24">(BW3-Y3)/(Y3+1E-50)</f>
        <v>-9.0578106935792745E-7</v>
      </c>
      <c r="GX3" s="40">
        <f t="shared" ref="GX3:GX34" si="25">(CY3-Z3)/(Z3+1E-50)</f>
        <v>2.5536270694952828E-7</v>
      </c>
      <c r="GY3" s="40">
        <f t="shared" ref="GY3:GY34" si="26">(DB3-AA3)/(AA3+1E-50)</f>
        <v>-6.1599921595245882E-6</v>
      </c>
      <c r="GZ3" s="40">
        <f t="shared" ref="GZ3:GZ34" si="27">(DD3+DE3+ET3-AB3)/(AB3+1E-50)</f>
        <v>6.0991660841338615E-7</v>
      </c>
      <c r="HA3" s="40">
        <f t="shared" ref="HA3:HA34" si="28">(DL3+DM3-AC3)/(AC3+1E-50)</f>
        <v>-5.4164814421206894E-6</v>
      </c>
      <c r="HB3" s="40">
        <f t="shared" ref="HB3:HB34" si="29">(DN3+DO3-AD3)/(AD3+1E-50)</f>
        <v>1.7955380535041924E-6</v>
      </c>
      <c r="HC3" s="40">
        <f t="shared" ref="HC3:HC34" si="30">(CI3-AE3)/(AE3+1E-50)</f>
        <v>-3.6571004407920173E-6</v>
      </c>
      <c r="HD3" s="40">
        <f t="shared" ref="HD3:HD34" si="31">(DP3-AF3)/(AF3+1E-50)</f>
        <v>3.7260076757677246E-5</v>
      </c>
      <c r="HE3" s="40">
        <f t="shared" ref="HE3:HE34" si="32">(DS3-AG3)/(AG3+1E-50)</f>
        <v>-4.1527663795194942E-6</v>
      </c>
      <c r="HF3" s="40">
        <f t="shared" ref="HF3:HF34" si="33">(DV3+DW3-AH3)/(AH3+1E-50)</f>
        <v>-9.2628220625619154E-7</v>
      </c>
      <c r="HG3" s="40">
        <f t="shared" ref="HG3:HG34" si="34">(CL3-AI3)/(AI3+1E-50)</f>
        <v>-2.4323707727223411E-5</v>
      </c>
      <c r="HH3" s="40">
        <f t="shared" ref="HH3:HH34" si="35">(FG3-AJ3)/(AJ3+1E-50)</f>
        <v>-8.3389190823453154E-4</v>
      </c>
      <c r="HI3" s="40">
        <f t="shared" ref="HI3:HI34" si="36">(FL3-AK3)/(AK3+1E-50)</f>
        <v>0</v>
      </c>
      <c r="HJ3" s="40">
        <f t="shared" ref="HJ3:HJ34" si="37">(FS3-AL3)/(AL3+1E-50)</f>
        <v>-4.6140132006718926E-7</v>
      </c>
      <c r="HK3" s="40">
        <f t="shared" ref="HK3:HK34" si="38">(CK3-AM3)/(AM3+1E-50)</f>
        <v>0</v>
      </c>
      <c r="HL3" s="40">
        <f t="shared" ref="HL3:HL34" si="39">(CM3-AN3)/(AN3+1E-50)</f>
        <v>-3.4920867852993494E-5</v>
      </c>
      <c r="HM3" s="40">
        <f t="shared" ref="HM3:HM34" si="40">(FV3-AO3)/(AO3+1E-50)</f>
        <v>-2.8651924774155804E-7</v>
      </c>
      <c r="HN3" s="40">
        <f t="shared" ref="HN3:HN34" si="41">(EE3-AP3)/(AP3+1E-50)</f>
        <v>-1.1314434998570617E-4</v>
      </c>
      <c r="HO3" s="40">
        <f t="shared" ref="HO3:HO34" si="42">(EF3-AQ3)/(AQ3+1E-50)</f>
        <v>0</v>
      </c>
      <c r="HP3" s="40">
        <f t="shared" ref="HP3:HP34" si="43">(EG3-AR3)/(AR3+1E-50)</f>
        <v>0</v>
      </c>
      <c r="HQ3" s="40">
        <f t="shared" ref="HQ3:HQ34" si="44">(EH3-AS3)/(AS3+1E-50)</f>
        <v>0</v>
      </c>
      <c r="HR3" s="40">
        <f t="shared" ref="HR3:HR34" si="45">(EI3-AT3)/(AT3+1E-50)</f>
        <v>0</v>
      </c>
      <c r="HS3" s="40">
        <f t="shared" ref="HS3:HS34" si="46">(EJ3-AU3)/(AU3+1E-50)</f>
        <v>0</v>
      </c>
      <c r="HT3" s="40">
        <f t="shared" ref="HT3:HT34" si="47">(EK3-AV3)/(AV3+1E-50)</f>
        <v>0</v>
      </c>
      <c r="HU3" s="40">
        <f t="shared" ref="HU3:HU34" si="48">(EL3-AW3)/(AW3+1E-50)</f>
        <v>-2.5959639068425822E-6</v>
      </c>
      <c r="HV3" s="40">
        <f t="shared" ref="HV3:HV34" si="49">(CT3-AX3)/(AX3+1E-50)</f>
        <v>-6.1702942397850642E-7</v>
      </c>
      <c r="HW3" s="40">
        <f t="shared" ref="HW3:HW34" si="50">(DC3-AY3)/(AY3+1E-50)</f>
        <v>-1.8253190523269378E-6</v>
      </c>
      <c r="HX3" s="40">
        <f t="shared" ref="HX3:HX34" si="51">(DQ3-AZ3)/(AZ3+1E-50)</f>
        <v>5.0144009968214394E-6</v>
      </c>
      <c r="HY3" s="40">
        <f t="shared" ref="HY3:HY34" si="52">(FO3-BA3)/(BA3+1E-50)</f>
        <v>1.7386726133069881E-5</v>
      </c>
      <c r="HZ3" s="40">
        <f t="shared" ref="HZ3:HZ34" si="53">(CV3-BB3)/(BB3+1E-50)</f>
        <v>0</v>
      </c>
      <c r="IA3" s="40">
        <f t="shared" ref="IA3:IA34" si="54">(BJ3-BC3)/(BC3+1E-50)</f>
        <v>0</v>
      </c>
      <c r="IB3" s="40">
        <f t="shared" ref="IB3:IB34" si="55">(CB3-BD3)/(BD3+1E-50)</f>
        <v>0</v>
      </c>
      <c r="IC3" s="40">
        <f t="shared" ref="IC3:IC34" si="56">(BT3-BE3)/(BE3+1E-50)</f>
        <v>0</v>
      </c>
    </row>
    <row r="4" spans="1:237" x14ac:dyDescent="0.25">
      <c r="A4" s="17" t="s">
        <v>174</v>
      </c>
      <c r="B4" s="15">
        <v>6006.9631721300002</v>
      </c>
      <c r="C4" s="15">
        <v>577.797630849999</v>
      </c>
      <c r="D4" s="15">
        <v>15908.001908009999</v>
      </c>
      <c r="E4" s="15">
        <v>1852.42357889</v>
      </c>
      <c r="F4" s="15">
        <v>1747.9319356799999</v>
      </c>
      <c r="G4" s="15">
        <v>7371.3673366599996</v>
      </c>
      <c r="H4" s="15">
        <v>547.86534238000002</v>
      </c>
      <c r="I4" s="17">
        <v>20.825942779999998</v>
      </c>
      <c r="J4" s="17">
        <v>10.447760749999899</v>
      </c>
      <c r="K4" s="17">
        <v>7.2809900000000002E-3</v>
      </c>
      <c r="L4" s="17">
        <v>6.042587E-2</v>
      </c>
      <c r="M4" s="17">
        <v>6.5988285399999898</v>
      </c>
      <c r="N4" s="17">
        <v>7.0638000000000003E-3</v>
      </c>
      <c r="O4" s="17">
        <v>0.47800642999999998</v>
      </c>
      <c r="P4" s="17">
        <v>0.11327395</v>
      </c>
      <c r="Q4" s="17">
        <v>6.3234780000000004E-2</v>
      </c>
      <c r="R4" s="17">
        <v>0.25394129999999998</v>
      </c>
      <c r="S4" s="17">
        <v>0.13505880000000001</v>
      </c>
      <c r="T4" s="17">
        <v>3.4785369999999899E-2</v>
      </c>
      <c r="U4" s="17">
        <v>0.17541638999999901</v>
      </c>
      <c r="V4" s="17">
        <v>4.436619E-2</v>
      </c>
      <c r="W4" s="5">
        <v>5.7999999999999995E-7</v>
      </c>
      <c r="X4" s="17">
        <v>6.7734000000000003E-2</v>
      </c>
      <c r="Y4" s="17">
        <v>1.101746E-2</v>
      </c>
      <c r="Z4" s="17">
        <v>32.084664079999897</v>
      </c>
      <c r="AA4" s="17">
        <v>7.9581674900000001</v>
      </c>
      <c r="AB4" s="17">
        <v>5.3941580000000003E-2</v>
      </c>
      <c r="AC4" s="17">
        <v>6.5437170000000003E-2</v>
      </c>
      <c r="AD4" s="17">
        <v>1.2044031900000001</v>
      </c>
      <c r="AE4" s="17">
        <v>1.29510082999999</v>
      </c>
      <c r="AF4" s="17">
        <v>1.2064280999999999</v>
      </c>
      <c r="AG4" s="17">
        <v>0.40894546999999998</v>
      </c>
      <c r="AH4" s="17">
        <v>0.20721935999999999</v>
      </c>
      <c r="AI4" s="17">
        <v>0.19347731000000001</v>
      </c>
      <c r="AJ4" s="17">
        <v>4.4681110000000003E-2</v>
      </c>
      <c r="AK4" s="17">
        <v>7.6399999999999895E-4</v>
      </c>
      <c r="AL4" s="17">
        <v>9.5930669399999999</v>
      </c>
      <c r="AN4" s="17">
        <v>2.79077599999999E-2</v>
      </c>
      <c r="AO4" s="17">
        <v>4.5501800599999997</v>
      </c>
      <c r="AP4" s="17">
        <v>2.4331099999999901E-2</v>
      </c>
      <c r="AQ4" s="17">
        <v>1.7999999999999999E-6</v>
      </c>
      <c r="AR4" s="17">
        <v>1.6010000000000001E-5</v>
      </c>
      <c r="AT4" s="17">
        <v>1.3499999999999999E-5</v>
      </c>
      <c r="AU4" s="17">
        <v>3.8388200000000002E-3</v>
      </c>
      <c r="AV4" s="17">
        <v>2.8763599999999901E-3</v>
      </c>
      <c r="AW4" s="17">
        <v>0.18761075999999999</v>
      </c>
      <c r="AX4" s="17">
        <v>2.6334549899999899</v>
      </c>
      <c r="AY4" s="17">
        <v>19.493506919999898</v>
      </c>
      <c r="AZ4" s="17">
        <v>1.58048662999999</v>
      </c>
      <c r="BA4" s="17">
        <v>2.7391035499999998</v>
      </c>
      <c r="BC4" s="17">
        <v>2.0627340000000001E-2</v>
      </c>
      <c r="BE4" s="17">
        <v>3.5249299999999999E-3</v>
      </c>
      <c r="BG4" s="17" t="s">
        <v>174</v>
      </c>
      <c r="BH4" s="17">
        <v>0</v>
      </c>
      <c r="BI4" s="17">
        <v>0</v>
      </c>
      <c r="BJ4" s="17">
        <v>2.06273551976719E-2</v>
      </c>
      <c r="BK4" s="17">
        <v>10.447754528552201</v>
      </c>
      <c r="BL4" s="17">
        <v>7.2810145229473501E-3</v>
      </c>
      <c r="BM4" s="17">
        <v>20.8259492211462</v>
      </c>
      <c r="BN4" s="17">
        <v>20.8259492211462</v>
      </c>
      <c r="BO4" s="17">
        <v>6.2016219200052902E-2</v>
      </c>
      <c r="BP4" s="17">
        <v>0</v>
      </c>
      <c r="BQ4" s="17">
        <v>2.47746027024917E-2</v>
      </c>
      <c r="BR4" s="17">
        <v>3.5651267587206499E-2</v>
      </c>
      <c r="BS4" s="17">
        <v>6.5988265068389698</v>
      </c>
      <c r="BT4" s="17">
        <v>3.5249535389286399E-3</v>
      </c>
      <c r="BU4" s="17">
        <v>2.2604154818322598E-3</v>
      </c>
      <c r="BV4" s="17">
        <v>4.8033840287659002E-3</v>
      </c>
      <c r="BW4" s="17">
        <v>1.10173780618065E-2</v>
      </c>
      <c r="BX4" s="17">
        <v>0.47800630868565802</v>
      </c>
      <c r="BY4" s="17">
        <v>2.7185743726031601E-2</v>
      </c>
      <c r="BZ4" s="17">
        <v>8.6088116682374594E-2</v>
      </c>
      <c r="CA4" s="17">
        <v>6.3234756425844696E-2</v>
      </c>
      <c r="CB4" s="17">
        <v>0</v>
      </c>
      <c r="CC4" s="17">
        <v>854.42861425712601</v>
      </c>
      <c r="CD4" s="17">
        <v>0.25394140821711098</v>
      </c>
      <c r="CE4" s="17">
        <v>1.00877526979282E-2</v>
      </c>
      <c r="CF4" s="17">
        <v>2.4697601909864E-2</v>
      </c>
      <c r="CG4" s="17">
        <v>0.13505881668017</v>
      </c>
      <c r="CH4" s="17">
        <v>0.17541627446035801</v>
      </c>
      <c r="CI4" s="17">
        <v>1.2951005503695401</v>
      </c>
      <c r="CJ4" s="17">
        <v>4.4366168384761602E-2</v>
      </c>
      <c r="CK4" s="17">
        <v>0</v>
      </c>
      <c r="CL4" s="17">
        <v>0.19347716239135301</v>
      </c>
      <c r="CM4" s="17">
        <v>2.7907669053169899E-2</v>
      </c>
      <c r="CN4" s="17">
        <v>6006.96132240722</v>
      </c>
      <c r="CO4" s="5">
        <v>5.7998986960807304E-7</v>
      </c>
      <c r="CP4" s="17">
        <v>6.7733979877643402E-2</v>
      </c>
      <c r="CQ4" s="17">
        <v>29.4804299398278</v>
      </c>
      <c r="CR4" s="17">
        <v>98.551032797470398</v>
      </c>
      <c r="CS4" s="17">
        <v>1.9607049134036401</v>
      </c>
      <c r="CT4" s="17">
        <v>2.6334547915853501</v>
      </c>
      <c r="CU4" s="17">
        <v>25.692521648360501</v>
      </c>
      <c r="CV4" s="17">
        <v>0</v>
      </c>
      <c r="CW4" s="17">
        <v>0</v>
      </c>
      <c r="CX4" s="17">
        <v>32.084661574831301</v>
      </c>
      <c r="CY4" s="17">
        <v>32.084661574831301</v>
      </c>
      <c r="CZ4" s="17">
        <v>0</v>
      </c>
      <c r="DA4" s="17">
        <v>0</v>
      </c>
      <c r="DB4" s="17">
        <v>7.9581642315073502</v>
      </c>
      <c r="DC4" s="17">
        <v>19.493492190842598</v>
      </c>
      <c r="DD4" s="17">
        <v>1.11849649507243E-2</v>
      </c>
      <c r="DE4" s="17">
        <v>4.0240842868165899E-2</v>
      </c>
      <c r="DF4" s="17">
        <v>0</v>
      </c>
      <c r="DG4" s="17">
        <v>1.9974518818845099</v>
      </c>
      <c r="DH4" s="17">
        <v>0</v>
      </c>
      <c r="DI4" s="17">
        <v>0</v>
      </c>
      <c r="DJ4" s="17">
        <v>3.2029563819331197E-2</v>
      </c>
      <c r="DK4" s="17">
        <v>0</v>
      </c>
      <c r="DL4" s="17">
        <v>1.70136565912575E-2</v>
      </c>
      <c r="DM4" s="17">
        <v>4.8423507440158199E-2</v>
      </c>
      <c r="DN4" s="17">
        <v>0.39745287974779098</v>
      </c>
      <c r="DO4" s="17">
        <v>0.80694940334441101</v>
      </c>
      <c r="DP4" s="17">
        <v>1.2064321523283501</v>
      </c>
      <c r="DQ4" s="17">
        <v>1.5804865802113099</v>
      </c>
      <c r="DR4" s="17">
        <v>0</v>
      </c>
      <c r="DS4" s="17">
        <v>0.470095150576812</v>
      </c>
      <c r="DT4" s="17">
        <v>577.79741627782596</v>
      </c>
      <c r="DU4" s="17">
        <v>0</v>
      </c>
      <c r="DV4" s="17">
        <v>8.4959868388991097E-2</v>
      </c>
      <c r="DW4" s="17">
        <v>0.12225928934513</v>
      </c>
      <c r="DX4" s="17">
        <v>544.23408867584806</v>
      </c>
      <c r="DY4" s="17">
        <v>14317.1968757265</v>
      </c>
      <c r="DZ4" s="17">
        <v>1590.79991536786</v>
      </c>
      <c r="EA4" s="17">
        <v>15907.9967910944</v>
      </c>
      <c r="EB4" s="17">
        <v>0</v>
      </c>
      <c r="EC4" s="17">
        <v>15.161986185649599</v>
      </c>
      <c r="ED4" s="17">
        <v>0</v>
      </c>
      <c r="EE4" s="17">
        <v>2.43310099416362E-2</v>
      </c>
      <c r="EF4" s="5">
        <v>1.8000005132941999E-6</v>
      </c>
      <c r="EG4" s="5">
        <v>1.6010055038352701E-5</v>
      </c>
      <c r="EH4" s="17">
        <v>0</v>
      </c>
      <c r="EI4" s="5">
        <v>1.3500026338175699E-5</v>
      </c>
      <c r="EJ4" s="17">
        <v>3.8388458177446602E-3</v>
      </c>
      <c r="EK4" s="17">
        <v>2.8763539588983998E-3</v>
      </c>
      <c r="EL4" s="17">
        <v>0.187610418752514</v>
      </c>
      <c r="EM4" s="17">
        <v>71.4190157937024</v>
      </c>
      <c r="EN4" s="17">
        <v>128.086701700715</v>
      </c>
      <c r="EO4" s="17">
        <v>45.230272856032599</v>
      </c>
      <c r="EP4" s="17">
        <v>17.676296249717499</v>
      </c>
      <c r="EQ4" s="17">
        <v>90.016247387908706</v>
      </c>
      <c r="ER4" s="17">
        <v>42.087734971422499</v>
      </c>
      <c r="ES4" s="17">
        <v>6.38807178249199E-3</v>
      </c>
      <c r="ET4" s="17">
        <v>2.5171276122621E-3</v>
      </c>
      <c r="EU4" s="17">
        <v>10.470863121193499</v>
      </c>
      <c r="EV4" s="17">
        <v>1852.42302607888</v>
      </c>
      <c r="EW4" s="17">
        <v>1747.9313998152099</v>
      </c>
      <c r="EX4" s="17">
        <v>104.491626263661</v>
      </c>
      <c r="EY4" s="17">
        <v>4.8812761454389099E-2</v>
      </c>
      <c r="EZ4" s="17">
        <v>0.31666335168681098</v>
      </c>
      <c r="FA4" s="17">
        <v>676.46997895181198</v>
      </c>
      <c r="FB4" s="17">
        <v>5.1684177979133203E-2</v>
      </c>
      <c r="FC4" s="17">
        <v>128.298987611347</v>
      </c>
      <c r="FD4" s="17">
        <v>31.026336223262</v>
      </c>
      <c r="FE4" s="17">
        <v>15.1894728227428</v>
      </c>
      <c r="FF4" s="17">
        <v>320.75726044632501</v>
      </c>
      <c r="FG4" s="17">
        <v>4.4645470152174002E-2</v>
      </c>
      <c r="FH4" s="17">
        <v>30.130827997732901</v>
      </c>
      <c r="FI4" s="17">
        <v>120.151346404206</v>
      </c>
      <c r="FJ4" s="17">
        <v>173.89427248422299</v>
      </c>
      <c r="FK4" s="17">
        <v>4.8197661284186699</v>
      </c>
      <c r="FL4" s="17">
        <v>7.6400159226177602E-4</v>
      </c>
      <c r="FM4" s="17">
        <v>7371.3651674434605</v>
      </c>
      <c r="FN4" s="17">
        <v>2.4652356032093801</v>
      </c>
      <c r="FO4" s="17">
        <v>2.7391024759723699</v>
      </c>
      <c r="FP4" s="17">
        <v>175.12643013982799</v>
      </c>
      <c r="FQ4" s="17">
        <v>0</v>
      </c>
      <c r="FR4" s="17">
        <v>38.518211998644396</v>
      </c>
      <c r="FS4" s="17">
        <v>9.5930643751173896</v>
      </c>
      <c r="FT4" s="17">
        <v>0</v>
      </c>
      <c r="FU4" s="17">
        <v>547.86518131362402</v>
      </c>
      <c r="FV4" s="17">
        <v>4.5501772339512199</v>
      </c>
      <c r="FW4" s="17">
        <v>109.13467604923601</v>
      </c>
      <c r="FY4" s="26">
        <f t="shared" si="0"/>
        <v>0.99337228799780697</v>
      </c>
      <c r="FZ4" s="40">
        <f t="shared" si="1"/>
        <v>-3.0792976870396557E-7</v>
      </c>
      <c r="GA4" s="40">
        <f t="shared" si="2"/>
        <v>-3.7136215446248697E-7</v>
      </c>
      <c r="GB4" s="40">
        <f t="shared" si="3"/>
        <v>-3.2165671270914019E-7</v>
      </c>
      <c r="GC4" s="40">
        <f t="shared" si="4"/>
        <v>-2.9842587105195405E-7</v>
      </c>
      <c r="GD4" s="40">
        <f t="shared" si="5"/>
        <v>-3.0657074171064049E-7</v>
      </c>
      <c r="GE4" s="40">
        <f t="shared" si="6"/>
        <v>-2.9427600608081666E-7</v>
      </c>
      <c r="GF4" s="40">
        <f t="shared" si="7"/>
        <v>-2.939889851310626E-7</v>
      </c>
      <c r="GG4" s="40">
        <f t="shared" si="8"/>
        <v>3.0928473535818429E-7</v>
      </c>
      <c r="GH4" s="40">
        <f t="shared" si="9"/>
        <v>-5.9548144786445005E-7</v>
      </c>
      <c r="GI4" s="40">
        <f t="shared" si="10"/>
        <v>3.3680787021908099E-6</v>
      </c>
      <c r="GJ4" s="40">
        <f t="shared" si="11"/>
        <v>4.7942744213127481E-9</v>
      </c>
      <c r="GK4" s="40">
        <f t="shared" si="12"/>
        <v>-3.0810938754706912E-7</v>
      </c>
      <c r="GL4" s="40">
        <f t="shared" si="13"/>
        <v>-6.9283082793121185E-8</v>
      </c>
      <c r="GM4" s="40">
        <f t="shared" si="14"/>
        <v>-2.5379228049493613E-7</v>
      </c>
      <c r="GN4" s="40">
        <f t="shared" si="15"/>
        <v>-7.9092848617455244E-7</v>
      </c>
      <c r="GO4" s="40">
        <f t="shared" si="16"/>
        <v>-3.7280362655493472E-7</v>
      </c>
      <c r="GP4" s="40">
        <f t="shared" si="17"/>
        <v>4.2615010238394832E-7</v>
      </c>
      <c r="GQ4" s="40">
        <f t="shared" si="18"/>
        <v>1.2350302235197747E-7</v>
      </c>
      <c r="GR4" s="40">
        <f t="shared" si="19"/>
        <v>-4.4249084321534942E-7</v>
      </c>
      <c r="GS4" s="40">
        <f t="shared" si="20"/>
        <v>-6.5865932478449998E-7</v>
      </c>
      <c r="GT4" s="40">
        <f t="shared" si="21"/>
        <v>-4.8720069038554699E-7</v>
      </c>
      <c r="GU4" s="40">
        <f t="shared" si="22"/>
        <v>-1.7466192977440883E-5</v>
      </c>
      <c r="GV4" s="40">
        <f t="shared" si="23"/>
        <v>-2.9707911241661736E-7</v>
      </c>
      <c r="GW4" s="40">
        <f t="shared" si="24"/>
        <v>-7.4371219409298887E-6</v>
      </c>
      <c r="GX4" s="40">
        <f t="shared" si="25"/>
        <v>-7.8079938408844693E-8</v>
      </c>
      <c r="GY4" s="40">
        <f t="shared" si="26"/>
        <v>-4.094526351727785E-7</v>
      </c>
      <c r="GZ4" s="40">
        <f t="shared" si="27"/>
        <v>2.5127761409582663E-5</v>
      </c>
      <c r="HA4" s="40">
        <f t="shared" si="28"/>
        <v>-9.1210917393701323E-8</v>
      </c>
      <c r="HB4" s="40">
        <f t="shared" si="29"/>
        <v>-7.5299352035977781E-7</v>
      </c>
      <c r="HC4" s="40">
        <f t="shared" si="30"/>
        <v>-2.1591403806483761E-7</v>
      </c>
      <c r="HD4" s="40">
        <f t="shared" si="31"/>
        <v>3.3589472511561358E-6</v>
      </c>
      <c r="HE4" s="40">
        <f t="shared" si="32"/>
        <v>0.14953015759487942</v>
      </c>
      <c r="HF4" s="40">
        <f t="shared" si="33"/>
        <v>-9.7609547151832958E-7</v>
      </c>
      <c r="HG4" s="40">
        <f t="shared" si="34"/>
        <v>-7.6292484632853513E-7</v>
      </c>
      <c r="HH4" s="40">
        <f t="shared" si="35"/>
        <v>-7.9764911449157995E-4</v>
      </c>
      <c r="HI4" s="40">
        <f t="shared" si="36"/>
        <v>2.0841122736546549E-6</v>
      </c>
      <c r="HJ4" s="40">
        <f t="shared" si="37"/>
        <v>-2.6736836366752759E-7</v>
      </c>
      <c r="HK4" s="40">
        <f t="shared" si="38"/>
        <v>0</v>
      </c>
      <c r="HL4" s="40">
        <f t="shared" si="39"/>
        <v>-3.2588366103557255E-6</v>
      </c>
      <c r="HM4" s="40">
        <f t="shared" si="40"/>
        <v>-6.2108504336427354E-7</v>
      </c>
      <c r="HN4" s="40">
        <f t="shared" si="41"/>
        <v>-3.7013683598559348E-6</v>
      </c>
      <c r="HO4" s="40">
        <f t="shared" si="42"/>
        <v>2.8516344445251618E-7</v>
      </c>
      <c r="HP4" s="40">
        <f t="shared" si="43"/>
        <v>3.4377484509835136E-6</v>
      </c>
      <c r="HQ4" s="40">
        <f t="shared" si="44"/>
        <v>0</v>
      </c>
      <c r="HR4" s="40">
        <f t="shared" si="45"/>
        <v>1.9509759777524961E-6</v>
      </c>
      <c r="HS4" s="40">
        <f t="shared" si="46"/>
        <v>6.7254376761693565E-6</v>
      </c>
      <c r="HT4" s="40">
        <f t="shared" si="47"/>
        <v>-2.1002592131460414E-6</v>
      </c>
      <c r="HU4" s="40">
        <f t="shared" si="48"/>
        <v>-1.818912124181783E-6</v>
      </c>
      <c r="HV4" s="40">
        <f t="shared" si="49"/>
        <v>-7.534385079020527E-8</v>
      </c>
      <c r="HW4" s="40">
        <f t="shared" si="50"/>
        <v>-7.555929961961432E-7</v>
      </c>
      <c r="HX4" s="40">
        <f t="shared" si="51"/>
        <v>-3.1502120373940917E-8</v>
      </c>
      <c r="HY4" s="40">
        <f t="shared" si="52"/>
        <v>-3.9210917380019668E-7</v>
      </c>
      <c r="HZ4" s="40">
        <f t="shared" si="53"/>
        <v>0</v>
      </c>
      <c r="IA4" s="40">
        <f t="shared" si="54"/>
        <v>7.3677322906034767E-7</v>
      </c>
      <c r="IB4" s="40">
        <f t="shared" si="55"/>
        <v>0</v>
      </c>
      <c r="IC4" s="40">
        <f t="shared" si="56"/>
        <v>6.6778428621371089E-6</v>
      </c>
    </row>
    <row r="5" spans="1:237" x14ac:dyDescent="0.25">
      <c r="A5" s="17" t="s">
        <v>175</v>
      </c>
      <c r="B5" s="15">
        <v>5904.4912149600004</v>
      </c>
      <c r="C5" s="15">
        <v>260.29970261</v>
      </c>
      <c r="D5" s="15">
        <v>17560.841995049999</v>
      </c>
      <c r="E5" s="15">
        <v>1513.4375219999999</v>
      </c>
      <c r="F5" s="15">
        <v>1157.79114212999</v>
      </c>
      <c r="G5" s="15">
        <v>30940.8808153299</v>
      </c>
      <c r="H5" s="15">
        <v>343.51954640000002</v>
      </c>
      <c r="I5" s="17">
        <v>2.5641159299999998</v>
      </c>
      <c r="J5" s="17">
        <v>2.0990654200000001</v>
      </c>
      <c r="L5" s="17">
        <v>6.5376309999999896E-2</v>
      </c>
      <c r="M5" s="17">
        <v>3.4033493099999998</v>
      </c>
      <c r="N5" s="17">
        <v>7.1675699999999998E-3</v>
      </c>
      <c r="O5" s="17">
        <v>2.63E-3</v>
      </c>
      <c r="P5" s="17">
        <v>2.3181719999999899E-2</v>
      </c>
      <c r="Q5" s="17">
        <v>1.67694E-2</v>
      </c>
      <c r="R5" s="17">
        <v>7.0756599999999906E-2</v>
      </c>
      <c r="T5" s="17">
        <v>7.7292710000000001E-2</v>
      </c>
      <c r="U5" s="17">
        <v>2.0241139999999901E-2</v>
      </c>
      <c r="V5" s="17">
        <v>1.11798E-2</v>
      </c>
      <c r="Z5" s="17">
        <v>30.4075912899999</v>
      </c>
      <c r="AA5" s="17">
        <v>56.362325400000003</v>
      </c>
      <c r="AB5" s="17">
        <v>6.711077E-2</v>
      </c>
      <c r="AC5" s="17">
        <v>1.3226428099999901</v>
      </c>
      <c r="AD5" s="17">
        <v>0.17485125999999901</v>
      </c>
      <c r="AE5" s="17">
        <v>1.0493535000000001</v>
      </c>
      <c r="AF5" s="17">
        <v>0.27484500000000001</v>
      </c>
      <c r="AG5" s="17">
        <v>9.4448110000000002E-2</v>
      </c>
      <c r="AH5" s="17">
        <v>0.16453789999999999</v>
      </c>
      <c r="AI5" s="17">
        <v>1.41607E-2</v>
      </c>
      <c r="AJ5" s="17">
        <v>1.2297499999999999E-2</v>
      </c>
      <c r="AL5" s="17">
        <v>5.9698209399999902</v>
      </c>
      <c r="AN5" s="17">
        <v>6.7079100000000001E-3</v>
      </c>
      <c r="AO5" s="17">
        <v>2.6845651199999998</v>
      </c>
      <c r="AP5" s="17">
        <v>5.5019999999999998E-5</v>
      </c>
      <c r="AQ5" s="5"/>
      <c r="AT5" s="5"/>
      <c r="AU5" s="5">
        <v>1.4299999999999899E-6</v>
      </c>
      <c r="AV5" s="5">
        <v>1.6199999999999999E-6</v>
      </c>
      <c r="AW5" s="17">
        <v>6.4294749999999998E-2</v>
      </c>
      <c r="AX5" s="17">
        <v>1.34917628</v>
      </c>
      <c r="AY5" s="17">
        <v>2.6583418000000001</v>
      </c>
      <c r="AZ5" s="17">
        <v>0.13355411</v>
      </c>
      <c r="BA5" s="17">
        <v>0.70804800000000001</v>
      </c>
      <c r="BE5" s="17">
        <v>6.8499999999999996E-6</v>
      </c>
      <c r="BG5" s="17" t="s">
        <v>175</v>
      </c>
      <c r="BH5" s="17">
        <v>0.25223210455371198</v>
      </c>
      <c r="BI5" s="17">
        <v>0.50729617455865095</v>
      </c>
      <c r="BJ5" s="17">
        <v>0</v>
      </c>
      <c r="BK5" s="17">
        <v>2.0990645016029501</v>
      </c>
      <c r="BL5" s="17">
        <v>0</v>
      </c>
      <c r="BM5" s="17">
        <v>2.56411548804788</v>
      </c>
      <c r="BN5" s="17">
        <v>2.56411548804788</v>
      </c>
      <c r="BO5" s="17">
        <v>0.26337614933282599</v>
      </c>
      <c r="BP5" s="17">
        <v>0.203733189918991</v>
      </c>
      <c r="BQ5" s="17">
        <v>2.6804279393343101E-2</v>
      </c>
      <c r="BR5" s="17">
        <v>3.8572033430468902E-2</v>
      </c>
      <c r="BS5" s="17">
        <v>3.4033488185959402</v>
      </c>
      <c r="BT5" s="5">
        <v>6.85002002715434E-6</v>
      </c>
      <c r="BU5" s="17">
        <v>2.2936227562129E-3</v>
      </c>
      <c r="BV5" s="17">
        <v>4.8739462510072303E-3</v>
      </c>
      <c r="BW5" s="17">
        <v>0</v>
      </c>
      <c r="BX5" s="17">
        <v>2.6299363588799902E-3</v>
      </c>
      <c r="BY5" s="17">
        <v>5.5636089407232201E-3</v>
      </c>
      <c r="BZ5" s="17">
        <v>1.76180861730518E-2</v>
      </c>
      <c r="CA5" s="17">
        <v>1.67693152040631E-2</v>
      </c>
      <c r="CB5" s="17">
        <v>0</v>
      </c>
      <c r="CC5" s="17">
        <v>220.03649449904</v>
      </c>
      <c r="CD5" s="17">
        <v>7.07563922061826E-2</v>
      </c>
      <c r="CE5" s="17">
        <v>2.2414883471654601E-2</v>
      </c>
      <c r="CF5" s="17">
        <v>5.4877818934405798E-2</v>
      </c>
      <c r="CG5" s="17">
        <v>0</v>
      </c>
      <c r="CH5" s="17">
        <v>2.02411301597261E-2</v>
      </c>
      <c r="CI5" s="17">
        <v>1.0493526470646</v>
      </c>
      <c r="CJ5" s="17">
        <v>1.1179841794490599E-2</v>
      </c>
      <c r="CK5" s="17">
        <v>0</v>
      </c>
      <c r="CL5" s="17">
        <v>1.4160677555625299E-2</v>
      </c>
      <c r="CM5" s="17">
        <v>6.70800952947856E-3</v>
      </c>
      <c r="CN5" s="17">
        <v>5904.4896883233196</v>
      </c>
      <c r="CO5" s="17">
        <v>0</v>
      </c>
      <c r="CP5" s="17">
        <v>0</v>
      </c>
      <c r="CQ5" s="17">
        <v>2.8582362238313199</v>
      </c>
      <c r="CR5" s="17">
        <v>5.6133311993577601</v>
      </c>
      <c r="CS5" s="17">
        <v>0.3019301828198</v>
      </c>
      <c r="CT5" s="17">
        <v>1.34917585762625</v>
      </c>
      <c r="CU5" s="17">
        <v>2.3318774523744898</v>
      </c>
      <c r="CV5" s="17">
        <v>0</v>
      </c>
      <c r="CW5" s="17">
        <v>0.145072951115814</v>
      </c>
      <c r="CX5" s="17">
        <v>30.407577521519201</v>
      </c>
      <c r="CY5" s="17">
        <v>30.407577521519201</v>
      </c>
      <c r="CZ5" s="17">
        <v>6.90877276966439E-3</v>
      </c>
      <c r="DA5" s="17">
        <v>0</v>
      </c>
      <c r="DB5" s="17">
        <v>56.362286251895597</v>
      </c>
      <c r="DC5" s="17">
        <v>2.6583394040719002</v>
      </c>
      <c r="DD5" s="17">
        <v>1.2000920862031399E-2</v>
      </c>
      <c r="DE5" s="17">
        <v>5.4415066160655598E-2</v>
      </c>
      <c r="DF5" s="17">
        <v>0</v>
      </c>
      <c r="DG5" s="17">
        <v>2.0616552960036301</v>
      </c>
      <c r="DH5" s="17">
        <v>0.13812455206892699</v>
      </c>
      <c r="DI5" s="17">
        <v>3.4517592931563E-3</v>
      </c>
      <c r="DJ5" s="17">
        <v>1.9289630913934499</v>
      </c>
      <c r="DK5" s="17">
        <v>0.33157197070939198</v>
      </c>
      <c r="DL5" s="17">
        <v>0.343887210603041</v>
      </c>
      <c r="DM5" s="17">
        <v>0.97875594774004204</v>
      </c>
      <c r="DN5" s="17">
        <v>5.7700915754724698E-2</v>
      </c>
      <c r="DO5" s="17">
        <v>0.117150236550813</v>
      </c>
      <c r="DP5" s="17">
        <v>0.30941352452295801</v>
      </c>
      <c r="DQ5" s="17">
        <v>0.13355410955498601</v>
      </c>
      <c r="DR5" s="17">
        <v>0</v>
      </c>
      <c r="DS5" s="17">
        <v>9.7899403306551502E-2</v>
      </c>
      <c r="DT5" s="17">
        <v>260.29959894541901</v>
      </c>
      <c r="DU5" s="17">
        <v>0</v>
      </c>
      <c r="DV5" s="17">
        <v>6.7460446459013307E-2</v>
      </c>
      <c r="DW5" s="17">
        <v>9.7077421099312694E-2</v>
      </c>
      <c r="DX5" s="17">
        <v>294.08546213383102</v>
      </c>
      <c r="DY5" s="17">
        <v>15804.7520662102</v>
      </c>
      <c r="DZ5" s="17">
        <v>1756.0836428428599</v>
      </c>
      <c r="EA5" s="17">
        <v>17560.835709053099</v>
      </c>
      <c r="EB5" s="17">
        <v>2.0623314901723399E-3</v>
      </c>
      <c r="EC5" s="17">
        <v>7.4467635263623304</v>
      </c>
      <c r="ED5" s="17">
        <v>0.13766997710143999</v>
      </c>
      <c r="EE5" s="5">
        <v>5.5019246001899301E-5</v>
      </c>
      <c r="EF5" s="17">
        <v>0</v>
      </c>
      <c r="EG5" s="17">
        <v>0</v>
      </c>
      <c r="EH5" s="17">
        <v>0</v>
      </c>
      <c r="EI5" s="17">
        <v>0</v>
      </c>
      <c r="EJ5" s="5">
        <v>1.42999307627088E-6</v>
      </c>
      <c r="EK5" s="5">
        <v>1.6200003121242E-6</v>
      </c>
      <c r="EL5" s="17">
        <v>6.4294904792530694E-2</v>
      </c>
      <c r="EM5" s="17">
        <v>53.314585652107297</v>
      </c>
      <c r="EN5" s="17">
        <v>78.881719067847101</v>
      </c>
      <c r="EO5" s="17">
        <v>32.713998583954698</v>
      </c>
      <c r="EP5" s="17">
        <v>9.0087486052139294</v>
      </c>
      <c r="EQ5" s="17">
        <v>57.468749806522297</v>
      </c>
      <c r="ER5" s="17">
        <v>29.6806965112198</v>
      </c>
      <c r="ES5" s="17">
        <v>0</v>
      </c>
      <c r="ET5" s="17">
        <v>6.9804389475244799E-4</v>
      </c>
      <c r="EU5" s="17">
        <v>5.1415176426285703</v>
      </c>
      <c r="EV5" s="17">
        <v>1513.4370761281</v>
      </c>
      <c r="EW5" s="17">
        <v>1157.7907776560301</v>
      </c>
      <c r="EX5" s="17">
        <v>355.64629847206402</v>
      </c>
      <c r="EY5" s="17">
        <v>7.7328549303614996E-4</v>
      </c>
      <c r="EZ5" s="17">
        <v>0.24186112490837</v>
      </c>
      <c r="FA5" s="17">
        <v>508.62817014490901</v>
      </c>
      <c r="FB5" s="17">
        <v>8.1877323809366302E-4</v>
      </c>
      <c r="FC5" s="17">
        <v>66.355840466057003</v>
      </c>
      <c r="FD5" s="17">
        <v>16.657363226794899</v>
      </c>
      <c r="FE5" s="17">
        <v>7.8267225583745299</v>
      </c>
      <c r="FF5" s="17">
        <v>165.89131012869399</v>
      </c>
      <c r="FG5" s="17">
        <v>1.2287785181633201E-2</v>
      </c>
      <c r="FH5" s="17">
        <v>5.4865666045175301</v>
      </c>
      <c r="FI5" s="17">
        <v>84.466313268032394</v>
      </c>
      <c r="FJ5" s="17">
        <v>116.712067939064</v>
      </c>
      <c r="FK5" s="17">
        <v>3.68123993882317</v>
      </c>
      <c r="FL5" s="17">
        <v>0</v>
      </c>
      <c r="FM5" s="17">
        <v>30940.874301940999</v>
      </c>
      <c r="FN5" s="17">
        <v>0.735881231546758</v>
      </c>
      <c r="FO5" s="17">
        <v>0.70804749297001102</v>
      </c>
      <c r="FP5" s="17">
        <v>754.26139187045601</v>
      </c>
      <c r="FQ5" s="17">
        <v>2.41717011963778E-2</v>
      </c>
      <c r="FR5" s="17">
        <v>35.304813014838302</v>
      </c>
      <c r="FS5" s="17">
        <v>5.9698208709918301</v>
      </c>
      <c r="FT5" s="17">
        <v>0.82631192249210395</v>
      </c>
      <c r="FU5" s="17">
        <v>343.519438889311</v>
      </c>
      <c r="FV5" s="17">
        <v>2.6845626344401801</v>
      </c>
      <c r="FW5" s="17">
        <v>105.189149729493</v>
      </c>
      <c r="FY5" s="26">
        <f t="shared" si="0"/>
        <v>0.85609554756111306</v>
      </c>
      <c r="FZ5" s="40">
        <f t="shared" si="1"/>
        <v>-2.5855516170413248E-7</v>
      </c>
      <c r="GA5" s="40">
        <f t="shared" si="2"/>
        <v>-3.982508621830567E-7</v>
      </c>
      <c r="GB5" s="40">
        <f t="shared" si="3"/>
        <v>-3.5795532480914611E-7</v>
      </c>
      <c r="GC5" s="40">
        <f t="shared" si="4"/>
        <v>-2.9460872581419893E-7</v>
      </c>
      <c r="GD5" s="40">
        <f t="shared" si="5"/>
        <v>-3.148011300999193E-7</v>
      </c>
      <c r="GE5" s="40">
        <f t="shared" si="6"/>
        <v>-2.1051077825087611E-7</v>
      </c>
      <c r="GF5" s="40">
        <f t="shared" si="7"/>
        <v>-3.1296818520664688E-7</v>
      </c>
      <c r="GG5" s="40">
        <f t="shared" si="8"/>
        <v>-1.723604282547359E-7</v>
      </c>
      <c r="GH5" s="40">
        <f t="shared" si="9"/>
        <v>-4.3752664457922456E-7</v>
      </c>
      <c r="GI5" s="40">
        <f t="shared" si="10"/>
        <v>0</v>
      </c>
      <c r="GJ5" s="40">
        <f t="shared" si="11"/>
        <v>4.3193201248188558E-8</v>
      </c>
      <c r="GK5" s="40">
        <f t="shared" si="12"/>
        <v>-1.4438837007476246E-7</v>
      </c>
      <c r="GL5" s="40">
        <f t="shared" si="13"/>
        <v>-1.3850996496688924E-7</v>
      </c>
      <c r="GM5" s="40">
        <f t="shared" si="14"/>
        <v>-2.4198144490397299E-5</v>
      </c>
      <c r="GN5" s="40">
        <f t="shared" si="15"/>
        <v>-1.0735279728790722E-6</v>
      </c>
      <c r="GO5" s="40">
        <f t="shared" si="16"/>
        <v>-5.0565874092460829E-6</v>
      </c>
      <c r="GP5" s="40">
        <f t="shared" si="17"/>
        <v>-2.9367411281155966E-6</v>
      </c>
      <c r="GQ5" s="40">
        <f t="shared" si="18"/>
        <v>0</v>
      </c>
      <c r="GR5" s="40">
        <f t="shared" si="19"/>
        <v>-9.8249105279738169E-8</v>
      </c>
      <c r="GS5" s="40">
        <f t="shared" si="20"/>
        <v>-4.8615215351802415E-7</v>
      </c>
      <c r="GT5" s="40">
        <f t="shared" si="21"/>
        <v>3.7383934059000337E-6</v>
      </c>
      <c r="GU5" s="40">
        <f t="shared" si="22"/>
        <v>0</v>
      </c>
      <c r="GV5" s="40">
        <f t="shared" si="23"/>
        <v>0</v>
      </c>
      <c r="GW5" s="40">
        <f t="shared" si="24"/>
        <v>0</v>
      </c>
      <c r="GX5" s="40">
        <f t="shared" si="25"/>
        <v>-4.5279747966096436E-7</v>
      </c>
      <c r="GY5" s="40">
        <f t="shared" si="26"/>
        <v>-6.9457929793284856E-7</v>
      </c>
      <c r="GZ5" s="40">
        <f t="shared" si="27"/>
        <v>4.8590076368499199E-5</v>
      </c>
      <c r="HA5" s="40">
        <f t="shared" si="28"/>
        <v>2.6336898397937944E-7</v>
      </c>
      <c r="HB5" s="40">
        <f t="shared" si="29"/>
        <v>-6.1592041899482766E-7</v>
      </c>
      <c r="HC5" s="40">
        <f t="shared" si="30"/>
        <v>-8.128198934737932E-7</v>
      </c>
      <c r="HD5" s="40">
        <f t="shared" si="31"/>
        <v>0.12577461668561551</v>
      </c>
      <c r="HE5" s="40">
        <f t="shared" si="32"/>
        <v>3.6541687351409155E-2</v>
      </c>
      <c r="HF5" s="40">
        <f t="shared" si="33"/>
        <v>-1.9716839698381547E-7</v>
      </c>
      <c r="HG5" s="40">
        <f t="shared" si="34"/>
        <v>-1.5849763571571062E-6</v>
      </c>
      <c r="HH5" s="40">
        <f t="shared" si="35"/>
        <v>-7.8998319713753878E-4</v>
      </c>
      <c r="HI5" s="40">
        <f t="shared" si="36"/>
        <v>0</v>
      </c>
      <c r="HJ5" s="40">
        <f t="shared" si="37"/>
        <v>-1.1559502499107951E-8</v>
      </c>
      <c r="HK5" s="40">
        <f t="shared" si="38"/>
        <v>0</v>
      </c>
      <c r="HL5" s="40">
        <f t="shared" si="39"/>
        <v>1.4837628793452377E-5</v>
      </c>
      <c r="HM5" s="40">
        <f t="shared" si="40"/>
        <v>-9.2587056325258125E-7</v>
      </c>
      <c r="HN5" s="40">
        <f t="shared" si="41"/>
        <v>-1.3704073077012655E-5</v>
      </c>
      <c r="HO5" s="40">
        <f t="shared" si="42"/>
        <v>0</v>
      </c>
      <c r="HP5" s="40">
        <f t="shared" si="43"/>
        <v>0</v>
      </c>
      <c r="HQ5" s="40">
        <f t="shared" si="44"/>
        <v>0</v>
      </c>
      <c r="HR5" s="40">
        <f t="shared" si="45"/>
        <v>0</v>
      </c>
      <c r="HS5" s="40">
        <f t="shared" si="46"/>
        <v>-4.8417686083127326E-6</v>
      </c>
      <c r="HT5" s="40">
        <f t="shared" si="47"/>
        <v>1.926692593151397E-7</v>
      </c>
      <c r="HU5" s="40">
        <f t="shared" si="48"/>
        <v>2.4075454169439554E-6</v>
      </c>
      <c r="HV5" s="40">
        <f t="shared" si="49"/>
        <v>-3.1306046232545352E-7</v>
      </c>
      <c r="HW5" s="40">
        <f t="shared" si="50"/>
        <v>-9.0128669681175707E-7</v>
      </c>
      <c r="HX5" s="40">
        <f t="shared" si="51"/>
        <v>-3.3320876300549622E-9</v>
      </c>
      <c r="HY5" s="40">
        <f t="shared" si="52"/>
        <v>-7.160955034040235E-7</v>
      </c>
      <c r="HZ5" s="40">
        <f t="shared" si="53"/>
        <v>0</v>
      </c>
      <c r="IA5" s="40">
        <f t="shared" si="54"/>
        <v>0</v>
      </c>
      <c r="IB5" s="40">
        <f t="shared" si="55"/>
        <v>0</v>
      </c>
      <c r="IC5" s="40">
        <f t="shared" si="56"/>
        <v>2.9236721664705519E-6</v>
      </c>
    </row>
    <row r="6" spans="1:237" x14ac:dyDescent="0.25">
      <c r="A6" s="17" t="s">
        <v>176</v>
      </c>
      <c r="B6" s="15">
        <v>8378.4734578900006</v>
      </c>
      <c r="C6" s="15">
        <v>1283.1929525999999</v>
      </c>
      <c r="D6" s="15">
        <v>5688.8718281900001</v>
      </c>
      <c r="E6" s="15">
        <v>1163.5620952299901</v>
      </c>
      <c r="F6" s="15">
        <v>1135.8169456000001</v>
      </c>
      <c r="G6" s="15">
        <v>1418.89536641</v>
      </c>
      <c r="H6" s="15">
        <v>479.69113076999997</v>
      </c>
      <c r="I6" s="17">
        <v>7.5488755000000003</v>
      </c>
      <c r="J6" s="17">
        <v>14.0437252299999</v>
      </c>
      <c r="K6" s="17">
        <v>1.0779299999999999E-3</v>
      </c>
      <c r="L6" s="17">
        <v>3.4953209999999998E-2</v>
      </c>
      <c r="M6" s="17">
        <v>10.498987349999901</v>
      </c>
      <c r="N6" s="17">
        <v>2.7725899999999901E-3</v>
      </c>
      <c r="O6" s="17">
        <v>0.74890542000000004</v>
      </c>
      <c r="P6" s="17">
        <v>9.9811109999999995E-2</v>
      </c>
      <c r="Q6" s="17">
        <v>0.15247711</v>
      </c>
      <c r="R6" s="17">
        <v>2.2423740000000001E-2</v>
      </c>
      <c r="S6" s="17">
        <v>0.1215</v>
      </c>
      <c r="T6" s="17">
        <v>8.1229099999999901E-3</v>
      </c>
      <c r="U6" s="17">
        <v>9.6073259999999994E-2</v>
      </c>
      <c r="V6" s="17">
        <v>0.11237398999999899</v>
      </c>
      <c r="W6" s="17">
        <v>9.0185989999999994E-2</v>
      </c>
      <c r="Y6" s="17">
        <v>1.52633E-3</v>
      </c>
      <c r="Z6" s="17">
        <v>52.288693689999903</v>
      </c>
      <c r="AA6" s="17">
        <v>16.591098299999999</v>
      </c>
      <c r="AB6" s="17">
        <v>2.6216869999999899E-2</v>
      </c>
      <c r="AC6" s="17">
        <v>0.13848848</v>
      </c>
      <c r="AD6" s="17">
        <v>0.89105405000000004</v>
      </c>
      <c r="AE6" s="17">
        <v>0.97769382000000005</v>
      </c>
      <c r="AG6" s="17">
        <v>1.62557365</v>
      </c>
      <c r="AH6" s="17">
        <v>0.23658810999999899</v>
      </c>
      <c r="AI6" s="17">
        <v>0.14217506999999999</v>
      </c>
      <c r="AJ6" s="17">
        <v>0.10689593999999999</v>
      </c>
      <c r="AL6" s="17">
        <v>21.269001249999999</v>
      </c>
      <c r="AN6" s="17">
        <v>6.3506870000000007E-2</v>
      </c>
      <c r="AO6" s="17">
        <v>10.1237867299999</v>
      </c>
      <c r="AP6" s="17">
        <v>1.1500539999999899E-2</v>
      </c>
      <c r="AQ6" s="5">
        <v>1.1000000000000001E-7</v>
      </c>
      <c r="AR6" s="5">
        <v>9.5000000000000001E-7</v>
      </c>
      <c r="AS6" s="17">
        <v>9.344E-5</v>
      </c>
      <c r="AT6" s="17">
        <v>1.8899999999999901E-4</v>
      </c>
      <c r="AU6" s="17">
        <v>4.2905999999999999E-4</v>
      </c>
      <c r="AV6" s="17">
        <v>4.5981E-4</v>
      </c>
      <c r="AW6" s="17">
        <v>5.334059E-2</v>
      </c>
      <c r="AX6" s="17">
        <v>4.7825924099999897</v>
      </c>
      <c r="AY6" s="17">
        <v>141.26236408</v>
      </c>
      <c r="AZ6" s="17">
        <v>7.4504249999999994E-2</v>
      </c>
      <c r="BA6" s="17">
        <v>6.1575597999999996</v>
      </c>
      <c r="BE6" s="17">
        <v>1.3216300000000001E-3</v>
      </c>
      <c r="BG6" s="17" t="s">
        <v>176</v>
      </c>
      <c r="BH6" s="17">
        <v>9.4954418791113396E-3</v>
      </c>
      <c r="BI6" s="17">
        <v>2.50329581922757E-2</v>
      </c>
      <c r="BJ6" s="17">
        <v>0</v>
      </c>
      <c r="BK6" s="17">
        <v>14.043729770280301</v>
      </c>
      <c r="BL6" s="17">
        <v>1.07793271725171E-3</v>
      </c>
      <c r="BM6" s="17">
        <v>7.5488657588003996</v>
      </c>
      <c r="BN6" s="17">
        <v>7.5488657588003996</v>
      </c>
      <c r="BO6" s="17">
        <v>3.0866243332072201E-2</v>
      </c>
      <c r="BP6" s="17">
        <v>7.66969136621633E-3</v>
      </c>
      <c r="BQ6" s="17">
        <v>1.43308210200154E-2</v>
      </c>
      <c r="BR6" s="17">
        <v>2.0622394081099001E-2</v>
      </c>
      <c r="BS6" s="17">
        <v>10.4989846073642</v>
      </c>
      <c r="BT6" s="17">
        <v>1.3216347271682899E-3</v>
      </c>
      <c r="BU6" s="17">
        <v>8.8723774401693403E-4</v>
      </c>
      <c r="BV6" s="17">
        <v>1.88537181594823E-3</v>
      </c>
      <c r="BW6" s="17">
        <v>1.5263291135038601E-3</v>
      </c>
      <c r="BX6" s="17">
        <v>0.74890506652892297</v>
      </c>
      <c r="BY6" s="17">
        <v>2.39546584726015E-2</v>
      </c>
      <c r="BZ6" s="17">
        <v>7.5856337520024006E-2</v>
      </c>
      <c r="CA6" s="17">
        <v>0.15247761559970499</v>
      </c>
      <c r="CB6" s="17">
        <v>0</v>
      </c>
      <c r="CC6" s="17">
        <v>929.15028507662703</v>
      </c>
      <c r="CD6" s="17">
        <v>2.2423795427947299E-2</v>
      </c>
      <c r="CE6" s="17">
        <v>2.3556533069682599E-3</v>
      </c>
      <c r="CF6" s="17">
        <v>5.7672510254876304E-3</v>
      </c>
      <c r="CG6" s="17">
        <v>0.121498618242143</v>
      </c>
      <c r="CH6" s="17">
        <v>9.60723993519116E-2</v>
      </c>
      <c r="CI6" s="17">
        <v>0.97770519342691198</v>
      </c>
      <c r="CJ6" s="17">
        <v>0.11237226954829101</v>
      </c>
      <c r="CK6" s="17">
        <v>0</v>
      </c>
      <c r="CL6" s="17">
        <v>0.14217201492003501</v>
      </c>
      <c r="CM6" s="17">
        <v>6.3507412960007795E-2</v>
      </c>
      <c r="CN6" s="17">
        <v>8378.4716484226592</v>
      </c>
      <c r="CO6" s="17">
        <v>9.0184800538830504E-2</v>
      </c>
      <c r="CP6" s="17">
        <v>0</v>
      </c>
      <c r="CQ6" s="17">
        <v>41.594755476474099</v>
      </c>
      <c r="CR6" s="17">
        <v>41.025957555294298</v>
      </c>
      <c r="CS6" s="17">
        <v>0.66687336437670997</v>
      </c>
      <c r="CT6" s="17">
        <v>4.7825907697555197</v>
      </c>
      <c r="CU6" s="17">
        <v>34.896705970343</v>
      </c>
      <c r="CV6" s="17">
        <v>0</v>
      </c>
      <c r="CW6" s="17">
        <v>5.46140434919029E-3</v>
      </c>
      <c r="CX6" s="17">
        <v>52.288679612153999</v>
      </c>
      <c r="CY6" s="17">
        <v>52.288679612153999</v>
      </c>
      <c r="CZ6" s="17">
        <v>2.6008484316805501E-4</v>
      </c>
      <c r="DA6" s="17">
        <v>0</v>
      </c>
      <c r="DB6" s="17">
        <v>16.591095729204</v>
      </c>
      <c r="DC6" s="17">
        <v>141.26233620860901</v>
      </c>
      <c r="DD6" s="17">
        <v>1.0486597383870699E-2</v>
      </c>
      <c r="DE6" s="17">
        <v>1.31085256841113E-2</v>
      </c>
      <c r="DF6" s="17">
        <v>0</v>
      </c>
      <c r="DG6" s="17">
        <v>4.11304240458523E-2</v>
      </c>
      <c r="DH6" s="17">
        <v>5.1997131102133496E-3</v>
      </c>
      <c r="DI6" s="17">
        <v>1.29944277934973E-4</v>
      </c>
      <c r="DJ6" s="17">
        <v>8.5715578617182306E-2</v>
      </c>
      <c r="DK6" s="17">
        <v>1.2552127949758801E-2</v>
      </c>
      <c r="DL6" s="17">
        <v>3.6007010403200999E-2</v>
      </c>
      <c r="DM6" s="17">
        <v>0.102481466820646</v>
      </c>
      <c r="DN6" s="17">
        <v>0.29404778682216898</v>
      </c>
      <c r="DO6" s="17">
        <v>0.59700589600262299</v>
      </c>
      <c r="DP6" s="17">
        <v>1.3013363571784101E-3</v>
      </c>
      <c r="DQ6" s="17">
        <v>7.4504567245929604E-2</v>
      </c>
      <c r="DR6" s="17">
        <v>0</v>
      </c>
      <c r="DS6" s="17">
        <v>1.64592193063845</v>
      </c>
      <c r="DT6" s="17">
        <v>1283.1926596508399</v>
      </c>
      <c r="DU6" s="17">
        <v>0</v>
      </c>
      <c r="DV6" s="17">
        <v>9.70010771131114E-2</v>
      </c>
      <c r="DW6" s="17">
        <v>0.13958690996079101</v>
      </c>
      <c r="DX6" s="17">
        <v>304.80664288132999</v>
      </c>
      <c r="DY6" s="17">
        <v>5119.9824024775498</v>
      </c>
      <c r="DZ6" s="17">
        <v>568.88712476716398</v>
      </c>
      <c r="EA6" s="17">
        <v>5688.8695272447103</v>
      </c>
      <c r="EB6" s="5">
        <v>7.9162751042201397E-5</v>
      </c>
      <c r="EC6" s="17">
        <v>4.8081427082847696</v>
      </c>
      <c r="ED6" s="17">
        <v>5.1831588324436299E-3</v>
      </c>
      <c r="EE6" s="17">
        <v>1.1500660183205899E-2</v>
      </c>
      <c r="EF6" s="5">
        <v>1.0999898014186701E-7</v>
      </c>
      <c r="EG6" s="5">
        <v>9.4999412027315199E-7</v>
      </c>
      <c r="EH6" s="5">
        <v>9.3441979175140698E-5</v>
      </c>
      <c r="EI6" s="17">
        <v>1.8899748281305301E-4</v>
      </c>
      <c r="EJ6" s="17">
        <v>4.2906138217981899E-4</v>
      </c>
      <c r="EK6" s="17">
        <v>4.5980914980737098E-4</v>
      </c>
      <c r="EL6" s="17">
        <v>5.3340477548925402E-2</v>
      </c>
      <c r="EM6" s="17">
        <v>6.9854703310649997</v>
      </c>
      <c r="EN6" s="17">
        <v>83.516476343632306</v>
      </c>
      <c r="EO6" s="17">
        <v>11.054525243154499</v>
      </c>
      <c r="EP6" s="17">
        <v>27.6099694877086</v>
      </c>
      <c r="EQ6" s="17">
        <v>67.162558647924001</v>
      </c>
      <c r="ER6" s="17">
        <v>13.6165328639925</v>
      </c>
      <c r="ES6" s="17">
        <v>0.57850115356845599</v>
      </c>
      <c r="ET6" s="17">
        <v>2.6216863454836602E-3</v>
      </c>
      <c r="EU6" s="17">
        <v>27.474089097302802</v>
      </c>
      <c r="EV6" s="17">
        <v>1163.5616671057901</v>
      </c>
      <c r="EW6" s="17">
        <v>1135.8165208770699</v>
      </c>
      <c r="EX6" s="17">
        <v>27.745146228719701</v>
      </c>
      <c r="EY6" s="17">
        <v>0.383532715457155</v>
      </c>
      <c r="EZ6" s="17">
        <v>1.33309038399003E-2</v>
      </c>
      <c r="FA6" s="17">
        <v>97.835748211532405</v>
      </c>
      <c r="FB6" s="17">
        <v>0.58544995011932399</v>
      </c>
      <c r="FC6" s="17">
        <v>189.502841885381</v>
      </c>
      <c r="FD6" s="17">
        <v>39.163298749695997</v>
      </c>
      <c r="FE6" s="17">
        <v>20.387144076188399</v>
      </c>
      <c r="FF6" s="17">
        <v>473.764413900725</v>
      </c>
      <c r="FG6" s="17">
        <v>0.106811035349647</v>
      </c>
      <c r="FH6" s="17">
        <v>19.8707545549115</v>
      </c>
      <c r="FI6" s="17">
        <v>58.474781608218798</v>
      </c>
      <c r="FJ6" s="17">
        <v>101.170623380927</v>
      </c>
      <c r="FK6" s="17">
        <v>5.3708670274480903E-2</v>
      </c>
      <c r="FL6" s="17">
        <v>0</v>
      </c>
      <c r="FM6" s="17">
        <v>1418.89443923063</v>
      </c>
      <c r="FN6" s="17">
        <v>0.65197865446560099</v>
      </c>
      <c r="FO6" s="17">
        <v>6.15746388486364</v>
      </c>
      <c r="FP6" s="17">
        <v>2.40384363498073E-3</v>
      </c>
      <c r="FQ6" s="17">
        <v>5.2368924223946999E-3</v>
      </c>
      <c r="FR6" s="17">
        <v>5.6865909483278099</v>
      </c>
      <c r="FS6" s="17">
        <v>21.268997663763301</v>
      </c>
      <c r="FT6" s="17">
        <v>3.59620057282031E-2</v>
      </c>
      <c r="FU6" s="17">
        <v>479.691061455799</v>
      </c>
      <c r="FV6" s="17">
        <v>10.123787036467199</v>
      </c>
      <c r="FW6" s="17">
        <v>0.23148393223938701</v>
      </c>
      <c r="FY6" s="26">
        <f t="shared" si="0"/>
        <v>0.63542281141591861</v>
      </c>
      <c r="FZ6" s="40">
        <f t="shared" si="1"/>
        <v>-2.1596623186068535E-7</v>
      </c>
      <c r="GA6" s="40">
        <f t="shared" si="2"/>
        <v>-2.2829704557741966E-7</v>
      </c>
      <c r="GB6" s="40">
        <f t="shared" si="3"/>
        <v>-4.0446425218927891E-7</v>
      </c>
      <c r="GC6" s="40">
        <f t="shared" si="4"/>
        <v>-3.6794271807728679E-7</v>
      </c>
      <c r="GD6" s="40">
        <f t="shared" si="5"/>
        <v>-3.7393607461597419E-7</v>
      </c>
      <c r="GE6" s="40">
        <f t="shared" si="6"/>
        <v>-6.5345154537774499E-7</v>
      </c>
      <c r="GF6" s="40">
        <f t="shared" si="7"/>
        <v>-1.4449756629777678E-7</v>
      </c>
      <c r="GG6" s="40">
        <f t="shared" si="8"/>
        <v>-1.2904173079463803E-6</v>
      </c>
      <c r="GH6" s="40">
        <f t="shared" si="9"/>
        <v>3.2329601485185705E-7</v>
      </c>
      <c r="GI6" s="40">
        <f t="shared" si="10"/>
        <v>2.520805349230946E-6</v>
      </c>
      <c r="GJ6" s="40">
        <f t="shared" si="11"/>
        <v>1.4594122845601342E-7</v>
      </c>
      <c r="GK6" s="40">
        <f t="shared" si="12"/>
        <v>-2.612285937052634E-7</v>
      </c>
      <c r="GL6" s="40">
        <f t="shared" si="13"/>
        <v>7.0547629379136118E-6</v>
      </c>
      <c r="GM6" s="40">
        <f t="shared" si="14"/>
        <v>-4.7198360117987873E-7</v>
      </c>
      <c r="GN6" s="40">
        <f t="shared" si="15"/>
        <v>-1.1422313055672281E-6</v>
      </c>
      <c r="GO6" s="40">
        <f t="shared" si="16"/>
        <v>3.3159056135826937E-6</v>
      </c>
      <c r="GP6" s="40">
        <f t="shared" si="17"/>
        <v>2.471842221588875E-6</v>
      </c>
      <c r="GQ6" s="40">
        <f t="shared" si="18"/>
        <v>-1.1372492650157414E-5</v>
      </c>
      <c r="GR6" s="40">
        <f t="shared" si="19"/>
        <v>-6.9772336523437132E-7</v>
      </c>
      <c r="GS6" s="40">
        <f t="shared" si="20"/>
        <v>-8.9582479911039938E-6</v>
      </c>
      <c r="GT6" s="40">
        <f t="shared" si="21"/>
        <v>-1.5310052690904683E-5</v>
      </c>
      <c r="GU6" s="40">
        <f t="shared" si="22"/>
        <v>-1.3188979457786591E-5</v>
      </c>
      <c r="GV6" s="40">
        <f t="shared" si="23"/>
        <v>0</v>
      </c>
      <c r="GW6" s="40">
        <f t="shared" si="24"/>
        <v>-5.8080240835900058E-7</v>
      </c>
      <c r="GX6" s="40">
        <f t="shared" si="25"/>
        <v>-2.6923307718467841E-7</v>
      </c>
      <c r="GY6" s="40">
        <f t="shared" si="26"/>
        <v>-1.5495032050955439E-7</v>
      </c>
      <c r="GZ6" s="40">
        <f t="shared" si="27"/>
        <v>-2.310975117966356E-6</v>
      </c>
      <c r="HA6" s="40">
        <f t="shared" si="28"/>
        <v>-2.0046093378500315E-8</v>
      </c>
      <c r="HB6" s="40">
        <f t="shared" si="29"/>
        <v>-4.1206839038204467E-7</v>
      </c>
      <c r="HC6" s="40">
        <f t="shared" si="30"/>
        <v>1.1632912757831934E-5</v>
      </c>
      <c r="HD6" s="40">
        <f t="shared" si="31"/>
        <v>1.3013363571784101E+47</v>
      </c>
      <c r="HE6" s="40">
        <f t="shared" si="32"/>
        <v>1.2517599949070328E-2</v>
      </c>
      <c r="HF6" s="40">
        <f t="shared" si="33"/>
        <v>-5.195785053593833E-7</v>
      </c>
      <c r="HG6" s="40">
        <f t="shared" si="34"/>
        <v>-2.1488155166590665E-5</v>
      </c>
      <c r="HH6" s="40">
        <f t="shared" si="35"/>
        <v>-7.9427385504997144E-4</v>
      </c>
      <c r="HI6" s="40">
        <f t="shared" si="36"/>
        <v>0</v>
      </c>
      <c r="HJ6" s="40">
        <f t="shared" si="37"/>
        <v>-1.6861330984349215E-7</v>
      </c>
      <c r="HK6" s="40">
        <f t="shared" si="38"/>
        <v>0</v>
      </c>
      <c r="HL6" s="40">
        <f t="shared" si="39"/>
        <v>8.5496263284232336E-6</v>
      </c>
      <c r="HM6" s="40">
        <f t="shared" si="40"/>
        <v>3.0272002730926206E-8</v>
      </c>
      <c r="HN6" s="40">
        <f t="shared" si="41"/>
        <v>1.0450222859101024E-5</v>
      </c>
      <c r="HO6" s="40">
        <f t="shared" si="42"/>
        <v>-9.2714375727297504E-6</v>
      </c>
      <c r="HP6" s="40">
        <f t="shared" si="43"/>
        <v>-6.1891861558064175E-6</v>
      </c>
      <c r="HQ6" s="40">
        <f t="shared" si="44"/>
        <v>2.1181240803700533E-5</v>
      </c>
      <c r="HR6" s="40">
        <f t="shared" si="45"/>
        <v>-1.3318449449722743E-5</v>
      </c>
      <c r="HS6" s="40">
        <f t="shared" si="46"/>
        <v>3.2214138325718933E-6</v>
      </c>
      <c r="HT6" s="40">
        <f t="shared" si="47"/>
        <v>-1.8490085666387585E-6</v>
      </c>
      <c r="HU6" s="40">
        <f t="shared" si="48"/>
        <v>-2.1081708057192714E-6</v>
      </c>
      <c r="HV6" s="40">
        <f t="shared" si="49"/>
        <v>-3.4296137521465224E-7</v>
      </c>
      <c r="HW6" s="40">
        <f t="shared" si="50"/>
        <v>-1.9730231166036056E-7</v>
      </c>
      <c r="HX6" s="40">
        <f t="shared" si="51"/>
        <v>4.2580917143611081E-6</v>
      </c>
      <c r="HY6" s="40">
        <f t="shared" si="52"/>
        <v>-1.5576809560101513E-5</v>
      </c>
      <c r="HZ6" s="40">
        <f t="shared" si="53"/>
        <v>0</v>
      </c>
      <c r="IA6" s="40">
        <f t="shared" si="54"/>
        <v>0</v>
      </c>
      <c r="IB6" s="40">
        <f t="shared" si="55"/>
        <v>0</v>
      </c>
      <c r="IC6" s="40">
        <f t="shared" si="56"/>
        <v>3.5767713277075813E-6</v>
      </c>
    </row>
    <row r="7" spans="1:237" x14ac:dyDescent="0.25">
      <c r="A7" s="17" t="s">
        <v>177</v>
      </c>
      <c r="B7" s="15">
        <v>6658.1824549999901</v>
      </c>
      <c r="C7" s="15">
        <v>84.398584999999997</v>
      </c>
      <c r="D7" s="15">
        <v>17777.9437</v>
      </c>
      <c r="E7" s="15">
        <v>1514.3914549999899</v>
      </c>
      <c r="F7" s="15">
        <v>1243.95947</v>
      </c>
      <c r="G7" s="15">
        <v>10450.678899999901</v>
      </c>
      <c r="H7" s="15">
        <v>455.794569999999</v>
      </c>
      <c r="I7" s="17">
        <v>5.3312075899999902</v>
      </c>
      <c r="J7" s="17">
        <v>3.1813623899999901</v>
      </c>
      <c r="K7" s="17">
        <v>0.17169999999999999</v>
      </c>
      <c r="L7" s="17">
        <v>0.37486455999999901</v>
      </c>
      <c r="M7" s="17">
        <v>4.35128965</v>
      </c>
      <c r="N7" s="17">
        <v>4.4386050000000003E-2</v>
      </c>
      <c r="O7" s="17">
        <v>8.9599999999999992E-3</v>
      </c>
      <c r="P7" s="17">
        <v>3.0833599999999999E-2</v>
      </c>
      <c r="Q7" s="17">
        <v>3.0462099999999999E-2</v>
      </c>
      <c r="R7" s="17">
        <v>1.8954200000000001E-2</v>
      </c>
      <c r="S7" s="17">
        <v>18.2745</v>
      </c>
      <c r="T7" s="17">
        <v>0.35564217999999898</v>
      </c>
      <c r="U7" s="17">
        <v>1.96312999999999E-2</v>
      </c>
      <c r="V7" s="17">
        <v>2.03085E-2</v>
      </c>
      <c r="Z7" s="17">
        <v>44.374572530000002</v>
      </c>
      <c r="AA7" s="17">
        <v>14.392061</v>
      </c>
      <c r="AB7" s="17">
        <v>6.4565419999999998E-2</v>
      </c>
      <c r="AC7" s="17">
        <v>2.0680029999999999E-2</v>
      </c>
      <c r="AD7" s="17">
        <v>5.6908810299999999</v>
      </c>
      <c r="AE7" s="17">
        <v>0.86771299999999996</v>
      </c>
      <c r="AG7" s="17">
        <v>0.16844039999999899</v>
      </c>
      <c r="AH7" s="17">
        <v>2.1721198599999898</v>
      </c>
      <c r="AI7" s="17">
        <v>2.5723300000000001E-2</v>
      </c>
      <c r="AJ7" s="17">
        <v>2.23387E-2</v>
      </c>
      <c r="AL7" s="17">
        <v>9.9844382799999902</v>
      </c>
      <c r="AN7" s="17">
        <v>1.21850999999999E-2</v>
      </c>
      <c r="AO7" s="17">
        <v>4.4854000000000003</v>
      </c>
      <c r="AP7" s="17">
        <v>7.2789000000000003E-4</v>
      </c>
      <c r="AQ7" s="5"/>
      <c r="AR7" s="5"/>
      <c r="AT7" s="5"/>
      <c r="AU7" s="17">
        <v>1.05699999999999E-5</v>
      </c>
      <c r="AV7" s="5">
        <v>3.0900000000000001E-6</v>
      </c>
      <c r="AW7" s="17">
        <v>1.8565299999999999E-3</v>
      </c>
      <c r="AX7" s="17">
        <v>2.1896357100000001</v>
      </c>
      <c r="AY7" s="17">
        <v>14.2474729</v>
      </c>
      <c r="AZ7" s="17">
        <v>0.4864696</v>
      </c>
      <c r="BA7" s="17">
        <v>1.2861899999999999</v>
      </c>
      <c r="BE7" s="17">
        <v>1.1188000000000001E-4</v>
      </c>
      <c r="BG7" s="17" t="s">
        <v>177</v>
      </c>
      <c r="BH7" s="17">
        <v>0</v>
      </c>
      <c r="BI7" s="17">
        <v>0</v>
      </c>
      <c r="BJ7" s="17">
        <v>0</v>
      </c>
      <c r="BK7" s="17">
        <v>3.18136080369145</v>
      </c>
      <c r="BL7" s="17">
        <v>0.17170021466845201</v>
      </c>
      <c r="BM7" s="17">
        <v>5.3312032197384198</v>
      </c>
      <c r="BN7" s="17">
        <v>5.3312032197384198</v>
      </c>
      <c r="BO7" s="17">
        <v>2.5396244998362998E-3</v>
      </c>
      <c r="BP7" s="17">
        <v>0</v>
      </c>
      <c r="BQ7" s="17">
        <v>0.153694352792208</v>
      </c>
      <c r="BR7" s="17">
        <v>0.22117011544304599</v>
      </c>
      <c r="BS7" s="17">
        <v>4.3512896725232402</v>
      </c>
      <c r="BT7" s="17">
        <v>1.1187977108043001E-4</v>
      </c>
      <c r="BU7" s="17">
        <v>1.4203541184389001E-2</v>
      </c>
      <c r="BV7" s="17">
        <v>3.0182498752294201E-2</v>
      </c>
      <c r="BW7" s="17">
        <v>0</v>
      </c>
      <c r="BX7" s="17">
        <v>8.9599219276473904E-3</v>
      </c>
      <c r="BY7" s="17">
        <v>7.4000352827703203E-3</v>
      </c>
      <c r="BZ7" s="17">
        <v>2.3433528177824701E-2</v>
      </c>
      <c r="CA7" s="17">
        <v>3.0462179799335201E-2</v>
      </c>
      <c r="CB7" s="17">
        <v>0</v>
      </c>
      <c r="CC7" s="17">
        <v>384.11976229669602</v>
      </c>
      <c r="CD7" s="17">
        <v>1.8954310245076801E-2</v>
      </c>
      <c r="CE7" s="17">
        <v>0.103136129941301</v>
      </c>
      <c r="CF7" s="17">
        <v>0.25250580535943601</v>
      </c>
      <c r="CG7" s="17">
        <v>18.274489962356</v>
      </c>
      <c r="CH7" s="17">
        <v>1.9631246808710399E-2</v>
      </c>
      <c r="CI7" s="17">
        <v>0.86771279392948997</v>
      </c>
      <c r="CJ7" s="17">
        <v>2.0308474392136101E-2</v>
      </c>
      <c r="CK7" s="17">
        <v>0</v>
      </c>
      <c r="CL7" s="17">
        <v>2.5723305164878099E-2</v>
      </c>
      <c r="CM7" s="17">
        <v>1.2185062859284499E-2</v>
      </c>
      <c r="CN7" s="17">
        <v>6658.1805353404197</v>
      </c>
      <c r="CO7" s="17">
        <v>0</v>
      </c>
      <c r="CP7" s="17">
        <v>0</v>
      </c>
      <c r="CQ7" s="17">
        <v>3.5629637948403601</v>
      </c>
      <c r="CR7" s="17">
        <v>10.5298140191326</v>
      </c>
      <c r="CS7" s="17">
        <v>9.2480265041748902E-2</v>
      </c>
      <c r="CT7" s="17">
        <v>2.1896356171412399</v>
      </c>
      <c r="CU7" s="17">
        <v>3.3836396696761901</v>
      </c>
      <c r="CV7" s="17">
        <v>0</v>
      </c>
      <c r="CW7" s="17">
        <v>0</v>
      </c>
      <c r="CX7" s="17">
        <v>44.3745483489419</v>
      </c>
      <c r="CY7" s="17">
        <v>44.3745483489419</v>
      </c>
      <c r="CZ7" s="17">
        <v>0</v>
      </c>
      <c r="DA7" s="17">
        <v>0</v>
      </c>
      <c r="DB7" s="17">
        <v>14.392056944207599</v>
      </c>
      <c r="DC7" s="17">
        <v>14.2474080313744</v>
      </c>
      <c r="DD7" s="17">
        <v>1.4373904958611501E-2</v>
      </c>
      <c r="DE7" s="17">
        <v>4.6641072276074898E-2</v>
      </c>
      <c r="DF7" s="17">
        <v>0</v>
      </c>
      <c r="DG7" s="17">
        <v>2.4006734289712202</v>
      </c>
      <c r="DH7" s="17">
        <v>0</v>
      </c>
      <c r="DI7" s="17">
        <v>0</v>
      </c>
      <c r="DJ7" s="17">
        <v>1.3116586965746301E-3</v>
      </c>
      <c r="DK7" s="17">
        <v>0</v>
      </c>
      <c r="DL7" s="17">
        <v>5.3767898555421396E-3</v>
      </c>
      <c r="DM7" s="17">
        <v>1.53032120317245E-2</v>
      </c>
      <c r="DN7" s="17">
        <v>1.8779893602694</v>
      </c>
      <c r="DO7" s="17">
        <v>3.8128901891422302</v>
      </c>
      <c r="DP7" s="17">
        <v>0</v>
      </c>
      <c r="DQ7" s="17">
        <v>0.48646957739304503</v>
      </c>
      <c r="DR7" s="17">
        <v>0</v>
      </c>
      <c r="DS7" s="17">
        <v>0.17094441294912399</v>
      </c>
      <c r="DT7" s="17">
        <v>84.398561696346405</v>
      </c>
      <c r="DU7" s="17">
        <v>0</v>
      </c>
      <c r="DV7" s="17">
        <v>0.89056880389666904</v>
      </c>
      <c r="DW7" s="17">
        <v>1.2815495052861301</v>
      </c>
      <c r="DX7" s="17">
        <v>369.85429981021599</v>
      </c>
      <c r="DY7" s="17">
        <v>16000.1438911066</v>
      </c>
      <c r="DZ7" s="17">
        <v>1777.79407885249</v>
      </c>
      <c r="EA7" s="17">
        <v>17777.937969959101</v>
      </c>
      <c r="EB7" s="17">
        <v>0</v>
      </c>
      <c r="EC7" s="17">
        <v>8.2865273570556504</v>
      </c>
      <c r="ED7" s="17">
        <v>0</v>
      </c>
      <c r="EE7" s="17">
        <v>7.2789660684402795E-4</v>
      </c>
      <c r="EF7" s="17">
        <v>0</v>
      </c>
      <c r="EG7" s="17">
        <v>0</v>
      </c>
      <c r="EH7" s="17">
        <v>0</v>
      </c>
      <c r="EI7" s="17">
        <v>0</v>
      </c>
      <c r="EJ7" s="5">
        <v>1.05699148112016E-5</v>
      </c>
      <c r="EK7" s="5">
        <v>3.0899964615817001E-6</v>
      </c>
      <c r="EL7" s="17">
        <v>1.8565593904378899E-3</v>
      </c>
      <c r="EM7" s="17">
        <v>62.056285791806502</v>
      </c>
      <c r="EN7" s="17">
        <v>96.3377069232683</v>
      </c>
      <c r="EO7" s="17">
        <v>37.354705996307203</v>
      </c>
      <c r="EP7" s="17">
        <v>6.8157993457784203</v>
      </c>
      <c r="EQ7" s="17">
        <v>58.993402974586203</v>
      </c>
      <c r="ER7" s="17">
        <v>32.928737206457299</v>
      </c>
      <c r="ES7" s="17">
        <v>0</v>
      </c>
      <c r="ET7" s="17">
        <v>3.5529842624051301E-3</v>
      </c>
      <c r="EU7" s="17">
        <v>7.0193123307814798</v>
      </c>
      <c r="EV7" s="17">
        <v>1597.5418779307799</v>
      </c>
      <c r="EW7" s="17">
        <v>1243.9591013858601</v>
      </c>
      <c r="EX7" s="17">
        <v>353.58277654491599</v>
      </c>
      <c r="EY7" s="17">
        <v>2.4254658090687099E-2</v>
      </c>
      <c r="EZ7" s="17">
        <v>0.28659135236142502</v>
      </c>
      <c r="FA7" s="17">
        <v>599.47867179153104</v>
      </c>
      <c r="FB7" s="17">
        <v>2.5681379211516898E-2</v>
      </c>
      <c r="FC7" s="17">
        <v>54.783411900108597</v>
      </c>
      <c r="FD7" s="17">
        <v>13.357014876348201</v>
      </c>
      <c r="FE7" s="17">
        <v>5.8540100912162298</v>
      </c>
      <c r="FF7" s="17">
        <v>136.99134123910699</v>
      </c>
      <c r="FG7" s="17">
        <v>2.2320893202599199E-2</v>
      </c>
      <c r="FH7" s="17">
        <v>8.0855379864980996</v>
      </c>
      <c r="FI7" s="17">
        <v>98.784028204941706</v>
      </c>
      <c r="FJ7" s="17">
        <v>124.84380380165</v>
      </c>
      <c r="FK7" s="17">
        <v>4.3620484455793003</v>
      </c>
      <c r="FL7" s="17">
        <v>0</v>
      </c>
      <c r="FM7" s="17">
        <v>10450.675064428</v>
      </c>
      <c r="FN7" s="17">
        <v>6.19965952464194E-2</v>
      </c>
      <c r="FO7" s="17">
        <v>1.2861896151832299</v>
      </c>
      <c r="FP7" s="17">
        <v>253.756913958762</v>
      </c>
      <c r="FQ7" s="17">
        <v>0</v>
      </c>
      <c r="FR7" s="17">
        <v>44.904699037380901</v>
      </c>
      <c r="FS7" s="17">
        <v>9.9844361605783494</v>
      </c>
      <c r="FT7" s="17">
        <v>0</v>
      </c>
      <c r="FU7" s="17">
        <v>455.794432386778</v>
      </c>
      <c r="FV7" s="17">
        <v>4.4853975984365997</v>
      </c>
      <c r="FW7" s="17">
        <v>136.543574474309</v>
      </c>
      <c r="FY7" s="26">
        <f t="shared" si="0"/>
        <v>0.81144979738665401</v>
      </c>
      <c r="FZ7" s="40">
        <f t="shared" si="1"/>
        <v>-2.883158554681122E-7</v>
      </c>
      <c r="GA7" s="40">
        <f t="shared" si="2"/>
        <v>-2.761142688791622E-7</v>
      </c>
      <c r="GB7" s="40">
        <f t="shared" si="3"/>
        <v>-3.2231179238827977E-7</v>
      </c>
      <c r="GC7" s="40">
        <f t="shared" si="4"/>
        <v>5.4906822576326904E-2</v>
      </c>
      <c r="GD7" s="40">
        <f t="shared" si="5"/>
        <v>-2.9632327162213331E-7</v>
      </c>
      <c r="GE7" s="40">
        <f t="shared" si="6"/>
        <v>-3.6701652949155648E-7</v>
      </c>
      <c r="GF7" s="40">
        <f t="shared" si="7"/>
        <v>-3.0191939539738426E-7</v>
      </c>
      <c r="GG7" s="40">
        <f t="shared" si="8"/>
        <v>-8.1975077815489282E-7</v>
      </c>
      <c r="GH7" s="40">
        <f t="shared" si="9"/>
        <v>-4.9862554013541471E-7</v>
      </c>
      <c r="GI7" s="40">
        <f t="shared" si="10"/>
        <v>1.2502530693904708E-6</v>
      </c>
      <c r="GJ7" s="40">
        <f t="shared" si="11"/>
        <v>-2.4479439994254209E-7</v>
      </c>
      <c r="GK7" s="40">
        <f t="shared" si="12"/>
        <v>5.1762217580324447E-9</v>
      </c>
      <c r="GL7" s="40">
        <f t="shared" si="13"/>
        <v>-2.2672251299509247E-7</v>
      </c>
      <c r="GM7" s="40">
        <f t="shared" si="14"/>
        <v>-8.7134322108099626E-6</v>
      </c>
      <c r="GN7" s="40">
        <f t="shared" si="15"/>
        <v>-1.1850515339569435E-6</v>
      </c>
      <c r="GO7" s="40">
        <f t="shared" si="16"/>
        <v>2.6196268544271851E-6</v>
      </c>
      <c r="GP7" s="40">
        <f t="shared" si="17"/>
        <v>5.8163930316348823E-6</v>
      </c>
      <c r="GQ7" s="40">
        <f t="shared" si="18"/>
        <v>-5.4927051353189736E-7</v>
      </c>
      <c r="GR7" s="40">
        <f t="shared" si="19"/>
        <v>-6.8804904402577802E-7</v>
      </c>
      <c r="GS7" s="40">
        <f t="shared" si="20"/>
        <v>-2.7095143725305426E-6</v>
      </c>
      <c r="GT7" s="40">
        <f t="shared" si="21"/>
        <v>-1.2609431469002837E-6</v>
      </c>
      <c r="GU7" s="40">
        <f t="shared" si="22"/>
        <v>0</v>
      </c>
      <c r="GV7" s="40">
        <f t="shared" si="23"/>
        <v>0</v>
      </c>
      <c r="GW7" s="40">
        <f t="shared" si="24"/>
        <v>0</v>
      </c>
      <c r="GX7" s="40">
        <f t="shared" si="25"/>
        <v>-5.4493050237945834E-7</v>
      </c>
      <c r="GY7" s="40">
        <f t="shared" si="26"/>
        <v>-2.8180761605946467E-7</v>
      </c>
      <c r="GZ7" s="40">
        <f t="shared" si="27"/>
        <v>3.936313109291938E-5</v>
      </c>
      <c r="HA7" s="40">
        <f t="shared" si="28"/>
        <v>-1.3594145346975154E-6</v>
      </c>
      <c r="HB7" s="40">
        <f t="shared" si="29"/>
        <v>-2.6016856833300272E-7</v>
      </c>
      <c r="HC7" s="40">
        <f t="shared" si="30"/>
        <v>-2.3748694555611268E-7</v>
      </c>
      <c r="HD7" s="40">
        <f t="shared" si="31"/>
        <v>0</v>
      </c>
      <c r="HE7" s="40">
        <f t="shared" si="32"/>
        <v>1.4865869168709026E-2</v>
      </c>
      <c r="HF7" s="40">
        <f t="shared" si="33"/>
        <v>-7.1396483187870962E-7</v>
      </c>
      <c r="HG7" s="40">
        <f t="shared" si="34"/>
        <v>2.0078598384048459E-7</v>
      </c>
      <c r="HH7" s="40">
        <f t="shared" si="35"/>
        <v>-7.9712773799730163E-4</v>
      </c>
      <c r="HI7" s="40">
        <f t="shared" si="36"/>
        <v>0</v>
      </c>
      <c r="HJ7" s="40">
        <f t="shared" si="37"/>
        <v>-2.1227249660118003E-7</v>
      </c>
      <c r="HK7" s="40">
        <f t="shared" si="38"/>
        <v>0</v>
      </c>
      <c r="HL7" s="40">
        <f t="shared" si="39"/>
        <v>-3.0480435450463189E-6</v>
      </c>
      <c r="HM7" s="40">
        <f t="shared" si="40"/>
        <v>-5.3541788928282163E-7</v>
      </c>
      <c r="HN7" s="40">
        <f t="shared" si="41"/>
        <v>9.0767066835955333E-6</v>
      </c>
      <c r="HO7" s="40">
        <f t="shared" si="42"/>
        <v>0</v>
      </c>
      <c r="HP7" s="40">
        <f t="shared" si="43"/>
        <v>0</v>
      </c>
      <c r="HQ7" s="40">
        <f t="shared" si="44"/>
        <v>0</v>
      </c>
      <c r="HR7" s="40">
        <f t="shared" si="45"/>
        <v>0</v>
      </c>
      <c r="HS7" s="40">
        <f t="shared" si="46"/>
        <v>-8.0594889593216556E-6</v>
      </c>
      <c r="HT7" s="40">
        <f t="shared" si="47"/>
        <v>-1.1451191909184601E-6</v>
      </c>
      <c r="HU7" s="40">
        <f t="shared" si="48"/>
        <v>1.5830844581046114E-5</v>
      </c>
      <c r="HV7" s="40">
        <f t="shared" si="49"/>
        <v>-4.2408314685679099E-8</v>
      </c>
      <c r="HW7" s="40">
        <f t="shared" si="50"/>
        <v>-4.5529916817709076E-6</v>
      </c>
      <c r="HX7" s="40">
        <f t="shared" si="51"/>
        <v>-4.6471464968604425E-8</v>
      </c>
      <c r="HY7" s="40">
        <f t="shared" si="52"/>
        <v>-2.9919123147039179E-7</v>
      </c>
      <c r="HZ7" s="40">
        <f t="shared" si="53"/>
        <v>0</v>
      </c>
      <c r="IA7" s="40">
        <f t="shared" si="54"/>
        <v>0</v>
      </c>
      <c r="IB7" s="40">
        <f t="shared" si="55"/>
        <v>0</v>
      </c>
      <c r="IC7" s="40">
        <f t="shared" si="56"/>
        <v>-2.0461170003557628E-6</v>
      </c>
    </row>
    <row r="8" spans="1:237" x14ac:dyDescent="0.25">
      <c r="A8" s="17" t="s">
        <v>178</v>
      </c>
      <c r="B8" s="15">
        <v>608.86368350999999</v>
      </c>
      <c r="C8" s="15">
        <v>224.04563880999899</v>
      </c>
      <c r="D8" s="15">
        <v>3076.3545093500002</v>
      </c>
      <c r="E8" s="15">
        <v>366.45224680000001</v>
      </c>
      <c r="F8" s="15">
        <v>345.904402099999</v>
      </c>
      <c r="G8" s="15">
        <v>661.09097489999999</v>
      </c>
      <c r="H8" s="15">
        <v>73.616706210000004</v>
      </c>
      <c r="I8" s="17">
        <v>2.4485387799999998</v>
      </c>
      <c r="J8" s="17">
        <v>1.2320893900000001</v>
      </c>
      <c r="L8" s="17">
        <v>1.0537120000000001E-2</v>
      </c>
      <c r="M8" s="17">
        <v>0.536679039999999</v>
      </c>
      <c r="N8" s="17">
        <v>2.1447999999999999E-4</v>
      </c>
      <c r="O8" s="17">
        <v>2.66934099999999E-2</v>
      </c>
      <c r="P8" s="17">
        <v>1.1602819999999899E-2</v>
      </c>
      <c r="Q8" s="17">
        <v>9.5775000000000005E-4</v>
      </c>
      <c r="R8" s="17">
        <v>5.9593000000000005E-4</v>
      </c>
      <c r="S8" s="17">
        <v>0.50119460000000005</v>
      </c>
      <c r="T8" s="17">
        <v>3.65620999999999E-3</v>
      </c>
      <c r="U8" s="17">
        <v>6.1720999999999998E-4</v>
      </c>
      <c r="V8" s="17">
        <v>6.3849999999999996E-4</v>
      </c>
      <c r="Z8" s="17">
        <v>3.3819194399999999</v>
      </c>
      <c r="AA8" s="17">
        <v>82.413279000000003</v>
      </c>
      <c r="AB8" s="17">
        <v>1.580699E-2</v>
      </c>
      <c r="AC8" s="17">
        <v>9.9751449999999894E-2</v>
      </c>
      <c r="AD8" s="17">
        <v>0.17910414999999899</v>
      </c>
      <c r="AE8" s="17">
        <v>0.1839828</v>
      </c>
      <c r="AG8" s="17">
        <v>0.175055819999999</v>
      </c>
      <c r="AH8" s="17">
        <v>0.42484957999999901</v>
      </c>
      <c r="AI8" s="17">
        <v>2.4108089999999999E-2</v>
      </c>
      <c r="AJ8" s="17">
        <v>7.0235000000000002E-4</v>
      </c>
      <c r="AL8" s="17">
        <v>5.9838308600000003</v>
      </c>
      <c r="AN8" s="17">
        <v>3.8309999999999999E-4</v>
      </c>
      <c r="AO8" s="17">
        <v>2.4616319199999901</v>
      </c>
      <c r="AP8" s="17">
        <v>8.8981900000000003E-3</v>
      </c>
      <c r="AQ8" s="5">
        <v>2.52E-6</v>
      </c>
      <c r="AR8" s="17">
        <v>2.2599999999999899E-5</v>
      </c>
      <c r="AT8" s="17">
        <v>2.546E-5</v>
      </c>
      <c r="AU8" s="17">
        <v>4.6914E-4</v>
      </c>
      <c r="AV8" s="17">
        <v>1.2197600000000001E-3</v>
      </c>
      <c r="AW8" s="17">
        <v>7.3262199999999901E-3</v>
      </c>
      <c r="AX8" s="17">
        <v>1.2390236299999999</v>
      </c>
      <c r="AY8" s="17">
        <v>1.6175564999999901</v>
      </c>
      <c r="AZ8" s="17">
        <v>4.8950999999999997E-4</v>
      </c>
      <c r="BA8" s="17">
        <v>4.0438149999999999E-2</v>
      </c>
      <c r="BE8" s="17">
        <v>1.6530900000000001E-3</v>
      </c>
      <c r="BG8" s="17" t="s">
        <v>178</v>
      </c>
      <c r="BH8" s="17">
        <v>1.9595002981751199E-3</v>
      </c>
      <c r="BI8" s="17">
        <v>4.7712221949793303</v>
      </c>
      <c r="BJ8" s="17">
        <v>0</v>
      </c>
      <c r="BK8" s="17">
        <v>1.23208850047604</v>
      </c>
      <c r="BL8" s="17">
        <v>0</v>
      </c>
      <c r="BM8" s="17">
        <v>2.4485390107245402</v>
      </c>
      <c r="BN8" s="17">
        <v>2.4485390107245402</v>
      </c>
      <c r="BO8" s="17">
        <v>2.2879373058670399E-3</v>
      </c>
      <c r="BP8" s="17">
        <v>1.5827215107723201E-3</v>
      </c>
      <c r="BQ8" s="17">
        <v>4.3202190835055698E-3</v>
      </c>
      <c r="BR8" s="17">
        <v>6.2169029392240699E-3</v>
      </c>
      <c r="BS8" s="17">
        <v>0.53667851941373501</v>
      </c>
      <c r="BT8" s="17">
        <v>1.6530791619440599E-3</v>
      </c>
      <c r="BU8" s="5">
        <v>6.8633848344053295E-5</v>
      </c>
      <c r="BV8" s="17">
        <v>1.4584681105838301E-4</v>
      </c>
      <c r="BW8" s="17">
        <v>0</v>
      </c>
      <c r="BX8" s="17">
        <v>2.6693440143196401E-2</v>
      </c>
      <c r="BY8" s="17">
        <v>2.7846666901899801E-3</v>
      </c>
      <c r="BZ8" s="17">
        <v>8.8181754648720707E-3</v>
      </c>
      <c r="CA8" s="17">
        <v>9.5774068736486999E-4</v>
      </c>
      <c r="CB8" s="17">
        <v>0</v>
      </c>
      <c r="CC8" s="17">
        <v>191.83922341208799</v>
      </c>
      <c r="CD8" s="17">
        <v>5.9592830507911802E-4</v>
      </c>
      <c r="CE8" s="17">
        <v>1.06027358450371E-3</v>
      </c>
      <c r="CF8" s="17">
        <v>2.5959077065361501E-3</v>
      </c>
      <c r="CG8" s="17">
        <v>0.50119428122488696</v>
      </c>
      <c r="CH8" s="17">
        <v>6.1721312882818795E-4</v>
      </c>
      <c r="CI8" s="17">
        <v>0.18398264517931801</v>
      </c>
      <c r="CJ8" s="17">
        <v>6.3850903302501696E-4</v>
      </c>
      <c r="CK8" s="17">
        <v>0</v>
      </c>
      <c r="CL8" s="17">
        <v>2.4108135935889601E-2</v>
      </c>
      <c r="CM8" s="17">
        <v>3.8309564752503502E-4</v>
      </c>
      <c r="CN8" s="17">
        <v>608.86353357694304</v>
      </c>
      <c r="CO8" s="17">
        <v>0</v>
      </c>
      <c r="CP8" s="17">
        <v>0</v>
      </c>
      <c r="CQ8" s="17">
        <v>11.5759111511302</v>
      </c>
      <c r="CR8" s="17">
        <v>3.5406765456982101</v>
      </c>
      <c r="CS8" s="17">
        <v>9.0836033492330201E-2</v>
      </c>
      <c r="CT8" s="17">
        <v>1.2390242247391501</v>
      </c>
      <c r="CU8" s="17">
        <v>0.38412428706583501</v>
      </c>
      <c r="CV8" s="17">
        <v>0</v>
      </c>
      <c r="CW8" s="17">
        <v>1.12699697140053E-3</v>
      </c>
      <c r="CX8" s="17">
        <v>3.3819205797135399</v>
      </c>
      <c r="CY8" s="17">
        <v>3.3819205797135399</v>
      </c>
      <c r="CZ8" s="17">
        <v>4.3762889248760402E-4</v>
      </c>
      <c r="DA8" s="17">
        <v>0</v>
      </c>
      <c r="DB8" s="17">
        <v>82.412631128777207</v>
      </c>
      <c r="DC8" s="17">
        <v>1.61755428339588</v>
      </c>
      <c r="DD8" s="17">
        <v>8.4850437988640993E-3</v>
      </c>
      <c r="DE8" s="17">
        <v>4.6595843888921698E-3</v>
      </c>
      <c r="DF8" s="17">
        <v>0</v>
      </c>
      <c r="DG8" s="17">
        <v>2.0214975069553702E-3</v>
      </c>
      <c r="DH8" s="17">
        <v>1.07296185535475E-3</v>
      </c>
      <c r="DI8" s="5">
        <v>2.6816006816140001E-5</v>
      </c>
      <c r="DJ8" s="17">
        <v>1.64112059909793E-2</v>
      </c>
      <c r="DK8" s="17">
        <v>2.57594922204401E-3</v>
      </c>
      <c r="DL8" s="17">
        <v>2.5935288625693699E-2</v>
      </c>
      <c r="DM8" s="17">
        <v>7.3816023906920894E-2</v>
      </c>
      <c r="DN8" s="17">
        <v>5.9104248163858501E-2</v>
      </c>
      <c r="DO8" s="17">
        <v>0.119999613136526</v>
      </c>
      <c r="DP8" s="17">
        <v>2.6853808638811202E-4</v>
      </c>
      <c r="DQ8" s="17">
        <v>4.8950664012301797E-4</v>
      </c>
      <c r="DR8" s="17">
        <v>3.1785175526205203E-4</v>
      </c>
      <c r="DS8" s="17">
        <v>0.175220969973332</v>
      </c>
      <c r="DT8" s="17">
        <v>224.045864043276</v>
      </c>
      <c r="DU8" s="17">
        <v>0</v>
      </c>
      <c r="DV8" s="17">
        <v>0.174188389782856</v>
      </c>
      <c r="DW8" s="17">
        <v>0.25066105608363298</v>
      </c>
      <c r="DX8" s="17">
        <v>35.049391233320598</v>
      </c>
      <c r="DY8" s="17">
        <v>2768.71785921835</v>
      </c>
      <c r="DZ8" s="17">
        <v>307.63559832779401</v>
      </c>
      <c r="EA8" s="17">
        <v>3076.3534575461399</v>
      </c>
      <c r="EB8" s="5">
        <v>1.60229208265127E-5</v>
      </c>
      <c r="EC8" s="17">
        <v>0.48322629217472901</v>
      </c>
      <c r="ED8" s="17">
        <v>1.06960559830684E-3</v>
      </c>
      <c r="EE8" s="17">
        <v>8.8981591829373295E-3</v>
      </c>
      <c r="EF8" s="5">
        <v>2.5199645452691498E-6</v>
      </c>
      <c r="EG8" s="5">
        <v>2.2600091209620901E-5</v>
      </c>
      <c r="EH8" s="17">
        <v>0</v>
      </c>
      <c r="EI8" s="5">
        <v>2.5460256271432999E-5</v>
      </c>
      <c r="EJ8" s="17">
        <v>4.6917429446095301E-4</v>
      </c>
      <c r="EK8" s="17">
        <v>1.21975740951404E-3</v>
      </c>
      <c r="EL8" s="17">
        <v>7.3262747845636699E-3</v>
      </c>
      <c r="EM8" s="17">
        <v>3.22435270369329</v>
      </c>
      <c r="EN8" s="17">
        <v>6.7973299159143696</v>
      </c>
      <c r="EO8" s="17">
        <v>4.0565394733157998</v>
      </c>
      <c r="EP8" s="17">
        <v>16.530912656845</v>
      </c>
      <c r="EQ8" s="17">
        <v>19.149425629832901</v>
      </c>
      <c r="ER8" s="17">
        <v>5.2908499401996201</v>
      </c>
      <c r="ES8" s="17">
        <v>0</v>
      </c>
      <c r="ET8" s="17">
        <v>2.6618140612102298E-3</v>
      </c>
      <c r="EU8" s="17">
        <v>3.0527872334749699</v>
      </c>
      <c r="EV8" s="17">
        <v>366.45212168389099</v>
      </c>
      <c r="EW8" s="17">
        <v>345.90425336967701</v>
      </c>
      <c r="EX8" s="17">
        <v>20.547868314213702</v>
      </c>
      <c r="EY8" s="17">
        <v>1.0199270490583501E-2</v>
      </c>
      <c r="EZ8" s="17">
        <v>4.5450054454163002E-2</v>
      </c>
      <c r="FA8" s="17">
        <v>59.045245403308101</v>
      </c>
      <c r="FB8" s="17">
        <v>0.60294427090394698</v>
      </c>
      <c r="FC8" s="17">
        <v>44.357688361249302</v>
      </c>
      <c r="FD8" s="17">
        <v>16.103344931629099</v>
      </c>
      <c r="FE8" s="17">
        <v>6.4499371969333703</v>
      </c>
      <c r="FF8" s="17">
        <v>111.08224573929201</v>
      </c>
      <c r="FG8" s="17">
        <v>7.0178690278168202E-4</v>
      </c>
      <c r="FH8" s="17">
        <v>0.49970679878284202</v>
      </c>
      <c r="FI8" s="17">
        <v>11.514980118718899</v>
      </c>
      <c r="FJ8" s="17">
        <v>45.185041339969104</v>
      </c>
      <c r="FK8" s="17">
        <v>0.20230904536689701</v>
      </c>
      <c r="FL8" s="17">
        <v>0</v>
      </c>
      <c r="FM8" s="17">
        <v>661.090584811697</v>
      </c>
      <c r="FN8" s="17">
        <v>1.3818976141661899E-2</v>
      </c>
      <c r="FO8" s="17">
        <v>4.04381689622293E-2</v>
      </c>
      <c r="FP8" s="17">
        <v>7.1114403549441398</v>
      </c>
      <c r="FQ8" s="17">
        <v>1.87788879511896E-4</v>
      </c>
      <c r="FR8" s="17">
        <v>0.23934440595429601</v>
      </c>
      <c r="FS8" s="17">
        <v>5.9838293185205096</v>
      </c>
      <c r="FT8" s="17">
        <v>6.42123105551349E-3</v>
      </c>
      <c r="FU8" s="17">
        <v>73.616677404278093</v>
      </c>
      <c r="FV8" s="17">
        <v>2.4616313321528098</v>
      </c>
      <c r="FW8" s="17">
        <v>9.2070862571599806E-3</v>
      </c>
      <c r="FY8" s="26">
        <f t="shared" si="0"/>
        <v>0.47610667132993656</v>
      </c>
      <c r="FZ8" s="40">
        <f t="shared" si="1"/>
        <v>-2.4625061570685866E-7</v>
      </c>
      <c r="GA8" s="40">
        <f t="shared" si="2"/>
        <v>1.005300876211085E-6</v>
      </c>
      <c r="GB8" s="40">
        <f t="shared" si="3"/>
        <v>-3.418994322882115E-7</v>
      </c>
      <c r="GC8" s="40">
        <f t="shared" si="4"/>
        <v>-3.4142541111609998E-7</v>
      </c>
      <c r="GD8" s="40">
        <f t="shared" si="5"/>
        <v>-4.2997522174646877E-7</v>
      </c>
      <c r="GE8" s="40">
        <f t="shared" si="6"/>
        <v>-5.9006750629414494E-7</v>
      </c>
      <c r="GF8" s="40">
        <f t="shared" si="7"/>
        <v>-3.9129327287088139E-7</v>
      </c>
      <c r="GG8" s="40">
        <f t="shared" si="8"/>
        <v>9.4229481781825771E-8</v>
      </c>
      <c r="GH8" s="40">
        <f t="shared" si="9"/>
        <v>-7.2196381793851395E-7</v>
      </c>
      <c r="GI8" s="40">
        <f t="shared" si="10"/>
        <v>0</v>
      </c>
      <c r="GJ8" s="40">
        <f t="shared" si="11"/>
        <v>1.9196228571310275E-7</v>
      </c>
      <c r="GK8" s="40">
        <f t="shared" si="12"/>
        <v>-9.7001415219356663E-7</v>
      </c>
      <c r="GL8" s="40">
        <f t="shared" si="13"/>
        <v>3.0744238918628484E-6</v>
      </c>
      <c r="GM8" s="40">
        <f t="shared" si="14"/>
        <v>1.1292373848584101E-6</v>
      </c>
      <c r="GN8" s="40">
        <f t="shared" si="15"/>
        <v>1.9094549558799582E-6</v>
      </c>
      <c r="GO8" s="40">
        <f t="shared" si="16"/>
        <v>-9.7234509319311824E-6</v>
      </c>
      <c r="GP8" s="40">
        <f t="shared" si="17"/>
        <v>-2.8441610290308492E-6</v>
      </c>
      <c r="GQ8" s="40">
        <f t="shared" si="18"/>
        <v>-6.3603062180634025E-7</v>
      </c>
      <c r="GR8" s="40">
        <f t="shared" si="19"/>
        <v>-7.8521091867697198E-6</v>
      </c>
      <c r="GS8" s="40">
        <f t="shared" si="20"/>
        <v>5.0693089677177418E-6</v>
      </c>
      <c r="GT8" s="40">
        <f t="shared" si="21"/>
        <v>1.4147259227876576E-5</v>
      </c>
      <c r="GU8" s="40">
        <f t="shared" si="22"/>
        <v>0</v>
      </c>
      <c r="GV8" s="40">
        <f t="shared" si="23"/>
        <v>0</v>
      </c>
      <c r="GW8" s="40">
        <f t="shared" si="24"/>
        <v>0</v>
      </c>
      <c r="GX8" s="40">
        <f t="shared" si="25"/>
        <v>3.3700197778460607E-7</v>
      </c>
      <c r="GY8" s="40">
        <f t="shared" si="26"/>
        <v>-7.8612479767486304E-6</v>
      </c>
      <c r="GZ8" s="40">
        <f t="shared" si="27"/>
        <v>-3.4652456508341999E-5</v>
      </c>
      <c r="HA8" s="40">
        <f t="shared" si="28"/>
        <v>-1.3780991183026398E-6</v>
      </c>
      <c r="HB8" s="40">
        <f t="shared" si="29"/>
        <v>-1.6119091293663849E-6</v>
      </c>
      <c r="HC8" s="40">
        <f t="shared" si="30"/>
        <v>-8.4149541151016465E-7</v>
      </c>
      <c r="HD8" s="40">
        <f t="shared" si="31"/>
        <v>2.6853808638811202E+46</v>
      </c>
      <c r="HE8" s="40">
        <f t="shared" si="32"/>
        <v>9.4341321147164254E-4</v>
      </c>
      <c r="HF8" s="40">
        <f t="shared" si="33"/>
        <v>-3.1572000146814206E-7</v>
      </c>
      <c r="HG8" s="40">
        <f t="shared" si="34"/>
        <v>1.90541389228792E-6</v>
      </c>
      <c r="HH8" s="40">
        <f t="shared" si="35"/>
        <v>-8.0173306516409971E-4</v>
      </c>
      <c r="HI8" s="40">
        <f t="shared" si="36"/>
        <v>0</v>
      </c>
      <c r="HJ8" s="40">
        <f t="shared" si="37"/>
        <v>-2.5760746364390052E-7</v>
      </c>
      <c r="HK8" s="40">
        <f t="shared" si="38"/>
        <v>0</v>
      </c>
      <c r="HL8" s="40">
        <f t="shared" si="39"/>
        <v>-1.1361198029152699E-5</v>
      </c>
      <c r="HM8" s="40">
        <f t="shared" si="40"/>
        <v>-2.3880385019817382E-7</v>
      </c>
      <c r="HN8" s="40">
        <f t="shared" si="41"/>
        <v>-3.4632956444867337E-6</v>
      </c>
      <c r="HO8" s="40">
        <f t="shared" si="42"/>
        <v>-1.4069337638955743E-5</v>
      </c>
      <c r="HP8" s="40">
        <f t="shared" si="43"/>
        <v>4.0358239381501558E-6</v>
      </c>
      <c r="HQ8" s="40">
        <f t="shared" si="44"/>
        <v>0</v>
      </c>
      <c r="HR8" s="40">
        <f t="shared" si="45"/>
        <v>1.006564937152852E-5</v>
      </c>
      <c r="HS8" s="40">
        <f t="shared" si="46"/>
        <v>7.3100696919917204E-5</v>
      </c>
      <c r="HT8" s="40">
        <f t="shared" si="47"/>
        <v>-2.1237669378178994E-6</v>
      </c>
      <c r="HU8" s="40">
        <f t="shared" si="48"/>
        <v>7.4778758595630616E-6</v>
      </c>
      <c r="HV8" s="40">
        <f t="shared" si="49"/>
        <v>4.8000630153470357E-7</v>
      </c>
      <c r="HW8" s="40">
        <f t="shared" si="50"/>
        <v>-1.3703410731180724E-6</v>
      </c>
      <c r="HX8" s="40">
        <f t="shared" si="51"/>
        <v>-6.8637555555443009E-6</v>
      </c>
      <c r="HY8" s="40">
        <f t="shared" si="52"/>
        <v>4.6891930764996133E-7</v>
      </c>
      <c r="HZ8" s="40">
        <f t="shared" si="53"/>
        <v>0</v>
      </c>
      <c r="IA8" s="40">
        <f t="shared" si="54"/>
        <v>0</v>
      </c>
      <c r="IB8" s="40">
        <f t="shared" si="55"/>
        <v>0</v>
      </c>
      <c r="IC8" s="40">
        <f t="shared" si="56"/>
        <v>-6.5562407008228144E-6</v>
      </c>
    </row>
    <row r="9" spans="1:237" x14ac:dyDescent="0.25">
      <c r="A9" s="17" t="s">
        <v>179</v>
      </c>
      <c r="B9" s="15">
        <v>587.96597390999898</v>
      </c>
      <c r="C9" s="15">
        <v>17.845240799999999</v>
      </c>
      <c r="D9" s="15">
        <v>910.78139999999905</v>
      </c>
      <c r="E9" s="15">
        <v>177.97235117999901</v>
      </c>
      <c r="F9" s="15">
        <v>156.9906537</v>
      </c>
      <c r="G9" s="15">
        <v>504.95243499999901</v>
      </c>
      <c r="H9" s="15">
        <v>88.417106899999894</v>
      </c>
      <c r="I9" s="17">
        <v>0.48972066999999903</v>
      </c>
      <c r="J9" s="17">
        <v>8.5319820000000005E-2</v>
      </c>
      <c r="L9" s="17">
        <v>1.0155469999999899E-2</v>
      </c>
      <c r="M9" s="17">
        <v>0.21302754999999901</v>
      </c>
      <c r="N9" s="17">
        <v>4.9717999999999995E-4</v>
      </c>
      <c r="O9" s="17">
        <v>1.3100000000000001E-4</v>
      </c>
      <c r="P9" s="17">
        <v>6.9062689999999996E-2</v>
      </c>
      <c r="R9" s="17">
        <v>2.06704E-3</v>
      </c>
      <c r="T9" s="17">
        <v>6.6500099999999996E-3</v>
      </c>
      <c r="U9" s="17">
        <v>1.40138E-3</v>
      </c>
      <c r="Y9" s="17">
        <v>4.2039999999999997E-5</v>
      </c>
      <c r="Z9" s="17">
        <v>40.1595012699999</v>
      </c>
      <c r="AA9" s="17">
        <v>4.5699999999999998E-2</v>
      </c>
      <c r="AB9" s="17">
        <v>5.9407799999999997E-3</v>
      </c>
      <c r="AC9" s="17">
        <v>1.6830910000000001E-2</v>
      </c>
      <c r="AD9" s="17">
        <v>0.99932958000000005</v>
      </c>
      <c r="AE9" s="17">
        <v>1.01599999999999E-2</v>
      </c>
      <c r="AG9" s="17">
        <v>2.783501E-2</v>
      </c>
      <c r="AH9" s="17">
        <v>1.14377956</v>
      </c>
      <c r="AI9" s="17">
        <v>1.5064799999999999E-3</v>
      </c>
      <c r="AL9" s="17">
        <v>1.28067156</v>
      </c>
      <c r="AO9" s="17">
        <v>0.62764083000000004</v>
      </c>
      <c r="AP9" s="17">
        <v>1.69910999999999E-3</v>
      </c>
      <c r="AT9" s="17">
        <v>1.8772999999999999E-4</v>
      </c>
      <c r="AU9" s="17">
        <v>2.56895E-3</v>
      </c>
      <c r="AV9" s="17">
        <v>3.5889E-4</v>
      </c>
      <c r="AW9" s="17">
        <v>1.01088899999999E-2</v>
      </c>
      <c r="AX9" s="17">
        <v>0.31646601000000002</v>
      </c>
      <c r="AY9" s="17">
        <v>2.34731E-3</v>
      </c>
      <c r="AZ9" s="17">
        <v>1.8568299999999999E-2</v>
      </c>
      <c r="BA9" s="17">
        <v>8.7586000000000001E-4</v>
      </c>
      <c r="BE9" s="17">
        <v>4.3499999999999999E-6</v>
      </c>
      <c r="BG9" s="17" t="s">
        <v>179</v>
      </c>
      <c r="BH9" s="17">
        <v>0</v>
      </c>
      <c r="BI9" s="17">
        <v>0.35360883384223601</v>
      </c>
      <c r="BJ9" s="17">
        <v>0</v>
      </c>
      <c r="BK9" s="17">
        <v>8.5319776181401699E-2</v>
      </c>
      <c r="BL9" s="17">
        <v>0</v>
      </c>
      <c r="BM9" s="17">
        <v>0.48972019705901998</v>
      </c>
      <c r="BN9" s="17">
        <v>0.48972019705901998</v>
      </c>
      <c r="BO9" s="17">
        <v>5.2583224884503503E-2</v>
      </c>
      <c r="BP9" s="17">
        <v>0</v>
      </c>
      <c r="BQ9" s="17">
        <v>4.1637459025446804E-3</v>
      </c>
      <c r="BR9" s="17">
        <v>5.9917071162993198E-3</v>
      </c>
      <c r="BS9" s="17">
        <v>0.21302711120130699</v>
      </c>
      <c r="BT9" s="5">
        <v>4.34997942975727E-6</v>
      </c>
      <c r="BU9" s="17">
        <v>1.59097574684325E-4</v>
      </c>
      <c r="BV9" s="17">
        <v>3.38082818873769E-4</v>
      </c>
      <c r="BW9" s="5">
        <v>4.2040085424692802E-5</v>
      </c>
      <c r="BX9" s="17">
        <v>1.3099549673330099E-4</v>
      </c>
      <c r="BY9" s="17">
        <v>1.6575064175443799E-2</v>
      </c>
      <c r="BZ9" s="17">
        <v>5.2487643436564702E-2</v>
      </c>
      <c r="CA9" s="17">
        <v>0</v>
      </c>
      <c r="CB9" s="17">
        <v>0</v>
      </c>
      <c r="CC9" s="17">
        <v>461.75363816024299</v>
      </c>
      <c r="CD9" s="17">
        <v>2.0670284504167901E-3</v>
      </c>
      <c r="CE9" s="17">
        <v>1.92849994135705E-3</v>
      </c>
      <c r="CF9" s="17">
        <v>4.7215112579021903E-3</v>
      </c>
      <c r="CG9" s="17">
        <v>0</v>
      </c>
      <c r="CH9" s="17">
        <v>1.40138983461234E-3</v>
      </c>
      <c r="CI9" s="17">
        <v>1.0160003027331801E-2</v>
      </c>
      <c r="CJ9" s="17">
        <v>0</v>
      </c>
      <c r="CK9" s="17">
        <v>0</v>
      </c>
      <c r="CL9" s="17">
        <v>1.5064876011166399E-3</v>
      </c>
      <c r="CM9" s="17">
        <v>0</v>
      </c>
      <c r="CN9" s="17">
        <v>587.96584202781105</v>
      </c>
      <c r="CO9" s="17">
        <v>0</v>
      </c>
      <c r="CP9" s="17">
        <v>0</v>
      </c>
      <c r="CQ9" s="17">
        <v>3.34492853934205</v>
      </c>
      <c r="CR9" s="17">
        <v>71.841357217810994</v>
      </c>
      <c r="CS9" s="17">
        <v>1.68004821315841</v>
      </c>
      <c r="CT9" s="17">
        <v>0.31646573885367602</v>
      </c>
      <c r="CU9" s="17">
        <v>0</v>
      </c>
      <c r="CV9" s="17">
        <v>0</v>
      </c>
      <c r="CW9" s="17">
        <v>0</v>
      </c>
      <c r="CX9" s="17">
        <v>40.1594874612124</v>
      </c>
      <c r="CY9" s="17">
        <v>40.1594874612124</v>
      </c>
      <c r="CZ9" s="17">
        <v>1.76661836391682E-3</v>
      </c>
      <c r="DA9" s="17">
        <v>0</v>
      </c>
      <c r="DB9" s="17">
        <v>4.5700021445901302E-2</v>
      </c>
      <c r="DC9" s="17">
        <v>2.3473143451445901E-3</v>
      </c>
      <c r="DD9" s="17">
        <v>2.3331972281423899E-3</v>
      </c>
      <c r="DE9" s="17">
        <v>3.0167667199362102E-3</v>
      </c>
      <c r="DF9" s="17">
        <v>0</v>
      </c>
      <c r="DG9" s="17">
        <v>9.9965241614663594E-2</v>
      </c>
      <c r="DH9" s="17">
        <v>0</v>
      </c>
      <c r="DI9" s="17">
        <v>0</v>
      </c>
      <c r="DJ9" s="17">
        <v>3.3071251244385799E-2</v>
      </c>
      <c r="DK9" s="17">
        <v>0</v>
      </c>
      <c r="DL9" s="17">
        <v>4.37604273218803E-3</v>
      </c>
      <c r="DM9" s="17">
        <v>1.2454887117842499E-2</v>
      </c>
      <c r="DN9" s="17">
        <v>0.329778588711232</v>
      </c>
      <c r="DO9" s="17">
        <v>0.66955099676471697</v>
      </c>
      <c r="DP9" s="17">
        <v>0</v>
      </c>
      <c r="DQ9" s="17">
        <v>1.8568362376692699E-2</v>
      </c>
      <c r="DR9" s="17">
        <v>1.46253981502185E-3</v>
      </c>
      <c r="DS9" s="17">
        <v>7.9223538087464199E-2</v>
      </c>
      <c r="DT9" s="17">
        <v>17.8452434236677</v>
      </c>
      <c r="DU9" s="17">
        <v>0</v>
      </c>
      <c r="DV9" s="17">
        <v>0.46894905745796001</v>
      </c>
      <c r="DW9" s="17">
        <v>0.67483036404922903</v>
      </c>
      <c r="DX9" s="17">
        <v>168.357663651846</v>
      </c>
      <c r="DY9" s="17">
        <v>819.70304127603504</v>
      </c>
      <c r="DZ9" s="17">
        <v>91.078161490765396</v>
      </c>
      <c r="EA9" s="17">
        <v>910.78120276679999</v>
      </c>
      <c r="EB9" s="17">
        <v>0</v>
      </c>
      <c r="EC9" s="17">
        <v>5.68990888473685</v>
      </c>
      <c r="ED9" s="17">
        <v>0</v>
      </c>
      <c r="EE9" s="17">
        <v>1.6991119006786899E-3</v>
      </c>
      <c r="EF9" s="17">
        <v>0</v>
      </c>
      <c r="EG9" s="17">
        <v>0</v>
      </c>
      <c r="EH9" s="17">
        <v>0</v>
      </c>
      <c r="EI9" s="17">
        <v>1.8772882668990299E-4</v>
      </c>
      <c r="EJ9" s="17">
        <v>2.56896844828219E-3</v>
      </c>
      <c r="EK9" s="17">
        <v>3.58889801562724E-4</v>
      </c>
      <c r="EL9" s="17">
        <v>1.01089242850047E-2</v>
      </c>
      <c r="EM9" s="17">
        <v>2.2452709612702999</v>
      </c>
      <c r="EN9" s="17">
        <v>22.890005260338199</v>
      </c>
      <c r="EO9" s="17">
        <v>2.1004176149296998</v>
      </c>
      <c r="EP9" s="17">
        <v>3.66256384309705</v>
      </c>
      <c r="EQ9" s="17">
        <v>12.348442004662701</v>
      </c>
      <c r="ER9" s="17">
        <v>2.6565159035918802</v>
      </c>
      <c r="ES9" s="17">
        <v>0</v>
      </c>
      <c r="ET9" s="17">
        <v>5.90865605670288E-4</v>
      </c>
      <c r="EU9" s="17">
        <v>0.57963142137491197</v>
      </c>
      <c r="EV9" s="17">
        <v>177.97231004539</v>
      </c>
      <c r="EW9" s="17">
        <v>156.99061912148801</v>
      </c>
      <c r="EX9" s="17">
        <v>20.981690923901901</v>
      </c>
      <c r="EY9" s="17">
        <v>0</v>
      </c>
      <c r="EZ9" s="17">
        <v>5.9272833986452602E-3</v>
      </c>
      <c r="FA9" s="17">
        <v>18.100847434646699</v>
      </c>
      <c r="FB9" s="17">
        <v>0</v>
      </c>
      <c r="FC9" s="17">
        <v>24.0947849666826</v>
      </c>
      <c r="FD9" s="17">
        <v>5.9488391011756097</v>
      </c>
      <c r="FE9" s="17">
        <v>3.1665756488477999</v>
      </c>
      <c r="FF9" s="17">
        <v>60.458171927445903</v>
      </c>
      <c r="FG9" s="17">
        <v>0</v>
      </c>
      <c r="FH9" s="17">
        <v>16.468607297483899</v>
      </c>
      <c r="FI9" s="17">
        <v>5.0494649823354596</v>
      </c>
      <c r="FJ9" s="17">
        <v>16.482603063322198</v>
      </c>
      <c r="FK9" s="17">
        <v>9.0562964707206497E-2</v>
      </c>
      <c r="FL9" s="17">
        <v>0</v>
      </c>
      <c r="FM9" s="17">
        <v>504.95225595661202</v>
      </c>
      <c r="FN9" s="17">
        <v>0.16206598537362699</v>
      </c>
      <c r="FO9" s="17">
        <v>8.7587225325043904E-4</v>
      </c>
      <c r="FP9" s="17">
        <v>8.7731654231496297</v>
      </c>
      <c r="FQ9" s="17">
        <v>0</v>
      </c>
      <c r="FR9" s="17">
        <v>1.0517122376655801</v>
      </c>
      <c r="FS9" s="17">
        <v>1.28067199913857</v>
      </c>
      <c r="FT9" s="17">
        <v>0</v>
      </c>
      <c r="FU9" s="17">
        <v>88.417081521409699</v>
      </c>
      <c r="FV9" s="17">
        <v>0.62764042755261895</v>
      </c>
      <c r="FW9" s="17">
        <v>1.5011678400406001</v>
      </c>
      <c r="FY9" s="26">
        <f t="shared" si="0"/>
        <v>1.9041305226872833</v>
      </c>
      <c r="FZ9" s="40">
        <f t="shared" si="1"/>
        <v>-2.2430241507421792E-7</v>
      </c>
      <c r="GA9" s="40">
        <f t="shared" si="2"/>
        <v>1.4702338456951313E-7</v>
      </c>
      <c r="GB9" s="40">
        <f t="shared" si="3"/>
        <v>-2.165538284598975E-7</v>
      </c>
      <c r="GC9" s="40">
        <f t="shared" si="4"/>
        <v>-2.3112921042728995E-7</v>
      </c>
      <c r="GD9" s="40">
        <f t="shared" si="5"/>
        <v>-2.2025841138454348E-7</v>
      </c>
      <c r="GE9" s="40">
        <f t="shared" si="6"/>
        <v>-3.5457475711116606E-7</v>
      </c>
      <c r="GF9" s="40">
        <f t="shared" si="7"/>
        <v>-2.8703257869989494E-7</v>
      </c>
      <c r="GG9" s="40">
        <f t="shared" si="8"/>
        <v>-9.6573620028340785E-7</v>
      </c>
      <c r="GH9" s="40">
        <f t="shared" si="9"/>
        <v>-5.1358052918276762E-7</v>
      </c>
      <c r="GI9" s="40">
        <f t="shared" si="10"/>
        <v>0</v>
      </c>
      <c r="GJ9" s="40">
        <f t="shared" si="11"/>
        <v>-1.6721191533330707E-6</v>
      </c>
      <c r="GK9" s="40">
        <f t="shared" si="12"/>
        <v>-2.0598213330655264E-6</v>
      </c>
      <c r="GL9" s="40">
        <f t="shared" si="13"/>
        <v>7.9158070314896309E-7</v>
      </c>
      <c r="GM9" s="40">
        <f t="shared" si="14"/>
        <v>-3.4376081671916359E-5</v>
      </c>
      <c r="GN9" s="40">
        <f t="shared" si="15"/>
        <v>2.5501480617630247E-7</v>
      </c>
      <c r="GO9" s="40">
        <f t="shared" si="16"/>
        <v>0</v>
      </c>
      <c r="GP9" s="40">
        <f t="shared" si="17"/>
        <v>-5.5874986502206735E-6</v>
      </c>
      <c r="GQ9" s="40">
        <f t="shared" si="18"/>
        <v>0</v>
      </c>
      <c r="GR9" s="40">
        <f t="shared" si="19"/>
        <v>1.8033946423016191E-7</v>
      </c>
      <c r="GS9" s="40">
        <f t="shared" si="20"/>
        <v>7.0178055488112994E-6</v>
      </c>
      <c r="GT9" s="40">
        <f t="shared" si="21"/>
        <v>0</v>
      </c>
      <c r="GU9" s="40">
        <f t="shared" si="22"/>
        <v>0</v>
      </c>
      <c r="GV9" s="40">
        <f t="shared" si="23"/>
        <v>0</v>
      </c>
      <c r="GW9" s="40">
        <f t="shared" si="24"/>
        <v>2.0319860324702472E-6</v>
      </c>
      <c r="GX9" s="40">
        <f t="shared" si="25"/>
        <v>-3.4384858037169403E-7</v>
      </c>
      <c r="GY9" s="40">
        <f t="shared" si="26"/>
        <v>4.6927573971154016E-7</v>
      </c>
      <c r="GZ9" s="40">
        <f t="shared" si="27"/>
        <v>8.3412866472279692E-6</v>
      </c>
      <c r="HA9" s="40">
        <f t="shared" si="28"/>
        <v>1.1793795183392749E-6</v>
      </c>
      <c r="HB9" s="40">
        <f t="shared" si="29"/>
        <v>5.4796225650935586E-9</v>
      </c>
      <c r="HC9" s="40">
        <f t="shared" si="30"/>
        <v>2.9796573826646948E-7</v>
      </c>
      <c r="HD9" s="40">
        <f t="shared" si="31"/>
        <v>0</v>
      </c>
      <c r="HE9" s="40">
        <f t="shared" si="32"/>
        <v>1.8461832091119852</v>
      </c>
      <c r="HF9" s="40">
        <f t="shared" si="33"/>
        <v>-1.2108348132842387E-7</v>
      </c>
      <c r="HG9" s="40">
        <f t="shared" si="34"/>
        <v>5.0456140406597918E-6</v>
      </c>
      <c r="HH9" s="40">
        <f t="shared" si="35"/>
        <v>0</v>
      </c>
      <c r="HI9" s="40">
        <f t="shared" si="36"/>
        <v>0</v>
      </c>
      <c r="HJ9" s="40">
        <f t="shared" si="37"/>
        <v>3.4289710466595791E-7</v>
      </c>
      <c r="HK9" s="40">
        <f t="shared" si="38"/>
        <v>0</v>
      </c>
      <c r="HL9" s="40">
        <f t="shared" si="39"/>
        <v>0</v>
      </c>
      <c r="HM9" s="40">
        <f t="shared" si="40"/>
        <v>-6.4120650195284258E-7</v>
      </c>
      <c r="HN9" s="40">
        <f t="shared" si="41"/>
        <v>1.1186319307944722E-6</v>
      </c>
      <c r="HO9" s="40">
        <f t="shared" si="42"/>
        <v>0</v>
      </c>
      <c r="HP9" s="40">
        <f t="shared" si="43"/>
        <v>0</v>
      </c>
      <c r="HQ9" s="40">
        <f t="shared" si="44"/>
        <v>0</v>
      </c>
      <c r="HR9" s="40">
        <f t="shared" si="45"/>
        <v>-6.249987199713733E-6</v>
      </c>
      <c r="HS9" s="40">
        <f t="shared" si="46"/>
        <v>7.1812538936456921E-6</v>
      </c>
      <c r="HT9" s="40">
        <f t="shared" si="47"/>
        <v>-5.5291949064326287E-7</v>
      </c>
      <c r="HU9" s="40">
        <f t="shared" si="48"/>
        <v>3.391569677824265E-6</v>
      </c>
      <c r="HV9" s="40">
        <f t="shared" si="49"/>
        <v>-8.5679445955223055E-7</v>
      </c>
      <c r="HW9" s="40">
        <f t="shared" si="50"/>
        <v>1.8511166356614832E-6</v>
      </c>
      <c r="HX9" s="40">
        <f t="shared" si="51"/>
        <v>3.3593109062180205E-6</v>
      </c>
      <c r="HY9" s="40">
        <f t="shared" si="52"/>
        <v>1.3989964650786458E-5</v>
      </c>
      <c r="HZ9" s="40">
        <f t="shared" si="53"/>
        <v>0</v>
      </c>
      <c r="IA9" s="40">
        <f t="shared" si="54"/>
        <v>0</v>
      </c>
      <c r="IB9" s="40">
        <f t="shared" si="55"/>
        <v>0</v>
      </c>
      <c r="IC9" s="40">
        <f t="shared" si="56"/>
        <v>-4.7287914321525098E-6</v>
      </c>
    </row>
    <row r="10" spans="1:237" x14ac:dyDescent="0.25">
      <c r="A10" s="17" t="s">
        <v>180</v>
      </c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Y10" s="26" t="e">
        <f t="shared" si="0"/>
        <v>#DIV/0!</v>
      </c>
      <c r="FZ10" s="40">
        <f t="shared" si="1"/>
        <v>0</v>
      </c>
      <c r="GA10" s="40">
        <f t="shared" si="2"/>
        <v>0</v>
      </c>
      <c r="GB10" s="40">
        <f t="shared" si="3"/>
        <v>0</v>
      </c>
      <c r="GC10" s="40">
        <f t="shared" si="4"/>
        <v>0</v>
      </c>
      <c r="GD10" s="40">
        <f t="shared" si="5"/>
        <v>0</v>
      </c>
      <c r="GE10" s="40">
        <f t="shared" si="6"/>
        <v>0</v>
      </c>
      <c r="GF10" s="40">
        <f t="shared" si="7"/>
        <v>0</v>
      </c>
      <c r="GG10" s="40">
        <f t="shared" si="8"/>
        <v>0</v>
      </c>
      <c r="GH10" s="40">
        <f t="shared" si="9"/>
        <v>0</v>
      </c>
      <c r="GI10" s="40">
        <f t="shared" si="10"/>
        <v>0</v>
      </c>
      <c r="GJ10" s="40">
        <f t="shared" si="11"/>
        <v>0</v>
      </c>
      <c r="GK10" s="40">
        <f t="shared" si="12"/>
        <v>0</v>
      </c>
      <c r="GL10" s="40">
        <f t="shared" si="13"/>
        <v>0</v>
      </c>
      <c r="GM10" s="40">
        <f t="shared" si="14"/>
        <v>0</v>
      </c>
      <c r="GN10" s="40">
        <f t="shared" si="15"/>
        <v>0</v>
      </c>
      <c r="GO10" s="40">
        <f t="shared" si="16"/>
        <v>0</v>
      </c>
      <c r="GP10" s="40">
        <f t="shared" si="17"/>
        <v>0</v>
      </c>
      <c r="GQ10" s="40">
        <f t="shared" si="18"/>
        <v>0</v>
      </c>
      <c r="GR10" s="40">
        <f t="shared" si="19"/>
        <v>0</v>
      </c>
      <c r="GS10" s="40">
        <f t="shared" si="20"/>
        <v>0</v>
      </c>
      <c r="GT10" s="40">
        <f t="shared" si="21"/>
        <v>0</v>
      </c>
      <c r="GU10" s="40">
        <f t="shared" si="22"/>
        <v>0</v>
      </c>
      <c r="GV10" s="40">
        <f t="shared" si="23"/>
        <v>0</v>
      </c>
      <c r="GW10" s="40">
        <f t="shared" si="24"/>
        <v>0</v>
      </c>
      <c r="GX10" s="40">
        <f t="shared" si="25"/>
        <v>0</v>
      </c>
      <c r="GY10" s="40">
        <f t="shared" si="26"/>
        <v>0</v>
      </c>
      <c r="GZ10" s="40">
        <f t="shared" si="27"/>
        <v>0</v>
      </c>
      <c r="HA10" s="40">
        <f t="shared" si="28"/>
        <v>0</v>
      </c>
      <c r="HB10" s="40">
        <f t="shared" si="29"/>
        <v>0</v>
      </c>
      <c r="HC10" s="40">
        <f t="shared" si="30"/>
        <v>0</v>
      </c>
      <c r="HD10" s="40">
        <f t="shared" si="31"/>
        <v>0</v>
      </c>
      <c r="HE10" s="40">
        <f t="shared" si="32"/>
        <v>0</v>
      </c>
      <c r="HF10" s="40">
        <f t="shared" si="33"/>
        <v>0</v>
      </c>
      <c r="HG10" s="40">
        <f t="shared" si="34"/>
        <v>0</v>
      </c>
      <c r="HH10" s="40">
        <f t="shared" si="35"/>
        <v>0</v>
      </c>
      <c r="HI10" s="40">
        <f t="shared" si="36"/>
        <v>0</v>
      </c>
      <c r="HJ10" s="40">
        <f t="shared" si="37"/>
        <v>0</v>
      </c>
      <c r="HK10" s="40">
        <f t="shared" si="38"/>
        <v>0</v>
      </c>
      <c r="HL10" s="40">
        <f t="shared" si="39"/>
        <v>0</v>
      </c>
      <c r="HM10" s="40">
        <f t="shared" si="40"/>
        <v>0</v>
      </c>
      <c r="HN10" s="40">
        <f t="shared" si="41"/>
        <v>0</v>
      </c>
      <c r="HO10" s="40">
        <f t="shared" si="42"/>
        <v>0</v>
      </c>
      <c r="HP10" s="40">
        <f t="shared" si="43"/>
        <v>0</v>
      </c>
      <c r="HQ10" s="40">
        <f t="shared" si="44"/>
        <v>0</v>
      </c>
      <c r="HR10" s="40">
        <f t="shared" si="45"/>
        <v>0</v>
      </c>
      <c r="HS10" s="40">
        <f t="shared" si="46"/>
        <v>0</v>
      </c>
      <c r="HT10" s="40">
        <f t="shared" si="47"/>
        <v>0</v>
      </c>
      <c r="HU10" s="40">
        <f t="shared" si="48"/>
        <v>0</v>
      </c>
      <c r="HV10" s="40">
        <f t="shared" si="49"/>
        <v>0</v>
      </c>
      <c r="HW10" s="40">
        <f t="shared" si="50"/>
        <v>0</v>
      </c>
      <c r="HX10" s="40">
        <f t="shared" si="51"/>
        <v>0</v>
      </c>
      <c r="HY10" s="40">
        <f t="shared" si="52"/>
        <v>0</v>
      </c>
      <c r="HZ10" s="40">
        <f t="shared" si="53"/>
        <v>0</v>
      </c>
      <c r="IA10" s="40">
        <f t="shared" si="54"/>
        <v>0</v>
      </c>
      <c r="IB10" s="40">
        <f t="shared" si="55"/>
        <v>0</v>
      </c>
      <c r="IC10" s="40">
        <f t="shared" si="56"/>
        <v>0</v>
      </c>
    </row>
    <row r="11" spans="1:237" x14ac:dyDescent="0.25">
      <c r="A11" s="17" t="s">
        <v>181</v>
      </c>
      <c r="B11" s="15">
        <v>14779.407533</v>
      </c>
      <c r="C11" s="15">
        <v>932.53676599999994</v>
      </c>
      <c r="D11" s="15">
        <v>38816.392894249999</v>
      </c>
      <c r="E11" s="15">
        <v>7324.4230826000003</v>
      </c>
      <c r="F11" s="15">
        <v>6952.4396757599998</v>
      </c>
      <c r="G11" s="15">
        <v>13974.401380829901</v>
      </c>
      <c r="H11" s="15">
        <v>1292.2208989999899</v>
      </c>
      <c r="I11" s="17">
        <v>13.79490974</v>
      </c>
      <c r="J11" s="17">
        <v>2.8413336899999999</v>
      </c>
      <c r="L11" s="17">
        <v>0.891526809999999</v>
      </c>
      <c r="M11" s="17">
        <v>7.09828715</v>
      </c>
      <c r="N11" s="17">
        <v>4.6899699999999999E-3</v>
      </c>
      <c r="O11" s="17">
        <v>6.986E-3</v>
      </c>
      <c r="P11" s="17">
        <v>0.16937484</v>
      </c>
      <c r="Q11" s="17">
        <v>0.49736291999999999</v>
      </c>
      <c r="R11" s="17">
        <v>2.2570929999999999E-2</v>
      </c>
      <c r="S11" s="17">
        <v>0.34678599999999998</v>
      </c>
      <c r="T11" s="17">
        <v>6.337624E-2</v>
      </c>
      <c r="U11" s="17">
        <v>1.9757049999999901E-2</v>
      </c>
      <c r="V11" s="17">
        <v>0.11047535</v>
      </c>
      <c r="Y11" s="17">
        <v>3.2599999999999898E-4</v>
      </c>
      <c r="Z11" s="17">
        <v>131.937322639999</v>
      </c>
      <c r="AA11" s="17">
        <v>514.63754400000005</v>
      </c>
      <c r="AB11" s="17">
        <v>0.12742157999999901</v>
      </c>
      <c r="AC11" s="17">
        <v>0.93024350999999905</v>
      </c>
      <c r="AD11" s="17">
        <v>2.1327294499999998</v>
      </c>
      <c r="AE11" s="17">
        <v>0.30022939999999998</v>
      </c>
      <c r="AF11" s="17">
        <v>0.70940000000000003</v>
      </c>
      <c r="AG11" s="17">
        <v>0.39816739999999901</v>
      </c>
      <c r="AH11" s="17">
        <v>0.748971099999999</v>
      </c>
      <c r="AI11" s="17">
        <v>2.2819470000000001E-2</v>
      </c>
      <c r="AJ11" s="17">
        <v>7.6434099999999998E-3</v>
      </c>
      <c r="AL11" s="17">
        <v>65.580298809999903</v>
      </c>
      <c r="AN11" s="17">
        <v>4.1692399999999899E-3</v>
      </c>
      <c r="AO11" s="17">
        <v>24.341378839999901</v>
      </c>
      <c r="AP11" s="17">
        <v>2.0842600000000001E-3</v>
      </c>
      <c r="AT11" s="5">
        <v>1.4999999999999999E-7</v>
      </c>
      <c r="AU11" s="17">
        <v>1.167E-5</v>
      </c>
      <c r="AV11" s="5">
        <v>8.32E-6</v>
      </c>
      <c r="AW11" s="17">
        <v>3.9822399999999997E-3</v>
      </c>
      <c r="AX11" s="17">
        <v>9.2444749399999893</v>
      </c>
      <c r="AY11" s="17">
        <v>57.462290809999999</v>
      </c>
      <c r="AZ11" s="17">
        <v>1.08911907</v>
      </c>
      <c r="BA11" s="17">
        <v>9.4871999999999901E-2</v>
      </c>
      <c r="BE11" s="17">
        <v>4.426E-5</v>
      </c>
      <c r="BG11" s="17" t="s">
        <v>181</v>
      </c>
      <c r="BH11" s="17">
        <v>0</v>
      </c>
      <c r="BI11" s="17">
        <v>0.65459816466043796</v>
      </c>
      <c r="BJ11" s="17">
        <v>0</v>
      </c>
      <c r="BK11" s="17">
        <v>2.8413344505118898</v>
      </c>
      <c r="BL11" s="17">
        <v>0</v>
      </c>
      <c r="BM11" s="17">
        <v>13.7949050906042</v>
      </c>
      <c r="BN11" s="17">
        <v>13.7949050906042</v>
      </c>
      <c r="BO11" s="17">
        <v>2.4083450172406901E-2</v>
      </c>
      <c r="BP11" s="17">
        <v>0.74721199512778502</v>
      </c>
      <c r="BQ11" s="17">
        <v>0.36552593318059701</v>
      </c>
      <c r="BR11" s="17">
        <v>0.52600065956195297</v>
      </c>
      <c r="BS11" s="17">
        <v>7.0982875674345198</v>
      </c>
      <c r="BT11" s="5">
        <v>4.4261052245793299E-5</v>
      </c>
      <c r="BU11" s="17">
        <v>1.5007896271873899E-3</v>
      </c>
      <c r="BV11" s="17">
        <v>3.1891863789348298E-3</v>
      </c>
      <c r="BW11" s="17">
        <v>3.2600026793405901E-4</v>
      </c>
      <c r="BX11" s="17">
        <v>6.9860409586103697E-3</v>
      </c>
      <c r="BY11" s="17">
        <v>4.06499990562013E-2</v>
      </c>
      <c r="BZ11" s="17">
        <v>0.12872484758070299</v>
      </c>
      <c r="CA11" s="17">
        <v>0.49736395983255399</v>
      </c>
      <c r="CB11" s="17">
        <v>0</v>
      </c>
      <c r="CC11" s="17">
        <v>2513.9445763467302</v>
      </c>
      <c r="CD11" s="17">
        <v>2.2570902723806002E-2</v>
      </c>
      <c r="CE11" s="17">
        <v>1.83790913235811E-2</v>
      </c>
      <c r="CF11" s="17">
        <v>4.4997155284880103E-2</v>
      </c>
      <c r="CG11" s="17">
        <v>0.34678986960763197</v>
      </c>
      <c r="CH11" s="17">
        <v>1.9756966668181601E-2</v>
      </c>
      <c r="CI11" s="17">
        <v>0.30022985743421599</v>
      </c>
      <c r="CJ11" s="17">
        <v>0.110474648796702</v>
      </c>
      <c r="CK11" s="17">
        <v>0</v>
      </c>
      <c r="CL11" s="17">
        <v>2.2819587471766999E-2</v>
      </c>
      <c r="CM11" s="17">
        <v>4.1692281618413004E-3</v>
      </c>
      <c r="CN11" s="17">
        <v>14779.4027732996</v>
      </c>
      <c r="CO11" s="17">
        <v>0</v>
      </c>
      <c r="CP11" s="17">
        <v>0</v>
      </c>
      <c r="CQ11" s="17">
        <v>55.476881136741298</v>
      </c>
      <c r="CR11" s="17">
        <v>24.911752360697299</v>
      </c>
      <c r="CS11" s="17">
        <v>0.78562931913332701</v>
      </c>
      <c r="CT11" s="17">
        <v>9.2444727809353093</v>
      </c>
      <c r="CU11" s="17">
        <v>23.889183790310099</v>
      </c>
      <c r="CV11" s="17">
        <v>0</v>
      </c>
      <c r="CW11" s="17">
        <v>0</v>
      </c>
      <c r="CX11" s="17">
        <v>131.93732591650101</v>
      </c>
      <c r="CY11" s="17">
        <v>131.93732591650101</v>
      </c>
      <c r="CZ11" s="5">
        <v>2.7897660212635701E-5</v>
      </c>
      <c r="DA11" s="17">
        <v>0</v>
      </c>
      <c r="DB11" s="17">
        <v>514.63687777124198</v>
      </c>
      <c r="DC11" s="17">
        <v>57.462271175679099</v>
      </c>
      <c r="DD11" s="17">
        <v>5.6579299776681399E-2</v>
      </c>
      <c r="DE11" s="17">
        <v>5.3421665859418599E-2</v>
      </c>
      <c r="DF11" s="17">
        <v>0</v>
      </c>
      <c r="DG11" s="17">
        <v>0.80607234193324195</v>
      </c>
      <c r="DH11" s="17">
        <v>4.0635248028020703E-2</v>
      </c>
      <c r="DI11" s="17">
        <v>0</v>
      </c>
      <c r="DJ11" s="17">
        <v>0.99258887503114701</v>
      </c>
      <c r="DK11" s="17">
        <v>9.5862902847820407E-3</v>
      </c>
      <c r="DL11" s="17">
        <v>0.24186309203108899</v>
      </c>
      <c r="DM11" s="17">
        <v>0.68838047710139605</v>
      </c>
      <c r="DN11" s="17">
        <v>0.70380040616346096</v>
      </c>
      <c r="DO11" s="17">
        <v>1.4289273556118101</v>
      </c>
      <c r="DP11" s="17">
        <v>0.70940062962681205</v>
      </c>
      <c r="DQ11" s="17">
        <v>1.0891175885951401</v>
      </c>
      <c r="DR11" s="5">
        <v>1.2401530852361899E-5</v>
      </c>
      <c r="DS11" s="17">
        <v>0.40260692658877001</v>
      </c>
      <c r="DT11" s="17">
        <v>932.53641724758302</v>
      </c>
      <c r="DU11" s="17">
        <v>0</v>
      </c>
      <c r="DV11" s="17">
        <v>0.30707808858391</v>
      </c>
      <c r="DW11" s="17">
        <v>0.44189278293775103</v>
      </c>
      <c r="DX11" s="17">
        <v>571.98218793123306</v>
      </c>
      <c r="DY11" s="17">
        <v>34934.741384408801</v>
      </c>
      <c r="DZ11" s="17">
        <v>3881.6382557183401</v>
      </c>
      <c r="EA11" s="17">
        <v>38816.379640127103</v>
      </c>
      <c r="EB11" s="17">
        <v>2.0202850123183201E-4</v>
      </c>
      <c r="EC11" s="17">
        <v>5.9180342895550897</v>
      </c>
      <c r="ED11" s="17">
        <v>0</v>
      </c>
      <c r="EE11" s="17">
        <v>2.08427134488444E-3</v>
      </c>
      <c r="EF11" s="17">
        <v>0</v>
      </c>
      <c r="EG11" s="17">
        <v>0</v>
      </c>
      <c r="EH11" s="17">
        <v>0</v>
      </c>
      <c r="EI11" s="5">
        <v>1.4998878508793599E-7</v>
      </c>
      <c r="EJ11" s="5">
        <v>1.1669755042246E-5</v>
      </c>
      <c r="EK11" s="5">
        <v>8.3202284293060305E-6</v>
      </c>
      <c r="EL11" s="17">
        <v>3.9822282885970499E-3</v>
      </c>
      <c r="EM11" s="17">
        <v>157.70384191066799</v>
      </c>
      <c r="EN11" s="17">
        <v>202.84786650994599</v>
      </c>
      <c r="EO11" s="17">
        <v>122.590978500619</v>
      </c>
      <c r="EP11" s="17">
        <v>163.042852179269</v>
      </c>
      <c r="EQ11" s="17">
        <v>420.745199809545</v>
      </c>
      <c r="ER11" s="17">
        <v>134.21016787817899</v>
      </c>
      <c r="ES11" s="17">
        <v>2.9907962323010101E-2</v>
      </c>
      <c r="ET11" s="17">
        <v>1.7424308182263801E-2</v>
      </c>
      <c r="EU11" s="17">
        <v>50.226737267281699</v>
      </c>
      <c r="EV11" s="17">
        <v>7324.4212000821499</v>
      </c>
      <c r="EW11" s="17">
        <v>6952.4379108065596</v>
      </c>
      <c r="EX11" s="17">
        <v>371.98328927558498</v>
      </c>
      <c r="EY11" s="17">
        <v>0.45348999422389102</v>
      </c>
      <c r="EZ11" s="17">
        <v>0.70598071111129401</v>
      </c>
      <c r="FA11" s="17">
        <v>1430.59806061272</v>
      </c>
      <c r="FB11" s="17">
        <v>19.8229893968815</v>
      </c>
      <c r="FC11" s="17">
        <v>876.95493528318298</v>
      </c>
      <c r="FD11" s="17">
        <v>229.73311078911999</v>
      </c>
      <c r="FE11" s="17">
        <v>113.270514417093</v>
      </c>
      <c r="FF11" s="17">
        <v>2194.2347105389699</v>
      </c>
      <c r="FG11" s="17">
        <v>7.6373396176083099E-3</v>
      </c>
      <c r="FH11" s="17">
        <v>30.006098299568499</v>
      </c>
      <c r="FI11" s="17">
        <v>331.47176005368999</v>
      </c>
      <c r="FJ11" s="17">
        <v>697.55956791200902</v>
      </c>
      <c r="FK11" s="17">
        <v>9.0831055896617698</v>
      </c>
      <c r="FL11" s="17">
        <v>0</v>
      </c>
      <c r="FM11" s="17">
        <v>13974.3935979456</v>
      </c>
      <c r="FN11" s="17">
        <v>1.99486346355531</v>
      </c>
      <c r="FO11" s="17">
        <v>9.4871785805594702E-2</v>
      </c>
      <c r="FP11" s="17">
        <v>234.99734802928799</v>
      </c>
      <c r="FQ11" s="17">
        <v>4.0392182250125304</v>
      </c>
      <c r="FR11" s="17">
        <v>26.093873580886999</v>
      </c>
      <c r="FS11" s="17">
        <v>65.580293120313499</v>
      </c>
      <c r="FT11" s="17">
        <v>3.2854344760991402E-2</v>
      </c>
      <c r="FU11" s="17">
        <v>1292.2204910155699</v>
      </c>
      <c r="FV11" s="17">
        <v>24.341364156273801</v>
      </c>
      <c r="FW11" s="17">
        <v>42.705121666621302</v>
      </c>
      <c r="FY11" s="26">
        <f t="shared" si="0"/>
        <v>0.44263513224566353</v>
      </c>
      <c r="FZ11" s="40">
        <f t="shared" si="1"/>
        <v>-3.2204947247650245E-7</v>
      </c>
      <c r="GA11" s="40">
        <f t="shared" si="2"/>
        <v>-3.739824848105672E-7</v>
      </c>
      <c r="GB11" s="40">
        <f t="shared" si="3"/>
        <v>-3.4145684097943316E-7</v>
      </c>
      <c r="GC11" s="40">
        <f t="shared" si="4"/>
        <v>-2.5701926679555435E-7</v>
      </c>
      <c r="GD11" s="40">
        <f t="shared" si="5"/>
        <v>-2.538610218178395E-7</v>
      </c>
      <c r="GE11" s="40">
        <f t="shared" si="6"/>
        <v>-5.5693865435586453E-7</v>
      </c>
      <c r="GF11" s="40">
        <f t="shared" si="7"/>
        <v>-3.1572343422359546E-7</v>
      </c>
      <c r="GG11" s="40">
        <f t="shared" si="8"/>
        <v>-3.370370584183379E-7</v>
      </c>
      <c r="GH11" s="40">
        <f t="shared" si="9"/>
        <v>2.6766018105669554E-7</v>
      </c>
      <c r="GI11" s="40">
        <f t="shared" si="10"/>
        <v>0</v>
      </c>
      <c r="GJ11" s="40">
        <f t="shared" si="11"/>
        <v>-2.4369143652686852E-7</v>
      </c>
      <c r="GK11" s="40">
        <f t="shared" si="12"/>
        <v>5.8807781513788513E-8</v>
      </c>
      <c r="GL11" s="40">
        <f t="shared" si="13"/>
        <v>1.280631266162145E-6</v>
      </c>
      <c r="GM11" s="40">
        <f t="shared" si="14"/>
        <v>5.862955964738791E-6</v>
      </c>
      <c r="GN11" s="40">
        <f t="shared" si="15"/>
        <v>3.9184711709001537E-8</v>
      </c>
      <c r="GO11" s="40">
        <f t="shared" si="16"/>
        <v>2.0906917508168736E-6</v>
      </c>
      <c r="GP11" s="40">
        <f t="shared" si="17"/>
        <v>-1.2084656679141633E-6</v>
      </c>
      <c r="GQ11" s="40">
        <f t="shared" si="18"/>
        <v>1.115848861254479E-5</v>
      </c>
      <c r="GR11" s="40">
        <f t="shared" si="19"/>
        <v>1.0427348159080807E-7</v>
      </c>
      <c r="GS11" s="40">
        <f t="shared" si="20"/>
        <v>-4.217826968092303E-6</v>
      </c>
      <c r="GT11" s="40">
        <f t="shared" si="21"/>
        <v>-6.3471471056238218E-6</v>
      </c>
      <c r="GU11" s="40">
        <f t="shared" si="22"/>
        <v>0</v>
      </c>
      <c r="GV11" s="40">
        <f t="shared" si="23"/>
        <v>0</v>
      </c>
      <c r="GW11" s="40">
        <f t="shared" si="24"/>
        <v>8.2188361972337323E-7</v>
      </c>
      <c r="GX11" s="40">
        <f t="shared" si="25"/>
        <v>2.4833776736890967E-8</v>
      </c>
      <c r="GY11" s="40">
        <f t="shared" si="26"/>
        <v>-1.2945591821491367E-6</v>
      </c>
      <c r="GZ11" s="40">
        <f t="shared" si="27"/>
        <v>2.8988954341891582E-5</v>
      </c>
      <c r="HA11" s="40">
        <f t="shared" si="28"/>
        <v>6.3566674083921998E-8</v>
      </c>
      <c r="HB11" s="40">
        <f t="shared" si="29"/>
        <v>-7.9157941430491518E-7</v>
      </c>
      <c r="HC11" s="40">
        <f t="shared" si="30"/>
        <v>1.5236156619096853E-6</v>
      </c>
      <c r="HD11" s="40">
        <f t="shared" si="31"/>
        <v>8.8754836766414528E-7</v>
      </c>
      <c r="HE11" s="40">
        <f t="shared" si="32"/>
        <v>1.1149899737575237E-2</v>
      </c>
      <c r="HF11" s="40">
        <f t="shared" si="33"/>
        <v>-3.0505628057859774E-7</v>
      </c>
      <c r="HG11" s="40">
        <f t="shared" si="34"/>
        <v>5.1478744685070242E-6</v>
      </c>
      <c r="HH11" s="40">
        <f t="shared" si="35"/>
        <v>-7.9419819055760114E-4</v>
      </c>
      <c r="HI11" s="40">
        <f t="shared" si="36"/>
        <v>0</v>
      </c>
      <c r="HJ11" s="40">
        <f t="shared" si="37"/>
        <v>-8.6759080196970605E-8</v>
      </c>
      <c r="HK11" s="40">
        <f t="shared" si="38"/>
        <v>0</v>
      </c>
      <c r="HL11" s="40">
        <f t="shared" si="39"/>
        <v>-2.8394044692646011E-6</v>
      </c>
      <c r="HM11" s="40">
        <f t="shared" si="40"/>
        <v>-6.0324134456130952E-7</v>
      </c>
      <c r="HN11" s="40">
        <f t="shared" si="41"/>
        <v>5.4431234298336259E-6</v>
      </c>
      <c r="HO11" s="40">
        <f t="shared" si="42"/>
        <v>0</v>
      </c>
      <c r="HP11" s="40">
        <f t="shared" si="43"/>
        <v>0</v>
      </c>
      <c r="HQ11" s="40">
        <f t="shared" si="44"/>
        <v>0</v>
      </c>
      <c r="HR11" s="40">
        <f t="shared" si="45"/>
        <v>-7.4766080426682155E-5</v>
      </c>
      <c r="HS11" s="40">
        <f t="shared" si="46"/>
        <v>-2.0990381662370786E-5</v>
      </c>
      <c r="HT11" s="40">
        <f t="shared" si="47"/>
        <v>2.7455445436368197E-5</v>
      </c>
      <c r="HU11" s="40">
        <f t="shared" si="48"/>
        <v>-2.9409083706284965E-6</v>
      </c>
      <c r="HV11" s="40">
        <f t="shared" si="49"/>
        <v>-2.335518992633733E-7</v>
      </c>
      <c r="HW11" s="40">
        <f t="shared" si="50"/>
        <v>-3.4169053518451836E-7</v>
      </c>
      <c r="HX11" s="40">
        <f t="shared" si="51"/>
        <v>-1.3601863200258091E-6</v>
      </c>
      <c r="HY11" s="40">
        <f t="shared" si="52"/>
        <v>-2.2577199299967695E-6</v>
      </c>
      <c r="HZ11" s="40">
        <f t="shared" si="53"/>
        <v>0</v>
      </c>
      <c r="IA11" s="40">
        <f t="shared" si="54"/>
        <v>0</v>
      </c>
      <c r="IB11" s="40">
        <f t="shared" si="55"/>
        <v>0</v>
      </c>
      <c r="IC11" s="40">
        <f t="shared" si="56"/>
        <v>2.3774193251221123E-5</v>
      </c>
    </row>
    <row r="12" spans="1:237" x14ac:dyDescent="0.25">
      <c r="A12" s="17" t="s">
        <v>182</v>
      </c>
      <c r="B12" s="15">
        <v>11755.3334961</v>
      </c>
      <c r="C12" s="15">
        <v>1321.8134149999901</v>
      </c>
      <c r="D12" s="15">
        <v>20636.233627000001</v>
      </c>
      <c r="E12" s="15">
        <v>2372.5114459599899</v>
      </c>
      <c r="F12" s="15">
        <v>2090.0655349600002</v>
      </c>
      <c r="G12" s="15">
        <v>9245.8548860699902</v>
      </c>
      <c r="H12" s="15">
        <v>1037.1456074999901</v>
      </c>
      <c r="I12" s="17">
        <v>7.0450394999999899</v>
      </c>
      <c r="J12" s="17">
        <v>5.7578985500000002</v>
      </c>
      <c r="L12" s="17">
        <v>8.6757199999999996E-3</v>
      </c>
      <c r="M12" s="17">
        <v>7.1276863599999896</v>
      </c>
      <c r="N12" s="17">
        <v>7.4558999999999997E-4</v>
      </c>
      <c r="O12" s="17">
        <v>8.9499999999999996E-3</v>
      </c>
      <c r="P12" s="17">
        <v>1.5366789999999899E-2</v>
      </c>
      <c r="Q12" s="17">
        <v>5.3883839999999898E-2</v>
      </c>
      <c r="R12" s="17">
        <v>3.3527689999999999E-2</v>
      </c>
      <c r="T12" s="17">
        <v>1.5849200000000001E-3</v>
      </c>
      <c r="U12" s="17">
        <v>3.4725480000000003E-2</v>
      </c>
      <c r="V12" s="17">
        <v>3.592327E-2</v>
      </c>
      <c r="Z12" s="17">
        <v>116.45286021</v>
      </c>
      <c r="AA12" s="17">
        <v>2.14832</v>
      </c>
      <c r="AB12" s="17">
        <v>3.3425779999999898E-2</v>
      </c>
      <c r="AC12" s="17">
        <v>0.7374423</v>
      </c>
      <c r="AD12" s="17">
        <v>0.393909119999999</v>
      </c>
      <c r="AE12" s="17">
        <v>0.34725479999999997</v>
      </c>
      <c r="AG12" s="17">
        <v>0.46778683999999998</v>
      </c>
      <c r="AH12" s="17">
        <v>3.4688949999999899E-2</v>
      </c>
      <c r="AI12" s="17">
        <v>4.5501429999999898E-2</v>
      </c>
      <c r="AJ12" s="17">
        <v>3.9514609999999999E-2</v>
      </c>
      <c r="AL12" s="17">
        <v>20.88827787</v>
      </c>
      <c r="AN12" s="17">
        <v>2.15539399999999E-2</v>
      </c>
      <c r="AO12" s="17">
        <v>9.7118142400000007</v>
      </c>
      <c r="AP12" s="17">
        <v>3.6469099999999902E-3</v>
      </c>
      <c r="AT12" s="17">
        <v>4.8999999999999997E-7</v>
      </c>
      <c r="AU12" s="5">
        <v>5.8149999999999997E-5</v>
      </c>
      <c r="AV12" s="5">
        <v>1.7499999999999998E-5</v>
      </c>
      <c r="AW12" s="17">
        <v>5.65044999999999E-3</v>
      </c>
      <c r="AX12" s="17">
        <v>4.8780680700000003</v>
      </c>
      <c r="AY12" s="17">
        <v>63.6990645999999</v>
      </c>
      <c r="AZ12" s="17">
        <v>2.754086E-2</v>
      </c>
      <c r="BA12" s="17">
        <v>2.2751060000000001</v>
      </c>
      <c r="BE12" s="17">
        <v>6.3572999999999896E-4</v>
      </c>
      <c r="BG12" s="17" t="s">
        <v>182</v>
      </c>
      <c r="BH12" s="17">
        <v>0</v>
      </c>
      <c r="BI12" s="17">
        <v>1.7115463658221901</v>
      </c>
      <c r="BJ12" s="17">
        <v>0</v>
      </c>
      <c r="BK12" s="17">
        <v>5.7578997368684703</v>
      </c>
      <c r="BL12" s="17">
        <v>0</v>
      </c>
      <c r="BM12" s="17">
        <v>7.0450389662080797</v>
      </c>
      <c r="BN12" s="17">
        <v>7.0450389662080797</v>
      </c>
      <c r="BO12" s="17">
        <v>0</v>
      </c>
      <c r="BP12" s="17">
        <v>3.8958956599694501</v>
      </c>
      <c r="BQ12" s="17">
        <v>3.5570343982208601E-3</v>
      </c>
      <c r="BR12" s="17">
        <v>5.1186749631111604E-3</v>
      </c>
      <c r="BS12" s="17">
        <v>7.1276915746856098</v>
      </c>
      <c r="BT12" s="17">
        <v>6.3573802295502997E-4</v>
      </c>
      <c r="BU12" s="17">
        <v>2.3858857674013501E-4</v>
      </c>
      <c r="BV12" s="17">
        <v>5.0699921966302296E-4</v>
      </c>
      <c r="BW12" s="17">
        <v>0</v>
      </c>
      <c r="BX12" s="17">
        <v>8.9499541011431594E-3</v>
      </c>
      <c r="BY12" s="17">
        <v>3.68801400493835E-3</v>
      </c>
      <c r="BZ12" s="17">
        <v>1.1678776028164001E-2</v>
      </c>
      <c r="CA12" s="17">
        <v>5.38836125134661E-2</v>
      </c>
      <c r="CB12" s="17">
        <v>0</v>
      </c>
      <c r="CC12" s="17">
        <v>1159.63497604394</v>
      </c>
      <c r="CD12" s="17">
        <v>3.3527692723234102E-2</v>
      </c>
      <c r="CE12" s="17">
        <v>4.5962789281789199E-4</v>
      </c>
      <c r="CF12" s="17">
        <v>1.1252946723215201E-3</v>
      </c>
      <c r="CG12" s="17">
        <v>0</v>
      </c>
      <c r="CH12" s="17">
        <v>3.4725417384211997E-2</v>
      </c>
      <c r="CI12" s="17">
        <v>0.34725562778385799</v>
      </c>
      <c r="CJ12" s="17">
        <v>3.5923355137337999E-2</v>
      </c>
      <c r="CK12" s="17">
        <v>0</v>
      </c>
      <c r="CL12" s="17">
        <v>4.55014281663376E-2</v>
      </c>
      <c r="CM12" s="17">
        <v>2.1553978846652E-2</v>
      </c>
      <c r="CN12" s="17">
        <v>11755.3287305952</v>
      </c>
      <c r="CO12" s="17">
        <v>0</v>
      </c>
      <c r="CP12" s="17">
        <v>0</v>
      </c>
      <c r="CQ12" s="17">
        <v>45.0320276466677</v>
      </c>
      <c r="CR12" s="17">
        <v>19.7612614854017</v>
      </c>
      <c r="CS12" s="17">
        <v>0.205790925136524</v>
      </c>
      <c r="CT12" s="17">
        <v>4.8780674179960997</v>
      </c>
      <c r="CU12" s="17">
        <v>39.402806843257203</v>
      </c>
      <c r="CV12" s="17">
        <v>0</v>
      </c>
      <c r="CW12" s="17">
        <v>0</v>
      </c>
      <c r="CX12" s="17">
        <v>116.452801812882</v>
      </c>
      <c r="CY12" s="17">
        <v>116.452801812882</v>
      </c>
      <c r="CZ12" s="17">
        <v>0</v>
      </c>
      <c r="DA12" s="17">
        <v>0</v>
      </c>
      <c r="DB12" s="17">
        <v>2.1483189131015101</v>
      </c>
      <c r="DC12" s="17">
        <v>63.698138703973399</v>
      </c>
      <c r="DD12" s="17">
        <v>2.70304233409554E-3</v>
      </c>
      <c r="DE12" s="17">
        <v>3.03664914030615E-2</v>
      </c>
      <c r="DF12" s="17">
        <v>0</v>
      </c>
      <c r="DG12" s="17">
        <v>2.28218415404648</v>
      </c>
      <c r="DH12" s="17">
        <v>0</v>
      </c>
      <c r="DI12" s="17">
        <v>0</v>
      </c>
      <c r="DJ12" s="17">
        <v>15.8733531355977</v>
      </c>
      <c r="DK12" s="17">
        <v>0.31873217520572</v>
      </c>
      <c r="DL12" s="17">
        <v>0.191735119193292</v>
      </c>
      <c r="DM12" s="17">
        <v>0.54570932611079503</v>
      </c>
      <c r="DN12" s="17">
        <v>0.129990188737688</v>
      </c>
      <c r="DO12" s="17">
        <v>0.26391934686971202</v>
      </c>
      <c r="DP12" s="17">
        <v>0</v>
      </c>
      <c r="DQ12" s="17">
        <v>2.75408968457811E-2</v>
      </c>
      <c r="DR12" s="17">
        <v>0</v>
      </c>
      <c r="DS12" s="17">
        <v>0.46778477617252401</v>
      </c>
      <c r="DT12" s="17">
        <v>1321.81309407342</v>
      </c>
      <c r="DU12" s="17">
        <v>0</v>
      </c>
      <c r="DV12" s="17">
        <v>1.4222472691281201E-2</v>
      </c>
      <c r="DW12" s="17">
        <v>2.0466490069875502E-2</v>
      </c>
      <c r="DX12" s="17">
        <v>731.87598776331401</v>
      </c>
      <c r="DY12" s="17">
        <v>18572.605533751299</v>
      </c>
      <c r="DZ12" s="17">
        <v>2063.6225773045398</v>
      </c>
      <c r="EA12" s="17">
        <v>20636.2281110558</v>
      </c>
      <c r="EB12" s="17">
        <v>0</v>
      </c>
      <c r="EC12" s="17">
        <v>10.5906820187706</v>
      </c>
      <c r="ED12" s="17">
        <v>0</v>
      </c>
      <c r="EE12" s="17">
        <v>3.6469442559455799E-3</v>
      </c>
      <c r="EF12" s="17">
        <v>0</v>
      </c>
      <c r="EG12" s="17">
        <v>0</v>
      </c>
      <c r="EH12" s="17">
        <v>0</v>
      </c>
      <c r="EI12" s="5">
        <v>4.8999914398937295E-7</v>
      </c>
      <c r="EJ12" s="5">
        <v>5.8151140649834301E-5</v>
      </c>
      <c r="EK12" s="5">
        <v>1.7500647990740501E-5</v>
      </c>
      <c r="EL12" s="17">
        <v>5.6504893954904397E-3</v>
      </c>
      <c r="EM12" s="17">
        <v>45.958320150042397</v>
      </c>
      <c r="EN12" s="17">
        <v>213.88657378481901</v>
      </c>
      <c r="EO12" s="17">
        <v>37.7560955786387</v>
      </c>
      <c r="EP12" s="17">
        <v>42.024984302036302</v>
      </c>
      <c r="EQ12" s="17">
        <v>117.827942501404</v>
      </c>
      <c r="ER12" s="17">
        <v>36.0202439392556</v>
      </c>
      <c r="ES12" s="17">
        <v>0.10435580394296599</v>
      </c>
      <c r="ET12" s="17">
        <v>3.5774628092065001E-4</v>
      </c>
      <c r="EU12" s="17">
        <v>30.337179043384499</v>
      </c>
      <c r="EV12" s="17">
        <v>2372.5106902174598</v>
      </c>
      <c r="EW12" s="17">
        <v>2090.0648781018499</v>
      </c>
      <c r="EX12" s="17">
        <v>282.44581211561001</v>
      </c>
      <c r="EY12" s="17">
        <v>0.42526111873542699</v>
      </c>
      <c r="EZ12" s="17">
        <v>0.24361002362252401</v>
      </c>
      <c r="FA12" s="17">
        <v>451.00605512768902</v>
      </c>
      <c r="FB12" s="17">
        <v>39.8363991698495</v>
      </c>
      <c r="FC12" s="17">
        <v>235.44435983146701</v>
      </c>
      <c r="FD12" s="17">
        <v>55.353767700895602</v>
      </c>
      <c r="FE12" s="17">
        <v>27.240828724455799</v>
      </c>
      <c r="FF12" s="17">
        <v>589.38548711603403</v>
      </c>
      <c r="FG12" s="17">
        <v>3.9483041155310102E-2</v>
      </c>
      <c r="FH12" s="17">
        <v>25.4360914313202</v>
      </c>
      <c r="FI12" s="17">
        <v>114.639963877311</v>
      </c>
      <c r="FJ12" s="17">
        <v>263.69166383153799</v>
      </c>
      <c r="FK12" s="17">
        <v>2.76836026155142</v>
      </c>
      <c r="FL12" s="17">
        <v>0</v>
      </c>
      <c r="FM12" s="17">
        <v>9245.8534626472701</v>
      </c>
      <c r="FN12" s="17">
        <v>0.56070043203708697</v>
      </c>
      <c r="FO12" s="17">
        <v>2.2751133746881802</v>
      </c>
      <c r="FP12" s="17">
        <v>156.185031449153</v>
      </c>
      <c r="FQ12" s="17">
        <v>0</v>
      </c>
      <c r="FR12" s="17">
        <v>75.351486726546398</v>
      </c>
      <c r="FS12" s="17">
        <v>20.888277313549398</v>
      </c>
      <c r="FT12" s="17">
        <v>0.61706878957654598</v>
      </c>
      <c r="FU12" s="17">
        <v>1037.1451137542399</v>
      </c>
      <c r="FV12" s="17">
        <v>9.7118063587367196</v>
      </c>
      <c r="FW12" s="17">
        <v>130.41458792138101</v>
      </c>
      <c r="FY12" s="26">
        <f t="shared" si="0"/>
        <v>0.7056640175588178</v>
      </c>
      <c r="FZ12" s="40">
        <f t="shared" si="1"/>
        <v>-4.0539086379323938E-7</v>
      </c>
      <c r="GA12" s="40">
        <f t="shared" si="2"/>
        <v>-2.4279264113205124E-7</v>
      </c>
      <c r="GB12" s="40">
        <f t="shared" si="3"/>
        <v>-2.6729413426218515E-7</v>
      </c>
      <c r="GC12" s="40">
        <f t="shared" si="4"/>
        <v>-3.1854115242839511E-7</v>
      </c>
      <c r="GD12" s="40">
        <f t="shared" si="5"/>
        <v>-3.1427634170485407E-7</v>
      </c>
      <c r="GE12" s="40">
        <f t="shared" si="6"/>
        <v>-1.5395252658066343E-7</v>
      </c>
      <c r="GF12" s="40">
        <f t="shared" si="7"/>
        <v>-4.7606213305108657E-7</v>
      </c>
      <c r="GG12" s="40">
        <f t="shared" si="8"/>
        <v>-7.5768476561251813E-8</v>
      </c>
      <c r="GH12" s="40">
        <f t="shared" si="9"/>
        <v>2.0612875684845484E-7</v>
      </c>
      <c r="GI12" s="40">
        <f t="shared" si="10"/>
        <v>0</v>
      </c>
      <c r="GJ12" s="40">
        <f t="shared" si="11"/>
        <v>-1.2262576454235417E-6</v>
      </c>
      <c r="GK12" s="40">
        <f t="shared" si="12"/>
        <v>7.3160986003358506E-7</v>
      </c>
      <c r="GL12" s="40">
        <f t="shared" si="13"/>
        <v>-2.955507506806066E-6</v>
      </c>
      <c r="GM12" s="40">
        <f t="shared" si="14"/>
        <v>-5.1283638927658192E-6</v>
      </c>
      <c r="GN12" s="40">
        <f t="shared" si="15"/>
        <v>2.1541552487921882E-9</v>
      </c>
      <c r="GO12" s="40">
        <f t="shared" si="16"/>
        <v>-4.2217951392818081E-6</v>
      </c>
      <c r="GP12" s="40">
        <f t="shared" si="17"/>
        <v>8.1223433630429624E-8</v>
      </c>
      <c r="GQ12" s="40">
        <f t="shared" si="18"/>
        <v>0</v>
      </c>
      <c r="GR12" s="40">
        <f t="shared" si="19"/>
        <v>1.6184661762603887E-6</v>
      </c>
      <c r="GS12" s="40">
        <f t="shared" si="20"/>
        <v>-1.8031655143710578E-6</v>
      </c>
      <c r="GT12" s="40">
        <f t="shared" si="21"/>
        <v>2.3699773990222787E-6</v>
      </c>
      <c r="GU12" s="40">
        <f t="shared" si="22"/>
        <v>0</v>
      </c>
      <c r="GV12" s="40">
        <f t="shared" si="23"/>
        <v>0</v>
      </c>
      <c r="GW12" s="40">
        <f t="shared" si="24"/>
        <v>0</v>
      </c>
      <c r="GX12" s="40">
        <f t="shared" si="25"/>
        <v>-5.0146572519619057E-7</v>
      </c>
      <c r="GY12" s="40">
        <f t="shared" si="26"/>
        <v>-5.0592951230593497E-7</v>
      </c>
      <c r="GZ12" s="40">
        <f t="shared" si="27"/>
        <v>4.4876083005116718E-5</v>
      </c>
      <c r="HA12" s="40">
        <f t="shared" si="28"/>
        <v>2.909114498913714E-6</v>
      </c>
      <c r="HB12" s="40">
        <f t="shared" si="29"/>
        <v>1.0550844850957869E-6</v>
      </c>
      <c r="HC12" s="40">
        <f t="shared" si="30"/>
        <v>2.3837938540088556E-6</v>
      </c>
      <c r="HD12" s="40">
        <f t="shared" si="31"/>
        <v>0</v>
      </c>
      <c r="HE12" s="40">
        <f t="shared" si="32"/>
        <v>-4.4118972563940095E-6</v>
      </c>
      <c r="HF12" s="40">
        <f t="shared" si="33"/>
        <v>3.6787382739675604E-7</v>
      </c>
      <c r="HG12" s="40">
        <f t="shared" si="34"/>
        <v>-4.0299003754155467E-8</v>
      </c>
      <c r="HH12" s="40">
        <f t="shared" si="35"/>
        <v>-7.9891576026935526E-4</v>
      </c>
      <c r="HI12" s="40">
        <f t="shared" si="36"/>
        <v>0</v>
      </c>
      <c r="HJ12" s="40">
        <f t="shared" si="37"/>
        <v>-2.6639371834074121E-8</v>
      </c>
      <c r="HK12" s="40">
        <f t="shared" si="38"/>
        <v>0</v>
      </c>
      <c r="HL12" s="40">
        <f t="shared" si="39"/>
        <v>1.8022993522269632E-6</v>
      </c>
      <c r="HM12" s="40">
        <f t="shared" si="40"/>
        <v>-8.1151297649886867E-7</v>
      </c>
      <c r="HN12" s="40">
        <f t="shared" si="41"/>
        <v>9.3931425754114681E-6</v>
      </c>
      <c r="HO12" s="40">
        <f t="shared" si="42"/>
        <v>0</v>
      </c>
      <c r="HP12" s="40">
        <f t="shared" si="43"/>
        <v>0</v>
      </c>
      <c r="HQ12" s="40">
        <f t="shared" si="44"/>
        <v>0</v>
      </c>
      <c r="HR12" s="40">
        <f t="shared" si="45"/>
        <v>-1.7469604632977054E-6</v>
      </c>
      <c r="HS12" s="40">
        <f t="shared" si="46"/>
        <v>1.9615646333688648E-5</v>
      </c>
      <c r="HT12" s="40">
        <f t="shared" si="47"/>
        <v>3.7028042314442029E-5</v>
      </c>
      <c r="HU12" s="40">
        <f t="shared" si="48"/>
        <v>6.9720978771082512E-6</v>
      </c>
      <c r="HV12" s="40">
        <f t="shared" si="49"/>
        <v>-1.336602710932358E-7</v>
      </c>
      <c r="HW12" s="40">
        <f t="shared" si="50"/>
        <v>-1.4535472888270738E-5</v>
      </c>
      <c r="HX12" s="40">
        <f t="shared" si="51"/>
        <v>1.3378587705613957E-6</v>
      </c>
      <c r="HY12" s="40">
        <f t="shared" si="52"/>
        <v>3.2414701469419139E-6</v>
      </c>
      <c r="HZ12" s="40">
        <f t="shared" si="53"/>
        <v>0</v>
      </c>
      <c r="IA12" s="40">
        <f t="shared" si="54"/>
        <v>0</v>
      </c>
      <c r="IB12" s="40">
        <f t="shared" si="55"/>
        <v>0</v>
      </c>
      <c r="IC12" s="40">
        <f t="shared" si="56"/>
        <v>1.2620066743765819E-5</v>
      </c>
    </row>
    <row r="13" spans="1:237" x14ac:dyDescent="0.25">
      <c r="A13" s="17" t="s">
        <v>183</v>
      </c>
      <c r="B13" s="15">
        <v>1554.2183809999999</v>
      </c>
      <c r="D13" s="15">
        <v>1419.7578000000001</v>
      </c>
      <c r="E13" s="15">
        <v>166.927492</v>
      </c>
      <c r="F13" s="15">
        <v>154.005134999999</v>
      </c>
      <c r="G13" s="15">
        <v>53.345779999999998</v>
      </c>
      <c r="H13" s="15">
        <v>78.521395600000005</v>
      </c>
      <c r="I13" s="17">
        <v>0.47201442999999998</v>
      </c>
      <c r="J13" s="17">
        <v>3.2931118700000002</v>
      </c>
      <c r="L13" s="17">
        <v>9.5918000000000002E-4</v>
      </c>
      <c r="M13" s="17">
        <v>3.5224958100000001</v>
      </c>
      <c r="N13" s="17">
        <v>4.4799999999999998E-5</v>
      </c>
      <c r="P13" s="17">
        <v>5.1508000000000001E-4</v>
      </c>
      <c r="Q13" s="17">
        <v>3.6197699999999999E-2</v>
      </c>
      <c r="R13" s="17">
        <v>2.252301E-2</v>
      </c>
      <c r="T13" s="17">
        <v>1.6025999999999999E-4</v>
      </c>
      <c r="U13" s="17">
        <v>2.3327609999999999E-2</v>
      </c>
      <c r="V13" s="17">
        <v>2.4132219999999999E-2</v>
      </c>
      <c r="Z13" s="17">
        <v>8.3782540000000001</v>
      </c>
      <c r="AA13" s="17">
        <v>0.44491499999999901</v>
      </c>
      <c r="AB13" s="17">
        <v>1.3604000000000001E-4</v>
      </c>
      <c r="AC13" s="17">
        <v>2.4472299999999999E-3</v>
      </c>
      <c r="AD13" s="17">
        <v>6.2191699999999898E-2</v>
      </c>
      <c r="AE13" s="17">
        <v>0.23327609999999999</v>
      </c>
      <c r="AG13" s="17">
        <v>9.4068949999999998E-2</v>
      </c>
      <c r="AH13" s="17">
        <v>2.0084500000000002E-3</v>
      </c>
      <c r="AI13" s="17">
        <v>3.05665E-2</v>
      </c>
      <c r="AJ13" s="17">
        <v>2.65446999999999E-2</v>
      </c>
      <c r="AL13" s="17">
        <v>2.2780151100000001</v>
      </c>
      <c r="AN13" s="17">
        <v>1.447934E-2</v>
      </c>
      <c r="AO13" s="17">
        <v>0.77533390000000002</v>
      </c>
      <c r="AP13" s="17">
        <v>5.6479000000000002E-4</v>
      </c>
      <c r="AT13" s="5">
        <v>3.4999999999999998E-7</v>
      </c>
      <c r="AU13" s="17">
        <v>9.7200000000000001E-6</v>
      </c>
      <c r="AV13" s="5">
        <v>3.8800000000000001E-6</v>
      </c>
      <c r="AW13" s="17">
        <v>4.0329E-4</v>
      </c>
      <c r="AX13" s="17">
        <v>0.40254846999999999</v>
      </c>
      <c r="AY13" s="17">
        <v>2.0754000000000001</v>
      </c>
      <c r="AZ13" s="17">
        <v>1.8501190000000001E-2</v>
      </c>
      <c r="BA13" s="17">
        <v>1.5283549999999999</v>
      </c>
      <c r="BE13" s="17">
        <v>1.0106E-4</v>
      </c>
      <c r="BG13" s="17" t="s">
        <v>183</v>
      </c>
      <c r="BH13" s="17">
        <v>0</v>
      </c>
      <c r="BI13" s="17">
        <v>0.47889001565502098</v>
      </c>
      <c r="BJ13" s="17">
        <v>0</v>
      </c>
      <c r="BK13" s="17">
        <v>3.2931230363660799</v>
      </c>
      <c r="BL13" s="17">
        <v>0</v>
      </c>
      <c r="BM13" s="17">
        <v>0.47201403274263698</v>
      </c>
      <c r="BN13" s="17">
        <v>0.47201403274263698</v>
      </c>
      <c r="BO13" s="17">
        <v>0</v>
      </c>
      <c r="BP13" s="17">
        <v>1.09071386555553</v>
      </c>
      <c r="BQ13" s="17">
        <v>3.9325817776969199E-4</v>
      </c>
      <c r="BR13" s="17">
        <v>5.6592141624916897E-4</v>
      </c>
      <c r="BS13" s="17">
        <v>3.5224887197072499</v>
      </c>
      <c r="BT13" s="17">
        <v>1.0106087619394001E-4</v>
      </c>
      <c r="BU13" s="5">
        <v>1.43363040614649E-5</v>
      </c>
      <c r="BV13" s="5">
        <v>3.0464646130612601E-5</v>
      </c>
      <c r="BW13" s="17">
        <v>0</v>
      </c>
      <c r="BX13" s="17">
        <v>0</v>
      </c>
      <c r="BY13" s="17">
        <v>1.23621212872787E-4</v>
      </c>
      <c r="BZ13" s="17">
        <v>3.9144397228790199E-4</v>
      </c>
      <c r="CA13" s="17">
        <v>3.6199206875058398E-2</v>
      </c>
      <c r="CB13" s="17">
        <v>0</v>
      </c>
      <c r="CC13" s="17">
        <v>75.468700602975304</v>
      </c>
      <c r="CD13" s="17">
        <v>2.2521643516592599E-2</v>
      </c>
      <c r="CE13" s="5">
        <v>4.6473588077404401E-5</v>
      </c>
      <c r="CF13" s="17">
        <v>1.13798762104752E-4</v>
      </c>
      <c r="CG13" s="17">
        <v>0</v>
      </c>
      <c r="CH13" s="17">
        <v>2.33239739043304E-2</v>
      </c>
      <c r="CI13" s="17">
        <v>0.23327881882967599</v>
      </c>
      <c r="CJ13" s="17">
        <v>2.4132064591841799E-2</v>
      </c>
      <c r="CK13" s="17">
        <v>0</v>
      </c>
      <c r="CL13" s="17">
        <v>3.05647182162401E-2</v>
      </c>
      <c r="CM13" s="17">
        <v>1.4479337180398601E-2</v>
      </c>
      <c r="CN13" s="17">
        <v>1554.2179741688799</v>
      </c>
      <c r="CO13" s="17">
        <v>0</v>
      </c>
      <c r="CP13" s="17">
        <v>0</v>
      </c>
      <c r="CQ13" s="17">
        <v>4.0090091332528601</v>
      </c>
      <c r="CR13" s="17">
        <v>1.2714463616296501</v>
      </c>
      <c r="CS13" s="17">
        <v>0</v>
      </c>
      <c r="CT13" s="17">
        <v>0.40254860908012502</v>
      </c>
      <c r="CU13" s="17">
        <v>5.2745439946934596</v>
      </c>
      <c r="CV13" s="17">
        <v>0</v>
      </c>
      <c r="CW13" s="17">
        <v>0</v>
      </c>
      <c r="CX13" s="17">
        <v>8.3782513096256892</v>
      </c>
      <c r="CY13" s="17">
        <v>8.3782513096256892</v>
      </c>
      <c r="CZ13" s="17">
        <v>0</v>
      </c>
      <c r="DA13" s="17">
        <v>0</v>
      </c>
      <c r="DB13" s="17">
        <v>0.44490958194855301</v>
      </c>
      <c r="DC13" s="17">
        <v>2.0753982772532602</v>
      </c>
      <c r="DD13" s="5">
        <v>5.44120427145515E-5</v>
      </c>
      <c r="DE13" s="5">
        <v>6.8019088697454004E-5</v>
      </c>
      <c r="DF13" s="17">
        <v>0</v>
      </c>
      <c r="DG13" s="17">
        <v>0</v>
      </c>
      <c r="DH13" s="17">
        <v>0</v>
      </c>
      <c r="DI13" s="17">
        <v>0</v>
      </c>
      <c r="DJ13" s="17">
        <v>4.4440085485243896</v>
      </c>
      <c r="DK13" s="17">
        <v>8.9235174895969396E-2</v>
      </c>
      <c r="DL13" s="17">
        <v>6.3628886199617197E-4</v>
      </c>
      <c r="DM13" s="17">
        <v>1.8109376549435799E-3</v>
      </c>
      <c r="DN13" s="17">
        <v>2.05231402635624E-2</v>
      </c>
      <c r="DO13" s="17">
        <v>4.1666694224441601E-2</v>
      </c>
      <c r="DP13" s="17">
        <v>0</v>
      </c>
      <c r="DQ13" s="17">
        <v>1.85002548487904E-2</v>
      </c>
      <c r="DR13" s="17">
        <v>0</v>
      </c>
      <c r="DS13" s="17">
        <v>9.4070648530938494E-2</v>
      </c>
      <c r="DT13" s="17">
        <v>0</v>
      </c>
      <c r="DU13" s="17">
        <v>0</v>
      </c>
      <c r="DV13" s="17">
        <v>8.2346136675539997E-4</v>
      </c>
      <c r="DW13" s="17">
        <v>1.18500096452211E-3</v>
      </c>
      <c r="DX13" s="17">
        <v>50.532460451396297</v>
      </c>
      <c r="DY13" s="17">
        <v>1277.7816138247399</v>
      </c>
      <c r="DZ13" s="17">
        <v>141.975731902533</v>
      </c>
      <c r="EA13" s="17">
        <v>1419.7573457272699</v>
      </c>
      <c r="EB13" s="17">
        <v>0</v>
      </c>
      <c r="EC13" s="17">
        <v>0.31725575894111901</v>
      </c>
      <c r="ED13" s="17">
        <v>0</v>
      </c>
      <c r="EE13" s="17">
        <v>5.6475802333592797E-4</v>
      </c>
      <c r="EF13" s="17">
        <v>0</v>
      </c>
      <c r="EG13" s="17">
        <v>0</v>
      </c>
      <c r="EH13" s="17">
        <v>0</v>
      </c>
      <c r="EI13" s="5">
        <v>3.4998252837072999E-7</v>
      </c>
      <c r="EJ13" s="5">
        <v>9.7196858413663596E-6</v>
      </c>
      <c r="EK13" s="5">
        <v>3.8803617784685797E-6</v>
      </c>
      <c r="EL13" s="17">
        <v>4.0325491140175401E-4</v>
      </c>
      <c r="EM13" s="17">
        <v>0.64414799153425095</v>
      </c>
      <c r="EN13" s="17">
        <v>8.0429707286826808</v>
      </c>
      <c r="EO13" s="17">
        <v>1.3246430081295399</v>
      </c>
      <c r="EP13" s="17">
        <v>3.1594744679420401</v>
      </c>
      <c r="EQ13" s="17">
        <v>7.6811582645215699</v>
      </c>
      <c r="ER13" s="17">
        <v>1.26281717025744</v>
      </c>
      <c r="ES13" s="17">
        <v>0</v>
      </c>
      <c r="ET13" s="5">
        <v>1.3603234180459401E-5</v>
      </c>
      <c r="EU13" s="17">
        <v>5.6482477427095796</v>
      </c>
      <c r="EV13" s="17">
        <v>166.92749355520601</v>
      </c>
      <c r="EW13" s="17">
        <v>154.00513233783599</v>
      </c>
      <c r="EX13" s="17">
        <v>12.9223612173702</v>
      </c>
      <c r="EY13" s="17">
        <v>8.1094611352701101E-2</v>
      </c>
      <c r="EZ13" s="17">
        <v>6.5333818350171095E-4</v>
      </c>
      <c r="FA13" s="17">
        <v>11.919966611220399</v>
      </c>
      <c r="FB13" s="17">
        <v>5.7073885150217398</v>
      </c>
      <c r="FC13" s="17">
        <v>22.395199620033399</v>
      </c>
      <c r="FD13" s="17">
        <v>3.79217637990046</v>
      </c>
      <c r="FE13" s="17">
        <v>1.9854893089061201</v>
      </c>
      <c r="FF13" s="17">
        <v>55.987961766012397</v>
      </c>
      <c r="FG13" s="17">
        <v>2.6523413802035999E-2</v>
      </c>
      <c r="FH13" s="17">
        <v>0.91109760310410803</v>
      </c>
      <c r="FI13" s="17">
        <v>9.3660251362180897</v>
      </c>
      <c r="FJ13" s="17">
        <v>23.047817289747901</v>
      </c>
      <c r="FK13" s="17">
        <v>8.7111614499798802E-4</v>
      </c>
      <c r="FL13" s="17">
        <v>0</v>
      </c>
      <c r="FM13" s="17">
        <v>53.345774230393999</v>
      </c>
      <c r="FN13" s="17">
        <v>6.4551689564972994E-2</v>
      </c>
      <c r="FO13" s="17">
        <v>1.5283254925952201</v>
      </c>
      <c r="FP13" s="17">
        <v>0</v>
      </c>
      <c r="FQ13" s="17">
        <v>0</v>
      </c>
      <c r="FR13" s="17">
        <v>7.2049258051003902</v>
      </c>
      <c r="FS13" s="17">
        <v>2.2780143725301101</v>
      </c>
      <c r="FT13" s="17">
        <v>0.17275814203277101</v>
      </c>
      <c r="FU13" s="17">
        <v>78.521403642917306</v>
      </c>
      <c r="FV13" s="17">
        <v>0.77533285476930103</v>
      </c>
      <c r="FW13" s="17">
        <v>0.116305399679227</v>
      </c>
      <c r="FY13" s="26">
        <f t="shared" si="0"/>
        <v>0.64355014183389936</v>
      </c>
      <c r="FZ13" s="40">
        <f t="shared" si="1"/>
        <v>-2.6175930293360706E-7</v>
      </c>
      <c r="GA13" s="40">
        <f t="shared" si="2"/>
        <v>0</v>
      </c>
      <c r="GB13" s="40">
        <f t="shared" si="3"/>
        <v>-3.1996494765998061E-7</v>
      </c>
      <c r="GC13" s="40">
        <f t="shared" si="4"/>
        <v>9.3166559524639414E-9</v>
      </c>
      <c r="GD13" s="40">
        <f t="shared" si="5"/>
        <v>-1.7286196416119986E-8</v>
      </c>
      <c r="GE13" s="40">
        <f t="shared" si="6"/>
        <v>-1.0815487182483604E-7</v>
      </c>
      <c r="GF13" s="40">
        <f t="shared" si="7"/>
        <v>1.0242962748683405E-7</v>
      </c>
      <c r="GG13" s="40">
        <f t="shared" si="8"/>
        <v>-8.416212254466673E-7</v>
      </c>
      <c r="GH13" s="40">
        <f t="shared" si="9"/>
        <v>3.3908250070425015E-6</v>
      </c>
      <c r="GI13" s="40">
        <f t="shared" si="10"/>
        <v>0</v>
      </c>
      <c r="GJ13" s="40">
        <f t="shared" si="11"/>
        <v>-4.2325855325861106E-7</v>
      </c>
      <c r="GK13" s="40">
        <f t="shared" si="12"/>
        <v>-2.0128605206930976E-6</v>
      </c>
      <c r="GL13" s="40">
        <f t="shared" si="13"/>
        <v>2.1209644587194069E-5</v>
      </c>
      <c r="GM13" s="40">
        <f t="shared" si="14"/>
        <v>0</v>
      </c>
      <c r="GN13" s="40">
        <f t="shared" si="15"/>
        <v>-2.8762210357703963E-5</v>
      </c>
      <c r="GO13" s="40">
        <f t="shared" si="16"/>
        <v>4.1629027766932211E-5</v>
      </c>
      <c r="GP13" s="40">
        <f t="shared" si="17"/>
        <v>-6.0670550135176766E-5</v>
      </c>
      <c r="GQ13" s="40">
        <f t="shared" si="18"/>
        <v>0</v>
      </c>
      <c r="GR13" s="40">
        <f t="shared" si="19"/>
        <v>7.7063410435608166E-5</v>
      </c>
      <c r="GS13" s="40">
        <f t="shared" si="20"/>
        <v>-1.5587090446036046E-4</v>
      </c>
      <c r="GT13" s="40">
        <f t="shared" si="21"/>
        <v>-6.4398616538343093E-6</v>
      </c>
      <c r="GU13" s="40">
        <f t="shared" si="22"/>
        <v>0</v>
      </c>
      <c r="GV13" s="40">
        <f t="shared" si="23"/>
        <v>0</v>
      </c>
      <c r="GW13" s="40">
        <f t="shared" si="24"/>
        <v>0</v>
      </c>
      <c r="GX13" s="40">
        <f t="shared" si="25"/>
        <v>-3.211139589331474E-7</v>
      </c>
      <c r="GY13" s="40">
        <f t="shared" si="26"/>
        <v>-1.2177722589693313E-5</v>
      </c>
      <c r="GZ13" s="40">
        <f t="shared" si="27"/>
        <v>-4.1417285615272027E-5</v>
      </c>
      <c r="HA13" s="40">
        <f t="shared" si="28"/>
        <v>-1.4232664065934833E-6</v>
      </c>
      <c r="HB13" s="40">
        <f t="shared" si="29"/>
        <v>-2.9996156977550705E-5</v>
      </c>
      <c r="HC13" s="40">
        <f t="shared" si="30"/>
        <v>1.1654985984450307E-5</v>
      </c>
      <c r="HD13" s="40">
        <f t="shared" si="31"/>
        <v>0</v>
      </c>
      <c r="HE13" s="40">
        <f t="shared" si="32"/>
        <v>1.8056233629650631E-5</v>
      </c>
      <c r="HF13" s="40">
        <f t="shared" si="33"/>
        <v>6.1396985286929513E-6</v>
      </c>
      <c r="HG13" s="40">
        <f t="shared" si="34"/>
        <v>-5.8292043901004065E-5</v>
      </c>
      <c r="HH13" s="40">
        <f t="shared" si="35"/>
        <v>-8.0190011429404474E-4</v>
      </c>
      <c r="HI13" s="40">
        <f t="shared" si="36"/>
        <v>0</v>
      </c>
      <c r="HJ13" s="40">
        <f t="shared" si="37"/>
        <v>-3.2373353750238977E-7</v>
      </c>
      <c r="HK13" s="40">
        <f t="shared" si="38"/>
        <v>0</v>
      </c>
      <c r="HL13" s="40">
        <f t="shared" si="39"/>
        <v>-1.9473272950176164E-7</v>
      </c>
      <c r="HM13" s="40">
        <f t="shared" si="40"/>
        <v>-1.3481039575243139E-6</v>
      </c>
      <c r="HN13" s="40">
        <f t="shared" si="41"/>
        <v>-5.6616909067166821E-5</v>
      </c>
      <c r="HO13" s="40">
        <f t="shared" si="42"/>
        <v>0</v>
      </c>
      <c r="HP13" s="40">
        <f t="shared" si="43"/>
        <v>0</v>
      </c>
      <c r="HQ13" s="40">
        <f t="shared" si="44"/>
        <v>0</v>
      </c>
      <c r="HR13" s="40">
        <f t="shared" si="45"/>
        <v>-4.9918940771415114E-5</v>
      </c>
      <c r="HS13" s="40">
        <f t="shared" si="46"/>
        <v>-3.2320847082355502E-5</v>
      </c>
      <c r="HT13" s="40">
        <f t="shared" si="47"/>
        <v>9.3241873345246149E-5</v>
      </c>
      <c r="HU13" s="40">
        <f t="shared" si="48"/>
        <v>-8.7005872315183775E-5</v>
      </c>
      <c r="HV13" s="40">
        <f t="shared" si="49"/>
        <v>3.4549907748459475E-7</v>
      </c>
      <c r="HW13" s="40">
        <f t="shared" si="50"/>
        <v>-8.3007937743540918E-7</v>
      </c>
      <c r="HX13" s="40">
        <f t="shared" si="51"/>
        <v>-5.0545462729744148E-5</v>
      </c>
      <c r="HY13" s="40">
        <f t="shared" si="52"/>
        <v>-1.9306643273195664E-5</v>
      </c>
      <c r="HZ13" s="40">
        <f t="shared" si="53"/>
        <v>0</v>
      </c>
      <c r="IA13" s="40">
        <f t="shared" si="54"/>
        <v>0</v>
      </c>
      <c r="IB13" s="40">
        <f t="shared" si="55"/>
        <v>0</v>
      </c>
      <c r="IC13" s="40">
        <f t="shared" si="56"/>
        <v>8.6700370077904834E-6</v>
      </c>
    </row>
    <row r="14" spans="1:237" x14ac:dyDescent="0.25">
      <c r="A14" s="17" t="s">
        <v>184</v>
      </c>
      <c r="B14" s="15">
        <v>10921.325896</v>
      </c>
      <c r="D14" s="15">
        <v>20620.127118</v>
      </c>
      <c r="E14" s="15">
        <v>2701.164448</v>
      </c>
      <c r="F14" s="15">
        <v>1656.939363</v>
      </c>
      <c r="G14" s="15">
        <v>45370.988112500003</v>
      </c>
      <c r="H14" s="15">
        <v>784.11605100999998</v>
      </c>
      <c r="I14" s="17">
        <v>1.4367507100000001</v>
      </c>
      <c r="J14" s="17">
        <v>0.229805859999999</v>
      </c>
      <c r="L14" s="17">
        <v>0.99600732999999997</v>
      </c>
      <c r="M14" s="17">
        <v>0.47021927999999902</v>
      </c>
      <c r="N14" s="17">
        <v>9.4627399999999903E-2</v>
      </c>
      <c r="P14" s="17">
        <v>0.13023794999999899</v>
      </c>
      <c r="T14" s="17">
        <v>0.23309394999999999</v>
      </c>
      <c r="Z14" s="17">
        <v>25.842798040000002</v>
      </c>
      <c r="AB14" s="17">
        <v>0.11278771999999999</v>
      </c>
      <c r="AC14" s="17">
        <v>0.37137798</v>
      </c>
      <c r="AD14" s="17">
        <v>4.7934439999999898E-2</v>
      </c>
      <c r="AG14" s="17">
        <v>6.898696E-2</v>
      </c>
      <c r="AH14" s="17">
        <v>2.4870180199999998</v>
      </c>
      <c r="AL14" s="17">
        <v>4.6768082399999997</v>
      </c>
      <c r="AO14" s="17">
        <v>2.2984503999999899</v>
      </c>
      <c r="AP14" s="17">
        <v>1.1743000000000001E-4</v>
      </c>
      <c r="AU14" s="17">
        <v>2.9299999999999999E-6</v>
      </c>
      <c r="AV14" s="17">
        <v>2.5099999999999899E-6</v>
      </c>
      <c r="AW14" s="17">
        <v>1.7803299999999899E-3</v>
      </c>
      <c r="AX14" s="17">
        <v>1.1489704300000001</v>
      </c>
      <c r="AY14" s="17">
        <v>2.2596190299999899</v>
      </c>
      <c r="BG14" s="17" t="s">
        <v>184</v>
      </c>
      <c r="BH14" s="17">
        <v>0</v>
      </c>
      <c r="BI14" s="17">
        <v>0</v>
      </c>
      <c r="BJ14" s="17">
        <v>0</v>
      </c>
      <c r="BK14" s="17">
        <v>0.22980573528033699</v>
      </c>
      <c r="BL14" s="17">
        <v>0</v>
      </c>
      <c r="BM14" s="17">
        <v>1.4367501422384401</v>
      </c>
      <c r="BN14" s="17">
        <v>1.4367501422384401</v>
      </c>
      <c r="BO14" s="17">
        <v>4.3759027137603096E-3</v>
      </c>
      <c r="BP14" s="17">
        <v>0</v>
      </c>
      <c r="BQ14" s="17">
        <v>0.408362959951802</v>
      </c>
      <c r="BR14" s="17">
        <v>0.58764374947217501</v>
      </c>
      <c r="BS14" s="17">
        <v>0.47021899411461399</v>
      </c>
      <c r="BT14" s="17">
        <v>0</v>
      </c>
      <c r="BU14" s="17">
        <v>3.0280703917386801E-2</v>
      </c>
      <c r="BV14" s="17">
        <v>6.4346680398704795E-2</v>
      </c>
      <c r="BW14" s="17">
        <v>0</v>
      </c>
      <c r="BX14" s="17">
        <v>0</v>
      </c>
      <c r="BY14" s="17">
        <v>3.1257081129180797E-2</v>
      </c>
      <c r="BZ14" s="17">
        <v>9.8980862253141497E-2</v>
      </c>
      <c r="CA14" s="17">
        <v>0</v>
      </c>
      <c r="CB14" s="17">
        <v>0</v>
      </c>
      <c r="CC14" s="17">
        <v>226.96069347429301</v>
      </c>
      <c r="CD14" s="17">
        <v>0</v>
      </c>
      <c r="CE14" s="17">
        <v>6.7597258213656197E-2</v>
      </c>
      <c r="CF14" s="17">
        <v>0.16549657537294099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10921.322590170001</v>
      </c>
      <c r="CO14" s="17">
        <v>0</v>
      </c>
      <c r="CP14" s="17">
        <v>0</v>
      </c>
      <c r="CQ14" s="17">
        <v>0.477729000090998</v>
      </c>
      <c r="CR14" s="17">
        <v>22.638943181833099</v>
      </c>
      <c r="CS14" s="17">
        <v>2.0092339579385499</v>
      </c>
      <c r="CT14" s="17">
        <v>1.14897087325626</v>
      </c>
      <c r="CU14" s="17">
        <v>0</v>
      </c>
      <c r="CV14" s="17">
        <v>0</v>
      </c>
      <c r="CW14" s="17">
        <v>0</v>
      </c>
      <c r="CX14" s="17">
        <v>25.842777469171299</v>
      </c>
      <c r="CY14" s="17">
        <v>25.842777469171299</v>
      </c>
      <c r="CZ14" s="17">
        <v>0</v>
      </c>
      <c r="DA14" s="17">
        <v>0</v>
      </c>
      <c r="DB14" s="17">
        <v>0</v>
      </c>
      <c r="DC14" s="17">
        <v>2.2596120384381999</v>
      </c>
      <c r="DD14" s="17">
        <v>2.61281252287991E-2</v>
      </c>
      <c r="DE14" s="17">
        <v>8.48890327976385E-2</v>
      </c>
      <c r="DF14" s="17">
        <v>0</v>
      </c>
      <c r="DG14" s="17">
        <v>5.8526286986186999</v>
      </c>
      <c r="DH14" s="17">
        <v>0</v>
      </c>
      <c r="DI14" s="17">
        <v>0</v>
      </c>
      <c r="DJ14" s="17">
        <v>2.26002993715932E-3</v>
      </c>
      <c r="DK14" s="17">
        <v>0</v>
      </c>
      <c r="DL14" s="17">
        <v>9.6558215072621301E-2</v>
      </c>
      <c r="DM14" s="17">
        <v>0.27481988678136898</v>
      </c>
      <c r="DN14" s="17">
        <v>1.5818345962017599E-2</v>
      </c>
      <c r="DO14" s="17">
        <v>3.2116073719993102E-2</v>
      </c>
      <c r="DP14" s="17">
        <v>0</v>
      </c>
      <c r="DQ14" s="17">
        <v>0</v>
      </c>
      <c r="DR14" s="17">
        <v>0</v>
      </c>
      <c r="DS14" s="17">
        <v>7.3301451616120505E-2</v>
      </c>
      <c r="DT14" s="17">
        <v>0</v>
      </c>
      <c r="DU14" s="17">
        <v>0</v>
      </c>
      <c r="DV14" s="17">
        <v>1.0196779773117299</v>
      </c>
      <c r="DW14" s="17">
        <v>1.4673405908225301</v>
      </c>
      <c r="DX14" s="17">
        <v>754.59482295185603</v>
      </c>
      <c r="DY14" s="17">
        <v>18558.107509470301</v>
      </c>
      <c r="DZ14" s="17">
        <v>2062.0120769915002</v>
      </c>
      <c r="EA14" s="17">
        <v>20620.119586461798</v>
      </c>
      <c r="EB14" s="17">
        <v>0</v>
      </c>
      <c r="EC14" s="17">
        <v>19.8360600983811</v>
      </c>
      <c r="ED14" s="17">
        <v>0</v>
      </c>
      <c r="EE14" s="17">
        <v>1.1743101213448001E-4</v>
      </c>
      <c r="EF14" s="17">
        <v>0</v>
      </c>
      <c r="EG14" s="17">
        <v>0</v>
      </c>
      <c r="EH14" s="17">
        <v>0</v>
      </c>
      <c r="EI14" s="17">
        <v>0</v>
      </c>
      <c r="EJ14" s="5">
        <v>2.9299325885062002E-6</v>
      </c>
      <c r="EK14" s="5">
        <v>2.50997344124076E-6</v>
      </c>
      <c r="EL14" s="17">
        <v>1.78032138338843E-3</v>
      </c>
      <c r="EM14" s="17">
        <v>80.755863223148395</v>
      </c>
      <c r="EN14" s="17">
        <v>212.42684896804499</v>
      </c>
      <c r="EO14" s="17">
        <v>48.895062533986902</v>
      </c>
      <c r="EP14" s="17">
        <v>10.681147337807801</v>
      </c>
      <c r="EQ14" s="17">
        <v>81.010146611813497</v>
      </c>
      <c r="ER14" s="17">
        <v>43.6805138272953</v>
      </c>
      <c r="ES14" s="17">
        <v>0</v>
      </c>
      <c r="ET14" s="17">
        <v>1.7717632413001901E-3</v>
      </c>
      <c r="EU14" s="17">
        <v>7.3818605398720401</v>
      </c>
      <c r="EV14" s="17">
        <v>2701.1637000638102</v>
      </c>
      <c r="EW14" s="17">
        <v>1656.9388698872599</v>
      </c>
      <c r="EX14" s="17">
        <v>1044.2248301765401</v>
      </c>
      <c r="EY14" s="17">
        <v>0</v>
      </c>
      <c r="EZ14" s="17">
        <v>0.37034480604467002</v>
      </c>
      <c r="FA14" s="17">
        <v>773.09093757053904</v>
      </c>
      <c r="FB14" s="17">
        <v>0</v>
      </c>
      <c r="FC14" s="17">
        <v>80.686228381824407</v>
      </c>
      <c r="FD14" s="17">
        <v>20.479695051833101</v>
      </c>
      <c r="FE14" s="17">
        <v>9.2916920245809198</v>
      </c>
      <c r="FF14" s="17">
        <v>201.823767826135</v>
      </c>
      <c r="FG14" s="17">
        <v>0</v>
      </c>
      <c r="FH14" s="17">
        <v>15.4697918082489</v>
      </c>
      <c r="FI14" s="17">
        <v>126.424951569176</v>
      </c>
      <c r="FJ14" s="17">
        <v>166.729836700004</v>
      </c>
      <c r="FK14" s="17">
        <v>5.63682188320315</v>
      </c>
      <c r="FL14" s="17">
        <v>0</v>
      </c>
      <c r="FM14" s="17">
        <v>45370.9746906621</v>
      </c>
      <c r="FN14" s="17">
        <v>1.32218556979461E-2</v>
      </c>
      <c r="FO14" s="17">
        <v>0</v>
      </c>
      <c r="FP14" s="17">
        <v>1042.05353047631</v>
      </c>
      <c r="FQ14" s="17">
        <v>0</v>
      </c>
      <c r="FR14" s="17">
        <v>109.238089653356</v>
      </c>
      <c r="FS14" s="17">
        <v>4.67680581232805</v>
      </c>
      <c r="FT14" s="17">
        <v>0</v>
      </c>
      <c r="FU14" s="17">
        <v>784.11583239831896</v>
      </c>
      <c r="FV14" s="17">
        <v>2.2984503251586399</v>
      </c>
      <c r="FW14" s="17">
        <v>334.69078502626201</v>
      </c>
      <c r="FY14" s="26">
        <f t="shared" si="0"/>
        <v>0.96235121365147147</v>
      </c>
      <c r="FZ14" s="40">
        <f t="shared" si="1"/>
        <v>-3.0269493201378045E-7</v>
      </c>
      <c r="GA14" s="40">
        <f t="shared" si="2"/>
        <v>0</v>
      </c>
      <c r="GB14" s="40">
        <f t="shared" si="3"/>
        <v>-3.6525178330737944E-7</v>
      </c>
      <c r="GC14" s="40">
        <f t="shared" si="4"/>
        <v>-2.7689398560534977E-7</v>
      </c>
      <c r="GD14" s="40">
        <f t="shared" si="5"/>
        <v>-2.9760457809800187E-7</v>
      </c>
      <c r="GE14" s="40">
        <f t="shared" si="6"/>
        <v>-2.958242361680431E-7</v>
      </c>
      <c r="GF14" s="40">
        <f t="shared" si="7"/>
        <v>-2.7880016068946278E-7</v>
      </c>
      <c r="GG14" s="40">
        <f t="shared" si="8"/>
        <v>-3.9517054422657006E-7</v>
      </c>
      <c r="GH14" s="40">
        <f t="shared" si="9"/>
        <v>-5.4271750082726877E-7</v>
      </c>
      <c r="GI14" s="40">
        <f t="shared" si="10"/>
        <v>0</v>
      </c>
      <c r="GJ14" s="40">
        <f t="shared" si="11"/>
        <v>-6.2306371068852935E-7</v>
      </c>
      <c r="GK14" s="40">
        <f t="shared" si="12"/>
        <v>-6.0798312019835956E-7</v>
      </c>
      <c r="GL14" s="40">
        <f t="shared" si="13"/>
        <v>-1.6574383646777325E-7</v>
      </c>
      <c r="GM14" s="40">
        <f t="shared" si="14"/>
        <v>0</v>
      </c>
      <c r="GN14" s="40">
        <f t="shared" si="15"/>
        <v>-5.0812199396698986E-8</v>
      </c>
      <c r="GO14" s="40">
        <f t="shared" si="16"/>
        <v>0</v>
      </c>
      <c r="GP14" s="40">
        <f t="shared" si="17"/>
        <v>0</v>
      </c>
      <c r="GQ14" s="40">
        <f t="shared" si="18"/>
        <v>0</v>
      </c>
      <c r="GR14" s="40">
        <f t="shared" si="19"/>
        <v>-4.9942695984360278E-7</v>
      </c>
      <c r="GS14" s="40">
        <f t="shared" si="20"/>
        <v>0</v>
      </c>
      <c r="GT14" s="40">
        <f t="shared" si="21"/>
        <v>0</v>
      </c>
      <c r="GU14" s="40">
        <f t="shared" si="22"/>
        <v>0</v>
      </c>
      <c r="GV14" s="40">
        <f t="shared" si="23"/>
        <v>0</v>
      </c>
      <c r="GW14" s="40">
        <f t="shared" si="24"/>
        <v>0</v>
      </c>
      <c r="GX14" s="40">
        <f t="shared" si="25"/>
        <v>-7.9599850878452252E-7</v>
      </c>
      <c r="GY14" s="40">
        <f t="shared" si="26"/>
        <v>0</v>
      </c>
      <c r="GZ14" s="40">
        <f t="shared" si="27"/>
        <v>1.0650696173275748E-5</v>
      </c>
      <c r="HA14" s="40">
        <f t="shared" si="28"/>
        <v>3.2811312691982611E-7</v>
      </c>
      <c r="HB14" s="40">
        <f t="shared" si="29"/>
        <v>-4.238703778303331E-7</v>
      </c>
      <c r="HC14" s="40">
        <f t="shared" si="30"/>
        <v>0</v>
      </c>
      <c r="HD14" s="40">
        <f t="shared" si="31"/>
        <v>0</v>
      </c>
      <c r="HE14" s="40">
        <f t="shared" si="32"/>
        <v>6.2540683284500506E-2</v>
      </c>
      <c r="HF14" s="40">
        <f t="shared" si="33"/>
        <v>2.2039818601843917E-7</v>
      </c>
      <c r="HG14" s="40">
        <f t="shared" si="34"/>
        <v>0</v>
      </c>
      <c r="HH14" s="40">
        <f t="shared" si="35"/>
        <v>0</v>
      </c>
      <c r="HI14" s="40">
        <f t="shared" si="36"/>
        <v>0</v>
      </c>
      <c r="HJ14" s="40">
        <f t="shared" si="37"/>
        <v>-5.1908734014923499E-7</v>
      </c>
      <c r="HK14" s="40">
        <f t="shared" si="38"/>
        <v>0</v>
      </c>
      <c r="HL14" s="40">
        <f t="shared" si="39"/>
        <v>0</v>
      </c>
      <c r="HM14" s="40">
        <f t="shared" si="40"/>
        <v>-3.2561655455448898E-8</v>
      </c>
      <c r="HN14" s="40">
        <f t="shared" si="41"/>
        <v>8.6190452184339556E-6</v>
      </c>
      <c r="HO14" s="40">
        <f t="shared" si="42"/>
        <v>0</v>
      </c>
      <c r="HP14" s="40">
        <f t="shared" si="43"/>
        <v>0</v>
      </c>
      <c r="HQ14" s="40">
        <f t="shared" si="44"/>
        <v>0</v>
      </c>
      <c r="HR14" s="40">
        <f t="shared" si="45"/>
        <v>0</v>
      </c>
      <c r="HS14" s="40">
        <f t="shared" si="46"/>
        <v>-2.3007335767824506E-5</v>
      </c>
      <c r="HT14" s="40">
        <f t="shared" si="47"/>
        <v>-1.0581178976065557E-5</v>
      </c>
      <c r="HU14" s="40">
        <f t="shared" si="48"/>
        <v>-4.8398957271392059E-6</v>
      </c>
      <c r="HV14" s="40">
        <f t="shared" si="49"/>
        <v>3.8578561148767914E-7</v>
      </c>
      <c r="HW14" s="40">
        <f t="shared" si="50"/>
        <v>-3.0941329919493838E-6</v>
      </c>
      <c r="HX14" s="40">
        <f t="shared" si="51"/>
        <v>0</v>
      </c>
      <c r="HY14" s="40">
        <f t="shared" si="52"/>
        <v>0</v>
      </c>
      <c r="HZ14" s="40">
        <f t="shared" si="53"/>
        <v>0</v>
      </c>
      <c r="IA14" s="40">
        <f t="shared" si="54"/>
        <v>0</v>
      </c>
      <c r="IB14" s="40">
        <f t="shared" si="55"/>
        <v>0</v>
      </c>
      <c r="IC14" s="40">
        <f t="shared" si="56"/>
        <v>0</v>
      </c>
    </row>
    <row r="15" spans="1:237" x14ac:dyDescent="0.25">
      <c r="A15" s="17" t="s">
        <v>185</v>
      </c>
      <c r="B15" s="15">
        <v>9581.2080399799997</v>
      </c>
      <c r="C15" s="15">
        <v>441.70047328999902</v>
      </c>
      <c r="D15" s="15">
        <v>41772.108009210002</v>
      </c>
      <c r="E15" s="15">
        <v>5543.7604876599999</v>
      </c>
      <c r="F15" s="15">
        <v>4956.4923114900002</v>
      </c>
      <c r="G15" s="15">
        <v>35238.777476429997</v>
      </c>
      <c r="H15" s="15">
        <v>1111.64789105</v>
      </c>
      <c r="I15" s="17">
        <v>3.3212105699999901</v>
      </c>
      <c r="J15" s="17">
        <v>0.54333516999999998</v>
      </c>
      <c r="L15" s="17">
        <v>0.36014704999999902</v>
      </c>
      <c r="M15" s="17">
        <v>0.55977471000000001</v>
      </c>
      <c r="N15" s="17">
        <v>3.3284729999999998E-2</v>
      </c>
      <c r="O15" s="17">
        <v>9.1892999999999999E-4</v>
      </c>
      <c r="P15" s="17">
        <v>0.15386411999999999</v>
      </c>
      <c r="T15" s="17">
        <v>9.8306690000000002E-2</v>
      </c>
      <c r="Z15" s="17">
        <v>26.551646810000001</v>
      </c>
      <c r="AA15" s="17">
        <v>217.25712124999899</v>
      </c>
      <c r="AB15" s="17">
        <v>0.17998643</v>
      </c>
      <c r="AC15" s="17">
        <v>5.9172921599999997</v>
      </c>
      <c r="AD15" s="17">
        <v>0.80323157999999995</v>
      </c>
      <c r="AE15" s="17">
        <v>0.35005812999999902</v>
      </c>
      <c r="AG15" s="17">
        <v>0.104532809999999</v>
      </c>
      <c r="AH15" s="17">
        <v>0.73919428999999903</v>
      </c>
      <c r="AI15" s="17">
        <v>4.372931E-2</v>
      </c>
      <c r="AL15" s="17">
        <v>6.7871968300000001</v>
      </c>
      <c r="AO15" s="17">
        <v>5.33912651999999</v>
      </c>
      <c r="AP15" s="17">
        <v>2.3434000000000001E-4</v>
      </c>
      <c r="AQ15" s="5"/>
      <c r="AR15" s="5"/>
      <c r="AT15" s="5"/>
      <c r="AU15" s="5">
        <v>4.9999999999999998E-8</v>
      </c>
      <c r="AV15" s="5">
        <v>2.7000000000000001E-7</v>
      </c>
      <c r="AW15" s="17">
        <v>2.3060400000000001E-3</v>
      </c>
      <c r="AX15" s="17">
        <v>2.6661162499999902</v>
      </c>
      <c r="AY15" s="17">
        <v>9.3931953799999999</v>
      </c>
      <c r="BE15" s="5">
        <v>4.0000000000000001E-8</v>
      </c>
      <c r="BG15" s="17" t="s">
        <v>185</v>
      </c>
      <c r="BH15" s="17">
        <v>0</v>
      </c>
      <c r="BI15" s="17">
        <v>0</v>
      </c>
      <c r="BJ15" s="17">
        <v>0</v>
      </c>
      <c r="BK15" s="17">
        <v>0.54333466109223605</v>
      </c>
      <c r="BL15" s="17">
        <v>0</v>
      </c>
      <c r="BM15" s="17">
        <v>3.3212111474110499</v>
      </c>
      <c r="BN15" s="17">
        <v>3.3212111474110499</v>
      </c>
      <c r="BO15" s="17">
        <v>0</v>
      </c>
      <c r="BP15" s="17">
        <v>0</v>
      </c>
      <c r="BQ15" s="17">
        <v>0.14766015870100299</v>
      </c>
      <c r="BR15" s="17">
        <v>0.21248668636326601</v>
      </c>
      <c r="BS15" s="17">
        <v>0.55977526233381103</v>
      </c>
      <c r="BT15" s="5">
        <v>4.0000281674863602E-8</v>
      </c>
      <c r="BU15" s="17">
        <v>1.06511119092246E-2</v>
      </c>
      <c r="BV15" s="17">
        <v>2.2633615089270601E-2</v>
      </c>
      <c r="BW15" s="17">
        <v>0</v>
      </c>
      <c r="BX15" s="17">
        <v>9.1893690476893704E-4</v>
      </c>
      <c r="BY15" s="17">
        <v>3.69273771813136E-2</v>
      </c>
      <c r="BZ15" s="17">
        <v>0.116936740466867</v>
      </c>
      <c r="CA15" s="17">
        <v>0</v>
      </c>
      <c r="CB15" s="17">
        <v>0</v>
      </c>
      <c r="CC15" s="17">
        <v>614.85990642199295</v>
      </c>
      <c r="CD15" s="17">
        <v>0</v>
      </c>
      <c r="CE15" s="17">
        <v>2.8508932847790599E-2</v>
      </c>
      <c r="CF15" s="17">
        <v>6.9797786506600096E-2</v>
      </c>
      <c r="CG15" s="17">
        <v>0</v>
      </c>
      <c r="CH15" s="17">
        <v>0</v>
      </c>
      <c r="CI15" s="17">
        <v>0.35005801127435898</v>
      </c>
      <c r="CJ15" s="17">
        <v>0</v>
      </c>
      <c r="CK15" s="17">
        <v>0</v>
      </c>
      <c r="CL15" s="17">
        <v>4.3729248617922399E-2</v>
      </c>
      <c r="CM15" s="17">
        <v>0</v>
      </c>
      <c r="CN15" s="17">
        <v>9581.2050376253992</v>
      </c>
      <c r="CO15" s="17">
        <v>0</v>
      </c>
      <c r="CP15" s="17">
        <v>0</v>
      </c>
      <c r="CQ15" s="17">
        <v>0.49569418162960399</v>
      </c>
      <c r="CR15" s="17">
        <v>18.851949105838699</v>
      </c>
      <c r="CS15" s="17">
        <v>0.195077300266117</v>
      </c>
      <c r="CT15" s="17">
        <v>2.6661163269021899</v>
      </c>
      <c r="CU15" s="17">
        <v>0</v>
      </c>
      <c r="CV15" s="17">
        <v>0</v>
      </c>
      <c r="CW15" s="17">
        <v>0</v>
      </c>
      <c r="CX15" s="17">
        <v>26.5516425442312</v>
      </c>
      <c r="CY15" s="17">
        <v>26.5516425442312</v>
      </c>
      <c r="CZ15" s="17">
        <v>0</v>
      </c>
      <c r="DA15" s="17">
        <v>0</v>
      </c>
      <c r="DB15" s="17">
        <v>217.257089950628</v>
      </c>
      <c r="DC15" s="17">
        <v>9.3931929131351399</v>
      </c>
      <c r="DD15" s="17">
        <v>4.5548784396120402E-2</v>
      </c>
      <c r="DE15" s="17">
        <v>0.126705014137421</v>
      </c>
      <c r="DF15" s="17">
        <v>0</v>
      </c>
      <c r="DG15" s="17">
        <v>7.0757472784133597</v>
      </c>
      <c r="DH15" s="17">
        <v>0</v>
      </c>
      <c r="DI15" s="17">
        <v>0</v>
      </c>
      <c r="DJ15" s="17">
        <v>0</v>
      </c>
      <c r="DK15" s="17">
        <v>0</v>
      </c>
      <c r="DL15" s="17">
        <v>1.53849437707347</v>
      </c>
      <c r="DM15" s="17">
        <v>4.3787946665835502</v>
      </c>
      <c r="DN15" s="17">
        <v>0.26506622383964601</v>
      </c>
      <c r="DO15" s="17">
        <v>0.53816456734828</v>
      </c>
      <c r="DP15" s="17">
        <v>0</v>
      </c>
      <c r="DQ15" s="17">
        <v>0</v>
      </c>
      <c r="DR15" s="17">
        <v>0</v>
      </c>
      <c r="DS15" s="17">
        <v>0.10453273629896501</v>
      </c>
      <c r="DT15" s="17">
        <v>441.70037495788301</v>
      </c>
      <c r="DU15" s="17">
        <v>0</v>
      </c>
      <c r="DV15" s="17">
        <v>0.30306959060426403</v>
      </c>
      <c r="DW15" s="17">
        <v>0.43612391290684799</v>
      </c>
      <c r="DX15" s="17">
        <v>908.50993582524995</v>
      </c>
      <c r="DY15" s="17">
        <v>37594.884384675599</v>
      </c>
      <c r="DZ15" s="17">
        <v>4177.2099016902102</v>
      </c>
      <c r="EA15" s="17">
        <v>41772.094286365798</v>
      </c>
      <c r="EB15" s="17">
        <v>0</v>
      </c>
      <c r="EC15" s="17">
        <v>23.737257696135998</v>
      </c>
      <c r="ED15" s="17">
        <v>0</v>
      </c>
      <c r="EE15" s="17">
        <v>2.3433430898725901E-4</v>
      </c>
      <c r="EF15" s="17">
        <v>0</v>
      </c>
      <c r="EG15" s="17">
        <v>0</v>
      </c>
      <c r="EH15" s="17">
        <v>0</v>
      </c>
      <c r="EI15" s="17">
        <v>0</v>
      </c>
      <c r="EJ15" s="5">
        <v>4.9999017411442997E-8</v>
      </c>
      <c r="EK15" s="5">
        <v>2.6999896823700101E-7</v>
      </c>
      <c r="EL15" s="17">
        <v>2.3060187131601099E-3</v>
      </c>
      <c r="EM15" s="17">
        <v>252.55288068494201</v>
      </c>
      <c r="EN15" s="17">
        <v>268.894737654567</v>
      </c>
      <c r="EO15" s="17">
        <v>151.412279720057</v>
      </c>
      <c r="EP15" s="17">
        <v>28.798655318600002</v>
      </c>
      <c r="EQ15" s="17">
        <v>232.89977483732599</v>
      </c>
      <c r="ER15" s="17">
        <v>133.53184414842499</v>
      </c>
      <c r="ES15" s="17">
        <v>6.09389220500779E-2</v>
      </c>
      <c r="ET15" s="17">
        <v>7.73281923727795E-3</v>
      </c>
      <c r="EU15" s="17">
        <v>22.6874194820508</v>
      </c>
      <c r="EV15" s="17">
        <v>5549.4677185591599</v>
      </c>
      <c r="EW15" s="17">
        <v>4956.4909317137499</v>
      </c>
      <c r="EX15" s="17">
        <v>592.97678684540597</v>
      </c>
      <c r="EY15" s="17">
        <v>0</v>
      </c>
      <c r="EZ15" s="17">
        <v>1.1812199152543299</v>
      </c>
      <c r="FA15" s="17">
        <v>2439.9588763945098</v>
      </c>
      <c r="FB15" s="17">
        <v>0.196464249298654</v>
      </c>
      <c r="FC15" s="17">
        <v>202.00781601218</v>
      </c>
      <c r="FD15" s="17">
        <v>53.243683548118597</v>
      </c>
      <c r="FE15" s="17">
        <v>22.505812919755002</v>
      </c>
      <c r="FF15" s="17">
        <v>505.08011942878198</v>
      </c>
      <c r="FG15" s="17">
        <v>0</v>
      </c>
      <c r="FH15" s="17">
        <v>19.7642132024292</v>
      </c>
      <c r="FI15" s="17">
        <v>392.71719641067602</v>
      </c>
      <c r="FJ15" s="17">
        <v>499.84072989015999</v>
      </c>
      <c r="FK15" s="17">
        <v>17.8152198315567</v>
      </c>
      <c r="FL15" s="17">
        <v>0</v>
      </c>
      <c r="FM15" s="17">
        <v>35238.766538534503</v>
      </c>
      <c r="FN15" s="17">
        <v>0</v>
      </c>
      <c r="FO15" s="17">
        <v>0</v>
      </c>
      <c r="FP15" s="17">
        <v>715.67912795703103</v>
      </c>
      <c r="FQ15" s="17">
        <v>0</v>
      </c>
      <c r="FR15" s="17">
        <v>131.41538509436799</v>
      </c>
      <c r="FS15" s="17">
        <v>6.7871956184819204</v>
      </c>
      <c r="FT15" s="17">
        <v>0</v>
      </c>
      <c r="FU15" s="17">
        <v>1111.6475870433301</v>
      </c>
      <c r="FV15" s="17">
        <v>5.33911959923255</v>
      </c>
      <c r="FW15" s="17">
        <v>403.05320958985197</v>
      </c>
      <c r="FY15" s="26">
        <f t="shared" si="0"/>
        <v>0.81726434385705893</v>
      </c>
      <c r="FZ15" s="40">
        <f t="shared" si="1"/>
        <v>-3.1335866917944667E-7</v>
      </c>
      <c r="GA15" s="40">
        <f t="shared" si="2"/>
        <v>-2.2262171303145564E-7</v>
      </c>
      <c r="GB15" s="40">
        <f t="shared" si="3"/>
        <v>-3.2851691852753002E-7</v>
      </c>
      <c r="GC15" s="40">
        <f t="shared" si="4"/>
        <v>1.0294872788721605E-3</v>
      </c>
      <c r="GD15" s="40">
        <f t="shared" si="5"/>
        <v>-2.7837756293123896E-7</v>
      </c>
      <c r="GE15" s="40">
        <f t="shared" si="6"/>
        <v>-3.103937275400215E-7</v>
      </c>
      <c r="GF15" s="40">
        <f t="shared" si="7"/>
        <v>-2.7347388716243264E-7</v>
      </c>
      <c r="GG15" s="40">
        <f t="shared" si="8"/>
        <v>1.7385560104803249E-7</v>
      </c>
      <c r="GH15" s="40">
        <f t="shared" si="9"/>
        <v>-9.3663689013497083E-7</v>
      </c>
      <c r="GI15" s="40">
        <f t="shared" si="10"/>
        <v>0</v>
      </c>
      <c r="GJ15" s="40">
        <f t="shared" si="11"/>
        <v>-5.6903348244181703E-7</v>
      </c>
      <c r="GK15" s="40">
        <f t="shared" si="12"/>
        <v>9.8670733270779082E-7</v>
      </c>
      <c r="GL15" s="40">
        <f t="shared" si="13"/>
        <v>-9.0176630386021139E-8</v>
      </c>
      <c r="GM15" s="40">
        <f t="shared" si="14"/>
        <v>7.5139226459660056E-6</v>
      </c>
      <c r="GN15" s="40">
        <f t="shared" si="15"/>
        <v>-1.5285041151166513E-8</v>
      </c>
      <c r="GO15" s="40">
        <f t="shared" si="16"/>
        <v>0</v>
      </c>
      <c r="GP15" s="40">
        <f t="shared" si="17"/>
        <v>0</v>
      </c>
      <c r="GQ15" s="40">
        <f t="shared" si="18"/>
        <v>0</v>
      </c>
      <c r="GR15" s="40">
        <f t="shared" si="19"/>
        <v>2.986001328694621E-7</v>
      </c>
      <c r="GS15" s="40">
        <f t="shared" si="20"/>
        <v>0</v>
      </c>
      <c r="GT15" s="40">
        <f t="shared" si="21"/>
        <v>0</v>
      </c>
      <c r="GU15" s="40">
        <f t="shared" si="22"/>
        <v>0</v>
      </c>
      <c r="GV15" s="40">
        <f t="shared" si="23"/>
        <v>0</v>
      </c>
      <c r="GW15" s="40">
        <f t="shared" si="24"/>
        <v>0</v>
      </c>
      <c r="GX15" s="40">
        <f t="shared" si="25"/>
        <v>-1.60659292880361E-7</v>
      </c>
      <c r="GY15" s="40">
        <f t="shared" si="26"/>
        <v>-1.440660301869665E-7</v>
      </c>
      <c r="GZ15" s="40">
        <f t="shared" si="27"/>
        <v>1.0432498679907661E-6</v>
      </c>
      <c r="HA15" s="40">
        <f t="shared" si="28"/>
        <v>-5.2665017967032502E-7</v>
      </c>
      <c r="HB15" s="40">
        <f t="shared" si="29"/>
        <v>-9.8204813360668723E-7</v>
      </c>
      <c r="HC15" s="40">
        <f t="shared" si="30"/>
        <v>-3.3915978480902815E-7</v>
      </c>
      <c r="HD15" s="40">
        <f t="shared" si="31"/>
        <v>0</v>
      </c>
      <c r="HE15" s="40">
        <f t="shared" si="32"/>
        <v>-7.050516866231128E-7</v>
      </c>
      <c r="HF15" s="40">
        <f t="shared" si="33"/>
        <v>-1.0639812802353004E-6</v>
      </c>
      <c r="HG15" s="40">
        <f t="shared" si="34"/>
        <v>-1.4036827382209548E-6</v>
      </c>
      <c r="HH15" s="40">
        <f t="shared" si="35"/>
        <v>0</v>
      </c>
      <c r="HI15" s="40">
        <f t="shared" si="36"/>
        <v>0</v>
      </c>
      <c r="HJ15" s="40">
        <f t="shared" si="37"/>
        <v>-1.7850050764414172E-7</v>
      </c>
      <c r="HK15" s="40">
        <f t="shared" si="38"/>
        <v>0</v>
      </c>
      <c r="HL15" s="40">
        <f t="shared" si="39"/>
        <v>0</v>
      </c>
      <c r="HM15" s="40">
        <f t="shared" si="40"/>
        <v>-1.2962358944102722E-6</v>
      </c>
      <c r="HN15" s="40">
        <f t="shared" si="41"/>
        <v>-2.4285280963569415E-5</v>
      </c>
      <c r="HO15" s="40">
        <f t="shared" si="42"/>
        <v>0</v>
      </c>
      <c r="HP15" s="40">
        <f t="shared" si="43"/>
        <v>0</v>
      </c>
      <c r="HQ15" s="40">
        <f t="shared" si="44"/>
        <v>0</v>
      </c>
      <c r="HR15" s="40">
        <f t="shared" si="45"/>
        <v>0</v>
      </c>
      <c r="HS15" s="40">
        <f t="shared" si="46"/>
        <v>-1.9651771140013555E-5</v>
      </c>
      <c r="HT15" s="40">
        <f t="shared" si="47"/>
        <v>-3.8213444407464914E-6</v>
      </c>
      <c r="HU15" s="40">
        <f t="shared" si="48"/>
        <v>-9.2309066148766423E-6</v>
      </c>
      <c r="HV15" s="40">
        <f t="shared" si="49"/>
        <v>2.8844278534119531E-8</v>
      </c>
      <c r="HW15" s="40">
        <f t="shared" si="50"/>
        <v>-2.6262254325004658E-7</v>
      </c>
      <c r="HX15" s="40">
        <f t="shared" si="51"/>
        <v>0</v>
      </c>
      <c r="HY15" s="40">
        <f t="shared" si="52"/>
        <v>0</v>
      </c>
      <c r="HZ15" s="40">
        <f t="shared" si="53"/>
        <v>0</v>
      </c>
      <c r="IA15" s="40">
        <f t="shared" si="54"/>
        <v>0</v>
      </c>
      <c r="IB15" s="40">
        <f t="shared" si="55"/>
        <v>0</v>
      </c>
      <c r="IC15" s="40">
        <f t="shared" si="56"/>
        <v>7.0418715900316629E-6</v>
      </c>
    </row>
    <row r="16" spans="1:237" x14ac:dyDescent="0.25">
      <c r="A16" s="17" t="s">
        <v>186</v>
      </c>
      <c r="B16" s="15">
        <v>12079.24197255</v>
      </c>
      <c r="C16" s="15">
        <v>210.697179559999</v>
      </c>
      <c r="D16" s="15">
        <v>16966.040365399898</v>
      </c>
      <c r="E16" s="15">
        <v>1571.68094188999</v>
      </c>
      <c r="F16" s="15">
        <v>1115.00566376999</v>
      </c>
      <c r="G16" s="15">
        <v>23072.59801741</v>
      </c>
      <c r="H16" s="15">
        <v>255.89676724999899</v>
      </c>
      <c r="I16" s="17">
        <v>4.62069799</v>
      </c>
      <c r="J16" s="17">
        <v>2.4462723899999999</v>
      </c>
      <c r="L16" s="17">
        <v>0.71827045</v>
      </c>
      <c r="M16" s="17">
        <v>8.6376372099999994</v>
      </c>
      <c r="N16" s="17">
        <v>3.8666329999999999E-2</v>
      </c>
      <c r="O16" s="17">
        <v>3.8375200000000001E-3</v>
      </c>
      <c r="P16" s="17">
        <v>0.10471648</v>
      </c>
      <c r="Q16" s="17">
        <v>3.4693200000000001E-3</v>
      </c>
      <c r="R16" s="17">
        <v>0.35443603999999901</v>
      </c>
      <c r="T16" s="17">
        <v>0.124412359999999</v>
      </c>
      <c r="U16" s="17">
        <v>0.20605163000000001</v>
      </c>
      <c r="V16" s="17">
        <v>2.3129299999999999E-3</v>
      </c>
      <c r="W16" s="17">
        <v>1.3119500000000001E-3</v>
      </c>
      <c r="Y16" s="17">
        <v>1.3028600000000001E-3</v>
      </c>
      <c r="Z16" s="17">
        <v>8.9100037299999997</v>
      </c>
      <c r="AA16" s="17">
        <v>301.05642329999898</v>
      </c>
      <c r="AB16" s="17">
        <v>0.14577631999999999</v>
      </c>
      <c r="AC16" s="17">
        <v>0.51640233999999896</v>
      </c>
      <c r="AD16" s="17">
        <v>1.6832082900000001</v>
      </c>
      <c r="AE16" s="17">
        <v>1.6414542999999999</v>
      </c>
      <c r="AG16" s="17">
        <v>8.4517859999999903E-2</v>
      </c>
      <c r="AH16" s="17">
        <v>1.10579147</v>
      </c>
      <c r="AI16" s="17">
        <v>0.25719117000000002</v>
      </c>
      <c r="AJ16" s="17">
        <v>2.5441499999999998E-3</v>
      </c>
      <c r="AL16" s="17">
        <v>3.0997298499999899</v>
      </c>
      <c r="AN16" s="17">
        <v>1.38776E-3</v>
      </c>
      <c r="AO16" s="17">
        <v>1.00707038</v>
      </c>
      <c r="AP16" s="17">
        <v>6.6169999999999903E-5</v>
      </c>
      <c r="AT16" s="5"/>
      <c r="AU16" s="17">
        <v>5.5000000000000003E-7</v>
      </c>
      <c r="AV16" s="5">
        <v>1.1000000000000001E-7</v>
      </c>
      <c r="AW16" s="17">
        <v>1.85193572</v>
      </c>
      <c r="AX16" s="17">
        <v>0.95244185999999997</v>
      </c>
      <c r="AY16" s="17">
        <v>10.08045546</v>
      </c>
      <c r="AZ16" s="17">
        <v>2.6706618999999998</v>
      </c>
      <c r="BA16" s="17">
        <v>0.44701459999999998</v>
      </c>
      <c r="BE16" s="5">
        <v>9.9000000000000001E-6</v>
      </c>
      <c r="BG16" s="17" t="s">
        <v>186</v>
      </c>
      <c r="BH16" s="17">
        <v>0</v>
      </c>
      <c r="BI16" s="17">
        <v>0</v>
      </c>
      <c r="BJ16" s="17">
        <v>0</v>
      </c>
      <c r="BK16" s="17">
        <v>2.44627181492275</v>
      </c>
      <c r="BL16" s="17">
        <v>0</v>
      </c>
      <c r="BM16" s="17">
        <v>4.6206982363750502</v>
      </c>
      <c r="BN16" s="17">
        <v>4.6206982363750502</v>
      </c>
      <c r="BO16" s="17">
        <v>0</v>
      </c>
      <c r="BP16" s="17">
        <v>0</v>
      </c>
      <c r="BQ16" s="17">
        <v>0.29449070453325299</v>
      </c>
      <c r="BR16" s="17">
        <v>0.42377980235012702</v>
      </c>
      <c r="BS16" s="17">
        <v>8.6376275813614107</v>
      </c>
      <c r="BT16" s="5">
        <v>9.9000066764772101E-6</v>
      </c>
      <c r="BU16" s="17">
        <v>1.23732159949734E-2</v>
      </c>
      <c r="BV16" s="17">
        <v>2.6293085237972299E-2</v>
      </c>
      <c r="BW16" s="17">
        <v>1.3028693870351001E-3</v>
      </c>
      <c r="BX16" s="17">
        <v>3.8375066105312502E-3</v>
      </c>
      <c r="BY16" s="17">
        <v>2.5131938783070702E-2</v>
      </c>
      <c r="BZ16" s="17">
        <v>7.9584441460892705E-2</v>
      </c>
      <c r="CA16" s="17">
        <v>3.4695290432822301E-3</v>
      </c>
      <c r="CB16" s="17">
        <v>0</v>
      </c>
      <c r="CC16" s="17">
        <v>104.979930277119</v>
      </c>
      <c r="CD16" s="17">
        <v>0.35443576538242799</v>
      </c>
      <c r="CE16" s="17">
        <v>3.6079568091353702E-2</v>
      </c>
      <c r="CF16" s="17">
        <v>8.8332760763252499E-2</v>
      </c>
      <c r="CG16" s="17">
        <v>0</v>
      </c>
      <c r="CH16" s="17">
        <v>0.20605153661463299</v>
      </c>
      <c r="CI16" s="17">
        <v>1.64145382050716</v>
      </c>
      <c r="CJ16" s="17">
        <v>2.31276632178109E-3</v>
      </c>
      <c r="CK16" s="17">
        <v>0</v>
      </c>
      <c r="CL16" s="17">
        <v>0.25719407169945102</v>
      </c>
      <c r="CM16" s="17">
        <v>1.38783365575929E-3</v>
      </c>
      <c r="CN16" s="17">
        <v>12079.238838553199</v>
      </c>
      <c r="CO16" s="17">
        <v>1.3119288009237301E-3</v>
      </c>
      <c r="CP16" s="17">
        <v>0</v>
      </c>
      <c r="CQ16" s="17">
        <v>6.5755842309123</v>
      </c>
      <c r="CR16" s="17">
        <v>12.354630422666199</v>
      </c>
      <c r="CS16" s="17">
        <v>5.5495222947659197</v>
      </c>
      <c r="CT16" s="17">
        <v>0.95244150010640904</v>
      </c>
      <c r="CU16" s="17">
        <v>0.80667574451297597</v>
      </c>
      <c r="CV16" s="17">
        <v>0</v>
      </c>
      <c r="CW16" s="17">
        <v>0</v>
      </c>
      <c r="CX16" s="17">
        <v>8.9100023206364298</v>
      </c>
      <c r="CY16" s="17">
        <v>8.9100023206364298</v>
      </c>
      <c r="CZ16" s="17">
        <v>0</v>
      </c>
      <c r="DA16" s="17">
        <v>0</v>
      </c>
      <c r="DB16" s="17">
        <v>301.05629993783202</v>
      </c>
      <c r="DC16" s="17">
        <v>10.0804379946499</v>
      </c>
      <c r="DD16" s="17">
        <v>5.3883606339407503E-2</v>
      </c>
      <c r="DE16" s="17">
        <v>7.4688554686261899E-2</v>
      </c>
      <c r="DF16" s="17">
        <v>0</v>
      </c>
      <c r="DG16" s="17">
        <v>1.58197697951725</v>
      </c>
      <c r="DH16" s="17">
        <v>0</v>
      </c>
      <c r="DI16" s="17">
        <v>0</v>
      </c>
      <c r="DJ16" s="17">
        <v>0</v>
      </c>
      <c r="DK16" s="17">
        <v>0</v>
      </c>
      <c r="DL16" s="17">
        <v>0.134264608755715</v>
      </c>
      <c r="DM16" s="17">
        <v>0.38213792428861099</v>
      </c>
      <c r="DN16" s="17">
        <v>0.55545935157834303</v>
      </c>
      <c r="DO16" s="17">
        <v>1.1277496268545</v>
      </c>
      <c r="DP16" s="17">
        <v>0</v>
      </c>
      <c r="DQ16" s="17">
        <v>2.6706615619393301</v>
      </c>
      <c r="DR16" s="17">
        <v>0</v>
      </c>
      <c r="DS16" s="17">
        <v>8.4517938275464902E-2</v>
      </c>
      <c r="DT16" s="17">
        <v>210.697109733894</v>
      </c>
      <c r="DU16" s="17">
        <v>0</v>
      </c>
      <c r="DV16" s="17">
        <v>0.45337443864183102</v>
      </c>
      <c r="DW16" s="17">
        <v>0.65241690102974503</v>
      </c>
      <c r="DX16" s="17">
        <v>265.34266891846698</v>
      </c>
      <c r="DY16" s="17">
        <v>15269.4310794394</v>
      </c>
      <c r="DZ16" s="17">
        <v>1696.60354435965</v>
      </c>
      <c r="EA16" s="17">
        <v>16966.0346237991</v>
      </c>
      <c r="EB16" s="17">
        <v>0</v>
      </c>
      <c r="EC16" s="17">
        <v>6.3518565371658902</v>
      </c>
      <c r="ED16" s="17">
        <v>0</v>
      </c>
      <c r="EE16" s="5">
        <v>6.6169496237124603E-5</v>
      </c>
      <c r="EF16" s="17">
        <v>0</v>
      </c>
      <c r="EG16" s="17">
        <v>0</v>
      </c>
      <c r="EH16" s="17">
        <v>0</v>
      </c>
      <c r="EI16" s="17">
        <v>0</v>
      </c>
      <c r="EJ16" s="5">
        <v>5.49993926266421E-7</v>
      </c>
      <c r="EK16" s="5">
        <v>1.09989450883778E-7</v>
      </c>
      <c r="EL16" s="17">
        <v>1.85193529516956</v>
      </c>
      <c r="EM16" s="17">
        <v>57.474446943455</v>
      </c>
      <c r="EN16" s="17">
        <v>72.507740110474998</v>
      </c>
      <c r="EO16" s="17">
        <v>34.408690146325597</v>
      </c>
      <c r="EP16" s="17">
        <v>7.3175111910753499</v>
      </c>
      <c r="EQ16" s="17">
        <v>51.977671912310001</v>
      </c>
      <c r="ER16" s="17">
        <v>30.201227769029199</v>
      </c>
      <c r="ES16" s="17">
        <v>0</v>
      </c>
      <c r="ET16" s="17">
        <v>1.7209186287386699E-2</v>
      </c>
      <c r="EU16" s="17">
        <v>5.4618822874766604</v>
      </c>
      <c r="EV16" s="17">
        <v>1571.6804624172801</v>
      </c>
      <c r="EW16" s="17">
        <v>1115.00532498349</v>
      </c>
      <c r="EX16" s="17">
        <v>456.675137433788</v>
      </c>
      <c r="EY16" s="17">
        <v>2.5716992675143499E-3</v>
      </c>
      <c r="EZ16" s="17">
        <v>0.27565145217568598</v>
      </c>
      <c r="FA16" s="17">
        <v>559.77101084155004</v>
      </c>
      <c r="FB16" s="17">
        <v>0.139272157387963</v>
      </c>
      <c r="FC16" s="17">
        <v>41.5797297425773</v>
      </c>
      <c r="FD16" s="17">
        <v>11.730853413117501</v>
      </c>
      <c r="FE16" s="17">
        <v>4.5745583929461997</v>
      </c>
      <c r="FF16" s="17">
        <v>104.001121027596</v>
      </c>
      <c r="FG16" s="17">
        <v>2.54195964439447E-3</v>
      </c>
      <c r="FH16" s="17">
        <v>6.5461041307611998</v>
      </c>
      <c r="FI16" s="17">
        <v>89.705726811525693</v>
      </c>
      <c r="FJ16" s="17">
        <v>112.30148526091899</v>
      </c>
      <c r="FK16" s="17">
        <v>4.0819139347633397</v>
      </c>
      <c r="FL16" s="17">
        <v>0</v>
      </c>
      <c r="FM16" s="17">
        <v>23072.593908179399</v>
      </c>
      <c r="FN16" s="17">
        <v>1.29510995998612E-2</v>
      </c>
      <c r="FO16" s="17">
        <v>0.447016075118218</v>
      </c>
      <c r="FP16" s="17">
        <v>561.08532566711301</v>
      </c>
      <c r="FQ16" s="17">
        <v>0</v>
      </c>
      <c r="FR16" s="17">
        <v>34.380141943245498</v>
      </c>
      <c r="FS16" s="17">
        <v>3.0997293190234498</v>
      </c>
      <c r="FT16" s="17">
        <v>0</v>
      </c>
      <c r="FU16" s="17">
        <v>255.89672758354601</v>
      </c>
      <c r="FV16" s="17">
        <v>1.0070705711032899</v>
      </c>
      <c r="FW16" s="17">
        <v>95.265992055285196</v>
      </c>
      <c r="FY16" s="26">
        <f t="shared" si="0"/>
        <v>1.036913099374579</v>
      </c>
      <c r="FZ16" s="40">
        <f t="shared" si="1"/>
        <v>-2.5945310210854816E-7</v>
      </c>
      <c r="GA16" s="40">
        <f t="shared" si="2"/>
        <v>-3.3140502948611241E-7</v>
      </c>
      <c r="GB16" s="40">
        <f t="shared" si="3"/>
        <v>-3.3841725440017455E-7</v>
      </c>
      <c r="GC16" s="40">
        <f t="shared" si="4"/>
        <v>-3.0507000316225994E-7</v>
      </c>
      <c r="GD16" s="40">
        <f t="shared" si="5"/>
        <v>-3.0384285114619235E-7</v>
      </c>
      <c r="GE16" s="40">
        <f t="shared" si="6"/>
        <v>-1.7810003879049251E-7</v>
      </c>
      <c r="GF16" s="40">
        <f t="shared" si="7"/>
        <v>-1.5500959001416126E-7</v>
      </c>
      <c r="GG16" s="40">
        <f t="shared" si="8"/>
        <v>5.3319877358861093E-8</v>
      </c>
      <c r="GH16" s="40">
        <f t="shared" si="9"/>
        <v>-2.3508308076040155E-7</v>
      </c>
      <c r="GI16" s="40">
        <f t="shared" si="10"/>
        <v>0</v>
      </c>
      <c r="GJ16" s="40">
        <f t="shared" si="11"/>
        <v>7.9194932780976534E-8</v>
      </c>
      <c r="GK16" s="40">
        <f t="shared" si="12"/>
        <v>-1.1147306091437123E-6</v>
      </c>
      <c r="GL16" s="40">
        <f t="shared" si="13"/>
        <v>-7.4398202004585846E-7</v>
      </c>
      <c r="GM16" s="40">
        <f t="shared" si="14"/>
        <v>-3.4890941936150761E-6</v>
      </c>
      <c r="GN16" s="40">
        <f t="shared" si="15"/>
        <v>-9.5262977324908422E-7</v>
      </c>
      <c r="GO16" s="40">
        <f t="shared" si="16"/>
        <v>6.0254828678226079E-5</v>
      </c>
      <c r="GP16" s="40">
        <f t="shared" si="17"/>
        <v>-7.748014875029531E-7</v>
      </c>
      <c r="GQ16" s="40">
        <f t="shared" si="18"/>
        <v>0</v>
      </c>
      <c r="GR16" s="40">
        <f t="shared" si="19"/>
        <v>-2.5034002081936782E-7</v>
      </c>
      <c r="GS16" s="40">
        <f t="shared" si="20"/>
        <v>-4.5321343501449558E-7</v>
      </c>
      <c r="GT16" s="40">
        <f t="shared" si="21"/>
        <v>-7.0766611574896499E-5</v>
      </c>
      <c r="GU16" s="40">
        <f t="shared" si="22"/>
        <v>-1.6158448317400917E-5</v>
      </c>
      <c r="GV16" s="40">
        <f t="shared" si="23"/>
        <v>0</v>
      </c>
      <c r="GW16" s="40">
        <f t="shared" si="24"/>
        <v>7.2049453509708842E-6</v>
      </c>
      <c r="GX16" s="40">
        <f t="shared" si="25"/>
        <v>-1.5817766328237722E-7</v>
      </c>
      <c r="GY16" s="40">
        <f t="shared" si="26"/>
        <v>-4.0976427477490394E-7</v>
      </c>
      <c r="GZ16" s="40">
        <f t="shared" si="27"/>
        <v>3.4486486255789711E-5</v>
      </c>
      <c r="HA16" s="40">
        <f t="shared" si="28"/>
        <v>3.7382543053392928E-7</v>
      </c>
      <c r="HB16" s="40">
        <f t="shared" si="29"/>
        <v>4.0900038756024162E-7</v>
      </c>
      <c r="HC16" s="40">
        <f t="shared" si="30"/>
        <v>-2.9211464484737298E-7</v>
      </c>
      <c r="HD16" s="40">
        <f t="shared" si="31"/>
        <v>0</v>
      </c>
      <c r="HE16" s="40">
        <f t="shared" si="32"/>
        <v>9.2614111382625869E-7</v>
      </c>
      <c r="HF16" s="40">
        <f t="shared" si="33"/>
        <v>-1.1785985637125701E-7</v>
      </c>
      <c r="HG16" s="40">
        <f t="shared" si="34"/>
        <v>1.1282267003943874E-5</v>
      </c>
      <c r="HH16" s="40">
        <f t="shared" si="35"/>
        <v>-8.6093807579342265E-4</v>
      </c>
      <c r="HI16" s="40">
        <f t="shared" si="36"/>
        <v>0</v>
      </c>
      <c r="HJ16" s="40">
        <f t="shared" si="37"/>
        <v>-1.7129768262534821E-7</v>
      </c>
      <c r="HK16" s="40">
        <f t="shared" si="38"/>
        <v>0</v>
      </c>
      <c r="HL16" s="40">
        <f t="shared" si="39"/>
        <v>5.3075286281435504E-5</v>
      </c>
      <c r="HM16" s="40">
        <f t="shared" si="40"/>
        <v>1.897616032152435E-7</v>
      </c>
      <c r="HN16" s="40">
        <f t="shared" si="41"/>
        <v>-7.6131611802971616E-6</v>
      </c>
      <c r="HO16" s="40">
        <f t="shared" si="42"/>
        <v>0</v>
      </c>
      <c r="HP16" s="40">
        <f t="shared" si="43"/>
        <v>0</v>
      </c>
      <c r="HQ16" s="40">
        <f t="shared" si="44"/>
        <v>0</v>
      </c>
      <c r="HR16" s="40">
        <f t="shared" si="45"/>
        <v>0</v>
      </c>
      <c r="HS16" s="40">
        <f t="shared" si="46"/>
        <v>-1.1043151961876129E-5</v>
      </c>
      <c r="HT16" s="40">
        <f t="shared" si="47"/>
        <v>-9.5901056563671473E-5</v>
      </c>
      <c r="HU16" s="40">
        <f t="shared" si="48"/>
        <v>-2.29398048404135E-7</v>
      </c>
      <c r="HV16" s="40">
        <f t="shared" si="49"/>
        <v>-3.7786410493214349E-7</v>
      </c>
      <c r="HW16" s="40">
        <f t="shared" si="50"/>
        <v>-1.7325953344869234E-6</v>
      </c>
      <c r="HX16" s="40">
        <f t="shared" si="51"/>
        <v>-1.2658310274322561E-7</v>
      </c>
      <c r="HY16" s="40">
        <f t="shared" si="52"/>
        <v>3.2999329731500693E-6</v>
      </c>
      <c r="HZ16" s="40">
        <f t="shared" si="53"/>
        <v>0</v>
      </c>
      <c r="IA16" s="40">
        <f t="shared" si="54"/>
        <v>0</v>
      </c>
      <c r="IB16" s="40">
        <f t="shared" si="55"/>
        <v>0</v>
      </c>
      <c r="IC16" s="40">
        <f t="shared" si="56"/>
        <v>6.7439163737059216E-7</v>
      </c>
    </row>
    <row r="17" spans="1:237" x14ac:dyDescent="0.25">
      <c r="A17" s="17" t="s">
        <v>187</v>
      </c>
      <c r="B17" s="15">
        <v>16395.668590829999</v>
      </c>
      <c r="C17" s="15">
        <v>131.74961400000001</v>
      </c>
      <c r="D17" s="15">
        <v>13554.4622353</v>
      </c>
      <c r="E17" s="15">
        <v>1141.4722727799999</v>
      </c>
      <c r="F17" s="15">
        <v>1041.7590478499999</v>
      </c>
      <c r="G17" s="15">
        <v>4390.3852719699998</v>
      </c>
      <c r="H17" s="15">
        <v>486.00594869000003</v>
      </c>
      <c r="I17" s="17">
        <v>1.9877525199999999</v>
      </c>
      <c r="J17" s="17">
        <v>1.0970087099999899</v>
      </c>
      <c r="K17" s="17">
        <v>1.0685</v>
      </c>
      <c r="L17" s="17">
        <v>0.198571099999999</v>
      </c>
      <c r="M17" s="17">
        <v>1.2125248399999899</v>
      </c>
      <c r="N17" s="17">
        <v>1.0781529999999999E-2</v>
      </c>
      <c r="O17" s="17">
        <v>3.108826E-2</v>
      </c>
      <c r="P17" s="17">
        <v>4.1866750000000001E-2</v>
      </c>
      <c r="R17" s="17">
        <v>2.3177E-2</v>
      </c>
      <c r="S17" s="17">
        <v>2.78</v>
      </c>
      <c r="T17" s="17">
        <v>3.3732859999999899E-2</v>
      </c>
      <c r="U17" s="17">
        <v>4.4713199999999897E-2</v>
      </c>
      <c r="V17" s="17">
        <v>1.2999999999999901E-2</v>
      </c>
      <c r="Y17" s="17">
        <v>4.1500000000000002E-2</v>
      </c>
      <c r="Z17" s="17">
        <v>11.700925939999999</v>
      </c>
      <c r="AA17" s="17">
        <v>10.8151229999999</v>
      </c>
      <c r="AB17" s="17">
        <v>6.6178150000000005E-2</v>
      </c>
      <c r="AC17" s="17">
        <v>0.24317016999999899</v>
      </c>
      <c r="AD17" s="17">
        <v>0.70969289999999896</v>
      </c>
      <c r="AE17" s="17">
        <v>1.9958384199999999</v>
      </c>
      <c r="AF17" s="17">
        <v>0.26787017000000002</v>
      </c>
      <c r="AG17" s="17">
        <v>0.12093574999999999</v>
      </c>
      <c r="AH17" s="17">
        <v>0.39268471999999999</v>
      </c>
      <c r="AI17" s="17">
        <v>1.6891699999999999E-2</v>
      </c>
      <c r="AL17" s="17">
        <v>2.39213108</v>
      </c>
      <c r="AN17" s="17">
        <v>1.6418100000000001E-3</v>
      </c>
      <c r="AO17" s="17">
        <v>1.0005292699999999</v>
      </c>
      <c r="AP17" s="17">
        <v>1.4933399999999999E-3</v>
      </c>
      <c r="AQ17" s="5"/>
      <c r="AR17" s="5"/>
      <c r="AT17" s="5"/>
      <c r="AU17" s="5">
        <v>2.5510000000000001E-5</v>
      </c>
      <c r="AV17" s="17">
        <v>8.2730000000000002E-5</v>
      </c>
      <c r="AW17" s="17">
        <v>0.11284472</v>
      </c>
      <c r="AX17" s="17">
        <v>0.53270684999999995</v>
      </c>
      <c r="AY17" s="17">
        <v>0.98670042999999896</v>
      </c>
      <c r="AZ17" s="17">
        <v>0.2082</v>
      </c>
      <c r="BA17" s="17">
        <v>9.8207599999999996E-3</v>
      </c>
      <c r="BE17" s="5"/>
      <c r="BG17" s="17" t="s">
        <v>187</v>
      </c>
      <c r="BH17" s="17">
        <v>0</v>
      </c>
      <c r="BI17" s="17">
        <v>0</v>
      </c>
      <c r="BJ17" s="17">
        <v>0</v>
      </c>
      <c r="BK17" s="17">
        <v>1.0970085028091501</v>
      </c>
      <c r="BL17" s="17">
        <v>1.0684995823791801</v>
      </c>
      <c r="BM17" s="17">
        <v>1.9877519451291901</v>
      </c>
      <c r="BN17" s="17">
        <v>1.9877519451291901</v>
      </c>
      <c r="BO17" s="17">
        <v>2.09131143858198E-2</v>
      </c>
      <c r="BP17" s="17">
        <v>0</v>
      </c>
      <c r="BQ17" s="17">
        <v>8.1414041122780806E-2</v>
      </c>
      <c r="BR17" s="17">
        <v>0.11715686975253101</v>
      </c>
      <c r="BS17" s="17">
        <v>1.21252615651227</v>
      </c>
      <c r="BT17" s="17">
        <v>0</v>
      </c>
      <c r="BU17" s="17">
        <v>3.4500887103181802E-3</v>
      </c>
      <c r="BV17" s="17">
        <v>7.3314304025088499E-3</v>
      </c>
      <c r="BW17" s="17">
        <v>4.1499931055308401E-2</v>
      </c>
      <c r="BX17" s="17">
        <v>3.1088307131498401E-2</v>
      </c>
      <c r="BY17" s="17">
        <v>1.0048017478309201E-2</v>
      </c>
      <c r="BZ17" s="17">
        <v>3.18187251548471E-2</v>
      </c>
      <c r="CA17" s="17">
        <v>0</v>
      </c>
      <c r="CB17" s="17">
        <v>0</v>
      </c>
      <c r="CC17" s="17">
        <v>218.74186018641601</v>
      </c>
      <c r="CD17" s="17">
        <v>2.31770613004188E-2</v>
      </c>
      <c r="CE17" s="17">
        <v>9.7825282917905296E-3</v>
      </c>
      <c r="CF17" s="17">
        <v>2.39503365356151E-2</v>
      </c>
      <c r="CG17" s="17">
        <v>2.7799999829322499</v>
      </c>
      <c r="CH17" s="17">
        <v>4.4713199787609903E-2</v>
      </c>
      <c r="CI17" s="17">
        <v>1.99583847341785</v>
      </c>
      <c r="CJ17" s="17">
        <v>1.3000059024031599E-2</v>
      </c>
      <c r="CK17" s="17">
        <v>0</v>
      </c>
      <c r="CL17" s="17">
        <v>1.6891767331051501E-2</v>
      </c>
      <c r="CM17" s="17">
        <v>1.6418010314875101E-3</v>
      </c>
      <c r="CN17" s="17">
        <v>16395.663653557502</v>
      </c>
      <c r="CO17" s="17">
        <v>0</v>
      </c>
      <c r="CP17" s="17">
        <v>0</v>
      </c>
      <c r="CQ17" s="17">
        <v>5.1824935680505204</v>
      </c>
      <c r="CR17" s="17">
        <v>38.296114606649397</v>
      </c>
      <c r="CS17" s="17">
        <v>2.1881453654815002</v>
      </c>
      <c r="CT17" s="17">
        <v>0.53270650515441798</v>
      </c>
      <c r="CU17" s="17">
        <v>0</v>
      </c>
      <c r="CV17" s="17">
        <v>0</v>
      </c>
      <c r="CW17" s="17">
        <v>0</v>
      </c>
      <c r="CX17" s="17">
        <v>11.700925590851201</v>
      </c>
      <c r="CY17" s="17">
        <v>11.700925590851201</v>
      </c>
      <c r="CZ17" s="17">
        <v>0</v>
      </c>
      <c r="DA17" s="17">
        <v>0</v>
      </c>
      <c r="DB17" s="17">
        <v>10.8151206137125</v>
      </c>
      <c r="DC17" s="17">
        <v>0.98670072039331003</v>
      </c>
      <c r="DD17" s="17">
        <v>1.1614762678835201E-2</v>
      </c>
      <c r="DE17" s="17">
        <v>5.1973135170880397E-2</v>
      </c>
      <c r="DF17" s="17">
        <v>0</v>
      </c>
      <c r="DG17" s="17">
        <v>3.68511363513469</v>
      </c>
      <c r="DH17" s="17">
        <v>0</v>
      </c>
      <c r="DI17" s="17">
        <v>0</v>
      </c>
      <c r="DJ17" s="17">
        <v>1.0801037666633199E-2</v>
      </c>
      <c r="DK17" s="17">
        <v>0</v>
      </c>
      <c r="DL17" s="17">
        <v>6.3224248744379499E-2</v>
      </c>
      <c r="DM17" s="17">
        <v>0.17994582644729501</v>
      </c>
      <c r="DN17" s="17">
        <v>0.23419869148371</v>
      </c>
      <c r="DO17" s="17">
        <v>0.47549423729000101</v>
      </c>
      <c r="DP17" s="17">
        <v>0.267870678496888</v>
      </c>
      <c r="DQ17" s="17">
        <v>0.20819942495080901</v>
      </c>
      <c r="DR17" s="17">
        <v>0</v>
      </c>
      <c r="DS17" s="17">
        <v>0.14155659136859899</v>
      </c>
      <c r="DT17" s="17">
        <v>131.749574482589</v>
      </c>
      <c r="DU17" s="17">
        <v>0</v>
      </c>
      <c r="DV17" s="17">
        <v>0.161000587331911</v>
      </c>
      <c r="DW17" s="17">
        <v>0.231683775824225</v>
      </c>
      <c r="DX17" s="17">
        <v>513.96800494602496</v>
      </c>
      <c r="DY17" s="17">
        <v>12199.0118586811</v>
      </c>
      <c r="DZ17" s="17">
        <v>1355.4457863307</v>
      </c>
      <c r="EA17" s="17">
        <v>13554.4576450118</v>
      </c>
      <c r="EB17" s="17">
        <v>0</v>
      </c>
      <c r="EC17" s="17">
        <v>16.288576890056</v>
      </c>
      <c r="ED17" s="17">
        <v>0</v>
      </c>
      <c r="EE17" s="17">
        <v>1.4933438651004399E-3</v>
      </c>
      <c r="EF17" s="17">
        <v>0</v>
      </c>
      <c r="EG17" s="17">
        <v>0</v>
      </c>
      <c r="EH17" s="17">
        <v>0</v>
      </c>
      <c r="EI17" s="17">
        <v>0</v>
      </c>
      <c r="EJ17" s="5">
        <v>2.5509943157278801E-5</v>
      </c>
      <c r="EK17" s="5">
        <v>8.2729829510302705E-5</v>
      </c>
      <c r="EL17" s="17">
        <v>0.112844467538859</v>
      </c>
      <c r="EM17" s="17">
        <v>56.401820242020101</v>
      </c>
      <c r="EN17" s="17">
        <v>138.256275566764</v>
      </c>
      <c r="EO17" s="17">
        <v>33.256457827381602</v>
      </c>
      <c r="EP17" s="17">
        <v>3.3936632337428301</v>
      </c>
      <c r="EQ17" s="17">
        <v>50.912837966188</v>
      </c>
      <c r="ER17" s="17">
        <v>28.7610668489049</v>
      </c>
      <c r="ES17" s="17">
        <v>0</v>
      </c>
      <c r="ET17" s="17">
        <v>2.59138774976438E-3</v>
      </c>
      <c r="EU17" s="17">
        <v>4.7019369387660701</v>
      </c>
      <c r="EV17" s="17">
        <v>1141.47193373298</v>
      </c>
      <c r="EW17" s="17">
        <v>1041.7587268469099</v>
      </c>
      <c r="EX17" s="17">
        <v>99.713206886069102</v>
      </c>
      <c r="EY17" s="17">
        <v>0</v>
      </c>
      <c r="EZ17" s="17">
        <v>0.26427144641038403</v>
      </c>
      <c r="FA17" s="17">
        <v>549.55907624757106</v>
      </c>
      <c r="FB17" s="17">
        <v>0</v>
      </c>
      <c r="FC17" s="17">
        <v>30.489969675950402</v>
      </c>
      <c r="FD17" s="17">
        <v>7.7608837135799096</v>
      </c>
      <c r="FE17" s="17">
        <v>2.9616402728665601</v>
      </c>
      <c r="FF17" s="17">
        <v>76.564789491572597</v>
      </c>
      <c r="FG17" s="17">
        <v>0</v>
      </c>
      <c r="FH17" s="17">
        <v>14.608296369666</v>
      </c>
      <c r="FI17" s="17">
        <v>86.458159085900803</v>
      </c>
      <c r="FJ17" s="17">
        <v>106.249560317861</v>
      </c>
      <c r="FK17" s="17">
        <v>4.0225935381942204</v>
      </c>
      <c r="FL17" s="17">
        <v>0</v>
      </c>
      <c r="FM17" s="17">
        <v>4390.3840946007904</v>
      </c>
      <c r="FN17" s="17">
        <v>6.3189345664445506E-2</v>
      </c>
      <c r="FO17" s="17">
        <v>9.8207191023385494E-3</v>
      </c>
      <c r="FP17" s="17">
        <v>105.283688162833</v>
      </c>
      <c r="FQ17" s="17">
        <v>0</v>
      </c>
      <c r="FR17" s="17">
        <v>67.418568195141404</v>
      </c>
      <c r="FS17" s="17">
        <v>2.3921306209634898</v>
      </c>
      <c r="FT17" s="17">
        <v>0</v>
      </c>
      <c r="FU17" s="17">
        <v>486.00581703569799</v>
      </c>
      <c r="FV17" s="17">
        <v>1.0005289646921101</v>
      </c>
      <c r="FW17" s="17">
        <v>208.224603863082</v>
      </c>
      <c r="FY17" s="26">
        <f t="shared" si="0"/>
        <v>1.0575346774260381</v>
      </c>
      <c r="FZ17" s="40">
        <f t="shared" si="1"/>
        <v>-3.011327333004724E-7</v>
      </c>
      <c r="GA17" s="40">
        <f t="shared" si="2"/>
        <v>-2.999432773370208E-7</v>
      </c>
      <c r="GB17" s="40">
        <f t="shared" si="3"/>
        <v>-3.3865513213572953E-7</v>
      </c>
      <c r="GC17" s="40">
        <f t="shared" si="4"/>
        <v>-2.9702606711661042E-7</v>
      </c>
      <c r="GD17" s="40">
        <f t="shared" si="5"/>
        <v>-3.0813563909629744E-7</v>
      </c>
      <c r="GE17" s="40">
        <f t="shared" si="6"/>
        <v>-2.6816990686190857E-7</v>
      </c>
      <c r="GF17" s="40">
        <f t="shared" si="7"/>
        <v>-2.7089030986730321E-7</v>
      </c>
      <c r="GG17" s="40">
        <f t="shared" si="8"/>
        <v>-2.8920642990511002E-7</v>
      </c>
      <c r="GH17" s="40">
        <f t="shared" si="9"/>
        <v>-1.8886891045581637E-7</v>
      </c>
      <c r="GI17" s="40">
        <f t="shared" si="10"/>
        <v>-3.908477491116531E-7</v>
      </c>
      <c r="GJ17" s="40">
        <f t="shared" si="11"/>
        <v>-9.5242805820581027E-7</v>
      </c>
      <c r="GK17" s="40">
        <f t="shared" si="12"/>
        <v>1.085761080227176E-6</v>
      </c>
      <c r="GL17" s="40">
        <f t="shared" si="13"/>
        <v>-1.0097985136348822E-6</v>
      </c>
      <c r="GM17" s="40">
        <f t="shared" si="14"/>
        <v>1.5160545621399253E-6</v>
      </c>
      <c r="GN17" s="40">
        <f t="shared" si="15"/>
        <v>-1.7595929222031581E-7</v>
      </c>
      <c r="GO17" s="40">
        <f t="shared" si="16"/>
        <v>0</v>
      </c>
      <c r="GP17" s="40">
        <f t="shared" si="17"/>
        <v>2.6448815118464132E-6</v>
      </c>
      <c r="GQ17" s="40">
        <f t="shared" si="18"/>
        <v>-6.1394783741310049E-9</v>
      </c>
      <c r="GR17" s="40">
        <f t="shared" si="19"/>
        <v>1.4310692102892029E-7</v>
      </c>
      <c r="GS17" s="40">
        <f t="shared" si="20"/>
        <v>-4.7500513155083727E-9</v>
      </c>
      <c r="GT17" s="40">
        <f t="shared" si="21"/>
        <v>4.5403101306674354E-6</v>
      </c>
      <c r="GU17" s="40">
        <f t="shared" si="22"/>
        <v>0</v>
      </c>
      <c r="GV17" s="40">
        <f t="shared" si="23"/>
        <v>0</v>
      </c>
      <c r="GW17" s="40">
        <f t="shared" si="24"/>
        <v>-1.6613178699186633E-6</v>
      </c>
      <c r="GX17" s="40">
        <f t="shared" si="25"/>
        <v>-2.9839416175442374E-8</v>
      </c>
      <c r="GY17" s="40">
        <f t="shared" si="26"/>
        <v>-2.2064357479509926E-7</v>
      </c>
      <c r="GZ17" s="40">
        <f t="shared" si="27"/>
        <v>1.7159734443543667E-5</v>
      </c>
      <c r="HA17" s="40">
        <f t="shared" si="28"/>
        <v>-3.8988468238809661E-7</v>
      </c>
      <c r="HB17" s="40">
        <f t="shared" si="29"/>
        <v>4.0543891702530771E-8</v>
      </c>
      <c r="HC17" s="40">
        <f t="shared" si="30"/>
        <v>2.6764616618229865E-8</v>
      </c>
      <c r="HD17" s="40">
        <f t="shared" si="31"/>
        <v>1.8982960588160182E-6</v>
      </c>
      <c r="HE17" s="40">
        <f t="shared" si="32"/>
        <v>0.17051071638121068</v>
      </c>
      <c r="HF17" s="40">
        <f t="shared" si="33"/>
        <v>-9.0872867172768135E-7</v>
      </c>
      <c r="HG17" s="40">
        <f t="shared" si="34"/>
        <v>3.9860435303499557E-6</v>
      </c>
      <c r="HH17" s="40">
        <f t="shared" si="35"/>
        <v>0</v>
      </c>
      <c r="HI17" s="40">
        <f t="shared" si="36"/>
        <v>0</v>
      </c>
      <c r="HJ17" s="40">
        <f t="shared" si="37"/>
        <v>-1.9189437985833823E-7</v>
      </c>
      <c r="HK17" s="40">
        <f t="shared" si="38"/>
        <v>0</v>
      </c>
      <c r="HL17" s="40">
        <f t="shared" si="39"/>
        <v>-5.4625763577705955E-6</v>
      </c>
      <c r="HM17" s="40">
        <f t="shared" si="40"/>
        <v>-3.0514638503129164E-7</v>
      </c>
      <c r="HN17" s="40">
        <f t="shared" si="41"/>
        <v>2.5882253472132746E-6</v>
      </c>
      <c r="HO17" s="40">
        <f t="shared" si="42"/>
        <v>0</v>
      </c>
      <c r="HP17" s="40">
        <f t="shared" si="43"/>
        <v>0</v>
      </c>
      <c r="HQ17" s="40">
        <f t="shared" si="44"/>
        <v>0</v>
      </c>
      <c r="HR17" s="40">
        <f t="shared" si="45"/>
        <v>0</v>
      </c>
      <c r="HS17" s="40">
        <f t="shared" si="46"/>
        <v>-2.2282524970767127E-6</v>
      </c>
      <c r="HT17" s="40">
        <f t="shared" si="47"/>
        <v>-2.0607965344788503E-6</v>
      </c>
      <c r="HU17" s="40">
        <f t="shared" si="48"/>
        <v>-2.237243718559837E-6</v>
      </c>
      <c r="HV17" s="40">
        <f t="shared" si="49"/>
        <v>-6.4734587508829863E-7</v>
      </c>
      <c r="HW17" s="40">
        <f t="shared" si="50"/>
        <v>2.9430747391514327E-7</v>
      </c>
      <c r="HX17" s="40">
        <f t="shared" si="51"/>
        <v>-2.7620037991703924E-6</v>
      </c>
      <c r="HY17" s="40">
        <f t="shared" si="52"/>
        <v>-4.1644090121480143E-6</v>
      </c>
      <c r="HZ17" s="40">
        <f t="shared" si="53"/>
        <v>0</v>
      </c>
      <c r="IA17" s="40">
        <f t="shared" si="54"/>
        <v>0</v>
      </c>
      <c r="IB17" s="40">
        <f t="shared" si="55"/>
        <v>0</v>
      </c>
      <c r="IC17" s="40">
        <f t="shared" si="56"/>
        <v>0</v>
      </c>
    </row>
    <row r="18" spans="1:237" x14ac:dyDescent="0.25">
      <c r="A18" s="17" t="s">
        <v>188</v>
      </c>
      <c r="B18" s="15">
        <v>9462.0449778999991</v>
      </c>
      <c r="C18" s="15">
        <v>32.80981268</v>
      </c>
      <c r="D18" s="15">
        <v>32176.439030009999</v>
      </c>
      <c r="E18" s="15">
        <v>3932.3954842899998</v>
      </c>
      <c r="F18" s="15">
        <v>3055.9452581599899</v>
      </c>
      <c r="G18" s="15">
        <v>45012.8050510299</v>
      </c>
      <c r="H18" s="15">
        <v>806.85485759999995</v>
      </c>
      <c r="I18" s="17">
        <v>1.8255017899999999</v>
      </c>
      <c r="J18" s="17">
        <v>0.36797461999999997</v>
      </c>
      <c r="L18" s="17">
        <v>1.71905888</v>
      </c>
      <c r="M18" s="17">
        <v>0.89620745999999896</v>
      </c>
      <c r="N18" s="17">
        <v>0.12498777</v>
      </c>
      <c r="O18" s="17">
        <v>2.1327410000000002E-2</v>
      </c>
      <c r="P18" s="17">
        <v>0.18362728</v>
      </c>
      <c r="R18" s="17">
        <v>3.0160320000000001E-2</v>
      </c>
      <c r="T18" s="17">
        <v>0.16265386999999901</v>
      </c>
      <c r="W18" s="17">
        <v>4.1594520000000003E-2</v>
      </c>
      <c r="Y18" s="17">
        <v>9.8020999999999997E-2</v>
      </c>
      <c r="Z18" s="17">
        <v>13.118384059999901</v>
      </c>
      <c r="AA18" s="17">
        <v>213.37182407</v>
      </c>
      <c r="AB18" s="17">
        <v>0.118657479999999</v>
      </c>
      <c r="AC18" s="17">
        <v>1.50117827</v>
      </c>
      <c r="AD18" s="17">
        <v>1.56101823</v>
      </c>
      <c r="AE18" s="17">
        <v>0.10179099999999899</v>
      </c>
      <c r="AG18" s="17">
        <v>0.27795234000000002</v>
      </c>
      <c r="AH18" s="17">
        <v>2.4999467700000002</v>
      </c>
      <c r="AI18" s="17">
        <v>1.583416E-2</v>
      </c>
      <c r="AL18" s="17">
        <v>3.6815293199999899</v>
      </c>
      <c r="AN18" s="17">
        <v>2.752129E-2</v>
      </c>
      <c r="AO18" s="17">
        <v>3.2516279399999899</v>
      </c>
      <c r="AP18" s="17">
        <v>2.0369E-4</v>
      </c>
      <c r="AW18" s="17">
        <v>1.9471199999999899E-3</v>
      </c>
      <c r="AX18" s="17">
        <v>1.8967943599999899</v>
      </c>
      <c r="AY18" s="17">
        <v>5.3929752899999999</v>
      </c>
      <c r="AZ18" s="17">
        <v>9.5772949999999996E-2</v>
      </c>
      <c r="BA18" s="17">
        <v>2.639027E-2</v>
      </c>
      <c r="BG18" s="17" t="s">
        <v>188</v>
      </c>
      <c r="BH18" s="17">
        <v>0</v>
      </c>
      <c r="BI18" s="17">
        <v>0</v>
      </c>
      <c r="BJ18" s="17">
        <v>0</v>
      </c>
      <c r="BK18" s="17">
        <v>0.36797444368988003</v>
      </c>
      <c r="BL18" s="17">
        <v>0</v>
      </c>
      <c r="BM18" s="17">
        <v>1.82550092241225</v>
      </c>
      <c r="BN18" s="17">
        <v>1.82550092241225</v>
      </c>
      <c r="BO18" s="17">
        <v>0</v>
      </c>
      <c r="BP18" s="17">
        <v>0</v>
      </c>
      <c r="BQ18" s="17">
        <v>0.704814140206242</v>
      </c>
      <c r="BR18" s="17">
        <v>1.01424397867579</v>
      </c>
      <c r="BS18" s="17">
        <v>0.89620765064391905</v>
      </c>
      <c r="BT18" s="17">
        <v>0</v>
      </c>
      <c r="BU18" s="17">
        <v>3.99960930891494E-2</v>
      </c>
      <c r="BV18" s="17">
        <v>8.4991619924601802E-2</v>
      </c>
      <c r="BW18" s="17">
        <v>9.8020930359298195E-2</v>
      </c>
      <c r="BX18" s="17">
        <v>2.13273466472183E-2</v>
      </c>
      <c r="BY18" s="17">
        <v>4.40705253981271E-2</v>
      </c>
      <c r="BZ18" s="17">
        <v>0.139556597479014</v>
      </c>
      <c r="CA18" s="17">
        <v>0</v>
      </c>
      <c r="CB18" s="17">
        <v>0</v>
      </c>
      <c r="CC18" s="17">
        <v>384.23260205519603</v>
      </c>
      <c r="CD18" s="17">
        <v>3.0160343990167399E-2</v>
      </c>
      <c r="CE18" s="17">
        <v>4.71696124992146E-2</v>
      </c>
      <c r="CF18" s="17">
        <v>0.115484278772025</v>
      </c>
      <c r="CG18" s="17">
        <v>0</v>
      </c>
      <c r="CH18" s="17">
        <v>0</v>
      </c>
      <c r="CI18" s="17">
        <v>0.101791074442368</v>
      </c>
      <c r="CJ18" s="17">
        <v>0</v>
      </c>
      <c r="CK18" s="17">
        <v>0</v>
      </c>
      <c r="CL18" s="17">
        <v>1.5834061900714801E-2</v>
      </c>
      <c r="CM18" s="17">
        <v>2.75212814916472E-2</v>
      </c>
      <c r="CN18" s="17">
        <v>9462.0423576006997</v>
      </c>
      <c r="CO18" s="17">
        <v>4.1594112378511502E-2</v>
      </c>
      <c r="CP18" s="17">
        <v>0</v>
      </c>
      <c r="CQ18" s="17">
        <v>6.8992614975116799</v>
      </c>
      <c r="CR18" s="17">
        <v>15.544431622157701</v>
      </c>
      <c r="CS18" s="17">
        <v>4.39570277815643</v>
      </c>
      <c r="CT18" s="17">
        <v>1.8967947042490201</v>
      </c>
      <c r="CU18" s="17">
        <v>0</v>
      </c>
      <c r="CV18" s="17">
        <v>0</v>
      </c>
      <c r="CW18" s="17">
        <v>0</v>
      </c>
      <c r="CX18" s="17">
        <v>13.1183720424723</v>
      </c>
      <c r="CY18" s="17">
        <v>13.1183720424723</v>
      </c>
      <c r="CZ18" s="17">
        <v>0</v>
      </c>
      <c r="DA18" s="17">
        <v>0</v>
      </c>
      <c r="DB18" s="17">
        <v>213.371750805022</v>
      </c>
      <c r="DC18" s="17">
        <v>5.3929744054382498</v>
      </c>
      <c r="DD18" s="17">
        <v>2.8154305218049298E-2</v>
      </c>
      <c r="DE18" s="17">
        <v>8.5242068183387795E-2</v>
      </c>
      <c r="DF18" s="17">
        <v>0</v>
      </c>
      <c r="DG18" s="17">
        <v>5.2082223760533903</v>
      </c>
      <c r="DH18" s="17">
        <v>0</v>
      </c>
      <c r="DI18" s="17">
        <v>0</v>
      </c>
      <c r="DJ18" s="17">
        <v>0</v>
      </c>
      <c r="DK18" s="17">
        <v>0</v>
      </c>
      <c r="DL18" s="17">
        <v>0.39030619962940299</v>
      </c>
      <c r="DM18" s="17">
        <v>1.1108718197082099</v>
      </c>
      <c r="DN18" s="17">
        <v>0.51513580776467804</v>
      </c>
      <c r="DO18" s="17">
        <v>1.0458824498476</v>
      </c>
      <c r="DP18" s="17">
        <v>0</v>
      </c>
      <c r="DQ18" s="17">
        <v>9.5772906695547097E-2</v>
      </c>
      <c r="DR18" s="17">
        <v>0</v>
      </c>
      <c r="DS18" s="17">
        <v>0.27795239816984801</v>
      </c>
      <c r="DT18" s="17">
        <v>32.809788208579199</v>
      </c>
      <c r="DU18" s="17">
        <v>0</v>
      </c>
      <c r="DV18" s="17">
        <v>1.0249782011927</v>
      </c>
      <c r="DW18" s="17">
        <v>1.47496815472698</v>
      </c>
      <c r="DX18" s="17">
        <v>677.59865089303696</v>
      </c>
      <c r="DY18" s="17">
        <v>28958.7852442531</v>
      </c>
      <c r="DZ18" s="17">
        <v>3217.6429216660299</v>
      </c>
      <c r="EA18" s="17">
        <v>32176.4281659191</v>
      </c>
      <c r="EB18" s="17">
        <v>0</v>
      </c>
      <c r="EC18" s="17">
        <v>21.324700111617702</v>
      </c>
      <c r="ED18" s="17">
        <v>0</v>
      </c>
      <c r="EE18" s="17">
        <v>2.0369034513687901E-4</v>
      </c>
      <c r="EF18" s="17">
        <v>0</v>
      </c>
      <c r="EG18" s="17">
        <v>0</v>
      </c>
      <c r="EH18" s="17">
        <v>0</v>
      </c>
      <c r="EI18" s="17">
        <v>0</v>
      </c>
      <c r="EJ18" s="17">
        <v>0</v>
      </c>
      <c r="EK18" s="17">
        <v>0</v>
      </c>
      <c r="EL18" s="17">
        <v>1.94710836040322E-3</v>
      </c>
      <c r="EM18" s="17">
        <v>150.17507115834101</v>
      </c>
      <c r="EN18" s="17">
        <v>193.78070152874</v>
      </c>
      <c r="EO18" s="17">
        <v>90.660245197175897</v>
      </c>
      <c r="EP18" s="17">
        <v>18.6416161372597</v>
      </c>
      <c r="EQ18" s="17">
        <v>149.88749299966301</v>
      </c>
      <c r="ER18" s="17">
        <v>80.714739434183699</v>
      </c>
      <c r="ES18" s="5">
        <v>5.1955091850063599E-5</v>
      </c>
      <c r="ET18" s="17">
        <v>5.2613499429454797E-3</v>
      </c>
      <c r="EU18" s="17">
        <v>13.595599484449099</v>
      </c>
      <c r="EV18" s="17">
        <v>3932.3943843448301</v>
      </c>
      <c r="EW18" s="17">
        <v>3055.9443650715798</v>
      </c>
      <c r="EX18" s="17">
        <v>876.45001927324597</v>
      </c>
      <c r="EY18" s="17">
        <v>0</v>
      </c>
      <c r="EZ18" s="17">
        <v>0.69034872428446203</v>
      </c>
      <c r="FA18" s="17">
        <v>1443.65946808379</v>
      </c>
      <c r="FB18" s="17">
        <v>0</v>
      </c>
      <c r="FC18" s="17">
        <v>143.315631384006</v>
      </c>
      <c r="FD18" s="17">
        <v>36.124084036662801</v>
      </c>
      <c r="FE18" s="17">
        <v>16.221839719230299</v>
      </c>
      <c r="FF18" s="17">
        <v>358.56253005252501</v>
      </c>
      <c r="FG18" s="17">
        <v>0</v>
      </c>
      <c r="FH18" s="17">
        <v>13.0893069774901</v>
      </c>
      <c r="FI18" s="17">
        <v>234.63298177097201</v>
      </c>
      <c r="FJ18" s="17">
        <v>308.55522551276698</v>
      </c>
      <c r="FK18" s="17">
        <v>10.507439421172601</v>
      </c>
      <c r="FL18" s="17">
        <v>0</v>
      </c>
      <c r="FM18" s="17">
        <v>45012.792544243501</v>
      </c>
      <c r="FN18" s="17">
        <v>0</v>
      </c>
      <c r="FO18" s="17">
        <v>2.6390292145483E-2</v>
      </c>
      <c r="FP18" s="17">
        <v>1043.0594738083601</v>
      </c>
      <c r="FQ18" s="17">
        <v>0</v>
      </c>
      <c r="FR18" s="17">
        <v>97.577957863096799</v>
      </c>
      <c r="FS18" s="17">
        <v>3.6815280509393702</v>
      </c>
      <c r="FT18" s="17">
        <v>0</v>
      </c>
      <c r="FU18" s="17">
        <v>806.85463997497698</v>
      </c>
      <c r="FV18" s="17">
        <v>3.2516248151254801</v>
      </c>
      <c r="FW18" s="17">
        <v>298.23551969021503</v>
      </c>
      <c r="FY18" s="26">
        <f t="shared" si="0"/>
        <v>0.83980263274442024</v>
      </c>
      <c r="FZ18" s="40">
        <f t="shared" si="1"/>
        <v>-2.7692737728169599E-7</v>
      </c>
      <c r="GA18" s="40">
        <f t="shared" si="2"/>
        <v>-7.458567666794892E-7</v>
      </c>
      <c r="GB18" s="40">
        <f t="shared" si="3"/>
        <v>-3.3764118174362737E-7</v>
      </c>
      <c r="GC18" s="40">
        <f t="shared" si="4"/>
        <v>-2.7971377093001356E-7</v>
      </c>
      <c r="GD18" s="40">
        <f t="shared" si="5"/>
        <v>-2.9224620685913317E-7</v>
      </c>
      <c r="GE18" s="40">
        <f t="shared" si="6"/>
        <v>-2.7784952270788399E-7</v>
      </c>
      <c r="GF18" s="40">
        <f t="shared" si="7"/>
        <v>-2.6972016208323101E-7</v>
      </c>
      <c r="GG18" s="40">
        <f t="shared" si="8"/>
        <v>-4.7525987354100857E-7</v>
      </c>
      <c r="GH18" s="40">
        <f t="shared" si="9"/>
        <v>-4.7913663161910421E-7</v>
      </c>
      <c r="GI18" s="40">
        <f t="shared" si="10"/>
        <v>0</v>
      </c>
      <c r="GJ18" s="40">
        <f t="shared" si="11"/>
        <v>-4.4275270430789651E-7</v>
      </c>
      <c r="GK18" s="40">
        <f t="shared" si="12"/>
        <v>2.1272297833242233E-7</v>
      </c>
      <c r="GL18" s="40">
        <f t="shared" si="13"/>
        <v>-4.5593459906617952E-7</v>
      </c>
      <c r="GM18" s="40">
        <f t="shared" si="14"/>
        <v>-2.9704864163637435E-6</v>
      </c>
      <c r="GN18" s="40">
        <f t="shared" si="15"/>
        <v>-8.5566185422099188E-7</v>
      </c>
      <c r="GO18" s="40">
        <f t="shared" si="16"/>
        <v>0</v>
      </c>
      <c r="GP18" s="40">
        <f t="shared" si="17"/>
        <v>7.9542151402119832E-7</v>
      </c>
      <c r="GQ18" s="40">
        <f t="shared" si="18"/>
        <v>0</v>
      </c>
      <c r="GR18" s="40">
        <f t="shared" si="19"/>
        <v>1.3077611110325425E-7</v>
      </c>
      <c r="GS18" s="40">
        <f t="shared" si="20"/>
        <v>0</v>
      </c>
      <c r="GT18" s="40">
        <f t="shared" si="21"/>
        <v>0</v>
      </c>
      <c r="GU18" s="40">
        <f t="shared" si="22"/>
        <v>-9.7998844198810662E-6</v>
      </c>
      <c r="GV18" s="40">
        <f t="shared" si="23"/>
        <v>0</v>
      </c>
      <c r="GW18" s="40">
        <f t="shared" si="24"/>
        <v>-7.1046716318428643E-7</v>
      </c>
      <c r="GX18" s="40">
        <f t="shared" si="25"/>
        <v>-9.1608292192394003E-7</v>
      </c>
      <c r="GY18" s="40">
        <f t="shared" si="26"/>
        <v>-3.4336763215302595E-7</v>
      </c>
      <c r="GZ18" s="40">
        <f t="shared" si="27"/>
        <v>2.0508136831161969E-6</v>
      </c>
      <c r="HA18" s="40">
        <f t="shared" si="28"/>
        <v>-1.6697709531130907E-7</v>
      </c>
      <c r="HB18" s="40">
        <f t="shared" si="29"/>
        <v>1.7688632643077795E-8</v>
      </c>
      <c r="HC18" s="40">
        <f t="shared" si="30"/>
        <v>7.3132564770189804E-7</v>
      </c>
      <c r="HD18" s="40">
        <f t="shared" si="31"/>
        <v>0</v>
      </c>
      <c r="HE18" s="40">
        <f t="shared" si="32"/>
        <v>2.0927993624376447E-7</v>
      </c>
      <c r="HF18" s="40">
        <f t="shared" si="33"/>
        <v>-1.6563565481619592E-7</v>
      </c>
      <c r="HG18" s="40">
        <f t="shared" si="34"/>
        <v>-6.1954208621472411E-6</v>
      </c>
      <c r="HH18" s="40">
        <f t="shared" si="35"/>
        <v>0</v>
      </c>
      <c r="HI18" s="40">
        <f t="shared" si="36"/>
        <v>0</v>
      </c>
      <c r="HJ18" s="40">
        <f t="shared" si="37"/>
        <v>-3.4471017596075884E-7</v>
      </c>
      <c r="HK18" s="40">
        <f t="shared" si="38"/>
        <v>0</v>
      </c>
      <c r="HL18" s="40">
        <f t="shared" si="39"/>
        <v>-3.091553048598051E-7</v>
      </c>
      <c r="HM18" s="40">
        <f t="shared" si="40"/>
        <v>-9.6101847058766476E-7</v>
      </c>
      <c r="HN18" s="40">
        <f t="shared" si="41"/>
        <v>1.6944223035504888E-6</v>
      </c>
      <c r="HO18" s="40">
        <f t="shared" si="42"/>
        <v>0</v>
      </c>
      <c r="HP18" s="40">
        <f t="shared" si="43"/>
        <v>0</v>
      </c>
      <c r="HQ18" s="40">
        <f t="shared" si="44"/>
        <v>0</v>
      </c>
      <c r="HR18" s="40">
        <f t="shared" si="45"/>
        <v>0</v>
      </c>
      <c r="HS18" s="40">
        <f t="shared" si="46"/>
        <v>0</v>
      </c>
      <c r="HT18" s="40">
        <f t="shared" si="47"/>
        <v>0</v>
      </c>
      <c r="HU18" s="40">
        <f t="shared" si="48"/>
        <v>-5.9778528133479143E-6</v>
      </c>
      <c r="HV18" s="40">
        <f t="shared" si="49"/>
        <v>1.8148990603853904E-7</v>
      </c>
      <c r="HW18" s="40">
        <f t="shared" si="50"/>
        <v>-1.6402110198982182E-7</v>
      </c>
      <c r="HX18" s="40">
        <f t="shared" si="51"/>
        <v>-4.521574504969698E-7</v>
      </c>
      <c r="HY18" s="40">
        <f t="shared" si="52"/>
        <v>8.3915333187098657E-7</v>
      </c>
      <c r="HZ18" s="40">
        <f t="shared" si="53"/>
        <v>0</v>
      </c>
      <c r="IA18" s="40">
        <f t="shared" si="54"/>
        <v>0</v>
      </c>
      <c r="IB18" s="40">
        <f t="shared" si="55"/>
        <v>0</v>
      </c>
      <c r="IC18" s="40">
        <f t="shared" si="56"/>
        <v>0</v>
      </c>
    </row>
    <row r="19" spans="1:237" x14ac:dyDescent="0.25">
      <c r="A19" s="17" t="s">
        <v>189</v>
      </c>
      <c r="B19" s="15">
        <v>13539.9937879999</v>
      </c>
      <c r="C19" s="15">
        <v>1630.9275685</v>
      </c>
      <c r="D19" s="15">
        <v>31133.1229859999</v>
      </c>
      <c r="E19" s="15">
        <v>3392.3808720000002</v>
      </c>
      <c r="F19" s="15">
        <v>3221.0668420000002</v>
      </c>
      <c r="G19" s="15">
        <v>27677.465846999999</v>
      </c>
      <c r="H19" s="15">
        <v>1006.455763</v>
      </c>
      <c r="I19" s="17">
        <v>4.3180342100000004</v>
      </c>
      <c r="J19" s="17">
        <v>0.75235293000000003</v>
      </c>
      <c r="L19" s="17">
        <v>0.20543342000000001</v>
      </c>
      <c r="M19" s="17">
        <v>1.4096460499999901</v>
      </c>
      <c r="N19" s="17">
        <v>3.5301840000000001E-2</v>
      </c>
      <c r="O19" s="17">
        <v>3.6965000000000001E-3</v>
      </c>
      <c r="P19" s="17">
        <v>0.13883970999999901</v>
      </c>
      <c r="S19" s="17">
        <v>16.577971349999999</v>
      </c>
      <c r="T19" s="17">
        <v>5.8094460000000001E-2</v>
      </c>
      <c r="W19" s="17">
        <v>3.0899999999999998E-4</v>
      </c>
      <c r="Z19" s="17">
        <v>103.89983794</v>
      </c>
      <c r="AA19" s="17">
        <v>7.2511229999999998</v>
      </c>
      <c r="AB19" s="17">
        <v>3.5437160000000002E-2</v>
      </c>
      <c r="AC19" s="17">
        <v>0.78016971000000002</v>
      </c>
      <c r="AD19" s="17">
        <v>5.3029049999999897E-2</v>
      </c>
      <c r="AG19" s="17">
        <v>0.16881088999999999</v>
      </c>
      <c r="AH19" s="17">
        <v>0.61940158999999995</v>
      </c>
      <c r="AL19" s="17">
        <v>14.18195978</v>
      </c>
      <c r="AO19" s="17">
        <v>6.9088711299999996</v>
      </c>
      <c r="AP19" s="17">
        <v>3.66059E-3</v>
      </c>
      <c r="AW19" s="17">
        <v>9.3136999999999994E-3</v>
      </c>
      <c r="AX19" s="17">
        <v>3.4544303799999998</v>
      </c>
      <c r="AY19" s="17">
        <v>113.5587079</v>
      </c>
      <c r="BB19" s="17">
        <v>3.2749999999999999E-4</v>
      </c>
      <c r="BD19" s="17">
        <v>1.0026848399999999</v>
      </c>
      <c r="BG19" s="17" t="s">
        <v>189</v>
      </c>
      <c r="BH19" s="17">
        <v>4.6523123798122698E-3</v>
      </c>
      <c r="BI19" s="17">
        <v>9.3567827604071896E-3</v>
      </c>
      <c r="BJ19" s="17">
        <v>0</v>
      </c>
      <c r="BK19" s="17">
        <v>0.75235283561722899</v>
      </c>
      <c r="BL19" s="17">
        <v>0</v>
      </c>
      <c r="BM19" s="17">
        <v>4.3180341756141898</v>
      </c>
      <c r="BN19" s="17">
        <v>4.3180341756141898</v>
      </c>
      <c r="BO19" s="17">
        <v>2.4886118009557E-2</v>
      </c>
      <c r="BP19" s="17">
        <v>3.7577528056592598E-3</v>
      </c>
      <c r="BQ19" s="17">
        <v>8.4227729475638405E-2</v>
      </c>
      <c r="BR19" s="17">
        <v>0.121205732860364</v>
      </c>
      <c r="BS19" s="17">
        <v>1.40964420875061</v>
      </c>
      <c r="BT19" s="17">
        <v>0</v>
      </c>
      <c r="BU19" s="17">
        <v>1.129657407042E-2</v>
      </c>
      <c r="BV19" s="17">
        <v>2.4005358149248399E-2</v>
      </c>
      <c r="BW19" s="17">
        <v>0</v>
      </c>
      <c r="BX19" s="17">
        <v>3.6975203739038598E-3</v>
      </c>
      <c r="BY19" s="17">
        <v>3.3321516076275502E-2</v>
      </c>
      <c r="BZ19" s="17">
        <v>0.105518066632406</v>
      </c>
      <c r="CA19" s="17">
        <v>0</v>
      </c>
      <c r="CB19" s="17">
        <v>1.0026962316819199</v>
      </c>
      <c r="CC19" s="17">
        <v>1489.6982677040601</v>
      </c>
      <c r="CD19" s="17">
        <v>0</v>
      </c>
      <c r="CE19" s="17">
        <v>1.6847315343807501E-2</v>
      </c>
      <c r="CF19" s="17">
        <v>4.1246888954175803E-2</v>
      </c>
      <c r="CG19" s="17">
        <v>16.577925462814601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13539.9906379923</v>
      </c>
      <c r="CO19" s="17">
        <v>3.0897126975423599E-4</v>
      </c>
      <c r="CP19" s="17">
        <v>0</v>
      </c>
      <c r="CQ19" s="17">
        <v>31.613369283027801</v>
      </c>
      <c r="CR19" s="17">
        <v>66.1045451951789</v>
      </c>
      <c r="CS19" s="17">
        <v>2.5207582099641099</v>
      </c>
      <c r="CT19" s="17">
        <v>3.4544316246120301</v>
      </c>
      <c r="CU19" s="17">
        <v>8.6538310121882407E-3</v>
      </c>
      <c r="CV19" s="17">
        <v>3.27544654640455E-4</v>
      </c>
      <c r="CW19" s="17">
        <v>2.67579071826584E-3</v>
      </c>
      <c r="CX19" s="17">
        <v>103.89984192834299</v>
      </c>
      <c r="CY19" s="17">
        <v>103.89984192834299</v>
      </c>
      <c r="CZ19" s="17">
        <v>1.27428231092886E-4</v>
      </c>
      <c r="DA19" s="17">
        <v>0</v>
      </c>
      <c r="DB19" s="17">
        <v>7.2511679187640796</v>
      </c>
      <c r="DC19" s="17">
        <v>113.55871531340701</v>
      </c>
      <c r="DD19" s="17">
        <v>1.0771129817727701E-2</v>
      </c>
      <c r="DE19" s="17">
        <v>2.3157290000282899E-2</v>
      </c>
      <c r="DF19" s="17">
        <v>0</v>
      </c>
      <c r="DG19" s="17">
        <v>1.4617377166919101</v>
      </c>
      <c r="DH19" s="17">
        <v>2.5476322647607699E-3</v>
      </c>
      <c r="DI19" s="5">
        <v>6.3666001324426595E-5</v>
      </c>
      <c r="DJ19" s="17">
        <v>4.5922818326490103E-2</v>
      </c>
      <c r="DK19" s="17">
        <v>6.1156708093718396E-3</v>
      </c>
      <c r="DL19" s="17">
        <v>0.20284416287457299</v>
      </c>
      <c r="DM19" s="17">
        <v>0.57732584400699904</v>
      </c>
      <c r="DN19" s="17">
        <v>1.7499569958795601E-2</v>
      </c>
      <c r="DO19" s="17">
        <v>3.5529600724394601E-2</v>
      </c>
      <c r="DP19" s="17">
        <v>6.3758598078892401E-4</v>
      </c>
      <c r="DQ19" s="17">
        <v>0</v>
      </c>
      <c r="DR19" s="17">
        <v>0</v>
      </c>
      <c r="DS19" s="17">
        <v>0.18862217056841199</v>
      </c>
      <c r="DT19" s="17">
        <v>1630.9272786645899</v>
      </c>
      <c r="DU19" s="17">
        <v>0</v>
      </c>
      <c r="DV19" s="17">
        <v>0.25395533836616502</v>
      </c>
      <c r="DW19" s="17">
        <v>0.36544624445454799</v>
      </c>
      <c r="DX19" s="17">
        <v>777.40496621054001</v>
      </c>
      <c r="DY19" s="17">
        <v>28019.798099783598</v>
      </c>
      <c r="DZ19" s="17">
        <v>3113.3117227319599</v>
      </c>
      <c r="EA19" s="17">
        <v>31133.1098225155</v>
      </c>
      <c r="EB19" s="5">
        <v>3.8038497605670201E-5</v>
      </c>
      <c r="EC19" s="17">
        <v>20.228959024529001</v>
      </c>
      <c r="ED19" s="17">
        <v>2.5392688428958802E-3</v>
      </c>
      <c r="EE19" s="17">
        <v>3.6605930074080301E-3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9.3137052905681202E-3</v>
      </c>
      <c r="EM19" s="17">
        <v>76.813286754115197</v>
      </c>
      <c r="EN19" s="17">
        <v>346.81126704359502</v>
      </c>
      <c r="EO19" s="17">
        <v>58.605476869865498</v>
      </c>
      <c r="EP19" s="17">
        <v>61.818150435963098</v>
      </c>
      <c r="EQ19" s="17">
        <v>192.716173616715</v>
      </c>
      <c r="ER19" s="17">
        <v>63.736581714582996</v>
      </c>
      <c r="ES19" s="17">
        <v>0.81911459404641795</v>
      </c>
      <c r="ET19" s="17">
        <v>1.5092635405559501E-3</v>
      </c>
      <c r="EU19" s="17">
        <v>12.7883480433684</v>
      </c>
      <c r="EV19" s="17">
        <v>3392.3800222781101</v>
      </c>
      <c r="EW19" s="17">
        <v>3221.0660365796002</v>
      </c>
      <c r="EX19" s="17">
        <v>171.313985698506</v>
      </c>
      <c r="EY19" s="17">
        <v>0</v>
      </c>
      <c r="EZ19" s="17">
        <v>0.28252045552549898</v>
      </c>
      <c r="FA19" s="17">
        <v>690.84532979483004</v>
      </c>
      <c r="FB19" s="17">
        <v>0</v>
      </c>
      <c r="FC19" s="17">
        <v>412.40334534604199</v>
      </c>
      <c r="FD19" s="17">
        <v>102.389728112494</v>
      </c>
      <c r="FE19" s="17">
        <v>53.770250193598102</v>
      </c>
      <c r="FF19" s="17">
        <v>1031.054847137</v>
      </c>
      <c r="FG19" s="17">
        <v>0</v>
      </c>
      <c r="FH19" s="17">
        <v>72.035727154495603</v>
      </c>
      <c r="FI19" s="17">
        <v>143.85280521395501</v>
      </c>
      <c r="FJ19" s="17">
        <v>314.86973240485599</v>
      </c>
      <c r="FK19" s="17">
        <v>4.3003458926459297</v>
      </c>
      <c r="FL19" s="17">
        <v>0</v>
      </c>
      <c r="FM19" s="17">
        <v>27677.467476672999</v>
      </c>
      <c r="FN19" s="17">
        <v>1.6123147066561201</v>
      </c>
      <c r="FO19" s="17">
        <v>0</v>
      </c>
      <c r="FP19" s="17">
        <v>499.295308949993</v>
      </c>
      <c r="FQ19" s="17">
        <v>4.4583382737192501E-4</v>
      </c>
      <c r="FR19" s="17">
        <v>44.883786910964403</v>
      </c>
      <c r="FS19" s="17">
        <v>14.1819592654932</v>
      </c>
      <c r="FT19" s="17">
        <v>1.52408992410588E-2</v>
      </c>
      <c r="FU19" s="17">
        <v>1006.45546292198</v>
      </c>
      <c r="FV19" s="17">
        <v>6.9088725596693497</v>
      </c>
      <c r="FW19" s="17">
        <v>81.428055389102695</v>
      </c>
      <c r="FY19" s="26">
        <f t="shared" si="0"/>
        <v>0.7724186462792384</v>
      </c>
      <c r="FZ19" s="40">
        <f t="shared" si="1"/>
        <v>-2.3264468577447414E-7</v>
      </c>
      <c r="GA19" s="40">
        <f t="shared" si="2"/>
        <v>-1.7771200613438132E-7</v>
      </c>
      <c r="GB19" s="40">
        <f t="shared" si="3"/>
        <v>-4.2281284810578369E-7</v>
      </c>
      <c r="GC19" s="40">
        <f t="shared" si="4"/>
        <v>-2.5047950749762917E-7</v>
      </c>
      <c r="GD19" s="40">
        <f t="shared" si="5"/>
        <v>-2.5004771383640444E-7</v>
      </c>
      <c r="GE19" s="40">
        <f t="shared" si="6"/>
        <v>5.8880860268212398E-8</v>
      </c>
      <c r="GF19" s="40">
        <f t="shared" si="7"/>
        <v>-2.9815321353392729E-7</v>
      </c>
      <c r="GG19" s="40">
        <f t="shared" si="8"/>
        <v>-7.9633020423199401E-9</v>
      </c>
      <c r="GH19" s="40">
        <f t="shared" si="9"/>
        <v>-1.2545012756595791E-7</v>
      </c>
      <c r="GI19" s="40">
        <f t="shared" si="10"/>
        <v>0</v>
      </c>
      <c r="GJ19" s="40">
        <f t="shared" si="11"/>
        <v>2.0608137857133682E-7</v>
      </c>
      <c r="GK19" s="40">
        <f t="shared" si="12"/>
        <v>-1.3061785120276008E-6</v>
      </c>
      <c r="GL19" s="40">
        <f t="shared" si="13"/>
        <v>2.6123190293104222E-6</v>
      </c>
      <c r="GM19" s="40">
        <f t="shared" si="14"/>
        <v>2.7603784765581248E-4</v>
      </c>
      <c r="GN19" s="40">
        <f t="shared" si="15"/>
        <v>-9.1682212181459396E-7</v>
      </c>
      <c r="GO19" s="40">
        <f t="shared" si="16"/>
        <v>0</v>
      </c>
      <c r="GP19" s="40">
        <f t="shared" si="17"/>
        <v>0</v>
      </c>
      <c r="GQ19" s="40">
        <f t="shared" si="18"/>
        <v>-2.767961436802689E-6</v>
      </c>
      <c r="GR19" s="40">
        <f t="shared" si="19"/>
        <v>-4.4014871073650204E-6</v>
      </c>
      <c r="GS19" s="40">
        <f t="shared" si="20"/>
        <v>0</v>
      </c>
      <c r="GT19" s="40">
        <f t="shared" si="21"/>
        <v>0</v>
      </c>
      <c r="GU19" s="40">
        <f t="shared" si="22"/>
        <v>-9.2978141631017803E-5</v>
      </c>
      <c r="GV19" s="40">
        <f t="shared" si="23"/>
        <v>0</v>
      </c>
      <c r="GW19" s="40">
        <f t="shared" si="24"/>
        <v>0</v>
      </c>
      <c r="GX19" s="40">
        <f t="shared" si="25"/>
        <v>3.8386421724849393E-8</v>
      </c>
      <c r="GY19" s="40">
        <f t="shared" si="26"/>
        <v>6.1947320545879363E-6</v>
      </c>
      <c r="GZ19" s="40">
        <f t="shared" si="27"/>
        <v>1.4768637400592576E-5</v>
      </c>
      <c r="HA19" s="40">
        <f t="shared" si="28"/>
        <v>3.8053460444242707E-7</v>
      </c>
      <c r="HB19" s="40">
        <f t="shared" si="29"/>
        <v>2.2757939337444092E-6</v>
      </c>
      <c r="HC19" s="40">
        <f t="shared" si="30"/>
        <v>0</v>
      </c>
      <c r="HD19" s="40">
        <f t="shared" si="31"/>
        <v>6.3758598078892396E+46</v>
      </c>
      <c r="HE19" s="40">
        <f t="shared" si="32"/>
        <v>0.11735783496202171</v>
      </c>
      <c r="HF19" s="40">
        <f t="shared" si="33"/>
        <v>-1.1590682133566424E-8</v>
      </c>
      <c r="HG19" s="40">
        <f t="shared" si="34"/>
        <v>0</v>
      </c>
      <c r="HH19" s="40">
        <f t="shared" si="35"/>
        <v>0</v>
      </c>
      <c r="HI19" s="40">
        <f t="shared" si="36"/>
        <v>0</v>
      </c>
      <c r="HJ19" s="40">
        <f t="shared" si="37"/>
        <v>-3.6278963402287831E-8</v>
      </c>
      <c r="HK19" s="40">
        <f t="shared" si="38"/>
        <v>0</v>
      </c>
      <c r="HL19" s="40">
        <f t="shared" si="39"/>
        <v>0</v>
      </c>
      <c r="HM19" s="40">
        <f t="shared" si="40"/>
        <v>2.0693240952333313E-7</v>
      </c>
      <c r="HN19" s="40">
        <f t="shared" si="41"/>
        <v>8.2156374520892013E-7</v>
      </c>
      <c r="HO19" s="40">
        <f t="shared" si="42"/>
        <v>0</v>
      </c>
      <c r="HP19" s="40">
        <f t="shared" si="43"/>
        <v>0</v>
      </c>
      <c r="HQ19" s="40">
        <f t="shared" si="44"/>
        <v>0</v>
      </c>
      <c r="HR19" s="40">
        <f t="shared" si="45"/>
        <v>0</v>
      </c>
      <c r="HS19" s="40">
        <f t="shared" si="46"/>
        <v>0</v>
      </c>
      <c r="HT19" s="40">
        <f t="shared" si="47"/>
        <v>0</v>
      </c>
      <c r="HU19" s="40">
        <f t="shared" si="48"/>
        <v>5.6804150023620105E-7</v>
      </c>
      <c r="HV19" s="40">
        <f t="shared" si="49"/>
        <v>3.6029443161817723E-7</v>
      </c>
      <c r="HW19" s="40">
        <f t="shared" si="50"/>
        <v>6.5282593839017907E-8</v>
      </c>
      <c r="HX19" s="40">
        <f t="shared" si="51"/>
        <v>0</v>
      </c>
      <c r="HY19" s="40">
        <f t="shared" si="52"/>
        <v>0</v>
      </c>
      <c r="HZ19" s="40">
        <f t="shared" si="53"/>
        <v>1.3635004719085591E-4</v>
      </c>
      <c r="IA19" s="40">
        <f t="shared" si="54"/>
        <v>0</v>
      </c>
      <c r="IB19" s="40">
        <f t="shared" si="55"/>
        <v>1.1361178972240352E-5</v>
      </c>
      <c r="IC19" s="40">
        <f t="shared" si="56"/>
        <v>0</v>
      </c>
    </row>
    <row r="20" spans="1:237" x14ac:dyDescent="0.25">
      <c r="A20" s="17" t="s">
        <v>190</v>
      </c>
      <c r="B20" s="15">
        <v>3908.8175719999999</v>
      </c>
      <c r="C20" s="15">
        <v>109.428794</v>
      </c>
      <c r="D20" s="15">
        <v>3593.8785469999898</v>
      </c>
      <c r="E20" s="15">
        <v>646.15423325999996</v>
      </c>
      <c r="F20" s="15">
        <v>566.25943715999904</v>
      </c>
      <c r="G20" s="15">
        <v>1365.16066199999</v>
      </c>
      <c r="H20" s="15">
        <v>122.15337599999999</v>
      </c>
      <c r="I20" s="17">
        <v>2.3324713099999999</v>
      </c>
      <c r="J20" s="17">
        <v>11.5670661</v>
      </c>
      <c r="L20" s="17">
        <v>7.2829099999999897E-3</v>
      </c>
      <c r="M20" s="17">
        <v>12.193949140000001</v>
      </c>
      <c r="N20" s="17">
        <v>3.4277E-4</v>
      </c>
      <c r="P20" s="17">
        <v>7.1900000000000002E-3</v>
      </c>
      <c r="Q20" s="17">
        <v>0.12969526000000001</v>
      </c>
      <c r="R20" s="17">
        <v>8.0699160000000006E-2</v>
      </c>
      <c r="T20" s="17">
        <v>1.3817E-3</v>
      </c>
      <c r="U20" s="17">
        <v>8.3582030000000002E-2</v>
      </c>
      <c r="V20" s="17">
        <v>8.6465099999999906E-2</v>
      </c>
      <c r="Z20" s="17">
        <v>15.936968909999999</v>
      </c>
      <c r="AA20" s="17">
        <v>1.2971718999999999</v>
      </c>
      <c r="AB20" s="17">
        <v>4.1830599999999997E-3</v>
      </c>
      <c r="AC20" s="17">
        <v>0.31917299999999998</v>
      </c>
      <c r="AD20" s="17">
        <v>9.1521350000000001E-2</v>
      </c>
      <c r="AE20" s="17">
        <v>0.83582027999999897</v>
      </c>
      <c r="AG20" s="17">
        <v>0.29004645000000001</v>
      </c>
      <c r="AH20" s="17">
        <v>2.09740899999999E-2</v>
      </c>
      <c r="AI20" s="17">
        <v>0.10951922</v>
      </c>
      <c r="AJ20" s="17">
        <v>9.5109129999999903E-2</v>
      </c>
      <c r="AL20" s="17">
        <v>3.5858041499999902</v>
      </c>
      <c r="AN20" s="17">
        <v>5.1879019999999998E-2</v>
      </c>
      <c r="AO20" s="17">
        <v>0.53011037000000005</v>
      </c>
      <c r="AP20" s="17">
        <v>3.9303699999999999E-3</v>
      </c>
      <c r="AT20" s="5">
        <v>4.2E-7</v>
      </c>
      <c r="AU20" s="17">
        <v>1.4049999999999999E-5</v>
      </c>
      <c r="AV20" s="5">
        <v>5.2800000000000003E-6</v>
      </c>
      <c r="AW20" s="17">
        <v>2.7311699999999898E-3</v>
      </c>
      <c r="AX20" s="17">
        <v>0.31837538999999998</v>
      </c>
      <c r="AY20" s="17">
        <v>2.0219122</v>
      </c>
      <c r="AZ20" s="17">
        <v>6.6289059999999997E-2</v>
      </c>
      <c r="BA20" s="17">
        <v>5.4760550199999898</v>
      </c>
      <c r="BE20" s="17">
        <v>2.4981E-4</v>
      </c>
      <c r="BG20" s="17" t="s">
        <v>190</v>
      </c>
      <c r="BH20" s="17">
        <v>1.1556944298682099E-3</v>
      </c>
      <c r="BI20" s="17">
        <v>4.0410559728488602</v>
      </c>
      <c r="BJ20" s="17">
        <v>0</v>
      </c>
      <c r="BK20" s="17">
        <v>11.5670644097557</v>
      </c>
      <c r="BL20" s="17">
        <v>0</v>
      </c>
      <c r="BM20" s="17">
        <v>2.3324729725848798</v>
      </c>
      <c r="BN20" s="17">
        <v>2.3324729725848798</v>
      </c>
      <c r="BO20" s="17">
        <v>1.45623818505596E-3</v>
      </c>
      <c r="BP20" s="17">
        <v>0.99526008084994999</v>
      </c>
      <c r="BQ20" s="17">
        <v>2.9859914649161901E-3</v>
      </c>
      <c r="BR20" s="17">
        <v>4.2969138903310696E-3</v>
      </c>
      <c r="BS20" s="17">
        <v>12.1939487032227</v>
      </c>
      <c r="BT20" s="17">
        <v>2.4980856272852699E-4</v>
      </c>
      <c r="BU20" s="17">
        <v>1.09685969894784E-4</v>
      </c>
      <c r="BV20" s="17">
        <v>2.3308291684717001E-4</v>
      </c>
      <c r="BW20" s="17">
        <v>0</v>
      </c>
      <c r="BX20" s="17">
        <v>0</v>
      </c>
      <c r="BY20" s="17">
        <v>1.7256086134581101E-3</v>
      </c>
      <c r="BZ20" s="17">
        <v>5.4643914857498699E-3</v>
      </c>
      <c r="CA20" s="17">
        <v>0.12969530433857299</v>
      </c>
      <c r="CB20" s="17">
        <v>0</v>
      </c>
      <c r="CC20" s="17">
        <v>136.223194800622</v>
      </c>
      <c r="CD20" s="17">
        <v>8.0699474725547699E-2</v>
      </c>
      <c r="CE20" s="17">
        <v>4.00691192105248E-4</v>
      </c>
      <c r="CF20" s="17">
        <v>9.810072413565039E-4</v>
      </c>
      <c r="CG20" s="17">
        <v>0</v>
      </c>
      <c r="CH20" s="17">
        <v>8.3581986651945897E-2</v>
      </c>
      <c r="CI20" s="17">
        <v>0.83582033573108006</v>
      </c>
      <c r="CJ20" s="17">
        <v>8.6465260354860698E-2</v>
      </c>
      <c r="CK20" s="17">
        <v>0</v>
      </c>
      <c r="CL20" s="17">
        <v>0.109518982498024</v>
      </c>
      <c r="CM20" s="17">
        <v>5.1878922711464499E-2</v>
      </c>
      <c r="CN20" s="17">
        <v>3908.8164687908102</v>
      </c>
      <c r="CO20" s="17">
        <v>0</v>
      </c>
      <c r="CP20" s="17">
        <v>0</v>
      </c>
      <c r="CQ20" s="17">
        <v>20.7754714167543</v>
      </c>
      <c r="CR20" s="17">
        <v>6.59329034937012</v>
      </c>
      <c r="CS20" s="17">
        <v>4.9106533675821303E-2</v>
      </c>
      <c r="CT20" s="17">
        <v>0.318375226252257</v>
      </c>
      <c r="CU20" s="17">
        <v>15.717629887313</v>
      </c>
      <c r="CV20" s="17">
        <v>0</v>
      </c>
      <c r="CW20" s="17">
        <v>6.6464303807933496E-4</v>
      </c>
      <c r="CX20" s="17">
        <v>15.936971405119101</v>
      </c>
      <c r="CY20" s="17">
        <v>15.936971405119101</v>
      </c>
      <c r="CZ20" s="17">
        <v>4.27676280944239E-4</v>
      </c>
      <c r="DA20" s="17">
        <v>0</v>
      </c>
      <c r="DB20" s="17">
        <v>1.29717168038713</v>
      </c>
      <c r="DC20" s="17">
        <v>2.0219114428809899</v>
      </c>
      <c r="DD20" s="17">
        <v>2.2968249227112302E-3</v>
      </c>
      <c r="DE20" s="17">
        <v>1.1561377782976999E-3</v>
      </c>
      <c r="DF20" s="17">
        <v>0</v>
      </c>
      <c r="DG20" s="17">
        <v>1.2130142686409E-3</v>
      </c>
      <c r="DH20" s="17">
        <v>6.3267750781262496E-4</v>
      </c>
      <c r="DI20" s="5">
        <v>1.5814365656067899E-5</v>
      </c>
      <c r="DJ20" s="17">
        <v>4.0615610686837602</v>
      </c>
      <c r="DK20" s="17">
        <v>8.2869452142616803E-2</v>
      </c>
      <c r="DL20" s="17">
        <v>8.2984821453176594E-2</v>
      </c>
      <c r="DM20" s="17">
        <v>0.23618794267982801</v>
      </c>
      <c r="DN20" s="17">
        <v>3.0202045301674901E-2</v>
      </c>
      <c r="DO20" s="17">
        <v>6.1319312009016802E-2</v>
      </c>
      <c r="DP20" s="17">
        <v>1.58376879081994E-4</v>
      </c>
      <c r="DQ20" s="17">
        <v>6.6289025350485198E-2</v>
      </c>
      <c r="DR20" s="17">
        <v>3.2784589544370698E-4</v>
      </c>
      <c r="DS20" s="17">
        <v>0.290204724335205</v>
      </c>
      <c r="DT20" s="17">
        <v>109.428809621962</v>
      </c>
      <c r="DU20" s="17">
        <v>0</v>
      </c>
      <c r="DV20" s="17">
        <v>8.5993622149837107E-3</v>
      </c>
      <c r="DW20" s="17">
        <v>1.23747079923058E-2</v>
      </c>
      <c r="DX20" s="17">
        <v>109.054031779295</v>
      </c>
      <c r="DY20" s="17">
        <v>3234.4898434696302</v>
      </c>
      <c r="DZ20" s="17">
        <v>359.38735914482697</v>
      </c>
      <c r="EA20" s="17">
        <v>3593.8772026144602</v>
      </c>
      <c r="EB20" s="5">
        <v>9.4467632406840202E-6</v>
      </c>
      <c r="EC20" s="17">
        <v>1.26411705342791</v>
      </c>
      <c r="ED20" s="17">
        <v>6.3073772313116804E-4</v>
      </c>
      <c r="EE20" s="17">
        <v>3.9303834037665202E-3</v>
      </c>
      <c r="EF20" s="17">
        <v>0</v>
      </c>
      <c r="EG20" s="17">
        <v>0</v>
      </c>
      <c r="EH20" s="17">
        <v>0</v>
      </c>
      <c r="EI20" s="5">
        <v>4.1999689324669099E-7</v>
      </c>
      <c r="EJ20" s="5">
        <v>1.40500476617228E-5</v>
      </c>
      <c r="EK20" s="5">
        <v>5.280007756742E-6</v>
      </c>
      <c r="EL20" s="17">
        <v>2.7311593693413799E-3</v>
      </c>
      <c r="EM20" s="17">
        <v>1.6537023708504801</v>
      </c>
      <c r="EN20" s="17">
        <v>11.3401873689346</v>
      </c>
      <c r="EO20" s="17">
        <v>4.3632213583778396</v>
      </c>
      <c r="EP20" s="17">
        <v>15.5211518886445</v>
      </c>
      <c r="EQ20" s="17">
        <v>15.5851493466051</v>
      </c>
      <c r="ER20" s="17">
        <v>1.8030113215055299</v>
      </c>
      <c r="ES20" s="17">
        <v>0</v>
      </c>
      <c r="ET20" s="17">
        <v>7.3009274183325303E-4</v>
      </c>
      <c r="EU20" s="17">
        <v>23.162082052502999</v>
      </c>
      <c r="EV20" s="17">
        <v>646.15405580879894</v>
      </c>
      <c r="EW20" s="17">
        <v>566.25925067519404</v>
      </c>
      <c r="EX20" s="17">
        <v>79.894805133605601</v>
      </c>
      <c r="EY20" s="17">
        <v>0.28893530095845898</v>
      </c>
      <c r="EZ20" s="17">
        <v>2.7276440921091001E-2</v>
      </c>
      <c r="FA20" s="17">
        <v>52.354748205492797</v>
      </c>
      <c r="FB20" s="17">
        <v>83.115392541763796</v>
      </c>
      <c r="FC20" s="17">
        <v>39.180116883546297</v>
      </c>
      <c r="FD20" s="17">
        <v>7.6501982767572096</v>
      </c>
      <c r="FE20" s="17">
        <v>2.63129233463957</v>
      </c>
      <c r="FF20" s="17">
        <v>98.004544597849403</v>
      </c>
      <c r="FG20" s="17">
        <v>9.5033369811559895E-2</v>
      </c>
      <c r="FH20" s="17">
        <v>1.7939580173763801</v>
      </c>
      <c r="FI20" s="17">
        <v>26.660876913088199</v>
      </c>
      <c r="FJ20" s="17">
        <v>194.14767591086701</v>
      </c>
      <c r="FK20" s="17">
        <v>0.10987493082326</v>
      </c>
      <c r="FL20" s="17">
        <v>0</v>
      </c>
      <c r="FM20" s="17">
        <v>1365.1601600925901</v>
      </c>
      <c r="FN20" s="17">
        <v>0.23865828207659701</v>
      </c>
      <c r="FO20" s="17">
        <v>5.4760493603068801</v>
      </c>
      <c r="FP20" s="17">
        <v>12.081253696456599</v>
      </c>
      <c r="FQ20" s="17">
        <v>1.10765839964284E-4</v>
      </c>
      <c r="FR20" s="17">
        <v>6.6332458506038199</v>
      </c>
      <c r="FS20" s="17">
        <v>3.5858033113976702</v>
      </c>
      <c r="FT20" s="17">
        <v>0.16127759086294399</v>
      </c>
      <c r="FU20" s="17">
        <v>122.15331933023501</v>
      </c>
      <c r="FV20" s="17">
        <v>0.53010980752350001</v>
      </c>
      <c r="FW20" s="17">
        <v>0.15379003890962301</v>
      </c>
      <c r="FY20" s="26">
        <f t="shared" si="0"/>
        <v>0.89276355630151338</v>
      </c>
      <c r="FZ20" s="40">
        <f t="shared" si="1"/>
        <v>-2.8223603927005856E-7</v>
      </c>
      <c r="GA20" s="40">
        <f t="shared" si="2"/>
        <v>1.4275915356119357E-7</v>
      </c>
      <c r="GB20" s="40">
        <f t="shared" si="3"/>
        <v>-3.7407650592812931E-7</v>
      </c>
      <c r="GC20" s="40">
        <f t="shared" si="4"/>
        <v>-2.7462669418143852E-7</v>
      </c>
      <c r="GD20" s="40">
        <f t="shared" si="5"/>
        <v>-3.2932750036687176E-7</v>
      </c>
      <c r="GE20" s="40">
        <f t="shared" si="6"/>
        <v>-3.6765445552646359E-7</v>
      </c>
      <c r="GF20" s="40">
        <f t="shared" si="7"/>
        <v>-4.6392303547390221E-7</v>
      </c>
      <c r="GG20" s="40">
        <f t="shared" si="8"/>
        <v>7.1279971284669656E-7</v>
      </c>
      <c r="GH20" s="40">
        <f t="shared" si="9"/>
        <v>-1.461255849552725E-7</v>
      </c>
      <c r="GI20" s="40">
        <f t="shared" si="10"/>
        <v>0</v>
      </c>
      <c r="GJ20" s="40">
        <f t="shared" si="11"/>
        <v>-6.3776055587689935E-7</v>
      </c>
      <c r="GK20" s="40">
        <f t="shared" si="12"/>
        <v>-3.581918339457717E-8</v>
      </c>
      <c r="GL20" s="40">
        <f t="shared" si="13"/>
        <v>-3.247828123884394E-6</v>
      </c>
      <c r="GM20" s="40">
        <f t="shared" si="14"/>
        <v>0</v>
      </c>
      <c r="GN20" s="40">
        <f t="shared" si="15"/>
        <v>1.3798050000706286E-8</v>
      </c>
      <c r="GO20" s="40">
        <f t="shared" si="16"/>
        <v>3.4186733562820542E-7</v>
      </c>
      <c r="GP20" s="40">
        <f t="shared" si="17"/>
        <v>3.8999854235487597E-6</v>
      </c>
      <c r="GQ20" s="40">
        <f t="shared" si="18"/>
        <v>0</v>
      </c>
      <c r="GR20" s="40">
        <f t="shared" si="19"/>
        <v>-1.1337759630017426E-6</v>
      </c>
      <c r="GS20" s="40">
        <f t="shared" si="20"/>
        <v>-5.1862887398825771E-7</v>
      </c>
      <c r="GT20" s="40">
        <f t="shared" si="21"/>
        <v>1.8545616762436834E-6</v>
      </c>
      <c r="GU20" s="40">
        <f t="shared" si="22"/>
        <v>0</v>
      </c>
      <c r="GV20" s="40">
        <f t="shared" si="23"/>
        <v>0</v>
      </c>
      <c r="GW20" s="40">
        <f t="shared" si="24"/>
        <v>0</v>
      </c>
      <c r="GX20" s="40">
        <f t="shared" si="25"/>
        <v>1.565617097983785E-7</v>
      </c>
      <c r="GY20" s="40">
        <f t="shared" si="26"/>
        <v>-1.6930128527257948E-7</v>
      </c>
      <c r="GZ20" s="40">
        <f t="shared" si="27"/>
        <v>-1.0894316163066346E-6</v>
      </c>
      <c r="HA20" s="40">
        <f t="shared" si="28"/>
        <v>-7.3899419869310542E-7</v>
      </c>
      <c r="HB20" s="40">
        <f t="shared" si="29"/>
        <v>7.9879631417009841E-8</v>
      </c>
      <c r="HC20" s="40">
        <f t="shared" si="30"/>
        <v>6.6678306828551252E-8</v>
      </c>
      <c r="HD20" s="40">
        <f t="shared" si="31"/>
        <v>1.5837687908199401E+46</v>
      </c>
      <c r="HE20" s="40">
        <f t="shared" si="32"/>
        <v>5.4568616580202476E-4</v>
      </c>
      <c r="HF20" s="40">
        <f t="shared" si="33"/>
        <v>-9.4367433298858446E-7</v>
      </c>
      <c r="HG20" s="40">
        <f t="shared" si="34"/>
        <v>-2.1685871758636098E-6</v>
      </c>
      <c r="HH20" s="40">
        <f t="shared" si="35"/>
        <v>-7.9656062924776867E-4</v>
      </c>
      <c r="HI20" s="40">
        <f t="shared" si="36"/>
        <v>0</v>
      </c>
      <c r="HJ20" s="40">
        <f t="shared" si="37"/>
        <v>-2.3386729585613116E-7</v>
      </c>
      <c r="HK20" s="40">
        <f t="shared" si="38"/>
        <v>0</v>
      </c>
      <c r="HL20" s="40">
        <f t="shared" si="39"/>
        <v>-1.8752963239969277E-6</v>
      </c>
      <c r="HM20" s="40">
        <f t="shared" si="40"/>
        <v>-1.0610554553825724E-6</v>
      </c>
      <c r="HN20" s="40">
        <f t="shared" si="41"/>
        <v>3.4103065411944954E-6</v>
      </c>
      <c r="HO20" s="40">
        <f t="shared" si="42"/>
        <v>0</v>
      </c>
      <c r="HP20" s="40">
        <f t="shared" si="43"/>
        <v>0</v>
      </c>
      <c r="HQ20" s="40">
        <f t="shared" si="44"/>
        <v>0</v>
      </c>
      <c r="HR20" s="40">
        <f t="shared" si="45"/>
        <v>-7.3970316881123998E-6</v>
      </c>
      <c r="HS20" s="40">
        <f t="shared" si="46"/>
        <v>3.392293437804652E-6</v>
      </c>
      <c r="HT20" s="40">
        <f t="shared" si="47"/>
        <v>1.469079924199621E-6</v>
      </c>
      <c r="HU20" s="40">
        <f t="shared" si="48"/>
        <v>-3.8923459945410793E-6</v>
      </c>
      <c r="HV20" s="40">
        <f t="shared" si="49"/>
        <v>-5.1432286577212192E-7</v>
      </c>
      <c r="HW20" s="40">
        <f t="shared" si="50"/>
        <v>-3.7445691764111338E-7</v>
      </c>
      <c r="HX20" s="40">
        <f t="shared" si="51"/>
        <v>-5.2270336612156577E-7</v>
      </c>
      <c r="HY20" s="40">
        <f t="shared" si="52"/>
        <v>-1.0335347415350625E-6</v>
      </c>
      <c r="HZ20" s="40">
        <f t="shared" si="53"/>
        <v>0</v>
      </c>
      <c r="IA20" s="40">
        <f t="shared" si="54"/>
        <v>0</v>
      </c>
      <c r="IB20" s="40">
        <f t="shared" si="55"/>
        <v>0</v>
      </c>
      <c r="IC20" s="40">
        <f t="shared" si="56"/>
        <v>-5.7534585205027856E-6</v>
      </c>
    </row>
    <row r="21" spans="1:237" x14ac:dyDescent="0.25">
      <c r="A21" s="17" t="s">
        <v>191</v>
      </c>
      <c r="B21" s="15">
        <v>2884.9002285000001</v>
      </c>
      <c r="C21" s="15">
        <v>199.7626995</v>
      </c>
      <c r="D21" s="15">
        <v>4229.3461424999896</v>
      </c>
      <c r="E21" s="15">
        <v>560.01517969999998</v>
      </c>
      <c r="F21" s="15">
        <v>498.91188970000002</v>
      </c>
      <c r="G21" s="15">
        <v>3813.9734754999999</v>
      </c>
      <c r="H21" s="15">
        <v>243.92986349999899</v>
      </c>
      <c r="I21" s="17">
        <v>2.54034015</v>
      </c>
      <c r="J21" s="17">
        <v>0.60765111999999899</v>
      </c>
      <c r="K21" s="17">
        <v>5.3290249999999997E-2</v>
      </c>
      <c r="L21" s="17">
        <v>8.4873160000000003E-2</v>
      </c>
      <c r="M21" s="17">
        <v>1.9538244599999901</v>
      </c>
      <c r="N21" s="17">
        <v>6.3239699999999904E-3</v>
      </c>
      <c r="O21" s="17">
        <v>1.380024E-2</v>
      </c>
      <c r="P21" s="17">
        <v>2.3175009999999899E-2</v>
      </c>
      <c r="R21" s="17">
        <v>6.1404E-2</v>
      </c>
      <c r="T21" s="17">
        <v>6.5086899999999906E-2</v>
      </c>
      <c r="V21" s="17">
        <v>3.6499999999999998E-2</v>
      </c>
      <c r="W21" s="17">
        <v>2.2204000000000001E-4</v>
      </c>
      <c r="Z21" s="17">
        <v>37.190157050000003</v>
      </c>
      <c r="AA21" s="17">
        <v>134.3663525</v>
      </c>
      <c r="AB21" s="17">
        <v>4.1024499999999901E-2</v>
      </c>
      <c r="AC21" s="17">
        <v>8.7871729999999995E-2</v>
      </c>
      <c r="AD21" s="17">
        <v>3.49476E-3</v>
      </c>
      <c r="AG21" s="17">
        <v>0.26002687999999902</v>
      </c>
      <c r="AH21" s="17">
        <v>6.8610770000000001E-2</v>
      </c>
      <c r="AL21" s="17">
        <v>10.954341980000001</v>
      </c>
      <c r="AN21" s="17">
        <v>5.1407750000000002E-2</v>
      </c>
      <c r="AO21" s="17">
        <v>5.3940388099999996</v>
      </c>
      <c r="AP21" s="17">
        <v>1.6484E-4</v>
      </c>
      <c r="AT21" s="5">
        <v>4.9999999999999998E-7</v>
      </c>
      <c r="AU21" s="5">
        <v>2.6999999999999898E-6</v>
      </c>
      <c r="AV21" s="5">
        <v>8.8899999999999894E-6</v>
      </c>
      <c r="AW21" s="17">
        <v>4.1271999999999999E-4</v>
      </c>
      <c r="AX21" s="17">
        <v>2.69284363</v>
      </c>
      <c r="AY21" s="17">
        <v>7.7664122000000004</v>
      </c>
      <c r="AZ21" s="17">
        <v>0.54037349999999995</v>
      </c>
      <c r="BD21" s="17">
        <v>2.9199999999999999E-3</v>
      </c>
      <c r="BE21" s="17">
        <v>1.5085000000000001E-4</v>
      </c>
      <c r="BG21" s="17" t="s">
        <v>191</v>
      </c>
      <c r="BH21" s="17">
        <v>6.48012305759018E-3</v>
      </c>
      <c r="BI21" s="17">
        <v>0.51577375463406006</v>
      </c>
      <c r="BJ21" s="17">
        <v>0</v>
      </c>
      <c r="BK21" s="17">
        <v>0.60765103858111402</v>
      </c>
      <c r="BL21" s="17">
        <v>5.3290281400155397E-2</v>
      </c>
      <c r="BM21" s="17">
        <v>2.5403401269889998</v>
      </c>
      <c r="BN21" s="17">
        <v>2.5403401269889998</v>
      </c>
      <c r="BO21" s="17">
        <v>1.6055034736024001E-2</v>
      </c>
      <c r="BP21" s="17">
        <v>5.2346287196106903E-3</v>
      </c>
      <c r="BQ21" s="17">
        <v>3.4798027490367402E-2</v>
      </c>
      <c r="BR21" s="17">
        <v>5.0075127194198502E-2</v>
      </c>
      <c r="BS21" s="17">
        <v>1.9538245417228699</v>
      </c>
      <c r="BT21" s="17">
        <v>1.50895310768501E-4</v>
      </c>
      <c r="BU21" s="17">
        <v>2.0236748531466502E-3</v>
      </c>
      <c r="BV21" s="17">
        <v>4.3003022328088501E-3</v>
      </c>
      <c r="BW21" s="17">
        <v>0</v>
      </c>
      <c r="BX21" s="17">
        <v>1.38002323808294E-2</v>
      </c>
      <c r="BY21" s="17">
        <v>5.5619794540793703E-3</v>
      </c>
      <c r="BZ21" s="17">
        <v>1.76129203814437E-2</v>
      </c>
      <c r="CA21" s="17">
        <v>0</v>
      </c>
      <c r="CB21" s="17">
        <v>2.9199250387737801E-3</v>
      </c>
      <c r="CC21" s="17">
        <v>511.29506233793501</v>
      </c>
      <c r="CD21" s="17">
        <v>6.1403982473317298E-2</v>
      </c>
      <c r="CE21" s="17">
        <v>1.88752024169552E-2</v>
      </c>
      <c r="CF21" s="17">
        <v>4.6211715757535597E-2</v>
      </c>
      <c r="CG21" s="17">
        <v>0</v>
      </c>
      <c r="CH21" s="17">
        <v>0</v>
      </c>
      <c r="CI21" s="17">
        <v>0</v>
      </c>
      <c r="CJ21" s="17">
        <v>3.6500018347657801E-2</v>
      </c>
      <c r="CK21" s="17">
        <v>0</v>
      </c>
      <c r="CL21" s="17">
        <v>0</v>
      </c>
      <c r="CM21" s="17">
        <v>5.1407713145609699E-2</v>
      </c>
      <c r="CN21" s="17">
        <v>2884.8992336984102</v>
      </c>
      <c r="CO21" s="17">
        <v>2.2203317835664801E-4</v>
      </c>
      <c r="CP21" s="17">
        <v>0</v>
      </c>
      <c r="CQ21" s="17">
        <v>5.9477073400285301</v>
      </c>
      <c r="CR21" s="17">
        <v>14.2798569081416</v>
      </c>
      <c r="CS21" s="17">
        <v>1.8993882219528999</v>
      </c>
      <c r="CT21" s="17">
        <v>2.6928424087997298</v>
      </c>
      <c r="CU21" s="17">
        <v>1.2055373365300199E-2</v>
      </c>
      <c r="CV21" s="17">
        <v>0</v>
      </c>
      <c r="CW21" s="17">
        <v>3.72764525703139E-3</v>
      </c>
      <c r="CX21" s="17">
        <v>37.1901342886473</v>
      </c>
      <c r="CY21" s="17">
        <v>37.1901342886473</v>
      </c>
      <c r="CZ21" s="17">
        <v>1.7750980260917E-4</v>
      </c>
      <c r="DA21" s="17">
        <v>0</v>
      </c>
      <c r="DB21" s="17">
        <v>134.36564011643699</v>
      </c>
      <c r="DC21" s="17">
        <v>7.7664158524446396</v>
      </c>
      <c r="DD21" s="17">
        <v>2.1475277381806001E-2</v>
      </c>
      <c r="DE21" s="17">
        <v>1.2764565695960199E-2</v>
      </c>
      <c r="DF21" s="17">
        <v>0</v>
      </c>
      <c r="DG21" s="17">
        <v>0.28786036261898001</v>
      </c>
      <c r="DH21" s="17">
        <v>3.5491330847622002E-3</v>
      </c>
      <c r="DI21" s="5">
        <v>8.8691073127310693E-5</v>
      </c>
      <c r="DJ21" s="17">
        <v>5.4359722209234601E-2</v>
      </c>
      <c r="DK21" s="17">
        <v>8.5192432745250495E-3</v>
      </c>
      <c r="DL21" s="17">
        <v>2.28465887461652E-2</v>
      </c>
      <c r="DM21" s="17">
        <v>6.5025203334931697E-2</v>
      </c>
      <c r="DN21" s="17">
        <v>1.15327005370018E-3</v>
      </c>
      <c r="DO21" s="17">
        <v>2.3414960219282702E-3</v>
      </c>
      <c r="DP21" s="17">
        <v>8.8825127950748102E-4</v>
      </c>
      <c r="DQ21" s="17">
        <v>0.54037342247529796</v>
      </c>
      <c r="DR21" s="17">
        <v>0</v>
      </c>
      <c r="DS21" s="17">
        <v>0.26927389675473901</v>
      </c>
      <c r="DT21" s="17">
        <v>199.76287415056501</v>
      </c>
      <c r="DU21" s="17">
        <v>0</v>
      </c>
      <c r="DV21" s="17">
        <v>2.81303178086388E-2</v>
      </c>
      <c r="DW21" s="17">
        <v>4.04803733496365E-2</v>
      </c>
      <c r="DX21" s="17">
        <v>116.95049349176701</v>
      </c>
      <c r="DY21" s="17">
        <v>3806.4102296997598</v>
      </c>
      <c r="DZ21" s="17">
        <v>422.93421284410698</v>
      </c>
      <c r="EA21" s="17">
        <v>4229.3444425438702</v>
      </c>
      <c r="EB21" s="5">
        <v>5.2993939549265102E-5</v>
      </c>
      <c r="EC21" s="17">
        <v>4.3182687565248399</v>
      </c>
      <c r="ED21" s="17">
        <v>3.53703757254584E-3</v>
      </c>
      <c r="EE21" s="17">
        <v>1.6483994980974701E-4</v>
      </c>
      <c r="EF21" s="17">
        <v>0</v>
      </c>
      <c r="EG21" s="17">
        <v>0</v>
      </c>
      <c r="EH21" s="17">
        <v>0</v>
      </c>
      <c r="EI21" s="5">
        <v>4.9999901673859199E-7</v>
      </c>
      <c r="EJ21" s="5">
        <v>2.70000031503334E-6</v>
      </c>
      <c r="EK21" s="5">
        <v>8.89014703281469E-6</v>
      </c>
      <c r="EL21" s="17">
        <v>4.1271669817812202E-4</v>
      </c>
      <c r="EM21" s="17">
        <v>15.994866970022599</v>
      </c>
      <c r="EN21" s="17">
        <v>20.7945740933623</v>
      </c>
      <c r="EO21" s="17">
        <v>11.0867934869802</v>
      </c>
      <c r="EP21" s="17">
        <v>13.502557396721899</v>
      </c>
      <c r="EQ21" s="17">
        <v>34.983737125700898</v>
      </c>
      <c r="ER21" s="17">
        <v>11.033767395239501</v>
      </c>
      <c r="ES21" s="17">
        <v>0</v>
      </c>
      <c r="ET21" s="17">
        <v>6.7863013059499397E-3</v>
      </c>
      <c r="EU21" s="17">
        <v>2.9932554981872799</v>
      </c>
      <c r="EV21" s="17">
        <v>560.01499984930297</v>
      </c>
      <c r="EW21" s="17">
        <v>498.91174047682802</v>
      </c>
      <c r="EX21" s="17">
        <v>61.1032593724753</v>
      </c>
      <c r="EY21" s="17">
        <v>0</v>
      </c>
      <c r="EZ21" s="17">
        <v>9.6516569806599395E-2</v>
      </c>
      <c r="FA21" s="17">
        <v>160.86878932857201</v>
      </c>
      <c r="FB21" s="17">
        <v>0.448858446733575</v>
      </c>
      <c r="FC21" s="17">
        <v>42.466928909008601</v>
      </c>
      <c r="FD21" s="17">
        <v>14.5096114530112</v>
      </c>
      <c r="FE21" s="17">
        <v>5.8491471349461497</v>
      </c>
      <c r="FF21" s="17">
        <v>107.069068869318</v>
      </c>
      <c r="FG21" s="17">
        <v>0</v>
      </c>
      <c r="FH21" s="17">
        <v>4.2309691855867699</v>
      </c>
      <c r="FI21" s="17">
        <v>28.9028731880517</v>
      </c>
      <c r="FJ21" s="17">
        <v>48.009134690597499</v>
      </c>
      <c r="FK21" s="17">
        <v>1.09583401392857</v>
      </c>
      <c r="FL21" s="17">
        <v>0</v>
      </c>
      <c r="FM21" s="17">
        <v>3813.9728381759601</v>
      </c>
      <c r="FN21" s="17">
        <v>4.6203604552019703E-2</v>
      </c>
      <c r="FO21" s="17">
        <v>0</v>
      </c>
      <c r="FP21" s="17">
        <v>78.850052513655399</v>
      </c>
      <c r="FQ21" s="17">
        <v>6.2102977375067003E-4</v>
      </c>
      <c r="FR21" s="17">
        <v>5.4637289206785802</v>
      </c>
      <c r="FS21" s="17">
        <v>10.954337531047701</v>
      </c>
      <c r="FT21" s="17">
        <v>2.1231872385455999E-2</v>
      </c>
      <c r="FU21" s="17">
        <v>243.92979378422899</v>
      </c>
      <c r="FV21" s="17">
        <v>5.39403003255158</v>
      </c>
      <c r="FW21" s="17">
        <v>15.332402433699199</v>
      </c>
      <c r="FY21" s="26">
        <f t="shared" si="0"/>
        <v>0.47944325159073009</v>
      </c>
      <c r="FZ21" s="40">
        <f t="shared" si="1"/>
        <v>-3.4483050059771575E-7</v>
      </c>
      <c r="GA21" s="40">
        <f t="shared" si="2"/>
        <v>8.7429017254867741E-7</v>
      </c>
      <c r="GB21" s="40">
        <f t="shared" si="3"/>
        <v>-4.019430101327457E-7</v>
      </c>
      <c r="GC21" s="40">
        <f t="shared" si="4"/>
        <v>-3.2115325356954335E-7</v>
      </c>
      <c r="GD21" s="40">
        <f t="shared" si="5"/>
        <v>-2.9909724559159246E-7</v>
      </c>
      <c r="GE21" s="40">
        <f t="shared" si="6"/>
        <v>-1.6710237865197778E-7</v>
      </c>
      <c r="GF21" s="40">
        <f t="shared" si="7"/>
        <v>-2.8580252124823335E-7</v>
      </c>
      <c r="GG21" s="40">
        <f t="shared" si="8"/>
        <v>-9.058235849399805E-9</v>
      </c>
      <c r="GH21" s="40">
        <f t="shared" si="9"/>
        <v>-1.3398952505407553E-7</v>
      </c>
      <c r="GI21" s="40">
        <f t="shared" si="10"/>
        <v>5.8922890021026939E-7</v>
      </c>
      <c r="GJ21" s="40">
        <f t="shared" si="11"/>
        <v>-6.2627974413565962E-8</v>
      </c>
      <c r="GK21" s="40">
        <f t="shared" si="12"/>
        <v>4.1827135175023174E-8</v>
      </c>
      <c r="GL21" s="40">
        <f t="shared" si="13"/>
        <v>1.1204916389318263E-6</v>
      </c>
      <c r="GM21" s="40">
        <f t="shared" si="14"/>
        <v>-5.5210420978134014E-7</v>
      </c>
      <c r="GN21" s="40">
        <f t="shared" si="15"/>
        <v>-4.7535891820142747E-6</v>
      </c>
      <c r="GO21" s="40">
        <f t="shared" si="16"/>
        <v>0</v>
      </c>
      <c r="GP21" s="40">
        <f t="shared" si="17"/>
        <v>-2.8543226340929832E-7</v>
      </c>
      <c r="GQ21" s="40">
        <f t="shared" si="18"/>
        <v>0</v>
      </c>
      <c r="GR21" s="40">
        <f t="shared" si="19"/>
        <v>2.7923423758635693E-7</v>
      </c>
      <c r="GS21" s="40">
        <f t="shared" si="20"/>
        <v>0</v>
      </c>
      <c r="GT21" s="40">
        <f t="shared" si="21"/>
        <v>5.0267555624072202E-7</v>
      </c>
      <c r="GU21" s="40">
        <f t="shared" si="22"/>
        <v>-3.0722587605845046E-5</v>
      </c>
      <c r="GV21" s="40">
        <f t="shared" si="23"/>
        <v>0</v>
      </c>
      <c r="GW21" s="40">
        <f t="shared" si="24"/>
        <v>0</v>
      </c>
      <c r="GX21" s="40">
        <f t="shared" si="25"/>
        <v>-6.1202625932635639E-7</v>
      </c>
      <c r="GY21" s="40">
        <f t="shared" si="26"/>
        <v>-5.3018002629230305E-6</v>
      </c>
      <c r="GZ21" s="40">
        <f t="shared" si="27"/>
        <v>4.0082967890927982E-5</v>
      </c>
      <c r="HA21" s="40">
        <f t="shared" si="28"/>
        <v>7.0649680963478332E-7</v>
      </c>
      <c r="HB21" s="40">
        <f t="shared" si="29"/>
        <v>1.7384966207774877E-6</v>
      </c>
      <c r="HC21" s="40">
        <f t="shared" si="30"/>
        <v>0</v>
      </c>
      <c r="HD21" s="40">
        <f t="shared" si="31"/>
        <v>8.8825127950748101E+46</v>
      </c>
      <c r="HE21" s="40">
        <f t="shared" si="32"/>
        <v>3.5561772516518389E-2</v>
      </c>
      <c r="HF21" s="40">
        <f t="shared" si="33"/>
        <v>-1.1491158706483509E-6</v>
      </c>
      <c r="HG21" s="40">
        <f t="shared" si="34"/>
        <v>0</v>
      </c>
      <c r="HH21" s="40">
        <f t="shared" si="35"/>
        <v>0</v>
      </c>
      <c r="HI21" s="40">
        <f t="shared" si="36"/>
        <v>0</v>
      </c>
      <c r="HJ21" s="40">
        <f t="shared" si="37"/>
        <v>-4.0613596946476163E-7</v>
      </c>
      <c r="HK21" s="40">
        <f t="shared" si="38"/>
        <v>0</v>
      </c>
      <c r="HL21" s="40">
        <f t="shared" si="39"/>
        <v>-7.169033910924188E-7</v>
      </c>
      <c r="HM21" s="40">
        <f t="shared" si="40"/>
        <v>-1.6272497712433245E-6</v>
      </c>
      <c r="HN21" s="40">
        <f t="shared" si="41"/>
        <v>-3.0447860346610291E-7</v>
      </c>
      <c r="HO21" s="40">
        <f t="shared" si="42"/>
        <v>0</v>
      </c>
      <c r="HP21" s="40">
        <f t="shared" si="43"/>
        <v>0</v>
      </c>
      <c r="HQ21" s="40">
        <f t="shared" si="44"/>
        <v>0</v>
      </c>
      <c r="HR21" s="40">
        <f t="shared" si="45"/>
        <v>-1.9665228159837305E-6</v>
      </c>
      <c r="HS21" s="40">
        <f t="shared" si="46"/>
        <v>1.1667901859489765E-7</v>
      </c>
      <c r="HT21" s="40">
        <f t="shared" si="47"/>
        <v>1.6539124263282307E-5</v>
      </c>
      <c r="HU21" s="40">
        <f t="shared" si="48"/>
        <v>-8.0001499272535646E-6</v>
      </c>
      <c r="HV21" s="40">
        <f t="shared" si="49"/>
        <v>-4.5349839724653078E-7</v>
      </c>
      <c r="HW21" s="40">
        <f t="shared" si="50"/>
        <v>4.7028725042168941E-7</v>
      </c>
      <c r="HX21" s="40">
        <f t="shared" si="51"/>
        <v>-1.4346503296570597E-7</v>
      </c>
      <c r="HY21" s="40">
        <f t="shared" si="52"/>
        <v>0</v>
      </c>
      <c r="HZ21" s="40">
        <f t="shared" si="53"/>
        <v>0</v>
      </c>
      <c r="IA21" s="40">
        <f t="shared" si="54"/>
        <v>0</v>
      </c>
      <c r="IB21" s="40">
        <f t="shared" si="55"/>
        <v>-2.5671652814998208E-5</v>
      </c>
      <c r="IC21" s="40">
        <f t="shared" si="56"/>
        <v>3.0036969506793131E-4</v>
      </c>
    </row>
    <row r="22" spans="1:237" x14ac:dyDescent="0.25">
      <c r="A22" s="17" t="s">
        <v>192</v>
      </c>
      <c r="B22" s="15">
        <v>1954.4748</v>
      </c>
      <c r="C22" s="15">
        <v>112.5557</v>
      </c>
      <c r="D22" s="15">
        <v>5585.85469999</v>
      </c>
      <c r="E22" s="15">
        <v>305.888278299999</v>
      </c>
      <c r="F22" s="15">
        <v>303.46858069999899</v>
      </c>
      <c r="G22" s="15">
        <v>1214.4113</v>
      </c>
      <c r="H22" s="15">
        <v>201.401499999999</v>
      </c>
      <c r="I22" s="17">
        <v>1.0629001300000001</v>
      </c>
      <c r="J22" s="17">
        <v>0.16584283999999999</v>
      </c>
      <c r="L22" s="17">
        <v>2.12357E-3</v>
      </c>
      <c r="M22" s="17">
        <v>0.38551775999999999</v>
      </c>
      <c r="N22" s="17">
        <v>1.1113999999999899E-4</v>
      </c>
      <c r="P22" s="17">
        <v>2.467629E-2</v>
      </c>
      <c r="T22" s="17">
        <v>4.2688999999999997E-4</v>
      </c>
      <c r="Z22" s="17">
        <v>37.442078520000003</v>
      </c>
      <c r="AB22" s="17">
        <v>1.2073439999999901E-2</v>
      </c>
      <c r="AC22" s="17">
        <v>8.5121809999999895E-2</v>
      </c>
      <c r="AD22" s="17">
        <v>4.6126400000000003E-3</v>
      </c>
      <c r="AG22" s="17">
        <v>5.9320699999999997E-2</v>
      </c>
      <c r="AH22" s="17">
        <v>0.11001606</v>
      </c>
      <c r="AL22" s="17">
        <v>3.3868292599999901</v>
      </c>
      <c r="AO22" s="17">
        <v>1.64623586</v>
      </c>
      <c r="AP22" s="17">
        <v>1.2464E-4</v>
      </c>
      <c r="AT22" s="5">
        <v>2.5399999999999998E-6</v>
      </c>
      <c r="AU22" s="17">
        <v>1.21999999999999E-5</v>
      </c>
      <c r="AV22" s="5">
        <v>8.1299999999999899E-6</v>
      </c>
      <c r="AW22" s="17">
        <v>7.8932999999999998E-4</v>
      </c>
      <c r="AX22" s="17">
        <v>0.81733064</v>
      </c>
      <c r="AY22" s="17">
        <v>1.5456769299999999</v>
      </c>
      <c r="BE22" s="17">
        <v>4.9142000000000001E-4</v>
      </c>
      <c r="BG22" s="17" t="s">
        <v>192</v>
      </c>
      <c r="BH22" s="17">
        <v>9.6986808223240701E-4</v>
      </c>
      <c r="BI22" s="17">
        <v>3.5540648513956201</v>
      </c>
      <c r="BJ22" s="17">
        <v>0</v>
      </c>
      <c r="BK22" s="17">
        <v>0.165842864628824</v>
      </c>
      <c r="BL22" s="17">
        <v>0</v>
      </c>
      <c r="BM22" s="17">
        <v>1.0628988545698801</v>
      </c>
      <c r="BN22" s="17">
        <v>1.0628988545698801</v>
      </c>
      <c r="BO22" s="17">
        <v>4.12955439192116E-2</v>
      </c>
      <c r="BP22" s="17">
        <v>7.8327585762551796E-4</v>
      </c>
      <c r="BQ22" s="17">
        <v>8.7067836840335703E-4</v>
      </c>
      <c r="BR22" s="17">
        <v>1.25288983302193E-3</v>
      </c>
      <c r="BS22" s="17">
        <v>0.38551771352937902</v>
      </c>
      <c r="BT22" s="17">
        <v>4.9145356276037203E-4</v>
      </c>
      <c r="BU22" s="5">
        <v>3.55673633272154E-5</v>
      </c>
      <c r="BV22" s="5">
        <v>7.5574671097956806E-5</v>
      </c>
      <c r="BW22" s="17">
        <v>0</v>
      </c>
      <c r="BX22" s="17">
        <v>0</v>
      </c>
      <c r="BY22" s="17">
        <v>5.9223911840473398E-3</v>
      </c>
      <c r="BZ22" s="17">
        <v>1.87540725057182E-2</v>
      </c>
      <c r="CA22" s="17">
        <v>0</v>
      </c>
      <c r="CB22" s="17">
        <v>0</v>
      </c>
      <c r="CC22" s="17">
        <v>621.39317866678505</v>
      </c>
      <c r="CD22" s="17">
        <v>0</v>
      </c>
      <c r="CE22" s="17">
        <v>1.23799684478909E-4</v>
      </c>
      <c r="CF22" s="17">
        <v>3.0307911805199601E-4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1954.4751577982399</v>
      </c>
      <c r="CO22" s="17">
        <v>0</v>
      </c>
      <c r="CP22" s="17">
        <v>0</v>
      </c>
      <c r="CQ22" s="17">
        <v>29.932983004913002</v>
      </c>
      <c r="CR22" s="17">
        <v>60.644153027756701</v>
      </c>
      <c r="CS22" s="17">
        <v>7.1298511974317096</v>
      </c>
      <c r="CT22" s="17">
        <v>0.81732985472244002</v>
      </c>
      <c r="CU22" s="17">
        <v>0.67999607681489305</v>
      </c>
      <c r="CV22" s="17">
        <v>0</v>
      </c>
      <c r="CW22" s="17">
        <v>5.5786905620132995E-4</v>
      </c>
      <c r="CX22" s="17">
        <v>37.442069546836301</v>
      </c>
      <c r="CY22" s="17">
        <v>37.442069546836301</v>
      </c>
      <c r="CZ22" s="17">
        <v>3.1992256636297902E-4</v>
      </c>
      <c r="DA22" s="17">
        <v>0</v>
      </c>
      <c r="DB22" s="17">
        <v>0</v>
      </c>
      <c r="DC22" s="17">
        <v>1.54567010640147</v>
      </c>
      <c r="DD22" s="17">
        <v>7.18201266727182E-3</v>
      </c>
      <c r="DE22" s="17">
        <v>2.50756921112368E-3</v>
      </c>
      <c r="DF22" s="17">
        <v>0</v>
      </c>
      <c r="DG22" s="17">
        <v>6.4312321211693294E-2</v>
      </c>
      <c r="DH22" s="17">
        <v>5.3121889252467805E-4</v>
      </c>
      <c r="DI22" s="5">
        <v>1.3272640243996401E-5</v>
      </c>
      <c r="DJ22" s="17">
        <v>2.9204554807780499E-2</v>
      </c>
      <c r="DK22" s="17">
        <v>1.2750455838665799E-3</v>
      </c>
      <c r="DL22" s="17">
        <v>2.2131723825900999E-2</v>
      </c>
      <c r="DM22" s="17">
        <v>6.2989903691088103E-2</v>
      </c>
      <c r="DN22" s="17">
        <v>1.52217174393315E-3</v>
      </c>
      <c r="DO22" s="17">
        <v>3.0904769190407701E-3</v>
      </c>
      <c r="DP22" s="17">
        <v>1.3292828654574201E-4</v>
      </c>
      <c r="DQ22" s="17">
        <v>0</v>
      </c>
      <c r="DR22" s="17">
        <v>2.4284647543775499E-4</v>
      </c>
      <c r="DS22" s="17">
        <v>9.8977231983145703E-2</v>
      </c>
      <c r="DT22" s="17">
        <v>112.555340040608</v>
      </c>
      <c r="DU22" s="17">
        <v>0</v>
      </c>
      <c r="DV22" s="17">
        <v>4.5106363863820498E-2</v>
      </c>
      <c r="DW22" s="17">
        <v>6.4909151254705505E-2</v>
      </c>
      <c r="DX22" s="17">
        <v>196.55984636540501</v>
      </c>
      <c r="DY22" s="17">
        <v>5027.2676994910598</v>
      </c>
      <c r="DZ22" s="17">
        <v>558.585954886379</v>
      </c>
      <c r="EA22" s="17">
        <v>5585.8536543774399</v>
      </c>
      <c r="EB22" s="5">
        <v>7.9317884312460793E-6</v>
      </c>
      <c r="EC22" s="17">
        <v>13.399738698701899</v>
      </c>
      <c r="ED22" s="17">
        <v>5.2936643016583901E-4</v>
      </c>
      <c r="EE22" s="17">
        <v>1.2464539840633399E-4</v>
      </c>
      <c r="EF22" s="17">
        <v>0</v>
      </c>
      <c r="EG22" s="17">
        <v>0</v>
      </c>
      <c r="EH22" s="17">
        <v>0</v>
      </c>
      <c r="EI22" s="5">
        <v>2.5400468182344198E-6</v>
      </c>
      <c r="EJ22" s="5">
        <v>1.22003536249933E-5</v>
      </c>
      <c r="EK22" s="5">
        <v>8.1301426107177601E-6</v>
      </c>
      <c r="EL22" s="17">
        <v>7.8933364451603204E-4</v>
      </c>
      <c r="EM22" s="17">
        <v>2.9911489172550101</v>
      </c>
      <c r="EN22" s="17">
        <v>22.932524029619501</v>
      </c>
      <c r="EO22" s="17">
        <v>3.66782147418663</v>
      </c>
      <c r="EP22" s="17">
        <v>16.162184978146598</v>
      </c>
      <c r="EQ22" s="17">
        <v>33.9060285552561</v>
      </c>
      <c r="ER22" s="17">
        <v>4.6975583944399402</v>
      </c>
      <c r="ES22" s="17">
        <v>0</v>
      </c>
      <c r="ET22" s="17">
        <v>2.3838082159647598E-3</v>
      </c>
      <c r="EU22" s="17">
        <v>2.4905938573124602</v>
      </c>
      <c r="EV22" s="17">
        <v>305.88809802796499</v>
      </c>
      <c r="EW22" s="17">
        <v>303.46840091778301</v>
      </c>
      <c r="EX22" s="17">
        <v>2.4196971101814899</v>
      </c>
      <c r="EY22" s="17">
        <v>1.32917982550416E-3</v>
      </c>
      <c r="EZ22" s="17">
        <v>4.9511543299327103E-2</v>
      </c>
      <c r="FA22" s="17">
        <v>49.5004680136907</v>
      </c>
      <c r="FB22" s="17">
        <v>0.65868856142903798</v>
      </c>
      <c r="FC22" s="17">
        <v>35.885514919889502</v>
      </c>
      <c r="FD22" s="17">
        <v>14.5203139515093</v>
      </c>
      <c r="FE22" s="17">
        <v>5.3878099005164399</v>
      </c>
      <c r="FF22" s="17">
        <v>91.458418109977501</v>
      </c>
      <c r="FG22" s="17">
        <v>0</v>
      </c>
      <c r="FH22" s="17">
        <v>11.9963063929104</v>
      </c>
      <c r="FI22" s="17">
        <v>10.012657054514801</v>
      </c>
      <c r="FJ22" s="17">
        <v>31.869981655119901</v>
      </c>
      <c r="FK22" s="17">
        <v>0.20837185141455999</v>
      </c>
      <c r="FL22" s="17">
        <v>0</v>
      </c>
      <c r="FM22" s="17">
        <v>1214.4097052045599</v>
      </c>
      <c r="FN22" s="17">
        <v>0.135847368242107</v>
      </c>
      <c r="FO22" s="17">
        <v>0</v>
      </c>
      <c r="FP22" s="17">
        <v>8.3626319021258002</v>
      </c>
      <c r="FQ22" s="5">
        <v>9.2968102317608699E-5</v>
      </c>
      <c r="FR22" s="17">
        <v>0.41336282700683302</v>
      </c>
      <c r="FS22" s="17">
        <v>3.3868287866602902</v>
      </c>
      <c r="FT22" s="17">
        <v>3.1772913540237101E-3</v>
      </c>
      <c r="FU22" s="17">
        <v>201.40142250919001</v>
      </c>
      <c r="FV22" s="17">
        <v>1.6462357480523899</v>
      </c>
      <c r="FW22" s="17">
        <v>0.37177974193472602</v>
      </c>
      <c r="FY22" s="26">
        <f t="shared" si="0"/>
        <v>0.97596056629856187</v>
      </c>
      <c r="FZ22" s="40">
        <f t="shared" si="1"/>
        <v>1.8306618226785377E-7</v>
      </c>
      <c r="GA22" s="40">
        <f t="shared" si="2"/>
        <v>-3.1980556471157332E-6</v>
      </c>
      <c r="GB22" s="40">
        <f t="shared" si="3"/>
        <v>-1.871893588856423E-7</v>
      </c>
      <c r="GC22" s="40">
        <f t="shared" si="4"/>
        <v>-5.8933946412408664E-7</v>
      </c>
      <c r="GD22" s="40">
        <f t="shared" si="5"/>
        <v>-5.9242447954725115E-7</v>
      </c>
      <c r="GE22" s="40">
        <f t="shared" si="6"/>
        <v>-1.3132251322444936E-6</v>
      </c>
      <c r="GF22" s="40">
        <f t="shared" si="7"/>
        <v>-3.8475785429049959E-7</v>
      </c>
      <c r="GG22" s="40">
        <f t="shared" si="8"/>
        <v>-1.1999529249868947E-6</v>
      </c>
      <c r="GH22" s="40">
        <f t="shared" si="9"/>
        <v>1.4850700824949382E-7</v>
      </c>
      <c r="GI22" s="40">
        <f t="shared" si="10"/>
        <v>0</v>
      </c>
      <c r="GJ22" s="40">
        <f t="shared" si="11"/>
        <v>-8.469580530779159E-7</v>
      </c>
      <c r="GK22" s="40">
        <f t="shared" si="12"/>
        <v>-1.205408045595961E-7</v>
      </c>
      <c r="GL22" s="40">
        <f t="shared" si="13"/>
        <v>1.8305067241496613E-5</v>
      </c>
      <c r="GM22" s="40">
        <f t="shared" si="14"/>
        <v>0</v>
      </c>
      <c r="GN22" s="40">
        <f t="shared" si="15"/>
        <v>7.0387309250689708E-6</v>
      </c>
      <c r="GO22" s="40">
        <f t="shared" si="16"/>
        <v>0</v>
      </c>
      <c r="GP22" s="40">
        <f t="shared" si="17"/>
        <v>0</v>
      </c>
      <c r="GQ22" s="40">
        <f t="shared" si="18"/>
        <v>0</v>
      </c>
      <c r="GR22" s="40">
        <f t="shared" si="19"/>
        <v>-2.6230338248635577E-5</v>
      </c>
      <c r="GS22" s="40">
        <f t="shared" si="20"/>
        <v>0</v>
      </c>
      <c r="GT22" s="40">
        <f t="shared" si="21"/>
        <v>0</v>
      </c>
      <c r="GU22" s="40">
        <f t="shared" si="22"/>
        <v>0</v>
      </c>
      <c r="GV22" s="40">
        <f t="shared" si="23"/>
        <v>0</v>
      </c>
      <c r="GW22" s="40">
        <f t="shared" si="24"/>
        <v>0</v>
      </c>
      <c r="GX22" s="40">
        <f t="shared" si="25"/>
        <v>-2.3965452925002525E-7</v>
      </c>
      <c r="GY22" s="40">
        <f t="shared" si="26"/>
        <v>0</v>
      </c>
      <c r="GZ22" s="40">
        <f t="shared" si="27"/>
        <v>-4.1335062452486287E-6</v>
      </c>
      <c r="HA22" s="40">
        <f t="shared" si="28"/>
        <v>-2.1437867780228439E-6</v>
      </c>
      <c r="HB22" s="40">
        <f t="shared" si="29"/>
        <v>1.8780945228356019E-6</v>
      </c>
      <c r="HC22" s="40">
        <f t="shared" si="30"/>
        <v>0</v>
      </c>
      <c r="HD22" s="40">
        <f t="shared" si="31"/>
        <v>1.32928286545742E+46</v>
      </c>
      <c r="HE22" s="40">
        <f t="shared" si="32"/>
        <v>0.66851085680286493</v>
      </c>
      <c r="HF22" s="40">
        <f t="shared" si="33"/>
        <v>-4.9527448446719255E-6</v>
      </c>
      <c r="HG22" s="40">
        <f t="shared" si="34"/>
        <v>0</v>
      </c>
      <c r="HH22" s="40">
        <f t="shared" si="35"/>
        <v>0</v>
      </c>
      <c r="HI22" s="40">
        <f t="shared" si="36"/>
        <v>0</v>
      </c>
      <c r="HJ22" s="40">
        <f t="shared" si="37"/>
        <v>-1.3975894960827527E-7</v>
      </c>
      <c r="HK22" s="40">
        <f t="shared" si="38"/>
        <v>0</v>
      </c>
      <c r="HL22" s="40">
        <f t="shared" si="39"/>
        <v>0</v>
      </c>
      <c r="HM22" s="40">
        <f t="shared" si="40"/>
        <v>-6.8002169549889601E-8</v>
      </c>
      <c r="HN22" s="40">
        <f t="shared" si="41"/>
        <v>4.3311989200815687E-5</v>
      </c>
      <c r="HO22" s="40">
        <f t="shared" si="42"/>
        <v>0</v>
      </c>
      <c r="HP22" s="40">
        <f t="shared" si="43"/>
        <v>0</v>
      </c>
      <c r="HQ22" s="40">
        <f t="shared" si="44"/>
        <v>0</v>
      </c>
      <c r="HR22" s="40">
        <f t="shared" si="45"/>
        <v>1.8432375755893678E-5</v>
      </c>
      <c r="HS22" s="40">
        <f t="shared" si="46"/>
        <v>2.8985655196701423E-5</v>
      </c>
      <c r="HT22" s="40">
        <f t="shared" si="47"/>
        <v>1.7541293698672259E-5</v>
      </c>
      <c r="HU22" s="40">
        <f t="shared" si="48"/>
        <v>4.6172273093169278E-6</v>
      </c>
      <c r="HV22" s="40">
        <f t="shared" si="49"/>
        <v>-9.6078321495221079E-7</v>
      </c>
      <c r="HW22" s="40">
        <f t="shared" si="50"/>
        <v>-4.4146343893432383E-6</v>
      </c>
      <c r="HX22" s="40">
        <f t="shared" si="51"/>
        <v>0</v>
      </c>
      <c r="HY22" s="40">
        <f t="shared" si="52"/>
        <v>0</v>
      </c>
      <c r="HZ22" s="40">
        <f t="shared" si="53"/>
        <v>0</v>
      </c>
      <c r="IA22" s="40">
        <f t="shared" si="54"/>
        <v>0</v>
      </c>
      <c r="IB22" s="40">
        <f t="shared" si="55"/>
        <v>0</v>
      </c>
      <c r="IC22" s="40">
        <f t="shared" si="56"/>
        <v>6.8297505946086364E-5</v>
      </c>
    </row>
    <row r="23" spans="1:237" x14ac:dyDescent="0.25">
      <c r="A23" s="17" t="s">
        <v>193</v>
      </c>
      <c r="B23" s="15">
        <v>19836.715529989899</v>
      </c>
      <c r="C23" s="15">
        <v>142.532093</v>
      </c>
      <c r="D23" s="15">
        <v>31687.964939910002</v>
      </c>
      <c r="E23" s="15">
        <v>1934.5210619899899</v>
      </c>
      <c r="F23" s="15">
        <v>1808.9606616799999</v>
      </c>
      <c r="G23" s="15">
        <v>43861.866566320001</v>
      </c>
      <c r="H23" s="15">
        <v>964.99212297999895</v>
      </c>
      <c r="I23" s="17">
        <v>15.195815269999899</v>
      </c>
      <c r="J23" s="17">
        <v>20.235624549999901</v>
      </c>
      <c r="L23" s="17">
        <v>0.20869577</v>
      </c>
      <c r="M23" s="17">
        <v>26.5957483799999</v>
      </c>
      <c r="N23" s="17">
        <v>1.167794E-2</v>
      </c>
      <c r="O23" s="17">
        <v>0.239867149999999</v>
      </c>
      <c r="P23" s="17">
        <v>0.18637952999999999</v>
      </c>
      <c r="Q23" s="17">
        <v>0.22901137999999999</v>
      </c>
      <c r="R23" s="17">
        <v>0.33666752999999999</v>
      </c>
      <c r="S23" s="17">
        <v>3.5770300000000002</v>
      </c>
      <c r="T23" s="17">
        <v>0.11914208</v>
      </c>
      <c r="U23" s="17">
        <v>0.53105465999999901</v>
      </c>
      <c r="V23" s="17">
        <v>3.8586959999999997E-2</v>
      </c>
      <c r="X23" s="17">
        <v>1.7220010000000001E-2</v>
      </c>
      <c r="Y23" s="17">
        <v>4.0405280000000002E-2</v>
      </c>
      <c r="Z23" s="17">
        <v>70.43148832</v>
      </c>
      <c r="AA23" s="17">
        <v>286.02388100000002</v>
      </c>
      <c r="AB23" s="17">
        <v>0.16731163999999901</v>
      </c>
      <c r="AC23" s="17">
        <v>0.28636277999999998</v>
      </c>
      <c r="AD23" s="17">
        <v>2.21451405</v>
      </c>
      <c r="AE23" s="17">
        <v>4.11502532</v>
      </c>
      <c r="AF23" s="17">
        <v>1.631</v>
      </c>
      <c r="AG23" s="17">
        <v>0.73325436000000099</v>
      </c>
      <c r="AH23" s="17">
        <v>2.95774395999999</v>
      </c>
      <c r="AI23" s="17">
        <v>0.25526966000000001</v>
      </c>
      <c r="AJ23" s="17">
        <v>0.16793027999999999</v>
      </c>
      <c r="AL23" s="17">
        <v>15.64369449</v>
      </c>
      <c r="AM23" s="17">
        <v>2.609001E-2</v>
      </c>
      <c r="AN23" s="17">
        <v>1.708602E-2</v>
      </c>
      <c r="AO23" s="17">
        <v>10.3484605999999</v>
      </c>
      <c r="AP23" s="17">
        <v>9.3807089999999996E-2</v>
      </c>
      <c r="AQ23" s="17">
        <v>1.573E-5</v>
      </c>
      <c r="AT23" s="17">
        <v>5.3350000000000003E-5</v>
      </c>
      <c r="AU23" s="17">
        <v>2.280163E-2</v>
      </c>
      <c r="AV23" s="17">
        <v>9.4897499999999999E-3</v>
      </c>
      <c r="AW23" s="17">
        <v>0.28202656999999898</v>
      </c>
      <c r="AX23" s="17">
        <v>3.7118055099999898</v>
      </c>
      <c r="AY23" s="17">
        <v>17.084477879999898</v>
      </c>
      <c r="AZ23" s="17">
        <v>5.1860301</v>
      </c>
      <c r="BA23" s="17">
        <v>8.9148747000000004</v>
      </c>
      <c r="BE23" s="17">
        <v>1.1848278000000001</v>
      </c>
      <c r="BG23" s="17" t="s">
        <v>193</v>
      </c>
      <c r="BH23" s="17">
        <v>3.0342835804339702E-4</v>
      </c>
      <c r="BI23" s="17">
        <v>0.14696528622789801</v>
      </c>
      <c r="BJ23" s="17">
        <v>0</v>
      </c>
      <c r="BK23" s="17">
        <v>20.235614828125499</v>
      </c>
      <c r="BL23" s="17">
        <v>0</v>
      </c>
      <c r="BM23" s="17">
        <v>15.1958088183037</v>
      </c>
      <c r="BN23" s="17">
        <v>15.1958088183037</v>
      </c>
      <c r="BO23" s="17">
        <v>0.15613980598077101</v>
      </c>
      <c r="BP23" s="17">
        <v>2.4508634533198799E-4</v>
      </c>
      <c r="BQ23" s="17">
        <v>8.5565295456103099E-2</v>
      </c>
      <c r="BR23" s="17">
        <v>0.123130459004004</v>
      </c>
      <c r="BS23" s="17">
        <v>26.595740338474499</v>
      </c>
      <c r="BT23" s="17">
        <v>1.1848286822709999</v>
      </c>
      <c r="BU23" s="17">
        <v>3.7369396245807299E-3</v>
      </c>
      <c r="BV23" s="17">
        <v>7.9409984411142401E-3</v>
      </c>
      <c r="BW23" s="17">
        <v>4.0405277081880901E-2</v>
      </c>
      <c r="BX23" s="17">
        <v>0.239867061413853</v>
      </c>
      <c r="BY23" s="17">
        <v>4.47310587687847E-2</v>
      </c>
      <c r="BZ23" s="17">
        <v>0.141648344296808</v>
      </c>
      <c r="CA23" s="17">
        <v>0.229011421937377</v>
      </c>
      <c r="CB23" s="17">
        <v>0</v>
      </c>
      <c r="CC23" s="17">
        <v>1744.4829132417001</v>
      </c>
      <c r="CD23" s="17">
        <v>0.33666754227955997</v>
      </c>
      <c r="CE23" s="17">
        <v>3.4551182710481299E-2</v>
      </c>
      <c r="CF23" s="17">
        <v>8.4590861868560394E-2</v>
      </c>
      <c r="CG23" s="17">
        <v>3.5770281820485299</v>
      </c>
      <c r="CH23" s="17">
        <v>0.53105448485443396</v>
      </c>
      <c r="CI23" s="17">
        <v>4.1150225653414898</v>
      </c>
      <c r="CJ23" s="17">
        <v>3.85868873952223E-2</v>
      </c>
      <c r="CK23" s="17">
        <v>2.60897091552439E-2</v>
      </c>
      <c r="CL23" s="17">
        <v>0.25526920760025301</v>
      </c>
      <c r="CM23" s="17">
        <v>1.7085983247628601E-2</v>
      </c>
      <c r="CN23" s="17">
        <v>19836.708801909299</v>
      </c>
      <c r="CO23" s="17">
        <v>0</v>
      </c>
      <c r="CP23" s="17">
        <v>1.7220071598405998E-2</v>
      </c>
      <c r="CQ23" s="17">
        <v>24.1611444537034</v>
      </c>
      <c r="CR23" s="17">
        <v>230.78509440158501</v>
      </c>
      <c r="CS23" s="17">
        <v>5.3327016052687402</v>
      </c>
      <c r="CT23" s="17">
        <v>3.7117992974402401</v>
      </c>
      <c r="CU23" s="17">
        <v>9.4873979134369293</v>
      </c>
      <c r="CV23" s="17">
        <v>0</v>
      </c>
      <c r="CW23" s="17">
        <v>1.7451676890049901E-4</v>
      </c>
      <c r="CX23" s="17">
        <v>70.431455157705201</v>
      </c>
      <c r="CY23" s="17">
        <v>70.431455157705201</v>
      </c>
      <c r="CZ23" s="5">
        <v>8.3111766588733299E-6</v>
      </c>
      <c r="DA23" s="17">
        <v>0</v>
      </c>
      <c r="DB23" s="17">
        <v>286.02351151755698</v>
      </c>
      <c r="DC23" s="17">
        <v>17.084459567115601</v>
      </c>
      <c r="DD23" s="17">
        <v>5.3750119778393599E-2</v>
      </c>
      <c r="DE23" s="17">
        <v>0.102035218130771</v>
      </c>
      <c r="DF23" s="17">
        <v>0</v>
      </c>
      <c r="DG23" s="17">
        <v>4.9305633672987499</v>
      </c>
      <c r="DH23" s="17">
        <v>1.6616053344973699E-4</v>
      </c>
      <c r="DI23" s="5">
        <v>4.1524674846034702E-6</v>
      </c>
      <c r="DJ23" s="17">
        <v>8.2798892915315503E-2</v>
      </c>
      <c r="DK23" s="17">
        <v>3.9887466448409098E-4</v>
      </c>
      <c r="DL23" s="17">
        <v>7.44542990621537E-2</v>
      </c>
      <c r="DM23" s="17">
        <v>0.21190840676885001</v>
      </c>
      <c r="DN23" s="17">
        <v>0.730789284259308</v>
      </c>
      <c r="DO23" s="17">
        <v>1.4837246525285901</v>
      </c>
      <c r="DP23" s="17">
        <v>1.6310426602843</v>
      </c>
      <c r="DQ23" s="17">
        <v>5.1860262370933699</v>
      </c>
      <c r="DR23" s="17">
        <v>0</v>
      </c>
      <c r="DS23" s="17">
        <v>0.88690434875131596</v>
      </c>
      <c r="DT23" s="17">
        <v>142.53204754473001</v>
      </c>
      <c r="DU23" s="17">
        <v>0</v>
      </c>
      <c r="DV23" s="17">
        <v>1.21267404716911</v>
      </c>
      <c r="DW23" s="17">
        <v>1.7450678496362999</v>
      </c>
      <c r="DX23" s="17">
        <v>1078.27127567964</v>
      </c>
      <c r="DY23" s="17">
        <v>28519.159230478799</v>
      </c>
      <c r="DZ23" s="17">
        <v>3168.7959347931201</v>
      </c>
      <c r="EA23" s="17">
        <v>31687.955165272</v>
      </c>
      <c r="EB23" s="5">
        <v>2.4809361313293299E-6</v>
      </c>
      <c r="EC23" s="17">
        <v>32.007462610600598</v>
      </c>
      <c r="ED23" s="17">
        <v>1.6561475033391701E-4</v>
      </c>
      <c r="EE23" s="17">
        <v>9.3807397582533703E-2</v>
      </c>
      <c r="EF23" s="5">
        <v>1.5729723823102799E-5</v>
      </c>
      <c r="EG23" s="17">
        <v>0</v>
      </c>
      <c r="EH23" s="17">
        <v>0</v>
      </c>
      <c r="EI23" s="5">
        <v>5.3349749912052798E-5</v>
      </c>
      <c r="EJ23" s="17">
        <v>2.2801512275825098E-2</v>
      </c>
      <c r="EK23" s="17">
        <v>9.4897466657596699E-3</v>
      </c>
      <c r="EL23" s="17">
        <v>0.28202645571281298</v>
      </c>
      <c r="EM23" s="17">
        <v>64.999729203214301</v>
      </c>
      <c r="EN23" s="17">
        <v>230.24659810873601</v>
      </c>
      <c r="EO23" s="17">
        <v>42.748944099728803</v>
      </c>
      <c r="EP23" s="17">
        <v>23.821007565573101</v>
      </c>
      <c r="EQ23" s="17">
        <v>97.656857182074205</v>
      </c>
      <c r="ER23" s="17">
        <v>41.115231086738703</v>
      </c>
      <c r="ES23" s="17">
        <v>1.30192063360835E-2</v>
      </c>
      <c r="ET23" s="17">
        <v>1.1527947365937499E-2</v>
      </c>
      <c r="EU23" s="17">
        <v>11.960523492618499</v>
      </c>
      <c r="EV23" s="17">
        <v>1934.52057079304</v>
      </c>
      <c r="EW23" s="17">
        <v>1808.9601730187501</v>
      </c>
      <c r="EX23" s="17">
        <v>125.560397774294</v>
      </c>
      <c r="EY23" s="17">
        <v>6.8978987229727104E-2</v>
      </c>
      <c r="EZ23" s="17">
        <v>0.28514054203828298</v>
      </c>
      <c r="FA23" s="17">
        <v>611.22684938136399</v>
      </c>
      <c r="FB23" s="17">
        <v>0.156673868505321</v>
      </c>
      <c r="FC23" s="17">
        <v>159.52161175087701</v>
      </c>
      <c r="FD23" s="17">
        <v>39.034843811340501</v>
      </c>
      <c r="FE23" s="17">
        <v>19.349209787763002</v>
      </c>
      <c r="FF23" s="17">
        <v>398.930535201331</v>
      </c>
      <c r="FG23" s="17">
        <v>0.167796545108329</v>
      </c>
      <c r="FH23" s="17">
        <v>59.282365277114103</v>
      </c>
      <c r="FI23" s="17">
        <v>114.912609249152</v>
      </c>
      <c r="FJ23" s="17">
        <v>178.88783915137199</v>
      </c>
      <c r="FK23" s="17">
        <v>4.2705694514925296</v>
      </c>
      <c r="FL23" s="17">
        <v>0</v>
      </c>
      <c r="FM23" s="17">
        <v>43861.849034982697</v>
      </c>
      <c r="FN23" s="17">
        <v>0.62398021616867405</v>
      </c>
      <c r="FO23" s="17">
        <v>8.9148663231266401</v>
      </c>
      <c r="FP23" s="17">
        <v>1002.36795110126</v>
      </c>
      <c r="FQ23" s="5">
        <v>2.9078093353704001E-5</v>
      </c>
      <c r="FR23" s="17">
        <v>88.406222505655407</v>
      </c>
      <c r="FS23" s="17">
        <v>15.6436833242979</v>
      </c>
      <c r="FT23" s="17">
        <v>9.9404359185833102E-4</v>
      </c>
      <c r="FU23" s="17">
        <v>964.991896385102</v>
      </c>
      <c r="FV23" s="17">
        <v>10.348455257771599</v>
      </c>
      <c r="FW23" s="17">
        <v>268.25775180381999</v>
      </c>
      <c r="FY23" s="26">
        <f t="shared" si="0"/>
        <v>1.1173889435951607</v>
      </c>
      <c r="FZ23" s="40">
        <f t="shared" si="1"/>
        <v>-3.3917311510277676E-7</v>
      </c>
      <c r="GA23" s="40">
        <f t="shared" si="2"/>
        <v>-3.1891252728446172E-7</v>
      </c>
      <c r="GB23" s="40">
        <f t="shared" si="3"/>
        <v>-3.0846531230644757E-7</v>
      </c>
      <c r="GC23" s="40">
        <f t="shared" si="4"/>
        <v>-2.5391139936539066E-7</v>
      </c>
      <c r="GD23" s="40">
        <f t="shared" si="5"/>
        <v>-2.7013370727082348E-7</v>
      </c>
      <c r="GE23" s="40">
        <f t="shared" si="6"/>
        <v>-3.9969428289834024E-7</v>
      </c>
      <c r="GF23" s="40">
        <f t="shared" si="7"/>
        <v>-2.3481528145351845E-7</v>
      </c>
      <c r="GG23" s="40">
        <f t="shared" si="8"/>
        <v>-4.245705863667956E-7</v>
      </c>
      <c r="GH23" s="40">
        <f t="shared" si="9"/>
        <v>-4.8043362231693292E-7</v>
      </c>
      <c r="GI23" s="40">
        <f t="shared" si="10"/>
        <v>0</v>
      </c>
      <c r="GJ23" s="40">
        <f t="shared" si="11"/>
        <v>-7.4461944773785234E-8</v>
      </c>
      <c r="GK23" s="40">
        <f t="shared" si="12"/>
        <v>-3.0236131302749645E-7</v>
      </c>
      <c r="GL23" s="40">
        <f t="shared" si="13"/>
        <v>-1.6563752086283556E-7</v>
      </c>
      <c r="GM23" s="40">
        <f t="shared" si="14"/>
        <v>-3.6931337201465798E-7</v>
      </c>
      <c r="GN23" s="40">
        <f t="shared" si="15"/>
        <v>-6.8105337153025414E-7</v>
      </c>
      <c r="GO23" s="40">
        <f t="shared" si="16"/>
        <v>1.8312355052190772E-7</v>
      </c>
      <c r="GP23" s="40">
        <f t="shared" si="17"/>
        <v>3.6473847002576172E-8</v>
      </c>
      <c r="GQ23" s="40">
        <f t="shared" si="18"/>
        <v>-5.0822930482858378E-7</v>
      </c>
      <c r="GR23" s="40">
        <f t="shared" si="19"/>
        <v>-2.973001504198366E-7</v>
      </c>
      <c r="GS23" s="40">
        <f t="shared" si="20"/>
        <v>-3.2980703916836079E-7</v>
      </c>
      <c r="GT23" s="40">
        <f t="shared" si="21"/>
        <v>-1.8815884354957872E-6</v>
      </c>
      <c r="GU23" s="40">
        <f t="shared" si="22"/>
        <v>0</v>
      </c>
      <c r="GV23" s="40">
        <f t="shared" si="23"/>
        <v>3.5771411281109403E-6</v>
      </c>
      <c r="GW23" s="40">
        <f t="shared" si="24"/>
        <v>-7.2221231990612125E-8</v>
      </c>
      <c r="GX23" s="40">
        <f t="shared" si="25"/>
        <v>-4.708447256935215E-7</v>
      </c>
      <c r="GY23" s="40">
        <f t="shared" si="26"/>
        <v>-1.2917887896012095E-6</v>
      </c>
      <c r="GZ23" s="40">
        <f t="shared" si="27"/>
        <v>9.8335961746222974E-6</v>
      </c>
      <c r="HA23" s="40">
        <f t="shared" si="28"/>
        <v>-2.590036186895173E-7</v>
      </c>
      <c r="HB23" s="40">
        <f t="shared" si="29"/>
        <v>-5.1122774278805866E-8</v>
      </c>
      <c r="HC23" s="40">
        <f t="shared" si="30"/>
        <v>-6.6941471703618262E-7</v>
      </c>
      <c r="HD23" s="40">
        <f t="shared" si="31"/>
        <v>2.6155906989577026E-5</v>
      </c>
      <c r="HE23" s="40">
        <f t="shared" si="32"/>
        <v>0.20954527805510051</v>
      </c>
      <c r="HF23" s="40">
        <f t="shared" si="33"/>
        <v>-6.9755685683857425E-7</v>
      </c>
      <c r="HG23" s="40">
        <f t="shared" si="34"/>
        <v>-1.7722425257956648E-6</v>
      </c>
      <c r="HH23" s="40">
        <f t="shared" si="35"/>
        <v>-7.9637151603024494E-4</v>
      </c>
      <c r="HI23" s="40">
        <f t="shared" si="36"/>
        <v>0</v>
      </c>
      <c r="HJ23" s="40">
        <f t="shared" si="37"/>
        <v>-7.1375096892488519E-7</v>
      </c>
      <c r="HK23" s="40">
        <f t="shared" si="38"/>
        <v>-1.1531032609803284E-5</v>
      </c>
      <c r="HL23" s="40">
        <f t="shared" si="39"/>
        <v>-2.1510200385865045E-6</v>
      </c>
      <c r="HM23" s="40">
        <f t="shared" si="40"/>
        <v>-5.1623410544945927E-7</v>
      </c>
      <c r="HN23" s="40">
        <f t="shared" si="41"/>
        <v>3.2788836505510824E-6</v>
      </c>
      <c r="HO23" s="40">
        <f t="shared" si="42"/>
        <v>-1.7557336122164554E-5</v>
      </c>
      <c r="HP23" s="40">
        <f t="shared" si="43"/>
        <v>0</v>
      </c>
      <c r="HQ23" s="40">
        <f t="shared" si="44"/>
        <v>0</v>
      </c>
      <c r="HR23" s="40">
        <f t="shared" si="45"/>
        <v>-4.6876841087995639E-6</v>
      </c>
      <c r="HS23" s="40">
        <f t="shared" si="46"/>
        <v>-5.1629718972489214E-6</v>
      </c>
      <c r="HT23" s="40">
        <f t="shared" si="47"/>
        <v>-3.5135175637013672E-7</v>
      </c>
      <c r="HU23" s="40">
        <f t="shared" si="48"/>
        <v>-4.052355279600512E-7</v>
      </c>
      <c r="HV23" s="40">
        <f t="shared" si="49"/>
        <v>-1.6737298689316311E-6</v>
      </c>
      <c r="HW23" s="40">
        <f t="shared" si="50"/>
        <v>-1.0719018998191008E-6</v>
      </c>
      <c r="HX23" s="40">
        <f t="shared" si="51"/>
        <v>-7.4486776120436534E-7</v>
      </c>
      <c r="HY23" s="40">
        <f t="shared" si="52"/>
        <v>-9.3965127297920697E-7</v>
      </c>
      <c r="HZ23" s="40">
        <f t="shared" si="53"/>
        <v>0</v>
      </c>
      <c r="IA23" s="40">
        <f t="shared" si="54"/>
        <v>0</v>
      </c>
      <c r="IB23" s="40">
        <f t="shared" si="55"/>
        <v>0</v>
      </c>
      <c r="IC23" s="40">
        <f t="shared" si="56"/>
        <v>7.4464069784109383E-7</v>
      </c>
    </row>
    <row r="24" spans="1:237" x14ac:dyDescent="0.25">
      <c r="A24" s="17" t="s">
        <v>194</v>
      </c>
      <c r="B24" s="15">
        <v>6501.9841455599999</v>
      </c>
      <c r="C24" s="15">
        <v>546.40302553999902</v>
      </c>
      <c r="D24" s="15">
        <v>14080.6034249</v>
      </c>
      <c r="E24" s="15">
        <v>1200.6249676299899</v>
      </c>
      <c r="F24" s="15">
        <v>815.80408818999899</v>
      </c>
      <c r="G24" s="15">
        <v>5644.8430483900001</v>
      </c>
      <c r="H24" s="15">
        <v>331.392003189999</v>
      </c>
      <c r="I24" s="17">
        <v>3.4320374600000001</v>
      </c>
      <c r="J24" s="17">
        <v>9.7920359599999998</v>
      </c>
      <c r="L24" s="17">
        <v>0.46201202999999902</v>
      </c>
      <c r="M24" s="17">
        <v>9.9198988700000008</v>
      </c>
      <c r="N24" s="17">
        <v>4.8969650000000003E-2</v>
      </c>
      <c r="O24" s="17">
        <v>2.6557310000000001E-2</v>
      </c>
      <c r="P24" s="17">
        <v>3.8920389999999999E-2</v>
      </c>
      <c r="Q24" s="17">
        <v>0.10314318</v>
      </c>
      <c r="R24" s="17">
        <v>6.4177860000000003E-2</v>
      </c>
      <c r="T24" s="17">
        <v>4.1304349999999997E-2</v>
      </c>
      <c r="U24" s="17">
        <v>6.6470569999999896E-2</v>
      </c>
      <c r="V24" s="17">
        <v>6.8763370000000004E-2</v>
      </c>
      <c r="X24" s="5"/>
      <c r="Z24" s="17">
        <v>28.164683739999901</v>
      </c>
      <c r="AA24" s="17">
        <v>0.76281599999999905</v>
      </c>
      <c r="AB24" s="17">
        <v>6.541545E-2</v>
      </c>
      <c r="AC24" s="17">
        <v>0.63053180999999903</v>
      </c>
      <c r="AD24" s="17">
        <v>5.2858649999999903E-2</v>
      </c>
      <c r="AE24" s="17">
        <v>0.66669506000000001</v>
      </c>
      <c r="AF24" s="17">
        <v>0.24866479999999999</v>
      </c>
      <c r="AG24" s="17">
        <v>0.2743543</v>
      </c>
      <c r="AH24" s="17">
        <v>0.28741795999999897</v>
      </c>
      <c r="AI24" s="17">
        <v>8.7097789999999994E-2</v>
      </c>
      <c r="AJ24" s="17">
        <v>7.5637819999999995E-2</v>
      </c>
      <c r="AL24" s="17">
        <v>4.4276399900000003</v>
      </c>
      <c r="AM24" s="5"/>
      <c r="AN24" s="17">
        <v>4.2740390000000003E-2</v>
      </c>
      <c r="AO24" s="17">
        <v>1.1915928499999999</v>
      </c>
      <c r="AP24" s="17">
        <v>2.49884999999999E-3</v>
      </c>
      <c r="AQ24" s="5"/>
      <c r="AR24" s="5"/>
      <c r="AT24" s="17">
        <v>0</v>
      </c>
      <c r="AU24" s="17">
        <v>4.0909999999999898E-5</v>
      </c>
      <c r="AV24" s="17">
        <v>7.6530000000000001E-5</v>
      </c>
      <c r="AW24" s="17">
        <v>5.6801899999999999E-3</v>
      </c>
      <c r="AX24" s="17">
        <v>0.63269569999999997</v>
      </c>
      <c r="AY24" s="17">
        <v>6.3821953999999996</v>
      </c>
      <c r="AZ24" s="17">
        <v>5.2717979999999998E-2</v>
      </c>
      <c r="BA24" s="17">
        <v>4.3549560899999999</v>
      </c>
      <c r="BE24" s="17">
        <v>2.3642999999999901E-4</v>
      </c>
      <c r="BG24" s="17" t="s">
        <v>194</v>
      </c>
      <c r="BH24" s="17">
        <v>0</v>
      </c>
      <c r="BI24" s="17">
        <v>1.62663389918263E-4</v>
      </c>
      <c r="BJ24" s="17">
        <v>0</v>
      </c>
      <c r="BK24" s="17">
        <v>9.7920411364727702</v>
      </c>
      <c r="BL24" s="17">
        <v>0</v>
      </c>
      <c r="BM24" s="17">
        <v>3.4320376876369201</v>
      </c>
      <c r="BN24" s="17">
        <v>3.4320376876369201</v>
      </c>
      <c r="BO24" s="17">
        <v>1.2782607682005301E-2</v>
      </c>
      <c r="BP24" s="17">
        <v>0</v>
      </c>
      <c r="BQ24" s="17">
        <v>0.189424840233888</v>
      </c>
      <c r="BR24" s="17">
        <v>0.27258704795629302</v>
      </c>
      <c r="BS24" s="17">
        <v>9.9198879965690203</v>
      </c>
      <c r="BT24" s="17">
        <v>2.3642409460395E-4</v>
      </c>
      <c r="BU24" s="17">
        <v>1.5670275965827301E-2</v>
      </c>
      <c r="BV24" s="17">
        <v>3.3299296558775698E-2</v>
      </c>
      <c r="BW24" s="17">
        <v>0</v>
      </c>
      <c r="BX24" s="17">
        <v>2.65572633736228E-2</v>
      </c>
      <c r="BY24" s="17">
        <v>9.3408880145809305E-3</v>
      </c>
      <c r="BZ24" s="17">
        <v>2.95794757453187E-2</v>
      </c>
      <c r="CA24" s="17">
        <v>0.103145595442939</v>
      </c>
      <c r="CB24" s="17">
        <v>0</v>
      </c>
      <c r="CC24" s="17">
        <v>266.19957652973198</v>
      </c>
      <c r="CD24" s="17">
        <v>6.4177475840978701E-2</v>
      </c>
      <c r="CE24" s="17">
        <v>1.1978265433213699E-2</v>
      </c>
      <c r="CF24" s="17">
        <v>2.9326135646411702E-2</v>
      </c>
      <c r="CG24" s="17">
        <v>0</v>
      </c>
      <c r="CH24" s="17">
        <v>6.6470507396822906E-2</v>
      </c>
      <c r="CI24" s="17">
        <v>0.66669575691061</v>
      </c>
      <c r="CJ24" s="17">
        <v>6.8761935049553899E-2</v>
      </c>
      <c r="CK24" s="17">
        <v>0</v>
      </c>
      <c r="CL24" s="17">
        <v>8.7098512215668902E-2</v>
      </c>
      <c r="CM24" s="17">
        <v>4.2739871628306197E-2</v>
      </c>
      <c r="CN24" s="17">
        <v>6501.9823300715898</v>
      </c>
      <c r="CO24" s="17">
        <v>0</v>
      </c>
      <c r="CP24" s="17">
        <v>0</v>
      </c>
      <c r="CQ24" s="17">
        <v>15.9695613882219</v>
      </c>
      <c r="CR24" s="17">
        <v>26.986200706386601</v>
      </c>
      <c r="CS24" s="17">
        <v>0.50577183627192002</v>
      </c>
      <c r="CT24" s="17">
        <v>0.63269479169966203</v>
      </c>
      <c r="CU24" s="17">
        <v>11.456744176764699</v>
      </c>
      <c r="CV24" s="17">
        <v>0</v>
      </c>
      <c r="CW24" s="17">
        <v>0</v>
      </c>
      <c r="CX24" s="17">
        <v>28.164682028979001</v>
      </c>
      <c r="CY24" s="17">
        <v>28.164682028979001</v>
      </c>
      <c r="CZ24" s="17">
        <v>0</v>
      </c>
      <c r="DA24" s="17">
        <v>0</v>
      </c>
      <c r="DB24" s="17">
        <v>0.76281111349945097</v>
      </c>
      <c r="DC24" s="17">
        <v>6.3822106074643203</v>
      </c>
      <c r="DD24" s="17">
        <v>1.1984535706461699E-2</v>
      </c>
      <c r="DE24" s="17">
        <v>5.2063871628781302E-2</v>
      </c>
      <c r="DF24" s="17">
        <v>0</v>
      </c>
      <c r="DG24" s="17">
        <v>1.88244590431245</v>
      </c>
      <c r="DH24" s="17">
        <v>0</v>
      </c>
      <c r="DI24" s="17">
        <v>0</v>
      </c>
      <c r="DJ24" s="17">
        <v>6.6018896536792398E-3</v>
      </c>
      <c r="DK24" s="17">
        <v>0</v>
      </c>
      <c r="DL24" s="17">
        <v>0.16393827139433501</v>
      </c>
      <c r="DM24" s="17">
        <v>0.466593526855903</v>
      </c>
      <c r="DN24" s="17">
        <v>1.74433778505487E-2</v>
      </c>
      <c r="DO24" s="17">
        <v>3.5415284261479003E-2</v>
      </c>
      <c r="DP24" s="17">
        <v>0.24866566401913601</v>
      </c>
      <c r="DQ24" s="17">
        <v>5.2718558997003701E-2</v>
      </c>
      <c r="DR24" s="17">
        <v>0</v>
      </c>
      <c r="DS24" s="17">
        <v>0.286958022305768</v>
      </c>
      <c r="DT24" s="17">
        <v>546.40285758647599</v>
      </c>
      <c r="DU24" s="17">
        <v>0</v>
      </c>
      <c r="DV24" s="17">
        <v>0.11784120558335499</v>
      </c>
      <c r="DW24" s="17">
        <v>0.16957681513822301</v>
      </c>
      <c r="DX24" s="17">
        <v>341.03405427029702</v>
      </c>
      <c r="DY24" s="17">
        <v>12672.539342111</v>
      </c>
      <c r="DZ24" s="17">
        <v>1408.0600922144799</v>
      </c>
      <c r="EA24" s="17">
        <v>14080.599434325501</v>
      </c>
      <c r="EB24" s="17">
        <v>0</v>
      </c>
      <c r="EC24" s="17">
        <v>8.4075583525096196</v>
      </c>
      <c r="ED24" s="17">
        <v>0</v>
      </c>
      <c r="EE24" s="17">
        <v>2.4988265179294801E-3</v>
      </c>
      <c r="EF24" s="17">
        <v>0</v>
      </c>
      <c r="EG24" s="17">
        <v>0</v>
      </c>
      <c r="EH24" s="17">
        <v>0</v>
      </c>
      <c r="EI24" s="17">
        <v>0</v>
      </c>
      <c r="EJ24" s="5">
        <v>4.0910298971874499E-5</v>
      </c>
      <c r="EK24" s="5">
        <v>7.6530472726599403E-5</v>
      </c>
      <c r="EL24" s="17">
        <v>5.6801821566276698E-3</v>
      </c>
      <c r="EM24" s="17">
        <v>43.547560866753798</v>
      </c>
      <c r="EN24" s="17">
        <v>80.168524025952493</v>
      </c>
      <c r="EO24" s="17">
        <v>25.820291018834599</v>
      </c>
      <c r="EP24" s="17">
        <v>3.1894619976359802</v>
      </c>
      <c r="EQ24" s="17">
        <v>36.687095136894897</v>
      </c>
      <c r="ER24" s="17">
        <v>21.9486763824357</v>
      </c>
      <c r="ES24" s="17">
        <v>0</v>
      </c>
      <c r="ET24" s="17">
        <v>1.36811110512911E-3</v>
      </c>
      <c r="EU24" s="17">
        <v>7.1640184575760202</v>
      </c>
      <c r="EV24" s="17">
        <v>1200.62462210528</v>
      </c>
      <c r="EW24" s="17">
        <v>815.80388361431699</v>
      </c>
      <c r="EX24" s="17">
        <v>384.82073849096901</v>
      </c>
      <c r="EY24" s="17">
        <v>5.53344208667471E-2</v>
      </c>
      <c r="EZ24" s="17">
        <v>0.20978420480938201</v>
      </c>
      <c r="FA24" s="17">
        <v>432.53643956092702</v>
      </c>
      <c r="FB24" s="17">
        <v>0.132542281563297</v>
      </c>
      <c r="FC24" s="17">
        <v>23.25862495114</v>
      </c>
      <c r="FD24" s="17">
        <v>5.2987023436024598</v>
      </c>
      <c r="FE24" s="17">
        <v>1.63748311603035</v>
      </c>
      <c r="FF24" s="17">
        <v>58.243447852609997</v>
      </c>
      <c r="FG24" s="17">
        <v>7.5579361030881198E-2</v>
      </c>
      <c r="FH24" s="17">
        <v>10.309349864845601</v>
      </c>
      <c r="FI24" s="17">
        <v>71.962118712821507</v>
      </c>
      <c r="FJ24" s="17">
        <v>80.980827345561195</v>
      </c>
      <c r="FK24" s="17">
        <v>3.1314749642538899</v>
      </c>
      <c r="FL24" s="17">
        <v>0</v>
      </c>
      <c r="FM24" s="17">
        <v>5644.8411414938601</v>
      </c>
      <c r="FN24" s="17">
        <v>0.22255758478065299</v>
      </c>
      <c r="FO24" s="17">
        <v>4.3549734947438896</v>
      </c>
      <c r="FP24" s="17">
        <v>130.556223950131</v>
      </c>
      <c r="FQ24" s="17">
        <v>0</v>
      </c>
      <c r="FR24" s="17">
        <v>35.038208478250901</v>
      </c>
      <c r="FS24" s="17">
        <v>4.4276361567559901</v>
      </c>
      <c r="FT24" s="17">
        <v>0</v>
      </c>
      <c r="FU24" s="17">
        <v>331.39193204164502</v>
      </c>
      <c r="FV24" s="17">
        <v>1.19159272566233</v>
      </c>
      <c r="FW24" s="17">
        <v>106.19684979139601</v>
      </c>
      <c r="FY24" s="26">
        <f t="shared" si="0"/>
        <v>1.029095826712644</v>
      </c>
      <c r="FZ24" s="40">
        <f t="shared" si="1"/>
        <v>-2.7922067625187943E-7</v>
      </c>
      <c r="GA24" s="40">
        <f t="shared" si="2"/>
        <v>-3.0738029473089589E-7</v>
      </c>
      <c r="GB24" s="40">
        <f t="shared" si="3"/>
        <v>-2.8340933831783911E-7</v>
      </c>
      <c r="GC24" s="40">
        <f t="shared" si="4"/>
        <v>-2.8778737677783954E-7</v>
      </c>
      <c r="GD24" s="40">
        <f t="shared" si="5"/>
        <v>-2.5076569848915123E-7</v>
      </c>
      <c r="GE24" s="40">
        <f t="shared" si="6"/>
        <v>-3.3781207444604801E-7</v>
      </c>
      <c r="GF24" s="40">
        <f t="shared" si="7"/>
        <v>-2.1469544616894766E-7</v>
      </c>
      <c r="GG24" s="40">
        <f t="shared" si="8"/>
        <v>6.6327049932756772E-8</v>
      </c>
      <c r="GH24" s="40">
        <f t="shared" si="9"/>
        <v>5.2864111116168139E-7</v>
      </c>
      <c r="GI24" s="40">
        <f t="shared" si="10"/>
        <v>0</v>
      </c>
      <c r="GJ24" s="40">
        <f t="shared" si="11"/>
        <v>-3.0693966561756957E-7</v>
      </c>
      <c r="GK24" s="40">
        <f t="shared" si="12"/>
        <v>-1.0961231684911188E-6</v>
      </c>
      <c r="GL24" s="40">
        <f t="shared" si="13"/>
        <v>-1.5821104908989158E-6</v>
      </c>
      <c r="GM24" s="40">
        <f t="shared" si="14"/>
        <v>-1.755689006159954E-6</v>
      </c>
      <c r="GN24" s="40">
        <f t="shared" si="15"/>
        <v>-6.7419931738438037E-7</v>
      </c>
      <c r="GO24" s="40">
        <f t="shared" si="16"/>
        <v>2.3418348542255999E-5</v>
      </c>
      <c r="GP24" s="40">
        <f t="shared" si="17"/>
        <v>-5.9858496575326325E-6</v>
      </c>
      <c r="GQ24" s="40">
        <f t="shared" si="18"/>
        <v>0</v>
      </c>
      <c r="GR24" s="40">
        <f t="shared" si="19"/>
        <v>1.2366645499663926E-6</v>
      </c>
      <c r="GS24" s="40">
        <f t="shared" si="20"/>
        <v>-9.4181796529778764E-7</v>
      </c>
      <c r="GT24" s="40">
        <f t="shared" si="21"/>
        <v>-2.0867948241997298E-5</v>
      </c>
      <c r="GU24" s="40">
        <f t="shared" si="22"/>
        <v>0</v>
      </c>
      <c r="GV24" s="40">
        <f t="shared" si="23"/>
        <v>0</v>
      </c>
      <c r="GW24" s="40">
        <f t="shared" si="24"/>
        <v>0</v>
      </c>
      <c r="GX24" s="40">
        <f t="shared" si="25"/>
        <v>-6.0750580971189208E-8</v>
      </c>
      <c r="GY24" s="40">
        <f t="shared" si="26"/>
        <v>-6.405870548185553E-6</v>
      </c>
      <c r="GZ24" s="40">
        <f t="shared" si="27"/>
        <v>1.6333150228374768E-5</v>
      </c>
      <c r="HA24" s="40">
        <f t="shared" si="28"/>
        <v>-1.8634684034424458E-8</v>
      </c>
      <c r="HB24" s="40">
        <f t="shared" si="29"/>
        <v>2.2913993838894844E-7</v>
      </c>
      <c r="HC24" s="40">
        <f t="shared" si="30"/>
        <v>1.0453213947596173E-6</v>
      </c>
      <c r="HD24" s="40">
        <f t="shared" si="31"/>
        <v>3.4746338686272234E-6</v>
      </c>
      <c r="HE24" s="40">
        <f t="shared" si="32"/>
        <v>4.5939583617854746E-2</v>
      </c>
      <c r="HF24" s="40">
        <f t="shared" si="33"/>
        <v>2.1126577839007939E-7</v>
      </c>
      <c r="HG24" s="40">
        <f t="shared" si="34"/>
        <v>8.292009118807207E-6</v>
      </c>
      <c r="HH24" s="40">
        <f t="shared" si="35"/>
        <v>-7.7288014274864677E-4</v>
      </c>
      <c r="HI24" s="40">
        <f t="shared" si="36"/>
        <v>0</v>
      </c>
      <c r="HJ24" s="40">
        <f t="shared" si="37"/>
        <v>-8.6575331753871179E-7</v>
      </c>
      <c r="HK24" s="40">
        <f t="shared" si="38"/>
        <v>0</v>
      </c>
      <c r="HL24" s="40">
        <f t="shared" si="39"/>
        <v>-1.2128380059368703E-5</v>
      </c>
      <c r="HM24" s="40">
        <f t="shared" si="40"/>
        <v>-1.0434576704434055E-7</v>
      </c>
      <c r="HN24" s="40">
        <f t="shared" si="41"/>
        <v>-9.397150893350864E-6</v>
      </c>
      <c r="HO24" s="40">
        <f t="shared" si="42"/>
        <v>0</v>
      </c>
      <c r="HP24" s="40">
        <f t="shared" si="43"/>
        <v>0</v>
      </c>
      <c r="HQ24" s="40">
        <f t="shared" si="44"/>
        <v>0</v>
      </c>
      <c r="HR24" s="40">
        <f t="shared" si="45"/>
        <v>0</v>
      </c>
      <c r="HS24" s="40">
        <f t="shared" si="46"/>
        <v>7.3080389782669627E-6</v>
      </c>
      <c r="HT24" s="40">
        <f t="shared" si="47"/>
        <v>6.1770103149326894E-6</v>
      </c>
      <c r="HU24" s="40">
        <f t="shared" si="48"/>
        <v>-1.3808292205174129E-6</v>
      </c>
      <c r="HV24" s="40">
        <f t="shared" si="49"/>
        <v>-1.4356037791040289E-6</v>
      </c>
      <c r="HW24" s="40">
        <f t="shared" si="50"/>
        <v>2.3827951617886965E-6</v>
      </c>
      <c r="HX24" s="40">
        <f t="shared" si="51"/>
        <v>1.0982913300223129E-5</v>
      </c>
      <c r="HY24" s="40">
        <f t="shared" si="52"/>
        <v>3.9965371705207539E-6</v>
      </c>
      <c r="HZ24" s="40">
        <f t="shared" si="53"/>
        <v>0</v>
      </c>
      <c r="IA24" s="40">
        <f t="shared" si="54"/>
        <v>0</v>
      </c>
      <c r="IB24" s="40">
        <f t="shared" si="55"/>
        <v>0</v>
      </c>
      <c r="IC24" s="40">
        <f t="shared" si="56"/>
        <v>-2.4977355026904137E-5</v>
      </c>
    </row>
    <row r="25" spans="1:237" x14ac:dyDescent="0.25">
      <c r="A25" s="17" t="s">
        <v>195</v>
      </c>
      <c r="B25" s="15">
        <v>6909.7807000000003</v>
      </c>
      <c r="C25" s="15">
        <v>421.95272499999999</v>
      </c>
      <c r="D25" s="15">
        <v>16333.4292</v>
      </c>
      <c r="E25" s="15">
        <v>1858.1757</v>
      </c>
      <c r="F25" s="15">
        <v>1604.7745950000001</v>
      </c>
      <c r="G25" s="15">
        <v>3464.9337999999898</v>
      </c>
      <c r="H25" s="15">
        <v>530.99538500000006</v>
      </c>
      <c r="I25" s="17">
        <v>11.2451919099999</v>
      </c>
      <c r="J25" s="17">
        <v>1.85894191</v>
      </c>
      <c r="K25" s="17">
        <v>0.19409999999999999</v>
      </c>
      <c r="L25" s="17">
        <v>5.2834020000000002E-2</v>
      </c>
      <c r="M25" s="17">
        <v>5.2703814299999996</v>
      </c>
      <c r="N25" s="17">
        <v>3.65694999999999E-3</v>
      </c>
      <c r="O25" s="17">
        <v>9.9844999999999906E-2</v>
      </c>
      <c r="P25" s="17">
        <v>3.3199999999999903E-2</v>
      </c>
      <c r="Q25" s="17">
        <v>8.3458400000000002E-2</v>
      </c>
      <c r="R25" s="17">
        <v>0.14119999999999999</v>
      </c>
      <c r="T25" s="17">
        <v>4.2606999999999999E-2</v>
      </c>
      <c r="U25" s="17">
        <v>0.11998689999999999</v>
      </c>
      <c r="V25" s="17">
        <v>7.8E-2</v>
      </c>
      <c r="Y25" s="17">
        <v>1.4E-3</v>
      </c>
      <c r="Z25" s="17">
        <v>55.552319999999902</v>
      </c>
      <c r="AA25" s="17">
        <v>73.869200000000006</v>
      </c>
      <c r="AB25" s="17">
        <v>4.6699999999999998E-2</v>
      </c>
      <c r="AC25" s="17">
        <v>0.19120000000000001</v>
      </c>
      <c r="AD25" s="17">
        <v>0.73209999999999997</v>
      </c>
      <c r="AE25" s="17">
        <v>0.79620000000000002</v>
      </c>
      <c r="AF25" s="17">
        <v>22.202199999999898</v>
      </c>
      <c r="AG25" s="17">
        <v>0.455957629999999</v>
      </c>
      <c r="AH25" s="17">
        <v>0.38250000000000001</v>
      </c>
      <c r="AI25" s="17">
        <v>0.19550000000000001</v>
      </c>
      <c r="AJ25" s="17">
        <v>8.8629199999999894E-2</v>
      </c>
      <c r="AL25" s="17">
        <v>17.495159999999998</v>
      </c>
      <c r="AN25" s="17">
        <v>5.05438E-2</v>
      </c>
      <c r="AO25" s="17">
        <v>10.699469279999899</v>
      </c>
      <c r="AP25" s="17">
        <v>3.6936500000000001E-3</v>
      </c>
      <c r="AQ25" s="5"/>
      <c r="AT25" s="5"/>
      <c r="AU25" s="17">
        <v>2.0000000000000001E-4</v>
      </c>
      <c r="AV25" s="17">
        <v>2.0000000000000001E-4</v>
      </c>
      <c r="AW25" s="17">
        <v>0.274740289999999</v>
      </c>
      <c r="AX25" s="17">
        <v>4.3176871399999897</v>
      </c>
      <c r="AY25" s="17">
        <v>12.2902</v>
      </c>
      <c r="AZ25" s="17">
        <v>0.71499999999999997</v>
      </c>
      <c r="BA25" s="17">
        <v>1.6395999999999999</v>
      </c>
      <c r="BG25" s="17" t="s">
        <v>195</v>
      </c>
      <c r="BH25" s="17">
        <v>0.42728930426142397</v>
      </c>
      <c r="BI25" s="17">
        <v>3.6974309337791902</v>
      </c>
      <c r="BJ25" s="17">
        <v>0</v>
      </c>
      <c r="BK25" s="17">
        <v>1.85893306925097</v>
      </c>
      <c r="BL25" s="17">
        <v>0.19409995410550199</v>
      </c>
      <c r="BM25" s="17">
        <v>11.2451831658987</v>
      </c>
      <c r="BN25" s="17">
        <v>11.2451831658987</v>
      </c>
      <c r="BO25" s="17">
        <v>0.58686509282726196</v>
      </c>
      <c r="BP25" s="17">
        <v>9.8136697406685904</v>
      </c>
      <c r="BQ25" s="17">
        <v>2.16619333671224E-2</v>
      </c>
      <c r="BR25" s="17">
        <v>3.1172037684988101E-2</v>
      </c>
      <c r="BS25" s="17">
        <v>5.2703887782502603</v>
      </c>
      <c r="BT25" s="17">
        <v>0</v>
      </c>
      <c r="BU25" s="17">
        <v>1.1702374222967E-3</v>
      </c>
      <c r="BV25" s="17">
        <v>2.48671669910172E-3</v>
      </c>
      <c r="BW25" s="17">
        <v>1.4000067263016901E-3</v>
      </c>
      <c r="BX25" s="17">
        <v>9.9845498226100796E-2</v>
      </c>
      <c r="BY25" s="17">
        <v>7.9679852522876893E-3</v>
      </c>
      <c r="BZ25" s="17">
        <v>2.52319917530116E-2</v>
      </c>
      <c r="CA25" s="17">
        <v>8.3460690340261504E-2</v>
      </c>
      <c r="CB25" s="17">
        <v>0</v>
      </c>
      <c r="CC25" s="17">
        <v>826.24842092085203</v>
      </c>
      <c r="CD25" s="17">
        <v>0.14119791983882901</v>
      </c>
      <c r="CE25" s="17">
        <v>1.2356035302279701E-2</v>
      </c>
      <c r="CF25" s="17">
        <v>3.0250928754797301E-2</v>
      </c>
      <c r="CG25" s="17">
        <v>0</v>
      </c>
      <c r="CH25" s="17">
        <v>0.119984819390638</v>
      </c>
      <c r="CI25" s="17">
        <v>0.79620122213164901</v>
      </c>
      <c r="CJ25" s="17">
        <v>7.8000174119545698E-2</v>
      </c>
      <c r="CK25" s="17">
        <v>0</v>
      </c>
      <c r="CL25" s="17">
        <v>0.19549658055257699</v>
      </c>
      <c r="CM25" s="17">
        <v>5.0543976697145603E-2</v>
      </c>
      <c r="CN25" s="17">
        <v>6909.7792141540403</v>
      </c>
      <c r="CO25" s="17">
        <v>0</v>
      </c>
      <c r="CP25" s="17">
        <v>0</v>
      </c>
      <c r="CQ25" s="17">
        <v>10.810899243590301</v>
      </c>
      <c r="CR25" s="17">
        <v>48.517606450989298</v>
      </c>
      <c r="CS25" s="17">
        <v>1.51631543598802</v>
      </c>
      <c r="CT25" s="17">
        <v>4.3176855444707298</v>
      </c>
      <c r="CU25" s="17">
        <v>7.9844674206315496</v>
      </c>
      <c r="CV25" s="17">
        <v>0</v>
      </c>
      <c r="CW25" s="17">
        <v>0.24575859185419699</v>
      </c>
      <c r="CX25" s="17">
        <v>55.552341350585401</v>
      </c>
      <c r="CY25" s="17">
        <v>55.552341350585401</v>
      </c>
      <c r="CZ25" s="17">
        <v>1.1703725597261801E-2</v>
      </c>
      <c r="DA25" s="17">
        <v>0</v>
      </c>
      <c r="DB25" s="17">
        <v>73.869028601310305</v>
      </c>
      <c r="DC25" s="17">
        <v>12.2902024999054</v>
      </c>
      <c r="DD25" s="17">
        <v>2.5017977818735299E-2</v>
      </c>
      <c r="DE25" s="17">
        <v>2.0089267479563602E-2</v>
      </c>
      <c r="DF25" s="17">
        <v>0</v>
      </c>
      <c r="DG25" s="17">
        <v>0.94626276560773004</v>
      </c>
      <c r="DH25" s="17">
        <v>0.23398695392720301</v>
      </c>
      <c r="DI25" s="17">
        <v>5.8474521887476099E-3</v>
      </c>
      <c r="DJ25" s="17">
        <v>12.343371616284401</v>
      </c>
      <c r="DK25" s="17">
        <v>1.0944624504329299</v>
      </c>
      <c r="DL25" s="17">
        <v>4.9711969482586202E-2</v>
      </c>
      <c r="DM25" s="17">
        <v>0.14148781736090599</v>
      </c>
      <c r="DN25" s="17">
        <v>0.241592998977223</v>
      </c>
      <c r="DO25" s="17">
        <v>0.490507219757228</v>
      </c>
      <c r="DP25" s="17">
        <v>22.260849674924199</v>
      </c>
      <c r="DQ25" s="17">
        <v>0.71500011102035499</v>
      </c>
      <c r="DR25" s="17">
        <v>0</v>
      </c>
      <c r="DS25" s="17">
        <v>0.49339823889076101</v>
      </c>
      <c r="DT25" s="17">
        <v>421.95261671327899</v>
      </c>
      <c r="DU25" s="17">
        <v>0</v>
      </c>
      <c r="DV25" s="17">
        <v>0.15682498637939299</v>
      </c>
      <c r="DW25" s="17">
        <v>0.22567508620129201</v>
      </c>
      <c r="DX25" s="17">
        <v>423.27106001375199</v>
      </c>
      <c r="DY25" s="17">
        <v>14700.081691068201</v>
      </c>
      <c r="DZ25" s="17">
        <v>1633.3433192416301</v>
      </c>
      <c r="EA25" s="17">
        <v>16333.4250103099</v>
      </c>
      <c r="EB25" s="17">
        <v>3.50585344109966E-3</v>
      </c>
      <c r="EC25" s="17">
        <v>7.7272691296323099</v>
      </c>
      <c r="ED25" s="17">
        <v>0.233217970774591</v>
      </c>
      <c r="EE25" s="17">
        <v>3.69357157709838E-3</v>
      </c>
      <c r="EF25" s="17">
        <v>0</v>
      </c>
      <c r="EG25" s="17">
        <v>0</v>
      </c>
      <c r="EH25" s="17">
        <v>0</v>
      </c>
      <c r="EI25" s="17">
        <v>0</v>
      </c>
      <c r="EJ25" s="17">
        <v>1.9999988888705101E-4</v>
      </c>
      <c r="EK25" s="17">
        <v>1.99998912812711E-4</v>
      </c>
      <c r="EL25" s="17">
        <v>0.27473989005021698</v>
      </c>
      <c r="EM25" s="17">
        <v>13.045392841491999</v>
      </c>
      <c r="EN25" s="17">
        <v>116.877131534363</v>
      </c>
      <c r="EO25" s="17">
        <v>15.9469308913981</v>
      </c>
      <c r="EP25" s="17">
        <v>38.049621780699603</v>
      </c>
      <c r="EQ25" s="17">
        <v>93.744283458264803</v>
      </c>
      <c r="ER25" s="17">
        <v>20.410481595559801</v>
      </c>
      <c r="ES25" s="17">
        <v>2.33175975683019</v>
      </c>
      <c r="ET25" s="17">
        <v>1.59419230785341E-3</v>
      </c>
      <c r="EU25" s="17">
        <v>12.7260987976045</v>
      </c>
      <c r="EV25" s="17">
        <v>1858.1752265255</v>
      </c>
      <c r="EW25" s="17">
        <v>1604.7741732080899</v>
      </c>
      <c r="EX25" s="17">
        <v>253.40105331741501</v>
      </c>
      <c r="EY25" s="17">
        <v>9.3202688536516295E-2</v>
      </c>
      <c r="EZ25" s="17">
        <v>2.2225184488279599E-2</v>
      </c>
      <c r="FA25" s="17">
        <v>215.89951686381499</v>
      </c>
      <c r="FB25" s="17">
        <v>42.971408257411603</v>
      </c>
      <c r="FC25" s="17">
        <v>229.188727872572</v>
      </c>
      <c r="FD25" s="17">
        <v>54.826235442057502</v>
      </c>
      <c r="FE25" s="17">
        <v>29.239989488242198</v>
      </c>
      <c r="FF25" s="17">
        <v>572.97196473365398</v>
      </c>
      <c r="FG25" s="17">
        <v>8.8556605256920898E-2</v>
      </c>
      <c r="FH25" s="17">
        <v>21.823846310344098</v>
      </c>
      <c r="FI25" s="17">
        <v>40.894855418679697</v>
      </c>
      <c r="FJ25" s="17">
        <v>222.14239633902599</v>
      </c>
      <c r="FK25" s="17">
        <v>0.26908179775900098</v>
      </c>
      <c r="FL25" s="17">
        <v>0</v>
      </c>
      <c r="FM25" s="17">
        <v>3464.9322428055302</v>
      </c>
      <c r="FN25" s="17">
        <v>1.4077305718386799</v>
      </c>
      <c r="FO25" s="17">
        <v>1.6395877693899199</v>
      </c>
      <c r="FP25" s="17">
        <v>88.583833371142603</v>
      </c>
      <c r="FQ25" s="17">
        <v>4.0947693979679997E-2</v>
      </c>
      <c r="FR25" s="17">
        <v>16.885676759862498</v>
      </c>
      <c r="FS25" s="17">
        <v>17.495164539392501</v>
      </c>
      <c r="FT25" s="17">
        <v>4.7378002640321499</v>
      </c>
      <c r="FU25" s="17">
        <v>530.99518317754303</v>
      </c>
      <c r="FV25" s="17">
        <v>10.6994617274907</v>
      </c>
      <c r="FW25" s="17">
        <v>30.559184790037499</v>
      </c>
      <c r="FY25" s="26">
        <f t="shared" si="0"/>
        <v>0.79712787125646578</v>
      </c>
      <c r="FZ25" s="40">
        <f t="shared" si="1"/>
        <v>-2.1503518337498302E-7</v>
      </c>
      <c r="GA25" s="40">
        <f t="shared" si="2"/>
        <v>-2.5663235378229814E-7</v>
      </c>
      <c r="GB25" s="40">
        <f t="shared" si="3"/>
        <v>-2.5651013323322143E-7</v>
      </c>
      <c r="GC25" s="40">
        <f t="shared" si="4"/>
        <v>-2.548060982825996E-7</v>
      </c>
      <c r="GD25" s="40">
        <f t="shared" si="5"/>
        <v>-2.628356103710413E-7</v>
      </c>
      <c r="GE25" s="40">
        <f t="shared" si="6"/>
        <v>-4.4941535666999761E-7</v>
      </c>
      <c r="GF25" s="40">
        <f t="shared" si="7"/>
        <v>-3.8008326010077455E-7</v>
      </c>
      <c r="GG25" s="40">
        <f t="shared" si="8"/>
        <v>-7.7758576905903504E-7</v>
      </c>
      <c r="GH25" s="40">
        <f t="shared" si="9"/>
        <v>-4.7557962851884532E-6</v>
      </c>
      <c r="GI25" s="40">
        <f t="shared" si="10"/>
        <v>-2.3644769710208596E-7</v>
      </c>
      <c r="GJ25" s="40">
        <f t="shared" si="11"/>
        <v>-9.2644643543216619E-7</v>
      </c>
      <c r="GK25" s="40">
        <f t="shared" si="12"/>
        <v>1.3942539754127756E-6</v>
      </c>
      <c r="GL25" s="40">
        <f t="shared" si="13"/>
        <v>1.1270043150713302E-6</v>
      </c>
      <c r="GM25" s="40">
        <f t="shared" si="14"/>
        <v>4.9899955019236362E-6</v>
      </c>
      <c r="GN25" s="40">
        <f t="shared" si="15"/>
        <v>-6.9261146433257798E-7</v>
      </c>
      <c r="GO25" s="40">
        <f t="shared" si="16"/>
        <v>2.7442896838443396E-5</v>
      </c>
      <c r="GP25" s="40">
        <f t="shared" si="17"/>
        <v>-1.4732019624510379E-5</v>
      </c>
      <c r="GQ25" s="40">
        <f t="shared" si="18"/>
        <v>0</v>
      </c>
      <c r="GR25" s="40">
        <f t="shared" si="19"/>
        <v>-8.4359196843292367E-7</v>
      </c>
      <c r="GS25" s="40">
        <f t="shared" si="20"/>
        <v>-1.734030433316426E-5</v>
      </c>
      <c r="GT25" s="40">
        <f t="shared" si="21"/>
        <v>2.2323018679275382E-6</v>
      </c>
      <c r="GU25" s="40">
        <f t="shared" si="22"/>
        <v>0</v>
      </c>
      <c r="GV25" s="40">
        <f t="shared" si="23"/>
        <v>0</v>
      </c>
      <c r="GW25" s="40">
        <f t="shared" si="24"/>
        <v>4.8045012072206861E-6</v>
      </c>
      <c r="GX25" s="40">
        <f t="shared" si="25"/>
        <v>3.8433292252565992E-7</v>
      </c>
      <c r="GY25" s="40">
        <f t="shared" si="26"/>
        <v>-2.3202997961480348E-6</v>
      </c>
      <c r="GZ25" s="40">
        <f t="shared" si="27"/>
        <v>3.0783857651302076E-5</v>
      </c>
      <c r="HA25" s="40">
        <f t="shared" si="28"/>
        <v>-1.1148352918704131E-6</v>
      </c>
      <c r="HB25" s="40">
        <f t="shared" si="29"/>
        <v>2.9877673951139747E-7</v>
      </c>
      <c r="HC25" s="40">
        <f t="shared" si="30"/>
        <v>1.5349556003421634E-6</v>
      </c>
      <c r="HD25" s="40">
        <f t="shared" si="31"/>
        <v>2.6416154671294136E-3</v>
      </c>
      <c r="HE25" s="40">
        <f t="shared" si="32"/>
        <v>8.2114228225026273E-2</v>
      </c>
      <c r="HF25" s="40">
        <f t="shared" si="33"/>
        <v>1.8975342473774335E-7</v>
      </c>
      <c r="HG25" s="40">
        <f t="shared" si="34"/>
        <v>-1.7490779657390312E-5</v>
      </c>
      <c r="HH25" s="40">
        <f t="shared" si="35"/>
        <v>-8.1908381299838505E-4</v>
      </c>
      <c r="HI25" s="40">
        <f t="shared" si="36"/>
        <v>0</v>
      </c>
      <c r="HJ25" s="40">
        <f t="shared" si="37"/>
        <v>2.5946561807826438E-7</v>
      </c>
      <c r="HK25" s="40">
        <f t="shared" si="38"/>
        <v>0</v>
      </c>
      <c r="HL25" s="40">
        <f t="shared" si="39"/>
        <v>3.4959212722965034E-6</v>
      </c>
      <c r="HM25" s="40">
        <f t="shared" si="40"/>
        <v>-7.0587699274848391E-7</v>
      </c>
      <c r="HN25" s="40">
        <f t="shared" si="41"/>
        <v>-2.1231817205235194E-5</v>
      </c>
      <c r="HO25" s="40">
        <f t="shared" si="42"/>
        <v>0</v>
      </c>
      <c r="HP25" s="40">
        <f t="shared" si="43"/>
        <v>0</v>
      </c>
      <c r="HQ25" s="40">
        <f t="shared" si="44"/>
        <v>0</v>
      </c>
      <c r="HR25" s="40">
        <f t="shared" si="45"/>
        <v>0</v>
      </c>
      <c r="HS25" s="40">
        <f t="shared" si="46"/>
        <v>-5.5556474500592472E-7</v>
      </c>
      <c r="HT25" s="40">
        <f t="shared" si="47"/>
        <v>-5.4359364450343953E-6</v>
      </c>
      <c r="HU25" s="40">
        <f t="shared" si="48"/>
        <v>-1.4557376423205923E-6</v>
      </c>
      <c r="HV25" s="40">
        <f t="shared" si="49"/>
        <v>-3.6953331913334043E-7</v>
      </c>
      <c r="HW25" s="40">
        <f t="shared" si="50"/>
        <v>2.0340640503276554E-7</v>
      </c>
      <c r="HX25" s="40">
        <f t="shared" si="51"/>
        <v>1.552732238046268E-7</v>
      </c>
      <c r="HY25" s="40">
        <f t="shared" si="52"/>
        <v>-7.4595084655062225E-6</v>
      </c>
      <c r="HZ25" s="40">
        <f t="shared" si="53"/>
        <v>0</v>
      </c>
      <c r="IA25" s="40">
        <f t="shared" si="54"/>
        <v>0</v>
      </c>
      <c r="IB25" s="40">
        <f t="shared" si="55"/>
        <v>0</v>
      </c>
      <c r="IC25" s="40">
        <f t="shared" si="56"/>
        <v>0</v>
      </c>
    </row>
    <row r="26" spans="1:237" x14ac:dyDescent="0.25">
      <c r="A26" s="17" t="s">
        <v>196</v>
      </c>
      <c r="B26" s="15">
        <v>17385.415499999999</v>
      </c>
      <c r="C26" s="15">
        <v>276.31319999999999</v>
      </c>
      <c r="D26" s="15">
        <v>48203.589599999897</v>
      </c>
      <c r="E26" s="15">
        <v>5081.9116540000005</v>
      </c>
      <c r="F26" s="15">
        <v>3646.65410599999</v>
      </c>
      <c r="G26" s="15">
        <v>95509.891299999901</v>
      </c>
      <c r="H26" s="15">
        <v>1026.0827999999999</v>
      </c>
      <c r="I26" s="17">
        <v>1.54110692999999</v>
      </c>
      <c r="J26" s="17">
        <v>0.34725055999999999</v>
      </c>
      <c r="K26" s="17">
        <v>1.8431299999999999</v>
      </c>
      <c r="L26" s="17">
        <v>0.11702496999999901</v>
      </c>
      <c r="M26" s="17">
        <v>1.9659304</v>
      </c>
      <c r="N26" s="17">
        <v>6.9278699999999896E-3</v>
      </c>
      <c r="O26" s="17">
        <v>1.0525E-2</v>
      </c>
      <c r="P26" s="17">
        <v>0.21984862999999899</v>
      </c>
      <c r="Q26" s="17">
        <v>7.0000000000000001E-3</v>
      </c>
      <c r="R26" s="17">
        <v>7.0000000000000001E-3</v>
      </c>
      <c r="T26" s="17">
        <v>7.6830609999999994E-2</v>
      </c>
      <c r="U26" s="17">
        <v>1.55E-2</v>
      </c>
      <c r="V26" s="17">
        <v>1.2E-2</v>
      </c>
      <c r="W26" s="17">
        <v>1.4999999999999999E-4</v>
      </c>
      <c r="Y26" s="17">
        <v>2.2995000000000002E-2</v>
      </c>
      <c r="Z26" s="17">
        <v>26.437662849999999</v>
      </c>
      <c r="AA26" s="17">
        <v>129.56723</v>
      </c>
      <c r="AB26" s="17">
        <v>0.203209999999999</v>
      </c>
      <c r="AC26" s="17">
        <v>0.42059141999999899</v>
      </c>
      <c r="AD26" s="17">
        <v>0.84215042999999901</v>
      </c>
      <c r="AE26" s="17">
        <v>3.6095199999999998</v>
      </c>
      <c r="AG26" s="17">
        <v>7.1565870000000004E-2</v>
      </c>
      <c r="AH26" s="17">
        <v>0.73677578999999904</v>
      </c>
      <c r="AI26" s="17">
        <v>2.5000000000000001E-3</v>
      </c>
      <c r="AL26" s="17">
        <v>4.01278881</v>
      </c>
      <c r="AN26" s="17">
        <v>5.475E-2</v>
      </c>
      <c r="AO26" s="17">
        <v>1.87785335999999</v>
      </c>
      <c r="AP26" s="17">
        <v>1.1059E-4</v>
      </c>
      <c r="AU26" s="5">
        <v>2.6099999999999898E-6</v>
      </c>
      <c r="AV26" s="5">
        <v>2.4299999999999899E-6</v>
      </c>
      <c r="AW26" s="17">
        <v>6.1142849999999999E-2</v>
      </c>
      <c r="AX26" s="17">
        <v>0.93700054999999904</v>
      </c>
      <c r="AY26" s="17">
        <v>4.8867353999999903</v>
      </c>
      <c r="BA26" s="17">
        <v>6.0000000000000001E-3</v>
      </c>
      <c r="BE26" s="5">
        <v>3.4999999999999998E-7</v>
      </c>
      <c r="BG26" s="17" t="s">
        <v>196</v>
      </c>
      <c r="BH26" s="17">
        <v>0</v>
      </c>
      <c r="BI26" s="17">
        <v>0</v>
      </c>
      <c r="BJ26" s="17">
        <v>0</v>
      </c>
      <c r="BK26" s="17">
        <v>0.34724978846878102</v>
      </c>
      <c r="BL26" s="17">
        <v>1.84313060544875</v>
      </c>
      <c r="BM26" s="17">
        <v>1.54110600068793</v>
      </c>
      <c r="BN26" s="17">
        <v>1.54110600068793</v>
      </c>
      <c r="BO26" s="17">
        <v>6.0533494832917204E-3</v>
      </c>
      <c r="BP26" s="17">
        <v>0</v>
      </c>
      <c r="BQ26" s="17">
        <v>4.7980240202825201E-2</v>
      </c>
      <c r="BR26" s="17">
        <v>6.9044685417871093E-2</v>
      </c>
      <c r="BS26" s="17">
        <v>1.96592965218646</v>
      </c>
      <c r="BT26" s="5">
        <v>3.5000034546030499E-7</v>
      </c>
      <c r="BU26" s="17">
        <v>2.2169044981281498E-3</v>
      </c>
      <c r="BV26" s="17">
        <v>4.7109357470042799E-3</v>
      </c>
      <c r="BW26" s="17">
        <v>2.2994822875626701E-2</v>
      </c>
      <c r="BX26" s="17">
        <v>1.05249955632629E-2</v>
      </c>
      <c r="BY26" s="17">
        <v>5.2763709259693897E-2</v>
      </c>
      <c r="BZ26" s="17">
        <v>0.16708491608189899</v>
      </c>
      <c r="CA26" s="17">
        <v>6.99996882181115E-3</v>
      </c>
      <c r="CB26" s="17">
        <v>0</v>
      </c>
      <c r="CC26" s="17">
        <v>165.239158128501</v>
      </c>
      <c r="CD26" s="17">
        <v>7.00000855614746E-3</v>
      </c>
      <c r="CE26" s="17">
        <v>2.2280882591929899E-2</v>
      </c>
      <c r="CF26" s="17">
        <v>5.4549711347068097E-2</v>
      </c>
      <c r="CG26" s="17">
        <v>0</v>
      </c>
      <c r="CH26" s="17">
        <v>1.5500193172756801E-2</v>
      </c>
      <c r="CI26" s="17">
        <v>3.60952017720503</v>
      </c>
      <c r="CJ26" s="17">
        <v>1.19999078834003E-2</v>
      </c>
      <c r="CK26" s="17">
        <v>0</v>
      </c>
      <c r="CL26" s="17">
        <v>2.5000035742652198E-3</v>
      </c>
      <c r="CM26" s="17">
        <v>5.4749998622111301E-2</v>
      </c>
      <c r="CN26" s="17">
        <v>17385.411803162799</v>
      </c>
      <c r="CO26" s="17">
        <v>1.50006040826292E-4</v>
      </c>
      <c r="CP26" s="17">
        <v>0</v>
      </c>
      <c r="CQ26" s="17">
        <v>1.39408287624355</v>
      </c>
      <c r="CR26" s="17">
        <v>28.854686177764599</v>
      </c>
      <c r="CS26" s="17">
        <v>0.59164905540278601</v>
      </c>
      <c r="CT26" s="17">
        <v>0.93699967086158298</v>
      </c>
      <c r="CU26" s="17">
        <v>0</v>
      </c>
      <c r="CV26" s="17">
        <v>0</v>
      </c>
      <c r="CW26" s="17">
        <v>0</v>
      </c>
      <c r="CX26" s="17">
        <v>26.437653455419198</v>
      </c>
      <c r="CY26" s="17">
        <v>26.437653455419198</v>
      </c>
      <c r="CZ26" s="17">
        <v>0</v>
      </c>
      <c r="DA26" s="17">
        <v>0</v>
      </c>
      <c r="DB26" s="17">
        <v>129.56718027530701</v>
      </c>
      <c r="DC26" s="17">
        <v>4.8867320439841899</v>
      </c>
      <c r="DD26" s="17">
        <v>5.3268315039770697E-2</v>
      </c>
      <c r="DE26" s="17">
        <v>0.14895503545060301</v>
      </c>
      <c r="DF26" s="17">
        <v>0</v>
      </c>
      <c r="DG26" s="17">
        <v>8.22391811600877</v>
      </c>
      <c r="DH26" s="17">
        <v>0</v>
      </c>
      <c r="DI26" s="17">
        <v>0</v>
      </c>
      <c r="DJ26" s="17">
        <v>3.1264045310373401E-3</v>
      </c>
      <c r="DK26" s="17">
        <v>0</v>
      </c>
      <c r="DL26" s="17">
        <v>0.109353706468581</v>
      </c>
      <c r="DM26" s="17">
        <v>0.31123747978196198</v>
      </c>
      <c r="DN26" s="17">
        <v>0.27790959226706702</v>
      </c>
      <c r="DO26" s="17">
        <v>0.56424062910321404</v>
      </c>
      <c r="DP26" s="17">
        <v>0</v>
      </c>
      <c r="DQ26" s="17">
        <v>0</v>
      </c>
      <c r="DR26" s="17">
        <v>0</v>
      </c>
      <c r="DS26" s="17">
        <v>7.7534469479652299E-2</v>
      </c>
      <c r="DT26" s="17">
        <v>276.313108943906</v>
      </c>
      <c r="DU26" s="17">
        <v>0</v>
      </c>
      <c r="DV26" s="17">
        <v>0.30207789262648699</v>
      </c>
      <c r="DW26" s="17">
        <v>0.43469778359452499</v>
      </c>
      <c r="DX26" s="17">
        <v>1038.1748103381301</v>
      </c>
      <c r="DY26" s="17">
        <v>43383.215885165198</v>
      </c>
      <c r="DZ26" s="17">
        <v>4820.3570967243704</v>
      </c>
      <c r="EA26" s="17">
        <v>48203.5729818896</v>
      </c>
      <c r="EB26" s="17">
        <v>0</v>
      </c>
      <c r="EC26" s="17">
        <v>27.848418536449099</v>
      </c>
      <c r="ED26" s="17">
        <v>0</v>
      </c>
      <c r="EE26" s="17">
        <v>1.1058681751576599E-4</v>
      </c>
      <c r="EF26" s="17">
        <v>0</v>
      </c>
      <c r="EG26" s="17">
        <v>0</v>
      </c>
      <c r="EH26" s="17">
        <v>0</v>
      </c>
      <c r="EI26" s="17">
        <v>0</v>
      </c>
      <c r="EJ26" s="5">
        <v>2.6099630338041299E-6</v>
      </c>
      <c r="EK26" s="5">
        <v>2.4299874897296802E-6</v>
      </c>
      <c r="EL26" s="17">
        <v>6.1142860035983598E-2</v>
      </c>
      <c r="EM26" s="17">
        <v>207.82617236021301</v>
      </c>
      <c r="EN26" s="17">
        <v>295.121148577094</v>
      </c>
      <c r="EO26" s="17">
        <v>121.32587883545</v>
      </c>
      <c r="EP26" s="17">
        <v>6.9871938485475296</v>
      </c>
      <c r="EQ26" s="17">
        <v>168.85377868229301</v>
      </c>
      <c r="ER26" s="17">
        <v>103.612435457177</v>
      </c>
      <c r="ES26" s="17">
        <v>0</v>
      </c>
      <c r="ET26" s="17">
        <v>9.8964017503673594E-4</v>
      </c>
      <c r="EU26" s="17">
        <v>16.711098008495298</v>
      </c>
      <c r="EV26" s="17">
        <v>5081.9103517024896</v>
      </c>
      <c r="EW26" s="17">
        <v>3646.6530910917299</v>
      </c>
      <c r="EX26" s="17">
        <v>1435.2572606107501</v>
      </c>
      <c r="EY26" s="17">
        <v>0</v>
      </c>
      <c r="EZ26" s="17">
        <v>0.98078266286986604</v>
      </c>
      <c r="FA26" s="17">
        <v>2026.9587556572999</v>
      </c>
      <c r="FB26" s="17">
        <v>0</v>
      </c>
      <c r="FC26" s="17">
        <v>76.035626975656399</v>
      </c>
      <c r="FD26" s="17">
        <v>19.797152165004899</v>
      </c>
      <c r="FE26" s="17">
        <v>6.1529922696359298</v>
      </c>
      <c r="FF26" s="17">
        <v>190.835814481543</v>
      </c>
      <c r="FG26" s="17">
        <v>0</v>
      </c>
      <c r="FH26" s="17">
        <v>20.909944629469699</v>
      </c>
      <c r="FI26" s="17">
        <v>316.02970163145301</v>
      </c>
      <c r="FJ26" s="17">
        <v>369.61766647249198</v>
      </c>
      <c r="FK26" s="17">
        <v>14.928041583596199</v>
      </c>
      <c r="FL26" s="17">
        <v>0</v>
      </c>
      <c r="FM26" s="17">
        <v>95509.864833500294</v>
      </c>
      <c r="FN26" s="17">
        <v>1.8290344230702801E-2</v>
      </c>
      <c r="FO26" s="17">
        <v>6.0000009625455096E-3</v>
      </c>
      <c r="FP26" s="17">
        <v>2337.5940835368701</v>
      </c>
      <c r="FQ26" s="17">
        <v>0</v>
      </c>
      <c r="FR26" s="17">
        <v>151.349620041712</v>
      </c>
      <c r="FS26" s="17">
        <v>4.0127878194291204</v>
      </c>
      <c r="FT26" s="17">
        <v>0</v>
      </c>
      <c r="FU26" s="17">
        <v>1026.0825090021999</v>
      </c>
      <c r="FV26" s="17">
        <v>1.877852156843</v>
      </c>
      <c r="FW26" s="17">
        <v>467.96688695604701</v>
      </c>
      <c r="FY26" s="26">
        <f t="shared" si="0"/>
        <v>1.0117849210271495</v>
      </c>
      <c r="FZ26" s="40">
        <f t="shared" si="1"/>
        <v>-2.1264014084393684E-7</v>
      </c>
      <c r="GA26" s="40">
        <f t="shared" si="2"/>
        <v>-3.2953942841980516E-7</v>
      </c>
      <c r="GB26" s="40">
        <f t="shared" si="3"/>
        <v>-3.4474839810920354E-7</v>
      </c>
      <c r="GC26" s="40">
        <f t="shared" si="4"/>
        <v>-2.5626134405975717E-7</v>
      </c>
      <c r="GD26" s="40">
        <f t="shared" si="5"/>
        <v>-2.7831218166095091E-7</v>
      </c>
      <c r="GE26" s="40">
        <f t="shared" si="6"/>
        <v>-2.771074204605769E-7</v>
      </c>
      <c r="GF26" s="40">
        <f t="shared" si="7"/>
        <v>-2.8360069966421806E-7</v>
      </c>
      <c r="GG26" s="40">
        <f t="shared" si="8"/>
        <v>-6.0301595034150339E-7</v>
      </c>
      <c r="GH26" s="40">
        <f t="shared" si="9"/>
        <v>-2.2218285809768729E-6</v>
      </c>
      <c r="GI26" s="40">
        <f t="shared" si="10"/>
        <v>3.284894445991307E-7</v>
      </c>
      <c r="GJ26" s="40">
        <f t="shared" si="11"/>
        <v>-3.7922934485653675E-7</v>
      </c>
      <c r="GK26" s="40">
        <f t="shared" si="12"/>
        <v>-3.8038657929129554E-7</v>
      </c>
      <c r="GL26" s="40">
        <f t="shared" si="13"/>
        <v>-4.2949517759861704E-6</v>
      </c>
      <c r="GM26" s="40">
        <f t="shared" si="14"/>
        <v>-4.2154271726739264E-7</v>
      </c>
      <c r="GN26" s="40">
        <f t="shared" si="15"/>
        <v>-2.1189152305869673E-8</v>
      </c>
      <c r="GO26" s="40">
        <f t="shared" si="16"/>
        <v>-4.4540269785889711E-6</v>
      </c>
      <c r="GP26" s="40">
        <f t="shared" si="17"/>
        <v>1.2223067799725849E-6</v>
      </c>
      <c r="GQ26" s="40">
        <f t="shared" si="18"/>
        <v>0</v>
      </c>
      <c r="GR26" s="40">
        <f t="shared" si="19"/>
        <v>-2.0904431190352427E-7</v>
      </c>
      <c r="GS26" s="40">
        <f t="shared" si="20"/>
        <v>1.2462758503286884E-5</v>
      </c>
      <c r="GT26" s="40">
        <f t="shared" si="21"/>
        <v>-7.6763833083773793E-6</v>
      </c>
      <c r="GU26" s="40">
        <f t="shared" si="22"/>
        <v>4.0272175280086794E-5</v>
      </c>
      <c r="GV26" s="40">
        <f t="shared" si="23"/>
        <v>0</v>
      </c>
      <c r="GW26" s="40">
        <f t="shared" si="24"/>
        <v>-7.7027342161497516E-6</v>
      </c>
      <c r="GX26" s="40">
        <f t="shared" si="25"/>
        <v>-3.553483851316938E-7</v>
      </c>
      <c r="GY26" s="40">
        <f t="shared" si="26"/>
        <v>-3.8377522607656681E-7</v>
      </c>
      <c r="GZ26" s="40">
        <f t="shared" si="27"/>
        <v>1.4717117324228349E-5</v>
      </c>
      <c r="HA26" s="40">
        <f t="shared" si="28"/>
        <v>-5.5576372911601384E-7</v>
      </c>
      <c r="HB26" s="40">
        <f t="shared" si="29"/>
        <v>-2.477345026659862E-7</v>
      </c>
      <c r="HC26" s="40">
        <f t="shared" si="30"/>
        <v>4.9093793691440909E-8</v>
      </c>
      <c r="HD26" s="40">
        <f t="shared" si="31"/>
        <v>0</v>
      </c>
      <c r="HE26" s="40">
        <f t="shared" si="32"/>
        <v>8.3400082744083101E-2</v>
      </c>
      <c r="HF26" s="40">
        <f t="shared" si="33"/>
        <v>-1.5442823794443107E-7</v>
      </c>
      <c r="HG26" s="40">
        <f t="shared" si="34"/>
        <v>1.4297060878937229E-6</v>
      </c>
      <c r="HH26" s="40">
        <f t="shared" si="35"/>
        <v>0</v>
      </c>
      <c r="HI26" s="40">
        <f t="shared" si="36"/>
        <v>0</v>
      </c>
      <c r="HJ26" s="40">
        <f t="shared" si="37"/>
        <v>-2.4685347932485644E-7</v>
      </c>
      <c r="HK26" s="40">
        <f t="shared" si="38"/>
        <v>0</v>
      </c>
      <c r="HL26" s="40">
        <f t="shared" si="39"/>
        <v>-2.5166916876207739E-8</v>
      </c>
      <c r="HM26" s="40">
        <f t="shared" si="40"/>
        <v>-6.4070870264186322E-7</v>
      </c>
      <c r="HN26" s="40">
        <f t="shared" si="41"/>
        <v>-2.8777323754426028E-5</v>
      </c>
      <c r="HO26" s="40">
        <f t="shared" si="42"/>
        <v>0</v>
      </c>
      <c r="HP26" s="40">
        <f t="shared" si="43"/>
        <v>0</v>
      </c>
      <c r="HQ26" s="40">
        <f t="shared" si="44"/>
        <v>0</v>
      </c>
      <c r="HR26" s="40">
        <f t="shared" si="45"/>
        <v>0</v>
      </c>
      <c r="HS26" s="40">
        <f t="shared" si="46"/>
        <v>-1.4163293432913035E-5</v>
      </c>
      <c r="HT26" s="40">
        <f t="shared" si="47"/>
        <v>-5.148259386693328E-6</v>
      </c>
      <c r="HU26" s="40">
        <f t="shared" si="48"/>
        <v>1.6413993786225243E-7</v>
      </c>
      <c r="HV26" s="40">
        <f t="shared" si="49"/>
        <v>-9.3824749202716401E-7</v>
      </c>
      <c r="HW26" s="40">
        <f t="shared" si="50"/>
        <v>-6.8676028588962131E-7</v>
      </c>
      <c r="HX26" s="40">
        <f t="shared" si="51"/>
        <v>0</v>
      </c>
      <c r="HY26" s="40">
        <f t="shared" si="52"/>
        <v>1.6042425157389295E-7</v>
      </c>
      <c r="HZ26" s="40">
        <f t="shared" si="53"/>
        <v>0</v>
      </c>
      <c r="IA26" s="40">
        <f t="shared" si="54"/>
        <v>0</v>
      </c>
      <c r="IB26" s="40">
        <f t="shared" si="55"/>
        <v>0</v>
      </c>
      <c r="IC26" s="40">
        <f t="shared" si="56"/>
        <v>9.8702944286081852E-7</v>
      </c>
    </row>
    <row r="27" spans="1:237" x14ac:dyDescent="0.25">
      <c r="A27" s="17" t="s">
        <v>197</v>
      </c>
      <c r="B27" s="15">
        <v>1813.6543999999999</v>
      </c>
      <c r="C27" s="15">
        <v>0.18869999999999901</v>
      </c>
      <c r="D27" s="15">
        <v>10460.213299999999</v>
      </c>
      <c r="E27" s="15">
        <v>1563.3966109999999</v>
      </c>
      <c r="F27" s="15">
        <v>1299.845219</v>
      </c>
      <c r="G27" s="15">
        <v>7754.8361999999997</v>
      </c>
      <c r="H27" s="15">
        <v>230.39419999999899</v>
      </c>
      <c r="I27" s="17">
        <v>0.12902657000000001</v>
      </c>
      <c r="J27" s="17">
        <v>2.0644139999999901E-2</v>
      </c>
      <c r="L27" s="17">
        <v>1.0499999999999999E-6</v>
      </c>
      <c r="M27" s="17">
        <v>4.2611799999999998E-2</v>
      </c>
      <c r="N27" s="17">
        <v>7.8999999999999995E-7</v>
      </c>
      <c r="O27" s="5"/>
      <c r="P27" s="17">
        <v>1.13E-6</v>
      </c>
      <c r="Z27" s="17">
        <v>2.3111071600000002</v>
      </c>
      <c r="AA27" s="17">
        <v>3.8100000000000002E-2</v>
      </c>
      <c r="AB27" s="17">
        <v>3.7690189999999998E-2</v>
      </c>
      <c r="AC27" s="17">
        <v>0.33429999999999999</v>
      </c>
      <c r="AG27" s="17">
        <v>6.6841799999999996E-3</v>
      </c>
      <c r="AH27" s="17">
        <v>7.8999999999999995E-7</v>
      </c>
      <c r="AL27" s="17">
        <v>0.41933594999999901</v>
      </c>
      <c r="AO27" s="17">
        <v>0.20644266999999999</v>
      </c>
      <c r="AU27" s="5">
        <v>0</v>
      </c>
      <c r="AV27" s="5">
        <v>0</v>
      </c>
      <c r="AW27" s="17">
        <v>1.1949E-3</v>
      </c>
      <c r="AX27" s="17">
        <v>0.10322148</v>
      </c>
      <c r="BE27" s="5">
        <v>0</v>
      </c>
      <c r="BG27" s="17" t="s">
        <v>197</v>
      </c>
      <c r="BH27" s="17">
        <v>0</v>
      </c>
      <c r="BI27" s="17">
        <v>0</v>
      </c>
      <c r="BJ27" s="17">
        <v>0</v>
      </c>
      <c r="BK27" s="17">
        <v>2.0644176565172E-2</v>
      </c>
      <c r="BL27" s="17">
        <v>0</v>
      </c>
      <c r="BM27" s="17">
        <v>0.12902638530576199</v>
      </c>
      <c r="BN27" s="17">
        <v>0.12902638530576199</v>
      </c>
      <c r="BO27" s="17">
        <v>3.59612130987615E-4</v>
      </c>
      <c r="BP27" s="17">
        <v>0</v>
      </c>
      <c r="BQ27" s="5">
        <v>4.3049829968529001E-7</v>
      </c>
      <c r="BR27" s="5">
        <v>6.1949988150156701E-7</v>
      </c>
      <c r="BS27" s="17">
        <v>4.2611735705054998E-2</v>
      </c>
      <c r="BT27" s="17">
        <v>0</v>
      </c>
      <c r="BU27" s="5">
        <v>2.5280102735384701E-7</v>
      </c>
      <c r="BV27" s="5">
        <v>5.3719516967321995E-7</v>
      </c>
      <c r="BW27" s="17">
        <v>0</v>
      </c>
      <c r="BX27" s="17">
        <v>0</v>
      </c>
      <c r="BY27" s="5">
        <v>2.7120025132690602E-7</v>
      </c>
      <c r="BZ27" s="5">
        <v>8.5879208761167704E-7</v>
      </c>
      <c r="CA27" s="17">
        <v>0</v>
      </c>
      <c r="CB27" s="17">
        <v>0</v>
      </c>
      <c r="CC27" s="17">
        <v>75.096080810841698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1813.6543477232799</v>
      </c>
      <c r="CO27" s="17">
        <v>0</v>
      </c>
      <c r="CP27" s="17">
        <v>0</v>
      </c>
      <c r="CQ27" s="17">
        <v>7.1690084595972197</v>
      </c>
      <c r="CR27" s="17">
        <v>6.5311580140713099</v>
      </c>
      <c r="CS27" s="17">
        <v>0.50297716358990496</v>
      </c>
      <c r="CT27" s="17">
        <v>0.1032212932379</v>
      </c>
      <c r="CU27" s="17">
        <v>0</v>
      </c>
      <c r="CV27" s="17">
        <v>0</v>
      </c>
      <c r="CW27" s="17">
        <v>0</v>
      </c>
      <c r="CX27" s="17">
        <v>2.31110923467826</v>
      </c>
      <c r="CY27" s="17">
        <v>2.31110923467826</v>
      </c>
      <c r="CZ27" s="17">
        <v>0</v>
      </c>
      <c r="DA27" s="17">
        <v>0</v>
      </c>
      <c r="DB27" s="17">
        <v>3.8099983829400497E-2</v>
      </c>
      <c r="DC27" s="17">
        <v>0</v>
      </c>
      <c r="DD27" s="17">
        <v>1.5076093668985199E-2</v>
      </c>
      <c r="DE27" s="17">
        <v>1.8845300066272001E-2</v>
      </c>
      <c r="DF27" s="17">
        <v>0</v>
      </c>
      <c r="DG27" s="17">
        <v>1.8175242156426801</v>
      </c>
      <c r="DH27" s="17">
        <v>0</v>
      </c>
      <c r="DI27" s="17">
        <v>0</v>
      </c>
      <c r="DJ27" s="17">
        <v>1.8573117108962301E-4</v>
      </c>
      <c r="DK27" s="17">
        <v>0</v>
      </c>
      <c r="DL27" s="17">
        <v>8.6917974834239894E-2</v>
      </c>
      <c r="DM27" s="17">
        <v>0.247381912178883</v>
      </c>
      <c r="DN27" s="17">
        <v>0</v>
      </c>
      <c r="DO27" s="17">
        <v>0</v>
      </c>
      <c r="DP27" s="17">
        <v>0</v>
      </c>
      <c r="DQ27" s="17">
        <v>0</v>
      </c>
      <c r="DR27" s="17">
        <v>0</v>
      </c>
      <c r="DS27" s="17">
        <v>7.0386914215194397E-3</v>
      </c>
      <c r="DT27" s="17">
        <v>0.18869993816035299</v>
      </c>
      <c r="DU27" s="17">
        <v>0</v>
      </c>
      <c r="DV27" s="5">
        <v>3.23903173002198E-7</v>
      </c>
      <c r="DW27" s="5">
        <v>4.6610900753429502E-7</v>
      </c>
      <c r="DX27" s="17">
        <v>228.858418912481</v>
      </c>
      <c r="DY27" s="17">
        <v>9414.1879000093795</v>
      </c>
      <c r="DZ27" s="17">
        <v>1046.021183326</v>
      </c>
      <c r="EA27" s="17">
        <v>10460.2090833353</v>
      </c>
      <c r="EB27" s="17">
        <v>0</v>
      </c>
      <c r="EC27" s="17">
        <v>6.0212988219132697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1.19490592988199E-3</v>
      </c>
      <c r="EM27" s="17">
        <v>76.058126742832997</v>
      </c>
      <c r="EN27" s="17">
        <v>62.291038617631997</v>
      </c>
      <c r="EO27" s="17">
        <v>44.193385624759003</v>
      </c>
      <c r="EP27" s="17">
        <v>1.6220650469419</v>
      </c>
      <c r="EQ27" s="17">
        <v>56.400776893973102</v>
      </c>
      <c r="ER27" s="17">
        <v>37.515284264650198</v>
      </c>
      <c r="ES27" s="17">
        <v>0</v>
      </c>
      <c r="ET27" s="17">
        <v>3.7690139118332E-3</v>
      </c>
      <c r="EU27" s="17">
        <v>6.0106761931442803</v>
      </c>
      <c r="EV27" s="17">
        <v>1563.3961452425899</v>
      </c>
      <c r="EW27" s="17">
        <v>1299.84472199679</v>
      </c>
      <c r="EX27" s="17">
        <v>263.55142324579799</v>
      </c>
      <c r="EY27" s="17">
        <v>0</v>
      </c>
      <c r="EZ27" s="17">
        <v>0.360190833486013</v>
      </c>
      <c r="FA27" s="17">
        <v>742.68147172136798</v>
      </c>
      <c r="FB27" s="17">
        <v>0</v>
      </c>
      <c r="FC27" s="17">
        <v>21.438016432262401</v>
      </c>
      <c r="FD27" s="17">
        <v>5.7466575952098999</v>
      </c>
      <c r="FE27" s="17">
        <v>1.43810021869644</v>
      </c>
      <c r="FF27" s="17">
        <v>53.600570072592703</v>
      </c>
      <c r="FG27" s="17">
        <v>0</v>
      </c>
      <c r="FH27" s="17">
        <v>3.9520538629130799</v>
      </c>
      <c r="FI27" s="17">
        <v>115.21650387447301</v>
      </c>
      <c r="FJ27" s="17">
        <v>132.080622684823</v>
      </c>
      <c r="FK27" s="17">
        <v>5.4822737975839502</v>
      </c>
      <c r="FL27" s="17">
        <v>0</v>
      </c>
      <c r="FM27" s="17">
        <v>7754.8345340842097</v>
      </c>
      <c r="FN27" s="17">
        <v>1.0865863680325301E-3</v>
      </c>
      <c r="FO27" s="17">
        <v>0</v>
      </c>
      <c r="FP27" s="17">
        <v>151.82145913563301</v>
      </c>
      <c r="FQ27" s="17">
        <v>0</v>
      </c>
      <c r="FR27" s="17">
        <v>33.2773021188667</v>
      </c>
      <c r="FS27" s="17">
        <v>0.41933567583373998</v>
      </c>
      <c r="FT27" s="17">
        <v>0</v>
      </c>
      <c r="FU27" s="17">
        <v>230.39413315516001</v>
      </c>
      <c r="FV27" s="17">
        <v>0.206442479279209</v>
      </c>
      <c r="FW27" s="17">
        <v>103.50191233199401</v>
      </c>
      <c r="FY27" s="26">
        <f t="shared" si="0"/>
        <v>0.99333440386850136</v>
      </c>
      <c r="FZ27" s="40">
        <f t="shared" si="1"/>
        <v>-2.8823969990197663E-8</v>
      </c>
      <c r="GA27" s="40">
        <f t="shared" si="2"/>
        <v>-3.2771407533135958E-7</v>
      </c>
      <c r="GB27" s="40">
        <f t="shared" si="3"/>
        <v>-4.0311459995991451E-7</v>
      </c>
      <c r="GC27" s="40">
        <f t="shared" si="4"/>
        <v>-2.9791379020955308E-7</v>
      </c>
      <c r="GD27" s="40">
        <f t="shared" si="5"/>
        <v>-3.8235568573284164E-7</v>
      </c>
      <c r="GE27" s="40">
        <f t="shared" si="6"/>
        <v>-2.1482282114474798E-7</v>
      </c>
      <c r="GF27" s="40">
        <f t="shared" si="7"/>
        <v>-2.9013247287959436E-7</v>
      </c>
      <c r="GG27" s="40">
        <f t="shared" si="8"/>
        <v>-1.4314434462188157E-6</v>
      </c>
      <c r="GH27" s="40">
        <f t="shared" si="9"/>
        <v>1.7712131432208221E-6</v>
      </c>
      <c r="GI27" s="40">
        <f t="shared" si="10"/>
        <v>0</v>
      </c>
      <c r="GJ27" s="40">
        <f t="shared" si="11"/>
        <v>-1.732202993311957E-6</v>
      </c>
      <c r="GK27" s="40">
        <f t="shared" si="12"/>
        <v>-1.5088530641744177E-6</v>
      </c>
      <c r="GL27" s="40">
        <f t="shared" si="13"/>
        <v>-4.8138897885916013E-6</v>
      </c>
      <c r="GM27" s="40">
        <f t="shared" si="14"/>
        <v>0</v>
      </c>
      <c r="GN27" s="40">
        <f t="shared" si="15"/>
        <v>-6.7797003690552897E-6</v>
      </c>
      <c r="GO27" s="40">
        <f t="shared" si="16"/>
        <v>0</v>
      </c>
      <c r="GP27" s="40">
        <f t="shared" si="17"/>
        <v>0</v>
      </c>
      <c r="GQ27" s="40">
        <f t="shared" si="18"/>
        <v>0</v>
      </c>
      <c r="GR27" s="40">
        <f t="shared" si="19"/>
        <v>0</v>
      </c>
      <c r="GS27" s="40">
        <f t="shared" si="20"/>
        <v>0</v>
      </c>
      <c r="GT27" s="40">
        <f t="shared" si="21"/>
        <v>0</v>
      </c>
      <c r="GU27" s="40">
        <f t="shared" si="22"/>
        <v>0</v>
      </c>
      <c r="GV27" s="40">
        <f t="shared" si="23"/>
        <v>0</v>
      </c>
      <c r="GW27" s="40">
        <f t="shared" si="24"/>
        <v>0</v>
      </c>
      <c r="GX27" s="40">
        <f t="shared" si="25"/>
        <v>8.9769885869582283E-7</v>
      </c>
      <c r="GY27" s="40">
        <f t="shared" si="26"/>
        <v>-4.2442518386511243E-7</v>
      </c>
      <c r="GZ27" s="40">
        <f t="shared" si="27"/>
        <v>5.7746350018107647E-6</v>
      </c>
      <c r="HA27" s="40">
        <f t="shared" si="28"/>
        <v>-3.3798048781518142E-7</v>
      </c>
      <c r="HB27" s="40">
        <f t="shared" si="29"/>
        <v>0</v>
      </c>
      <c r="HC27" s="40">
        <f t="shared" si="30"/>
        <v>0</v>
      </c>
      <c r="HD27" s="40">
        <f t="shared" si="31"/>
        <v>0</v>
      </c>
      <c r="HE27" s="40">
        <f t="shared" si="32"/>
        <v>5.3037384020095224E-2</v>
      </c>
      <c r="HF27" s="40">
        <f t="shared" si="33"/>
        <v>1.5418400624207772E-5</v>
      </c>
      <c r="HG27" s="40">
        <f t="shared" si="34"/>
        <v>0</v>
      </c>
      <c r="HH27" s="40">
        <f t="shared" si="35"/>
        <v>0</v>
      </c>
      <c r="HI27" s="40">
        <f t="shared" si="36"/>
        <v>0</v>
      </c>
      <c r="HJ27" s="40">
        <f t="shared" si="37"/>
        <v>-6.5381052835769191E-7</v>
      </c>
      <c r="HK27" s="40">
        <f t="shared" si="38"/>
        <v>0</v>
      </c>
      <c r="HL27" s="40">
        <f t="shared" si="39"/>
        <v>0</v>
      </c>
      <c r="HM27" s="40">
        <f t="shared" si="40"/>
        <v>-9.2384384969188063E-7</v>
      </c>
      <c r="HN27" s="40">
        <f t="shared" si="41"/>
        <v>0</v>
      </c>
      <c r="HO27" s="40">
        <f t="shared" si="42"/>
        <v>0</v>
      </c>
      <c r="HP27" s="40">
        <f t="shared" si="43"/>
        <v>0</v>
      </c>
      <c r="HQ27" s="40">
        <f t="shared" si="44"/>
        <v>0</v>
      </c>
      <c r="HR27" s="40">
        <f t="shared" si="45"/>
        <v>0</v>
      </c>
      <c r="HS27" s="40">
        <f t="shared" si="46"/>
        <v>0</v>
      </c>
      <c r="HT27" s="40">
        <f t="shared" si="47"/>
        <v>0</v>
      </c>
      <c r="HU27" s="40">
        <f t="shared" si="48"/>
        <v>4.9626596283831558E-6</v>
      </c>
      <c r="HV27" s="40">
        <f t="shared" si="49"/>
        <v>-1.8093336775188916E-6</v>
      </c>
      <c r="HW27" s="40">
        <f t="shared" si="50"/>
        <v>0</v>
      </c>
      <c r="HX27" s="40">
        <f t="shared" si="51"/>
        <v>0</v>
      </c>
      <c r="HY27" s="40">
        <f t="shared" si="52"/>
        <v>0</v>
      </c>
      <c r="HZ27" s="40">
        <f t="shared" si="53"/>
        <v>0</v>
      </c>
      <c r="IA27" s="40">
        <f t="shared" si="54"/>
        <v>0</v>
      </c>
      <c r="IB27" s="40">
        <f t="shared" si="55"/>
        <v>0</v>
      </c>
      <c r="IC27" s="40">
        <f t="shared" si="56"/>
        <v>0</v>
      </c>
    </row>
    <row r="28" spans="1:237" x14ac:dyDescent="0.25">
      <c r="A28" s="17" t="s">
        <v>198</v>
      </c>
      <c r="B28" s="15">
        <v>10467.83506842</v>
      </c>
      <c r="C28" s="15">
        <v>351.32752019999998</v>
      </c>
      <c r="D28" s="15">
        <v>20188.691842459899</v>
      </c>
      <c r="E28" s="15">
        <v>745.80418761999999</v>
      </c>
      <c r="F28" s="15">
        <v>491.74197109999898</v>
      </c>
      <c r="G28" s="15">
        <v>44280.3733120299</v>
      </c>
      <c r="H28" s="15">
        <v>358.74238341999899</v>
      </c>
      <c r="I28" s="17">
        <v>1.4897994299999999</v>
      </c>
      <c r="J28" s="17">
        <v>0.69940559000000002</v>
      </c>
      <c r="L28" s="17">
        <v>0.13927666999999999</v>
      </c>
      <c r="M28" s="17">
        <v>3.53298763</v>
      </c>
      <c r="N28" s="17">
        <v>1.937179E-2</v>
      </c>
      <c r="O28" s="17">
        <v>1.7702799999999999E-3</v>
      </c>
      <c r="P28" s="17">
        <v>3.1411049999999899E-2</v>
      </c>
      <c r="Q28" s="5">
        <v>4.7E-7</v>
      </c>
      <c r="R28" s="17">
        <v>0.13680378000000001</v>
      </c>
      <c r="T28" s="17">
        <v>3.5520899999999897E-2</v>
      </c>
      <c r="U28" s="17">
        <v>9.2748120000000003E-2</v>
      </c>
      <c r="X28" s="5">
        <v>3.3999999999999997E-7</v>
      </c>
      <c r="Y28" s="17">
        <v>2.7829999999999999E-3</v>
      </c>
      <c r="Z28" s="17">
        <v>3.73105328999999</v>
      </c>
      <c r="AA28" s="17">
        <v>29.956980000000001</v>
      </c>
      <c r="AB28" s="17">
        <v>5.7657399999999998E-2</v>
      </c>
      <c r="AC28" s="17">
        <v>0.108861549999999</v>
      </c>
      <c r="AD28" s="17">
        <v>0.24394895</v>
      </c>
      <c r="AE28" s="17">
        <v>0.77132493000000002</v>
      </c>
      <c r="AF28" s="17">
        <v>1.908E-5</v>
      </c>
      <c r="AG28" s="17">
        <v>7.3897008199999998</v>
      </c>
      <c r="AH28" s="17">
        <v>0.27995384000000001</v>
      </c>
      <c r="AI28" s="17">
        <v>9.9704230000000005E-2</v>
      </c>
      <c r="AL28" s="17">
        <v>1.1048346499999999</v>
      </c>
      <c r="AM28" s="5">
        <v>5.0999999999999999E-7</v>
      </c>
      <c r="AN28" s="5">
        <v>1.9000000000000001E-7</v>
      </c>
      <c r="AO28" s="17">
        <v>0.37121942000000002</v>
      </c>
      <c r="AP28" s="17">
        <v>1.1788699999999901E-3</v>
      </c>
      <c r="AQ28" s="5">
        <v>2.4999999999999999E-7</v>
      </c>
      <c r="AT28" s="5">
        <v>2.2000000000000001E-7</v>
      </c>
      <c r="AU28" s="5">
        <v>1.7229999999999901E-5</v>
      </c>
      <c r="AV28" s="5">
        <v>1.5119999999999999E-5</v>
      </c>
      <c r="AW28" s="17">
        <v>1.721638E-2</v>
      </c>
      <c r="AX28" s="17">
        <v>0.33908467999999897</v>
      </c>
      <c r="AY28" s="17">
        <v>1.6325199799999901</v>
      </c>
      <c r="AZ28" s="17">
        <v>1.2289121000000001</v>
      </c>
      <c r="BA28" s="17">
        <v>5.7967570000000003E-2</v>
      </c>
      <c r="BE28" s="17">
        <v>0</v>
      </c>
      <c r="BG28" s="17" t="s">
        <v>198</v>
      </c>
      <c r="BH28" s="17">
        <v>0</v>
      </c>
      <c r="BI28" s="17">
        <v>0</v>
      </c>
      <c r="BJ28" s="17">
        <v>0</v>
      </c>
      <c r="BK28" s="17">
        <v>0.69940541899076203</v>
      </c>
      <c r="BL28" s="17">
        <v>0</v>
      </c>
      <c r="BM28" s="17">
        <v>1.4898012296096801</v>
      </c>
      <c r="BN28" s="17">
        <v>1.4898012296096801</v>
      </c>
      <c r="BO28" s="17">
        <v>0</v>
      </c>
      <c r="BP28" s="17">
        <v>0</v>
      </c>
      <c r="BQ28" s="17">
        <v>5.7103437259654798E-2</v>
      </c>
      <c r="BR28" s="17">
        <v>8.21733320305119E-2</v>
      </c>
      <c r="BS28" s="17">
        <v>3.5329832851863099</v>
      </c>
      <c r="BT28" s="17">
        <v>0</v>
      </c>
      <c r="BU28" s="17">
        <v>6.1989675645496697E-3</v>
      </c>
      <c r="BV28" s="17">
        <v>1.31728149602341E-2</v>
      </c>
      <c r="BW28" s="17">
        <v>2.7830038094745599E-3</v>
      </c>
      <c r="BX28" s="17">
        <v>1.7702720145805E-3</v>
      </c>
      <c r="BY28" s="17">
        <v>7.5386471898344796E-3</v>
      </c>
      <c r="BZ28" s="17">
        <v>2.38723857680627E-2</v>
      </c>
      <c r="CA28" s="5">
        <v>4.6999699081058399E-7</v>
      </c>
      <c r="CB28" s="17">
        <v>0</v>
      </c>
      <c r="CC28" s="17">
        <v>28.108927754841101</v>
      </c>
      <c r="CD28" s="17">
        <v>0.13680377910080199</v>
      </c>
      <c r="CE28" s="17">
        <v>1.0301058420377301E-2</v>
      </c>
      <c r="CF28" s="17">
        <v>2.5219829542022801E-2</v>
      </c>
      <c r="CG28" s="17">
        <v>0</v>
      </c>
      <c r="CH28" s="17">
        <v>9.2748144410649797E-2</v>
      </c>
      <c r="CI28" s="17">
        <v>0.77132383791693304</v>
      </c>
      <c r="CJ28" s="17">
        <v>0</v>
      </c>
      <c r="CK28" s="5">
        <v>5.0999471767059597E-7</v>
      </c>
      <c r="CL28" s="17">
        <v>9.9704309421339593E-2</v>
      </c>
      <c r="CM28" s="5">
        <v>1.9000265932527499E-7</v>
      </c>
      <c r="CN28" s="17">
        <v>10467.8315328795</v>
      </c>
      <c r="CO28" s="17">
        <v>0</v>
      </c>
      <c r="CP28" s="5">
        <v>3.4000512713503801E-7</v>
      </c>
      <c r="CQ28" s="17">
        <v>3.8323211394933301</v>
      </c>
      <c r="CR28" s="17">
        <v>7.4766724449023503</v>
      </c>
      <c r="CS28" s="17">
        <v>1.5081849167125001</v>
      </c>
      <c r="CT28" s="17">
        <v>0.33908465829498202</v>
      </c>
      <c r="CU28" s="17">
        <v>0</v>
      </c>
      <c r="CV28" s="17">
        <v>0</v>
      </c>
      <c r="CW28" s="17">
        <v>0</v>
      </c>
      <c r="CX28" s="17">
        <v>3.7310529066531402</v>
      </c>
      <c r="CY28" s="17">
        <v>3.7310529066531402</v>
      </c>
      <c r="CZ28" s="17">
        <v>0</v>
      </c>
      <c r="DA28" s="17">
        <v>0</v>
      </c>
      <c r="DB28" s="17">
        <v>29.956989633435299</v>
      </c>
      <c r="DC28" s="17">
        <v>1.6325191912853101</v>
      </c>
      <c r="DD28" s="17">
        <v>2.17496511343272E-2</v>
      </c>
      <c r="DE28" s="17">
        <v>3.1690577358551797E-2</v>
      </c>
      <c r="DF28" s="17">
        <v>0</v>
      </c>
      <c r="DG28" s="17">
        <v>2.85961837799774</v>
      </c>
      <c r="DH28" s="17">
        <v>0</v>
      </c>
      <c r="DI28" s="17">
        <v>0</v>
      </c>
      <c r="DJ28" s="17">
        <v>0</v>
      </c>
      <c r="DK28" s="17">
        <v>0</v>
      </c>
      <c r="DL28" s="17">
        <v>2.8303994262030299E-2</v>
      </c>
      <c r="DM28" s="17">
        <v>8.0557565172925005E-2</v>
      </c>
      <c r="DN28" s="17">
        <v>8.0503218631039902E-2</v>
      </c>
      <c r="DO28" s="17">
        <v>0.16344561086371501</v>
      </c>
      <c r="DP28" s="5">
        <v>1.9079528697454199E-5</v>
      </c>
      <c r="DQ28" s="17">
        <v>1.22891141930048</v>
      </c>
      <c r="DR28" s="17">
        <v>0</v>
      </c>
      <c r="DS28" s="17">
        <v>7.3897002683775002</v>
      </c>
      <c r="DT28" s="17">
        <v>351.327424463407</v>
      </c>
      <c r="DU28" s="17">
        <v>0</v>
      </c>
      <c r="DV28" s="17">
        <v>0.114781070931177</v>
      </c>
      <c r="DW28" s="17">
        <v>0.16517272029916699</v>
      </c>
      <c r="DX28" s="17">
        <v>371.66322482900398</v>
      </c>
      <c r="DY28" s="17">
        <v>18169.816316279001</v>
      </c>
      <c r="DZ28" s="17">
        <v>2018.8685100892101</v>
      </c>
      <c r="EA28" s="17">
        <v>20188.6848263682</v>
      </c>
      <c r="EB28" s="17">
        <v>0</v>
      </c>
      <c r="EC28" s="17">
        <v>11.5689504504331</v>
      </c>
      <c r="ED28" s="17">
        <v>0</v>
      </c>
      <c r="EE28" s="17">
        <v>1.1788693337012499E-3</v>
      </c>
      <c r="EF28" s="5">
        <v>2.4999707411387899E-7</v>
      </c>
      <c r="EG28" s="17">
        <v>0</v>
      </c>
      <c r="EH28" s="17">
        <v>0</v>
      </c>
      <c r="EI28" s="5">
        <v>2.2000100067351101E-7</v>
      </c>
      <c r="EJ28" s="5">
        <v>1.7230039274476499E-5</v>
      </c>
      <c r="EK28" s="5">
        <v>1.51199506163527E-5</v>
      </c>
      <c r="EL28" s="17">
        <v>1.7216381866367699E-2</v>
      </c>
      <c r="EM28" s="17">
        <v>27.149520805339499</v>
      </c>
      <c r="EN28" s="17">
        <v>103.100691748656</v>
      </c>
      <c r="EO28" s="17">
        <v>15.9408860572035</v>
      </c>
      <c r="EP28" s="17">
        <v>1.3277276058657499</v>
      </c>
      <c r="EQ28" s="17">
        <v>23.337816732205599</v>
      </c>
      <c r="ER28" s="17">
        <v>13.713022095570199</v>
      </c>
      <c r="ES28" s="17">
        <v>6.2116693948863697E-2</v>
      </c>
      <c r="ET28" s="17">
        <v>4.2172042168796796E-3</v>
      </c>
      <c r="EU28" s="17">
        <v>2.2290638489630998</v>
      </c>
      <c r="EV28" s="17">
        <v>745.80395472108296</v>
      </c>
      <c r="EW28" s="17">
        <v>491.74181912257001</v>
      </c>
      <c r="EX28" s="17">
        <v>254.06213559851301</v>
      </c>
      <c r="EY28" s="17">
        <v>0</v>
      </c>
      <c r="EZ28" s="17">
        <v>0.12757167108481099</v>
      </c>
      <c r="FA28" s="17">
        <v>265.92994217441498</v>
      </c>
      <c r="FB28" s="17">
        <v>0</v>
      </c>
      <c r="FC28" s="17">
        <v>12.6422459823807</v>
      </c>
      <c r="FD28" s="17">
        <v>3.2512312874429101</v>
      </c>
      <c r="FE28" s="17">
        <v>1.17124653974559</v>
      </c>
      <c r="FF28" s="17">
        <v>31.7373308603702</v>
      </c>
      <c r="FG28" s="17">
        <v>0</v>
      </c>
      <c r="FH28" s="17">
        <v>6.6232133374487399</v>
      </c>
      <c r="FI28" s="17">
        <v>41.468647993935001</v>
      </c>
      <c r="FJ28" s="17">
        <v>49.711723642291403</v>
      </c>
      <c r="FK28" s="17">
        <v>1.94172513180711</v>
      </c>
      <c r="FL28" s="17">
        <v>0</v>
      </c>
      <c r="FM28" s="17">
        <v>44280.359219721402</v>
      </c>
      <c r="FN28" s="17">
        <v>0</v>
      </c>
      <c r="FO28" s="17">
        <v>5.7967571023401901E-2</v>
      </c>
      <c r="FP28" s="17">
        <v>1078.10069655693</v>
      </c>
      <c r="FQ28" s="17">
        <v>0</v>
      </c>
      <c r="FR28" s="17">
        <v>52.654494602782698</v>
      </c>
      <c r="FS28" s="17">
        <v>1.10483287006794</v>
      </c>
      <c r="FT28" s="17">
        <v>0</v>
      </c>
      <c r="FU28" s="17">
        <v>358.74228775450399</v>
      </c>
      <c r="FV28" s="17">
        <v>0.37121910079445702</v>
      </c>
      <c r="FW28" s="17">
        <v>162.891383079186</v>
      </c>
      <c r="FY28" s="26">
        <f t="shared" si="0"/>
        <v>1.0360173236207439</v>
      </c>
      <c r="FZ28" s="40">
        <f t="shared" si="1"/>
        <v>-3.3775279001705334E-7</v>
      </c>
      <c r="GA28" s="40">
        <f t="shared" si="2"/>
        <v>-2.7249955519459699E-7</v>
      </c>
      <c r="GB28" s="40">
        <f t="shared" si="3"/>
        <v>-3.4752582055389059E-7</v>
      </c>
      <c r="GC28" s="40">
        <f t="shared" si="4"/>
        <v>-3.1227890765394056E-7</v>
      </c>
      <c r="GD28" s="40">
        <f t="shared" si="5"/>
        <v>-3.0905929918992918E-7</v>
      </c>
      <c r="GE28" s="40">
        <f t="shared" si="6"/>
        <v>-3.1825179970630419E-7</v>
      </c>
      <c r="GF28" s="40">
        <f t="shared" si="7"/>
        <v>-2.6666906230579099E-7</v>
      </c>
      <c r="GG28" s="40">
        <f t="shared" si="8"/>
        <v>1.2079543352787013E-6</v>
      </c>
      <c r="GH28" s="40">
        <f t="shared" si="9"/>
        <v>-2.4450653588930327E-7</v>
      </c>
      <c r="GI28" s="40">
        <f t="shared" si="10"/>
        <v>0</v>
      </c>
      <c r="GJ28" s="40">
        <f t="shared" si="11"/>
        <v>7.1289876976257547E-7</v>
      </c>
      <c r="GK28" s="40">
        <f t="shared" si="12"/>
        <v>-1.2297845747510487E-6</v>
      </c>
      <c r="GL28" s="40">
        <f t="shared" si="13"/>
        <v>-3.8588154376722799E-7</v>
      </c>
      <c r="GM28" s="40">
        <f t="shared" si="14"/>
        <v>-4.5108228641273235E-6</v>
      </c>
      <c r="GN28" s="40">
        <f t="shared" si="15"/>
        <v>-5.4255119526649985E-7</v>
      </c>
      <c r="GO28" s="40">
        <f t="shared" si="16"/>
        <v>-6.4025306723519231E-6</v>
      </c>
      <c r="GP28" s="40">
        <f t="shared" si="17"/>
        <v>-6.5729033335026926E-9</v>
      </c>
      <c r="GQ28" s="40">
        <f t="shared" si="18"/>
        <v>0</v>
      </c>
      <c r="GR28" s="40">
        <f t="shared" si="19"/>
        <v>-3.3888780385515722E-7</v>
      </c>
      <c r="GS28" s="40">
        <f t="shared" si="20"/>
        <v>2.6319293364861692E-7</v>
      </c>
      <c r="GT28" s="40">
        <f t="shared" si="21"/>
        <v>0</v>
      </c>
      <c r="GU28" s="40">
        <f t="shared" si="22"/>
        <v>0</v>
      </c>
      <c r="GV28" s="40">
        <f t="shared" si="23"/>
        <v>1.5079808935388922E-5</v>
      </c>
      <c r="GW28" s="40">
        <f t="shared" si="24"/>
        <v>1.3688374272440546E-6</v>
      </c>
      <c r="GX28" s="40">
        <f t="shared" si="25"/>
        <v>-1.0274494091166779E-7</v>
      </c>
      <c r="GY28" s="40">
        <f t="shared" si="26"/>
        <v>3.2157564939702281E-7</v>
      </c>
      <c r="GZ28" s="40">
        <f t="shared" si="27"/>
        <v>5.6731241227347611E-7</v>
      </c>
      <c r="HA28" s="40">
        <f t="shared" si="28"/>
        <v>8.6669318068184427E-8</v>
      </c>
      <c r="HB28" s="40">
        <f t="shared" si="29"/>
        <v>-4.9397730585890792E-7</v>
      </c>
      <c r="HC28" s="40">
        <f t="shared" si="30"/>
        <v>-1.4158534548832171E-6</v>
      </c>
      <c r="HD28" s="40">
        <f t="shared" si="31"/>
        <v>-2.4701391289385245E-5</v>
      </c>
      <c r="HE28" s="40">
        <f t="shared" si="32"/>
        <v>-7.4647473979632251E-8</v>
      </c>
      <c r="HF28" s="40">
        <f t="shared" si="33"/>
        <v>-1.742060620988118E-7</v>
      </c>
      <c r="HG28" s="40">
        <f t="shared" si="34"/>
        <v>7.9656940922436645E-7</v>
      </c>
      <c r="HH28" s="40">
        <f t="shared" si="35"/>
        <v>0</v>
      </c>
      <c r="HI28" s="40">
        <f t="shared" si="36"/>
        <v>0</v>
      </c>
      <c r="HJ28" s="40">
        <f t="shared" si="37"/>
        <v>-1.6110393170274806E-6</v>
      </c>
      <c r="HK28" s="40">
        <f t="shared" si="38"/>
        <v>-1.0357508635324683E-5</v>
      </c>
      <c r="HL28" s="40">
        <f t="shared" si="39"/>
        <v>1.3996448815696855E-5</v>
      </c>
      <c r="HM28" s="40">
        <f t="shared" si="40"/>
        <v>-8.5988373937417787E-7</v>
      </c>
      <c r="HN28" s="40">
        <f t="shared" si="41"/>
        <v>-5.6520120126912303E-7</v>
      </c>
      <c r="HO28" s="40">
        <f t="shared" si="42"/>
        <v>-1.1703544483996714E-5</v>
      </c>
      <c r="HP28" s="40">
        <f t="shared" si="43"/>
        <v>0</v>
      </c>
      <c r="HQ28" s="40">
        <f t="shared" si="44"/>
        <v>0</v>
      </c>
      <c r="HR28" s="40">
        <f t="shared" si="45"/>
        <v>4.5485159590746521E-6</v>
      </c>
      <c r="HS28" s="40">
        <f t="shared" si="46"/>
        <v>2.2794240625819781E-6</v>
      </c>
      <c r="HT28" s="40">
        <f t="shared" si="47"/>
        <v>-3.2661142393707074E-6</v>
      </c>
      <c r="HU28" s="40">
        <f t="shared" si="48"/>
        <v>1.0840651166371499E-7</v>
      </c>
      <c r="HV28" s="40">
        <f t="shared" si="49"/>
        <v>-6.4010609239037596E-8</v>
      </c>
      <c r="HW28" s="40">
        <f t="shared" si="50"/>
        <v>-4.8312712228562555E-7</v>
      </c>
      <c r="HX28" s="40">
        <f t="shared" si="51"/>
        <v>-5.5390415643531346E-7</v>
      </c>
      <c r="HY28" s="40">
        <f t="shared" si="52"/>
        <v>1.7654731739630462E-8</v>
      </c>
      <c r="HZ28" s="40">
        <f t="shared" si="53"/>
        <v>0</v>
      </c>
      <c r="IA28" s="40">
        <f t="shared" si="54"/>
        <v>0</v>
      </c>
      <c r="IB28" s="40">
        <f t="shared" si="55"/>
        <v>0</v>
      </c>
      <c r="IC28" s="40">
        <f t="shared" si="56"/>
        <v>0</v>
      </c>
    </row>
    <row r="29" spans="1:237" x14ac:dyDescent="0.25">
      <c r="A29" s="17" t="s">
        <v>199</v>
      </c>
      <c r="B29" s="15">
        <v>3901.8598980000002</v>
      </c>
      <c r="C29" s="15">
        <v>187.36500000000001</v>
      </c>
      <c r="D29" s="15">
        <v>4488.0612600000004</v>
      </c>
      <c r="E29" s="15">
        <v>1242.69759058</v>
      </c>
      <c r="F29" s="15">
        <v>1220.6021905800001</v>
      </c>
      <c r="G29" s="15">
        <v>3744.5226929999899</v>
      </c>
      <c r="H29" s="15">
        <v>531.18305327999997</v>
      </c>
      <c r="I29" s="17">
        <v>7.7909393099999997</v>
      </c>
      <c r="J29" s="17">
        <v>1.33384337999999</v>
      </c>
      <c r="L29" s="17">
        <v>6.75940599999999E-2</v>
      </c>
      <c r="M29" s="17">
        <v>2.33344884</v>
      </c>
      <c r="N29" s="17">
        <v>7.8746000000000007E-3</v>
      </c>
      <c r="O29" s="17">
        <v>4.0489699999999998E-3</v>
      </c>
      <c r="P29" s="17">
        <v>1.03515E-2</v>
      </c>
      <c r="T29" s="17">
        <v>4.44109E-3</v>
      </c>
      <c r="Z29" s="17">
        <v>128.42177502000001</v>
      </c>
      <c r="AA29" s="17">
        <v>0.88113200000000003</v>
      </c>
      <c r="AB29" s="17">
        <v>6.29664E-3</v>
      </c>
      <c r="AC29" s="17">
        <v>5.9746900000000004E-3</v>
      </c>
      <c r="AD29" s="17">
        <v>2.0850199999999999E-3</v>
      </c>
      <c r="AG29" s="17">
        <v>0.26687091000000002</v>
      </c>
      <c r="AH29" s="17">
        <v>0.1242943</v>
      </c>
      <c r="AL29" s="17">
        <v>24.345281759999899</v>
      </c>
      <c r="AO29" s="17">
        <v>12.72953377</v>
      </c>
      <c r="AP29" s="17">
        <v>1.1989000000000001E-4</v>
      </c>
      <c r="AQ29" s="5"/>
      <c r="AT29" s="5"/>
      <c r="AW29" s="17">
        <v>1.656177E-2</v>
      </c>
      <c r="AX29" s="17">
        <v>5.9781525799999997</v>
      </c>
      <c r="AY29" s="17">
        <v>39.20678848</v>
      </c>
      <c r="BE29" s="5"/>
      <c r="BG29" s="17" t="s">
        <v>199</v>
      </c>
      <c r="BH29" s="17">
        <v>0</v>
      </c>
      <c r="BI29" s="17">
        <v>0</v>
      </c>
      <c r="BJ29" s="17">
        <v>0</v>
      </c>
      <c r="BK29" s="17">
        <v>1.33384265054512</v>
      </c>
      <c r="BL29" s="17">
        <v>0</v>
      </c>
      <c r="BM29" s="17">
        <v>7.7909320773405</v>
      </c>
      <c r="BN29" s="17">
        <v>7.7909320773405</v>
      </c>
      <c r="BO29" s="17">
        <v>1.11206661155111E-3</v>
      </c>
      <c r="BP29" s="17">
        <v>0</v>
      </c>
      <c r="BQ29" s="17">
        <v>2.77135489570704E-2</v>
      </c>
      <c r="BR29" s="17">
        <v>3.98804757366358E-2</v>
      </c>
      <c r="BS29" s="17">
        <v>2.33344817164296</v>
      </c>
      <c r="BT29" s="17">
        <v>0</v>
      </c>
      <c r="BU29" s="17">
        <v>2.5198707981282701E-3</v>
      </c>
      <c r="BV29" s="17">
        <v>5.3547216940315299E-3</v>
      </c>
      <c r="BW29" s="17">
        <v>0</v>
      </c>
      <c r="BX29" s="17">
        <v>4.04897641257119E-3</v>
      </c>
      <c r="BY29" s="17">
        <v>2.4843591437468601E-3</v>
      </c>
      <c r="BZ29" s="17">
        <v>7.8671390742792204E-3</v>
      </c>
      <c r="CA29" s="17">
        <v>0</v>
      </c>
      <c r="CB29" s="17">
        <v>0</v>
      </c>
      <c r="CC29" s="17">
        <v>1114.3928448223801</v>
      </c>
      <c r="CD29" s="17">
        <v>0</v>
      </c>
      <c r="CE29" s="17">
        <v>1.2879157191532E-3</v>
      </c>
      <c r="CF29" s="17">
        <v>3.15317128710351E-3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3901.85871621775</v>
      </c>
      <c r="CO29" s="17">
        <v>0</v>
      </c>
      <c r="CP29" s="17">
        <v>0</v>
      </c>
      <c r="CQ29" s="17">
        <v>6.9228511761437794E-2</v>
      </c>
      <c r="CR29" s="17">
        <v>1.64983781406508</v>
      </c>
      <c r="CS29" s="17">
        <v>3.5147178930868501E-2</v>
      </c>
      <c r="CT29" s="17">
        <v>5.9781537070365998</v>
      </c>
      <c r="CU29" s="17">
        <v>0</v>
      </c>
      <c r="CV29" s="17">
        <v>0</v>
      </c>
      <c r="CW29" s="17">
        <v>0</v>
      </c>
      <c r="CX29" s="17">
        <v>128.42171266888599</v>
      </c>
      <c r="CY29" s="17">
        <v>128.42171266888599</v>
      </c>
      <c r="CZ29" s="17">
        <v>0</v>
      </c>
      <c r="DA29" s="17">
        <v>0</v>
      </c>
      <c r="DB29" s="17">
        <v>0.88113177820400401</v>
      </c>
      <c r="DC29" s="17">
        <v>39.206820406110801</v>
      </c>
      <c r="DD29" s="17">
        <v>3.3650093965227898E-3</v>
      </c>
      <c r="DE29" s="17">
        <v>2.5095862804036602E-3</v>
      </c>
      <c r="DF29" s="17">
        <v>0</v>
      </c>
      <c r="DG29" s="17">
        <v>4.8415683884764402E-2</v>
      </c>
      <c r="DH29" s="17">
        <v>0</v>
      </c>
      <c r="DI29" s="17">
        <v>0</v>
      </c>
      <c r="DJ29" s="17">
        <v>5.7435965333245105E-4</v>
      </c>
      <c r="DK29" s="17">
        <v>0</v>
      </c>
      <c r="DL29" s="17">
        <v>1.55342069660543E-3</v>
      </c>
      <c r="DM29" s="17">
        <v>4.4212685002287203E-3</v>
      </c>
      <c r="DN29" s="17">
        <v>6.8805643068392899E-4</v>
      </c>
      <c r="DO29" s="17">
        <v>1.3969643508435401E-3</v>
      </c>
      <c r="DP29" s="17">
        <v>0</v>
      </c>
      <c r="DQ29" s="17">
        <v>0</v>
      </c>
      <c r="DR29" s="17">
        <v>0</v>
      </c>
      <c r="DS29" s="17">
        <v>0.267967275222391</v>
      </c>
      <c r="DT29" s="17">
        <v>187.36511626625199</v>
      </c>
      <c r="DU29" s="17">
        <v>0</v>
      </c>
      <c r="DV29" s="17">
        <v>5.0960677130133303E-2</v>
      </c>
      <c r="DW29" s="17">
        <v>7.3333614542458306E-2</v>
      </c>
      <c r="DX29" s="17">
        <v>229.99225544954999</v>
      </c>
      <c r="DY29" s="17">
        <v>4039.2535344389498</v>
      </c>
      <c r="DZ29" s="17">
        <v>448.80595251905601</v>
      </c>
      <c r="EA29" s="17">
        <v>4488.059486958</v>
      </c>
      <c r="EB29" s="17">
        <v>0</v>
      </c>
      <c r="EC29" s="17">
        <v>0.26407684343325699</v>
      </c>
      <c r="ED29" s="17">
        <v>0</v>
      </c>
      <c r="EE29" s="17">
        <v>1.19888385830186E-4</v>
      </c>
      <c r="EF29" s="17">
        <v>0</v>
      </c>
      <c r="EG29" s="17">
        <v>0</v>
      </c>
      <c r="EH29" s="17">
        <v>0</v>
      </c>
      <c r="EI29" s="17">
        <v>0</v>
      </c>
      <c r="EJ29" s="17">
        <v>0</v>
      </c>
      <c r="EK29" s="17">
        <v>0</v>
      </c>
      <c r="EL29" s="17">
        <v>1.6561907096853401E-2</v>
      </c>
      <c r="EM29" s="17">
        <v>19.083258971433601</v>
      </c>
      <c r="EN29" s="17">
        <v>71.559973757502505</v>
      </c>
      <c r="EO29" s="17">
        <v>17.491190683267401</v>
      </c>
      <c r="EP29" s="17">
        <v>29.506833234456</v>
      </c>
      <c r="EQ29" s="17">
        <v>78.903926828596099</v>
      </c>
      <c r="ER29" s="17">
        <v>21.911360020282501</v>
      </c>
      <c r="ES29" s="17">
        <v>0</v>
      </c>
      <c r="ET29" s="17">
        <v>4.2207146006602802E-4</v>
      </c>
      <c r="EU29" s="17">
        <v>4.7561239107789497</v>
      </c>
      <c r="EV29" s="17">
        <v>1242.69723541648</v>
      </c>
      <c r="EW29" s="17">
        <v>1220.6018414780799</v>
      </c>
      <c r="EX29" s="17">
        <v>22.095393938391801</v>
      </c>
      <c r="EY29" s="17">
        <v>0</v>
      </c>
      <c r="EZ29" s="17">
        <v>5.1089910657693798E-2</v>
      </c>
      <c r="FA29" s="17">
        <v>136.22821224998199</v>
      </c>
      <c r="FB29" s="17">
        <v>0</v>
      </c>
      <c r="FC29" s="17">
        <v>193.347763300759</v>
      </c>
      <c r="FD29" s="17">
        <v>48.1458943600257</v>
      </c>
      <c r="FE29" s="17">
        <v>25.577139211847602</v>
      </c>
      <c r="FF29" s="17">
        <v>483.36987450189298</v>
      </c>
      <c r="FG29" s="17">
        <v>0</v>
      </c>
      <c r="FH29" s="17">
        <v>10.813890658739499</v>
      </c>
      <c r="FI29" s="17">
        <v>42.203464662665198</v>
      </c>
      <c r="FJ29" s="17">
        <v>119.24809715769101</v>
      </c>
      <c r="FK29" s="17">
        <v>0.77761247375122</v>
      </c>
      <c r="FL29" s="17">
        <v>0</v>
      </c>
      <c r="FM29" s="17">
        <v>3744.5218499688599</v>
      </c>
      <c r="FN29" s="17">
        <v>3.36013458034028E-3</v>
      </c>
      <c r="FO29" s="17">
        <v>0</v>
      </c>
      <c r="FP29" s="17">
        <v>82.623797342548599</v>
      </c>
      <c r="FQ29" s="17">
        <v>0</v>
      </c>
      <c r="FR29" s="17">
        <v>6.0604500906218597</v>
      </c>
      <c r="FS29" s="17">
        <v>24.345276172031401</v>
      </c>
      <c r="FT29" s="17">
        <v>0</v>
      </c>
      <c r="FU29" s="17">
        <v>531.18296896443303</v>
      </c>
      <c r="FV29" s="17">
        <v>12.729518348916701</v>
      </c>
      <c r="FW29" s="17">
        <v>2.66806970607395</v>
      </c>
      <c r="FY29" s="26">
        <f t="shared" si="0"/>
        <v>0.43298123036198061</v>
      </c>
      <c r="FZ29" s="40">
        <f t="shared" si="1"/>
        <v>-3.0287664883100786E-7</v>
      </c>
      <c r="GA29" s="40">
        <f t="shared" si="2"/>
        <v>6.2053346131301845E-7</v>
      </c>
      <c r="GB29" s="40">
        <f t="shared" si="3"/>
        <v>-3.9505744189033637E-7</v>
      </c>
      <c r="GC29" s="40">
        <f t="shared" si="4"/>
        <v>-2.858004414674608E-7</v>
      </c>
      <c r="GD29" s="40">
        <f t="shared" si="5"/>
        <v>-2.8600794170195643E-7</v>
      </c>
      <c r="GE29" s="40">
        <f t="shared" si="6"/>
        <v>-2.2513714005924449E-7</v>
      </c>
      <c r="GF29" s="40">
        <f t="shared" si="7"/>
        <v>-1.5873165835502663E-7</v>
      </c>
      <c r="GG29" s="40">
        <f t="shared" si="8"/>
        <v>-9.2834242598615072E-7</v>
      </c>
      <c r="GH29" s="40">
        <f t="shared" si="9"/>
        <v>-5.468819510602184E-7</v>
      </c>
      <c r="GI29" s="40">
        <f t="shared" si="10"/>
        <v>0</v>
      </c>
      <c r="GJ29" s="40">
        <f t="shared" si="11"/>
        <v>-5.2232834799674494E-7</v>
      </c>
      <c r="GK29" s="40">
        <f t="shared" si="12"/>
        <v>-2.8642455256684328E-7</v>
      </c>
      <c r="GL29" s="40">
        <f t="shared" si="13"/>
        <v>-9.5342496129741843E-7</v>
      </c>
      <c r="GM29" s="40">
        <f t="shared" si="14"/>
        <v>1.5837536929630535E-6</v>
      </c>
      <c r="GN29" s="40">
        <f t="shared" si="15"/>
        <v>-1.721464443914673E-7</v>
      </c>
      <c r="GO29" s="40">
        <f t="shared" si="16"/>
        <v>0</v>
      </c>
      <c r="GP29" s="40">
        <f t="shared" si="17"/>
        <v>0</v>
      </c>
      <c r="GQ29" s="40">
        <f t="shared" si="18"/>
        <v>0</v>
      </c>
      <c r="GR29" s="40">
        <f t="shared" si="19"/>
        <v>-6.7410101793211202E-7</v>
      </c>
      <c r="GS29" s="40">
        <f t="shared" si="20"/>
        <v>0</v>
      </c>
      <c r="GT29" s="40">
        <f t="shared" si="21"/>
        <v>0</v>
      </c>
      <c r="GU29" s="40">
        <f t="shared" si="22"/>
        <v>0</v>
      </c>
      <c r="GV29" s="40">
        <f t="shared" si="23"/>
        <v>0</v>
      </c>
      <c r="GW29" s="40">
        <f t="shared" si="24"/>
        <v>0</v>
      </c>
      <c r="GX29" s="40">
        <f t="shared" si="25"/>
        <v>-4.8551823874915113E-7</v>
      </c>
      <c r="GY29" s="40">
        <f t="shared" si="26"/>
        <v>-2.5171710483082678E-7</v>
      </c>
      <c r="GZ29" s="40">
        <f t="shared" si="27"/>
        <v>4.309757661015844E-6</v>
      </c>
      <c r="HA29" s="40">
        <f t="shared" si="28"/>
        <v>-1.3442803723704169E-7</v>
      </c>
      <c r="HB29" s="40">
        <f t="shared" si="29"/>
        <v>3.7482972299663689E-7</v>
      </c>
      <c r="HC29" s="40">
        <f t="shared" si="30"/>
        <v>0</v>
      </c>
      <c r="HD29" s="40">
        <f t="shared" si="31"/>
        <v>0</v>
      </c>
      <c r="HE29" s="40">
        <f t="shared" si="32"/>
        <v>4.1082230445835498E-3</v>
      </c>
      <c r="HF29" s="40">
        <f t="shared" si="33"/>
        <v>-6.6997508235323174E-8</v>
      </c>
      <c r="HG29" s="40">
        <f t="shared" si="34"/>
        <v>0</v>
      </c>
      <c r="HH29" s="40">
        <f t="shared" si="35"/>
        <v>0</v>
      </c>
      <c r="HI29" s="40">
        <f t="shared" si="36"/>
        <v>0</v>
      </c>
      <c r="HJ29" s="40">
        <f t="shared" si="37"/>
        <v>-2.2952983472014857E-7</v>
      </c>
      <c r="HK29" s="40">
        <f t="shared" si="38"/>
        <v>0</v>
      </c>
      <c r="HL29" s="40">
        <f t="shared" si="39"/>
        <v>0</v>
      </c>
      <c r="HM29" s="40">
        <f t="shared" si="40"/>
        <v>-1.2114413283194677E-6</v>
      </c>
      <c r="HN29" s="40">
        <f t="shared" si="41"/>
        <v>-1.3463756893880218E-5</v>
      </c>
      <c r="HO29" s="40">
        <f t="shared" si="42"/>
        <v>0</v>
      </c>
      <c r="HP29" s="40">
        <f t="shared" si="43"/>
        <v>0</v>
      </c>
      <c r="HQ29" s="40">
        <f t="shared" si="44"/>
        <v>0</v>
      </c>
      <c r="HR29" s="40">
        <f t="shared" si="45"/>
        <v>0</v>
      </c>
      <c r="HS29" s="40">
        <f t="shared" si="46"/>
        <v>0</v>
      </c>
      <c r="HT29" s="40">
        <f t="shared" si="47"/>
        <v>0</v>
      </c>
      <c r="HU29" s="40">
        <f t="shared" si="48"/>
        <v>8.2779107185432176E-6</v>
      </c>
      <c r="HV29" s="40">
        <f t="shared" si="49"/>
        <v>1.885259007634735E-7</v>
      </c>
      <c r="HW29" s="40">
        <f t="shared" si="50"/>
        <v>8.1430058513133085E-7</v>
      </c>
      <c r="HX29" s="40">
        <f t="shared" si="51"/>
        <v>0</v>
      </c>
      <c r="HY29" s="40">
        <f t="shared" si="52"/>
        <v>0</v>
      </c>
      <c r="HZ29" s="40">
        <f t="shared" si="53"/>
        <v>0</v>
      </c>
      <c r="IA29" s="40">
        <f t="shared" si="54"/>
        <v>0</v>
      </c>
      <c r="IB29" s="40">
        <f t="shared" si="55"/>
        <v>0</v>
      </c>
      <c r="IC29" s="40">
        <f t="shared" si="56"/>
        <v>0</v>
      </c>
    </row>
    <row r="30" spans="1:237" x14ac:dyDescent="0.25">
      <c r="A30" s="17" t="s">
        <v>200</v>
      </c>
      <c r="B30" s="15">
        <v>1249.9891909999999</v>
      </c>
      <c r="C30" s="15">
        <v>129.65950419999999</v>
      </c>
      <c r="D30" s="15">
        <v>1504.3536750000001</v>
      </c>
      <c r="E30" s="15">
        <v>218.45634010999899</v>
      </c>
      <c r="F30" s="15">
        <v>210.42625550999901</v>
      </c>
      <c r="G30" s="15">
        <v>541.30893657000001</v>
      </c>
      <c r="H30" s="15">
        <v>39.247036960000003</v>
      </c>
      <c r="I30" s="17">
        <v>0.70013141999999895</v>
      </c>
      <c r="J30" s="17">
        <v>0.42744127999999998</v>
      </c>
      <c r="L30" s="17">
        <v>6.6396949999999996E-2</v>
      </c>
      <c r="M30" s="17">
        <v>2.1954202399999998</v>
      </c>
      <c r="N30" s="17">
        <v>4.6513800000000001E-3</v>
      </c>
      <c r="O30" s="17">
        <v>0.181995929999999</v>
      </c>
      <c r="P30" s="17">
        <v>2.4135130000000001E-2</v>
      </c>
      <c r="Q30" s="17">
        <v>3.1509779999999897E-2</v>
      </c>
      <c r="R30" s="17">
        <v>2.393056E-2</v>
      </c>
      <c r="T30" s="17">
        <v>3.170166E-2</v>
      </c>
      <c r="U30" s="17">
        <v>2.0306319999999999E-2</v>
      </c>
      <c r="V30" s="17">
        <v>7.98367E-3</v>
      </c>
      <c r="Y30" s="17">
        <v>8.7959999999999896E-5</v>
      </c>
      <c r="Z30" s="17">
        <v>11.959465139999899</v>
      </c>
      <c r="AA30" s="17">
        <v>16.70834679</v>
      </c>
      <c r="AB30" s="17">
        <v>1.7533949999999899E-2</v>
      </c>
      <c r="AC30" s="17">
        <v>0.14496477999999999</v>
      </c>
      <c r="AD30" s="17">
        <v>2.75840204</v>
      </c>
      <c r="AE30" s="17">
        <v>9.8430569999999995E-2</v>
      </c>
      <c r="AG30" s="17">
        <v>0.42450916999999999</v>
      </c>
      <c r="AH30" s="17">
        <v>0.13786874999999901</v>
      </c>
      <c r="AI30" s="17">
        <v>1.3264079999999999E-2</v>
      </c>
      <c r="AJ30" s="17">
        <v>8.7818099999999993E-3</v>
      </c>
      <c r="AL30" s="17">
        <v>1.22376170999999</v>
      </c>
      <c r="AN30" s="17">
        <v>1.2603899999999999E-2</v>
      </c>
      <c r="AO30" s="17">
        <v>0.28446210999999999</v>
      </c>
      <c r="AP30" s="17">
        <v>1.7392200000000001E-3</v>
      </c>
      <c r="AT30" s="17">
        <v>1.34599999999999E-5</v>
      </c>
      <c r="AU30" s="17">
        <v>2.2726999999999901E-4</v>
      </c>
      <c r="AV30" s="17">
        <v>6.9720000000000003E-5</v>
      </c>
      <c r="AW30" s="17">
        <v>1.2388200000000001E-3</v>
      </c>
      <c r="AX30" s="17">
        <v>0.14704054</v>
      </c>
      <c r="AY30" s="17">
        <v>0.373114</v>
      </c>
      <c r="AZ30" s="17">
        <v>4.4967640000000003E-2</v>
      </c>
      <c r="BA30" s="17">
        <v>0.42300101000000001</v>
      </c>
      <c r="BE30" s="17">
        <v>1.8237100000000001E-3</v>
      </c>
      <c r="BG30" s="17" t="s">
        <v>200</v>
      </c>
      <c r="BH30" s="17">
        <v>1.7321402759084501E-4</v>
      </c>
      <c r="BI30" s="17">
        <v>1.42037628542266</v>
      </c>
      <c r="BJ30" s="17">
        <v>0</v>
      </c>
      <c r="BK30" s="17">
        <v>0.42744122693958703</v>
      </c>
      <c r="BL30" s="17">
        <v>0</v>
      </c>
      <c r="BM30" s="17">
        <v>0.70013075848380302</v>
      </c>
      <c r="BN30" s="17">
        <v>0.70013075848380302</v>
      </c>
      <c r="BO30" s="17">
        <v>3.7201375717191E-4</v>
      </c>
      <c r="BP30" s="17">
        <v>1.3993724734205301E-4</v>
      </c>
      <c r="BQ30" s="17">
        <v>2.72227842005167E-2</v>
      </c>
      <c r="BR30" s="17">
        <v>3.9174190448439901E-2</v>
      </c>
      <c r="BS30" s="17">
        <v>2.19542010362541</v>
      </c>
      <c r="BT30" s="17">
        <v>1.8237070691049201E-3</v>
      </c>
      <c r="BU30" s="17">
        <v>1.4884430971094499E-3</v>
      </c>
      <c r="BV30" s="17">
        <v>3.1629401912837501E-3</v>
      </c>
      <c r="BW30" s="5">
        <v>8.7960103108847704E-5</v>
      </c>
      <c r="BX30" s="17">
        <v>0.18199559406826099</v>
      </c>
      <c r="BY30" s="17">
        <v>5.7924327544470102E-3</v>
      </c>
      <c r="BZ30" s="17">
        <v>1.8342708117017999E-2</v>
      </c>
      <c r="CA30" s="17">
        <v>3.1509904964620299E-2</v>
      </c>
      <c r="CB30" s="17">
        <v>0</v>
      </c>
      <c r="CC30" s="17">
        <v>38.568512309508399</v>
      </c>
      <c r="CD30" s="17">
        <v>2.3930427471734201E-2</v>
      </c>
      <c r="CE30" s="17">
        <v>9.1934637538682602E-3</v>
      </c>
      <c r="CF30" s="17">
        <v>2.2508134606325399E-2</v>
      </c>
      <c r="CG30" s="17">
        <v>0</v>
      </c>
      <c r="CH30" s="17">
        <v>2.0306431265231701E-2</v>
      </c>
      <c r="CI30" s="17">
        <v>9.8430624313431095E-2</v>
      </c>
      <c r="CJ30" s="17">
        <v>7.9836011854291199E-3</v>
      </c>
      <c r="CK30" s="17">
        <v>0</v>
      </c>
      <c r="CL30" s="17">
        <v>1.3264066697492799E-2</v>
      </c>
      <c r="CM30" s="17">
        <v>1.2603829821094901E-2</v>
      </c>
      <c r="CN30" s="17">
        <v>1249.9889203278201</v>
      </c>
      <c r="CO30" s="17">
        <v>0</v>
      </c>
      <c r="CP30" s="17">
        <v>0</v>
      </c>
      <c r="CQ30" s="17">
        <v>5.6843503922157996</v>
      </c>
      <c r="CR30" s="17">
        <v>1.7195659591283901</v>
      </c>
      <c r="CS30" s="17">
        <v>0.61194707620819599</v>
      </c>
      <c r="CT30" s="17">
        <v>0.147040531530612</v>
      </c>
      <c r="CU30" s="17">
        <v>3.4740697169227399</v>
      </c>
      <c r="CV30" s="17">
        <v>0</v>
      </c>
      <c r="CW30" s="5">
        <v>9.9626087843162795E-5</v>
      </c>
      <c r="CX30" s="17">
        <v>11.959452854148401</v>
      </c>
      <c r="CY30" s="17">
        <v>11.959452854148401</v>
      </c>
      <c r="CZ30" s="17">
        <v>2.0217359123001399E-4</v>
      </c>
      <c r="DA30" s="17">
        <v>0</v>
      </c>
      <c r="DB30" s="17">
        <v>16.708330193542199</v>
      </c>
      <c r="DC30" s="17">
        <v>0.37311426945099901</v>
      </c>
      <c r="DD30" s="17">
        <v>8.3033860501536896E-3</v>
      </c>
      <c r="DE30" s="17">
        <v>6.7851347402083702E-3</v>
      </c>
      <c r="DF30" s="17">
        <v>0</v>
      </c>
      <c r="DG30" s="17">
        <v>6.9546694731350001E-2</v>
      </c>
      <c r="DH30" s="5">
        <v>9.48536649139922E-5</v>
      </c>
      <c r="DI30" s="5">
        <v>2.3705474108368201E-6</v>
      </c>
      <c r="DJ30" s="17">
        <v>2.0841836323577299E-3</v>
      </c>
      <c r="DK30" s="17">
        <v>2.2773640657638601E-4</v>
      </c>
      <c r="DL30" s="17">
        <v>3.76909596075111E-2</v>
      </c>
      <c r="DM30" s="17">
        <v>0.107273920714738</v>
      </c>
      <c r="DN30" s="17">
        <v>0.91027212040050198</v>
      </c>
      <c r="DO30" s="17">
        <v>1.8481276817912999</v>
      </c>
      <c r="DP30" s="5">
        <v>2.3733971053313102E-5</v>
      </c>
      <c r="DQ30" s="17">
        <v>4.4967713818846199E-2</v>
      </c>
      <c r="DR30" s="17">
        <v>1.6344558997337901E-4</v>
      </c>
      <c r="DS30" s="17">
        <v>0.42464834478623698</v>
      </c>
      <c r="DT30" s="17">
        <v>129.65945903213699</v>
      </c>
      <c r="DU30" s="17">
        <v>0</v>
      </c>
      <c r="DV30" s="17">
        <v>5.65262246597606E-2</v>
      </c>
      <c r="DW30" s="17">
        <v>8.1342469686822905E-2</v>
      </c>
      <c r="DX30" s="17">
        <v>41.169270051643203</v>
      </c>
      <c r="DY30" s="17">
        <v>1353.91797435782</v>
      </c>
      <c r="DZ30" s="17">
        <v>150.43580521736899</v>
      </c>
      <c r="EA30" s="17">
        <v>1504.3537795751899</v>
      </c>
      <c r="EB30" s="5">
        <v>1.41639079129394E-6</v>
      </c>
      <c r="EC30" s="17">
        <v>1.4297885835930799</v>
      </c>
      <c r="ED30" s="5">
        <v>9.4541854424676696E-5</v>
      </c>
      <c r="EE30" s="17">
        <v>1.7392103937213001E-3</v>
      </c>
      <c r="EF30" s="17">
        <v>0</v>
      </c>
      <c r="EG30" s="17">
        <v>0</v>
      </c>
      <c r="EH30" s="17">
        <v>0</v>
      </c>
      <c r="EI30" s="5">
        <v>1.3460246685480901E-5</v>
      </c>
      <c r="EJ30" s="17">
        <v>2.27269371470952E-4</v>
      </c>
      <c r="EK30" s="5">
        <v>6.9719712239887593E-5</v>
      </c>
      <c r="EL30" s="17">
        <v>1.2388020612240599E-3</v>
      </c>
      <c r="EM30" s="17">
        <v>2.9842109825901102</v>
      </c>
      <c r="EN30" s="17">
        <v>5.0569535289071199</v>
      </c>
      <c r="EO30" s="17">
        <v>2.6651676880063002</v>
      </c>
      <c r="EP30" s="17">
        <v>3.4104025187497502</v>
      </c>
      <c r="EQ30" s="17">
        <v>27.679102599315399</v>
      </c>
      <c r="ER30" s="17">
        <v>2.1517556901695198</v>
      </c>
      <c r="ES30" s="17">
        <v>0</v>
      </c>
      <c r="ET30" s="17">
        <v>2.4455981884054499E-3</v>
      </c>
      <c r="EU30" s="17">
        <v>8.0177053407381091</v>
      </c>
      <c r="EV30" s="17">
        <v>218.45624425853899</v>
      </c>
      <c r="EW30" s="17">
        <v>210.42616642793101</v>
      </c>
      <c r="EX30" s="17">
        <v>8.0300778306078708</v>
      </c>
      <c r="EY30" s="17">
        <v>0.118705383135744</v>
      </c>
      <c r="EZ30" s="17">
        <v>1.9110551437236899E-2</v>
      </c>
      <c r="FA30" s="17">
        <v>47.234222132870698</v>
      </c>
      <c r="FB30" s="17">
        <v>0.22646275864349599</v>
      </c>
      <c r="FC30" s="17">
        <v>21.547119754746799</v>
      </c>
      <c r="FD30" s="17">
        <v>3.0873833156743098</v>
      </c>
      <c r="FE30" s="17">
        <v>1.26025708952529</v>
      </c>
      <c r="FF30" s="17">
        <v>55.550825809509597</v>
      </c>
      <c r="FG30" s="17">
        <v>8.7747532832553495E-3</v>
      </c>
      <c r="FH30" s="17">
        <v>0.55928341250787295</v>
      </c>
      <c r="FI30" s="17">
        <v>16.842510704947699</v>
      </c>
      <c r="FJ30" s="17">
        <v>17.423596156792701</v>
      </c>
      <c r="FK30" s="17">
        <v>0.207627951078519</v>
      </c>
      <c r="FL30" s="17">
        <v>0</v>
      </c>
      <c r="FM30" s="17">
        <v>541.30855022867195</v>
      </c>
      <c r="FN30" s="17">
        <v>5.7187941186891897E-2</v>
      </c>
      <c r="FO30" s="17">
        <v>0.42300099956509402</v>
      </c>
      <c r="FP30" s="17">
        <v>7.9245377997872497</v>
      </c>
      <c r="FQ30" s="5">
        <v>1.6602817164084301E-5</v>
      </c>
      <c r="FR30" s="17">
        <v>1.3208309051085301</v>
      </c>
      <c r="FS30" s="17">
        <v>1.2237610080436601</v>
      </c>
      <c r="FT30" s="17">
        <v>5.6746054332909395E-4</v>
      </c>
      <c r="FU30" s="17">
        <v>39.247031068966002</v>
      </c>
      <c r="FV30" s="17">
        <v>0.28446220808283101</v>
      </c>
      <c r="FW30" s="17">
        <v>3.9437264157110099</v>
      </c>
      <c r="FY30" s="26">
        <f t="shared" si="0"/>
        <v>1.0489779463648954</v>
      </c>
      <c r="FZ30" s="40">
        <f t="shared" si="1"/>
        <v>-2.1653961629731289E-7</v>
      </c>
      <c r="GA30" s="40">
        <f t="shared" si="2"/>
        <v>-3.4835751741916645E-7</v>
      </c>
      <c r="GB30" s="40">
        <f t="shared" si="3"/>
        <v>6.9515029356412323E-8</v>
      </c>
      <c r="GC30" s="40">
        <f t="shared" si="4"/>
        <v>-4.3876712369455997E-7</v>
      </c>
      <c r="GD30" s="40">
        <f t="shared" si="5"/>
        <v>-4.2334103121013041E-7</v>
      </c>
      <c r="GE30" s="40">
        <f t="shared" si="6"/>
        <v>-7.137168850656118E-7</v>
      </c>
      <c r="GF30" s="40">
        <f t="shared" si="7"/>
        <v>-1.5010136959321827E-7</v>
      </c>
      <c r="GG30" s="40">
        <f t="shared" si="8"/>
        <v>-9.4484574900558605E-7</v>
      </c>
      <c r="GH30" s="40">
        <f t="shared" si="9"/>
        <v>-1.2413497580831955E-7</v>
      </c>
      <c r="GI30" s="40">
        <f t="shared" si="10"/>
        <v>0</v>
      </c>
      <c r="GJ30" s="40">
        <f t="shared" si="11"/>
        <v>3.712362783518941E-7</v>
      </c>
      <c r="GK30" s="40">
        <f t="shared" si="12"/>
        <v>-6.2117761036519356E-8</v>
      </c>
      <c r="GL30" s="40">
        <f t="shared" si="13"/>
        <v>7.069715224517341E-7</v>
      </c>
      <c r="GM30" s="40">
        <f t="shared" si="14"/>
        <v>-1.845820057680836E-6</v>
      </c>
      <c r="GN30" s="40">
        <f t="shared" si="15"/>
        <v>4.5044153520080495E-7</v>
      </c>
      <c r="GO30" s="40">
        <f t="shared" si="16"/>
        <v>3.9658994890338506E-6</v>
      </c>
      <c r="GP30" s="40">
        <f t="shared" si="17"/>
        <v>-5.5380344546500402E-6</v>
      </c>
      <c r="GQ30" s="40">
        <f t="shared" si="18"/>
        <v>0</v>
      </c>
      <c r="GR30" s="40">
        <f t="shared" si="19"/>
        <v>-1.9443715673702731E-6</v>
      </c>
      <c r="GS30" s="40">
        <f t="shared" si="20"/>
        <v>5.4793400134411555E-6</v>
      </c>
      <c r="GT30" s="40">
        <f t="shared" si="21"/>
        <v>-8.6194157424010766E-6</v>
      </c>
      <c r="GU30" s="40">
        <f t="shared" si="22"/>
        <v>0</v>
      </c>
      <c r="GV30" s="40">
        <f t="shared" si="23"/>
        <v>0</v>
      </c>
      <c r="GW30" s="40">
        <f t="shared" si="24"/>
        <v>1.1722242815830048E-6</v>
      </c>
      <c r="GX30" s="40">
        <f t="shared" si="25"/>
        <v>-1.0272910498083338E-6</v>
      </c>
      <c r="GY30" s="40">
        <f t="shared" si="26"/>
        <v>-9.9330340754458655E-7</v>
      </c>
      <c r="GZ30" s="40">
        <f t="shared" si="27"/>
        <v>9.6372333450481462E-6</v>
      </c>
      <c r="HA30" s="40">
        <f t="shared" si="28"/>
        <v>6.9204567564035743E-7</v>
      </c>
      <c r="HB30" s="40">
        <f t="shared" si="29"/>
        <v>-8.1126977353239801E-7</v>
      </c>
      <c r="HC30" s="40">
        <f t="shared" si="30"/>
        <v>5.517943368594792E-7</v>
      </c>
      <c r="HD30" s="40">
        <f t="shared" si="31"/>
        <v>2.3733971053313102E+45</v>
      </c>
      <c r="HE30" s="40">
        <f t="shared" si="32"/>
        <v>3.2784871581686704E-4</v>
      </c>
      <c r="HF30" s="40">
        <f t="shared" si="33"/>
        <v>-4.0366954451204513E-7</v>
      </c>
      <c r="HG30" s="40">
        <f t="shared" si="34"/>
        <v>-1.0028970874679229E-6</v>
      </c>
      <c r="HH30" s="40">
        <f t="shared" si="35"/>
        <v>-8.0356062641412406E-4</v>
      </c>
      <c r="HI30" s="40">
        <f t="shared" si="36"/>
        <v>0</v>
      </c>
      <c r="HJ30" s="40">
        <f t="shared" si="37"/>
        <v>-5.7360540390785713E-7</v>
      </c>
      <c r="HK30" s="40">
        <f t="shared" si="38"/>
        <v>0</v>
      </c>
      <c r="HL30" s="40">
        <f t="shared" si="39"/>
        <v>-5.5680309347624843E-6</v>
      </c>
      <c r="HM30" s="40">
        <f t="shared" si="40"/>
        <v>3.448010387877287E-7</v>
      </c>
      <c r="HN30" s="40">
        <f t="shared" si="41"/>
        <v>-5.5233258012328536E-6</v>
      </c>
      <c r="HO30" s="40">
        <f t="shared" si="42"/>
        <v>0</v>
      </c>
      <c r="HP30" s="40">
        <f t="shared" si="43"/>
        <v>0</v>
      </c>
      <c r="HQ30" s="40">
        <f t="shared" si="44"/>
        <v>0</v>
      </c>
      <c r="HR30" s="40">
        <f t="shared" si="45"/>
        <v>1.8327301708814415E-5</v>
      </c>
      <c r="HS30" s="40">
        <f t="shared" si="46"/>
        <v>-2.7655609935554144E-6</v>
      </c>
      <c r="HT30" s="40">
        <f t="shared" si="47"/>
        <v>-4.1273682216013403E-6</v>
      </c>
      <c r="HU30" s="40">
        <f t="shared" si="48"/>
        <v>-1.4480534654084979E-5</v>
      </c>
      <c r="HV30" s="40">
        <f t="shared" si="49"/>
        <v>-5.759899954447411E-8</v>
      </c>
      <c r="HW30" s="40">
        <f t="shared" si="50"/>
        <v>7.2216802106889288E-7</v>
      </c>
      <c r="HX30" s="40">
        <f t="shared" si="51"/>
        <v>1.6415992966375444E-6</v>
      </c>
      <c r="HY30" s="40">
        <f t="shared" si="52"/>
        <v>-2.46687495966932E-8</v>
      </c>
      <c r="HZ30" s="40">
        <f t="shared" si="53"/>
        <v>0</v>
      </c>
      <c r="IA30" s="40">
        <f t="shared" si="54"/>
        <v>0</v>
      </c>
      <c r="IB30" s="40">
        <f t="shared" si="55"/>
        <v>0</v>
      </c>
      <c r="IC30" s="40">
        <f t="shared" si="56"/>
        <v>-1.6071058885561468E-6</v>
      </c>
    </row>
    <row r="31" spans="1:237" x14ac:dyDescent="0.25">
      <c r="A31" s="17" t="s">
        <v>201</v>
      </c>
      <c r="B31" s="15">
        <v>1357.8362000100001</v>
      </c>
      <c r="C31" s="15">
        <v>295.70819999999998</v>
      </c>
      <c r="D31" s="15">
        <v>5460.6374000799997</v>
      </c>
      <c r="E31" s="15">
        <v>529.32379998999897</v>
      </c>
      <c r="F31" s="15">
        <v>504.25309998999899</v>
      </c>
      <c r="G31" s="15">
        <v>783.31459966999898</v>
      </c>
      <c r="H31" s="15">
        <v>137.53739998999899</v>
      </c>
      <c r="I31" s="17">
        <v>1.7457204199999901</v>
      </c>
      <c r="J31" s="17">
        <v>0.3110638</v>
      </c>
      <c r="L31" s="17">
        <v>5.6445999999999901E-3</v>
      </c>
      <c r="M31" s="17">
        <v>0.65508486999999904</v>
      </c>
      <c r="N31" s="17">
        <v>4.2115000000000002E-4</v>
      </c>
      <c r="O31" s="17">
        <v>1.8932789999999901E-2</v>
      </c>
      <c r="P31" s="17">
        <v>3.0609549999999999E-2</v>
      </c>
      <c r="Q31" s="17">
        <v>1.5779999999999999E-2</v>
      </c>
      <c r="T31" s="17">
        <v>5.9405200000000003E-3</v>
      </c>
      <c r="V31" s="17">
        <v>1.376E-2</v>
      </c>
      <c r="Y31" s="5"/>
      <c r="Z31" s="17">
        <v>11.57027355</v>
      </c>
      <c r="AA31" s="17">
        <v>60.811291500000003</v>
      </c>
      <c r="AB31" s="17">
        <v>2.0467499999999899E-2</v>
      </c>
      <c r="AC31" s="17">
        <v>0.21819999999999901</v>
      </c>
      <c r="AD31" s="17">
        <v>5.8460839999999903E-2</v>
      </c>
      <c r="AG31" s="17">
        <v>9.6028420000000003E-2</v>
      </c>
      <c r="AH31" s="17">
        <v>5.2131539999999997E-2</v>
      </c>
      <c r="AL31" s="17">
        <v>5.8744529499999896</v>
      </c>
      <c r="AN31" s="17">
        <v>6.4149999999999902E-3</v>
      </c>
      <c r="AO31" s="17">
        <v>2.8919921400000002</v>
      </c>
      <c r="AP31" s="17">
        <v>1.6961E-4</v>
      </c>
      <c r="AU31" s="17">
        <v>6.3300000000000004E-6</v>
      </c>
      <c r="AV31" s="17">
        <v>2.2609999999999999E-5</v>
      </c>
      <c r="AW31" s="17">
        <v>1.39807E-3</v>
      </c>
      <c r="AX31" s="17">
        <v>1.24358613</v>
      </c>
      <c r="AY31" s="17">
        <v>0.27818029999999999</v>
      </c>
      <c r="BE31" s="17">
        <v>1.7609999999999999E-5</v>
      </c>
      <c r="BG31" s="17" t="s">
        <v>201</v>
      </c>
      <c r="BH31" s="17">
        <v>0.118541457134322</v>
      </c>
      <c r="BI31" s="17">
        <v>0.23841412694455899</v>
      </c>
      <c r="BJ31" s="17">
        <v>0</v>
      </c>
      <c r="BK31" s="17">
        <v>0.311064940877258</v>
      </c>
      <c r="BL31" s="17">
        <v>0</v>
      </c>
      <c r="BM31" s="17">
        <v>1.7457196590555999</v>
      </c>
      <c r="BN31" s="17">
        <v>1.7457196590555999</v>
      </c>
      <c r="BO31" s="17">
        <v>0.12613248174407601</v>
      </c>
      <c r="BP31" s="17">
        <v>9.5748361062186801E-2</v>
      </c>
      <c r="BQ31" s="17">
        <v>2.3142710287096901E-3</v>
      </c>
      <c r="BR31" s="17">
        <v>3.3303396179169601E-3</v>
      </c>
      <c r="BS31" s="17">
        <v>0.65508330808325999</v>
      </c>
      <c r="BT31" s="5">
        <v>1.7610008629306101E-5</v>
      </c>
      <c r="BU31" s="17">
        <v>1.3477125415752001E-4</v>
      </c>
      <c r="BV31" s="17">
        <v>2.86423833324955E-4</v>
      </c>
      <c r="BW31" s="17">
        <v>0</v>
      </c>
      <c r="BX31" s="17">
        <v>1.8932784174451499E-2</v>
      </c>
      <c r="BY31" s="17">
        <v>7.3463129648858802E-3</v>
      </c>
      <c r="BZ31" s="17">
        <v>2.3263145471915801E-2</v>
      </c>
      <c r="CA31" s="17">
        <v>1.57818392086508E-2</v>
      </c>
      <c r="CB31" s="17">
        <v>0</v>
      </c>
      <c r="CC31" s="17">
        <v>288.50877582315502</v>
      </c>
      <c r="CD31" s="17">
        <v>0</v>
      </c>
      <c r="CE31" s="17">
        <v>1.72273454790367E-3</v>
      </c>
      <c r="CF31" s="17">
        <v>4.2177970208942903E-3</v>
      </c>
      <c r="CG31" s="17">
        <v>0</v>
      </c>
      <c r="CH31" s="17">
        <v>0</v>
      </c>
      <c r="CI31" s="17">
        <v>0</v>
      </c>
      <c r="CJ31" s="17">
        <v>1.376029882422E-2</v>
      </c>
      <c r="CK31" s="17">
        <v>0</v>
      </c>
      <c r="CL31" s="17">
        <v>0</v>
      </c>
      <c r="CM31" s="17">
        <v>6.4148643881898103E-3</v>
      </c>
      <c r="CN31" s="17">
        <v>1357.8352969248799</v>
      </c>
      <c r="CO31" s="17">
        <v>0</v>
      </c>
      <c r="CP31" s="17">
        <v>0</v>
      </c>
      <c r="CQ31" s="17">
        <v>6.7986143274937696</v>
      </c>
      <c r="CR31" s="17">
        <v>7.0513944934802799</v>
      </c>
      <c r="CS31" s="17">
        <v>0.56246494316052098</v>
      </c>
      <c r="CT31" s="17">
        <v>1.2435856744094</v>
      </c>
      <c r="CU31" s="17">
        <v>0.220501683930929</v>
      </c>
      <c r="CV31" s="17">
        <v>0</v>
      </c>
      <c r="CW31" s="17">
        <v>6.8179945504500197E-2</v>
      </c>
      <c r="CX31" s="17">
        <v>11.570272646078299</v>
      </c>
      <c r="CY31" s="17">
        <v>11.570272646078299</v>
      </c>
      <c r="CZ31" s="17">
        <v>3.24688128767561E-3</v>
      </c>
      <c r="DA31" s="17">
        <v>0</v>
      </c>
      <c r="DB31" s="17">
        <v>60.812548870958103</v>
      </c>
      <c r="DC31" s="17">
        <v>0.27818154613998203</v>
      </c>
      <c r="DD31" s="17">
        <v>1.1947477200775601E-2</v>
      </c>
      <c r="DE31" s="17">
        <v>4.5923115161728796E-3</v>
      </c>
      <c r="DF31" s="17">
        <v>0</v>
      </c>
      <c r="DG31" s="17">
        <v>0.15537096515540799</v>
      </c>
      <c r="DH31" s="17">
        <v>6.4914209143338994E-2</v>
      </c>
      <c r="DI31" s="17">
        <v>1.62224330575351E-3</v>
      </c>
      <c r="DJ31" s="17">
        <v>0.90777021506538003</v>
      </c>
      <c r="DK31" s="17">
        <v>0.15582852024449201</v>
      </c>
      <c r="DL31" s="17">
        <v>5.6731992845009398E-2</v>
      </c>
      <c r="DM31" s="17">
        <v>0.161466273090934</v>
      </c>
      <c r="DN31" s="17">
        <v>1.92920830977143E-2</v>
      </c>
      <c r="DO31" s="17">
        <v>3.91688389953537E-2</v>
      </c>
      <c r="DP31" s="17">
        <v>1.6245792192110701E-2</v>
      </c>
      <c r="DQ31" s="17">
        <v>0</v>
      </c>
      <c r="DR31" s="17">
        <v>0</v>
      </c>
      <c r="DS31" s="17">
        <v>9.9971122358928993E-2</v>
      </c>
      <c r="DT31" s="17">
        <v>295.70823459084897</v>
      </c>
      <c r="DU31" s="17">
        <v>0</v>
      </c>
      <c r="DV31" s="17">
        <v>2.1373966941031799E-2</v>
      </c>
      <c r="DW31" s="17">
        <v>3.0757478207201299E-2</v>
      </c>
      <c r="DX31" s="17">
        <v>57.984053678033703</v>
      </c>
      <c r="DY31" s="17">
        <v>4914.5711265527898</v>
      </c>
      <c r="DZ31" s="17">
        <v>546.06433440940896</v>
      </c>
      <c r="EA31" s="17">
        <v>5460.6354609622003</v>
      </c>
      <c r="EB31" s="17">
        <v>9.6923396954314803E-4</v>
      </c>
      <c r="EC31" s="17">
        <v>2.6619548803207702</v>
      </c>
      <c r="ED31" s="17">
        <v>6.4700843108351502E-2</v>
      </c>
      <c r="EE31" s="17">
        <v>1.69610985320304E-4</v>
      </c>
      <c r="EF31" s="17">
        <v>0</v>
      </c>
      <c r="EG31" s="17">
        <v>0</v>
      </c>
      <c r="EH31" s="17">
        <v>0</v>
      </c>
      <c r="EI31" s="17">
        <v>0</v>
      </c>
      <c r="EJ31" s="5">
        <v>6.33000136790621E-6</v>
      </c>
      <c r="EK31" s="5">
        <v>2.2609984966880999E-5</v>
      </c>
      <c r="EL31" s="17">
        <v>1.39807655420625E-3</v>
      </c>
      <c r="EM31" s="17">
        <v>6.8770068583805903</v>
      </c>
      <c r="EN31" s="17">
        <v>13.208538658471401</v>
      </c>
      <c r="EO31" s="17">
        <v>7.2279936427740701</v>
      </c>
      <c r="EP31" s="17">
        <v>24.513497912961501</v>
      </c>
      <c r="EQ31" s="17">
        <v>35.934359141850798</v>
      </c>
      <c r="ER31" s="17">
        <v>9.0292771005252508</v>
      </c>
      <c r="ES31" s="17">
        <v>0.18667099874887699</v>
      </c>
      <c r="ET31" s="17">
        <v>3.9272636679905399E-3</v>
      </c>
      <c r="EU31" s="17">
        <v>3.7640701320513399</v>
      </c>
      <c r="EV31" s="17">
        <v>529.32364101066503</v>
      </c>
      <c r="EW31" s="17">
        <v>504.25293862030702</v>
      </c>
      <c r="EX31" s="17">
        <v>25.070702390358001</v>
      </c>
      <c r="EY31" s="17">
        <v>0</v>
      </c>
      <c r="EZ31" s="17">
        <v>7.3564571173465196E-2</v>
      </c>
      <c r="FA31" s="17">
        <v>78.308026555410294</v>
      </c>
      <c r="FB31" s="17">
        <v>0.86394417897121201</v>
      </c>
      <c r="FC31" s="17">
        <v>67.964924790753798</v>
      </c>
      <c r="FD31" s="17">
        <v>24.609714530983201</v>
      </c>
      <c r="FE31" s="17">
        <v>9.9972487487778103</v>
      </c>
      <c r="FF31" s="17">
        <v>170.70284027491601</v>
      </c>
      <c r="FG31" s="17">
        <v>0</v>
      </c>
      <c r="FH31" s="17">
        <v>2.9847884765636099</v>
      </c>
      <c r="FI31" s="17">
        <v>18.9397187925175</v>
      </c>
      <c r="FJ31" s="17">
        <v>44.859297831644</v>
      </c>
      <c r="FK31" s="17">
        <v>0.40078255786681</v>
      </c>
      <c r="FL31" s="17">
        <v>0</v>
      </c>
      <c r="FM31" s="17">
        <v>783.314749405106</v>
      </c>
      <c r="FN31" s="17">
        <v>0.33889964637958198</v>
      </c>
      <c r="FO31" s="17">
        <v>0</v>
      </c>
      <c r="FP31" s="17">
        <v>7.37391254769424</v>
      </c>
      <c r="FQ31" s="17">
        <v>1.1359846376758799E-2</v>
      </c>
      <c r="FR31" s="17">
        <v>1.52807068740673</v>
      </c>
      <c r="FS31" s="17">
        <v>5.87445261354768</v>
      </c>
      <c r="FT31" s="17">
        <v>0.38834253449957801</v>
      </c>
      <c r="FU31" s="17">
        <v>137.537348727878</v>
      </c>
      <c r="FV31" s="17">
        <v>2.8919891029695202</v>
      </c>
      <c r="FW31" s="17">
        <v>2.9040072025855999</v>
      </c>
      <c r="FY31" s="26">
        <f t="shared" si="0"/>
        <v>0.42158769391983114</v>
      </c>
      <c r="FZ31" s="40">
        <f t="shared" si="1"/>
        <v>-6.6509135650147133E-7</v>
      </c>
      <c r="GA31" s="40">
        <f t="shared" si="2"/>
        <v>1.1697629283731551E-7</v>
      </c>
      <c r="GB31" s="40">
        <f t="shared" si="3"/>
        <v>-3.551083247735897E-7</v>
      </c>
      <c r="GC31" s="40">
        <f t="shared" si="4"/>
        <v>-3.0034420131735396E-7</v>
      </c>
      <c r="GD31" s="40">
        <f t="shared" si="5"/>
        <v>-3.2001725317986016E-7</v>
      </c>
      <c r="GE31" s="40">
        <f t="shared" si="6"/>
        <v>1.9115577199600247E-7</v>
      </c>
      <c r="GF31" s="40">
        <f t="shared" si="7"/>
        <v>-3.7271404719328219E-7</v>
      </c>
      <c r="GG31" s="40">
        <f t="shared" si="8"/>
        <v>-4.3589132684013801E-7</v>
      </c>
      <c r="GH31" s="40">
        <f t="shared" si="9"/>
        <v>3.667663218925028E-6</v>
      </c>
      <c r="GI31" s="40">
        <f t="shared" si="10"/>
        <v>0</v>
      </c>
      <c r="GJ31" s="40">
        <f t="shared" si="11"/>
        <v>1.8861614038450034E-6</v>
      </c>
      <c r="GK31" s="40">
        <f t="shared" si="12"/>
        <v>-2.3842967691450644E-6</v>
      </c>
      <c r="GL31" s="40">
        <f t="shared" si="13"/>
        <v>1.0705801371242959E-4</v>
      </c>
      <c r="GM31" s="40">
        <f t="shared" si="14"/>
        <v>-3.0769624557772376E-7</v>
      </c>
      <c r="GN31" s="40">
        <f t="shared" si="15"/>
        <v>-2.9913278149635402E-6</v>
      </c>
      <c r="GO31" s="40">
        <f t="shared" si="16"/>
        <v>1.1655314643862516E-4</v>
      </c>
      <c r="GP31" s="40">
        <f t="shared" si="17"/>
        <v>0</v>
      </c>
      <c r="GQ31" s="40">
        <f t="shared" si="18"/>
        <v>0</v>
      </c>
      <c r="GR31" s="40">
        <f t="shared" si="19"/>
        <v>1.9474386014023368E-6</v>
      </c>
      <c r="GS31" s="40">
        <f t="shared" si="20"/>
        <v>0</v>
      </c>
      <c r="GT31" s="40">
        <f t="shared" si="21"/>
        <v>2.1716876453528247E-5</v>
      </c>
      <c r="GU31" s="40">
        <f t="shared" si="22"/>
        <v>0</v>
      </c>
      <c r="GV31" s="40">
        <f t="shared" si="23"/>
        <v>0</v>
      </c>
      <c r="GW31" s="40">
        <f t="shared" si="24"/>
        <v>0</v>
      </c>
      <c r="GX31" s="40">
        <f t="shared" si="25"/>
        <v>-7.8124488263044072E-8</v>
      </c>
      <c r="GY31" s="40">
        <f t="shared" si="26"/>
        <v>2.0676603424884065E-5</v>
      </c>
      <c r="GZ31" s="40">
        <f t="shared" si="27"/>
        <v>-2.1869552259989852E-5</v>
      </c>
      <c r="HA31" s="40">
        <f t="shared" si="28"/>
        <v>-7.9471313272108302E-6</v>
      </c>
      <c r="HB31" s="40">
        <f t="shared" si="29"/>
        <v>1.4042403101523981E-6</v>
      </c>
      <c r="HC31" s="40">
        <f t="shared" si="30"/>
        <v>0</v>
      </c>
      <c r="HD31" s="40">
        <f t="shared" si="31"/>
        <v>1.62457921921107E+48</v>
      </c>
      <c r="HE31" s="40">
        <f t="shared" si="32"/>
        <v>4.1057661460315496E-2</v>
      </c>
      <c r="HF31" s="40">
        <f t="shared" si="33"/>
        <v>-1.8194698813647593E-6</v>
      </c>
      <c r="HG31" s="40">
        <f t="shared" si="34"/>
        <v>0</v>
      </c>
      <c r="HH31" s="40">
        <f t="shared" si="35"/>
        <v>0</v>
      </c>
      <c r="HI31" s="40">
        <f t="shared" si="36"/>
        <v>0</v>
      </c>
      <c r="HJ31" s="40">
        <f t="shared" si="37"/>
        <v>-5.7273811269244844E-8</v>
      </c>
      <c r="HK31" s="40">
        <f t="shared" si="38"/>
        <v>0</v>
      </c>
      <c r="HL31" s="40">
        <f t="shared" si="39"/>
        <v>-2.1139798936841911E-5</v>
      </c>
      <c r="HM31" s="40">
        <f t="shared" si="40"/>
        <v>-1.0501517061491501E-6</v>
      </c>
      <c r="HN31" s="40">
        <f t="shared" si="41"/>
        <v>5.8093290725726129E-6</v>
      </c>
      <c r="HO31" s="40">
        <f t="shared" si="42"/>
        <v>0</v>
      </c>
      <c r="HP31" s="40">
        <f t="shared" si="43"/>
        <v>0</v>
      </c>
      <c r="HQ31" s="40">
        <f t="shared" si="44"/>
        <v>0</v>
      </c>
      <c r="HR31" s="40">
        <f t="shared" si="45"/>
        <v>0</v>
      </c>
      <c r="HS31" s="40">
        <f t="shared" si="46"/>
        <v>2.1609892726951501E-7</v>
      </c>
      <c r="HT31" s="40">
        <f t="shared" si="47"/>
        <v>-6.6488805835698232E-7</v>
      </c>
      <c r="HU31" s="40">
        <f t="shared" si="48"/>
        <v>4.6880386890476709E-6</v>
      </c>
      <c r="HV31" s="40">
        <f t="shared" si="49"/>
        <v>-3.663522685900536E-7</v>
      </c>
      <c r="HW31" s="40">
        <f t="shared" si="50"/>
        <v>4.4796126182776609E-6</v>
      </c>
      <c r="HX31" s="40">
        <f t="shared" si="51"/>
        <v>0</v>
      </c>
      <c r="HY31" s="40">
        <f t="shared" si="52"/>
        <v>0</v>
      </c>
      <c r="HZ31" s="40">
        <f t="shared" si="53"/>
        <v>0</v>
      </c>
      <c r="IA31" s="40">
        <f t="shared" si="54"/>
        <v>0</v>
      </c>
      <c r="IB31" s="40">
        <f t="shared" si="55"/>
        <v>0</v>
      </c>
      <c r="IC31" s="40">
        <f t="shared" si="56"/>
        <v>4.9002306084435301E-7</v>
      </c>
    </row>
    <row r="32" spans="1:237" x14ac:dyDescent="0.25">
      <c r="A32" s="17" t="s">
        <v>202</v>
      </c>
      <c r="B32" s="15">
        <v>5145.91</v>
      </c>
      <c r="C32" s="15">
        <v>277.61099999999999</v>
      </c>
      <c r="D32" s="15">
        <v>6604.3586999999998</v>
      </c>
      <c r="E32" s="15">
        <v>355.11757</v>
      </c>
      <c r="F32" s="15">
        <v>282.76357000000002</v>
      </c>
      <c r="G32" s="15">
        <v>620.14239999999995</v>
      </c>
      <c r="H32" s="15">
        <v>199.6309</v>
      </c>
      <c r="I32" s="17">
        <v>1.9553135799999899</v>
      </c>
      <c r="J32" s="17">
        <v>0.74189443999999904</v>
      </c>
      <c r="L32" s="17">
        <v>7.8991839999999994E-2</v>
      </c>
      <c r="M32" s="17">
        <v>0.58992330000000004</v>
      </c>
      <c r="N32" s="17">
        <v>1.15778999999999E-2</v>
      </c>
      <c r="P32" s="17">
        <v>1.9857090000000001E-2</v>
      </c>
      <c r="T32" s="17">
        <v>5.9661999999999996E-4</v>
      </c>
      <c r="Z32" s="17">
        <v>10.651127499999999</v>
      </c>
      <c r="AA32" s="17">
        <v>2.2999999999999998</v>
      </c>
      <c r="AB32" s="17">
        <v>1.9449999999999999E-3</v>
      </c>
      <c r="AC32" s="17">
        <v>5.3230999999999999E-3</v>
      </c>
      <c r="AD32" s="17">
        <v>4.0449099999999997E-3</v>
      </c>
      <c r="AF32" s="17">
        <v>0.33500000000000002</v>
      </c>
      <c r="AG32" s="17">
        <v>0.15981883</v>
      </c>
      <c r="AH32" s="17">
        <v>2.235417E-2</v>
      </c>
      <c r="AL32" s="17">
        <v>4.7629551699999899</v>
      </c>
      <c r="AO32" s="17">
        <v>2.3171039100000002</v>
      </c>
      <c r="AP32" s="17">
        <v>2.3256000000000001E-4</v>
      </c>
      <c r="AW32" s="17">
        <v>3.1754999999999999E-4</v>
      </c>
      <c r="AX32" s="17">
        <v>1.0094771499999999</v>
      </c>
      <c r="AY32" s="17">
        <v>22.048647999999901</v>
      </c>
      <c r="BG32" s="17" t="s">
        <v>202</v>
      </c>
      <c r="BH32" s="17">
        <v>0</v>
      </c>
      <c r="BI32" s="17">
        <v>0</v>
      </c>
      <c r="BJ32" s="17">
        <v>0</v>
      </c>
      <c r="BK32" s="17">
        <v>0.741893727999834</v>
      </c>
      <c r="BL32" s="17">
        <v>0</v>
      </c>
      <c r="BM32" s="17">
        <v>1.95531340365244</v>
      </c>
      <c r="BN32" s="17">
        <v>1.95531340365244</v>
      </c>
      <c r="BO32" s="17">
        <v>5.2537294212870699E-3</v>
      </c>
      <c r="BP32" s="17">
        <v>0</v>
      </c>
      <c r="BQ32" s="17">
        <v>3.23866394993634E-2</v>
      </c>
      <c r="BR32" s="17">
        <v>4.6605192289979398E-2</v>
      </c>
      <c r="BS32" s="17">
        <v>0.58992300566413503</v>
      </c>
      <c r="BT32" s="17">
        <v>0</v>
      </c>
      <c r="BU32" s="17">
        <v>3.7049302622949002E-3</v>
      </c>
      <c r="BV32" s="17">
        <v>7.8729658228475895E-3</v>
      </c>
      <c r="BW32" s="17">
        <v>0</v>
      </c>
      <c r="BX32" s="17">
        <v>0</v>
      </c>
      <c r="BY32" s="17">
        <v>4.7657019543577098E-3</v>
      </c>
      <c r="BZ32" s="17">
        <v>1.5091382132420599E-2</v>
      </c>
      <c r="CA32" s="17">
        <v>0</v>
      </c>
      <c r="CB32" s="17">
        <v>0</v>
      </c>
      <c r="CC32" s="17">
        <v>285.16694679228101</v>
      </c>
      <c r="CD32" s="17">
        <v>0</v>
      </c>
      <c r="CE32" s="17">
        <v>1.7302009407221201E-4</v>
      </c>
      <c r="CF32" s="17">
        <v>4.2359997373744E-4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5145.9084854863704</v>
      </c>
      <c r="CO32" s="17">
        <v>0</v>
      </c>
      <c r="CP32" s="17">
        <v>0</v>
      </c>
      <c r="CQ32" s="17">
        <v>0.76374274087935301</v>
      </c>
      <c r="CR32" s="17">
        <v>8.4960929101768805</v>
      </c>
      <c r="CS32" s="17">
        <v>0.33790133695493002</v>
      </c>
      <c r="CT32" s="17">
        <v>1.0094778147553201</v>
      </c>
      <c r="CU32" s="17">
        <v>0</v>
      </c>
      <c r="CV32" s="17">
        <v>0</v>
      </c>
      <c r="CW32" s="17">
        <v>0</v>
      </c>
      <c r="CX32" s="17">
        <v>10.651119587194501</v>
      </c>
      <c r="CY32" s="17">
        <v>10.651119587194501</v>
      </c>
      <c r="CZ32" s="17">
        <v>0</v>
      </c>
      <c r="DA32" s="17">
        <v>0</v>
      </c>
      <c r="DB32" s="17">
        <v>2.2999986622111201</v>
      </c>
      <c r="DC32" s="17">
        <v>22.048646125501602</v>
      </c>
      <c r="DD32" s="5">
        <v>5.7183569726770099E-5</v>
      </c>
      <c r="DE32" s="17">
        <v>1.8794497497621699E-3</v>
      </c>
      <c r="DF32" s="17">
        <v>0</v>
      </c>
      <c r="DG32" s="17">
        <v>0.494143005188732</v>
      </c>
      <c r="DH32" s="17">
        <v>0</v>
      </c>
      <c r="DI32" s="17">
        <v>0</v>
      </c>
      <c r="DJ32" s="17">
        <v>2.7134092815120098E-3</v>
      </c>
      <c r="DK32" s="17">
        <v>0</v>
      </c>
      <c r="DL32" s="17">
        <v>1.3840063959049099E-3</v>
      </c>
      <c r="DM32" s="17">
        <v>3.9390877559373197E-3</v>
      </c>
      <c r="DN32" s="17">
        <v>1.3348198409596701E-3</v>
      </c>
      <c r="DO32" s="17">
        <v>2.7100876515407501E-3</v>
      </c>
      <c r="DP32" s="17">
        <v>0.33500090515164999</v>
      </c>
      <c r="DQ32" s="17">
        <v>0</v>
      </c>
      <c r="DR32" s="17">
        <v>0</v>
      </c>
      <c r="DS32" s="17">
        <v>0.164999007553642</v>
      </c>
      <c r="DT32" s="17">
        <v>277.61088885122598</v>
      </c>
      <c r="DU32" s="17">
        <v>0</v>
      </c>
      <c r="DV32" s="17">
        <v>9.1651964765841493E-3</v>
      </c>
      <c r="DW32" s="17">
        <v>1.31889575375805E-2</v>
      </c>
      <c r="DX32" s="17">
        <v>135.69678525251101</v>
      </c>
      <c r="DY32" s="17">
        <v>5943.9208539199699</v>
      </c>
      <c r="DZ32" s="17">
        <v>660.43569506329902</v>
      </c>
      <c r="EA32" s="17">
        <v>6604.3565489832699</v>
      </c>
      <c r="EB32" s="17">
        <v>0</v>
      </c>
      <c r="EC32" s="17">
        <v>2.3699640510235902</v>
      </c>
      <c r="ED32" s="17">
        <v>0</v>
      </c>
      <c r="EE32" s="17">
        <v>2.32562044147813E-4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3.17547324947048E-4</v>
      </c>
      <c r="EM32" s="17">
        <v>5.4799034271069296</v>
      </c>
      <c r="EN32" s="17">
        <v>61.283193968618299</v>
      </c>
      <c r="EO32" s="17">
        <v>4.5226674677160599</v>
      </c>
      <c r="EP32" s="17">
        <v>6.1948067992052298</v>
      </c>
      <c r="EQ32" s="17">
        <v>19.364894546095801</v>
      </c>
      <c r="ER32" s="17">
        <v>5.3138605038928102</v>
      </c>
      <c r="ES32" s="17">
        <v>0</v>
      </c>
      <c r="ET32" s="5">
        <v>8.3635503232526997E-6</v>
      </c>
      <c r="EU32" s="17">
        <v>1.1114944166927301</v>
      </c>
      <c r="EV32" s="17">
        <v>355.11747664853601</v>
      </c>
      <c r="EW32" s="17">
        <v>282.76349623549999</v>
      </c>
      <c r="EX32" s="17">
        <v>72.353980413035899</v>
      </c>
      <c r="EY32" s="17">
        <v>0</v>
      </c>
      <c r="EZ32" s="17">
        <v>1.7747094914488198E-2</v>
      </c>
      <c r="FA32" s="17">
        <v>43.051893543444798</v>
      </c>
      <c r="FB32" s="17">
        <v>0</v>
      </c>
      <c r="FC32" s="17">
        <v>40.902636641258297</v>
      </c>
      <c r="FD32" s="17">
        <v>10.1681142965326</v>
      </c>
      <c r="FE32" s="17">
        <v>5.37264260029652</v>
      </c>
      <c r="FF32" s="17">
        <v>102.40853315564</v>
      </c>
      <c r="FG32" s="17">
        <v>0</v>
      </c>
      <c r="FH32" s="17">
        <v>8.9596199549557607</v>
      </c>
      <c r="FI32" s="17">
        <v>11.0778905221096</v>
      </c>
      <c r="FJ32" s="17">
        <v>27.506283350727699</v>
      </c>
      <c r="FK32" s="17">
        <v>0.27012786986587101</v>
      </c>
      <c r="FL32" s="17">
        <v>0</v>
      </c>
      <c r="FM32" s="17">
        <v>620.14222073953601</v>
      </c>
      <c r="FN32" s="17">
        <v>1.5874298581530898E-2</v>
      </c>
      <c r="FO32" s="17">
        <v>0</v>
      </c>
      <c r="FP32" s="17">
        <v>14.661444021450899</v>
      </c>
      <c r="FQ32" s="17">
        <v>0</v>
      </c>
      <c r="FR32" s="17">
        <v>12.136142268027401</v>
      </c>
      <c r="FS32" s="17">
        <v>4.7629527358770298</v>
      </c>
      <c r="FT32" s="17">
        <v>0</v>
      </c>
      <c r="FU32" s="17">
        <v>199.63085050480299</v>
      </c>
      <c r="FV32" s="17">
        <v>2.3171029813161002</v>
      </c>
      <c r="FW32" s="17">
        <v>27.7234640791903</v>
      </c>
      <c r="FY32" s="26">
        <f t="shared" si="0"/>
        <v>0.67973855197920041</v>
      </c>
      <c r="FZ32" s="40">
        <f t="shared" si="1"/>
        <v>-2.9431405318884147E-7</v>
      </c>
      <c r="GA32" s="40">
        <f t="shared" si="2"/>
        <v>-4.0037597217119165E-7</v>
      </c>
      <c r="GB32" s="40">
        <f t="shared" si="3"/>
        <v>-3.2569653278223575E-7</v>
      </c>
      <c r="GC32" s="40">
        <f t="shared" si="4"/>
        <v>-2.6287481069510584E-7</v>
      </c>
      <c r="GD32" s="40">
        <f t="shared" si="5"/>
        <v>-2.6086988514799861E-7</v>
      </c>
      <c r="GE32" s="40">
        <f t="shared" si="6"/>
        <v>-2.8906338921138192E-7</v>
      </c>
      <c r="GF32" s="40">
        <f t="shared" si="7"/>
        <v>-2.4793354638001786E-7</v>
      </c>
      <c r="GG32" s="40">
        <f t="shared" si="8"/>
        <v>-9.0188884125762916E-8</v>
      </c>
      <c r="GH32" s="40">
        <f t="shared" si="9"/>
        <v>-9.5970548727722795E-7</v>
      </c>
      <c r="GI32" s="40">
        <f t="shared" si="10"/>
        <v>0</v>
      </c>
      <c r="GJ32" s="40">
        <f t="shared" si="11"/>
        <v>-1.0394310596899973E-7</v>
      </c>
      <c r="GK32" s="40">
        <f t="shared" si="12"/>
        <v>-4.9893920957904415E-7</v>
      </c>
      <c r="GL32" s="40">
        <f t="shared" si="13"/>
        <v>-3.3813190738128172E-7</v>
      </c>
      <c r="GM32" s="40">
        <f t="shared" si="14"/>
        <v>0</v>
      </c>
      <c r="GN32" s="40">
        <f t="shared" si="15"/>
        <v>-2.977889353414443E-7</v>
      </c>
      <c r="GO32" s="40">
        <f t="shared" si="16"/>
        <v>0</v>
      </c>
      <c r="GP32" s="40">
        <f t="shared" si="17"/>
        <v>0</v>
      </c>
      <c r="GQ32" s="40">
        <f t="shared" si="18"/>
        <v>0</v>
      </c>
      <c r="GR32" s="40">
        <f t="shared" si="19"/>
        <v>1.1365635076047304E-7</v>
      </c>
      <c r="GS32" s="40">
        <f t="shared" si="20"/>
        <v>0</v>
      </c>
      <c r="GT32" s="40">
        <f t="shared" si="21"/>
        <v>0</v>
      </c>
      <c r="GU32" s="40">
        <f t="shared" si="22"/>
        <v>0</v>
      </c>
      <c r="GV32" s="40">
        <f t="shared" si="23"/>
        <v>0</v>
      </c>
      <c r="GW32" s="40">
        <f t="shared" si="24"/>
        <v>0</v>
      </c>
      <c r="GX32" s="40">
        <f t="shared" si="25"/>
        <v>-7.4290778124974181E-7</v>
      </c>
      <c r="GY32" s="40">
        <f t="shared" si="26"/>
        <v>-5.8164733898867449E-7</v>
      </c>
      <c r="GZ32" s="40">
        <f t="shared" si="27"/>
        <v>-1.6093510577403208E-6</v>
      </c>
      <c r="HA32" s="40">
        <f t="shared" si="28"/>
        <v>-1.0986375928593051E-6</v>
      </c>
      <c r="HB32" s="40">
        <f t="shared" si="29"/>
        <v>-6.1991480144220318E-7</v>
      </c>
      <c r="HC32" s="40">
        <f t="shared" si="30"/>
        <v>0</v>
      </c>
      <c r="HD32" s="40">
        <f t="shared" si="31"/>
        <v>2.7019452237786619E-6</v>
      </c>
      <c r="HE32" s="40">
        <f t="shared" si="32"/>
        <v>3.2412811141478141E-2</v>
      </c>
      <c r="HF32" s="40">
        <f t="shared" si="33"/>
        <v>-7.1511647938154292E-7</v>
      </c>
      <c r="HG32" s="40">
        <f t="shared" si="34"/>
        <v>0</v>
      </c>
      <c r="HH32" s="40">
        <f t="shared" si="35"/>
        <v>0</v>
      </c>
      <c r="HI32" s="40">
        <f t="shared" si="36"/>
        <v>0</v>
      </c>
      <c r="HJ32" s="40">
        <f t="shared" si="37"/>
        <v>-5.1105309061352529E-7</v>
      </c>
      <c r="HK32" s="40">
        <f t="shared" si="38"/>
        <v>0</v>
      </c>
      <c r="HL32" s="40">
        <f t="shared" si="39"/>
        <v>0</v>
      </c>
      <c r="HM32" s="40">
        <f t="shared" si="40"/>
        <v>-4.0079510288484874E-7</v>
      </c>
      <c r="HN32" s="40">
        <f t="shared" si="41"/>
        <v>8.7897652777208795E-6</v>
      </c>
      <c r="HO32" s="40">
        <f t="shared" si="42"/>
        <v>0</v>
      </c>
      <c r="HP32" s="40">
        <f t="shared" si="43"/>
        <v>0</v>
      </c>
      <c r="HQ32" s="40">
        <f t="shared" si="44"/>
        <v>0</v>
      </c>
      <c r="HR32" s="40">
        <f t="shared" si="45"/>
        <v>0</v>
      </c>
      <c r="HS32" s="40">
        <f t="shared" si="46"/>
        <v>0</v>
      </c>
      <c r="HT32" s="40">
        <f t="shared" si="47"/>
        <v>0</v>
      </c>
      <c r="HU32" s="40">
        <f t="shared" si="48"/>
        <v>-8.424037008316934E-6</v>
      </c>
      <c r="HV32" s="40">
        <f t="shared" si="49"/>
        <v>6.5851447962277667E-7</v>
      </c>
      <c r="HW32" s="40">
        <f t="shared" si="50"/>
        <v>-8.5016473518191987E-8</v>
      </c>
      <c r="HX32" s="40">
        <f t="shared" si="51"/>
        <v>0</v>
      </c>
      <c r="HY32" s="40">
        <f t="shared" si="52"/>
        <v>0</v>
      </c>
      <c r="HZ32" s="40">
        <f t="shared" si="53"/>
        <v>0</v>
      </c>
      <c r="IA32" s="40">
        <f t="shared" si="54"/>
        <v>0</v>
      </c>
      <c r="IB32" s="40">
        <f t="shared" si="55"/>
        <v>0</v>
      </c>
      <c r="IC32" s="40">
        <f t="shared" si="56"/>
        <v>0</v>
      </c>
    </row>
    <row r="33" spans="1:237" x14ac:dyDescent="0.25">
      <c r="A33" s="17" t="s">
        <v>203</v>
      </c>
      <c r="B33" s="15">
        <v>7846.2950992899996</v>
      </c>
      <c r="C33" s="15">
        <v>535.46526163999999</v>
      </c>
      <c r="D33" s="15">
        <v>15016.62898684</v>
      </c>
      <c r="E33" s="15">
        <v>1605.58562393999</v>
      </c>
      <c r="F33" s="15">
        <v>1494.82276100999</v>
      </c>
      <c r="G33" s="15">
        <v>3027.67379363999</v>
      </c>
      <c r="H33" s="15">
        <v>952.21401465999895</v>
      </c>
      <c r="I33" s="17">
        <v>11.18281766</v>
      </c>
      <c r="J33" s="17">
        <v>15.277592329999999</v>
      </c>
      <c r="K33" s="17">
        <v>8.2384269999999996E-2</v>
      </c>
      <c r="L33" s="17">
        <v>9.5040180000000099E-2</v>
      </c>
      <c r="M33" s="17">
        <v>20.287975289999999</v>
      </c>
      <c r="N33" s="17">
        <v>3.3767300000000001E-3</v>
      </c>
      <c r="O33" s="17">
        <v>0.10457105999999999</v>
      </c>
      <c r="P33" s="17">
        <v>0.17913767999999999</v>
      </c>
      <c r="Q33" s="17">
        <v>0.16206638999999901</v>
      </c>
      <c r="R33" s="17">
        <v>0.10118402999999999</v>
      </c>
      <c r="S33" s="17">
        <v>2.8393993000000002</v>
      </c>
      <c r="T33" s="17">
        <v>2.9635950000000001E-2</v>
      </c>
      <c r="U33" s="17">
        <v>0.11101475</v>
      </c>
      <c r="V33" s="17">
        <v>0.16135879</v>
      </c>
      <c r="W33" s="17">
        <v>3.136456E-2</v>
      </c>
      <c r="Y33" s="17">
        <v>4.4751999999999899E-4</v>
      </c>
      <c r="Z33" s="17">
        <v>174.22810802000001</v>
      </c>
      <c r="AA33" s="17">
        <v>160.70581100000001</v>
      </c>
      <c r="AB33" s="17">
        <v>6.0506770000000001E-2</v>
      </c>
      <c r="AC33" s="17">
        <v>0.33052689999999901</v>
      </c>
      <c r="AD33" s="17">
        <v>3.29765094</v>
      </c>
      <c r="AE33" s="17">
        <v>1.2580092</v>
      </c>
      <c r="AG33" s="17">
        <v>0.67949077999999996</v>
      </c>
      <c r="AH33" s="17">
        <v>4.3268990699999899</v>
      </c>
      <c r="AI33" s="17">
        <v>0.26354515000000001</v>
      </c>
      <c r="AJ33" s="17">
        <v>0.12151379</v>
      </c>
      <c r="AL33" s="17">
        <v>24.173403229999899</v>
      </c>
      <c r="AM33" s="17">
        <v>1.6535000000000001E-2</v>
      </c>
      <c r="AN33" s="17">
        <v>0.11992538999999899</v>
      </c>
      <c r="AO33" s="17">
        <v>10.48563356</v>
      </c>
      <c r="AP33" s="17">
        <v>2.8374190000000001E-2</v>
      </c>
      <c r="AQ33" s="17">
        <v>9.9300000000000001E-5</v>
      </c>
      <c r="AR33" s="17">
        <v>8.8752000000000004E-4</v>
      </c>
      <c r="AT33" s="17">
        <v>1.21539999999999E-4</v>
      </c>
      <c r="AU33" s="17">
        <v>2.5746100000000002E-3</v>
      </c>
      <c r="AV33" s="17">
        <v>6.9837099999999997E-3</v>
      </c>
      <c r="AW33" s="17">
        <v>0.246599179999999</v>
      </c>
      <c r="AX33" s="17">
        <v>5.0704843899999998</v>
      </c>
      <c r="AY33" s="17">
        <v>62.308230789999897</v>
      </c>
      <c r="AZ33" s="17">
        <v>8.5637519999999995E-2</v>
      </c>
      <c r="BA33" s="17">
        <v>6.8283096599999897</v>
      </c>
      <c r="BD33" s="17">
        <v>7.8291699999999999E-3</v>
      </c>
      <c r="BE33" s="17">
        <v>8.596732E-2</v>
      </c>
      <c r="BG33" s="17" t="s">
        <v>203</v>
      </c>
      <c r="BH33" s="17">
        <v>7.6202606828500797E-3</v>
      </c>
      <c r="BI33" s="17">
        <v>11.5536686001299</v>
      </c>
      <c r="BJ33" s="17">
        <v>0</v>
      </c>
      <c r="BK33" s="17">
        <v>15.2775893688599</v>
      </c>
      <c r="BL33" s="17">
        <v>8.2384217851926497E-2</v>
      </c>
      <c r="BM33" s="17">
        <v>11.182807274732999</v>
      </c>
      <c r="BN33" s="17">
        <v>11.182807274732999</v>
      </c>
      <c r="BO33" s="17">
        <v>0.15532530427513699</v>
      </c>
      <c r="BP33" s="17">
        <v>6.1558804084837103E-3</v>
      </c>
      <c r="BQ33" s="17">
        <v>3.8966444702931001E-2</v>
      </c>
      <c r="BR33" s="17">
        <v>5.60737434025066E-2</v>
      </c>
      <c r="BS33" s="17">
        <v>20.287969504020701</v>
      </c>
      <c r="BT33" s="17">
        <v>8.5966529880963899E-2</v>
      </c>
      <c r="BU33" s="17">
        <v>1.0805542100775999E-3</v>
      </c>
      <c r="BV33" s="17">
        <v>2.29617618497816E-3</v>
      </c>
      <c r="BW33" s="17">
        <v>4.4751829723639603E-4</v>
      </c>
      <c r="BX33" s="17">
        <v>0.1045710131556</v>
      </c>
      <c r="BY33" s="17">
        <v>4.2993014568768202E-2</v>
      </c>
      <c r="BZ33" s="17">
        <v>0.13614459108435301</v>
      </c>
      <c r="CA33" s="17">
        <v>0.16206620671426999</v>
      </c>
      <c r="CB33" s="17">
        <v>7.8291472372448798E-3</v>
      </c>
      <c r="CC33" s="17">
        <v>2476.2656555966801</v>
      </c>
      <c r="CD33" s="17">
        <v>0.10118404415594399</v>
      </c>
      <c r="CE33" s="17">
        <v>8.5944368361194207E-3</v>
      </c>
      <c r="CF33" s="17">
        <v>2.1041555935775599E-2</v>
      </c>
      <c r="CG33" s="17">
        <v>2.83940008849908</v>
      </c>
      <c r="CH33" s="17">
        <v>0.111014689140373</v>
      </c>
      <c r="CI33" s="17">
        <v>1.25800906726136</v>
      </c>
      <c r="CJ33" s="17">
        <v>0.161358605806008</v>
      </c>
      <c r="CK33" s="17">
        <v>1.65351228724019E-2</v>
      </c>
      <c r="CL33" s="17">
        <v>0.26354510243213802</v>
      </c>
      <c r="CM33" s="17">
        <v>0.119925436790731</v>
      </c>
      <c r="CN33" s="17">
        <v>7846.2920895019197</v>
      </c>
      <c r="CO33" s="17">
        <v>3.13640774610911E-2</v>
      </c>
      <c r="CP33" s="17">
        <v>0</v>
      </c>
      <c r="CQ33" s="17">
        <v>64.952288008481403</v>
      </c>
      <c r="CR33" s="17">
        <v>204.10302190943099</v>
      </c>
      <c r="CS33" s="17">
        <v>5.6093894642887596</v>
      </c>
      <c r="CT33" s="17">
        <v>5.0704829549456703</v>
      </c>
      <c r="CU33" s="17">
        <v>17.907454729099602</v>
      </c>
      <c r="CV33" s="17">
        <v>0</v>
      </c>
      <c r="CW33" s="17">
        <v>4.3829275700532503E-3</v>
      </c>
      <c r="CX33" s="17">
        <v>174.22803313010101</v>
      </c>
      <c r="CY33" s="17">
        <v>174.22803313010101</v>
      </c>
      <c r="CZ33" s="17">
        <v>1.86912053856087E-2</v>
      </c>
      <c r="DA33" s="17">
        <v>0</v>
      </c>
      <c r="DB33" s="17">
        <v>160.705011138087</v>
      </c>
      <c r="DC33" s="17">
        <v>62.308183669191301</v>
      </c>
      <c r="DD33" s="17">
        <v>2.7990427925355499E-2</v>
      </c>
      <c r="DE33" s="17">
        <v>2.4572269272116601E-2</v>
      </c>
      <c r="DF33" s="17">
        <v>0</v>
      </c>
      <c r="DG33" s="17">
        <v>0.228190521861801</v>
      </c>
      <c r="DH33" s="17">
        <v>4.17369201643764E-3</v>
      </c>
      <c r="DI33" s="17">
        <v>1.0429487713224801E-4</v>
      </c>
      <c r="DJ33" s="17">
        <v>0.19626149601683199</v>
      </c>
      <c r="DK33" s="17">
        <v>1.00186942697729E-2</v>
      </c>
      <c r="DL33" s="17">
        <v>8.5937163636100697E-2</v>
      </c>
      <c r="DM33" s="17">
        <v>0.24459021276610601</v>
      </c>
      <c r="DN33" s="17">
        <v>1.0882240917061199</v>
      </c>
      <c r="DO33" s="17">
        <v>2.2094248583153302</v>
      </c>
      <c r="DP33" s="17">
        <v>1.04446382945465E-3</v>
      </c>
      <c r="DQ33" s="17">
        <v>8.5637471069726703E-2</v>
      </c>
      <c r="DR33" s="17">
        <v>1.53008509315368E-2</v>
      </c>
      <c r="DS33" s="17">
        <v>0.82008991722719304</v>
      </c>
      <c r="DT33" s="17">
        <v>535.465084626367</v>
      </c>
      <c r="DU33" s="17">
        <v>0</v>
      </c>
      <c r="DV33" s="17">
        <v>1.77402833225233</v>
      </c>
      <c r="DW33" s="17">
        <v>2.55286939486257</v>
      </c>
      <c r="DX33" s="17">
        <v>952.43292989302097</v>
      </c>
      <c r="DY33" s="17">
        <v>13514.9614007826</v>
      </c>
      <c r="DZ33" s="17">
        <v>1501.6622626487399</v>
      </c>
      <c r="EA33" s="17">
        <v>15016.623663431301</v>
      </c>
      <c r="EB33" s="5">
        <v>6.23115531621564E-5</v>
      </c>
      <c r="EC33" s="17">
        <v>18.103324321302399</v>
      </c>
      <c r="ED33" s="17">
        <v>4.1601716213804703E-3</v>
      </c>
      <c r="EE33" s="17">
        <v>2.83743402569793E-2</v>
      </c>
      <c r="EF33" s="5">
        <v>9.9300057494439305E-5</v>
      </c>
      <c r="EG33" s="17">
        <v>8.8752192509017195E-4</v>
      </c>
      <c r="EH33" s="17">
        <v>0</v>
      </c>
      <c r="EI33" s="17">
        <v>1.21539756433426E-4</v>
      </c>
      <c r="EJ33" s="17">
        <v>2.5746138577395598E-3</v>
      </c>
      <c r="EK33" s="17">
        <v>6.9837320557360003E-3</v>
      </c>
      <c r="EL33" s="17">
        <v>0.246596439860193</v>
      </c>
      <c r="EM33" s="17">
        <v>10.549294262695501</v>
      </c>
      <c r="EN33" s="17">
        <v>319.92997757781802</v>
      </c>
      <c r="EO33" s="17">
        <v>14.2727102801739</v>
      </c>
      <c r="EP33" s="17">
        <v>39.324624411307497</v>
      </c>
      <c r="EQ33" s="17">
        <v>112.661128019053</v>
      </c>
      <c r="ER33" s="17">
        <v>20.799337035473901</v>
      </c>
      <c r="ES33" s="17">
        <v>6.5602614295871206E-2</v>
      </c>
      <c r="ET33" s="17">
        <v>7.9444029222761701E-3</v>
      </c>
      <c r="EU33" s="17">
        <v>5.7247759069788398</v>
      </c>
      <c r="EV33" s="17">
        <v>1605.58505858996</v>
      </c>
      <c r="EW33" s="17">
        <v>1494.8222572915699</v>
      </c>
      <c r="EX33" s="17">
        <v>110.762801298385</v>
      </c>
      <c r="EY33" s="17">
        <v>7.7597186792109597E-3</v>
      </c>
      <c r="EZ33" s="17">
        <v>1.9718407650589399E-2</v>
      </c>
      <c r="FA33" s="17">
        <v>140.375573943858</v>
      </c>
      <c r="FB33" s="17">
        <v>0.189291887387908</v>
      </c>
      <c r="FC33" s="17">
        <v>235.55039081811901</v>
      </c>
      <c r="FD33" s="17">
        <v>59.491377065385699</v>
      </c>
      <c r="FE33" s="17">
        <v>31.2674203165638</v>
      </c>
      <c r="FF33" s="17">
        <v>590.91779607157298</v>
      </c>
      <c r="FG33" s="17">
        <v>0.121416933644295</v>
      </c>
      <c r="FH33" s="17">
        <v>80.630271315952101</v>
      </c>
      <c r="FI33" s="17">
        <v>33.785593448698997</v>
      </c>
      <c r="FJ33" s="17">
        <v>199.65678131726699</v>
      </c>
      <c r="FK33" s="17">
        <v>0.16308176641147701</v>
      </c>
      <c r="FL33" s="17">
        <v>0</v>
      </c>
      <c r="FM33" s="17">
        <v>3027.6718598371799</v>
      </c>
      <c r="FN33" s="17">
        <v>0.78818433664148102</v>
      </c>
      <c r="FO33" s="17">
        <v>6.82830858098575</v>
      </c>
      <c r="FP33" s="17">
        <v>31.3714080218109</v>
      </c>
      <c r="FQ33" s="17">
        <v>7.3039336198925105E-4</v>
      </c>
      <c r="FR33" s="17">
        <v>20.796234276035999</v>
      </c>
      <c r="FS33" s="17">
        <v>24.173389831893701</v>
      </c>
      <c r="FT33" s="17">
        <v>2.4966803824653199E-2</v>
      </c>
      <c r="FU33" s="17">
        <v>952.21365493851795</v>
      </c>
      <c r="FV33" s="17">
        <v>10.4856294479765</v>
      </c>
      <c r="FW33" s="17">
        <v>1.2890583786757299</v>
      </c>
      <c r="FY33" s="26">
        <f t="shared" si="0"/>
        <v>1.0002302791535973</v>
      </c>
      <c r="FZ33" s="40">
        <f t="shared" si="1"/>
        <v>-3.8359353577970137E-7</v>
      </c>
      <c r="GA33" s="40">
        <f t="shared" si="2"/>
        <v>-3.3057911628148319E-7</v>
      </c>
      <c r="GB33" s="40">
        <f t="shared" si="3"/>
        <v>-3.5450091386733318E-7</v>
      </c>
      <c r="GC33" s="40">
        <f t="shared" si="4"/>
        <v>-3.5211453165233694E-7</v>
      </c>
      <c r="GD33" s="40">
        <f t="shared" si="5"/>
        <v>-3.3697534799176218E-7</v>
      </c>
      <c r="GE33" s="40">
        <f t="shared" si="6"/>
        <v>-6.3870910206183203E-7</v>
      </c>
      <c r="GF33" s="40">
        <f t="shared" si="7"/>
        <v>-3.7777377298181749E-7</v>
      </c>
      <c r="GG33" s="40">
        <f t="shared" si="8"/>
        <v>-9.2868070605256199E-7</v>
      </c>
      <c r="GH33" s="40">
        <f t="shared" si="9"/>
        <v>-1.9382243192403351E-7</v>
      </c>
      <c r="GI33" s="40">
        <f t="shared" si="10"/>
        <v>-6.3298580540062624E-7</v>
      </c>
      <c r="GJ33" s="40">
        <f t="shared" si="11"/>
        <v>8.5284323974739157E-8</v>
      </c>
      <c r="GK33" s="40">
        <f t="shared" si="12"/>
        <v>-2.8519254458618941E-7</v>
      </c>
      <c r="GL33" s="40">
        <f t="shared" si="13"/>
        <v>1.1699358841445735E-7</v>
      </c>
      <c r="GM33" s="40">
        <f t="shared" si="14"/>
        <v>-4.4796715265116383E-7</v>
      </c>
      <c r="GN33" s="40">
        <f t="shared" si="15"/>
        <v>-4.1502646898332106E-7</v>
      </c>
      <c r="GO33" s="40">
        <f t="shared" si="16"/>
        <v>-1.130929917120504E-6</v>
      </c>
      <c r="GP33" s="40">
        <f t="shared" si="17"/>
        <v>1.3990294713837787E-7</v>
      </c>
      <c r="GQ33" s="40">
        <f t="shared" si="18"/>
        <v>2.7769925836314247E-7</v>
      </c>
      <c r="GR33" s="40">
        <f t="shared" si="19"/>
        <v>1.4432435949862862E-6</v>
      </c>
      <c r="GS33" s="40">
        <f t="shared" si="20"/>
        <v>-5.4821207984309571E-7</v>
      </c>
      <c r="GT33" s="40">
        <f t="shared" si="21"/>
        <v>-1.1415181782369091E-6</v>
      </c>
      <c r="GU33" s="40">
        <f t="shared" si="22"/>
        <v>-1.5384845472077725E-5</v>
      </c>
      <c r="GV33" s="40">
        <f t="shared" si="23"/>
        <v>0</v>
      </c>
      <c r="GW33" s="40">
        <f t="shared" si="24"/>
        <v>-3.8048882797845492E-6</v>
      </c>
      <c r="GX33" s="40">
        <f t="shared" si="25"/>
        <v>-4.2983821524508017E-7</v>
      </c>
      <c r="GY33" s="40">
        <f t="shared" si="26"/>
        <v>-4.9771810243325987E-6</v>
      </c>
      <c r="GZ33" s="40">
        <f t="shared" si="27"/>
        <v>5.4559142434248749E-6</v>
      </c>
      <c r="HA33" s="40">
        <f t="shared" si="28"/>
        <v>1.4413417113193548E-6</v>
      </c>
      <c r="HB33" s="40">
        <f t="shared" si="29"/>
        <v>-6.0345336306071145E-7</v>
      </c>
      <c r="HC33" s="40">
        <f t="shared" si="30"/>
        <v>-1.0551484049525714E-7</v>
      </c>
      <c r="HD33" s="40">
        <f t="shared" si="31"/>
        <v>1.04446382945465E+47</v>
      </c>
      <c r="HE33" s="40">
        <f t="shared" si="32"/>
        <v>0.20691838854265704</v>
      </c>
      <c r="HF33" s="40">
        <f t="shared" si="33"/>
        <v>-3.1035738703986802E-7</v>
      </c>
      <c r="HG33" s="40">
        <f t="shared" si="34"/>
        <v>-1.8049226852658089E-7</v>
      </c>
      <c r="HH33" s="40">
        <f t="shared" si="35"/>
        <v>-7.9708118481860795E-4</v>
      </c>
      <c r="HI33" s="40">
        <f t="shared" si="36"/>
        <v>0</v>
      </c>
      <c r="HJ33" s="40">
        <f t="shared" si="37"/>
        <v>-5.5424989482650369E-7</v>
      </c>
      <c r="HK33" s="40">
        <f t="shared" si="38"/>
        <v>7.431049404230701E-6</v>
      </c>
      <c r="HL33" s="40">
        <f t="shared" si="39"/>
        <v>3.9016535206759014E-7</v>
      </c>
      <c r="HM33" s="40">
        <f t="shared" si="40"/>
        <v>-3.9215784881661241E-7</v>
      </c>
      <c r="HN33" s="40">
        <f t="shared" si="41"/>
        <v>5.2955513196956604E-6</v>
      </c>
      <c r="HO33" s="40">
        <f t="shared" si="42"/>
        <v>5.7899737466137432E-7</v>
      </c>
      <c r="HP33" s="40">
        <f t="shared" si="43"/>
        <v>2.1690668062781438E-6</v>
      </c>
      <c r="HQ33" s="40">
        <f t="shared" si="44"/>
        <v>0</v>
      </c>
      <c r="HR33" s="40">
        <f t="shared" si="45"/>
        <v>-2.004003398039761E-6</v>
      </c>
      <c r="HS33" s="40">
        <f t="shared" si="46"/>
        <v>1.4983782241411484E-6</v>
      </c>
      <c r="HT33" s="40">
        <f t="shared" si="47"/>
        <v>3.1581689389421838E-6</v>
      </c>
      <c r="HU33" s="40">
        <f t="shared" si="48"/>
        <v>-1.1111714994353169E-5</v>
      </c>
      <c r="HV33" s="40">
        <f t="shared" si="49"/>
        <v>-2.8302115127711836E-7</v>
      </c>
      <c r="HW33" s="40">
        <f t="shared" si="50"/>
        <v>-7.5625335526366077E-7</v>
      </c>
      <c r="HX33" s="40">
        <f t="shared" si="51"/>
        <v>-5.7136490280717634E-7</v>
      </c>
      <c r="HY33" s="40">
        <f t="shared" si="52"/>
        <v>-1.5802069523241929E-7</v>
      </c>
      <c r="HZ33" s="40">
        <f t="shared" si="53"/>
        <v>0</v>
      </c>
      <c r="IA33" s="40">
        <f t="shared" si="54"/>
        <v>0</v>
      </c>
      <c r="IB33" s="40">
        <f t="shared" si="55"/>
        <v>-2.9074288998764163E-6</v>
      </c>
      <c r="IC33" s="40">
        <f t="shared" si="56"/>
        <v>-9.1909232031536356E-6</v>
      </c>
    </row>
    <row r="34" spans="1:237" x14ac:dyDescent="0.25">
      <c r="A34" s="17" t="s">
        <v>204</v>
      </c>
      <c r="B34" s="15">
        <v>15359.75320005</v>
      </c>
      <c r="C34" s="15">
        <v>172.26613877</v>
      </c>
      <c r="D34" s="15">
        <v>28176.870599759899</v>
      </c>
      <c r="E34" s="15">
        <v>2289.7554999600002</v>
      </c>
      <c r="F34" s="15">
        <v>2125.0443999600002</v>
      </c>
      <c r="G34" s="15">
        <v>10564.9066997399</v>
      </c>
      <c r="H34" s="15">
        <v>775.71851998</v>
      </c>
      <c r="I34" s="17">
        <v>8.8203861799999999</v>
      </c>
      <c r="J34" s="17">
        <v>1.5375782600000001</v>
      </c>
      <c r="K34" s="17">
        <v>0.84817253999999898</v>
      </c>
      <c r="L34" s="17">
        <v>0.13784768</v>
      </c>
      <c r="M34" s="17">
        <v>2.90826329999999</v>
      </c>
      <c r="N34" s="17">
        <v>7.7599399999999999E-3</v>
      </c>
      <c r="O34" s="17">
        <v>0.10203646</v>
      </c>
      <c r="P34" s="17">
        <v>0.24023216999999999</v>
      </c>
      <c r="Q34" s="17">
        <v>0.17570736000000001</v>
      </c>
      <c r="R34" s="17">
        <v>0.1210301</v>
      </c>
      <c r="S34" s="17">
        <v>0.123</v>
      </c>
      <c r="T34" s="17">
        <v>5.2825270000000001E-2</v>
      </c>
      <c r="U34" s="17">
        <v>0.16696038999999999</v>
      </c>
      <c r="V34" s="17">
        <v>0.12851435</v>
      </c>
      <c r="W34" s="17">
        <v>0.74531725000000004</v>
      </c>
      <c r="Y34" s="17">
        <v>3.7753059999999998E-2</v>
      </c>
      <c r="Z34" s="17">
        <v>45.437385139999897</v>
      </c>
      <c r="AA34" s="17">
        <v>81.985748529999896</v>
      </c>
      <c r="AB34" s="17">
        <v>8.8307169999999893E-2</v>
      </c>
      <c r="AC34" s="17">
        <v>0.28417963000000002</v>
      </c>
      <c r="AD34" s="17">
        <v>1.86924811</v>
      </c>
      <c r="AE34" s="17">
        <v>2.5029382500000001</v>
      </c>
      <c r="AF34" s="17">
        <v>14.7805</v>
      </c>
      <c r="AG34" s="17">
        <v>0.60900509000000003</v>
      </c>
      <c r="AH34" s="17">
        <v>0.75570592999999897</v>
      </c>
      <c r="AI34" s="17">
        <v>0.18624154999999901</v>
      </c>
      <c r="AJ34" s="17">
        <v>0.1204558</v>
      </c>
      <c r="AL34" s="17">
        <v>17.06008989</v>
      </c>
      <c r="AN34" s="17">
        <v>9.9428619999999995E-2</v>
      </c>
      <c r="AO34" s="17">
        <v>7.18300628999999</v>
      </c>
      <c r="AP34" s="17">
        <v>9.9387E-4</v>
      </c>
      <c r="AW34" s="17">
        <v>0.92534193999999903</v>
      </c>
      <c r="AX34" s="17">
        <v>3.5716954200000002</v>
      </c>
      <c r="AY34" s="17">
        <v>124.80910177</v>
      </c>
      <c r="AZ34" s="17">
        <v>0.58901597999999999</v>
      </c>
      <c r="BA34" s="17">
        <v>1.2433675</v>
      </c>
      <c r="BG34" s="17" t="s">
        <v>204</v>
      </c>
      <c r="BH34" s="17">
        <v>0</v>
      </c>
      <c r="BI34" s="17">
        <v>0.65450615862806305</v>
      </c>
      <c r="BJ34" s="17">
        <v>0</v>
      </c>
      <c r="BK34" s="17">
        <v>1.53758088425589</v>
      </c>
      <c r="BL34" s="17">
        <v>0.84817261522006204</v>
      </c>
      <c r="BM34" s="17">
        <v>8.8203458108972903</v>
      </c>
      <c r="BN34" s="17">
        <v>8.8203458108972903</v>
      </c>
      <c r="BO34" s="17">
        <v>6.3166910349046696E-3</v>
      </c>
      <c r="BP34" s="17">
        <v>1.4906907084662899</v>
      </c>
      <c r="BQ34" s="17">
        <v>5.6517559230744502E-2</v>
      </c>
      <c r="BR34" s="17">
        <v>8.1330120721824106E-2</v>
      </c>
      <c r="BS34" s="17">
        <v>2.90825234750332</v>
      </c>
      <c r="BT34" s="17">
        <v>0</v>
      </c>
      <c r="BU34" s="17">
        <v>2.4831764336160698E-3</v>
      </c>
      <c r="BV34" s="17">
        <v>5.2767418299685303E-3</v>
      </c>
      <c r="BW34" s="17">
        <v>3.7753166986984103E-2</v>
      </c>
      <c r="BX34" s="17">
        <v>0.10203704753682399</v>
      </c>
      <c r="BY34" s="17">
        <v>5.7655691018102903E-2</v>
      </c>
      <c r="BZ34" s="17">
        <v>0.18257635809901299</v>
      </c>
      <c r="CA34" s="17">
        <v>0.17570950882120301</v>
      </c>
      <c r="CB34" s="17">
        <v>0</v>
      </c>
      <c r="CC34" s="17">
        <v>954.81926722287301</v>
      </c>
      <c r="CD34" s="17">
        <v>0.121029789615918</v>
      </c>
      <c r="CE34" s="17">
        <v>9.3258694842161208E-3</v>
      </c>
      <c r="CF34" s="17">
        <v>2.28323486980869E-2</v>
      </c>
      <c r="CG34" s="17">
        <v>0.122999896089706</v>
      </c>
      <c r="CH34" s="17">
        <v>0.16696107406821101</v>
      </c>
      <c r="CI34" s="17">
        <v>2.50293871536645</v>
      </c>
      <c r="CJ34" s="17">
        <v>0.128514998199417</v>
      </c>
      <c r="CK34" s="17">
        <v>0</v>
      </c>
      <c r="CL34" s="17">
        <v>0.18624192226908501</v>
      </c>
      <c r="CM34" s="17">
        <v>9.9427669452757897E-2</v>
      </c>
      <c r="CN34" s="17">
        <v>15359.7485574026</v>
      </c>
      <c r="CO34" s="17">
        <v>0.74531297298785504</v>
      </c>
      <c r="CP34" s="17">
        <v>0</v>
      </c>
      <c r="CQ34" s="17">
        <v>30.7031559698388</v>
      </c>
      <c r="CR34" s="17">
        <v>21.485730354534699</v>
      </c>
      <c r="CS34" s="17">
        <v>0.993879359815658</v>
      </c>
      <c r="CT34" s="17">
        <v>3.5716948283975398</v>
      </c>
      <c r="CU34" s="17">
        <v>30.086517058252699</v>
      </c>
      <c r="CV34" s="17">
        <v>0</v>
      </c>
      <c r="CW34" s="17">
        <v>0</v>
      </c>
      <c r="CX34" s="17">
        <v>45.4374082405091</v>
      </c>
      <c r="CY34" s="17">
        <v>45.4374082405091</v>
      </c>
      <c r="CZ34" s="17">
        <v>0</v>
      </c>
      <c r="DA34" s="17">
        <v>0</v>
      </c>
      <c r="DB34" s="17">
        <v>81.9860993609621</v>
      </c>
      <c r="DC34" s="17">
        <v>124.809004863857</v>
      </c>
      <c r="DD34" s="17">
        <v>2.7227619755222299E-2</v>
      </c>
      <c r="DE34" s="17">
        <v>5.47648001063211E-2</v>
      </c>
      <c r="DF34" s="17">
        <v>0</v>
      </c>
      <c r="DG34" s="17">
        <v>1.4608244064896501</v>
      </c>
      <c r="DH34" s="17">
        <v>0</v>
      </c>
      <c r="DI34" s="17">
        <v>0</v>
      </c>
      <c r="DJ34" s="17">
        <v>6.0768453749502003</v>
      </c>
      <c r="DK34" s="17">
        <v>0.121961890242894</v>
      </c>
      <c r="DL34" s="17">
        <v>7.3886844727341097E-2</v>
      </c>
      <c r="DM34" s="17">
        <v>0.210291418673688</v>
      </c>
      <c r="DN34" s="17">
        <v>0.61685145341173198</v>
      </c>
      <c r="DO34" s="17">
        <v>1.25239659448352</v>
      </c>
      <c r="DP34" s="17">
        <v>14.7805528585679</v>
      </c>
      <c r="DQ34" s="17">
        <v>0.58901569791358499</v>
      </c>
      <c r="DR34" s="17">
        <v>0</v>
      </c>
      <c r="DS34" s="17">
        <v>0.61523385684195098</v>
      </c>
      <c r="DT34" s="17">
        <v>172.26611718017301</v>
      </c>
      <c r="DU34" s="17">
        <v>0</v>
      </c>
      <c r="DV34" s="17">
        <v>0.30983922877162801</v>
      </c>
      <c r="DW34" s="17">
        <v>0.44586630198216398</v>
      </c>
      <c r="DX34" s="17">
        <v>517.88897100940801</v>
      </c>
      <c r="DY34" s="17">
        <v>25359.174748546</v>
      </c>
      <c r="DZ34" s="17">
        <v>2817.6860150257298</v>
      </c>
      <c r="EA34" s="17">
        <v>28176.860763571702</v>
      </c>
      <c r="EB34" s="17">
        <v>0</v>
      </c>
      <c r="EC34" s="17">
        <v>8.6274049321392496</v>
      </c>
      <c r="ED34" s="17">
        <v>0</v>
      </c>
      <c r="EE34" s="17">
        <v>9.9386275622943506E-4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0.92534260137269497</v>
      </c>
      <c r="EM34" s="17">
        <v>58.830508816116797</v>
      </c>
      <c r="EN34" s="17">
        <v>184.010619408823</v>
      </c>
      <c r="EO34" s="17">
        <v>41.884027930108999</v>
      </c>
      <c r="EP34" s="17">
        <v>34.140372860540097</v>
      </c>
      <c r="EQ34" s="17">
        <v>125.30844773598901</v>
      </c>
      <c r="ER34" s="17">
        <v>41.759022862898902</v>
      </c>
      <c r="ES34" s="17">
        <v>0</v>
      </c>
      <c r="ET34" s="17">
        <v>6.3141694443698496E-3</v>
      </c>
      <c r="EU34" s="17">
        <v>19.574259656850799</v>
      </c>
      <c r="EV34" s="17">
        <v>2289.7548924474199</v>
      </c>
      <c r="EW34" s="17">
        <v>2125.04386553824</v>
      </c>
      <c r="EX34" s="17">
        <v>164.71102690918599</v>
      </c>
      <c r="EY34" s="17">
        <v>0.166997978582097</v>
      </c>
      <c r="EZ34" s="17">
        <v>0.24091134504542</v>
      </c>
      <c r="FA34" s="17">
        <v>543.62042377765204</v>
      </c>
      <c r="FB34" s="17">
        <v>23.0470791928879</v>
      </c>
      <c r="FC34" s="17">
        <v>225.43787893527499</v>
      </c>
      <c r="FD34" s="17">
        <v>52.894892285434999</v>
      </c>
      <c r="FE34" s="17">
        <v>27.091764530531599</v>
      </c>
      <c r="FF34" s="17">
        <v>564.47571552689897</v>
      </c>
      <c r="FG34" s="17">
        <v>0.12036110629992799</v>
      </c>
      <c r="FH34" s="17">
        <v>25.7334668363373</v>
      </c>
      <c r="FI34" s="17">
        <v>117.207542038526</v>
      </c>
      <c r="FJ34" s="17">
        <v>245.734097977771</v>
      </c>
      <c r="FK34" s="17">
        <v>3.6299220871295401</v>
      </c>
      <c r="FL34" s="17">
        <v>0</v>
      </c>
      <c r="FM34" s="17">
        <v>10564.9040196234</v>
      </c>
      <c r="FN34" s="17">
        <v>0.47461852374400998</v>
      </c>
      <c r="FO34" s="17">
        <v>1.2433551837411301</v>
      </c>
      <c r="FP34" s="17">
        <v>142.81426138383</v>
      </c>
      <c r="FQ34" s="17">
        <v>0</v>
      </c>
      <c r="FR34" s="17">
        <v>45.299781103589503</v>
      </c>
      <c r="FS34" s="17">
        <v>17.060088409478801</v>
      </c>
      <c r="FT34" s="17">
        <v>0.23611096149076399</v>
      </c>
      <c r="FU34" s="17">
        <v>775.71831863996795</v>
      </c>
      <c r="FV34" s="17">
        <v>7.1830069670087404</v>
      </c>
      <c r="FW34" s="17">
        <v>82.861068421384999</v>
      </c>
      <c r="FY34" s="26">
        <f t="shared" si="0"/>
        <v>0.66762503677546181</v>
      </c>
      <c r="FZ34" s="40">
        <f t="shared" si="1"/>
        <v>-3.0226054673961925E-7</v>
      </c>
      <c r="GA34" s="40">
        <f t="shared" si="2"/>
        <v>-1.2532832708679736E-7</v>
      </c>
      <c r="GB34" s="40">
        <f t="shared" si="3"/>
        <v>-3.4908731835722637E-7</v>
      </c>
      <c r="GC34" s="40">
        <f t="shared" si="4"/>
        <v>-2.6531766394097392E-7</v>
      </c>
      <c r="GD34" s="40">
        <f t="shared" si="5"/>
        <v>-2.514873384440852E-7</v>
      </c>
      <c r="GE34" s="40">
        <f t="shared" si="6"/>
        <v>-2.5368103823202004E-7</v>
      </c>
      <c r="GF34" s="40">
        <f t="shared" si="7"/>
        <v>-2.5955295234474101E-7</v>
      </c>
      <c r="GG34" s="40">
        <f t="shared" si="8"/>
        <v>-4.5767953789918569E-6</v>
      </c>
      <c r="GH34" s="40">
        <f t="shared" si="9"/>
        <v>1.7067462243690835E-6</v>
      </c>
      <c r="GI34" s="40">
        <f t="shared" si="10"/>
        <v>8.8684860119557349E-8</v>
      </c>
      <c r="GJ34" s="40">
        <f t="shared" si="11"/>
        <v>-3.4408553083552649E-10</v>
      </c>
      <c r="GK34" s="40">
        <f t="shared" si="12"/>
        <v>-3.7659921197805501E-6</v>
      </c>
      <c r="GL34" s="40">
        <f t="shared" si="13"/>
        <v>-2.8011061168303374E-6</v>
      </c>
      <c r="GM34" s="40">
        <f t="shared" si="14"/>
        <v>5.7581067002741779E-6</v>
      </c>
      <c r="GN34" s="40">
        <f t="shared" si="15"/>
        <v>-5.0319190855773655E-7</v>
      </c>
      <c r="GO34" s="40">
        <f t="shared" si="16"/>
        <v>1.2229545779993851E-5</v>
      </c>
      <c r="GP34" s="40">
        <f t="shared" si="17"/>
        <v>-2.5645197517450361E-6</v>
      </c>
      <c r="GQ34" s="40">
        <f t="shared" si="18"/>
        <v>-8.4479913816470099E-7</v>
      </c>
      <c r="GR34" s="50">
        <f t="shared" si="19"/>
        <v>-0.39123419184979041</v>
      </c>
      <c r="GS34" s="40">
        <f t="shared" si="20"/>
        <v>4.097188626721348E-6</v>
      </c>
      <c r="GT34" s="40">
        <f t="shared" si="21"/>
        <v>5.0437901837629077E-6</v>
      </c>
      <c r="GU34" s="40">
        <f t="shared" si="22"/>
        <v>-5.7385122174539766E-6</v>
      </c>
      <c r="GV34" s="40">
        <f t="shared" si="23"/>
        <v>0</v>
      </c>
      <c r="GW34" s="40">
        <f t="shared" si="24"/>
        <v>2.8338625824045219E-6</v>
      </c>
      <c r="GX34" s="40">
        <f t="shared" si="25"/>
        <v>5.0840313834329105E-7</v>
      </c>
      <c r="GY34" s="40">
        <f t="shared" si="26"/>
        <v>4.2791700813284741E-6</v>
      </c>
      <c r="GZ34" s="40">
        <f t="shared" si="27"/>
        <v>-6.5758430106571694E-6</v>
      </c>
      <c r="HA34" s="40">
        <f t="shared" si="28"/>
        <v>-4.8089265614535928E-6</v>
      </c>
      <c r="HB34" s="40">
        <f t="shared" si="29"/>
        <v>-3.3224454088621887E-8</v>
      </c>
      <c r="HC34" s="40">
        <f t="shared" si="30"/>
        <v>1.859280586806253E-7</v>
      </c>
      <c r="HD34" s="40">
        <f t="shared" si="31"/>
        <v>3.5762367916921071E-6</v>
      </c>
      <c r="HE34" s="40">
        <f t="shared" si="32"/>
        <v>1.0227774684035809E-2</v>
      </c>
      <c r="HF34" s="40">
        <f t="shared" si="33"/>
        <v>-5.283089507892391E-7</v>
      </c>
      <c r="HG34" s="40">
        <f t="shared" si="34"/>
        <v>1.9988508794195814E-6</v>
      </c>
      <c r="HH34" s="40">
        <f t="shared" si="35"/>
        <v>-7.8612819035702027E-4</v>
      </c>
      <c r="HI34" s="40">
        <f t="shared" si="36"/>
        <v>0</v>
      </c>
      <c r="HJ34" s="40">
        <f t="shared" si="37"/>
        <v>-8.6782731422701701E-8</v>
      </c>
      <c r="HK34" s="40">
        <f t="shared" si="38"/>
        <v>0</v>
      </c>
      <c r="HL34" s="40">
        <f t="shared" si="39"/>
        <v>-9.5600969026666634E-6</v>
      </c>
      <c r="HM34" s="40">
        <f t="shared" si="40"/>
        <v>9.4251448914404689E-8</v>
      </c>
      <c r="HN34" s="40">
        <f t="shared" si="41"/>
        <v>-7.2884487558066637E-6</v>
      </c>
      <c r="HO34" s="40">
        <f t="shared" si="42"/>
        <v>0</v>
      </c>
      <c r="HP34" s="40">
        <f t="shared" si="43"/>
        <v>0</v>
      </c>
      <c r="HQ34" s="40">
        <f t="shared" si="44"/>
        <v>0</v>
      </c>
      <c r="HR34" s="40">
        <f t="shared" si="45"/>
        <v>0</v>
      </c>
      <c r="HS34" s="40">
        <f t="shared" si="46"/>
        <v>0</v>
      </c>
      <c r="HT34" s="40">
        <f t="shared" si="47"/>
        <v>0</v>
      </c>
      <c r="HU34" s="40">
        <f t="shared" si="48"/>
        <v>7.1473329733933325E-7</v>
      </c>
      <c r="HV34" s="40">
        <f t="shared" si="49"/>
        <v>-1.6563631295123505E-7</v>
      </c>
      <c r="HW34" s="40">
        <f t="shared" si="50"/>
        <v>-7.7643490439040201E-7</v>
      </c>
      <c r="HX34" s="40">
        <f t="shared" si="51"/>
        <v>-4.7891131069886924E-7</v>
      </c>
      <c r="HY34" s="40">
        <f t="shared" si="52"/>
        <v>-9.9055660292569898E-6</v>
      </c>
      <c r="HZ34" s="40">
        <f t="shared" si="53"/>
        <v>0</v>
      </c>
      <c r="IA34" s="40">
        <f t="shared" si="54"/>
        <v>0</v>
      </c>
      <c r="IB34" s="40">
        <f t="shared" si="55"/>
        <v>0</v>
      </c>
      <c r="IC34" s="40">
        <f t="shared" si="56"/>
        <v>0</v>
      </c>
    </row>
    <row r="35" spans="1:237" x14ac:dyDescent="0.25">
      <c r="A35" s="17" t="s">
        <v>205</v>
      </c>
      <c r="B35" s="15">
        <v>4855.7891920000002</v>
      </c>
      <c r="C35" s="15">
        <v>145.62971999999999</v>
      </c>
      <c r="D35" s="15">
        <v>28897.22666</v>
      </c>
      <c r="E35" s="15">
        <v>3028.5680390000002</v>
      </c>
      <c r="F35" s="15">
        <v>2576.985999</v>
      </c>
      <c r="G35" s="15">
        <v>33751.443099999997</v>
      </c>
      <c r="H35" s="15">
        <v>644.20970699999998</v>
      </c>
      <c r="I35" s="17">
        <v>0.1900867</v>
      </c>
      <c r="J35" s="17">
        <v>3.041371E-2</v>
      </c>
      <c r="L35" s="17">
        <v>2.8738783699999999</v>
      </c>
      <c r="M35" s="17">
        <v>5.7110109999999999E-2</v>
      </c>
      <c r="N35" s="17">
        <v>8.3045300000000002E-2</v>
      </c>
      <c r="P35" s="17">
        <v>2.8717179999999998E-2</v>
      </c>
      <c r="T35" s="17">
        <v>0.24147555000000001</v>
      </c>
      <c r="Z35" s="17">
        <v>4.3904483099999903</v>
      </c>
      <c r="AA35" s="17">
        <v>92.937129999999996</v>
      </c>
      <c r="AB35" s="17">
        <v>0.42928999999999901</v>
      </c>
      <c r="AC35" s="17">
        <v>0.14141999999999999</v>
      </c>
      <c r="AD35" s="17">
        <v>4.9319949999999997</v>
      </c>
      <c r="AG35" s="17">
        <v>6.2017299999999999E-3</v>
      </c>
      <c r="AH35" s="17">
        <v>2.0532652900000001</v>
      </c>
      <c r="AL35" s="17">
        <v>0.51630103999999999</v>
      </c>
      <c r="AO35" s="17">
        <v>0.3041391</v>
      </c>
      <c r="AP35" s="17">
        <v>4.7399999999999902E-6</v>
      </c>
      <c r="AW35" s="17">
        <v>2.332E-5</v>
      </c>
      <c r="AX35" s="17">
        <v>0.39178866999999901</v>
      </c>
      <c r="AY35" s="17">
        <v>0.45088289999999998</v>
      </c>
      <c r="BG35" s="17" t="s">
        <v>205</v>
      </c>
      <c r="BH35" s="17">
        <v>0.14781865880136799</v>
      </c>
      <c r="BI35" s="17">
        <v>0.297297033749786</v>
      </c>
      <c r="BJ35" s="17">
        <v>0</v>
      </c>
      <c r="BK35" s="17">
        <v>3.04136734119985E-2</v>
      </c>
      <c r="BL35" s="17">
        <v>0</v>
      </c>
      <c r="BM35" s="17">
        <v>0.19008675669714301</v>
      </c>
      <c r="BN35" s="17">
        <v>0.19008675669714301</v>
      </c>
      <c r="BO35" s="17">
        <v>0.20669861500686099</v>
      </c>
      <c r="BP35" s="17">
        <v>0.119396275915607</v>
      </c>
      <c r="BQ35" s="17">
        <v>1.17828998899091</v>
      </c>
      <c r="BR35" s="17">
        <v>1.69558855269344</v>
      </c>
      <c r="BS35" s="17">
        <v>5.7110028482814101E-2</v>
      </c>
      <c r="BT35" s="17">
        <v>0</v>
      </c>
      <c r="BU35" s="17">
        <v>2.6574496800542299E-2</v>
      </c>
      <c r="BV35" s="17">
        <v>5.6470873526347901E-2</v>
      </c>
      <c r="BW35" s="17">
        <v>0</v>
      </c>
      <c r="BX35" s="17">
        <v>0</v>
      </c>
      <c r="BY35" s="17">
        <v>6.8921182855757003E-3</v>
      </c>
      <c r="BZ35" s="17">
        <v>2.1825061416469602E-2</v>
      </c>
      <c r="CA35" s="17">
        <v>0</v>
      </c>
      <c r="CB35" s="17">
        <v>0</v>
      </c>
      <c r="CC35" s="17">
        <v>422.95523015781703</v>
      </c>
      <c r="CD35" s="17">
        <v>0</v>
      </c>
      <c r="CE35" s="17">
        <v>7.0027883035246305E-2</v>
      </c>
      <c r="CF35" s="17">
        <v>0.17144761448583201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4855.7878722540599</v>
      </c>
      <c r="CO35" s="17">
        <v>0</v>
      </c>
      <c r="CP35" s="17">
        <v>0</v>
      </c>
      <c r="CQ35" s="17">
        <v>3.8385210778425498</v>
      </c>
      <c r="CR35" s="17">
        <v>84.6393516559815</v>
      </c>
      <c r="CS35" s="17">
        <v>1.8659148431250501</v>
      </c>
      <c r="CT35" s="17">
        <v>0.39178828912401298</v>
      </c>
      <c r="CU35" s="17">
        <v>0.27496108509417599</v>
      </c>
      <c r="CV35" s="17">
        <v>0</v>
      </c>
      <c r="CW35" s="17">
        <v>8.5018839511786404E-2</v>
      </c>
      <c r="CX35" s="17">
        <v>4.3904491578926601</v>
      </c>
      <c r="CY35" s="17">
        <v>4.3904491578926601</v>
      </c>
      <c r="CZ35" s="17">
        <v>4.0488532300291501E-3</v>
      </c>
      <c r="DA35" s="17">
        <v>0</v>
      </c>
      <c r="DB35" s="17">
        <v>92.937121071638998</v>
      </c>
      <c r="DC35" s="17">
        <v>0.45088333536682101</v>
      </c>
      <c r="DD35" s="17">
        <v>0.17171603061372701</v>
      </c>
      <c r="DE35" s="17">
        <v>0.21464478680009999</v>
      </c>
      <c r="DF35" s="17">
        <v>0</v>
      </c>
      <c r="DG35" s="17">
        <v>5.0933862473420497</v>
      </c>
      <c r="DH35" s="17">
        <v>8.0946603826374905E-2</v>
      </c>
      <c r="DI35" s="17">
        <v>2.0228909901705799E-3</v>
      </c>
      <c r="DJ35" s="17">
        <v>1.1574924256205099</v>
      </c>
      <c r="DK35" s="17">
        <v>0.194315042135837</v>
      </c>
      <c r="DL35" s="17">
        <v>3.6769186990525601E-2</v>
      </c>
      <c r="DM35" s="17">
        <v>0.10465076472825199</v>
      </c>
      <c r="DN35" s="17">
        <v>1.6275591426225</v>
      </c>
      <c r="DO35" s="17">
        <v>3.3044354827295401</v>
      </c>
      <c r="DP35" s="17">
        <v>2.0258191540292202E-2</v>
      </c>
      <c r="DQ35" s="17">
        <v>0</v>
      </c>
      <c r="DR35" s="17">
        <v>0</v>
      </c>
      <c r="DS35" s="17">
        <v>5.9841807255989199E-2</v>
      </c>
      <c r="DT35" s="17">
        <v>145.629685832327</v>
      </c>
      <c r="DU35" s="17">
        <v>0</v>
      </c>
      <c r="DV35" s="17">
        <v>0.84183768212999499</v>
      </c>
      <c r="DW35" s="17">
        <v>1.21142483062881</v>
      </c>
      <c r="DX35" s="17">
        <v>718.31126965607803</v>
      </c>
      <c r="DY35" s="17">
        <v>26007.495089037398</v>
      </c>
      <c r="DZ35" s="17">
        <v>2889.7219206018299</v>
      </c>
      <c r="EA35" s="17">
        <v>28897.2170096392</v>
      </c>
      <c r="EB35" s="17">
        <v>1.2086155335736301E-3</v>
      </c>
      <c r="EC35" s="17">
        <v>21.924894754606601</v>
      </c>
      <c r="ED35" s="17">
        <v>8.0680495405272903E-2</v>
      </c>
      <c r="EE35" s="5">
        <v>4.7400208554043501E-6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5">
        <v>2.3319902577313298E-5</v>
      </c>
      <c r="EM35" s="17">
        <v>93.239869696930597</v>
      </c>
      <c r="EN35" s="17">
        <v>188.69629920191301</v>
      </c>
      <c r="EO35" s="17">
        <v>356.42467977693599</v>
      </c>
      <c r="EP35" s="17">
        <v>3.8901890209824801</v>
      </c>
      <c r="EQ35" s="17">
        <v>42.043995245621304</v>
      </c>
      <c r="ER35" s="17">
        <v>68.702731739391595</v>
      </c>
      <c r="ES35" s="17">
        <v>0.895252752868268</v>
      </c>
      <c r="ET35" s="17">
        <v>4.2928975708173098E-2</v>
      </c>
      <c r="EU35" s="17">
        <v>10.676068749935199</v>
      </c>
      <c r="EV35" s="17">
        <v>3028.5670887891001</v>
      </c>
      <c r="EW35" s="17">
        <v>2576.9851784669099</v>
      </c>
      <c r="EX35" s="17">
        <v>451.581910322189</v>
      </c>
      <c r="EY35" s="17">
        <v>24.3616653262564</v>
      </c>
      <c r="EZ35" s="17">
        <v>0.65207010257003695</v>
      </c>
      <c r="FA35" s="17">
        <v>556.68850269730001</v>
      </c>
      <c r="FB35" s="17">
        <v>4.7756321587107298</v>
      </c>
      <c r="FC35" s="17">
        <v>291.77783059346899</v>
      </c>
      <c r="FD35" s="17">
        <v>12.6890027813511</v>
      </c>
      <c r="FE35" s="17">
        <v>11.085305245113799</v>
      </c>
      <c r="FF35" s="17">
        <v>729.444599039742</v>
      </c>
      <c r="FG35" s="17">
        <v>0</v>
      </c>
      <c r="FH35" s="17">
        <v>25.9240205397242</v>
      </c>
      <c r="FI35" s="17">
        <v>158.04790836411499</v>
      </c>
      <c r="FJ35" s="17">
        <v>194.79487470823801</v>
      </c>
      <c r="FK35" s="17">
        <v>16.795000467379801</v>
      </c>
      <c r="FL35" s="17">
        <v>0</v>
      </c>
      <c r="FM35" s="17">
        <v>33751.434020927598</v>
      </c>
      <c r="FN35" s="17">
        <v>0.57190466990148603</v>
      </c>
      <c r="FO35" s="17">
        <v>0</v>
      </c>
      <c r="FP35" s="17">
        <v>965.21223562627597</v>
      </c>
      <c r="FQ35" s="17">
        <v>1.41655699775833E-2</v>
      </c>
      <c r="FR35" s="17">
        <v>90.4696710714815</v>
      </c>
      <c r="FS35" s="17">
        <v>0.516300699609608</v>
      </c>
      <c r="FT35" s="17">
        <v>0.48425437192413801</v>
      </c>
      <c r="FU35" s="17">
        <v>644.20953224984999</v>
      </c>
      <c r="FV35" s="17">
        <v>0.30413897662495498</v>
      </c>
      <c r="FW35" s="17">
        <v>278.76122104177699</v>
      </c>
      <c r="FY35" s="26">
        <f t="shared" ref="FY35:FY51" si="57">DX35/FU35</f>
        <v>1.1150273842540543</v>
      </c>
      <c r="FZ35" s="40">
        <f t="shared" ref="FZ35:FZ51" si="58">(CN35-B35)/(B35+1E-50)</f>
        <v>-2.7178814566551233E-7</v>
      </c>
      <c r="GA35" s="40">
        <f t="shared" ref="GA35:GA51" si="59">(DT35-C35)/(C35+1E-50)</f>
        <v>-2.3462019286403256E-7</v>
      </c>
      <c r="GB35" s="40">
        <f t="shared" ref="GB35:GB51" si="60">(EA35-D35)/(D35+1E-50)</f>
        <v>-3.3395456642589964E-7</v>
      </c>
      <c r="GC35" s="40">
        <f t="shared" ref="GC35:GC51" si="61">(EV35-E35)/(E35+1E-50)</f>
        <v>-3.1374923325620585E-7</v>
      </c>
      <c r="GD35" s="40">
        <f t="shared" ref="GD35:GD51" si="62">(EW35-F35)/(F35+1E-50)</f>
        <v>-3.1840805125914499E-7</v>
      </c>
      <c r="GE35" s="40">
        <f t="shared" ref="GE35:GE51" si="63">(FM35-G35)/(G35+1E-50)</f>
        <v>-2.6899805060158382E-7</v>
      </c>
      <c r="GF35" s="40">
        <f t="shared" ref="GF35:GF51" si="64">(FU35-H35)/(H35+1E-50)</f>
        <v>-2.7126283273298564E-7</v>
      </c>
      <c r="GG35" s="40">
        <f t="shared" ref="GG35:GG51" si="65">(BN35-I35)/(I35+1E-50)</f>
        <v>2.9826991056326582E-7</v>
      </c>
      <c r="GH35" s="40">
        <f t="shared" ref="GH35:GH51" si="66">(BK35-J35)/(J35+1E-50)</f>
        <v>-1.2030101391791447E-6</v>
      </c>
      <c r="GI35" s="40">
        <f t="shared" ref="GI35:GI51" si="67">(BL35-K35)/(K35+1E-50)</f>
        <v>0</v>
      </c>
      <c r="GJ35" s="40">
        <f t="shared" ref="GJ35:GJ51" si="68">(BR35+BQ35-L35)/(L35+1E-50)</f>
        <v>5.9739602094542327E-8</v>
      </c>
      <c r="GK35" s="40">
        <f t="shared" ref="GK35:GK51" si="69">(BS35-M35)/(M35+1E-50)</f>
        <v>-1.4273687425444107E-6</v>
      </c>
      <c r="GL35" s="40">
        <f t="shared" ref="GL35:GL51" si="70">(BU35+BV35-N35)/(N35+1E-50)</f>
        <v>8.4684973382306147E-7</v>
      </c>
      <c r="GM35" s="40">
        <f t="shared" ref="GM35:GM51" si="71">(BX35-O35)/(O35+1E-50)</f>
        <v>0</v>
      </c>
      <c r="GN35" s="40">
        <f t="shared" ref="GN35:GN51" si="72">(BY35+BZ35-P35)/(P35+1E-50)</f>
        <v>-1.0375485881215145E-8</v>
      </c>
      <c r="GO35" s="40">
        <f t="shared" ref="GO35:GO51" si="73">(CA35-Q35)/(Q35+1E-50)</f>
        <v>0</v>
      </c>
      <c r="GP35" s="40">
        <f t="shared" ref="GP35:GP51" si="74">(CD35-R35)/(R35+1E-50)</f>
        <v>0</v>
      </c>
      <c r="GQ35" s="40">
        <f t="shared" ref="GQ35:GQ51" si="75">(CG35-S35)/(S35+1E-50)</f>
        <v>0</v>
      </c>
      <c r="GR35" s="69">
        <f t="shared" ref="GR35:GR51" si="76">(CE35+CF35-T35)/(T35+1E-50)</f>
        <v>-2.1732602609447055E-7</v>
      </c>
      <c r="GS35" s="40">
        <f t="shared" ref="GS35:GS51" si="77">(CH35-U35)/(U35+1E-50)</f>
        <v>0</v>
      </c>
      <c r="GT35" s="40">
        <f t="shared" ref="GT35:GT51" si="78">(CJ35-V35)/(V35+1E-50)</f>
        <v>0</v>
      </c>
      <c r="GU35" s="40">
        <f t="shared" ref="GU35:GU51" si="79">(CO35-W35)/(W35+1E-50)</f>
        <v>0</v>
      </c>
      <c r="GV35" s="40">
        <f t="shared" ref="GV35:GV51" si="80">(CP35-X35)/(X35+1E-50)</f>
        <v>0</v>
      </c>
      <c r="GW35" s="40">
        <f t="shared" ref="GW35:GW51" si="81">(BW35-Y35)/(Y35+1E-50)</f>
        <v>0</v>
      </c>
      <c r="GX35" s="40">
        <f t="shared" ref="GX35:GX51" si="82">(CY35-Z35)/(Z35+1E-50)</f>
        <v>1.9312211646399488E-7</v>
      </c>
      <c r="GY35" s="40">
        <f t="shared" ref="GY35:GY51" si="83">(DB35-AA35)/(AA35+1E-50)</f>
        <v>-9.6068826292396993E-8</v>
      </c>
      <c r="GZ35" s="40">
        <f t="shared" ref="GZ35:GZ51" si="84">(DD35+DE35+ET35-AB35)/(AB35+1E-50)</f>
        <v>-4.8190733280160987E-7</v>
      </c>
      <c r="HA35" s="40">
        <f t="shared" ref="HA35:HA51" si="85">(DL35+DM35-AC35)/(AC35+1E-50)</f>
        <v>-3.4140307176469726E-7</v>
      </c>
      <c r="HB35" s="40">
        <f t="shared" ref="HB35:HB51" si="86">(DN35+DO35-AD35)/(AD35+1E-50)</f>
        <v>-7.5962761472103127E-8</v>
      </c>
      <c r="HC35" s="40">
        <f t="shared" ref="HC35:HC51" si="87">(CI35-AE35)/(AE35+1E-50)</f>
        <v>0</v>
      </c>
      <c r="HD35" s="40">
        <f t="shared" ref="HD35:HD51" si="88">(DP35-AF35)/(AF35+1E-50)</f>
        <v>2.0258191540292201E+48</v>
      </c>
      <c r="HE35" s="40">
        <f t="shared" ref="HE35:HE51" si="89">(DS35-AG35)/(AG35+1E-50)</f>
        <v>8.6492119547270185</v>
      </c>
      <c r="HF35" s="40">
        <f t="shared" ref="HF35:HF51" si="90">(DV35+DW35-AH35)/(AH35+1E-50)</f>
        <v>-1.3525973525027591E-6</v>
      </c>
      <c r="HG35" s="40">
        <f t="shared" ref="HG35:HG51" si="91">(CL35-AI35)/(AI35+1E-50)</f>
        <v>0</v>
      </c>
      <c r="HH35" s="40">
        <f t="shared" ref="HH35:HH51" si="92">(FG35-AJ35)/(AJ35+1E-50)</f>
        <v>0</v>
      </c>
      <c r="HI35" s="40">
        <f t="shared" ref="HI35:HI51" si="93">(FL35-AK35)/(AK35+1E-50)</f>
        <v>0</v>
      </c>
      <c r="HJ35" s="40">
        <f t="shared" ref="HJ35:HJ51" si="94">(FS35-AL35)/(AL35+1E-50)</f>
        <v>-6.5928666729797804E-7</v>
      </c>
      <c r="HK35" s="40">
        <f t="shared" ref="HK35:HK51" si="95">(CK35-AM35)/(AM35+1E-50)</f>
        <v>0</v>
      </c>
      <c r="HL35" s="40">
        <f t="shared" ref="HL35:HL51" si="96">(CM35-AN35)/(AN35+1E-50)</f>
        <v>0</v>
      </c>
      <c r="HM35" s="40">
        <f t="shared" ref="HM35:HM51" si="97">(FV35-AO35)/(AO35+1E-50)</f>
        <v>-4.0565335076478193E-7</v>
      </c>
      <c r="HN35" s="40">
        <f t="shared" ref="HN35:HN51" si="98">(EE35-AP35)/(AP35+1E-50)</f>
        <v>4.3998743375367821E-6</v>
      </c>
      <c r="HO35" s="40">
        <f t="shared" ref="HO35:HO51" si="99">(EF35-AQ35)/(AQ35+1E-50)</f>
        <v>0</v>
      </c>
      <c r="HP35" s="40">
        <f t="shared" ref="HP35:HP51" si="100">(EG35-AR35)/(AR35+1E-50)</f>
        <v>0</v>
      </c>
      <c r="HQ35" s="40">
        <f t="shared" ref="HQ35:HQ51" si="101">(EH35-AS35)/(AS35+1E-50)</f>
        <v>0</v>
      </c>
      <c r="HR35" s="40">
        <f t="shared" ref="HR35:HR51" si="102">(EI35-AT35)/(AT35+1E-50)</f>
        <v>0</v>
      </c>
      <c r="HS35" s="40">
        <f t="shared" ref="HS35:HS51" si="103">(EJ35-AU35)/(AU35+1E-50)</f>
        <v>0</v>
      </c>
      <c r="HT35" s="40">
        <f t="shared" ref="HT35:HT51" si="104">(EK35-AV35)/(AV35+1E-50)</f>
        <v>0</v>
      </c>
      <c r="HU35" s="40">
        <f t="shared" ref="HU35:HU51" si="105">(EL35-AW35)/(AW35+1E-50)</f>
        <v>-4.1776452273527235E-6</v>
      </c>
      <c r="HV35" s="40">
        <f t="shared" ref="HV35:HV51" si="106">(CT35-AX35)/(AX35+1E-50)</f>
        <v>-9.7214650446115555E-7</v>
      </c>
      <c r="HW35" s="40">
        <f t="shared" ref="HW35:HW51" si="107">(DC35-AY35)/(AY35+1E-50)</f>
        <v>9.6558734216542845E-7</v>
      </c>
      <c r="HX35" s="40">
        <f t="shared" ref="HX35:HX51" si="108">(DQ35-AZ35)/(AZ35+1E-50)</f>
        <v>0</v>
      </c>
      <c r="HY35" s="40">
        <f t="shared" ref="HY35:HY51" si="109">(FO35-BA35)/(BA35+1E-50)</f>
        <v>0</v>
      </c>
      <c r="HZ35" s="40">
        <f t="shared" ref="HZ35:HZ51" si="110">(CV35-BB35)/(BB35+1E-50)</f>
        <v>0</v>
      </c>
      <c r="IA35" s="40">
        <f t="shared" ref="IA35:IA51" si="111">(BJ35-BC35)/(BC35+1E-50)</f>
        <v>0</v>
      </c>
      <c r="IB35" s="40">
        <f t="shared" ref="IB35:IB51" si="112">(CB35-BD35)/(BD35+1E-50)</f>
        <v>0</v>
      </c>
      <c r="IC35" s="40">
        <f t="shared" ref="IC35:IC51" si="113">(BT35-BE35)/(BE35+1E-50)</f>
        <v>0</v>
      </c>
    </row>
    <row r="36" spans="1:237" x14ac:dyDescent="0.25">
      <c r="A36" s="17" t="s">
        <v>206</v>
      </c>
      <c r="B36" s="15">
        <v>7069.5999490000004</v>
      </c>
      <c r="C36" s="15">
        <v>887.97562921999997</v>
      </c>
      <c r="D36" s="15">
        <v>31933.294159999899</v>
      </c>
      <c r="E36" s="15">
        <v>5232.8483049099996</v>
      </c>
      <c r="F36" s="15">
        <v>4778.9685069099996</v>
      </c>
      <c r="G36" s="15">
        <v>68458.646040369902</v>
      </c>
      <c r="H36" s="15">
        <v>739.02004239999906</v>
      </c>
      <c r="I36" s="17">
        <v>9.8273564299999894</v>
      </c>
      <c r="J36" s="17">
        <v>2.6422837800000001</v>
      </c>
      <c r="L36" s="17">
        <v>0.37550724000000002</v>
      </c>
      <c r="M36" s="17">
        <v>8.9726275999999991</v>
      </c>
      <c r="N36" s="17">
        <v>2.1377219999999999E-2</v>
      </c>
      <c r="O36" s="17">
        <v>4.7476609999999898E-2</v>
      </c>
      <c r="P36" s="17">
        <v>0.36393063999999897</v>
      </c>
      <c r="Q36" s="17">
        <v>1.444E-2</v>
      </c>
      <c r="R36" s="17">
        <v>0.17088300000000001</v>
      </c>
      <c r="S36" s="17">
        <v>6.4565000000000004E-3</v>
      </c>
      <c r="T36" s="17">
        <v>0.1451057</v>
      </c>
      <c r="U36" s="17">
        <v>1.7923999999999999E-2</v>
      </c>
      <c r="V36" s="17">
        <v>9.6259999999999991E-3</v>
      </c>
      <c r="Y36" s="17">
        <v>2.5900000000000001E-4</v>
      </c>
      <c r="Z36" s="17">
        <v>58.768639289999903</v>
      </c>
      <c r="AA36" s="17">
        <v>210.05493399999901</v>
      </c>
      <c r="AB36" s="17">
        <v>0.11585363</v>
      </c>
      <c r="AC36" s="17">
        <v>0.66802949</v>
      </c>
      <c r="AD36" s="17">
        <v>4.4432505799999999</v>
      </c>
      <c r="AE36" s="17">
        <v>0.15554000000000001</v>
      </c>
      <c r="AG36" s="17">
        <v>0.73194854999999903</v>
      </c>
      <c r="AH36" s="17">
        <v>4.5654133000000003</v>
      </c>
      <c r="AI36" s="17">
        <v>0.13020999999999999</v>
      </c>
      <c r="AJ36" s="17">
        <v>1.0589499999999899E-2</v>
      </c>
      <c r="AL36" s="17">
        <v>27.473488400000001</v>
      </c>
      <c r="AN36" s="17">
        <v>5.7749999999999998E-3</v>
      </c>
      <c r="AO36" s="17">
        <v>13.315694949999999</v>
      </c>
      <c r="AP36" s="17">
        <v>0.16670473</v>
      </c>
      <c r="AQ36" s="5">
        <v>3.5999999999999999E-7</v>
      </c>
      <c r="AR36" s="5">
        <v>3.2899999999999998E-6</v>
      </c>
      <c r="AT36" s="17">
        <v>5.3909999999999896E-4</v>
      </c>
      <c r="AU36" s="17">
        <v>0.24838919000000001</v>
      </c>
      <c r="AV36" s="17">
        <v>0.28355177999999898</v>
      </c>
      <c r="AW36" s="17">
        <v>0.54347736000000002</v>
      </c>
      <c r="AX36" s="17">
        <v>6.6044298299999999</v>
      </c>
      <c r="AY36" s="17">
        <v>0.92285729999999999</v>
      </c>
      <c r="AZ36" s="17">
        <v>0.117379</v>
      </c>
      <c r="BA36" s="17">
        <v>0.70383283999999902</v>
      </c>
      <c r="BE36" s="17">
        <v>0.21984118999999999</v>
      </c>
      <c r="BG36" s="17" t="s">
        <v>206</v>
      </c>
      <c r="BH36" s="17">
        <v>0</v>
      </c>
      <c r="BI36" s="17">
        <v>0</v>
      </c>
      <c r="BJ36" s="17">
        <v>0</v>
      </c>
      <c r="BK36" s="17">
        <v>2.6422863027985102</v>
      </c>
      <c r="BL36" s="17">
        <v>0</v>
      </c>
      <c r="BM36" s="17">
        <v>9.8273598224198508</v>
      </c>
      <c r="BN36" s="17">
        <v>9.8273598224198508</v>
      </c>
      <c r="BO36" s="17">
        <v>0</v>
      </c>
      <c r="BP36" s="17">
        <v>0</v>
      </c>
      <c r="BQ36" s="17">
        <v>0.15395787836223601</v>
      </c>
      <c r="BR36" s="17">
        <v>0.22154924221196701</v>
      </c>
      <c r="BS36" s="17">
        <v>8.9726256996563993</v>
      </c>
      <c r="BT36" s="17">
        <v>0.21984113392072899</v>
      </c>
      <c r="BU36" s="17">
        <v>6.8407084870620496E-3</v>
      </c>
      <c r="BV36" s="17">
        <v>1.45365003026945E-2</v>
      </c>
      <c r="BW36" s="17">
        <v>2.5899827856399699E-4</v>
      </c>
      <c r="BX36" s="17">
        <v>4.7476579978832603E-2</v>
      </c>
      <c r="BY36" s="17">
        <v>8.7343269002804105E-2</v>
      </c>
      <c r="BZ36" s="17">
        <v>0.276586956679018</v>
      </c>
      <c r="CA36" s="17">
        <v>1.44388356367774E-2</v>
      </c>
      <c r="CB36" s="17">
        <v>0</v>
      </c>
      <c r="CC36" s="17">
        <v>413.54722423794101</v>
      </c>
      <c r="CD36" s="17">
        <v>0.17088176637889299</v>
      </c>
      <c r="CE36" s="17">
        <v>4.2080671436841202E-2</v>
      </c>
      <c r="CF36" s="17">
        <v>0.10302494451901199</v>
      </c>
      <c r="CG36" s="17">
        <v>6.4563793989097897E-3</v>
      </c>
      <c r="CH36" s="17">
        <v>1.7924915331315301E-2</v>
      </c>
      <c r="CI36" s="17">
        <v>0.155540825311199</v>
      </c>
      <c r="CJ36" s="17">
        <v>9.6263942216305992E-3</v>
      </c>
      <c r="CK36" s="17">
        <v>0</v>
      </c>
      <c r="CL36" s="17">
        <v>0.130209671708472</v>
      </c>
      <c r="CM36" s="17">
        <v>5.7761440610239103E-3</v>
      </c>
      <c r="CN36" s="17">
        <v>7069.5976885260998</v>
      </c>
      <c r="CO36" s="17">
        <v>0</v>
      </c>
      <c r="CP36" s="17">
        <v>0</v>
      </c>
      <c r="CQ36" s="17">
        <v>6.7493326971471301</v>
      </c>
      <c r="CR36" s="17">
        <v>13.6414551824871</v>
      </c>
      <c r="CS36" s="17">
        <v>0.205934949964338</v>
      </c>
      <c r="CT36" s="17">
        <v>6.6044246433295104</v>
      </c>
      <c r="CU36" s="17">
        <v>5.8013704022222896</v>
      </c>
      <c r="CV36" s="17">
        <v>0</v>
      </c>
      <c r="CW36" s="17">
        <v>0</v>
      </c>
      <c r="CX36" s="17">
        <v>58.768641572137199</v>
      </c>
      <c r="CY36" s="17">
        <v>58.768641572137199</v>
      </c>
      <c r="CZ36" s="17">
        <v>0</v>
      </c>
      <c r="DA36" s="17">
        <v>0</v>
      </c>
      <c r="DB36" s="17">
        <v>210.054880982253</v>
      </c>
      <c r="DC36" s="17">
        <v>0.92285649008020298</v>
      </c>
      <c r="DD36" s="17">
        <v>2.0863114405370999E-2</v>
      </c>
      <c r="DE36" s="17">
        <v>9.1335946465326806E-2</v>
      </c>
      <c r="DF36" s="17">
        <v>0</v>
      </c>
      <c r="DG36" s="17">
        <v>4.6901210890685299</v>
      </c>
      <c r="DH36" s="17">
        <v>0</v>
      </c>
      <c r="DI36" s="17">
        <v>0</v>
      </c>
      <c r="DJ36" s="17">
        <v>0</v>
      </c>
      <c r="DK36" s="17">
        <v>0</v>
      </c>
      <c r="DL36" s="17">
        <v>0.17368751385673301</v>
      </c>
      <c r="DM36" s="17">
        <v>0.49434173405127502</v>
      </c>
      <c r="DN36" s="17">
        <v>1.4662720689306601</v>
      </c>
      <c r="DO36" s="17">
        <v>2.9769779715012099</v>
      </c>
      <c r="DP36" s="17">
        <v>0</v>
      </c>
      <c r="DQ36" s="17">
        <v>0.11737819032546799</v>
      </c>
      <c r="DR36" s="17">
        <v>0</v>
      </c>
      <c r="DS36" s="17">
        <v>0.73195000453072501</v>
      </c>
      <c r="DT36" s="17">
        <v>887.97538371220298</v>
      </c>
      <c r="DU36" s="17">
        <v>0</v>
      </c>
      <c r="DV36" s="17">
        <v>1.8718197998869399</v>
      </c>
      <c r="DW36" s="17">
        <v>2.6935930667704602</v>
      </c>
      <c r="DX36" s="17">
        <v>655.20011385193402</v>
      </c>
      <c r="DY36" s="17">
        <v>28739.954430400201</v>
      </c>
      <c r="DZ36" s="17">
        <v>3193.3284496548899</v>
      </c>
      <c r="EA36" s="17">
        <v>31933.2828800551</v>
      </c>
      <c r="EB36" s="17">
        <v>0</v>
      </c>
      <c r="EC36" s="17">
        <v>15.8818636817364</v>
      </c>
      <c r="ED36" s="17">
        <v>0</v>
      </c>
      <c r="EE36" s="17">
        <v>0.166704934936593</v>
      </c>
      <c r="EF36" s="5">
        <v>3.6000135000203899E-7</v>
      </c>
      <c r="EG36" s="5">
        <v>3.2900049589440701E-6</v>
      </c>
      <c r="EH36" s="17">
        <v>0</v>
      </c>
      <c r="EI36" s="17">
        <v>5.3908342588973102E-4</v>
      </c>
      <c r="EJ36" s="17">
        <v>0.248389009275189</v>
      </c>
      <c r="EK36" s="17">
        <v>0.283551206560816</v>
      </c>
      <c r="EL36" s="17">
        <v>0.54347761265916295</v>
      </c>
      <c r="EM36" s="17">
        <v>212.52572305996</v>
      </c>
      <c r="EN36" s="17">
        <v>162.63329434468</v>
      </c>
      <c r="EO36" s="17">
        <v>131.57822883289299</v>
      </c>
      <c r="EP36" s="17">
        <v>41.137175216046899</v>
      </c>
      <c r="EQ36" s="17">
        <v>250.27381507642701</v>
      </c>
      <c r="ER36" s="17">
        <v>120.542122330686</v>
      </c>
      <c r="ES36" s="17">
        <v>0</v>
      </c>
      <c r="ET36" s="17">
        <v>3.6543789823017098E-3</v>
      </c>
      <c r="EU36" s="17">
        <v>21.3640521285351</v>
      </c>
      <c r="EV36" s="17">
        <v>5232.84674796544</v>
      </c>
      <c r="EW36" s="17">
        <v>4778.9670001575696</v>
      </c>
      <c r="EX36" s="17">
        <v>453.87974780786698</v>
      </c>
      <c r="EY36" s="17">
        <v>7.7744837050877499E-3</v>
      </c>
      <c r="EZ36" s="17">
        <v>0.95709421360935099</v>
      </c>
      <c r="FA36" s="17">
        <v>2014.38201323372</v>
      </c>
      <c r="FB36" s="17">
        <v>8.2315459360548897E-3</v>
      </c>
      <c r="FC36" s="17">
        <v>297.85100813604998</v>
      </c>
      <c r="FD36" s="17">
        <v>74.755062395350606</v>
      </c>
      <c r="FE36" s="17">
        <v>35.726140043156903</v>
      </c>
      <c r="FF36" s="17">
        <v>745.56038540231395</v>
      </c>
      <c r="FG36" s="17">
        <v>1.05793852962736E-2</v>
      </c>
      <c r="FH36" s="17">
        <v>10.6265063361174</v>
      </c>
      <c r="FI36" s="17">
        <v>339.42069505799901</v>
      </c>
      <c r="FJ36" s="17">
        <v>478.31000974248701</v>
      </c>
      <c r="FK36" s="17">
        <v>14.567469258690499</v>
      </c>
      <c r="FL36" s="17">
        <v>0</v>
      </c>
      <c r="FM36" s="17">
        <v>68458.626920875002</v>
      </c>
      <c r="FN36" s="17">
        <v>9.3140454489988797E-2</v>
      </c>
      <c r="FO36" s="17">
        <v>0.70381949705748104</v>
      </c>
      <c r="FP36" s="17">
        <v>1408.0153552675399</v>
      </c>
      <c r="FQ36" s="17">
        <v>0</v>
      </c>
      <c r="FR36" s="17">
        <v>85.997013603507</v>
      </c>
      <c r="FS36" s="17">
        <v>27.473480574183501</v>
      </c>
      <c r="FT36" s="17">
        <v>0</v>
      </c>
      <c r="FU36" s="17">
        <v>739.01983385933295</v>
      </c>
      <c r="FV36" s="17">
        <v>13.315691855609</v>
      </c>
      <c r="FW36" s="17">
        <v>267.16153332723798</v>
      </c>
      <c r="FY36" s="26">
        <f t="shared" si="57"/>
        <v>0.88657987760670387</v>
      </c>
      <c r="FZ36" s="40">
        <f t="shared" si="58"/>
        <v>-3.1974565985523987E-7</v>
      </c>
      <c r="GA36" s="40">
        <f t="shared" si="59"/>
        <v>-2.7648033224233399E-7</v>
      </c>
      <c r="GB36" s="40">
        <f t="shared" si="60"/>
        <v>-3.5323461285377061E-7</v>
      </c>
      <c r="GC36" s="40">
        <f t="shared" si="61"/>
        <v>-2.9753290537083266E-7</v>
      </c>
      <c r="GD36" s="40">
        <f t="shared" si="62"/>
        <v>-3.1528821080394738E-7</v>
      </c>
      <c r="GE36" s="40">
        <f t="shared" si="63"/>
        <v>-2.7928532049770716E-7</v>
      </c>
      <c r="GF36" s="40">
        <f t="shared" si="64"/>
        <v>-2.8218539977731552E-7</v>
      </c>
      <c r="GG36" s="40">
        <f t="shared" si="65"/>
        <v>3.4520167103269285E-7</v>
      </c>
      <c r="GH36" s="40">
        <f t="shared" si="66"/>
        <v>9.5477954684192944E-7</v>
      </c>
      <c r="GI36" s="40">
        <f t="shared" si="67"/>
        <v>0</v>
      </c>
      <c r="GJ36" s="40">
        <f t="shared" si="68"/>
        <v>-3.1803860034601001E-7</v>
      </c>
      <c r="GK36" s="40">
        <f t="shared" si="69"/>
        <v>-2.1179343270798307E-7</v>
      </c>
      <c r="GL36" s="40">
        <f t="shared" si="70"/>
        <v>-5.2440136971974814E-7</v>
      </c>
      <c r="GM36" s="40">
        <f t="shared" si="71"/>
        <v>-6.3233595016933537E-7</v>
      </c>
      <c r="GN36" s="40">
        <f t="shared" si="72"/>
        <v>-1.1384536813879466E-6</v>
      </c>
      <c r="GO36" s="40">
        <f t="shared" si="73"/>
        <v>-8.0634572202163866E-5</v>
      </c>
      <c r="GP36" s="40">
        <f t="shared" si="74"/>
        <v>-7.2190979033391424E-6</v>
      </c>
      <c r="GQ36" s="40">
        <f t="shared" si="75"/>
        <v>-1.867901962529955E-5</v>
      </c>
      <c r="GR36" s="40">
        <f t="shared" si="76"/>
        <v>-5.7919259414775677E-7</v>
      </c>
      <c r="GS36" s="40">
        <f t="shared" si="77"/>
        <v>5.1067357470554579E-5</v>
      </c>
      <c r="GT36" s="40">
        <f t="shared" si="78"/>
        <v>4.0953836546859791E-5</v>
      </c>
      <c r="GU36" s="40">
        <f t="shared" si="79"/>
        <v>0</v>
      </c>
      <c r="GV36" s="40">
        <f t="shared" si="80"/>
        <v>0</v>
      </c>
      <c r="GW36" s="40">
        <f t="shared" si="81"/>
        <v>-6.646471054135577E-6</v>
      </c>
      <c r="GX36" s="40">
        <f t="shared" si="82"/>
        <v>3.8832569933742677E-8</v>
      </c>
      <c r="GY36" s="40">
        <f t="shared" si="83"/>
        <v>-2.5239943191276923E-7</v>
      </c>
      <c r="GZ36" s="40">
        <f t="shared" si="84"/>
        <v>-1.6412692505048739E-6</v>
      </c>
      <c r="HA36" s="40">
        <f t="shared" si="85"/>
        <v>-3.6239716304852461E-7</v>
      </c>
      <c r="HB36" s="40">
        <f t="shared" si="86"/>
        <v>-1.2143544911922324E-7</v>
      </c>
      <c r="HC36" s="40">
        <f t="shared" si="87"/>
        <v>5.3061026037874181E-6</v>
      </c>
      <c r="HD36" s="40">
        <f t="shared" si="88"/>
        <v>0</v>
      </c>
      <c r="HE36" s="40">
        <f t="shared" si="89"/>
        <v>1.9872035076441011E-6</v>
      </c>
      <c r="HF36" s="40">
        <f t="shared" si="90"/>
        <v>-9.4918591494402057E-8</v>
      </c>
      <c r="HG36" s="40">
        <f t="shared" si="91"/>
        <v>-2.5212466630065023E-6</v>
      </c>
      <c r="HH36" s="40">
        <f t="shared" si="92"/>
        <v>-9.5516348517870112E-4</v>
      </c>
      <c r="HI36" s="40">
        <f t="shared" si="93"/>
        <v>0</v>
      </c>
      <c r="HJ36" s="40">
        <f t="shared" si="94"/>
        <v>-2.8484975718329346E-7</v>
      </c>
      <c r="HK36" s="40">
        <f t="shared" si="95"/>
        <v>0</v>
      </c>
      <c r="HL36" s="40">
        <f t="shared" si="96"/>
        <v>1.9810580500615566E-4</v>
      </c>
      <c r="HM36" s="40">
        <f t="shared" si="97"/>
        <v>-2.3238674444372986E-7</v>
      </c>
      <c r="HN36" s="40">
        <f t="shared" si="98"/>
        <v>1.2293388016119765E-6</v>
      </c>
      <c r="HO36" s="40">
        <f t="shared" si="99"/>
        <v>3.7500056638716664E-6</v>
      </c>
      <c r="HP36" s="40">
        <f t="shared" si="100"/>
        <v>1.5072778329172965E-6</v>
      </c>
      <c r="HQ36" s="40">
        <f t="shared" si="101"/>
        <v>0</v>
      </c>
      <c r="HR36" s="40">
        <f t="shared" si="102"/>
        <v>-3.0744036853891564E-5</v>
      </c>
      <c r="HS36" s="40">
        <f t="shared" si="103"/>
        <v>-7.2758726338003646E-7</v>
      </c>
      <c r="HT36" s="40">
        <f t="shared" si="104"/>
        <v>-2.0223437954488676E-6</v>
      </c>
      <c r="HU36" s="40">
        <f t="shared" si="105"/>
        <v>4.6489363038936656E-7</v>
      </c>
      <c r="HV36" s="40">
        <f t="shared" si="106"/>
        <v>-7.8533206091208218E-7</v>
      </c>
      <c r="HW36" s="40">
        <f t="shared" si="107"/>
        <v>-8.7762192161977991E-7</v>
      </c>
      <c r="HX36" s="40">
        <f t="shared" si="108"/>
        <v>-6.8979505022541506E-6</v>
      </c>
      <c r="HY36" s="40">
        <f t="shared" si="109"/>
        <v>-1.8957544689133669E-5</v>
      </c>
      <c r="HZ36" s="40">
        <f t="shared" si="110"/>
        <v>0</v>
      </c>
      <c r="IA36" s="40">
        <f t="shared" si="111"/>
        <v>0</v>
      </c>
      <c r="IB36" s="40">
        <f t="shared" si="112"/>
        <v>0</v>
      </c>
      <c r="IC36" s="40">
        <f t="shared" si="113"/>
        <v>-2.5508991742951051E-7</v>
      </c>
    </row>
    <row r="37" spans="1:237" x14ac:dyDescent="0.25">
      <c r="A37" s="17" t="s">
        <v>207</v>
      </c>
      <c r="B37" s="15">
        <v>10193.04453341</v>
      </c>
      <c r="C37" s="15">
        <v>146.50916799999999</v>
      </c>
      <c r="D37" s="15">
        <v>18699.832099989999</v>
      </c>
      <c r="E37" s="15">
        <v>1292.18165477</v>
      </c>
      <c r="F37" s="15">
        <v>1085.19443277</v>
      </c>
      <c r="G37" s="15">
        <v>12779.1313905799</v>
      </c>
      <c r="H37" s="15">
        <v>527.96120014999997</v>
      </c>
      <c r="I37" s="17">
        <v>3.5329360699999901</v>
      </c>
      <c r="J37" s="17">
        <v>0.97434476999999997</v>
      </c>
      <c r="K37" s="17">
        <v>0.29209950000000001</v>
      </c>
      <c r="L37" s="17">
        <v>0.16308285</v>
      </c>
      <c r="M37" s="17">
        <v>2.9138811199999899</v>
      </c>
      <c r="N37" s="17">
        <v>1.50746E-2</v>
      </c>
      <c r="O37" s="17">
        <v>8.2593000000000007E-3</v>
      </c>
      <c r="P37" s="17">
        <v>5.1250799999999999E-2</v>
      </c>
      <c r="Q37" s="17">
        <v>2.4199999999999998E-3</v>
      </c>
      <c r="R37" s="17">
        <v>8.6380599999999905E-2</v>
      </c>
      <c r="T37" s="17">
        <v>1.9411270000000001E-2</v>
      </c>
      <c r="U37" s="17">
        <v>6.8739999999999999E-3</v>
      </c>
      <c r="V37" s="17">
        <v>5.4145E-3</v>
      </c>
      <c r="Y37" s="17">
        <v>1.2999500000000001E-2</v>
      </c>
      <c r="Z37" s="17">
        <v>31.064538979999899</v>
      </c>
      <c r="AA37" s="17">
        <v>17.262442100000001</v>
      </c>
      <c r="AB37" s="17">
        <v>3.5814930000000002E-2</v>
      </c>
      <c r="AC37" s="17">
        <v>7.3153019999999999E-2</v>
      </c>
      <c r="AD37" s="17">
        <v>0.27473880000000001</v>
      </c>
      <c r="AE37" s="17">
        <v>0.91007930000000004</v>
      </c>
      <c r="AG37" s="17">
        <v>0.12507757</v>
      </c>
      <c r="AH37" s="17">
        <v>0.24107684999999901</v>
      </c>
      <c r="AI37" s="17">
        <v>1.1249999999999999E-3</v>
      </c>
      <c r="AL37" s="17">
        <v>10.505744369999899</v>
      </c>
      <c r="AO37" s="17">
        <v>5.03958057</v>
      </c>
      <c r="AP37" s="17">
        <v>8.1377999999999995E-4</v>
      </c>
      <c r="AU37" s="17">
        <v>6.3E-7</v>
      </c>
      <c r="AV37" s="17">
        <v>9.7000000000000003E-7</v>
      </c>
      <c r="AW37" s="17">
        <v>4.3783250000000003E-2</v>
      </c>
      <c r="AX37" s="17">
        <v>2.7590519800000002</v>
      </c>
      <c r="AY37" s="17">
        <v>37.378334250000002</v>
      </c>
      <c r="AZ37" s="17">
        <v>0.74138199999999999</v>
      </c>
      <c r="BA37" s="17">
        <v>2.7070000000000002E-3</v>
      </c>
      <c r="BE37" s="17">
        <v>9.0999999999999997E-7</v>
      </c>
      <c r="BG37" s="17" t="s">
        <v>207</v>
      </c>
      <c r="BH37" s="17">
        <v>0</v>
      </c>
      <c r="BI37" s="17">
        <v>0</v>
      </c>
      <c r="BJ37" s="17">
        <v>0</v>
      </c>
      <c r="BK37" s="17">
        <v>0.97434447553125003</v>
      </c>
      <c r="BL37" s="17">
        <v>0.29209946269367298</v>
      </c>
      <c r="BM37" s="17">
        <v>3.5329347306028902</v>
      </c>
      <c r="BN37" s="17">
        <v>3.5329347306028902</v>
      </c>
      <c r="BO37" s="17">
        <v>0</v>
      </c>
      <c r="BP37" s="17">
        <v>0</v>
      </c>
      <c r="BQ37" s="17">
        <v>6.6863978057554896E-2</v>
      </c>
      <c r="BR37" s="17">
        <v>9.6218835371108494E-2</v>
      </c>
      <c r="BS37" s="17">
        <v>2.9138801083502601</v>
      </c>
      <c r="BT37" s="5">
        <v>9.0999470827926003E-7</v>
      </c>
      <c r="BU37" s="17">
        <v>4.8238757113126798E-3</v>
      </c>
      <c r="BV37" s="17">
        <v>1.0250722992272801E-2</v>
      </c>
      <c r="BW37" s="17">
        <v>1.2999340152325199E-2</v>
      </c>
      <c r="BX37" s="17">
        <v>8.2592815713897292E-3</v>
      </c>
      <c r="BY37" s="17">
        <v>1.2300189867661199E-2</v>
      </c>
      <c r="BZ37" s="17">
        <v>3.8950593265899398E-2</v>
      </c>
      <c r="CA37" s="17">
        <v>2.4200039039163402E-3</v>
      </c>
      <c r="CB37" s="17">
        <v>0</v>
      </c>
      <c r="CC37" s="17">
        <v>597.279930910453</v>
      </c>
      <c r="CD37" s="17">
        <v>8.6380432146465597E-2</v>
      </c>
      <c r="CE37" s="17">
        <v>5.6292555712684801E-3</v>
      </c>
      <c r="CF37" s="17">
        <v>1.37819987287455E-2</v>
      </c>
      <c r="CG37" s="17">
        <v>0</v>
      </c>
      <c r="CH37" s="17">
        <v>6.8739607819763701E-3</v>
      </c>
      <c r="CI37" s="17">
        <v>0.91007844934468396</v>
      </c>
      <c r="CJ37" s="17">
        <v>5.4146095530774301E-3</v>
      </c>
      <c r="CK37" s="17">
        <v>0</v>
      </c>
      <c r="CL37" s="17">
        <v>1.1249915670777399E-3</v>
      </c>
      <c r="CM37" s="17">
        <v>0</v>
      </c>
      <c r="CN37" s="17">
        <v>10193.0415239388</v>
      </c>
      <c r="CO37" s="17">
        <v>0</v>
      </c>
      <c r="CP37" s="17">
        <v>0</v>
      </c>
      <c r="CQ37" s="17">
        <v>0</v>
      </c>
      <c r="CR37" s="17">
        <v>4.01547489073935</v>
      </c>
      <c r="CS37" s="17">
        <v>0</v>
      </c>
      <c r="CT37" s="17">
        <v>2.7590503468388601</v>
      </c>
      <c r="CU37" s="17">
        <v>0</v>
      </c>
      <c r="CV37" s="17">
        <v>0</v>
      </c>
      <c r="CW37" s="17">
        <v>0</v>
      </c>
      <c r="CX37" s="17">
        <v>31.0645307696361</v>
      </c>
      <c r="CY37" s="17">
        <v>31.0645307696361</v>
      </c>
      <c r="CZ37" s="17">
        <v>0</v>
      </c>
      <c r="DA37" s="17">
        <v>0</v>
      </c>
      <c r="DB37" s="17">
        <v>17.2624276831658</v>
      </c>
      <c r="DC37" s="17">
        <v>37.378319238787903</v>
      </c>
      <c r="DD37" s="17">
        <v>1.06527069027267E-2</v>
      </c>
      <c r="DE37" s="17">
        <v>2.4673872371772099E-2</v>
      </c>
      <c r="DF37" s="17">
        <v>0</v>
      </c>
      <c r="DG37" s="17">
        <v>1.6164029340278401</v>
      </c>
      <c r="DH37" s="17">
        <v>0</v>
      </c>
      <c r="DI37" s="17">
        <v>0</v>
      </c>
      <c r="DJ37" s="17">
        <v>0</v>
      </c>
      <c r="DK37" s="17">
        <v>0</v>
      </c>
      <c r="DL37" s="17">
        <v>1.9019782260138701E-2</v>
      </c>
      <c r="DM37" s="17">
        <v>5.4133227074676001E-2</v>
      </c>
      <c r="DN37" s="17">
        <v>9.0663774088657695E-2</v>
      </c>
      <c r="DO37" s="17">
        <v>0.18407491619149299</v>
      </c>
      <c r="DP37" s="17">
        <v>0</v>
      </c>
      <c r="DQ37" s="17">
        <v>0.74138192533925595</v>
      </c>
      <c r="DR37" s="17">
        <v>0</v>
      </c>
      <c r="DS37" s="17">
        <v>0.12507778936123101</v>
      </c>
      <c r="DT37" s="17">
        <v>146.50912991253099</v>
      </c>
      <c r="DU37" s="17">
        <v>0</v>
      </c>
      <c r="DV37" s="17">
        <v>9.8841468639009694E-2</v>
      </c>
      <c r="DW37" s="17">
        <v>0.14223533401097799</v>
      </c>
      <c r="DX37" s="17">
        <v>364.68868492755001</v>
      </c>
      <c r="DY37" s="17">
        <v>16829.842942469</v>
      </c>
      <c r="DZ37" s="17">
        <v>1869.9827129611001</v>
      </c>
      <c r="EA37" s="17">
        <v>18699.825655430101</v>
      </c>
      <c r="EB37" s="17">
        <v>0</v>
      </c>
      <c r="EC37" s="17">
        <v>5.2389097942407998</v>
      </c>
      <c r="ED37" s="17">
        <v>0</v>
      </c>
      <c r="EE37" s="17">
        <v>8.1377860912200102E-4</v>
      </c>
      <c r="EF37" s="17">
        <v>0</v>
      </c>
      <c r="EG37" s="17">
        <v>0</v>
      </c>
      <c r="EH37" s="17">
        <v>0</v>
      </c>
      <c r="EI37" s="17">
        <v>0</v>
      </c>
      <c r="EJ37" s="5">
        <v>6.2999990067736998E-7</v>
      </c>
      <c r="EK37" s="5">
        <v>9.7001395829957507E-7</v>
      </c>
      <c r="EL37" s="17">
        <v>4.3783463693518099E-2</v>
      </c>
      <c r="EM37" s="17">
        <v>26.028886165673999</v>
      </c>
      <c r="EN37" s="17">
        <v>168.08637217697901</v>
      </c>
      <c r="EO37" s="17">
        <v>19.6987435042135</v>
      </c>
      <c r="EP37" s="17">
        <v>21.345060126321101</v>
      </c>
      <c r="EQ37" s="17">
        <v>65.686021281735194</v>
      </c>
      <c r="ER37" s="17">
        <v>21.769283094129602</v>
      </c>
      <c r="ES37" s="17">
        <v>0</v>
      </c>
      <c r="ET37" s="17">
        <v>4.8880307709443999E-4</v>
      </c>
      <c r="EU37" s="17">
        <v>4.37802788808093</v>
      </c>
      <c r="EV37" s="17">
        <v>1292.1813123244101</v>
      </c>
      <c r="EW37" s="17">
        <v>1085.1941555913299</v>
      </c>
      <c r="EX37" s="17">
        <v>206.98715673308001</v>
      </c>
      <c r="EY37" s="17">
        <v>0</v>
      </c>
      <c r="EZ37" s="17">
        <v>9.5200420735583102E-2</v>
      </c>
      <c r="FA37" s="17">
        <v>218.82729540390301</v>
      </c>
      <c r="FB37" s="17">
        <v>0</v>
      </c>
      <c r="FC37" s="17">
        <v>141.760888304497</v>
      </c>
      <c r="FD37" s="17">
        <v>35.333641139819498</v>
      </c>
      <c r="FE37" s="17">
        <v>18.507572730726501</v>
      </c>
      <c r="FF37" s="17">
        <v>354.40234357737398</v>
      </c>
      <c r="FG37" s="17">
        <v>0</v>
      </c>
      <c r="FH37" s="17">
        <v>20.251294761397698</v>
      </c>
      <c r="FI37" s="17">
        <v>48.939029625574598</v>
      </c>
      <c r="FJ37" s="17">
        <v>106.973167947693</v>
      </c>
      <c r="FK37" s="17">
        <v>1.44899438085153</v>
      </c>
      <c r="FL37" s="17">
        <v>0</v>
      </c>
      <c r="FM37" s="17">
        <v>12779.128093027601</v>
      </c>
      <c r="FN37" s="17">
        <v>0</v>
      </c>
      <c r="FO37" s="17">
        <v>2.7069342648671402E-3</v>
      </c>
      <c r="FP37" s="17">
        <v>248.00084775920701</v>
      </c>
      <c r="FQ37" s="17">
        <v>0</v>
      </c>
      <c r="FR37" s="17">
        <v>38.019717306301402</v>
      </c>
      <c r="FS37" s="17">
        <v>10.505740542071299</v>
      </c>
      <c r="FT37" s="17">
        <v>0</v>
      </c>
      <c r="FU37" s="17">
        <v>527.96105339318797</v>
      </c>
      <c r="FV37" s="17">
        <v>5.0395785321285302</v>
      </c>
      <c r="FW37" s="17">
        <v>92.074663534128106</v>
      </c>
      <c r="FY37" s="26">
        <f t="shared" si="57"/>
        <v>0.69074921830636571</v>
      </c>
      <c r="FZ37" s="40">
        <f t="shared" si="58"/>
        <v>-2.9524752788686883E-7</v>
      </c>
      <c r="GA37" s="40">
        <f t="shared" si="59"/>
        <v>-2.5996645475324943E-7</v>
      </c>
      <c r="GB37" s="40">
        <f t="shared" si="60"/>
        <v>-3.4463196587903588E-7</v>
      </c>
      <c r="GC37" s="40">
        <f t="shared" si="61"/>
        <v>-2.650135053829477E-7</v>
      </c>
      <c r="GD37" s="40">
        <f t="shared" si="62"/>
        <v>-2.5541844091084269E-7</v>
      </c>
      <c r="GE37" s="40">
        <f t="shared" si="63"/>
        <v>-2.5804197470543838E-7</v>
      </c>
      <c r="GF37" s="40">
        <f t="shared" si="64"/>
        <v>-2.7796893400293088E-7</v>
      </c>
      <c r="GG37" s="40">
        <f t="shared" si="65"/>
        <v>-3.7911727621428879E-7</v>
      </c>
      <c r="GH37" s="40">
        <f t="shared" si="66"/>
        <v>-3.0222233341443099E-7</v>
      </c>
      <c r="GI37" s="40">
        <f t="shared" si="67"/>
        <v>-1.2771787362726196E-7</v>
      </c>
      <c r="GJ37" s="40">
        <f t="shared" si="68"/>
        <v>-2.24250046069912E-7</v>
      </c>
      <c r="GK37" s="40">
        <f t="shared" si="69"/>
        <v>-3.4718291107401103E-7</v>
      </c>
      <c r="GL37" s="40">
        <f t="shared" si="70"/>
        <v>-8.5999928414273815E-8</v>
      </c>
      <c r="GM37" s="40">
        <f t="shared" si="71"/>
        <v>-2.2312557082892173E-6</v>
      </c>
      <c r="GN37" s="40">
        <f t="shared" si="72"/>
        <v>-3.2909611943445205E-7</v>
      </c>
      <c r="GO37" s="40">
        <f t="shared" si="73"/>
        <v>1.6131885704013154E-6</v>
      </c>
      <c r="GP37" s="40">
        <f t="shared" si="74"/>
        <v>-1.9431855568037038E-6</v>
      </c>
      <c r="GQ37" s="40">
        <f t="shared" si="75"/>
        <v>0</v>
      </c>
      <c r="GR37" s="40">
        <f t="shared" si="76"/>
        <v>-8.0880777092789125E-7</v>
      </c>
      <c r="GS37" s="40">
        <f t="shared" si="77"/>
        <v>-5.7052696581060384E-6</v>
      </c>
      <c r="GT37" s="40">
        <f t="shared" si="78"/>
        <v>2.0233276836288029E-5</v>
      </c>
      <c r="GU37" s="40">
        <f t="shared" si="79"/>
        <v>0</v>
      </c>
      <c r="GV37" s="40">
        <f t="shared" si="80"/>
        <v>0</v>
      </c>
      <c r="GW37" s="40">
        <f t="shared" si="81"/>
        <v>-1.2296447925032151E-5</v>
      </c>
      <c r="GX37" s="40">
        <f t="shared" si="82"/>
        <v>-2.643001978525055E-7</v>
      </c>
      <c r="GY37" s="40">
        <f t="shared" si="83"/>
        <v>-8.3515612203641621E-7</v>
      </c>
      <c r="GZ37" s="40">
        <f t="shared" si="84"/>
        <v>1.2630252054986662E-5</v>
      </c>
      <c r="HA37" s="40">
        <f t="shared" si="85"/>
        <v>-1.4579282310351964E-7</v>
      </c>
      <c r="HB37" s="40">
        <f t="shared" si="86"/>
        <v>-3.9936059019395971E-7</v>
      </c>
      <c r="HC37" s="40">
        <f t="shared" si="87"/>
        <v>-9.3470460879163563E-7</v>
      </c>
      <c r="HD37" s="40">
        <f t="shared" si="88"/>
        <v>0</v>
      </c>
      <c r="HE37" s="40">
        <f t="shared" si="89"/>
        <v>1.7538015090401184E-6</v>
      </c>
      <c r="HF37" s="40">
        <f t="shared" si="90"/>
        <v>-1.9641044475442355E-7</v>
      </c>
      <c r="HG37" s="40">
        <f t="shared" si="91"/>
        <v>-7.4959308977918312E-6</v>
      </c>
      <c r="HH37" s="40">
        <f t="shared" si="92"/>
        <v>0</v>
      </c>
      <c r="HI37" s="40">
        <f t="shared" si="93"/>
        <v>0</v>
      </c>
      <c r="HJ37" s="40">
        <f t="shared" si="94"/>
        <v>-3.6436529055537069E-7</v>
      </c>
      <c r="HK37" s="40">
        <f t="shared" si="95"/>
        <v>0</v>
      </c>
      <c r="HL37" s="40">
        <f t="shared" si="96"/>
        <v>0</v>
      </c>
      <c r="HM37" s="40">
        <f t="shared" si="97"/>
        <v>-4.0437322937680597E-7</v>
      </c>
      <c r="HN37" s="40">
        <f t="shared" si="98"/>
        <v>-1.7091572647757234E-6</v>
      </c>
      <c r="HO37" s="40">
        <f t="shared" si="99"/>
        <v>0</v>
      </c>
      <c r="HP37" s="40">
        <f t="shared" si="100"/>
        <v>0</v>
      </c>
      <c r="HQ37" s="40">
        <f t="shared" si="101"/>
        <v>0</v>
      </c>
      <c r="HR37" s="40">
        <f t="shared" si="102"/>
        <v>0</v>
      </c>
      <c r="HS37" s="40">
        <f t="shared" si="103"/>
        <v>-1.5765496828675277E-7</v>
      </c>
      <c r="HT37" s="40">
        <f t="shared" si="104"/>
        <v>1.4389999561891992E-5</v>
      </c>
      <c r="HU37" s="40">
        <f t="shared" si="105"/>
        <v>4.8807139281808757E-6</v>
      </c>
      <c r="HV37" s="40">
        <f t="shared" si="106"/>
        <v>-5.9192836957792517E-7</v>
      </c>
      <c r="HW37" s="40">
        <f t="shared" si="107"/>
        <v>-4.0160195472395238E-7</v>
      </c>
      <c r="HX37" s="40">
        <f t="shared" si="108"/>
        <v>-1.0070482427630866E-7</v>
      </c>
      <c r="HY37" s="40">
        <f t="shared" si="109"/>
        <v>-2.4283388570378813E-5</v>
      </c>
      <c r="HZ37" s="40">
        <f t="shared" si="110"/>
        <v>0</v>
      </c>
      <c r="IA37" s="40">
        <f t="shared" si="111"/>
        <v>0</v>
      </c>
      <c r="IB37" s="40">
        <f t="shared" si="112"/>
        <v>0</v>
      </c>
      <c r="IC37" s="40">
        <f t="shared" si="113"/>
        <v>-5.815077736198078E-6</v>
      </c>
    </row>
    <row r="38" spans="1:237" x14ac:dyDescent="0.25">
      <c r="A38" s="17" t="s">
        <v>208</v>
      </c>
      <c r="B38" s="15">
        <v>3390.4960000000001</v>
      </c>
      <c r="C38" s="15">
        <v>8.1384840000000001</v>
      </c>
      <c r="D38" s="15">
        <v>2774.8523</v>
      </c>
      <c r="E38" s="15">
        <v>505.90199999999999</v>
      </c>
      <c r="F38" s="15">
        <v>501.57926900000001</v>
      </c>
      <c r="G38" s="15">
        <v>158.0239</v>
      </c>
      <c r="H38" s="15">
        <v>316.891359999999</v>
      </c>
      <c r="I38" s="17">
        <v>1.4155907000000001</v>
      </c>
      <c r="J38" s="17">
        <v>6.8301533000000001</v>
      </c>
      <c r="L38" s="17">
        <v>2.2822099999999998E-3</v>
      </c>
      <c r="M38" s="17">
        <v>6.99691419</v>
      </c>
      <c r="N38" s="17">
        <v>1.13739999999999E-4</v>
      </c>
      <c r="P38" s="17">
        <v>4.6545000000000001E-4</v>
      </c>
      <c r="Q38" s="17">
        <v>7.5269249999999996E-2</v>
      </c>
      <c r="R38" s="17">
        <v>4.6834139999999899E-2</v>
      </c>
      <c r="S38" s="17">
        <v>0.8621375</v>
      </c>
      <c r="T38" s="17">
        <v>3.6401000000000001E-4</v>
      </c>
      <c r="U38" s="17">
        <v>4.8507330000000001E-2</v>
      </c>
      <c r="V38" s="17">
        <v>5.0180489999999897E-2</v>
      </c>
      <c r="W38" s="17">
        <v>0.32860159999999899</v>
      </c>
      <c r="Z38" s="17">
        <v>22.844100829999899</v>
      </c>
      <c r="AA38" s="17">
        <v>3.64529999999999</v>
      </c>
      <c r="AB38" s="17">
        <v>3.6189000000000002E-4</v>
      </c>
      <c r="AC38" s="17">
        <v>1.8586689999999999E-2</v>
      </c>
      <c r="AD38" s="17">
        <v>5.3475799999999997E-2</v>
      </c>
      <c r="AE38" s="17">
        <v>1.0295972999999901</v>
      </c>
      <c r="AF38" s="17">
        <v>0.8621375</v>
      </c>
      <c r="AG38" s="17">
        <v>0.19063765999999999</v>
      </c>
      <c r="AH38" s="17">
        <v>3.4912999999999902E-3</v>
      </c>
      <c r="AI38" s="17">
        <v>6.3560000000000005E-2</v>
      </c>
      <c r="AJ38" s="17">
        <v>5.5197089999999997E-2</v>
      </c>
      <c r="AL38" s="17">
        <v>4.3731376099999997</v>
      </c>
      <c r="AN38" s="17">
        <v>3.0108309999999999E-2</v>
      </c>
      <c r="AO38" s="17">
        <v>1.4370174899999999</v>
      </c>
      <c r="AP38" s="17">
        <v>1.41731E-3</v>
      </c>
      <c r="AQ38" s="5"/>
      <c r="AR38" s="5"/>
      <c r="AT38" s="17">
        <v>9.2999999999999999E-7</v>
      </c>
      <c r="AU38" s="17">
        <v>2.588E-5</v>
      </c>
      <c r="AV38" s="17">
        <v>1.0359999999999901E-5</v>
      </c>
      <c r="AW38" s="17">
        <v>1.0043299999999999E-3</v>
      </c>
      <c r="AX38" s="17">
        <v>1.2040187899999999</v>
      </c>
      <c r="AY38" s="17">
        <v>0.4923651</v>
      </c>
      <c r="AZ38" s="17">
        <v>3.847122E-2</v>
      </c>
      <c r="BA38" s="17">
        <v>3.1780599999999999</v>
      </c>
      <c r="BE38" s="17">
        <v>2.6881000000000002E-4</v>
      </c>
      <c r="BG38" s="17" t="s">
        <v>208</v>
      </c>
      <c r="BH38" s="17">
        <v>0</v>
      </c>
      <c r="BI38" s="17">
        <v>0.68263392405894396</v>
      </c>
      <c r="BJ38" s="17">
        <v>0</v>
      </c>
      <c r="BK38" s="17">
        <v>6.8301402524334396</v>
      </c>
      <c r="BL38" s="17">
        <v>0</v>
      </c>
      <c r="BM38" s="17">
        <v>1.41558617064626</v>
      </c>
      <c r="BN38" s="17">
        <v>1.41558617064626</v>
      </c>
      <c r="BO38" s="17">
        <v>0.128511881620336</v>
      </c>
      <c r="BP38" s="17">
        <v>0</v>
      </c>
      <c r="BQ38" s="17">
        <v>9.3567194943699203E-4</v>
      </c>
      <c r="BR38" s="17">
        <v>1.34648685497446E-3</v>
      </c>
      <c r="BS38" s="17">
        <v>6.9968658232205296</v>
      </c>
      <c r="BT38" s="17">
        <v>2.6881272990369499E-4</v>
      </c>
      <c r="BU38" s="5">
        <v>3.6397455612691798E-5</v>
      </c>
      <c r="BV38" s="5">
        <v>7.7341956820273407E-5</v>
      </c>
      <c r="BW38" s="17">
        <v>0</v>
      </c>
      <c r="BX38" s="17">
        <v>0</v>
      </c>
      <c r="BY38" s="17">
        <v>1.11706226249331E-4</v>
      </c>
      <c r="BZ38" s="17">
        <v>3.5376650368998299E-4</v>
      </c>
      <c r="CA38" s="17">
        <v>7.5264563586431701E-2</v>
      </c>
      <c r="CB38" s="17">
        <v>0</v>
      </c>
      <c r="CC38" s="17">
        <v>8040.5251056610196</v>
      </c>
      <c r="CD38" s="17">
        <v>4.6834539590932998E-2</v>
      </c>
      <c r="CE38" s="17">
        <v>1.05544671907052E-4</v>
      </c>
      <c r="CF38" s="17">
        <v>2.58428614928598E-4</v>
      </c>
      <c r="CG38" s="17">
        <v>0.86212493449517202</v>
      </c>
      <c r="CH38" s="17">
        <v>4.8509391828355501E-2</v>
      </c>
      <c r="CI38" s="17">
        <v>1.02961131546909</v>
      </c>
      <c r="CJ38" s="17">
        <v>5.0185444078547498E-2</v>
      </c>
      <c r="CK38" s="17">
        <v>0</v>
      </c>
      <c r="CL38" s="17">
        <v>6.3560085136838404E-2</v>
      </c>
      <c r="CM38" s="17">
        <v>3.0106784638056199E-2</v>
      </c>
      <c r="CN38" s="17">
        <v>3390.4938280240499</v>
      </c>
      <c r="CO38" s="17">
        <v>0.32859544037148097</v>
      </c>
      <c r="CP38" s="17">
        <v>0</v>
      </c>
      <c r="CQ38" s="17">
        <v>16.337615995595598</v>
      </c>
      <c r="CR38" s="17">
        <v>222.881878192328</v>
      </c>
      <c r="CS38" s="17">
        <v>4.0620675266157704</v>
      </c>
      <c r="CT38" s="17">
        <v>1.20400101171468</v>
      </c>
      <c r="CU38" s="17">
        <v>10.4078716564175</v>
      </c>
      <c r="CV38" s="17">
        <v>0</v>
      </c>
      <c r="CW38" s="17">
        <v>0</v>
      </c>
      <c r="CX38" s="17">
        <v>22.844058013009001</v>
      </c>
      <c r="CY38" s="17">
        <v>22.844058013009001</v>
      </c>
      <c r="CZ38" s="17">
        <v>0</v>
      </c>
      <c r="DA38" s="17">
        <v>0</v>
      </c>
      <c r="DB38" s="17">
        <v>3.6452981834721201</v>
      </c>
      <c r="DC38" s="17">
        <v>0.49236599228657701</v>
      </c>
      <c r="DD38" s="17">
        <v>1.44769244243354E-4</v>
      </c>
      <c r="DE38" s="17">
        <v>1.80923138322583E-4</v>
      </c>
      <c r="DF38" s="17">
        <v>0</v>
      </c>
      <c r="DG38" s="17">
        <v>0.20290135753527899</v>
      </c>
      <c r="DH38" s="17">
        <v>0</v>
      </c>
      <c r="DI38" s="17">
        <v>0</v>
      </c>
      <c r="DJ38" s="17">
        <v>6.6372760068192899E-2</v>
      </c>
      <c r="DK38" s="17">
        <v>0.27719188594282301</v>
      </c>
      <c r="DL38" s="17">
        <v>4.8325378627512598E-3</v>
      </c>
      <c r="DM38" s="17">
        <v>1.3754280951217199E-2</v>
      </c>
      <c r="DN38" s="17">
        <v>1.76469306051136E-2</v>
      </c>
      <c r="DO38" s="17">
        <v>3.5828818250963297E-2</v>
      </c>
      <c r="DP38" s="17">
        <v>0.86214520053792698</v>
      </c>
      <c r="DQ38" s="17">
        <v>3.8470190456340099E-2</v>
      </c>
      <c r="DR38" s="17">
        <v>0</v>
      </c>
      <c r="DS38" s="17">
        <v>0.31735103595277198</v>
      </c>
      <c r="DT38" s="17">
        <v>8.1387252875654195</v>
      </c>
      <c r="DU38" s="17">
        <v>0</v>
      </c>
      <c r="DV38" s="17">
        <v>1.43142330634876E-3</v>
      </c>
      <c r="DW38" s="17">
        <v>2.0598544125950101E-3</v>
      </c>
      <c r="DX38" s="17">
        <v>431.30097060092402</v>
      </c>
      <c r="DY38" s="17">
        <v>2497.36639200339</v>
      </c>
      <c r="DZ38" s="17">
        <v>277.485125105154</v>
      </c>
      <c r="EA38" s="17">
        <v>2774.8515171085401</v>
      </c>
      <c r="EB38" s="17">
        <v>0</v>
      </c>
      <c r="EC38" s="17">
        <v>14.313498244756699</v>
      </c>
      <c r="ED38" s="17">
        <v>0</v>
      </c>
      <c r="EE38" s="17">
        <v>1.4172725657763199E-3</v>
      </c>
      <c r="EF38" s="17">
        <v>0</v>
      </c>
      <c r="EG38" s="17">
        <v>0</v>
      </c>
      <c r="EH38" s="17">
        <v>0</v>
      </c>
      <c r="EI38" s="5">
        <v>9.2998992561561505E-7</v>
      </c>
      <c r="EJ38" s="5">
        <v>2.5881119991975101E-5</v>
      </c>
      <c r="EK38" s="5">
        <v>1.0360446590598301E-5</v>
      </c>
      <c r="EL38" s="17">
        <v>1.00434277459173E-3</v>
      </c>
      <c r="EM38" s="17">
        <v>3.55875822538952</v>
      </c>
      <c r="EN38" s="17">
        <v>46.892026370807997</v>
      </c>
      <c r="EO38" s="17">
        <v>5.1768242604430199</v>
      </c>
      <c r="EP38" s="17">
        <v>12.8651785161659</v>
      </c>
      <c r="EQ38" s="17">
        <v>32.591359309126503</v>
      </c>
      <c r="ER38" s="17">
        <v>7.1175388000352697</v>
      </c>
      <c r="ES38" s="17">
        <v>0</v>
      </c>
      <c r="ET38" s="5">
        <v>3.6188937641164798E-5</v>
      </c>
      <c r="EU38" s="17">
        <v>6.7235595784905904</v>
      </c>
      <c r="EV38" s="17">
        <v>505.90189556231201</v>
      </c>
      <c r="EW38" s="17">
        <v>501.57915452228201</v>
      </c>
      <c r="EX38" s="17">
        <v>4.3227410400304302</v>
      </c>
      <c r="EY38" s="17">
        <v>8.0973563836482604E-2</v>
      </c>
      <c r="EZ38" s="17">
        <v>0</v>
      </c>
      <c r="FA38" s="17">
        <v>22.773572094324798</v>
      </c>
      <c r="FB38" s="17">
        <v>8.5732877093426904E-2</v>
      </c>
      <c r="FC38" s="17">
        <v>89.645412258028898</v>
      </c>
      <c r="FD38" s="17">
        <v>20.3058600428358</v>
      </c>
      <c r="FE38" s="17">
        <v>10.885698286611801</v>
      </c>
      <c r="FF38" s="17">
        <v>224.118362291925</v>
      </c>
      <c r="FG38" s="17">
        <v>5.5153623991819702E-2</v>
      </c>
      <c r="FH38" s="17">
        <v>38.300786570758099</v>
      </c>
      <c r="FI38" s="17">
        <v>18.811127603355398</v>
      </c>
      <c r="FJ38" s="17">
        <v>46.839196524082702</v>
      </c>
      <c r="FK38" s="5">
        <v>2.9053677748199098E-7</v>
      </c>
      <c r="FL38" s="17">
        <v>0</v>
      </c>
      <c r="FM38" s="17">
        <v>158.02393971081901</v>
      </c>
      <c r="FN38" s="17">
        <v>0.52253155480081603</v>
      </c>
      <c r="FO38" s="17">
        <v>3.1780556874455099</v>
      </c>
      <c r="FP38" s="17">
        <v>0</v>
      </c>
      <c r="FQ38" s="17">
        <v>0</v>
      </c>
      <c r="FR38" s="17">
        <v>25.8253904445072</v>
      </c>
      <c r="FS38" s="17">
        <v>4.3731506351722196</v>
      </c>
      <c r="FT38" s="17">
        <v>1.80044258645083</v>
      </c>
      <c r="FU38" s="17">
        <v>316.89127413934301</v>
      </c>
      <c r="FV38" s="17">
        <v>1.4370184668039301</v>
      </c>
      <c r="FW38" s="17">
        <v>3.22645886187876</v>
      </c>
      <c r="FY38" s="26">
        <f t="shared" si="57"/>
        <v>1.3610376990414477</v>
      </c>
      <c r="FZ38" s="40">
        <f t="shared" si="58"/>
        <v>-6.4060714131643163E-7</v>
      </c>
      <c r="GA38" s="40">
        <f t="shared" si="59"/>
        <v>2.9647728670279676E-5</v>
      </c>
      <c r="GB38" s="40">
        <f t="shared" si="60"/>
        <v>-2.8213806549220188E-7</v>
      </c>
      <c r="GC38" s="40">
        <f t="shared" si="61"/>
        <v>-2.0643857502126429E-7</v>
      </c>
      <c r="GD38" s="40">
        <f t="shared" si="62"/>
        <v>-2.2823454850606386E-7</v>
      </c>
      <c r="GE38" s="40">
        <f t="shared" si="63"/>
        <v>2.5129628499231487E-7</v>
      </c>
      <c r="GF38" s="40">
        <f t="shared" si="64"/>
        <v>-2.7094666129718928E-7</v>
      </c>
      <c r="GG38" s="40">
        <f t="shared" si="65"/>
        <v>-3.1996210063178089E-6</v>
      </c>
      <c r="GH38" s="40">
        <f t="shared" si="66"/>
        <v>-1.9102889770437483E-6</v>
      </c>
      <c r="GI38" s="40">
        <f t="shared" si="67"/>
        <v>0</v>
      </c>
      <c r="GJ38" s="40">
        <f t="shared" si="68"/>
        <v>-2.2432461757684824E-5</v>
      </c>
      <c r="GK38" s="40">
        <f t="shared" si="69"/>
        <v>-6.9125872001581638E-6</v>
      </c>
      <c r="GL38" s="40">
        <f t="shared" si="70"/>
        <v>-5.165878616067176E-6</v>
      </c>
      <c r="GM38" s="40">
        <f t="shared" si="71"/>
        <v>0</v>
      </c>
      <c r="GN38" s="40">
        <f t="shared" si="72"/>
        <v>4.883433089264871E-5</v>
      </c>
      <c r="GO38" s="40">
        <f t="shared" si="73"/>
        <v>-6.2261993686591377E-5</v>
      </c>
      <c r="GP38" s="40">
        <f t="shared" si="74"/>
        <v>8.5320437847095114E-6</v>
      </c>
      <c r="GQ38" s="40">
        <f t="shared" si="75"/>
        <v>-1.4574826901714791E-5</v>
      </c>
      <c r="GR38" s="40">
        <f t="shared" si="76"/>
        <v>-1.008575708084217E-4</v>
      </c>
      <c r="GS38" s="40">
        <f t="shared" si="77"/>
        <v>4.2505500828429334E-5</v>
      </c>
      <c r="GT38" s="40">
        <f t="shared" si="78"/>
        <v>9.8725192751215624E-5</v>
      </c>
      <c r="GU38" s="40">
        <f t="shared" si="79"/>
        <v>-1.8744974211997161E-5</v>
      </c>
      <c r="GV38" s="40">
        <f t="shared" si="80"/>
        <v>0</v>
      </c>
      <c r="GW38" s="40">
        <f t="shared" si="81"/>
        <v>0</v>
      </c>
      <c r="GX38" s="40">
        <f t="shared" si="82"/>
        <v>-1.874312813501387E-6</v>
      </c>
      <c r="GY38" s="40">
        <f t="shared" si="83"/>
        <v>-4.9832054149240898E-7</v>
      </c>
      <c r="GZ38" s="40">
        <f t="shared" si="84"/>
        <v>-2.398461659139459E-5</v>
      </c>
      <c r="HA38" s="40">
        <f t="shared" si="85"/>
        <v>6.9304415396513664E-6</v>
      </c>
      <c r="HB38" s="40">
        <f t="shared" si="86"/>
        <v>-9.5639379127593781E-7</v>
      </c>
      <c r="HC38" s="40">
        <f t="shared" si="87"/>
        <v>1.361257367318229E-5</v>
      </c>
      <c r="HD38" s="40">
        <f t="shared" si="88"/>
        <v>8.9319139081412318E-6</v>
      </c>
      <c r="HE38" s="40">
        <f t="shared" si="89"/>
        <v>0.66468176305128801</v>
      </c>
      <c r="HF38" s="40">
        <f t="shared" si="90"/>
        <v>-6.3818795921558188E-6</v>
      </c>
      <c r="HG38" s="40">
        <f t="shared" si="91"/>
        <v>1.3394719697705155E-6</v>
      </c>
      <c r="HH38" s="40">
        <f t="shared" si="92"/>
        <v>-7.8746919774748392E-4</v>
      </c>
      <c r="HI38" s="40">
        <f t="shared" si="93"/>
        <v>0</v>
      </c>
      <c r="HJ38" s="40">
        <f t="shared" si="94"/>
        <v>2.978450115569276E-6</v>
      </c>
      <c r="HK38" s="40">
        <f t="shared" si="95"/>
        <v>0</v>
      </c>
      <c r="HL38" s="40">
        <f t="shared" si="96"/>
        <v>-5.0662489651530385E-5</v>
      </c>
      <c r="HM38" s="40">
        <f t="shared" si="97"/>
        <v>6.7974393978048619E-7</v>
      </c>
      <c r="HN38" s="40">
        <f t="shared" si="98"/>
        <v>-2.6412163662188582E-5</v>
      </c>
      <c r="HO38" s="40">
        <f t="shared" si="99"/>
        <v>0</v>
      </c>
      <c r="HP38" s="40">
        <f t="shared" si="100"/>
        <v>0</v>
      </c>
      <c r="HQ38" s="40">
        <f t="shared" si="101"/>
        <v>0</v>
      </c>
      <c r="HR38" s="40">
        <f t="shared" si="102"/>
        <v>-1.0832671381659107E-5</v>
      </c>
      <c r="HS38" s="40">
        <f t="shared" si="103"/>
        <v>4.3276351433611301E-5</v>
      </c>
      <c r="HT38" s="40">
        <f t="shared" si="104"/>
        <v>4.3107200617743486E-5</v>
      </c>
      <c r="HU38" s="40">
        <f t="shared" si="105"/>
        <v>1.2719516224885214E-5</v>
      </c>
      <c r="HV38" s="40">
        <f t="shared" si="106"/>
        <v>-1.4765787268073007E-5</v>
      </c>
      <c r="HW38" s="40">
        <f t="shared" si="107"/>
        <v>1.8122457847123124E-6</v>
      </c>
      <c r="HX38" s="40">
        <f t="shared" si="108"/>
        <v>-2.6761398778136824E-5</v>
      </c>
      <c r="HY38" s="40">
        <f t="shared" si="109"/>
        <v>-1.3569770520255324E-6</v>
      </c>
      <c r="HZ38" s="40">
        <f t="shared" si="110"/>
        <v>0</v>
      </c>
      <c r="IA38" s="40">
        <f t="shared" si="111"/>
        <v>0</v>
      </c>
      <c r="IB38" s="40">
        <f t="shared" si="112"/>
        <v>0</v>
      </c>
      <c r="IC38" s="40">
        <f t="shared" si="113"/>
        <v>1.0155513913064161E-5</v>
      </c>
    </row>
    <row r="39" spans="1:237" x14ac:dyDescent="0.25">
      <c r="A39" s="17" t="s">
        <v>209</v>
      </c>
      <c r="B39" s="15">
        <v>15940.014299999901</v>
      </c>
      <c r="C39" s="15">
        <v>842.84509999999898</v>
      </c>
      <c r="D39" s="15">
        <v>27173.197600060001</v>
      </c>
      <c r="E39" s="15">
        <v>5096.9374836999896</v>
      </c>
      <c r="F39" s="15">
        <v>4677.4341322999999</v>
      </c>
      <c r="G39" s="15">
        <v>40226.233799989997</v>
      </c>
      <c r="H39" s="15">
        <v>523.63509999999906</v>
      </c>
      <c r="I39" s="17">
        <v>10.7317214999999</v>
      </c>
      <c r="J39" s="17">
        <v>1.9361475100000001</v>
      </c>
      <c r="L39" s="17">
        <v>0.66073194999999896</v>
      </c>
      <c r="M39" s="17">
        <v>3.8663571399999999</v>
      </c>
      <c r="N39" s="17">
        <v>0.11241645</v>
      </c>
      <c r="O39" s="17">
        <v>5.3999999999999899E-3</v>
      </c>
      <c r="P39" s="17">
        <v>0.11477878</v>
      </c>
      <c r="Q39" s="17">
        <v>6.9999999999999999E-4</v>
      </c>
      <c r="R39" s="17">
        <v>1.9E-3</v>
      </c>
      <c r="S39" s="17">
        <v>3.0071999999999899</v>
      </c>
      <c r="T39" s="17">
        <v>6.6204109999999997E-2</v>
      </c>
      <c r="V39" s="17">
        <v>4.2999999999999896E-3</v>
      </c>
      <c r="Z39" s="17">
        <v>65.136246189999994</v>
      </c>
      <c r="AA39" s="17">
        <v>767.99450000000002</v>
      </c>
      <c r="AB39" s="17">
        <v>0.11059331</v>
      </c>
      <c r="AC39" s="17">
        <v>0.55948524999999905</v>
      </c>
      <c r="AD39" s="17">
        <v>1.4224085899999901</v>
      </c>
      <c r="AE39" s="17">
        <v>0.2742</v>
      </c>
      <c r="AF39" s="17">
        <v>0.81559999999999899</v>
      </c>
      <c r="AG39" s="17">
        <v>0.22799027999999899</v>
      </c>
      <c r="AH39" s="17">
        <v>0.69297424999999901</v>
      </c>
      <c r="AI39" s="17">
        <v>2.3E-3</v>
      </c>
      <c r="AL39" s="17">
        <v>27.979686549999901</v>
      </c>
      <c r="AO39" s="17">
        <v>10.371275669999999</v>
      </c>
      <c r="AP39" s="17">
        <v>7.5383000000000004E-4</v>
      </c>
      <c r="AQ39" s="5"/>
      <c r="AT39" s="5">
        <v>0</v>
      </c>
      <c r="AU39" s="17">
        <v>1.1029999999999899E-5</v>
      </c>
      <c r="AV39" s="17">
        <v>6.2699999999999899E-6</v>
      </c>
      <c r="AW39" s="17">
        <v>0.33175817999999901</v>
      </c>
      <c r="AX39" s="17">
        <v>5.0497320399999897</v>
      </c>
      <c r="AY39" s="17">
        <v>13.0580200099999</v>
      </c>
      <c r="AZ39" s="17">
        <v>0.4597</v>
      </c>
      <c r="BA39" s="17">
        <v>7.3999999999999899E-3</v>
      </c>
      <c r="BE39" s="17">
        <v>9.0749999999999902E-5</v>
      </c>
      <c r="BG39" s="17" t="s">
        <v>209</v>
      </c>
      <c r="BH39" s="17">
        <v>1.30825034704056E-2</v>
      </c>
      <c r="BI39" s="17">
        <v>0.22461802719351001</v>
      </c>
      <c r="BJ39" s="17">
        <v>0</v>
      </c>
      <c r="BK39" s="17">
        <v>1.93614376711465</v>
      </c>
      <c r="BL39" s="17">
        <v>0</v>
      </c>
      <c r="BM39" s="17">
        <v>10.7317238923487</v>
      </c>
      <c r="BN39" s="17">
        <v>10.7317238923487</v>
      </c>
      <c r="BO39" s="17">
        <v>3.8594719164156001E-2</v>
      </c>
      <c r="BP39" s="17">
        <v>7.1267414535017504E-2</v>
      </c>
      <c r="BQ39" s="17">
        <v>0.27090007178229297</v>
      </c>
      <c r="BR39" s="17">
        <v>0.38983176717587897</v>
      </c>
      <c r="BS39" s="17">
        <v>3.8663551939981899</v>
      </c>
      <c r="BT39" s="5">
        <v>9.0748299052901901E-5</v>
      </c>
      <c r="BU39" s="17">
        <v>3.5973232907648402E-2</v>
      </c>
      <c r="BV39" s="17">
        <v>7.6443160425023998E-2</v>
      </c>
      <c r="BW39" s="17">
        <v>0</v>
      </c>
      <c r="BX39" s="17">
        <v>5.4000255689298903E-3</v>
      </c>
      <c r="BY39" s="17">
        <v>2.7546928809874499E-2</v>
      </c>
      <c r="BZ39" s="17">
        <v>8.7231872915398703E-2</v>
      </c>
      <c r="CA39" s="17">
        <v>6.9997098607780899E-4</v>
      </c>
      <c r="CB39" s="17">
        <v>0</v>
      </c>
      <c r="CC39" s="17">
        <v>1021.31828838537</v>
      </c>
      <c r="CD39" s="17">
        <v>1.9000985658272399E-3</v>
      </c>
      <c r="CE39" s="17">
        <v>1.9199197504601102E-2</v>
      </c>
      <c r="CF39" s="17">
        <v>4.7004929981549502E-2</v>
      </c>
      <c r="CG39" s="17">
        <v>3.0072045345093801</v>
      </c>
      <c r="CH39" s="17">
        <v>0</v>
      </c>
      <c r="CI39" s="17">
        <v>0.27420091470179703</v>
      </c>
      <c r="CJ39" s="17">
        <v>4.2998951454554703E-3</v>
      </c>
      <c r="CK39" s="17">
        <v>0</v>
      </c>
      <c r="CL39" s="17">
        <v>2.2998599365068899E-3</v>
      </c>
      <c r="CM39" s="17">
        <v>0</v>
      </c>
      <c r="CN39" s="17">
        <v>15940.0062594753</v>
      </c>
      <c r="CO39" s="17">
        <v>0</v>
      </c>
      <c r="CP39" s="17">
        <v>0</v>
      </c>
      <c r="CQ39" s="17">
        <v>21.236244872084601</v>
      </c>
      <c r="CR39" s="17">
        <v>45.599895896255198</v>
      </c>
      <c r="CS39" s="17">
        <v>1.2958335857663501</v>
      </c>
      <c r="CT39" s="17">
        <v>5.0497301854920202</v>
      </c>
      <c r="CU39" s="17">
        <v>1.0668901630487999</v>
      </c>
      <c r="CV39" s="17">
        <v>0</v>
      </c>
      <c r="CW39" s="17">
        <v>7.5237695610598197E-3</v>
      </c>
      <c r="CX39" s="17">
        <v>65.136253495157902</v>
      </c>
      <c r="CY39" s="17">
        <v>65.136253495157902</v>
      </c>
      <c r="CZ39" s="17">
        <v>3.5824429658118102E-4</v>
      </c>
      <c r="DA39" s="17">
        <v>0</v>
      </c>
      <c r="DB39" s="17">
        <v>767.99490999890895</v>
      </c>
      <c r="DC39" s="17">
        <v>13.058010993499099</v>
      </c>
      <c r="DD39" s="17">
        <v>3.6331976853126398E-2</v>
      </c>
      <c r="DE39" s="17">
        <v>6.4215530836503804E-2</v>
      </c>
      <c r="DF39" s="17">
        <v>0</v>
      </c>
      <c r="DG39" s="17">
        <v>1.2579783817994601</v>
      </c>
      <c r="DH39" s="17">
        <v>7.1625342551133999E-3</v>
      </c>
      <c r="DI39" s="17">
        <v>1.79017784487177E-4</v>
      </c>
      <c r="DJ39" s="17">
        <v>0.36022987811085699</v>
      </c>
      <c r="DK39" s="17">
        <v>2.2163599295623101E-2</v>
      </c>
      <c r="DL39" s="17">
        <v>0.145465978980064</v>
      </c>
      <c r="DM39" s="17">
        <v>0.41401886247918501</v>
      </c>
      <c r="DN39" s="17">
        <v>0.46939468477055901</v>
      </c>
      <c r="DO39" s="17">
        <v>0.95301361842810395</v>
      </c>
      <c r="DP39" s="17">
        <v>0.81739024083348899</v>
      </c>
      <c r="DQ39" s="17">
        <v>0.45969935184609501</v>
      </c>
      <c r="DR39" s="17">
        <v>0</v>
      </c>
      <c r="DS39" s="17">
        <v>0.25275505526109998</v>
      </c>
      <c r="DT39" s="17">
        <v>842.84482675878303</v>
      </c>
      <c r="DU39" s="17">
        <v>0</v>
      </c>
      <c r="DV39" s="17">
        <v>0.28411930201696001</v>
      </c>
      <c r="DW39" s="17">
        <v>0.40885460139597302</v>
      </c>
      <c r="DX39" s="17">
        <v>345.96811782415301</v>
      </c>
      <c r="DY39" s="17">
        <v>24455.870494956202</v>
      </c>
      <c r="DZ39" s="17">
        <v>2717.31897728184</v>
      </c>
      <c r="EA39" s="17">
        <v>27173.189472237998</v>
      </c>
      <c r="EB39" s="17">
        <v>1.0696647637251401E-4</v>
      </c>
      <c r="EC39" s="17">
        <v>8.7472427623097602</v>
      </c>
      <c r="ED39" s="17">
        <v>7.13987219849457E-3</v>
      </c>
      <c r="EE39" s="17">
        <v>7.5382835470587503E-4</v>
      </c>
      <c r="EF39" s="17">
        <v>0</v>
      </c>
      <c r="EG39" s="17">
        <v>0</v>
      </c>
      <c r="EH39" s="17">
        <v>0</v>
      </c>
      <c r="EI39" s="17">
        <v>0</v>
      </c>
      <c r="EJ39" s="5">
        <v>1.1030083033312999E-5</v>
      </c>
      <c r="EK39" s="5">
        <v>6.2702282614930702E-6</v>
      </c>
      <c r="EL39" s="17">
        <v>0.33175827297442001</v>
      </c>
      <c r="EM39" s="17">
        <v>122.18273918436201</v>
      </c>
      <c r="EN39" s="17">
        <v>74.912680904862498</v>
      </c>
      <c r="EO39" s="17">
        <v>86.949074590077501</v>
      </c>
      <c r="EP39" s="17">
        <v>83.173245349736305</v>
      </c>
      <c r="EQ39" s="17">
        <v>386.04086290703299</v>
      </c>
      <c r="ER39" s="17">
        <v>90.174877550900405</v>
      </c>
      <c r="ES39" s="17">
        <v>0</v>
      </c>
      <c r="ET39" s="17">
        <v>1.0049090759191699E-2</v>
      </c>
      <c r="EU39" s="17">
        <v>21.0560376624485</v>
      </c>
      <c r="EV39" s="17">
        <v>5096.93554425001</v>
      </c>
      <c r="EW39" s="17">
        <v>4677.4323931836998</v>
      </c>
      <c r="EX39" s="17">
        <v>419.50315106631399</v>
      </c>
      <c r="EY39" s="17">
        <v>0.37804432646990399</v>
      </c>
      <c r="EZ39" s="17">
        <v>0.64735773875339597</v>
      </c>
      <c r="FA39" s="17">
        <v>1256.0331004054101</v>
      </c>
      <c r="FB39" s="17">
        <v>1.92161928304039</v>
      </c>
      <c r="FC39" s="17">
        <v>482.21498535577399</v>
      </c>
      <c r="FD39" s="17">
        <v>137.27430246765499</v>
      </c>
      <c r="FE39" s="17">
        <v>60.960982301419399</v>
      </c>
      <c r="FF39" s="17">
        <v>1213.25045997401</v>
      </c>
      <c r="FG39" s="17">
        <v>0</v>
      </c>
      <c r="FH39" s="17">
        <v>14.4029544709806</v>
      </c>
      <c r="FI39" s="17">
        <v>221.500949869717</v>
      </c>
      <c r="FJ39" s="17">
        <v>506.171591639219</v>
      </c>
      <c r="FK39" s="17">
        <v>7.5021625776659704</v>
      </c>
      <c r="FL39" s="17">
        <v>0</v>
      </c>
      <c r="FM39" s="17">
        <v>40226.213633081199</v>
      </c>
      <c r="FN39" s="17">
        <v>0.127579181169925</v>
      </c>
      <c r="FO39" s="17">
        <v>7.4002599800481799E-3</v>
      </c>
      <c r="FP39" s="17">
        <v>746.96699927072996</v>
      </c>
      <c r="FQ39" s="17">
        <v>1.2535812119711001E-3</v>
      </c>
      <c r="FR39" s="17">
        <v>23.8691181925252</v>
      </c>
      <c r="FS39" s="17">
        <v>27.9796819604496</v>
      </c>
      <c r="FT39" s="17">
        <v>5.2471231353031299E-2</v>
      </c>
      <c r="FU39" s="17">
        <v>523.63496283770701</v>
      </c>
      <c r="FV39" s="17">
        <v>10.371274189988601</v>
      </c>
      <c r="FW39" s="17">
        <v>69.042179005066103</v>
      </c>
      <c r="FY39" s="26">
        <f t="shared" si="57"/>
        <v>0.66070477026451113</v>
      </c>
      <c r="FZ39" s="40">
        <f t="shared" si="58"/>
        <v>-5.0442392644536967E-7</v>
      </c>
      <c r="GA39" s="40">
        <f t="shared" si="59"/>
        <v>-3.2418912555853162E-7</v>
      </c>
      <c r="GB39" s="40">
        <f t="shared" si="60"/>
        <v>-2.9911172479243388E-7</v>
      </c>
      <c r="GC39" s="40">
        <f t="shared" si="61"/>
        <v>-3.8051280513988614E-7</v>
      </c>
      <c r="GD39" s="40">
        <f t="shared" si="62"/>
        <v>-3.7180989638681336E-7</v>
      </c>
      <c r="GE39" s="40">
        <f t="shared" si="63"/>
        <v>-5.0133723426722263E-7</v>
      </c>
      <c r="GF39" s="40">
        <f t="shared" si="64"/>
        <v>-2.6194250929462667E-7</v>
      </c>
      <c r="GG39" s="40">
        <f t="shared" si="65"/>
        <v>2.2292311637413388E-7</v>
      </c>
      <c r="GH39" s="40">
        <f t="shared" si="66"/>
        <v>-1.933161254898296E-6</v>
      </c>
      <c r="GI39" s="40">
        <f t="shared" si="67"/>
        <v>0</v>
      </c>
      <c r="GJ39" s="40">
        <f t="shared" si="68"/>
        <v>-1.6805881258753899E-7</v>
      </c>
      <c r="GK39" s="40">
        <f t="shared" si="69"/>
        <v>-5.0331662064617195E-7</v>
      </c>
      <c r="GL39" s="40">
        <f t="shared" si="70"/>
        <v>-5.040839450820369E-7</v>
      </c>
      <c r="GM39" s="40">
        <f t="shared" si="71"/>
        <v>4.7349870185996423E-6</v>
      </c>
      <c r="GN39" s="40">
        <f t="shared" si="72"/>
        <v>1.8927952715154072E-7</v>
      </c>
      <c r="GO39" s="40">
        <f t="shared" si="73"/>
        <v>-4.144846027286494E-5</v>
      </c>
      <c r="GP39" s="40">
        <f t="shared" si="74"/>
        <v>5.1876751178897455E-5</v>
      </c>
      <c r="GQ39" s="40">
        <f t="shared" si="75"/>
        <v>1.5078842079666092E-6</v>
      </c>
      <c r="GR39" s="40">
        <f t="shared" si="76"/>
        <v>2.6412484981389524E-7</v>
      </c>
      <c r="GS39" s="40">
        <f t="shared" si="77"/>
        <v>0</v>
      </c>
      <c r="GT39" s="40">
        <f t="shared" si="78"/>
        <v>-2.4384777795174613E-5</v>
      </c>
      <c r="GU39" s="40">
        <f t="shared" si="79"/>
        <v>0</v>
      </c>
      <c r="GV39" s="40">
        <f t="shared" si="80"/>
        <v>0</v>
      </c>
      <c r="GW39" s="40">
        <f t="shared" si="81"/>
        <v>0</v>
      </c>
      <c r="GX39" s="40">
        <f t="shared" si="82"/>
        <v>1.1215196354136058E-7</v>
      </c>
      <c r="GY39" s="40">
        <f t="shared" si="83"/>
        <v>5.3385656920127608E-7</v>
      </c>
      <c r="GZ39" s="40">
        <f t="shared" si="84"/>
        <v>2.9734608918808043E-5</v>
      </c>
      <c r="HA39" s="40">
        <f t="shared" si="85"/>
        <v>-7.3020825840828704E-7</v>
      </c>
      <c r="HB39" s="40">
        <f t="shared" si="86"/>
        <v>-2.0163076147604768E-7</v>
      </c>
      <c r="HC39" s="40">
        <f t="shared" si="87"/>
        <v>3.3358927681542885E-6</v>
      </c>
      <c r="HD39" s="40">
        <f t="shared" si="88"/>
        <v>2.1949985697523296E-3</v>
      </c>
      <c r="HE39" s="40">
        <f t="shared" si="89"/>
        <v>0.10862206608589235</v>
      </c>
      <c r="HF39" s="40">
        <f t="shared" si="90"/>
        <v>-5.0014422043365174E-7</v>
      </c>
      <c r="HG39" s="40">
        <f t="shared" si="91"/>
        <v>-6.0897170917439595E-5</v>
      </c>
      <c r="HH39" s="40">
        <f t="shared" si="92"/>
        <v>0</v>
      </c>
      <c r="HI39" s="40">
        <f t="shared" si="93"/>
        <v>0</v>
      </c>
      <c r="HJ39" s="40">
        <f t="shared" si="94"/>
        <v>-1.6403151237922666E-7</v>
      </c>
      <c r="HK39" s="40">
        <f t="shared" si="95"/>
        <v>0</v>
      </c>
      <c r="HL39" s="40">
        <f t="shared" si="96"/>
        <v>0</v>
      </c>
      <c r="HM39" s="40">
        <f t="shared" si="97"/>
        <v>-1.427029273795174E-7</v>
      </c>
      <c r="HN39" s="40">
        <f t="shared" si="98"/>
        <v>-2.1825797925367453E-6</v>
      </c>
      <c r="HO39" s="40">
        <f t="shared" si="99"/>
        <v>0</v>
      </c>
      <c r="HP39" s="40">
        <f t="shared" si="100"/>
        <v>0</v>
      </c>
      <c r="HQ39" s="40">
        <f t="shared" si="101"/>
        <v>0</v>
      </c>
      <c r="HR39" s="40">
        <f t="shared" si="102"/>
        <v>0</v>
      </c>
      <c r="HS39" s="40">
        <f t="shared" si="103"/>
        <v>7.5279522302607501E-6</v>
      </c>
      <c r="HT39" s="40">
        <f t="shared" si="104"/>
        <v>3.6405341799084547E-5</v>
      </c>
      <c r="HU39" s="40">
        <f t="shared" si="105"/>
        <v>2.8024756162886143E-7</v>
      </c>
      <c r="HV39" s="40">
        <f t="shared" si="106"/>
        <v>-3.6724878760341415E-7</v>
      </c>
      <c r="HW39" s="40">
        <f t="shared" si="107"/>
        <v>-6.9049525074940406E-7</v>
      </c>
      <c r="HX39" s="40">
        <f t="shared" si="108"/>
        <v>-1.4099497606957665E-6</v>
      </c>
      <c r="HY39" s="40">
        <f t="shared" si="109"/>
        <v>3.5132438944597529E-5</v>
      </c>
      <c r="HZ39" s="40">
        <f t="shared" si="110"/>
        <v>0</v>
      </c>
      <c r="IA39" s="40">
        <f t="shared" si="111"/>
        <v>0</v>
      </c>
      <c r="IB39" s="40">
        <f t="shared" si="112"/>
        <v>0</v>
      </c>
      <c r="IC39" s="40">
        <f t="shared" si="113"/>
        <v>-1.874321871075878E-5</v>
      </c>
    </row>
    <row r="40" spans="1:237" x14ac:dyDescent="0.25">
      <c r="A40" s="17" t="s">
        <v>210</v>
      </c>
      <c r="B40" s="15">
        <v>574.64300000000003</v>
      </c>
      <c r="C40" s="15">
        <v>66.627200009999996</v>
      </c>
      <c r="D40" s="15">
        <v>403.44749999999999</v>
      </c>
      <c r="E40" s="15">
        <v>82.491907499999996</v>
      </c>
      <c r="F40" s="15">
        <v>81.681957499999996</v>
      </c>
      <c r="G40" s="15">
        <v>13.407400000000001</v>
      </c>
      <c r="H40" s="15">
        <v>24.414150920000001</v>
      </c>
      <c r="I40" s="17">
        <v>0.67908550000000001</v>
      </c>
      <c r="J40" s="17">
        <v>0.10865465000000001</v>
      </c>
      <c r="L40" s="5">
        <v>1.0792E-4</v>
      </c>
      <c r="M40" s="17">
        <v>0.21370482999999901</v>
      </c>
      <c r="N40" s="17">
        <v>2.89999999999999E-6</v>
      </c>
      <c r="O40" s="17">
        <v>1.02035099999999E-2</v>
      </c>
      <c r="P40" s="17">
        <v>4.4910000000000002E-5</v>
      </c>
      <c r="T40" s="5">
        <v>1.942E-5</v>
      </c>
      <c r="Z40" s="17">
        <v>10.989480349999999</v>
      </c>
      <c r="AB40" s="17">
        <v>1.1229999999999999E-5</v>
      </c>
      <c r="AC40" s="5">
        <v>1.3598000000000001E-4</v>
      </c>
      <c r="AD40" s="17">
        <v>7.6363000000000004E-3</v>
      </c>
      <c r="AG40" s="17">
        <v>2.842428E-2</v>
      </c>
      <c r="AH40" s="17">
        <v>4.3040000000000001E-5</v>
      </c>
      <c r="AL40" s="17">
        <v>2.20702499999999</v>
      </c>
      <c r="AO40" s="17">
        <v>1.0865364900000001</v>
      </c>
      <c r="AW40" s="17">
        <v>2.3592439999999999E-2</v>
      </c>
      <c r="AX40" s="17">
        <v>0.54326790000000003</v>
      </c>
      <c r="BG40" s="17" t="s">
        <v>210</v>
      </c>
      <c r="BH40" s="17">
        <v>0</v>
      </c>
      <c r="BI40" s="17">
        <v>0</v>
      </c>
      <c r="BJ40" s="17">
        <v>0</v>
      </c>
      <c r="BK40" s="17">
        <v>0.108654650571226</v>
      </c>
      <c r="BL40" s="17">
        <v>0</v>
      </c>
      <c r="BM40" s="17">
        <v>0.67908550154567904</v>
      </c>
      <c r="BN40" s="17">
        <v>0.67908550154567904</v>
      </c>
      <c r="BO40" s="17">
        <v>0</v>
      </c>
      <c r="BP40" s="17">
        <v>0</v>
      </c>
      <c r="BQ40" s="5">
        <v>4.4247598229688502E-5</v>
      </c>
      <c r="BR40" s="5">
        <v>6.3673065438692102E-5</v>
      </c>
      <c r="BS40" s="17">
        <v>0.21370478856837399</v>
      </c>
      <c r="BT40" s="17">
        <v>0</v>
      </c>
      <c r="BU40" s="5">
        <v>9.2799096810463102E-7</v>
      </c>
      <c r="BV40" s="5">
        <v>1.97202779697636E-6</v>
      </c>
      <c r="BW40" s="17">
        <v>0</v>
      </c>
      <c r="BX40" s="17">
        <v>1.0203441367417399E-2</v>
      </c>
      <c r="BY40" s="5">
        <v>1.0778380608144899E-5</v>
      </c>
      <c r="BZ40" s="5">
        <v>3.4131682732849397E-5</v>
      </c>
      <c r="CA40" s="17">
        <v>0</v>
      </c>
      <c r="CB40" s="17">
        <v>0</v>
      </c>
      <c r="CC40" s="17">
        <v>56.948878060777403</v>
      </c>
      <c r="CD40" s="17">
        <v>0</v>
      </c>
      <c r="CE40" s="5">
        <v>5.6318672442776197E-6</v>
      </c>
      <c r="CF40" s="5">
        <v>1.3788226602071199E-5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574.64284652413801</v>
      </c>
      <c r="CO40" s="17">
        <v>0</v>
      </c>
      <c r="CP40" s="17">
        <v>0</v>
      </c>
      <c r="CQ40" s="17">
        <v>2.5455934869233199E-2</v>
      </c>
      <c r="CR40" s="17">
        <v>2.4762367527199798E-3</v>
      </c>
      <c r="CS40" s="17">
        <v>1.0018031941557501E-2</v>
      </c>
      <c r="CT40" s="17">
        <v>0.54326829375937602</v>
      </c>
      <c r="CU40" s="17">
        <v>0</v>
      </c>
      <c r="CV40" s="17">
        <v>0</v>
      </c>
      <c r="CW40" s="17">
        <v>0</v>
      </c>
      <c r="CX40" s="17">
        <v>10.989473333381101</v>
      </c>
      <c r="CY40" s="17">
        <v>10.989473333381101</v>
      </c>
      <c r="CZ40" s="17">
        <v>0</v>
      </c>
      <c r="DA40" s="17">
        <v>0</v>
      </c>
      <c r="DB40" s="17">
        <v>0</v>
      </c>
      <c r="DC40" s="17">
        <v>0</v>
      </c>
      <c r="DD40" s="5">
        <v>4.4919283819481099E-6</v>
      </c>
      <c r="DE40" s="5">
        <v>5.6148863761658304E-6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5">
        <v>3.5354740719919199E-5</v>
      </c>
      <c r="DM40" s="17">
        <v>1.00625274888804E-4</v>
      </c>
      <c r="DN40" s="17">
        <v>2.51997688894767E-3</v>
      </c>
      <c r="DO40" s="17">
        <v>5.11631071501402E-3</v>
      </c>
      <c r="DP40" s="17">
        <v>0</v>
      </c>
      <c r="DQ40" s="17">
        <v>0</v>
      </c>
      <c r="DR40" s="17">
        <v>0</v>
      </c>
      <c r="DS40" s="17">
        <v>2.84242503304231E-2</v>
      </c>
      <c r="DT40" s="17">
        <v>66.627159878084399</v>
      </c>
      <c r="DU40" s="17">
        <v>0</v>
      </c>
      <c r="DV40" s="5">
        <v>1.7646541355952701E-5</v>
      </c>
      <c r="DW40" s="5">
        <v>2.53938187139337E-5</v>
      </c>
      <c r="DX40" s="17">
        <v>11.981958075805901</v>
      </c>
      <c r="DY40" s="17">
        <v>363.10262222148702</v>
      </c>
      <c r="DZ40" s="17">
        <v>40.344786463620899</v>
      </c>
      <c r="EA40" s="17">
        <v>403.44740868510797</v>
      </c>
      <c r="EB40" s="17">
        <v>0</v>
      </c>
      <c r="EC40" s="17">
        <v>1.5282087065582E-2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</v>
      </c>
      <c r="EJ40" s="17">
        <v>0</v>
      </c>
      <c r="EK40" s="17">
        <v>0</v>
      </c>
      <c r="EL40" s="17">
        <v>2.3592439379839798E-2</v>
      </c>
      <c r="EM40" s="17">
        <v>0.63676059624001802</v>
      </c>
      <c r="EN40" s="17">
        <v>1.04173686463995E-2</v>
      </c>
      <c r="EO40" s="17">
        <v>0.86274482823238796</v>
      </c>
      <c r="EP40" s="17">
        <v>2.2478289352226901</v>
      </c>
      <c r="EQ40" s="17">
        <v>7.0902075067378698</v>
      </c>
      <c r="ER40" s="17">
        <v>1.27407984258999</v>
      </c>
      <c r="ES40" s="17">
        <v>0</v>
      </c>
      <c r="ET40" s="5">
        <v>1.12301334909638E-6</v>
      </c>
      <c r="EU40" s="17">
        <v>0.299733039677684</v>
      </c>
      <c r="EV40" s="17">
        <v>82.491885974796801</v>
      </c>
      <c r="EW40" s="17">
        <v>81.681935995134396</v>
      </c>
      <c r="EX40" s="17">
        <v>0.80994997966236104</v>
      </c>
      <c r="EY40" s="17">
        <v>0</v>
      </c>
      <c r="EZ40" s="17">
        <v>0</v>
      </c>
      <c r="FA40" s="17">
        <v>2.3800651465798</v>
      </c>
      <c r="FB40" s="17">
        <v>0</v>
      </c>
      <c r="FC40" s="17">
        <v>14.702552134349601</v>
      </c>
      <c r="FD40" s="17">
        <v>3.6332819127300402</v>
      </c>
      <c r="FE40" s="17">
        <v>1.9501733131610399</v>
      </c>
      <c r="FF40" s="17">
        <v>36.896965558292898</v>
      </c>
      <c r="FG40" s="17">
        <v>0</v>
      </c>
      <c r="FH40" s="17">
        <v>0</v>
      </c>
      <c r="FI40" s="17">
        <v>1.9851962410092701</v>
      </c>
      <c r="FJ40" s="17">
        <v>7.7223384006569704</v>
      </c>
      <c r="FK40" s="5">
        <v>8.53965407055892E-6</v>
      </c>
      <c r="FL40" s="17">
        <v>0</v>
      </c>
      <c r="FM40" s="17">
        <v>13.4073956513831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2.20702303896987</v>
      </c>
      <c r="FT40" s="17">
        <v>0</v>
      </c>
      <c r="FU40" s="17">
        <v>24.414144193301201</v>
      </c>
      <c r="FV40" s="17">
        <v>1.0865358607820299</v>
      </c>
      <c r="FW40" s="17">
        <v>0</v>
      </c>
      <c r="FY40" s="26">
        <f t="shared" si="57"/>
        <v>0.490779360559914</v>
      </c>
      <c r="FZ40" s="40">
        <f t="shared" si="58"/>
        <v>-2.670803647150816E-7</v>
      </c>
      <c r="GA40" s="40">
        <f t="shared" si="59"/>
        <v>-6.0233531637089745E-7</v>
      </c>
      <c r="GB40" s="40">
        <f t="shared" si="60"/>
        <v>-2.2633649240021423E-7</v>
      </c>
      <c r="GC40" s="40">
        <f t="shared" si="61"/>
        <v>-2.6093714944078699E-7</v>
      </c>
      <c r="GD40" s="40">
        <f t="shared" si="62"/>
        <v>-2.6327559057658062E-7</v>
      </c>
      <c r="GE40" s="40">
        <f t="shared" si="63"/>
        <v>-3.2434453370822572E-7</v>
      </c>
      <c r="GF40" s="40">
        <f t="shared" si="64"/>
        <v>-2.7552458497511161E-7</v>
      </c>
      <c r="GG40" s="40">
        <f t="shared" si="65"/>
        <v>2.2761184404812523E-9</v>
      </c>
      <c r="GH40" s="40">
        <f t="shared" si="66"/>
        <v>5.2572623174357096E-9</v>
      </c>
      <c r="GI40" s="40">
        <f t="shared" si="67"/>
        <v>0</v>
      </c>
      <c r="GJ40" s="40">
        <f t="shared" si="68"/>
        <v>6.1496328817685576E-6</v>
      </c>
      <c r="GK40" s="40">
        <f t="shared" si="69"/>
        <v>-1.9387313342278473E-7</v>
      </c>
      <c r="GL40" s="40">
        <f t="shared" si="70"/>
        <v>6.4707175865914422E-6</v>
      </c>
      <c r="GM40" s="40">
        <f t="shared" si="71"/>
        <v>-6.7263698963306077E-6</v>
      </c>
      <c r="GN40" s="40">
        <f t="shared" si="72"/>
        <v>1.4103984478847325E-6</v>
      </c>
      <c r="GO40" s="40">
        <f t="shared" si="73"/>
        <v>0</v>
      </c>
      <c r="GP40" s="40">
        <f t="shared" si="74"/>
        <v>0</v>
      </c>
      <c r="GQ40" s="40">
        <f t="shared" si="75"/>
        <v>0</v>
      </c>
      <c r="GR40" s="40">
        <f t="shared" si="76"/>
        <v>4.8324587444267921E-6</v>
      </c>
      <c r="GS40" s="40">
        <f t="shared" si="77"/>
        <v>0</v>
      </c>
      <c r="GT40" s="40">
        <f t="shared" si="78"/>
        <v>0</v>
      </c>
      <c r="GU40" s="40">
        <f t="shared" si="79"/>
        <v>0</v>
      </c>
      <c r="GV40" s="40">
        <f t="shared" si="80"/>
        <v>0</v>
      </c>
      <c r="GW40" s="40">
        <f t="shared" si="81"/>
        <v>0</v>
      </c>
      <c r="GX40" s="40">
        <f t="shared" si="82"/>
        <v>-6.3848504887201659E-7</v>
      </c>
      <c r="GY40" s="40">
        <f t="shared" si="83"/>
        <v>0</v>
      </c>
      <c r="GZ40" s="40">
        <f t="shared" si="84"/>
        <v>-1.5306570763877983E-5</v>
      </c>
      <c r="HA40" s="40">
        <f t="shared" si="85"/>
        <v>1.1478690388160624E-7</v>
      </c>
      <c r="HB40" s="40">
        <f t="shared" si="86"/>
        <v>-1.623304258660379E-6</v>
      </c>
      <c r="HC40" s="40">
        <f t="shared" si="87"/>
        <v>0</v>
      </c>
      <c r="HD40" s="40">
        <f t="shared" si="88"/>
        <v>0</v>
      </c>
      <c r="HE40" s="40">
        <f t="shared" si="89"/>
        <v>-1.0438110270333171E-6</v>
      </c>
      <c r="HF40" s="40">
        <f t="shared" si="90"/>
        <v>8.3659360223735121E-6</v>
      </c>
      <c r="HG40" s="40">
        <f t="shared" si="91"/>
        <v>0</v>
      </c>
      <c r="HH40" s="40">
        <f t="shared" si="92"/>
        <v>0</v>
      </c>
      <c r="HI40" s="40">
        <f t="shared" si="93"/>
        <v>0</v>
      </c>
      <c r="HJ40" s="40">
        <f t="shared" si="94"/>
        <v>-8.8854005734773443E-7</v>
      </c>
      <c r="HK40" s="40">
        <f t="shared" si="95"/>
        <v>0</v>
      </c>
      <c r="HL40" s="40">
        <f t="shared" si="96"/>
        <v>0</v>
      </c>
      <c r="HM40" s="40">
        <f t="shared" si="97"/>
        <v>-5.7910431537525304E-7</v>
      </c>
      <c r="HN40" s="40">
        <f t="shared" si="98"/>
        <v>0</v>
      </c>
      <c r="HO40" s="40">
        <f t="shared" si="99"/>
        <v>0</v>
      </c>
      <c r="HP40" s="40">
        <f t="shared" si="100"/>
        <v>0</v>
      </c>
      <c r="HQ40" s="40">
        <f t="shared" si="101"/>
        <v>0</v>
      </c>
      <c r="HR40" s="40">
        <f t="shared" si="102"/>
        <v>0</v>
      </c>
      <c r="HS40" s="40">
        <f t="shared" si="103"/>
        <v>0</v>
      </c>
      <c r="HT40" s="40">
        <f t="shared" si="104"/>
        <v>0</v>
      </c>
      <c r="HU40" s="40">
        <f t="shared" si="105"/>
        <v>-2.6286395174485225E-8</v>
      </c>
      <c r="HV40" s="40">
        <f t="shared" si="106"/>
        <v>7.2479779496258049E-7</v>
      </c>
      <c r="HW40" s="40">
        <f t="shared" si="107"/>
        <v>0</v>
      </c>
      <c r="HX40" s="40">
        <f t="shared" si="108"/>
        <v>0</v>
      </c>
      <c r="HY40" s="40">
        <f t="shared" si="109"/>
        <v>0</v>
      </c>
      <c r="HZ40" s="40">
        <f t="shared" si="110"/>
        <v>0</v>
      </c>
      <c r="IA40" s="40">
        <f t="shared" si="111"/>
        <v>0</v>
      </c>
      <c r="IB40" s="40">
        <f t="shared" si="112"/>
        <v>0</v>
      </c>
      <c r="IC40" s="40">
        <f t="shared" si="113"/>
        <v>0</v>
      </c>
    </row>
    <row r="41" spans="1:237" x14ac:dyDescent="0.25">
      <c r="A41" s="17" t="s">
        <v>211</v>
      </c>
      <c r="B41" s="15">
        <v>5445.3505644399902</v>
      </c>
      <c r="C41" s="15">
        <v>964.34209833</v>
      </c>
      <c r="D41" s="15">
        <v>14643.526167399899</v>
      </c>
      <c r="E41" s="15">
        <v>2317.6282838000002</v>
      </c>
      <c r="F41" s="15">
        <v>2168.4802460399901</v>
      </c>
      <c r="G41" s="15">
        <v>7212.6717346899904</v>
      </c>
      <c r="H41" s="15">
        <v>484.54603484999899</v>
      </c>
      <c r="I41" s="17">
        <v>13.7561380099999</v>
      </c>
      <c r="J41" s="17">
        <v>20.523148549999998</v>
      </c>
      <c r="K41" s="17">
        <v>9.6500000000000006E-3</v>
      </c>
      <c r="L41" s="17">
        <v>0.43362064</v>
      </c>
      <c r="M41" s="17">
        <v>22.245491999999999</v>
      </c>
      <c r="N41" s="17">
        <v>2.16862499999999E-2</v>
      </c>
      <c r="O41" s="17">
        <v>5.50024E-2</v>
      </c>
      <c r="P41" s="17">
        <v>6.4726130000000007E-2</v>
      </c>
      <c r="Q41" s="17">
        <v>0.30865016000000001</v>
      </c>
      <c r="R41" s="17">
        <v>0.37172764000000003</v>
      </c>
      <c r="S41" s="17">
        <v>97.685065439999903</v>
      </c>
      <c r="T41" s="17">
        <v>0.17782785000000001</v>
      </c>
      <c r="U41" s="17">
        <v>0.31609538999999998</v>
      </c>
      <c r="V41" s="17">
        <v>0.20482011999999999</v>
      </c>
      <c r="W41" s="17">
        <v>1.40494E-2</v>
      </c>
      <c r="X41" s="17">
        <v>2.264E-3</v>
      </c>
      <c r="Y41" s="17">
        <v>4.7692699999999904E-3</v>
      </c>
      <c r="Z41" s="17">
        <v>55.742372619999998</v>
      </c>
      <c r="AA41" s="17">
        <v>76.176835780000005</v>
      </c>
      <c r="AB41" s="17">
        <v>5.1826030000000002E-2</v>
      </c>
      <c r="AC41" s="17">
        <v>0.33387549</v>
      </c>
      <c r="AD41" s="17">
        <v>6.7830764600000002</v>
      </c>
      <c r="AE41" s="17">
        <v>3.3728605299999899</v>
      </c>
      <c r="AF41" s="17">
        <v>32.968429999999998</v>
      </c>
      <c r="AG41" s="17">
        <v>0.79324547999999995</v>
      </c>
      <c r="AH41" s="17">
        <v>0.60332894999999898</v>
      </c>
      <c r="AI41" s="17">
        <v>0.435894749999999</v>
      </c>
      <c r="AJ41" s="17">
        <v>0.21604271999999999</v>
      </c>
      <c r="AL41" s="17">
        <v>9.9065736799999904</v>
      </c>
      <c r="AM41" s="17">
        <v>6.5399999999999998E-3</v>
      </c>
      <c r="AN41" s="17">
        <v>0.11917089</v>
      </c>
      <c r="AO41" s="17">
        <v>3.3546440899999999</v>
      </c>
      <c r="AP41" s="17">
        <v>2.7108999999999998E-4</v>
      </c>
      <c r="AT41" s="5">
        <v>4.69E-6</v>
      </c>
      <c r="AU41" s="5">
        <v>8.0499999999999907E-6</v>
      </c>
      <c r="AV41" s="5">
        <v>4.1200000000000004E-6</v>
      </c>
      <c r="AW41" s="17">
        <v>0.65836805999999903</v>
      </c>
      <c r="AX41" s="17">
        <v>2.0966691499999999</v>
      </c>
      <c r="AY41" s="17">
        <v>2.9230415399999901</v>
      </c>
      <c r="AZ41" s="17">
        <v>1.8335253499999999</v>
      </c>
      <c r="BA41" s="17">
        <v>12.4148830399999</v>
      </c>
      <c r="BC41" s="17">
        <v>2.2899999999999999E-3</v>
      </c>
      <c r="BD41" s="17">
        <v>8.4999999999999995E-4</v>
      </c>
      <c r="BE41" s="5">
        <v>2.9999999999999997E-8</v>
      </c>
      <c r="BG41" s="17" t="s">
        <v>211</v>
      </c>
      <c r="BH41" s="17">
        <v>1.54513001317261E-2</v>
      </c>
      <c r="BI41" s="17">
        <v>3.6820392385283802</v>
      </c>
      <c r="BJ41" s="17">
        <v>2.29002197842777E-3</v>
      </c>
      <c r="BK41" s="17">
        <v>20.523153326771101</v>
      </c>
      <c r="BL41" s="17">
        <v>9.6499499109883799E-3</v>
      </c>
      <c r="BM41" s="17">
        <v>13.7561776659941</v>
      </c>
      <c r="BN41" s="17">
        <v>13.7561776659941</v>
      </c>
      <c r="BO41" s="17">
        <v>0.58517087465070505</v>
      </c>
      <c r="BP41" s="17">
        <v>8.8521518174980205</v>
      </c>
      <c r="BQ41" s="17">
        <v>0.17778432824045801</v>
      </c>
      <c r="BR41" s="17">
        <v>0.255835947866422</v>
      </c>
      <c r="BS41" s="17">
        <v>22.245563227588899</v>
      </c>
      <c r="BT41" s="5">
        <v>2.9999935234164098E-8</v>
      </c>
      <c r="BU41" s="17">
        <v>6.9396079090725598E-3</v>
      </c>
      <c r="BV41" s="17">
        <v>1.47466055000468E-2</v>
      </c>
      <c r="BW41" s="17">
        <v>4.7693088131331501E-3</v>
      </c>
      <c r="BX41" s="17">
        <v>5.5002045803138298E-2</v>
      </c>
      <c r="BY41" s="17">
        <v>1.5534264137169299E-2</v>
      </c>
      <c r="BZ41" s="17">
        <v>4.9191807534389703E-2</v>
      </c>
      <c r="CA41" s="17">
        <v>0.308645557421729</v>
      </c>
      <c r="CB41" s="17">
        <v>8.4999660840953E-4</v>
      </c>
      <c r="CC41" s="17">
        <v>571.68950198276502</v>
      </c>
      <c r="CD41" s="17">
        <v>0.37173087866483301</v>
      </c>
      <c r="CE41" s="17">
        <v>5.1570034187095402E-2</v>
      </c>
      <c r="CF41" s="17">
        <v>0.12625762726387399</v>
      </c>
      <c r="CG41" s="17">
        <v>97.6837727112826</v>
      </c>
      <c r="CH41" s="17">
        <v>0.316093092722324</v>
      </c>
      <c r="CI41" s="17">
        <v>3.3728557189493902</v>
      </c>
      <c r="CJ41" s="17">
        <v>0.20482183690767</v>
      </c>
      <c r="CK41" s="17">
        <v>6.5400211164205703E-3</v>
      </c>
      <c r="CL41" s="17">
        <v>0.43589692633296201</v>
      </c>
      <c r="CM41" s="17">
        <v>0.119172528894327</v>
      </c>
      <c r="CN41" s="17">
        <v>5445.3471008516199</v>
      </c>
      <c r="CO41" s="17">
        <v>1.40493813504206E-2</v>
      </c>
      <c r="CP41" s="17">
        <v>2.2640113626217302E-3</v>
      </c>
      <c r="CQ41" s="17">
        <v>39.573364959392599</v>
      </c>
      <c r="CR41" s="17">
        <v>40.0726616145745</v>
      </c>
      <c r="CS41" s="17">
        <v>0.88510427505637201</v>
      </c>
      <c r="CT41" s="17">
        <v>2.0966668834558702</v>
      </c>
      <c r="CU41" s="17">
        <v>40.487849266581797</v>
      </c>
      <c r="CV41" s="17">
        <v>0</v>
      </c>
      <c r="CW41" s="17">
        <v>8.8867211070508701E-3</v>
      </c>
      <c r="CX41" s="17">
        <v>55.742470180131903</v>
      </c>
      <c r="CY41" s="17">
        <v>55.742470180131903</v>
      </c>
      <c r="CZ41" s="17">
        <v>4.2976659668534799E-4</v>
      </c>
      <c r="DA41" s="17">
        <v>0</v>
      </c>
      <c r="DB41" s="17">
        <v>76.177144101668205</v>
      </c>
      <c r="DC41" s="17">
        <v>2.9230425449077302</v>
      </c>
      <c r="DD41" s="17">
        <v>1.0248985673308701E-2</v>
      </c>
      <c r="DE41" s="17">
        <v>3.9571027793024099E-2</v>
      </c>
      <c r="DF41" s="17">
        <v>0</v>
      </c>
      <c r="DG41" s="17">
        <v>0.65832951352050495</v>
      </c>
      <c r="DH41" s="17">
        <v>1.94393829885855E-2</v>
      </c>
      <c r="DI41" s="17">
        <v>2.1144854254644799E-4</v>
      </c>
      <c r="DJ41" s="17">
        <v>8.3267525704873098</v>
      </c>
      <c r="DK41" s="17">
        <v>0.439315587647505</v>
      </c>
      <c r="DL41" s="17">
        <v>8.6807429251237703E-2</v>
      </c>
      <c r="DM41" s="17">
        <v>0.247067736855897</v>
      </c>
      <c r="DN41" s="17">
        <v>2.2384147433371702</v>
      </c>
      <c r="DO41" s="17">
        <v>4.5446618503682199</v>
      </c>
      <c r="DP41" s="17">
        <v>32.9712437343331</v>
      </c>
      <c r="DQ41" s="17">
        <v>1.8335228048506</v>
      </c>
      <c r="DR41" s="5">
        <v>3.7576328444584201E-6</v>
      </c>
      <c r="DS41" s="17">
        <v>0.81219577777582797</v>
      </c>
      <c r="DT41" s="17">
        <v>964.34159064777202</v>
      </c>
      <c r="DU41" s="17">
        <v>0</v>
      </c>
      <c r="DV41" s="17">
        <v>0.24736516216582</v>
      </c>
      <c r="DW41" s="17">
        <v>0.35596374731284097</v>
      </c>
      <c r="DX41" s="17">
        <v>446.16519231890902</v>
      </c>
      <c r="DY41" s="17">
        <v>13179.170129148</v>
      </c>
      <c r="DZ41" s="17">
        <v>1464.3529423141399</v>
      </c>
      <c r="EA41" s="17">
        <v>14643.523071462199</v>
      </c>
      <c r="EB41" s="17">
        <v>1.4996842270319599E-3</v>
      </c>
      <c r="EC41" s="17">
        <v>6.8577236681228104</v>
      </c>
      <c r="ED41" s="17">
        <v>8.4331673919872396E-3</v>
      </c>
      <c r="EE41" s="17">
        <v>2.7109255496401502E-4</v>
      </c>
      <c r="EF41" s="17">
        <v>0</v>
      </c>
      <c r="EG41" s="17">
        <v>0</v>
      </c>
      <c r="EH41" s="17">
        <v>0</v>
      </c>
      <c r="EI41" s="5">
        <v>4.6899359311571396E-6</v>
      </c>
      <c r="EJ41" s="5">
        <v>8.0499054665127801E-6</v>
      </c>
      <c r="EK41" s="5">
        <v>4.1198688803240798E-6</v>
      </c>
      <c r="EL41" s="17">
        <v>0.65836438224544702</v>
      </c>
      <c r="EM41" s="17">
        <v>89.118235130895002</v>
      </c>
      <c r="EN41" s="17">
        <v>87.988169800620696</v>
      </c>
      <c r="EO41" s="17">
        <v>56.179477249601902</v>
      </c>
      <c r="EP41" s="17">
        <v>19.8471145993859</v>
      </c>
      <c r="EQ41" s="17">
        <v>108.015233201077</v>
      </c>
      <c r="ER41" s="17">
        <v>50.485800539663799</v>
      </c>
      <c r="ES41" s="17">
        <v>2.10063548228859E-2</v>
      </c>
      <c r="ET41" s="17">
        <v>2.0063622213389301E-3</v>
      </c>
      <c r="EU41" s="17">
        <v>19.922868281813098</v>
      </c>
      <c r="EV41" s="17">
        <v>2317.6276623711001</v>
      </c>
      <c r="EW41" s="17">
        <v>2168.4796770675398</v>
      </c>
      <c r="EX41" s="17">
        <v>149.147985303556</v>
      </c>
      <c r="EY41" s="17">
        <v>0.16469661590524501</v>
      </c>
      <c r="EZ41" s="17">
        <v>0.40444691898565299</v>
      </c>
      <c r="FA41" s="17">
        <v>866.08024089266098</v>
      </c>
      <c r="FB41" s="17">
        <v>16.924317095189899</v>
      </c>
      <c r="FC41" s="17">
        <v>139.571383594922</v>
      </c>
      <c r="FD41" s="17">
        <v>31.808217508688902</v>
      </c>
      <c r="FE41" s="17">
        <v>15.024259646370901</v>
      </c>
      <c r="FF41" s="17">
        <v>349.19922534460898</v>
      </c>
      <c r="FG41" s="17">
        <v>0.215869357267921</v>
      </c>
      <c r="FH41" s="17">
        <v>15.101796649621701</v>
      </c>
      <c r="FI41" s="17">
        <v>156.68509729846201</v>
      </c>
      <c r="FJ41" s="17">
        <v>242.91348590174201</v>
      </c>
      <c r="FK41" s="17">
        <v>6.1145708927482296</v>
      </c>
      <c r="FL41" s="17">
        <v>0</v>
      </c>
      <c r="FM41" s="17">
        <v>7212.6704522510599</v>
      </c>
      <c r="FN41" s="17">
        <v>1.1053191905772899</v>
      </c>
      <c r="FO41" s="17">
        <v>12.414728766357401</v>
      </c>
      <c r="FP41" s="17">
        <v>133.69175705537401</v>
      </c>
      <c r="FQ41" s="17">
        <v>1.6992536642581199E-2</v>
      </c>
      <c r="FR41" s="17">
        <v>21.129493954743101</v>
      </c>
      <c r="FS41" s="17">
        <v>9.9065462947690595</v>
      </c>
      <c r="FT41" s="17">
        <v>0.42322082838671099</v>
      </c>
      <c r="FU41" s="17">
        <v>484.54593941328199</v>
      </c>
      <c r="FV41" s="17">
        <v>3.3546434095229598</v>
      </c>
      <c r="FW41" s="17">
        <v>34.893281696695198</v>
      </c>
      <c r="FY41" s="26">
        <f t="shared" si="57"/>
        <v>0.92079028225714421</v>
      </c>
      <c r="FZ41" s="40">
        <f t="shared" si="58"/>
        <v>-6.3606343234199554E-7</v>
      </c>
      <c r="GA41" s="40">
        <f t="shared" si="59"/>
        <v>-5.2645449042961653E-7</v>
      </c>
      <c r="GB41" s="40">
        <f t="shared" si="60"/>
        <v>-2.1142023202540198E-7</v>
      </c>
      <c r="GC41" s="40">
        <f t="shared" si="61"/>
        <v>-2.6813139296209245E-7</v>
      </c>
      <c r="GD41" s="40">
        <f t="shared" si="62"/>
        <v>-2.6238304515293437E-7</v>
      </c>
      <c r="GE41" s="40">
        <f t="shared" si="63"/>
        <v>-1.7780359035811784E-7</v>
      </c>
      <c r="GF41" s="40">
        <f t="shared" si="64"/>
        <v>-1.9696109376561887E-7</v>
      </c>
      <c r="GG41" s="40">
        <f t="shared" si="65"/>
        <v>2.8827854279732018E-6</v>
      </c>
      <c r="GH41" s="40">
        <f t="shared" si="66"/>
        <v>2.3275040335416385E-7</v>
      </c>
      <c r="GI41" s="40">
        <f t="shared" si="67"/>
        <v>-5.1905711524034895E-6</v>
      </c>
      <c r="GJ41" s="40">
        <f t="shared" si="68"/>
        <v>-8.3919695328638746E-7</v>
      </c>
      <c r="GK41" s="40">
        <f t="shared" si="69"/>
        <v>3.2018886748276249E-6</v>
      </c>
      <c r="GL41" s="40">
        <f t="shared" si="70"/>
        <v>-1.6872848252145996E-6</v>
      </c>
      <c r="GM41" s="40">
        <f t="shared" si="71"/>
        <v>-6.4396619365986265E-6</v>
      </c>
      <c r="GN41" s="40">
        <f t="shared" si="72"/>
        <v>-9.0115755426327375E-7</v>
      </c>
      <c r="GO41" s="40">
        <f t="shared" si="73"/>
        <v>-1.4911958156791015E-5</v>
      </c>
      <c r="GP41" s="40">
        <f t="shared" si="74"/>
        <v>8.7124670981769408E-6</v>
      </c>
      <c r="GQ41" s="40">
        <f t="shared" si="75"/>
        <v>-1.3233637214450278E-5</v>
      </c>
      <c r="GR41" s="40">
        <f t="shared" si="76"/>
        <v>-1.0602896599763731E-6</v>
      </c>
      <c r="GS41" s="40">
        <f t="shared" si="77"/>
        <v>-7.2676721921751544E-6</v>
      </c>
      <c r="GT41" s="40">
        <f t="shared" si="78"/>
        <v>8.3825147158757075E-6</v>
      </c>
      <c r="GU41" s="40">
        <f t="shared" si="79"/>
        <v>-1.3274288866346436E-6</v>
      </c>
      <c r="GV41" s="40">
        <f t="shared" si="80"/>
        <v>5.018825852576917E-6</v>
      </c>
      <c r="GW41" s="40">
        <f t="shared" si="81"/>
        <v>8.1381706549872736E-6</v>
      </c>
      <c r="GX41" s="40">
        <f t="shared" si="82"/>
        <v>1.7501969744024612E-6</v>
      </c>
      <c r="GY41" s="40">
        <f t="shared" si="83"/>
        <v>4.0474465110429287E-6</v>
      </c>
      <c r="GZ41" s="40">
        <f t="shared" si="84"/>
        <v>6.6701553588202016E-6</v>
      </c>
      <c r="HA41" s="40">
        <f t="shared" si="85"/>
        <v>-9.7010075614111656E-7</v>
      </c>
      <c r="HB41" s="40">
        <f t="shared" si="86"/>
        <v>1.9711614731068106E-8</v>
      </c>
      <c r="HC41" s="40">
        <f t="shared" si="87"/>
        <v>-1.4264006936819821E-6</v>
      </c>
      <c r="HD41" s="40">
        <f t="shared" si="88"/>
        <v>8.5346324744687635E-5</v>
      </c>
      <c r="HE41" s="40">
        <f t="shared" si="89"/>
        <v>2.3889575489075613E-2</v>
      </c>
      <c r="HF41" s="40">
        <f t="shared" si="90"/>
        <v>-6.7162926729705424E-8</v>
      </c>
      <c r="HG41" s="40">
        <f t="shared" si="91"/>
        <v>4.992794620744804E-6</v>
      </c>
      <c r="HH41" s="40">
        <f t="shared" si="92"/>
        <v>-8.024465350139593E-4</v>
      </c>
      <c r="HI41" s="40">
        <f t="shared" si="93"/>
        <v>0</v>
      </c>
      <c r="HJ41" s="40">
        <f t="shared" si="94"/>
        <v>-2.7643493921837921E-6</v>
      </c>
      <c r="HK41" s="40">
        <f t="shared" si="95"/>
        <v>3.2288104847790584E-6</v>
      </c>
      <c r="HL41" s="40">
        <f t="shared" si="96"/>
        <v>1.3752471992108105E-5</v>
      </c>
      <c r="HM41" s="40">
        <f t="shared" si="97"/>
        <v>-2.0284626976605867E-7</v>
      </c>
      <c r="HN41" s="40">
        <f t="shared" si="98"/>
        <v>9.4247814933825273E-6</v>
      </c>
      <c r="HO41" s="40">
        <f t="shared" si="99"/>
        <v>0</v>
      </c>
      <c r="HP41" s="40">
        <f t="shared" si="100"/>
        <v>0</v>
      </c>
      <c r="HQ41" s="40">
        <f t="shared" si="101"/>
        <v>0</v>
      </c>
      <c r="HR41" s="40">
        <f t="shared" si="102"/>
        <v>-1.3660734085364323E-5</v>
      </c>
      <c r="HS41" s="40">
        <f t="shared" si="103"/>
        <v>-1.1743290336717256E-5</v>
      </c>
      <c r="HT41" s="40">
        <f t="shared" si="104"/>
        <v>-3.1825164058389237E-5</v>
      </c>
      <c r="HU41" s="40">
        <f t="shared" si="105"/>
        <v>-5.5861679438271915E-6</v>
      </c>
      <c r="HV41" s="40">
        <f t="shared" si="106"/>
        <v>-1.0810213570005914E-6</v>
      </c>
      <c r="HW41" s="40">
        <f t="shared" si="107"/>
        <v>3.4378838835521937E-7</v>
      </c>
      <c r="HX41" s="40">
        <f t="shared" si="108"/>
        <v>-1.3881179226138339E-6</v>
      </c>
      <c r="HY41" s="40">
        <f t="shared" si="109"/>
        <v>-1.2426507926174815E-5</v>
      </c>
      <c r="HZ41" s="40">
        <f t="shared" si="110"/>
        <v>0</v>
      </c>
      <c r="IA41" s="40">
        <f t="shared" si="111"/>
        <v>9.5975667117974725E-6</v>
      </c>
      <c r="IB41" s="40">
        <f t="shared" si="112"/>
        <v>-3.9901064352352971E-6</v>
      </c>
      <c r="IC41" s="40">
        <f t="shared" si="113"/>
        <v>-2.1588611966546981E-6</v>
      </c>
    </row>
    <row r="42" spans="1:237" x14ac:dyDescent="0.25">
      <c r="A42" s="17" t="s">
        <v>212</v>
      </c>
      <c r="B42" s="15">
        <v>381.409999999999</v>
      </c>
      <c r="D42" s="15">
        <v>1210.2893999999999</v>
      </c>
      <c r="E42" s="15">
        <v>40.447420000000001</v>
      </c>
      <c r="F42" s="15">
        <v>34.387419999999899</v>
      </c>
      <c r="G42" s="15">
        <v>784.22259999999903</v>
      </c>
      <c r="H42" s="15">
        <v>80.89</v>
      </c>
      <c r="I42" s="17">
        <v>0.18498325999999901</v>
      </c>
      <c r="J42" s="17">
        <v>2.93484E-2</v>
      </c>
      <c r="M42" s="17">
        <v>5.6922329999999903E-2</v>
      </c>
      <c r="Z42" s="17">
        <v>3.2582488000000001</v>
      </c>
      <c r="AB42" s="17">
        <v>4.7699999999999999E-3</v>
      </c>
      <c r="AG42" s="17">
        <v>6.1330500000000001E-3</v>
      </c>
      <c r="AL42" s="17">
        <v>0.59697074999999999</v>
      </c>
      <c r="AO42" s="17">
        <v>0.29406479000000002</v>
      </c>
      <c r="AU42" s="5">
        <v>2.2999999999999999E-7</v>
      </c>
      <c r="AV42" s="5">
        <v>2.03E-6</v>
      </c>
      <c r="AW42" s="17">
        <v>2.124E-5</v>
      </c>
      <c r="AX42" s="17">
        <v>0.14674283999999899</v>
      </c>
      <c r="BG42" s="17" t="s">
        <v>212</v>
      </c>
      <c r="BH42" s="17">
        <v>0</v>
      </c>
      <c r="BI42" s="17">
        <v>0</v>
      </c>
      <c r="BJ42" s="17">
        <v>0</v>
      </c>
      <c r="BK42" s="17">
        <v>2.9348427223907101E-2</v>
      </c>
      <c r="BL42" s="17">
        <v>0</v>
      </c>
      <c r="BM42" s="17">
        <v>0.18498317782563001</v>
      </c>
      <c r="BN42" s="17">
        <v>0.18498317782563001</v>
      </c>
      <c r="BO42" s="17">
        <v>0</v>
      </c>
      <c r="BP42" s="17">
        <v>0</v>
      </c>
      <c r="BQ42" s="17">
        <v>0</v>
      </c>
      <c r="BR42" s="17">
        <v>0</v>
      </c>
      <c r="BS42" s="17">
        <v>5.6922386488618498E-2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22.626794996025499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381.40984726863798</v>
      </c>
      <c r="CO42" s="17">
        <v>0</v>
      </c>
      <c r="CP42" s="17">
        <v>0</v>
      </c>
      <c r="CQ42" s="17">
        <v>0.241858575302832</v>
      </c>
      <c r="CR42" s="17">
        <v>1.5277341719953299</v>
      </c>
      <c r="CS42" s="17">
        <v>9.5181877630780801E-2</v>
      </c>
      <c r="CT42" s="17">
        <v>0.14674265752701399</v>
      </c>
      <c r="CU42" s="17">
        <v>0</v>
      </c>
      <c r="CV42" s="17">
        <v>0</v>
      </c>
      <c r="CW42" s="17">
        <v>0</v>
      </c>
      <c r="CX42" s="17">
        <v>3.2582472272427201</v>
      </c>
      <c r="CY42" s="17">
        <v>3.2582472272427201</v>
      </c>
      <c r="CZ42" s="17">
        <v>0</v>
      </c>
      <c r="DA42" s="17">
        <v>0</v>
      </c>
      <c r="DB42" s="17">
        <v>0</v>
      </c>
      <c r="DC42" s="17">
        <v>0</v>
      </c>
      <c r="DD42" s="17">
        <v>1.90798184949045E-3</v>
      </c>
      <c r="DE42" s="17">
        <v>2.3849882016567701E-3</v>
      </c>
      <c r="DF42" s="17">
        <v>0</v>
      </c>
      <c r="DG42" s="17">
        <v>0.60550774191813095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6.1330499104675302E-3</v>
      </c>
      <c r="DT42" s="17">
        <v>0</v>
      </c>
      <c r="DU42" s="17">
        <v>0</v>
      </c>
      <c r="DV42" s="17">
        <v>0</v>
      </c>
      <c r="DW42" s="17">
        <v>0</v>
      </c>
      <c r="DX42" s="17">
        <v>76.229122134845696</v>
      </c>
      <c r="DY42" s="17">
        <v>1089.2600221718801</v>
      </c>
      <c r="DZ42" s="17">
        <v>121.028914349994</v>
      </c>
      <c r="EA42" s="17">
        <v>1210.28893652187</v>
      </c>
      <c r="EB42" s="17">
        <v>0</v>
      </c>
      <c r="EC42" s="17">
        <v>2.10770088145747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5">
        <v>2.3000123635201099E-7</v>
      </c>
      <c r="EK42" s="5">
        <v>2.0300363154152602E-6</v>
      </c>
      <c r="EL42" s="5">
        <v>2.1240041129427799E-5</v>
      </c>
      <c r="EM42" s="17">
        <v>0.43770791018369998</v>
      </c>
      <c r="EN42" s="17">
        <v>20.7923241731609</v>
      </c>
      <c r="EO42" s="17">
        <v>0.42628680789475099</v>
      </c>
      <c r="EP42" s="17">
        <v>0.78316667768977599</v>
      </c>
      <c r="EQ42" s="17">
        <v>4.4673161127002698</v>
      </c>
      <c r="ER42" s="17">
        <v>0.54881094390890395</v>
      </c>
      <c r="ES42" s="17">
        <v>0</v>
      </c>
      <c r="ET42" s="17">
        <v>4.7700035825107301E-4</v>
      </c>
      <c r="EU42" s="17">
        <v>0.121010829702872</v>
      </c>
      <c r="EV42" s="17">
        <v>40.447405067355398</v>
      </c>
      <c r="EW42" s="17">
        <v>34.387407382208501</v>
      </c>
      <c r="EX42" s="17">
        <v>6.0599976851469002</v>
      </c>
      <c r="EY42" s="17">
        <v>0</v>
      </c>
      <c r="EZ42" s="17">
        <v>1.0291053092808999E-3</v>
      </c>
      <c r="FA42" s="17">
        <v>2.9554371677221298</v>
      </c>
      <c r="FB42" s="17">
        <v>0</v>
      </c>
      <c r="FC42" s="17">
        <v>5.2556197313668003</v>
      </c>
      <c r="FD42" s="17">
        <v>1.2740045723860001</v>
      </c>
      <c r="FE42" s="17">
        <v>0.68186164188120302</v>
      </c>
      <c r="FF42" s="17">
        <v>13.3458448320904</v>
      </c>
      <c r="FG42" s="17">
        <v>0</v>
      </c>
      <c r="FH42" s="17">
        <v>1.28229723871007</v>
      </c>
      <c r="FI42" s="17">
        <v>1.0163174736134299</v>
      </c>
      <c r="FJ42" s="17">
        <v>3.0573175626801499</v>
      </c>
      <c r="FK42" s="17">
        <v>1.5676013078776599E-2</v>
      </c>
      <c r="FL42" s="17">
        <v>0</v>
      </c>
      <c r="FM42" s="17">
        <v>784.22238336656801</v>
      </c>
      <c r="FN42" s="17">
        <v>0</v>
      </c>
      <c r="FO42" s="17">
        <v>0</v>
      </c>
      <c r="FP42" s="17">
        <v>19.128916408450301</v>
      </c>
      <c r="FQ42" s="17">
        <v>0</v>
      </c>
      <c r="FR42" s="17">
        <v>11.0892022949806</v>
      </c>
      <c r="FS42" s="17">
        <v>0.59697091504566802</v>
      </c>
      <c r="FT42" s="17">
        <v>0</v>
      </c>
      <c r="FU42" s="17">
        <v>80.889974004310005</v>
      </c>
      <c r="FV42" s="17">
        <v>0.29406464083595002</v>
      </c>
      <c r="FW42" s="17">
        <v>34.4912906044026</v>
      </c>
      <c r="FY42" s="26">
        <f t="shared" si="57"/>
        <v>0.94238035149799937</v>
      </c>
      <c r="FZ42" s="40">
        <f t="shared" si="58"/>
        <v>-4.0043879559209639E-7</v>
      </c>
      <c r="GA42" s="40">
        <f t="shared" si="59"/>
        <v>0</v>
      </c>
      <c r="GB42" s="40">
        <f t="shared" si="60"/>
        <v>-3.8294818566463579E-7</v>
      </c>
      <c r="GC42" s="40">
        <f t="shared" si="61"/>
        <v>-3.6918657861254788E-7</v>
      </c>
      <c r="GD42" s="40">
        <f t="shared" si="62"/>
        <v>-3.6693044719213746E-7</v>
      </c>
      <c r="GE42" s="40">
        <f t="shared" si="63"/>
        <v>-2.7623971946636515E-7</v>
      </c>
      <c r="GF42" s="40">
        <f t="shared" si="64"/>
        <v>-3.2137087396815439E-7</v>
      </c>
      <c r="GG42" s="40">
        <f t="shared" si="65"/>
        <v>-4.4422597484668805E-7</v>
      </c>
      <c r="GH42" s="40">
        <f t="shared" si="66"/>
        <v>9.2761128718633845E-7</v>
      </c>
      <c r="GI42" s="40">
        <f t="shared" si="67"/>
        <v>0</v>
      </c>
      <c r="GJ42" s="40">
        <f t="shared" si="68"/>
        <v>0</v>
      </c>
      <c r="GK42" s="40">
        <f t="shared" si="69"/>
        <v>9.9238064561397756E-7</v>
      </c>
      <c r="GL42" s="40">
        <f t="shared" si="70"/>
        <v>0</v>
      </c>
      <c r="GM42" s="40">
        <f t="shared" si="71"/>
        <v>0</v>
      </c>
      <c r="GN42" s="40">
        <f t="shared" si="72"/>
        <v>0</v>
      </c>
      <c r="GO42" s="40">
        <f t="shared" si="73"/>
        <v>0</v>
      </c>
      <c r="GP42" s="40">
        <f t="shared" si="74"/>
        <v>0</v>
      </c>
      <c r="GQ42" s="40">
        <f t="shared" si="75"/>
        <v>0</v>
      </c>
      <c r="GR42" s="40">
        <f t="shared" si="76"/>
        <v>0</v>
      </c>
      <c r="GS42" s="40">
        <f t="shared" si="77"/>
        <v>0</v>
      </c>
      <c r="GT42" s="40">
        <f t="shared" si="78"/>
        <v>0</v>
      </c>
      <c r="GU42" s="40">
        <f t="shared" si="79"/>
        <v>0</v>
      </c>
      <c r="GV42" s="40">
        <f t="shared" si="80"/>
        <v>0</v>
      </c>
      <c r="GW42" s="40">
        <f t="shared" si="81"/>
        <v>0</v>
      </c>
      <c r="GX42" s="40">
        <f t="shared" si="82"/>
        <v>-4.8270017930067125E-7</v>
      </c>
      <c r="GY42" s="40">
        <f t="shared" si="83"/>
        <v>0</v>
      </c>
      <c r="GZ42" s="40">
        <f t="shared" si="84"/>
        <v>-6.2034804416724591E-6</v>
      </c>
      <c r="HA42" s="40">
        <f t="shared" si="85"/>
        <v>0</v>
      </c>
      <c r="HB42" s="40">
        <f t="shared" si="86"/>
        <v>0</v>
      </c>
      <c r="HC42" s="40">
        <f t="shared" si="87"/>
        <v>0</v>
      </c>
      <c r="HD42" s="40">
        <f t="shared" si="88"/>
        <v>0</v>
      </c>
      <c r="HE42" s="40">
        <f t="shared" si="89"/>
        <v>-1.4598359703501283E-8</v>
      </c>
      <c r="HF42" s="40">
        <f t="shared" si="90"/>
        <v>0</v>
      </c>
      <c r="HG42" s="40">
        <f t="shared" si="91"/>
        <v>0</v>
      </c>
      <c r="HH42" s="40">
        <f t="shared" si="92"/>
        <v>0</v>
      </c>
      <c r="HI42" s="40">
        <f t="shared" si="93"/>
        <v>0</v>
      </c>
      <c r="HJ42" s="40">
        <f t="shared" si="94"/>
        <v>2.7647195113217062E-7</v>
      </c>
      <c r="HK42" s="40">
        <f t="shared" si="95"/>
        <v>0</v>
      </c>
      <c r="HL42" s="40">
        <f t="shared" si="96"/>
        <v>0</v>
      </c>
      <c r="HM42" s="40">
        <f t="shared" si="97"/>
        <v>-5.0724892973636759E-7</v>
      </c>
      <c r="HN42" s="40">
        <f t="shared" si="98"/>
        <v>0</v>
      </c>
      <c r="HO42" s="40">
        <f t="shared" si="99"/>
        <v>0</v>
      </c>
      <c r="HP42" s="40">
        <f t="shared" si="100"/>
        <v>0</v>
      </c>
      <c r="HQ42" s="40">
        <f t="shared" si="101"/>
        <v>0</v>
      </c>
      <c r="HR42" s="40">
        <f t="shared" si="102"/>
        <v>0</v>
      </c>
      <c r="HS42" s="40">
        <f t="shared" si="103"/>
        <v>5.3754435260640475E-6</v>
      </c>
      <c r="HT42" s="40">
        <f t="shared" si="104"/>
        <v>1.7889367123223973E-5</v>
      </c>
      <c r="HU42" s="40">
        <f t="shared" si="105"/>
        <v>1.9364137381666765E-6</v>
      </c>
      <c r="HV42" s="40">
        <f t="shared" si="106"/>
        <v>-1.2434881660988624E-6</v>
      </c>
      <c r="HW42" s="40">
        <f t="shared" si="107"/>
        <v>0</v>
      </c>
      <c r="HX42" s="40">
        <f t="shared" si="108"/>
        <v>0</v>
      </c>
      <c r="HY42" s="40">
        <f t="shared" si="109"/>
        <v>0</v>
      </c>
      <c r="HZ42" s="40">
        <f t="shared" si="110"/>
        <v>0</v>
      </c>
      <c r="IA42" s="40">
        <f t="shared" si="111"/>
        <v>0</v>
      </c>
      <c r="IB42" s="40">
        <f t="shared" si="112"/>
        <v>0</v>
      </c>
      <c r="IC42" s="40">
        <f t="shared" si="113"/>
        <v>0</v>
      </c>
    </row>
    <row r="43" spans="1:237" x14ac:dyDescent="0.25">
      <c r="A43" s="17" t="s">
        <v>213</v>
      </c>
      <c r="B43" s="15">
        <v>2537.7753309499899</v>
      </c>
      <c r="C43" s="15">
        <v>47.6091866699999</v>
      </c>
      <c r="D43" s="15">
        <v>8465.2846096899902</v>
      </c>
      <c r="E43" s="15">
        <v>1982.6674240499999</v>
      </c>
      <c r="F43" s="15">
        <v>1802.75653476</v>
      </c>
      <c r="G43" s="15">
        <v>10230.414307479899</v>
      </c>
      <c r="H43" s="15">
        <v>398.522352589999</v>
      </c>
      <c r="I43" s="17">
        <v>2.4973972599999898</v>
      </c>
      <c r="J43" s="17">
        <v>0.66867220999999999</v>
      </c>
      <c r="K43" s="17">
        <v>0.98012423999999898</v>
      </c>
      <c r="L43" s="17">
        <v>0.13774296</v>
      </c>
      <c r="M43" s="17">
        <v>0.85939394999999996</v>
      </c>
      <c r="N43" s="17">
        <v>9.8453299999999994E-3</v>
      </c>
      <c r="O43" s="17">
        <v>2.7378869999999899E-2</v>
      </c>
      <c r="P43" s="17">
        <v>2.1889309999999901E-2</v>
      </c>
      <c r="Q43" s="17">
        <v>1.42563899999999E-2</v>
      </c>
      <c r="R43" s="17">
        <v>1.42563899999999E-2</v>
      </c>
      <c r="T43" s="17">
        <v>2.803607E-2</v>
      </c>
      <c r="U43" s="17">
        <v>2.9403749999999999E-2</v>
      </c>
      <c r="V43" s="17">
        <v>2.3166559999999999E-2</v>
      </c>
      <c r="W43" s="17">
        <v>0.22301689</v>
      </c>
      <c r="X43" s="17">
        <v>3.3858919999999897E-2</v>
      </c>
      <c r="Y43" s="17">
        <v>4.3660059999999903E-2</v>
      </c>
      <c r="Z43" s="17">
        <v>8.1793981200000001</v>
      </c>
      <c r="AA43" s="17">
        <v>210.765946589999</v>
      </c>
      <c r="AB43" s="17">
        <v>3.5181740000000003E-2</v>
      </c>
      <c r="AC43" s="17">
        <v>0.17843465999999999</v>
      </c>
      <c r="AD43" s="17">
        <v>0.31513362</v>
      </c>
      <c r="AE43" s="17">
        <v>1.69295133999999</v>
      </c>
      <c r="AG43" s="17">
        <v>0.1067922</v>
      </c>
      <c r="AH43" s="17">
        <v>0.37338801999999899</v>
      </c>
      <c r="AI43" s="17">
        <v>4.8115599999999899E-3</v>
      </c>
      <c r="AJ43" s="17">
        <v>2.6730770000000001E-2</v>
      </c>
      <c r="AL43" s="17">
        <v>7.3910938899999996</v>
      </c>
      <c r="AO43" s="17">
        <v>3.6020023600000002</v>
      </c>
      <c r="AU43" s="17">
        <v>0</v>
      </c>
      <c r="AV43" s="17">
        <v>0</v>
      </c>
      <c r="AW43" s="17">
        <v>0.61076218999999699</v>
      </c>
      <c r="AX43" s="17">
        <v>1.7965460200000001</v>
      </c>
      <c r="AY43" s="17">
        <v>0.19611836999999999</v>
      </c>
      <c r="BA43" s="17">
        <v>1.158329E-2</v>
      </c>
      <c r="BE43" s="17">
        <v>0</v>
      </c>
      <c r="BG43" s="17" t="s">
        <v>213</v>
      </c>
      <c r="BH43" s="17">
        <v>0</v>
      </c>
      <c r="BI43" s="17">
        <v>0</v>
      </c>
      <c r="BJ43" s="17">
        <v>0</v>
      </c>
      <c r="BK43" s="17">
        <v>0.66867226464275398</v>
      </c>
      <c r="BL43" s="17">
        <v>0.98012388308999798</v>
      </c>
      <c r="BM43" s="17">
        <v>2.4973970496217999</v>
      </c>
      <c r="BN43" s="17">
        <v>2.4973970496217999</v>
      </c>
      <c r="BO43" s="17">
        <v>0</v>
      </c>
      <c r="BP43" s="17">
        <v>0</v>
      </c>
      <c r="BQ43" s="17">
        <v>5.6474636893367902E-2</v>
      </c>
      <c r="BR43" s="17">
        <v>8.1268300010714403E-2</v>
      </c>
      <c r="BS43" s="17">
        <v>0.85939353638833405</v>
      </c>
      <c r="BT43" s="17">
        <v>0</v>
      </c>
      <c r="BU43" s="17">
        <v>3.1505052820207501E-3</v>
      </c>
      <c r="BV43" s="17">
        <v>6.6948229612592801E-3</v>
      </c>
      <c r="BW43" s="17">
        <v>4.3659787575442699E-2</v>
      </c>
      <c r="BX43" s="17">
        <v>2.7378890017765101E-2</v>
      </c>
      <c r="BY43" s="17">
        <v>5.2534345818107597E-3</v>
      </c>
      <c r="BZ43" s="17">
        <v>1.6635875925660099E-2</v>
      </c>
      <c r="CA43" s="17">
        <v>1.4256385726641001E-2</v>
      </c>
      <c r="CB43" s="17">
        <v>0</v>
      </c>
      <c r="CC43" s="17">
        <v>322.98310637178901</v>
      </c>
      <c r="CD43" s="17">
        <v>1.42563739964365E-2</v>
      </c>
      <c r="CE43" s="17">
        <v>8.1304592122885596E-3</v>
      </c>
      <c r="CF43" s="17">
        <v>1.99055992471215E-2</v>
      </c>
      <c r="CG43" s="17">
        <v>0</v>
      </c>
      <c r="CH43" s="17">
        <v>2.9403671811805601E-2</v>
      </c>
      <c r="CI43" s="17">
        <v>1.6929510655057101</v>
      </c>
      <c r="CJ43" s="17">
        <v>2.3166727913876299E-2</v>
      </c>
      <c r="CK43" s="17">
        <v>0</v>
      </c>
      <c r="CL43" s="17">
        <v>4.8115560945659304E-3</v>
      </c>
      <c r="CM43" s="17">
        <v>0</v>
      </c>
      <c r="CN43" s="17">
        <v>2537.7746565320099</v>
      </c>
      <c r="CO43" s="17">
        <v>0.22301408267710299</v>
      </c>
      <c r="CP43" s="17">
        <v>3.3858791796663297E-2</v>
      </c>
      <c r="CQ43" s="17">
        <v>0.43546304929646001</v>
      </c>
      <c r="CR43" s="17">
        <v>5.4130041616016698</v>
      </c>
      <c r="CS43" s="17">
        <v>0.171373619405051</v>
      </c>
      <c r="CT43" s="17">
        <v>1.7965472382463801</v>
      </c>
      <c r="CU43" s="17">
        <v>0</v>
      </c>
      <c r="CV43" s="17">
        <v>0</v>
      </c>
      <c r="CW43" s="17">
        <v>0</v>
      </c>
      <c r="CX43" s="17">
        <v>8.1793969667054398</v>
      </c>
      <c r="CY43" s="17">
        <v>8.1793969667054398</v>
      </c>
      <c r="CZ43" s="17">
        <v>0</v>
      </c>
      <c r="DA43" s="17">
        <v>0</v>
      </c>
      <c r="DB43" s="17">
        <v>210.76585520151201</v>
      </c>
      <c r="DC43" s="17">
        <v>0.196118207445832</v>
      </c>
      <c r="DD43" s="17">
        <v>2.4594911979690499E-3</v>
      </c>
      <c r="DE43" s="17">
        <v>3.25205452369536E-2</v>
      </c>
      <c r="DF43" s="17">
        <v>0</v>
      </c>
      <c r="DG43" s="17">
        <v>2.1619182183571102</v>
      </c>
      <c r="DH43" s="17">
        <v>0</v>
      </c>
      <c r="DI43" s="17">
        <v>0</v>
      </c>
      <c r="DJ43" s="17">
        <v>0</v>
      </c>
      <c r="DK43" s="17">
        <v>0</v>
      </c>
      <c r="DL43" s="17">
        <v>4.6392995262631097E-2</v>
      </c>
      <c r="DM43" s="17">
        <v>0.132041641424406</v>
      </c>
      <c r="DN43" s="17">
        <v>0.10399402362959</v>
      </c>
      <c r="DO43" s="17">
        <v>0.21113950737644399</v>
      </c>
      <c r="DP43" s="17">
        <v>0</v>
      </c>
      <c r="DQ43" s="17">
        <v>0</v>
      </c>
      <c r="DR43" s="17">
        <v>0</v>
      </c>
      <c r="DS43" s="17">
        <v>0.10679194990956301</v>
      </c>
      <c r="DT43" s="17">
        <v>47.609167427135702</v>
      </c>
      <c r="DU43" s="17">
        <v>0</v>
      </c>
      <c r="DV43" s="17">
        <v>0.15308911066883801</v>
      </c>
      <c r="DW43" s="17">
        <v>0.22029895828989601</v>
      </c>
      <c r="DX43" s="17">
        <v>280.99536693430701</v>
      </c>
      <c r="DY43" s="17">
        <v>7618.7536450227899</v>
      </c>
      <c r="DZ43" s="17">
        <v>846.52822348958603</v>
      </c>
      <c r="EA43" s="17">
        <v>8465.2818685123693</v>
      </c>
      <c r="EB43" s="17">
        <v>0</v>
      </c>
      <c r="EC43" s="17">
        <v>7.26839472944578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0.61076230725812197</v>
      </c>
      <c r="EM43" s="17">
        <v>92.648747022712996</v>
      </c>
      <c r="EN43" s="17">
        <v>83.263317838925801</v>
      </c>
      <c r="EO43" s="17">
        <v>55.349041648337398</v>
      </c>
      <c r="EP43" s="17">
        <v>8.8467315699664297</v>
      </c>
      <c r="EQ43" s="17">
        <v>89.331342235486602</v>
      </c>
      <c r="ER43" s="17">
        <v>48.6521302734971</v>
      </c>
      <c r="ES43" s="17">
        <v>0</v>
      </c>
      <c r="ET43" s="17">
        <v>2.0287360468482099E-4</v>
      </c>
      <c r="EU43" s="17">
        <v>8.0893887214350499</v>
      </c>
      <c r="EV43" s="17">
        <v>1982.6668353163</v>
      </c>
      <c r="EW43" s="17">
        <v>1802.7559576721601</v>
      </c>
      <c r="EX43" s="17">
        <v>179.91087764413999</v>
      </c>
      <c r="EY43" s="17">
        <v>0</v>
      </c>
      <c r="EZ43" s="17">
        <v>0.429487227742963</v>
      </c>
      <c r="FA43" s="17">
        <v>893.40284089002705</v>
      </c>
      <c r="FB43" s="17">
        <v>0</v>
      </c>
      <c r="FC43" s="17">
        <v>70.931774891229395</v>
      </c>
      <c r="FD43" s="17">
        <v>18.025380680897499</v>
      </c>
      <c r="FE43" s="17">
        <v>7.7121746579804498</v>
      </c>
      <c r="FF43" s="17">
        <v>177.77922006295199</v>
      </c>
      <c r="FG43" s="17">
        <v>2.6709436142165002E-2</v>
      </c>
      <c r="FH43" s="17">
        <v>5.8967762936014099</v>
      </c>
      <c r="FI43" s="17">
        <v>143.499229117753</v>
      </c>
      <c r="FJ43" s="17">
        <v>181.52146217812199</v>
      </c>
      <c r="FK43" s="17">
        <v>6.5370064940238004</v>
      </c>
      <c r="FL43" s="17">
        <v>0</v>
      </c>
      <c r="FM43" s="17">
        <v>10230.408216877</v>
      </c>
      <c r="FN43" s="17">
        <v>0</v>
      </c>
      <c r="FO43" s="17">
        <v>1.1583218091561201E-2</v>
      </c>
      <c r="FP43" s="17">
        <v>231.76894436289601</v>
      </c>
      <c r="FQ43" s="17">
        <v>0</v>
      </c>
      <c r="FR43" s="17">
        <v>40.247653735431001</v>
      </c>
      <c r="FS43" s="17">
        <v>7.3910910066599902</v>
      </c>
      <c r="FT43" s="17">
        <v>0</v>
      </c>
      <c r="FU43" s="17">
        <v>398.52225721942</v>
      </c>
      <c r="FV43" s="17">
        <v>3.60200032974425</v>
      </c>
      <c r="FW43" s="17">
        <v>123.14877004396899</v>
      </c>
      <c r="FY43" s="26">
        <f t="shared" si="57"/>
        <v>0.70509328360949097</v>
      </c>
      <c r="FZ43" s="40">
        <f t="shared" si="58"/>
        <v>-2.6575164940055606E-7</v>
      </c>
      <c r="GA43" s="40">
        <f t="shared" si="59"/>
        <v>-4.0418384652225985E-7</v>
      </c>
      <c r="GB43" s="40">
        <f t="shared" si="60"/>
        <v>-3.2381399413097514E-7</v>
      </c>
      <c r="GC43" s="40">
        <f t="shared" si="61"/>
        <v>-2.9694021942397171E-7</v>
      </c>
      <c r="GD43" s="40">
        <f t="shared" si="62"/>
        <v>-3.2011413011228568E-7</v>
      </c>
      <c r="GE43" s="40">
        <f t="shared" si="63"/>
        <v>-5.9534274138785287E-7</v>
      </c>
      <c r="GF43" s="40">
        <f t="shared" si="64"/>
        <v>-2.3931048881968597E-7</v>
      </c>
      <c r="GG43" s="40">
        <f t="shared" si="65"/>
        <v>-8.4238976853775194E-8</v>
      </c>
      <c r="GH43" s="40">
        <f t="shared" si="66"/>
        <v>8.1718296604930476E-8</v>
      </c>
      <c r="GI43" s="40">
        <f t="shared" si="67"/>
        <v>-3.6414771355734906E-7</v>
      </c>
      <c r="GJ43" s="40">
        <f t="shared" si="68"/>
        <v>-1.676740336210744E-7</v>
      </c>
      <c r="GK43" s="40">
        <f t="shared" si="69"/>
        <v>-4.8128296215841896E-7</v>
      </c>
      <c r="GL43" s="40">
        <f t="shared" si="70"/>
        <v>-1.7843180158972759E-7</v>
      </c>
      <c r="GM43" s="40">
        <f t="shared" si="71"/>
        <v>7.3113920342164653E-7</v>
      </c>
      <c r="GN43" s="40">
        <f t="shared" si="72"/>
        <v>2.3183506360727786E-8</v>
      </c>
      <c r="GO43" s="40">
        <f t="shared" si="73"/>
        <v>-2.9975042064516674E-7</v>
      </c>
      <c r="GP43" s="40">
        <f t="shared" si="74"/>
        <v>-1.1225537039760731E-6</v>
      </c>
      <c r="GQ43" s="40">
        <f t="shared" si="75"/>
        <v>0</v>
      </c>
      <c r="GR43" s="40">
        <f t="shared" si="76"/>
        <v>-4.1163365402307763E-7</v>
      </c>
      <c r="GS43" s="40">
        <f t="shared" si="77"/>
        <v>-2.659123220614489E-6</v>
      </c>
      <c r="GT43" s="40">
        <f t="shared" si="78"/>
        <v>7.2481143639736659E-6</v>
      </c>
      <c r="GU43" s="40">
        <f t="shared" si="79"/>
        <v>-1.2587938505501742E-5</v>
      </c>
      <c r="GV43" s="40">
        <f t="shared" si="80"/>
        <v>-3.7863976937118887E-6</v>
      </c>
      <c r="GW43" s="40">
        <f t="shared" si="81"/>
        <v>-6.2396743661012646E-6</v>
      </c>
      <c r="GX43" s="40">
        <f t="shared" si="82"/>
        <v>-1.4099992974746635E-7</v>
      </c>
      <c r="GY43" s="40">
        <f t="shared" si="83"/>
        <v>-4.3360176760840642E-7</v>
      </c>
      <c r="GZ43" s="40">
        <f t="shared" si="84"/>
        <v>3.3257013651735433E-5</v>
      </c>
      <c r="HA43" s="40">
        <f t="shared" si="85"/>
        <v>-1.3065265959811128E-7</v>
      </c>
      <c r="HB43" s="40">
        <f t="shared" si="86"/>
        <v>-2.8240073537629328E-7</v>
      </c>
      <c r="HC43" s="40">
        <f t="shared" si="87"/>
        <v>-1.6213949774399086E-7</v>
      </c>
      <c r="HD43" s="40">
        <f t="shared" si="88"/>
        <v>0</v>
      </c>
      <c r="HE43" s="40">
        <f t="shared" si="89"/>
        <v>-2.3418417918014429E-6</v>
      </c>
      <c r="HF43" s="40">
        <f t="shared" si="90"/>
        <v>1.3112026200128328E-7</v>
      </c>
      <c r="HG43" s="40">
        <f t="shared" si="91"/>
        <v>-8.1167730621280882E-7</v>
      </c>
      <c r="HH43" s="40">
        <f t="shared" si="92"/>
        <v>-7.9810113345030209E-4</v>
      </c>
      <c r="HI43" s="40">
        <f t="shared" si="93"/>
        <v>0</v>
      </c>
      <c r="HJ43" s="40">
        <f t="shared" si="94"/>
        <v>-3.9011005032958514E-7</v>
      </c>
      <c r="HK43" s="40">
        <f t="shared" si="95"/>
        <v>0</v>
      </c>
      <c r="HL43" s="40">
        <f t="shared" si="96"/>
        <v>0</v>
      </c>
      <c r="HM43" s="40">
        <f t="shared" si="97"/>
        <v>-5.6364642420306635E-7</v>
      </c>
      <c r="HN43" s="40">
        <f t="shared" si="98"/>
        <v>0</v>
      </c>
      <c r="HO43" s="40">
        <f t="shared" si="99"/>
        <v>0</v>
      </c>
      <c r="HP43" s="40">
        <f t="shared" si="100"/>
        <v>0</v>
      </c>
      <c r="HQ43" s="40">
        <f t="shared" si="101"/>
        <v>0</v>
      </c>
      <c r="HR43" s="40">
        <f t="shared" si="102"/>
        <v>0</v>
      </c>
      <c r="HS43" s="40">
        <f t="shared" si="103"/>
        <v>0</v>
      </c>
      <c r="HT43" s="40">
        <f t="shared" si="104"/>
        <v>0</v>
      </c>
      <c r="HU43" s="40">
        <f t="shared" si="105"/>
        <v>1.919865487867379E-7</v>
      </c>
      <c r="HV43" s="40">
        <f t="shared" si="106"/>
        <v>6.7810474456814202E-7</v>
      </c>
      <c r="HW43" s="40">
        <f t="shared" si="107"/>
        <v>-8.2885742925189613E-7</v>
      </c>
      <c r="HX43" s="40">
        <f t="shared" si="108"/>
        <v>0</v>
      </c>
      <c r="HY43" s="40">
        <f t="shared" si="109"/>
        <v>-6.2079459979796031E-6</v>
      </c>
      <c r="HZ43" s="40">
        <f t="shared" si="110"/>
        <v>0</v>
      </c>
      <c r="IA43" s="40">
        <f t="shared" si="111"/>
        <v>0</v>
      </c>
      <c r="IB43" s="40">
        <f t="shared" si="112"/>
        <v>0</v>
      </c>
      <c r="IC43" s="40">
        <f t="shared" si="113"/>
        <v>0</v>
      </c>
    </row>
    <row r="44" spans="1:237" x14ac:dyDescent="0.25">
      <c r="A44" s="17" t="s">
        <v>214</v>
      </c>
      <c r="B44" s="15">
        <v>118454.22100000001</v>
      </c>
      <c r="C44" s="15">
        <v>1810.7898</v>
      </c>
      <c r="D44" s="15">
        <v>93582.287499999904</v>
      </c>
      <c r="E44" s="15">
        <v>14799.164699999899</v>
      </c>
      <c r="F44" s="15">
        <v>12483.2093249999</v>
      </c>
      <c r="G44" s="15">
        <v>129257.74229999899</v>
      </c>
      <c r="H44" s="15">
        <v>2829.6027999999901</v>
      </c>
      <c r="I44" s="17">
        <v>28.342036859999901</v>
      </c>
      <c r="J44" s="17">
        <v>11.0650246899999</v>
      </c>
      <c r="K44" s="17">
        <v>0.36049999999999999</v>
      </c>
      <c r="L44" s="17">
        <v>1.2026651899999901</v>
      </c>
      <c r="M44" s="17">
        <v>25.381575009999899</v>
      </c>
      <c r="N44" s="17">
        <v>0.48654486999999902</v>
      </c>
      <c r="O44" s="17">
        <v>7.1999999999999998E-3</v>
      </c>
      <c r="P44" s="17">
        <v>0.56968293999999997</v>
      </c>
      <c r="Q44" s="17">
        <v>2.891941E-2</v>
      </c>
      <c r="R44" s="17">
        <v>0.43479432999999901</v>
      </c>
      <c r="S44" s="17">
        <v>0.76749999999999996</v>
      </c>
      <c r="T44" s="17">
        <v>0.47000259999999999</v>
      </c>
      <c r="U44" s="17">
        <v>0.10613717</v>
      </c>
      <c r="V44" s="17">
        <v>1.928001E-2</v>
      </c>
      <c r="Y44" s="17">
        <v>1.5E-3</v>
      </c>
      <c r="Z44" s="17">
        <v>257.62474230999999</v>
      </c>
      <c r="AA44" s="17">
        <v>241.4263</v>
      </c>
      <c r="AB44" s="17">
        <v>0.74879999999999902</v>
      </c>
      <c r="AC44" s="17">
        <v>1.2685233899999899</v>
      </c>
      <c r="AD44" s="17">
        <v>5.2050955699999903</v>
      </c>
      <c r="AE44" s="17">
        <v>5.9622716999999996</v>
      </c>
      <c r="AF44" s="17">
        <v>0.2</v>
      </c>
      <c r="AG44" s="17">
        <v>3.5256178</v>
      </c>
      <c r="AH44" s="17">
        <v>4.82935803999999</v>
      </c>
      <c r="AI44" s="17">
        <v>0.18752062999999999</v>
      </c>
      <c r="AJ44" s="17">
        <v>2.1207429999999999E-2</v>
      </c>
      <c r="AL44" s="17">
        <v>66.896835940000003</v>
      </c>
      <c r="AN44" s="17">
        <v>1.156799E-2</v>
      </c>
      <c r="AO44" s="17">
        <v>29.076981019999899</v>
      </c>
      <c r="AP44" s="17">
        <v>2.54891599999999E-2</v>
      </c>
      <c r="AR44" s="17">
        <v>2.0000000000000001E-4</v>
      </c>
      <c r="AT44" s="17">
        <v>6.9999999999999997E-7</v>
      </c>
      <c r="AU44" s="17">
        <v>6.9400000000000006E-5</v>
      </c>
      <c r="AV44" s="17">
        <v>2.1180000000000001E-5</v>
      </c>
      <c r="AW44" s="17">
        <v>0.19316233999999999</v>
      </c>
      <c r="AX44" s="17">
        <v>16.66333856</v>
      </c>
      <c r="AY44" s="17">
        <v>203.04150089999999</v>
      </c>
      <c r="AZ44" s="17">
        <v>5.00118113</v>
      </c>
      <c r="BA44" s="17">
        <v>1.1034269999999999</v>
      </c>
      <c r="BD44" s="17">
        <v>2.7826</v>
      </c>
      <c r="BE44" s="17">
        <v>9.4631000000000001E-4</v>
      </c>
      <c r="BG44" s="17" t="s">
        <v>214</v>
      </c>
      <c r="BH44" s="17">
        <v>0.41478645250836299</v>
      </c>
      <c r="BI44" s="17">
        <v>0.83428850321221704</v>
      </c>
      <c r="BJ44" s="17">
        <v>0</v>
      </c>
      <c r="BK44" s="17">
        <v>11.0650245314357</v>
      </c>
      <c r="BL44" s="17">
        <v>0.36050001716409003</v>
      </c>
      <c r="BM44" s="17">
        <v>28.342031275342499</v>
      </c>
      <c r="BN44" s="17">
        <v>28.342031275342499</v>
      </c>
      <c r="BO44" s="17">
        <v>0.59879531190661195</v>
      </c>
      <c r="BP44" s="17">
        <v>0.335031840950412</v>
      </c>
      <c r="BQ44" s="17">
        <v>0.49309243435073302</v>
      </c>
      <c r="BR44" s="17">
        <v>0.70957228951870799</v>
      </c>
      <c r="BS44" s="17">
        <v>25.381571150311999</v>
      </c>
      <c r="BT44" s="17">
        <v>9.4630475565376702E-4</v>
      </c>
      <c r="BU44" s="17">
        <v>0.155694299099917</v>
      </c>
      <c r="BV44" s="17">
        <v>0.33085046580173699</v>
      </c>
      <c r="BW44" s="17">
        <v>1.4999997222837601E-3</v>
      </c>
      <c r="BX44" s="17">
        <v>7.1998684822346002E-3</v>
      </c>
      <c r="BY44" s="17">
        <v>0.13672385044027799</v>
      </c>
      <c r="BZ44" s="17">
        <v>0.43295888617550898</v>
      </c>
      <c r="CA44" s="17">
        <v>2.8919217375692901E-2</v>
      </c>
      <c r="CB44" s="17">
        <v>2.7826023840462502</v>
      </c>
      <c r="CC44" s="17">
        <v>5111.8185204144702</v>
      </c>
      <c r="CD44" s="17">
        <v>0.43479292830181199</v>
      </c>
      <c r="CE44" s="17">
        <v>0.13630076323349199</v>
      </c>
      <c r="CF44" s="17">
        <v>0.33370168639709902</v>
      </c>
      <c r="CG44" s="17">
        <v>0.76749907117952898</v>
      </c>
      <c r="CH44" s="17">
        <v>0.10613740011752799</v>
      </c>
      <c r="CI44" s="17">
        <v>5.9622696811904596</v>
      </c>
      <c r="CJ44" s="17">
        <v>1.9280474403900801E-2</v>
      </c>
      <c r="CK44" s="17">
        <v>0</v>
      </c>
      <c r="CL44" s="17">
        <v>0.18751840116101101</v>
      </c>
      <c r="CM44" s="17">
        <v>1.15673975309611E-2</v>
      </c>
      <c r="CN44" s="17">
        <v>118454.187421177</v>
      </c>
      <c r="CO44" s="17">
        <v>0</v>
      </c>
      <c r="CP44" s="17">
        <v>0</v>
      </c>
      <c r="CQ44" s="17">
        <v>23.567783865933801</v>
      </c>
      <c r="CR44" s="17">
        <v>249.16429833920901</v>
      </c>
      <c r="CS44" s="17">
        <v>8.39365367511407</v>
      </c>
      <c r="CT44" s="17">
        <v>16.663333073140301</v>
      </c>
      <c r="CU44" s="17">
        <v>4.3494277349252997</v>
      </c>
      <c r="CV44" s="17">
        <v>0</v>
      </c>
      <c r="CW44" s="17">
        <v>0.238567267095465</v>
      </c>
      <c r="CX44" s="17">
        <v>257.62464768056901</v>
      </c>
      <c r="CY44" s="17">
        <v>257.62464768056901</v>
      </c>
      <c r="CZ44" s="17">
        <v>1.16473307151242E-2</v>
      </c>
      <c r="DA44" s="17">
        <v>0</v>
      </c>
      <c r="DB44" s="17">
        <v>241.42619957284199</v>
      </c>
      <c r="DC44" s="17">
        <v>203.04143904979401</v>
      </c>
      <c r="DD44" s="17">
        <v>0.14976756160618801</v>
      </c>
      <c r="DE44" s="17">
        <v>0.57767783196387001</v>
      </c>
      <c r="DF44" s="17">
        <v>0</v>
      </c>
      <c r="DG44" s="17">
        <v>5.8956031860247897</v>
      </c>
      <c r="DH44" s="17">
        <v>0.227140275059111</v>
      </c>
      <c r="DI44" s="17">
        <v>5.6764240759481204E-3</v>
      </c>
      <c r="DJ44" s="17">
        <v>3.2586414421285701</v>
      </c>
      <c r="DK44" s="17">
        <v>0.54525831237950395</v>
      </c>
      <c r="DL44" s="17">
        <v>0.329815730685527</v>
      </c>
      <c r="DM44" s="17">
        <v>0.93870659316352201</v>
      </c>
      <c r="DN44" s="17">
        <v>1.7176805107139299</v>
      </c>
      <c r="DO44" s="17">
        <v>3.48741208355032</v>
      </c>
      <c r="DP44" s="17">
        <v>0.25684598554186799</v>
      </c>
      <c r="DQ44" s="17">
        <v>5.0011796381837197</v>
      </c>
      <c r="DR44" s="17">
        <v>2.36794656178176E-4</v>
      </c>
      <c r="DS44" s="17">
        <v>3.6945843676133401</v>
      </c>
      <c r="DT44" s="17">
        <v>1810.7890800305699</v>
      </c>
      <c r="DU44" s="17">
        <v>0</v>
      </c>
      <c r="DV44" s="17">
        <v>1.980036452929</v>
      </c>
      <c r="DW44" s="17">
        <v>2.8493212219244102</v>
      </c>
      <c r="DX44" s="17">
        <v>1931.24216360285</v>
      </c>
      <c r="DY44" s="17">
        <v>84224.030605280903</v>
      </c>
      <c r="DZ44" s="17">
        <v>9358.2260633778897</v>
      </c>
      <c r="EA44" s="17">
        <v>93582.256668658796</v>
      </c>
      <c r="EB44" s="17">
        <v>3.39143320818796E-3</v>
      </c>
      <c r="EC44" s="17">
        <v>42.337952929037002</v>
      </c>
      <c r="ED44" s="17">
        <v>0.22639356971866201</v>
      </c>
      <c r="EE44" s="17">
        <v>2.5489733216602001E-2</v>
      </c>
      <c r="EF44" s="17">
        <v>0</v>
      </c>
      <c r="EG44" s="17">
        <v>1.99999127110787E-4</v>
      </c>
      <c r="EH44" s="17">
        <v>0</v>
      </c>
      <c r="EI44" s="5">
        <v>6.9996505674145998E-7</v>
      </c>
      <c r="EJ44" s="5">
        <v>6.9397400623775704E-5</v>
      </c>
      <c r="EK44" s="5">
        <v>2.1179850359681899E-5</v>
      </c>
      <c r="EL44" s="17">
        <v>0.193161679504013</v>
      </c>
      <c r="EM44" s="17">
        <v>387.86319590327599</v>
      </c>
      <c r="EN44" s="17">
        <v>697.84758146720503</v>
      </c>
      <c r="EO44" s="17">
        <v>730.50084927379601</v>
      </c>
      <c r="EP44" s="17">
        <v>145.75715972702801</v>
      </c>
      <c r="EQ44" s="17">
        <v>620.76234141807299</v>
      </c>
      <c r="ER44" s="17">
        <v>285.40117643236601</v>
      </c>
      <c r="ES44" s="17">
        <v>0.66617695288171497</v>
      </c>
      <c r="ET44" s="17">
        <v>2.1373718310557999E-2</v>
      </c>
      <c r="EU44" s="17">
        <v>59.898242164958504</v>
      </c>
      <c r="EV44" s="17">
        <v>14799.1608177903</v>
      </c>
      <c r="EW44" s="17">
        <v>12483.205989027099</v>
      </c>
      <c r="EX44" s="17">
        <v>2315.9548287632301</v>
      </c>
      <c r="EY44" s="17">
        <v>38.487448066314997</v>
      </c>
      <c r="EZ44" s="17">
        <v>2.0046654970485598</v>
      </c>
      <c r="FA44" s="17">
        <v>2967.30538744043</v>
      </c>
      <c r="FB44" s="17">
        <v>7.7153947959236504</v>
      </c>
      <c r="FC44" s="17">
        <v>1417.65311269018</v>
      </c>
      <c r="FD44" s="17">
        <v>260.545532908452</v>
      </c>
      <c r="FE44" s="17">
        <v>140.270060292024</v>
      </c>
      <c r="FF44" s="17">
        <v>3549.5315101712199</v>
      </c>
      <c r="FG44" s="17">
        <v>2.1188673565429202E-2</v>
      </c>
      <c r="FH44" s="17">
        <v>130.73302428464601</v>
      </c>
      <c r="FI44" s="17">
        <v>688.64788056975704</v>
      </c>
      <c r="FJ44" s="17">
        <v>1139.28319140703</v>
      </c>
      <c r="FK44" s="17">
        <v>40.912663316373703</v>
      </c>
      <c r="FL44" s="17">
        <v>0</v>
      </c>
      <c r="FM44" s="17">
        <v>129257.68596639601</v>
      </c>
      <c r="FN44" s="17">
        <v>1.8272342423905099</v>
      </c>
      <c r="FO44" s="17">
        <v>1.1034063009494499</v>
      </c>
      <c r="FP44" s="17">
        <v>3073.06511233739</v>
      </c>
      <c r="FQ44" s="17">
        <v>3.9749541189878598E-2</v>
      </c>
      <c r="FR44" s="17">
        <v>132.47503205705701</v>
      </c>
      <c r="FS44" s="17">
        <v>66.896803439175898</v>
      </c>
      <c r="FT44" s="17">
        <v>1.35884265763653</v>
      </c>
      <c r="FU44" s="17">
        <v>2829.6019656547001</v>
      </c>
      <c r="FV44" s="17">
        <v>29.0769739893496</v>
      </c>
      <c r="FW44" s="17">
        <v>302.32299806060502</v>
      </c>
      <c r="FY44" s="26">
        <f t="shared" si="57"/>
        <v>0.68251371996626675</v>
      </c>
      <c r="FZ44" s="40">
        <f t="shared" si="58"/>
        <v>-2.8347510723510202E-7</v>
      </c>
      <c r="GA44" s="40">
        <f t="shared" si="59"/>
        <v>-3.9759967173729838E-7</v>
      </c>
      <c r="GB44" s="40">
        <f t="shared" si="60"/>
        <v>-3.2945701511989234E-7</v>
      </c>
      <c r="GC44" s="40">
        <f t="shared" si="61"/>
        <v>-2.6232626490037463E-7</v>
      </c>
      <c r="GD44" s="40">
        <f t="shared" si="62"/>
        <v>-2.6723679092149948E-7</v>
      </c>
      <c r="GE44" s="40">
        <f t="shared" si="63"/>
        <v>-4.358238198019461E-7</v>
      </c>
      <c r="GF44" s="40">
        <f t="shared" si="64"/>
        <v>-2.948630422824694E-7</v>
      </c>
      <c r="GG44" s="40">
        <f t="shared" si="65"/>
        <v>-1.9704502640372424E-7</v>
      </c>
      <c r="GH44" s="40">
        <f t="shared" si="66"/>
        <v>-1.4330216554843053E-8</v>
      </c>
      <c r="GI44" s="40">
        <f t="shared" si="67"/>
        <v>4.7611900244542453E-8</v>
      </c>
      <c r="GJ44" s="40">
        <f t="shared" si="68"/>
        <v>-3.8758130934871385E-7</v>
      </c>
      <c r="GK44" s="40">
        <f t="shared" si="69"/>
        <v>-1.5206652460777931E-7</v>
      </c>
      <c r="GL44" s="40">
        <f t="shared" si="70"/>
        <v>-2.1600956357182598E-7</v>
      </c>
      <c r="GM44" s="40">
        <f t="shared" si="71"/>
        <v>-1.8266356305495526E-5</v>
      </c>
      <c r="GN44" s="40">
        <f t="shared" si="72"/>
        <v>-3.5701299573176712E-7</v>
      </c>
      <c r="GO44" s="40">
        <f t="shared" si="73"/>
        <v>-6.6607274179738332E-6</v>
      </c>
      <c r="GP44" s="40">
        <f t="shared" si="74"/>
        <v>-3.2238189192121873E-6</v>
      </c>
      <c r="GQ44" s="40">
        <f t="shared" si="75"/>
        <v>-1.2101895387362673E-6</v>
      </c>
      <c r="GR44" s="40">
        <f t="shared" si="76"/>
        <v>-3.1993314288036824E-7</v>
      </c>
      <c r="GS44" s="40">
        <f t="shared" si="77"/>
        <v>2.1681144126151134E-6</v>
      </c>
      <c r="GT44" s="40">
        <f t="shared" si="78"/>
        <v>2.4087326759702167E-5</v>
      </c>
      <c r="GU44" s="40">
        <f t="shared" si="79"/>
        <v>0</v>
      </c>
      <c r="GV44" s="40">
        <f t="shared" si="80"/>
        <v>0</v>
      </c>
      <c r="GW44" s="40">
        <f t="shared" si="81"/>
        <v>-1.8514415998580058E-7</v>
      </c>
      <c r="GX44" s="40">
        <f t="shared" si="82"/>
        <v>-3.6731499516352213E-7</v>
      </c>
      <c r="GY44" s="40">
        <f t="shared" si="83"/>
        <v>-4.1597439054054215E-7</v>
      </c>
      <c r="GZ44" s="40">
        <f t="shared" si="84"/>
        <v>2.5523344841058157E-5</v>
      </c>
      <c r="HA44" s="40">
        <f t="shared" si="85"/>
        <v>-8.4046612720711278E-7</v>
      </c>
      <c r="HB44" s="40">
        <f t="shared" si="86"/>
        <v>-5.7169665772048719E-7</v>
      </c>
      <c r="HC44" s="40">
        <f t="shared" si="87"/>
        <v>-3.3859737388068448E-7</v>
      </c>
      <c r="HD44" s="40">
        <f t="shared" si="88"/>
        <v>0.28422992770933991</v>
      </c>
      <c r="HE44" s="40">
        <f t="shared" si="89"/>
        <v>4.7925378528931882E-2</v>
      </c>
      <c r="HF44" s="40">
        <f t="shared" si="90"/>
        <v>-7.5609755295651409E-8</v>
      </c>
      <c r="HG44" s="40">
        <f t="shared" si="91"/>
        <v>-1.1885833515930524E-5</v>
      </c>
      <c r="HH44" s="40">
        <f t="shared" si="92"/>
        <v>-8.8442751294229109E-4</v>
      </c>
      <c r="HI44" s="40">
        <f t="shared" si="93"/>
        <v>0</v>
      </c>
      <c r="HJ44" s="40">
        <f t="shared" si="94"/>
        <v>-4.8583499724914349E-7</v>
      </c>
      <c r="HK44" s="40">
        <f t="shared" si="95"/>
        <v>0</v>
      </c>
      <c r="HL44" s="40">
        <f t="shared" si="96"/>
        <v>-5.121624749851799E-5</v>
      </c>
      <c r="HM44" s="40">
        <f t="shared" si="97"/>
        <v>-2.4179436969587078E-7</v>
      </c>
      <c r="HN44" s="40">
        <f t="shared" si="98"/>
        <v>2.2488642313088424E-5</v>
      </c>
      <c r="HO44" s="40">
        <f t="shared" si="99"/>
        <v>0</v>
      </c>
      <c r="HP44" s="40">
        <f t="shared" si="100"/>
        <v>-4.3644460650236507E-6</v>
      </c>
      <c r="HQ44" s="40">
        <f t="shared" si="101"/>
        <v>0</v>
      </c>
      <c r="HR44" s="40">
        <f t="shared" si="102"/>
        <v>-4.9918940771415114E-5</v>
      </c>
      <c r="HS44" s="40">
        <f t="shared" si="103"/>
        <v>-3.7454988822807548E-5</v>
      </c>
      <c r="HT44" s="40">
        <f t="shared" si="104"/>
        <v>-7.0651708263172481E-6</v>
      </c>
      <c r="HU44" s="40">
        <f t="shared" si="105"/>
        <v>-3.4193828206219799E-6</v>
      </c>
      <c r="HV44" s="40">
        <f t="shared" si="106"/>
        <v>-3.2927733414744801E-7</v>
      </c>
      <c r="HW44" s="40">
        <f t="shared" si="107"/>
        <v>-3.0461854205500467E-7</v>
      </c>
      <c r="HX44" s="40">
        <f t="shared" si="108"/>
        <v>-2.9829279154416834E-7</v>
      </c>
      <c r="HY44" s="40">
        <f t="shared" si="109"/>
        <v>-1.875887625553981E-5</v>
      </c>
      <c r="HZ44" s="40">
        <f t="shared" si="110"/>
        <v>0</v>
      </c>
      <c r="IA44" s="40">
        <f t="shared" si="111"/>
        <v>0</v>
      </c>
      <c r="IB44" s="40">
        <f t="shared" si="112"/>
        <v>8.5676929856691027E-7</v>
      </c>
      <c r="IC44" s="40">
        <f t="shared" si="113"/>
        <v>-5.5418903245194509E-6</v>
      </c>
    </row>
    <row r="45" spans="1:237" x14ac:dyDescent="0.25">
      <c r="A45" s="17" t="s">
        <v>215</v>
      </c>
      <c r="B45" s="15">
        <v>11862.726042009899</v>
      </c>
      <c r="C45" s="15">
        <v>290.77311615999997</v>
      </c>
      <c r="D45" s="15">
        <v>23395.824303000001</v>
      </c>
      <c r="E45" s="15">
        <v>1593.7524222</v>
      </c>
      <c r="F45" s="15">
        <v>1368.44538743</v>
      </c>
      <c r="G45" s="15">
        <v>7849.9267752599999</v>
      </c>
      <c r="H45" s="15">
        <v>359.32891942999902</v>
      </c>
      <c r="I45" s="17">
        <v>1.6507921000000001</v>
      </c>
      <c r="J45" s="17">
        <v>0.57145307000000001</v>
      </c>
      <c r="L45" s="17">
        <v>0.10372317</v>
      </c>
      <c r="M45" s="17">
        <v>0.92377178000000004</v>
      </c>
      <c r="N45" s="17">
        <v>7.1903299999999896E-3</v>
      </c>
      <c r="O45" s="17">
        <v>6.0836299999999996E-3</v>
      </c>
      <c r="P45" s="17">
        <v>4.6900169999999998E-2</v>
      </c>
      <c r="R45" s="17">
        <v>8.1778000000000003E-2</v>
      </c>
      <c r="T45" s="17">
        <v>4.078159E-2</v>
      </c>
      <c r="U45" s="17">
        <v>5.5320000000000001E-2</v>
      </c>
      <c r="Y45" s="17">
        <v>5.4629300000000004E-3</v>
      </c>
      <c r="Z45" s="17">
        <v>22.882093090000001</v>
      </c>
      <c r="AA45" s="17">
        <v>13.758554500000001</v>
      </c>
      <c r="AB45" s="17">
        <v>3.14285E-3</v>
      </c>
      <c r="AC45" s="17">
        <v>0.13934837</v>
      </c>
      <c r="AD45" s="17">
        <v>2.1736344399999998</v>
      </c>
      <c r="AE45" s="17">
        <v>1.4424910499999899</v>
      </c>
      <c r="AF45" s="17">
        <v>2.2879549999999901E-2</v>
      </c>
      <c r="AG45" s="17">
        <v>6.6463219999999906E-2</v>
      </c>
      <c r="AH45" s="17">
        <v>0.33696851999999999</v>
      </c>
      <c r="AI45" s="17">
        <v>6.1199999999999997E-2</v>
      </c>
      <c r="AL45" s="17">
        <v>4.8348137800000002</v>
      </c>
      <c r="AM45" s="17">
        <v>1.8917000000000001E-4</v>
      </c>
      <c r="AO45" s="17">
        <v>2.4063140999999999</v>
      </c>
      <c r="AP45" s="17">
        <v>3.7360000000000001E-5</v>
      </c>
      <c r="AQ45" s="5"/>
      <c r="AT45" s="5"/>
      <c r="AU45" s="5">
        <v>8.8999999999999995E-7</v>
      </c>
      <c r="AV45" s="5">
        <v>9.8999999999999899E-7</v>
      </c>
      <c r="AW45" s="17">
        <v>7.7750089999999994E-2</v>
      </c>
      <c r="AX45" s="17">
        <v>1.2978736900000001</v>
      </c>
      <c r="AY45" s="17">
        <v>1.85963082999999</v>
      </c>
      <c r="AZ45" s="17">
        <v>2.2536669999999899</v>
      </c>
      <c r="BA45" s="17">
        <v>3.3779999999999998E-2</v>
      </c>
      <c r="BE45" s="5">
        <v>4.0999999999999899E-7</v>
      </c>
      <c r="BG45" s="17" t="s">
        <v>215</v>
      </c>
      <c r="BH45" s="17">
        <v>0</v>
      </c>
      <c r="BI45" s="17">
        <v>0</v>
      </c>
      <c r="BJ45" s="17">
        <v>0</v>
      </c>
      <c r="BK45" s="17">
        <v>0.57145284815689001</v>
      </c>
      <c r="BL45" s="17">
        <v>0</v>
      </c>
      <c r="BM45" s="17">
        <v>1.6507919489373399</v>
      </c>
      <c r="BN45" s="17">
        <v>1.6507919489373399</v>
      </c>
      <c r="BO45" s="17">
        <v>4.2591210172125797E-3</v>
      </c>
      <c r="BP45" s="17">
        <v>0</v>
      </c>
      <c r="BQ45" s="17">
        <v>4.2526489982613602E-2</v>
      </c>
      <c r="BR45" s="17">
        <v>6.1196588960531699E-2</v>
      </c>
      <c r="BS45" s="17">
        <v>0.92377185115965299</v>
      </c>
      <c r="BT45" s="5">
        <v>4.0999986464238198E-7</v>
      </c>
      <c r="BU45" s="17">
        <v>2.3009059039776798E-3</v>
      </c>
      <c r="BV45" s="17">
        <v>4.8894258028957596E-3</v>
      </c>
      <c r="BW45" s="17">
        <v>5.4629122381295902E-3</v>
      </c>
      <c r="BX45" s="17">
        <v>6.0836094827331202E-3</v>
      </c>
      <c r="BY45" s="17">
        <v>1.1256037145668101E-2</v>
      </c>
      <c r="BZ45" s="17">
        <v>3.5644111030485502E-2</v>
      </c>
      <c r="CA45" s="17">
        <v>0</v>
      </c>
      <c r="CB45" s="17">
        <v>0</v>
      </c>
      <c r="CC45" s="17">
        <v>218.48295404571499</v>
      </c>
      <c r="CD45" s="17">
        <v>8.1778052726545494E-2</v>
      </c>
      <c r="CE45" s="17">
        <v>1.18266469982275E-2</v>
      </c>
      <c r="CF45" s="17">
        <v>2.8954912381840801E-2</v>
      </c>
      <c r="CG45" s="17">
        <v>0</v>
      </c>
      <c r="CH45" s="17">
        <v>5.5319935741183497E-2</v>
      </c>
      <c r="CI45" s="17">
        <v>1.4424910601893199</v>
      </c>
      <c r="CJ45" s="17">
        <v>0</v>
      </c>
      <c r="CK45" s="17">
        <v>1.8917062214950599E-4</v>
      </c>
      <c r="CL45" s="17">
        <v>6.1199973842601001E-2</v>
      </c>
      <c r="CM45" s="17">
        <v>0</v>
      </c>
      <c r="CN45" s="17">
        <v>11862.722702806101</v>
      </c>
      <c r="CO45" s="17">
        <v>0</v>
      </c>
      <c r="CP45" s="17">
        <v>0</v>
      </c>
      <c r="CQ45" s="17">
        <v>0.35265164613009498</v>
      </c>
      <c r="CR45" s="17">
        <v>11.7060233407498</v>
      </c>
      <c r="CS45" s="17">
        <v>0.169050278890365</v>
      </c>
      <c r="CT45" s="17">
        <v>1.2978733982964401</v>
      </c>
      <c r="CU45" s="17">
        <v>0</v>
      </c>
      <c r="CV45" s="17">
        <v>0</v>
      </c>
      <c r="CW45" s="17">
        <v>0</v>
      </c>
      <c r="CX45" s="17">
        <v>22.882078873354001</v>
      </c>
      <c r="CY45" s="17">
        <v>22.882078873354001</v>
      </c>
      <c r="CZ45" s="17">
        <v>0</v>
      </c>
      <c r="DA45" s="17">
        <v>0</v>
      </c>
      <c r="DB45" s="17">
        <v>13.758559590389799</v>
      </c>
      <c r="DC45" s="17">
        <v>1.8596310228120001</v>
      </c>
      <c r="DD45" s="17">
        <v>1.0642728738437001E-3</v>
      </c>
      <c r="DE45" s="17">
        <v>1.8612706067570499E-3</v>
      </c>
      <c r="DF45" s="17">
        <v>0</v>
      </c>
      <c r="DG45" s="17">
        <v>2.3506356792524099</v>
      </c>
      <c r="DH45" s="17">
        <v>0</v>
      </c>
      <c r="DI45" s="17">
        <v>0</v>
      </c>
      <c r="DJ45" s="17">
        <v>2.1997210223261999E-3</v>
      </c>
      <c r="DK45" s="17">
        <v>0</v>
      </c>
      <c r="DL45" s="17">
        <v>3.6230565495843699E-2</v>
      </c>
      <c r="DM45" s="17">
        <v>0.103117889917526</v>
      </c>
      <c r="DN45" s="17">
        <v>0.71730014489387095</v>
      </c>
      <c r="DO45" s="17">
        <v>1.4563346892351301</v>
      </c>
      <c r="DP45" s="17">
        <v>2.2879637384983199E-2</v>
      </c>
      <c r="DQ45" s="17">
        <v>2.25366668942707</v>
      </c>
      <c r="DR45" s="17">
        <v>0</v>
      </c>
      <c r="DS45" s="17">
        <v>7.0662661935412693E-2</v>
      </c>
      <c r="DT45" s="17">
        <v>290.77302748832898</v>
      </c>
      <c r="DU45" s="17">
        <v>0</v>
      </c>
      <c r="DV45" s="17">
        <v>0.13815705901957101</v>
      </c>
      <c r="DW45" s="17">
        <v>0.19881137076194999</v>
      </c>
      <c r="DX45" s="17">
        <v>318.03604550856699</v>
      </c>
      <c r="DY45" s="17">
        <v>21056.235139587101</v>
      </c>
      <c r="DZ45" s="17">
        <v>2339.5814749464898</v>
      </c>
      <c r="EA45" s="17">
        <v>23395.8166145336</v>
      </c>
      <c r="EB45" s="17">
        <v>0</v>
      </c>
      <c r="EC45" s="17">
        <v>8.0815509512564105</v>
      </c>
      <c r="ED45" s="17">
        <v>0</v>
      </c>
      <c r="EE45" s="5">
        <v>3.73601508600781E-5</v>
      </c>
      <c r="EF45" s="17">
        <v>0</v>
      </c>
      <c r="EG45" s="17">
        <v>0</v>
      </c>
      <c r="EH45" s="17">
        <v>0</v>
      </c>
      <c r="EI45" s="17">
        <v>0</v>
      </c>
      <c r="EJ45" s="5">
        <v>8.89999155629777E-7</v>
      </c>
      <c r="EK45" s="5">
        <v>9.9000005952479297E-7</v>
      </c>
      <c r="EL45" s="17">
        <v>7.7750146376497797E-2</v>
      </c>
      <c r="EM45" s="17">
        <v>73.895289954864694</v>
      </c>
      <c r="EN45" s="17">
        <v>84.653667902831501</v>
      </c>
      <c r="EO45" s="17">
        <v>43.687061051730197</v>
      </c>
      <c r="EP45" s="17">
        <v>4.9854494720296296</v>
      </c>
      <c r="EQ45" s="17">
        <v>62.521844032650399</v>
      </c>
      <c r="ER45" s="17">
        <v>37.913518444528599</v>
      </c>
      <c r="ES45" s="17">
        <v>0</v>
      </c>
      <c r="ET45" s="17">
        <v>2.17306296951559E-4</v>
      </c>
      <c r="EU45" s="17">
        <v>6.2205810241554396</v>
      </c>
      <c r="EV45" s="17">
        <v>1593.75196405423</v>
      </c>
      <c r="EW45" s="17">
        <v>1368.44498716609</v>
      </c>
      <c r="EX45" s="17">
        <v>225.306976888132</v>
      </c>
      <c r="EY45" s="17">
        <v>0</v>
      </c>
      <c r="EZ45" s="17">
        <v>0.34534563843096999</v>
      </c>
      <c r="FA45" s="17">
        <v>715.92625087311899</v>
      </c>
      <c r="FB45" s="17">
        <v>0</v>
      </c>
      <c r="FC45" s="17">
        <v>42.922958762898404</v>
      </c>
      <c r="FD45" s="17">
        <v>11.0553301144529</v>
      </c>
      <c r="FE45" s="17">
        <v>4.3517875355350801</v>
      </c>
      <c r="FF45" s="17">
        <v>107.318680508</v>
      </c>
      <c r="FG45" s="17">
        <v>0</v>
      </c>
      <c r="FH45" s="17">
        <v>6.67763849743314</v>
      </c>
      <c r="FI45" s="17">
        <v>113.503244373055</v>
      </c>
      <c r="FJ45" s="17">
        <v>138.541322651223</v>
      </c>
      <c r="FK45" s="17">
        <v>5.2563227294233199</v>
      </c>
      <c r="FL45" s="17">
        <v>0</v>
      </c>
      <c r="FM45" s="17">
        <v>7849.9234390309803</v>
      </c>
      <c r="FN45" s="17">
        <v>1.28690483039071E-2</v>
      </c>
      <c r="FO45" s="17">
        <v>3.3779902290491999E-2</v>
      </c>
      <c r="FP45" s="17">
        <v>156.63294060660101</v>
      </c>
      <c r="FQ45" s="17">
        <v>0</v>
      </c>
      <c r="FR45" s="17">
        <v>43.1920212494596</v>
      </c>
      <c r="FS45" s="17">
        <v>4.8348152800211999</v>
      </c>
      <c r="FT45" s="17">
        <v>0</v>
      </c>
      <c r="FU45" s="17">
        <v>359.32882692394497</v>
      </c>
      <c r="FV45" s="17">
        <v>2.4063133781341199</v>
      </c>
      <c r="FW45" s="17">
        <v>133.554462317489</v>
      </c>
      <c r="FY45" s="26">
        <f t="shared" si="57"/>
        <v>0.88508358272040899</v>
      </c>
      <c r="FZ45" s="40">
        <f t="shared" si="58"/>
        <v>-2.8148705337264052E-7</v>
      </c>
      <c r="GA45" s="40">
        <f t="shared" si="59"/>
        <v>-3.0495140735587317E-7</v>
      </c>
      <c r="GB45" s="40">
        <f t="shared" si="60"/>
        <v>-3.2862558299855127E-7</v>
      </c>
      <c r="GC45" s="40">
        <f t="shared" si="61"/>
        <v>-2.8746357561204981E-7</v>
      </c>
      <c r="GD45" s="40">
        <f t="shared" si="62"/>
        <v>-2.9249534815216949E-7</v>
      </c>
      <c r="GE45" s="40">
        <f t="shared" si="63"/>
        <v>-4.2500129174940174E-7</v>
      </c>
      <c r="GF45" s="40">
        <f t="shared" si="64"/>
        <v>-2.574411605724852E-7</v>
      </c>
      <c r="GG45" s="40">
        <f t="shared" si="65"/>
        <v>-9.1509197408098544E-8</v>
      </c>
      <c r="GH45" s="40">
        <f t="shared" si="66"/>
        <v>-3.8820879900633061E-7</v>
      </c>
      <c r="GI45" s="40">
        <f t="shared" si="67"/>
        <v>0</v>
      </c>
      <c r="GJ45" s="40">
        <f t="shared" si="68"/>
        <v>-8.778834535739437E-7</v>
      </c>
      <c r="GK45" s="40">
        <f t="shared" si="69"/>
        <v>7.7031637563019377E-8</v>
      </c>
      <c r="GL45" s="40">
        <f t="shared" si="70"/>
        <v>2.3738457760243051E-7</v>
      </c>
      <c r="GM45" s="40">
        <f t="shared" si="71"/>
        <v>-3.3725369359057541E-6</v>
      </c>
      <c r="GN45" s="40">
        <f t="shared" si="72"/>
        <v>-4.6532552860057588E-7</v>
      </c>
      <c r="GO45" s="40">
        <f t="shared" si="73"/>
        <v>0</v>
      </c>
      <c r="GP45" s="40">
        <f t="shared" si="74"/>
        <v>6.4475220096874606E-7</v>
      </c>
      <c r="GQ45" s="40">
        <f t="shared" si="75"/>
        <v>0</v>
      </c>
      <c r="GR45" s="40">
        <f t="shared" si="76"/>
        <v>-7.5082731434312135E-7</v>
      </c>
      <c r="GS45" s="40">
        <f t="shared" si="77"/>
        <v>-1.1615838124359953E-6</v>
      </c>
      <c r="GT45" s="40">
        <f t="shared" si="78"/>
        <v>0</v>
      </c>
      <c r="GU45" s="40">
        <f t="shared" si="79"/>
        <v>0</v>
      </c>
      <c r="GV45" s="40">
        <f t="shared" si="80"/>
        <v>0</v>
      </c>
      <c r="GW45" s="40">
        <f t="shared" si="81"/>
        <v>-3.2513450493114544E-6</v>
      </c>
      <c r="GX45" s="40">
        <f t="shared" si="82"/>
        <v>-6.2130006835293588E-7</v>
      </c>
      <c r="GY45" s="40">
        <f t="shared" si="83"/>
        <v>3.6997998580211932E-7</v>
      </c>
      <c r="GZ45" s="40">
        <f t="shared" si="84"/>
        <v>-7.0778971605313834E-8</v>
      </c>
      <c r="HA45" s="40">
        <f t="shared" si="85"/>
        <v>6.1294846656873036E-7</v>
      </c>
      <c r="HB45" s="40">
        <f t="shared" si="86"/>
        <v>1.8132257852673569E-7</v>
      </c>
      <c r="HC45" s="40">
        <f t="shared" si="87"/>
        <v>7.0637041709014235E-9</v>
      </c>
      <c r="HD45" s="40">
        <f t="shared" si="88"/>
        <v>3.8193488638553914E-6</v>
      </c>
      <c r="HE45" s="40">
        <f t="shared" si="89"/>
        <v>6.3184449014248675E-2</v>
      </c>
      <c r="HF45" s="40">
        <f t="shared" si="90"/>
        <v>-2.6773563008437191E-7</v>
      </c>
      <c r="HG45" s="40">
        <f t="shared" si="91"/>
        <v>-4.2740848033997862E-7</v>
      </c>
      <c r="HH45" s="40">
        <f t="shared" si="92"/>
        <v>0</v>
      </c>
      <c r="HI45" s="40">
        <f t="shared" si="93"/>
        <v>0</v>
      </c>
      <c r="HJ45" s="40">
        <f t="shared" si="94"/>
        <v>3.1025418308795288E-7</v>
      </c>
      <c r="HK45" s="40">
        <f t="shared" si="95"/>
        <v>3.2888381137893714E-6</v>
      </c>
      <c r="HL45" s="40">
        <f t="shared" si="96"/>
        <v>0</v>
      </c>
      <c r="HM45" s="40">
        <f t="shared" si="97"/>
        <v>-2.9998821847910399E-7</v>
      </c>
      <c r="HN45" s="40">
        <f t="shared" si="98"/>
        <v>4.0380106557445321E-6</v>
      </c>
      <c r="HO45" s="40">
        <f t="shared" si="99"/>
        <v>0</v>
      </c>
      <c r="HP45" s="40">
        <f t="shared" si="100"/>
        <v>0</v>
      </c>
      <c r="HQ45" s="40">
        <f t="shared" si="101"/>
        <v>0</v>
      </c>
      <c r="HR45" s="40">
        <f t="shared" si="102"/>
        <v>0</v>
      </c>
      <c r="HS45" s="40">
        <f t="shared" si="103"/>
        <v>-9.4873058758611378E-7</v>
      </c>
      <c r="HT45" s="40">
        <f t="shared" si="104"/>
        <v>6.0126054527204863E-8</v>
      </c>
      <c r="HU45" s="40">
        <f t="shared" si="105"/>
        <v>7.2509881086226702E-7</v>
      </c>
      <c r="HV45" s="40">
        <f t="shared" si="106"/>
        <v>-2.2475496823859263E-7</v>
      </c>
      <c r="HW45" s="40">
        <f t="shared" si="107"/>
        <v>1.0368294987654555E-7</v>
      </c>
      <c r="HX45" s="40">
        <f t="shared" si="108"/>
        <v>-1.3780781270083781E-7</v>
      </c>
      <c r="HY45" s="40">
        <f t="shared" si="109"/>
        <v>-2.8925253995997042E-6</v>
      </c>
      <c r="HZ45" s="40">
        <f t="shared" si="110"/>
        <v>0</v>
      </c>
      <c r="IA45" s="40">
        <f t="shared" si="111"/>
        <v>0</v>
      </c>
      <c r="IB45" s="40">
        <f t="shared" si="112"/>
        <v>0</v>
      </c>
      <c r="IC45" s="40">
        <f t="shared" si="113"/>
        <v>-3.3014052928280331E-7</v>
      </c>
    </row>
    <row r="46" spans="1:237" x14ac:dyDescent="0.25">
      <c r="A46" s="17" t="s">
        <v>216</v>
      </c>
      <c r="B46" s="15">
        <v>1438.4424999999901</v>
      </c>
      <c r="C46" s="15">
        <v>15.514925</v>
      </c>
      <c r="D46" s="15">
        <v>193.63729999999899</v>
      </c>
      <c r="E46" s="15">
        <v>46.044840000000001</v>
      </c>
      <c r="F46" s="15">
        <v>44.457825</v>
      </c>
      <c r="G46" s="15">
        <v>1.727419</v>
      </c>
      <c r="H46" s="15">
        <v>38.013095</v>
      </c>
      <c r="I46" s="17">
        <v>1.9811179999999999</v>
      </c>
      <c r="J46" s="17">
        <v>9.5475510000000003</v>
      </c>
      <c r="L46" s="17">
        <v>4.764856E-2</v>
      </c>
      <c r="M46" s="17">
        <v>10.024929999999999</v>
      </c>
      <c r="N46" s="17">
        <v>2.3821799999999998E-3</v>
      </c>
      <c r="P46" s="17">
        <v>8.8781199999999998E-3</v>
      </c>
      <c r="Q46" s="17">
        <v>0.1074109</v>
      </c>
      <c r="R46" s="17">
        <v>6.6834549999999895E-2</v>
      </c>
      <c r="S46" s="17">
        <v>1.7094549999999999</v>
      </c>
      <c r="T46" s="17">
        <v>7.5819299999999997E-3</v>
      </c>
      <c r="U46" s="17">
        <v>6.9217639999999997E-2</v>
      </c>
      <c r="V46" s="17">
        <v>7.1605730000000006E-2</v>
      </c>
      <c r="Z46" s="17">
        <v>10.50231</v>
      </c>
      <c r="AA46" s="17">
        <v>41.161029999999997</v>
      </c>
      <c r="AB46" s="17">
        <v>1.2469999999999999E-5</v>
      </c>
      <c r="AC46" s="17">
        <v>1.8125999999999901E-4</v>
      </c>
      <c r="AD46" s="17">
        <v>3.4653529999999999</v>
      </c>
      <c r="AE46" s="17">
        <v>0.69219639999999905</v>
      </c>
      <c r="AG46" s="17">
        <v>0.23152799999999901</v>
      </c>
      <c r="AH46" s="17">
        <v>7.1475339999999998E-2</v>
      </c>
      <c r="AI46" s="17">
        <v>9.0699669999999996E-2</v>
      </c>
      <c r="AJ46" s="17">
        <v>7.8769610000000004E-2</v>
      </c>
      <c r="AL46" s="17">
        <v>2.195935</v>
      </c>
      <c r="AN46" s="17">
        <v>4.296444E-2</v>
      </c>
      <c r="AO46" s="17">
        <v>1.71756699999999E-2</v>
      </c>
      <c r="AP46" s="17">
        <v>2.966713E-2</v>
      </c>
      <c r="AT46" s="17">
        <v>2.0020000000000001E-5</v>
      </c>
      <c r="AU46" s="17">
        <v>5.45499999999999E-4</v>
      </c>
      <c r="AV46" s="17">
        <v>1.6019999999999999E-4</v>
      </c>
      <c r="AW46" s="17">
        <v>2.1064220000000002E-2</v>
      </c>
      <c r="AX46" s="17">
        <v>7.3993820000000002E-2</v>
      </c>
      <c r="AY46" s="17">
        <v>3.2727299999999897E-2</v>
      </c>
      <c r="AZ46" s="17">
        <v>5.4899499999999997E-2</v>
      </c>
      <c r="BA46" s="17">
        <v>4.5350859999999997</v>
      </c>
      <c r="BE46" s="17">
        <v>5.63014999999999E-3</v>
      </c>
      <c r="BG46" s="17" t="s">
        <v>216</v>
      </c>
      <c r="BH46" s="17">
        <v>0</v>
      </c>
      <c r="BI46" s="17">
        <v>0</v>
      </c>
      <c r="BJ46" s="17">
        <v>0</v>
      </c>
      <c r="BK46" s="17">
        <v>9.5475468470933098</v>
      </c>
      <c r="BL46" s="17">
        <v>0</v>
      </c>
      <c r="BM46" s="17">
        <v>1.9811166371772</v>
      </c>
      <c r="BN46" s="17">
        <v>1.9811166371772</v>
      </c>
      <c r="BO46" s="17">
        <v>0</v>
      </c>
      <c r="BP46" s="17">
        <v>0</v>
      </c>
      <c r="BQ46" s="17">
        <v>1.9535903051747901E-2</v>
      </c>
      <c r="BR46" s="17">
        <v>2.8112672497891799E-2</v>
      </c>
      <c r="BS46" s="17">
        <v>10.024929140795701</v>
      </c>
      <c r="BT46" s="17">
        <v>5.6300763351097597E-3</v>
      </c>
      <c r="BU46" s="17">
        <v>7.6229806500327903E-4</v>
      </c>
      <c r="BV46" s="17">
        <v>1.6198819292647E-3</v>
      </c>
      <c r="BW46" s="17">
        <v>0</v>
      </c>
      <c r="BX46" s="17">
        <v>0</v>
      </c>
      <c r="BY46" s="17">
        <v>2.13074814949541E-3</v>
      </c>
      <c r="BZ46" s="17">
        <v>6.7473713873135001E-3</v>
      </c>
      <c r="CA46" s="17">
        <v>0.107410912453395</v>
      </c>
      <c r="CB46" s="17">
        <v>0</v>
      </c>
      <c r="CC46" s="17">
        <v>25.944799769846899</v>
      </c>
      <c r="CD46" s="17">
        <v>6.6834699829322497E-2</v>
      </c>
      <c r="CE46" s="17">
        <v>2.1987605890749899E-3</v>
      </c>
      <c r="CF46" s="17">
        <v>5.3831620463301302E-3</v>
      </c>
      <c r="CG46" s="17">
        <v>1.7094508542451601</v>
      </c>
      <c r="CH46" s="17">
        <v>6.9217632445129004E-2</v>
      </c>
      <c r="CI46" s="17">
        <v>0.69219638610823597</v>
      </c>
      <c r="CJ46" s="17">
        <v>7.1605733659763193E-2</v>
      </c>
      <c r="CK46" s="17">
        <v>0</v>
      </c>
      <c r="CL46" s="17">
        <v>9.06993972945319E-2</v>
      </c>
      <c r="CM46" s="17">
        <v>4.2964411062793098E-2</v>
      </c>
      <c r="CN46" s="17">
        <v>1438.44204950478</v>
      </c>
      <c r="CO46" s="17">
        <v>0</v>
      </c>
      <c r="CP46" s="17">
        <v>0</v>
      </c>
      <c r="CQ46" s="17">
        <v>11.059707773883799</v>
      </c>
      <c r="CR46" s="17">
        <v>3.5075047252004801</v>
      </c>
      <c r="CS46" s="17">
        <v>0</v>
      </c>
      <c r="CT46" s="17">
        <v>7.3993813443834405E-2</v>
      </c>
      <c r="CU46" s="17">
        <v>11.0918370509371</v>
      </c>
      <c r="CV46" s="17">
        <v>0</v>
      </c>
      <c r="CW46" s="17">
        <v>0</v>
      </c>
      <c r="CX46" s="17">
        <v>10.5022977342063</v>
      </c>
      <c r="CY46" s="17">
        <v>10.5022977342063</v>
      </c>
      <c r="CZ46" s="17">
        <v>0</v>
      </c>
      <c r="DA46" s="17">
        <v>0</v>
      </c>
      <c r="DB46" s="17">
        <v>41.160995332449197</v>
      </c>
      <c r="DC46" s="17">
        <v>3.2727280244465001E-2</v>
      </c>
      <c r="DD46" s="5">
        <v>4.98800008521436E-6</v>
      </c>
      <c r="DE46" s="5">
        <v>6.2349570802244203E-6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5">
        <v>4.7127339914129997E-5</v>
      </c>
      <c r="DM46" s="17">
        <v>1.3413259235988201E-4</v>
      </c>
      <c r="DN46" s="17">
        <v>1.1435669110490101</v>
      </c>
      <c r="DO46" s="17">
        <v>2.3217853394842201</v>
      </c>
      <c r="DP46" s="17">
        <v>0</v>
      </c>
      <c r="DQ46" s="17">
        <v>5.4899477308917102E-2</v>
      </c>
      <c r="DR46" s="17">
        <v>0</v>
      </c>
      <c r="DS46" s="17">
        <v>0.23152803621811699</v>
      </c>
      <c r="DT46" s="17">
        <v>15.51492467446</v>
      </c>
      <c r="DU46" s="17">
        <v>0</v>
      </c>
      <c r="DV46" s="17">
        <v>2.9304873757833201E-2</v>
      </c>
      <c r="DW46" s="17">
        <v>4.2170434200300901E-2</v>
      </c>
      <c r="DX46" s="17">
        <v>51.519167402459203</v>
      </c>
      <c r="DY46" s="17">
        <v>174.27357102266899</v>
      </c>
      <c r="DZ46" s="17">
        <v>19.363716071363601</v>
      </c>
      <c r="EA46" s="17">
        <v>193.63728709403199</v>
      </c>
      <c r="EB46" s="17">
        <v>0</v>
      </c>
      <c r="EC46" s="17">
        <v>0.794559666804455</v>
      </c>
      <c r="ED46" s="17">
        <v>0</v>
      </c>
      <c r="EE46" s="17">
        <v>2.96670844464249E-2</v>
      </c>
      <c r="EF46" s="17">
        <v>0</v>
      </c>
      <c r="EG46" s="17">
        <v>0</v>
      </c>
      <c r="EH46" s="17">
        <v>0</v>
      </c>
      <c r="EI46" s="5">
        <v>2.0020048333956102E-5</v>
      </c>
      <c r="EJ46" s="17">
        <v>5.4549906189365997E-4</v>
      </c>
      <c r="EK46" s="17">
        <v>1.6020019092114599E-4</v>
      </c>
      <c r="EL46" s="17">
        <v>2.1064142994515901E-2</v>
      </c>
      <c r="EM46" s="5">
        <v>2.2413653223983999E-5</v>
      </c>
      <c r="EN46" s="17">
        <v>1.0268798097455301</v>
      </c>
      <c r="EO46" s="17">
        <v>0.28269866686508199</v>
      </c>
      <c r="EP46" s="17">
        <v>0.23811618490164599</v>
      </c>
      <c r="EQ46" s="17">
        <v>1.6489394158854001</v>
      </c>
      <c r="ER46" s="5">
        <v>4.4827780441696E-5</v>
      </c>
      <c r="ES46" s="17">
        <v>0</v>
      </c>
      <c r="ET46" s="5">
        <v>1.2469994775045801E-6</v>
      </c>
      <c r="EU46" s="17">
        <v>3.9424895892238001</v>
      </c>
      <c r="EV46" s="17">
        <v>46.044828272722697</v>
      </c>
      <c r="EW46" s="17">
        <v>44.457811048231598</v>
      </c>
      <c r="EX46" s="17">
        <v>1.58701722449114</v>
      </c>
      <c r="EY46" s="17">
        <v>6.3228451969554095E-2</v>
      </c>
      <c r="EZ46" s="17">
        <v>0</v>
      </c>
      <c r="FA46" s="17">
        <v>7.43416532901227</v>
      </c>
      <c r="FB46" s="17">
        <v>6.6947699752531106E-2</v>
      </c>
      <c r="FC46" s="17">
        <v>6.2440738294834999</v>
      </c>
      <c r="FD46" s="17">
        <v>1.2788802724912699E-4</v>
      </c>
      <c r="FE46" s="5">
        <v>6.8559081113554504E-5</v>
      </c>
      <c r="FF46" s="17">
        <v>15.6101789844408</v>
      </c>
      <c r="FG46" s="17">
        <v>7.8706792645050302E-2</v>
      </c>
      <c r="FH46" s="17">
        <v>0.92355038379055998</v>
      </c>
      <c r="FI46" s="17">
        <v>6.0253686370475696</v>
      </c>
      <c r="FJ46" s="17">
        <v>2.9013405711073199</v>
      </c>
      <c r="FK46" s="17">
        <v>0</v>
      </c>
      <c r="FL46" s="17">
        <v>0</v>
      </c>
      <c r="FM46" s="17">
        <v>1.7274201949988099</v>
      </c>
      <c r="FN46" s="17">
        <v>0.17807565978989101</v>
      </c>
      <c r="FO46" s="17">
        <v>4.5350841520858403</v>
      </c>
      <c r="FP46" s="17">
        <v>0</v>
      </c>
      <c r="FQ46" s="17">
        <v>0</v>
      </c>
      <c r="FR46" s="17">
        <v>1.81893392988199E-4</v>
      </c>
      <c r="FS46" s="17">
        <v>2.1959329845432798</v>
      </c>
      <c r="FT46" s="17">
        <v>0</v>
      </c>
      <c r="FU46" s="17">
        <v>38.013084299233299</v>
      </c>
      <c r="FV46" s="17">
        <v>1.7175691626834601E-2</v>
      </c>
      <c r="FW46" s="17">
        <v>0</v>
      </c>
      <c r="FY46" s="26">
        <f t="shared" si="57"/>
        <v>1.3553009010504922</v>
      </c>
      <c r="FZ46" s="40">
        <f t="shared" si="58"/>
        <v>-3.1318263336127652E-7</v>
      </c>
      <c r="GA46" s="40">
        <f t="shared" si="59"/>
        <v>-2.0982376665691121E-8</v>
      </c>
      <c r="GB46" s="40">
        <f t="shared" si="60"/>
        <v>-6.6650211489847851E-8</v>
      </c>
      <c r="GC46" s="40">
        <f t="shared" si="61"/>
        <v>-2.5469254109513643E-7</v>
      </c>
      <c r="GD46" s="40">
        <f t="shared" si="62"/>
        <v>-3.1382030951603465E-7</v>
      </c>
      <c r="GE46" s="40">
        <f t="shared" si="63"/>
        <v>6.917828331781761E-7</v>
      </c>
      <c r="GF46" s="40">
        <f t="shared" si="64"/>
        <v>-2.815021166042161E-7</v>
      </c>
      <c r="GG46" s="40">
        <f t="shared" si="65"/>
        <v>-6.879059197604793E-7</v>
      </c>
      <c r="GH46" s="40">
        <f t="shared" si="66"/>
        <v>-4.3497088316527176E-7</v>
      </c>
      <c r="GI46" s="40">
        <f t="shared" si="67"/>
        <v>0</v>
      </c>
      <c r="GJ46" s="40">
        <f t="shared" si="68"/>
        <v>3.2634018112722474E-7</v>
      </c>
      <c r="GK46" s="40">
        <f t="shared" si="69"/>
        <v>-8.5706762922015875E-8</v>
      </c>
      <c r="GL46" s="40">
        <f t="shared" si="70"/>
        <v>-2.406208078658214E-9</v>
      </c>
      <c r="GM46" s="40">
        <f t="shared" si="71"/>
        <v>0</v>
      </c>
      <c r="GN46" s="40">
        <f t="shared" si="72"/>
        <v>-5.2172204211049817E-8</v>
      </c>
      <c r="GO46" s="40">
        <f t="shared" si="73"/>
        <v>1.1594163158284388E-7</v>
      </c>
      <c r="GP46" s="40">
        <f t="shared" si="74"/>
        <v>2.2417944401742368E-6</v>
      </c>
      <c r="GQ46" s="40">
        <f t="shared" si="75"/>
        <v>-2.4251909759942393E-6</v>
      </c>
      <c r="GR46" s="40">
        <f t="shared" si="76"/>
        <v>-9.7133511905884713E-7</v>
      </c>
      <c r="GS46" s="40">
        <f t="shared" si="77"/>
        <v>-1.0914661338767965E-7</v>
      </c>
      <c r="GT46" s="40">
        <f t="shared" si="78"/>
        <v>5.1109920769570719E-8</v>
      </c>
      <c r="GU46" s="40">
        <f t="shared" si="79"/>
        <v>0</v>
      </c>
      <c r="GV46" s="40">
        <f t="shared" si="80"/>
        <v>0</v>
      </c>
      <c r="GW46" s="40">
        <f t="shared" si="81"/>
        <v>0</v>
      </c>
      <c r="GX46" s="40">
        <f t="shared" si="82"/>
        <v>-1.167913887500881E-6</v>
      </c>
      <c r="GY46" s="40">
        <f t="shared" si="83"/>
        <v>-8.4224206245175133E-7</v>
      </c>
      <c r="GZ46" s="40">
        <f t="shared" si="84"/>
        <v>-3.4769091129250461E-6</v>
      </c>
      <c r="HA46" s="40">
        <f t="shared" si="85"/>
        <v>-3.7364000336149123E-7</v>
      </c>
      <c r="HB46" s="40">
        <f t="shared" si="86"/>
        <v>-2.1627429297336036E-7</v>
      </c>
      <c r="HC46" s="40">
        <f t="shared" si="87"/>
        <v>-2.0069106214946876E-8</v>
      </c>
      <c r="HD46" s="40">
        <f t="shared" si="88"/>
        <v>0</v>
      </c>
      <c r="HE46" s="40">
        <f t="shared" si="89"/>
        <v>1.5643083332011012E-7</v>
      </c>
      <c r="HF46" s="40">
        <f t="shared" si="90"/>
        <v>-4.4829259849159659E-7</v>
      </c>
      <c r="HG46" s="40">
        <f t="shared" si="91"/>
        <v>-3.0066864421470624E-6</v>
      </c>
      <c r="HH46" s="40">
        <f t="shared" si="92"/>
        <v>-7.9748211206963327E-4</v>
      </c>
      <c r="HI46" s="40">
        <f t="shared" si="93"/>
        <v>0</v>
      </c>
      <c r="HJ46" s="40">
        <f t="shared" si="94"/>
        <v>-9.1781255828772274E-7</v>
      </c>
      <c r="HK46" s="40">
        <f t="shared" si="95"/>
        <v>0</v>
      </c>
      <c r="HL46" s="40">
        <f t="shared" si="96"/>
        <v>-6.735152815096063E-7</v>
      </c>
      <c r="HM46" s="40">
        <f t="shared" si="97"/>
        <v>1.259155229551733E-6</v>
      </c>
      <c r="HN46" s="40">
        <f t="shared" si="98"/>
        <v>-1.535489786155757E-6</v>
      </c>
      <c r="HO46" s="40">
        <f t="shared" si="99"/>
        <v>0</v>
      </c>
      <c r="HP46" s="40">
        <f t="shared" si="100"/>
        <v>0</v>
      </c>
      <c r="HQ46" s="40">
        <f t="shared" si="101"/>
        <v>0</v>
      </c>
      <c r="HR46" s="40">
        <f t="shared" si="102"/>
        <v>2.4142835214876938E-6</v>
      </c>
      <c r="HS46" s="40">
        <f t="shared" si="103"/>
        <v>-1.7197183116946005E-6</v>
      </c>
      <c r="HT46" s="40">
        <f t="shared" si="104"/>
        <v>1.1917674531763008E-6</v>
      </c>
      <c r="HU46" s="40">
        <f t="shared" si="105"/>
        <v>-3.6557481881783308E-6</v>
      </c>
      <c r="HV46" s="40">
        <f t="shared" si="106"/>
        <v>-8.8604232036234718E-8</v>
      </c>
      <c r="HW46" s="40">
        <f t="shared" si="107"/>
        <v>-6.0364084099426173E-7</v>
      </c>
      <c r="HX46" s="40">
        <f t="shared" si="108"/>
        <v>-4.1332039261922607E-7</v>
      </c>
      <c r="HY46" s="40">
        <f t="shared" si="109"/>
        <v>-4.0747058809240007E-7</v>
      </c>
      <c r="HZ46" s="40">
        <f t="shared" si="110"/>
        <v>0</v>
      </c>
      <c r="IA46" s="40">
        <f t="shared" si="111"/>
        <v>0</v>
      </c>
      <c r="IB46" s="40">
        <f t="shared" si="112"/>
        <v>0</v>
      </c>
      <c r="IC46" s="40">
        <f t="shared" si="113"/>
        <v>-1.3084001355254569E-5</v>
      </c>
    </row>
    <row r="47" spans="1:237" x14ac:dyDescent="0.25">
      <c r="A47" s="17" t="s">
        <v>217</v>
      </c>
      <c r="B47" s="15">
        <v>6685.0184528599902</v>
      </c>
      <c r="C47" s="15">
        <v>617.12130467999896</v>
      </c>
      <c r="D47" s="15">
        <v>13162.3383688799</v>
      </c>
      <c r="E47" s="15">
        <v>2083.6979517599998</v>
      </c>
      <c r="F47" s="15">
        <v>1859.3336464399999</v>
      </c>
      <c r="G47" s="15">
        <v>2662.6234232699899</v>
      </c>
      <c r="H47" s="15">
        <v>633.22431564999999</v>
      </c>
      <c r="I47" s="17">
        <v>5.28718355</v>
      </c>
      <c r="J47" s="17">
        <v>12.60903347</v>
      </c>
      <c r="L47" s="17">
        <v>1.23971999999999E-2</v>
      </c>
      <c r="M47" s="17">
        <v>16.467363829999901</v>
      </c>
      <c r="N47" s="17">
        <v>2.11481E-3</v>
      </c>
      <c r="O47" s="17">
        <v>7.3100000000000001E-5</v>
      </c>
      <c r="P47" s="17">
        <v>9.2451809999999898E-2</v>
      </c>
      <c r="Q47" s="17">
        <v>0.14569917999999901</v>
      </c>
      <c r="R47" s="17">
        <v>0.11022346</v>
      </c>
      <c r="S47" s="17">
        <v>4.1025869999999998</v>
      </c>
      <c r="T47" s="17">
        <v>4.9274699999999998E-3</v>
      </c>
      <c r="U47" s="17">
        <v>0.12588547999999999</v>
      </c>
      <c r="V47" s="17">
        <v>0.116092949999999</v>
      </c>
      <c r="W47" s="17">
        <v>4.08647E-3</v>
      </c>
      <c r="Z47" s="17">
        <v>76.014442549999899</v>
      </c>
      <c r="AA47" s="17">
        <v>405.99708700000002</v>
      </c>
      <c r="AB47" s="17">
        <v>0.131314559999999</v>
      </c>
      <c r="AC47" s="17">
        <v>0.73792677999999901</v>
      </c>
      <c r="AD47" s="17">
        <v>0.48022086999999902</v>
      </c>
      <c r="AE47" s="17">
        <v>0.834795649999999</v>
      </c>
      <c r="AF47" s="17">
        <v>0.678971929999999</v>
      </c>
      <c r="AG47" s="17">
        <v>1.86318972</v>
      </c>
      <c r="AH47" s="17">
        <v>0.18381516000000001</v>
      </c>
      <c r="AI47" s="17">
        <v>0.39051087000000001</v>
      </c>
      <c r="AJ47" s="17">
        <v>0.11986376</v>
      </c>
      <c r="AL47" s="17">
        <v>10.510755139999899</v>
      </c>
      <c r="AM47" s="17">
        <v>9.2478889999999994E-2</v>
      </c>
      <c r="AN47" s="17">
        <v>7.8214269999999905E-2</v>
      </c>
      <c r="AO47" s="17">
        <v>3.8536090000000001</v>
      </c>
      <c r="AP47" s="17">
        <v>4.8808499999999999E-3</v>
      </c>
      <c r="AT47" s="5">
        <v>1.57E-6</v>
      </c>
      <c r="AU47" s="17">
        <v>5.223E-5</v>
      </c>
      <c r="AV47" s="17">
        <v>2.304E-5</v>
      </c>
      <c r="AW47" s="17">
        <v>4.7996299999999896E-3</v>
      </c>
      <c r="AX47" s="17">
        <v>1.97475427</v>
      </c>
      <c r="AY47" s="17">
        <v>14.40158926</v>
      </c>
      <c r="AZ47" s="17">
        <v>0.18399934000000001</v>
      </c>
      <c r="BA47" s="17">
        <v>6.1974032000000001</v>
      </c>
      <c r="BE47" s="17">
        <v>5.4381000000000004E-4</v>
      </c>
      <c r="BG47" s="17" t="s">
        <v>217</v>
      </c>
      <c r="BH47" s="17">
        <v>3.0950771078005002E-3</v>
      </c>
      <c r="BI47" s="17">
        <v>4.3000331058491597</v>
      </c>
      <c r="BJ47" s="17">
        <v>0</v>
      </c>
      <c r="BK47" s="17">
        <v>12.6090260134551</v>
      </c>
      <c r="BL47" s="17">
        <v>0</v>
      </c>
      <c r="BM47" s="17">
        <v>5.2871884919356704</v>
      </c>
      <c r="BN47" s="17">
        <v>5.2871884919356704</v>
      </c>
      <c r="BO47" s="17">
        <v>0.14722744714413299</v>
      </c>
      <c r="BP47" s="17">
        <v>7.5988720762909798</v>
      </c>
      <c r="BQ47" s="17">
        <v>5.0828424776578097E-3</v>
      </c>
      <c r="BR47" s="17">
        <v>7.3143321533369696E-3</v>
      </c>
      <c r="BS47" s="17">
        <v>16.4673550687492</v>
      </c>
      <c r="BT47" s="17">
        <v>5.4381745620820396E-4</v>
      </c>
      <c r="BU47" s="17">
        <v>6.76742140247028E-4</v>
      </c>
      <c r="BV47" s="17">
        <v>1.4380628405452E-3</v>
      </c>
      <c r="BW47" s="17">
        <v>0</v>
      </c>
      <c r="BX47" s="5">
        <v>7.3100461048187504E-5</v>
      </c>
      <c r="BY47" s="17">
        <v>2.2188406610118099E-2</v>
      </c>
      <c r="BZ47" s="17">
        <v>7.0263338607946493E-2</v>
      </c>
      <c r="CA47" s="17">
        <v>0.14569939779416499</v>
      </c>
      <c r="CB47" s="17">
        <v>0</v>
      </c>
      <c r="CC47" s="17">
        <v>1314.05055622588</v>
      </c>
      <c r="CD47" s="17">
        <v>0.110223205293914</v>
      </c>
      <c r="CE47" s="17">
        <v>1.42896495753137E-3</v>
      </c>
      <c r="CF47" s="17">
        <v>3.4984996060064902E-3</v>
      </c>
      <c r="CG47" s="17">
        <v>4.1025849322100703</v>
      </c>
      <c r="CH47" s="17">
        <v>0.125885170537475</v>
      </c>
      <c r="CI47" s="17">
        <v>0.83479471412887096</v>
      </c>
      <c r="CJ47" s="17">
        <v>0.116093005042725</v>
      </c>
      <c r="CK47" s="17">
        <v>9.2478830718100397E-2</v>
      </c>
      <c r="CL47" s="17">
        <v>0.39051030211558801</v>
      </c>
      <c r="CM47" s="17">
        <v>7.8214418090025606E-2</v>
      </c>
      <c r="CN47" s="17">
        <v>6685.0171034432897</v>
      </c>
      <c r="CO47" s="17">
        <v>4.0863443354180002E-3</v>
      </c>
      <c r="CP47" s="17">
        <v>0</v>
      </c>
      <c r="CQ47" s="17">
        <v>35.433780539235698</v>
      </c>
      <c r="CR47" s="17">
        <v>108.20695345759199</v>
      </c>
      <c r="CS47" s="17">
        <v>10.0814464885687</v>
      </c>
      <c r="CT47" s="17">
        <v>1.9747534778188001</v>
      </c>
      <c r="CU47" s="17">
        <v>18.714337255999698</v>
      </c>
      <c r="CV47" s="17">
        <v>0</v>
      </c>
      <c r="CW47" s="17">
        <v>4.9371923124831201E-3</v>
      </c>
      <c r="CX47" s="17">
        <v>76.014458740139005</v>
      </c>
      <c r="CY47" s="17">
        <v>76.014458740139005</v>
      </c>
      <c r="CZ47" s="5">
        <v>1.2510214660074899E-5</v>
      </c>
      <c r="DA47" s="17">
        <v>0</v>
      </c>
      <c r="DB47" s="17">
        <v>405.996446140584</v>
      </c>
      <c r="DC47" s="17">
        <v>14.4015771695171</v>
      </c>
      <c r="DD47" s="17">
        <v>4.4983175083341403E-2</v>
      </c>
      <c r="DE47" s="17">
        <v>7.6888824726198707E-2</v>
      </c>
      <c r="DF47" s="17">
        <v>0</v>
      </c>
      <c r="DG47" s="17">
        <v>0.38508689079320002</v>
      </c>
      <c r="DH47" s="17">
        <v>2.0609829916878399E-2</v>
      </c>
      <c r="DI47" s="17">
        <v>0</v>
      </c>
      <c r="DJ47" s="17">
        <v>10.4036613494966</v>
      </c>
      <c r="DK47" s="17">
        <v>0.53423152106605698</v>
      </c>
      <c r="DL47" s="17">
        <v>0.191860522842831</v>
      </c>
      <c r="DM47" s="17">
        <v>0.54606703571338799</v>
      </c>
      <c r="DN47" s="17">
        <v>0.15847286894708601</v>
      </c>
      <c r="DO47" s="17">
        <v>0.32174787755337603</v>
      </c>
      <c r="DP47" s="17">
        <v>0.700579450797157</v>
      </c>
      <c r="DQ47" s="17">
        <v>0.183999396559136</v>
      </c>
      <c r="DR47" s="5">
        <v>7.0350947202665902E-6</v>
      </c>
      <c r="DS47" s="17">
        <v>1.9307548121623801</v>
      </c>
      <c r="DT47" s="17">
        <v>617.12137253675803</v>
      </c>
      <c r="DU47" s="17">
        <v>0</v>
      </c>
      <c r="DV47" s="17">
        <v>7.5364201319110202E-2</v>
      </c>
      <c r="DW47" s="17">
        <v>0.108450789043783</v>
      </c>
      <c r="DX47" s="17">
        <v>492.97874178232598</v>
      </c>
      <c r="DY47" s="17">
        <v>11846.099402834399</v>
      </c>
      <c r="DZ47" s="17">
        <v>1316.23404159085</v>
      </c>
      <c r="EA47" s="17">
        <v>13162.3334444253</v>
      </c>
      <c r="EB47" s="17">
        <v>5.3881840628978604E-4</v>
      </c>
      <c r="EC47" s="17">
        <v>15.270673137997299</v>
      </c>
      <c r="ED47" s="17">
        <v>5.2375831287719702E-3</v>
      </c>
      <c r="EE47" s="17">
        <v>4.8809366045528E-3</v>
      </c>
      <c r="EF47" s="17">
        <v>0</v>
      </c>
      <c r="EG47" s="17">
        <v>0</v>
      </c>
      <c r="EH47" s="17">
        <v>0</v>
      </c>
      <c r="EI47" s="5">
        <v>1.5699940938176799E-6</v>
      </c>
      <c r="EJ47" s="5">
        <v>5.22301102254556E-5</v>
      </c>
      <c r="EK47" s="5">
        <v>2.3040149921790998E-5</v>
      </c>
      <c r="EL47" s="17">
        <v>4.7995713706959096E-3</v>
      </c>
      <c r="EM47" s="17">
        <v>24.689548985269798</v>
      </c>
      <c r="EN47" s="17">
        <v>85.220264306543697</v>
      </c>
      <c r="EO47" s="17">
        <v>26.7898354063603</v>
      </c>
      <c r="EP47" s="17">
        <v>59.967358234172004</v>
      </c>
      <c r="EQ47" s="17">
        <v>134.80736178100301</v>
      </c>
      <c r="ER47" s="17">
        <v>29.012907642734099</v>
      </c>
      <c r="ES47" s="17">
        <v>0.13490485700270599</v>
      </c>
      <c r="ET47" s="17">
        <v>9.4426423667278402E-3</v>
      </c>
      <c r="EU47" s="17">
        <v>28.691409791718801</v>
      </c>
      <c r="EV47" s="17">
        <v>2083.69739671457</v>
      </c>
      <c r="EW47" s="17">
        <v>1859.3330909691499</v>
      </c>
      <c r="EX47" s="17">
        <v>224.36430574542101</v>
      </c>
      <c r="EY47" s="17">
        <v>0.46643074951636099</v>
      </c>
      <c r="EZ47" s="17">
        <v>0.162913262188528</v>
      </c>
      <c r="FA47" s="17">
        <v>259.42946562860902</v>
      </c>
      <c r="FB47" s="17">
        <v>9.7660079032517402</v>
      </c>
      <c r="FC47" s="17">
        <v>260.50031660135397</v>
      </c>
      <c r="FD47" s="17">
        <v>69.593523620771904</v>
      </c>
      <c r="FE47" s="17">
        <v>31.855216404883201</v>
      </c>
      <c r="FF47" s="17">
        <v>654.15887999933796</v>
      </c>
      <c r="FG47" s="17">
        <v>0.119768240452608</v>
      </c>
      <c r="FH47" s="17">
        <v>27.8628634673356</v>
      </c>
      <c r="FI47" s="17">
        <v>88.227812871575196</v>
      </c>
      <c r="FJ47" s="17">
        <v>179.747885165951</v>
      </c>
      <c r="FK47" s="17">
        <v>1.3313120634490201</v>
      </c>
      <c r="FL47" s="17">
        <v>0</v>
      </c>
      <c r="FM47" s="17">
        <v>2662.6212301431901</v>
      </c>
      <c r="FN47" s="17">
        <v>1.6621655853981701</v>
      </c>
      <c r="FO47" s="17">
        <v>6.1974000659457502</v>
      </c>
      <c r="FP47" s="17">
        <v>20.084921189172999</v>
      </c>
      <c r="FQ47" s="17">
        <v>6.17466937449365E-2</v>
      </c>
      <c r="FR47" s="17">
        <v>19.498915627837299</v>
      </c>
      <c r="FS47" s="17">
        <v>10.510750292731601</v>
      </c>
      <c r="FT47" s="17">
        <v>2.6193847611766201</v>
      </c>
      <c r="FU47" s="17">
        <v>633.224182745966</v>
      </c>
      <c r="FV47" s="17">
        <v>3.8536075542928598</v>
      </c>
      <c r="FW47" s="17">
        <v>20.827909135605299</v>
      </c>
      <c r="FY47" s="26">
        <f t="shared" si="57"/>
        <v>0.77852165980858778</v>
      </c>
      <c r="FZ47" s="40">
        <f t="shared" si="58"/>
        <v>-2.0185684005107165E-7</v>
      </c>
      <c r="GA47" s="40">
        <f t="shared" si="59"/>
        <v>1.0995692185531326E-7</v>
      </c>
      <c r="GB47" s="40">
        <f t="shared" si="60"/>
        <v>-3.7413219921556979E-7</v>
      </c>
      <c r="GC47" s="40">
        <f t="shared" si="61"/>
        <v>-2.6637518615544504E-7</v>
      </c>
      <c r="GD47" s="40">
        <f t="shared" si="62"/>
        <v>-2.9874726953648705E-7</v>
      </c>
      <c r="GE47" s="40">
        <f t="shared" si="63"/>
        <v>-8.2367141390404473E-7</v>
      </c>
      <c r="GF47" s="40">
        <f t="shared" si="64"/>
        <v>-2.0988460282556301E-7</v>
      </c>
      <c r="GG47" s="40">
        <f t="shared" si="65"/>
        <v>9.3470098469838067E-7</v>
      </c>
      <c r="GH47" s="40">
        <f t="shared" si="66"/>
        <v>-5.9136530309751222E-7</v>
      </c>
      <c r="GI47" s="40">
        <f t="shared" si="67"/>
        <v>0</v>
      </c>
      <c r="GJ47" s="40">
        <f t="shared" si="68"/>
        <v>-2.0463495886637326E-6</v>
      </c>
      <c r="GK47" s="40">
        <f t="shared" si="69"/>
        <v>-5.3203723385082396E-7</v>
      </c>
      <c r="GL47" s="40">
        <f t="shared" si="70"/>
        <v>-2.3733610925151255E-6</v>
      </c>
      <c r="GM47" s="40">
        <f t="shared" si="71"/>
        <v>6.3070887483195622E-6</v>
      </c>
      <c r="GN47" s="40">
        <f t="shared" si="72"/>
        <v>-7.0071029763763814E-7</v>
      </c>
      <c r="GO47" s="40">
        <f t="shared" si="73"/>
        <v>1.4948208080497113E-6</v>
      </c>
      <c r="GP47" s="40">
        <f t="shared" si="74"/>
        <v>-2.3108155559652311E-6</v>
      </c>
      <c r="GQ47" s="40">
        <f t="shared" si="75"/>
        <v>-5.0402098224978086E-7</v>
      </c>
      <c r="GR47" s="40">
        <f t="shared" si="76"/>
        <v>-1.1032968521041913E-6</v>
      </c>
      <c r="GS47" s="40">
        <f t="shared" si="77"/>
        <v>-2.4582860945870756E-6</v>
      </c>
      <c r="GT47" s="40">
        <f t="shared" si="78"/>
        <v>4.7412634446878466E-7</v>
      </c>
      <c r="GU47" s="40">
        <f t="shared" si="79"/>
        <v>-3.0751377594794547E-5</v>
      </c>
      <c r="GV47" s="40">
        <f t="shared" si="80"/>
        <v>0</v>
      </c>
      <c r="GW47" s="40">
        <f t="shared" si="81"/>
        <v>0</v>
      </c>
      <c r="GX47" s="40">
        <f t="shared" si="82"/>
        <v>2.1298767133690786E-7</v>
      </c>
      <c r="GY47" s="40">
        <f t="shared" si="83"/>
        <v>-1.5784827934576574E-6</v>
      </c>
      <c r="GZ47" s="40">
        <f t="shared" si="84"/>
        <v>6.2579708568673696E-7</v>
      </c>
      <c r="HA47" s="40">
        <f t="shared" si="85"/>
        <v>1.0550589044201335E-6</v>
      </c>
      <c r="HB47" s="40">
        <f t="shared" si="86"/>
        <v>-2.5717236526157603E-7</v>
      </c>
      <c r="HC47" s="40">
        <f t="shared" si="87"/>
        <v>-1.1210781082032235E-6</v>
      </c>
      <c r="HD47" s="40">
        <f t="shared" si="88"/>
        <v>3.1823879371799701E-2</v>
      </c>
      <c r="HE47" s="40">
        <f t="shared" si="89"/>
        <v>3.6263130607214838E-2</v>
      </c>
      <c r="HF47" s="40">
        <f t="shared" si="90"/>
        <v>-9.2286787883036549E-7</v>
      </c>
      <c r="HG47" s="40">
        <f t="shared" si="91"/>
        <v>-1.4542089750151043E-6</v>
      </c>
      <c r="HH47" s="40">
        <f t="shared" si="92"/>
        <v>-7.9690097650862181E-4</v>
      </c>
      <c r="HI47" s="40">
        <f t="shared" si="93"/>
        <v>0</v>
      </c>
      <c r="HJ47" s="40">
        <f t="shared" si="94"/>
        <v>-4.6117222161324609E-7</v>
      </c>
      <c r="HK47" s="40">
        <f t="shared" si="95"/>
        <v>-6.4103169488285637E-7</v>
      </c>
      <c r="HL47" s="40">
        <f t="shared" si="96"/>
        <v>1.8933888368528928E-6</v>
      </c>
      <c r="HM47" s="40">
        <f t="shared" si="97"/>
        <v>-3.7515667526831933E-7</v>
      </c>
      <c r="HN47" s="40">
        <f t="shared" si="98"/>
        <v>1.7743743979023759E-5</v>
      </c>
      <c r="HO47" s="40">
        <f t="shared" si="99"/>
        <v>0</v>
      </c>
      <c r="HP47" s="40">
        <f t="shared" si="100"/>
        <v>0</v>
      </c>
      <c r="HQ47" s="40">
        <f t="shared" si="101"/>
        <v>0</v>
      </c>
      <c r="HR47" s="40">
        <f t="shared" si="102"/>
        <v>-3.7618995669214294E-6</v>
      </c>
      <c r="HS47" s="40">
        <f t="shared" si="103"/>
        <v>2.110385900837568E-6</v>
      </c>
      <c r="HT47" s="40">
        <f t="shared" si="104"/>
        <v>6.5070221787625714E-6</v>
      </c>
      <c r="HU47" s="40">
        <f t="shared" si="105"/>
        <v>-1.2215379952210828E-5</v>
      </c>
      <c r="HV47" s="40">
        <f t="shared" si="106"/>
        <v>-4.0115431677033602E-7</v>
      </c>
      <c r="HW47" s="40">
        <f t="shared" si="107"/>
        <v>-8.3952421368364053E-7</v>
      </c>
      <c r="HX47" s="40">
        <f t="shared" si="108"/>
        <v>3.0738771120477801E-7</v>
      </c>
      <c r="HY47" s="40">
        <f t="shared" si="109"/>
        <v>-5.0570442954205392E-7</v>
      </c>
      <c r="HZ47" s="40">
        <f t="shared" si="110"/>
        <v>0</v>
      </c>
      <c r="IA47" s="40">
        <f t="shared" si="111"/>
        <v>0</v>
      </c>
      <c r="IB47" s="40">
        <f t="shared" si="112"/>
        <v>0</v>
      </c>
      <c r="IC47" s="40">
        <f t="shared" si="113"/>
        <v>1.3711053867931235E-5</v>
      </c>
    </row>
    <row r="48" spans="1:237" x14ac:dyDescent="0.25">
      <c r="A48" s="17" t="s">
        <v>218</v>
      </c>
      <c r="B48" s="15">
        <v>7361.7165000000005</v>
      </c>
      <c r="C48" s="15">
        <v>127.907</v>
      </c>
      <c r="D48" s="15">
        <v>7916.7583000000004</v>
      </c>
      <c r="E48" s="15">
        <v>758.23800000000006</v>
      </c>
      <c r="F48" s="15">
        <v>713.09760000000006</v>
      </c>
      <c r="G48" s="15">
        <v>1541.0979</v>
      </c>
      <c r="H48" s="15">
        <v>305.1345</v>
      </c>
      <c r="I48" s="17">
        <v>4.4233606400000003</v>
      </c>
      <c r="J48" s="17">
        <v>9.62800487999999</v>
      </c>
      <c r="L48" s="17">
        <v>8.2909829999999907E-2</v>
      </c>
      <c r="M48" s="17">
        <v>12.26030763</v>
      </c>
      <c r="N48" s="17">
        <v>5.6958199999999999E-3</v>
      </c>
      <c r="O48" s="17">
        <v>5.6550000000000003E-3</v>
      </c>
      <c r="P48" s="17">
        <v>2.7532569999999999E-2</v>
      </c>
      <c r="Q48" s="17">
        <v>0.26471746000000002</v>
      </c>
      <c r="R48" s="17">
        <v>0.21362638</v>
      </c>
      <c r="S48" s="17">
        <v>2.3275000000000001</v>
      </c>
      <c r="T48" s="17">
        <v>4.9113679999999903E-2</v>
      </c>
      <c r="U48" s="17">
        <v>0.15873049</v>
      </c>
      <c r="V48" s="17">
        <v>0.13856382</v>
      </c>
      <c r="W48" s="17">
        <v>1.6E-2</v>
      </c>
      <c r="Y48" s="17">
        <v>1.4414999999999901E-3</v>
      </c>
      <c r="Z48" s="17">
        <v>23.44040639</v>
      </c>
      <c r="AA48" s="17">
        <v>6.5842299999999998</v>
      </c>
      <c r="AB48" s="17">
        <v>2.4206760000000001E-2</v>
      </c>
      <c r="AC48" s="17">
        <v>0.22695798</v>
      </c>
      <c r="AD48" s="17">
        <v>4.7811151399999998</v>
      </c>
      <c r="AE48" s="17">
        <v>2.05990495</v>
      </c>
      <c r="AG48" s="17">
        <v>0.67244095999999898</v>
      </c>
      <c r="AH48" s="17">
        <v>9.3200699999999997E-2</v>
      </c>
      <c r="AI48" s="17">
        <v>0.22722665</v>
      </c>
      <c r="AJ48" s="17">
        <v>0.12594200999999999</v>
      </c>
      <c r="AL48" s="17">
        <v>6.2079605299999896</v>
      </c>
      <c r="AN48" s="17">
        <v>9.3910660000000007E-2</v>
      </c>
      <c r="AO48" s="17">
        <v>1.54940568</v>
      </c>
      <c r="AP48" s="17">
        <v>1.3031849999999999E-2</v>
      </c>
      <c r="AT48" s="5">
        <v>7.7299999999999904E-6</v>
      </c>
      <c r="AU48" s="17">
        <v>9.8057999999999999E-4</v>
      </c>
      <c r="AV48" s="17">
        <v>2.0634500000000001E-3</v>
      </c>
      <c r="AW48" s="17">
        <v>0.10938315999999999</v>
      </c>
      <c r="AX48" s="17">
        <v>0.96956988999999905</v>
      </c>
      <c r="AY48" s="17">
        <v>1.2328743</v>
      </c>
      <c r="AZ48" s="17">
        <v>0.74267278999999997</v>
      </c>
      <c r="BA48" s="17">
        <v>6.0849545000000003</v>
      </c>
      <c r="BE48" s="17">
        <v>2.7460799999999902E-3</v>
      </c>
      <c r="BG48" s="17" t="s">
        <v>218</v>
      </c>
      <c r="BH48" s="17">
        <v>0</v>
      </c>
      <c r="BI48" s="17">
        <v>1.2493078210122399</v>
      </c>
      <c r="BJ48" s="17">
        <v>0</v>
      </c>
      <c r="BK48" s="17">
        <v>9.6278643554881391</v>
      </c>
      <c r="BL48" s="17">
        <v>0</v>
      </c>
      <c r="BM48" s="17">
        <v>4.4233494625531398</v>
      </c>
      <c r="BN48" s="17">
        <v>4.4233494625531398</v>
      </c>
      <c r="BO48" s="17">
        <v>5.3720477481439703E-2</v>
      </c>
      <c r="BP48" s="17">
        <v>3.7195462856969699</v>
      </c>
      <c r="BQ48" s="17">
        <v>3.3993043858537103E-2</v>
      </c>
      <c r="BR48" s="17">
        <v>4.8916862043619502E-2</v>
      </c>
      <c r="BS48" s="17">
        <v>12.260341987416</v>
      </c>
      <c r="BT48" s="17">
        <v>2.7460953186553001E-3</v>
      </c>
      <c r="BU48" s="17">
        <v>1.82266889022636E-3</v>
      </c>
      <c r="BV48" s="17">
        <v>3.87315835083251E-3</v>
      </c>
      <c r="BW48" s="17">
        <v>1.4414966826171E-3</v>
      </c>
      <c r="BX48" s="17">
        <v>5.6550059749510004E-3</v>
      </c>
      <c r="BY48" s="17">
        <v>6.6078046561506096E-3</v>
      </c>
      <c r="BZ48" s="17">
        <v>2.0924693277666599E-2</v>
      </c>
      <c r="CA48" s="17">
        <v>0.26472181234419601</v>
      </c>
      <c r="CB48" s="17">
        <v>0</v>
      </c>
      <c r="CC48" s="17">
        <v>379.755661191017</v>
      </c>
      <c r="CD48" s="17">
        <v>0.21362627607937101</v>
      </c>
      <c r="CE48" s="17">
        <v>1.42429505461105E-2</v>
      </c>
      <c r="CF48" s="17">
        <v>3.48706901930146E-2</v>
      </c>
      <c r="CG48" s="17">
        <v>2.3274999343082499</v>
      </c>
      <c r="CH48" s="17">
        <v>0.158728976611867</v>
      </c>
      <c r="CI48" s="17">
        <v>2.05992225653599</v>
      </c>
      <c r="CJ48" s="17">
        <v>0.13856752668394001</v>
      </c>
      <c r="CK48" s="17">
        <v>0</v>
      </c>
      <c r="CL48" s="17">
        <v>0.227220541929084</v>
      </c>
      <c r="CM48" s="17">
        <v>9.3909458103914795E-2</v>
      </c>
      <c r="CN48" s="17">
        <v>7361.7144581985303</v>
      </c>
      <c r="CO48" s="17">
        <v>1.5998608052932899E-2</v>
      </c>
      <c r="CP48" s="17">
        <v>0</v>
      </c>
      <c r="CQ48" s="17">
        <v>22.626685373639301</v>
      </c>
      <c r="CR48" s="17">
        <v>39.228305163766201</v>
      </c>
      <c r="CS48" s="17">
        <v>0.72649706454662299</v>
      </c>
      <c r="CT48" s="17">
        <v>0.96956939214669702</v>
      </c>
      <c r="CU48" s="17">
        <v>20.910436573901102</v>
      </c>
      <c r="CV48" s="17">
        <v>0</v>
      </c>
      <c r="CW48" s="17">
        <v>0</v>
      </c>
      <c r="CX48" s="17">
        <v>23.4403674304336</v>
      </c>
      <c r="CY48" s="17">
        <v>23.4403674304336</v>
      </c>
      <c r="CZ48" s="17">
        <v>0</v>
      </c>
      <c r="DA48" s="17">
        <v>0</v>
      </c>
      <c r="DB48" s="17">
        <v>6.5842465041620599</v>
      </c>
      <c r="DC48" s="17">
        <v>1.2328712645333599</v>
      </c>
      <c r="DD48" s="17">
        <v>4.7691373697165999E-3</v>
      </c>
      <c r="DE48" s="17">
        <v>1.81321075120464E-2</v>
      </c>
      <c r="DF48" s="17">
        <v>0</v>
      </c>
      <c r="DG48" s="17">
        <v>0.84835052923912901</v>
      </c>
      <c r="DH48" s="17">
        <v>0</v>
      </c>
      <c r="DI48" s="17">
        <v>0</v>
      </c>
      <c r="DJ48" s="17">
        <v>6.57804673584263</v>
      </c>
      <c r="DK48" s="17">
        <v>0.233941180056988</v>
      </c>
      <c r="DL48" s="17">
        <v>5.9009114562890597E-2</v>
      </c>
      <c r="DM48" s="17">
        <v>0.16794643863963901</v>
      </c>
      <c r="DN48" s="17">
        <v>1.5777665339809299</v>
      </c>
      <c r="DO48" s="17">
        <v>3.2033443004401501</v>
      </c>
      <c r="DP48" s="17">
        <v>0</v>
      </c>
      <c r="DQ48" s="17">
        <v>0.74267364246779499</v>
      </c>
      <c r="DR48" s="17">
        <v>0</v>
      </c>
      <c r="DS48" s="17">
        <v>0.69423748569360499</v>
      </c>
      <c r="DT48" s="17">
        <v>127.90700382775201</v>
      </c>
      <c r="DU48" s="17">
        <v>0</v>
      </c>
      <c r="DV48" s="17">
        <v>3.8212300110583797E-2</v>
      </c>
      <c r="DW48" s="17">
        <v>5.4988430468526299E-2</v>
      </c>
      <c r="DX48" s="17">
        <v>276.94269679281098</v>
      </c>
      <c r="DY48" s="17">
        <v>7125.0799775185396</v>
      </c>
      <c r="DZ48" s="17">
        <v>791.67481674626197</v>
      </c>
      <c r="EA48" s="17">
        <v>7916.7547942647998</v>
      </c>
      <c r="EB48" s="5">
        <v>3.54781750194284E-6</v>
      </c>
      <c r="EC48" s="17">
        <v>6.4075069220089098</v>
      </c>
      <c r="ED48" s="17">
        <v>0</v>
      </c>
      <c r="EE48" s="17">
        <v>1.30315561898752E-2</v>
      </c>
      <c r="EF48" s="17">
        <v>0</v>
      </c>
      <c r="EG48" s="17">
        <v>0</v>
      </c>
      <c r="EH48" s="17">
        <v>0</v>
      </c>
      <c r="EI48" s="5">
        <v>7.7299726451076692E-6</v>
      </c>
      <c r="EJ48" s="17">
        <v>9.8057993639930107E-4</v>
      </c>
      <c r="EK48" s="17">
        <v>2.0634314114651299E-3</v>
      </c>
      <c r="EL48" s="17">
        <v>0.109383190936351</v>
      </c>
      <c r="EM48" s="17">
        <v>17.170458352253501</v>
      </c>
      <c r="EN48" s="17">
        <v>42.096716351782902</v>
      </c>
      <c r="EO48" s="17">
        <v>12.795438111992301</v>
      </c>
      <c r="EP48" s="17">
        <v>11.7880265827719</v>
      </c>
      <c r="EQ48" s="17">
        <v>33.696156379997397</v>
      </c>
      <c r="ER48" s="17">
        <v>11.537384891226599</v>
      </c>
      <c r="ES48" s="17">
        <v>0</v>
      </c>
      <c r="ET48" s="17">
        <v>1.3058188144259399E-3</v>
      </c>
      <c r="EU48" s="17">
        <v>14.1031169260875</v>
      </c>
      <c r="EV48" s="17">
        <v>758.237856500151</v>
      </c>
      <c r="EW48" s="17">
        <v>713.09747572952597</v>
      </c>
      <c r="EX48" s="17">
        <v>45.140380770625498</v>
      </c>
      <c r="EY48" s="17">
        <v>0.16821952887669001</v>
      </c>
      <c r="EZ48" s="17">
        <v>7.8079700391871495E-2</v>
      </c>
      <c r="FA48" s="17">
        <v>176.454868982932</v>
      </c>
      <c r="FB48" s="17">
        <v>25.871332338110602</v>
      </c>
      <c r="FC48" s="17">
        <v>66.327860214542795</v>
      </c>
      <c r="FD48" s="17">
        <v>13.924159136282601</v>
      </c>
      <c r="FE48" s="17">
        <v>6.7189415482087904</v>
      </c>
      <c r="FF48" s="17">
        <v>165.84533216535701</v>
      </c>
      <c r="FG48" s="17">
        <v>0.125843617664467</v>
      </c>
      <c r="FH48" s="17">
        <v>9.8791927128177193</v>
      </c>
      <c r="FI48" s="17">
        <v>43.904836109809999</v>
      </c>
      <c r="FJ48" s="17">
        <v>111.612685764454</v>
      </c>
      <c r="FK48" s="17">
        <v>1.1005789962278401</v>
      </c>
      <c r="FL48" s="17">
        <v>0</v>
      </c>
      <c r="FM48" s="17">
        <v>1541.09717112936</v>
      </c>
      <c r="FN48" s="17">
        <v>0.38457240136875298</v>
      </c>
      <c r="FO48" s="17">
        <v>6.0849555726203199</v>
      </c>
      <c r="FP48" s="17">
        <v>26.256487266874199</v>
      </c>
      <c r="FQ48" s="17">
        <v>0</v>
      </c>
      <c r="FR48" s="17">
        <v>21.2693905360114</v>
      </c>
      <c r="FS48" s="17">
        <v>6.2079747223808299</v>
      </c>
      <c r="FT48" s="17">
        <v>1.1239504150531501</v>
      </c>
      <c r="FU48" s="17">
        <v>305.13439293167301</v>
      </c>
      <c r="FV48" s="17">
        <v>1.5494053551357501</v>
      </c>
      <c r="FW48" s="17">
        <v>46.639851243721999</v>
      </c>
      <c r="FY48" s="26">
        <f t="shared" si="57"/>
        <v>0.90760891989919068</v>
      </c>
      <c r="FZ48" s="40">
        <f t="shared" si="58"/>
        <v>-2.7735399347605534E-7</v>
      </c>
      <c r="GA48" s="40">
        <f t="shared" si="59"/>
        <v>2.9926055731630803E-8</v>
      </c>
      <c r="GB48" s="40">
        <f t="shared" si="60"/>
        <v>-4.4282458397565998E-7</v>
      </c>
      <c r="GC48" s="40">
        <f t="shared" si="61"/>
        <v>-1.8925436216528418E-7</v>
      </c>
      <c r="GD48" s="40">
        <f t="shared" si="62"/>
        <v>-1.74268535034919E-7</v>
      </c>
      <c r="GE48" s="40">
        <f t="shared" si="63"/>
        <v>-4.7295544295544814E-7</v>
      </c>
      <c r="GF48" s="40">
        <f t="shared" si="64"/>
        <v>-3.5088895879440231E-7</v>
      </c>
      <c r="GG48" s="40">
        <f t="shared" si="65"/>
        <v>-2.5269128543228866E-6</v>
      </c>
      <c r="GH48" s="40">
        <f t="shared" si="66"/>
        <v>-1.4595392669853982E-5</v>
      </c>
      <c r="GI48" s="40">
        <f t="shared" si="67"/>
        <v>0</v>
      </c>
      <c r="GJ48" s="40">
        <f t="shared" si="68"/>
        <v>9.1547837812146302E-7</v>
      </c>
      <c r="GK48" s="40">
        <f t="shared" si="69"/>
        <v>2.8023290309738447E-6</v>
      </c>
      <c r="GL48" s="40">
        <f t="shared" si="70"/>
        <v>1.2712934871008723E-6</v>
      </c>
      <c r="GM48" s="40">
        <f t="shared" si="71"/>
        <v>1.0565784261911337E-6</v>
      </c>
      <c r="GN48" s="40">
        <f t="shared" si="72"/>
        <v>-2.6174884070812151E-6</v>
      </c>
      <c r="GO48" s="40">
        <f t="shared" si="73"/>
        <v>1.6441470071487869E-5</v>
      </c>
      <c r="GP48" s="40">
        <f t="shared" si="74"/>
        <v>-4.8645971996064115E-7</v>
      </c>
      <c r="GQ48" s="40">
        <f t="shared" si="75"/>
        <v>-2.8224167674208579E-8</v>
      </c>
      <c r="GR48" s="40">
        <f t="shared" si="76"/>
        <v>-7.9938776327118945E-7</v>
      </c>
      <c r="GS48" s="40">
        <f t="shared" si="77"/>
        <v>-9.5343253398039597E-6</v>
      </c>
      <c r="GT48" s="40">
        <f t="shared" si="78"/>
        <v>2.6750734354811728E-5</v>
      </c>
      <c r="GU48" s="40">
        <f t="shared" si="79"/>
        <v>-8.6996691693857348E-5</v>
      </c>
      <c r="GV48" s="40">
        <f t="shared" si="80"/>
        <v>0</v>
      </c>
      <c r="GW48" s="40">
        <f t="shared" si="81"/>
        <v>-2.3013408880266341E-6</v>
      </c>
      <c r="GX48" s="40">
        <f t="shared" si="82"/>
        <v>-1.6620687266017352E-6</v>
      </c>
      <c r="GY48" s="40">
        <f t="shared" si="83"/>
        <v>2.5066199176085656E-6</v>
      </c>
      <c r="GZ48" s="40">
        <f t="shared" si="84"/>
        <v>1.2545924730940416E-5</v>
      </c>
      <c r="HA48" s="40">
        <f t="shared" si="85"/>
        <v>-1.0692717085317256E-5</v>
      </c>
      <c r="HB48" s="40">
        <f t="shared" si="86"/>
        <v>-9.0053863878726458E-7</v>
      </c>
      <c r="HC48" s="40">
        <f t="shared" si="87"/>
        <v>8.401618720359094E-6</v>
      </c>
      <c r="HD48" s="40">
        <f t="shared" si="88"/>
        <v>0</v>
      </c>
      <c r="HE48" s="40">
        <f t="shared" si="89"/>
        <v>3.241403630975432E-2</v>
      </c>
      <c r="HF48" s="40">
        <f t="shared" si="90"/>
        <v>3.2809957548792849E-7</v>
      </c>
      <c r="HG48" s="40">
        <f t="shared" si="91"/>
        <v>-2.6880961876610703E-5</v>
      </c>
      <c r="HH48" s="40">
        <f t="shared" si="92"/>
        <v>-7.8125111337347234E-4</v>
      </c>
      <c r="HI48" s="40">
        <f t="shared" si="93"/>
        <v>0</v>
      </c>
      <c r="HJ48" s="40">
        <f t="shared" si="94"/>
        <v>2.2861583561530351E-6</v>
      </c>
      <c r="HK48" s="40">
        <f t="shared" si="95"/>
        <v>0</v>
      </c>
      <c r="HL48" s="40">
        <f t="shared" si="96"/>
        <v>-1.2798292389940202E-5</v>
      </c>
      <c r="HM48" s="40">
        <f t="shared" si="97"/>
        <v>-2.0967023300532757E-7</v>
      </c>
      <c r="HN48" s="40">
        <f t="shared" si="98"/>
        <v>-2.2545542252175242E-5</v>
      </c>
      <c r="HO48" s="40">
        <f t="shared" si="99"/>
        <v>0</v>
      </c>
      <c r="HP48" s="40">
        <f t="shared" si="100"/>
        <v>0</v>
      </c>
      <c r="HQ48" s="40">
        <f t="shared" si="101"/>
        <v>0</v>
      </c>
      <c r="HR48" s="40">
        <f t="shared" si="102"/>
        <v>-3.5387959018330829E-6</v>
      </c>
      <c r="HS48" s="40">
        <f t="shared" si="103"/>
        <v>-6.4860285673952089E-8</v>
      </c>
      <c r="HT48" s="40">
        <f t="shared" si="104"/>
        <v>-9.0084736098333183E-6</v>
      </c>
      <c r="HU48" s="40">
        <f t="shared" si="105"/>
        <v>2.828255373926253E-7</v>
      </c>
      <c r="HV48" s="40">
        <f t="shared" si="106"/>
        <v>-5.1347850955678896E-7</v>
      </c>
      <c r="HW48" s="40">
        <f t="shared" si="107"/>
        <v>-2.4621055366670421E-6</v>
      </c>
      <c r="HX48" s="40">
        <f t="shared" si="108"/>
        <v>1.1478376567701811E-6</v>
      </c>
      <c r="HY48" s="40">
        <f t="shared" si="109"/>
        <v>1.7627417258015089E-7</v>
      </c>
      <c r="HZ48" s="40">
        <f t="shared" si="110"/>
        <v>0</v>
      </c>
      <c r="IA48" s="40">
        <f t="shared" si="111"/>
        <v>0</v>
      </c>
      <c r="IB48" s="40">
        <f t="shared" si="112"/>
        <v>0</v>
      </c>
      <c r="IC48" s="40">
        <f t="shared" si="113"/>
        <v>5.5783718281874515E-6</v>
      </c>
    </row>
    <row r="49" spans="1:237" x14ac:dyDescent="0.25">
      <c r="A49" s="17" t="s">
        <v>219</v>
      </c>
      <c r="B49" s="15">
        <v>5589.29379857</v>
      </c>
      <c r="C49" s="15">
        <v>36.906972000000003</v>
      </c>
      <c r="D49" s="15">
        <v>30116.566000599902</v>
      </c>
      <c r="E49" s="15">
        <v>5939.8223107100002</v>
      </c>
      <c r="F49" s="15">
        <v>5225.32992526</v>
      </c>
      <c r="G49" s="15">
        <v>45041.021182379998</v>
      </c>
      <c r="H49" s="15">
        <v>620.17150391999996</v>
      </c>
      <c r="I49" s="17">
        <v>4.2484714899999902</v>
      </c>
      <c r="J49" s="17">
        <v>1.73244888</v>
      </c>
      <c r="L49" s="17">
        <v>0.59744028999999899</v>
      </c>
      <c r="M49" s="17">
        <v>9.3619291499999999</v>
      </c>
      <c r="N49" s="17">
        <v>2.9395000000000001E-2</v>
      </c>
      <c r="O49" s="17">
        <v>2.8481299999999999E-3</v>
      </c>
      <c r="P49" s="17">
        <v>5.54756E-2</v>
      </c>
      <c r="R49" s="17">
        <v>0.20371839999999999</v>
      </c>
      <c r="T49" s="17">
        <v>9.6037609999999898E-2</v>
      </c>
      <c r="U49" s="17">
        <v>0.13811419999999999</v>
      </c>
      <c r="W49" s="17">
        <v>9.2338999999999995E-4</v>
      </c>
      <c r="Y49" s="17">
        <v>2.1231900000000001E-3</v>
      </c>
      <c r="Z49" s="17">
        <v>3.6514706899999898</v>
      </c>
      <c r="AA49" s="17">
        <v>98.352065999999994</v>
      </c>
      <c r="AB49" s="17">
        <v>0.14568068000000001</v>
      </c>
      <c r="AC49" s="17">
        <v>0.61806170999999999</v>
      </c>
      <c r="AD49" s="17">
        <v>1.0487333700000001</v>
      </c>
      <c r="AE49" s="17">
        <v>1.7016640000000001</v>
      </c>
      <c r="AG49" s="17">
        <v>0.36091498</v>
      </c>
      <c r="AH49" s="17">
        <v>1.05882773</v>
      </c>
      <c r="AI49" s="17">
        <v>0.14847279999999999</v>
      </c>
      <c r="AL49" s="17">
        <v>2.3057172000000001</v>
      </c>
      <c r="AO49" s="17">
        <v>0.28485386999999901</v>
      </c>
      <c r="AP49" s="17">
        <v>2.5918299999999998E-3</v>
      </c>
      <c r="AQ49" s="5">
        <v>1.4000000000000001E-7</v>
      </c>
      <c r="AR49" s="5">
        <v>1.2100000000000001E-6</v>
      </c>
      <c r="AT49" s="17">
        <v>1.7609999999999999E-5</v>
      </c>
      <c r="AU49" s="17">
        <v>1.1341E-4</v>
      </c>
      <c r="AV49" s="17">
        <v>8.0989999999999995E-5</v>
      </c>
      <c r="AW49" s="17">
        <v>0.57410127</v>
      </c>
      <c r="AX49" s="17">
        <v>0.30118900999999998</v>
      </c>
      <c r="AY49" s="17">
        <v>2.8109392999999998</v>
      </c>
      <c r="AZ49" s="17">
        <v>3.6908919999999998</v>
      </c>
      <c r="BA49" s="17">
        <v>4.4233210000000002E-2</v>
      </c>
      <c r="BE49" s="17">
        <v>3.1350000000000003E-5</v>
      </c>
      <c r="BG49" s="17" t="s">
        <v>219</v>
      </c>
      <c r="BH49" s="17">
        <v>0</v>
      </c>
      <c r="BI49" s="17">
        <v>5.3463330693925499E-3</v>
      </c>
      <c r="BJ49" s="17">
        <v>0</v>
      </c>
      <c r="BK49" s="17">
        <v>1.7324485032925501</v>
      </c>
      <c r="BL49" s="17">
        <v>0</v>
      </c>
      <c r="BM49" s="17">
        <v>4.2484689740817396</v>
      </c>
      <c r="BN49" s="17">
        <v>4.2484689740817396</v>
      </c>
      <c r="BO49" s="5">
        <v>2.3994910481323999E-6</v>
      </c>
      <c r="BP49" s="17">
        <v>0</v>
      </c>
      <c r="BQ49" s="17">
        <v>0.24495042415670401</v>
      </c>
      <c r="BR49" s="17">
        <v>0.35248971327733503</v>
      </c>
      <c r="BS49" s="17">
        <v>9.3619182596926596</v>
      </c>
      <c r="BT49" s="5">
        <v>3.1350153680727903E-5</v>
      </c>
      <c r="BU49" s="17">
        <v>9.4064003661877092E-3</v>
      </c>
      <c r="BV49" s="17">
        <v>1.9988588618528699E-2</v>
      </c>
      <c r="BW49" s="17">
        <v>2.12321766757611E-3</v>
      </c>
      <c r="BX49" s="17">
        <v>2.8481303322667201E-3</v>
      </c>
      <c r="BY49" s="17">
        <v>1.3314132899831899E-2</v>
      </c>
      <c r="BZ49" s="17">
        <v>4.2161455995557602E-2</v>
      </c>
      <c r="CA49" s="17">
        <v>0</v>
      </c>
      <c r="CB49" s="17">
        <v>0</v>
      </c>
      <c r="CC49" s="17">
        <v>34.233244571341501</v>
      </c>
      <c r="CD49" s="17">
        <v>0.20371833727218999</v>
      </c>
      <c r="CE49" s="17">
        <v>2.78509009077531E-2</v>
      </c>
      <c r="CF49" s="17">
        <v>6.8186666977518295E-2</v>
      </c>
      <c r="CG49" s="17">
        <v>0</v>
      </c>
      <c r="CH49" s="17">
        <v>0.138113980364971</v>
      </c>
      <c r="CI49" s="17">
        <v>1.7016640232382101</v>
      </c>
      <c r="CJ49" s="17">
        <v>0</v>
      </c>
      <c r="CK49" s="17">
        <v>0</v>
      </c>
      <c r="CL49" s="17">
        <v>0.148472785075347</v>
      </c>
      <c r="CM49" s="17">
        <v>0</v>
      </c>
      <c r="CN49" s="17">
        <v>5589.2922169702997</v>
      </c>
      <c r="CO49" s="17">
        <v>9.2336902360687205E-4</v>
      </c>
      <c r="CP49" s="17">
        <v>0</v>
      </c>
      <c r="CQ49" s="17">
        <v>1.26344238799279E-2</v>
      </c>
      <c r="CR49" s="17">
        <v>12.8098097430781</v>
      </c>
      <c r="CS49" s="17">
        <v>4.96768014148752E-3</v>
      </c>
      <c r="CT49" s="17">
        <v>0.30118889147115302</v>
      </c>
      <c r="CU49" s="17">
        <v>0</v>
      </c>
      <c r="CV49" s="17">
        <v>0</v>
      </c>
      <c r="CW49" s="17">
        <v>0</v>
      </c>
      <c r="CX49" s="17">
        <v>3.6514692238062798</v>
      </c>
      <c r="CY49" s="17">
        <v>3.6514692238062798</v>
      </c>
      <c r="CZ49" s="5">
        <v>3.8080043897992098E-6</v>
      </c>
      <c r="DA49" s="17">
        <v>0</v>
      </c>
      <c r="DB49" s="17">
        <v>98.352082267097003</v>
      </c>
      <c r="DC49" s="17">
        <v>2.8109389514760399</v>
      </c>
      <c r="DD49" s="17">
        <v>1.3957380508375E-2</v>
      </c>
      <c r="DE49" s="17">
        <v>0.130674994061803</v>
      </c>
      <c r="DF49" s="17">
        <v>0</v>
      </c>
      <c r="DG49" s="17">
        <v>5.1560167134756902</v>
      </c>
      <c r="DH49" s="17">
        <v>0</v>
      </c>
      <c r="DI49" s="17">
        <v>0</v>
      </c>
      <c r="DJ49" s="5">
        <v>1.3983615034231101E-5</v>
      </c>
      <c r="DK49" s="17">
        <v>0</v>
      </c>
      <c r="DL49" s="17">
        <v>0.16069599275450899</v>
      </c>
      <c r="DM49" s="17">
        <v>0.45736542536527802</v>
      </c>
      <c r="DN49" s="17">
        <v>0.34608197033570798</v>
      </c>
      <c r="DO49" s="17">
        <v>0.70265105956227203</v>
      </c>
      <c r="DP49" s="17">
        <v>0</v>
      </c>
      <c r="DQ49" s="17">
        <v>3.6908908246596002</v>
      </c>
      <c r="DR49" s="5">
        <v>3.1522141997056801E-6</v>
      </c>
      <c r="DS49" s="17">
        <v>0.36091593029500102</v>
      </c>
      <c r="DT49" s="17">
        <v>36.906957201529899</v>
      </c>
      <c r="DU49" s="17">
        <v>0</v>
      </c>
      <c r="DV49" s="17">
        <v>0.43411912350843501</v>
      </c>
      <c r="DW49" s="17">
        <v>0.62470805678003904</v>
      </c>
      <c r="DX49" s="17">
        <v>637.69296166205299</v>
      </c>
      <c r="DY49" s="17">
        <v>27104.900626416798</v>
      </c>
      <c r="DZ49" s="17">
        <v>3011.6557839064699</v>
      </c>
      <c r="EA49" s="17">
        <v>30116.556410323301</v>
      </c>
      <c r="EB49" s="17">
        <v>0</v>
      </c>
      <c r="EC49" s="17">
        <v>16.718674803552201</v>
      </c>
      <c r="ED49" s="17">
        <v>0</v>
      </c>
      <c r="EE49" s="17">
        <v>2.5918110968214799E-3</v>
      </c>
      <c r="EF49" s="5">
        <v>1.4000106293644601E-7</v>
      </c>
      <c r="EG49" s="5">
        <v>1.2099858617591699E-6</v>
      </c>
      <c r="EH49" s="17">
        <v>0</v>
      </c>
      <c r="EI49" s="5">
        <v>1.7610016192948501E-5</v>
      </c>
      <c r="EJ49" s="17">
        <v>1.13413642861378E-4</v>
      </c>
      <c r="EK49" s="5">
        <v>8.0989374754212193E-5</v>
      </c>
      <c r="EL49" s="17">
        <v>0.57409942625014598</v>
      </c>
      <c r="EM49" s="17">
        <v>306.97574452443098</v>
      </c>
      <c r="EN49" s="17">
        <v>181.79092008588799</v>
      </c>
      <c r="EO49" s="17">
        <v>178.14815299898601</v>
      </c>
      <c r="EP49" s="17">
        <v>5.5408621632732</v>
      </c>
      <c r="EQ49" s="17">
        <v>226.437144092263</v>
      </c>
      <c r="ER49" s="17">
        <v>150.99101292229199</v>
      </c>
      <c r="ES49" s="17">
        <v>0</v>
      </c>
      <c r="ET49" s="17">
        <v>1.04844131632467E-3</v>
      </c>
      <c r="EU49" s="17">
        <v>24.1511473414857</v>
      </c>
      <c r="EV49" s="17">
        <v>5939.8205691845096</v>
      </c>
      <c r="EW49" s="17">
        <v>5225.3284661404796</v>
      </c>
      <c r="EX49" s="17">
        <v>714.49210304403198</v>
      </c>
      <c r="EY49" s="17">
        <v>0</v>
      </c>
      <c r="EZ49" s="17">
        <v>1.4551161203392899</v>
      </c>
      <c r="FA49" s="17">
        <v>3002.7366275427498</v>
      </c>
      <c r="FB49" s="17">
        <v>0</v>
      </c>
      <c r="FC49" s="17">
        <v>81.015767527130606</v>
      </c>
      <c r="FD49" s="17">
        <v>21.579121095553798</v>
      </c>
      <c r="FE49" s="17">
        <v>4.9324964516278298</v>
      </c>
      <c r="FF49" s="17">
        <v>202.56612590364699</v>
      </c>
      <c r="FG49" s="17">
        <v>0</v>
      </c>
      <c r="FH49" s="17">
        <v>11.679929856142101</v>
      </c>
      <c r="FI49" s="17">
        <v>464.64081477040497</v>
      </c>
      <c r="FJ49" s="17">
        <v>532.01079604932795</v>
      </c>
      <c r="FK49" s="17">
        <v>22.147536636969502</v>
      </c>
      <c r="FL49" s="17">
        <v>0</v>
      </c>
      <c r="FM49" s="17">
        <v>45041.008555476503</v>
      </c>
      <c r="FN49" s="5">
        <v>1.41130462557912E-5</v>
      </c>
      <c r="FO49" s="17">
        <v>4.4233246656238803E-2</v>
      </c>
      <c r="FP49" s="17">
        <v>1017.802453075</v>
      </c>
      <c r="FQ49" s="17">
        <v>0</v>
      </c>
      <c r="FR49" s="17">
        <v>94.800766451210905</v>
      </c>
      <c r="FS49" s="17">
        <v>2.3057158367005299</v>
      </c>
      <c r="FT49" s="17">
        <v>0</v>
      </c>
      <c r="FU49" s="17">
        <v>620.17132079372902</v>
      </c>
      <c r="FV49" s="17">
        <v>0.28485372760351102</v>
      </c>
      <c r="FW49" s="17">
        <v>293.70009824936102</v>
      </c>
      <c r="FY49" s="26">
        <f t="shared" si="57"/>
        <v>1.0282529041263935</v>
      </c>
      <c r="FZ49" s="40">
        <f t="shared" si="58"/>
        <v>-2.829695051519322E-7</v>
      </c>
      <c r="GA49" s="40">
        <f t="shared" si="59"/>
        <v>-4.0096679035164168E-7</v>
      </c>
      <c r="GB49" s="40">
        <f t="shared" si="60"/>
        <v>-3.184385829531977E-7</v>
      </c>
      <c r="GC49" s="40">
        <f t="shared" si="61"/>
        <v>-2.931948801692841E-7</v>
      </c>
      <c r="GD49" s="40">
        <f t="shared" si="62"/>
        <v>-2.7923969228262292E-7</v>
      </c>
      <c r="GE49" s="40">
        <f t="shared" si="63"/>
        <v>-2.8034230050587101E-7</v>
      </c>
      <c r="GF49" s="40">
        <f t="shared" si="64"/>
        <v>-2.9528327209922127E-7</v>
      </c>
      <c r="GG49" s="40">
        <f t="shared" si="65"/>
        <v>-5.9219374698520646E-7</v>
      </c>
      <c r="GH49" s="40">
        <f t="shared" si="66"/>
        <v>-2.1744217347445941E-7</v>
      </c>
      <c r="GI49" s="40">
        <f t="shared" si="67"/>
        <v>0</v>
      </c>
      <c r="GJ49" s="40">
        <f t="shared" si="68"/>
        <v>-2.5536603829747047E-7</v>
      </c>
      <c r="GK49" s="40">
        <f t="shared" si="69"/>
        <v>-1.1632546204818271E-6</v>
      </c>
      <c r="GL49" s="40">
        <f t="shared" si="70"/>
        <v>-3.7473324005832592E-7</v>
      </c>
      <c r="GM49" s="40">
        <f t="shared" si="71"/>
        <v>1.1666136033610845E-7</v>
      </c>
      <c r="GN49" s="40">
        <f t="shared" si="72"/>
        <v>-2.001710751218089E-7</v>
      </c>
      <c r="GO49" s="40">
        <f t="shared" si="73"/>
        <v>0</v>
      </c>
      <c r="GP49" s="40">
        <f t="shared" si="74"/>
        <v>-3.0791430720950112E-7</v>
      </c>
      <c r="GQ49" s="40">
        <f t="shared" si="75"/>
        <v>0</v>
      </c>
      <c r="GR49" s="40">
        <f t="shared" si="76"/>
        <v>-4.3852328786863144E-7</v>
      </c>
      <c r="GS49" s="40">
        <f t="shared" si="77"/>
        <v>-1.5902421981038581E-6</v>
      </c>
      <c r="GT49" s="40">
        <f t="shared" si="78"/>
        <v>0</v>
      </c>
      <c r="GU49" s="40">
        <f t="shared" si="79"/>
        <v>-2.2716721133980124E-5</v>
      </c>
      <c r="GV49" s="40">
        <f t="shared" si="80"/>
        <v>0</v>
      </c>
      <c r="GW49" s="40">
        <f t="shared" si="81"/>
        <v>1.3031135277550786E-5</v>
      </c>
      <c r="GX49" s="40">
        <f t="shared" si="82"/>
        <v>-4.0153511679920221E-7</v>
      </c>
      <c r="GY49" s="40">
        <f t="shared" si="83"/>
        <v>1.6539659685297149E-7</v>
      </c>
      <c r="GZ49" s="40">
        <f t="shared" si="84"/>
        <v>9.3276955229255816E-7</v>
      </c>
      <c r="HA49" s="40">
        <f t="shared" si="85"/>
        <v>-4.7225092296883424E-7</v>
      </c>
      <c r="HB49" s="40">
        <f t="shared" si="86"/>
        <v>-3.2429789099030093E-7</v>
      </c>
      <c r="HC49" s="40">
        <f t="shared" si="87"/>
        <v>1.3656168328720873E-8</v>
      </c>
      <c r="HD49" s="40">
        <f t="shared" si="88"/>
        <v>0</v>
      </c>
      <c r="HE49" s="40">
        <f t="shared" si="89"/>
        <v>2.6330162328622974E-6</v>
      </c>
      <c r="HF49" s="40">
        <f t="shared" si="90"/>
        <v>-5.1916993697793537E-7</v>
      </c>
      <c r="HG49" s="40">
        <f t="shared" si="91"/>
        <v>-1.0052112565865795E-7</v>
      </c>
      <c r="HH49" s="40">
        <f t="shared" si="92"/>
        <v>0</v>
      </c>
      <c r="HI49" s="40">
        <f t="shared" si="93"/>
        <v>0</v>
      </c>
      <c r="HJ49" s="40">
        <f t="shared" si="94"/>
        <v>-5.9126915920255141E-7</v>
      </c>
      <c r="HK49" s="40">
        <f t="shared" si="95"/>
        <v>0</v>
      </c>
      <c r="HL49" s="40">
        <f t="shared" si="96"/>
        <v>0</v>
      </c>
      <c r="HM49" s="40">
        <f t="shared" si="97"/>
        <v>-4.9989311358086976E-7</v>
      </c>
      <c r="HN49" s="40">
        <f t="shared" si="98"/>
        <v>-7.2933712935983621E-6</v>
      </c>
      <c r="HO49" s="40">
        <f t="shared" si="99"/>
        <v>7.5924031856976768E-6</v>
      </c>
      <c r="HP49" s="40">
        <f t="shared" si="100"/>
        <v>-1.1684496553836067E-5</v>
      </c>
      <c r="HQ49" s="40">
        <f t="shared" si="101"/>
        <v>0</v>
      </c>
      <c r="HR49" s="40">
        <f t="shared" si="102"/>
        <v>9.195314311105174E-7</v>
      </c>
      <c r="HS49" s="40">
        <f t="shared" si="103"/>
        <v>3.2121165488068019E-5</v>
      </c>
      <c r="HT49" s="40">
        <f t="shared" si="104"/>
        <v>-7.7200368909999584E-6</v>
      </c>
      <c r="HU49" s="40">
        <f t="shared" si="105"/>
        <v>-3.2115411519880241E-6</v>
      </c>
      <c r="HV49" s="40">
        <f t="shared" si="106"/>
        <v>-3.9353642737369529E-7</v>
      </c>
      <c r="HW49" s="40">
        <f t="shared" si="107"/>
        <v>-1.2398843330212066E-7</v>
      </c>
      <c r="HX49" s="40">
        <f t="shared" si="108"/>
        <v>-3.1844345477267274E-7</v>
      </c>
      <c r="HY49" s="40">
        <f t="shared" si="109"/>
        <v>8.287040167620737E-7</v>
      </c>
      <c r="HZ49" s="40">
        <f t="shared" si="110"/>
        <v>0</v>
      </c>
      <c r="IA49" s="40">
        <f t="shared" si="111"/>
        <v>0</v>
      </c>
      <c r="IB49" s="40">
        <f t="shared" si="112"/>
        <v>0</v>
      </c>
      <c r="IC49" s="40">
        <f t="shared" si="113"/>
        <v>4.9020965837187507E-6</v>
      </c>
    </row>
    <row r="50" spans="1:237" x14ac:dyDescent="0.25">
      <c r="A50" s="17" t="s">
        <v>220</v>
      </c>
      <c r="B50" s="15">
        <v>4984.8147195800002</v>
      </c>
      <c r="C50" s="15">
        <v>183.0690286</v>
      </c>
      <c r="D50" s="15">
        <v>10983.767047429999</v>
      </c>
      <c r="E50" s="15">
        <v>956.99063191999903</v>
      </c>
      <c r="F50" s="15">
        <v>838.03252367000005</v>
      </c>
      <c r="G50" s="15">
        <v>4586.2391251400004</v>
      </c>
      <c r="H50" s="15">
        <v>475.42622720999998</v>
      </c>
      <c r="I50" s="17">
        <v>6.4687594899999903</v>
      </c>
      <c r="J50" s="17">
        <v>5.3193882999999902</v>
      </c>
      <c r="K50" s="17">
        <v>0.1295</v>
      </c>
      <c r="L50" s="17">
        <v>6.8092539999999993E-2</v>
      </c>
      <c r="M50" s="17">
        <v>11.909590359999999</v>
      </c>
      <c r="N50" s="17">
        <v>1.9250980000000001E-2</v>
      </c>
      <c r="O50" s="17">
        <v>1.7435099999999999E-2</v>
      </c>
      <c r="P50" s="17">
        <v>0.53753940999999905</v>
      </c>
      <c r="Q50" s="17">
        <v>7.244515E-2</v>
      </c>
      <c r="R50" s="17">
        <v>0.27536160999999998</v>
      </c>
      <c r="S50" s="17">
        <v>15.55216736</v>
      </c>
      <c r="T50" s="17">
        <v>3.3244619999999898E-2</v>
      </c>
      <c r="U50" s="17">
        <v>0.15420211</v>
      </c>
      <c r="V50" s="17">
        <v>3.9305760000000002E-2</v>
      </c>
      <c r="Y50" s="17">
        <v>9.3062000000000006E-3</v>
      </c>
      <c r="Z50" s="17">
        <v>30.278762390000001</v>
      </c>
      <c r="AA50" s="17">
        <v>33.405606980000002</v>
      </c>
      <c r="AB50" s="17">
        <v>5.4576809999999899E-2</v>
      </c>
      <c r="AC50" s="17">
        <v>5.4841100000000004E-3</v>
      </c>
      <c r="AD50" s="17">
        <v>1.00398391999999</v>
      </c>
      <c r="AE50" s="17">
        <v>1.67513459999999</v>
      </c>
      <c r="AG50" s="17">
        <v>0.18249325999999999</v>
      </c>
      <c r="AH50" s="17">
        <v>0.57026679999999996</v>
      </c>
      <c r="AI50" s="17">
        <v>0.17470932</v>
      </c>
      <c r="AJ50" s="17">
        <v>4.3236339999999998E-2</v>
      </c>
      <c r="AL50" s="17">
        <v>8.7249362199999894</v>
      </c>
      <c r="AN50" s="17">
        <v>2.3583460000000001E-2</v>
      </c>
      <c r="AO50" s="17">
        <v>4.5698068899999997</v>
      </c>
      <c r="AP50" s="17">
        <v>2.0464999999999901E-4</v>
      </c>
      <c r="AT50" s="17">
        <v>9.9999999999999995E-8</v>
      </c>
      <c r="AU50" s="17">
        <v>3.8399999999999997E-6</v>
      </c>
      <c r="AV50" s="17">
        <v>1.92999999999999E-6</v>
      </c>
      <c r="AW50" s="17">
        <v>0.22757901999999999</v>
      </c>
      <c r="AX50" s="17">
        <v>2.1778050499999901</v>
      </c>
      <c r="AY50" s="17">
        <v>3.7644516299999999</v>
      </c>
      <c r="AZ50" s="17">
        <v>1.0329116</v>
      </c>
      <c r="BA50" s="17">
        <v>2.5619940699999999</v>
      </c>
      <c r="BE50" s="17">
        <v>3.1139999999999997E-5</v>
      </c>
      <c r="BG50" s="17" t="s">
        <v>220</v>
      </c>
      <c r="BH50" s="17">
        <v>8.7805583088725794E-3</v>
      </c>
      <c r="BI50" s="17">
        <v>1.76597175532857E-2</v>
      </c>
      <c r="BJ50" s="17">
        <v>0</v>
      </c>
      <c r="BK50" s="17">
        <v>5.3193880764565602</v>
      </c>
      <c r="BL50" s="17">
        <v>0.12949993386618999</v>
      </c>
      <c r="BM50" s="17">
        <v>6.4687589171989801</v>
      </c>
      <c r="BN50" s="17">
        <v>6.4687589171989801</v>
      </c>
      <c r="BO50" s="17">
        <v>9.1742260416278303E-3</v>
      </c>
      <c r="BP50" s="17">
        <v>7.0922318146599498E-3</v>
      </c>
      <c r="BQ50" s="17">
        <v>2.7917931060703401E-2</v>
      </c>
      <c r="BR50" s="17">
        <v>4.0174580576233999E-2</v>
      </c>
      <c r="BS50" s="17">
        <v>11.9095834265033</v>
      </c>
      <c r="BT50" s="5">
        <v>3.11399221377337E-5</v>
      </c>
      <c r="BU50" s="17">
        <v>6.1603086182748798E-3</v>
      </c>
      <c r="BV50" s="17">
        <v>1.30906655997916E-2</v>
      </c>
      <c r="BW50" s="17">
        <v>9.3062043847022408E-3</v>
      </c>
      <c r="BX50" s="17">
        <v>1.7435073045939199E-2</v>
      </c>
      <c r="BY50" s="17">
        <v>0.12900930239268099</v>
      </c>
      <c r="BZ50" s="17">
        <v>0.408530124710066</v>
      </c>
      <c r="CA50" s="17">
        <v>7.2445137828681103E-2</v>
      </c>
      <c r="CB50" s="17">
        <v>0</v>
      </c>
      <c r="CC50" s="17">
        <v>569.87034897653496</v>
      </c>
      <c r="CD50" s="17">
        <v>0.27536139873222898</v>
      </c>
      <c r="CE50" s="17">
        <v>9.6409341626360594E-3</v>
      </c>
      <c r="CF50" s="17">
        <v>2.3603672944906499E-2</v>
      </c>
      <c r="CG50" s="17">
        <v>15.552160920210399</v>
      </c>
      <c r="CH50" s="17">
        <v>0.15420210042214999</v>
      </c>
      <c r="CI50" s="17">
        <v>1.6751350407880801</v>
      </c>
      <c r="CJ50" s="17">
        <v>3.9305653910091103E-2</v>
      </c>
      <c r="CK50" s="17">
        <v>0</v>
      </c>
      <c r="CL50" s="17">
        <v>0.17470915517749899</v>
      </c>
      <c r="CM50" s="17">
        <v>2.3583451142820899E-2</v>
      </c>
      <c r="CN50" s="17">
        <v>4984.8131499732099</v>
      </c>
      <c r="CO50" s="17">
        <v>0</v>
      </c>
      <c r="CP50" s="17">
        <v>0</v>
      </c>
      <c r="CQ50" s="17">
        <v>31.400421837337799</v>
      </c>
      <c r="CR50" s="17">
        <v>15.461434714850601</v>
      </c>
      <c r="CS50" s="17">
        <v>0.186096554215753</v>
      </c>
      <c r="CT50" s="17">
        <v>2.1778040718481999</v>
      </c>
      <c r="CU50" s="17">
        <v>0.39812029706202701</v>
      </c>
      <c r="CV50" s="17">
        <v>0</v>
      </c>
      <c r="CW50" s="17">
        <v>5.0501978443821599E-3</v>
      </c>
      <c r="CX50" s="17">
        <v>30.278756344809299</v>
      </c>
      <c r="CY50" s="17">
        <v>30.278756344809299</v>
      </c>
      <c r="CZ50" s="17">
        <v>2.4050735274216701E-4</v>
      </c>
      <c r="DA50" s="17">
        <v>0</v>
      </c>
      <c r="DB50" s="17">
        <v>33.405599261091297</v>
      </c>
      <c r="DC50" s="17">
        <v>3.76444809954083</v>
      </c>
      <c r="DD50" s="17">
        <v>1.3449893386856201E-2</v>
      </c>
      <c r="DE50" s="17">
        <v>3.8359183927364003E-2</v>
      </c>
      <c r="DF50" s="17">
        <v>0</v>
      </c>
      <c r="DG50" s="17">
        <v>2.3951559811422101</v>
      </c>
      <c r="DH50" s="17">
        <v>4.8082909485623101E-3</v>
      </c>
      <c r="DI50" s="17">
        <v>1.2016293518380901E-4</v>
      </c>
      <c r="DJ50" s="17">
        <v>6.7153077497278502E-2</v>
      </c>
      <c r="DK50" s="17">
        <v>1.15425392716551E-2</v>
      </c>
      <c r="DL50" s="17">
        <v>1.4258696787501899E-3</v>
      </c>
      <c r="DM50" s="17">
        <v>4.0582399032821296E-3</v>
      </c>
      <c r="DN50" s="17">
        <v>0.33131462454248001</v>
      </c>
      <c r="DO50" s="17">
        <v>0.67266870970854797</v>
      </c>
      <c r="DP50" s="17">
        <v>1.20335577526718E-3</v>
      </c>
      <c r="DQ50" s="17">
        <v>1.03291133707445</v>
      </c>
      <c r="DR50" s="17">
        <v>0</v>
      </c>
      <c r="DS50" s="17">
        <v>0.18261881177460601</v>
      </c>
      <c r="DT50" s="17">
        <v>183.06901195952301</v>
      </c>
      <c r="DU50" s="17">
        <v>0</v>
      </c>
      <c r="DV50" s="17">
        <v>0.23380937613128799</v>
      </c>
      <c r="DW50" s="17">
        <v>0.33645718673881803</v>
      </c>
      <c r="DX50" s="17">
        <v>398.30524648475</v>
      </c>
      <c r="DY50" s="17">
        <v>9885.3870683911191</v>
      </c>
      <c r="DZ50" s="17">
        <v>1098.37638238824</v>
      </c>
      <c r="EA50" s="17">
        <v>10983.763450779299</v>
      </c>
      <c r="EB50" s="5">
        <v>7.1792401348718196E-5</v>
      </c>
      <c r="EC50" s="17">
        <v>8.7368950598606201</v>
      </c>
      <c r="ED50" s="17">
        <v>4.7925317230269396E-3</v>
      </c>
      <c r="EE50" s="17">
        <v>2.04649283865187E-4</v>
      </c>
      <c r="EF50" s="17">
        <v>0</v>
      </c>
      <c r="EG50" s="17">
        <v>0</v>
      </c>
      <c r="EH50" s="17">
        <v>0</v>
      </c>
      <c r="EI50" s="5">
        <v>1.0000115354641E-7</v>
      </c>
      <c r="EJ50" s="5">
        <v>3.8399565080110401E-6</v>
      </c>
      <c r="EK50" s="5">
        <v>1.9299917345194201E-6</v>
      </c>
      <c r="EL50" s="17">
        <v>0.227579105188884</v>
      </c>
      <c r="EM50" s="17">
        <v>34.906376716784202</v>
      </c>
      <c r="EN50" s="17">
        <v>100.13381856151</v>
      </c>
      <c r="EO50" s="17">
        <v>21.987633045309199</v>
      </c>
      <c r="EP50" s="17">
        <v>8.1566016529443797</v>
      </c>
      <c r="EQ50" s="17">
        <v>43.828834014820004</v>
      </c>
      <c r="ER50" s="17">
        <v>20.245733818480801</v>
      </c>
      <c r="ES50" s="17">
        <v>0</v>
      </c>
      <c r="ET50" s="17">
        <v>2.7680851529882501E-3</v>
      </c>
      <c r="EU50" s="17">
        <v>5.6200697585209802</v>
      </c>
      <c r="EV50" s="17">
        <v>956.99040065150996</v>
      </c>
      <c r="EW50" s="17">
        <v>838.03230783159495</v>
      </c>
      <c r="EX50" s="17">
        <v>118.958092819915</v>
      </c>
      <c r="EY50" s="17">
        <v>3.2667141189503701E-2</v>
      </c>
      <c r="EZ50" s="17">
        <v>0.157049137027436</v>
      </c>
      <c r="FA50" s="17">
        <v>333.39639844387699</v>
      </c>
      <c r="FB50" s="17">
        <v>5.3080176050089002E-2</v>
      </c>
      <c r="FC50" s="17">
        <v>58.329761616035498</v>
      </c>
      <c r="FD50" s="17">
        <v>14.0142350457715</v>
      </c>
      <c r="FE50" s="17">
        <v>6.7368020275130798</v>
      </c>
      <c r="FF50" s="17">
        <v>145.955022993114</v>
      </c>
      <c r="FG50" s="17">
        <v>4.3201883138499798E-2</v>
      </c>
      <c r="FH50" s="17">
        <v>7.7417306568847701</v>
      </c>
      <c r="FI50" s="17">
        <v>59.270665711398003</v>
      </c>
      <c r="FJ50" s="17">
        <v>82.966395518600194</v>
      </c>
      <c r="FK50" s="17">
        <v>2.37498101415866</v>
      </c>
      <c r="FL50" s="17">
        <v>0</v>
      </c>
      <c r="FM50" s="17">
        <v>4586.2375016780497</v>
      </c>
      <c r="FN50" s="17">
        <v>3.07226896070187E-2</v>
      </c>
      <c r="FO50" s="17">
        <v>2.5619934022179298</v>
      </c>
      <c r="FP50" s="17">
        <v>101.064106897093</v>
      </c>
      <c r="FQ50" s="17">
        <v>8.4148466716979704E-4</v>
      </c>
      <c r="FR50" s="17">
        <v>45.080670220561899</v>
      </c>
      <c r="FS50" s="17">
        <v>8.7249297659879907</v>
      </c>
      <c r="FT50" s="17">
        <v>2.8765146450855601E-2</v>
      </c>
      <c r="FU50" s="17">
        <v>475.42609524815799</v>
      </c>
      <c r="FV50" s="17">
        <v>4.5698048716444903</v>
      </c>
      <c r="FW50" s="17">
        <v>136.00760543278199</v>
      </c>
      <c r="FY50" s="26">
        <f t="shared" si="57"/>
        <v>0.83778583141686147</v>
      </c>
      <c r="FZ50" s="40">
        <f t="shared" si="58"/>
        <v>-3.1487765917578771E-7</v>
      </c>
      <c r="GA50" s="40">
        <f t="shared" si="59"/>
        <v>-9.0897281276584987E-8</v>
      </c>
      <c r="GB50" s="40">
        <f t="shared" si="60"/>
        <v>-3.2745147313694991E-7</v>
      </c>
      <c r="GC50" s="40">
        <f t="shared" si="61"/>
        <v>-2.4166222882450107E-7</v>
      </c>
      <c r="GD50" s="40">
        <f t="shared" si="62"/>
        <v>-2.575537332990127E-7</v>
      </c>
      <c r="GE50" s="40">
        <f t="shared" si="63"/>
        <v>-3.5398545657125944E-7</v>
      </c>
      <c r="GF50" s="40">
        <f t="shared" si="64"/>
        <v>-2.7756533913044032E-7</v>
      </c>
      <c r="GG50" s="40">
        <f t="shared" si="65"/>
        <v>-8.85488185276606E-8</v>
      </c>
      <c r="GH50" s="40">
        <f t="shared" si="66"/>
        <v>-4.2024273728821979E-8</v>
      </c>
      <c r="GI50" s="40">
        <f t="shared" si="67"/>
        <v>-5.1068579159565322E-7</v>
      </c>
      <c r="GJ50" s="40">
        <f t="shared" si="68"/>
        <v>-4.1653700380419905E-7</v>
      </c>
      <c r="GK50" s="40">
        <f t="shared" si="69"/>
        <v>-5.8217759720210022E-7</v>
      </c>
      <c r="GL50" s="40">
        <f t="shared" si="70"/>
        <v>-3.0034489268816383E-7</v>
      </c>
      <c r="GM50" s="40">
        <f t="shared" si="71"/>
        <v>-1.5459653686704256E-6</v>
      </c>
      <c r="GN50" s="40">
        <f t="shared" si="72"/>
        <v>3.1816732999313841E-8</v>
      </c>
      <c r="GO50" s="40">
        <f t="shared" si="73"/>
        <v>-1.6800736691402664E-7</v>
      </c>
      <c r="GP50" s="40">
        <f t="shared" si="74"/>
        <v>-7.6723756445126468E-7</v>
      </c>
      <c r="GQ50" s="40">
        <f t="shared" si="75"/>
        <v>-4.1407666546172326E-7</v>
      </c>
      <c r="GR50" s="40">
        <f t="shared" si="76"/>
        <v>-3.8780582656143729E-7</v>
      </c>
      <c r="GS50" s="40">
        <f t="shared" si="77"/>
        <v>-6.2112314890492085E-8</v>
      </c>
      <c r="GT50" s="40">
        <f t="shared" si="78"/>
        <v>-2.6990931837849489E-6</v>
      </c>
      <c r="GU50" s="40">
        <f t="shared" si="79"/>
        <v>0</v>
      </c>
      <c r="GV50" s="40">
        <f t="shared" si="80"/>
        <v>0</v>
      </c>
      <c r="GW50" s="40">
        <f t="shared" si="81"/>
        <v>4.7115925299035471E-7</v>
      </c>
      <c r="GX50" s="40">
        <f t="shared" si="82"/>
        <v>-1.9965118203755502E-7</v>
      </c>
      <c r="GY50" s="40">
        <f t="shared" si="83"/>
        <v>-2.3106626111366222E-7</v>
      </c>
      <c r="GZ50" s="40">
        <f t="shared" si="84"/>
        <v>6.4581863350331312E-6</v>
      </c>
      <c r="HA50" s="40">
        <f t="shared" si="85"/>
        <v>-7.6214313954088932E-8</v>
      </c>
      <c r="HB50" s="40">
        <f t="shared" si="86"/>
        <v>-5.8342464488965748E-7</v>
      </c>
      <c r="HC50" s="40">
        <f t="shared" si="87"/>
        <v>2.6313592354197927E-7</v>
      </c>
      <c r="HD50" s="40">
        <f t="shared" si="88"/>
        <v>1.2033557752671799E+47</v>
      </c>
      <c r="HE50" s="40">
        <f t="shared" si="89"/>
        <v>6.8798033749859996E-4</v>
      </c>
      <c r="HF50" s="40">
        <f t="shared" si="90"/>
        <v>-4.1582272357952068E-7</v>
      </c>
      <c r="HG50" s="40">
        <f t="shared" si="91"/>
        <v>-9.4340989369478337E-7</v>
      </c>
      <c r="HH50" s="40">
        <f t="shared" si="92"/>
        <v>-7.9694214404363837E-4</v>
      </c>
      <c r="HI50" s="40">
        <f t="shared" si="93"/>
        <v>0</v>
      </c>
      <c r="HJ50" s="40">
        <f t="shared" si="94"/>
        <v>-7.3972024962417473E-7</v>
      </c>
      <c r="HK50" s="40">
        <f t="shared" si="95"/>
        <v>0</v>
      </c>
      <c r="HL50" s="40">
        <f t="shared" si="96"/>
        <v>-3.7556741467378417E-7</v>
      </c>
      <c r="HM50" s="40">
        <f t="shared" si="97"/>
        <v>-4.4167194762845274E-7</v>
      </c>
      <c r="HN50" s="40">
        <f t="shared" si="98"/>
        <v>-3.4993149866318146E-6</v>
      </c>
      <c r="HO50" s="40">
        <f t="shared" si="99"/>
        <v>0</v>
      </c>
      <c r="HP50" s="40">
        <f t="shared" si="100"/>
        <v>0</v>
      </c>
      <c r="HQ50" s="40">
        <f t="shared" si="101"/>
        <v>0</v>
      </c>
      <c r="HR50" s="40">
        <f t="shared" si="102"/>
        <v>1.153546410009295E-5</v>
      </c>
      <c r="HS50" s="40">
        <f t="shared" si="103"/>
        <v>-1.1326038791554136E-5</v>
      </c>
      <c r="HT50" s="40">
        <f t="shared" si="104"/>
        <v>-4.2826324196256916E-6</v>
      </c>
      <c r="HU50" s="40">
        <f t="shared" si="105"/>
        <v>3.7432661412528998E-7</v>
      </c>
      <c r="HV50" s="40">
        <f t="shared" si="106"/>
        <v>-4.4914570761596269E-7</v>
      </c>
      <c r="HW50" s="40">
        <f t="shared" si="107"/>
        <v>-9.3784155486628919E-7</v>
      </c>
      <c r="HX50" s="40">
        <f t="shared" si="108"/>
        <v>-2.5454796906010848E-7</v>
      </c>
      <c r="HY50" s="40">
        <f t="shared" si="109"/>
        <v>-2.6064934259785781E-7</v>
      </c>
      <c r="HZ50" s="40">
        <f t="shared" si="110"/>
        <v>0</v>
      </c>
      <c r="IA50" s="40">
        <f t="shared" si="111"/>
        <v>0</v>
      </c>
      <c r="IB50" s="40">
        <f t="shared" si="112"/>
        <v>0</v>
      </c>
      <c r="IC50" s="40">
        <f t="shared" si="113"/>
        <v>-2.500393908052052E-6</v>
      </c>
    </row>
    <row r="51" spans="1:237" x14ac:dyDescent="0.25">
      <c r="A51" s="17" t="s">
        <v>221</v>
      </c>
      <c r="B51" s="15">
        <v>14586.783471999899</v>
      </c>
      <c r="C51" s="15">
        <v>141.93947539999999</v>
      </c>
      <c r="D51" s="15">
        <v>26411.0020999599</v>
      </c>
      <c r="E51" s="15">
        <v>2008.7961461699999</v>
      </c>
      <c r="F51" s="15">
        <v>1299.21480511</v>
      </c>
      <c r="G51" s="15">
        <v>27001.787400019999</v>
      </c>
      <c r="H51" s="15">
        <v>561.15965139999901</v>
      </c>
      <c r="I51" s="17">
        <v>0.82122395000000004</v>
      </c>
      <c r="J51" s="17">
        <v>0.46871881999999898</v>
      </c>
      <c r="L51" s="17">
        <v>9.3647549999999996E-2</v>
      </c>
      <c r="M51" s="17">
        <v>1.48301361</v>
      </c>
      <c r="N51" s="17">
        <v>8.5579799999999998E-3</v>
      </c>
      <c r="O51" s="17">
        <v>3.0889999999999997E-4</v>
      </c>
      <c r="P51" s="17">
        <v>3.8234219999999999E-2</v>
      </c>
      <c r="R51" s="17">
        <v>6.5619299999999894E-2</v>
      </c>
      <c r="T51" s="17">
        <v>3.5052550000000002E-2</v>
      </c>
      <c r="U51" s="17">
        <v>4.21418E-2</v>
      </c>
      <c r="Y51" s="17">
        <v>8.0242500000000001E-3</v>
      </c>
      <c r="Z51" s="17">
        <v>1.2857755799999999</v>
      </c>
      <c r="AA51" s="17">
        <v>22.183764</v>
      </c>
      <c r="AB51" s="17">
        <v>0.17923036000000001</v>
      </c>
      <c r="AC51" s="17">
        <v>0.19034963999999999</v>
      </c>
      <c r="AD51" s="17">
        <v>0.60225843999999995</v>
      </c>
      <c r="AE51" s="17">
        <v>4.5097185</v>
      </c>
      <c r="AG51" s="17">
        <v>3.0560299999999999E-2</v>
      </c>
      <c r="AH51" s="17">
        <v>0.50668376000000004</v>
      </c>
      <c r="AI51" s="17">
        <v>5.3037599999999997E-2</v>
      </c>
      <c r="AL51" s="17">
        <v>0.50557934999999898</v>
      </c>
      <c r="AO51" s="17">
        <v>0.16514730999999999</v>
      </c>
      <c r="AP51" s="17">
        <v>1.043268E-2</v>
      </c>
      <c r="AQ51" s="17">
        <v>2.9999999999999997E-8</v>
      </c>
      <c r="AR51" s="5">
        <v>2.4999999999999999E-7</v>
      </c>
      <c r="AT51" s="5">
        <v>2.31999999999999E-5</v>
      </c>
      <c r="AU51" s="17">
        <v>4.5281100000000001E-3</v>
      </c>
      <c r="AV51" s="17">
        <v>1.07299999999999E-4</v>
      </c>
      <c r="AW51" s="17">
        <v>5.3109599999999896E-3</v>
      </c>
      <c r="AX51" s="17">
        <v>0.148038789999999</v>
      </c>
      <c r="AY51" s="17">
        <v>0.29847429999999903</v>
      </c>
      <c r="AZ51" s="17">
        <v>1.8453649999999999</v>
      </c>
      <c r="BA51" s="17">
        <v>3.9523669999999997E-2</v>
      </c>
      <c r="BE51" s="17">
        <v>5.1220000000000001E-5</v>
      </c>
      <c r="BG51" s="17" t="s">
        <v>221</v>
      </c>
      <c r="BH51" s="17">
        <v>0</v>
      </c>
      <c r="BI51" s="17">
        <v>5.96506576827769E-3</v>
      </c>
      <c r="BJ51" s="17">
        <v>0</v>
      </c>
      <c r="BK51" s="17">
        <v>0.46871913984977298</v>
      </c>
      <c r="BL51" s="17">
        <v>0</v>
      </c>
      <c r="BM51" s="17">
        <v>0.82122343717176804</v>
      </c>
      <c r="BN51" s="17">
        <v>0.82122343717176804</v>
      </c>
      <c r="BO51" s="17">
        <v>0</v>
      </c>
      <c r="BP51" s="17">
        <v>0</v>
      </c>
      <c r="BQ51" s="17">
        <v>3.8395490225257199E-2</v>
      </c>
      <c r="BR51" s="17">
        <v>5.5252063250604902E-2</v>
      </c>
      <c r="BS51" s="17">
        <v>1.48301218371628</v>
      </c>
      <c r="BT51" s="5">
        <v>5.1220214751368199E-5</v>
      </c>
      <c r="BU51" s="17">
        <v>2.7385544954998098E-3</v>
      </c>
      <c r="BV51" s="17">
        <v>5.8194228299630101E-3</v>
      </c>
      <c r="BW51" s="17">
        <v>8.0242847400254606E-3</v>
      </c>
      <c r="BX51" s="17">
        <v>3.0890080752911901E-4</v>
      </c>
      <c r="BY51" s="17">
        <v>9.1762072124208401E-3</v>
      </c>
      <c r="BZ51" s="17">
        <v>2.9058004321059101E-2</v>
      </c>
      <c r="CA51" s="17">
        <v>0</v>
      </c>
      <c r="CB51" s="17">
        <v>0</v>
      </c>
      <c r="CC51" s="17">
        <v>57.777296949729198</v>
      </c>
      <c r="CD51" s="17">
        <v>6.5619351419223093E-2</v>
      </c>
      <c r="CE51" s="17">
        <v>1.0165243902621799E-2</v>
      </c>
      <c r="CF51" s="17">
        <v>2.4887309202422801E-2</v>
      </c>
      <c r="CG51" s="17">
        <v>0</v>
      </c>
      <c r="CH51" s="17">
        <v>4.2141739076902697E-2</v>
      </c>
      <c r="CI51" s="17">
        <v>4.5097210802129597</v>
      </c>
      <c r="CJ51" s="17">
        <v>0</v>
      </c>
      <c r="CK51" s="17">
        <v>0</v>
      </c>
      <c r="CL51" s="17">
        <v>5.3037332390636897E-2</v>
      </c>
      <c r="CM51" s="17">
        <v>0</v>
      </c>
      <c r="CN51" s="17">
        <v>14586.779339950999</v>
      </c>
      <c r="CO51" s="17">
        <v>0</v>
      </c>
      <c r="CP51" s="17">
        <v>0</v>
      </c>
      <c r="CQ51" s="17">
        <v>0</v>
      </c>
      <c r="CR51" s="17">
        <v>11.2441016574526</v>
      </c>
      <c r="CS51" s="17">
        <v>0</v>
      </c>
      <c r="CT51" s="17">
        <v>0.14803857051139499</v>
      </c>
      <c r="CU51" s="17">
        <v>0</v>
      </c>
      <c r="CV51" s="17">
        <v>0</v>
      </c>
      <c r="CW51" s="17">
        <v>0</v>
      </c>
      <c r="CX51" s="17">
        <v>1.2857756709863799</v>
      </c>
      <c r="CY51" s="17">
        <v>1.2857756709863799</v>
      </c>
      <c r="CZ51" s="17">
        <v>0</v>
      </c>
      <c r="DA51" s="17">
        <v>0</v>
      </c>
      <c r="DB51" s="17">
        <v>22.183753121433799</v>
      </c>
      <c r="DC51" s="17">
        <v>0.298474324503546</v>
      </c>
      <c r="DD51" s="17">
        <v>3.2608044195211502E-2</v>
      </c>
      <c r="DE51" s="17">
        <v>0.14345718166480401</v>
      </c>
      <c r="DF51" s="17">
        <v>0</v>
      </c>
      <c r="DG51" s="17">
        <v>4.5262421751362698</v>
      </c>
      <c r="DH51" s="17">
        <v>0</v>
      </c>
      <c r="DI51" s="17">
        <v>0</v>
      </c>
      <c r="DJ51" s="17">
        <v>0</v>
      </c>
      <c r="DK51" s="17">
        <v>0</v>
      </c>
      <c r="DL51" s="17">
        <v>4.9490900202274098E-2</v>
      </c>
      <c r="DM51" s="17">
        <v>0.14085868373044</v>
      </c>
      <c r="DN51" s="17">
        <v>0.198745097460826</v>
      </c>
      <c r="DO51" s="17">
        <v>0.403512997679635</v>
      </c>
      <c r="DP51" s="17">
        <v>0</v>
      </c>
      <c r="DQ51" s="17">
        <v>1.8453652565154799</v>
      </c>
      <c r="DR51" s="17">
        <v>0</v>
      </c>
      <c r="DS51" s="17">
        <v>3.0560239778047799E-2</v>
      </c>
      <c r="DT51" s="17">
        <v>141.93943500741199</v>
      </c>
      <c r="DU51" s="17">
        <v>0</v>
      </c>
      <c r="DV51" s="17">
        <v>0.20774023710709499</v>
      </c>
      <c r="DW51" s="17">
        <v>0.29894320397713797</v>
      </c>
      <c r="DX51" s="17">
        <v>556.49932623070197</v>
      </c>
      <c r="DY51" s="17">
        <v>23769.893861632801</v>
      </c>
      <c r="DZ51" s="17">
        <v>2641.09939795741</v>
      </c>
      <c r="EA51" s="17">
        <v>26410.993259590199</v>
      </c>
      <c r="EB51" s="17">
        <v>0</v>
      </c>
      <c r="EC51" s="17">
        <v>14.669948958409799</v>
      </c>
      <c r="ED51" s="17">
        <v>0</v>
      </c>
      <c r="EE51" s="17">
        <v>1.0432737388735401E-2</v>
      </c>
      <c r="EF51" s="5">
        <v>3.0000218698501399E-8</v>
      </c>
      <c r="EG51" s="5">
        <v>2.4999975969620202E-7</v>
      </c>
      <c r="EH51" s="17">
        <v>0</v>
      </c>
      <c r="EI51" s="5">
        <v>2.31999638441993E-5</v>
      </c>
      <c r="EJ51" s="17">
        <v>4.5281042130987598E-3</v>
      </c>
      <c r="EK51" s="17">
        <v>1.0730103083714999E-4</v>
      </c>
      <c r="EL51" s="17">
        <v>5.3109623369874898E-3</v>
      </c>
      <c r="EM51" s="17">
        <v>75.152003181048997</v>
      </c>
      <c r="EN51" s="17">
        <v>166.70713292415499</v>
      </c>
      <c r="EO51" s="17">
        <v>43.767753797626703</v>
      </c>
      <c r="EP51" s="17">
        <v>2.0612477920159602</v>
      </c>
      <c r="EQ51" s="17">
        <v>56.745531240816298</v>
      </c>
      <c r="ER51" s="17">
        <v>37.265504400645902</v>
      </c>
      <c r="ES51" s="17">
        <v>0</v>
      </c>
      <c r="ET51" s="17">
        <v>3.1690484940778301E-3</v>
      </c>
      <c r="EU51" s="17">
        <v>5.99038254688955</v>
      </c>
      <c r="EV51" s="17">
        <v>2008.7955219149301</v>
      </c>
      <c r="EW51" s="17">
        <v>1299.2144197141699</v>
      </c>
      <c r="EX51" s="17">
        <v>709.58110220076401</v>
      </c>
      <c r="EY51" s="17">
        <v>0</v>
      </c>
      <c r="EZ51" s="17">
        <v>0.35529221129097099</v>
      </c>
      <c r="FA51" s="17">
        <v>733.40108028571797</v>
      </c>
      <c r="FB51" s="17">
        <v>0</v>
      </c>
      <c r="FC51" s="17">
        <v>24.195325238402301</v>
      </c>
      <c r="FD51" s="17">
        <v>6.4126930847621999</v>
      </c>
      <c r="FE51" s="17">
        <v>1.8174418104355701</v>
      </c>
      <c r="FF51" s="17">
        <v>60.488319290993502</v>
      </c>
      <c r="FG51" s="17">
        <v>0</v>
      </c>
      <c r="FH51" s="17">
        <v>11.359132229666001</v>
      </c>
      <c r="FI51" s="17">
        <v>114.05768412903601</v>
      </c>
      <c r="FJ51" s="17">
        <v>132.09642688944299</v>
      </c>
      <c r="FK51" s="17">
        <v>5.4077338150432297</v>
      </c>
      <c r="FL51" s="17">
        <v>0</v>
      </c>
      <c r="FM51" s="17">
        <v>27001.780227847601</v>
      </c>
      <c r="FN51" s="17">
        <v>0</v>
      </c>
      <c r="FO51" s="17">
        <v>3.9523751972861003E-2</v>
      </c>
      <c r="FP51" s="17">
        <v>661.417866723766</v>
      </c>
      <c r="FQ51" s="17">
        <v>0</v>
      </c>
      <c r="FR51" s="17">
        <v>83.778564747031695</v>
      </c>
      <c r="FS51" s="17">
        <v>0.50557927888950205</v>
      </c>
      <c r="FT51" s="17">
        <v>0</v>
      </c>
      <c r="FU51" s="17">
        <v>561.15948895649694</v>
      </c>
      <c r="FV51" s="17">
        <v>0.16514739327884201</v>
      </c>
      <c r="FW51" s="17">
        <v>257.82658629947798</v>
      </c>
      <c r="FY51" s="26">
        <f t="shared" si="57"/>
        <v>0.9916954754975974</v>
      </c>
      <c r="FZ51" s="40">
        <f t="shared" si="58"/>
        <v>-2.832734788893462E-7</v>
      </c>
      <c r="GA51" s="40">
        <f t="shared" si="59"/>
        <v>-2.845761398737265E-7</v>
      </c>
      <c r="GB51" s="40">
        <f t="shared" si="60"/>
        <v>-3.3472299413180005E-7</v>
      </c>
      <c r="GC51" s="40">
        <f t="shared" si="61"/>
        <v>-3.1076078627582808E-7</v>
      </c>
      <c r="GD51" s="40">
        <f t="shared" si="62"/>
        <v>-2.966374987354395E-7</v>
      </c>
      <c r="GE51" s="40">
        <f t="shared" si="63"/>
        <v>-2.6561843079991715E-7</v>
      </c>
      <c r="GF51" s="40">
        <f t="shared" si="64"/>
        <v>-2.8947822898136147E-7</v>
      </c>
      <c r="GG51" s="40">
        <f t="shared" si="65"/>
        <v>-6.2446818799069145E-7</v>
      </c>
      <c r="GH51" s="40">
        <f t="shared" si="66"/>
        <v>6.823915754007756E-7</v>
      </c>
      <c r="GI51" s="40">
        <f t="shared" si="67"/>
        <v>0</v>
      </c>
      <c r="GJ51" s="40">
        <f t="shared" si="68"/>
        <v>3.7116423207501472E-8</v>
      </c>
      <c r="GK51" s="40">
        <f t="shared" si="69"/>
        <v>-9.6174688512704708E-7</v>
      </c>
      <c r="GL51" s="40">
        <f t="shared" si="70"/>
        <v>-3.1251968107738827E-7</v>
      </c>
      <c r="GM51" s="40">
        <f t="shared" si="71"/>
        <v>2.614208867076897E-6</v>
      </c>
      <c r="GN51" s="40">
        <f t="shared" si="72"/>
        <v>-2.2143828367583353E-7</v>
      </c>
      <c r="GO51" s="40">
        <f t="shared" si="73"/>
        <v>0</v>
      </c>
      <c r="GP51" s="40">
        <f t="shared" si="74"/>
        <v>7.8359908134854151E-7</v>
      </c>
      <c r="GQ51" s="40">
        <f t="shared" si="75"/>
        <v>0</v>
      </c>
      <c r="GR51" s="40">
        <f t="shared" si="76"/>
        <v>8.8582559512528977E-8</v>
      </c>
      <c r="GS51" s="40">
        <f t="shared" si="77"/>
        <v>-1.4456690816030764E-6</v>
      </c>
      <c r="GT51" s="40">
        <f t="shared" si="78"/>
        <v>0</v>
      </c>
      <c r="GU51" s="40">
        <f t="shared" si="79"/>
        <v>0</v>
      </c>
      <c r="GV51" s="40">
        <f t="shared" si="80"/>
        <v>0</v>
      </c>
      <c r="GW51" s="40">
        <f t="shared" si="81"/>
        <v>4.3293797501947405E-6</v>
      </c>
      <c r="GX51" s="40">
        <f t="shared" si="82"/>
        <v>7.076381088668343E-8</v>
      </c>
      <c r="GY51" s="40">
        <f t="shared" si="83"/>
        <v>-4.9038414764712151E-7</v>
      </c>
      <c r="GZ51" s="40">
        <f t="shared" si="84"/>
        <v>2.1839793734341324E-5</v>
      </c>
      <c r="HA51" s="40">
        <f t="shared" si="85"/>
        <v>-2.9454894633556612E-7</v>
      </c>
      <c r="HB51" s="40">
        <f t="shared" si="86"/>
        <v>-5.7261055391019597E-7</v>
      </c>
      <c r="HC51" s="40">
        <f t="shared" si="87"/>
        <v>5.7214501520110544E-7</v>
      </c>
      <c r="HD51" s="40">
        <f t="shared" si="88"/>
        <v>0</v>
      </c>
      <c r="HE51" s="40">
        <f t="shared" si="89"/>
        <v>-1.9705942742485703E-6</v>
      </c>
      <c r="HF51" s="40">
        <f t="shared" si="90"/>
        <v>-6.2941777950007202E-7</v>
      </c>
      <c r="HG51" s="40">
        <f t="shared" si="91"/>
        <v>-5.0456537079333436E-6</v>
      </c>
      <c r="HH51" s="40">
        <f t="shared" si="92"/>
        <v>0</v>
      </c>
      <c r="HI51" s="40">
        <f t="shared" si="93"/>
        <v>0</v>
      </c>
      <c r="HJ51" s="40">
        <f t="shared" si="94"/>
        <v>-1.4065150591160757E-7</v>
      </c>
      <c r="HK51" s="40">
        <f t="shared" si="95"/>
        <v>0</v>
      </c>
      <c r="HL51" s="40">
        <f t="shared" si="96"/>
        <v>0</v>
      </c>
      <c r="HM51" s="40">
        <f t="shared" si="97"/>
        <v>5.0427004846076566E-7</v>
      </c>
      <c r="HN51" s="40">
        <f t="shared" si="98"/>
        <v>5.5008622330020225E-6</v>
      </c>
      <c r="HO51" s="40">
        <f t="shared" si="99"/>
        <v>7.2899500467359818E-6</v>
      </c>
      <c r="HP51" s="40">
        <f t="shared" si="100"/>
        <v>-9.6121519188863407E-7</v>
      </c>
      <c r="HQ51" s="40">
        <f t="shared" si="101"/>
        <v>0</v>
      </c>
      <c r="HR51" s="40">
        <f t="shared" si="102"/>
        <v>-1.558439681009314E-6</v>
      </c>
      <c r="HS51" s="40">
        <f t="shared" si="103"/>
        <v>-1.2779948456020646E-6</v>
      </c>
      <c r="HT51" s="40">
        <f t="shared" si="104"/>
        <v>9.6070563932046046E-6</v>
      </c>
      <c r="HU51" s="40">
        <f t="shared" si="105"/>
        <v>4.4003108669978789E-7</v>
      </c>
      <c r="HV51" s="40">
        <f t="shared" si="106"/>
        <v>-1.4826425156143731E-6</v>
      </c>
      <c r="HW51" s="40">
        <f t="shared" si="107"/>
        <v>8.2096002802441603E-8</v>
      </c>
      <c r="HX51" s="40">
        <f t="shared" si="108"/>
        <v>1.3900528078092955E-7</v>
      </c>
      <c r="HY51" s="40">
        <f t="shared" si="109"/>
        <v>2.0740194674742999E-6</v>
      </c>
      <c r="HZ51" s="40">
        <f t="shared" si="110"/>
        <v>0</v>
      </c>
      <c r="IA51" s="40">
        <f t="shared" si="111"/>
        <v>0</v>
      </c>
      <c r="IB51" s="40">
        <f t="shared" si="112"/>
        <v>0</v>
      </c>
      <c r="IC51" s="40">
        <f t="shared" si="113"/>
        <v>4.1927248769595051E-6</v>
      </c>
    </row>
    <row r="52" spans="1:237" x14ac:dyDescent="0.25">
      <c r="AR52" s="5"/>
      <c r="AT52" s="5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</row>
    <row r="53" spans="1:237" x14ac:dyDescent="0.25">
      <c r="AR53" s="5"/>
      <c r="AT53" s="5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</row>
    <row r="54" spans="1:237" x14ac:dyDescent="0.25">
      <c r="A54" s="17" t="s">
        <v>343</v>
      </c>
      <c r="B54" s="15">
        <v>1460.1180999999999</v>
      </c>
      <c r="D54" s="15">
        <v>8412.0355</v>
      </c>
      <c r="E54" s="15">
        <v>2254.5540500000002</v>
      </c>
      <c r="F54" s="15">
        <v>1516.6165000000001</v>
      </c>
      <c r="G54" s="15">
        <v>3107.2786999999998</v>
      </c>
      <c r="H54" s="15">
        <v>186.876745</v>
      </c>
      <c r="I54" s="17">
        <v>0.4</v>
      </c>
      <c r="J54" s="17">
        <v>2</v>
      </c>
      <c r="L54" s="17">
        <v>2.17636E-3</v>
      </c>
      <c r="M54" s="17">
        <v>2.1</v>
      </c>
      <c r="N54" s="17">
        <v>1.0882000000000001E-4</v>
      </c>
      <c r="P54" s="17">
        <v>4.0559999999999999E-4</v>
      </c>
      <c r="Q54" s="17">
        <v>2.99500999999999E-2</v>
      </c>
      <c r="R54" s="17">
        <v>1.8635599999999999E-2</v>
      </c>
      <c r="S54" s="17">
        <v>0.4</v>
      </c>
      <c r="T54" s="17">
        <v>3.4623999999999999E-4</v>
      </c>
      <c r="U54" s="17">
        <v>1.93013E-2</v>
      </c>
      <c r="V54" s="17">
        <v>1.9967099999999901E-2</v>
      </c>
      <c r="Z54" s="17">
        <v>2.2000000000000002</v>
      </c>
      <c r="AA54" s="17">
        <v>2.1</v>
      </c>
      <c r="AB54" s="17">
        <v>1.8446239999999999E-2</v>
      </c>
      <c r="AD54" s="17">
        <v>0.8</v>
      </c>
      <c r="AE54" s="17">
        <v>0.1</v>
      </c>
      <c r="AG54" s="17">
        <v>6.45593E-2</v>
      </c>
      <c r="AH54" s="17">
        <v>3.2645399999999998E-3</v>
      </c>
      <c r="AI54" s="17">
        <v>2.5290900000000002E-2</v>
      </c>
      <c r="AJ54" s="17">
        <v>2.1963199999999999E-2</v>
      </c>
      <c r="AL54" s="17">
        <v>0.5</v>
      </c>
      <c r="AN54" s="17">
        <v>1.1980299999999999E-2</v>
      </c>
      <c r="AO54" s="17">
        <v>1.6639399999999999E-2</v>
      </c>
      <c r="AP54" s="17">
        <v>1.3552799999999999E-3</v>
      </c>
      <c r="AT54" s="5">
        <v>8.8999999999999995E-7</v>
      </c>
      <c r="AU54" s="17">
        <v>2.4729999999999999E-5</v>
      </c>
      <c r="AV54" s="17">
        <v>9.9000000000000001E-6</v>
      </c>
      <c r="AW54" s="17">
        <v>9.5984E-4</v>
      </c>
      <c r="AX54" s="17">
        <v>2.0632899999999999E-2</v>
      </c>
      <c r="AZ54" s="17">
        <v>1.5307899999999999E-2</v>
      </c>
      <c r="BA54" s="17">
        <v>0.9</v>
      </c>
      <c r="BE54" s="17">
        <v>2.5721000000000001E-4</v>
      </c>
      <c r="BG54" s="17" t="s">
        <v>343</v>
      </c>
      <c r="BH54" s="17">
        <v>0</v>
      </c>
      <c r="BI54" s="17">
        <v>0</v>
      </c>
      <c r="BJ54" s="17">
        <v>0</v>
      </c>
      <c r="BK54" s="17">
        <v>1.9999902561137</v>
      </c>
      <c r="BL54" s="17">
        <v>0</v>
      </c>
      <c r="BM54" s="17">
        <v>0.40000150248516197</v>
      </c>
      <c r="BN54" s="17">
        <v>0.40000150248516197</v>
      </c>
      <c r="BO54" s="17">
        <v>0</v>
      </c>
      <c r="BP54" s="17">
        <v>0</v>
      </c>
      <c r="BQ54" s="17">
        <v>8.9231744352034296E-4</v>
      </c>
      <c r="BR54" s="17">
        <v>1.2840390879478799E-3</v>
      </c>
      <c r="BS54" s="17">
        <v>2.1000039944884299</v>
      </c>
      <c r="BT54" s="17">
        <v>2.5724586667548601E-4</v>
      </c>
      <c r="BU54" s="5">
        <v>3.4822831065328303E-5</v>
      </c>
      <c r="BV54" s="5">
        <v>7.3990972072951106E-5</v>
      </c>
      <c r="BW54" s="17">
        <v>0</v>
      </c>
      <c r="BX54" s="17">
        <v>0</v>
      </c>
      <c r="BY54" s="5">
        <v>9.7326895837122795E-5</v>
      </c>
      <c r="BZ54" s="17">
        <v>3.0827559979496998E-4</v>
      </c>
      <c r="CA54" s="17">
        <v>2.99483607571225E-2</v>
      </c>
      <c r="CB54" s="17">
        <v>0</v>
      </c>
      <c r="CC54" s="17">
        <v>7.7801272970783701</v>
      </c>
      <c r="CD54" s="17">
        <v>1.86359515556365E-2</v>
      </c>
      <c r="CE54" s="17">
        <v>1.00424940888573E-4</v>
      </c>
      <c r="CF54" s="17">
        <v>2.4583188655015101E-4</v>
      </c>
      <c r="CG54" s="17">
        <v>0.39999310284010597</v>
      </c>
      <c r="CH54" s="17">
        <v>1.9302599093239101E-2</v>
      </c>
      <c r="CI54" s="17">
        <v>0.100001532680765</v>
      </c>
      <c r="CJ54" s="17">
        <v>1.9966442051125199E-2</v>
      </c>
      <c r="CK54" s="17">
        <v>0</v>
      </c>
      <c r="CL54" s="17">
        <v>2.5293788857840199E-2</v>
      </c>
      <c r="CM54" s="17">
        <v>1.1979778104796701E-2</v>
      </c>
      <c r="CN54" s="17">
        <v>1460.1177148122999</v>
      </c>
      <c r="CO54" s="17">
        <v>0</v>
      </c>
      <c r="CP54" s="17">
        <v>0</v>
      </c>
      <c r="CQ54" s="17">
        <v>3.3171195533986899</v>
      </c>
      <c r="CR54" s="17">
        <v>4.7938936945528097</v>
      </c>
      <c r="CS54" s="17">
        <v>0</v>
      </c>
      <c r="CT54" s="17">
        <v>2.0631247953835301E-2</v>
      </c>
      <c r="CU54" s="17">
        <v>3.3267195750370901</v>
      </c>
      <c r="CV54" s="17">
        <v>0</v>
      </c>
      <c r="CW54" s="17">
        <v>0</v>
      </c>
      <c r="CX54" s="17">
        <v>2.20002835573781</v>
      </c>
      <c r="CY54" s="17">
        <v>2.20002835573781</v>
      </c>
      <c r="CZ54" s="17">
        <v>0</v>
      </c>
      <c r="DA54" s="17">
        <v>0</v>
      </c>
      <c r="DB54" s="17">
        <v>2.0999309787970599</v>
      </c>
      <c r="DC54" s="17">
        <v>0</v>
      </c>
      <c r="DD54" s="17">
        <v>9.25842189977789E-4</v>
      </c>
      <c r="DE54" s="17">
        <v>1.7308511140541299E-2</v>
      </c>
      <c r="DF54" s="17">
        <v>0</v>
      </c>
      <c r="DG54" s="17">
        <v>1.5062739504345799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0.26400171960515301</v>
      </c>
      <c r="DO54" s="17">
        <v>0.53600202825223398</v>
      </c>
      <c r="DP54" s="17">
        <v>0</v>
      </c>
      <c r="DQ54" s="17">
        <v>1.5308874551497299E-2</v>
      </c>
      <c r="DR54" s="17">
        <v>0</v>
      </c>
      <c r="DS54" s="17">
        <v>6.4558691850889999E-2</v>
      </c>
      <c r="DT54" s="17">
        <v>0</v>
      </c>
      <c r="DU54" s="17">
        <v>0</v>
      </c>
      <c r="DV54" s="17">
        <v>1.3384761652804999E-3</v>
      </c>
      <c r="DW54" s="17">
        <v>1.92605863192182E-3</v>
      </c>
      <c r="DX54" s="17">
        <v>192.61786598102901</v>
      </c>
      <c r="DY54" s="17">
        <v>7570.8290470126803</v>
      </c>
      <c r="DZ54" s="17">
        <v>841.20318706504202</v>
      </c>
      <c r="EA54" s="17">
        <v>8412.0322340777202</v>
      </c>
      <c r="EB54" s="17">
        <v>0</v>
      </c>
      <c r="EC54" s="17">
        <v>5.1202836572253601</v>
      </c>
      <c r="ED54" s="17">
        <v>0</v>
      </c>
      <c r="EE54" s="17">
        <v>1.35531504599391E-3</v>
      </c>
      <c r="EF54" s="17">
        <v>0</v>
      </c>
      <c r="EG54" s="17">
        <v>0</v>
      </c>
      <c r="EH54" s="17">
        <v>0</v>
      </c>
      <c r="EI54" s="5">
        <v>8.9002569486928798E-7</v>
      </c>
      <c r="EJ54" s="5">
        <v>2.4725779196084701E-5</v>
      </c>
      <c r="EK54" s="5">
        <v>9.89813323633001E-6</v>
      </c>
      <c r="EL54" s="17">
        <v>9.5971802884747305E-4</v>
      </c>
      <c r="EM54" s="17">
        <v>87.634491961397003</v>
      </c>
      <c r="EN54" s="17">
        <v>51.784434648463098</v>
      </c>
      <c r="EO54" s="17">
        <v>51.018347577396</v>
      </c>
      <c r="EP54" s="17">
        <v>1.18182772742053</v>
      </c>
      <c r="EQ54" s="17">
        <v>64.581394729851098</v>
      </c>
      <c r="ER54" s="17">
        <v>42.819105770046903</v>
      </c>
      <c r="ES54" s="17">
        <v>0</v>
      </c>
      <c r="ET54" s="17">
        <v>2.13815561544778E-4</v>
      </c>
      <c r="EU54" s="17">
        <v>11.0965061593831</v>
      </c>
      <c r="EV54" s="17">
        <v>2254.5533903842002</v>
      </c>
      <c r="EW54" s="17">
        <v>1516.6160512527199</v>
      </c>
      <c r="EX54" s="17">
        <v>737.93733913148901</v>
      </c>
      <c r="EY54" s="17">
        <v>6.8587498691005999E-2</v>
      </c>
      <c r="EZ54" s="17">
        <v>0.41628962383637202</v>
      </c>
      <c r="FA54" s="17">
        <v>865.36385224623302</v>
      </c>
      <c r="FB54" s="17">
        <v>7.2618980693022597E-2</v>
      </c>
      <c r="FC54" s="17">
        <v>25.349261185976399</v>
      </c>
      <c r="FD54" s="17">
        <v>5.1041382833710802</v>
      </c>
      <c r="FE54" s="17">
        <v>0.83772035924315202</v>
      </c>
      <c r="FF54" s="17">
        <v>63.373174375678701</v>
      </c>
      <c r="FG54" s="17">
        <v>2.1944615872175999E-2</v>
      </c>
      <c r="FH54" s="17">
        <v>3.4667642330276598</v>
      </c>
      <c r="FI54" s="17">
        <v>138.85580388784999</v>
      </c>
      <c r="FJ54" s="17">
        <v>152.50681088201401</v>
      </c>
      <c r="FK54" s="17">
        <v>6.3361200036376202</v>
      </c>
      <c r="FL54" s="17">
        <v>0</v>
      </c>
      <c r="FM54" s="17">
        <v>3107.2786022520199</v>
      </c>
      <c r="FN54" s="17">
        <v>5.3408926618826597E-2</v>
      </c>
      <c r="FO54" s="17">
        <v>0.90001576359838598</v>
      </c>
      <c r="FP54" s="17">
        <v>73.376630068177903</v>
      </c>
      <c r="FQ54" s="17">
        <v>0</v>
      </c>
      <c r="FR54" s="17">
        <v>27.585737388534</v>
      </c>
      <c r="FS54" s="17">
        <v>0.50001752653317599</v>
      </c>
      <c r="FT54" s="17">
        <v>0</v>
      </c>
      <c r="FU54" s="17">
        <v>186.87669515038201</v>
      </c>
      <c r="FV54" s="17">
        <v>1.6637414240204498E-2</v>
      </c>
      <c r="FW54" s="17">
        <v>85.801322228652296</v>
      </c>
      <c r="FY54" s="26">
        <f>DX54/FU54</f>
        <v>1.0307217057002587</v>
      </c>
      <c r="FZ54" s="40">
        <f>(CN54-B54)/(B54+1E-50)</f>
        <v>-2.6380585240062855E-7</v>
      </c>
      <c r="GA54" s="40">
        <f>(DT54-C54)/(C54+1E-50)</f>
        <v>0</v>
      </c>
      <c r="GB54" s="40">
        <f>(EA54-D54)/(D54+1E-50)</f>
        <v>-3.8824399632550008E-7</v>
      </c>
      <c r="GC54" s="40">
        <f>(EV54-E54)/(E54+1E-50)</f>
        <v>-2.9257040878307744E-7</v>
      </c>
      <c r="GD54" s="40">
        <f>(EW54-F54)/(F54+1E-50)</f>
        <v>-2.9588711463207711E-7</v>
      </c>
      <c r="GE54" s="40">
        <f>(FM54-G54)/(G54+1E-50)</f>
        <v>-3.1457744652123057E-8</v>
      </c>
      <c r="GF54" s="40">
        <f>(FU54-H54)/(H54+1E-50)</f>
        <v>-2.6675131779702501E-7</v>
      </c>
      <c r="GG54" s="40">
        <f>(BN54-I54)/(I54+1E-50)</f>
        <v>3.7562129048818171E-6</v>
      </c>
      <c r="GH54" s="40">
        <f>(BK54-J54)/(J54+1E-50)</f>
        <v>-4.8719431500199306E-6</v>
      </c>
      <c r="GI54" s="40">
        <f>(BL54-K54)/(K54+1E-50)</f>
        <v>0</v>
      </c>
      <c r="GJ54" s="40">
        <f>(BR54+BQ54-L54)/(L54+1E-50)</f>
        <v>-1.5937307142814147E-6</v>
      </c>
      <c r="GK54" s="40">
        <f>(BS54-M54)/(M54+1E-50)</f>
        <v>1.902137347525603E-6</v>
      </c>
      <c r="GL54" s="40">
        <f>(BU54+BV54-N54)/(N54+1E-50)</f>
        <v>-5.6945981626501565E-5</v>
      </c>
      <c r="GM54" s="40">
        <f>(BX54-O54)/(O54+1E-50)</f>
        <v>0</v>
      </c>
      <c r="GN54" s="40">
        <f>(BY54+BZ54-P54)/(P54+1E-50)</f>
        <v>6.1529390848102487E-6</v>
      </c>
      <c r="GO54" s="40">
        <f>(CA54-Q54)/(Q54+1E-50)</f>
        <v>-5.8071354599796175E-5</v>
      </c>
      <c r="GP54" s="40">
        <f>(CD54-R54)/(R54+1E-50)</f>
        <v>1.8864733976969685E-5</v>
      </c>
      <c r="GQ54" s="40">
        <f>(CG54-S54)/(S54+1E-50)</f>
        <v>-1.7242899735120387E-5</v>
      </c>
      <c r="GR54" s="40">
        <f>(CE54+CF54-T54)/(T54+1E-50)</f>
        <v>4.8600504632678379E-5</v>
      </c>
      <c r="GS54" s="40">
        <f>(CH54-U54)/(U54+1E-50)</f>
        <v>6.7305996958765102E-5</v>
      </c>
      <c r="GT54" s="40">
        <f>(CJ54-V54)/(V54+1E-50)</f>
        <v>-3.2951649198039107E-5</v>
      </c>
      <c r="GU54" s="40">
        <f>(CO54-W54)/(W54+1E-50)</f>
        <v>0</v>
      </c>
      <c r="GV54" s="40">
        <f>(CP54-X54)/(X54+1E-50)</f>
        <v>0</v>
      </c>
      <c r="GW54" s="40">
        <f>(BW54-Y54)/(Y54+1E-50)</f>
        <v>0</v>
      </c>
      <c r="GX54" s="40">
        <f>(CY54-Z54)/(Z54+1E-50)</f>
        <v>1.2888971731724167E-5</v>
      </c>
      <c r="GY54" s="40">
        <f>(DB54-AA54)/(AA54+1E-50)</f>
        <v>-3.286723949531767E-5</v>
      </c>
      <c r="GZ54" s="40">
        <f>(DD54+DE54+ET54-AB54)/(AB54+1E-50)</f>
        <v>1.0456830572891567E-4</v>
      </c>
      <c r="HA54" s="40">
        <f>(DL54+DM54-AC54)/(AC54+1E-50)</f>
        <v>0</v>
      </c>
      <c r="HB54" s="40">
        <f>(DN54+DO54-AD54)/(AD54+1E-50)</f>
        <v>4.6848217336026288E-6</v>
      </c>
      <c r="HC54" s="40">
        <f>(CI54-AE54)/(AE54+1E-50)</f>
        <v>1.532680764998462E-5</v>
      </c>
      <c r="HD54" s="40">
        <f>(DP54-AF54)/(AF54+1E-50)</f>
        <v>0</v>
      </c>
      <c r="HE54" s="40">
        <f>(DS54-AG54)/(AG54+1E-50)</f>
        <v>-9.4200078067960485E-6</v>
      </c>
      <c r="HF54" s="40">
        <f>(DV54+DW54-AH54)/(AH54+1E-50)</f>
        <v>-1.593730718466062E-6</v>
      </c>
      <c r="HG54" s="40">
        <f>(CL54-AI54)/(AI54+1E-50)</f>
        <v>1.1422518930515259E-4</v>
      </c>
      <c r="HH54" s="40">
        <f>(FG54-AJ54)/(AJ54+1E-50)</f>
        <v>-8.4614845851241891E-4</v>
      </c>
      <c r="HI54" s="40">
        <f>(FL54-AK54)/(AK54+1E-50)</f>
        <v>0</v>
      </c>
      <c r="HJ54" s="40">
        <f>(FS54-AL54)/(AL54+1E-50)</f>
        <v>3.5053066351986573E-5</v>
      </c>
      <c r="HK54" s="40">
        <f>(CK54-AM54)/(AM54+1E-50)</f>
        <v>0</v>
      </c>
      <c r="HL54" s="40">
        <f>(CM54-AN54)/(AN54+1E-50)</f>
        <v>-4.3562782509494546E-5</v>
      </c>
      <c r="HM54" s="40">
        <f>(FV54-AO54)/(AO54+1E-50)</f>
        <v>-1.1934082932679714E-4</v>
      </c>
      <c r="HN54" s="40">
        <f t="shared" ref="HN54:HU54" si="114">(EE54-AP54)/(AP54+1E-50)</f>
        <v>2.5858858619678895E-5</v>
      </c>
      <c r="HO54" s="40">
        <f t="shared" si="114"/>
        <v>0</v>
      </c>
      <c r="HP54" s="40">
        <f t="shared" si="114"/>
        <v>0</v>
      </c>
      <c r="HQ54" s="40">
        <f t="shared" si="114"/>
        <v>0</v>
      </c>
      <c r="HR54" s="40">
        <f t="shared" si="114"/>
        <v>2.8870639649469652E-5</v>
      </c>
      <c r="HS54" s="40">
        <f t="shared" si="114"/>
        <v>-1.7067545148798821E-4</v>
      </c>
      <c r="HT54" s="40">
        <f t="shared" si="114"/>
        <v>-1.885619868676873E-4</v>
      </c>
      <c r="HU54" s="40">
        <f t="shared" si="114"/>
        <v>-1.270744629593973E-4</v>
      </c>
      <c r="HV54" s="40">
        <f>(CT54-AX54)/(AX54+1E-50)</f>
        <v>-8.006853930850033E-5</v>
      </c>
      <c r="HW54" s="40">
        <f>(DC54-AY54)/(AY54+1E-50)</f>
        <v>0</v>
      </c>
      <c r="HX54" s="40">
        <f>(DQ54-AZ54)/(AZ54+1E-50)</f>
        <v>6.3663304391851572E-5</v>
      </c>
      <c r="HY54" s="40">
        <f>(FO54-BA54)/(BA54+1E-50)</f>
        <v>1.7515109317726523E-5</v>
      </c>
      <c r="HZ54" s="40">
        <f>(CV54-BB54)/(BB54+1E-50)</f>
        <v>0</v>
      </c>
      <c r="IA54" s="40">
        <f>(BJ54-BC54)/(BC54+1E-50)</f>
        <v>0</v>
      </c>
      <c r="IB54" s="40">
        <f>(CB54-BD54)/(BD54+1E-50)</f>
        <v>0</v>
      </c>
      <c r="IC54" s="40">
        <f>(BT54-BE54)/(BE54+1E-50)</f>
        <v>1.3944510511254674E-4</v>
      </c>
    </row>
    <row r="55" spans="1:237" x14ac:dyDescent="0.25">
      <c r="A55" s="17" t="s">
        <v>344</v>
      </c>
      <c r="B55" s="15">
        <v>2141.9771999999998</v>
      </c>
      <c r="C55" s="15">
        <v>23.4892</v>
      </c>
      <c r="D55" s="15">
        <v>6195.0513000000001</v>
      </c>
      <c r="E55" s="15">
        <v>237.56800000000001</v>
      </c>
      <c r="F55" s="15">
        <v>185.4283767</v>
      </c>
      <c r="G55" s="15">
        <v>778.59069999999997</v>
      </c>
      <c r="H55" s="15">
        <v>182.6807</v>
      </c>
      <c r="I55" s="17">
        <v>0.54326249000000004</v>
      </c>
      <c r="J55" s="17">
        <v>4.9171189999999997E-2</v>
      </c>
      <c r="L55" s="17">
        <v>0.10105564</v>
      </c>
      <c r="M55" s="17">
        <v>0.80357973999999899</v>
      </c>
      <c r="N55" s="5">
        <v>4.0729999999999998E-5</v>
      </c>
      <c r="P55" s="17">
        <v>8.7674599999999995E-3</v>
      </c>
      <c r="T55" s="17">
        <v>1.18068999999999E-2</v>
      </c>
      <c r="Z55" s="17">
        <v>7.98756691</v>
      </c>
      <c r="AB55" s="5">
        <v>2.4299999999999899E-6</v>
      </c>
      <c r="AC55" s="17">
        <v>4.8899999999999999E-2</v>
      </c>
      <c r="AD55" s="17">
        <v>2.4569999999999898E-4</v>
      </c>
      <c r="AG55" s="17">
        <v>0.30592182999999901</v>
      </c>
      <c r="AH55" s="17">
        <v>1.3986000000000001E-3</v>
      </c>
      <c r="AL55" s="17">
        <v>1.12467936999999</v>
      </c>
      <c r="AO55" s="17">
        <v>0.57953770999999998</v>
      </c>
      <c r="AP55" s="17">
        <v>2.8359999999999901E-5</v>
      </c>
      <c r="AU55" s="5">
        <v>6.1099999999999898E-6</v>
      </c>
      <c r="AV55" s="17">
        <v>4.8850000000000002E-5</v>
      </c>
      <c r="AW55" s="17">
        <v>3.7762099999999999E-3</v>
      </c>
      <c r="AX55" s="17">
        <v>0.24585764999999901</v>
      </c>
      <c r="AY55" s="17">
        <v>0.14043258</v>
      </c>
      <c r="BE55" s="17">
        <v>1.3E-7</v>
      </c>
      <c r="BG55" s="17" t="s">
        <v>344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0</v>
      </c>
      <c r="FJ55" s="17">
        <v>0</v>
      </c>
      <c r="FK55" s="17">
        <v>0</v>
      </c>
      <c r="FL55" s="17">
        <v>0</v>
      </c>
      <c r="FM55" s="17">
        <v>0</v>
      </c>
      <c r="FN55" s="17">
        <v>0</v>
      </c>
      <c r="FO55" s="17">
        <v>0</v>
      </c>
      <c r="FP55" s="17">
        <v>0</v>
      </c>
      <c r="FQ55" s="17">
        <v>0</v>
      </c>
      <c r="FR55" s="17">
        <v>0</v>
      </c>
      <c r="FS55" s="17">
        <v>0</v>
      </c>
      <c r="FT55" s="17">
        <v>0</v>
      </c>
      <c r="FU55" s="17">
        <v>0</v>
      </c>
      <c r="FV55" s="17">
        <v>0</v>
      </c>
      <c r="FW55" s="17">
        <v>0</v>
      </c>
      <c r="FY55" s="26" t="e">
        <f>DX55/FU55</f>
        <v>#DIV/0!</v>
      </c>
      <c r="FZ55" s="40">
        <f>(CN55-B55)/(B55+1E-50)</f>
        <v>-1</v>
      </c>
      <c r="GA55" s="40">
        <f>(DT55-C55)/(C55+1E-50)</f>
        <v>-1</v>
      </c>
      <c r="GB55" s="40">
        <f>(EA55-D55)/(D55+1E-50)</f>
        <v>-1</v>
      </c>
      <c r="GC55" s="40">
        <f>(EV55-E55)/(E55+1E-50)</f>
        <v>-1</v>
      </c>
      <c r="GD55" s="40">
        <f>(EW55-F55)/(F55+1E-50)</f>
        <v>-1</v>
      </c>
      <c r="GE55" s="40">
        <f>(FM55-G55)/(G55+1E-50)</f>
        <v>-1</v>
      </c>
      <c r="GF55" s="40">
        <f>(FU55-H55)/(H55+1E-50)</f>
        <v>-1</v>
      </c>
      <c r="GG55" s="40">
        <f>(BN55-I55)/(I55+1E-50)</f>
        <v>-1</v>
      </c>
      <c r="GH55" s="40">
        <f>(BK55-J55)/(J55+1E-50)</f>
        <v>-1</v>
      </c>
      <c r="GI55" s="40">
        <f>(BL55-K55)/(K55+1E-50)</f>
        <v>0</v>
      </c>
      <c r="GJ55" s="40">
        <f>(BR55+BQ55-L55)/(L55+1E-50)</f>
        <v>-1</v>
      </c>
      <c r="GK55" s="40">
        <f>(BS55-M55)/(M55+1E-50)</f>
        <v>-1</v>
      </c>
      <c r="GL55" s="40">
        <f>(BU55+BV55-N55)/(N55+1E-50)</f>
        <v>-1</v>
      </c>
      <c r="GM55" s="40">
        <f>(BX55-O55)/(O55+1E-50)</f>
        <v>0</v>
      </c>
      <c r="GN55" s="40">
        <f>(BY55+BZ55-P55)/(P55+1E-50)</f>
        <v>-1</v>
      </c>
      <c r="GO55" s="40">
        <f>(CA55-Q55)/(Q55+1E-50)</f>
        <v>0</v>
      </c>
      <c r="GP55" s="40">
        <f>(CD55-R55)/(R55+1E-50)</f>
        <v>0</v>
      </c>
      <c r="GQ55" s="40">
        <f>(CG55-S55)/(S55+1E-50)</f>
        <v>0</v>
      </c>
      <c r="GR55" s="40">
        <f>(CE55+CF55-T55)/(T55+1E-50)</f>
        <v>-1</v>
      </c>
      <c r="GS55" s="40">
        <f>(CH55-U55)/(U55+1E-50)</f>
        <v>0</v>
      </c>
      <c r="GT55" s="40">
        <f>(CJ55-V55)/(V55+1E-50)</f>
        <v>0</v>
      </c>
      <c r="GU55" s="40">
        <f>(CO55-W55)/(W55+1E-50)</f>
        <v>0</v>
      </c>
      <c r="GV55" s="40">
        <f>(CP55-X55)/(X55+1E-50)</f>
        <v>0</v>
      </c>
      <c r="GW55" s="40">
        <f>(BW55-Y55)/(Y55+1E-50)</f>
        <v>0</v>
      </c>
      <c r="GX55" s="40">
        <f>(CY55-Z55)/(Z55+1E-50)</f>
        <v>-1</v>
      </c>
      <c r="GY55" s="40">
        <f>(DB55-AA55)/(AA55+1E-50)</f>
        <v>0</v>
      </c>
      <c r="GZ55" s="40">
        <f>(DD55+DE55+ET55-AB55)/(AB55+1E-50)</f>
        <v>-1</v>
      </c>
      <c r="HA55" s="40">
        <f>(DL55+DM55-AC55)/(AC55+1E-50)</f>
        <v>-1</v>
      </c>
      <c r="HB55" s="40">
        <f>(DN55+DO55-AD55)/(AD55+1E-50)</f>
        <v>-1</v>
      </c>
      <c r="HC55" s="40">
        <f>(CI55-AE55)/(AE55+1E-50)</f>
        <v>0</v>
      </c>
      <c r="HD55" s="40">
        <f>(DP55-AF55)/(AF55+1E-50)</f>
        <v>0</v>
      </c>
      <c r="HE55" s="40">
        <f>(DS55-AG55)/(AG55+1E-50)</f>
        <v>-1</v>
      </c>
      <c r="HF55" s="40">
        <f>(DV55+DW55-AH55)/(AH55+1E-50)</f>
        <v>-1</v>
      </c>
      <c r="HG55" s="40">
        <f>(CL55-AI55)/(AI55+1E-50)</f>
        <v>0</v>
      </c>
      <c r="HH55" s="40">
        <f>(FG55-AJ55)/(AJ55+1E-50)</f>
        <v>0</v>
      </c>
      <c r="HI55" s="40">
        <f>(FL55-AK55)/(AK55+1E-50)</f>
        <v>0</v>
      </c>
      <c r="HJ55" s="40">
        <f>(FS55-AL55)/(AL55+1E-50)</f>
        <v>-1</v>
      </c>
      <c r="HK55" s="40">
        <f>(CK55-AM55)/(AM55+1E-50)</f>
        <v>0</v>
      </c>
      <c r="HL55" s="40">
        <f>(CM55-AN55)/(AN55+1E-50)</f>
        <v>0</v>
      </c>
      <c r="HM55" s="40">
        <f>(FV55-AO55)/(AO55+1E-50)</f>
        <v>-1</v>
      </c>
      <c r="HN55" s="40">
        <f t="shared" ref="HN55" si="115">(EE55-AP55)/(AP55+1E-50)</f>
        <v>-1</v>
      </c>
      <c r="HO55" s="40">
        <f t="shared" ref="HO55" si="116">(EF55-AQ55)/(AQ55+1E-50)</f>
        <v>0</v>
      </c>
      <c r="HP55" s="40">
        <f t="shared" ref="HP55" si="117">(EG55-AR55)/(AR55+1E-50)</f>
        <v>0</v>
      </c>
      <c r="HQ55" s="40">
        <f t="shared" ref="HQ55" si="118">(EH55-AS55)/(AS55+1E-50)</f>
        <v>0</v>
      </c>
      <c r="HR55" s="40">
        <f t="shared" ref="HR55" si="119">(EI55-AT55)/(AT55+1E-50)</f>
        <v>0</v>
      </c>
      <c r="HS55" s="40">
        <f t="shared" ref="HS55" si="120">(EJ55-AU55)/(AU55+1E-50)</f>
        <v>-1</v>
      </c>
      <c r="HT55" s="40">
        <f t="shared" ref="HT55" si="121">(EK55-AV55)/(AV55+1E-50)</f>
        <v>-1</v>
      </c>
      <c r="HU55" s="40">
        <f t="shared" ref="HU55" si="122">(EL55-AW55)/(AW55+1E-50)</f>
        <v>-1</v>
      </c>
      <c r="HV55" s="40">
        <f>(CT55-AX55)/(AX55+1E-50)</f>
        <v>-1</v>
      </c>
      <c r="HW55" s="40">
        <f>(DC55-AY55)/(AY55+1E-50)</f>
        <v>-1</v>
      </c>
      <c r="HX55" s="40">
        <f>(DQ55-AZ55)/(AZ55+1E-50)</f>
        <v>0</v>
      </c>
      <c r="HY55" s="40">
        <f>(FO55-BA55)/(BA55+1E-50)</f>
        <v>0</v>
      </c>
      <c r="HZ55" s="40">
        <f>(CV55-BB55)/(BB55+1E-50)</f>
        <v>0</v>
      </c>
      <c r="IA55" s="40">
        <f>(BJ55-BC55)/(BC55+1E-50)</f>
        <v>0</v>
      </c>
      <c r="IB55" s="40">
        <f>(CB55-BD55)/(BD55+1E-50)</f>
        <v>0</v>
      </c>
      <c r="IC55" s="40">
        <f>(BT55-BE55)/(BE55+1E-50)</f>
        <v>-1</v>
      </c>
    </row>
    <row r="56" spans="1:237" x14ac:dyDescent="0.25">
      <c r="A56" s="17" t="s">
        <v>345</v>
      </c>
      <c r="B56" s="15">
        <v>1128.3168347799999</v>
      </c>
      <c r="C56" s="15">
        <v>176.85080933</v>
      </c>
      <c r="D56" s="15">
        <v>13580.533928450001</v>
      </c>
      <c r="E56" s="15">
        <v>1388.1703821799999</v>
      </c>
      <c r="F56" s="15">
        <v>1233.5188718299901</v>
      </c>
      <c r="G56" s="15">
        <v>16907.791157200001</v>
      </c>
      <c r="H56" s="15">
        <v>140.84456560999899</v>
      </c>
      <c r="I56" s="17">
        <v>0.16047539</v>
      </c>
      <c r="L56" s="17">
        <v>8.3200849999999896E-2</v>
      </c>
      <c r="M56" s="17">
        <v>1.7029631599999999</v>
      </c>
      <c r="N56" s="17">
        <v>1.8270999999999999E-3</v>
      </c>
      <c r="P56" s="17">
        <v>2.5136349999999998E-2</v>
      </c>
      <c r="T56" s="17">
        <v>1.56181399999999E-2</v>
      </c>
      <c r="Z56" s="17">
        <v>8.0062015799999902</v>
      </c>
      <c r="AB56" s="17">
        <v>6.3272299999999997E-3</v>
      </c>
      <c r="AC56" s="17">
        <v>0.42628671999999901</v>
      </c>
      <c r="AD56" s="17">
        <v>0.18913319000000001</v>
      </c>
      <c r="AG56" s="17">
        <v>0.36115532</v>
      </c>
      <c r="AH56" s="17">
        <v>3.7120297499999899</v>
      </c>
      <c r="AL56" s="17">
        <v>8.5432529999999895E-2</v>
      </c>
      <c r="AO56" s="17">
        <v>5.9728469999999999E-2</v>
      </c>
      <c r="AP56" s="17">
        <v>9.5604999999999996E-4</v>
      </c>
      <c r="AU56" s="5">
        <v>9.9000000000000005E-7</v>
      </c>
      <c r="AV56" s="17">
        <v>8.8300000000000002E-6</v>
      </c>
      <c r="AW56" s="17">
        <v>1.7630599999999899E-3</v>
      </c>
      <c r="BE56" s="17">
        <v>0</v>
      </c>
      <c r="BG56" s="17" t="s">
        <v>345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Y56" s="26" t="e">
        <f t="shared" ref="FY56:FY59" si="123">DX56/FU56</f>
        <v>#DIV/0!</v>
      </c>
      <c r="FZ56" s="40">
        <f t="shared" ref="FZ56:FZ59" si="124">(CN56-B56)/(B56+1E-50)</f>
        <v>-1</v>
      </c>
      <c r="GA56" s="40">
        <f t="shared" ref="GA56:GA59" si="125">(DT56-C56)/(C56+1E-50)</f>
        <v>-1</v>
      </c>
      <c r="GB56" s="40">
        <f t="shared" ref="GB56:GB59" si="126">(EA56-D56)/(D56+1E-50)</f>
        <v>-1</v>
      </c>
      <c r="GC56" s="40">
        <f t="shared" ref="GC56:GC59" si="127">(EV56-E56)/(E56+1E-50)</f>
        <v>-1</v>
      </c>
      <c r="GD56" s="40">
        <f t="shared" ref="GD56:GD59" si="128">(EW56-F56)/(F56+1E-50)</f>
        <v>-1</v>
      </c>
      <c r="GE56" s="40">
        <f t="shared" ref="GE56:GE59" si="129">(FM56-G56)/(G56+1E-50)</f>
        <v>-1</v>
      </c>
      <c r="GF56" s="40">
        <f t="shared" ref="GF56:GF59" si="130">(FU56-H56)/(H56+1E-50)</f>
        <v>-1</v>
      </c>
      <c r="GG56" s="40">
        <f t="shared" ref="GG56:GG59" si="131">(BN56-I56)/(I56+1E-50)</f>
        <v>-1</v>
      </c>
      <c r="GH56" s="40">
        <f t="shared" ref="GH56:GH59" si="132">(BK56-J56)/(J56+1E-50)</f>
        <v>0</v>
      </c>
      <c r="GI56" s="40">
        <f t="shared" ref="GI56:GI59" si="133">(BL56-K56)/(K56+1E-50)</f>
        <v>0</v>
      </c>
      <c r="GJ56" s="40">
        <f t="shared" ref="GJ56:GJ59" si="134">(BR56+BQ56-L56)/(L56+1E-50)</f>
        <v>-1</v>
      </c>
      <c r="GK56" s="40">
        <f t="shared" ref="GK56:GK59" si="135">(BS56-M56)/(M56+1E-50)</f>
        <v>-1</v>
      </c>
      <c r="GL56" s="40">
        <f t="shared" ref="GL56:GL59" si="136">(BU56+BV56-N56)/(N56+1E-50)</f>
        <v>-1</v>
      </c>
      <c r="GM56" s="40">
        <f t="shared" ref="GM56:GM59" si="137">(BX56-O56)/(O56+1E-50)</f>
        <v>0</v>
      </c>
      <c r="GN56" s="40">
        <f t="shared" ref="GN56:GN59" si="138">(BY56+BZ56-P56)/(P56+1E-50)</f>
        <v>-1</v>
      </c>
      <c r="GO56" s="40">
        <f t="shared" ref="GO56:GO59" si="139">(CA56-Q56)/(Q56+1E-50)</f>
        <v>0</v>
      </c>
      <c r="GP56" s="40">
        <f t="shared" ref="GP56:GP59" si="140">(CD56-R56)/(R56+1E-50)</f>
        <v>0</v>
      </c>
      <c r="GQ56" s="40">
        <f t="shared" ref="GQ56:GQ59" si="141">(CG56-S56)/(S56+1E-50)</f>
        <v>0</v>
      </c>
      <c r="GR56" s="40">
        <f t="shared" ref="GR56:GR59" si="142">(CE56+CF56-T56)/(T56+1E-50)</f>
        <v>-1</v>
      </c>
      <c r="GS56" s="40">
        <f t="shared" ref="GS56:GS59" si="143">(CH56-U56)/(U56+1E-50)</f>
        <v>0</v>
      </c>
      <c r="GT56" s="40">
        <f t="shared" ref="GT56:GT59" si="144">(CJ56-V56)/(V56+1E-50)</f>
        <v>0</v>
      </c>
      <c r="GU56" s="40">
        <f t="shared" ref="GU56:GU59" si="145">(CO56-W56)/(W56+1E-50)</f>
        <v>0</v>
      </c>
      <c r="GV56" s="40">
        <f t="shared" ref="GV56:GV59" si="146">(CP56-X56)/(X56+1E-50)</f>
        <v>0</v>
      </c>
      <c r="GW56" s="40">
        <f t="shared" ref="GW56:GW59" si="147">(BW56-Y56)/(Y56+1E-50)</f>
        <v>0</v>
      </c>
      <c r="GX56" s="40">
        <f t="shared" ref="GX56:GX59" si="148">(CY56-Z56)/(Z56+1E-50)</f>
        <v>-1</v>
      </c>
      <c r="GY56" s="40">
        <f t="shared" ref="GY56:GY59" si="149">(DB56-AA56)/(AA56+1E-50)</f>
        <v>0</v>
      </c>
      <c r="GZ56" s="40">
        <f t="shared" ref="GZ56:GZ59" si="150">(DD56+DE56+ET56-AB56)/(AB56+1E-50)</f>
        <v>-1</v>
      </c>
      <c r="HA56" s="40">
        <f t="shared" ref="HA56:HA59" si="151">(DL56+DM56-AC56)/(AC56+1E-50)</f>
        <v>-1</v>
      </c>
      <c r="HB56" s="40">
        <f t="shared" ref="HB56:HB59" si="152">(DN56+DO56-AD56)/(AD56+1E-50)</f>
        <v>-1</v>
      </c>
      <c r="HC56" s="40">
        <f t="shared" ref="HC56:HC59" si="153">(CI56-AE56)/(AE56+1E-50)</f>
        <v>0</v>
      </c>
      <c r="HD56" s="40">
        <f t="shared" ref="HD56:HD59" si="154">(DP56-AF56)/(AF56+1E-50)</f>
        <v>0</v>
      </c>
      <c r="HE56" s="40">
        <f t="shared" ref="HE56:HE59" si="155">(DS56-AG56)/(AG56+1E-50)</f>
        <v>-1</v>
      </c>
      <c r="HF56" s="40">
        <f t="shared" ref="HF56:HF59" si="156">(DV56+DW56-AH56)/(AH56+1E-50)</f>
        <v>-1</v>
      </c>
      <c r="HG56" s="40">
        <f t="shared" ref="HG56:HG59" si="157">(CL56-AI56)/(AI56+1E-50)</f>
        <v>0</v>
      </c>
      <c r="HH56" s="40">
        <f t="shared" ref="HH56:HH59" si="158">(FG56-AJ56)/(AJ56+1E-50)</f>
        <v>0</v>
      </c>
      <c r="HI56" s="40">
        <f t="shared" ref="HI56:HI59" si="159">(FL56-AK56)/(AK56+1E-50)</f>
        <v>0</v>
      </c>
      <c r="HJ56" s="40">
        <f t="shared" ref="HJ56:HJ59" si="160">(FS56-AL56)/(AL56+1E-50)</f>
        <v>-1</v>
      </c>
      <c r="HK56" s="40">
        <f t="shared" ref="HK56:HK59" si="161">(CK56-AM56)/(AM56+1E-50)</f>
        <v>0</v>
      </c>
      <c r="HL56" s="40">
        <f t="shared" ref="HL56:HL59" si="162">(CM56-AN56)/(AN56+1E-50)</f>
        <v>0</v>
      </c>
      <c r="HM56" s="40">
        <f t="shared" ref="HM56:HM59" si="163">(FV56-AO56)/(AO56+1E-50)</f>
        <v>-1</v>
      </c>
      <c r="HN56" s="40">
        <f t="shared" ref="HN56:HN59" si="164">(EE56-AP56)/(AP56+1E-50)</f>
        <v>-1</v>
      </c>
      <c r="HO56" s="40">
        <f t="shared" ref="HO56:HO59" si="165">(EF56-AQ56)/(AQ56+1E-50)</f>
        <v>0</v>
      </c>
      <c r="HP56" s="40">
        <f t="shared" ref="HP56:HP59" si="166">(EG56-AR56)/(AR56+1E-50)</f>
        <v>0</v>
      </c>
      <c r="HQ56" s="40">
        <f t="shared" ref="HQ56:HQ59" si="167">(EH56-AS56)/(AS56+1E-50)</f>
        <v>0</v>
      </c>
      <c r="HR56" s="40">
        <f t="shared" ref="HR56:HR59" si="168">(EI56-AT56)/(AT56+1E-50)</f>
        <v>0</v>
      </c>
      <c r="HS56" s="40">
        <f t="shared" ref="HS56:HS59" si="169">(EJ56-AU56)/(AU56+1E-50)</f>
        <v>-1</v>
      </c>
      <c r="HT56" s="40">
        <f t="shared" ref="HT56:HT59" si="170">(EK56-AV56)/(AV56+1E-50)</f>
        <v>-1</v>
      </c>
      <c r="HU56" s="40">
        <f t="shared" ref="HU56:HU59" si="171">(EL56-AW56)/(AW56+1E-50)</f>
        <v>-1</v>
      </c>
      <c r="HV56" s="40">
        <f t="shared" ref="HV56:HV59" si="172">(CT56-AX56)/(AX56+1E-50)</f>
        <v>0</v>
      </c>
      <c r="HW56" s="40">
        <f t="shared" ref="HW56:HW59" si="173">(DC56-AY56)/(AY56+1E-50)</f>
        <v>0</v>
      </c>
      <c r="HX56" s="40">
        <f t="shared" ref="HX56:HX59" si="174">(DQ56-AZ56)/(AZ56+1E-50)</f>
        <v>0</v>
      </c>
      <c r="HY56" s="40">
        <f t="shared" ref="HY56:HY59" si="175">(FO56-BA56)/(BA56+1E-50)</f>
        <v>0</v>
      </c>
      <c r="HZ56" s="40">
        <f t="shared" ref="HZ56:HZ59" si="176">(CV56-BB56)/(BB56+1E-50)</f>
        <v>0</v>
      </c>
      <c r="IA56" s="40">
        <f t="shared" ref="IA56:IA59" si="177">(BJ56-BC56)/(BC56+1E-50)</f>
        <v>0</v>
      </c>
      <c r="IB56" s="40">
        <f t="shared" ref="IB56:IB59" si="178">(CB56-BD56)/(BD56+1E-50)</f>
        <v>0</v>
      </c>
      <c r="IC56" s="40">
        <f t="shared" ref="IC56:IC59" si="179">(BT56-BE56)/(BE56+1E-50)</f>
        <v>0</v>
      </c>
    </row>
    <row r="57" spans="1:237" x14ac:dyDescent="0.25">
      <c r="A57" s="17" t="s">
        <v>346</v>
      </c>
      <c r="B57" s="15">
        <v>2012.3289999999899</v>
      </c>
      <c r="D57" s="15">
        <v>21425.165000000001</v>
      </c>
      <c r="E57" s="15">
        <v>2339.0958999999998</v>
      </c>
      <c r="F57" s="15">
        <v>1271.4616999999901</v>
      </c>
      <c r="G57" s="15">
        <v>18381.971000000001</v>
      </c>
      <c r="H57" s="15">
        <v>249.55332000000001</v>
      </c>
      <c r="I57" s="17">
        <v>0.1045716</v>
      </c>
      <c r="J57" s="17">
        <v>1.6731369999999999E-2</v>
      </c>
      <c r="L57" s="17">
        <v>0.14503622999999999</v>
      </c>
      <c r="M57" s="17">
        <v>14.640227959999899</v>
      </c>
      <c r="N57" s="17">
        <v>3.00073999999999E-3</v>
      </c>
      <c r="P57" s="17">
        <v>4.3788809999999997E-2</v>
      </c>
      <c r="T57" s="17">
        <v>2.7229030000000001E-2</v>
      </c>
      <c r="Z57" s="17">
        <v>76.228376690000005</v>
      </c>
      <c r="AB57" s="17">
        <v>8.8710000000000004E-3</v>
      </c>
      <c r="AC57" s="17">
        <v>0.55203539999999995</v>
      </c>
      <c r="AD57" s="17">
        <v>0.32974910000000002</v>
      </c>
      <c r="AG57" s="17">
        <v>1.9768893299999999</v>
      </c>
      <c r="AH57" s="17">
        <v>9.2866569999999999</v>
      </c>
      <c r="AL57" s="17">
        <v>0.33986135000000001</v>
      </c>
      <c r="AO57" s="17">
        <v>0.16731650000000001</v>
      </c>
      <c r="AP57" s="17">
        <v>1.6901100000000001E-3</v>
      </c>
      <c r="AU57" s="17">
        <v>8.7000000000000003E-7</v>
      </c>
      <c r="AV57" s="17">
        <v>7.7000000000000004E-7</v>
      </c>
      <c r="AW57" s="17">
        <v>2.79393999999999E-3</v>
      </c>
      <c r="AX57" s="17">
        <v>8.3657200000000001E-2</v>
      </c>
      <c r="BG57" s="17" t="s">
        <v>346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  <c r="FU57" s="17">
        <v>0</v>
      </c>
      <c r="FV57" s="17">
        <v>0</v>
      </c>
      <c r="FW57" s="17">
        <v>0</v>
      </c>
      <c r="FY57" s="26" t="e">
        <f t="shared" si="123"/>
        <v>#DIV/0!</v>
      </c>
      <c r="FZ57" s="40">
        <f t="shared" si="124"/>
        <v>-1</v>
      </c>
      <c r="GA57" s="40">
        <f t="shared" si="125"/>
        <v>0</v>
      </c>
      <c r="GB57" s="40">
        <f t="shared" si="126"/>
        <v>-1</v>
      </c>
      <c r="GC57" s="40">
        <f t="shared" si="127"/>
        <v>-1</v>
      </c>
      <c r="GD57" s="40">
        <f t="shared" si="128"/>
        <v>-1</v>
      </c>
      <c r="GE57" s="40">
        <f t="shared" si="129"/>
        <v>-1</v>
      </c>
      <c r="GF57" s="40">
        <f t="shared" si="130"/>
        <v>-1</v>
      </c>
      <c r="GG57" s="40">
        <f t="shared" si="131"/>
        <v>-1</v>
      </c>
      <c r="GH57" s="40">
        <f t="shared" si="132"/>
        <v>-1</v>
      </c>
      <c r="GI57" s="40">
        <f t="shared" si="133"/>
        <v>0</v>
      </c>
      <c r="GJ57" s="40">
        <f t="shared" si="134"/>
        <v>-1</v>
      </c>
      <c r="GK57" s="40">
        <f t="shared" si="135"/>
        <v>-1</v>
      </c>
      <c r="GL57" s="40">
        <f t="shared" si="136"/>
        <v>-1</v>
      </c>
      <c r="GM57" s="40">
        <f t="shared" si="137"/>
        <v>0</v>
      </c>
      <c r="GN57" s="40">
        <f t="shared" si="138"/>
        <v>-1</v>
      </c>
      <c r="GO57" s="40">
        <f t="shared" si="139"/>
        <v>0</v>
      </c>
      <c r="GP57" s="40">
        <f t="shared" si="140"/>
        <v>0</v>
      </c>
      <c r="GQ57" s="40">
        <f t="shared" si="141"/>
        <v>0</v>
      </c>
      <c r="GR57" s="40">
        <f t="shared" si="142"/>
        <v>-1</v>
      </c>
      <c r="GS57" s="40">
        <f t="shared" si="143"/>
        <v>0</v>
      </c>
      <c r="GT57" s="40">
        <f t="shared" si="144"/>
        <v>0</v>
      </c>
      <c r="GU57" s="40">
        <f t="shared" si="145"/>
        <v>0</v>
      </c>
      <c r="GV57" s="40">
        <f t="shared" si="146"/>
        <v>0</v>
      </c>
      <c r="GW57" s="40">
        <f t="shared" si="147"/>
        <v>0</v>
      </c>
      <c r="GX57" s="40">
        <f t="shared" si="148"/>
        <v>-1</v>
      </c>
      <c r="GY57" s="40">
        <f t="shared" si="149"/>
        <v>0</v>
      </c>
      <c r="GZ57" s="40">
        <f t="shared" si="150"/>
        <v>-1</v>
      </c>
      <c r="HA57" s="40">
        <f t="shared" si="151"/>
        <v>-1</v>
      </c>
      <c r="HB57" s="40">
        <f t="shared" si="152"/>
        <v>-1</v>
      </c>
      <c r="HC57" s="40">
        <f t="shared" si="153"/>
        <v>0</v>
      </c>
      <c r="HD57" s="40">
        <f t="shared" si="154"/>
        <v>0</v>
      </c>
      <c r="HE57" s="40">
        <f t="shared" si="155"/>
        <v>-1</v>
      </c>
      <c r="HF57" s="40">
        <f t="shared" si="156"/>
        <v>-1</v>
      </c>
      <c r="HG57" s="40">
        <f t="shared" si="157"/>
        <v>0</v>
      </c>
      <c r="HH57" s="40">
        <f t="shared" si="158"/>
        <v>0</v>
      </c>
      <c r="HI57" s="40">
        <f t="shared" si="159"/>
        <v>0</v>
      </c>
      <c r="HJ57" s="40">
        <f t="shared" si="160"/>
        <v>-1</v>
      </c>
      <c r="HK57" s="40">
        <f t="shared" si="161"/>
        <v>0</v>
      </c>
      <c r="HL57" s="40">
        <f t="shared" si="162"/>
        <v>0</v>
      </c>
      <c r="HM57" s="40">
        <f t="shared" si="163"/>
        <v>-1</v>
      </c>
      <c r="HN57" s="40">
        <f t="shared" si="164"/>
        <v>-1</v>
      </c>
      <c r="HO57" s="40">
        <f t="shared" si="165"/>
        <v>0</v>
      </c>
      <c r="HP57" s="40">
        <f t="shared" si="166"/>
        <v>0</v>
      </c>
      <c r="HQ57" s="40">
        <f t="shared" si="167"/>
        <v>0</v>
      </c>
      <c r="HR57" s="40">
        <f t="shared" si="168"/>
        <v>0</v>
      </c>
      <c r="HS57" s="40">
        <f t="shared" si="169"/>
        <v>-1</v>
      </c>
      <c r="HT57" s="40">
        <f t="shared" si="170"/>
        <v>-1</v>
      </c>
      <c r="HU57" s="40">
        <f t="shared" si="171"/>
        <v>-1</v>
      </c>
      <c r="HV57" s="40">
        <f t="shared" si="172"/>
        <v>-1</v>
      </c>
      <c r="HW57" s="40">
        <f t="shared" si="173"/>
        <v>0</v>
      </c>
      <c r="HX57" s="40">
        <f t="shared" si="174"/>
        <v>0</v>
      </c>
      <c r="HY57" s="40">
        <f t="shared" si="175"/>
        <v>0</v>
      </c>
      <c r="HZ57" s="40">
        <f t="shared" si="176"/>
        <v>0</v>
      </c>
      <c r="IA57" s="40">
        <f t="shared" si="177"/>
        <v>0</v>
      </c>
      <c r="IB57" s="40">
        <f t="shared" si="178"/>
        <v>0</v>
      </c>
      <c r="IC57" s="40">
        <f t="shared" si="179"/>
        <v>0</v>
      </c>
    </row>
    <row r="58" spans="1:237" x14ac:dyDescent="0.25">
      <c r="A58" s="17" t="s">
        <v>424</v>
      </c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Y58" s="26" t="e">
        <f t="shared" si="123"/>
        <v>#DIV/0!</v>
      </c>
      <c r="FZ58" s="40">
        <f t="shared" si="124"/>
        <v>0</v>
      </c>
      <c r="GA58" s="40">
        <f t="shared" si="125"/>
        <v>0</v>
      </c>
      <c r="GB58" s="40">
        <f t="shared" si="126"/>
        <v>0</v>
      </c>
      <c r="GC58" s="40">
        <f t="shared" si="127"/>
        <v>0</v>
      </c>
      <c r="GD58" s="40">
        <f t="shared" si="128"/>
        <v>0</v>
      </c>
      <c r="GE58" s="40">
        <f t="shared" si="129"/>
        <v>0</v>
      </c>
      <c r="GF58" s="40">
        <f t="shared" si="130"/>
        <v>0</v>
      </c>
      <c r="GG58" s="40">
        <f t="shared" si="131"/>
        <v>0</v>
      </c>
      <c r="GH58" s="40">
        <f t="shared" si="132"/>
        <v>0</v>
      </c>
      <c r="GI58" s="40">
        <f t="shared" si="133"/>
        <v>0</v>
      </c>
      <c r="GJ58" s="40">
        <f t="shared" si="134"/>
        <v>0</v>
      </c>
      <c r="GK58" s="40">
        <f t="shared" si="135"/>
        <v>0</v>
      </c>
      <c r="GL58" s="40">
        <f t="shared" si="136"/>
        <v>0</v>
      </c>
      <c r="GM58" s="40">
        <f t="shared" si="137"/>
        <v>0</v>
      </c>
      <c r="GN58" s="40">
        <f t="shared" si="138"/>
        <v>0</v>
      </c>
      <c r="GO58" s="40">
        <f t="shared" si="139"/>
        <v>0</v>
      </c>
      <c r="GP58" s="40">
        <f t="shared" si="140"/>
        <v>0</v>
      </c>
      <c r="GQ58" s="40">
        <f t="shared" si="141"/>
        <v>0</v>
      </c>
      <c r="GR58" s="40">
        <f t="shared" si="142"/>
        <v>0</v>
      </c>
      <c r="GS58" s="40">
        <f t="shared" si="143"/>
        <v>0</v>
      </c>
      <c r="GT58" s="40">
        <f t="shared" si="144"/>
        <v>0</v>
      </c>
      <c r="GU58" s="40">
        <f t="shared" si="145"/>
        <v>0</v>
      </c>
      <c r="GV58" s="40">
        <f t="shared" si="146"/>
        <v>0</v>
      </c>
      <c r="GW58" s="40">
        <f t="shared" si="147"/>
        <v>0</v>
      </c>
      <c r="GX58" s="40">
        <f t="shared" si="148"/>
        <v>0</v>
      </c>
      <c r="GY58" s="40">
        <f t="shared" si="149"/>
        <v>0</v>
      </c>
      <c r="GZ58" s="40">
        <f t="shared" si="150"/>
        <v>0</v>
      </c>
      <c r="HA58" s="40">
        <f t="shared" si="151"/>
        <v>0</v>
      </c>
      <c r="HB58" s="40">
        <f t="shared" si="152"/>
        <v>0</v>
      </c>
      <c r="HC58" s="40">
        <f t="shared" si="153"/>
        <v>0</v>
      </c>
      <c r="HD58" s="40">
        <f t="shared" si="154"/>
        <v>0</v>
      </c>
      <c r="HE58" s="40">
        <f t="shared" si="155"/>
        <v>0</v>
      </c>
      <c r="HF58" s="40">
        <f t="shared" si="156"/>
        <v>0</v>
      </c>
      <c r="HG58" s="40">
        <f t="shared" si="157"/>
        <v>0</v>
      </c>
      <c r="HH58" s="40">
        <f t="shared" si="158"/>
        <v>0</v>
      </c>
      <c r="HI58" s="40">
        <f t="shared" si="159"/>
        <v>0</v>
      </c>
      <c r="HJ58" s="40">
        <f t="shared" si="160"/>
        <v>0</v>
      </c>
      <c r="HK58" s="40">
        <f t="shared" si="161"/>
        <v>0</v>
      </c>
      <c r="HL58" s="40">
        <f t="shared" si="162"/>
        <v>0</v>
      </c>
      <c r="HM58" s="40">
        <f t="shared" si="163"/>
        <v>0</v>
      </c>
      <c r="HN58" s="40">
        <f t="shared" si="164"/>
        <v>0</v>
      </c>
      <c r="HO58" s="40">
        <f t="shared" si="165"/>
        <v>0</v>
      </c>
      <c r="HP58" s="40">
        <f t="shared" si="166"/>
        <v>0</v>
      </c>
      <c r="HQ58" s="40">
        <f t="shared" si="167"/>
        <v>0</v>
      </c>
      <c r="HR58" s="40">
        <f t="shared" si="168"/>
        <v>0</v>
      </c>
      <c r="HS58" s="40">
        <f t="shared" si="169"/>
        <v>0</v>
      </c>
      <c r="HT58" s="40">
        <f t="shared" si="170"/>
        <v>0</v>
      </c>
      <c r="HU58" s="40">
        <f t="shared" si="171"/>
        <v>0</v>
      </c>
      <c r="HV58" s="40">
        <f t="shared" si="172"/>
        <v>0</v>
      </c>
      <c r="HW58" s="40">
        <f t="shared" si="173"/>
        <v>0</v>
      </c>
      <c r="HX58" s="40">
        <f t="shared" si="174"/>
        <v>0</v>
      </c>
      <c r="HY58" s="40">
        <f t="shared" si="175"/>
        <v>0</v>
      </c>
      <c r="HZ58" s="40">
        <f t="shared" si="176"/>
        <v>0</v>
      </c>
      <c r="IA58" s="40">
        <f t="shared" si="177"/>
        <v>0</v>
      </c>
      <c r="IB58" s="40">
        <f t="shared" si="178"/>
        <v>0</v>
      </c>
      <c r="IC58" s="40">
        <f t="shared" si="179"/>
        <v>0</v>
      </c>
    </row>
    <row r="59" spans="1:237" x14ac:dyDescent="0.25">
      <c r="A59" s="17" t="s">
        <v>378</v>
      </c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Y59" s="26" t="e">
        <f t="shared" si="123"/>
        <v>#DIV/0!</v>
      </c>
      <c r="FZ59" s="40">
        <f t="shared" si="124"/>
        <v>0</v>
      </c>
      <c r="GA59" s="40">
        <f t="shared" si="125"/>
        <v>0</v>
      </c>
      <c r="GB59" s="40">
        <f t="shared" si="126"/>
        <v>0</v>
      </c>
      <c r="GC59" s="40">
        <f t="shared" si="127"/>
        <v>0</v>
      </c>
      <c r="GD59" s="40">
        <f t="shared" si="128"/>
        <v>0</v>
      </c>
      <c r="GE59" s="40">
        <f t="shared" si="129"/>
        <v>0</v>
      </c>
      <c r="GF59" s="40">
        <f t="shared" si="130"/>
        <v>0</v>
      </c>
      <c r="GG59" s="40">
        <f t="shared" si="131"/>
        <v>0</v>
      </c>
      <c r="GH59" s="40">
        <f t="shared" si="132"/>
        <v>0</v>
      </c>
      <c r="GI59" s="40">
        <f t="shared" si="133"/>
        <v>0</v>
      </c>
      <c r="GJ59" s="40">
        <f t="shared" si="134"/>
        <v>0</v>
      </c>
      <c r="GK59" s="40">
        <f t="shared" si="135"/>
        <v>0</v>
      </c>
      <c r="GL59" s="40">
        <f t="shared" si="136"/>
        <v>0</v>
      </c>
      <c r="GM59" s="40">
        <f t="shared" si="137"/>
        <v>0</v>
      </c>
      <c r="GN59" s="40">
        <f t="shared" si="138"/>
        <v>0</v>
      </c>
      <c r="GO59" s="40">
        <f t="shared" si="139"/>
        <v>0</v>
      </c>
      <c r="GP59" s="40">
        <f t="shared" si="140"/>
        <v>0</v>
      </c>
      <c r="GQ59" s="40">
        <f t="shared" si="141"/>
        <v>0</v>
      </c>
      <c r="GR59" s="40">
        <f t="shared" si="142"/>
        <v>0</v>
      </c>
      <c r="GS59" s="40">
        <f t="shared" si="143"/>
        <v>0</v>
      </c>
      <c r="GT59" s="40">
        <f t="shared" si="144"/>
        <v>0</v>
      </c>
      <c r="GU59" s="40">
        <f t="shared" si="145"/>
        <v>0</v>
      </c>
      <c r="GV59" s="40">
        <f t="shared" si="146"/>
        <v>0</v>
      </c>
      <c r="GW59" s="40">
        <f t="shared" si="147"/>
        <v>0</v>
      </c>
      <c r="GX59" s="40">
        <f t="shared" si="148"/>
        <v>0</v>
      </c>
      <c r="GY59" s="40">
        <f t="shared" si="149"/>
        <v>0</v>
      </c>
      <c r="GZ59" s="40">
        <f t="shared" si="150"/>
        <v>0</v>
      </c>
      <c r="HA59" s="40">
        <f t="shared" si="151"/>
        <v>0</v>
      </c>
      <c r="HB59" s="40">
        <f t="shared" si="152"/>
        <v>0</v>
      </c>
      <c r="HC59" s="40">
        <f t="shared" si="153"/>
        <v>0</v>
      </c>
      <c r="HD59" s="40">
        <f t="shared" si="154"/>
        <v>0</v>
      </c>
      <c r="HE59" s="40">
        <f t="shared" si="155"/>
        <v>0</v>
      </c>
      <c r="HF59" s="40">
        <f t="shared" si="156"/>
        <v>0</v>
      </c>
      <c r="HG59" s="40">
        <f t="shared" si="157"/>
        <v>0</v>
      </c>
      <c r="HH59" s="40">
        <f t="shared" si="158"/>
        <v>0</v>
      </c>
      <c r="HI59" s="40">
        <f t="shared" si="159"/>
        <v>0</v>
      </c>
      <c r="HJ59" s="40">
        <f t="shared" si="160"/>
        <v>0</v>
      </c>
      <c r="HK59" s="40">
        <f t="shared" si="161"/>
        <v>0</v>
      </c>
      <c r="HL59" s="40">
        <f t="shared" si="162"/>
        <v>0</v>
      </c>
      <c r="HM59" s="40">
        <f t="shared" si="163"/>
        <v>0</v>
      </c>
      <c r="HN59" s="40">
        <f t="shared" si="164"/>
        <v>0</v>
      </c>
      <c r="HO59" s="40">
        <f t="shared" si="165"/>
        <v>0</v>
      </c>
      <c r="HP59" s="40">
        <f t="shared" si="166"/>
        <v>0</v>
      </c>
      <c r="HQ59" s="40">
        <f t="shared" si="167"/>
        <v>0</v>
      </c>
      <c r="HR59" s="40">
        <f t="shared" si="168"/>
        <v>0</v>
      </c>
      <c r="HS59" s="40">
        <f t="shared" si="169"/>
        <v>0</v>
      </c>
      <c r="HT59" s="40">
        <f t="shared" si="170"/>
        <v>0</v>
      </c>
      <c r="HU59" s="40">
        <f t="shared" si="171"/>
        <v>0</v>
      </c>
      <c r="HV59" s="40">
        <f t="shared" si="172"/>
        <v>0</v>
      </c>
      <c r="HW59" s="40">
        <f t="shared" si="173"/>
        <v>0</v>
      </c>
      <c r="HX59" s="40">
        <f t="shared" si="174"/>
        <v>0</v>
      </c>
      <c r="HY59" s="40">
        <f t="shared" si="175"/>
        <v>0</v>
      </c>
      <c r="HZ59" s="40">
        <f t="shared" si="176"/>
        <v>0</v>
      </c>
      <c r="IA59" s="40">
        <f t="shared" si="177"/>
        <v>0</v>
      </c>
      <c r="IB59" s="40">
        <f t="shared" si="178"/>
        <v>0</v>
      </c>
      <c r="IC59" s="40">
        <f t="shared" si="179"/>
        <v>0</v>
      </c>
    </row>
    <row r="60" spans="1:237" x14ac:dyDescent="0.25">
      <c r="A60" s="17" t="s">
        <v>426</v>
      </c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</row>
    <row r="61" spans="1:237" x14ac:dyDescent="0.25">
      <c r="A61" s="1" t="s">
        <v>353</v>
      </c>
      <c r="B61" s="1">
        <f>SUM(B3:B54)</f>
        <v>465999.70492039947</v>
      </c>
      <c r="C61" s="1">
        <f t="shared" ref="C61:AW61" si="180">SUM(C3:C54)</f>
        <v>17974.265349619982</v>
      </c>
      <c r="D61" s="1">
        <f t="shared" si="180"/>
        <v>858786.68114121875</v>
      </c>
      <c r="E61" s="1">
        <f t="shared" si="180"/>
        <v>107049.26638784983</v>
      </c>
      <c r="F61" s="1">
        <f t="shared" si="180"/>
        <v>91871.964985969811</v>
      </c>
      <c r="G61" s="1">
        <f t="shared" si="180"/>
        <v>879962.32923657796</v>
      </c>
      <c r="H61" s="1">
        <f t="shared" si="180"/>
        <v>26332.888226839943</v>
      </c>
      <c r="I61" s="39">
        <f t="shared" si="180"/>
        <v>258.94838216999932</v>
      </c>
      <c r="J61" s="39">
        <f t="shared" si="180"/>
        <v>202.05050005999951</v>
      </c>
      <c r="K61" s="39">
        <f t="shared" si="180"/>
        <v>7.2904597199999976</v>
      </c>
      <c r="L61" s="39"/>
      <c r="M61" s="39">
        <f t="shared" si="180"/>
        <v>287.5279648799995</v>
      </c>
      <c r="N61" s="39">
        <f t="shared" si="180"/>
        <v>1.3732516399999983</v>
      </c>
      <c r="O61" s="39">
        <f t="shared" si="180"/>
        <v>2.4527056199999966</v>
      </c>
      <c r="P61" s="39">
        <f t="shared" si="180"/>
        <v>4.569628679999993</v>
      </c>
      <c r="Q61" s="39">
        <f t="shared" si="180"/>
        <v>2.8980651399999977</v>
      </c>
      <c r="R61" s="39">
        <f t="shared" si="180"/>
        <v>4.1519642199999964</v>
      </c>
      <c r="S61" s="39">
        <f t="shared" si="180"/>
        <v>171.6965088499999</v>
      </c>
      <c r="T61" s="39">
        <f t="shared" si="180"/>
        <v>3.2359552899999975</v>
      </c>
      <c r="U61" s="39">
        <f t="shared" si="180"/>
        <v>3.1854340499999978</v>
      </c>
      <c r="V61" s="39">
        <f t="shared" si="180"/>
        <v>1.7864860299999969</v>
      </c>
      <c r="W61" s="39">
        <f t="shared" si="180"/>
        <v>2.7998336399999992</v>
      </c>
      <c r="X61" s="39">
        <f t="shared" si="180"/>
        <v>0.1210772699999999</v>
      </c>
      <c r="Y61" s="39">
        <f t="shared" si="180"/>
        <v>0.4047934099999998</v>
      </c>
      <c r="Z61" s="39">
        <f t="shared" si="180"/>
        <v>2058.1852117899971</v>
      </c>
      <c r="AA61" s="39">
        <f t="shared" si="180"/>
        <v>4755.4424189799975</v>
      </c>
      <c r="AB61" s="39">
        <f t="shared" si="180"/>
        <v>4.1158062699999931</v>
      </c>
      <c r="AC61" s="39">
        <f t="shared" si="180"/>
        <v>21.547746539999977</v>
      </c>
      <c r="AD61" s="39">
        <f t="shared" si="180"/>
        <v>67.461834609999954</v>
      </c>
      <c r="AE61" s="39">
        <f t="shared" si="180"/>
        <v>50.691275029999936</v>
      </c>
      <c r="AF61" s="39">
        <f t="shared" si="180"/>
        <v>95.153946129999895</v>
      </c>
      <c r="AG61" s="39">
        <f t="shared" si="180"/>
        <v>25.755928959999988</v>
      </c>
      <c r="AH61" s="39">
        <f t="shared" si="180"/>
        <v>40.043520339999944</v>
      </c>
      <c r="AI61" s="39">
        <f t="shared" si="180"/>
        <v>4.1530261199999972</v>
      </c>
      <c r="AJ61" s="39">
        <f t="shared" si="180"/>
        <v>1.6867627299999994</v>
      </c>
      <c r="AK61" s="39">
        <f t="shared" si="180"/>
        <v>7.6399999999999895E-4</v>
      </c>
      <c r="AL61" s="39">
        <f t="shared" si="180"/>
        <v>531.56470017999925</v>
      </c>
      <c r="AM61" s="39">
        <f t="shared" si="180"/>
        <v>0.14183357999999999</v>
      </c>
      <c r="AN61" s="39">
        <f t="shared" si="180"/>
        <v>1.1374995199999984</v>
      </c>
      <c r="AO61" s="39">
        <f t="shared" si="180"/>
        <v>242.5367231099994</v>
      </c>
      <c r="AP61" s="39">
        <f t="shared" si="180"/>
        <v>0.45407822999999964</v>
      </c>
      <c r="AQ61" s="39">
        <f t="shared" si="180"/>
        <v>1.2024E-4</v>
      </c>
      <c r="AR61" s="39">
        <f t="shared" si="180"/>
        <v>1.1318299999999999E-3</v>
      </c>
      <c r="AS61" s="39">
        <f t="shared" si="180"/>
        <v>9.344E-5</v>
      </c>
      <c r="AT61" s="39">
        <f t="shared" si="180"/>
        <v>1.2252499999999965E-3</v>
      </c>
      <c r="AU61" s="39">
        <f t="shared" si="180"/>
        <v>0.28807978999999984</v>
      </c>
      <c r="AV61" s="39">
        <f t="shared" si="180"/>
        <v>0.30796152999999887</v>
      </c>
      <c r="AW61" s="39">
        <f t="shared" si="180"/>
        <v>9.5128987799999791</v>
      </c>
      <c r="AX61" s="39"/>
      <c r="AY61" s="39"/>
      <c r="AZ61" s="39"/>
      <c r="BA61" s="39"/>
      <c r="BB61" s="39"/>
      <c r="BC61" s="39"/>
      <c r="BD61" s="39"/>
      <c r="BE61" s="39"/>
      <c r="BF61" s="1"/>
      <c r="BH61" s="39">
        <f t="shared" ref="BH61:EK61" si="181">SUM(BH3:BH54)</f>
        <v>1.4338872594732672</v>
      </c>
      <c r="BI61" s="39">
        <f t="shared" si="181"/>
        <v>46.183211393703864</v>
      </c>
      <c r="BJ61" s="39">
        <f t="shared" si="181"/>
        <v>2.2917377176099669E-2</v>
      </c>
      <c r="BK61" s="39">
        <f t="shared" si="181"/>
        <v>202.05031354723852</v>
      </c>
      <c r="BL61" s="39">
        <f t="shared" si="181"/>
        <v>7.2904593679773662</v>
      </c>
      <c r="BM61" s="39">
        <f t="shared" si="181"/>
        <v>258.9483560492198</v>
      </c>
      <c r="BN61" s="39">
        <f t="shared" si="181"/>
        <v>258.9483560492198</v>
      </c>
      <c r="BO61" s="39">
        <f t="shared" si="181"/>
        <v>3.37560262914957</v>
      </c>
      <c r="BP61" s="39">
        <f t="shared" si="181"/>
        <v>40.314653387852907</v>
      </c>
      <c r="BQ61" s="39">
        <f t="shared" si="181"/>
        <v>5.8176973106438625</v>
      </c>
      <c r="BR61" s="39">
        <f t="shared" si="181"/>
        <v>8.3718090188007253</v>
      </c>
      <c r="BS61" s="39">
        <f t="shared" si="181"/>
        <v>287.52792390379727</v>
      </c>
      <c r="BT61" s="39">
        <f t="shared" si="181"/>
        <v>1.5116185028849023</v>
      </c>
      <c r="BU61" s="39">
        <f t="shared" si="181"/>
        <v>0.43944036913631096</v>
      </c>
      <c r="BV61" s="39">
        <f t="shared" si="181"/>
        <v>0.93381101549728751</v>
      </c>
      <c r="BW61" s="39">
        <f t="shared" si="181"/>
        <v>0.40479273406806471</v>
      </c>
      <c r="BX61" s="39">
        <f t="shared" si="181"/>
        <v>2.4527054588474515</v>
      </c>
      <c r="BY61" s="39">
        <f t="shared" si="181"/>
        <v>1.0967104272825428</v>
      </c>
      <c r="BZ61" s="39">
        <f t="shared" si="181"/>
        <v>3.4729162624273258</v>
      </c>
      <c r="CA61" s="39">
        <f t="shared" si="181"/>
        <v>2.898070819541926</v>
      </c>
      <c r="CB61" s="39">
        <f t="shared" si="181"/>
        <v>3.7968976846125981</v>
      </c>
      <c r="CC61" s="39">
        <f t="shared" si="181"/>
        <v>39475.712066935608</v>
      </c>
      <c r="CD61" s="39">
        <f t="shared" si="181"/>
        <v>4.1519592062167732</v>
      </c>
      <c r="CE61" s="39">
        <f t="shared" si="181"/>
        <v>0.93243304978778974</v>
      </c>
      <c r="CF61" s="39">
        <f t="shared" si="181"/>
        <v>2.2828535961308782</v>
      </c>
      <c r="CG61" s="39">
        <f t="shared" si="181"/>
        <v>171.69513253517459</v>
      </c>
      <c r="CH61" s="39">
        <f t="shared" si="181"/>
        <v>3.1854293232834863</v>
      </c>
      <c r="CI61" s="39">
        <f t="shared" si="181"/>
        <v>50.69131489580235</v>
      </c>
      <c r="CJ61" s="39">
        <f t="shared" si="181"/>
        <v>1.7864934306399696</v>
      </c>
      <c r="CK61" s="39">
        <f t="shared" si="181"/>
        <v>0.14183336447903394</v>
      </c>
      <c r="CL61" s="39">
        <f t="shared" si="181"/>
        <v>4.1530134440838546</v>
      </c>
      <c r="CM61" s="39">
        <f t="shared" si="181"/>
        <v>1.1374964210858987</v>
      </c>
      <c r="CN61" s="39">
        <f t="shared" si="181"/>
        <v>465999.56485659484</v>
      </c>
      <c r="CO61" s="39">
        <f t="shared" si="181"/>
        <v>2.7998043750299515</v>
      </c>
      <c r="CP61" s="39">
        <f t="shared" si="181"/>
        <v>0.12107719464046157</v>
      </c>
      <c r="CQ61" s="39">
        <f t="shared" si="181"/>
        <v>695.77420487906215</v>
      </c>
      <c r="CR61" s="39">
        <f t="shared" si="181"/>
        <v>2014.393887324861</v>
      </c>
      <c r="CS61" s="39">
        <f t="shared" si="181"/>
        <v>78.0488227410398</v>
      </c>
      <c r="CT61" s="39">
        <f t="shared" si="181"/>
        <v>119.11779838470382</v>
      </c>
      <c r="CU61" s="39">
        <f t="shared" si="181"/>
        <v>353.62740928751589</v>
      </c>
      <c r="CV61" s="39">
        <f t="shared" si="181"/>
        <v>3.27544654640455E-4</v>
      </c>
      <c r="CW61" s="39">
        <f t="shared" si="181"/>
        <v>0.8278668957237042</v>
      </c>
      <c r="CX61" s="39">
        <f t="shared" si="181"/>
        <v>2058.1848062952404</v>
      </c>
      <c r="CY61" s="39">
        <f t="shared" si="181"/>
        <v>2058.1848062952404</v>
      </c>
      <c r="CZ61" s="39"/>
      <c r="DA61" s="39"/>
      <c r="DB61" s="39">
        <f t="shared" si="181"/>
        <v>4755.4395389927158</v>
      </c>
      <c r="DC61" s="39">
        <f t="shared" si="181"/>
        <v>1040.4976471980629</v>
      </c>
      <c r="DD61" s="39">
        <f t="shared" si="181"/>
        <v>1.1249025359850482</v>
      </c>
      <c r="DE61" s="39">
        <f t="shared" si="181"/>
        <v>2.7651190279880193</v>
      </c>
      <c r="DF61" s="39">
        <f t="shared" si="181"/>
        <v>0</v>
      </c>
      <c r="DG61" s="39">
        <f t="shared" si="181"/>
        <v>102.90564913608516</v>
      </c>
      <c r="DH61" s="39">
        <f t="shared" si="181"/>
        <v>0.85573592309234492</v>
      </c>
      <c r="DI61" s="39"/>
      <c r="DJ61" s="39">
        <f t="shared" si="181"/>
        <v>82.558681327597299</v>
      </c>
      <c r="DK61" s="39">
        <f t="shared" si="181"/>
        <v>4.6063862317426203</v>
      </c>
      <c r="DL61" s="39">
        <f t="shared" si="181"/>
        <v>5.6024110776872966</v>
      </c>
      <c r="DM61" s="39">
        <f t="shared" si="181"/>
        <v>15.945326110333413</v>
      </c>
      <c r="DN61" s="39">
        <f t="shared" si="181"/>
        <v>22.262401202825757</v>
      </c>
      <c r="DO61" s="39">
        <f t="shared" si="181"/>
        <v>45.199417798744214</v>
      </c>
      <c r="DP61" s="39">
        <f t="shared" si="181"/>
        <v>95.373163449434898</v>
      </c>
      <c r="DQ61" s="39">
        <f t="shared" si="181"/>
        <v>33.01815306525576</v>
      </c>
      <c r="DR61" s="39"/>
      <c r="DS61" s="39">
        <f t="shared" si="181"/>
        <v>26.847108197771103</v>
      </c>
      <c r="DT61" s="39">
        <f t="shared" si="181"/>
        <v>17974.260934084359</v>
      </c>
      <c r="DU61" s="39">
        <f t="shared" si="181"/>
        <v>0</v>
      </c>
      <c r="DV61" s="39">
        <f t="shared" si="181"/>
        <v>16.417839555049756</v>
      </c>
      <c r="DW61" s="39">
        <f t="shared" si="181"/>
        <v>23.625666676054134</v>
      </c>
      <c r="DX61" s="39">
        <f t="shared" si="181"/>
        <v>21792.043691689578</v>
      </c>
      <c r="DY61" s="39">
        <f t="shared" si="181"/>
        <v>772907.74791397667</v>
      </c>
      <c r="DZ61" s="39">
        <f t="shared" si="181"/>
        <v>85878.646116550968</v>
      </c>
      <c r="EA61" s="39">
        <f t="shared" si="181"/>
        <v>858786.39403052756</v>
      </c>
      <c r="EB61" s="39">
        <f t="shared" si="181"/>
        <v>1.3830111013133851E-2</v>
      </c>
      <c r="EC61" s="39">
        <f t="shared" si="181"/>
        <v>531.1994791858807</v>
      </c>
      <c r="ED61" s="39"/>
      <c r="EE61" s="39">
        <f t="shared" si="181"/>
        <v>0.45407916854961089</v>
      </c>
      <c r="EF61" s="39">
        <f t="shared" si="181"/>
        <v>1.2023974506199818E-4</v>
      </c>
      <c r="EG61" s="39">
        <f t="shared" si="181"/>
        <v>1.1318311831496051E-3</v>
      </c>
      <c r="EH61" s="39">
        <f t="shared" si="181"/>
        <v>9.3441979175140698E-5</v>
      </c>
      <c r="EI61" s="39">
        <f t="shared" si="181"/>
        <v>1.2252296980915559E-3</v>
      </c>
      <c r="EJ61" s="39">
        <f t="shared" si="181"/>
        <v>0.28807956688373043</v>
      </c>
      <c r="EK61" s="39">
        <f t="shared" si="181"/>
        <v>0.30796094667398527</v>
      </c>
      <c r="EL61" s="39">
        <f t="shared" ref="EL61:FW61" si="182">SUM(EL3:EL54)</f>
        <v>9.5128848119081262</v>
      </c>
      <c r="EM61" s="39">
        <f t="shared" si="182"/>
        <v>3315.1514234510887</v>
      </c>
      <c r="EN61" s="39">
        <f t="shared" si="182"/>
        <v>6119.03049638216</v>
      </c>
      <c r="EO61" s="39">
        <f t="shared" si="182"/>
        <v>2934.0198769087528</v>
      </c>
      <c r="EP61" s="39">
        <f t="shared" si="182"/>
        <v>1154.2572378176965</v>
      </c>
      <c r="EQ61" s="39">
        <f t="shared" si="182"/>
        <v>4911.9851353658787</v>
      </c>
      <c r="ER61" s="39">
        <f t="shared" si="182"/>
        <v>2090.3059548033634</v>
      </c>
      <c r="ES61" s="39">
        <f t="shared" si="182"/>
        <v>5.9757686505407293</v>
      </c>
      <c r="ET61" s="39">
        <f t="shared" si="182"/>
        <v>0.22584402635987927</v>
      </c>
      <c r="EU61" s="39">
        <f t="shared" si="182"/>
        <v>605.22813291073703</v>
      </c>
      <c r="EV61" s="39">
        <f t="shared" si="182"/>
        <v>107138.09554373058</v>
      </c>
      <c r="EW61" s="39">
        <f t="shared" si="182"/>
        <v>91871.938413745942</v>
      </c>
      <c r="EX61" s="39">
        <f t="shared" si="182"/>
        <v>15266.157129984573</v>
      </c>
      <c r="EY61" s="39">
        <f t="shared" si="182"/>
        <v>66.645082688357363</v>
      </c>
      <c r="EZ61" s="39">
        <f t="shared" si="182"/>
        <v>15.775976721438919</v>
      </c>
      <c r="FA61" s="39">
        <f t="shared" si="182"/>
        <v>31015.474708206515</v>
      </c>
      <c r="FB61" s="39">
        <f t="shared" si="182"/>
        <v>346.13111701435713</v>
      </c>
      <c r="FC61" s="39">
        <f t="shared" si="182"/>
        <v>7741.5013805312183</v>
      </c>
      <c r="FD61" s="39">
        <f t="shared" si="182"/>
        <v>1804.0236866432676</v>
      </c>
      <c r="FE61" s="39">
        <f t="shared" si="182"/>
        <v>875.80157453349443</v>
      </c>
      <c r="FF61" s="39">
        <f t="shared" si="182"/>
        <v>19385.527129809539</v>
      </c>
      <c r="FG61" s="39">
        <f t="shared" si="182"/>
        <v>1.6854153442901483</v>
      </c>
      <c r="FH61" s="39">
        <f t="shared" si="182"/>
        <v>904.36270224900181</v>
      </c>
      <c r="FI61" s="39">
        <f t="shared" si="182"/>
        <v>5793.9816619671865</v>
      </c>
      <c r="FJ61" s="39">
        <f t="shared" si="182"/>
        <v>9562.4298378783624</v>
      </c>
      <c r="FK61" s="39">
        <f t="shared" si="182"/>
        <v>247.72272784422645</v>
      </c>
      <c r="FL61" s="39">
        <f t="shared" si="182"/>
        <v>7.6400159226177602E-4</v>
      </c>
      <c r="FM61" s="39">
        <f t="shared" si="182"/>
        <v>879962.04867548123</v>
      </c>
      <c r="FN61" s="39">
        <f t="shared" si="182"/>
        <v>19.391068402512424</v>
      </c>
      <c r="FO61" s="39">
        <f t="shared" si="182"/>
        <v>82.873234908260926</v>
      </c>
      <c r="FP61" s="39">
        <f t="shared" si="182"/>
        <v>19697.25697243628</v>
      </c>
      <c r="FQ61" s="39">
        <f t="shared" si="182"/>
        <v>4.2579182271172842</v>
      </c>
      <c r="FR61" s="39">
        <f t="shared" si="182"/>
        <v>2110.7344521887012</v>
      </c>
      <c r="FS61" s="39">
        <f t="shared" si="182"/>
        <v>531.56457441591488</v>
      </c>
      <c r="FT61" s="39">
        <f t="shared" si="182"/>
        <v>15.37084936574524</v>
      </c>
      <c r="FU61" s="39">
        <f t="shared" si="182"/>
        <v>26332.880657081365</v>
      </c>
      <c r="FV61" s="39">
        <f t="shared" si="182"/>
        <v>242.53660854680317</v>
      </c>
      <c r="FW61" s="39">
        <f t="shared" si="182"/>
        <v>5717.9217192964716</v>
      </c>
      <c r="FZ61" s="40">
        <f>(CN61-B61)/(B61+1E-50)</f>
        <v>-3.0056629468562362E-7</v>
      </c>
      <c r="GA61" s="40">
        <f>(DT61-C61)/(C61+1E-50)</f>
        <v>-2.4565875360114089E-7</v>
      </c>
      <c r="GB61" s="40">
        <f>(EA61-D61)/(D61+1E-50)</f>
        <v>-3.3432131342569826E-7</v>
      </c>
      <c r="GC61" s="40">
        <f>(EV61-E61)/(E61+1E-50)</f>
        <v>8.2979696057810907E-4</v>
      </c>
      <c r="GD61" s="40">
        <f>(EW61-F61)/(F61+1E-50)</f>
        <v>-2.8923103879633285E-7</v>
      </c>
      <c r="GE61" s="40">
        <f>(FM61-G61)/(G61+1E-50)</f>
        <v>-3.1883307661231381E-7</v>
      </c>
      <c r="GF61" s="40">
        <f>(FU61-H61)/(H61+1E-50)</f>
        <v>-2.8746404544843953E-7</v>
      </c>
      <c r="GG61" s="40">
        <f>(BN61-I61)/(I61+1E-50)</f>
        <v>-1.0087253414931498E-7</v>
      </c>
      <c r="GH61" s="40">
        <f>(BK61-J61)/(J61+1E-50)</f>
        <v>-9.2309972474687432E-7</v>
      </c>
      <c r="GI61" s="40">
        <f>(BL61-K61)/(K61+1E-50)</f>
        <v>-4.8285381856418136E-8</v>
      </c>
      <c r="GJ61" s="40">
        <f>(BR61+BQ61-L61)/(L61+1E-50)</f>
        <v>1.4189506329444588E+51</v>
      </c>
      <c r="GK61" s="40">
        <f>(BS61-M61)/(M61+1E-50)</f>
        <v>-1.4251205876878841E-7</v>
      </c>
      <c r="GL61" s="40">
        <f>(BU61+BV61-N61)/(N61+1E-50)</f>
        <v>-1.8595746938554331E-7</v>
      </c>
      <c r="GM61" s="40">
        <f>(BX61-O61)/(O61+1E-50)</f>
        <v>-6.5703989819290412E-8</v>
      </c>
      <c r="GN61" s="40">
        <f>(BY61+BZ61-P61)/(P61+1E-50)</f>
        <v>-4.3554745124483664E-7</v>
      </c>
      <c r="GO61" s="40">
        <f>(CA61-Q61)/(Q61+1E-50)</f>
        <v>1.9597702791167132E-6</v>
      </c>
      <c r="GP61" s="40">
        <f>(CD61-R61)/(R61+1E-50)</f>
        <v>-1.2075689860502181E-6</v>
      </c>
      <c r="GQ61" s="40">
        <f>(CG61-S61)/(S61+1E-50)</f>
        <v>-8.0159744337611556E-6</v>
      </c>
      <c r="GR61" s="40">
        <f>(CE61+CF61-T61)/(T61+1E-50)</f>
        <v>-6.3871846886147032E-3</v>
      </c>
      <c r="GS61" s="40">
        <f>(CH61-U61)/(U61+1E-50)</f>
        <v>-1.4838532009561562E-6</v>
      </c>
      <c r="GT61" s="40">
        <f>(CJ61-V61)/(V61+1E-50)</f>
        <v>4.1425680628586868E-6</v>
      </c>
      <c r="GU61" s="40">
        <f>(CO61-W61)/(W61+1E-50)</f>
        <v>-1.0452396038693804E-5</v>
      </c>
      <c r="GV61" s="40">
        <f>(CP61-X61)/(X61+1E-50)</f>
        <v>-6.2240863484798337E-7</v>
      </c>
      <c r="GW61" s="40">
        <f>(BW61-Y61)/(Y61+1E-50)</f>
        <v>-1.6698195138359362E-6</v>
      </c>
      <c r="GX61" s="40">
        <f>(CY61-Z61)/(Z61+1E-50)</f>
        <v>-1.9701567885279665E-7</v>
      </c>
      <c r="GY61" s="40">
        <f>(DB61-AA61)/(AA61+1E-50)</f>
        <v>-6.0561921013617917E-7</v>
      </c>
      <c r="GZ61" s="40">
        <f>(DD61+DE61+ET61-AB61)/(AB61+1E-50)</f>
        <v>1.4412809802465633E-5</v>
      </c>
      <c r="HA61" s="40">
        <f>(DL61+DM61-AC61)/(AC61+1E-50)</f>
        <v>-4.3401193940623303E-7</v>
      </c>
      <c r="HB61" s="40">
        <f>(DN61+DO61-AD61)/(AD61+1E-50)</f>
        <v>-2.3136681749448585E-7</v>
      </c>
      <c r="HC61" s="40">
        <f>(CI61-AE61)/(AE61+1E-50)</f>
        <v>7.8644307901689459E-7</v>
      </c>
      <c r="HD61" s="40">
        <f>(DP61-AF61)/(AF61+1E-50)</f>
        <v>2.3038174279762114E-3</v>
      </c>
      <c r="HE61" s="40">
        <f>(DS61-AG61)/(AG61+1E-50)</f>
        <v>4.2366137888707536E-2</v>
      </c>
      <c r="HF61" s="40">
        <f>(DV61+DW61-AH61)/(AH61+1E-50)</f>
        <v>-3.5233905344607619E-7</v>
      </c>
      <c r="HG61" s="40">
        <f>(CL61-AI61)/(AI61+1E-50)</f>
        <v>-3.0522119958428632E-6</v>
      </c>
      <c r="HH61" s="40">
        <f>(FG61-AJ61)/(AJ61+1E-50)</f>
        <v>-7.9879978724165727E-4</v>
      </c>
      <c r="HI61" s="40">
        <f>(FL61-AK61)/(AK61+1E-50)</f>
        <v>2.0841122736546549E-6</v>
      </c>
      <c r="HJ61" s="40">
        <f>(FS61-AL61)/(AL61+1E-50)</f>
        <v>-2.3659224235671102E-7</v>
      </c>
      <c r="HK61" s="40">
        <f>(CK61-AM61)/(AM61+1E-50)</f>
        <v>-1.5195341332139718E-6</v>
      </c>
      <c r="HL61" s="40">
        <f>(CM61-AN61)/(AN61+1E-50)</f>
        <v>-2.7243212373180026E-6</v>
      </c>
      <c r="HM61" s="40">
        <f>(FV61-AO61)/(AO61+1E-50)</f>
        <v>-4.7235402031273599E-7</v>
      </c>
      <c r="HN61" s="40">
        <f t="shared" ref="HN61" si="183">(EE61-AP61)/(AP61+1E-50)</f>
        <v>2.0669337335359223E-6</v>
      </c>
      <c r="HO61" s="40">
        <f t="shared" ref="HO61" si="184">(EF61-AQ61)/(AQ61+1E-50)</f>
        <v>-2.1202428627805645E-6</v>
      </c>
      <c r="HP61" s="40">
        <f t="shared" ref="HP61" si="185">(EG61-AR61)/(AR61+1E-50)</f>
        <v>1.0453421496144371E-6</v>
      </c>
      <c r="HQ61" s="40">
        <f t="shared" ref="HQ61" si="186">(EH61-AS61)/(AS61+1E-50)</f>
        <v>2.1181240803700533E-5</v>
      </c>
      <c r="HR61" s="40">
        <f t="shared" ref="HR61" si="187">(EI61-AT61)/(AT61+1E-50)</f>
        <v>-1.6569604930112228E-5</v>
      </c>
      <c r="HS61" s="40">
        <f t="shared" ref="HS61" si="188">(EJ61-AU61)/(AU61+1E-50)</f>
        <v>-7.7449469608545258E-7</v>
      </c>
      <c r="HT61" s="40">
        <f t="shared" ref="HT61" si="189">(EK61-AV61)/(AV61+1E-50)</f>
        <v>-1.8941522131139202E-6</v>
      </c>
      <c r="HU61" s="40">
        <f t="shared" ref="HU61" si="190">(EL61-AW61)/(AW61+1E-50)</f>
        <v>-1.4683318067371509E-6</v>
      </c>
      <c r="HV61" s="40">
        <f>(CT61-AX61)/(AX61+1E-50)</f>
        <v>1.1911779838470382E+52</v>
      </c>
      <c r="HW61" s="40">
        <f>(DC61-AY61)/(AY61+1E-50)</f>
        <v>1.0404976471980629E+53</v>
      </c>
      <c r="HX61" s="40">
        <f>(DQ61-AZ61)/(AZ61+1E-50)</f>
        <v>3.301815306525576E+51</v>
      </c>
      <c r="HY61" s="40">
        <f>(FO61-BA61)/(BA61+1E-50)</f>
        <v>8.2873234908260923E+51</v>
      </c>
      <c r="HZ61" s="40">
        <f>(CV61-BB61)/(BB61+1E-50)</f>
        <v>3.2754465464045498E+46</v>
      </c>
      <c r="IA61" s="40">
        <f>(BJ61-BC61)/(BC61+1E-50)</f>
        <v>2.2917377176099669E+48</v>
      </c>
      <c r="IB61" s="40">
        <f>(CB61-BD61)/(BD61+1E-50)</f>
        <v>3.7968976846125985E+50</v>
      </c>
      <c r="IC61" s="40">
        <f t="shared" ref="IC61" si="191">(BT61-BE61)/(BE61+1E-50)</f>
        <v>1.5116185028849022E+50</v>
      </c>
    </row>
    <row r="62" spans="1:237" x14ac:dyDescent="0.25">
      <c r="A62" s="17" t="s">
        <v>223</v>
      </c>
      <c r="B62" s="1">
        <f>SUM(B2:B54)</f>
        <v>465999.70492039947</v>
      </c>
      <c r="C62" s="1">
        <f t="shared" ref="C62:BD62" si="192">SUM(C2:C54)</f>
        <v>17974.265349619982</v>
      </c>
      <c r="D62" s="1">
        <f t="shared" si="192"/>
        <v>858786.68114121875</v>
      </c>
      <c r="E62" s="1">
        <f t="shared" si="192"/>
        <v>107049.26638784983</v>
      </c>
      <c r="F62" s="1">
        <f t="shared" si="192"/>
        <v>91871.964985969811</v>
      </c>
      <c r="G62" s="1">
        <f t="shared" si="192"/>
        <v>879962.32923657796</v>
      </c>
      <c r="H62" s="1">
        <f t="shared" si="192"/>
        <v>26332.888226839943</v>
      </c>
      <c r="I62" s="1">
        <f t="shared" si="192"/>
        <v>258.94838216999932</v>
      </c>
      <c r="J62" s="1">
        <f t="shared" si="192"/>
        <v>202.05050005999951</v>
      </c>
      <c r="K62" s="1">
        <f t="shared" si="192"/>
        <v>7.2904597199999976</v>
      </c>
      <c r="L62" s="1">
        <f t="shared" si="192"/>
        <v>14.189509769999983</v>
      </c>
      <c r="M62" s="1">
        <f t="shared" si="192"/>
        <v>287.5279648799995</v>
      </c>
      <c r="N62" s="1">
        <f t="shared" si="192"/>
        <v>1.3732516399999983</v>
      </c>
      <c r="O62" s="1">
        <f t="shared" si="192"/>
        <v>2.4527056199999966</v>
      </c>
      <c r="P62" s="1">
        <f t="shared" si="192"/>
        <v>4.569628679999993</v>
      </c>
      <c r="Q62" s="1">
        <f t="shared" si="192"/>
        <v>2.8980651399999977</v>
      </c>
      <c r="R62" s="1">
        <f t="shared" si="192"/>
        <v>4.1519642199999964</v>
      </c>
      <c r="S62" s="1">
        <f t="shared" si="192"/>
        <v>171.6965088499999</v>
      </c>
      <c r="T62" s="1">
        <f t="shared" si="192"/>
        <v>3.2359552899999975</v>
      </c>
      <c r="U62" s="1">
        <f t="shared" si="192"/>
        <v>3.1854340499999978</v>
      </c>
      <c r="V62" s="1">
        <f t="shared" si="192"/>
        <v>1.7864860299999969</v>
      </c>
      <c r="W62" s="1">
        <f t="shared" si="192"/>
        <v>2.7998336399999992</v>
      </c>
      <c r="X62" s="1">
        <f t="shared" si="192"/>
        <v>0.1210772699999999</v>
      </c>
      <c r="Y62" s="1">
        <f t="shared" si="192"/>
        <v>0.4047934099999998</v>
      </c>
      <c r="Z62" s="1">
        <f t="shared" si="192"/>
        <v>2058.1852117899971</v>
      </c>
      <c r="AA62" s="1">
        <f t="shared" si="192"/>
        <v>4755.4424189799975</v>
      </c>
      <c r="AB62" s="1">
        <f t="shared" si="192"/>
        <v>4.1158062699999931</v>
      </c>
      <c r="AC62" s="1">
        <f t="shared" si="192"/>
        <v>21.547746539999977</v>
      </c>
      <c r="AD62" s="1">
        <f t="shared" si="192"/>
        <v>67.461834609999954</v>
      </c>
      <c r="AE62" s="1">
        <f t="shared" si="192"/>
        <v>50.691275029999936</v>
      </c>
      <c r="AF62" s="1">
        <f t="shared" si="192"/>
        <v>95.153946129999895</v>
      </c>
      <c r="AG62" s="1">
        <f t="shared" si="192"/>
        <v>25.755928959999988</v>
      </c>
      <c r="AH62" s="1">
        <f t="shared" si="192"/>
        <v>40.043520339999944</v>
      </c>
      <c r="AI62" s="1">
        <f t="shared" si="192"/>
        <v>4.1530261199999972</v>
      </c>
      <c r="AJ62" s="1">
        <f t="shared" si="192"/>
        <v>1.6867627299999994</v>
      </c>
      <c r="AK62" s="1">
        <f t="shared" si="192"/>
        <v>7.6399999999999895E-4</v>
      </c>
      <c r="AL62" s="1">
        <f t="shared" si="192"/>
        <v>531.56470017999925</v>
      </c>
      <c r="AM62" s="1">
        <f t="shared" si="192"/>
        <v>0.14183357999999999</v>
      </c>
      <c r="AN62" s="1">
        <f t="shared" si="192"/>
        <v>1.1374995199999984</v>
      </c>
      <c r="AO62" s="1">
        <f t="shared" si="192"/>
        <v>242.5367231099994</v>
      </c>
      <c r="AP62" s="1">
        <f t="shared" si="192"/>
        <v>0.45407822999999964</v>
      </c>
      <c r="AQ62" s="1">
        <f t="shared" si="192"/>
        <v>1.2024E-4</v>
      </c>
      <c r="AR62" s="1">
        <f t="shared" si="192"/>
        <v>1.1318299999999999E-3</v>
      </c>
      <c r="AS62" s="1">
        <f t="shared" si="192"/>
        <v>9.344E-5</v>
      </c>
      <c r="AT62" s="1">
        <f t="shared" si="192"/>
        <v>1.2252499999999965E-3</v>
      </c>
      <c r="AU62" s="1">
        <f t="shared" si="192"/>
        <v>0.28807978999999984</v>
      </c>
      <c r="AV62" s="1">
        <f t="shared" si="192"/>
        <v>0.30796152999999887</v>
      </c>
      <c r="AW62" s="1">
        <f t="shared" si="192"/>
        <v>9.5128987799999791</v>
      </c>
      <c r="AX62" s="1">
        <f t="shared" si="192"/>
        <v>119.11785596999989</v>
      </c>
      <c r="AY62" s="1">
        <f t="shared" si="192"/>
        <v>1040.4989708299995</v>
      </c>
      <c r="AZ62" s="1">
        <f t="shared" si="192"/>
        <v>33.018166079999979</v>
      </c>
      <c r="BA62" s="1">
        <f t="shared" si="192"/>
        <v>82.873543359999871</v>
      </c>
      <c r="BB62" s="1">
        <f t="shared" si="192"/>
        <v>3.2749999999999999E-4</v>
      </c>
      <c r="BC62" s="1">
        <f t="shared" si="192"/>
        <v>2.2917340000000001E-2</v>
      </c>
      <c r="BD62" s="1">
        <f t="shared" si="192"/>
        <v>3.7968840099999999</v>
      </c>
      <c r="BE62" s="1"/>
    </row>
    <row r="63" spans="1:237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393878.60304236971</v>
      </c>
      <c r="C63" s="15">
        <f t="shared" ref="C63:AW63" si="193">+C3+C5+C8+C9+C11+C12+C14+C15+C16+C17+C18+C19+C20+C21+C22+C23+C24+C25+C26+C28+C30+C31+C33+C34+C35+C36+C37+C39+C40+C41+C42+C43+C44+C46+C47+C49+C50</f>
        <v>14994.953405609987</v>
      </c>
      <c r="D63" s="15">
        <f t="shared" si="193"/>
        <v>727529.00014205882</v>
      </c>
      <c r="E63" s="15">
        <f t="shared" si="193"/>
        <v>92069.507376779817</v>
      </c>
      <c r="F63" s="15">
        <f t="shared" si="193"/>
        <v>79388.086958569824</v>
      </c>
      <c r="G63" s="15">
        <f t="shared" si="193"/>
        <v>808890.42588522797</v>
      </c>
      <c r="H63" s="15">
        <f t="shared" si="193"/>
        <v>22080.416458979958</v>
      </c>
      <c r="I63" s="28">
        <f t="shared" si="193"/>
        <v>206.1840950199994</v>
      </c>
      <c r="J63" s="28">
        <f t="shared" si="193"/>
        <v>149.48982778999979</v>
      </c>
      <c r="K63" s="28">
        <f t="shared" si="193"/>
        <v>7.110400799999999</v>
      </c>
      <c r="L63" s="28"/>
      <c r="M63" s="28">
        <f t="shared" si="193"/>
        <v>235.82637237999964</v>
      </c>
      <c r="N63" s="28">
        <f t="shared" si="193"/>
        <v>1.2778644199999987</v>
      </c>
      <c r="O63" s="28">
        <f t="shared" si="193"/>
        <v>1.2007372699999976</v>
      </c>
      <c r="P63" s="28">
        <f t="shared" si="193"/>
        <v>4.1814472099999938</v>
      </c>
      <c r="Q63" s="28">
        <f t="shared" si="193"/>
        <v>2.245756639999998</v>
      </c>
      <c r="R63" s="28">
        <f t="shared" si="193"/>
        <v>3.407628549999997</v>
      </c>
      <c r="S63" s="28">
        <f t="shared" si="193"/>
        <v>149.57581254999988</v>
      </c>
      <c r="T63" s="28">
        <f t="shared" si="193"/>
        <v>2.7065487899999985</v>
      </c>
      <c r="U63" s="28">
        <f t="shared" si="193"/>
        <v>2.5469845699999989</v>
      </c>
      <c r="V63" s="28">
        <f t="shared" si="193"/>
        <v>1.3765937199999985</v>
      </c>
      <c r="W63" s="28">
        <f t="shared" si="193"/>
        <v>2.3650454700000001</v>
      </c>
      <c r="X63" s="28">
        <f t="shared" si="193"/>
        <v>5.3343269999999901E-2</v>
      </c>
      <c r="Y63" s="28">
        <f t="shared" si="193"/>
        <v>0.37732093999999983</v>
      </c>
      <c r="Z63" s="28">
        <f t="shared" si="193"/>
        <v>1707.0226419199985</v>
      </c>
      <c r="AA63" s="28">
        <f t="shared" si="193"/>
        <v>4664.5650966899957</v>
      </c>
      <c r="AB63" s="28">
        <f t="shared" si="193"/>
        <v>3.6996264299999924</v>
      </c>
      <c r="AC63" s="28">
        <f t="shared" si="193"/>
        <v>20.399853159999971</v>
      </c>
      <c r="AD63" s="28">
        <f t="shared" si="193"/>
        <v>51.196690889999971</v>
      </c>
      <c r="AE63" s="28">
        <f t="shared" si="193"/>
        <v>38.175779479999967</v>
      </c>
      <c r="AF63" s="28">
        <f t="shared" si="193"/>
        <v>92.727500979999888</v>
      </c>
      <c r="AG63" s="28">
        <f t="shared" si="193"/>
        <v>22.00086512999999</v>
      </c>
      <c r="AH63" s="28">
        <f t="shared" si="193"/>
        <v>36.335326479999949</v>
      </c>
      <c r="AI63" s="28">
        <f t="shared" si="193"/>
        <v>3.3307687899999969</v>
      </c>
      <c r="AJ63" s="28">
        <f t="shared" si="193"/>
        <v>1.2831999799999996</v>
      </c>
      <c r="AK63" s="28">
        <f t="shared" si="193"/>
        <v>0</v>
      </c>
      <c r="AL63" s="28">
        <f t="shared" si="193"/>
        <v>442.49111444999926</v>
      </c>
      <c r="AM63" s="28">
        <f t="shared" si="193"/>
        <v>0.14164441</v>
      </c>
      <c r="AN63" s="28">
        <f t="shared" si="193"/>
        <v>0.8834211799999987</v>
      </c>
      <c r="AO63" s="28">
        <f t="shared" si="193"/>
        <v>201.77441808999953</v>
      </c>
      <c r="AP63" s="28">
        <f t="shared" si="193"/>
        <v>0.39032697999999982</v>
      </c>
      <c r="AQ63" s="28">
        <f t="shared" si="193"/>
        <v>1.183E-4</v>
      </c>
      <c r="AR63" s="28">
        <f t="shared" si="193"/>
        <v>1.11462E-3</v>
      </c>
      <c r="AS63" s="28">
        <f t="shared" si="193"/>
        <v>0</v>
      </c>
      <c r="AT63" s="28">
        <f t="shared" si="193"/>
        <v>9.8964999999999795E-4</v>
      </c>
      <c r="AU63" s="28">
        <f t="shared" si="193"/>
        <v>0.27823142999999989</v>
      </c>
      <c r="AV63" s="28">
        <f t="shared" si="193"/>
        <v>0.30242638999999888</v>
      </c>
      <c r="AW63" s="28">
        <f t="shared" si="193"/>
        <v>9.057205009999981</v>
      </c>
      <c r="AX63" s="28"/>
      <c r="AY63" s="28"/>
      <c r="AZ63" s="28"/>
      <c r="BA63" s="28"/>
      <c r="BB63" s="28"/>
      <c r="BC63" s="28"/>
      <c r="BD63" s="28"/>
      <c r="BE63" s="28"/>
      <c r="BF63" s="15"/>
    </row>
    <row r="77" spans="63:63" x14ac:dyDescent="0.25">
      <c r="BK77" s="5"/>
    </row>
    <row r="123" spans="63:69" x14ac:dyDescent="0.25">
      <c r="BN123" s="5"/>
      <c r="BQ123" s="5"/>
    </row>
    <row r="124" spans="63:69" x14ac:dyDescent="0.25">
      <c r="BN124" s="5"/>
      <c r="BQ124" s="5"/>
    </row>
    <row r="125" spans="63:69" x14ac:dyDescent="0.25">
      <c r="BN125" s="5"/>
      <c r="BQ125" s="5"/>
    </row>
    <row r="127" spans="63:69" x14ac:dyDescent="0.25">
      <c r="BK127" s="5"/>
    </row>
    <row r="131" spans="63:69" x14ac:dyDescent="0.25">
      <c r="BN131" s="5"/>
      <c r="BQ131" s="5"/>
    </row>
    <row r="132" spans="63:69" x14ac:dyDescent="0.25">
      <c r="BN132" s="5"/>
      <c r="BQ132" s="5"/>
    </row>
    <row r="141" spans="63:69" x14ac:dyDescent="0.25">
      <c r="BK141" s="5"/>
    </row>
    <row r="144" spans="63:69" x14ac:dyDescent="0.25">
      <c r="BK144" s="5"/>
    </row>
    <row r="145" spans="63:63" x14ac:dyDescent="0.25">
      <c r="BK145" s="5"/>
    </row>
    <row r="146" spans="63:63" x14ac:dyDescent="0.25">
      <c r="BK146" s="5"/>
    </row>
    <row r="178" spans="66:173" x14ac:dyDescent="0.25">
      <c r="BN178" s="5"/>
      <c r="BQ178" s="5"/>
    </row>
    <row r="187" spans="66:173" x14ac:dyDescent="0.25">
      <c r="DN187" s="5"/>
      <c r="DO187" s="5"/>
      <c r="DP187" s="5"/>
      <c r="DV187" s="5"/>
      <c r="DW187" s="5"/>
      <c r="FQ187" s="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L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E36" sqref="E36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67" width="9.140625" style="17" customWidth="1"/>
    <col min="68" max="68" width="11.140625" style="17" customWidth="1"/>
    <col min="69" max="69" width="15.140625" style="17" bestFit="1" customWidth="1"/>
    <col min="70" max="203" width="9.140625" style="28" customWidth="1"/>
    <col min="204" max="205" width="9.140625" style="17"/>
    <col min="206" max="207" width="9.140625" style="17" customWidth="1"/>
    <col min="208" max="16384" width="9.140625" style="17"/>
  </cols>
  <sheetData>
    <row r="1" spans="1:272" x14ac:dyDescent="0.25">
      <c r="B1" s="15" t="s">
        <v>334</v>
      </c>
      <c r="BQ1" s="17" t="s">
        <v>354</v>
      </c>
      <c r="GY1" s="17" t="s">
        <v>355</v>
      </c>
      <c r="HS1" s="122" t="s">
        <v>645</v>
      </c>
    </row>
    <row r="2" spans="1:272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410</v>
      </c>
      <c r="K2" s="17" t="s">
        <v>464</v>
      </c>
      <c r="L2" s="17" t="s">
        <v>411</v>
      </c>
      <c r="M2" s="17" t="s">
        <v>43</v>
      </c>
      <c r="N2" s="17" t="s">
        <v>465</v>
      </c>
      <c r="O2" s="17" t="s">
        <v>413</v>
      </c>
      <c r="P2" s="17" t="s">
        <v>414</v>
      </c>
      <c r="Q2" s="17" t="s">
        <v>466</v>
      </c>
      <c r="R2" s="17" t="s">
        <v>358</v>
      </c>
      <c r="S2" s="17" t="s">
        <v>542</v>
      </c>
      <c r="T2" s="17" t="s">
        <v>415</v>
      </c>
      <c r="U2" s="17" t="s">
        <v>288</v>
      </c>
      <c r="V2" s="17" t="s">
        <v>467</v>
      </c>
      <c r="W2" s="17" t="s">
        <v>359</v>
      </c>
      <c r="X2" s="17" t="s">
        <v>494</v>
      </c>
      <c r="Y2" s="17" t="s">
        <v>468</v>
      </c>
      <c r="Z2" s="17" t="s">
        <v>170</v>
      </c>
      <c r="AA2" s="17" t="s">
        <v>416</v>
      </c>
      <c r="AB2" s="17" t="s">
        <v>63</v>
      </c>
      <c r="AC2" s="17" t="s">
        <v>646</v>
      </c>
      <c r="AD2" s="17" t="s">
        <v>417</v>
      </c>
      <c r="AE2" s="17" t="s">
        <v>647</v>
      </c>
      <c r="AF2" s="17" t="s">
        <v>418</v>
      </c>
      <c r="AG2" s="17" t="s">
        <v>469</v>
      </c>
      <c r="AH2" s="17" t="s">
        <v>419</v>
      </c>
      <c r="AI2" s="17" t="s">
        <v>360</v>
      </c>
      <c r="AJ2" s="17" t="s">
        <v>361</v>
      </c>
      <c r="AK2" s="17" t="s">
        <v>420</v>
      </c>
      <c r="AL2" s="17" t="s">
        <v>421</v>
      </c>
      <c r="AM2" s="17" t="s">
        <v>470</v>
      </c>
      <c r="AN2" s="17" t="s">
        <v>471</v>
      </c>
      <c r="AO2" s="17" t="s">
        <v>640</v>
      </c>
      <c r="AP2" s="17" t="s">
        <v>495</v>
      </c>
      <c r="AQ2" s="17" t="s">
        <v>362</v>
      </c>
      <c r="AR2" s="17" t="s">
        <v>493</v>
      </c>
      <c r="AS2" s="17" t="s">
        <v>472</v>
      </c>
      <c r="AT2" s="17" t="s">
        <v>473</v>
      </c>
      <c r="AU2" s="17" t="s">
        <v>296</v>
      </c>
      <c r="AV2" s="17" t="s">
        <v>405</v>
      </c>
      <c r="AW2" s="17" t="s">
        <v>641</v>
      </c>
      <c r="AX2" s="17" t="s">
        <v>642</v>
      </c>
      <c r="AY2" s="17" t="s">
        <v>643</v>
      </c>
      <c r="AZ2" s="17" t="s">
        <v>406</v>
      </c>
      <c r="BA2" s="17" t="s">
        <v>407</v>
      </c>
      <c r="BB2" s="17" t="s">
        <v>408</v>
      </c>
      <c r="BC2" s="17" t="s">
        <v>648</v>
      </c>
      <c r="BD2" s="17" t="s">
        <v>293</v>
      </c>
      <c r="BE2" s="17" t="s">
        <v>363</v>
      </c>
      <c r="BF2" s="17" t="s">
        <v>476</v>
      </c>
      <c r="BG2" s="17" t="s">
        <v>477</v>
      </c>
      <c r="BH2" s="17" t="s">
        <v>475</v>
      </c>
      <c r="BI2" s="17" t="s">
        <v>422</v>
      </c>
      <c r="BJ2" s="17" t="s">
        <v>423</v>
      </c>
      <c r="BK2" s="17" t="s">
        <v>397</v>
      </c>
      <c r="BL2" s="17" t="s">
        <v>291</v>
      </c>
      <c r="BM2" s="17" t="s">
        <v>478</v>
      </c>
      <c r="BN2" s="17" t="s">
        <v>474</v>
      </c>
      <c r="BO2" s="17" t="s">
        <v>412</v>
      </c>
      <c r="BQ2" s="17" t="s">
        <v>339</v>
      </c>
      <c r="BR2" s="17" t="s">
        <v>364</v>
      </c>
      <c r="BS2" s="17" t="s">
        <v>33</v>
      </c>
      <c r="BT2" s="17" t="s">
        <v>365</v>
      </c>
      <c r="BU2" s="17" t="s">
        <v>35</v>
      </c>
      <c r="BV2" s="17" t="s">
        <v>479</v>
      </c>
      <c r="BW2" s="17" t="s">
        <v>480</v>
      </c>
      <c r="BX2" s="17" t="s">
        <v>37</v>
      </c>
      <c r="BY2" s="17" t="s">
        <v>39</v>
      </c>
      <c r="BZ2" s="17" t="s">
        <v>41</v>
      </c>
      <c r="CA2" s="17" t="s">
        <v>366</v>
      </c>
      <c r="CB2" s="17" t="s">
        <v>385</v>
      </c>
      <c r="CC2" s="17" t="s">
        <v>386</v>
      </c>
      <c r="CD2" s="17" t="s">
        <v>284</v>
      </c>
      <c r="CE2" s="17" t="s">
        <v>285</v>
      </c>
      <c r="CF2" s="17" t="s">
        <v>481</v>
      </c>
      <c r="CG2" s="17" t="s">
        <v>482</v>
      </c>
      <c r="CH2" s="17" t="s">
        <v>483</v>
      </c>
      <c r="CI2" s="17" t="s">
        <v>45</v>
      </c>
      <c r="CJ2" s="17" t="s">
        <v>387</v>
      </c>
      <c r="CK2" s="17" t="s">
        <v>388</v>
      </c>
      <c r="CL2" s="17" t="s">
        <v>466</v>
      </c>
      <c r="CM2" s="17" t="s">
        <v>484</v>
      </c>
      <c r="CN2" s="17" t="s">
        <v>47</v>
      </c>
      <c r="CO2" s="17" t="s">
        <v>358</v>
      </c>
      <c r="CP2" s="17" t="s">
        <v>475</v>
      </c>
      <c r="CQ2" s="17" t="s">
        <v>389</v>
      </c>
      <c r="CR2" s="17" t="s">
        <v>390</v>
      </c>
      <c r="CS2" s="17" t="s">
        <v>49</v>
      </c>
      <c r="CT2" s="17" t="s">
        <v>288</v>
      </c>
      <c r="CU2" s="17" t="s">
        <v>367</v>
      </c>
      <c r="CV2" s="17" t="s">
        <v>467</v>
      </c>
      <c r="CW2" s="17" t="s">
        <v>485</v>
      </c>
      <c r="CX2" s="17" t="s">
        <v>486</v>
      </c>
      <c r="CY2" s="17" t="s">
        <v>487</v>
      </c>
      <c r="CZ2" s="17" t="s">
        <v>51</v>
      </c>
      <c r="DA2" s="17" t="s">
        <v>368</v>
      </c>
      <c r="DB2" s="17" t="s">
        <v>496</v>
      </c>
      <c r="DC2" s="17" t="s">
        <v>391</v>
      </c>
      <c r="DD2" s="17" t="s">
        <v>392</v>
      </c>
      <c r="DE2" s="17" t="s">
        <v>393</v>
      </c>
      <c r="DF2" s="17" t="s">
        <v>394</v>
      </c>
      <c r="DG2" s="17" t="s">
        <v>395</v>
      </c>
      <c r="DH2" s="17" t="s">
        <v>396</v>
      </c>
      <c r="DI2" s="17" t="s">
        <v>53</v>
      </c>
      <c r="DJ2" s="17" t="s">
        <v>55</v>
      </c>
      <c r="DK2" s="17" t="s">
        <v>369</v>
      </c>
      <c r="DL2" s="17" t="s">
        <v>397</v>
      </c>
      <c r="DM2" s="17" t="s">
        <v>57</v>
      </c>
      <c r="DN2" s="17" t="s">
        <v>170</v>
      </c>
      <c r="DO2" s="17" t="s">
        <v>370</v>
      </c>
      <c r="DP2" s="17" t="s">
        <v>59</v>
      </c>
      <c r="DQ2" s="17" t="s">
        <v>61</v>
      </c>
      <c r="DR2" s="17" t="s">
        <v>371</v>
      </c>
      <c r="DS2" s="17" t="s">
        <v>372</v>
      </c>
      <c r="DT2" s="17" t="s">
        <v>63</v>
      </c>
      <c r="DU2" s="17" t="s">
        <v>649</v>
      </c>
      <c r="DV2" s="17" t="s">
        <v>291</v>
      </c>
      <c r="DW2" s="17" t="s">
        <v>398</v>
      </c>
      <c r="DX2" s="17" t="s">
        <v>292</v>
      </c>
      <c r="DY2" s="17" t="s">
        <v>65</v>
      </c>
      <c r="DZ2" s="17" t="s">
        <v>647</v>
      </c>
      <c r="EA2" s="17" t="s">
        <v>67</v>
      </c>
      <c r="EB2" s="17" t="s">
        <v>69</v>
      </c>
      <c r="EC2" s="17" t="s">
        <v>373</v>
      </c>
      <c r="ED2" s="17" t="s">
        <v>374</v>
      </c>
      <c r="EE2" s="17" t="s">
        <v>71</v>
      </c>
      <c r="EF2" s="17" t="s">
        <v>399</v>
      </c>
      <c r="EG2" s="17" t="s">
        <v>400</v>
      </c>
      <c r="EH2" s="17" t="s">
        <v>488</v>
      </c>
      <c r="EI2" s="17" t="s">
        <v>401</v>
      </c>
      <c r="EJ2" s="17" t="s">
        <v>402</v>
      </c>
      <c r="EK2" s="17" t="s">
        <v>73</v>
      </c>
      <c r="EL2" s="17" t="s">
        <v>489</v>
      </c>
      <c r="EM2" s="17" t="s">
        <v>375</v>
      </c>
      <c r="EN2" s="17" t="s">
        <v>75</v>
      </c>
      <c r="EO2" s="17" t="s">
        <v>77</v>
      </c>
      <c r="EP2" s="17" t="s">
        <v>79</v>
      </c>
      <c r="EQ2" s="17" t="s">
        <v>403</v>
      </c>
      <c r="ER2" s="17" t="s">
        <v>404</v>
      </c>
      <c r="ES2" s="17" t="s">
        <v>376</v>
      </c>
      <c r="ET2" s="17" t="s">
        <v>81</v>
      </c>
      <c r="EU2" s="17" t="s">
        <v>83</v>
      </c>
      <c r="EV2" s="17" t="s">
        <v>159</v>
      </c>
      <c r="EW2" s="17" t="s">
        <v>87</v>
      </c>
      <c r="EX2" s="17" t="s">
        <v>89</v>
      </c>
      <c r="EY2" s="17" t="s">
        <v>377</v>
      </c>
      <c r="EZ2" s="17" t="s">
        <v>405</v>
      </c>
      <c r="FA2" s="17" t="s">
        <v>641</v>
      </c>
      <c r="FB2" s="17" t="s">
        <v>642</v>
      </c>
      <c r="FC2" s="17" t="s">
        <v>643</v>
      </c>
      <c r="FD2" s="17" t="s">
        <v>406</v>
      </c>
      <c r="FE2" s="17" t="s">
        <v>407</v>
      </c>
      <c r="FF2" s="17" t="s">
        <v>408</v>
      </c>
      <c r="FG2" s="17" t="s">
        <v>648</v>
      </c>
      <c r="FH2" s="17" t="s">
        <v>293</v>
      </c>
      <c r="FI2" s="17" t="s">
        <v>91</v>
      </c>
      <c r="FJ2" s="17" t="s">
        <v>93</v>
      </c>
      <c r="FK2" s="17" t="s">
        <v>95</v>
      </c>
      <c r="FL2" s="17" t="s">
        <v>97</v>
      </c>
      <c r="FM2" s="17" t="s">
        <v>99</v>
      </c>
      <c r="FN2" s="17" t="s">
        <v>101</v>
      </c>
      <c r="FO2" s="17" t="s">
        <v>103</v>
      </c>
      <c r="FP2" s="17" t="s">
        <v>409</v>
      </c>
      <c r="FQ2" s="17" t="s">
        <v>105</v>
      </c>
      <c r="FR2" s="17" t="s">
        <v>160</v>
      </c>
      <c r="FS2" s="17" t="s">
        <v>161</v>
      </c>
      <c r="FT2" s="17" t="s">
        <v>107</v>
      </c>
      <c r="FU2" s="17" t="s">
        <v>111</v>
      </c>
      <c r="FV2" s="17" t="s">
        <v>113</v>
      </c>
      <c r="FW2" s="17" t="s">
        <v>115</v>
      </c>
      <c r="FX2" s="17" t="s">
        <v>117</v>
      </c>
      <c r="FY2" s="17" t="s">
        <v>119</v>
      </c>
      <c r="FZ2" s="17" t="s">
        <v>121</v>
      </c>
      <c r="GA2" s="17" t="s">
        <v>123</v>
      </c>
      <c r="GB2" s="17" t="s">
        <v>125</v>
      </c>
      <c r="GC2" s="17" t="s">
        <v>490</v>
      </c>
      <c r="GD2" s="17" t="s">
        <v>127</v>
      </c>
      <c r="GE2" s="17" t="s">
        <v>129</v>
      </c>
      <c r="GF2" s="17" t="s">
        <v>131</v>
      </c>
      <c r="GG2" s="17" t="s">
        <v>133</v>
      </c>
      <c r="GH2" s="17" t="s">
        <v>640</v>
      </c>
      <c r="GI2" s="17" t="s">
        <v>137</v>
      </c>
      <c r="GJ2" s="17" t="s">
        <v>139</v>
      </c>
      <c r="GK2" s="17" t="s">
        <v>474</v>
      </c>
      <c r="GL2" s="17" t="s">
        <v>141</v>
      </c>
      <c r="GM2" s="17" t="s">
        <v>143</v>
      </c>
      <c r="GN2" s="17" t="s">
        <v>145</v>
      </c>
      <c r="GO2" s="17" t="s">
        <v>295</v>
      </c>
      <c r="GP2" s="17" t="s">
        <v>495</v>
      </c>
      <c r="GQ2" s="17" t="s">
        <v>497</v>
      </c>
      <c r="GR2" s="17" t="s">
        <v>149</v>
      </c>
      <c r="GS2" s="17" t="s">
        <v>151</v>
      </c>
      <c r="GT2" s="17" t="s">
        <v>296</v>
      </c>
      <c r="GU2" s="17" t="s">
        <v>153</v>
      </c>
      <c r="GW2" s="17" t="s">
        <v>376</v>
      </c>
      <c r="GX2" s="17" t="s">
        <v>65</v>
      </c>
      <c r="GY2" s="17" t="s">
        <v>51</v>
      </c>
      <c r="GZ2" s="17" t="s">
        <v>77</v>
      </c>
      <c r="HA2" s="17" t="s">
        <v>159</v>
      </c>
      <c r="HB2" s="17" t="s">
        <v>160</v>
      </c>
      <c r="HC2" s="17" t="s">
        <v>161</v>
      </c>
      <c r="HD2" s="17" t="s">
        <v>137</v>
      </c>
      <c r="HE2" s="17" t="s">
        <v>162</v>
      </c>
      <c r="HF2" s="17" t="s">
        <v>357</v>
      </c>
      <c r="HG2" s="17" t="s">
        <v>410</v>
      </c>
      <c r="HH2" s="17" t="s">
        <v>650</v>
      </c>
      <c r="HI2" s="17" t="s">
        <v>411</v>
      </c>
      <c r="HJ2" s="17" t="s">
        <v>43</v>
      </c>
      <c r="HK2" s="17" t="s">
        <v>465</v>
      </c>
      <c r="HL2" s="17" t="s">
        <v>413</v>
      </c>
      <c r="HM2" s="17" t="s">
        <v>414</v>
      </c>
      <c r="HN2" s="17" t="s">
        <v>466</v>
      </c>
      <c r="HO2" s="17" t="s">
        <v>358</v>
      </c>
      <c r="HP2" s="17" t="s">
        <v>542</v>
      </c>
      <c r="HQ2" s="17" t="s">
        <v>415</v>
      </c>
      <c r="HR2" s="17" t="s">
        <v>288</v>
      </c>
      <c r="HS2" s="17" t="s">
        <v>467</v>
      </c>
      <c r="HT2" s="17" t="s">
        <v>359</v>
      </c>
      <c r="HU2" s="17" t="s">
        <v>494</v>
      </c>
      <c r="HV2" s="17" t="s">
        <v>468</v>
      </c>
      <c r="HW2" s="17" t="s">
        <v>170</v>
      </c>
      <c r="HX2" s="17" t="s">
        <v>416</v>
      </c>
      <c r="HY2" s="17" t="s">
        <v>63</v>
      </c>
      <c r="HZ2" s="17" t="s">
        <v>651</v>
      </c>
      <c r="IA2" s="17" t="s">
        <v>417</v>
      </c>
      <c r="IB2" s="17" t="s">
        <v>647</v>
      </c>
      <c r="IC2" s="17" t="s">
        <v>418</v>
      </c>
      <c r="ID2" s="17" t="s">
        <v>469</v>
      </c>
      <c r="IE2" s="17" t="s">
        <v>419</v>
      </c>
      <c r="IF2" s="17" t="s">
        <v>360</v>
      </c>
      <c r="IG2" s="17" t="s">
        <v>361</v>
      </c>
      <c r="IH2" s="17" t="s">
        <v>420</v>
      </c>
      <c r="II2" s="17" t="s">
        <v>421</v>
      </c>
      <c r="IJ2" s="17" t="s">
        <v>470</v>
      </c>
      <c r="IK2" s="17" t="s">
        <v>471</v>
      </c>
      <c r="IL2" s="17" t="s">
        <v>640</v>
      </c>
      <c r="IM2" s="17" t="s">
        <v>495</v>
      </c>
      <c r="IN2" s="17" t="s">
        <v>362</v>
      </c>
      <c r="IO2" s="17" t="s">
        <v>493</v>
      </c>
      <c r="IP2" s="17" t="s">
        <v>472</v>
      </c>
      <c r="IQ2" s="17" t="s">
        <v>473</v>
      </c>
      <c r="IR2" s="17" t="s">
        <v>296</v>
      </c>
      <c r="IS2" s="17" t="s">
        <v>405</v>
      </c>
      <c r="IT2" s="17" t="s">
        <v>641</v>
      </c>
      <c r="IU2" s="17" t="s">
        <v>642</v>
      </c>
      <c r="IV2" s="17" t="s">
        <v>643</v>
      </c>
      <c r="IW2" s="17" t="s">
        <v>406</v>
      </c>
      <c r="IX2" s="17" t="s">
        <v>407</v>
      </c>
      <c r="IY2" s="17" t="s">
        <v>408</v>
      </c>
      <c r="IZ2" s="17" t="s">
        <v>648</v>
      </c>
      <c r="JA2" s="17" t="s">
        <v>293</v>
      </c>
      <c r="JB2" s="17" t="s">
        <v>363</v>
      </c>
      <c r="JC2" s="17" t="s">
        <v>476</v>
      </c>
      <c r="JD2" s="17" t="s">
        <v>477</v>
      </c>
      <c r="JE2" s="17" t="s">
        <v>475</v>
      </c>
      <c r="JF2" s="17" t="s">
        <v>422</v>
      </c>
      <c r="JG2" s="17" t="s">
        <v>423</v>
      </c>
      <c r="JH2" s="17" t="s">
        <v>397</v>
      </c>
      <c r="JI2" s="17" t="s">
        <v>291</v>
      </c>
      <c r="JJ2" s="17" t="s">
        <v>478</v>
      </c>
      <c r="JK2" s="17" t="s">
        <v>474</v>
      </c>
      <c r="JL2" s="17" t="s">
        <v>412</v>
      </c>
    </row>
    <row r="3" spans="1:272" x14ac:dyDescent="0.25">
      <c r="A3" s="17" t="s">
        <v>172</v>
      </c>
      <c r="B3" s="15">
        <v>51575.247016169997</v>
      </c>
      <c r="C3" s="15">
        <v>2233.5073210410001</v>
      </c>
      <c r="D3" s="15">
        <v>34078.292898656997</v>
      </c>
      <c r="E3" s="15">
        <v>12959.901350857999</v>
      </c>
      <c r="F3" s="15">
        <v>10265.185509793901</v>
      </c>
      <c r="G3" s="15">
        <v>17306.149298361899</v>
      </c>
      <c r="H3" s="15">
        <v>26569.7829061804</v>
      </c>
      <c r="I3" s="17">
        <v>379.209155928173</v>
      </c>
      <c r="J3" s="17">
        <v>45.431875683034903</v>
      </c>
      <c r="K3" s="17">
        <v>65.902857299999994</v>
      </c>
      <c r="L3" s="17">
        <v>0.38107653805299901</v>
      </c>
      <c r="M3" s="17">
        <v>101.54885752814999</v>
      </c>
      <c r="N3" s="17">
        <v>0.11188510962000001</v>
      </c>
      <c r="O3" s="17">
        <v>4.8351346410999998</v>
      </c>
      <c r="P3" s="17">
        <v>0.61118861448399997</v>
      </c>
      <c r="Q3" s="17">
        <v>2.70209879525</v>
      </c>
      <c r="R3" s="17">
        <v>22.202407812000001</v>
      </c>
      <c r="S3" s="17">
        <v>28.7349912</v>
      </c>
      <c r="T3" s="17">
        <v>0.60994131933429996</v>
      </c>
      <c r="U3" s="17">
        <v>1.3942391350000001</v>
      </c>
      <c r="V3" s="17">
        <v>30.706328525</v>
      </c>
      <c r="W3" s="17">
        <v>2.0844898550000002</v>
      </c>
      <c r="X3" s="17">
        <v>2.6082000000000001E-2</v>
      </c>
      <c r="Y3" s="17">
        <v>0.10974745797</v>
      </c>
      <c r="Z3" s="17">
        <v>8.5327E-2</v>
      </c>
      <c r="AA3" s="17">
        <v>278.91314047108898</v>
      </c>
      <c r="AB3" s="17">
        <v>755.19233999499897</v>
      </c>
      <c r="AC3" s="17">
        <v>1.425111</v>
      </c>
      <c r="AD3" s="17">
        <v>1.1096658867243701</v>
      </c>
      <c r="AE3" s="17">
        <v>2.483E-3</v>
      </c>
      <c r="AF3" s="17">
        <v>5.2703081746979903</v>
      </c>
      <c r="AG3" s="17">
        <v>1.79333599999999</v>
      </c>
      <c r="AH3" s="17">
        <v>24.480025271407001</v>
      </c>
      <c r="AI3" s="17">
        <v>161.95976335085399</v>
      </c>
      <c r="AJ3" s="17">
        <v>6104.4398341872802</v>
      </c>
      <c r="AK3" s="17">
        <v>26.664695992185301</v>
      </c>
      <c r="AL3" s="17">
        <v>7.2294019039400101</v>
      </c>
      <c r="AM3" s="17">
        <v>26.5812631729999</v>
      </c>
      <c r="AN3" s="17">
        <v>0.82401543649999998</v>
      </c>
      <c r="AO3" s="17">
        <v>5.5E-2</v>
      </c>
      <c r="AP3" s="17">
        <v>6.5003000000000005E-2</v>
      </c>
      <c r="AQ3" s="17">
        <v>328.84404649270903</v>
      </c>
      <c r="AR3" s="17">
        <v>3.6174149999999998</v>
      </c>
      <c r="AS3" s="17">
        <v>2.4123275946899998</v>
      </c>
      <c r="AT3" s="17">
        <v>8.3791057994869895</v>
      </c>
      <c r="AU3" s="17">
        <v>660.710723619399</v>
      </c>
      <c r="AV3" s="17">
        <v>8.4511751978300007E-2</v>
      </c>
      <c r="AZ3" s="17">
        <v>2.4917309899999998E-5</v>
      </c>
      <c r="BA3" s="17">
        <v>6.7203399672799999E-4</v>
      </c>
      <c r="BB3" s="17">
        <v>5.8696847388200004E-4</v>
      </c>
      <c r="BD3" s="17">
        <v>34.339794584347899</v>
      </c>
      <c r="BE3" s="17">
        <v>7.8507959999999901</v>
      </c>
      <c r="BF3" s="17">
        <v>8.3613110000000006</v>
      </c>
      <c r="BG3" s="17">
        <v>6.4968779849999896</v>
      </c>
      <c r="BH3" s="17">
        <v>5.0000000000000001E-3</v>
      </c>
      <c r="BI3" s="17">
        <v>23.370349900000001</v>
      </c>
      <c r="BJ3" s="17">
        <v>22.669189800000002</v>
      </c>
      <c r="BK3" s="17">
        <v>111.31601968932</v>
      </c>
      <c r="BL3" s="17">
        <v>807.24966332213796</v>
      </c>
      <c r="BM3" s="17">
        <v>26.927141425999999</v>
      </c>
      <c r="BN3" s="17">
        <v>602.03524428799903</v>
      </c>
      <c r="BO3" s="17">
        <v>1.9786613859999998E-3</v>
      </c>
      <c r="BQ3" s="17" t="s">
        <v>172</v>
      </c>
      <c r="BR3" s="17">
        <v>18.357016476698298</v>
      </c>
      <c r="BS3" s="17">
        <v>335.246152480798</v>
      </c>
      <c r="BT3" s="17">
        <v>7.8508181449208303</v>
      </c>
      <c r="BU3" s="17">
        <v>45.428760680802903</v>
      </c>
      <c r="BV3" s="17">
        <v>8.3612347665616298</v>
      </c>
      <c r="BW3" s="17">
        <v>65.901835414943605</v>
      </c>
      <c r="BX3" s="17">
        <v>379.20357883173898</v>
      </c>
      <c r="BY3" s="17">
        <v>379.20357883173898</v>
      </c>
      <c r="BZ3" s="17">
        <v>66.316868947122003</v>
      </c>
      <c r="CA3" s="17">
        <v>900.99402327097005</v>
      </c>
      <c r="CB3" s="17">
        <v>0.15621500658961501</v>
      </c>
      <c r="CC3" s="17">
        <v>0.22479598120890401</v>
      </c>
      <c r="CD3" s="17">
        <v>101.54167456105399</v>
      </c>
      <c r="CE3" s="17">
        <v>1.9786509362029899E-3</v>
      </c>
      <c r="CF3" s="17">
        <v>3.5800626640541601E-2</v>
      </c>
      <c r="CG3" s="17">
        <v>7.60772531809943E-2</v>
      </c>
      <c r="CH3" s="17">
        <v>0.10974610019270099</v>
      </c>
      <c r="CI3" s="17">
        <v>4.8351341329565303</v>
      </c>
      <c r="CJ3" s="17">
        <v>0.14667695863357499</v>
      </c>
      <c r="CK3" s="17">
        <v>0.46447603108516999</v>
      </c>
      <c r="CL3" s="17">
        <v>2.7020854814513098</v>
      </c>
      <c r="CM3" s="17">
        <v>6.4967627410836801</v>
      </c>
      <c r="CN3" s="17">
        <v>22197.8529263567</v>
      </c>
      <c r="CO3" s="17">
        <v>22.2023219108776</v>
      </c>
      <c r="CP3" s="17">
        <v>4.9994793189922998E-3</v>
      </c>
      <c r="CQ3" s="17">
        <v>0.176819743627044</v>
      </c>
      <c r="CR3" s="17">
        <v>0.43290406217871602</v>
      </c>
      <c r="CS3" s="17">
        <v>28.734951237523202</v>
      </c>
      <c r="CT3" s="17">
        <v>1.3942362107972599</v>
      </c>
      <c r="CU3" s="17">
        <v>161.95956334637401</v>
      </c>
      <c r="CV3" s="17">
        <v>30.706533628036201</v>
      </c>
      <c r="CW3" s="17">
        <v>2.4123378372575499</v>
      </c>
      <c r="CX3" s="17">
        <v>26.581379862717601</v>
      </c>
      <c r="CY3" s="17">
        <v>8.3790906416552495</v>
      </c>
      <c r="CZ3" s="17">
        <v>51574.078132389601</v>
      </c>
      <c r="DA3" s="17">
        <v>2.0844538309837599</v>
      </c>
      <c r="DB3" s="17">
        <v>2.6080565764678699E-2</v>
      </c>
      <c r="DC3" s="17">
        <v>0.70114416464117402</v>
      </c>
      <c r="DD3" s="17">
        <v>17.482461350220699</v>
      </c>
      <c r="DE3" s="17">
        <v>1.1132458759789901</v>
      </c>
      <c r="DF3" s="17">
        <v>2.5865457431505201E-2</v>
      </c>
      <c r="DG3" s="17">
        <v>3.9807352193874399</v>
      </c>
      <c r="DH3" s="17">
        <v>6.68759696203092E-2</v>
      </c>
      <c r="DI3" s="17">
        <v>665.52135869750998</v>
      </c>
      <c r="DJ3" s="17">
        <v>300.65479173612499</v>
      </c>
      <c r="DK3" s="17">
        <v>233.08594599351099</v>
      </c>
      <c r="DL3" s="17">
        <v>111.128847813158</v>
      </c>
      <c r="DM3" s="17">
        <v>395.88246700437901</v>
      </c>
      <c r="DN3" s="17">
        <v>8.5326810187998703E-2</v>
      </c>
      <c r="DO3" s="17">
        <v>10.859979376245199</v>
      </c>
      <c r="DP3" s="17">
        <v>278.80038066736398</v>
      </c>
      <c r="DQ3" s="17">
        <v>278.80038066736398</v>
      </c>
      <c r="DR3" s="17">
        <v>0.96803661208486003</v>
      </c>
      <c r="DS3" s="17">
        <v>0</v>
      </c>
      <c r="DT3" s="17">
        <v>755.19051635535095</v>
      </c>
      <c r="DU3" s="17">
        <v>1.4251030865409999</v>
      </c>
      <c r="DV3" s="17">
        <v>807.23351966271696</v>
      </c>
      <c r="DW3" s="17">
        <v>0.259988844557622</v>
      </c>
      <c r="DX3" s="17">
        <v>0.79585218501167798</v>
      </c>
      <c r="DY3" s="17">
        <v>0</v>
      </c>
      <c r="DZ3" s="17">
        <v>2.4835981084343202E-3</v>
      </c>
      <c r="EA3" s="17">
        <v>109.74433482929</v>
      </c>
      <c r="EB3" s="17">
        <v>53.303149354219897</v>
      </c>
      <c r="EC3" s="17">
        <v>0.247164927150093</v>
      </c>
      <c r="ED3" s="17">
        <v>1340.26369866493</v>
      </c>
      <c r="EE3" s="17">
        <v>239.97284612824899</v>
      </c>
      <c r="EF3" s="17">
        <v>1.36935766291991</v>
      </c>
      <c r="EG3" s="17">
        <v>3.89739830957302</v>
      </c>
      <c r="EH3" s="17">
        <v>1.7933411387754501</v>
      </c>
      <c r="EI3" s="17">
        <v>8.0781934585790101</v>
      </c>
      <c r="EJ3" s="17">
        <v>16.401228596096601</v>
      </c>
      <c r="EK3" s="17">
        <v>6108.7771672717199</v>
      </c>
      <c r="EL3" s="17">
        <v>26.927171854580902</v>
      </c>
      <c r="EM3" s="17">
        <v>0.132294644470654</v>
      </c>
      <c r="EN3" s="17">
        <v>26.946699444199002</v>
      </c>
      <c r="EO3" s="17">
        <v>2233.5006936826499</v>
      </c>
      <c r="EP3" s="17">
        <v>0</v>
      </c>
      <c r="EQ3" s="17">
        <v>2.9634683072691801</v>
      </c>
      <c r="ER3" s="17">
        <v>4.2645183926872603</v>
      </c>
      <c r="ES3" s="17">
        <v>33995.7082265469</v>
      </c>
      <c r="ET3" s="17">
        <v>30669.847914651298</v>
      </c>
      <c r="EU3" s="17">
        <v>3407.7580080132402</v>
      </c>
      <c r="EV3" s="17">
        <v>34077.605922664501</v>
      </c>
      <c r="EW3" s="17">
        <v>0.78365887157395298</v>
      </c>
      <c r="EX3" s="17">
        <v>465.15606787714199</v>
      </c>
      <c r="EY3" s="17">
        <v>10.362887662839601</v>
      </c>
      <c r="EZ3" s="17">
        <v>8.4512959281422606E-2</v>
      </c>
      <c r="FA3" s="17">
        <v>0</v>
      </c>
      <c r="FB3" s="17">
        <v>0</v>
      </c>
      <c r="FC3" s="17">
        <v>0</v>
      </c>
      <c r="FD3" s="5">
        <v>2.4920748907885402E-5</v>
      </c>
      <c r="FE3" s="17">
        <v>6.7201315538683703E-4</v>
      </c>
      <c r="FF3" s="17">
        <v>5.8694998954418403E-4</v>
      </c>
      <c r="FG3" s="17">
        <v>0</v>
      </c>
      <c r="FH3" s="17">
        <v>34.339911453721797</v>
      </c>
      <c r="FI3" s="17">
        <v>81.360341922430607</v>
      </c>
      <c r="FJ3" s="17">
        <v>12549.9613821207</v>
      </c>
      <c r="FK3" s="17">
        <v>300.272594433329</v>
      </c>
      <c r="FL3" s="17">
        <v>318.82999549650799</v>
      </c>
      <c r="FM3" s="17">
        <v>303.45872206991902</v>
      </c>
      <c r="FN3" s="17">
        <v>220.72578527885599</v>
      </c>
      <c r="FO3" s="17">
        <v>88.685332167529197</v>
      </c>
      <c r="FP3" s="17">
        <v>5.3825590847511699E-2</v>
      </c>
      <c r="FQ3" s="17">
        <v>275.11745298456202</v>
      </c>
      <c r="FR3" s="17">
        <v>12958.3248991086</v>
      </c>
      <c r="FS3" s="17">
        <v>10263.850299120801</v>
      </c>
      <c r="FT3" s="17">
        <v>2694.4745999878701</v>
      </c>
      <c r="FU3" s="17">
        <v>23.857312821089401</v>
      </c>
      <c r="FV3" s="17">
        <v>20.477726198625401</v>
      </c>
      <c r="FW3" s="17">
        <v>3167.5145851617899</v>
      </c>
      <c r="FX3" s="17">
        <v>793.66745757326396</v>
      </c>
      <c r="FY3" s="17">
        <v>597.726456766811</v>
      </c>
      <c r="FZ3" s="17">
        <v>60.790313379299697</v>
      </c>
      <c r="GA3" s="17">
        <v>84.167050430177099</v>
      </c>
      <c r="GB3" s="17">
        <v>1500.1561387919701</v>
      </c>
      <c r="GC3" s="17">
        <v>0.82337234432888595</v>
      </c>
      <c r="GD3" s="17">
        <v>343.72124586632299</v>
      </c>
      <c r="GE3" s="17">
        <v>327.52065425354198</v>
      </c>
      <c r="GF3" s="17">
        <v>2061.6823170632201</v>
      </c>
      <c r="GG3" s="17">
        <v>37.840062327860302</v>
      </c>
      <c r="GH3" s="17">
        <v>5.4998980009590102E-2</v>
      </c>
      <c r="GI3" s="17">
        <v>17306.080022405898</v>
      </c>
      <c r="GJ3" s="17">
        <v>2455.2074005089298</v>
      </c>
      <c r="GK3" s="17">
        <v>602.03527718925397</v>
      </c>
      <c r="GL3" s="17">
        <v>20.838840438071401</v>
      </c>
      <c r="GM3" s="17">
        <v>1958.2539757219299</v>
      </c>
      <c r="GN3" s="17">
        <v>1539.5339283503299</v>
      </c>
      <c r="GO3" s="17">
        <v>328.14953157307599</v>
      </c>
      <c r="GP3" s="17">
        <v>6.5000467172231402E-2</v>
      </c>
      <c r="GQ3" s="17">
        <v>3.6174213588881901</v>
      </c>
      <c r="GR3" s="17">
        <v>542.37827083801506</v>
      </c>
      <c r="GS3" s="17">
        <v>26564.5002673655</v>
      </c>
      <c r="GT3" s="17">
        <v>659.76964353790197</v>
      </c>
      <c r="GU3" s="17">
        <v>1657.9328770533</v>
      </c>
      <c r="GW3" s="26">
        <f t="shared" ref="GW3:GW34" si="0">ES3/GS3</f>
        <v>1.2797420574220491</v>
      </c>
      <c r="GX3" s="25">
        <f t="shared" ref="GX3:GX34" si="1">DY3/EV3</f>
        <v>0</v>
      </c>
      <c r="GY3" s="40">
        <f t="shared" ref="GY3:GY34" si="2">(CZ3-B3)/(B3+1E-50)</f>
        <v>-2.2663658402438163E-5</v>
      </c>
      <c r="GZ3" s="40">
        <f t="shared" ref="GZ3:GZ34" si="3">(EO3-C3)/(C3+1E-50)</f>
        <v>-2.9672427252785176E-6</v>
      </c>
      <c r="HA3" s="40">
        <f t="shared" ref="HA3:HA34" si="4">(EV3-D3)/(D3+1E-50)</f>
        <v>-2.0158756030962785E-5</v>
      </c>
      <c r="HB3" s="40">
        <f t="shared" ref="HB3:HB34" si="5">(FR3-E3)/(E3+1E-50)</f>
        <v>-1.2164072138516831E-4</v>
      </c>
      <c r="HC3" s="40">
        <f t="shared" ref="HC3:HC34" si="6">(FS3-F3)/(F3+1E-50)</f>
        <v>-1.300717528997432E-4</v>
      </c>
      <c r="HD3" s="40">
        <f t="shared" ref="HD3:HD34" si="7">(GI3-G3)/(G3+1E-50)</f>
        <v>-4.0029676623207699E-6</v>
      </c>
      <c r="HE3" s="40">
        <f t="shared" ref="HE3:HE34" si="8">(GS3-H3)/(H3+1E-50)</f>
        <v>-1.9882130138412874E-4</v>
      </c>
      <c r="HF3" s="40">
        <f t="shared" ref="HF3:HF34" si="9">(BY3-I3)/(I3+1E-50)</f>
        <v>-1.4707177679751E-5</v>
      </c>
      <c r="HG3" s="40">
        <f t="shared" ref="HG3:HG34" si="10">(BU3-J3)/(J3+1E-50)</f>
        <v>-6.8564244490653122E-5</v>
      </c>
      <c r="HH3" s="40">
        <f t="shared" ref="HH3:HH34" si="11">(BW3-K3)/(K3+1E-50)</f>
        <v>-1.5505929458217631E-5</v>
      </c>
      <c r="HI3" s="40">
        <f t="shared" ref="HI3:HI34" si="12">(CC3+CB3-L3)/(L3+1E-50)</f>
        <v>-1.7201335672584989E-4</v>
      </c>
      <c r="HJ3" s="40">
        <f t="shared" ref="HJ3:HJ34" si="13">(CD3-M3)/(M3+1E-50)</f>
        <v>-7.0734100519139823E-5</v>
      </c>
      <c r="HK3" s="40">
        <f t="shared" ref="HK3:HK34" si="14">(CF3+CG3-N3)/(N3+1E-50)</f>
        <v>-6.461805765443446E-5</v>
      </c>
      <c r="HL3" s="40">
        <f t="shared" ref="HL3:HL34" si="15">(CI3-O3)/(O3+1E-50)</f>
        <v>-1.0509396474812755E-7</v>
      </c>
      <c r="HM3" s="40">
        <f t="shared" ref="HM3:HM34" si="16">(CJ3+CK3-P3)/(P3+1E-50)</f>
        <v>-5.8287678158171871E-5</v>
      </c>
      <c r="HN3" s="40">
        <f t="shared" ref="HN3:HN34" si="17">(CL3-Q3)/(Q3+1E-50)</f>
        <v>-4.9272064787522102E-6</v>
      </c>
      <c r="HO3" s="40">
        <f t="shared" ref="HO3:HO34" si="18">(CO3-R3)/(R3+1E-50)</f>
        <v>-3.8690002961623338E-6</v>
      </c>
      <c r="HP3" s="40">
        <f t="shared" ref="HP3:HP34" si="19">(CS3-S3)/(S3+1E-50)</f>
        <v>-1.3907252144186827E-6</v>
      </c>
      <c r="HQ3" s="40">
        <f t="shared" ref="HQ3:HQ34" si="20">(CQ3+CR3-T3)/(T3+1E-50)</f>
        <v>-3.5661386045682952E-4</v>
      </c>
      <c r="HR3" s="40">
        <f t="shared" ref="HR3:HR34" si="21">(CT3-U3)/(U3+1E-50)</f>
        <v>-2.0973466220866355E-6</v>
      </c>
      <c r="HS3" s="40">
        <f t="shared" ref="HS3:HS34" si="22">(CV3-V3)/(V3+1E-50)</f>
        <v>6.679503739242217E-6</v>
      </c>
      <c r="HT3" s="40">
        <f t="shared" ref="HT3:HT34" si="23">(DA3-W3)/(W3+1E-50)</f>
        <v>-1.7281934068350142E-5</v>
      </c>
      <c r="HU3" s="40">
        <f t="shared" ref="HU3:HU34" si="24">(DB3-X3)/(X3+1E-50)</f>
        <v>-5.4989468648960403E-5</v>
      </c>
      <c r="HV3" s="40">
        <f t="shared" ref="HV3:HV34" si="25">(CH3-Y3)/(Y3+1E-50)</f>
        <v>-1.2371833700070538E-5</v>
      </c>
      <c r="HW3" s="40">
        <f t="shared" ref="HW3:HW34" si="26">(DN3-Z3)/(Z3+1E-50)</f>
        <v>-2.2245244916286285E-6</v>
      </c>
      <c r="HX3" s="40">
        <f t="shared" ref="HX3:HX34" si="27">(DQ3-AA3)/(AA3+1E-50)</f>
        <v>-4.0428286575005021E-4</v>
      </c>
      <c r="HY3" s="40">
        <f t="shared" ref="HY3:HY34" si="28">(DT3-AB3)/(AB3+1E-50)</f>
        <v>-2.4148015696708757E-6</v>
      </c>
      <c r="HZ3" s="40">
        <f t="shared" ref="HZ3:HZ34" si="29">(DU3-AC3)/(AC3+1E-50)</f>
        <v>-5.5528720219591461E-6</v>
      </c>
      <c r="IA3" s="40">
        <f t="shared" ref="IA3:IA34" si="30">(DW3+DX3+FP3-AD3)/(AD3+1E-50)</f>
        <v>6.6118319959697808E-7</v>
      </c>
      <c r="IB3" s="40">
        <f t="shared" ref="IB3:IB34" si="31">(DZ3-AE3)/(AE3+1E-50)</f>
        <v>2.4088136702384545E-4</v>
      </c>
      <c r="IC3" s="40">
        <f t="shared" ref="IC3:IC34" si="32">(EF3+EG3-AF3)/(AF3+1E-50)</f>
        <v>-6.7400275037301062E-4</v>
      </c>
      <c r="ID3" s="40">
        <f t="shared" ref="ID3:ID34" si="33">(EH3-AG3)/(AG3+1E-50)</f>
        <v>2.8654839138037609E-6</v>
      </c>
      <c r="IE3" s="40">
        <f t="shared" ref="IE3:IE34" si="34">(EI3+EJ3-AH3)/(AH3+1E-50)</f>
        <v>-2.4641180909907751E-5</v>
      </c>
      <c r="IF3" s="40">
        <f t="shared" ref="IF3:IF34" si="35">(CU3-AI3)/(AI3+1E-50)</f>
        <v>-1.2349022735067715E-6</v>
      </c>
      <c r="IG3" s="40">
        <f t="shared" ref="IG3:IG34" si="36">(EK3-AJ3)/(AJ3+1E-50)</f>
        <v>7.105210637262609E-4</v>
      </c>
      <c r="IH3" s="40">
        <f t="shared" ref="IH3:IH34" si="37">(EN3-AK3)/(AK3+1E-50)</f>
        <v>1.0575911013436953E-2</v>
      </c>
      <c r="II3" s="40">
        <f t="shared" ref="II3:II34" si="38">(EQ3+ER3-AL3)/(AL3+1E-50)</f>
        <v>-1.9575671713562218E-4</v>
      </c>
      <c r="IJ3" s="40">
        <f t="shared" ref="IJ3:IJ34" si="39">(CX3-AM3)/(AM3+1E-50)</f>
        <v>4.3899237195995099E-6</v>
      </c>
      <c r="IK3" s="40">
        <f t="shared" ref="IK3:IK34" si="40">(GC3-AN3)/(AN3+1E-50)</f>
        <v>-7.8043704356504928E-4</v>
      </c>
      <c r="IL3" s="40">
        <f t="shared" ref="IL3:IL34" si="41">(GH3-AO3)/(AO3+1E-50)</f>
        <v>-1.8545280179961164E-5</v>
      </c>
      <c r="IM3" s="40">
        <f t="shared" ref="IM3:IM34" si="42">(GP3-AP3)/(AP3+1E-50)</f>
        <v>-3.8964782680848519E-5</v>
      </c>
      <c r="IN3" s="40">
        <f t="shared" ref="IN3:IN34" si="43">(GO3-AQ3)/(AQ3+1E-50)</f>
        <v>-2.1119887285185645E-3</v>
      </c>
      <c r="IO3" s="40">
        <f t="shared" ref="IO3:IO34" si="44">(GQ3-AR3)/(AR3+1E-50)</f>
        <v>1.757854210873697E-6</v>
      </c>
      <c r="IP3" s="40">
        <f t="shared" ref="IP3:IP34" si="45">(CW3-AS3)/(AS3+1E-50)</f>
        <v>4.2459272831175718E-6</v>
      </c>
      <c r="IQ3" s="40">
        <f t="shared" ref="IQ3:IQ34" si="46">(CY3-AT3)/(AT3+1E-50)</f>
        <v>-1.8090035026083704E-6</v>
      </c>
      <c r="IR3" s="40">
        <f t="shared" ref="IR3:IR34" si="47">(GT3-AU3)/(AU3+1E-50)</f>
        <v>-1.424345099685625E-3</v>
      </c>
      <c r="IS3" s="40">
        <f t="shared" ref="IS3:IS34" si="48">(EZ3-AV3)/(AV3+1E-50)</f>
        <v>1.4285624121359269E-5</v>
      </c>
      <c r="IT3" s="40">
        <f t="shared" ref="IT3:IT34" si="49">(FA3-AW3)/(AW3+1E-50)</f>
        <v>0</v>
      </c>
      <c r="IU3" s="40">
        <f t="shared" ref="IU3:IU34" si="50">(FB3-AX3)/(AX3+1E-50)</f>
        <v>0</v>
      </c>
      <c r="IV3" s="40">
        <f t="shared" ref="IV3:IV34" si="51">(FC3-AY3)/(AY3+1E-50)</f>
        <v>0</v>
      </c>
      <c r="IW3" s="40">
        <f t="shared" ref="IW3:IW34" si="52">(FD3-AZ3)/(AZ3+1E-50)</f>
        <v>1.3801682040335731E-4</v>
      </c>
      <c r="IX3" s="40">
        <f t="shared" ref="IX3:IX34" si="53">(FE3-BA3)/(BA3+1E-50)</f>
        <v>-3.1012331614818329E-5</v>
      </c>
      <c r="IY3" s="40">
        <f t="shared" ref="IY3:IY34" si="54">(FF3-BB3)/(BB3+1E-50)</f>
        <v>-3.1491193545311045E-5</v>
      </c>
      <c r="IZ3" s="40">
        <f t="shared" ref="IZ3:IZ34" si="55">(FG3-BC3)/(BC3+1E-50)</f>
        <v>0</v>
      </c>
      <c r="JA3" s="40">
        <f t="shared" ref="JA3:JA34" si="56">(FH3-BD3)/(BD3+1E-50)</f>
        <v>3.403321869339679E-6</v>
      </c>
      <c r="JB3" s="40">
        <f t="shared" ref="JB3:JB34" si="57">(BT3-BE3)/(BE3+1E-50)</f>
        <v>2.8207229993218052E-6</v>
      </c>
      <c r="JC3" s="40">
        <f t="shared" ref="JC3:JC34" si="58">(BV3-BF3)/(BF3+1E-50)</f>
        <v>-9.1174025665138808E-6</v>
      </c>
      <c r="JD3" s="40">
        <f t="shared" ref="JD3:JD34" si="59">(CM3-BG3)/(BG3+1E-50)</f>
        <v>-1.7738353186797617E-5</v>
      </c>
      <c r="JE3" s="40">
        <f t="shared" ref="JE3:JE34" si="60">(CP3-BH3)/(BH3+1E-50)</f>
        <v>-1.0413620154005321E-4</v>
      </c>
      <c r="JF3" s="40">
        <f t="shared" ref="JF3:JF34" si="61">(SUM(DC3:DH3)-BI3)/(BI3+1E-50)</f>
        <v>-9.3548962582536038E-7</v>
      </c>
      <c r="JG3" s="40">
        <f t="shared" ref="JG3:JG34" si="62">(SUM(DD3:DH3)-BJ3)/(BJ3+1E-50)</f>
        <v>-2.6147211749341625E-7</v>
      </c>
      <c r="JH3" s="40">
        <f t="shared" ref="JH3:JH34" si="63">(DL3-BK3)/(BK3+1E-50)</f>
        <v>-1.6814460010732418E-3</v>
      </c>
      <c r="JI3" s="40">
        <f t="shared" ref="JI3:JI34" si="64">(DV3-BL3)/(BL3+1E-50)</f>
        <v>-1.9998347666776614E-5</v>
      </c>
      <c r="JJ3" s="40">
        <f t="shared" ref="JJ3:JJ34" si="65">(EL3-BM3)/(BM3+1E-50)</f>
        <v>1.1300338354364922E-6</v>
      </c>
      <c r="JK3" s="40">
        <f t="shared" ref="JK3:JK34" si="66">(GK3-BN3)/(BN3+1E-50)</f>
        <v>5.4650047903680507E-8</v>
      </c>
      <c r="JL3" s="40">
        <f t="shared" ref="JL3:JL34" si="67">(CE3-BO3)/(BO3+1E-50)</f>
        <v>-5.2812457370655135E-6</v>
      </c>
    </row>
    <row r="4" spans="1:272" x14ac:dyDescent="0.25">
      <c r="A4" s="17" t="s">
        <v>174</v>
      </c>
      <c r="B4" s="15">
        <v>7860.0930943592402</v>
      </c>
      <c r="C4" s="15">
        <v>1117.1001707487301</v>
      </c>
      <c r="D4" s="15">
        <v>5525.6255092428601</v>
      </c>
      <c r="E4" s="15">
        <v>9777.6266683341091</v>
      </c>
      <c r="F4" s="15">
        <v>2307.8819093740999</v>
      </c>
      <c r="G4" s="15">
        <v>2749.6200651654599</v>
      </c>
      <c r="H4" s="15">
        <v>1957.16730257369</v>
      </c>
      <c r="I4" s="17">
        <v>2.9690240365474998</v>
      </c>
      <c r="J4" s="17">
        <v>1.8949933575731599</v>
      </c>
      <c r="K4" s="17">
        <v>1.3056636945633</v>
      </c>
      <c r="L4" s="17">
        <v>3.24926786806415</v>
      </c>
      <c r="M4" s="17">
        <v>18.667423807438599</v>
      </c>
      <c r="N4" s="17">
        <v>9.3146521822570095E-3</v>
      </c>
      <c r="O4" s="17">
        <v>6.0192584134279997E-2</v>
      </c>
      <c r="P4" s="17">
        <v>0.16993184988947399</v>
      </c>
      <c r="Q4" s="17">
        <v>1.8475074403352901E-2</v>
      </c>
      <c r="R4" s="17">
        <v>2.2425476273139502</v>
      </c>
      <c r="S4" s="17">
        <v>0.63007747199999997</v>
      </c>
      <c r="T4" s="17">
        <v>6.7315440111301805E-2</v>
      </c>
      <c r="U4" s="17">
        <v>0.163667370119044</v>
      </c>
      <c r="V4" s="17">
        <v>1.5405278868200001</v>
      </c>
      <c r="W4" s="17">
        <v>0.39353623286161199</v>
      </c>
      <c r="X4" s="5">
        <v>8.3021566410000005E-6</v>
      </c>
      <c r="Y4" s="17">
        <v>9.6559861792209992E-3</v>
      </c>
      <c r="Z4" s="17">
        <v>0.12798717982999899</v>
      </c>
      <c r="AA4" s="17">
        <v>21.237697141450798</v>
      </c>
      <c r="AB4" s="17">
        <v>21.958571583600001</v>
      </c>
      <c r="AC4" s="17">
        <v>1.09215499999999E-2</v>
      </c>
      <c r="AD4" s="17">
        <v>0.25837313294773301</v>
      </c>
      <c r="AF4" s="17">
        <v>12.7535539518089</v>
      </c>
      <c r="AH4" s="17">
        <v>2.4600672323863102</v>
      </c>
      <c r="AI4" s="17">
        <v>5.0514065232218899</v>
      </c>
      <c r="AJ4" s="17">
        <v>23.607546604022598</v>
      </c>
      <c r="AK4" s="17">
        <v>1.8042704903826701</v>
      </c>
      <c r="AL4" s="17">
        <v>0.56604264747506305</v>
      </c>
      <c r="AM4" s="17">
        <v>2.3918431761499899</v>
      </c>
      <c r="AN4" s="17">
        <v>9.3047159904700902E-2</v>
      </c>
      <c r="AP4" s="17">
        <v>1.3649999999999999E-3</v>
      </c>
      <c r="AQ4" s="17">
        <v>43.269837306631501</v>
      </c>
      <c r="AS4" s="17">
        <v>0.73445353537610503</v>
      </c>
      <c r="AT4" s="17">
        <v>1.8560015303266899</v>
      </c>
      <c r="AU4" s="17">
        <v>24.694014550214899</v>
      </c>
      <c r="AV4" s="17">
        <v>0.25284631401436602</v>
      </c>
      <c r="AW4" s="5">
        <v>2.0352336567599899E-6</v>
      </c>
      <c r="AX4" s="17">
        <v>1.7997238749019999E-5</v>
      </c>
      <c r="AZ4" s="17">
        <v>5.6631621396705998E-4</v>
      </c>
      <c r="BA4" s="17">
        <v>6.3568108163597904E-4</v>
      </c>
      <c r="BB4" s="17">
        <v>4.0854735798941902E-4</v>
      </c>
      <c r="BD4" s="17">
        <v>0.132645862618296</v>
      </c>
      <c r="BE4" s="17">
        <v>0</v>
      </c>
      <c r="BF4" s="17">
        <v>3.6000000000000001E-5</v>
      </c>
      <c r="BG4" s="17">
        <v>0.44650703217099902</v>
      </c>
      <c r="BI4" s="17">
        <v>12.468226999999899</v>
      </c>
      <c r="BJ4" s="17">
        <v>12.094173999999899</v>
      </c>
      <c r="BK4" s="17">
        <v>10.4687451955367</v>
      </c>
      <c r="BL4" s="17">
        <v>8.8807807557184901</v>
      </c>
      <c r="BM4" s="17">
        <v>0.22197915661999901</v>
      </c>
      <c r="BN4" s="17">
        <v>115.068478244228</v>
      </c>
      <c r="BO4" s="17">
        <v>2.17313669105059E-4</v>
      </c>
      <c r="BQ4" s="17" t="s">
        <v>174</v>
      </c>
      <c r="BR4" s="17">
        <v>1.6184909350274701</v>
      </c>
      <c r="BS4" s="17">
        <v>43.593653829668</v>
      </c>
      <c r="BT4" s="17">
        <v>0</v>
      </c>
      <c r="BU4" s="17">
        <v>1.894993050177</v>
      </c>
      <c r="BV4" s="5">
        <v>3.5994056780039303E-5</v>
      </c>
      <c r="BW4" s="17">
        <v>1.30567292209172</v>
      </c>
      <c r="BX4" s="17">
        <v>2.9690087463924599</v>
      </c>
      <c r="BY4" s="17">
        <v>2.9690087463924599</v>
      </c>
      <c r="BZ4" s="17">
        <v>2.1608579308114502</v>
      </c>
      <c r="CA4" s="17">
        <v>1.3224636713946301</v>
      </c>
      <c r="CB4" s="17">
        <v>1.3321957141762699</v>
      </c>
      <c r="CC4" s="17">
        <v>1.9170780062159301</v>
      </c>
      <c r="CD4" s="17">
        <v>18.6672920327313</v>
      </c>
      <c r="CE4" s="17">
        <v>2.17277340014644E-4</v>
      </c>
      <c r="CF4" s="17">
        <v>2.98068167190816E-3</v>
      </c>
      <c r="CG4" s="17">
        <v>6.3339658806086897E-3</v>
      </c>
      <c r="CH4" s="17">
        <v>9.6561341084541504E-3</v>
      </c>
      <c r="CI4" s="17">
        <v>6.0191031578527503E-2</v>
      </c>
      <c r="CJ4" s="17">
        <v>4.0783732987207597E-2</v>
      </c>
      <c r="CK4" s="17">
        <v>0.12914773828932199</v>
      </c>
      <c r="CL4" s="17">
        <v>1.8475643284642702E-2</v>
      </c>
      <c r="CM4" s="17">
        <v>0.44650187368662397</v>
      </c>
      <c r="CN4" s="17">
        <v>17444.719251298298</v>
      </c>
      <c r="CO4" s="17">
        <v>2.2425248027272202</v>
      </c>
      <c r="CP4" s="17">
        <v>0</v>
      </c>
      <c r="CQ4" s="17">
        <v>1.9521185414562599E-2</v>
      </c>
      <c r="CR4" s="17">
        <v>4.7793025195787202E-2</v>
      </c>
      <c r="CS4" s="17">
        <v>0.63008234858380696</v>
      </c>
      <c r="CT4" s="17">
        <v>0.16366809661773499</v>
      </c>
      <c r="CU4" s="17">
        <v>5.0513929135910001</v>
      </c>
      <c r="CV4" s="17">
        <v>1.5405275676669199</v>
      </c>
      <c r="CW4" s="17">
        <v>0.73445122203194502</v>
      </c>
      <c r="CX4" s="17">
        <v>2.3918610060296301</v>
      </c>
      <c r="CY4" s="17">
        <v>1.8559986296517501</v>
      </c>
      <c r="CZ4" s="17">
        <v>7855.60541726063</v>
      </c>
      <c r="DA4" s="17">
        <v>0.39353660549713398</v>
      </c>
      <c r="DB4" s="5">
        <v>8.3018284085385008E-6</v>
      </c>
      <c r="DC4" s="17">
        <v>0.37405514310752502</v>
      </c>
      <c r="DD4" s="17">
        <v>9.3270629474693596</v>
      </c>
      <c r="DE4" s="17">
        <v>0.59393426368381097</v>
      </c>
      <c r="DF4" s="17">
        <v>1.37995778148889E-2</v>
      </c>
      <c r="DG4" s="17">
        <v>2.1237460936854098</v>
      </c>
      <c r="DH4" s="17">
        <v>3.56777305621237E-2</v>
      </c>
      <c r="DI4" s="17">
        <v>51.9613778002294</v>
      </c>
      <c r="DJ4" s="17">
        <v>136.89095086198699</v>
      </c>
      <c r="DK4" s="17">
        <v>3.3902700046922298</v>
      </c>
      <c r="DL4" s="17">
        <v>10.468746977534201</v>
      </c>
      <c r="DM4" s="17">
        <v>38.436871413311998</v>
      </c>
      <c r="DN4" s="17">
        <v>0.12798701034408599</v>
      </c>
      <c r="DO4" s="17">
        <v>0.93088868293181604</v>
      </c>
      <c r="DP4" s="17">
        <v>21.237663129621801</v>
      </c>
      <c r="DQ4" s="17">
        <v>21.237663129621801</v>
      </c>
      <c r="DR4" s="17">
        <v>0.226013216416314</v>
      </c>
      <c r="DS4" s="17">
        <v>0</v>
      </c>
      <c r="DT4" s="17">
        <v>21.957578701905199</v>
      </c>
      <c r="DU4" s="17">
        <v>1.09225505876309E-2</v>
      </c>
      <c r="DV4" s="17">
        <v>8.8807723976917607</v>
      </c>
      <c r="DW4" s="17">
        <v>4.3173438125047203E-2</v>
      </c>
      <c r="DX4" s="17">
        <v>0.20394960349242799</v>
      </c>
      <c r="DY4" s="17">
        <v>0</v>
      </c>
      <c r="DZ4" s="17">
        <v>0</v>
      </c>
      <c r="EA4" s="17">
        <v>12.874845371345</v>
      </c>
      <c r="EB4" s="17">
        <v>0.950445321366294</v>
      </c>
      <c r="EC4" s="17">
        <v>2.2147906920646099E-2</v>
      </c>
      <c r="ED4" s="17">
        <v>30.382020806873399</v>
      </c>
      <c r="EE4" s="17">
        <v>26.781864966473201</v>
      </c>
      <c r="EF4" s="17">
        <v>3.3159179556430001</v>
      </c>
      <c r="EG4" s="17">
        <v>9.4376249782568902</v>
      </c>
      <c r="EH4" s="17">
        <v>0</v>
      </c>
      <c r="EI4" s="17">
        <v>0.81180810933271597</v>
      </c>
      <c r="EJ4" s="17">
        <v>1.64822368139354</v>
      </c>
      <c r="EK4" s="17">
        <v>23.784920819816801</v>
      </c>
      <c r="EL4" s="17">
        <v>0.22197839715272899</v>
      </c>
      <c r="EM4" s="17">
        <v>6.6750212036229703E-2</v>
      </c>
      <c r="EN4" s="17">
        <v>1.8550868982370401</v>
      </c>
      <c r="EO4" s="17">
        <v>1117.09973029096</v>
      </c>
      <c r="EP4" s="17">
        <v>0</v>
      </c>
      <c r="EQ4" s="17">
        <v>0.23207763403826201</v>
      </c>
      <c r="ER4" s="17">
        <v>0.33396471876188399</v>
      </c>
      <c r="ES4" s="17">
        <v>2122.8656066943299</v>
      </c>
      <c r="ET4" s="17">
        <v>4971.8337975951899</v>
      </c>
      <c r="EU4" s="17">
        <v>552.42688055777</v>
      </c>
      <c r="EV4" s="17">
        <v>5524.2606781529603</v>
      </c>
      <c r="EW4" s="17">
        <v>1.49960858500588E-2</v>
      </c>
      <c r="EX4" s="17">
        <v>151.17982554663601</v>
      </c>
      <c r="EY4" s="17">
        <v>0.88385729219738396</v>
      </c>
      <c r="EZ4" s="17">
        <v>0.25284785865044002</v>
      </c>
      <c r="FA4" s="5">
        <v>2.0352476658674799E-6</v>
      </c>
      <c r="FB4" s="5">
        <v>1.7997057782040001E-5</v>
      </c>
      <c r="FC4" s="17">
        <v>0</v>
      </c>
      <c r="FD4" s="17">
        <v>5.6633527039357998E-4</v>
      </c>
      <c r="FE4" s="17">
        <v>6.3566824544056396E-4</v>
      </c>
      <c r="FF4" s="17">
        <v>4.0851939715934299E-4</v>
      </c>
      <c r="FG4" s="17">
        <v>0</v>
      </c>
      <c r="FH4" s="17">
        <v>0.132640355075403</v>
      </c>
      <c r="FI4" s="17">
        <v>73.039943164845099</v>
      </c>
      <c r="FJ4" s="17">
        <v>811.29049478266904</v>
      </c>
      <c r="FK4" s="17">
        <v>84.232632679086194</v>
      </c>
      <c r="FL4" s="17">
        <v>20.097343696422399</v>
      </c>
      <c r="FM4" s="17">
        <v>33.302950459167597</v>
      </c>
      <c r="FN4" s="17">
        <v>45.125596717728897</v>
      </c>
      <c r="FO4" s="17">
        <v>25.397552950059701</v>
      </c>
      <c r="FP4" s="17">
        <v>1.1246431960184501E-2</v>
      </c>
      <c r="FQ4" s="17">
        <v>43.362669843400496</v>
      </c>
      <c r="FR4" s="17">
        <v>9777.2287234671003</v>
      </c>
      <c r="FS4" s="17">
        <v>2307.7600189217201</v>
      </c>
      <c r="FT4" s="17">
        <v>7469.4687045453702</v>
      </c>
      <c r="FU4" s="17">
        <v>6.1940458396027296</v>
      </c>
      <c r="FV4" s="17">
        <v>2.4895936534444401</v>
      </c>
      <c r="FW4" s="17">
        <v>1356.3292999272201</v>
      </c>
      <c r="FX4" s="17">
        <v>34.9404431389408</v>
      </c>
      <c r="FY4" s="17">
        <v>47.450068509179403</v>
      </c>
      <c r="FZ4" s="17">
        <v>23.945708114662299</v>
      </c>
      <c r="GA4" s="17">
        <v>69.017068436261695</v>
      </c>
      <c r="GB4" s="17">
        <v>120.910084925676</v>
      </c>
      <c r="GC4" s="17">
        <v>9.2975107513274702E-2</v>
      </c>
      <c r="GD4" s="17">
        <v>70.174857072531097</v>
      </c>
      <c r="GE4" s="17">
        <v>190.029656602567</v>
      </c>
      <c r="GF4" s="17">
        <v>127.20858320353599</v>
      </c>
      <c r="GG4" s="17">
        <v>4.6867770599180698</v>
      </c>
      <c r="GH4" s="17">
        <v>0</v>
      </c>
      <c r="GI4" s="17">
        <v>2749.4263095655201</v>
      </c>
      <c r="GJ4" s="17">
        <v>43.892842097275498</v>
      </c>
      <c r="GK4" s="17">
        <v>115.06882830462099</v>
      </c>
      <c r="GL4" s="17">
        <v>2.8062315674641999E-2</v>
      </c>
      <c r="GM4" s="17">
        <v>4.8538847240578402</v>
      </c>
      <c r="GN4" s="17">
        <v>413.11630065253098</v>
      </c>
      <c r="GO4" s="17">
        <v>43.202344322830101</v>
      </c>
      <c r="GP4" s="17">
        <v>1.3650535516140699E-3</v>
      </c>
      <c r="GQ4" s="17">
        <v>0</v>
      </c>
      <c r="GR4" s="17">
        <v>14.2428987543174</v>
      </c>
      <c r="GS4" s="17">
        <v>1955.7951113367101</v>
      </c>
      <c r="GT4" s="17">
        <v>24.6631339433217</v>
      </c>
      <c r="GU4" s="17">
        <v>94.889896840394897</v>
      </c>
      <c r="GW4" s="26">
        <f t="shared" si="0"/>
        <v>1.0854233116696124</v>
      </c>
      <c r="GX4" s="25">
        <f t="shared" si="1"/>
        <v>0</v>
      </c>
      <c r="GY4" s="40">
        <f t="shared" si="2"/>
        <v>-5.7094452250581876E-4</v>
      </c>
      <c r="GZ4" s="40">
        <f t="shared" si="3"/>
        <v>-3.9428672702403102E-7</v>
      </c>
      <c r="HA4" s="40">
        <f t="shared" si="4"/>
        <v>-2.470002875903898E-4</v>
      </c>
      <c r="HB4" s="40">
        <f t="shared" si="5"/>
        <v>-4.0699535839063378E-5</v>
      </c>
      <c r="HC4" s="40">
        <f t="shared" si="6"/>
        <v>-5.2814856724141017E-5</v>
      </c>
      <c r="HD4" s="40">
        <f t="shared" si="7"/>
        <v>-7.0466317290319153E-5</v>
      </c>
      <c r="HE4" s="40">
        <f t="shared" si="8"/>
        <v>-7.0111085300447935E-4</v>
      </c>
      <c r="HF4" s="40">
        <f t="shared" si="9"/>
        <v>-5.1498926420450848E-6</v>
      </c>
      <c r="HG4" s="40">
        <f t="shared" si="10"/>
        <v>-1.6221490098178102E-7</v>
      </c>
      <c r="HH4" s="40">
        <f t="shared" si="11"/>
        <v>7.0673087246381537E-6</v>
      </c>
      <c r="HI4" s="40">
        <f t="shared" si="12"/>
        <v>1.8011220642186109E-6</v>
      </c>
      <c r="HJ4" s="40">
        <f t="shared" si="13"/>
        <v>-7.059072995725844E-6</v>
      </c>
      <c r="HK4" s="40">
        <f t="shared" si="14"/>
        <v>-4.9703843668719682E-7</v>
      </c>
      <c r="HL4" s="40">
        <f t="shared" si="15"/>
        <v>-2.5793140049129962E-5</v>
      </c>
      <c r="HM4" s="40">
        <f t="shared" si="16"/>
        <v>-2.2280281457479907E-6</v>
      </c>
      <c r="HN4" s="40">
        <f t="shared" si="17"/>
        <v>3.0791826727242427E-5</v>
      </c>
      <c r="HO4" s="40">
        <f t="shared" si="18"/>
        <v>-1.0177971897664141E-5</v>
      </c>
      <c r="HP4" s="40">
        <f t="shared" si="19"/>
        <v>7.7396574607094401E-6</v>
      </c>
      <c r="HQ4" s="40">
        <f t="shared" si="20"/>
        <v>-1.8264768825318018E-5</v>
      </c>
      <c r="HR4" s="40">
        <f t="shared" si="21"/>
        <v>4.438873126973473E-6</v>
      </c>
      <c r="HS4" s="40">
        <f t="shared" si="22"/>
        <v>-2.0717124494568254E-7</v>
      </c>
      <c r="HT4" s="40">
        <f t="shared" si="23"/>
        <v>9.4688999608750752E-7</v>
      </c>
      <c r="HU4" s="40">
        <f t="shared" si="24"/>
        <v>-3.9535806862368165E-5</v>
      </c>
      <c r="HV4" s="40">
        <f t="shared" si="25"/>
        <v>1.531995079586145E-5</v>
      </c>
      <c r="HW4" s="40">
        <f t="shared" si="26"/>
        <v>-1.324241328105774E-6</v>
      </c>
      <c r="HX4" s="40">
        <f t="shared" si="27"/>
        <v>-1.6014838506791765E-6</v>
      </c>
      <c r="HY4" s="40">
        <f t="shared" si="28"/>
        <v>-4.5216133072342007E-5</v>
      </c>
      <c r="HZ4" s="40">
        <f t="shared" si="29"/>
        <v>9.1615899849419272E-5</v>
      </c>
      <c r="IA4" s="40">
        <f t="shared" si="30"/>
        <v>-1.4163121496207565E-5</v>
      </c>
      <c r="IB4" s="40">
        <f t="shared" si="31"/>
        <v>0</v>
      </c>
      <c r="IC4" s="40">
        <f t="shared" si="32"/>
        <v>-8.6390891916627199E-7</v>
      </c>
      <c r="ID4" s="40">
        <f t="shared" si="33"/>
        <v>0</v>
      </c>
      <c r="IE4" s="40">
        <f t="shared" si="34"/>
        <v>-1.4406785142995816E-5</v>
      </c>
      <c r="IF4" s="40">
        <f t="shared" si="35"/>
        <v>-2.6942260194750424E-6</v>
      </c>
      <c r="IG4" s="40">
        <f t="shared" si="36"/>
        <v>7.513454014064249E-3</v>
      </c>
      <c r="IH4" s="40">
        <f t="shared" si="37"/>
        <v>2.8164517529515383E-2</v>
      </c>
      <c r="II4" s="40">
        <f t="shared" si="38"/>
        <v>-5.205878361593491E-7</v>
      </c>
      <c r="IJ4" s="40">
        <f t="shared" si="39"/>
        <v>7.4544517876686157E-6</v>
      </c>
      <c r="IK4" s="40">
        <f t="shared" si="40"/>
        <v>-7.7436422025128145E-4</v>
      </c>
      <c r="IL4" s="40">
        <f t="shared" si="41"/>
        <v>0</v>
      </c>
      <c r="IM4" s="40">
        <f t="shared" si="42"/>
        <v>3.9231951699659378E-5</v>
      </c>
      <c r="IN4" s="40">
        <f t="shared" si="43"/>
        <v>-1.5598159827390193E-3</v>
      </c>
      <c r="IO4" s="40">
        <f t="shared" si="44"/>
        <v>0</v>
      </c>
      <c r="IP4" s="40">
        <f t="shared" si="45"/>
        <v>-3.1497488249208266E-6</v>
      </c>
      <c r="IQ4" s="40">
        <f t="shared" si="46"/>
        <v>-1.5628623642826676E-6</v>
      </c>
      <c r="IR4" s="40">
        <f t="shared" si="47"/>
        <v>-1.2505300355437697E-3</v>
      </c>
      <c r="IS4" s="40">
        <f t="shared" si="48"/>
        <v>6.1089918593928315E-6</v>
      </c>
      <c r="IT4" s="40">
        <f t="shared" si="49"/>
        <v>6.883291971677941E-6</v>
      </c>
      <c r="IU4" s="40">
        <f t="shared" si="50"/>
        <v>-1.005526361690938E-5</v>
      </c>
      <c r="IV4" s="40">
        <f t="shared" si="51"/>
        <v>0</v>
      </c>
      <c r="IW4" s="40">
        <f t="shared" si="52"/>
        <v>3.3649798557797087E-5</v>
      </c>
      <c r="IX4" s="40">
        <f t="shared" si="53"/>
        <v>-2.0192822762696175E-5</v>
      </c>
      <c r="IY4" s="40">
        <f t="shared" si="54"/>
        <v>-6.8439630141369856E-5</v>
      </c>
      <c r="IZ4" s="40">
        <f t="shared" si="55"/>
        <v>0</v>
      </c>
      <c r="JA4" s="40">
        <f t="shared" si="56"/>
        <v>-4.1520653447328876E-5</v>
      </c>
      <c r="JB4" s="40">
        <f t="shared" si="57"/>
        <v>0</v>
      </c>
      <c r="JC4" s="40">
        <f t="shared" si="58"/>
        <v>-1.6508944335270995E-4</v>
      </c>
      <c r="JD4" s="40">
        <f t="shared" si="59"/>
        <v>-1.1552974540991402E-5</v>
      </c>
      <c r="JE4" s="40">
        <f t="shared" si="60"/>
        <v>0</v>
      </c>
      <c r="JF4" s="40">
        <f t="shared" si="61"/>
        <v>3.9104455845060099E-6</v>
      </c>
      <c r="JG4" s="40">
        <f t="shared" si="62"/>
        <v>3.8541876191326356E-6</v>
      </c>
      <c r="JH4" s="40">
        <f t="shared" si="63"/>
        <v>1.7022073490062558E-7</v>
      </c>
      <c r="JI4" s="40">
        <f t="shared" si="64"/>
        <v>-9.4113647879446783E-7</v>
      </c>
      <c r="JJ4" s="40">
        <f t="shared" si="65"/>
        <v>-3.4213449658132293E-6</v>
      </c>
      <c r="JK4" s="40">
        <f t="shared" si="66"/>
        <v>3.0421919046010166E-6</v>
      </c>
      <c r="JL4" s="40">
        <f t="shared" si="67"/>
        <v>-1.6717351726930837E-4</v>
      </c>
    </row>
    <row r="5" spans="1:272" x14ac:dyDescent="0.25">
      <c r="A5" s="17" t="s">
        <v>175</v>
      </c>
      <c r="B5" s="15">
        <v>21464.121901842998</v>
      </c>
      <c r="C5" s="15">
        <v>929.56532573413904</v>
      </c>
      <c r="D5" s="15">
        <v>13592.8900268907</v>
      </c>
      <c r="E5" s="15">
        <v>6122.5789617770097</v>
      </c>
      <c r="F5" s="15">
        <v>4277.54193431352</v>
      </c>
      <c r="G5" s="15">
        <v>6184.3305521393304</v>
      </c>
      <c r="H5" s="15">
        <v>19643.625024893699</v>
      </c>
      <c r="I5" s="17">
        <v>142.38318339770001</v>
      </c>
      <c r="J5" s="17">
        <v>20.0563996408729</v>
      </c>
      <c r="K5" s="17">
        <v>1.82967444</v>
      </c>
      <c r="L5" s="17">
        <v>0.150924889827</v>
      </c>
      <c r="M5" s="17">
        <v>41.211164835454298</v>
      </c>
      <c r="N5" s="17">
        <v>0.102799800674499</v>
      </c>
      <c r="O5" s="17">
        <v>0.246620307988999</v>
      </c>
      <c r="P5" s="17">
        <v>0.104585722368</v>
      </c>
      <c r="Q5" s="17">
        <v>0.3239775158</v>
      </c>
      <c r="R5" s="17">
        <v>3.62637754842999</v>
      </c>
      <c r="S5" s="17">
        <v>22.0443287910112</v>
      </c>
      <c r="T5" s="17">
        <v>0.53846783491594996</v>
      </c>
      <c r="U5" s="17">
        <v>2.4120553055</v>
      </c>
      <c r="V5" s="17">
        <v>2.3360174275599999</v>
      </c>
      <c r="W5" s="17">
        <v>0.290231447999999</v>
      </c>
      <c r="Y5" s="17">
        <v>1.3408606300000001E-2</v>
      </c>
      <c r="Z5" s="17">
        <v>0.1406</v>
      </c>
      <c r="AA5" s="17">
        <v>167.23655074059599</v>
      </c>
      <c r="AB5" s="17">
        <v>380.86230384073298</v>
      </c>
      <c r="AD5" s="17">
        <v>0.84150057651457499</v>
      </c>
      <c r="AE5" s="17">
        <v>0.63712039519999997</v>
      </c>
      <c r="AF5" s="17">
        <v>2.82871939101299</v>
      </c>
      <c r="AG5" s="17">
        <v>0.21278</v>
      </c>
      <c r="AH5" s="17">
        <v>11.987856175229</v>
      </c>
      <c r="AI5" s="17">
        <v>48.643055115756397</v>
      </c>
      <c r="AJ5" s="17">
        <v>2678.1356760103499</v>
      </c>
      <c r="AK5" s="17">
        <v>4.4362328824177801</v>
      </c>
      <c r="AL5" s="17">
        <v>1.3184961964303601</v>
      </c>
      <c r="AM5" s="17">
        <v>17.700722597399999</v>
      </c>
      <c r="AN5" s="17">
        <v>0.43506684199999901</v>
      </c>
      <c r="AO5" s="17">
        <v>1E-4</v>
      </c>
      <c r="AP5" s="17">
        <v>1.4999999999999999E-4</v>
      </c>
      <c r="AQ5" s="17">
        <v>109.220257667003</v>
      </c>
      <c r="AR5" s="17">
        <v>2.4251707664085398</v>
      </c>
      <c r="AS5" s="17">
        <v>1.0249461720535999</v>
      </c>
      <c r="AT5" s="17">
        <v>2.6023921865049999</v>
      </c>
      <c r="AU5" s="17">
        <v>130.191409110466</v>
      </c>
      <c r="AV5" s="17">
        <v>7.9828020972616001E-2</v>
      </c>
      <c r="AW5" s="5">
        <v>3.4492500000000003E-7</v>
      </c>
      <c r="AX5" s="5">
        <v>3.066E-6</v>
      </c>
      <c r="AZ5" s="17">
        <v>2.1827512099999998E-5</v>
      </c>
      <c r="BA5" s="17">
        <v>5.9422460936049898E-4</v>
      </c>
      <c r="BB5" s="17">
        <v>4.4299887756189902E-4</v>
      </c>
      <c r="BD5" s="17">
        <v>4.8594090307152298</v>
      </c>
      <c r="BE5" s="17">
        <v>0.116490026999999</v>
      </c>
      <c r="BF5" s="17">
        <v>15.2502499999999</v>
      </c>
      <c r="BG5" s="17">
        <v>4.2502864535000002</v>
      </c>
      <c r="BI5" s="17">
        <v>20.261235999999901</v>
      </c>
      <c r="BJ5" s="17">
        <v>19.653392</v>
      </c>
      <c r="BK5" s="17">
        <v>23.8908963894261</v>
      </c>
      <c r="BL5" s="17">
        <v>364.64015076470997</v>
      </c>
      <c r="BM5" s="17">
        <v>24.247519087000001</v>
      </c>
      <c r="BN5" s="17">
        <v>227.27665373459899</v>
      </c>
      <c r="BO5" s="17">
        <v>3.1362217325000001E-3</v>
      </c>
      <c r="BQ5" s="17" t="s">
        <v>175</v>
      </c>
      <c r="BR5" s="17">
        <v>14.6238740785106</v>
      </c>
      <c r="BS5" s="17">
        <v>437.088375274501</v>
      </c>
      <c r="BT5" s="17">
        <v>0.11649124460556499</v>
      </c>
      <c r="BU5" s="17">
        <v>20.052790446970398</v>
      </c>
      <c r="BV5" s="17">
        <v>15.250211569066501</v>
      </c>
      <c r="BW5" s="17">
        <v>1.8296771419500899</v>
      </c>
      <c r="BX5" s="17">
        <v>142.38288301979401</v>
      </c>
      <c r="BY5" s="17">
        <v>142.38288301979401</v>
      </c>
      <c r="BZ5" s="17">
        <v>31.853099927885701</v>
      </c>
      <c r="CA5" s="17">
        <v>1006.81633199558</v>
      </c>
      <c r="CB5" s="17">
        <v>6.1876114395079201E-2</v>
      </c>
      <c r="CC5" s="17">
        <v>8.9041441470041796E-2</v>
      </c>
      <c r="CD5" s="17">
        <v>41.202115876350497</v>
      </c>
      <c r="CE5" s="17">
        <v>3.1354251752206599E-3</v>
      </c>
      <c r="CF5" s="17">
        <v>3.2895943355875298E-2</v>
      </c>
      <c r="CG5" s="17">
        <v>6.9902662648742897E-2</v>
      </c>
      <c r="CH5" s="17">
        <v>1.34078687354123E-2</v>
      </c>
      <c r="CI5" s="17">
        <v>0.246620216996981</v>
      </c>
      <c r="CJ5" s="17">
        <v>2.5100062749053301E-2</v>
      </c>
      <c r="CK5" s="17">
        <v>7.9483588672652095E-2</v>
      </c>
      <c r="CL5" s="17">
        <v>0.32392734589699002</v>
      </c>
      <c r="CM5" s="17">
        <v>4.2502815429708498</v>
      </c>
      <c r="CN5" s="17">
        <v>8466.0378545141193</v>
      </c>
      <c r="CO5" s="17">
        <v>3.6263374220273099</v>
      </c>
      <c r="CP5" s="17">
        <v>0</v>
      </c>
      <c r="CQ5" s="17">
        <v>0.15613679939318301</v>
      </c>
      <c r="CR5" s="17">
        <v>0.38226788436362003</v>
      </c>
      <c r="CS5" s="17">
        <v>22.043727593079598</v>
      </c>
      <c r="CT5" s="17">
        <v>2.41202186615652</v>
      </c>
      <c r="CU5" s="17">
        <v>48.641818981664002</v>
      </c>
      <c r="CV5" s="17">
        <v>2.33598455057458</v>
      </c>
      <c r="CW5" s="17">
        <v>1.0249374352063101</v>
      </c>
      <c r="CX5" s="17">
        <v>17.700567566082</v>
      </c>
      <c r="CY5" s="17">
        <v>2.6023519085231999</v>
      </c>
      <c r="CZ5" s="17">
        <v>21462.766496212102</v>
      </c>
      <c r="DA5" s="17">
        <v>0.290238634766877</v>
      </c>
      <c r="DB5" s="17">
        <v>0</v>
      </c>
      <c r="DC5" s="17">
        <v>0.60783945667091199</v>
      </c>
      <c r="DD5" s="17">
        <v>15.156718695745599</v>
      </c>
      <c r="DE5" s="17">
        <v>0.96515610377155503</v>
      </c>
      <c r="DF5" s="17">
        <v>2.24246559411806E-2</v>
      </c>
      <c r="DG5" s="17">
        <v>3.45112602721604</v>
      </c>
      <c r="DH5" s="17">
        <v>5.7977578443206099E-2</v>
      </c>
      <c r="DI5" s="17">
        <v>313.30432016593801</v>
      </c>
      <c r="DJ5" s="17">
        <v>135.15667737282701</v>
      </c>
      <c r="DK5" s="17">
        <v>82.156931946035897</v>
      </c>
      <c r="DL5" s="17">
        <v>23.888388130644</v>
      </c>
      <c r="DM5" s="17">
        <v>143.86707791142001</v>
      </c>
      <c r="DN5" s="17">
        <v>0.14060049267497701</v>
      </c>
      <c r="DO5" s="17">
        <v>8.5256081983259797</v>
      </c>
      <c r="DP5" s="17">
        <v>167.22170991634701</v>
      </c>
      <c r="DQ5" s="17">
        <v>167.22170991634701</v>
      </c>
      <c r="DR5" s="17">
        <v>0.67420941918579602</v>
      </c>
      <c r="DS5" s="17">
        <v>0</v>
      </c>
      <c r="DT5" s="17">
        <v>380.84214082005701</v>
      </c>
      <c r="DU5" s="17">
        <v>0</v>
      </c>
      <c r="DV5" s="17">
        <v>364.638768716404</v>
      </c>
      <c r="DW5" s="17">
        <v>0.210980608303346</v>
      </c>
      <c r="DX5" s="17">
        <v>0.57593680154680604</v>
      </c>
      <c r="DY5" s="17">
        <v>0</v>
      </c>
      <c r="DZ5" s="17">
        <v>0.63712157498194599</v>
      </c>
      <c r="EA5" s="17">
        <v>77.003420807814706</v>
      </c>
      <c r="EB5" s="17">
        <v>33.684454680692497</v>
      </c>
      <c r="EC5" s="17">
        <v>0.19859349204666499</v>
      </c>
      <c r="ED5" s="17">
        <v>1279.49473069225</v>
      </c>
      <c r="EE5" s="17">
        <v>210.802285784037</v>
      </c>
      <c r="EF5" s="17">
        <v>0.73545694576685094</v>
      </c>
      <c r="EG5" s="17">
        <v>2.09324308289378</v>
      </c>
      <c r="EH5" s="17">
        <v>0.21277969610002201</v>
      </c>
      <c r="EI5" s="17">
        <v>3.95431323876607</v>
      </c>
      <c r="EJ5" s="17">
        <v>8.0284460213958493</v>
      </c>
      <c r="EK5" s="17">
        <v>2680.9037137707101</v>
      </c>
      <c r="EL5" s="17">
        <v>24.248298400606899</v>
      </c>
      <c r="EM5" s="17">
        <v>3.7332229373231302E-2</v>
      </c>
      <c r="EN5" s="17">
        <v>4.6301796185828898</v>
      </c>
      <c r="EO5" s="17">
        <v>929.56447704089203</v>
      </c>
      <c r="EP5" s="17">
        <v>0</v>
      </c>
      <c r="EQ5" s="17">
        <v>0.54050657672911195</v>
      </c>
      <c r="ER5" s="17">
        <v>0.77780908717626496</v>
      </c>
      <c r="ES5" s="17">
        <v>21180.666729608602</v>
      </c>
      <c r="ET5" s="17">
        <v>12233.0578715951</v>
      </c>
      <c r="EU5" s="17">
        <v>1359.22756805524</v>
      </c>
      <c r="EV5" s="17">
        <v>13592.285439650301</v>
      </c>
      <c r="EW5" s="17">
        <v>0.24658759913394701</v>
      </c>
      <c r="EX5" s="17">
        <v>533.42079520421396</v>
      </c>
      <c r="EY5" s="17">
        <v>8.1115248530928099</v>
      </c>
      <c r="EZ5" s="17">
        <v>7.9827488830770302E-2</v>
      </c>
      <c r="FA5" s="5">
        <v>3.4493783296681499E-7</v>
      </c>
      <c r="FB5" s="5">
        <v>3.06597520902573E-6</v>
      </c>
      <c r="FC5" s="17">
        <v>0</v>
      </c>
      <c r="FD5" s="5">
        <v>2.1825240756846702E-5</v>
      </c>
      <c r="FE5" s="17">
        <v>5.9418883242845499E-4</v>
      </c>
      <c r="FF5" s="17">
        <v>4.4299005383223997E-4</v>
      </c>
      <c r="FG5" s="17">
        <v>0</v>
      </c>
      <c r="FH5" s="17">
        <v>4.8594184188390397</v>
      </c>
      <c r="FI5" s="17">
        <v>25.061428068144799</v>
      </c>
      <c r="FJ5" s="17">
        <v>8236.7718936362908</v>
      </c>
      <c r="FK5" s="17">
        <v>115.990751541085</v>
      </c>
      <c r="FL5" s="17">
        <v>73.632534682396496</v>
      </c>
      <c r="FM5" s="17">
        <v>142.96512693055899</v>
      </c>
      <c r="FN5" s="17">
        <v>80.351264002270796</v>
      </c>
      <c r="FO5" s="17">
        <v>25.469593301972498</v>
      </c>
      <c r="FP5" s="17">
        <v>5.4576027861147403E-2</v>
      </c>
      <c r="FQ5" s="17">
        <v>150.06919088526601</v>
      </c>
      <c r="FR5" s="17">
        <v>6351.9879303302596</v>
      </c>
      <c r="FS5" s="17">
        <v>4277.1566768327302</v>
      </c>
      <c r="FT5" s="17">
        <v>2074.8312534975198</v>
      </c>
      <c r="FU5" s="17">
        <v>10.8066534637366</v>
      </c>
      <c r="FV5" s="17">
        <v>7.5815361404553698</v>
      </c>
      <c r="FW5" s="17">
        <v>1114.19147564113</v>
      </c>
      <c r="FX5" s="17">
        <v>305.21063246670002</v>
      </c>
      <c r="FY5" s="17">
        <v>333.18570858314399</v>
      </c>
      <c r="FZ5" s="17">
        <v>33.2170625498349</v>
      </c>
      <c r="GA5" s="17">
        <v>44.741927565987098</v>
      </c>
      <c r="GB5" s="17">
        <v>837.08700261137403</v>
      </c>
      <c r="GC5" s="17">
        <v>0.43468083637846799</v>
      </c>
      <c r="GD5" s="17">
        <v>213.49388951409199</v>
      </c>
      <c r="GE5" s="17">
        <v>201.82448582428</v>
      </c>
      <c r="GF5" s="17">
        <v>764.35689585542002</v>
      </c>
      <c r="GG5" s="17">
        <v>11.4134067189765</v>
      </c>
      <c r="GH5" s="5">
        <v>9.9983908023170795E-5</v>
      </c>
      <c r="GI5" s="17">
        <v>6184.2806070567804</v>
      </c>
      <c r="GJ5" s="17">
        <v>1367.71562312622</v>
      </c>
      <c r="GK5" s="17">
        <v>227.275619172082</v>
      </c>
      <c r="GL5" s="17">
        <v>56.065290978265999</v>
      </c>
      <c r="GM5" s="17">
        <v>2033.7215662989399</v>
      </c>
      <c r="GN5" s="17">
        <v>1104.0044812584299</v>
      </c>
      <c r="GO5" s="17">
        <v>109.22030760619</v>
      </c>
      <c r="GP5" s="17">
        <v>1.5002110560304499E-4</v>
      </c>
      <c r="GQ5" s="17">
        <v>2.4251632804130301</v>
      </c>
      <c r="GR5" s="17">
        <v>94.138711533953696</v>
      </c>
      <c r="GS5" s="17">
        <v>19642.495232064</v>
      </c>
      <c r="GT5" s="17">
        <v>130.17819190379501</v>
      </c>
      <c r="GU5" s="17">
        <v>526.20991412694002</v>
      </c>
      <c r="GW5" s="26">
        <f t="shared" si="0"/>
        <v>1.0783083553984385</v>
      </c>
      <c r="GX5" s="25">
        <f t="shared" si="1"/>
        <v>0</v>
      </c>
      <c r="GY5" s="40">
        <f t="shared" si="2"/>
        <v>-6.314749967853711E-5</v>
      </c>
      <c r="GZ5" s="40">
        <f t="shared" si="3"/>
        <v>-9.130001125391484E-7</v>
      </c>
      <c r="HA5" s="40">
        <f t="shared" si="4"/>
        <v>-4.4478196998814752E-5</v>
      </c>
      <c r="HB5" s="40">
        <f t="shared" si="5"/>
        <v>3.7469336040488813E-2</v>
      </c>
      <c r="HC5" s="40">
        <f t="shared" si="6"/>
        <v>-9.0065155808124323E-5</v>
      </c>
      <c r="HD5" s="40">
        <f t="shared" si="7"/>
        <v>-8.0760693706389213E-6</v>
      </c>
      <c r="HE5" s="40">
        <f t="shared" si="8"/>
        <v>-5.7514477509484697E-5</v>
      </c>
      <c r="HF5" s="40">
        <f t="shared" si="9"/>
        <v>-2.109644543919896E-6</v>
      </c>
      <c r="HG5" s="40">
        <f t="shared" si="10"/>
        <v>-1.7995223305916074E-4</v>
      </c>
      <c r="HH5" s="40">
        <f t="shared" si="11"/>
        <v>1.4767381730978836E-6</v>
      </c>
      <c r="HI5" s="40">
        <f t="shared" si="12"/>
        <v>-4.8593455243850416E-5</v>
      </c>
      <c r="HJ5" s="40">
        <f t="shared" si="13"/>
        <v>-2.1957542670611135E-4</v>
      </c>
      <c r="HK5" s="40">
        <f t="shared" si="14"/>
        <v>-1.1621324875739691E-5</v>
      </c>
      <c r="HL5" s="40">
        <f t="shared" si="15"/>
        <v>-3.6895590126229571E-7</v>
      </c>
      <c r="HM5" s="40">
        <f t="shared" si="16"/>
        <v>-1.9801424589468347E-5</v>
      </c>
      <c r="HN5" s="40">
        <f t="shared" si="17"/>
        <v>-1.5485612600647306E-4</v>
      </c>
      <c r="HO5" s="40">
        <f t="shared" si="18"/>
        <v>-1.1065147559584099E-5</v>
      </c>
      <c r="HP5" s="40">
        <f t="shared" si="19"/>
        <v>-2.7272226671131374E-5</v>
      </c>
      <c r="HQ5" s="40">
        <f t="shared" si="20"/>
        <v>-1.1727935273377792E-4</v>
      </c>
      <c r="HR5" s="40">
        <f t="shared" si="21"/>
        <v>-1.3863423199186951E-5</v>
      </c>
      <c r="HS5" s="40">
        <f t="shared" si="22"/>
        <v>-1.4073946980015582E-5</v>
      </c>
      <c r="HT5" s="40">
        <f t="shared" si="23"/>
        <v>2.4762192131563678E-5</v>
      </c>
      <c r="HU5" s="40">
        <f t="shared" si="24"/>
        <v>0</v>
      </c>
      <c r="HV5" s="40">
        <f t="shared" si="25"/>
        <v>-5.5006804674409924E-5</v>
      </c>
      <c r="HW5" s="40">
        <f t="shared" si="26"/>
        <v>3.5040894524150431E-6</v>
      </c>
      <c r="HX5" s="40">
        <f t="shared" si="27"/>
        <v>-8.874151125012036E-5</v>
      </c>
      <c r="HY5" s="40">
        <f t="shared" si="28"/>
        <v>-5.2940447171158342E-5</v>
      </c>
      <c r="HZ5" s="40">
        <f t="shared" si="29"/>
        <v>0</v>
      </c>
      <c r="IA5" s="40">
        <f t="shared" si="30"/>
        <v>-8.4834205403490364E-6</v>
      </c>
      <c r="IB5" s="40">
        <f t="shared" si="31"/>
        <v>1.8517409816325224E-6</v>
      </c>
      <c r="IC5" s="40">
        <f t="shared" si="32"/>
        <v>-6.8449180292451317E-6</v>
      </c>
      <c r="ID5" s="40">
        <f t="shared" si="33"/>
        <v>-1.4282356329921786E-6</v>
      </c>
      <c r="IE5" s="40">
        <f t="shared" si="34"/>
        <v>-4.2517319131771383E-4</v>
      </c>
      <c r="IF5" s="40">
        <f t="shared" si="35"/>
        <v>-2.5412344875396802E-5</v>
      </c>
      <c r="IG5" s="40">
        <f t="shared" si="36"/>
        <v>1.0335689058456174E-3</v>
      </c>
      <c r="IH5" s="40">
        <f t="shared" si="37"/>
        <v>4.3718790538202601E-2</v>
      </c>
      <c r="II5" s="40">
        <f t="shared" si="38"/>
        <v>-1.3692305330256853E-4</v>
      </c>
      <c r="IJ5" s="40">
        <f t="shared" si="39"/>
        <v>-8.7584739631530112E-6</v>
      </c>
      <c r="IK5" s="40">
        <f t="shared" si="40"/>
        <v>-8.8723291289345555E-4</v>
      </c>
      <c r="IL5" s="40">
        <f t="shared" si="41"/>
        <v>-1.6091976829209946E-4</v>
      </c>
      <c r="IM5" s="40">
        <f t="shared" si="42"/>
        <v>1.4070402030002892E-4</v>
      </c>
      <c r="IN5" s="40">
        <f t="shared" si="43"/>
        <v>4.5723374101684938E-7</v>
      </c>
      <c r="IO5" s="40">
        <f t="shared" si="44"/>
        <v>-3.0867910884436628E-6</v>
      </c>
      <c r="IP5" s="40">
        <f t="shared" si="45"/>
        <v>-8.5242011025352423E-6</v>
      </c>
      <c r="IQ5" s="40">
        <f t="shared" si="46"/>
        <v>-1.5477291243391059E-5</v>
      </c>
      <c r="IR5" s="40">
        <f t="shared" si="47"/>
        <v>-1.015213427774821E-4</v>
      </c>
      <c r="IS5" s="40">
        <f t="shared" si="48"/>
        <v>-6.6661034460810437E-6</v>
      </c>
      <c r="IT5" s="40">
        <f t="shared" si="49"/>
        <v>3.7205093324522562E-5</v>
      </c>
      <c r="IU5" s="40">
        <f t="shared" si="50"/>
        <v>-8.085771125221704E-6</v>
      </c>
      <c r="IV5" s="40">
        <f t="shared" si="51"/>
        <v>0</v>
      </c>
      <c r="IW5" s="40">
        <f t="shared" si="52"/>
        <v>-1.0405872840160952E-4</v>
      </c>
      <c r="IX5" s="40">
        <f t="shared" si="53"/>
        <v>-6.0207758952450495E-5</v>
      </c>
      <c r="IY5" s="40">
        <f t="shared" si="54"/>
        <v>-1.9918176108272176E-5</v>
      </c>
      <c r="IZ5" s="40">
        <f t="shared" si="55"/>
        <v>0</v>
      </c>
      <c r="JA5" s="40">
        <f t="shared" si="56"/>
        <v>1.931947640251236E-6</v>
      </c>
      <c r="JB5" s="40">
        <f t="shared" si="57"/>
        <v>1.0452444705828219E-5</v>
      </c>
      <c r="JC5" s="40">
        <f t="shared" si="58"/>
        <v>-2.5200198947013805E-6</v>
      </c>
      <c r="JD5" s="40">
        <f t="shared" si="59"/>
        <v>-1.1553407527088194E-6</v>
      </c>
      <c r="JE5" s="40">
        <f t="shared" si="60"/>
        <v>0</v>
      </c>
      <c r="JF5" s="40">
        <f t="shared" si="61"/>
        <v>3.2168761052197577E-7</v>
      </c>
      <c r="JG5" s="40">
        <f t="shared" si="62"/>
        <v>5.6280959453491497E-7</v>
      </c>
      <c r="JH5" s="40">
        <f t="shared" si="63"/>
        <v>-1.0498805658922463E-4</v>
      </c>
      <c r="JI5" s="40">
        <f t="shared" si="64"/>
        <v>-3.7901703996993973E-6</v>
      </c>
      <c r="JJ5" s="40">
        <f t="shared" si="65"/>
        <v>3.2139931681345996E-5</v>
      </c>
      <c r="JK5" s="40">
        <f t="shared" si="66"/>
        <v>-4.5519964325062584E-6</v>
      </c>
      <c r="JL5" s="40">
        <f t="shared" si="67"/>
        <v>-2.5398627625263165E-4</v>
      </c>
    </row>
    <row r="6" spans="1:272" x14ac:dyDescent="0.25">
      <c r="A6" s="17" t="s">
        <v>176</v>
      </c>
      <c r="B6" s="15">
        <v>30155.906399733401</v>
      </c>
      <c r="C6" s="15">
        <v>6673.0470816495299</v>
      </c>
      <c r="D6" s="15">
        <v>27987.584626722299</v>
      </c>
      <c r="E6" s="15">
        <v>15513.2936030321</v>
      </c>
      <c r="F6" s="15">
        <v>9184.0560889368899</v>
      </c>
      <c r="G6" s="15">
        <v>6812.9773764165802</v>
      </c>
      <c r="H6" s="15">
        <v>24527.849976610902</v>
      </c>
      <c r="I6" s="17">
        <v>54.761145543172702</v>
      </c>
      <c r="J6" s="17">
        <v>8.8243045285191606</v>
      </c>
      <c r="K6" s="17">
        <v>11.544548054578</v>
      </c>
      <c r="L6" s="17">
        <v>0.15486438957984999</v>
      </c>
      <c r="M6" s="17">
        <v>62.185369961952603</v>
      </c>
      <c r="N6" s="17">
        <v>2.0786111959737001E-2</v>
      </c>
      <c r="O6" s="17">
        <v>2.1180393564077602</v>
      </c>
      <c r="P6" s="17">
        <v>0.14999317543149099</v>
      </c>
      <c r="Q6" s="17">
        <v>1.29832571957021</v>
      </c>
      <c r="R6" s="17">
        <v>8.7748431675888199</v>
      </c>
      <c r="S6" s="17">
        <v>2.8425104458794999</v>
      </c>
      <c r="T6" s="17">
        <v>0.33384061637527102</v>
      </c>
      <c r="U6" s="17">
        <v>2.1615973784279801</v>
      </c>
      <c r="V6" s="17">
        <v>15.5122205604761</v>
      </c>
      <c r="W6" s="17">
        <v>2.1427472402490002</v>
      </c>
      <c r="X6" s="17">
        <v>0.22990021996599899</v>
      </c>
      <c r="Y6" s="17">
        <v>0.161907232661052</v>
      </c>
      <c r="Z6" s="17">
        <v>2.1624618441008998</v>
      </c>
      <c r="AA6" s="17">
        <v>245.071141113371</v>
      </c>
      <c r="AB6" s="17">
        <v>158.33597513342801</v>
      </c>
      <c r="AC6" s="17">
        <v>0.22441453151149901</v>
      </c>
      <c r="AD6" s="17">
        <v>0.68461481358459897</v>
      </c>
      <c r="AE6" s="17">
        <v>1.0201763499999999E-3</v>
      </c>
      <c r="AF6" s="17">
        <v>2.1556029309207001</v>
      </c>
      <c r="AG6" s="17">
        <v>0.3973926200183</v>
      </c>
      <c r="AH6" s="17">
        <v>5.9703853459179603</v>
      </c>
      <c r="AI6" s="17">
        <v>74.976472568575801</v>
      </c>
      <c r="AJ6" s="17">
        <v>184.437935897622</v>
      </c>
      <c r="AK6" s="17">
        <v>11.968622742772601</v>
      </c>
      <c r="AL6" s="17">
        <v>1.95615980270556</v>
      </c>
      <c r="AM6" s="17">
        <v>39.189166288912801</v>
      </c>
      <c r="AN6" s="17">
        <v>0.71266636114859805</v>
      </c>
      <c r="AO6" s="17">
        <v>2.8115000000000001E-5</v>
      </c>
      <c r="AP6" s="17">
        <v>7.9063234999999996E-3</v>
      </c>
      <c r="AQ6" s="17">
        <v>399.54205174585201</v>
      </c>
      <c r="AR6" s="17">
        <v>0.53772914760299995</v>
      </c>
      <c r="AS6" s="17">
        <v>7.5406462584616003</v>
      </c>
      <c r="AT6" s="17">
        <v>16.216742202162202</v>
      </c>
      <c r="AU6" s="17">
        <v>309.794544455113</v>
      </c>
      <c r="AV6" s="17">
        <v>1.31411343221822</v>
      </c>
      <c r="AW6" s="5">
        <v>2.6478727862999999E-6</v>
      </c>
      <c r="AX6" s="17">
        <v>4.4037899755999997E-5</v>
      </c>
      <c r="AY6" s="17">
        <v>2.1229009999999899E-5</v>
      </c>
      <c r="AZ6" s="17">
        <v>8.7769970332060002E-4</v>
      </c>
      <c r="BA6" s="17">
        <v>2.5280537697615499E-2</v>
      </c>
      <c r="BB6" s="17">
        <v>1.6384343667990499E-2</v>
      </c>
      <c r="BD6" s="17">
        <v>1.4189961427804301</v>
      </c>
      <c r="BE6" s="17">
        <v>2.4931202636999998</v>
      </c>
      <c r="BF6" s="17">
        <v>1.0369417754110699</v>
      </c>
      <c r="BG6" s="17">
        <v>44.883862144810003</v>
      </c>
      <c r="BH6" s="17">
        <v>4.8673845000000004E-3</v>
      </c>
      <c r="BI6" s="17">
        <v>57.451053000000002</v>
      </c>
      <c r="BJ6" s="17">
        <v>55.731250000000003</v>
      </c>
      <c r="BK6" s="17">
        <v>77.158434831758299</v>
      </c>
      <c r="BL6" s="17">
        <v>169.56312259461799</v>
      </c>
      <c r="BM6" s="17">
        <v>3.9421254636937899</v>
      </c>
      <c r="BN6" s="17">
        <v>557.10606354060099</v>
      </c>
      <c r="BO6" s="17">
        <v>1.12959298419165E-2</v>
      </c>
      <c r="BQ6" s="17" t="s">
        <v>176</v>
      </c>
      <c r="BR6" s="17">
        <v>31.287816939713</v>
      </c>
      <c r="BS6" s="17">
        <v>439.23291929069501</v>
      </c>
      <c r="BT6" s="17">
        <v>2.4930652799650099</v>
      </c>
      <c r="BU6" s="17">
        <v>8.8233124426829601</v>
      </c>
      <c r="BV6" s="17">
        <v>1.0369284513307799</v>
      </c>
      <c r="BW6" s="17">
        <v>11.5444652632338</v>
      </c>
      <c r="BX6" s="17">
        <v>54.748105882467598</v>
      </c>
      <c r="BY6" s="17">
        <v>54.748105882467598</v>
      </c>
      <c r="BZ6" s="17">
        <v>65.610993470404395</v>
      </c>
      <c r="CA6" s="17">
        <v>125.094882184604</v>
      </c>
      <c r="CB6" s="17">
        <v>6.3435372805436499E-2</v>
      </c>
      <c r="CC6" s="17">
        <v>9.1285264717780895E-2</v>
      </c>
      <c r="CD6" s="17">
        <v>62.166720922433498</v>
      </c>
      <c r="CE6" s="17">
        <v>1.1295445532765401E-2</v>
      </c>
      <c r="CF6" s="17">
        <v>6.6455517295700402E-3</v>
      </c>
      <c r="CG6" s="17">
        <v>1.4121701917029E-2</v>
      </c>
      <c r="CH6" s="17">
        <v>0.16184851872876299</v>
      </c>
      <c r="CI6" s="17">
        <v>2.1172410195342199</v>
      </c>
      <c r="CJ6" s="17">
        <v>3.59783585154076E-2</v>
      </c>
      <c r="CK6" s="17">
        <v>0.113931587565931</v>
      </c>
      <c r="CL6" s="17">
        <v>1.29822054073898</v>
      </c>
      <c r="CM6" s="17">
        <v>44.883962183996999</v>
      </c>
      <c r="CN6" s="17">
        <v>67670.791660761504</v>
      </c>
      <c r="CO6" s="17">
        <v>8.7745058357350292</v>
      </c>
      <c r="CP6" s="17">
        <v>4.8661693700844102E-3</v>
      </c>
      <c r="CQ6" s="17">
        <v>9.6753339253961707E-2</v>
      </c>
      <c r="CR6" s="17">
        <v>0.236878519847671</v>
      </c>
      <c r="CS6" s="17">
        <v>2.84232020635553</v>
      </c>
      <c r="CT6" s="17">
        <v>2.1615323378153</v>
      </c>
      <c r="CU6" s="17">
        <v>74.970837610281293</v>
      </c>
      <c r="CV6" s="17">
        <v>15.512028964787801</v>
      </c>
      <c r="CW6" s="17">
        <v>7.5365380077663104</v>
      </c>
      <c r="CX6" s="17">
        <v>39.188550332425997</v>
      </c>
      <c r="CY6" s="17">
        <v>16.216524106479799</v>
      </c>
      <c r="CZ6" s="17">
        <v>30143.2293830647</v>
      </c>
      <c r="DA6" s="17">
        <v>2.1426263664145502</v>
      </c>
      <c r="DB6" s="17">
        <v>0.229896448936113</v>
      </c>
      <c r="DC6" s="17">
        <v>1.71982499159488</v>
      </c>
      <c r="DD6" s="17">
        <v>42.979955521751201</v>
      </c>
      <c r="DE6" s="17">
        <v>2.7369228382303499</v>
      </c>
      <c r="DF6" s="17">
        <v>6.3589144992476795E-2</v>
      </c>
      <c r="DG6" s="17">
        <v>9.7864426770725004</v>
      </c>
      <c r="DH6" s="17">
        <v>0.16440906650793399</v>
      </c>
      <c r="DI6" s="17">
        <v>1090.47007998509</v>
      </c>
      <c r="DJ6" s="17">
        <v>1778.30770587864</v>
      </c>
      <c r="DK6" s="17">
        <v>98.595928615245995</v>
      </c>
      <c r="DL6" s="17">
        <v>77.111092179104901</v>
      </c>
      <c r="DM6" s="17">
        <v>1909.48374214251</v>
      </c>
      <c r="DN6" s="17">
        <v>2.1624589097723099</v>
      </c>
      <c r="DO6" s="17">
        <v>19.006838422427901</v>
      </c>
      <c r="DP6" s="17">
        <v>244.97020024524599</v>
      </c>
      <c r="DQ6" s="17">
        <v>244.97020024524599</v>
      </c>
      <c r="DR6" s="17">
        <v>2.6581637208248701</v>
      </c>
      <c r="DS6" s="17">
        <v>0</v>
      </c>
      <c r="DT6" s="17">
        <v>158.322321935698</v>
      </c>
      <c r="DU6" s="17">
        <v>0.22412026465875101</v>
      </c>
      <c r="DV6" s="17">
        <v>169.55530398908201</v>
      </c>
      <c r="DW6" s="17">
        <v>0.15757497347643201</v>
      </c>
      <c r="DX6" s="17">
        <v>0.45246219971382101</v>
      </c>
      <c r="DY6" s="17">
        <v>0</v>
      </c>
      <c r="DZ6" s="17">
        <v>1.02018336505232E-3</v>
      </c>
      <c r="EA6" s="17">
        <v>264.49080607766098</v>
      </c>
      <c r="EB6" s="17">
        <v>18.005881330670299</v>
      </c>
      <c r="EC6" s="17">
        <v>1.91493635175275</v>
      </c>
      <c r="ED6" s="17">
        <v>491.86211437422202</v>
      </c>
      <c r="EE6" s="17">
        <v>179.35197915518</v>
      </c>
      <c r="EF6" s="17">
        <v>0.56036952563148801</v>
      </c>
      <c r="EG6" s="17">
        <v>1.5949144683080101</v>
      </c>
      <c r="EH6" s="17">
        <v>0.39739552439382902</v>
      </c>
      <c r="EI6" s="17">
        <v>1.9693501915007401</v>
      </c>
      <c r="EJ6" s="17">
        <v>3.9983766814488599</v>
      </c>
      <c r="EK6" s="17">
        <v>195.81162919701501</v>
      </c>
      <c r="EL6" s="17">
        <v>3.936649736428</v>
      </c>
      <c r="EM6" s="17">
        <v>0.50996905285410599</v>
      </c>
      <c r="EN6" s="17">
        <v>12.968376521071001</v>
      </c>
      <c r="EO6" s="17">
        <v>6670.2796961460299</v>
      </c>
      <c r="EP6" s="17">
        <v>0</v>
      </c>
      <c r="EQ6" s="17">
        <v>0.79949969287477196</v>
      </c>
      <c r="ER6" s="17">
        <v>1.1504928994899599</v>
      </c>
      <c r="ES6" s="17">
        <v>26075.324891025499</v>
      </c>
      <c r="ET6" s="17">
        <v>25182.884636151099</v>
      </c>
      <c r="EU6" s="17">
        <v>2798.0541458842399</v>
      </c>
      <c r="EV6" s="17">
        <v>27980.9387820353</v>
      </c>
      <c r="EW6" s="17">
        <v>0.54877001957082505</v>
      </c>
      <c r="EX6" s="17">
        <v>809.52354390820506</v>
      </c>
      <c r="EY6" s="17">
        <v>18.230789577937099</v>
      </c>
      <c r="EZ6" s="17">
        <v>1.3139718461474901</v>
      </c>
      <c r="FA6" s="5">
        <v>2.64685670556723E-6</v>
      </c>
      <c r="FB6" s="5">
        <v>4.39978453894188E-5</v>
      </c>
      <c r="FC6" s="5">
        <v>2.1227402349024701E-5</v>
      </c>
      <c r="FD6" s="17">
        <v>8.77390550299997E-4</v>
      </c>
      <c r="FE6" s="17">
        <v>2.5276409084001E-2</v>
      </c>
      <c r="FF6" s="17">
        <v>1.63783083232324E-2</v>
      </c>
      <c r="FG6" s="17">
        <v>0</v>
      </c>
      <c r="FH6" s="17">
        <v>1.41762591720153</v>
      </c>
      <c r="FI6" s="17">
        <v>170.373322295783</v>
      </c>
      <c r="FJ6" s="17">
        <v>11864.758045521599</v>
      </c>
      <c r="FK6" s="17">
        <v>295.26530382094001</v>
      </c>
      <c r="FL6" s="17">
        <v>159.338854507261</v>
      </c>
      <c r="FM6" s="17">
        <v>438.73413680946999</v>
      </c>
      <c r="FN6" s="17">
        <v>101.713358164982</v>
      </c>
      <c r="FO6" s="17">
        <v>170.59140172842299</v>
      </c>
      <c r="FP6" s="17">
        <v>7.4416464756871095E-2</v>
      </c>
      <c r="FQ6" s="17">
        <v>115.798030551739</v>
      </c>
      <c r="FR6" s="17">
        <v>15488.348563784901</v>
      </c>
      <c r="FS6" s="17">
        <v>9171.3245627597898</v>
      </c>
      <c r="FT6" s="17">
        <v>6317.02400102514</v>
      </c>
      <c r="FU6" s="17">
        <v>11.804839591814201</v>
      </c>
      <c r="FV6" s="17">
        <v>3.5583123394246998</v>
      </c>
      <c r="FW6" s="17">
        <v>3478.0272664450999</v>
      </c>
      <c r="FX6" s="17">
        <v>85.893702810011106</v>
      </c>
      <c r="FY6" s="17">
        <v>648.253967607047</v>
      </c>
      <c r="FZ6" s="17">
        <v>151.08630696884299</v>
      </c>
      <c r="GA6" s="17">
        <v>118.589709766949</v>
      </c>
      <c r="GB6" s="17">
        <v>1637.4985420727801</v>
      </c>
      <c r="GC6" s="17">
        <v>0.71209351153022804</v>
      </c>
      <c r="GD6" s="17">
        <v>1032.00630535563</v>
      </c>
      <c r="GE6" s="17">
        <v>484.43126868433598</v>
      </c>
      <c r="GF6" s="17">
        <v>1006.7305421441</v>
      </c>
      <c r="GG6" s="17">
        <v>93.635696450779193</v>
      </c>
      <c r="GH6" s="5">
        <v>2.8113603850592799E-5</v>
      </c>
      <c r="GI6" s="17">
        <v>6811.3948874664402</v>
      </c>
      <c r="GJ6" s="17">
        <v>1195.51529961341</v>
      </c>
      <c r="GK6" s="17">
        <v>557.089574703023</v>
      </c>
      <c r="GL6" s="17">
        <v>0.66019833362463098</v>
      </c>
      <c r="GM6" s="17">
        <v>134.312896182548</v>
      </c>
      <c r="GN6" s="17">
        <v>2266.9045402674201</v>
      </c>
      <c r="GO6" s="17">
        <v>398.64483473620601</v>
      </c>
      <c r="GP6" s="17">
        <v>7.9041012397173399E-3</v>
      </c>
      <c r="GQ6" s="17">
        <v>0.53772870915439996</v>
      </c>
      <c r="GR6" s="17">
        <v>232.97360183640001</v>
      </c>
      <c r="GS6" s="17">
        <v>24489.779613574901</v>
      </c>
      <c r="GT6" s="17">
        <v>309.08109998906599</v>
      </c>
      <c r="GU6" s="17">
        <v>1085.80958754833</v>
      </c>
      <c r="GW6" s="26">
        <f t="shared" si="0"/>
        <v>1.0647431419338587</v>
      </c>
      <c r="GX6" s="25">
        <f t="shared" si="1"/>
        <v>0</v>
      </c>
      <c r="GY6" s="40">
        <f t="shared" si="2"/>
        <v>-4.2038254465513443E-4</v>
      </c>
      <c r="GZ6" s="40">
        <f t="shared" si="3"/>
        <v>-4.1471092135857233E-4</v>
      </c>
      <c r="HA6" s="40">
        <f t="shared" si="4"/>
        <v>-2.3745688581689619E-4</v>
      </c>
      <c r="HB6" s="40">
        <f t="shared" si="5"/>
        <v>-1.6079782853025788E-3</v>
      </c>
      <c r="HC6" s="40">
        <f t="shared" si="6"/>
        <v>-1.3862639833435266E-3</v>
      </c>
      <c r="HD6" s="40">
        <f t="shared" si="7"/>
        <v>-2.3227567959023128E-4</v>
      </c>
      <c r="HE6" s="40">
        <f t="shared" si="8"/>
        <v>-1.5521280125369006E-3</v>
      </c>
      <c r="HF6" s="40">
        <f t="shared" si="9"/>
        <v>-2.3811884458888372E-4</v>
      </c>
      <c r="HG6" s="40">
        <f t="shared" si="10"/>
        <v>-1.1242651848586635E-4</v>
      </c>
      <c r="HH6" s="40">
        <f t="shared" si="11"/>
        <v>-7.171466895755249E-6</v>
      </c>
      <c r="HI6" s="40">
        <f t="shared" si="12"/>
        <v>-9.2824475027852783E-4</v>
      </c>
      <c r="HJ6" s="40">
        <f t="shared" si="13"/>
        <v>-2.9989432450935882E-4</v>
      </c>
      <c r="HK6" s="40">
        <f t="shared" si="14"/>
        <v>-9.0725543932837949E-4</v>
      </c>
      <c r="HL6" s="40">
        <f t="shared" si="15"/>
        <v>-3.7692258697885909E-4</v>
      </c>
      <c r="HM6" s="40">
        <f t="shared" si="16"/>
        <v>-5.5488758013801836E-4</v>
      </c>
      <c r="HN6" s="40">
        <f t="shared" si="17"/>
        <v>-8.1011128135770197E-5</v>
      </c>
      <c r="HO6" s="40">
        <f t="shared" si="18"/>
        <v>-3.8443063579379531E-5</v>
      </c>
      <c r="HP6" s="40">
        <f t="shared" si="19"/>
        <v>-6.6926587462739129E-5</v>
      </c>
      <c r="HQ6" s="40">
        <f t="shared" si="20"/>
        <v>-6.253201779486832E-4</v>
      </c>
      <c r="HR6" s="40">
        <f t="shared" si="21"/>
        <v>-3.0089143024123333E-5</v>
      </c>
      <c r="HS6" s="40">
        <f t="shared" si="22"/>
        <v>-1.2351274116601905E-5</v>
      </c>
      <c r="HT6" s="40">
        <f t="shared" si="23"/>
        <v>-5.6410682594548176E-5</v>
      </c>
      <c r="HU6" s="40">
        <f t="shared" si="24"/>
        <v>-1.6402898120557718E-5</v>
      </c>
      <c r="HV6" s="40">
        <f t="shared" si="25"/>
        <v>-3.6263934182562222E-4</v>
      </c>
      <c r="HW6" s="40">
        <f t="shared" si="26"/>
        <v>-1.3569388971612296E-6</v>
      </c>
      <c r="HX6" s="40">
        <f t="shared" si="27"/>
        <v>-4.118839438476039E-4</v>
      </c>
      <c r="HY6" s="40">
        <f t="shared" si="28"/>
        <v>-8.6229283765124493E-5</v>
      </c>
      <c r="HZ6" s="40">
        <f t="shared" si="29"/>
        <v>-1.3112646973706349E-3</v>
      </c>
      <c r="IA6" s="40">
        <f t="shared" si="30"/>
        <v>-2.3542528481228567E-4</v>
      </c>
      <c r="IB6" s="40">
        <f t="shared" si="31"/>
        <v>6.8763134139203064E-6</v>
      </c>
      <c r="IC6" s="40">
        <f t="shared" si="32"/>
        <v>-1.479572033545975E-4</v>
      </c>
      <c r="ID6" s="40">
        <f t="shared" si="33"/>
        <v>7.3085794318193818E-6</v>
      </c>
      <c r="IE6" s="40">
        <f t="shared" si="34"/>
        <v>-4.4527661354026079E-4</v>
      </c>
      <c r="IF6" s="40">
        <f t="shared" si="35"/>
        <v>-7.5156353739548555E-5</v>
      </c>
      <c r="IG6" s="40">
        <f t="shared" si="36"/>
        <v>6.1666778279856331E-2</v>
      </c>
      <c r="IH6" s="40">
        <f t="shared" si="37"/>
        <v>8.353122993220867E-2</v>
      </c>
      <c r="II6" s="40">
        <f t="shared" si="38"/>
        <v>-3.152712949268392E-3</v>
      </c>
      <c r="IJ6" s="40">
        <f t="shared" si="39"/>
        <v>-1.5717519537497789E-5</v>
      </c>
      <c r="IK6" s="40">
        <f t="shared" si="40"/>
        <v>-8.0381178290322498E-4</v>
      </c>
      <c r="IL6" s="40">
        <f t="shared" si="41"/>
        <v>-4.9658524175770156E-5</v>
      </c>
      <c r="IM6" s="40">
        <f t="shared" si="42"/>
        <v>-2.8107378640143546E-4</v>
      </c>
      <c r="IN6" s="40">
        <f t="shared" si="43"/>
        <v>-2.2456134610249166E-3</v>
      </c>
      <c r="IO6" s="40">
        <f t="shared" si="44"/>
        <v>-8.1537071578959842E-7</v>
      </c>
      <c r="IP6" s="40">
        <f t="shared" si="45"/>
        <v>-5.4481413853353243E-4</v>
      </c>
      <c r="IQ6" s="40">
        <f t="shared" si="46"/>
        <v>-1.3448797525660865E-5</v>
      </c>
      <c r="IR6" s="40">
        <f t="shared" si="47"/>
        <v>-2.3029600708490885E-3</v>
      </c>
      <c r="IS6" s="40">
        <f t="shared" si="48"/>
        <v>-1.0774265543492418E-4</v>
      </c>
      <c r="IT6" s="40">
        <f t="shared" si="49"/>
        <v>-3.8373472397428698E-4</v>
      </c>
      <c r="IU6" s="40">
        <f t="shared" si="50"/>
        <v>-9.0954307092583732E-4</v>
      </c>
      <c r="IV6" s="40">
        <f t="shared" si="51"/>
        <v>-7.5728965938459539E-5</v>
      </c>
      <c r="IW6" s="40">
        <f t="shared" si="52"/>
        <v>-3.5223097311460038E-4</v>
      </c>
      <c r="IX6" s="40">
        <f t="shared" si="53"/>
        <v>-1.6331193837257598E-4</v>
      </c>
      <c r="IY6" s="40">
        <f t="shared" si="54"/>
        <v>-3.6836048366646276E-4</v>
      </c>
      <c r="IZ6" s="40">
        <f t="shared" si="55"/>
        <v>0</v>
      </c>
      <c r="JA6" s="40">
        <f t="shared" si="56"/>
        <v>-9.6563023505844762E-4</v>
      </c>
      <c r="JB6" s="40">
        <f t="shared" si="57"/>
        <v>-2.2054184786220555E-5</v>
      </c>
      <c r="JC6" s="40">
        <f t="shared" si="58"/>
        <v>-1.2849400618174643E-5</v>
      </c>
      <c r="JD6" s="40">
        <f t="shared" si="59"/>
        <v>2.228845340308873E-6</v>
      </c>
      <c r="JE6" s="40">
        <f t="shared" si="60"/>
        <v>-2.496474062384349E-4</v>
      </c>
      <c r="JF6" s="40">
        <f t="shared" si="61"/>
        <v>1.5881371111707874E-6</v>
      </c>
      <c r="JG6" s="40">
        <f t="shared" si="62"/>
        <v>1.24254443351699E-6</v>
      </c>
      <c r="JH6" s="40">
        <f t="shared" si="63"/>
        <v>-6.1357715143688042E-4</v>
      </c>
      <c r="JI6" s="40">
        <f t="shared" si="64"/>
        <v>-4.6110294599139832E-5</v>
      </c>
      <c r="JJ6" s="40">
        <f t="shared" si="65"/>
        <v>-1.3890291712479262E-3</v>
      </c>
      <c r="JK6" s="40">
        <f t="shared" si="66"/>
        <v>-2.9597304098951618E-5</v>
      </c>
      <c r="JL6" s="40">
        <f t="shared" si="67"/>
        <v>-4.2874659977252194E-5</v>
      </c>
    </row>
    <row r="7" spans="1:272" x14ac:dyDescent="0.25">
      <c r="A7" s="17" t="s">
        <v>177</v>
      </c>
      <c r="B7" s="15">
        <v>9921.4752122499995</v>
      </c>
      <c r="C7" s="15">
        <v>258.63559573399999</v>
      </c>
      <c r="D7" s="15">
        <v>9994.8200229999893</v>
      </c>
      <c r="E7" s="15">
        <v>10493.148215699999</v>
      </c>
      <c r="F7" s="15">
        <v>4285.8905290000102</v>
      </c>
      <c r="G7" s="15">
        <v>1825.1241591599901</v>
      </c>
      <c r="H7" s="15">
        <v>13885.7614006</v>
      </c>
      <c r="I7" s="17">
        <v>63.139443269459903</v>
      </c>
      <c r="J7" s="17">
        <v>3.4418253664699998</v>
      </c>
      <c r="K7" s="17">
        <v>2.52782843</v>
      </c>
      <c r="L7" s="17">
        <v>2.7488321526639901E-2</v>
      </c>
      <c r="M7" s="17">
        <v>42.398079274440001</v>
      </c>
      <c r="N7" s="17">
        <v>1.3368439608999901E-3</v>
      </c>
      <c r="O7" s="17">
        <v>2.06265649528999</v>
      </c>
      <c r="P7" s="17">
        <v>4.0484201998999998E-2</v>
      </c>
      <c r="Q7" s="17">
        <v>3.56491231E-3</v>
      </c>
      <c r="R7" s="17">
        <v>29.4043417838</v>
      </c>
      <c r="S7" s="17">
        <v>1.6247151</v>
      </c>
      <c r="T7" s="17">
        <v>7.6580645213669807E-2</v>
      </c>
      <c r="U7" s="17">
        <v>1.14479333641</v>
      </c>
      <c r="V7" s="17">
        <v>12.473507373</v>
      </c>
      <c r="W7" s="17">
        <v>0.16551314750000001</v>
      </c>
      <c r="X7" s="17">
        <v>2.2374500000000001E-5</v>
      </c>
      <c r="Y7" s="17">
        <v>9.1035651799999996E-4</v>
      </c>
      <c r="Z7" s="17">
        <v>0.79659695819999998</v>
      </c>
      <c r="AA7" s="17">
        <v>110.645333712159</v>
      </c>
      <c r="AB7" s="17">
        <v>84.980459999999994</v>
      </c>
      <c r="AD7" s="17">
        <v>0.1385101894088</v>
      </c>
      <c r="AF7" s="17">
        <v>1.7227429913585599</v>
      </c>
      <c r="AG7" s="17">
        <v>5.0000000000000001E-3</v>
      </c>
      <c r="AH7" s="17">
        <v>2.7282626245411001</v>
      </c>
      <c r="AI7" s="17">
        <v>18.689680194720001</v>
      </c>
      <c r="AJ7" s="17">
        <v>69.543747720699997</v>
      </c>
      <c r="AK7" s="17">
        <v>4.1832602379499999</v>
      </c>
      <c r="AL7" s="17">
        <v>1.5305025937248899</v>
      </c>
      <c r="AM7" s="17">
        <v>5.9093795085999998</v>
      </c>
      <c r="AN7" s="17">
        <v>9.89974944099999E-2</v>
      </c>
      <c r="AP7" s="17">
        <v>7.7770000000000006E-2</v>
      </c>
      <c r="AQ7" s="17">
        <v>164.39648302961999</v>
      </c>
      <c r="AR7" s="17">
        <v>0.28349999999999997</v>
      </c>
      <c r="AS7" s="17">
        <v>1.51200121288999</v>
      </c>
      <c r="AT7" s="17">
        <v>4.4808406083400003</v>
      </c>
      <c r="AU7" s="17">
        <v>140.95308381467001</v>
      </c>
      <c r="AV7" s="17">
        <v>3.7983532704886298</v>
      </c>
      <c r="AZ7" s="17">
        <v>1.4282407E-5</v>
      </c>
      <c r="BA7" s="17">
        <v>8.6287934169999999E-4</v>
      </c>
      <c r="BB7" s="17">
        <v>8.5526199207E-4</v>
      </c>
      <c r="BD7" s="17">
        <v>0.41748572944976797</v>
      </c>
      <c r="BE7" s="17">
        <v>5.1888500000000004</v>
      </c>
      <c r="BG7" s="17">
        <v>0.17752137749999899</v>
      </c>
      <c r="BI7" s="17">
        <v>15.274012999999901</v>
      </c>
      <c r="BJ7" s="17">
        <v>14.815773</v>
      </c>
      <c r="BK7" s="17">
        <v>31.393502046679899</v>
      </c>
      <c r="BL7" s="17">
        <v>106.781694450289</v>
      </c>
      <c r="BM7" s="17">
        <v>0.62999548660000004</v>
      </c>
      <c r="BN7" s="17">
        <v>36.987322510109998</v>
      </c>
      <c r="BO7" s="17">
        <v>3.7508099099999902E-5</v>
      </c>
      <c r="BQ7" s="17" t="s">
        <v>177</v>
      </c>
      <c r="BR7" s="17">
        <v>17.541449849980498</v>
      </c>
      <c r="BS7" s="17">
        <v>162.67604676569999</v>
      </c>
      <c r="BT7" s="17">
        <v>5.1888949359832797</v>
      </c>
      <c r="BU7" s="17">
        <v>3.4417803208496101</v>
      </c>
      <c r="BV7" s="17">
        <v>0</v>
      </c>
      <c r="BW7" s="17">
        <v>2.5278299928129302</v>
      </c>
      <c r="BX7" s="17">
        <v>63.139792709843597</v>
      </c>
      <c r="BY7" s="17">
        <v>63.139792709843597</v>
      </c>
      <c r="BZ7" s="17">
        <v>20.299205804220399</v>
      </c>
      <c r="CA7" s="17">
        <v>39.542023156533098</v>
      </c>
      <c r="CB7" s="17">
        <v>1.1269894858821501E-2</v>
      </c>
      <c r="CC7" s="17">
        <v>1.6217755003169101E-2</v>
      </c>
      <c r="CD7" s="17">
        <v>42.397739746235501</v>
      </c>
      <c r="CE7" s="5">
        <v>3.7511604460743903E-5</v>
      </c>
      <c r="CF7" s="17">
        <v>4.2777667311518598E-4</v>
      </c>
      <c r="CG7" s="17">
        <v>9.0904034579495697E-4</v>
      </c>
      <c r="CH7" s="17">
        <v>9.1043272772698097E-4</v>
      </c>
      <c r="CI7" s="17">
        <v>2.0626496979354698</v>
      </c>
      <c r="CJ7" s="17">
        <v>9.7129531071391204E-3</v>
      </c>
      <c r="CK7" s="17">
        <v>3.0757851746887301E-2</v>
      </c>
      <c r="CL7" s="17">
        <v>3.5649813201901002E-3</v>
      </c>
      <c r="CM7" s="17">
        <v>0.17752134298792399</v>
      </c>
      <c r="CN7" s="17">
        <v>118127.46378597101</v>
      </c>
      <c r="CO7" s="17">
        <v>29.398499606395799</v>
      </c>
      <c r="CP7" s="17">
        <v>0</v>
      </c>
      <c r="CQ7" s="17">
        <v>2.2196090922248501E-2</v>
      </c>
      <c r="CR7" s="17">
        <v>5.4342075643336298E-2</v>
      </c>
      <c r="CS7" s="17">
        <v>1.6245549355181099</v>
      </c>
      <c r="CT7" s="17">
        <v>1.1447860289996299</v>
      </c>
      <c r="CU7" s="17">
        <v>18.684503824073701</v>
      </c>
      <c r="CV7" s="17">
        <v>12.4733891585362</v>
      </c>
      <c r="CW7" s="17">
        <v>1.5119990460030699</v>
      </c>
      <c r="CX7" s="17">
        <v>5.9093620571422401</v>
      </c>
      <c r="CY7" s="17">
        <v>4.4808407126164997</v>
      </c>
      <c r="CZ7" s="17">
        <v>9918.6810092226006</v>
      </c>
      <c r="DA7" s="17">
        <v>0.16549953798845801</v>
      </c>
      <c r="DB7" s="5">
        <v>2.23731426941584E-5</v>
      </c>
      <c r="DC7" s="17">
        <v>0.45823989043028801</v>
      </c>
      <c r="DD7" s="17">
        <v>11.4258959308189</v>
      </c>
      <c r="DE7" s="17">
        <v>0.72758272017284598</v>
      </c>
      <c r="DF7" s="17">
        <v>1.69047443465224E-2</v>
      </c>
      <c r="DG7" s="17">
        <v>2.60166581237565</v>
      </c>
      <c r="DH7" s="17">
        <v>4.3706495367538199E-2</v>
      </c>
      <c r="DI7" s="17">
        <v>170.63782641249799</v>
      </c>
      <c r="DJ7" s="17">
        <v>1095.24943336147</v>
      </c>
      <c r="DK7" s="17">
        <v>56.351069445548397</v>
      </c>
      <c r="DL7" s="17">
        <v>31.383963754125801</v>
      </c>
      <c r="DM7" s="17">
        <v>614.14594592165702</v>
      </c>
      <c r="DN7" s="17">
        <v>0.79659161321281902</v>
      </c>
      <c r="DO7" s="17">
        <v>10.281156325756299</v>
      </c>
      <c r="DP7" s="17">
        <v>110.643127322887</v>
      </c>
      <c r="DQ7" s="17">
        <v>110.643127322887</v>
      </c>
      <c r="DR7" s="17">
        <v>1.7635536742589499</v>
      </c>
      <c r="DS7" s="17">
        <v>0</v>
      </c>
      <c r="DT7" s="17">
        <v>84.919781927886802</v>
      </c>
      <c r="DU7" s="17">
        <v>0</v>
      </c>
      <c r="DV7" s="17">
        <v>106.776935029162</v>
      </c>
      <c r="DW7" s="17">
        <v>3.6875355506663897E-2</v>
      </c>
      <c r="DX7" s="17">
        <v>9.5020263387191203E-2</v>
      </c>
      <c r="DY7" s="17">
        <v>0</v>
      </c>
      <c r="DZ7" s="17">
        <v>0</v>
      </c>
      <c r="EA7" s="17">
        <v>420.55052813677099</v>
      </c>
      <c r="EB7" s="17">
        <v>11.528457567175</v>
      </c>
      <c r="EC7" s="17">
        <v>2.13352246112265</v>
      </c>
      <c r="ED7" s="17">
        <v>241.46487084579101</v>
      </c>
      <c r="EE7" s="17">
        <v>84.497440647608798</v>
      </c>
      <c r="EF7" s="17">
        <v>0.44778868247380599</v>
      </c>
      <c r="EG7" s="17">
        <v>1.2744665787573599</v>
      </c>
      <c r="EH7" s="17">
        <v>4.9987970810804697E-3</v>
      </c>
      <c r="EI7" s="17">
        <v>0.90024295672878296</v>
      </c>
      <c r="EJ7" s="17">
        <v>1.8277658949111699</v>
      </c>
      <c r="EK7" s="17">
        <v>73.222448697891295</v>
      </c>
      <c r="EL7" s="17">
        <v>0.62999500654541296</v>
      </c>
      <c r="EM7" s="17">
        <v>0.67378626227872596</v>
      </c>
      <c r="EN7" s="17">
        <v>4.48355541897382</v>
      </c>
      <c r="EO7" s="17">
        <v>258.632071161341</v>
      </c>
      <c r="EP7" s="17">
        <v>0</v>
      </c>
      <c r="EQ7" s="17">
        <v>0.62737375389804795</v>
      </c>
      <c r="ER7" s="17">
        <v>0.90280603619989197</v>
      </c>
      <c r="ES7" s="17">
        <v>14881.7477375617</v>
      </c>
      <c r="ET7" s="17">
        <v>8994.2566919796991</v>
      </c>
      <c r="EU7" s="17">
        <v>999.363304350931</v>
      </c>
      <c r="EV7" s="17">
        <v>9993.6199963306299</v>
      </c>
      <c r="EW7" s="17">
        <v>0.19047347715224799</v>
      </c>
      <c r="EX7" s="17">
        <v>372.42680022317802</v>
      </c>
      <c r="EY7" s="17">
        <v>9.7907629455276801</v>
      </c>
      <c r="EZ7" s="17">
        <v>3.79829478899818</v>
      </c>
      <c r="FA7" s="17">
        <v>0</v>
      </c>
      <c r="FB7" s="17">
        <v>0</v>
      </c>
      <c r="FC7" s="17">
        <v>0</v>
      </c>
      <c r="FD7" s="5">
        <v>1.4282232312042101E-5</v>
      </c>
      <c r="FE7" s="17">
        <v>8.6286826855999502E-4</v>
      </c>
      <c r="FF7" s="17">
        <v>8.5522205938590298E-4</v>
      </c>
      <c r="FG7" s="17">
        <v>0</v>
      </c>
      <c r="FH7" s="17">
        <v>0.41748087758657798</v>
      </c>
      <c r="FI7" s="17">
        <v>128.94361597965101</v>
      </c>
      <c r="FJ7" s="17">
        <v>7704.7416882657599</v>
      </c>
      <c r="FK7" s="17">
        <v>214.969361396187</v>
      </c>
      <c r="FL7" s="17">
        <v>43.249407744969297</v>
      </c>
      <c r="FM7" s="17">
        <v>116.409344466454</v>
      </c>
      <c r="FN7" s="17">
        <v>68.401224215402607</v>
      </c>
      <c r="FO7" s="17">
        <v>59.747736033620498</v>
      </c>
      <c r="FP7" s="17">
        <v>6.5243075564564703E-3</v>
      </c>
      <c r="FQ7" s="17">
        <v>66.657002238518103</v>
      </c>
      <c r="FR7" s="17">
        <v>10441.8497061625</v>
      </c>
      <c r="FS7" s="17">
        <v>4267.9364384685496</v>
      </c>
      <c r="FT7" s="17">
        <v>6173.9132676940199</v>
      </c>
      <c r="FU7" s="17">
        <v>10.681060870412299</v>
      </c>
      <c r="FV7" s="17">
        <v>3.8683861237399202</v>
      </c>
      <c r="FW7" s="17">
        <v>2141.47665299139</v>
      </c>
      <c r="FX7" s="17">
        <v>49.561081754162601</v>
      </c>
      <c r="FY7" s="17">
        <v>153.23350100508699</v>
      </c>
      <c r="FZ7" s="17">
        <v>30.0949045417196</v>
      </c>
      <c r="GA7" s="17">
        <v>34.972534537447103</v>
      </c>
      <c r="GB7" s="17">
        <v>388.36101766574598</v>
      </c>
      <c r="GC7" s="17">
        <v>9.8920704788438701E-2</v>
      </c>
      <c r="GD7" s="17">
        <v>439.60806785043701</v>
      </c>
      <c r="GE7" s="17">
        <v>361.43634881914898</v>
      </c>
      <c r="GF7" s="17">
        <v>358.10832009889901</v>
      </c>
      <c r="GG7" s="17">
        <v>37.764937985983998</v>
      </c>
      <c r="GH7" s="17">
        <v>0</v>
      </c>
      <c r="GI7" s="17">
        <v>1825.0759967602601</v>
      </c>
      <c r="GJ7" s="17">
        <v>554.48822572735696</v>
      </c>
      <c r="GK7" s="17">
        <v>36.853996671651402</v>
      </c>
      <c r="GL7" s="17">
        <v>0.294969890590562</v>
      </c>
      <c r="GM7" s="17">
        <v>49.417079962079498</v>
      </c>
      <c r="GN7" s="17">
        <v>1444.68224519146</v>
      </c>
      <c r="GO7" s="17">
        <v>164.15600845386999</v>
      </c>
      <c r="GP7" s="17">
        <v>7.7771333539850995E-2</v>
      </c>
      <c r="GQ7" s="17">
        <v>0.28350187975991797</v>
      </c>
      <c r="GR7" s="17">
        <v>122.785230843449</v>
      </c>
      <c r="GS7" s="17">
        <v>13882.544803816199</v>
      </c>
      <c r="GT7" s="17">
        <v>140.90224202652001</v>
      </c>
      <c r="GU7" s="17">
        <v>784.84666354541298</v>
      </c>
      <c r="GW7" s="26">
        <f t="shared" si="0"/>
        <v>1.0719754877701404</v>
      </c>
      <c r="GX7" s="25">
        <f t="shared" si="1"/>
        <v>0</v>
      </c>
      <c r="GY7" s="40">
        <f t="shared" si="2"/>
        <v>-2.8163181055463585E-4</v>
      </c>
      <c r="GZ7" s="40">
        <f t="shared" si="3"/>
        <v>-1.3627562165163575E-5</v>
      </c>
      <c r="HA7" s="40">
        <f t="shared" si="4"/>
        <v>-1.2006486025740742E-4</v>
      </c>
      <c r="HB7" s="40">
        <f t="shared" si="5"/>
        <v>-4.8887625032061647E-3</v>
      </c>
      <c r="HC7" s="40">
        <f t="shared" si="6"/>
        <v>-4.1891155198613417E-3</v>
      </c>
      <c r="HD7" s="40">
        <f t="shared" si="7"/>
        <v>-2.6388560738894728E-5</v>
      </c>
      <c r="HE7" s="40">
        <f t="shared" si="8"/>
        <v>-2.3164713053919645E-4</v>
      </c>
      <c r="HF7" s="40">
        <f t="shared" si="9"/>
        <v>5.5344229470409416E-6</v>
      </c>
      <c r="HG7" s="40">
        <f t="shared" si="10"/>
        <v>-1.3087712360014513E-5</v>
      </c>
      <c r="HH7" s="40">
        <f t="shared" si="11"/>
        <v>6.182432761776185E-7</v>
      </c>
      <c r="HI7" s="40">
        <f t="shared" si="12"/>
        <v>-2.443454572701499E-5</v>
      </c>
      <c r="HJ7" s="40">
        <f t="shared" si="13"/>
        <v>-8.0081034402849667E-6</v>
      </c>
      <c r="HK7" s="40">
        <f t="shared" si="14"/>
        <v>-2.0153428997857063E-5</v>
      </c>
      <c r="HL7" s="40">
        <f t="shared" si="15"/>
        <v>-3.2954369938280273E-6</v>
      </c>
      <c r="HM7" s="40">
        <f t="shared" si="16"/>
        <v>-3.3092278745943911E-4</v>
      </c>
      <c r="HN7" s="40">
        <f t="shared" si="17"/>
        <v>1.9358173244989714E-5</v>
      </c>
      <c r="HO7" s="40">
        <f t="shared" si="18"/>
        <v>-1.9868417552606785E-4</v>
      </c>
      <c r="HP7" s="40">
        <f t="shared" si="19"/>
        <v>-9.8580041442371082E-5</v>
      </c>
      <c r="HQ7" s="40">
        <f t="shared" si="20"/>
        <v>-5.5469169744514315E-4</v>
      </c>
      <c r="HR7" s="40">
        <f t="shared" si="21"/>
        <v>-6.3831699030099974E-6</v>
      </c>
      <c r="HS7" s="40">
        <f t="shared" si="22"/>
        <v>-9.4772432696837426E-6</v>
      </c>
      <c r="HT7" s="40">
        <f t="shared" si="23"/>
        <v>-8.222616600292108E-5</v>
      </c>
      <c r="HU7" s="40">
        <f t="shared" si="24"/>
        <v>-6.0663069190382283E-5</v>
      </c>
      <c r="HV7" s="40">
        <f t="shared" si="25"/>
        <v>8.3714155360187882E-5</v>
      </c>
      <c r="HW7" s="40">
        <f t="shared" si="26"/>
        <v>-6.7097760366094262E-6</v>
      </c>
      <c r="HX7" s="40">
        <f t="shared" si="27"/>
        <v>-1.9941096456394464E-5</v>
      </c>
      <c r="HY7" s="40">
        <f t="shared" si="28"/>
        <v>-7.1402381339417563E-4</v>
      </c>
      <c r="HZ7" s="40">
        <f t="shared" si="29"/>
        <v>0</v>
      </c>
      <c r="IA7" s="40">
        <f t="shared" si="30"/>
        <v>-6.5167016862587891E-4</v>
      </c>
      <c r="IB7" s="40">
        <f t="shared" si="31"/>
        <v>0</v>
      </c>
      <c r="IC7" s="40">
        <f t="shared" si="32"/>
        <v>-2.83112530331282E-4</v>
      </c>
      <c r="ID7" s="40">
        <f t="shared" si="33"/>
        <v>-2.4058378390607454E-4</v>
      </c>
      <c r="IE7" s="40">
        <f t="shared" si="34"/>
        <v>-9.3016302340046735E-5</v>
      </c>
      <c r="IF7" s="40">
        <f t="shared" si="35"/>
        <v>-2.7696411026670824E-4</v>
      </c>
      <c r="IG7" s="40">
        <f t="shared" si="36"/>
        <v>5.289765216516102E-2</v>
      </c>
      <c r="IH7" s="40">
        <f t="shared" si="37"/>
        <v>7.1784962909928668E-2</v>
      </c>
      <c r="II7" s="40">
        <f t="shared" si="38"/>
        <v>-2.1091347918882029E-4</v>
      </c>
      <c r="IJ7" s="40">
        <f t="shared" si="39"/>
        <v>-2.9531793878492401E-6</v>
      </c>
      <c r="IK7" s="40">
        <f t="shared" si="40"/>
        <v>-7.7567237452670732E-4</v>
      </c>
      <c r="IL7" s="40">
        <f t="shared" si="41"/>
        <v>0</v>
      </c>
      <c r="IM7" s="40">
        <f t="shared" si="42"/>
        <v>1.7147227092574201E-5</v>
      </c>
      <c r="IN7" s="40">
        <f t="shared" si="43"/>
        <v>-1.4627720211427653E-3</v>
      </c>
      <c r="IO7" s="40">
        <f t="shared" si="44"/>
        <v>6.6305464479711596E-6</v>
      </c>
      <c r="IP7" s="40">
        <f t="shared" si="45"/>
        <v>-1.4331251203012292E-6</v>
      </c>
      <c r="IQ7" s="40">
        <f t="shared" si="46"/>
        <v>2.3271637746083668E-8</v>
      </c>
      <c r="IR7" s="40">
        <f t="shared" si="47"/>
        <v>-3.6070007674925169E-4</v>
      </c>
      <c r="IS7" s="40">
        <f t="shared" si="48"/>
        <v>-1.5396537995614956E-5</v>
      </c>
      <c r="IT7" s="40">
        <f t="shared" si="49"/>
        <v>0</v>
      </c>
      <c r="IU7" s="40">
        <f t="shared" si="50"/>
        <v>0</v>
      </c>
      <c r="IV7" s="40">
        <f t="shared" si="51"/>
        <v>0</v>
      </c>
      <c r="IW7" s="40">
        <f t="shared" si="52"/>
        <v>-1.2230988649124295E-5</v>
      </c>
      <c r="IX7" s="40">
        <f t="shared" si="53"/>
        <v>-1.2832779126630031E-5</v>
      </c>
      <c r="IY7" s="40">
        <f t="shared" si="54"/>
        <v>-4.6690586588992964E-5</v>
      </c>
      <c r="IZ7" s="40">
        <f t="shared" si="55"/>
        <v>0</v>
      </c>
      <c r="JA7" s="40">
        <f t="shared" si="56"/>
        <v>-1.1621626435917842E-5</v>
      </c>
      <c r="JB7" s="40">
        <f t="shared" si="57"/>
        <v>8.66010450856346E-6</v>
      </c>
      <c r="JC7" s="40">
        <f t="shared" si="58"/>
        <v>0</v>
      </c>
      <c r="JD7" s="40">
        <f t="shared" si="59"/>
        <v>-1.9441081119021362E-7</v>
      </c>
      <c r="JE7" s="40">
        <f t="shared" si="60"/>
        <v>0</v>
      </c>
      <c r="JF7" s="40">
        <f t="shared" si="61"/>
        <v>-1.139614596152559E-6</v>
      </c>
      <c r="JG7" s="40">
        <f t="shared" si="62"/>
        <v>-1.1674664929446283E-6</v>
      </c>
      <c r="JH7" s="40">
        <f t="shared" si="63"/>
        <v>-3.0383015376604617E-4</v>
      </c>
      <c r="JI7" s="40">
        <f t="shared" si="64"/>
        <v>-4.4571507799089186E-5</v>
      </c>
      <c r="JJ7" s="40">
        <f t="shared" si="65"/>
        <v>-7.6199686710898671E-7</v>
      </c>
      <c r="JK7" s="40">
        <f t="shared" si="66"/>
        <v>-3.6046361134184062E-3</v>
      </c>
      <c r="JL7" s="40">
        <f t="shared" si="67"/>
        <v>9.3456102231573123E-5</v>
      </c>
    </row>
    <row r="8" spans="1:272" x14ac:dyDescent="0.25">
      <c r="A8" s="17" t="s">
        <v>178</v>
      </c>
      <c r="B8" s="15">
        <v>332.14642747319903</v>
      </c>
      <c r="C8" s="15">
        <v>252.94748552300001</v>
      </c>
      <c r="D8" s="15">
        <v>630.01234705889897</v>
      </c>
      <c r="E8" s="15">
        <v>168.974773683997</v>
      </c>
      <c r="F8" s="15">
        <v>167.35675605699601</v>
      </c>
      <c r="G8" s="15">
        <v>150.82630668987099</v>
      </c>
      <c r="H8" s="15">
        <v>729.53127286770098</v>
      </c>
      <c r="I8" s="17">
        <v>0.1600824522139</v>
      </c>
      <c r="J8" s="17">
        <v>5.339828534142E-2</v>
      </c>
      <c r="K8" s="17">
        <v>0.21251788262900001</v>
      </c>
      <c r="L8" s="17">
        <v>4.2928701599000002E-3</v>
      </c>
      <c r="M8" s="17">
        <v>1.7158693415749999</v>
      </c>
      <c r="N8" s="17">
        <v>3.8353455099999898E-4</v>
      </c>
      <c r="O8" s="17">
        <v>6.3774049437999997E-3</v>
      </c>
      <c r="P8" s="17">
        <v>4.5110652731999903E-3</v>
      </c>
      <c r="Q8" s="17">
        <v>1.7557793549999999E-3</v>
      </c>
      <c r="R8" s="17">
        <v>1.071458437E-2</v>
      </c>
      <c r="S8" s="17">
        <v>0.125</v>
      </c>
      <c r="T8" s="17">
        <v>2.4437047867494999E-2</v>
      </c>
      <c r="U8" s="17">
        <v>1.9323875859999999E-2</v>
      </c>
      <c r="V8" s="17">
        <v>19.571282700059999</v>
      </c>
      <c r="W8" s="17">
        <v>1.8355862899999999E-2</v>
      </c>
      <c r="X8" s="17">
        <v>1.7271804000000001E-4</v>
      </c>
      <c r="Y8" s="17">
        <v>3.7859177999999998E-4</v>
      </c>
      <c r="Z8" s="17">
        <v>4.5690000000000001E-2</v>
      </c>
      <c r="AA8" s="17">
        <v>3.3497735730275</v>
      </c>
      <c r="AB8" s="17">
        <v>0.18364394000000001</v>
      </c>
      <c r="AC8" s="17">
        <v>4.75687858812E-4</v>
      </c>
      <c r="AD8" s="17">
        <v>3.5717532092183001E-2</v>
      </c>
      <c r="AF8" s="17">
        <v>0.14555413173904</v>
      </c>
      <c r="AG8" s="17">
        <v>0.1037560585</v>
      </c>
      <c r="AH8" s="17">
        <v>0.22102113501369899</v>
      </c>
      <c r="AI8" s="17">
        <v>22.14578946372</v>
      </c>
      <c r="AJ8" s="17">
        <v>18.20037204043</v>
      </c>
      <c r="AK8" s="17">
        <v>0.84218319694857402</v>
      </c>
      <c r="AL8" s="17">
        <v>0.88526096843069901</v>
      </c>
      <c r="AM8" s="17">
        <v>7.1457989454839996</v>
      </c>
      <c r="AN8" s="17">
        <v>9.7850135700000007E-3</v>
      </c>
      <c r="AP8" s="5">
        <v>2.2387871999999901E-5</v>
      </c>
      <c r="AQ8" s="17">
        <v>19.795070074128901</v>
      </c>
      <c r="AR8" s="17">
        <v>4.7899999999999998E-2</v>
      </c>
      <c r="AS8" s="17">
        <v>8.8287953880000006E-2</v>
      </c>
      <c r="AT8" s="17">
        <v>0.47969005149799998</v>
      </c>
      <c r="AU8" s="17">
        <v>16.966301210517202</v>
      </c>
      <c r="AV8" s="17">
        <v>6.9940358251700005E-4</v>
      </c>
      <c r="AW8" s="5">
        <v>4.3937990399999899E-6</v>
      </c>
      <c r="AX8" s="17">
        <v>3.9055991800000002E-5</v>
      </c>
      <c r="AZ8" s="17">
        <v>8.3260213459999997E-6</v>
      </c>
      <c r="BA8" s="17">
        <v>4.2341522604100003E-5</v>
      </c>
      <c r="BB8" s="17">
        <v>3.17280953479999E-5</v>
      </c>
      <c r="BD8" s="17">
        <v>7.3214999464648003E-2</v>
      </c>
      <c r="BE8" s="17">
        <v>0.96914166703441995</v>
      </c>
      <c r="BF8" s="17">
        <v>0.3374607</v>
      </c>
      <c r="BG8" s="17">
        <v>1.3906583E-2</v>
      </c>
      <c r="BK8" s="17">
        <v>3.6669350414349999</v>
      </c>
      <c r="BL8" s="17">
        <v>6.6789032494169902</v>
      </c>
      <c r="BM8" s="17">
        <v>2.8864065000000001E-2</v>
      </c>
      <c r="BN8" s="17">
        <v>6.1771703561200004</v>
      </c>
      <c r="BO8" s="5">
        <v>6.4630753220000001E-6</v>
      </c>
      <c r="BQ8" s="17" t="s">
        <v>178</v>
      </c>
      <c r="BR8" s="17">
        <v>0.204690903630627</v>
      </c>
      <c r="BS8" s="17">
        <v>12.6713310309236</v>
      </c>
      <c r="BT8" s="17">
        <v>0.96913555987478095</v>
      </c>
      <c r="BU8" s="17">
        <v>5.3379225522290297E-2</v>
      </c>
      <c r="BV8" s="17">
        <v>0.33747414894426098</v>
      </c>
      <c r="BW8" s="17">
        <v>0.212518727525256</v>
      </c>
      <c r="BX8" s="17">
        <v>0.16000267934774001</v>
      </c>
      <c r="BY8" s="17">
        <v>0.16000267934774001</v>
      </c>
      <c r="BZ8" s="17">
        <v>0.37723823035599002</v>
      </c>
      <c r="CA8" s="17">
        <v>0.10185016626703899</v>
      </c>
      <c r="CB8" s="17">
        <v>1.75991358598301E-3</v>
      </c>
      <c r="CC8" s="17">
        <v>2.5325804962603999E-3</v>
      </c>
      <c r="CD8" s="17">
        <v>1.71583739638412</v>
      </c>
      <c r="CE8" s="5">
        <v>6.4603990911794204E-6</v>
      </c>
      <c r="CF8" s="17">
        <v>1.2268213490081899E-4</v>
      </c>
      <c r="CG8" s="17">
        <v>2.60703119925924E-4</v>
      </c>
      <c r="CH8" s="17">
        <v>3.7859214774979501E-4</v>
      </c>
      <c r="CI8" s="17">
        <v>6.3764680228485396E-3</v>
      </c>
      <c r="CJ8" s="17">
        <v>1.0824083015041001E-3</v>
      </c>
      <c r="CK8" s="17">
        <v>3.4275594669224002E-3</v>
      </c>
      <c r="CL8" s="17">
        <v>1.7559040896690599E-3</v>
      </c>
      <c r="CM8" s="17">
        <v>1.39067130408902E-2</v>
      </c>
      <c r="CN8" s="17">
        <v>475.12949459450198</v>
      </c>
      <c r="CO8" s="17">
        <v>1.0715867294301301E-2</v>
      </c>
      <c r="CP8" s="17">
        <v>0</v>
      </c>
      <c r="CQ8" s="17">
        <v>7.0866732750210701E-3</v>
      </c>
      <c r="CR8" s="17">
        <v>1.7350236054387999E-2</v>
      </c>
      <c r="CS8" s="17">
        <v>0.12499927114645799</v>
      </c>
      <c r="CT8" s="17">
        <v>1.9325339012221499E-2</v>
      </c>
      <c r="CU8" s="17">
        <v>22.145727390082001</v>
      </c>
      <c r="CV8" s="17">
        <v>19.571037926937599</v>
      </c>
      <c r="CW8" s="17">
        <v>8.8291134756969106E-2</v>
      </c>
      <c r="CX8" s="17">
        <v>7.1458318551358202</v>
      </c>
      <c r="CY8" s="17">
        <v>0.47969199199308998</v>
      </c>
      <c r="CZ8" s="17">
        <v>332.05115538726898</v>
      </c>
      <c r="DA8" s="17">
        <v>1.8354842115680801E-2</v>
      </c>
      <c r="DB8" s="17">
        <v>1.72714946647266E-4</v>
      </c>
      <c r="DC8" s="17">
        <v>0</v>
      </c>
      <c r="DD8" s="17">
        <v>0</v>
      </c>
      <c r="DE8" s="17">
        <v>0</v>
      </c>
      <c r="DF8" s="17">
        <v>0</v>
      </c>
      <c r="DG8" s="17">
        <v>0</v>
      </c>
      <c r="DH8" s="17">
        <v>0</v>
      </c>
      <c r="DI8" s="17">
        <v>10.1028478102627</v>
      </c>
      <c r="DJ8" s="17">
        <v>7.1076724541434197</v>
      </c>
      <c r="DK8" s="17">
        <v>0.7744477097786</v>
      </c>
      <c r="DL8" s="17">
        <v>3.6668668008140601</v>
      </c>
      <c r="DM8" s="17">
        <v>7.5885091760463599</v>
      </c>
      <c r="DN8" s="17">
        <v>4.5689643437887797E-2</v>
      </c>
      <c r="DO8" s="17">
        <v>0.29369576144481202</v>
      </c>
      <c r="DP8" s="17">
        <v>3.3483401227283101</v>
      </c>
      <c r="DQ8" s="17">
        <v>3.3483401227283101</v>
      </c>
      <c r="DR8" s="17">
        <v>0.116264538189255</v>
      </c>
      <c r="DS8" s="17">
        <v>0</v>
      </c>
      <c r="DT8" s="17">
        <v>0.18364270832079399</v>
      </c>
      <c r="DU8" s="17">
        <v>4.7569939888776402E-4</v>
      </c>
      <c r="DV8" s="17">
        <v>6.6773003459465103</v>
      </c>
      <c r="DW8" s="17">
        <v>2.11887462677391E-2</v>
      </c>
      <c r="DX8" s="17">
        <v>7.5039018049601596E-3</v>
      </c>
      <c r="DY8" s="17">
        <v>0</v>
      </c>
      <c r="DZ8" s="17">
        <v>0</v>
      </c>
      <c r="EA8" s="17">
        <v>13.357482528272399</v>
      </c>
      <c r="EB8" s="17">
        <v>7.1302366522279295E-2</v>
      </c>
      <c r="EC8" s="17">
        <v>1.40844157272248E-3</v>
      </c>
      <c r="ED8" s="17">
        <v>15.0643825789864</v>
      </c>
      <c r="EE8" s="17">
        <v>4.8975399483016204</v>
      </c>
      <c r="EF8" s="17">
        <v>3.78436890711377E-2</v>
      </c>
      <c r="EG8" s="17">
        <v>0.107708875808131</v>
      </c>
      <c r="EH8" s="17">
        <v>0.103755968611512</v>
      </c>
      <c r="EI8" s="17">
        <v>7.2936807266434103E-2</v>
      </c>
      <c r="EJ8" s="17">
        <v>0.148083423502372</v>
      </c>
      <c r="EK8" s="17">
        <v>19.408786006370399</v>
      </c>
      <c r="EL8" s="17">
        <v>2.88646229435011E-2</v>
      </c>
      <c r="EM8" s="17">
        <v>9.6152840482701604E-2</v>
      </c>
      <c r="EN8" s="17">
        <v>0.84912746542527595</v>
      </c>
      <c r="EO8" s="17">
        <v>252.91922586958501</v>
      </c>
      <c r="EP8" s="17">
        <v>0</v>
      </c>
      <c r="EQ8" s="17">
        <v>0.36295495362026498</v>
      </c>
      <c r="ER8" s="17">
        <v>0.52230111344433605</v>
      </c>
      <c r="ES8" s="17">
        <v>763.57364198040898</v>
      </c>
      <c r="ET8" s="17">
        <v>566.92327955157998</v>
      </c>
      <c r="EU8" s="17">
        <v>62.991699340266798</v>
      </c>
      <c r="EV8" s="17">
        <v>629.914978891847</v>
      </c>
      <c r="EW8" s="17">
        <v>3.0024828372425798E-2</v>
      </c>
      <c r="EX8" s="17">
        <v>14.4362736097764</v>
      </c>
      <c r="EY8" s="17">
        <v>0.309514273270317</v>
      </c>
      <c r="EZ8" s="17">
        <v>6.9940033795752804E-4</v>
      </c>
      <c r="FA8" s="5">
        <v>4.3924197494447101E-6</v>
      </c>
      <c r="FB8" s="5">
        <v>3.9041398118355097E-5</v>
      </c>
      <c r="FC8" s="17">
        <v>0</v>
      </c>
      <c r="FD8" s="5">
        <v>8.3249889003896799E-6</v>
      </c>
      <c r="FE8" s="5">
        <v>4.2335013749125001E-5</v>
      </c>
      <c r="FF8" s="5">
        <v>3.1724994120934501E-5</v>
      </c>
      <c r="FG8" s="17">
        <v>0</v>
      </c>
      <c r="FH8" s="17">
        <v>7.32107299177127E-2</v>
      </c>
      <c r="FI8" s="17">
        <v>0.55920583563440796</v>
      </c>
      <c r="FJ8" s="17">
        <v>410.50199111592502</v>
      </c>
      <c r="FK8" s="17">
        <v>0.78608141889471195</v>
      </c>
      <c r="FL8" s="17">
        <v>1.97471244564229</v>
      </c>
      <c r="FM8" s="17">
        <v>9.6610017581860195</v>
      </c>
      <c r="FN8" s="17">
        <v>1.13843745211836</v>
      </c>
      <c r="FO8" s="17">
        <v>1.3839195937983999</v>
      </c>
      <c r="FP8" s="17">
        <v>7.0238836055490301E-3</v>
      </c>
      <c r="FQ8" s="17">
        <v>0.452102544684932</v>
      </c>
      <c r="FR8" s="17">
        <v>168.943712491274</v>
      </c>
      <c r="FS8" s="17">
        <v>167.32692715471001</v>
      </c>
      <c r="FT8" s="17">
        <v>1.6167853365631</v>
      </c>
      <c r="FU8" s="17">
        <v>2.74106368601773E-2</v>
      </c>
      <c r="FV8" s="17">
        <v>1.0529254440935399E-2</v>
      </c>
      <c r="FW8" s="17">
        <v>55.863818592679401</v>
      </c>
      <c r="FX8" s="17">
        <v>2.0133715199545699</v>
      </c>
      <c r="FY8" s="17">
        <v>20.175808385279701</v>
      </c>
      <c r="FZ8" s="17">
        <v>2.9364900852637601</v>
      </c>
      <c r="GA8" s="17">
        <v>1.7524600494937601</v>
      </c>
      <c r="GB8" s="17">
        <v>50.724046815147901</v>
      </c>
      <c r="GC8" s="17">
        <v>9.7783286412324397E-3</v>
      </c>
      <c r="GD8" s="17">
        <v>11.0023760518791</v>
      </c>
      <c r="GE8" s="17">
        <v>1.92597124070613</v>
      </c>
      <c r="GF8" s="17">
        <v>15.8496082496954</v>
      </c>
      <c r="GG8" s="17">
        <v>9.1951276229765802E-2</v>
      </c>
      <c r="GH8" s="17">
        <v>0</v>
      </c>
      <c r="GI8" s="17">
        <v>150.82140492887299</v>
      </c>
      <c r="GJ8" s="17">
        <v>46.649753641250499</v>
      </c>
      <c r="GK8" s="17">
        <v>6.1772080342774398</v>
      </c>
      <c r="GL8" s="17">
        <v>3.9461687012020602E-2</v>
      </c>
      <c r="GM8" s="17">
        <v>0.41236890694489198</v>
      </c>
      <c r="GN8" s="17">
        <v>103.51208261919</v>
      </c>
      <c r="GO8" s="17">
        <v>19.794908610005201</v>
      </c>
      <c r="GP8" s="5">
        <v>2.2387549388217402E-5</v>
      </c>
      <c r="GQ8" s="17">
        <v>4.7903080639560898E-2</v>
      </c>
      <c r="GR8" s="17">
        <v>12.284392223296701</v>
      </c>
      <c r="GS8" s="17">
        <v>729.48995144320099</v>
      </c>
      <c r="GT8" s="17">
        <v>16.9660402012004</v>
      </c>
      <c r="GU8" s="17">
        <v>50.872468642014603</v>
      </c>
      <c r="GW8" s="26">
        <f t="shared" si="0"/>
        <v>1.0467226319838647</v>
      </c>
      <c r="GX8" s="25">
        <f t="shared" si="1"/>
        <v>0</v>
      </c>
      <c r="GY8" s="40">
        <f t="shared" si="2"/>
        <v>-2.8683760549475114E-4</v>
      </c>
      <c r="GZ8" s="40">
        <f t="shared" si="3"/>
        <v>-1.1172142453432818E-4</v>
      </c>
      <c r="HA8" s="40">
        <f t="shared" si="4"/>
        <v>-1.5454961717260653E-4</v>
      </c>
      <c r="HB8" s="40">
        <f t="shared" si="5"/>
        <v>-1.8382147847162961E-4</v>
      </c>
      <c r="HC8" s="40">
        <f t="shared" si="6"/>
        <v>-1.7823542346769847E-4</v>
      </c>
      <c r="HD8" s="40">
        <f t="shared" si="7"/>
        <v>-3.2499376969261418E-5</v>
      </c>
      <c r="HE8" s="40">
        <f t="shared" si="8"/>
        <v>-5.6641059865129464E-5</v>
      </c>
      <c r="HF8" s="40">
        <f t="shared" si="9"/>
        <v>-4.9832361421719962E-4</v>
      </c>
      <c r="HG8" s="40">
        <f t="shared" si="10"/>
        <v>-3.5693691300831085E-4</v>
      </c>
      <c r="HH8" s="40">
        <f t="shared" si="11"/>
        <v>3.9756478162400283E-6</v>
      </c>
      <c r="HI8" s="40">
        <f t="shared" si="12"/>
        <v>-8.760517848948144E-5</v>
      </c>
      <c r="HJ8" s="40">
        <f t="shared" si="13"/>
        <v>-1.8617496161204273E-5</v>
      </c>
      <c r="HK8" s="40">
        <f t="shared" si="14"/>
        <v>-3.892639473202666E-4</v>
      </c>
      <c r="HL8" s="40">
        <f t="shared" si="15"/>
        <v>-1.4691257019376015E-4</v>
      </c>
      <c r="HM8" s="40">
        <f t="shared" si="16"/>
        <v>-2.4329170761726077E-4</v>
      </c>
      <c r="HN8" s="40">
        <f t="shared" si="17"/>
        <v>7.1042337241722099E-5</v>
      </c>
      <c r="HO8" s="40">
        <f t="shared" si="18"/>
        <v>1.1973626386223021E-4</v>
      </c>
      <c r="HP8" s="40">
        <f t="shared" si="19"/>
        <v>-5.8308283360508639E-6</v>
      </c>
      <c r="HQ8" s="40">
        <f t="shared" si="20"/>
        <v>-5.6691825739915902E-6</v>
      </c>
      <c r="HR8" s="40">
        <f t="shared" si="21"/>
        <v>7.5717326694700325E-5</v>
      </c>
      <c r="HS8" s="40">
        <f t="shared" si="22"/>
        <v>-1.2506749105386032E-5</v>
      </c>
      <c r="HT8" s="40">
        <f t="shared" si="23"/>
        <v>-5.5610805373648581E-5</v>
      </c>
      <c r="HU8" s="40">
        <f t="shared" si="24"/>
        <v>-1.7909841577697515E-5</v>
      </c>
      <c r="HV8" s="40">
        <f t="shared" si="25"/>
        <v>9.7136233392546394E-7</v>
      </c>
      <c r="HW8" s="40">
        <f t="shared" si="26"/>
        <v>-7.8039420486752682E-6</v>
      </c>
      <c r="HX8" s="40">
        <f t="shared" si="27"/>
        <v>-4.2792453517818274E-4</v>
      </c>
      <c r="HY8" s="40">
        <f t="shared" si="28"/>
        <v>-6.7068872842479335E-6</v>
      </c>
      <c r="HZ8" s="40">
        <f t="shared" si="29"/>
        <v>2.4259765201566091E-5</v>
      </c>
      <c r="IA8" s="40">
        <f t="shared" si="30"/>
        <v>-2.800904418961359E-5</v>
      </c>
      <c r="IB8" s="40">
        <f t="shared" si="31"/>
        <v>0</v>
      </c>
      <c r="IC8" s="40">
        <f t="shared" si="32"/>
        <v>-1.0764790752209774E-5</v>
      </c>
      <c r="ID8" s="40">
        <f t="shared" si="33"/>
        <v>-8.6634447471978937E-7</v>
      </c>
      <c r="IE8" s="40">
        <f t="shared" si="34"/>
        <v>-4.0912145927751346E-6</v>
      </c>
      <c r="IF8" s="40">
        <f t="shared" si="35"/>
        <v>-2.8029543990872579E-6</v>
      </c>
      <c r="IG8" s="40">
        <f t="shared" si="36"/>
        <v>6.6395014522562926E-2</v>
      </c>
      <c r="IH8" s="40">
        <f t="shared" si="37"/>
        <v>8.2455557197800133E-3</v>
      </c>
      <c r="II8" s="40">
        <f t="shared" si="38"/>
        <v>-5.5366341370223338E-6</v>
      </c>
      <c r="IJ8" s="40">
        <f t="shared" si="39"/>
        <v>4.6054544875441271E-6</v>
      </c>
      <c r="IK8" s="40">
        <f t="shared" si="40"/>
        <v>-6.8318032670454225E-4</v>
      </c>
      <c r="IL8" s="40">
        <f t="shared" si="41"/>
        <v>0</v>
      </c>
      <c r="IM8" s="40">
        <f t="shared" si="42"/>
        <v>-1.4410113766052676E-5</v>
      </c>
      <c r="IN8" s="40">
        <f t="shared" si="43"/>
        <v>-8.15678464865844E-6</v>
      </c>
      <c r="IO8" s="40">
        <f t="shared" si="44"/>
        <v>6.4313978306885649E-5</v>
      </c>
      <c r="IP8" s="40">
        <f t="shared" si="45"/>
        <v>3.6028436828691019E-5</v>
      </c>
      <c r="IQ8" s="40">
        <f t="shared" si="46"/>
        <v>4.0453102663745646E-6</v>
      </c>
      <c r="IR8" s="40">
        <f t="shared" si="47"/>
        <v>-1.5383984615328104E-5</v>
      </c>
      <c r="IS8" s="40">
        <f t="shared" si="48"/>
        <v>-4.6390375358504654E-6</v>
      </c>
      <c r="IT8" s="40">
        <f t="shared" si="49"/>
        <v>-3.1391753303305501E-4</v>
      </c>
      <c r="IU8" s="40">
        <f t="shared" si="50"/>
        <v>-3.7366050565651541E-4</v>
      </c>
      <c r="IV8" s="40">
        <f t="shared" si="51"/>
        <v>0</v>
      </c>
      <c r="IW8" s="40">
        <f t="shared" si="52"/>
        <v>-1.240022776083542E-4</v>
      </c>
      <c r="IX8" s="40">
        <f t="shared" si="53"/>
        <v>-1.5372274246867944E-4</v>
      </c>
      <c r="IY8" s="40">
        <f t="shared" si="54"/>
        <v>-9.7743877512471204E-5</v>
      </c>
      <c r="IZ8" s="40">
        <f t="shared" si="55"/>
        <v>0</v>
      </c>
      <c r="JA8" s="40">
        <f t="shared" si="56"/>
        <v>-5.8315194516464493E-5</v>
      </c>
      <c r="JB8" s="40">
        <f t="shared" si="57"/>
        <v>-6.3016170357112061E-6</v>
      </c>
      <c r="JC8" s="40">
        <f t="shared" si="58"/>
        <v>3.9853364439101218E-5</v>
      </c>
      <c r="JD8" s="40">
        <f t="shared" si="59"/>
        <v>9.3510311052093378E-6</v>
      </c>
      <c r="JE8" s="40">
        <f t="shared" si="60"/>
        <v>0</v>
      </c>
      <c r="JF8" s="40">
        <f t="shared" si="61"/>
        <v>0</v>
      </c>
      <c r="JG8" s="40">
        <f t="shared" si="62"/>
        <v>0</v>
      </c>
      <c r="JH8" s="40">
        <f t="shared" si="63"/>
        <v>-1.8609716334950898E-5</v>
      </c>
      <c r="JI8" s="40">
        <f t="shared" si="64"/>
        <v>-2.3999501274700837E-4</v>
      </c>
      <c r="JJ8" s="40">
        <f t="shared" si="65"/>
        <v>1.9330038963618532E-5</v>
      </c>
      <c r="JK8" s="40">
        <f t="shared" si="66"/>
        <v>6.0995820524928306E-6</v>
      </c>
      <c r="JL8" s="40">
        <f t="shared" si="67"/>
        <v>-4.1408009148057951E-4</v>
      </c>
    </row>
    <row r="9" spans="1:272" x14ac:dyDescent="0.25">
      <c r="A9" s="17" t="s">
        <v>179</v>
      </c>
      <c r="B9" s="15">
        <v>2405.2324513716999</v>
      </c>
      <c r="C9" s="15">
        <v>72.617592783199996</v>
      </c>
      <c r="D9" s="15">
        <v>1714.3251865459899</v>
      </c>
      <c r="E9" s="15">
        <v>688.14716913162897</v>
      </c>
      <c r="F9" s="15">
        <v>634.83554764912901</v>
      </c>
      <c r="G9" s="15">
        <v>530.82169665219999</v>
      </c>
      <c r="H9" s="15">
        <v>503.56783036997098</v>
      </c>
      <c r="I9" s="17">
        <v>7.6310883892739906E-2</v>
      </c>
      <c r="J9" s="17">
        <v>1.37059717963E-3</v>
      </c>
      <c r="K9" s="17">
        <v>0.51806478499999997</v>
      </c>
      <c r="L9" s="17">
        <v>2.7708484827319999E-2</v>
      </c>
      <c r="M9" s="17">
        <v>2.73728822028469</v>
      </c>
      <c r="N9" s="17">
        <v>1.3175713159E-3</v>
      </c>
      <c r="O9" s="17">
        <v>4.5017000000000001E-2</v>
      </c>
      <c r="P9" s="17">
        <v>2.0056406727439999E-2</v>
      </c>
      <c r="Q9" s="17">
        <v>8.7102022999999997E-4</v>
      </c>
      <c r="R9" s="17">
        <v>0.17943976944999901</v>
      </c>
      <c r="S9" s="17">
        <v>4.45999999999999E-3</v>
      </c>
      <c r="T9" s="17">
        <v>2.2257583977200002E-3</v>
      </c>
      <c r="U9" s="17">
        <v>9.9571492499999997E-2</v>
      </c>
      <c r="V9" s="17">
        <v>2.7346280300000001</v>
      </c>
      <c r="W9" s="17">
        <v>8.7860056300000003E-2</v>
      </c>
      <c r="Y9" s="17">
        <v>2.6593748500000001E-4</v>
      </c>
      <c r="Z9" s="17">
        <v>0.22035026399999999</v>
      </c>
      <c r="AA9" s="17">
        <v>2.7222251693166002</v>
      </c>
      <c r="AB9" s="17">
        <v>0.31796429999999998</v>
      </c>
      <c r="AC9" s="17">
        <v>3.0000000000000001E-6</v>
      </c>
      <c r="AD9" s="17">
        <v>5.04407098969838E-3</v>
      </c>
      <c r="AE9" s="17">
        <v>6.0000000000000001E-3</v>
      </c>
      <c r="AF9" s="17">
        <v>4.9651787824400002E-2</v>
      </c>
      <c r="AG9" s="17">
        <v>1.329989E-3</v>
      </c>
      <c r="AH9" s="17">
        <v>5.2093409371600001E-2</v>
      </c>
      <c r="AI9" s="17">
        <v>1.88609253</v>
      </c>
      <c r="AJ9" s="17">
        <v>20.557602972999899</v>
      </c>
      <c r="AK9" s="17">
        <v>1.00084953874064</v>
      </c>
      <c r="AL9" s="17">
        <v>2.25828976107099E-2</v>
      </c>
      <c r="AM9" s="17">
        <v>0.91632965999999905</v>
      </c>
      <c r="AN9" s="17">
        <v>2.9288000500000001E-2</v>
      </c>
      <c r="AO9" s="17">
        <v>4.1999999999999997E-3</v>
      </c>
      <c r="AP9" s="17">
        <v>3.607552E-3</v>
      </c>
      <c r="AQ9" s="17">
        <v>12.2451758542653</v>
      </c>
      <c r="AR9" s="17">
        <v>1E-4</v>
      </c>
      <c r="AS9" s="17">
        <v>0.26372012</v>
      </c>
      <c r="AT9" s="17">
        <v>0.82438842000000001</v>
      </c>
      <c r="AU9" s="17">
        <v>4.9445391179070901</v>
      </c>
      <c r="AV9" s="17">
        <v>4.6904086198573001E-3</v>
      </c>
      <c r="AW9" s="5">
        <v>2.2850009799999899E-7</v>
      </c>
      <c r="AX9" s="5">
        <v>2.0311119999999998E-6</v>
      </c>
      <c r="AZ9" s="17">
        <v>2.3732733799999899E-5</v>
      </c>
      <c r="BA9" s="17">
        <v>1.3286409621253001E-3</v>
      </c>
      <c r="BB9" s="17">
        <v>4.97979754692221E-3</v>
      </c>
      <c r="BD9" s="17">
        <v>0.206769548552726</v>
      </c>
      <c r="BE9" s="17">
        <v>3.8228</v>
      </c>
      <c r="BF9" s="17">
        <v>2.3647299999999998E-3</v>
      </c>
      <c r="BG9" s="17">
        <v>0.40493020899999899</v>
      </c>
      <c r="BK9" s="17">
        <v>1.43437181</v>
      </c>
      <c r="BL9" s="17">
        <v>19.3536642329999</v>
      </c>
      <c r="BM9" s="17">
        <v>8.6474812499999998E-2</v>
      </c>
      <c r="BN9" s="17">
        <v>3.76580099999999</v>
      </c>
      <c r="BO9" s="17">
        <v>7.738759430529E-3</v>
      </c>
      <c r="BQ9" s="17" t="s">
        <v>179</v>
      </c>
      <c r="BR9" s="17">
        <v>0.60908787144716803</v>
      </c>
      <c r="BS9" s="17">
        <v>5.2628253919466204</v>
      </c>
      <c r="BT9" s="17">
        <v>3.8228399334204202</v>
      </c>
      <c r="BU9" s="17">
        <v>1.3705937827641801E-3</v>
      </c>
      <c r="BV9" s="17">
        <v>2.36465876750606E-3</v>
      </c>
      <c r="BW9" s="17">
        <v>0.518064601685436</v>
      </c>
      <c r="BX9" s="17">
        <v>7.6310497142756201E-2</v>
      </c>
      <c r="BY9" s="17">
        <v>7.6310497142756201E-2</v>
      </c>
      <c r="BZ9" s="17">
        <v>0.84327046777063197</v>
      </c>
      <c r="CA9" s="17">
        <v>0.50107820145249504</v>
      </c>
      <c r="CB9" s="17">
        <v>1.1360291715581601E-2</v>
      </c>
      <c r="CC9" s="17">
        <v>1.63480152890534E-2</v>
      </c>
      <c r="CD9" s="17">
        <v>2.7372886961702001</v>
      </c>
      <c r="CE9" s="17">
        <v>7.7385623253354296E-3</v>
      </c>
      <c r="CF9" s="17">
        <v>4.21617593985791E-4</v>
      </c>
      <c r="CG9" s="17">
        <v>8.95956333052241E-4</v>
      </c>
      <c r="CH9" s="17">
        <v>2.6596586729277802E-4</v>
      </c>
      <c r="CI9" s="17">
        <v>4.5016191938111003E-2</v>
      </c>
      <c r="CJ9" s="17">
        <v>4.8135570142804601E-3</v>
      </c>
      <c r="CK9" s="17">
        <v>1.52428332699505E-2</v>
      </c>
      <c r="CL9" s="17">
        <v>8.71225602839607E-4</v>
      </c>
      <c r="CM9" s="17">
        <v>0.40492381252776399</v>
      </c>
      <c r="CN9" s="17">
        <v>2787.5298414078702</v>
      </c>
      <c r="CO9" s="17">
        <v>0.17943837290877501</v>
      </c>
      <c r="CP9" s="17">
        <v>0</v>
      </c>
      <c r="CQ9" s="17">
        <v>6.4546971235194498E-4</v>
      </c>
      <c r="CR9" s="17">
        <v>1.5802927363216901E-3</v>
      </c>
      <c r="CS9" s="17">
        <v>4.4605097240364598E-3</v>
      </c>
      <c r="CT9" s="17">
        <v>9.9568444010781298E-2</v>
      </c>
      <c r="CU9" s="17">
        <v>1.8860873388283601</v>
      </c>
      <c r="CV9" s="17">
        <v>2.73460432622795</v>
      </c>
      <c r="CW9" s="17">
        <v>0.26371776567072802</v>
      </c>
      <c r="CX9" s="17">
        <v>0.91631437261418003</v>
      </c>
      <c r="CY9" s="17">
        <v>0.82439682920242097</v>
      </c>
      <c r="CZ9" s="17">
        <v>2405.1996018452701</v>
      </c>
      <c r="DA9" s="17">
        <v>8.7859860438862694E-2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9.1335757381382106</v>
      </c>
      <c r="DJ9" s="17">
        <v>43.002564947842998</v>
      </c>
      <c r="DK9" s="17">
        <v>2.6717826285322102</v>
      </c>
      <c r="DL9" s="17">
        <v>1.4343754982589001</v>
      </c>
      <c r="DM9" s="17">
        <v>3.7321704079742002</v>
      </c>
      <c r="DN9" s="17">
        <v>0.22034822221266601</v>
      </c>
      <c r="DO9" s="17">
        <v>0.35769674072543001</v>
      </c>
      <c r="DP9" s="17">
        <v>2.71873338476827</v>
      </c>
      <c r="DQ9" s="17">
        <v>2.71873338476827</v>
      </c>
      <c r="DR9" s="17">
        <v>3.70649006740345E-2</v>
      </c>
      <c r="DS9" s="17">
        <v>0</v>
      </c>
      <c r="DT9" s="17">
        <v>0.317965960554904</v>
      </c>
      <c r="DU9" s="5">
        <v>2.99999635135062E-6</v>
      </c>
      <c r="DV9" s="17">
        <v>19.345418183915001</v>
      </c>
      <c r="DW9" s="17">
        <v>1.9724199981271599E-3</v>
      </c>
      <c r="DX9" s="17">
        <v>2.5796133365035799E-3</v>
      </c>
      <c r="DY9" s="17">
        <v>0</v>
      </c>
      <c r="DZ9" s="17">
        <v>6.00009449561008E-3</v>
      </c>
      <c r="EA9" s="17">
        <v>4.2323819975583801</v>
      </c>
      <c r="EB9" s="17">
        <v>0.34311518930902202</v>
      </c>
      <c r="EC9" s="17">
        <v>8.2250705865104506E-3</v>
      </c>
      <c r="ED9" s="17">
        <v>7.0869865642742296</v>
      </c>
      <c r="EE9" s="17">
        <v>3.17557711560046</v>
      </c>
      <c r="EF9" s="17">
        <v>1.2909240265216001E-2</v>
      </c>
      <c r="EG9" s="17">
        <v>3.6742173757281997E-2</v>
      </c>
      <c r="EH9" s="17">
        <v>1.32998776324563E-3</v>
      </c>
      <c r="EI9" s="17">
        <v>1.71908522407225E-2</v>
      </c>
      <c r="EJ9" s="17">
        <v>3.4902449897209503E-2</v>
      </c>
      <c r="EK9" s="17">
        <v>20.692841420050101</v>
      </c>
      <c r="EL9" s="17">
        <v>8.6474014319020007E-2</v>
      </c>
      <c r="EM9" s="17">
        <v>1.6678851610624299E-2</v>
      </c>
      <c r="EN9" s="17">
        <v>1.01601308179191</v>
      </c>
      <c r="EO9" s="17">
        <v>72.617380534290106</v>
      </c>
      <c r="EP9" s="17">
        <v>0</v>
      </c>
      <c r="EQ9" s="17">
        <v>9.2589884091998902E-3</v>
      </c>
      <c r="ER9" s="17">
        <v>1.3323780926712801E-2</v>
      </c>
      <c r="ES9" s="17">
        <v>533.73488108820197</v>
      </c>
      <c r="ET9" s="17">
        <v>1542.8444976493099</v>
      </c>
      <c r="EU9" s="17">
        <v>171.42821929374901</v>
      </c>
      <c r="EV9" s="17">
        <v>1714.27271694306</v>
      </c>
      <c r="EW9" s="17">
        <v>6.4320275782219398E-3</v>
      </c>
      <c r="EX9" s="17">
        <v>28.056549841190002</v>
      </c>
      <c r="EY9" s="17">
        <v>0.340792008555035</v>
      </c>
      <c r="EZ9" s="17">
        <v>4.6903219499881297E-3</v>
      </c>
      <c r="FA9" s="5">
        <v>2.2848766238418801E-7</v>
      </c>
      <c r="FB9" s="5">
        <v>2.0311588044334901E-6</v>
      </c>
      <c r="FC9" s="17">
        <v>0</v>
      </c>
      <c r="FD9" s="5">
        <v>2.37326282017448E-5</v>
      </c>
      <c r="FE9" s="17">
        <v>1.3285329685653901E-3</v>
      </c>
      <c r="FF9" s="17">
        <v>4.97968016887848E-3</v>
      </c>
      <c r="FG9" s="17">
        <v>0</v>
      </c>
      <c r="FH9" s="17">
        <v>0.20676614042979</v>
      </c>
      <c r="FI9" s="17">
        <v>39.092275577748801</v>
      </c>
      <c r="FJ9" s="17">
        <v>272.38980292663399</v>
      </c>
      <c r="FK9" s="17">
        <v>4.4369508975567298</v>
      </c>
      <c r="FL9" s="17">
        <v>2.1535871624861498</v>
      </c>
      <c r="FM9" s="17">
        <v>12.4817368012037</v>
      </c>
      <c r="FN9" s="17">
        <v>7.4935370293820798</v>
      </c>
      <c r="FO9" s="17">
        <v>37.259688553051298</v>
      </c>
      <c r="FP9" s="17">
        <v>4.9188944371875501E-4</v>
      </c>
      <c r="FQ9" s="17">
        <v>1.2000546966715699</v>
      </c>
      <c r="FR9" s="17">
        <v>690.50148656668796</v>
      </c>
      <c r="FS9" s="17">
        <v>634.80209923113898</v>
      </c>
      <c r="FT9" s="17">
        <v>55.699387335548998</v>
      </c>
      <c r="FU9" s="17">
        <v>0.195539603278272</v>
      </c>
      <c r="FV9" s="17">
        <v>0.128404470973396</v>
      </c>
      <c r="FW9" s="17">
        <v>204.89446518626301</v>
      </c>
      <c r="FX9" s="17">
        <v>0.90036453424604201</v>
      </c>
      <c r="FY9" s="17">
        <v>15.1958326030522</v>
      </c>
      <c r="FZ9" s="17">
        <v>4.71223621422312</v>
      </c>
      <c r="GA9" s="17">
        <v>1.82108804709072</v>
      </c>
      <c r="GB9" s="17">
        <v>38.451041628774703</v>
      </c>
      <c r="GC9" s="17">
        <v>2.9262970380903499E-2</v>
      </c>
      <c r="GD9" s="17">
        <v>40.013023967018697</v>
      </c>
      <c r="GE9" s="17">
        <v>98.763853458776495</v>
      </c>
      <c r="GF9" s="17">
        <v>161.38892717582399</v>
      </c>
      <c r="GG9" s="17">
        <v>4.2325155905355398</v>
      </c>
      <c r="GH9" s="17">
        <v>4.1999221098232703E-3</v>
      </c>
      <c r="GI9" s="17">
        <v>530.805434040465</v>
      </c>
      <c r="GJ9" s="17">
        <v>25.594210797357</v>
      </c>
      <c r="GK9" s="17">
        <v>3.7657949079646702</v>
      </c>
      <c r="GL9" s="17">
        <v>1.0220016774968601E-3</v>
      </c>
      <c r="GM9" s="17">
        <v>0.14374230838164601</v>
      </c>
      <c r="GN9" s="17">
        <v>43.368369847861203</v>
      </c>
      <c r="GO9" s="17">
        <v>12.2450867673526</v>
      </c>
      <c r="GP9" s="17">
        <v>3.60753854882851E-3</v>
      </c>
      <c r="GQ9" s="5">
        <v>9.9991472081218706E-5</v>
      </c>
      <c r="GR9" s="17">
        <v>3.2986301912399298</v>
      </c>
      <c r="GS9" s="17">
        <v>503.519194761817</v>
      </c>
      <c r="GT9" s="17">
        <v>4.94453094638303</v>
      </c>
      <c r="GU9" s="17">
        <v>10.423627796355699</v>
      </c>
      <c r="GW9" s="26">
        <f t="shared" si="0"/>
        <v>1.0600090058943594</v>
      </c>
      <c r="GX9" s="25">
        <f t="shared" si="1"/>
        <v>0</v>
      </c>
      <c r="GY9" s="40">
        <f t="shared" si="2"/>
        <v>-1.3657526702280211E-5</v>
      </c>
      <c r="GZ9" s="40">
        <f t="shared" si="3"/>
        <v>-2.922830429302954E-6</v>
      </c>
      <c r="HA9" s="40">
        <f t="shared" si="4"/>
        <v>-3.0606563644816684E-5</v>
      </c>
      <c r="HB9" s="40">
        <f t="shared" si="5"/>
        <v>3.421241183088633E-3</v>
      </c>
      <c r="HC9" s="40">
        <f t="shared" si="6"/>
        <v>-5.2688319225181243E-5</v>
      </c>
      <c r="HD9" s="40">
        <f t="shared" si="7"/>
        <v>-3.0636674871341525E-5</v>
      </c>
      <c r="HE9" s="40">
        <f t="shared" si="8"/>
        <v>-9.6582039639505862E-5</v>
      </c>
      <c r="HF9" s="40">
        <f t="shared" si="9"/>
        <v>-5.0680841837547069E-6</v>
      </c>
      <c r="HG9" s="40">
        <f t="shared" si="10"/>
        <v>-2.47838378070635E-6</v>
      </c>
      <c r="HH9" s="40">
        <f t="shared" si="11"/>
        <v>-3.5384486512225281E-7</v>
      </c>
      <c r="HI9" s="40">
        <f t="shared" si="12"/>
        <v>-6.4176257238611593E-6</v>
      </c>
      <c r="HJ9" s="40">
        <f t="shared" si="13"/>
        <v>1.7385290543498913E-7</v>
      </c>
      <c r="HK9" s="40">
        <f t="shared" si="14"/>
        <v>1.9817811761904674E-6</v>
      </c>
      <c r="HL9" s="40">
        <f t="shared" si="15"/>
        <v>-1.7950149698976955E-5</v>
      </c>
      <c r="HM9" s="40">
        <f t="shared" si="16"/>
        <v>-8.1984820433482442E-7</v>
      </c>
      <c r="HN9" s="40">
        <f t="shared" si="17"/>
        <v>2.3578423615607224E-4</v>
      </c>
      <c r="HO9" s="40">
        <f t="shared" si="18"/>
        <v>-7.7827854342292416E-6</v>
      </c>
      <c r="HP9" s="40">
        <f t="shared" si="19"/>
        <v>1.1428790055375984E-4</v>
      </c>
      <c r="HQ9" s="40">
        <f t="shared" si="20"/>
        <v>1.820032955592649E-6</v>
      </c>
      <c r="HR9" s="40">
        <f t="shared" si="21"/>
        <v>-3.0616084404869439E-5</v>
      </c>
      <c r="HS9" s="40">
        <f t="shared" si="22"/>
        <v>-8.6680059554851292E-6</v>
      </c>
      <c r="HT9" s="40">
        <f t="shared" si="23"/>
        <v>-2.2292398338554141E-6</v>
      </c>
      <c r="HU9" s="40">
        <f t="shared" si="24"/>
        <v>0</v>
      </c>
      <c r="HV9" s="40">
        <f t="shared" si="25"/>
        <v>1.0672543127196807E-4</v>
      </c>
      <c r="HW9" s="40">
        <f t="shared" si="26"/>
        <v>-9.2660988778482638E-6</v>
      </c>
      <c r="HX9" s="40">
        <f t="shared" si="27"/>
        <v>-1.2826949760393282E-3</v>
      </c>
      <c r="HY9" s="40">
        <f t="shared" si="28"/>
        <v>5.2224570620854511E-6</v>
      </c>
      <c r="HZ9" s="40">
        <f t="shared" si="29"/>
        <v>-1.2162164600102272E-6</v>
      </c>
      <c r="IA9" s="40">
        <f t="shared" si="30"/>
        <v>-2.9383279733261338E-5</v>
      </c>
      <c r="IB9" s="40">
        <f t="shared" si="31"/>
        <v>1.5749268346641292E-5</v>
      </c>
      <c r="IC9" s="40">
        <f t="shared" si="32"/>
        <v>-7.528468125458639E-6</v>
      </c>
      <c r="ID9" s="40">
        <f t="shared" si="33"/>
        <v>-9.2989819458835914E-7</v>
      </c>
      <c r="IE9" s="40">
        <f t="shared" si="34"/>
        <v>-2.058488190491288E-6</v>
      </c>
      <c r="IF9" s="40">
        <f t="shared" si="35"/>
        <v>-2.7523419754408724E-6</v>
      </c>
      <c r="IG9" s="40">
        <f t="shared" si="36"/>
        <v>6.5785124475758617E-3</v>
      </c>
      <c r="IH9" s="40">
        <f t="shared" si="37"/>
        <v>1.5150671968486032E-2</v>
      </c>
      <c r="II9" s="40">
        <f t="shared" si="38"/>
        <v>-5.6801744143973101E-6</v>
      </c>
      <c r="IJ9" s="40">
        <f t="shared" si="39"/>
        <v>-1.6683281668540945E-5</v>
      </c>
      <c r="IK9" s="40">
        <f t="shared" si="40"/>
        <v>-8.5462027687763437E-4</v>
      </c>
      <c r="IL9" s="40">
        <f t="shared" si="41"/>
        <v>-1.8545280173676359E-5</v>
      </c>
      <c r="IM9" s="40">
        <f t="shared" si="42"/>
        <v>-3.7286147199045862E-6</v>
      </c>
      <c r="IN9" s="40">
        <f t="shared" si="43"/>
        <v>-7.2752660933915852E-6</v>
      </c>
      <c r="IO9" s="40">
        <f t="shared" si="44"/>
        <v>-8.5279187812987989E-5</v>
      </c>
      <c r="IP9" s="40">
        <f t="shared" si="45"/>
        <v>-8.9273782826306898E-6</v>
      </c>
      <c r="IQ9" s="40">
        <f t="shared" si="46"/>
        <v>1.020053438032995E-5</v>
      </c>
      <c r="IR9" s="40">
        <f t="shared" si="47"/>
        <v>-1.6526361436762571E-6</v>
      </c>
      <c r="IS9" s="40">
        <f t="shared" si="48"/>
        <v>-1.8478106321794798E-5</v>
      </c>
      <c r="IT9" s="40">
        <f t="shared" si="49"/>
        <v>-5.442280296519614E-5</v>
      </c>
      <c r="IU9" s="40">
        <f t="shared" si="50"/>
        <v>2.3043748198148449E-5</v>
      </c>
      <c r="IV9" s="40">
        <f t="shared" si="51"/>
        <v>0</v>
      </c>
      <c r="IW9" s="40">
        <f t="shared" si="52"/>
        <v>-4.449477080418819E-6</v>
      </c>
      <c r="IX9" s="40">
        <f t="shared" si="53"/>
        <v>-8.1281221178986554E-5</v>
      </c>
      <c r="IY9" s="40">
        <f t="shared" si="54"/>
        <v>-2.3570846530206078E-5</v>
      </c>
      <c r="IZ9" s="40">
        <f t="shared" si="55"/>
        <v>0</v>
      </c>
      <c r="JA9" s="40">
        <f t="shared" si="56"/>
        <v>-1.6482712081445308E-5</v>
      </c>
      <c r="JB9" s="40">
        <f t="shared" si="57"/>
        <v>1.0446118138587071E-5</v>
      </c>
      <c r="JC9" s="40">
        <f t="shared" si="58"/>
        <v>-3.0122886731180308E-5</v>
      </c>
      <c r="JD9" s="40">
        <f t="shared" si="59"/>
        <v>-1.5796480709081826E-5</v>
      </c>
      <c r="JE9" s="40">
        <f t="shared" si="60"/>
        <v>0</v>
      </c>
      <c r="JF9" s="40">
        <f t="shared" si="61"/>
        <v>0</v>
      </c>
      <c r="JG9" s="40">
        <f t="shared" si="62"/>
        <v>0</v>
      </c>
      <c r="JH9" s="40">
        <f t="shared" si="63"/>
        <v>2.5713408994490351E-6</v>
      </c>
      <c r="JI9" s="40">
        <f t="shared" si="64"/>
        <v>-4.2607172397044737E-4</v>
      </c>
      <c r="JJ9" s="40">
        <f t="shared" si="65"/>
        <v>-9.2302134796901815E-6</v>
      </c>
      <c r="JK9" s="40">
        <f t="shared" si="66"/>
        <v>-1.6177263003967099E-6</v>
      </c>
      <c r="JL9" s="40">
        <f t="shared" si="67"/>
        <v>-2.5469869601169176E-5</v>
      </c>
    </row>
    <row r="10" spans="1:272" x14ac:dyDescent="0.25">
      <c r="A10" s="17" t="s">
        <v>180</v>
      </c>
      <c r="B10" s="15">
        <v>297.996765146499</v>
      </c>
      <c r="C10" s="15">
        <v>1.13129991149999</v>
      </c>
      <c r="D10" s="15">
        <v>426.74149091549998</v>
      </c>
      <c r="E10" s="15">
        <v>101.499504952</v>
      </c>
      <c r="F10" s="15">
        <v>91.116991654000202</v>
      </c>
      <c r="G10" s="15">
        <v>19.592080786999901</v>
      </c>
      <c r="H10" s="15">
        <v>101.813776893</v>
      </c>
      <c r="I10" s="17">
        <v>0.91266125733500003</v>
      </c>
      <c r="J10" s="17">
        <v>0.19140037649800001</v>
      </c>
      <c r="L10" s="17">
        <v>1.7934202809919898E-2</v>
      </c>
      <c r="M10" s="17">
        <v>0.35680323366360001</v>
      </c>
      <c r="N10" s="17">
        <v>1.7316187926999901E-2</v>
      </c>
      <c r="O10" s="17">
        <v>3.3337441000000002E-2</v>
      </c>
      <c r="P10" s="17">
        <v>2.0593959844309999E-2</v>
      </c>
      <c r="Q10" s="17">
        <v>1.7303281E-2</v>
      </c>
      <c r="R10" s="17">
        <v>1.73028595E-2</v>
      </c>
      <c r="T10" s="17">
        <v>6.0791591449977801E-3</v>
      </c>
      <c r="U10" s="17">
        <v>0</v>
      </c>
      <c r="W10" s="17">
        <v>1.7951204500000002E-2</v>
      </c>
      <c r="X10" s="17">
        <v>1.73026485E-2</v>
      </c>
      <c r="Y10" s="17">
        <v>1.7304444499999998E-2</v>
      </c>
      <c r="Z10" s="17">
        <v>3.5E-4</v>
      </c>
      <c r="AA10" s="17">
        <v>6.0618909631240001</v>
      </c>
      <c r="AB10" s="17">
        <v>1.05999999999999E-4</v>
      </c>
      <c r="AD10" s="17">
        <v>1.9996514324126399E-2</v>
      </c>
      <c r="AF10" s="17">
        <v>3.6637750932E-3</v>
      </c>
      <c r="AH10" s="17">
        <v>1.8597080269679999E-2</v>
      </c>
      <c r="AI10" s="17">
        <v>1.7302007000000001E-2</v>
      </c>
      <c r="AJ10" s="17">
        <v>1.01564480199999</v>
      </c>
      <c r="AK10" s="17">
        <v>0.129384494782399</v>
      </c>
      <c r="AL10" s="17">
        <v>2.4207976040600002E-2</v>
      </c>
      <c r="AQ10" s="17">
        <v>0.99608012025819803</v>
      </c>
      <c r="AR10" s="17">
        <v>1.1670000000000001E-3</v>
      </c>
      <c r="AS10" s="17">
        <v>1.73040119999999E-2</v>
      </c>
      <c r="AT10" s="17">
        <v>1.7301495E-2</v>
      </c>
      <c r="AU10" s="17">
        <v>1.55522202654599</v>
      </c>
      <c r="AV10" s="17">
        <v>6.2035556584842597E-2</v>
      </c>
      <c r="AW10" s="17">
        <v>1.7300066499999999E-2</v>
      </c>
      <c r="AX10" s="17">
        <v>1.7304588999999999E-2</v>
      </c>
      <c r="AY10" s="17">
        <v>1.7299999999999999E-2</v>
      </c>
      <c r="AZ10" s="5">
        <v>1.7303018811999998E-2</v>
      </c>
      <c r="BA10" s="17">
        <v>5.1952489206213003E-2</v>
      </c>
      <c r="BB10" s="5">
        <v>3.4658235305026902E-2</v>
      </c>
      <c r="BD10" s="17">
        <v>0.116208120989695</v>
      </c>
      <c r="BF10" s="17">
        <v>6.11E-4</v>
      </c>
      <c r="BI10" s="17">
        <v>3.18677999999999</v>
      </c>
      <c r="BJ10" s="17">
        <v>3.08538299999999</v>
      </c>
      <c r="BK10" s="17">
        <v>0.37801182499999902</v>
      </c>
      <c r="BL10" s="17">
        <v>4.7210166337029902</v>
      </c>
      <c r="BN10" s="17">
        <v>2.0822367500000001E-2</v>
      </c>
      <c r="BO10" s="5">
        <v>1.7306616362E-2</v>
      </c>
      <c r="BQ10" s="17" t="s">
        <v>180</v>
      </c>
      <c r="BR10" s="17">
        <v>3.6902226561946999E-2</v>
      </c>
      <c r="BS10" s="17">
        <v>0.42268843500719</v>
      </c>
      <c r="BT10" s="17">
        <v>0</v>
      </c>
      <c r="BU10" s="17">
        <v>0.191400768069346</v>
      </c>
      <c r="BV10" s="17">
        <v>6.1087984589692102E-4</v>
      </c>
      <c r="BW10" s="17">
        <v>0</v>
      </c>
      <c r="BX10" s="17">
        <v>0.91265390180724104</v>
      </c>
      <c r="BY10" s="17">
        <v>0.91265390180724104</v>
      </c>
      <c r="BZ10" s="17">
        <v>8.8869693811074804E-2</v>
      </c>
      <c r="CA10" s="17">
        <v>3.3181516667052602E-2</v>
      </c>
      <c r="CB10" s="17">
        <v>7.35292801358047E-3</v>
      </c>
      <c r="CC10" s="17">
        <v>1.0580986237647199E-2</v>
      </c>
      <c r="CD10" s="17">
        <v>0.35679256691325401</v>
      </c>
      <c r="CE10" s="17">
        <v>1.73087688508957E-2</v>
      </c>
      <c r="CF10" s="17">
        <v>5.5411740714407598E-3</v>
      </c>
      <c r="CG10" s="17">
        <v>1.1774980847346401E-2</v>
      </c>
      <c r="CH10" s="17">
        <v>1.7301235370955199E-2</v>
      </c>
      <c r="CI10" s="17">
        <v>3.33370037231214E-2</v>
      </c>
      <c r="CJ10" s="17">
        <v>4.9425210954766796E-3</v>
      </c>
      <c r="CK10" s="17">
        <v>1.5651244233535502E-2</v>
      </c>
      <c r="CL10" s="17">
        <v>1.7304322520544299E-2</v>
      </c>
      <c r="CM10" s="17">
        <v>0</v>
      </c>
      <c r="CN10" s="17">
        <v>49.170662339655003</v>
      </c>
      <c r="CO10" s="17">
        <v>1.73006952328357E-2</v>
      </c>
      <c r="CP10" s="17">
        <v>0</v>
      </c>
      <c r="CQ10" s="17">
        <v>1.76292873008262E-3</v>
      </c>
      <c r="CR10" s="17">
        <v>4.31607224546263E-3</v>
      </c>
      <c r="CS10" s="17">
        <v>0</v>
      </c>
      <c r="CT10" s="17">
        <v>0</v>
      </c>
      <c r="CU10" s="17">
        <v>1.7300794804808301E-2</v>
      </c>
      <c r="CV10" s="17">
        <v>0</v>
      </c>
      <c r="CW10" s="17">
        <v>1.73020464954779E-2</v>
      </c>
      <c r="CX10" s="17">
        <v>0</v>
      </c>
      <c r="CY10" s="17">
        <v>1.73007710665408E-2</v>
      </c>
      <c r="CZ10" s="17">
        <v>297.98001642443302</v>
      </c>
      <c r="DA10" s="17">
        <v>1.79510596585481E-2</v>
      </c>
      <c r="DB10" s="17">
        <v>1.7301123117115E-2</v>
      </c>
      <c r="DC10" s="17">
        <v>0.101398612190457</v>
      </c>
      <c r="DD10" s="17">
        <v>2.3794595369191498</v>
      </c>
      <c r="DE10" s="17">
        <v>0.15151854362671199</v>
      </c>
      <c r="DF10" s="17">
        <v>3.52042527158188E-3</v>
      </c>
      <c r="DG10" s="17">
        <v>0.54179577484195196</v>
      </c>
      <c r="DH10" s="17">
        <v>9.1018149550533105E-3</v>
      </c>
      <c r="DI10" s="17">
        <v>1.77814153173829</v>
      </c>
      <c r="DJ10" s="17">
        <v>1.29482529625158</v>
      </c>
      <c r="DK10" s="17">
        <v>0.426668187119496</v>
      </c>
      <c r="DL10" s="17">
        <v>0.37800471974955402</v>
      </c>
      <c r="DM10" s="17">
        <v>3.6601903287422002</v>
      </c>
      <c r="DN10" s="17">
        <v>3.4996756570710401E-4</v>
      </c>
      <c r="DO10" s="17">
        <v>2.1223684852042402E-2</v>
      </c>
      <c r="DP10" s="17">
        <v>6.0617482467853803</v>
      </c>
      <c r="DQ10" s="17">
        <v>6.0617482467853803</v>
      </c>
      <c r="DR10" s="17">
        <v>2.8869152343568402E-2</v>
      </c>
      <c r="DS10" s="17">
        <v>0</v>
      </c>
      <c r="DT10" s="17">
        <v>1.06001405887443E-4</v>
      </c>
      <c r="DU10" s="17">
        <v>0</v>
      </c>
      <c r="DV10" s="17">
        <v>4.7209681649828701</v>
      </c>
      <c r="DW10" s="17">
        <v>4.4454371130474698E-3</v>
      </c>
      <c r="DX10" s="17">
        <v>1.4539123878811899E-2</v>
      </c>
      <c r="DY10" s="17">
        <v>0</v>
      </c>
      <c r="DZ10" s="17">
        <v>0</v>
      </c>
      <c r="EA10" s="17">
        <v>0.71347166124880501</v>
      </c>
      <c r="EB10" s="17">
        <v>2.8373872666325101E-2</v>
      </c>
      <c r="EC10" s="17">
        <v>5.0497336524523405E-4</v>
      </c>
      <c r="ED10" s="17">
        <v>4.7932843048735396</v>
      </c>
      <c r="EE10" s="17">
        <v>0.23068297626173201</v>
      </c>
      <c r="EF10" s="17">
        <v>9.5258001399934798E-4</v>
      </c>
      <c r="EG10" s="17">
        <v>2.7111545054206098E-3</v>
      </c>
      <c r="EH10" s="17">
        <v>0</v>
      </c>
      <c r="EI10" s="17">
        <v>6.1369930058367298E-3</v>
      </c>
      <c r="EJ10" s="17">
        <v>1.24600638238066E-2</v>
      </c>
      <c r="EK10" s="17">
        <v>1.0206977625379501</v>
      </c>
      <c r="EL10" s="17">
        <v>0</v>
      </c>
      <c r="EM10" s="17">
        <v>2.9508983686899501E-4</v>
      </c>
      <c r="EN10" s="17">
        <v>0.129888792984341</v>
      </c>
      <c r="EO10" s="17">
        <v>1.1313006828816601</v>
      </c>
      <c r="EP10" s="17">
        <v>0</v>
      </c>
      <c r="EQ10" s="17">
        <v>9.9252919746247396E-3</v>
      </c>
      <c r="ER10" s="17">
        <v>1.4282667813070001E-2</v>
      </c>
      <c r="ES10" s="17">
        <v>90.168215303383406</v>
      </c>
      <c r="ET10" s="17">
        <v>384.02726433968797</v>
      </c>
      <c r="EU10" s="17">
        <v>42.6698430860299</v>
      </c>
      <c r="EV10" s="17">
        <v>426.697107425718</v>
      </c>
      <c r="EW10" s="17">
        <v>1.7912175359160499E-3</v>
      </c>
      <c r="EX10" s="17">
        <v>6.7481172395927898</v>
      </c>
      <c r="EY10" s="17">
        <v>2.0150190226855502E-2</v>
      </c>
      <c r="EZ10" s="17">
        <v>6.20337002926638E-2</v>
      </c>
      <c r="FA10" s="17">
        <v>1.7295621069572401E-2</v>
      </c>
      <c r="FB10" s="17">
        <v>1.7303989814646301E-2</v>
      </c>
      <c r="FC10" s="17">
        <v>1.7302702315404199E-2</v>
      </c>
      <c r="FD10" s="17">
        <v>1.7307691374967502E-2</v>
      </c>
      <c r="FE10" s="17">
        <v>5.1956066292983501E-2</v>
      </c>
      <c r="FF10" s="17">
        <v>3.4657226475305197E-2</v>
      </c>
      <c r="FG10" s="17">
        <v>0</v>
      </c>
      <c r="FH10" s="17">
        <v>0.116204838042956</v>
      </c>
      <c r="FI10" s="17">
        <v>0.47772637334170798</v>
      </c>
      <c r="FJ10" s="17">
        <v>40.937616607417603</v>
      </c>
      <c r="FK10" s="17">
        <v>0.568523068613349</v>
      </c>
      <c r="FL10" s="17">
        <v>0.93467517650754395</v>
      </c>
      <c r="FM10" s="17">
        <v>5.4658434608156004</v>
      </c>
      <c r="FN10" s="17">
        <v>0.60439866179445201</v>
      </c>
      <c r="FO10" s="17">
        <v>1.1513760699305999</v>
      </c>
      <c r="FP10" s="17">
        <v>1.0126545302226E-3</v>
      </c>
      <c r="FQ10" s="17">
        <v>0.16048582152482599</v>
      </c>
      <c r="FR10" s="17">
        <v>101.533135875703</v>
      </c>
      <c r="FS10" s="17">
        <v>91.102068011927003</v>
      </c>
      <c r="FT10" s="17">
        <v>10.431067863776301</v>
      </c>
      <c r="FU10" s="17">
        <v>1.1521600335102499E-2</v>
      </c>
      <c r="FV10" s="17">
        <v>1.96491167733152E-3</v>
      </c>
      <c r="FW10" s="17">
        <v>40.387539476512401</v>
      </c>
      <c r="FX10" s="17">
        <v>3.2347402128562401E-2</v>
      </c>
      <c r="FY10" s="17">
        <v>8.0560428137590296</v>
      </c>
      <c r="FZ10" s="17">
        <v>1.53306481037494</v>
      </c>
      <c r="GA10" s="17">
        <v>0.98009094065708902</v>
      </c>
      <c r="GB10" s="17">
        <v>20.628110253145699</v>
      </c>
      <c r="GC10" s="17">
        <v>0</v>
      </c>
      <c r="GD10" s="17">
        <v>2.6192431474506201</v>
      </c>
      <c r="GE10" s="17">
        <v>1.24748733720244</v>
      </c>
      <c r="GF10" s="17">
        <v>8.2748669786206701</v>
      </c>
      <c r="GG10" s="17">
        <v>0.586002854985476</v>
      </c>
      <c r="GH10" s="17">
        <v>0</v>
      </c>
      <c r="GI10" s="17">
        <v>19.591523933927501</v>
      </c>
      <c r="GJ10" s="17">
        <v>5.3555364121033397</v>
      </c>
      <c r="GK10" s="17">
        <v>2.08221358102261E-2</v>
      </c>
      <c r="GL10" s="17">
        <v>8.7080251547368807E-3</v>
      </c>
      <c r="GM10" s="17">
        <v>9.0796596766480997E-2</v>
      </c>
      <c r="GN10" s="17">
        <v>6.1880140196321403</v>
      </c>
      <c r="GO10" s="17">
        <v>0.99607350355660695</v>
      </c>
      <c r="GP10" s="17">
        <v>0</v>
      </c>
      <c r="GQ10" s="17">
        <v>1.1668385952148699E-3</v>
      </c>
      <c r="GR10" s="17">
        <v>0.369632470378149</v>
      </c>
      <c r="GS10" s="17">
        <v>101.804645469226</v>
      </c>
      <c r="GT10" s="17">
        <v>1.55519902362803</v>
      </c>
      <c r="GU10" s="17">
        <v>2.7430208163274101</v>
      </c>
      <c r="GW10" s="26">
        <f t="shared" si="0"/>
        <v>0.88569843633157086</v>
      </c>
      <c r="GX10" s="25">
        <f t="shared" si="1"/>
        <v>0</v>
      </c>
      <c r="GY10" s="40">
        <f t="shared" si="2"/>
        <v>-5.6204375432564749E-5</v>
      </c>
      <c r="GZ10" s="40">
        <f t="shared" si="3"/>
        <v>6.8185426539295393E-7</v>
      </c>
      <c r="HA10" s="40">
        <f t="shared" si="4"/>
        <v>-1.0400556478996518E-4</v>
      </c>
      <c r="HB10" s="40">
        <f t="shared" si="5"/>
        <v>3.3134076583826852E-4</v>
      </c>
      <c r="HC10" s="40">
        <f t="shared" si="6"/>
        <v>-1.6378550040226599E-4</v>
      </c>
      <c r="HD10" s="40">
        <f t="shared" si="7"/>
        <v>-2.8422354851115438E-5</v>
      </c>
      <c r="HE10" s="40">
        <f t="shared" si="8"/>
        <v>-8.9687506471646154E-5</v>
      </c>
      <c r="HF10" s="69">
        <f t="shared" si="9"/>
        <v>-8.0594280735310481E-6</v>
      </c>
      <c r="HG10" s="69">
        <f t="shared" si="10"/>
        <v>2.0458232797199634E-6</v>
      </c>
      <c r="HH10" s="69">
        <f t="shared" si="11"/>
        <v>0</v>
      </c>
      <c r="HI10" s="69">
        <f t="shared" si="12"/>
        <v>-1.6089853298043065E-5</v>
      </c>
      <c r="HJ10" s="69">
        <f t="shared" si="13"/>
        <v>-2.9895329805381902E-5</v>
      </c>
      <c r="HK10" s="69">
        <f t="shared" si="14"/>
        <v>-1.9062055042742037E-6</v>
      </c>
      <c r="HL10" s="69">
        <f t="shared" si="15"/>
        <v>-1.3116689988363053E-5</v>
      </c>
      <c r="HM10" s="69">
        <f t="shared" si="16"/>
        <v>-9.4452596434749655E-6</v>
      </c>
      <c r="HN10" s="69">
        <f t="shared" si="17"/>
        <v>6.0192084050352875E-5</v>
      </c>
      <c r="HO10" s="69">
        <f t="shared" si="18"/>
        <v>-1.250814736315719E-4</v>
      </c>
      <c r="HP10" s="69">
        <f t="shared" si="19"/>
        <v>0</v>
      </c>
      <c r="HQ10" s="69">
        <f t="shared" si="20"/>
        <v>-2.6018310881100143E-5</v>
      </c>
      <c r="HR10" s="69">
        <f t="shared" si="21"/>
        <v>0</v>
      </c>
      <c r="HS10" s="69">
        <f t="shared" si="22"/>
        <v>0</v>
      </c>
      <c r="HT10" s="69">
        <f t="shared" si="23"/>
        <v>-8.068620236694696E-6</v>
      </c>
      <c r="HU10" s="69">
        <f t="shared" si="24"/>
        <v>-8.8158924629384429E-5</v>
      </c>
      <c r="HV10" s="69">
        <f t="shared" si="25"/>
        <v>-1.85451144924051E-4</v>
      </c>
      <c r="HW10" s="69">
        <f t="shared" si="26"/>
        <v>-9.2669408274247326E-5</v>
      </c>
      <c r="HX10" s="40">
        <f t="shared" si="27"/>
        <v>-2.354320450302072E-5</v>
      </c>
      <c r="HY10" s="40">
        <f t="shared" si="28"/>
        <v>1.3263089094385945E-5</v>
      </c>
      <c r="HZ10" s="40">
        <f t="shared" si="29"/>
        <v>0</v>
      </c>
      <c r="IA10" s="40">
        <f t="shared" si="30"/>
        <v>3.5066009215658285E-5</v>
      </c>
      <c r="IB10" s="40">
        <f t="shared" si="31"/>
        <v>0</v>
      </c>
      <c r="IC10" s="40">
        <f t="shared" si="32"/>
        <v>-1.1074309697023615E-5</v>
      </c>
      <c r="ID10" s="40">
        <f t="shared" si="33"/>
        <v>0</v>
      </c>
      <c r="IE10" s="40">
        <f t="shared" si="34"/>
        <v>-1.2604148785018725E-6</v>
      </c>
      <c r="IF10" s="40">
        <f t="shared" si="35"/>
        <v>-7.0060958344314852E-5</v>
      </c>
      <c r="IG10" s="40">
        <f t="shared" si="36"/>
        <v>4.9751256817441632E-3</v>
      </c>
      <c r="IH10" s="40">
        <f t="shared" si="37"/>
        <v>3.8976710678520032E-3</v>
      </c>
      <c r="II10" s="40">
        <f t="shared" si="38"/>
        <v>-6.7138637422489123E-7</v>
      </c>
      <c r="IJ10" s="40">
        <f t="shared" si="39"/>
        <v>0</v>
      </c>
      <c r="IK10" s="40">
        <f t="shared" si="40"/>
        <v>0</v>
      </c>
      <c r="IL10" s="40">
        <f t="shared" si="41"/>
        <v>0</v>
      </c>
      <c r="IM10" s="40">
        <f t="shared" si="42"/>
        <v>0</v>
      </c>
      <c r="IN10" s="40">
        <f t="shared" si="43"/>
        <v>-6.6427403343445035E-6</v>
      </c>
      <c r="IO10" s="40">
        <f t="shared" si="44"/>
        <v>-1.3830744227091025E-4</v>
      </c>
      <c r="IP10" s="40">
        <f t="shared" si="45"/>
        <v>-1.1358663655574115E-4</v>
      </c>
      <c r="IQ10" s="40">
        <f t="shared" si="46"/>
        <v>-4.1842248846120539E-5</v>
      </c>
      <c r="IR10" s="40">
        <f t="shared" si="47"/>
        <v>-1.4790761426564563E-5</v>
      </c>
      <c r="IS10" s="40">
        <f t="shared" si="48"/>
        <v>-2.992303577155412E-5</v>
      </c>
      <c r="IT10" s="40">
        <f t="shared" si="49"/>
        <v>-2.569603086553782E-4</v>
      </c>
      <c r="IU10" s="40">
        <f t="shared" si="50"/>
        <v>-3.4625806697755187E-5</v>
      </c>
      <c r="IV10" s="40">
        <f t="shared" si="51"/>
        <v>1.5620320255488703E-4</v>
      </c>
      <c r="IW10" s="40">
        <f t="shared" si="52"/>
        <v>2.700432229931266E-4</v>
      </c>
      <c r="IX10" s="40">
        <f t="shared" si="53"/>
        <v>6.8853039096929131E-5</v>
      </c>
      <c r="IY10" s="40">
        <f t="shared" si="54"/>
        <v>-2.9107936766719141E-5</v>
      </c>
      <c r="IZ10" s="40">
        <f t="shared" si="55"/>
        <v>0</v>
      </c>
      <c r="JA10" s="40">
        <f t="shared" si="56"/>
        <v>-2.8250579314427632E-5</v>
      </c>
      <c r="JB10" s="40">
        <f t="shared" si="57"/>
        <v>0</v>
      </c>
      <c r="JC10" s="40">
        <f t="shared" si="58"/>
        <v>-1.966515598673923E-4</v>
      </c>
      <c r="JD10" s="40">
        <f t="shared" si="59"/>
        <v>0</v>
      </c>
      <c r="JE10" s="40">
        <f t="shared" si="60"/>
        <v>0</v>
      </c>
      <c r="JF10" s="40">
        <f t="shared" si="61"/>
        <v>4.6152558118828391E-6</v>
      </c>
      <c r="JG10" s="40">
        <f t="shared" si="62"/>
        <v>4.2444048142670638E-6</v>
      </c>
      <c r="JH10" s="40">
        <f t="shared" si="63"/>
        <v>-1.8796370841058573E-5</v>
      </c>
      <c r="JI10" s="40">
        <f t="shared" si="64"/>
        <v>-1.0266585331236449E-5</v>
      </c>
      <c r="JJ10" s="40">
        <f t="shared" si="65"/>
        <v>0</v>
      </c>
      <c r="JK10" s="40">
        <f t="shared" si="66"/>
        <v>-1.112696593704024E-5</v>
      </c>
      <c r="JL10" s="40">
        <f t="shared" si="67"/>
        <v>1.2437375687290468E-4</v>
      </c>
    </row>
    <row r="11" spans="1:272" x14ac:dyDescent="0.25">
      <c r="A11" s="17" t="s">
        <v>181</v>
      </c>
      <c r="B11" s="15">
        <v>31465.4932326499</v>
      </c>
      <c r="C11" s="15">
        <v>1176.145483945</v>
      </c>
      <c r="D11" s="15">
        <v>20315.631207999901</v>
      </c>
      <c r="E11" s="15">
        <v>7213.2031519190004</v>
      </c>
      <c r="F11" s="15">
        <v>5469.6331293099802</v>
      </c>
      <c r="G11" s="15">
        <v>16897.9251938739</v>
      </c>
      <c r="H11" s="15">
        <v>22574.1525068999</v>
      </c>
      <c r="I11" s="17">
        <v>122.116659641016</v>
      </c>
      <c r="J11" s="17">
        <v>8.9122707829891006</v>
      </c>
      <c r="K11" s="17">
        <v>8.5289474549999902</v>
      </c>
      <c r="L11" s="17">
        <v>0.19958764309229901</v>
      </c>
      <c r="M11" s="17">
        <v>38.996690750683499</v>
      </c>
      <c r="N11" s="17">
        <v>1.5057838364999901E-2</v>
      </c>
      <c r="O11" s="17">
        <v>3.1078375562999899E-2</v>
      </c>
      <c r="P11" s="17">
        <v>6.2170617040099997E-2</v>
      </c>
      <c r="Q11" s="17">
        <v>2.2860535349500002</v>
      </c>
      <c r="R11" s="17">
        <v>34.209482119850001</v>
      </c>
      <c r="S11" s="17">
        <v>26.007359999999998</v>
      </c>
      <c r="T11" s="17">
        <v>0.31412490464899001</v>
      </c>
      <c r="U11" s="17">
        <v>1.930812137</v>
      </c>
      <c r="V11" s="17">
        <v>14.119333605</v>
      </c>
      <c r="W11" s="17">
        <v>1.21586748249999</v>
      </c>
      <c r="X11" s="17">
        <v>0.22650000000000001</v>
      </c>
      <c r="Y11" s="17">
        <v>4.8170059150000003E-3</v>
      </c>
      <c r="Z11" s="17">
        <v>0.54836533699999901</v>
      </c>
      <c r="AA11" s="17">
        <v>134.84151416715599</v>
      </c>
      <c r="AB11" s="17">
        <v>198.82358499999901</v>
      </c>
      <c r="AC11" s="17">
        <v>0.23949599999999999</v>
      </c>
      <c r="AD11" s="17">
        <v>0.40510251051901902</v>
      </c>
      <c r="AE11" s="17">
        <v>0</v>
      </c>
      <c r="AF11" s="17">
        <v>1.4078752118625899</v>
      </c>
      <c r="AG11" s="17">
        <v>5.3219240000000001</v>
      </c>
      <c r="AH11" s="17">
        <v>4.625910249096</v>
      </c>
      <c r="AI11" s="17">
        <v>48.426864279817899</v>
      </c>
      <c r="AJ11" s="17">
        <v>1824.2377877077899</v>
      </c>
      <c r="AK11" s="17">
        <v>12.7674227526546</v>
      </c>
      <c r="AL11" s="17">
        <v>5.3633931474363896</v>
      </c>
      <c r="AM11" s="17">
        <v>50.099361609999903</v>
      </c>
      <c r="AN11" s="17">
        <v>0.53860770400000002</v>
      </c>
      <c r="AP11" s="17">
        <v>1.5566999999999999E-2</v>
      </c>
      <c r="AQ11" s="17">
        <v>368.82285991927102</v>
      </c>
      <c r="AR11" s="17">
        <v>6.1824999999999998E-2</v>
      </c>
      <c r="AS11" s="17">
        <v>4.1027089726019996</v>
      </c>
      <c r="AT11" s="17">
        <v>13.127286203332</v>
      </c>
      <c r="AU11" s="17">
        <v>300.51646004603498</v>
      </c>
      <c r="AV11" s="17">
        <v>4.0201393148260003E-2</v>
      </c>
      <c r="AZ11" s="17">
        <v>3.9516799999999899E-6</v>
      </c>
      <c r="BA11" s="17">
        <v>6.8032726485200003E-4</v>
      </c>
      <c r="BB11" s="17">
        <v>5.0335355911999998E-4</v>
      </c>
      <c r="BD11" s="17">
        <v>1.9077001115179799</v>
      </c>
      <c r="BE11" s="17">
        <v>0</v>
      </c>
      <c r="BF11" s="17">
        <v>3.5803790000000002</v>
      </c>
      <c r="BG11" s="17">
        <v>2.0388695490000002</v>
      </c>
      <c r="BI11" s="17">
        <v>4.1757989999999996</v>
      </c>
      <c r="BJ11" s="17">
        <v>4.05052699999999</v>
      </c>
      <c r="BK11" s="17">
        <v>68.604389968520096</v>
      </c>
      <c r="BL11" s="17">
        <v>115.41117349005999</v>
      </c>
      <c r="BM11" s="17">
        <v>9.7083385700000004</v>
      </c>
      <c r="BN11" s="17">
        <v>1422.51430599999</v>
      </c>
      <c r="BO11" s="17">
        <v>3.7168360999999999E-4</v>
      </c>
      <c r="BQ11" s="17" t="s">
        <v>181</v>
      </c>
      <c r="BR11" s="17">
        <v>26.027632204455301</v>
      </c>
      <c r="BS11" s="17">
        <v>456.378858181439</v>
      </c>
      <c r="BT11" s="17">
        <v>0</v>
      </c>
      <c r="BU11" s="17">
        <v>8.91219050859908</v>
      </c>
      <c r="BV11" s="17">
        <v>3.58033663930552</v>
      </c>
      <c r="BW11" s="17">
        <v>8.5289252574105703</v>
      </c>
      <c r="BX11" s="17">
        <v>122.116794830212</v>
      </c>
      <c r="BY11" s="17">
        <v>122.116794830212</v>
      </c>
      <c r="BZ11" s="17">
        <v>39.912144158236202</v>
      </c>
      <c r="CA11" s="17">
        <v>1329.9505125635201</v>
      </c>
      <c r="CB11" s="17">
        <v>8.1830628949431605E-2</v>
      </c>
      <c r="CC11" s="17">
        <v>0.117757082285311</v>
      </c>
      <c r="CD11" s="17">
        <v>38.996456107576698</v>
      </c>
      <c r="CE11" s="17">
        <v>3.7170576031413398E-4</v>
      </c>
      <c r="CF11" s="17">
        <v>4.80759253217369E-3</v>
      </c>
      <c r="CG11" s="17">
        <v>1.0216113946108E-2</v>
      </c>
      <c r="CH11" s="17">
        <v>4.8168634697002199E-3</v>
      </c>
      <c r="CI11" s="17">
        <v>3.10781218308019E-2</v>
      </c>
      <c r="CJ11" s="17">
        <v>1.49203746378082E-2</v>
      </c>
      <c r="CK11" s="17">
        <v>4.7247456002138401E-2</v>
      </c>
      <c r="CL11" s="17">
        <v>2.2860386040349199</v>
      </c>
      <c r="CM11" s="17">
        <v>2.0388576096474198</v>
      </c>
      <c r="CN11" s="17">
        <v>82672.742949986903</v>
      </c>
      <c r="CO11" s="17">
        <v>34.209492876389703</v>
      </c>
      <c r="CP11" s="17">
        <v>0</v>
      </c>
      <c r="CQ11" s="17">
        <v>9.1070468110594396E-2</v>
      </c>
      <c r="CR11" s="17">
        <v>0.22296329526697301</v>
      </c>
      <c r="CS11" s="17">
        <v>26.007849030444198</v>
      </c>
      <c r="CT11" s="17">
        <v>1.93080743916678</v>
      </c>
      <c r="CU11" s="17">
        <v>48.426580503803599</v>
      </c>
      <c r="CV11" s="17">
        <v>14.118337195456</v>
      </c>
      <c r="CW11" s="17">
        <v>4.1026793200360396</v>
      </c>
      <c r="CX11" s="17">
        <v>50.099078201053999</v>
      </c>
      <c r="CY11" s="17">
        <v>13.1271953982846</v>
      </c>
      <c r="CZ11" s="17">
        <v>31460.889382758702</v>
      </c>
      <c r="DA11" s="17">
        <v>1.21586141583648</v>
      </c>
      <c r="DB11" s="17">
        <v>0.22649960664032201</v>
      </c>
      <c r="DC11" s="17">
        <v>0.12527287157525699</v>
      </c>
      <c r="DD11" s="17">
        <v>3.1237548019422801</v>
      </c>
      <c r="DE11" s="17">
        <v>0.19891943760093</v>
      </c>
      <c r="DF11" s="17">
        <v>4.6216394671428403E-3</v>
      </c>
      <c r="DG11" s="17">
        <v>0.71127090946168703</v>
      </c>
      <c r="DH11" s="17">
        <v>1.1949159763444E-2</v>
      </c>
      <c r="DI11" s="17">
        <v>511.306136653095</v>
      </c>
      <c r="DJ11" s="17">
        <v>833.870804246072</v>
      </c>
      <c r="DK11" s="17">
        <v>94.821408633619498</v>
      </c>
      <c r="DL11" s="17">
        <v>68.574005442086801</v>
      </c>
      <c r="DM11" s="17">
        <v>403.61432322399799</v>
      </c>
      <c r="DN11" s="17">
        <v>0.548364342643891</v>
      </c>
      <c r="DO11" s="17">
        <v>15.2642362767604</v>
      </c>
      <c r="DP11" s="17">
        <v>134.71187974460199</v>
      </c>
      <c r="DQ11" s="17">
        <v>134.71187974460199</v>
      </c>
      <c r="DR11" s="17">
        <v>2.67014168282744</v>
      </c>
      <c r="DS11" s="17">
        <v>0</v>
      </c>
      <c r="DT11" s="17">
        <v>198.78850500904599</v>
      </c>
      <c r="DU11" s="17">
        <v>0.23949324938573699</v>
      </c>
      <c r="DV11" s="17">
        <v>115.408307415232</v>
      </c>
      <c r="DW11" s="17">
        <v>0.12797637800054901</v>
      </c>
      <c r="DX11" s="17">
        <v>0.25261800628609599</v>
      </c>
      <c r="DY11" s="17">
        <v>0</v>
      </c>
      <c r="DZ11" s="17">
        <v>0</v>
      </c>
      <c r="EA11" s="17">
        <v>146.86476490581299</v>
      </c>
      <c r="EB11" s="17">
        <v>29.8733926748809</v>
      </c>
      <c r="EC11" s="17">
        <v>2.54429346840418</v>
      </c>
      <c r="ED11" s="17">
        <v>627.66480431592504</v>
      </c>
      <c r="EE11" s="17">
        <v>242.508025529961</v>
      </c>
      <c r="EF11" s="17">
        <v>0.365960905573946</v>
      </c>
      <c r="EG11" s="17">
        <v>1.0415846766815999</v>
      </c>
      <c r="EH11" s="17">
        <v>5.3219741686330702</v>
      </c>
      <c r="EI11" s="17">
        <v>1.52630281183551</v>
      </c>
      <c r="EJ11" s="17">
        <v>3.09882481451986</v>
      </c>
      <c r="EK11" s="17">
        <v>1830.6446421497899</v>
      </c>
      <c r="EL11" s="17">
        <v>9.7083014070470899</v>
      </c>
      <c r="EM11" s="17">
        <v>0.23461072901672</v>
      </c>
      <c r="EN11" s="17">
        <v>13.2868675837771</v>
      </c>
      <c r="EO11" s="17">
        <v>1176.0237833953299</v>
      </c>
      <c r="EP11" s="17">
        <v>0</v>
      </c>
      <c r="EQ11" s="17">
        <v>2.19862396430144</v>
      </c>
      <c r="ER11" s="17">
        <v>3.1638642875642802</v>
      </c>
      <c r="ES11" s="17">
        <v>23912.942659005599</v>
      </c>
      <c r="ET11" s="17">
        <v>18281.318201751499</v>
      </c>
      <c r="EU11" s="17">
        <v>2031.25781901552</v>
      </c>
      <c r="EV11" s="17">
        <v>20312.576020766999</v>
      </c>
      <c r="EW11" s="17">
        <v>0.52195110086295005</v>
      </c>
      <c r="EX11" s="17">
        <v>729.27053740287795</v>
      </c>
      <c r="EY11" s="17">
        <v>14.490577796277901</v>
      </c>
      <c r="EZ11" s="17">
        <v>4.0199132644837002E-2</v>
      </c>
      <c r="FA11" s="17">
        <v>0</v>
      </c>
      <c r="FB11" s="17">
        <v>0</v>
      </c>
      <c r="FC11" s="17">
        <v>0</v>
      </c>
      <c r="FD11" s="5">
        <v>3.9514647288039301E-6</v>
      </c>
      <c r="FE11" s="17">
        <v>6.8028274273959199E-4</v>
      </c>
      <c r="FF11" s="17">
        <v>5.0335415810812904E-4</v>
      </c>
      <c r="FG11" s="17">
        <v>0</v>
      </c>
      <c r="FH11" s="17">
        <v>1.90728658837645</v>
      </c>
      <c r="FI11" s="17">
        <v>23.0640910609192</v>
      </c>
      <c r="FJ11" s="17">
        <v>9097.0979439569292</v>
      </c>
      <c r="FK11" s="17">
        <v>88.5919712412352</v>
      </c>
      <c r="FL11" s="17">
        <v>94.151186513728703</v>
      </c>
      <c r="FM11" s="17">
        <v>195.648892667317</v>
      </c>
      <c r="FN11" s="17">
        <v>62.557186271678802</v>
      </c>
      <c r="FO11" s="17">
        <v>55.500156005710103</v>
      </c>
      <c r="FP11" s="17">
        <v>2.4494714429046199E-2</v>
      </c>
      <c r="FQ11" s="17">
        <v>128.57997210634301</v>
      </c>
      <c r="FR11" s="17">
        <v>7210.94013689854</v>
      </c>
      <c r="FS11" s="17">
        <v>5467.8804942937804</v>
      </c>
      <c r="FT11" s="17">
        <v>1743.05964260476</v>
      </c>
      <c r="FU11" s="17">
        <v>7.4704757526524297</v>
      </c>
      <c r="FV11" s="17">
        <v>4.7507966579914802</v>
      </c>
      <c r="FW11" s="17">
        <v>1902.8296283356699</v>
      </c>
      <c r="FX11" s="17">
        <v>230.68016746870799</v>
      </c>
      <c r="FY11" s="17">
        <v>443.528538953245</v>
      </c>
      <c r="FZ11" s="17">
        <v>51.772659171062102</v>
      </c>
      <c r="GA11" s="17">
        <v>49.890783434889201</v>
      </c>
      <c r="GB11" s="17">
        <v>1111.5320890471</v>
      </c>
      <c r="GC11" s="17">
        <v>0.53818537251387499</v>
      </c>
      <c r="GD11" s="17">
        <v>315.22896105961098</v>
      </c>
      <c r="GE11" s="17">
        <v>196.40386034160599</v>
      </c>
      <c r="GF11" s="17">
        <v>804.25992886398001</v>
      </c>
      <c r="GG11" s="17">
        <v>16.668110399932299</v>
      </c>
      <c r="GH11" s="17">
        <v>0</v>
      </c>
      <c r="GI11" s="17">
        <v>16897.591283715599</v>
      </c>
      <c r="GJ11" s="17">
        <v>1199.65293943094</v>
      </c>
      <c r="GK11" s="17">
        <v>1422.5132011809001</v>
      </c>
      <c r="GL11" s="17">
        <v>11.5982579486886</v>
      </c>
      <c r="GM11" s="17">
        <v>962.85332452161799</v>
      </c>
      <c r="GN11" s="17">
        <v>3327.4531098933799</v>
      </c>
      <c r="GO11" s="17">
        <v>368.65723720615</v>
      </c>
      <c r="GP11" s="17">
        <v>1.55670896235823E-2</v>
      </c>
      <c r="GQ11" s="17">
        <v>6.1824989090428301E-2</v>
      </c>
      <c r="GR11" s="17">
        <v>199.15892389684601</v>
      </c>
      <c r="GS11" s="17">
        <v>22570.654173779301</v>
      </c>
      <c r="GT11" s="17">
        <v>300.38870363350998</v>
      </c>
      <c r="GU11" s="17">
        <v>801.41389650577901</v>
      </c>
      <c r="GW11" s="26">
        <f t="shared" si="0"/>
        <v>1.0594705175530825</v>
      </c>
      <c r="GX11" s="25">
        <f t="shared" si="1"/>
        <v>0</v>
      </c>
      <c r="GY11" s="40">
        <f t="shared" si="2"/>
        <v>-1.4631424516877852E-4</v>
      </c>
      <c r="GZ11" s="40">
        <f t="shared" si="3"/>
        <v>-1.0347406110159922E-4</v>
      </c>
      <c r="HA11" s="40">
        <f t="shared" si="4"/>
        <v>-1.5038603534496352E-4</v>
      </c>
      <c r="HB11" s="40">
        <f t="shared" si="5"/>
        <v>-3.1373232845360676E-4</v>
      </c>
      <c r="HC11" s="40">
        <f t="shared" si="6"/>
        <v>-3.2043008639975277E-4</v>
      </c>
      <c r="HD11" s="40">
        <f t="shared" si="7"/>
        <v>-1.976042351173521E-5</v>
      </c>
      <c r="HE11" s="40">
        <f t="shared" si="8"/>
        <v>-1.5497074007669889E-4</v>
      </c>
      <c r="HF11" s="69">
        <f t="shared" si="9"/>
        <v>1.1070495737331776E-6</v>
      </c>
      <c r="HG11" s="69">
        <f t="shared" si="10"/>
        <v>-9.0071758337709904E-6</v>
      </c>
      <c r="HH11" s="69">
        <f t="shared" si="11"/>
        <v>-2.6026176778578097E-6</v>
      </c>
      <c r="HI11" s="69">
        <f t="shared" si="12"/>
        <v>3.4141614455015064E-7</v>
      </c>
      <c r="HJ11" s="69">
        <f t="shared" si="13"/>
        <v>-6.017000475775874E-6</v>
      </c>
      <c r="HK11" s="69">
        <f t="shared" si="14"/>
        <v>-2.2667188935661668E-3</v>
      </c>
      <c r="HL11" s="69">
        <f t="shared" si="15"/>
        <v>-8.1642683506565595E-6</v>
      </c>
      <c r="HM11" s="69">
        <f t="shared" si="16"/>
        <v>-4.4818602195905226E-5</v>
      </c>
      <c r="HN11" s="69">
        <f t="shared" si="17"/>
        <v>-6.5313059611440705E-6</v>
      </c>
      <c r="HO11" s="69">
        <f t="shared" si="18"/>
        <v>3.1443152702320269E-7</v>
      </c>
      <c r="HP11" s="69">
        <f t="shared" si="19"/>
        <v>1.8803540390105398E-5</v>
      </c>
      <c r="HQ11" s="69">
        <f t="shared" si="20"/>
        <v>-2.901434113429072E-4</v>
      </c>
      <c r="HR11" s="69">
        <f t="shared" si="21"/>
        <v>-2.433086642644693E-6</v>
      </c>
      <c r="HS11" s="69">
        <f t="shared" si="22"/>
        <v>-7.057057874505665E-5</v>
      </c>
      <c r="HT11" s="69">
        <f t="shared" si="23"/>
        <v>-4.9895762468472888E-6</v>
      </c>
      <c r="HU11" s="69">
        <f t="shared" si="24"/>
        <v>-1.736687320075185E-6</v>
      </c>
      <c r="HV11" s="69">
        <f t="shared" si="25"/>
        <v>-2.9571335865882326E-5</v>
      </c>
      <c r="HW11" s="69">
        <f t="shared" si="26"/>
        <v>-1.8133095600978073E-6</v>
      </c>
      <c r="HX11" s="40">
        <f t="shared" si="27"/>
        <v>-9.6138361657155771E-4</v>
      </c>
      <c r="HY11" s="40">
        <f t="shared" si="28"/>
        <v>-1.7643777499043971E-4</v>
      </c>
      <c r="HZ11" s="40">
        <f t="shared" si="29"/>
        <v>-1.148501128619011E-5</v>
      </c>
      <c r="IA11" s="40">
        <f t="shared" si="30"/>
        <v>-3.3107183933835983E-5</v>
      </c>
      <c r="IB11" s="40">
        <f t="shared" si="31"/>
        <v>0</v>
      </c>
      <c r="IC11" s="40">
        <f t="shared" si="32"/>
        <v>-2.3413268751850986E-4</v>
      </c>
      <c r="ID11" s="40">
        <f t="shared" si="33"/>
        <v>9.4267849503408773E-6</v>
      </c>
      <c r="IE11" s="40">
        <f t="shared" si="34"/>
        <v>-1.6918243080542501E-4</v>
      </c>
      <c r="IF11" s="40">
        <f t="shared" si="35"/>
        <v>-5.8598882772962076E-6</v>
      </c>
      <c r="IG11" s="40">
        <f t="shared" si="36"/>
        <v>3.5120719925719477E-3</v>
      </c>
      <c r="IH11" s="40">
        <f t="shared" si="37"/>
        <v>4.0685175166969213E-2</v>
      </c>
      <c r="II11" s="40">
        <f t="shared" si="38"/>
        <v>-1.6871699422257381E-4</v>
      </c>
      <c r="IJ11" s="40">
        <f t="shared" si="39"/>
        <v>-5.6569372701889983E-6</v>
      </c>
      <c r="IK11" s="40">
        <f t="shared" si="40"/>
        <v>-7.8411705400527863E-4</v>
      </c>
      <c r="IL11" s="40">
        <f t="shared" si="41"/>
        <v>0</v>
      </c>
      <c r="IM11" s="40">
        <f t="shared" si="42"/>
        <v>5.7572802916664486E-6</v>
      </c>
      <c r="IN11" s="40">
        <f t="shared" si="43"/>
        <v>-4.4905761307006931E-4</v>
      </c>
      <c r="IO11" s="40">
        <f t="shared" si="44"/>
        <v>-1.7645890331443626E-7</v>
      </c>
      <c r="IP11" s="40">
        <f t="shared" si="45"/>
        <v>-7.2275577327109593E-6</v>
      </c>
      <c r="IQ11" s="40">
        <f t="shared" si="46"/>
        <v>-6.9172749030570764E-6</v>
      </c>
      <c r="IR11" s="40">
        <f t="shared" si="47"/>
        <v>-4.251228452026616E-4</v>
      </c>
      <c r="IS11" s="40">
        <f t="shared" si="48"/>
        <v>-5.6229479776113125E-5</v>
      </c>
      <c r="IT11" s="40">
        <f t="shared" si="49"/>
        <v>0</v>
      </c>
      <c r="IU11" s="40">
        <f t="shared" si="50"/>
        <v>0</v>
      </c>
      <c r="IV11" s="40">
        <f t="shared" si="51"/>
        <v>0</v>
      </c>
      <c r="IW11" s="40">
        <f t="shared" si="52"/>
        <v>-5.4475867494277858E-5</v>
      </c>
      <c r="IX11" s="40">
        <f t="shared" si="53"/>
        <v>-6.5442199229988452E-5</v>
      </c>
      <c r="IY11" s="40">
        <f t="shared" si="54"/>
        <v>1.1899948221472157E-6</v>
      </c>
      <c r="IZ11" s="40">
        <f t="shared" si="55"/>
        <v>0</v>
      </c>
      <c r="JA11" s="40">
        <f t="shared" si="56"/>
        <v>-2.1676527617374032E-4</v>
      </c>
      <c r="JB11" s="40">
        <f t="shared" si="57"/>
        <v>0</v>
      </c>
      <c r="JC11" s="40">
        <f t="shared" si="58"/>
        <v>-1.1831343687402677E-5</v>
      </c>
      <c r="JD11" s="40">
        <f t="shared" si="59"/>
        <v>-5.855868800544901E-6</v>
      </c>
      <c r="JE11" s="40">
        <f t="shared" si="60"/>
        <v>0</v>
      </c>
      <c r="JF11" s="40">
        <f t="shared" si="61"/>
        <v>-2.4379021257226643E-6</v>
      </c>
      <c r="JG11" s="40">
        <f t="shared" si="62"/>
        <v>-2.7284757035862936E-6</v>
      </c>
      <c r="JH11" s="40">
        <f t="shared" si="63"/>
        <v>-4.4289478336936177E-4</v>
      </c>
      <c r="JI11" s="40">
        <f t="shared" si="64"/>
        <v>-2.4833599220258202E-5</v>
      </c>
      <c r="JJ11" s="40">
        <f t="shared" si="65"/>
        <v>-3.8279415826515891E-6</v>
      </c>
      <c r="JK11" s="40">
        <f t="shared" si="66"/>
        <v>-7.7666641755382239E-7</v>
      </c>
      <c r="JL11" s="40">
        <f t="shared" si="67"/>
        <v>5.9594540996819356E-5</v>
      </c>
    </row>
    <row r="12" spans="1:272" x14ac:dyDescent="0.25">
      <c r="A12" s="17" t="s">
        <v>182</v>
      </c>
      <c r="B12" s="15">
        <v>23362.0799985134</v>
      </c>
      <c r="C12" s="15">
        <v>5331.4719576112502</v>
      </c>
      <c r="D12" s="15">
        <v>24041.320931611899</v>
      </c>
      <c r="E12" s="15">
        <v>12367.230619714999</v>
      </c>
      <c r="F12" s="15">
        <v>10311.5932605365</v>
      </c>
      <c r="G12" s="15">
        <v>13187.241802955999</v>
      </c>
      <c r="H12" s="15">
        <v>27726.799050574002</v>
      </c>
      <c r="I12" s="17">
        <v>291.30120865068102</v>
      </c>
      <c r="J12" s="17">
        <v>64.660957867895902</v>
      </c>
      <c r="K12" s="17">
        <v>6.805620169</v>
      </c>
      <c r="L12" s="17">
        <v>0.66545245731876301</v>
      </c>
      <c r="M12" s="17">
        <v>69.199399138332097</v>
      </c>
      <c r="N12" s="17">
        <v>7.1721107757823796E-2</v>
      </c>
      <c r="O12" s="17">
        <v>0.29558781878000001</v>
      </c>
      <c r="P12" s="17">
        <v>8.6065079980439996E-2</v>
      </c>
      <c r="Q12" s="17">
        <v>0.68100017995999995</v>
      </c>
      <c r="R12" s="17">
        <v>0.47646556039999999</v>
      </c>
      <c r="S12" s="17">
        <v>1.7842727</v>
      </c>
      <c r="T12" s="17">
        <v>0.25841634587833601</v>
      </c>
      <c r="U12" s="17">
        <v>1.10118936299999</v>
      </c>
      <c r="V12" s="17">
        <v>6.6712277225999896</v>
      </c>
      <c r="W12" s="17">
        <v>0.51395273249999995</v>
      </c>
      <c r="X12" s="17">
        <v>1.8499999999999999E-2</v>
      </c>
      <c r="Y12" s="17">
        <v>3.0972006499999901E-3</v>
      </c>
      <c r="Z12" s="17">
        <v>0.340519089674999</v>
      </c>
      <c r="AA12" s="17">
        <v>218.23397989007901</v>
      </c>
      <c r="AB12" s="17">
        <v>438.69088589999899</v>
      </c>
      <c r="AD12" s="17">
        <v>8.4336785662576894E-2</v>
      </c>
      <c r="AE12" s="17">
        <v>2.5999999999999999E-3</v>
      </c>
      <c r="AF12" s="17">
        <v>2.1538625085871899</v>
      </c>
      <c r="AG12" s="17">
        <v>2.4838860550000001</v>
      </c>
      <c r="AH12" s="17">
        <v>13.0537585660269</v>
      </c>
      <c r="AI12" s="17">
        <v>30.330719254645</v>
      </c>
      <c r="AJ12" s="17">
        <v>4974.4330334589004</v>
      </c>
      <c r="AK12" s="17">
        <v>4.3385667973126898</v>
      </c>
      <c r="AL12" s="17">
        <v>2.0546839360527298</v>
      </c>
      <c r="AM12" s="17">
        <v>61.527174823400003</v>
      </c>
      <c r="AN12" s="17">
        <v>0.82723335890000005</v>
      </c>
      <c r="AP12" s="17">
        <v>0.1325385</v>
      </c>
      <c r="AQ12" s="17">
        <v>159.00719620694599</v>
      </c>
      <c r="AR12" s="17">
        <v>0.14449999999999999</v>
      </c>
      <c r="AS12" s="17">
        <v>3.0713769529199899</v>
      </c>
      <c r="AT12" s="17">
        <v>7.8308381967390002</v>
      </c>
      <c r="AU12" s="17">
        <v>75.6046071168889</v>
      </c>
      <c r="AV12" s="17">
        <v>9.2993079659532907E-2</v>
      </c>
      <c r="AW12" s="17">
        <v>0</v>
      </c>
      <c r="AX12" s="17">
        <v>9.9999999999999995E-7</v>
      </c>
      <c r="AZ12" s="17">
        <v>2.6080484569999998E-5</v>
      </c>
      <c r="BA12" s="17">
        <v>7.6314978972929896E-4</v>
      </c>
      <c r="BB12" s="17">
        <v>6.6832086019520003E-4</v>
      </c>
      <c r="BD12" s="17">
        <v>0.68808076409457497</v>
      </c>
      <c r="BE12" s="17">
        <v>9.8663000000000001E-2</v>
      </c>
      <c r="BF12" s="17">
        <v>18.073180000000001</v>
      </c>
      <c r="BG12" s="17">
        <v>1.4598602214999901</v>
      </c>
      <c r="BI12" s="17">
        <v>23.737303180000001</v>
      </c>
      <c r="BJ12" s="17">
        <v>23.025175170000001</v>
      </c>
      <c r="BK12" s="17">
        <v>16.349371069972001</v>
      </c>
      <c r="BL12" s="17">
        <v>837.22782692525004</v>
      </c>
      <c r="BM12" s="17">
        <v>4.7057680028899904</v>
      </c>
      <c r="BN12" s="17">
        <v>691.36045606499999</v>
      </c>
      <c r="BO12" s="17">
        <v>2.0303211643200002E-3</v>
      </c>
      <c r="BQ12" s="17" t="s">
        <v>182</v>
      </c>
      <c r="BR12" s="17">
        <v>28.6951128957175</v>
      </c>
      <c r="BS12" s="17">
        <v>674.53462399560203</v>
      </c>
      <c r="BT12" s="17">
        <v>9.8662831203117904E-2</v>
      </c>
      <c r="BU12" s="17">
        <v>64.659991586495494</v>
      </c>
      <c r="BV12" s="17">
        <v>18.073043470738501</v>
      </c>
      <c r="BW12" s="17">
        <v>6.8056521420548401</v>
      </c>
      <c r="BX12" s="17">
        <v>291.30038139458497</v>
      </c>
      <c r="BY12" s="17">
        <v>291.30038139458497</v>
      </c>
      <c r="BZ12" s="17">
        <v>52.074531300672099</v>
      </c>
      <c r="CA12" s="17">
        <v>2125.8179060820798</v>
      </c>
      <c r="CB12" s="17">
        <v>0.27279109726269701</v>
      </c>
      <c r="CC12" s="17">
        <v>0.39255267301798402</v>
      </c>
      <c r="CD12" s="17">
        <v>69.198726899331305</v>
      </c>
      <c r="CE12" s="17">
        <v>2.0300739920222702E-3</v>
      </c>
      <c r="CF12" s="17">
        <v>2.2950686292460099E-2</v>
      </c>
      <c r="CG12" s="17">
        <v>4.8769749918696099E-2</v>
      </c>
      <c r="CH12" s="17">
        <v>3.0972159099852798E-3</v>
      </c>
      <c r="CI12" s="17">
        <v>0.29555879535789897</v>
      </c>
      <c r="CJ12" s="17">
        <v>2.0654232186709399E-2</v>
      </c>
      <c r="CK12" s="17">
        <v>6.5405496421347201E-2</v>
      </c>
      <c r="CL12" s="17">
        <v>0.68099919088198002</v>
      </c>
      <c r="CM12" s="17">
        <v>1.4598616495152501</v>
      </c>
      <c r="CN12" s="17">
        <v>28426.8702249659</v>
      </c>
      <c r="CO12" s="17">
        <v>0.47647208786603101</v>
      </c>
      <c r="CP12" s="17">
        <v>0</v>
      </c>
      <c r="CQ12" s="17">
        <v>7.4922204646960699E-2</v>
      </c>
      <c r="CR12" s="17">
        <v>0.18343020667585999</v>
      </c>
      <c r="CS12" s="17">
        <v>1.7842611023931201</v>
      </c>
      <c r="CT12" s="17">
        <v>1.1011993122685499</v>
      </c>
      <c r="CU12" s="17">
        <v>30.330621522401302</v>
      </c>
      <c r="CV12" s="17">
        <v>6.6711978504156804</v>
      </c>
      <c r="CW12" s="17">
        <v>3.0713766330461798</v>
      </c>
      <c r="CX12" s="17">
        <v>61.5274094070489</v>
      </c>
      <c r="CY12" s="17">
        <v>7.8308560102797404</v>
      </c>
      <c r="CZ12" s="17">
        <v>23355.242724608699</v>
      </c>
      <c r="DA12" s="17">
        <v>0.51393780647799503</v>
      </c>
      <c r="DB12" s="17">
        <v>1.8502155921890199E-2</v>
      </c>
      <c r="DC12" s="17">
        <v>0.71213043590888503</v>
      </c>
      <c r="DD12" s="17">
        <v>17.757045055859599</v>
      </c>
      <c r="DE12" s="17">
        <v>1.1307396109944401</v>
      </c>
      <c r="DF12" s="17">
        <v>2.62716996533232E-2</v>
      </c>
      <c r="DG12" s="17">
        <v>4.0432275759630301</v>
      </c>
      <c r="DH12" s="17">
        <v>6.7924231386100695E-2</v>
      </c>
      <c r="DI12" s="17">
        <v>500.60230627740401</v>
      </c>
      <c r="DJ12" s="17">
        <v>405.1189737066</v>
      </c>
      <c r="DK12" s="17">
        <v>97.235655600489096</v>
      </c>
      <c r="DL12" s="17">
        <v>16.3492964242749</v>
      </c>
      <c r="DM12" s="17">
        <v>294.55703289923298</v>
      </c>
      <c r="DN12" s="17">
        <v>0.34051528116999003</v>
      </c>
      <c r="DO12" s="17">
        <v>17.3112778312464</v>
      </c>
      <c r="DP12" s="17">
        <v>218.226891747309</v>
      </c>
      <c r="DQ12" s="17">
        <v>218.226891747309</v>
      </c>
      <c r="DR12" s="17">
        <v>1.89515902208265</v>
      </c>
      <c r="DS12" s="17">
        <v>0</v>
      </c>
      <c r="DT12" s="17">
        <v>438.64551793125901</v>
      </c>
      <c r="DU12" s="17">
        <v>0</v>
      </c>
      <c r="DV12" s="17">
        <v>837.21817167697304</v>
      </c>
      <c r="DW12" s="17">
        <v>2.43651352616365E-2</v>
      </c>
      <c r="DX12" s="17">
        <v>5.4114872170987302E-2</v>
      </c>
      <c r="DY12" s="17">
        <v>0</v>
      </c>
      <c r="DZ12" s="17">
        <v>2.5996540948097502E-3</v>
      </c>
      <c r="EA12" s="17">
        <v>152.357866613147</v>
      </c>
      <c r="EB12" s="17">
        <v>45.690393052632203</v>
      </c>
      <c r="EC12" s="17">
        <v>0.38187020234515201</v>
      </c>
      <c r="ED12" s="17">
        <v>1427.21324452048</v>
      </c>
      <c r="EE12" s="17">
        <v>268.73846774701002</v>
      </c>
      <c r="EF12" s="17">
        <v>0.55994389367654795</v>
      </c>
      <c r="EG12" s="17">
        <v>1.59368533440246</v>
      </c>
      <c r="EH12" s="17">
        <v>2.4838793074744401</v>
      </c>
      <c r="EI12" s="17">
        <v>4.3075811278787599</v>
      </c>
      <c r="EJ12" s="17">
        <v>8.7456418511844891</v>
      </c>
      <c r="EK12" s="17">
        <v>4983.7940401358701</v>
      </c>
      <c r="EL12" s="17">
        <v>4.70576017248829</v>
      </c>
      <c r="EM12" s="17">
        <v>5.7719933474272699E-2</v>
      </c>
      <c r="EN12" s="17">
        <v>4.8377887326411102</v>
      </c>
      <c r="EO12" s="17">
        <v>5330.5866830310197</v>
      </c>
      <c r="EP12" s="17">
        <v>0</v>
      </c>
      <c r="EQ12" s="17">
        <v>0.84225976908789502</v>
      </c>
      <c r="ER12" s="17">
        <v>1.2120323996660001</v>
      </c>
      <c r="ES12" s="17">
        <v>31118.921748820601</v>
      </c>
      <c r="ET12" s="17">
        <v>21633.197990807599</v>
      </c>
      <c r="EU12" s="17">
        <v>2403.6856918712801</v>
      </c>
      <c r="EV12" s="17">
        <v>24036.883682678799</v>
      </c>
      <c r="EW12" s="17">
        <v>0.52838396209871696</v>
      </c>
      <c r="EX12" s="17">
        <v>696.597920051144</v>
      </c>
      <c r="EY12" s="17">
        <v>16.570945904623802</v>
      </c>
      <c r="EZ12" s="17">
        <v>9.29822452268073E-2</v>
      </c>
      <c r="FA12" s="17">
        <v>0</v>
      </c>
      <c r="FB12" s="5">
        <v>1.0001971372983401E-6</v>
      </c>
      <c r="FC12" s="17">
        <v>0</v>
      </c>
      <c r="FD12" s="5">
        <v>2.6080406040443701E-5</v>
      </c>
      <c r="FE12" s="17">
        <v>7.6304621050321498E-4</v>
      </c>
      <c r="FF12" s="17">
        <v>6.6834384329616603E-4</v>
      </c>
      <c r="FG12" s="17">
        <v>0</v>
      </c>
      <c r="FH12" s="17">
        <v>0.68808119828375902</v>
      </c>
      <c r="FI12" s="17">
        <v>85.523161719445199</v>
      </c>
      <c r="FJ12" s="17">
        <v>10530.6643845978</v>
      </c>
      <c r="FK12" s="17">
        <v>194.71646239595501</v>
      </c>
      <c r="FL12" s="17">
        <v>179.99322558504599</v>
      </c>
      <c r="FM12" s="17">
        <v>260.88259155051003</v>
      </c>
      <c r="FN12" s="17">
        <v>71.143362812565201</v>
      </c>
      <c r="FO12" s="17">
        <v>115.18924524754</v>
      </c>
      <c r="FP12" s="17">
        <v>5.8577964874395897E-3</v>
      </c>
      <c r="FQ12" s="17">
        <v>162.157302959834</v>
      </c>
      <c r="FR12" s="17">
        <v>12363.9773715748</v>
      </c>
      <c r="FS12" s="17">
        <v>10308.621657844</v>
      </c>
      <c r="FT12" s="17">
        <v>2055.3557137307298</v>
      </c>
      <c r="FU12" s="17">
        <v>8.3063740503315096</v>
      </c>
      <c r="FV12" s="17">
        <v>2.9583671527965101</v>
      </c>
      <c r="FW12" s="17">
        <v>4308.2125829752904</v>
      </c>
      <c r="FX12" s="17">
        <v>486.00069650344801</v>
      </c>
      <c r="FY12" s="17">
        <v>663.67627805133395</v>
      </c>
      <c r="FZ12" s="17">
        <v>47.118913043425401</v>
      </c>
      <c r="GA12" s="17">
        <v>74.170944135909394</v>
      </c>
      <c r="GB12" s="17">
        <v>1662.6418260028499</v>
      </c>
      <c r="GC12" s="17">
        <v>0.826564835021524</v>
      </c>
      <c r="GD12" s="17">
        <v>349.487876510668</v>
      </c>
      <c r="GE12" s="17">
        <v>311.53366755602099</v>
      </c>
      <c r="GF12" s="17">
        <v>1605.2089964995</v>
      </c>
      <c r="GG12" s="17">
        <v>69.187659602272603</v>
      </c>
      <c r="GH12" s="17">
        <v>0</v>
      </c>
      <c r="GI12" s="17">
        <v>13186.5309059048</v>
      </c>
      <c r="GJ12" s="17">
        <v>1597.52202193417</v>
      </c>
      <c r="GK12" s="17">
        <v>691.35722020445098</v>
      </c>
      <c r="GL12" s="17">
        <v>26.6403683073721</v>
      </c>
      <c r="GM12" s="17">
        <v>2507.9272950384002</v>
      </c>
      <c r="GN12" s="17">
        <v>1861.9111233896999</v>
      </c>
      <c r="GO12" s="17">
        <v>159.00685769305699</v>
      </c>
      <c r="GP12" s="17">
        <v>0.13246253242831299</v>
      </c>
      <c r="GQ12" s="17">
        <v>0.144499076836587</v>
      </c>
      <c r="GR12" s="17">
        <v>211.290713091583</v>
      </c>
      <c r="GS12" s="17">
        <v>27711.790702089798</v>
      </c>
      <c r="GT12" s="17">
        <v>75.604497824943707</v>
      </c>
      <c r="GU12" s="17">
        <v>1000.47000816711</v>
      </c>
      <c r="GW12" s="26">
        <f t="shared" si="0"/>
        <v>1.1229487867947077</v>
      </c>
      <c r="GX12" s="25">
        <f t="shared" si="1"/>
        <v>0</v>
      </c>
      <c r="GY12" s="40">
        <f t="shared" si="2"/>
        <v>-2.9266546065829445E-4</v>
      </c>
      <c r="GZ12" s="40">
        <f t="shared" si="3"/>
        <v>-1.6604693549343699E-4</v>
      </c>
      <c r="HA12" s="40">
        <f t="shared" si="4"/>
        <v>-1.8456760116143935E-4</v>
      </c>
      <c r="HB12" s="40">
        <f t="shared" si="5"/>
        <v>-2.630538913872436E-4</v>
      </c>
      <c r="HC12" s="40">
        <f t="shared" si="6"/>
        <v>-2.8818075125911158E-4</v>
      </c>
      <c r="HD12" s="40">
        <f t="shared" si="7"/>
        <v>-5.3907940858457919E-5</v>
      </c>
      <c r="HE12" s="40">
        <f t="shared" si="8"/>
        <v>-5.4129394658316134E-4</v>
      </c>
      <c r="HF12" s="69">
        <f t="shared" si="9"/>
        <v>-2.8398649627196259E-6</v>
      </c>
      <c r="HG12" s="69">
        <f t="shared" si="10"/>
        <v>-1.4943815128487798E-5</v>
      </c>
      <c r="HH12" s="69">
        <f t="shared" si="11"/>
        <v>4.6980369233343408E-6</v>
      </c>
      <c r="HI12" s="69">
        <f t="shared" si="12"/>
        <v>-1.6332802875189517E-4</v>
      </c>
      <c r="HJ12" s="69">
        <f t="shared" si="13"/>
        <v>-9.7145207785467044E-6</v>
      </c>
      <c r="HK12" s="69">
        <f t="shared" si="14"/>
        <v>-9.3633058466052457E-6</v>
      </c>
      <c r="HL12" s="69">
        <f t="shared" si="15"/>
        <v>-9.8188830043227323E-5</v>
      </c>
      <c r="HM12" s="69">
        <f t="shared" si="16"/>
        <v>-6.2178207289238346E-5</v>
      </c>
      <c r="HN12" s="69">
        <f t="shared" si="17"/>
        <v>-1.4523902475161467E-6</v>
      </c>
      <c r="HO12" s="69">
        <f t="shared" si="18"/>
        <v>1.3699764628414259E-5</v>
      </c>
      <c r="HP12" s="69">
        <f t="shared" si="19"/>
        <v>-6.4999071498235818E-6</v>
      </c>
      <c r="HQ12" s="69">
        <f t="shared" si="20"/>
        <v>-2.4740909983066216E-4</v>
      </c>
      <c r="HR12" s="69">
        <f t="shared" si="21"/>
        <v>9.0350205824733553E-6</v>
      </c>
      <c r="HS12" s="69">
        <f t="shared" si="22"/>
        <v>-4.4777641464822107E-6</v>
      </c>
      <c r="HT12" s="69">
        <f t="shared" si="23"/>
        <v>-2.904162398810498E-5</v>
      </c>
      <c r="HU12" s="69">
        <f t="shared" si="24"/>
        <v>1.165363183891788E-4</v>
      </c>
      <c r="HV12" s="69">
        <f t="shared" si="25"/>
        <v>4.9270250830271602E-6</v>
      </c>
      <c r="HW12" s="69">
        <f t="shared" si="26"/>
        <v>-1.1184409698170114E-5</v>
      </c>
      <c r="HX12" s="40">
        <f t="shared" si="27"/>
        <v>-3.2479555995752712E-5</v>
      </c>
      <c r="HY12" s="40">
        <f t="shared" si="28"/>
        <v>-1.0341671139783619E-4</v>
      </c>
      <c r="HZ12" s="40">
        <f t="shared" si="29"/>
        <v>0</v>
      </c>
      <c r="IA12" s="40">
        <f t="shared" si="30"/>
        <v>1.2073705186842347E-5</v>
      </c>
      <c r="IB12" s="40">
        <f t="shared" si="31"/>
        <v>-1.3304045778834558E-4</v>
      </c>
      <c r="IC12" s="40">
        <f t="shared" si="32"/>
        <v>-1.0830798495823394E-4</v>
      </c>
      <c r="ID12" s="40">
        <f t="shared" si="33"/>
        <v>-2.716519764055392E-6</v>
      </c>
      <c r="IE12" s="40">
        <f t="shared" si="34"/>
        <v>-4.1029329670934509E-5</v>
      </c>
      <c r="IF12" s="40">
        <f t="shared" si="35"/>
        <v>-3.2222197857649943E-6</v>
      </c>
      <c r="IG12" s="40">
        <f t="shared" si="36"/>
        <v>1.8818238408288906E-3</v>
      </c>
      <c r="IH12" s="40">
        <f t="shared" si="37"/>
        <v>0.11506609409301678</v>
      </c>
      <c r="II12" s="40">
        <f t="shared" si="38"/>
        <v>-1.9067034688914221E-4</v>
      </c>
      <c r="IJ12" s="40">
        <f t="shared" si="39"/>
        <v>3.8126835755156569E-6</v>
      </c>
      <c r="IK12" s="40">
        <f t="shared" si="40"/>
        <v>-8.0814424525263917E-4</v>
      </c>
      <c r="IL12" s="40">
        <f t="shared" si="41"/>
        <v>0</v>
      </c>
      <c r="IM12" s="40">
        <f t="shared" si="42"/>
        <v>-5.7317361888819781E-4</v>
      </c>
      <c r="IN12" s="40">
        <f t="shared" si="43"/>
        <v>-2.128921816624744E-6</v>
      </c>
      <c r="IO12" s="40">
        <f t="shared" si="44"/>
        <v>-6.3886741383485679E-6</v>
      </c>
      <c r="IP12" s="40">
        <f t="shared" si="45"/>
        <v>-1.0414671172228568E-7</v>
      </c>
      <c r="IQ12" s="40">
        <f t="shared" si="46"/>
        <v>2.2747936163055489E-6</v>
      </c>
      <c r="IR12" s="40">
        <f t="shared" si="47"/>
        <v>-1.4455725565046454E-6</v>
      </c>
      <c r="IS12" s="40">
        <f t="shared" si="48"/>
        <v>-1.1650794623937288E-4</v>
      </c>
      <c r="IT12" s="40">
        <f t="shared" si="49"/>
        <v>0</v>
      </c>
      <c r="IU12" s="40">
        <f t="shared" si="50"/>
        <v>1.9713729834015042E-4</v>
      </c>
      <c r="IV12" s="40">
        <f t="shared" si="51"/>
        <v>0</v>
      </c>
      <c r="IW12" s="40">
        <f t="shared" si="52"/>
        <v>-3.0110466731230856E-6</v>
      </c>
      <c r="IX12" s="40">
        <f t="shared" si="53"/>
        <v>-1.3572594460219511E-4</v>
      </c>
      <c r="IY12" s="40">
        <f t="shared" si="54"/>
        <v>3.4389321559236749E-5</v>
      </c>
      <c r="IZ12" s="40">
        <f t="shared" si="55"/>
        <v>0</v>
      </c>
      <c r="JA12" s="40">
        <f t="shared" si="56"/>
        <v>6.3101485567940785E-7</v>
      </c>
      <c r="JB12" s="40">
        <f t="shared" si="57"/>
        <v>-1.7108427890578139E-6</v>
      </c>
      <c r="JC12" s="40">
        <f t="shared" si="58"/>
        <v>-7.5542467623226048E-6</v>
      </c>
      <c r="JD12" s="40">
        <f t="shared" si="59"/>
        <v>9.7818629414652024E-7</v>
      </c>
      <c r="JE12" s="40">
        <f t="shared" si="60"/>
        <v>0</v>
      </c>
      <c r="JF12" s="40">
        <f t="shared" si="61"/>
        <v>1.4925775311152467E-6</v>
      </c>
      <c r="JG12" s="40">
        <f t="shared" si="62"/>
        <v>1.4333813422367133E-6</v>
      </c>
      <c r="JH12" s="40">
        <f t="shared" si="63"/>
        <v>-4.5656616870054106E-6</v>
      </c>
      <c r="JI12" s="40">
        <f t="shared" si="64"/>
        <v>-1.1532402491277228E-5</v>
      </c>
      <c r="JJ12" s="40">
        <f t="shared" si="65"/>
        <v>-1.6640007955285262E-6</v>
      </c>
      <c r="JK12" s="40">
        <f t="shared" si="66"/>
        <v>-4.6804246910926544E-6</v>
      </c>
      <c r="JL12" s="40">
        <f t="shared" si="67"/>
        <v>-1.217404921318351E-4</v>
      </c>
    </row>
    <row r="13" spans="1:272" x14ac:dyDescent="0.25">
      <c r="A13" s="17" t="s">
        <v>183</v>
      </c>
      <c r="B13" s="15">
        <v>8498.0410507798006</v>
      </c>
      <c r="C13" s="15">
        <v>1538.13131286014</v>
      </c>
      <c r="D13" s="15">
        <v>4157.3182580100001</v>
      </c>
      <c r="E13" s="15">
        <v>1812.05217688987</v>
      </c>
      <c r="F13" s="15">
        <v>1054.4323778144601</v>
      </c>
      <c r="G13" s="15">
        <v>1931.88461912036</v>
      </c>
      <c r="H13" s="15">
        <v>1778.2125797403</v>
      </c>
      <c r="I13" s="17">
        <v>63.610830899897302</v>
      </c>
      <c r="J13" s="17">
        <v>8.5888472459506708</v>
      </c>
      <c r="K13" s="17">
        <v>0.42271889329999901</v>
      </c>
      <c r="L13" s="17">
        <v>0.20161550343355</v>
      </c>
      <c r="M13" s="17">
        <v>9.0708545227923203</v>
      </c>
      <c r="N13" s="17">
        <v>1.89129288E-4</v>
      </c>
      <c r="O13" s="17">
        <v>3.8636041746999902E-2</v>
      </c>
      <c r="P13" s="17">
        <v>2.1109945057999999</v>
      </c>
      <c r="Q13" s="17">
        <v>0.11158247458999999</v>
      </c>
      <c r="R13" s="17">
        <v>7.9224221919999893E-2</v>
      </c>
      <c r="S13" s="17">
        <v>1.88173399999999</v>
      </c>
      <c r="T13" s="17">
        <v>0.72306390563814105</v>
      </c>
      <c r="U13" s="17">
        <v>0.114808497399999</v>
      </c>
      <c r="V13" s="17">
        <v>0.46942339607246403</v>
      </c>
      <c r="W13" s="17">
        <v>4.1197686599999998E-2</v>
      </c>
      <c r="X13" s="5">
        <v>3.72825E-12</v>
      </c>
      <c r="Y13" s="17">
        <v>1.6094388699999999E-4</v>
      </c>
      <c r="Z13" s="17">
        <v>7.2465000000000005E-11</v>
      </c>
      <c r="AA13" s="17">
        <v>55.3703549956427</v>
      </c>
      <c r="AB13" s="17">
        <v>22.534701000724599</v>
      </c>
      <c r="AC13" s="5">
        <v>7.2464999999999997E-10</v>
      </c>
      <c r="AD13" s="17">
        <v>0.37350465677588801</v>
      </c>
      <c r="AF13" s="17">
        <v>0.52702929980208901</v>
      </c>
      <c r="AH13" s="17">
        <v>0.83169436553746501</v>
      </c>
      <c r="AI13" s="17">
        <v>2.0127376300000002</v>
      </c>
      <c r="AJ13" s="17">
        <v>455.76529135999999</v>
      </c>
      <c r="AK13" s="17">
        <v>0.37653382814813002</v>
      </c>
      <c r="AL13" s="17">
        <v>0.39539383170215497</v>
      </c>
      <c r="AM13" s="17">
        <v>0.75382356500000003</v>
      </c>
      <c r="AN13" s="17">
        <v>0.102648067</v>
      </c>
      <c r="AQ13" s="17">
        <v>8.4194449201866703</v>
      </c>
      <c r="AS13" s="17">
        <v>0.19888668800000001</v>
      </c>
      <c r="AT13" s="17">
        <v>0.53411149099999999</v>
      </c>
      <c r="AU13" s="17">
        <v>3.5741498840715602</v>
      </c>
      <c r="AV13" s="17">
        <v>2.7837304193789901E-2</v>
      </c>
      <c r="AZ13" s="17">
        <v>8.8763715799999992E-6</v>
      </c>
      <c r="BA13" s="17">
        <v>1.76920659554999E-4</v>
      </c>
      <c r="BB13" s="17">
        <v>1.7379755074199899E-4</v>
      </c>
      <c r="BD13" s="17">
        <v>0.10392838743532</v>
      </c>
      <c r="BF13" s="5">
        <v>1.4493E-5</v>
      </c>
      <c r="BG13" s="17">
        <v>0.3016810298</v>
      </c>
      <c r="BI13" s="17">
        <v>33.305811999999896</v>
      </c>
      <c r="BJ13" s="17">
        <v>10.492602</v>
      </c>
      <c r="BK13" s="17">
        <v>1.2260133558556701</v>
      </c>
      <c r="BL13" s="17">
        <v>14.219836204115101</v>
      </c>
      <c r="BM13" s="17">
        <v>0.109014534</v>
      </c>
      <c r="BN13" s="17">
        <v>95.735745357000695</v>
      </c>
      <c r="BO13" s="17">
        <v>3.7083889500000002E-4</v>
      </c>
      <c r="BQ13" s="17" t="s">
        <v>183</v>
      </c>
      <c r="BR13" s="17">
        <v>2.1921720414272698</v>
      </c>
      <c r="BS13" s="17">
        <v>14.1980735860027</v>
      </c>
      <c r="BT13" s="17">
        <v>0</v>
      </c>
      <c r="BU13" s="17">
        <v>8.5888675720038705</v>
      </c>
      <c r="BV13" s="5">
        <v>1.4493537492352601E-5</v>
      </c>
      <c r="BW13" s="17">
        <v>0.42271861516669501</v>
      </c>
      <c r="BX13" s="17">
        <v>63.610289574169002</v>
      </c>
      <c r="BY13" s="17">
        <v>63.610289574169002</v>
      </c>
      <c r="BZ13" s="17">
        <v>5.1379498921857198</v>
      </c>
      <c r="CA13" s="17">
        <v>129.08930162853301</v>
      </c>
      <c r="CB13" s="17">
        <v>8.2662563057700505E-2</v>
      </c>
      <c r="CC13" s="17">
        <v>0.11895250225477701</v>
      </c>
      <c r="CD13" s="17">
        <v>9.07085396739269</v>
      </c>
      <c r="CE13" s="17">
        <v>3.7083148983118003E-4</v>
      </c>
      <c r="CF13" s="5">
        <v>6.0523620650693901E-5</v>
      </c>
      <c r="CG13" s="17">
        <v>1.2858775442715599E-4</v>
      </c>
      <c r="CH13" s="17">
        <v>1.6092945512326501E-4</v>
      </c>
      <c r="CI13" s="17">
        <v>3.8635243317271598E-2</v>
      </c>
      <c r="CJ13" s="17">
        <v>0.50664118950379</v>
      </c>
      <c r="CK13" s="17">
        <v>1.60435038265623</v>
      </c>
      <c r="CL13" s="17">
        <v>0.111581378468658</v>
      </c>
      <c r="CM13" s="17">
        <v>0.301683570090444</v>
      </c>
      <c r="CN13" s="17">
        <v>3556.5686121041999</v>
      </c>
      <c r="CO13" s="17">
        <v>7.9225752835278496E-2</v>
      </c>
      <c r="CP13" s="17">
        <v>0</v>
      </c>
      <c r="CQ13" s="17">
        <v>0.20968880725883199</v>
      </c>
      <c r="CR13" s="17">
        <v>0.51338435890106304</v>
      </c>
      <c r="CS13" s="17">
        <v>1.8817378809256</v>
      </c>
      <c r="CT13" s="17">
        <v>0.114809573991593</v>
      </c>
      <c r="CU13" s="17">
        <v>2.0127460372906198</v>
      </c>
      <c r="CV13" s="17">
        <v>0.46941818923050599</v>
      </c>
      <c r="CW13" s="17">
        <v>0.198892494667569</v>
      </c>
      <c r="CX13" s="17">
        <v>0.75382723312091604</v>
      </c>
      <c r="CY13" s="17">
        <v>0.53411126520500396</v>
      </c>
      <c r="CZ13" s="17">
        <v>8497.9137452034702</v>
      </c>
      <c r="DA13" s="17">
        <v>4.1199295104958102E-2</v>
      </c>
      <c r="DB13" s="5">
        <v>3.7281129813654101E-12</v>
      </c>
      <c r="DC13" s="17">
        <v>22.285857123960401</v>
      </c>
      <c r="DD13" s="17">
        <v>8.0467009485386107</v>
      </c>
      <c r="DE13" s="17">
        <v>0.51240558430750105</v>
      </c>
      <c r="DF13" s="17">
        <v>1.1905220214179E-2</v>
      </c>
      <c r="DG13" s="17">
        <v>1.8322234935542301</v>
      </c>
      <c r="DH13" s="17">
        <v>3.0780111553872599E-2</v>
      </c>
      <c r="DI13" s="17">
        <v>34.358449300844804</v>
      </c>
      <c r="DJ13" s="17">
        <v>42.596766472885598</v>
      </c>
      <c r="DK13" s="17">
        <v>8.2896949342566106</v>
      </c>
      <c r="DL13" s="17">
        <v>1.22601485931832</v>
      </c>
      <c r="DM13" s="17">
        <v>29.858358483625601</v>
      </c>
      <c r="DN13" s="5">
        <v>7.2456847844705995E-11</v>
      </c>
      <c r="DO13" s="17">
        <v>1.26148515573862</v>
      </c>
      <c r="DP13" s="17">
        <v>55.370456130849497</v>
      </c>
      <c r="DQ13" s="17">
        <v>55.370456130849497</v>
      </c>
      <c r="DR13" s="17">
        <v>0.91085502770042204</v>
      </c>
      <c r="DS13" s="17">
        <v>0</v>
      </c>
      <c r="DT13" s="17">
        <v>22.535218230170798</v>
      </c>
      <c r="DU13" s="5">
        <v>7.2479045619140498E-10</v>
      </c>
      <c r="DV13" s="17">
        <v>14.219814267935901</v>
      </c>
      <c r="DW13" s="17">
        <v>8.2743170283186798E-2</v>
      </c>
      <c r="DX13" s="17">
        <v>0.27192594162868899</v>
      </c>
      <c r="DY13" s="17">
        <v>0</v>
      </c>
      <c r="DZ13" s="17">
        <v>0</v>
      </c>
      <c r="EA13" s="17">
        <v>7.2674630181682804</v>
      </c>
      <c r="EB13" s="17">
        <v>3.2351995532123499</v>
      </c>
      <c r="EC13" s="17">
        <v>2.9993671270356501E-2</v>
      </c>
      <c r="ED13" s="17">
        <v>76.139591930680595</v>
      </c>
      <c r="EE13" s="17">
        <v>7.1558042931981598</v>
      </c>
      <c r="EF13" s="17">
        <v>0.13702798553095499</v>
      </c>
      <c r="EG13" s="17">
        <v>0.39000550489128399</v>
      </c>
      <c r="EH13" s="17">
        <v>0</v>
      </c>
      <c r="EI13" s="17">
        <v>0.274458563108957</v>
      </c>
      <c r="EJ13" s="17">
        <v>0.55723870768365902</v>
      </c>
      <c r="EK13" s="17">
        <v>456.07153670181498</v>
      </c>
      <c r="EL13" s="17">
        <v>0.109015742980704</v>
      </c>
      <c r="EM13" s="17">
        <v>0.67252713959782096</v>
      </c>
      <c r="EN13" s="17">
        <v>0.41667041124771198</v>
      </c>
      <c r="EO13" s="17">
        <v>1537.9193111934101</v>
      </c>
      <c r="EP13" s="17">
        <v>0</v>
      </c>
      <c r="EQ13" s="17">
        <v>0.162109946212735</v>
      </c>
      <c r="ER13" s="17">
        <v>0.23328160758279601</v>
      </c>
      <c r="ES13" s="17">
        <v>2219.2934523724498</v>
      </c>
      <c r="ET13" s="17">
        <v>3741.5498208710401</v>
      </c>
      <c r="EU13" s="17">
        <v>415.72654893932003</v>
      </c>
      <c r="EV13" s="17">
        <v>4157.2763698103599</v>
      </c>
      <c r="EW13" s="17">
        <v>2.7178510609390499E-2</v>
      </c>
      <c r="EX13" s="17">
        <v>74.157428346643798</v>
      </c>
      <c r="EY13" s="17">
        <v>1.1972277789658801</v>
      </c>
      <c r="EZ13" s="17">
        <v>2.78373563788499E-2</v>
      </c>
      <c r="FA13" s="17">
        <v>0</v>
      </c>
      <c r="FB13" s="17">
        <v>0</v>
      </c>
      <c r="FC13" s="17">
        <v>0</v>
      </c>
      <c r="FD13" s="5">
        <v>8.87627455546551E-6</v>
      </c>
      <c r="FE13" s="17">
        <v>1.76913810994494E-4</v>
      </c>
      <c r="FF13" s="17">
        <v>1.7380387548652601E-4</v>
      </c>
      <c r="FG13" s="17">
        <v>0</v>
      </c>
      <c r="FH13" s="17">
        <v>0.103928940118763</v>
      </c>
      <c r="FI13" s="17">
        <v>4.8208978567767202</v>
      </c>
      <c r="FJ13" s="17">
        <v>602.13452579549801</v>
      </c>
      <c r="FK13" s="17">
        <v>9.6856828635835299</v>
      </c>
      <c r="FL13" s="17">
        <v>5.8970651210061797</v>
      </c>
      <c r="FM13" s="17">
        <v>28.326374204489699</v>
      </c>
      <c r="FN13" s="17">
        <v>4.0828598761443304</v>
      </c>
      <c r="FO13" s="17">
        <v>7.9436897248080403</v>
      </c>
      <c r="FP13" s="17">
        <v>1.8836272473522899E-2</v>
      </c>
      <c r="FQ13" s="17">
        <v>11.6782212739959</v>
      </c>
      <c r="FR13" s="17">
        <v>1811.1018379223999</v>
      </c>
      <c r="FS13" s="17">
        <v>1054.1697742275701</v>
      </c>
      <c r="FT13" s="17">
        <v>756.93206369483596</v>
      </c>
      <c r="FU13" s="17">
        <v>1.2755123759762299</v>
      </c>
      <c r="FV13" s="17">
        <v>0.16917045630163599</v>
      </c>
      <c r="FW13" s="17">
        <v>573.64496465935804</v>
      </c>
      <c r="FX13" s="17">
        <v>28.3789575665383</v>
      </c>
      <c r="FY13" s="17">
        <v>64.704323090439104</v>
      </c>
      <c r="FZ13" s="17">
        <v>10.2262518929435</v>
      </c>
      <c r="GA13" s="17">
        <v>4.0575555234048197</v>
      </c>
      <c r="GB13" s="17">
        <v>163.27592974189301</v>
      </c>
      <c r="GC13" s="17">
        <v>0.102567254008829</v>
      </c>
      <c r="GD13" s="17">
        <v>28.254947628728701</v>
      </c>
      <c r="GE13" s="17">
        <v>42.618545339374002</v>
      </c>
      <c r="GF13" s="17">
        <v>92.001723992349795</v>
      </c>
      <c r="GG13" s="17">
        <v>1.3820486681878501</v>
      </c>
      <c r="GH13" s="17">
        <v>0</v>
      </c>
      <c r="GI13" s="17">
        <v>1931.83987997897</v>
      </c>
      <c r="GJ13" s="17">
        <v>91.420385472217205</v>
      </c>
      <c r="GK13" s="17">
        <v>95.737449566728898</v>
      </c>
      <c r="GL13" s="17">
        <v>3.52291756596505</v>
      </c>
      <c r="GM13" s="17">
        <v>168.49921153375101</v>
      </c>
      <c r="GN13" s="17">
        <v>209.10604692409299</v>
      </c>
      <c r="GO13" s="17">
        <v>8.4194538977389008</v>
      </c>
      <c r="GP13" s="17">
        <v>0</v>
      </c>
      <c r="GQ13" s="17">
        <v>0</v>
      </c>
      <c r="GR13" s="17">
        <v>10.942959292541101</v>
      </c>
      <c r="GS13" s="17">
        <v>1778.2100847126001</v>
      </c>
      <c r="GT13" s="17">
        <v>3.5741754033388098</v>
      </c>
      <c r="GU13" s="17">
        <v>38.578263151044801</v>
      </c>
      <c r="GW13" s="26">
        <f t="shared" si="0"/>
        <v>1.2480490755574243</v>
      </c>
      <c r="GX13" s="25">
        <f t="shared" si="1"/>
        <v>0</v>
      </c>
      <c r="GY13" s="40">
        <f t="shared" si="2"/>
        <v>-1.4980579120492506E-5</v>
      </c>
      <c r="GZ13" s="40">
        <f t="shared" si="3"/>
        <v>-1.3783066826444102E-4</v>
      </c>
      <c r="HA13" s="40">
        <f t="shared" si="4"/>
        <v>-1.0075774102569825E-5</v>
      </c>
      <c r="HB13" s="40">
        <f t="shared" si="5"/>
        <v>-5.2445452707725569E-4</v>
      </c>
      <c r="HC13" s="40">
        <f t="shared" si="6"/>
        <v>-2.4904734757321458E-4</v>
      </c>
      <c r="HD13" s="40">
        <f t="shared" si="7"/>
        <v>-2.315828851639867E-5</v>
      </c>
      <c r="HE13" s="40">
        <f t="shared" si="8"/>
        <v>-1.4031099140819703E-6</v>
      </c>
      <c r="HF13" s="69">
        <f t="shared" si="9"/>
        <v>-8.5099615999583288E-6</v>
      </c>
      <c r="HG13" s="69">
        <f t="shared" si="10"/>
        <v>2.366563593183571E-6</v>
      </c>
      <c r="HH13" s="69">
        <f t="shared" si="11"/>
        <v>-6.5796279373248817E-7</v>
      </c>
      <c r="HI13" s="69">
        <f t="shared" si="12"/>
        <v>-2.1730524935611944E-6</v>
      </c>
      <c r="HJ13" s="69">
        <f t="shared" si="13"/>
        <v>-6.1229030725931047E-8</v>
      </c>
      <c r="HK13" s="69">
        <f t="shared" si="14"/>
        <v>-9.4712576457700012E-5</v>
      </c>
      <c r="HL13" s="69">
        <f t="shared" si="15"/>
        <v>-2.0665412195512833E-5</v>
      </c>
      <c r="HM13" s="69">
        <f t="shared" si="16"/>
        <v>-1.3896956963977949E-6</v>
      </c>
      <c r="HN13" s="69">
        <f t="shared" si="17"/>
        <v>-9.8234184716335836E-6</v>
      </c>
      <c r="HO13" s="69">
        <f t="shared" si="18"/>
        <v>1.9323828514824724E-5</v>
      </c>
      <c r="HP13" s="69">
        <f t="shared" si="19"/>
        <v>2.0624198797434846E-6</v>
      </c>
      <c r="HQ13" s="69">
        <f t="shared" si="20"/>
        <v>1.2807335121798673E-5</v>
      </c>
      <c r="HR13" s="69">
        <f t="shared" si="21"/>
        <v>9.3772814589475947E-6</v>
      </c>
      <c r="HS13" s="69">
        <f t="shared" si="22"/>
        <v>-1.109199499130822E-5</v>
      </c>
      <c r="HT13" s="69">
        <f t="shared" si="23"/>
        <v>3.9043574793912674E-5</v>
      </c>
      <c r="HU13" s="69">
        <f t="shared" si="24"/>
        <v>-3.675146103127731E-5</v>
      </c>
      <c r="HV13" s="69">
        <f t="shared" si="25"/>
        <v>-8.967023851598695E-5</v>
      </c>
      <c r="HW13" s="69">
        <f t="shared" si="26"/>
        <v>-1.1249783059422613E-4</v>
      </c>
      <c r="HX13" s="40">
        <f t="shared" si="27"/>
        <v>1.8265226366279074E-6</v>
      </c>
      <c r="HY13" s="40">
        <f t="shared" si="28"/>
        <v>2.2952576392410119E-5</v>
      </c>
      <c r="HZ13" s="40">
        <f t="shared" si="29"/>
        <v>1.9382624909267815E-4</v>
      </c>
      <c r="IA13" s="40">
        <f t="shared" si="30"/>
        <v>1.9480600775451851E-6</v>
      </c>
      <c r="IB13" s="40">
        <f t="shared" si="31"/>
        <v>0</v>
      </c>
      <c r="IC13" s="40">
        <f t="shared" si="32"/>
        <v>7.9513988151618954E-6</v>
      </c>
      <c r="ID13" s="40">
        <f t="shared" si="33"/>
        <v>0</v>
      </c>
      <c r="IE13" s="40">
        <f t="shared" si="34"/>
        <v>3.4931764256109431E-6</v>
      </c>
      <c r="IF13" s="40">
        <f t="shared" si="35"/>
        <v>4.1770424989187679E-6</v>
      </c>
      <c r="IG13" s="40">
        <f t="shared" si="36"/>
        <v>6.7193651561564083E-4</v>
      </c>
      <c r="IH13" s="40">
        <f t="shared" si="37"/>
        <v>0.10659489293958484</v>
      </c>
      <c r="II13" s="40">
        <f t="shared" si="38"/>
        <v>-5.7611081440781859E-6</v>
      </c>
      <c r="IJ13" s="40">
        <f t="shared" si="39"/>
        <v>4.866020493816285E-6</v>
      </c>
      <c r="IK13" s="40">
        <f t="shared" si="40"/>
        <v>-7.8728215282409609E-4</v>
      </c>
      <c r="IL13" s="40">
        <f t="shared" si="41"/>
        <v>0</v>
      </c>
      <c r="IM13" s="40">
        <f t="shared" si="42"/>
        <v>0</v>
      </c>
      <c r="IN13" s="40">
        <f t="shared" si="43"/>
        <v>1.0662878985026516E-6</v>
      </c>
      <c r="IO13" s="40">
        <f t="shared" si="44"/>
        <v>0</v>
      </c>
      <c r="IP13" s="40">
        <f t="shared" si="45"/>
        <v>2.9195858342199205E-5</v>
      </c>
      <c r="IQ13" s="40">
        <f t="shared" si="46"/>
        <v>-4.2274880776495478E-7</v>
      </c>
      <c r="IR13" s="40">
        <f t="shared" si="47"/>
        <v>7.1399544163812301E-6</v>
      </c>
      <c r="IS13" s="40">
        <f t="shared" si="48"/>
        <v>1.8746448878696423E-6</v>
      </c>
      <c r="IT13" s="40">
        <f t="shared" si="49"/>
        <v>0</v>
      </c>
      <c r="IU13" s="40">
        <f t="shared" si="50"/>
        <v>0</v>
      </c>
      <c r="IV13" s="40">
        <f t="shared" si="51"/>
        <v>0</v>
      </c>
      <c r="IW13" s="40">
        <f t="shared" si="52"/>
        <v>-1.0930652645034541E-5</v>
      </c>
      <c r="IX13" s="40">
        <f t="shared" si="53"/>
        <v>-3.8709783934918511E-5</v>
      </c>
      <c r="IY13" s="40">
        <f t="shared" si="54"/>
        <v>3.639144798080173E-5</v>
      </c>
      <c r="IZ13" s="40">
        <f t="shared" si="55"/>
        <v>0</v>
      </c>
      <c r="JA13" s="40">
        <f t="shared" si="56"/>
        <v>5.3179257047694426E-6</v>
      </c>
      <c r="JB13" s="40">
        <f t="shared" si="57"/>
        <v>0</v>
      </c>
      <c r="JC13" s="40">
        <f t="shared" si="58"/>
        <v>3.7086341861632288E-5</v>
      </c>
      <c r="JD13" s="40">
        <f t="shared" si="59"/>
        <v>8.4204513809887089E-6</v>
      </c>
      <c r="JE13" s="40">
        <f t="shared" si="60"/>
        <v>0</v>
      </c>
      <c r="JF13" s="40">
        <f t="shared" si="61"/>
        <v>-1.7592710781863113E-2</v>
      </c>
      <c r="JG13" s="40">
        <f t="shared" si="62"/>
        <v>-5.5836142294929851E-3</v>
      </c>
      <c r="JH13" s="40">
        <f t="shared" si="63"/>
        <v>1.2263020160028066E-6</v>
      </c>
      <c r="JI13" s="40">
        <f t="shared" si="64"/>
        <v>-1.5426464050171168E-6</v>
      </c>
      <c r="JJ13" s="40">
        <f t="shared" si="65"/>
        <v>1.1090087345662157E-5</v>
      </c>
      <c r="JK13" s="40">
        <f t="shared" si="66"/>
        <v>1.7801185146132398E-5</v>
      </c>
      <c r="JL13" s="40">
        <f t="shared" si="67"/>
        <v>-1.9968695085211234E-5</v>
      </c>
    </row>
    <row r="14" spans="1:272" x14ac:dyDescent="0.25">
      <c r="A14" s="17" t="s">
        <v>184</v>
      </c>
      <c r="B14" s="15">
        <v>34421.9008233899</v>
      </c>
      <c r="C14" s="15">
        <v>1088.3952907072</v>
      </c>
      <c r="D14" s="15">
        <v>26298.549154</v>
      </c>
      <c r="E14" s="15">
        <v>13266.081951639901</v>
      </c>
      <c r="F14" s="15">
        <v>8590.1066552009906</v>
      </c>
      <c r="G14" s="15">
        <v>11550.7199033668</v>
      </c>
      <c r="H14" s="15">
        <v>31616.449671769798</v>
      </c>
      <c r="I14" s="17">
        <v>152.67552197651901</v>
      </c>
      <c r="J14" s="17">
        <v>10.534820046445001</v>
      </c>
      <c r="K14" s="17">
        <v>10.7486241315</v>
      </c>
      <c r="L14" s="17">
        <v>0.12780883167861201</v>
      </c>
      <c r="M14" s="17">
        <v>66.700382196182602</v>
      </c>
      <c r="N14" s="17">
        <v>3.8509666882729902E-3</v>
      </c>
      <c r="O14" s="17">
        <v>30.4028220345999</v>
      </c>
      <c r="P14" s="17">
        <v>0.109362890568594</v>
      </c>
      <c r="Q14" s="17">
        <v>9.3872433939999993E-3</v>
      </c>
      <c r="R14" s="17">
        <v>0.69010710271999998</v>
      </c>
      <c r="S14" s="17">
        <v>3.2766149999999898</v>
      </c>
      <c r="T14" s="17">
        <v>0.54490049172213595</v>
      </c>
      <c r="U14" s="17">
        <v>12.615172298499999</v>
      </c>
      <c r="V14" s="17">
        <v>39.608420735099998</v>
      </c>
      <c r="W14" s="17">
        <v>0.43554857120000001</v>
      </c>
      <c r="X14" s="5"/>
      <c r="Y14" s="17">
        <v>2.6146275639999999E-3</v>
      </c>
      <c r="Z14" s="17">
        <v>0.16249795</v>
      </c>
      <c r="AA14" s="17">
        <v>107.376791908499</v>
      </c>
      <c r="AB14" s="17">
        <v>548.925448713999</v>
      </c>
      <c r="AD14" s="17">
        <v>0.35235765143732301</v>
      </c>
      <c r="AE14" s="17">
        <v>7.33499999999999E-3</v>
      </c>
      <c r="AF14" s="17">
        <v>3.8407490019230699</v>
      </c>
      <c r="AG14" s="17">
        <v>42.800064999999996</v>
      </c>
      <c r="AH14" s="17">
        <v>34.975468022995898</v>
      </c>
      <c r="AI14" s="17">
        <v>40.111079589487701</v>
      </c>
      <c r="AJ14" s="17">
        <v>263.47387821599898</v>
      </c>
      <c r="AK14" s="17">
        <v>35.425475549173001</v>
      </c>
      <c r="AL14" s="17">
        <v>7.3767388465542201</v>
      </c>
      <c r="AM14" s="17">
        <v>29.958665461171002</v>
      </c>
      <c r="AN14" s="17">
        <v>0.28364003859999898</v>
      </c>
      <c r="AO14" s="17">
        <v>0.11899999999999999</v>
      </c>
      <c r="AQ14" s="17">
        <v>245.46377776857099</v>
      </c>
      <c r="AR14" s="17">
        <v>0.45893</v>
      </c>
      <c r="AS14" s="17">
        <v>2.5928273479999899</v>
      </c>
      <c r="AT14" s="17">
        <v>15.74858966649</v>
      </c>
      <c r="AU14" s="17">
        <v>231.500329085304</v>
      </c>
      <c r="AV14" s="17">
        <v>1.21721283384768</v>
      </c>
      <c r="AZ14" s="17">
        <v>7.3504122320000001E-5</v>
      </c>
      <c r="BA14" s="17">
        <v>8.0486469714959805E-3</v>
      </c>
      <c r="BB14" s="17">
        <v>2.54778969460287E-3</v>
      </c>
      <c r="BD14" s="17">
        <v>20.485283127004301</v>
      </c>
      <c r="BE14" s="17">
        <v>9.4104999999999994E-2</v>
      </c>
      <c r="BF14" s="17">
        <v>2.6681449999999902</v>
      </c>
      <c r="BG14" s="17">
        <v>16.1670467307999</v>
      </c>
      <c r="BI14" s="17">
        <v>78.605017199999907</v>
      </c>
      <c r="BJ14" s="17">
        <v>76.246852499999903</v>
      </c>
      <c r="BK14" s="17">
        <v>49.3798028929235</v>
      </c>
      <c r="BL14" s="17">
        <v>2836.6752330802201</v>
      </c>
      <c r="BM14" s="17">
        <v>28.5215558117564</v>
      </c>
      <c r="BN14" s="17">
        <v>129.08530445013099</v>
      </c>
      <c r="BO14" s="17">
        <v>1.7820053401899899E-4</v>
      </c>
      <c r="BQ14" s="17" t="s">
        <v>184</v>
      </c>
      <c r="BR14" s="17">
        <v>90.904884635554794</v>
      </c>
      <c r="BS14" s="17">
        <v>721.31251043643999</v>
      </c>
      <c r="BT14" s="17">
        <v>9.4104359667542506E-2</v>
      </c>
      <c r="BU14" s="17">
        <v>10.534695777027499</v>
      </c>
      <c r="BV14" s="17">
        <v>2.6681532686386999</v>
      </c>
      <c r="BW14" s="17">
        <v>10.748702191120801</v>
      </c>
      <c r="BX14" s="17">
        <v>152.672304599657</v>
      </c>
      <c r="BY14" s="17">
        <v>152.672304599657</v>
      </c>
      <c r="BZ14" s="17">
        <v>136.85985455696499</v>
      </c>
      <c r="CA14" s="17">
        <v>71.578056090747296</v>
      </c>
      <c r="CB14" s="17">
        <v>5.2390927908131199E-2</v>
      </c>
      <c r="CC14" s="17">
        <v>7.5391638624493204E-2</v>
      </c>
      <c r="CD14" s="17">
        <v>66.699539148720305</v>
      </c>
      <c r="CE14" s="17">
        <v>1.7821098257111699E-4</v>
      </c>
      <c r="CF14" s="17">
        <v>1.23229191079437E-3</v>
      </c>
      <c r="CG14" s="17">
        <v>2.6186587614543898E-3</v>
      </c>
      <c r="CH14" s="17">
        <v>2.6145301124459799E-3</v>
      </c>
      <c r="CI14" s="17">
        <v>30.403442126801401</v>
      </c>
      <c r="CJ14" s="17">
        <v>2.62464356462817E-2</v>
      </c>
      <c r="CK14" s="17">
        <v>8.3113561164117597E-2</v>
      </c>
      <c r="CL14" s="17">
        <v>9.3878685192748997E-3</v>
      </c>
      <c r="CM14" s="17">
        <v>16.167028246409799</v>
      </c>
      <c r="CN14" s="17">
        <v>42170.801096834599</v>
      </c>
      <c r="CO14" s="17">
        <v>0.69009144749134699</v>
      </c>
      <c r="CP14" s="17">
        <v>0</v>
      </c>
      <c r="CQ14" s="17">
        <v>0.157461636734952</v>
      </c>
      <c r="CR14" s="17">
        <v>0.38550988551300402</v>
      </c>
      <c r="CS14" s="17">
        <v>3.27649674759612</v>
      </c>
      <c r="CT14" s="17">
        <v>12.615220139272401</v>
      </c>
      <c r="CU14" s="17">
        <v>40.111135445761697</v>
      </c>
      <c r="CV14" s="17">
        <v>39.608544951509202</v>
      </c>
      <c r="CW14" s="17">
        <v>2.59281891032093</v>
      </c>
      <c r="CX14" s="17">
        <v>29.958662258170001</v>
      </c>
      <c r="CY14" s="17">
        <v>15.7486118406113</v>
      </c>
      <c r="CZ14" s="17">
        <v>34419.0973165041</v>
      </c>
      <c r="DA14" s="17">
        <v>0.43554740681373799</v>
      </c>
      <c r="DB14" s="17">
        <v>0</v>
      </c>
      <c r="DC14" s="17">
        <v>2.3581482057132699</v>
      </c>
      <c r="DD14" s="17">
        <v>58.801635388592302</v>
      </c>
      <c r="DE14" s="17">
        <v>3.74445496784009</v>
      </c>
      <c r="DF14" s="17">
        <v>8.6998053869938405E-2</v>
      </c>
      <c r="DG14" s="17">
        <v>13.388937978471899</v>
      </c>
      <c r="DH14" s="17">
        <v>0.22492639924601901</v>
      </c>
      <c r="DI14" s="17">
        <v>843.81624243892702</v>
      </c>
      <c r="DJ14" s="17">
        <v>601.60840921728595</v>
      </c>
      <c r="DK14" s="17">
        <v>124.622883741351</v>
      </c>
      <c r="DL14" s="17">
        <v>49.3750858875745</v>
      </c>
      <c r="DM14" s="17">
        <v>964.69776591750895</v>
      </c>
      <c r="DN14" s="17">
        <v>0.16249795174291801</v>
      </c>
      <c r="DO14" s="17">
        <v>55.078719480466098</v>
      </c>
      <c r="DP14" s="17">
        <v>107.351274539934</v>
      </c>
      <c r="DQ14" s="17">
        <v>107.351274539934</v>
      </c>
      <c r="DR14" s="17">
        <v>6.3984485953162302</v>
      </c>
      <c r="DS14" s="17">
        <v>0</v>
      </c>
      <c r="DT14" s="17">
        <v>548.77349641174203</v>
      </c>
      <c r="DU14" s="17">
        <v>0</v>
      </c>
      <c r="DV14" s="17">
        <v>2836.6736023620902</v>
      </c>
      <c r="DW14" s="17">
        <v>7.0981484264398501E-2</v>
      </c>
      <c r="DX14" s="17">
        <v>0.26246922513680299</v>
      </c>
      <c r="DY14" s="17">
        <v>0</v>
      </c>
      <c r="DZ14" s="17">
        <v>7.3347383389275999E-3</v>
      </c>
      <c r="EA14" s="17">
        <v>178.28995542113199</v>
      </c>
      <c r="EB14" s="17">
        <v>46.7142863754353</v>
      </c>
      <c r="EC14" s="17">
        <v>2.7543393324248302</v>
      </c>
      <c r="ED14" s="17">
        <v>1182.1371032065099</v>
      </c>
      <c r="EE14" s="17">
        <v>532.37568993006596</v>
      </c>
      <c r="EF14" s="17">
        <v>0.99856451557994097</v>
      </c>
      <c r="EG14" s="17">
        <v>2.8420820022722002</v>
      </c>
      <c r="EH14" s="17">
        <v>42.800170108489503</v>
      </c>
      <c r="EI14" s="17">
        <v>11.5272684384452</v>
      </c>
      <c r="EJ14" s="17">
        <v>23.403703700429102</v>
      </c>
      <c r="EK14" s="17">
        <v>303.141824244627</v>
      </c>
      <c r="EL14" s="17">
        <v>28.521420829671001</v>
      </c>
      <c r="EM14" s="17">
        <v>1.38878007866167</v>
      </c>
      <c r="EN14" s="17">
        <v>36.618578247389202</v>
      </c>
      <c r="EO14" s="17">
        <v>1088.3572523198</v>
      </c>
      <c r="EP14" s="17">
        <v>0</v>
      </c>
      <c r="EQ14" s="17">
        <v>3.0214980015561399</v>
      </c>
      <c r="ER14" s="17">
        <v>4.34800254709711</v>
      </c>
      <c r="ES14" s="17">
        <v>32150.475946004601</v>
      </c>
      <c r="ET14" s="17">
        <v>23666.718084881199</v>
      </c>
      <c r="EU14" s="17">
        <v>2629.6285459616001</v>
      </c>
      <c r="EV14" s="17">
        <v>26296.3466308428</v>
      </c>
      <c r="EW14" s="17">
        <v>1.4126562637623299</v>
      </c>
      <c r="EX14" s="17">
        <v>1314.0506254099801</v>
      </c>
      <c r="EY14" s="17">
        <v>52.7093269609299</v>
      </c>
      <c r="EZ14" s="17">
        <v>1.2171536254864099</v>
      </c>
      <c r="FA14" s="17">
        <v>0</v>
      </c>
      <c r="FB14" s="17">
        <v>0</v>
      </c>
      <c r="FC14" s="17">
        <v>0</v>
      </c>
      <c r="FD14" s="5">
        <v>7.3509773624784097E-5</v>
      </c>
      <c r="FE14" s="17">
        <v>8.04901612855413E-3</v>
      </c>
      <c r="FF14" s="17">
        <v>2.5479035632068299E-3</v>
      </c>
      <c r="FG14" s="17">
        <v>0</v>
      </c>
      <c r="FH14" s="17">
        <v>20.485513214626199</v>
      </c>
      <c r="FI14" s="17">
        <v>146.95795213556201</v>
      </c>
      <c r="FJ14" s="17">
        <v>14704.1754811397</v>
      </c>
      <c r="FK14" s="17">
        <v>128.84538932511001</v>
      </c>
      <c r="FL14" s="17">
        <v>214.8417956408</v>
      </c>
      <c r="FM14" s="17">
        <v>234.67377423744799</v>
      </c>
      <c r="FN14" s="17">
        <v>155.25800207543099</v>
      </c>
      <c r="FO14" s="17">
        <v>113.30064656519799</v>
      </c>
      <c r="FP14" s="17">
        <v>1.8885991114773001E-2</v>
      </c>
      <c r="FQ14" s="17">
        <v>89.674816760418196</v>
      </c>
      <c r="FR14" s="17">
        <v>13267.5897968222</v>
      </c>
      <c r="FS14" s="17">
        <v>8587.6649187653493</v>
      </c>
      <c r="FT14" s="17">
        <v>4679.9248780568396</v>
      </c>
      <c r="FU14" s="17">
        <v>9.9260229780033793</v>
      </c>
      <c r="FV14" s="17">
        <v>7.1361670808049</v>
      </c>
      <c r="FW14" s="17">
        <v>4252.23014298406</v>
      </c>
      <c r="FX14" s="17">
        <v>62.635794677050399</v>
      </c>
      <c r="FY14" s="17">
        <v>427.599026842375</v>
      </c>
      <c r="FZ14" s="17">
        <v>85.946854303036204</v>
      </c>
      <c r="GA14" s="17">
        <v>66.763765481241407</v>
      </c>
      <c r="GB14" s="17">
        <v>1080.8849084332201</v>
      </c>
      <c r="GC14" s="17">
        <v>0.28341339213379801</v>
      </c>
      <c r="GD14" s="17">
        <v>875.66459416018404</v>
      </c>
      <c r="GE14" s="17">
        <v>502.30057113874199</v>
      </c>
      <c r="GF14" s="17">
        <v>912.21984575968497</v>
      </c>
      <c r="GG14" s="17">
        <v>96.469442347150803</v>
      </c>
      <c r="GH14" s="17">
        <v>0.118998519221547</v>
      </c>
      <c r="GI14" s="17">
        <v>11549.863461774101</v>
      </c>
      <c r="GJ14" s="17">
        <v>1411.60961405438</v>
      </c>
      <c r="GK14" s="17">
        <v>129.08554000525999</v>
      </c>
      <c r="GL14" s="17">
        <v>52.332378083326901</v>
      </c>
      <c r="GM14" s="17">
        <v>54.056871645815903</v>
      </c>
      <c r="GN14" s="17">
        <v>2982.2469858018799</v>
      </c>
      <c r="GO14" s="17">
        <v>245.45741301755899</v>
      </c>
      <c r="GP14" s="17">
        <v>0</v>
      </c>
      <c r="GQ14" s="17">
        <v>0.45893072912911997</v>
      </c>
      <c r="GR14" s="17">
        <v>467.65673462340999</v>
      </c>
      <c r="GS14" s="17">
        <v>31609.905198020799</v>
      </c>
      <c r="GT14" s="17">
        <v>231.49651568834301</v>
      </c>
      <c r="GU14" s="17">
        <v>2020.6827242081099</v>
      </c>
      <c r="GW14" s="26">
        <f t="shared" si="0"/>
        <v>1.0171013087384282</v>
      </c>
      <c r="GX14" s="25">
        <f t="shared" si="1"/>
        <v>0</v>
      </c>
      <c r="GY14" s="40">
        <f t="shared" si="2"/>
        <v>-8.144544080191361E-5</v>
      </c>
      <c r="GZ14" s="40">
        <f t="shared" si="3"/>
        <v>-3.494905548091513E-5</v>
      </c>
      <c r="HA14" s="40">
        <f t="shared" si="4"/>
        <v>-8.3750747780914273E-5</v>
      </c>
      <c r="HB14" s="40">
        <f t="shared" si="5"/>
        <v>1.136616815572146E-4</v>
      </c>
      <c r="HC14" s="40">
        <f t="shared" si="6"/>
        <v>-2.8424983922207522E-4</v>
      </c>
      <c r="HD14" s="40">
        <f t="shared" si="7"/>
        <v>-7.4146165768401696E-5</v>
      </c>
      <c r="HE14" s="40">
        <f t="shared" si="8"/>
        <v>-2.0699584605298897E-4</v>
      </c>
      <c r="HF14" s="69">
        <f t="shared" si="9"/>
        <v>-2.1073298590104054E-5</v>
      </c>
      <c r="HG14" s="69">
        <f t="shared" si="10"/>
        <v>-1.1796064570001408E-5</v>
      </c>
      <c r="HH14" s="69">
        <f t="shared" si="11"/>
        <v>7.2622895587374078E-6</v>
      </c>
      <c r="HI14" s="69">
        <f t="shared" si="12"/>
        <v>-2.0550337283150154E-4</v>
      </c>
      <c r="HJ14" s="69">
        <f t="shared" si="13"/>
        <v>-1.263931981404985E-5</v>
      </c>
      <c r="HK14" s="69">
        <f t="shared" si="14"/>
        <v>-4.1589620287145072E-6</v>
      </c>
      <c r="HL14" s="69">
        <f t="shared" si="15"/>
        <v>2.0395876435268751E-5</v>
      </c>
      <c r="HM14" s="69">
        <f t="shared" si="16"/>
        <v>-2.6460147310117674E-5</v>
      </c>
      <c r="HN14" s="69">
        <f t="shared" si="17"/>
        <v>6.6593061313400284E-5</v>
      </c>
      <c r="HO14" s="69">
        <f t="shared" si="18"/>
        <v>-2.2685215948778028E-5</v>
      </c>
      <c r="HP14" s="69">
        <f t="shared" si="19"/>
        <v>-3.6089807276676604E-5</v>
      </c>
      <c r="HQ14" s="69">
        <f t="shared" si="20"/>
        <v>-3.5400398852337878E-3</v>
      </c>
      <c r="HR14" s="69">
        <f t="shared" si="21"/>
        <v>3.7923201736273371E-6</v>
      </c>
      <c r="HS14" s="69">
        <f t="shared" si="22"/>
        <v>3.1361111324166984E-6</v>
      </c>
      <c r="HT14" s="69">
        <f t="shared" si="23"/>
        <v>-2.6733786746498954E-6</v>
      </c>
      <c r="HU14" s="69">
        <f t="shared" si="24"/>
        <v>0</v>
      </c>
      <c r="HV14" s="69">
        <f t="shared" si="25"/>
        <v>-3.7271676992076571E-5</v>
      </c>
      <c r="HW14" s="69">
        <f t="shared" si="26"/>
        <v>1.0725784567534482E-8</v>
      </c>
      <c r="HX14" s="40">
        <f t="shared" si="27"/>
        <v>-2.3764323846394634E-4</v>
      </c>
      <c r="HY14" s="40">
        <f t="shared" si="28"/>
        <v>-2.7681774021037059E-4</v>
      </c>
      <c r="HZ14" s="40">
        <f t="shared" si="29"/>
        <v>0</v>
      </c>
      <c r="IA14" s="40">
        <f t="shared" si="30"/>
        <v>-5.9459249041577251E-5</v>
      </c>
      <c r="IB14" s="40">
        <f t="shared" si="31"/>
        <v>-3.5672947837773661E-5</v>
      </c>
      <c r="IC14" s="40">
        <f t="shared" si="32"/>
        <v>-2.668335548024804E-5</v>
      </c>
      <c r="ID14" s="40">
        <f t="shared" si="33"/>
        <v>2.4558020999905808E-6</v>
      </c>
      <c r="IE14" s="40">
        <f t="shared" si="34"/>
        <v>-1.2722026790989488E-3</v>
      </c>
      <c r="IF14" s="40">
        <f t="shared" si="35"/>
        <v>1.392539781204032E-6</v>
      </c>
      <c r="IG14" s="40">
        <f t="shared" si="36"/>
        <v>0.15055741501670908</v>
      </c>
      <c r="IH14" s="40">
        <f t="shared" si="37"/>
        <v>3.3679228852131912E-2</v>
      </c>
      <c r="II14" s="40">
        <f t="shared" si="38"/>
        <v>-9.8123277122000177E-4</v>
      </c>
      <c r="IJ14" s="40">
        <f t="shared" si="39"/>
        <v>-1.0691400805488161E-7</v>
      </c>
      <c r="IK14" s="40">
        <f t="shared" si="40"/>
        <v>-7.9906372640355637E-4</v>
      </c>
      <c r="IL14" s="40">
        <f t="shared" si="41"/>
        <v>-1.2443516411719813E-5</v>
      </c>
      <c r="IM14" s="40">
        <f t="shared" si="42"/>
        <v>0</v>
      </c>
      <c r="IN14" s="40">
        <f t="shared" si="43"/>
        <v>-2.5929491796551185E-5</v>
      </c>
      <c r="IO14" s="40">
        <f t="shared" si="44"/>
        <v>1.5887588956258794E-6</v>
      </c>
      <c r="IP14" s="40">
        <f t="shared" si="45"/>
        <v>-3.2542386851944417E-6</v>
      </c>
      <c r="IQ14" s="40">
        <f t="shared" si="46"/>
        <v>1.4080067974082666E-6</v>
      </c>
      <c r="IR14" s="40">
        <f t="shared" si="47"/>
        <v>-1.6472533650644871E-5</v>
      </c>
      <c r="IS14" s="40">
        <f t="shared" si="48"/>
        <v>-4.8642570652895312E-5</v>
      </c>
      <c r="IT14" s="40">
        <f t="shared" si="49"/>
        <v>0</v>
      </c>
      <c r="IU14" s="40">
        <f t="shared" si="50"/>
        <v>0</v>
      </c>
      <c r="IV14" s="40">
        <f t="shared" si="51"/>
        <v>0</v>
      </c>
      <c r="IW14" s="40">
        <f t="shared" si="52"/>
        <v>7.6884188338350549E-5</v>
      </c>
      <c r="IX14" s="40">
        <f t="shared" si="53"/>
        <v>4.5865728669289799E-5</v>
      </c>
      <c r="IY14" s="40">
        <f t="shared" si="54"/>
        <v>4.4693093861387365E-5</v>
      </c>
      <c r="IZ14" s="40">
        <f t="shared" si="55"/>
        <v>0</v>
      </c>
      <c r="JA14" s="40">
        <f t="shared" si="56"/>
        <v>1.1231849736758564E-5</v>
      </c>
      <c r="JB14" s="40">
        <f t="shared" si="57"/>
        <v>-6.8044467083395222E-6</v>
      </c>
      <c r="JC14" s="40">
        <f t="shared" si="58"/>
        <v>3.0990214961067502E-6</v>
      </c>
      <c r="JD14" s="40">
        <f t="shared" si="59"/>
        <v>-1.1433374572432905E-6</v>
      </c>
      <c r="JE14" s="40">
        <f t="shared" si="60"/>
        <v>0</v>
      </c>
      <c r="JF14" s="40">
        <f t="shared" si="61"/>
        <v>1.0660099901189586E-6</v>
      </c>
      <c r="JG14" s="40">
        <f t="shared" si="62"/>
        <v>1.3153070200330074E-6</v>
      </c>
      <c r="JH14" s="40">
        <f t="shared" si="63"/>
        <v>-9.5524993472111261E-5</v>
      </c>
      <c r="JI14" s="40">
        <f t="shared" si="64"/>
        <v>-5.7486952010878705E-7</v>
      </c>
      <c r="JJ14" s="40">
        <f t="shared" si="65"/>
        <v>-4.7326340221321873E-6</v>
      </c>
      <c r="JK14" s="40">
        <f t="shared" si="66"/>
        <v>1.8248020562728182E-6</v>
      </c>
      <c r="JL14" s="40">
        <f t="shared" si="67"/>
        <v>5.8633674559486251E-5</v>
      </c>
    </row>
    <row r="15" spans="1:272" x14ac:dyDescent="0.25">
      <c r="A15" s="17" t="s">
        <v>185</v>
      </c>
      <c r="B15" s="15">
        <v>173272.03012077001</v>
      </c>
      <c r="C15" s="15">
        <v>749.32282540220001</v>
      </c>
      <c r="D15" s="15">
        <v>34296.006467990002</v>
      </c>
      <c r="E15" s="15">
        <v>18442.1702625201</v>
      </c>
      <c r="F15" s="15">
        <v>14352.7673286223</v>
      </c>
      <c r="G15" s="15">
        <v>31411.0257418049</v>
      </c>
      <c r="H15" s="15">
        <v>34205.615001569902</v>
      </c>
      <c r="I15" s="17">
        <v>82.319757984958301</v>
      </c>
      <c r="J15" s="17">
        <v>14.5365092810297</v>
      </c>
      <c r="K15" s="17">
        <v>5.0298137449999896</v>
      </c>
      <c r="L15" s="17">
        <v>0.56378746787828904</v>
      </c>
      <c r="M15" s="17">
        <v>52.528203901873603</v>
      </c>
      <c r="N15" s="17">
        <v>5.3532258040199898E-2</v>
      </c>
      <c r="O15" s="17">
        <v>1.670877646906</v>
      </c>
      <c r="P15" s="17">
        <v>0.54902217316660995</v>
      </c>
      <c r="Q15" s="17">
        <v>1.19232693449999E-2</v>
      </c>
      <c r="R15" s="17">
        <v>6.3946068149999993E-2</v>
      </c>
      <c r="S15" s="17">
        <v>7.0207507299999996</v>
      </c>
      <c r="T15" s="17">
        <v>0.40713094489784502</v>
      </c>
      <c r="U15" s="17">
        <v>0.56774727449999995</v>
      </c>
      <c r="V15" s="17">
        <v>5.2113926240000001</v>
      </c>
      <c r="W15" s="17">
        <v>0.42040550249999997</v>
      </c>
      <c r="X15" s="17">
        <v>7.2999999999999999E-5</v>
      </c>
      <c r="Y15" s="17">
        <v>2.6363159859999902E-3</v>
      </c>
      <c r="Z15" s="17">
        <v>3.5000000000000001E-3</v>
      </c>
      <c r="AA15" s="17">
        <v>243.06798096723699</v>
      </c>
      <c r="AB15" s="17">
        <v>632.46296772000005</v>
      </c>
      <c r="AC15" s="17">
        <v>0.29310000000000003</v>
      </c>
      <c r="AD15" s="17">
        <v>0.62332433673525001</v>
      </c>
      <c r="AF15" s="17">
        <v>11.680315499255</v>
      </c>
      <c r="AG15" s="17">
        <v>0.56579500000000005</v>
      </c>
      <c r="AH15" s="17">
        <v>50.703630092824</v>
      </c>
      <c r="AI15" s="17">
        <v>94.746084149914395</v>
      </c>
      <c r="AJ15" s="17">
        <v>250.15192660905899</v>
      </c>
      <c r="AK15" s="17">
        <v>17.821398013423899</v>
      </c>
      <c r="AL15" s="17">
        <v>17.040709732670901</v>
      </c>
      <c r="AM15" s="17">
        <v>43.840423128399998</v>
      </c>
      <c r="AN15" s="17">
        <v>0.28629991275</v>
      </c>
      <c r="AQ15" s="17">
        <v>481.358335371105</v>
      </c>
      <c r="AR15" s="17">
        <v>22.867999999999899</v>
      </c>
      <c r="AS15" s="17">
        <v>2.6083862668800002</v>
      </c>
      <c r="AT15" s="17">
        <v>6.4083499607030001</v>
      </c>
      <c r="AU15" s="17">
        <v>479.868716030462</v>
      </c>
      <c r="AV15" s="17">
        <v>1.71357642490004</v>
      </c>
      <c r="AZ15" s="17">
        <v>2.1185752400000001E-5</v>
      </c>
      <c r="BA15" s="17">
        <v>8.1567157404099997E-4</v>
      </c>
      <c r="BB15" s="17">
        <v>5.0427387545299998E-4</v>
      </c>
      <c r="BD15" s="17">
        <v>2.3890147383663001</v>
      </c>
      <c r="BE15" s="17">
        <v>8.0235000000000003</v>
      </c>
      <c r="BF15" s="17">
        <v>3.5020000000000003E-2</v>
      </c>
      <c r="BG15" s="17">
        <v>19.833329230499999</v>
      </c>
      <c r="BI15" s="17">
        <v>22.190359999999998</v>
      </c>
      <c r="BJ15" s="17">
        <v>21.5246481</v>
      </c>
      <c r="BK15" s="17">
        <v>116.653008730642</v>
      </c>
      <c r="BL15" s="17">
        <v>1821.1700137780099</v>
      </c>
      <c r="BM15" s="17">
        <v>0.91649648179999998</v>
      </c>
      <c r="BN15" s="17">
        <v>2261.1807235535998</v>
      </c>
      <c r="BO15" s="17">
        <v>1.7320536512E-4</v>
      </c>
      <c r="BQ15" s="17" t="s">
        <v>185</v>
      </c>
      <c r="BR15" s="17">
        <v>68.790932048826704</v>
      </c>
      <c r="BS15" s="17">
        <v>697.58801867847296</v>
      </c>
      <c r="BT15" s="17">
        <v>8.01921969456067</v>
      </c>
      <c r="BU15" s="17">
        <v>14.533394322221101</v>
      </c>
      <c r="BV15" s="17">
        <v>3.5019332257477699E-2</v>
      </c>
      <c r="BW15" s="17">
        <v>5.0297999318418896</v>
      </c>
      <c r="BX15" s="17">
        <v>82.314611244439604</v>
      </c>
      <c r="BY15" s="17">
        <v>82.314611244439604</v>
      </c>
      <c r="BZ15" s="17">
        <v>143.192704849921</v>
      </c>
      <c r="CA15" s="17">
        <v>117.36228372665001</v>
      </c>
      <c r="CB15" s="17">
        <v>0.23069714818717199</v>
      </c>
      <c r="CC15" s="17">
        <v>0.33197984890968202</v>
      </c>
      <c r="CD15" s="17">
        <v>52.527854892632597</v>
      </c>
      <c r="CE15" s="17">
        <v>1.7321246225246E-4</v>
      </c>
      <c r="CF15" s="17">
        <v>1.7114611885414702E-2</v>
      </c>
      <c r="CG15" s="17">
        <v>3.6368488528602201E-2</v>
      </c>
      <c r="CH15" s="17">
        <v>2.6365026813670801E-3</v>
      </c>
      <c r="CI15" s="17">
        <v>1.67087387990891</v>
      </c>
      <c r="CJ15" s="17">
        <v>0.13176045701946101</v>
      </c>
      <c r="CK15" s="17">
        <v>0.417240072762665</v>
      </c>
      <c r="CL15" s="17">
        <v>1.1922698479129201E-2</v>
      </c>
      <c r="CM15" s="17">
        <v>19.833292809978701</v>
      </c>
      <c r="CN15" s="17">
        <v>22425.207662976802</v>
      </c>
      <c r="CO15" s="17">
        <v>6.3943260623012796E-2</v>
      </c>
      <c r="CP15" s="17">
        <v>0</v>
      </c>
      <c r="CQ15" s="17">
        <v>0.117960570739952</v>
      </c>
      <c r="CR15" s="17">
        <v>0.288799547735621</v>
      </c>
      <c r="CS15" s="17">
        <v>7.0207619677772497</v>
      </c>
      <c r="CT15" s="17">
        <v>0.56775083497531098</v>
      </c>
      <c r="CU15" s="17">
        <v>94.744088090771697</v>
      </c>
      <c r="CV15" s="17">
        <v>5.2113527458590996</v>
      </c>
      <c r="CW15" s="17">
        <v>2.6083915895805001</v>
      </c>
      <c r="CX15" s="17">
        <v>43.839632398994397</v>
      </c>
      <c r="CY15" s="17">
        <v>6.4083569847936097</v>
      </c>
      <c r="CZ15" s="17">
        <v>173267.542321224</v>
      </c>
      <c r="DA15" s="17">
        <v>0.42040521223439797</v>
      </c>
      <c r="DB15" s="5">
        <v>7.2999577539311402E-5</v>
      </c>
      <c r="DC15" s="17">
        <v>0.665714800729728</v>
      </c>
      <c r="DD15" s="17">
        <v>16.599782045558499</v>
      </c>
      <c r="DE15" s="17">
        <v>1.05705141343827</v>
      </c>
      <c r="DF15" s="17">
        <v>2.4559627418883598E-2</v>
      </c>
      <c r="DG15" s="17">
        <v>3.7797445173806699</v>
      </c>
      <c r="DH15" s="17">
        <v>6.3497772780634607E-2</v>
      </c>
      <c r="DI15" s="17">
        <v>481.241402040325</v>
      </c>
      <c r="DJ15" s="17">
        <v>637.48245030371299</v>
      </c>
      <c r="DK15" s="17">
        <v>99.462096333685693</v>
      </c>
      <c r="DL15" s="17">
        <v>116.501015092803</v>
      </c>
      <c r="DM15" s="17">
        <v>3986.6479269593901</v>
      </c>
      <c r="DN15" s="17">
        <v>3.5005448750806E-3</v>
      </c>
      <c r="DO15" s="17">
        <v>39.560160069242201</v>
      </c>
      <c r="DP15" s="17">
        <v>242.75275764642399</v>
      </c>
      <c r="DQ15" s="17">
        <v>242.75275764642399</v>
      </c>
      <c r="DR15" s="17">
        <v>3.14105086045475</v>
      </c>
      <c r="DS15" s="17">
        <v>0</v>
      </c>
      <c r="DT15" s="17">
        <v>631.77182428255003</v>
      </c>
      <c r="DU15" s="17">
        <v>0.29310160607814101</v>
      </c>
      <c r="DV15" s="17">
        <v>1821.1587613853901</v>
      </c>
      <c r="DW15" s="17">
        <v>0.130952788969803</v>
      </c>
      <c r="DX15" s="17">
        <v>0.45833655824277603</v>
      </c>
      <c r="DY15" s="17">
        <v>0</v>
      </c>
      <c r="DZ15" s="17">
        <v>0</v>
      </c>
      <c r="EA15" s="17">
        <v>133.559135552155</v>
      </c>
      <c r="EB15" s="17">
        <v>35.794850206830297</v>
      </c>
      <c r="EC15" s="17">
        <v>7.93218248898288</v>
      </c>
      <c r="ED15" s="17">
        <v>1023.0193517039</v>
      </c>
      <c r="EE15" s="17">
        <v>619.34312607707898</v>
      </c>
      <c r="EF15" s="17">
        <v>3.0352087168890498</v>
      </c>
      <c r="EG15" s="17">
        <v>8.6387050761200808</v>
      </c>
      <c r="EH15" s="17">
        <v>0.56580855101440297</v>
      </c>
      <c r="EI15" s="17">
        <v>16.731041757997701</v>
      </c>
      <c r="EJ15" s="17">
        <v>33.9691723773321</v>
      </c>
      <c r="EK15" s="17">
        <v>267.59798820041402</v>
      </c>
      <c r="EL15" s="17">
        <v>0.91650433801270004</v>
      </c>
      <c r="EM15" s="17">
        <v>0.36614925487968702</v>
      </c>
      <c r="EN15" s="17">
        <v>19.163978617000101</v>
      </c>
      <c r="EO15" s="17">
        <v>749.29972831297698</v>
      </c>
      <c r="EP15" s="17">
        <v>0</v>
      </c>
      <c r="EQ15" s="17">
        <v>6.9857531676229403</v>
      </c>
      <c r="ER15" s="17">
        <v>10.052674113019901</v>
      </c>
      <c r="ES15" s="17">
        <v>35073.245031322098</v>
      </c>
      <c r="ET15" s="17">
        <v>30863.505874609898</v>
      </c>
      <c r="EU15" s="17">
        <v>3429.2888410176502</v>
      </c>
      <c r="EV15" s="17">
        <v>34292.794715627497</v>
      </c>
      <c r="EW15" s="17">
        <v>0.98874560776738196</v>
      </c>
      <c r="EX15" s="17">
        <v>1015.18071348551</v>
      </c>
      <c r="EY15" s="17">
        <v>37.118787422386397</v>
      </c>
      <c r="EZ15" s="17">
        <v>1.7135684244317799</v>
      </c>
      <c r="FA15" s="17">
        <v>0</v>
      </c>
      <c r="FB15" s="17">
        <v>0</v>
      </c>
      <c r="FC15" s="17">
        <v>0</v>
      </c>
      <c r="FD15" s="5">
        <v>2.1186675851121799E-5</v>
      </c>
      <c r="FE15" s="17">
        <v>8.1559099034033496E-4</v>
      </c>
      <c r="FF15" s="17">
        <v>5.0424176919680597E-4</v>
      </c>
      <c r="FG15" s="17">
        <v>0</v>
      </c>
      <c r="FH15" s="17">
        <v>2.3889970482710998</v>
      </c>
      <c r="FI15" s="17">
        <v>243.99353855856299</v>
      </c>
      <c r="FJ15" s="17">
        <v>13853.4009592081</v>
      </c>
      <c r="FK15" s="17">
        <v>395.92372638695502</v>
      </c>
      <c r="FL15" s="17">
        <v>594.79316690845803</v>
      </c>
      <c r="FM15" s="17">
        <v>476.31000180139603</v>
      </c>
      <c r="FN15" s="17">
        <v>496.04389377866698</v>
      </c>
      <c r="FO15" s="17">
        <v>98.512189174336001</v>
      </c>
      <c r="FP15" s="17">
        <v>3.4023846239951097E-2</v>
      </c>
      <c r="FQ15" s="17">
        <v>352.66654596928299</v>
      </c>
      <c r="FR15" s="17">
        <v>18435.870041612299</v>
      </c>
      <c r="FS15" s="17">
        <v>14347.2529905177</v>
      </c>
      <c r="FT15" s="17">
        <v>4088.6170510945899</v>
      </c>
      <c r="FU15" s="17">
        <v>30.636730473056701</v>
      </c>
      <c r="FV15" s="17">
        <v>23.977368411274</v>
      </c>
      <c r="FW15" s="17">
        <v>4363.5500056374904</v>
      </c>
      <c r="FX15" s="17">
        <v>248.35547244097901</v>
      </c>
      <c r="FY15" s="17">
        <v>1172.2602688291799</v>
      </c>
      <c r="FZ15" s="17">
        <v>222.47180887150901</v>
      </c>
      <c r="GA15" s="17">
        <v>161.73861651620101</v>
      </c>
      <c r="GB15" s="17">
        <v>2937.0750918291201</v>
      </c>
      <c r="GC15" s="17">
        <v>0.28606925846161502</v>
      </c>
      <c r="GD15" s="17">
        <v>553.11030732234894</v>
      </c>
      <c r="GE15" s="17">
        <v>590.77117676466196</v>
      </c>
      <c r="GF15" s="17">
        <v>1766.2816541372399</v>
      </c>
      <c r="GG15" s="17">
        <v>171.89173402932099</v>
      </c>
      <c r="GH15" s="17">
        <v>0</v>
      </c>
      <c r="GI15" s="17">
        <v>31410.379789873899</v>
      </c>
      <c r="GJ15" s="17">
        <v>1487.42192231902</v>
      </c>
      <c r="GK15" s="17">
        <v>2261.1770044514901</v>
      </c>
      <c r="GL15" s="17">
        <v>6.0952677585966901</v>
      </c>
      <c r="GM15" s="17">
        <v>70.264407772399395</v>
      </c>
      <c r="GN15" s="17">
        <v>5043.5715519618898</v>
      </c>
      <c r="GO15" s="17">
        <v>480.78607540434098</v>
      </c>
      <c r="GP15" s="17">
        <v>0</v>
      </c>
      <c r="GQ15" s="17">
        <v>22.8681890600737</v>
      </c>
      <c r="GR15" s="17">
        <v>279.37191836453297</v>
      </c>
      <c r="GS15" s="17">
        <v>34161.639922231901</v>
      </c>
      <c r="GT15" s="17">
        <v>479.24522189519701</v>
      </c>
      <c r="GU15" s="17">
        <v>3093.0965723422601</v>
      </c>
      <c r="GW15" s="26">
        <f t="shared" si="0"/>
        <v>1.0266850511616374</v>
      </c>
      <c r="GX15" s="25">
        <f t="shared" si="1"/>
        <v>0</v>
      </c>
      <c r="GY15" s="40">
        <f t="shared" si="2"/>
        <v>-2.5900311451790434E-5</v>
      </c>
      <c r="GZ15" s="40">
        <f t="shared" si="3"/>
        <v>-3.0823949891866024E-5</v>
      </c>
      <c r="HA15" s="40">
        <f t="shared" si="4"/>
        <v>-9.3647998506861768E-5</v>
      </c>
      <c r="HB15" s="40">
        <f t="shared" si="5"/>
        <v>-3.4162036344520102E-4</v>
      </c>
      <c r="HC15" s="40">
        <f t="shared" si="6"/>
        <v>-3.8420034118461123E-4</v>
      </c>
      <c r="HD15" s="40">
        <f t="shared" si="7"/>
        <v>-2.0564496565973001E-5</v>
      </c>
      <c r="HE15" s="40">
        <f t="shared" si="8"/>
        <v>-1.2856099601186097E-3</v>
      </c>
      <c r="HF15" s="69">
        <f t="shared" si="9"/>
        <v>-6.2521327135550236E-5</v>
      </c>
      <c r="HG15" s="69">
        <f t="shared" si="10"/>
        <v>-2.1428520068871382E-4</v>
      </c>
      <c r="HH15" s="69">
        <f t="shared" si="11"/>
        <v>-2.7462563825028367E-6</v>
      </c>
      <c r="HI15" s="69">
        <f t="shared" si="12"/>
        <v>-1.969662052996772E-3</v>
      </c>
      <c r="HJ15" s="69">
        <f t="shared" si="13"/>
        <v>-6.6442256746126162E-6</v>
      </c>
      <c r="HK15" s="69">
        <f t="shared" si="14"/>
        <v>-9.1828045336852084E-4</v>
      </c>
      <c r="HL15" s="69">
        <f t="shared" si="15"/>
        <v>-2.2545020558586285E-6</v>
      </c>
      <c r="HM15" s="69">
        <f t="shared" si="16"/>
        <v>-3.9421694681522919E-5</v>
      </c>
      <c r="HN15" s="69">
        <f t="shared" si="17"/>
        <v>-4.7878300337086098E-5</v>
      </c>
      <c r="HO15" s="69">
        <f t="shared" si="18"/>
        <v>-4.390460693551555E-5</v>
      </c>
      <c r="HP15" s="69">
        <f t="shared" si="19"/>
        <v>1.6006517938424079E-6</v>
      </c>
      <c r="HQ15" s="69">
        <f t="shared" si="20"/>
        <v>-9.1082838806328412E-4</v>
      </c>
      <c r="HR15" s="69">
        <f t="shared" si="21"/>
        <v>6.2712327666600248E-6</v>
      </c>
      <c r="HS15" s="69">
        <f t="shared" si="22"/>
        <v>-7.6521083283787877E-6</v>
      </c>
      <c r="HT15" s="69">
        <f t="shared" si="23"/>
        <v>-6.9044196679785471E-7</v>
      </c>
      <c r="HU15" s="69">
        <f t="shared" si="24"/>
        <v>-5.7871327205053891E-6</v>
      </c>
      <c r="HV15" s="69">
        <f t="shared" si="25"/>
        <v>7.0816764030339694E-5</v>
      </c>
      <c r="HW15" s="69">
        <f t="shared" si="26"/>
        <v>1.5567859445711089E-4</v>
      </c>
      <c r="HX15" s="40">
        <f t="shared" si="27"/>
        <v>-1.2968525083338434E-3</v>
      </c>
      <c r="HY15" s="40">
        <f t="shared" si="28"/>
        <v>-1.0927808784466282E-3</v>
      </c>
      <c r="HZ15" s="40">
        <f t="shared" si="29"/>
        <v>5.4796251824667872E-6</v>
      </c>
      <c r="IA15" s="40">
        <f t="shared" si="30"/>
        <v>-1.7877182171560628E-5</v>
      </c>
      <c r="IB15" s="40">
        <f t="shared" si="31"/>
        <v>0</v>
      </c>
      <c r="IC15" s="40">
        <f t="shared" si="32"/>
        <v>-5.4807648357422687E-4</v>
      </c>
      <c r="ID15" s="40">
        <f t="shared" si="33"/>
        <v>2.3950396173391127E-5</v>
      </c>
      <c r="IE15" s="40">
        <f t="shared" si="34"/>
        <v>-6.7371063727477589E-5</v>
      </c>
      <c r="IF15" s="40">
        <f t="shared" si="35"/>
        <v>-2.1067457938838336E-5</v>
      </c>
      <c r="IG15" s="40">
        <f t="shared" si="36"/>
        <v>6.9741863785922328E-2</v>
      </c>
      <c r="IH15" s="40">
        <f t="shared" si="37"/>
        <v>7.5335313344380095E-2</v>
      </c>
      <c r="II15" s="40">
        <f t="shared" si="38"/>
        <v>-1.3394113648228391E-4</v>
      </c>
      <c r="IJ15" s="40">
        <f t="shared" si="39"/>
        <v>-1.8036536811818787E-5</v>
      </c>
      <c r="IK15" s="40">
        <f t="shared" si="40"/>
        <v>-8.0563869604245752E-4</v>
      </c>
      <c r="IL15" s="40">
        <f t="shared" si="41"/>
        <v>0</v>
      </c>
      <c r="IM15" s="40">
        <f t="shared" si="42"/>
        <v>0</v>
      </c>
      <c r="IN15" s="40">
        <f t="shared" si="43"/>
        <v>-1.1888439956541659E-3</v>
      </c>
      <c r="IO15" s="40">
        <f t="shared" si="44"/>
        <v>8.267451189470802E-6</v>
      </c>
      <c r="IP15" s="40">
        <f t="shared" si="45"/>
        <v>2.0406105366736314E-6</v>
      </c>
      <c r="IQ15" s="40">
        <f t="shared" si="46"/>
        <v>1.0960841172330381E-6</v>
      </c>
      <c r="IR15" s="40">
        <f t="shared" si="47"/>
        <v>-1.2993014848365566E-3</v>
      </c>
      <c r="IS15" s="40">
        <f t="shared" si="48"/>
        <v>-4.6688715740075995E-6</v>
      </c>
      <c r="IT15" s="40">
        <f t="shared" si="49"/>
        <v>0</v>
      </c>
      <c r="IU15" s="40">
        <f t="shared" si="50"/>
        <v>0</v>
      </c>
      <c r="IV15" s="40">
        <f t="shared" si="51"/>
        <v>0</v>
      </c>
      <c r="IW15" s="40">
        <f t="shared" si="52"/>
        <v>4.358830899002255E-5</v>
      </c>
      <c r="IX15" s="40">
        <f t="shared" si="53"/>
        <v>-9.8794298133732874E-5</v>
      </c>
      <c r="IY15" s="40">
        <f t="shared" si="54"/>
        <v>-6.3668291690058596E-5</v>
      </c>
      <c r="IZ15" s="40">
        <f t="shared" si="55"/>
        <v>0</v>
      </c>
      <c r="JA15" s="40">
        <f t="shared" si="56"/>
        <v>-7.4047660385504305E-6</v>
      </c>
      <c r="JB15" s="40">
        <f t="shared" si="57"/>
        <v>-5.3347110853497028E-4</v>
      </c>
      <c r="JC15" s="40">
        <f t="shared" si="58"/>
        <v>-1.9067462087475555E-5</v>
      </c>
      <c r="JD15" s="40">
        <f t="shared" si="59"/>
        <v>-1.8363291847885323E-6</v>
      </c>
      <c r="JE15" s="40">
        <f t="shared" si="60"/>
        <v>0</v>
      </c>
      <c r="JF15" s="40">
        <f t="shared" si="61"/>
        <v>-4.4265587900236455E-7</v>
      </c>
      <c r="JG15" s="40">
        <f t="shared" si="62"/>
        <v>-5.9110945653433447E-7</v>
      </c>
      <c r="JH15" s="40">
        <f t="shared" si="63"/>
        <v>-1.3029551444314646E-3</v>
      </c>
      <c r="JI15" s="40">
        <f t="shared" si="64"/>
        <v>-6.178661264270383E-6</v>
      </c>
      <c r="JJ15" s="40">
        <f t="shared" si="65"/>
        <v>8.5720053006891363E-6</v>
      </c>
      <c r="JK15" s="40">
        <f t="shared" si="66"/>
        <v>-1.6447611068671687E-6</v>
      </c>
      <c r="JL15" s="40">
        <f t="shared" si="67"/>
        <v>4.0975246090626718E-5</v>
      </c>
    </row>
    <row r="16" spans="1:272" x14ac:dyDescent="0.25">
      <c r="A16" s="17" t="s">
        <v>186</v>
      </c>
      <c r="B16" s="15">
        <v>9931.8914221207397</v>
      </c>
      <c r="C16" s="15">
        <v>2846.9472868417402</v>
      </c>
      <c r="D16" s="15">
        <v>12801.783787193201</v>
      </c>
      <c r="E16" s="15">
        <v>5457.1458175149</v>
      </c>
      <c r="F16" s="15">
        <v>4385.41830770263</v>
      </c>
      <c r="G16" s="15">
        <v>5202.9938126137804</v>
      </c>
      <c r="H16" s="15">
        <v>20955.3892745706</v>
      </c>
      <c r="I16" s="17">
        <v>395.03425632649203</v>
      </c>
      <c r="J16" s="17">
        <v>85.212221462589497</v>
      </c>
      <c r="K16" s="17">
        <v>2.8866076061019998</v>
      </c>
      <c r="L16" s="17">
        <v>5.8213296627337902E-2</v>
      </c>
      <c r="M16" s="17">
        <v>53.963277143068098</v>
      </c>
      <c r="N16" s="17">
        <v>4.6330197330179998E-2</v>
      </c>
      <c r="O16" s="17">
        <v>7.0526594083442999</v>
      </c>
      <c r="P16" s="17">
        <v>0.107902830123929</v>
      </c>
      <c r="Q16" s="17">
        <v>5.767916610815E-2</v>
      </c>
      <c r="R16" s="17">
        <v>17.573420364774201</v>
      </c>
      <c r="S16" s="17">
        <v>11.710729175599999</v>
      </c>
      <c r="T16" s="17">
        <v>0.124291923073358</v>
      </c>
      <c r="U16" s="17">
        <v>1.5755842738164001</v>
      </c>
      <c r="V16" s="17">
        <v>5.6976243416879999</v>
      </c>
      <c r="W16" s="17">
        <v>0.22218171696199901</v>
      </c>
      <c r="X16" s="5">
        <v>1.7820497299999901E-6</v>
      </c>
      <c r="Y16" s="17">
        <v>1.51916500235E-3</v>
      </c>
      <c r="Z16" s="17">
        <v>0.28821963294199898</v>
      </c>
      <c r="AA16" s="17">
        <v>144.21432031810701</v>
      </c>
      <c r="AB16" s="17">
        <v>165.98223368850199</v>
      </c>
      <c r="AC16" s="17">
        <v>3.78E-2</v>
      </c>
      <c r="AD16" s="17">
        <v>0.23978767473062901</v>
      </c>
      <c r="AF16" s="17">
        <v>1.3198908133879399</v>
      </c>
      <c r="AG16" s="17">
        <v>6.1207468000000001E-2</v>
      </c>
      <c r="AH16" s="17">
        <v>6.8410268831663297</v>
      </c>
      <c r="AI16" s="17">
        <v>14.7828134337195</v>
      </c>
      <c r="AJ16" s="17">
        <v>197.08636229549401</v>
      </c>
      <c r="AK16" s="17">
        <v>21.718410246952399</v>
      </c>
      <c r="AL16" s="17">
        <v>1.8902931732431301</v>
      </c>
      <c r="AM16" s="17">
        <v>5.5694493433169896</v>
      </c>
      <c r="AN16" s="17">
        <v>0.17666513830250999</v>
      </c>
      <c r="AQ16" s="17">
        <v>186.32005642055501</v>
      </c>
      <c r="AR16" s="17">
        <v>6.2363602190999998</v>
      </c>
      <c r="AS16" s="17">
        <v>1.4873669898975399</v>
      </c>
      <c r="AT16" s="17">
        <v>3.7880816764662701</v>
      </c>
      <c r="AU16" s="17">
        <v>148.56933926381001</v>
      </c>
      <c r="AV16" s="17">
        <v>6.5608237828751498E-2</v>
      </c>
      <c r="AZ16" s="17">
        <v>1.9166968E-5</v>
      </c>
      <c r="BA16" s="17">
        <v>3.5048027649772897E-4</v>
      </c>
      <c r="BB16" s="17">
        <v>3.9193564034773902E-4</v>
      </c>
      <c r="BD16" s="17">
        <v>15.972792225112601</v>
      </c>
      <c r="BE16" s="17">
        <v>2.56360618405219</v>
      </c>
      <c r="BF16" s="17">
        <v>12.873785274999999</v>
      </c>
      <c r="BG16" s="17">
        <v>0.42289166772699899</v>
      </c>
      <c r="BI16" s="17">
        <v>20.497678000000001</v>
      </c>
      <c r="BJ16" s="17">
        <v>19.882736000000001</v>
      </c>
      <c r="BK16" s="17">
        <v>36.996033414935603</v>
      </c>
      <c r="BL16" s="17">
        <v>2651.2250649889802</v>
      </c>
      <c r="BM16" s="17">
        <v>1.5826932385379899</v>
      </c>
      <c r="BN16" s="17">
        <v>252.18730830627899</v>
      </c>
      <c r="BO16" s="17">
        <v>5.2813088992790002E-5</v>
      </c>
      <c r="BQ16" s="17" t="s">
        <v>186</v>
      </c>
      <c r="BR16" s="17">
        <v>59.690542103303102</v>
      </c>
      <c r="BS16" s="17">
        <v>350.689772268632</v>
      </c>
      <c r="BT16" s="17">
        <v>2.5635979191124401</v>
      </c>
      <c r="BU16" s="17">
        <v>85.2042825631667</v>
      </c>
      <c r="BV16" s="17">
        <v>12.868949273241</v>
      </c>
      <c r="BW16" s="17">
        <v>2.8866167137904601</v>
      </c>
      <c r="BX16" s="17">
        <v>395.02156507054798</v>
      </c>
      <c r="BY16" s="17">
        <v>395.02156507054798</v>
      </c>
      <c r="BZ16" s="17">
        <v>116.369538934014</v>
      </c>
      <c r="CA16" s="17">
        <v>58.791036380778799</v>
      </c>
      <c r="CB16" s="17">
        <v>2.3864896231562498E-2</v>
      </c>
      <c r="CC16" s="17">
        <v>3.4342034475591997E-2</v>
      </c>
      <c r="CD16" s="17">
        <v>53.962770362695402</v>
      </c>
      <c r="CE16" s="5">
        <v>5.2809365858089099E-5</v>
      </c>
      <c r="CF16" s="17">
        <v>1.48256797905718E-2</v>
      </c>
      <c r="CG16" s="17">
        <v>3.1504589709993099E-2</v>
      </c>
      <c r="CH16" s="17">
        <v>1.51913339949073E-3</v>
      </c>
      <c r="CI16" s="17">
        <v>7.0524335454501701</v>
      </c>
      <c r="CJ16" s="17">
        <v>2.5892611294939801E-2</v>
      </c>
      <c r="CK16" s="17">
        <v>8.1993751956767197E-2</v>
      </c>
      <c r="CL16" s="17">
        <v>5.76790307374394E-2</v>
      </c>
      <c r="CM16" s="17">
        <v>0.42289430972073</v>
      </c>
      <c r="CN16" s="17">
        <v>17754.755619445201</v>
      </c>
      <c r="CO16" s="17">
        <v>17.573288747838099</v>
      </c>
      <c r="CP16" s="17">
        <v>0</v>
      </c>
      <c r="CQ16" s="17">
        <v>3.6010183163565301E-2</v>
      </c>
      <c r="CR16" s="17">
        <v>8.8162241040261796E-2</v>
      </c>
      <c r="CS16" s="17">
        <v>11.710895270328599</v>
      </c>
      <c r="CT16" s="17">
        <v>1.57558908064683</v>
      </c>
      <c r="CU16" s="17">
        <v>14.7828347978128</v>
      </c>
      <c r="CV16" s="17">
        <v>5.6976076240066398</v>
      </c>
      <c r="CW16" s="17">
        <v>1.4873767421969399</v>
      </c>
      <c r="CX16" s="17">
        <v>5.5694593491500504</v>
      </c>
      <c r="CY16" s="17">
        <v>3.7880896654728899</v>
      </c>
      <c r="CZ16" s="17">
        <v>9931.1369395552902</v>
      </c>
      <c r="DA16" s="17">
        <v>0.22217976535480999</v>
      </c>
      <c r="DB16" s="5">
        <v>1.7818700549942901E-6</v>
      </c>
      <c r="DC16" s="17">
        <v>0.61494464194183396</v>
      </c>
      <c r="DD16" s="17">
        <v>15.3336130447482</v>
      </c>
      <c r="DE16" s="17">
        <v>0.976424136201545</v>
      </c>
      <c r="DF16" s="17">
        <v>2.26861389903932E-2</v>
      </c>
      <c r="DG16" s="17">
        <v>3.49142837458731</v>
      </c>
      <c r="DH16" s="17">
        <v>5.8654039694218903E-2</v>
      </c>
      <c r="DI16" s="17">
        <v>558.62108894311996</v>
      </c>
      <c r="DJ16" s="17">
        <v>604.65146691893801</v>
      </c>
      <c r="DK16" s="17">
        <v>77.066303349553493</v>
      </c>
      <c r="DL16" s="17">
        <v>36.955457824671903</v>
      </c>
      <c r="DM16" s="17">
        <v>3740.4695004361602</v>
      </c>
      <c r="DN16" s="17">
        <v>0.28821890782251097</v>
      </c>
      <c r="DO16" s="17">
        <v>35.870041571344501</v>
      </c>
      <c r="DP16" s="17">
        <v>144.194044749515</v>
      </c>
      <c r="DQ16" s="17">
        <v>144.194044749515</v>
      </c>
      <c r="DR16" s="17">
        <v>4.056884699197</v>
      </c>
      <c r="DS16" s="17">
        <v>0</v>
      </c>
      <c r="DT16" s="17">
        <v>165.96898122007701</v>
      </c>
      <c r="DU16" s="17">
        <v>3.6706118659369402E-2</v>
      </c>
      <c r="DV16" s="17">
        <v>2651.2029534102599</v>
      </c>
      <c r="DW16" s="17">
        <v>5.1036641607248398E-2</v>
      </c>
      <c r="DX16" s="17">
        <v>0.17470038082095499</v>
      </c>
      <c r="DY16" s="17">
        <v>0</v>
      </c>
      <c r="DZ16" s="17">
        <v>0</v>
      </c>
      <c r="EA16" s="17">
        <v>113.37855891167899</v>
      </c>
      <c r="EB16" s="17">
        <v>32.611296550615698</v>
      </c>
      <c r="EC16" s="17">
        <v>0.94332245267094506</v>
      </c>
      <c r="ED16" s="17">
        <v>713.75182541679396</v>
      </c>
      <c r="EE16" s="17">
        <v>275.73833689234903</v>
      </c>
      <c r="EF16" s="17">
        <v>0.34315206999383902</v>
      </c>
      <c r="EG16" s="17">
        <v>0.97666175817732803</v>
      </c>
      <c r="EH16" s="17">
        <v>6.1208632924926898E-2</v>
      </c>
      <c r="EI16" s="17">
        <v>2.2574036684570999</v>
      </c>
      <c r="EJ16" s="17">
        <v>4.5832295771379599</v>
      </c>
      <c r="EK16" s="17">
        <v>215.57676072131699</v>
      </c>
      <c r="EL16" s="17">
        <v>1.5826699078187401</v>
      </c>
      <c r="EM16" s="17">
        <v>5.9184394136727603E-2</v>
      </c>
      <c r="EN16" s="17">
        <v>22.486647039862099</v>
      </c>
      <c r="EO16" s="17">
        <v>2845.27747449046</v>
      </c>
      <c r="EP16" s="17">
        <v>0</v>
      </c>
      <c r="EQ16" s="17">
        <v>0.77434945665239296</v>
      </c>
      <c r="ER16" s="17">
        <v>1.11430760316341</v>
      </c>
      <c r="ES16" s="17">
        <v>22161.537747761398</v>
      </c>
      <c r="ET16" s="17">
        <v>11520.653757710001</v>
      </c>
      <c r="EU16" s="17">
        <v>1280.06966278099</v>
      </c>
      <c r="EV16" s="17">
        <v>12800.723420491</v>
      </c>
      <c r="EW16" s="17">
        <v>0.74020509361753795</v>
      </c>
      <c r="EX16" s="17">
        <v>514.40717784626099</v>
      </c>
      <c r="EY16" s="17">
        <v>34.309736340855501</v>
      </c>
      <c r="EZ16" s="17">
        <v>6.5607597717433505E-2</v>
      </c>
      <c r="FA16" s="17">
        <v>0</v>
      </c>
      <c r="FB16" s="17">
        <v>0</v>
      </c>
      <c r="FC16" s="17">
        <v>0</v>
      </c>
      <c r="FD16" s="5">
        <v>1.9168734513908301E-5</v>
      </c>
      <c r="FE16" s="17">
        <v>3.5047395167025201E-4</v>
      </c>
      <c r="FF16" s="17">
        <v>3.9192138656324299E-4</v>
      </c>
      <c r="FG16" s="17">
        <v>0</v>
      </c>
      <c r="FH16" s="17">
        <v>15.9727987135019</v>
      </c>
      <c r="FI16" s="17">
        <v>30.308161501163401</v>
      </c>
      <c r="FJ16" s="17">
        <v>8749.8976837428199</v>
      </c>
      <c r="FK16" s="17">
        <v>116.408247485104</v>
      </c>
      <c r="FL16" s="17">
        <v>108.192547408081</v>
      </c>
      <c r="FM16" s="17">
        <v>107.89320110710599</v>
      </c>
      <c r="FN16" s="17">
        <v>76.243145776307998</v>
      </c>
      <c r="FO16" s="17">
        <v>62.178072675975599</v>
      </c>
      <c r="FP16" s="17">
        <v>1.40484026467171E-2</v>
      </c>
      <c r="FQ16" s="17">
        <v>53.500917897673098</v>
      </c>
      <c r="FR16" s="17">
        <v>5454.9014776106897</v>
      </c>
      <c r="FS16" s="17">
        <v>4383.6369025274898</v>
      </c>
      <c r="FT16" s="17">
        <v>1071.26457508319</v>
      </c>
      <c r="FU16" s="17">
        <v>7.2067416997194496</v>
      </c>
      <c r="FV16" s="17">
        <v>5.4500771912368497</v>
      </c>
      <c r="FW16" s="17">
        <v>2219.8470972967398</v>
      </c>
      <c r="FX16" s="17">
        <v>46.800858305196797</v>
      </c>
      <c r="FY16" s="17">
        <v>250.30113279187799</v>
      </c>
      <c r="FZ16" s="17">
        <v>39.484545776647501</v>
      </c>
      <c r="GA16" s="17">
        <v>40.641295457222</v>
      </c>
      <c r="GB16" s="17">
        <v>628.84481372906203</v>
      </c>
      <c r="GC16" s="17">
        <v>0.17652870856126299</v>
      </c>
      <c r="GD16" s="17">
        <v>555.61751767586202</v>
      </c>
      <c r="GE16" s="17">
        <v>136.694524313464</v>
      </c>
      <c r="GF16" s="17">
        <v>396.26525587173501</v>
      </c>
      <c r="GG16" s="17">
        <v>57.376266243170001</v>
      </c>
      <c r="GH16" s="17">
        <v>0</v>
      </c>
      <c r="GI16" s="17">
        <v>5202.4576078787804</v>
      </c>
      <c r="GJ16" s="17">
        <v>894.72026423473005</v>
      </c>
      <c r="GK16" s="17">
        <v>252.18753540963499</v>
      </c>
      <c r="GL16" s="17">
        <v>16.443609393964799</v>
      </c>
      <c r="GM16" s="17">
        <v>64.616384828956697</v>
      </c>
      <c r="GN16" s="17">
        <v>1468.8127158608399</v>
      </c>
      <c r="GO16" s="17">
        <v>186.25563162329399</v>
      </c>
      <c r="GP16" s="17">
        <v>0</v>
      </c>
      <c r="GQ16" s="17">
        <v>6.1971354067206397</v>
      </c>
      <c r="GR16" s="17">
        <v>262.34965611634902</v>
      </c>
      <c r="GS16" s="17">
        <v>20946.374323828099</v>
      </c>
      <c r="GT16" s="17">
        <v>148.41395486344899</v>
      </c>
      <c r="GU16" s="17">
        <v>1074.20658051181</v>
      </c>
      <c r="GW16" s="26">
        <f t="shared" si="0"/>
        <v>1.0580130673283614</v>
      </c>
      <c r="GX16" s="25">
        <f t="shared" si="1"/>
        <v>0</v>
      </c>
      <c r="GY16" s="40">
        <f t="shared" si="2"/>
        <v>-7.5965647768670811E-5</v>
      </c>
      <c r="GZ16" s="40">
        <f t="shared" si="3"/>
        <v>-5.8652731611780163E-4</v>
      </c>
      <c r="HA16" s="40">
        <f t="shared" si="4"/>
        <v>-8.2829605610222536E-5</v>
      </c>
      <c r="HB16" s="40">
        <f t="shared" si="5"/>
        <v>-4.1126625149122913E-4</v>
      </c>
      <c r="HC16" s="40">
        <f t="shared" si="6"/>
        <v>-4.0621100432114182E-4</v>
      </c>
      <c r="HD16" s="40">
        <f t="shared" si="7"/>
        <v>-1.030569618783743E-4</v>
      </c>
      <c r="HE16" s="40">
        <f t="shared" si="8"/>
        <v>-4.3019724541413791E-4</v>
      </c>
      <c r="HF16" s="69">
        <f t="shared" si="9"/>
        <v>-3.2126975675646738E-5</v>
      </c>
      <c r="HG16" s="69">
        <f t="shared" si="10"/>
        <v>-9.316620651982771E-5</v>
      </c>
      <c r="HH16" s="69">
        <f t="shared" si="11"/>
        <v>3.1551529348998552E-6</v>
      </c>
      <c r="HI16" s="69">
        <f t="shared" si="12"/>
        <v>-1.0935508813669091E-4</v>
      </c>
      <c r="HJ16" s="69">
        <f t="shared" si="13"/>
        <v>-9.39120823504347E-6</v>
      </c>
      <c r="HK16" s="69">
        <v>0</v>
      </c>
      <c r="HL16" s="69">
        <f t="shared" si="15"/>
        <v>-3.2025209364657378E-5</v>
      </c>
      <c r="HM16" s="69">
        <f t="shared" si="16"/>
        <v>-1.5260834403586191E-4</v>
      </c>
      <c r="HN16" s="69">
        <f t="shared" si="17"/>
        <v>-2.3469602585032597E-6</v>
      </c>
      <c r="HO16" s="69">
        <f t="shared" si="18"/>
        <v>-7.4895457668382528E-6</v>
      </c>
      <c r="HP16" s="69">
        <f t="shared" si="19"/>
        <v>1.4183124390431123E-5</v>
      </c>
      <c r="HQ16" s="69">
        <f t="shared" si="20"/>
        <v>-9.6143712782022185E-4</v>
      </c>
      <c r="HR16" s="69">
        <f t="shared" si="21"/>
        <v>3.0508240719312334E-6</v>
      </c>
      <c r="HS16" s="69">
        <f t="shared" si="22"/>
        <v>-2.934149455557395E-6</v>
      </c>
      <c r="HT16" s="69">
        <f t="shared" si="23"/>
        <v>-8.7838334121574678E-6</v>
      </c>
      <c r="HU16" s="69">
        <f t="shared" si="24"/>
        <v>-1.00824911154405E-4</v>
      </c>
      <c r="HV16" s="69">
        <f t="shared" si="25"/>
        <v>-2.0802782595149026E-5</v>
      </c>
      <c r="HW16" s="69">
        <f t="shared" si="26"/>
        <v>-2.5158573710199603E-6</v>
      </c>
      <c r="HX16" s="40">
        <f t="shared" si="27"/>
        <v>-1.4059330964698018E-4</v>
      </c>
      <c r="HY16" s="40">
        <f t="shared" si="28"/>
        <v>-7.9842692380264137E-5</v>
      </c>
      <c r="HZ16" s="123">
        <f t="shared" si="29"/>
        <v>-2.8938659805042278E-2</v>
      </c>
      <c r="IA16" s="40">
        <f t="shared" si="30"/>
        <v>-9.3818654818358796E-6</v>
      </c>
      <c r="IB16" s="40">
        <f t="shared" si="31"/>
        <v>0</v>
      </c>
      <c r="IC16" s="40">
        <f t="shared" si="32"/>
        <v>-5.8326958557418523E-5</v>
      </c>
      <c r="ID16" s="40">
        <f t="shared" si="33"/>
        <v>1.9032398577521685E-5</v>
      </c>
      <c r="IE16" s="40">
        <f t="shared" si="34"/>
        <v>-5.7540713988265776E-5</v>
      </c>
      <c r="IF16" s="40">
        <f t="shared" si="35"/>
        <v>1.4451980602724207E-6</v>
      </c>
      <c r="IG16" s="40">
        <f t="shared" si="36"/>
        <v>9.3818761534093825E-2</v>
      </c>
      <c r="IH16" s="40">
        <f t="shared" si="37"/>
        <v>3.53726071187693E-2</v>
      </c>
      <c r="II16" s="40">
        <f t="shared" si="38"/>
        <v>-8.6553422002790036E-4</v>
      </c>
      <c r="IJ16" s="40">
        <f t="shared" si="39"/>
        <v>1.7965569743035803E-6</v>
      </c>
      <c r="IK16" s="40">
        <f t="shared" si="40"/>
        <v>-7.7225049920934708E-4</v>
      </c>
      <c r="IL16" s="40">
        <f t="shared" si="41"/>
        <v>0</v>
      </c>
      <c r="IM16" s="40">
        <f t="shared" si="42"/>
        <v>0</v>
      </c>
      <c r="IN16" s="40">
        <f t="shared" si="43"/>
        <v>-3.4577489132782532E-4</v>
      </c>
      <c r="IO16" s="40">
        <f t="shared" si="44"/>
        <v>-6.2896963936154545E-3</v>
      </c>
      <c r="IP16" s="40">
        <f t="shared" si="45"/>
        <v>6.5567539593615086E-6</v>
      </c>
      <c r="IQ16" s="40">
        <f t="shared" si="46"/>
        <v>2.1089847849464597E-6</v>
      </c>
      <c r="IR16" s="40">
        <f t="shared" si="47"/>
        <v>-1.0458712486100775E-3</v>
      </c>
      <c r="IS16" s="40">
        <f t="shared" si="48"/>
        <v>-9.7565692842335497E-6</v>
      </c>
      <c r="IT16" s="40">
        <f t="shared" si="49"/>
        <v>0</v>
      </c>
      <c r="IU16" s="40">
        <f t="shared" si="50"/>
        <v>0</v>
      </c>
      <c r="IV16" s="40">
        <f t="shared" si="51"/>
        <v>0</v>
      </c>
      <c r="IW16" s="40">
        <f t="shared" si="52"/>
        <v>9.216449405561774E-5</v>
      </c>
      <c r="IX16" s="40">
        <f t="shared" si="53"/>
        <v>-1.8046172355748143E-5</v>
      </c>
      <c r="IY16" s="40">
        <f t="shared" si="54"/>
        <v>-3.6367666087675785E-5</v>
      </c>
      <c r="IZ16" s="40">
        <f t="shared" si="55"/>
        <v>0</v>
      </c>
      <c r="JA16" s="40">
        <f t="shared" si="56"/>
        <v>4.062150942787661E-7</v>
      </c>
      <c r="JB16" s="40">
        <f t="shared" si="57"/>
        <v>-3.2239506213316014E-6</v>
      </c>
      <c r="JC16" s="40">
        <f t="shared" si="58"/>
        <v>-3.756472285109813E-4</v>
      </c>
      <c r="JD16" s="40">
        <f t="shared" si="59"/>
        <v>6.2474480644470288E-6</v>
      </c>
      <c r="JE16" s="40">
        <f t="shared" si="60"/>
        <v>0</v>
      </c>
      <c r="JF16" s="40">
        <f t="shared" si="61"/>
        <v>3.530944505105932E-6</v>
      </c>
      <c r="JG16" s="40">
        <f t="shared" si="62"/>
        <v>3.5072749378268307E-6</v>
      </c>
      <c r="JH16" s="40">
        <f t="shared" si="63"/>
        <v>-1.0967551523326019E-3</v>
      </c>
      <c r="JI16" s="40">
        <f t="shared" si="64"/>
        <v>-8.3401364193249075E-6</v>
      </c>
      <c r="JJ16" s="40">
        <f t="shared" si="65"/>
        <v>-1.4741150515953217E-5</v>
      </c>
      <c r="JK16" s="40">
        <f t="shared" si="66"/>
        <v>9.0053443815891999E-7</v>
      </c>
      <c r="JL16" s="40">
        <f t="shared" si="67"/>
        <v>-7.0496438892468847E-5</v>
      </c>
    </row>
    <row r="17" spans="1:272" x14ac:dyDescent="0.25">
      <c r="A17" s="17" t="s">
        <v>187</v>
      </c>
      <c r="B17" s="15">
        <v>10770.0080100264</v>
      </c>
      <c r="C17" s="15">
        <v>1319.16775683484</v>
      </c>
      <c r="D17" s="15">
        <v>10827.9906817553</v>
      </c>
      <c r="E17" s="15">
        <v>7544.9227135200199</v>
      </c>
      <c r="F17" s="15">
        <v>4639.5904977176097</v>
      </c>
      <c r="G17" s="15">
        <v>3115.6847502696901</v>
      </c>
      <c r="H17" s="15">
        <v>12011.341509543399</v>
      </c>
      <c r="I17" s="17">
        <v>48.244411803716503</v>
      </c>
      <c r="J17" s="17">
        <v>16.9432879707566</v>
      </c>
      <c r="K17" s="17">
        <v>2.8597697599999998</v>
      </c>
      <c r="L17" s="17">
        <v>1.9933328504331702E-2</v>
      </c>
      <c r="M17" s="17">
        <v>41.228940009505898</v>
      </c>
      <c r="N17" s="17">
        <v>3.46969240586E-3</v>
      </c>
      <c r="O17" s="17">
        <v>0.90371615662009896</v>
      </c>
      <c r="P17" s="17">
        <v>4.90248335589719E-2</v>
      </c>
      <c r="Q17" s="17">
        <v>6.5572939395349996</v>
      </c>
      <c r="R17" s="17">
        <v>2.1067807927249902</v>
      </c>
      <c r="S17" s="17">
        <v>3.5195506999999999</v>
      </c>
      <c r="T17" s="17">
        <v>1.01115315081755</v>
      </c>
      <c r="U17" s="17">
        <v>0.2788101559524</v>
      </c>
      <c r="V17" s="17">
        <v>52.354558881700001</v>
      </c>
      <c r="W17" s="17">
        <v>0.23828245403000001</v>
      </c>
      <c r="X17" s="17">
        <v>7.0411813440000002E-4</v>
      </c>
      <c r="Y17" s="17">
        <v>1.9850196194999901E-3</v>
      </c>
      <c r="Z17" s="17">
        <v>2.1687573919999998</v>
      </c>
      <c r="AA17" s="17">
        <v>44.225783556813603</v>
      </c>
      <c r="AB17" s="17">
        <v>89.805199977199905</v>
      </c>
      <c r="AC17" s="17">
        <v>2.1538847799999901</v>
      </c>
      <c r="AD17" s="17">
        <v>0.24156350461989001</v>
      </c>
      <c r="AE17" s="17">
        <v>8.0972689999999903E-3</v>
      </c>
      <c r="AF17" s="17">
        <v>0.960175732511098</v>
      </c>
      <c r="AG17" s="17">
        <v>4.2000000000000003E-2</v>
      </c>
      <c r="AH17" s="17">
        <v>12.1988687091534</v>
      </c>
      <c r="AI17" s="17">
        <v>15.365931936733199</v>
      </c>
      <c r="AJ17" s="17">
        <v>111.11569127627899</v>
      </c>
      <c r="AK17" s="17">
        <v>9.3451956483665199</v>
      </c>
      <c r="AL17" s="17">
        <v>3.8258663295979498</v>
      </c>
      <c r="AM17" s="17">
        <v>178.95383760649</v>
      </c>
      <c r="AN17" s="17">
        <v>9.2197577293599994E-2</v>
      </c>
      <c r="AP17" s="17">
        <v>7.0016149999999999E-2</v>
      </c>
      <c r="AQ17" s="17">
        <v>337.046091152614</v>
      </c>
      <c r="AR17" s="17">
        <v>0.39713290000000001</v>
      </c>
      <c r="AS17" s="17">
        <v>0.88332435680097998</v>
      </c>
      <c r="AT17" s="17">
        <v>2.7006872023467099</v>
      </c>
      <c r="AU17" s="17">
        <v>260.15225915479499</v>
      </c>
      <c r="AV17" s="17">
        <v>7.6522691409241395E-2</v>
      </c>
      <c r="AW17" s="17">
        <v>1.9422219999999999E-7</v>
      </c>
      <c r="AX17" s="17">
        <v>1.7264139999999899E-6</v>
      </c>
      <c r="AZ17" s="17">
        <v>2.1267217162E-5</v>
      </c>
      <c r="BA17" s="17">
        <v>4.7549241963999901E-4</v>
      </c>
      <c r="BB17" s="17">
        <v>5.8306784723618002E-4</v>
      </c>
      <c r="BD17" s="17">
        <v>0.41022078430148001</v>
      </c>
      <c r="BE17" s="17">
        <v>2.0159E-2</v>
      </c>
      <c r="BF17" s="17">
        <v>0.19763</v>
      </c>
      <c r="BG17" s="17">
        <v>19.773480871499999</v>
      </c>
      <c r="BH17" s="17">
        <v>8.0000000000000002E-3</v>
      </c>
      <c r="BI17" s="17">
        <v>22.494663999999901</v>
      </c>
      <c r="BJ17" s="17">
        <v>21.81983</v>
      </c>
      <c r="BK17" s="17">
        <v>70.745359034440298</v>
      </c>
      <c r="BL17" s="17">
        <v>574.40755214064097</v>
      </c>
      <c r="BM17" s="17">
        <v>8.3146342884699909</v>
      </c>
      <c r="BN17" s="17">
        <v>694.79091922846499</v>
      </c>
      <c r="BO17" s="17">
        <v>6.9977312914799999E-5</v>
      </c>
      <c r="BQ17" s="17" t="s">
        <v>187</v>
      </c>
      <c r="BR17" s="17">
        <v>15.832840988185801</v>
      </c>
      <c r="BS17" s="17">
        <v>532.43690665111205</v>
      </c>
      <c r="BT17" s="17">
        <v>2.0158469521376399E-2</v>
      </c>
      <c r="BU17" s="17">
        <v>16.9429693082478</v>
      </c>
      <c r="BV17" s="17">
        <v>0.19762962315712801</v>
      </c>
      <c r="BW17" s="17">
        <v>2.85976957678752</v>
      </c>
      <c r="BX17" s="17">
        <v>48.240543708763802</v>
      </c>
      <c r="BY17" s="17">
        <v>48.240543708763802</v>
      </c>
      <c r="BZ17" s="17">
        <v>34.589132361555201</v>
      </c>
      <c r="CA17" s="17">
        <v>26.690037669551501</v>
      </c>
      <c r="CB17" s="17">
        <v>8.1614142463418693E-3</v>
      </c>
      <c r="CC17" s="17">
        <v>1.17443969506904E-2</v>
      </c>
      <c r="CD17" s="17">
        <v>41.225213195406901</v>
      </c>
      <c r="CE17" s="5">
        <v>6.9980096601013204E-5</v>
      </c>
      <c r="CF17" s="17">
        <v>1.1097973141486999E-3</v>
      </c>
      <c r="CG17" s="17">
        <v>2.35838278802888E-3</v>
      </c>
      <c r="CH17" s="17">
        <v>1.9846408486074098E-3</v>
      </c>
      <c r="CI17" s="17">
        <v>0.90369975313260797</v>
      </c>
      <c r="CJ17" s="17">
        <v>1.17643133052414E-2</v>
      </c>
      <c r="CK17" s="17">
        <v>3.72537026335234E-2</v>
      </c>
      <c r="CL17" s="17">
        <v>6.5573856258197099</v>
      </c>
      <c r="CM17" s="17">
        <v>19.773587702195201</v>
      </c>
      <c r="CN17" s="17">
        <v>12217.3997013069</v>
      </c>
      <c r="CO17" s="17">
        <v>2.1067768302596601</v>
      </c>
      <c r="CP17" s="17">
        <v>8.0008709822141904E-3</v>
      </c>
      <c r="CQ17" s="17">
        <v>0.29175661547099802</v>
      </c>
      <c r="CR17" s="17">
        <v>0.71430003347119997</v>
      </c>
      <c r="CS17" s="17">
        <v>3.5195587203842802</v>
      </c>
      <c r="CT17" s="17">
        <v>0.27881687578904402</v>
      </c>
      <c r="CU17" s="17">
        <v>15.355933943276399</v>
      </c>
      <c r="CV17" s="17">
        <v>51.704936350439802</v>
      </c>
      <c r="CW17" s="17">
        <v>0.88332254719186398</v>
      </c>
      <c r="CX17" s="17">
        <v>178.66233522832999</v>
      </c>
      <c r="CY17" s="17">
        <v>2.7006856531711998</v>
      </c>
      <c r="CZ17" s="17">
        <v>10767.734102795799</v>
      </c>
      <c r="DA17" s="17">
        <v>0.23828260140020799</v>
      </c>
      <c r="DB17" s="17">
        <v>7.0396511502769795E-4</v>
      </c>
      <c r="DC17" s="17">
        <v>0.67483331183827</v>
      </c>
      <c r="DD17" s="17">
        <v>16.827514509168498</v>
      </c>
      <c r="DE17" s="17">
        <v>1.0715602716094299</v>
      </c>
      <c r="DF17" s="17">
        <v>2.4896574017427502E-2</v>
      </c>
      <c r="DG17" s="17">
        <v>3.8315575103203701</v>
      </c>
      <c r="DH17" s="17">
        <v>6.4368685549254206E-2</v>
      </c>
      <c r="DI17" s="17">
        <v>144.70895058531201</v>
      </c>
      <c r="DJ17" s="17">
        <v>225.68941980923799</v>
      </c>
      <c r="DK17" s="17">
        <v>43.936071688386001</v>
      </c>
      <c r="DL17" s="17">
        <v>70.728733269095997</v>
      </c>
      <c r="DM17" s="17">
        <v>573.14150735077601</v>
      </c>
      <c r="DN17" s="17">
        <v>2.1687227768347102</v>
      </c>
      <c r="DO17" s="17">
        <v>10.4432811020208</v>
      </c>
      <c r="DP17" s="17">
        <v>44.1659306286492</v>
      </c>
      <c r="DQ17" s="17">
        <v>44.1659306286492</v>
      </c>
      <c r="DR17" s="17">
        <v>2.4742650527107899</v>
      </c>
      <c r="DS17" s="17">
        <v>0</v>
      </c>
      <c r="DT17" s="17">
        <v>89.446084070432804</v>
      </c>
      <c r="DU17" s="17">
        <v>2.1538848872435001</v>
      </c>
      <c r="DV17" s="17">
        <v>574.405837581024</v>
      </c>
      <c r="DW17" s="17">
        <v>6.2369921582763999E-2</v>
      </c>
      <c r="DX17" s="17">
        <v>0.16779406209287701</v>
      </c>
      <c r="DY17" s="17">
        <v>0</v>
      </c>
      <c r="DZ17" s="17">
        <v>8.0971749422664701E-3</v>
      </c>
      <c r="EA17" s="17">
        <v>71.125280873884194</v>
      </c>
      <c r="EB17" s="17">
        <v>8.2425820908141993</v>
      </c>
      <c r="EC17" s="17">
        <v>5.5196508348513698</v>
      </c>
      <c r="ED17" s="17">
        <v>288.64809729872798</v>
      </c>
      <c r="EE17" s="17">
        <v>382.51644657505398</v>
      </c>
      <c r="EF17" s="17">
        <v>0.24929614657869301</v>
      </c>
      <c r="EG17" s="17">
        <v>0.70953656940912802</v>
      </c>
      <c r="EH17" s="17">
        <v>4.19985753181547E-2</v>
      </c>
      <c r="EI17" s="17">
        <v>3.9848170770034699</v>
      </c>
      <c r="EJ17" s="17">
        <v>8.0904679339863801</v>
      </c>
      <c r="EK17" s="17">
        <v>122.254018900031</v>
      </c>
      <c r="EL17" s="17">
        <v>8.3146550204246807</v>
      </c>
      <c r="EM17" s="17">
        <v>1.5011692899746401</v>
      </c>
      <c r="EN17" s="17">
        <v>9.5862048252613903</v>
      </c>
      <c r="EO17" s="17">
        <v>1319.1653047293501</v>
      </c>
      <c r="EP17" s="17">
        <v>0</v>
      </c>
      <c r="EQ17" s="17">
        <v>1.56255058167927</v>
      </c>
      <c r="ER17" s="17">
        <v>2.24855735435185</v>
      </c>
      <c r="ES17" s="17">
        <v>12783.739520822601</v>
      </c>
      <c r="ET17" s="17">
        <v>9743.6657274153004</v>
      </c>
      <c r="EU17" s="17">
        <v>1082.6287832078799</v>
      </c>
      <c r="EV17" s="17">
        <v>10826.2945106231</v>
      </c>
      <c r="EW17" s="17">
        <v>0.37333560636992402</v>
      </c>
      <c r="EX17" s="17">
        <v>250.300161364865</v>
      </c>
      <c r="EY17" s="17">
        <v>10.151651521790299</v>
      </c>
      <c r="EZ17" s="17">
        <v>7.6522305178201799E-2</v>
      </c>
      <c r="FA17" s="5">
        <v>1.9422557648109201E-7</v>
      </c>
      <c r="FB17" s="5">
        <v>1.7264409054382499E-6</v>
      </c>
      <c r="FC17" s="17">
        <v>0</v>
      </c>
      <c r="FD17" s="5">
        <v>2.1272179481561099E-5</v>
      </c>
      <c r="FE17" s="17">
        <v>4.75529251521142E-4</v>
      </c>
      <c r="FF17" s="17">
        <v>5.8307836748028199E-4</v>
      </c>
      <c r="FG17" s="17">
        <v>0</v>
      </c>
      <c r="FH17" s="17">
        <v>0.41021479061307098</v>
      </c>
      <c r="FI17" s="17">
        <v>69.384314060638104</v>
      </c>
      <c r="FJ17" s="17">
        <v>6070.3124361923001</v>
      </c>
      <c r="FK17" s="17">
        <v>106.81914134991401</v>
      </c>
      <c r="FL17" s="17">
        <v>169.219491140825</v>
      </c>
      <c r="FM17" s="17">
        <v>134.35714478696099</v>
      </c>
      <c r="FN17" s="17">
        <v>73.294188751037098</v>
      </c>
      <c r="FO17" s="17">
        <v>64.370422191499898</v>
      </c>
      <c r="FP17" s="17">
        <v>1.1170676426641799E-2</v>
      </c>
      <c r="FQ17" s="17">
        <v>41.055799054026402</v>
      </c>
      <c r="FR17" s="17">
        <v>7537.9549954050399</v>
      </c>
      <c r="FS17" s="17">
        <v>4635.1302944178697</v>
      </c>
      <c r="FT17" s="17">
        <v>2902.8247009871702</v>
      </c>
      <c r="FU17" s="17">
        <v>6.3295606714341703</v>
      </c>
      <c r="FV17" s="17">
        <v>3.77219394502825</v>
      </c>
      <c r="FW17" s="17">
        <v>2124.54230868797</v>
      </c>
      <c r="FX17" s="17">
        <v>29.191011125746599</v>
      </c>
      <c r="FY17" s="17">
        <v>274.49764626791602</v>
      </c>
      <c r="FZ17" s="17">
        <v>47.855439354530702</v>
      </c>
      <c r="GA17" s="17">
        <v>51.358254235415998</v>
      </c>
      <c r="GB17" s="17">
        <v>687.59914156651701</v>
      </c>
      <c r="GC17" s="17">
        <v>9.2118802912162803E-2</v>
      </c>
      <c r="GD17" s="17">
        <v>311.62655584507399</v>
      </c>
      <c r="GE17" s="17">
        <v>206.89802167683499</v>
      </c>
      <c r="GF17" s="17">
        <v>406.71851789662998</v>
      </c>
      <c r="GG17" s="17">
        <v>137.86769765493699</v>
      </c>
      <c r="GH17" s="17">
        <v>0</v>
      </c>
      <c r="GI17" s="17">
        <v>3115.19087288936</v>
      </c>
      <c r="GJ17" s="17">
        <v>776.54619705931498</v>
      </c>
      <c r="GK17" s="17">
        <v>694.69409707975501</v>
      </c>
      <c r="GL17" s="17">
        <v>0.24237478084552899</v>
      </c>
      <c r="GM17" s="17">
        <v>73.429411084586505</v>
      </c>
      <c r="GN17" s="17">
        <v>1535.1112091135201</v>
      </c>
      <c r="GO17" s="17">
        <v>337.04357091378199</v>
      </c>
      <c r="GP17" s="17">
        <v>7.0015049062171195E-2</v>
      </c>
      <c r="GQ17" s="17">
        <v>0.397135062980705</v>
      </c>
      <c r="GR17" s="17">
        <v>132.55239544146301</v>
      </c>
      <c r="GS17" s="17">
        <v>12008.115636056</v>
      </c>
      <c r="GT17" s="17">
        <v>260.10618133239598</v>
      </c>
      <c r="GU17" s="17">
        <v>958.658352836674</v>
      </c>
      <c r="GW17" s="26">
        <f t="shared" si="0"/>
        <v>1.0645916402101996</v>
      </c>
      <c r="GX17" s="25">
        <f t="shared" si="1"/>
        <v>0</v>
      </c>
      <c r="GY17" s="40">
        <f t="shared" si="2"/>
        <v>-2.1113329056806143E-4</v>
      </c>
      <c r="GZ17" s="40">
        <f t="shared" si="3"/>
        <v>-1.8588276413369843E-6</v>
      </c>
      <c r="HA17" s="40">
        <f t="shared" si="4"/>
        <v>-1.5664689618343338E-4</v>
      </c>
      <c r="HB17" s="40">
        <f t="shared" si="5"/>
        <v>-9.2349761283761194E-4</v>
      </c>
      <c r="HC17" s="40">
        <f t="shared" si="6"/>
        <v>-9.6133555363003061E-4</v>
      </c>
      <c r="HD17" s="40">
        <f t="shared" si="7"/>
        <v>-1.5851327073040851E-4</v>
      </c>
      <c r="HE17" s="40">
        <f t="shared" si="8"/>
        <v>-2.6856895916550029E-4</v>
      </c>
      <c r="HF17" s="69">
        <f t="shared" si="9"/>
        <v>-8.0177056949891039E-5</v>
      </c>
      <c r="HG17" s="69">
        <f t="shared" si="10"/>
        <v>-1.8807595630190475E-5</v>
      </c>
      <c r="HH17" s="69">
        <f t="shared" si="11"/>
        <v>-6.4065465135199578E-8</v>
      </c>
      <c r="HI17" s="69">
        <f t="shared" si="12"/>
        <v>-1.3804672558049632E-3</v>
      </c>
      <c r="HJ17" s="69">
        <f t="shared" si="13"/>
        <v>-9.0393158255761306E-5</v>
      </c>
      <c r="HK17" s="69">
        <f t="shared" si="14"/>
        <v>-4.3586102326123534E-4</v>
      </c>
      <c r="HL17" s="69">
        <f t="shared" si="15"/>
        <v>-1.8151149972065653E-5</v>
      </c>
      <c r="HM17" s="69">
        <f t="shared" si="16"/>
        <v>-1.3906462729545608E-4</v>
      </c>
      <c r="HN17" s="69">
        <f t="shared" si="17"/>
        <v>1.3982335633521546E-5</v>
      </c>
      <c r="HO17" s="69">
        <f t="shared" si="18"/>
        <v>-1.880815196226973E-6</v>
      </c>
      <c r="HP17" s="69">
        <f t="shared" si="19"/>
        <v>2.2788091332998108E-6</v>
      </c>
      <c r="HQ17" s="69">
        <f t="shared" si="20"/>
        <v>-5.040286796546346E-3</v>
      </c>
      <c r="HR17" s="69">
        <f t="shared" si="21"/>
        <v>2.4101835964567418E-5</v>
      </c>
      <c r="HS17" s="69">
        <f t="shared" si="22"/>
        <v>-1.2408136848752405E-2</v>
      </c>
      <c r="HT17" s="69">
        <f t="shared" si="23"/>
        <v>6.184685674033087E-7</v>
      </c>
      <c r="HU17" s="69">
        <f t="shared" si="24"/>
        <v>-2.1732059554532599E-4</v>
      </c>
      <c r="HV17" s="69">
        <f t="shared" si="25"/>
        <v>-1.9081468458016841E-4</v>
      </c>
      <c r="HW17" s="69">
        <f t="shared" si="26"/>
        <v>-1.5960828729563333E-5</v>
      </c>
      <c r="HX17" s="40">
        <f t="shared" si="27"/>
        <v>-1.3533491857191113E-3</v>
      </c>
      <c r="HY17" s="40">
        <f t="shared" si="28"/>
        <v>-3.9988319925602887E-3</v>
      </c>
      <c r="HZ17" s="40">
        <f t="shared" si="29"/>
        <v>4.9790736750741296E-8</v>
      </c>
      <c r="IA17" s="40">
        <f t="shared" si="30"/>
        <v>-9.4734723263478499E-4</v>
      </c>
      <c r="IB17" s="40">
        <f t="shared" si="31"/>
        <v>-1.1615982317023649E-5</v>
      </c>
      <c r="IC17" s="40">
        <f t="shared" si="32"/>
        <v>-1.3987195029024845E-3</v>
      </c>
      <c r="ID17" s="40">
        <f t="shared" si="33"/>
        <v>-3.3920996316721697E-5</v>
      </c>
      <c r="IE17" s="40">
        <f t="shared" si="34"/>
        <v>-1.0130750736813757E-2</v>
      </c>
      <c r="IF17" s="40">
        <f t="shared" si="35"/>
        <v>-6.5065975158323677E-4</v>
      </c>
      <c r="IG17" s="40">
        <f t="shared" si="36"/>
        <v>0.10024081653830126</v>
      </c>
      <c r="IH17" s="40">
        <f t="shared" si="37"/>
        <v>2.5789634156776289E-2</v>
      </c>
      <c r="II17" s="40">
        <f t="shared" si="38"/>
        <v>-3.8575298495545614E-3</v>
      </c>
      <c r="IJ17" s="40">
        <f t="shared" si="39"/>
        <v>-1.6289249901474726E-3</v>
      </c>
      <c r="IK17" s="40">
        <f t="shared" si="40"/>
        <v>-8.5440836678752166E-4</v>
      </c>
      <c r="IL17" s="40">
        <f t="shared" si="41"/>
        <v>0</v>
      </c>
      <c r="IM17" s="40">
        <f t="shared" si="42"/>
        <v>-1.5724055504402978E-5</v>
      </c>
      <c r="IN17" s="40">
        <f t="shared" si="43"/>
        <v>-7.4774308267061337E-6</v>
      </c>
      <c r="IO17" s="40">
        <f t="shared" si="44"/>
        <v>5.4464908472439241E-6</v>
      </c>
      <c r="IP17" s="40">
        <f t="shared" si="45"/>
        <v>-2.0486349120415615E-6</v>
      </c>
      <c r="IQ17" s="40">
        <f t="shared" si="46"/>
        <v>-5.7362270934224028E-7</v>
      </c>
      <c r="IR17" s="40">
        <f t="shared" si="47"/>
        <v>-1.7711867099949409E-4</v>
      </c>
      <c r="IS17" s="40">
        <f t="shared" si="48"/>
        <v>-5.047274638181202E-6</v>
      </c>
      <c r="IT17" s="40">
        <f t="shared" si="49"/>
        <v>1.7384630037247805E-5</v>
      </c>
      <c r="IU17" s="40">
        <f t="shared" si="50"/>
        <v>1.5584580674167562E-5</v>
      </c>
      <c r="IV17" s="40">
        <f t="shared" si="51"/>
        <v>0</v>
      </c>
      <c r="IW17" s="40">
        <f t="shared" si="52"/>
        <v>2.3333187051693654E-4</v>
      </c>
      <c r="IX17" s="40">
        <f t="shared" si="53"/>
        <v>7.7460501201837202E-5</v>
      </c>
      <c r="IY17" s="40">
        <f t="shared" si="54"/>
        <v>1.8042915849052136E-5</v>
      </c>
      <c r="IZ17" s="40">
        <f t="shared" si="55"/>
        <v>0</v>
      </c>
      <c r="JA17" s="40">
        <f t="shared" si="56"/>
        <v>-1.4610884280863315E-5</v>
      </c>
      <c r="JB17" s="40">
        <f t="shared" si="57"/>
        <v>-2.6314729083840659E-5</v>
      </c>
      <c r="JC17" s="40">
        <f t="shared" si="58"/>
        <v>-1.9068100591549929E-6</v>
      </c>
      <c r="JD17" s="40">
        <f t="shared" si="59"/>
        <v>5.4027257970597373E-6</v>
      </c>
      <c r="JE17" s="40">
        <f t="shared" si="60"/>
        <v>1.0887277677377842E-4</v>
      </c>
      <c r="JF17" s="40">
        <f t="shared" si="61"/>
        <v>2.9723717301418021E-6</v>
      </c>
      <c r="JG17" s="40">
        <f t="shared" si="62"/>
        <v>3.0958382802904048E-6</v>
      </c>
      <c r="JH17" s="40">
        <f t="shared" si="63"/>
        <v>-2.3500856552593637E-4</v>
      </c>
      <c r="JI17" s="40">
        <f t="shared" si="64"/>
        <v>-2.9849183050981176E-6</v>
      </c>
      <c r="JJ17" s="40">
        <f t="shared" si="65"/>
        <v>2.493429532869296E-6</v>
      </c>
      <c r="JK17" s="40">
        <f t="shared" si="66"/>
        <v>-1.3935436694753031E-4</v>
      </c>
      <c r="JL17" s="40">
        <f t="shared" si="67"/>
        <v>3.9779838597030724E-5</v>
      </c>
    </row>
    <row r="18" spans="1:272" x14ac:dyDescent="0.25">
      <c r="A18" s="17" t="s">
        <v>188</v>
      </c>
      <c r="B18" s="15">
        <v>47497.880942834097</v>
      </c>
      <c r="C18" s="15">
        <v>429.81884618923999</v>
      </c>
      <c r="D18" s="15">
        <v>15949.5743427</v>
      </c>
      <c r="E18" s="15">
        <v>13352.438679004399</v>
      </c>
      <c r="F18" s="15">
        <v>8900.4228605405006</v>
      </c>
      <c r="G18" s="15">
        <v>10023.312835058099</v>
      </c>
      <c r="H18" s="15">
        <v>64723.068403867197</v>
      </c>
      <c r="I18" s="17">
        <v>69.491592474603195</v>
      </c>
      <c r="J18" s="17">
        <v>11.525754155166</v>
      </c>
      <c r="K18" s="17">
        <v>3.39922353237499</v>
      </c>
      <c r="L18" s="17">
        <v>0.72421035648567</v>
      </c>
      <c r="M18" s="17">
        <v>52.2643275770426</v>
      </c>
      <c r="N18" s="17">
        <v>1.5035965808499901E-2</v>
      </c>
      <c r="O18" s="17">
        <v>4.2589632610784198</v>
      </c>
      <c r="P18" s="17">
        <v>0.198041044438694</v>
      </c>
      <c r="Q18" s="17">
        <v>1.0159924127752</v>
      </c>
      <c r="R18" s="17">
        <v>6.5269729562530996</v>
      </c>
      <c r="S18" s="17">
        <v>19.749079175999899</v>
      </c>
      <c r="T18" s="17">
        <v>0.96283889416347401</v>
      </c>
      <c r="U18" s="17">
        <v>22.237797758036901</v>
      </c>
      <c r="V18" s="17">
        <v>5.0860405638300001</v>
      </c>
      <c r="W18" s="17">
        <v>0.35560740023999998</v>
      </c>
      <c r="X18" s="5">
        <v>1.00869896999999E-5</v>
      </c>
      <c r="Y18" s="17">
        <v>1.6826732145E-3</v>
      </c>
      <c r="Z18" s="17">
        <v>5.7028416099999903</v>
      </c>
      <c r="AA18" s="17">
        <v>141.80830156611</v>
      </c>
      <c r="AB18" s="17">
        <v>832.85601102251496</v>
      </c>
      <c r="AC18" s="17">
        <v>4.35682364</v>
      </c>
      <c r="AD18" s="17">
        <v>0.188021624558731</v>
      </c>
      <c r="AE18" s="17">
        <v>2.0257700000000001E-3</v>
      </c>
      <c r="AF18" s="17">
        <v>5.9831106283680997</v>
      </c>
      <c r="AG18" s="17">
        <v>0.38698503979999899</v>
      </c>
      <c r="AH18" s="17">
        <v>21.675313305227199</v>
      </c>
      <c r="AI18" s="17">
        <v>142.453662107447</v>
      </c>
      <c r="AJ18" s="17">
        <v>983.17543126040403</v>
      </c>
      <c r="AK18" s="17">
        <v>184.09237944162501</v>
      </c>
      <c r="AL18" s="17">
        <v>6.3287195907059299</v>
      </c>
      <c r="AM18" s="17">
        <v>130.89237040373499</v>
      </c>
      <c r="AN18" s="17">
        <v>0.354464392748499</v>
      </c>
      <c r="AO18" s="17">
        <v>0.67567394999999997</v>
      </c>
      <c r="AP18" s="17">
        <v>1.7396814700000001</v>
      </c>
      <c r="AQ18" s="17">
        <v>475.22431868001598</v>
      </c>
      <c r="AR18" s="17">
        <v>21.392409888700001</v>
      </c>
      <c r="AS18" s="17">
        <v>1.59041860156819</v>
      </c>
      <c r="AT18" s="17">
        <v>57.682399670021702</v>
      </c>
      <c r="AU18" s="17">
        <v>575.76978441455401</v>
      </c>
      <c r="AV18" s="17">
        <v>0.31533139522032799</v>
      </c>
      <c r="AW18" s="5">
        <v>2.39848796199999E-6</v>
      </c>
      <c r="AX18" s="17">
        <v>6.7784317530000002E-5</v>
      </c>
      <c r="AY18" s="17">
        <v>2.2182499999999902E-3</v>
      </c>
      <c r="AZ18" s="17">
        <v>1.53971063039999E-5</v>
      </c>
      <c r="BA18" s="17">
        <v>0.18266816927422899</v>
      </c>
      <c r="BB18" s="17">
        <v>0.21264428365006399</v>
      </c>
      <c r="BD18" s="17">
        <v>14.0784490804991</v>
      </c>
      <c r="BE18" s="17">
        <v>6.1801315099999901</v>
      </c>
      <c r="BF18" s="17">
        <v>1.5679222338000001</v>
      </c>
      <c r="BG18" s="17">
        <v>412.41957957290998</v>
      </c>
      <c r="BH18" s="17">
        <v>2.0999999999999999E-5</v>
      </c>
      <c r="BI18" s="17">
        <v>8.0761579999999995</v>
      </c>
      <c r="BJ18" s="17">
        <v>7.8338789999999996</v>
      </c>
      <c r="BK18" s="17">
        <v>111.371556569226</v>
      </c>
      <c r="BL18" s="17">
        <v>571.68772290504899</v>
      </c>
      <c r="BM18" s="17">
        <v>13.863890863829999</v>
      </c>
      <c r="BN18" s="17">
        <v>226.61825156677301</v>
      </c>
      <c r="BO18" s="17">
        <v>2.00492152247349E-2</v>
      </c>
      <c r="BQ18" s="17" t="s">
        <v>188</v>
      </c>
      <c r="BR18" s="17">
        <v>19.6230072190667</v>
      </c>
      <c r="BS18" s="17">
        <v>1642.0193291550299</v>
      </c>
      <c r="BT18" s="17">
        <v>6.1800965583387404</v>
      </c>
      <c r="BU18" s="17">
        <v>11.518670376344501</v>
      </c>
      <c r="BV18" s="17">
        <v>1.56622847946092</v>
      </c>
      <c r="BW18" s="17">
        <v>3.3992253033342101</v>
      </c>
      <c r="BX18" s="17">
        <v>69.480121602094798</v>
      </c>
      <c r="BY18" s="17">
        <v>69.480121602094798</v>
      </c>
      <c r="BZ18" s="17">
        <v>47.614881290333102</v>
      </c>
      <c r="CA18" s="17">
        <v>119.93156802910499</v>
      </c>
      <c r="CB18" s="17">
        <v>0.29686626539667099</v>
      </c>
      <c r="CC18" s="17">
        <v>0.42719720165195502</v>
      </c>
      <c r="CD18" s="17">
        <v>52.251701309401199</v>
      </c>
      <c r="CE18" s="17">
        <v>2.0045666287590701E-2</v>
      </c>
      <c r="CF18" s="17">
        <v>4.8038115892348396E-3</v>
      </c>
      <c r="CG18" s="17">
        <v>1.0208050620380601E-2</v>
      </c>
      <c r="CH18" s="17">
        <v>1.68268686029861E-3</v>
      </c>
      <c r="CI18" s="17">
        <v>4.2589344054611198</v>
      </c>
      <c r="CJ18" s="17">
        <v>4.7528765088861197E-2</v>
      </c>
      <c r="CK18" s="17">
        <v>0.15050833072384201</v>
      </c>
      <c r="CL18" s="17">
        <v>1.0159889307049501</v>
      </c>
      <c r="CM18" s="17">
        <v>412.42070531027798</v>
      </c>
      <c r="CN18" s="17">
        <v>5765.8023163425696</v>
      </c>
      <c r="CO18" s="17">
        <v>6.5269825037735698</v>
      </c>
      <c r="CP18" s="5">
        <v>2.10000501000346E-5</v>
      </c>
      <c r="CQ18" s="17">
        <v>0.27917812184532498</v>
      </c>
      <c r="CR18" s="17">
        <v>0.68351073586245104</v>
      </c>
      <c r="CS18" s="17">
        <v>19.749066416622998</v>
      </c>
      <c r="CT18" s="17">
        <v>22.2377863518883</v>
      </c>
      <c r="CU18" s="17">
        <v>142.45329678349199</v>
      </c>
      <c r="CV18" s="17">
        <v>5.0502210276612702</v>
      </c>
      <c r="CW18" s="17">
        <v>1.5904102561703799</v>
      </c>
      <c r="CX18" s="17">
        <v>130.892808958633</v>
      </c>
      <c r="CY18" s="17">
        <v>57.681936936691201</v>
      </c>
      <c r="CZ18" s="17">
        <v>47494.7996455545</v>
      </c>
      <c r="DA18" s="17">
        <v>0.355597434354398</v>
      </c>
      <c r="DB18" s="5">
        <v>1.0087342234494601E-5</v>
      </c>
      <c r="DC18" s="17">
        <v>0.24227919332881201</v>
      </c>
      <c r="DD18" s="17">
        <v>6.0414614439171404</v>
      </c>
      <c r="DE18" s="17">
        <v>0.38471362511505203</v>
      </c>
      <c r="DF18" s="17">
        <v>8.9383025512987692E-3</v>
      </c>
      <c r="DG18" s="17">
        <v>1.3756229324779301</v>
      </c>
      <c r="DH18" s="17">
        <v>2.31099676471722E-2</v>
      </c>
      <c r="DI18" s="17">
        <v>473.45411262770301</v>
      </c>
      <c r="DJ18" s="17">
        <v>562.22236054426298</v>
      </c>
      <c r="DK18" s="17">
        <v>113.546044442235</v>
      </c>
      <c r="DL18" s="17">
        <v>111.36364013153</v>
      </c>
      <c r="DM18" s="17">
        <v>43662.770126580799</v>
      </c>
      <c r="DN18" s="17">
        <v>5.70284265449442</v>
      </c>
      <c r="DO18" s="17">
        <v>12.3232173677752</v>
      </c>
      <c r="DP18" s="17">
        <v>141.67018120724401</v>
      </c>
      <c r="DQ18" s="17">
        <v>141.67018120724401</v>
      </c>
      <c r="DR18" s="17">
        <v>6.7972353825862903</v>
      </c>
      <c r="DS18" s="17">
        <v>0</v>
      </c>
      <c r="DT18" s="17">
        <v>832.58683041295296</v>
      </c>
      <c r="DU18" s="17">
        <v>4.3568285629801702</v>
      </c>
      <c r="DV18" s="17">
        <v>571.66622985433298</v>
      </c>
      <c r="DW18" s="17">
        <v>5.45989516195729E-2</v>
      </c>
      <c r="DX18" s="17">
        <v>0.120306066299774</v>
      </c>
      <c r="DY18" s="17">
        <v>0</v>
      </c>
      <c r="DZ18" s="17">
        <v>2.02588171867617E-3</v>
      </c>
      <c r="EA18" s="17">
        <v>66.572810211192305</v>
      </c>
      <c r="EB18" s="17">
        <v>11.6208892582645</v>
      </c>
      <c r="EC18" s="17">
        <v>2.6933550325174802</v>
      </c>
      <c r="ED18" s="17">
        <v>1306.5933089569301</v>
      </c>
      <c r="EE18" s="17">
        <v>327.834611559167</v>
      </c>
      <c r="EF18" s="17">
        <v>1.5556176278670699</v>
      </c>
      <c r="EG18" s="17">
        <v>4.4275000902475803</v>
      </c>
      <c r="EH18" s="17">
        <v>0.38698580168543401</v>
      </c>
      <c r="EI18" s="17">
        <v>7.15190283501921</v>
      </c>
      <c r="EJ18" s="17">
        <v>14.520517658287901</v>
      </c>
      <c r="EK18" s="17">
        <v>992.80622866425495</v>
      </c>
      <c r="EL18" s="17">
        <v>13.7025414368175</v>
      </c>
      <c r="EM18" s="17">
        <v>0.33830746050870703</v>
      </c>
      <c r="EN18" s="17">
        <v>184.55672918252</v>
      </c>
      <c r="EO18" s="17">
        <v>429.79427665933503</v>
      </c>
      <c r="EP18" s="17">
        <v>0</v>
      </c>
      <c r="EQ18" s="17">
        <v>2.5943437091186401</v>
      </c>
      <c r="ER18" s="17">
        <v>3.73336475995082</v>
      </c>
      <c r="ES18" s="17">
        <v>67257.260898052293</v>
      </c>
      <c r="ET18" s="17">
        <v>14353.032201194401</v>
      </c>
      <c r="EU18" s="17">
        <v>1594.7812768634601</v>
      </c>
      <c r="EV18" s="17">
        <v>15947.8134780579</v>
      </c>
      <c r="EW18" s="17">
        <v>0.49607727223623799</v>
      </c>
      <c r="EX18" s="17">
        <v>332.51411156682099</v>
      </c>
      <c r="EY18" s="17">
        <v>11.8773987176637</v>
      </c>
      <c r="EZ18" s="17">
        <v>0.315331582176133</v>
      </c>
      <c r="FA18" s="5">
        <v>2.3984485237299901E-6</v>
      </c>
      <c r="FB18" s="5">
        <v>6.7784079216476898E-5</v>
      </c>
      <c r="FC18" s="17">
        <v>2.2182453193119399E-3</v>
      </c>
      <c r="FD18" s="5">
        <v>1.53965987105165E-5</v>
      </c>
      <c r="FE18" s="17">
        <v>0.18267004042144</v>
      </c>
      <c r="FF18" s="17">
        <v>0.212642449265731</v>
      </c>
      <c r="FG18" s="17">
        <v>0</v>
      </c>
      <c r="FH18" s="17">
        <v>14.078027018865599</v>
      </c>
      <c r="FI18" s="17">
        <v>376.32119019460498</v>
      </c>
      <c r="FJ18" s="17">
        <v>8801.6740153669307</v>
      </c>
      <c r="FK18" s="17">
        <v>226.745019863225</v>
      </c>
      <c r="FL18" s="17">
        <v>218.54128039046</v>
      </c>
      <c r="FM18" s="17">
        <v>228.70739199204101</v>
      </c>
      <c r="FN18" s="17">
        <v>376.67059384117499</v>
      </c>
      <c r="FO18" s="17">
        <v>71.657862030427694</v>
      </c>
      <c r="FP18" s="17">
        <v>1.31149663202049E-2</v>
      </c>
      <c r="FQ18" s="17">
        <v>182.97860428619001</v>
      </c>
      <c r="FR18" s="17">
        <v>13347.5063982307</v>
      </c>
      <c r="FS18" s="17">
        <v>8897.7421652385892</v>
      </c>
      <c r="FT18" s="17">
        <v>4449.76423299216</v>
      </c>
      <c r="FU18" s="17">
        <v>69.347922371980403</v>
      </c>
      <c r="FV18" s="17">
        <v>35.154303857414803</v>
      </c>
      <c r="FW18" s="17">
        <v>3819.1468339643998</v>
      </c>
      <c r="FX18" s="17">
        <v>288.080237906077</v>
      </c>
      <c r="FY18" s="17">
        <v>460.99158664925</v>
      </c>
      <c r="FZ18" s="17">
        <v>64.795669084120604</v>
      </c>
      <c r="GA18" s="17">
        <v>67.059867888848402</v>
      </c>
      <c r="GB18" s="17">
        <v>1154.22513853084</v>
      </c>
      <c r="GC18" s="17">
        <v>0.354171500404934</v>
      </c>
      <c r="GD18" s="17">
        <v>486.20696901879501</v>
      </c>
      <c r="GE18" s="17">
        <v>449.27180613063501</v>
      </c>
      <c r="GF18" s="17">
        <v>732.33654263274195</v>
      </c>
      <c r="GG18" s="17">
        <v>75.710313624154693</v>
      </c>
      <c r="GH18" s="17">
        <v>0.67567117875000005</v>
      </c>
      <c r="GI18" s="17">
        <v>10022.913766879299</v>
      </c>
      <c r="GJ18" s="17">
        <v>1052.4401061604001</v>
      </c>
      <c r="GK18" s="17">
        <v>226.61181798613799</v>
      </c>
      <c r="GL18" s="17">
        <v>10.4287795399846</v>
      </c>
      <c r="GM18" s="17">
        <v>136.06372687883399</v>
      </c>
      <c r="GN18" s="17">
        <v>3440.3007259249498</v>
      </c>
      <c r="GO18" s="17">
        <v>475.19010356522301</v>
      </c>
      <c r="GP18" s="17">
        <v>1.7396916837321501</v>
      </c>
      <c r="GQ18" s="17">
        <v>21.392251496442501</v>
      </c>
      <c r="GR18" s="17">
        <v>167.018757652044</v>
      </c>
      <c r="GS18" s="17">
        <v>64702.227973783702</v>
      </c>
      <c r="GT18" s="17">
        <v>575.71157353306</v>
      </c>
      <c r="GU18" s="17">
        <v>2181.98786196829</v>
      </c>
      <c r="GW18" s="26">
        <f t="shared" si="0"/>
        <v>1.0394891026828914</v>
      </c>
      <c r="GX18" s="25">
        <f t="shared" si="1"/>
        <v>0</v>
      </c>
      <c r="GY18" s="40">
        <f t="shared" si="2"/>
        <v>-6.4872310478565924E-5</v>
      </c>
      <c r="GZ18" s="40">
        <f t="shared" si="3"/>
        <v>-5.7162523520777198E-5</v>
      </c>
      <c r="HA18" s="40">
        <f t="shared" si="4"/>
        <v>-1.1040198341753313E-4</v>
      </c>
      <c r="HB18" s="40">
        <f t="shared" si="5"/>
        <v>-3.6939175623809835E-4</v>
      </c>
      <c r="HC18" s="40">
        <f t="shared" si="6"/>
        <v>-3.0118740917311159E-4</v>
      </c>
      <c r="HD18" s="40">
        <f t="shared" si="7"/>
        <v>-3.9814000158131777E-5</v>
      </c>
      <c r="HE18" s="40">
        <f t="shared" si="8"/>
        <v>-3.2199385161180394E-4</v>
      </c>
      <c r="HF18" s="69">
        <f t="shared" si="9"/>
        <v>-1.6506849389858768E-4</v>
      </c>
      <c r="HG18" s="69">
        <f t="shared" si="10"/>
        <v>-6.146043656782683E-4</v>
      </c>
      <c r="HH18" s="69">
        <f t="shared" si="11"/>
        <v>5.2098933868066375E-7</v>
      </c>
      <c r="HI18" s="69">
        <f t="shared" si="12"/>
        <v>-2.0282703185411018E-4</v>
      </c>
      <c r="HJ18" s="69">
        <f t="shared" si="13"/>
        <v>-2.4158480988374317E-4</v>
      </c>
      <c r="HK18" s="69">
        <f t="shared" si="14"/>
        <v>-1.6030628954233537E-3</v>
      </c>
      <c r="HL18" s="69">
        <f t="shared" si="15"/>
        <v>-6.7752679539978313E-6</v>
      </c>
      <c r="HM18" s="69">
        <f t="shared" si="16"/>
        <v>-1.9938422370888598E-5</v>
      </c>
      <c r="HN18" s="69">
        <f t="shared" si="17"/>
        <v>-3.4272600918394257E-6</v>
      </c>
      <c r="HO18" s="69">
        <f t="shared" si="18"/>
        <v>1.4627792292404417E-6</v>
      </c>
      <c r="HP18" s="69">
        <f t="shared" si="19"/>
        <v>-6.4607452261992251E-7</v>
      </c>
      <c r="HQ18" s="69">
        <f t="shared" si="20"/>
        <v>-1.5582716548686253E-4</v>
      </c>
      <c r="HR18" s="69">
        <f t="shared" si="21"/>
        <v>-5.1291718387448345E-7</v>
      </c>
      <c r="HS18" s="69">
        <f t="shared" si="22"/>
        <v>-7.0427153930829652E-3</v>
      </c>
      <c r="HT18" s="69">
        <f t="shared" si="23"/>
        <v>-2.8024966846177312E-5</v>
      </c>
      <c r="HU18" s="69">
        <f t="shared" si="24"/>
        <v>3.494942546646329E-5</v>
      </c>
      <c r="HV18" s="69">
        <f t="shared" si="25"/>
        <v>8.1095951919886021E-6</v>
      </c>
      <c r="HW18" s="69">
        <f t="shared" si="26"/>
        <v>1.8315332969837896E-7</v>
      </c>
      <c r="HX18" s="40">
        <f t="shared" si="27"/>
        <v>-9.7399346399758789E-4</v>
      </c>
      <c r="HY18" s="40">
        <f t="shared" si="28"/>
        <v>-3.232018572232201E-4</v>
      </c>
      <c r="HZ18" s="40">
        <f t="shared" si="29"/>
        <v>1.1299470846117502E-6</v>
      </c>
      <c r="IA18" s="40">
        <f t="shared" si="30"/>
        <v>-8.7240985341856967E-6</v>
      </c>
      <c r="IB18" s="40">
        <f t="shared" si="31"/>
        <v>5.5148746486477715E-5</v>
      </c>
      <c r="IC18" s="40">
        <f t="shared" si="32"/>
        <v>1.1849599633192046E-6</v>
      </c>
      <c r="ID18" s="40">
        <f t="shared" si="33"/>
        <v>1.9687723210505204E-6</v>
      </c>
      <c r="IE18" s="40">
        <f t="shared" si="34"/>
        <v>-1.3346113522567148E-4</v>
      </c>
      <c r="IF18" s="40">
        <f t="shared" si="35"/>
        <v>-2.5645108002449267E-6</v>
      </c>
      <c r="IG18" s="40">
        <f t="shared" si="36"/>
        <v>9.7956042204029661E-3</v>
      </c>
      <c r="IH18" s="40">
        <f t="shared" si="37"/>
        <v>2.5223735078193821E-3</v>
      </c>
      <c r="II18" s="40">
        <f t="shared" si="38"/>
        <v>-1.5976717280297389E-4</v>
      </c>
      <c r="IJ18" s="40">
        <f t="shared" si="39"/>
        <v>3.3505000838346819E-6</v>
      </c>
      <c r="IK18" s="40">
        <f t="shared" si="40"/>
        <v>-8.2629553082589312E-4</v>
      </c>
      <c r="IL18" s="40">
        <f t="shared" si="41"/>
        <v>-4.1014604750148742E-6</v>
      </c>
      <c r="IM18" s="40">
        <f t="shared" si="42"/>
        <v>5.8710357764769155E-6</v>
      </c>
      <c r="IN18" s="40">
        <f t="shared" si="43"/>
        <v>-7.199781965705628E-5</v>
      </c>
      <c r="IO18" s="40">
        <f t="shared" si="44"/>
        <v>-7.4041334437877528E-6</v>
      </c>
      <c r="IP18" s="40">
        <f t="shared" si="45"/>
        <v>-5.2472964048019299E-6</v>
      </c>
      <c r="IQ18" s="40">
        <f t="shared" si="46"/>
        <v>-8.0220887679442624E-6</v>
      </c>
      <c r="IR18" s="40">
        <f t="shared" si="47"/>
        <v>-1.0110096616687661E-4</v>
      </c>
      <c r="IS18" s="40">
        <f t="shared" si="48"/>
        <v>5.9288674657085908E-7</v>
      </c>
      <c r="IT18" s="40">
        <f t="shared" si="49"/>
        <v>-1.6442971832569574E-5</v>
      </c>
      <c r="IU18" s="40">
        <f t="shared" si="50"/>
        <v>-3.5157619311920393E-6</v>
      </c>
      <c r="IV18" s="40">
        <f t="shared" si="51"/>
        <v>-2.1100813931067787E-6</v>
      </c>
      <c r="IW18" s="40">
        <f t="shared" si="52"/>
        <v>-3.2966810345880149E-5</v>
      </c>
      <c r="IX18" s="40">
        <f t="shared" si="53"/>
        <v>1.0243422367685423E-5</v>
      </c>
      <c r="IY18" s="40">
        <f t="shared" si="54"/>
        <v>-8.6265395970246333E-6</v>
      </c>
      <c r="IZ18" s="40">
        <f t="shared" si="55"/>
        <v>0</v>
      </c>
      <c r="JA18" s="40">
        <f t="shared" si="56"/>
        <v>-2.997927052100296E-5</v>
      </c>
      <c r="JB18" s="40">
        <f t="shared" si="57"/>
        <v>-5.655488268027402E-6</v>
      </c>
      <c r="JC18" s="40">
        <f t="shared" si="58"/>
        <v>-1.0802540474058259E-3</v>
      </c>
      <c r="JD18" s="40">
        <f t="shared" si="59"/>
        <v>2.7295924436113641E-6</v>
      </c>
      <c r="JE18" s="40">
        <f t="shared" si="60"/>
        <v>2.3857159333973698E-6</v>
      </c>
      <c r="JF18" s="40">
        <f t="shared" si="61"/>
        <v>-4.0285198226997337E-6</v>
      </c>
      <c r="JG18" s="40">
        <f t="shared" si="62"/>
        <v>-4.1777887310704536E-6</v>
      </c>
      <c r="JH18" s="40">
        <f t="shared" si="63"/>
        <v>-7.1081323992054613E-5</v>
      </c>
      <c r="JI18" s="40">
        <f t="shared" si="64"/>
        <v>-3.7595788495834362E-5</v>
      </c>
      <c r="JJ18" s="40">
        <f t="shared" si="65"/>
        <v>-1.1638105680235109E-2</v>
      </c>
      <c r="JK18" s="40">
        <f t="shared" si="66"/>
        <v>-2.8389507864166847E-5</v>
      </c>
      <c r="JL18" s="40">
        <f t="shared" si="67"/>
        <v>-1.7701127472659098E-4</v>
      </c>
    </row>
    <row r="19" spans="1:272" x14ac:dyDescent="0.25">
      <c r="A19" s="17" t="s">
        <v>189</v>
      </c>
      <c r="B19" s="15">
        <v>57229.630123000003</v>
      </c>
      <c r="C19" s="15">
        <v>8002.0827959379903</v>
      </c>
      <c r="D19" s="15">
        <v>60512.719772999902</v>
      </c>
      <c r="E19" s="15">
        <v>17108.898176999999</v>
      </c>
      <c r="F19" s="15">
        <v>12970.165330723101</v>
      </c>
      <c r="G19" s="15">
        <v>61592.947258024898</v>
      </c>
      <c r="H19" s="15">
        <v>40061.288542399801</v>
      </c>
      <c r="I19" s="17">
        <v>317.33581128276899</v>
      </c>
      <c r="J19" s="17">
        <v>42.7055066249509</v>
      </c>
      <c r="K19" s="17">
        <v>11.6682894684999</v>
      </c>
      <c r="L19" s="17">
        <v>0.31232341518032403</v>
      </c>
      <c r="M19" s="17">
        <v>258.11875635930897</v>
      </c>
      <c r="N19" s="17">
        <v>0.38140175833000001</v>
      </c>
      <c r="O19" s="17">
        <v>44.523254145517001</v>
      </c>
      <c r="P19" s="17">
        <v>0.33712053037039402</v>
      </c>
      <c r="Q19" s="17">
        <v>24.806559107624999</v>
      </c>
      <c r="R19" s="17">
        <v>55.2831196497999</v>
      </c>
      <c r="S19" s="17">
        <v>192.79372583899899</v>
      </c>
      <c r="T19" s="17">
        <v>1.4835568063176201</v>
      </c>
      <c r="U19" s="17">
        <v>96.422470916000094</v>
      </c>
      <c r="V19" s="17">
        <v>24.269677505999901</v>
      </c>
      <c r="W19" s="17">
        <v>3.94712974999999</v>
      </c>
      <c r="X19" s="17">
        <v>0.13111073149999999</v>
      </c>
      <c r="Y19" s="17">
        <v>0.27307840681999901</v>
      </c>
      <c r="Z19" s="17">
        <v>15.970275787999901</v>
      </c>
      <c r="AA19" s="17">
        <v>237.558835163026</v>
      </c>
      <c r="AB19" s="17">
        <v>795.671836351499</v>
      </c>
      <c r="AC19" s="17">
        <v>1.5444586440000001</v>
      </c>
      <c r="AD19" s="17">
        <v>0.60166170440713995</v>
      </c>
      <c r="AE19" s="17">
        <v>4.8802524999999999E-2</v>
      </c>
      <c r="AF19" s="17">
        <v>2.2277911705057898</v>
      </c>
      <c r="AG19" s="17">
        <v>26.837641947999899</v>
      </c>
      <c r="AH19" s="17">
        <v>12.522465211990299</v>
      </c>
      <c r="AI19" s="17">
        <v>47.843963454827701</v>
      </c>
      <c r="AJ19" s="17">
        <v>5067.4128592425504</v>
      </c>
      <c r="AK19" s="17">
        <v>43.779519152039498</v>
      </c>
      <c r="AL19" s="17">
        <v>17.429710194371498</v>
      </c>
      <c r="AM19" s="17">
        <v>53.2924927595</v>
      </c>
      <c r="AN19" s="17">
        <v>1.7942653844999901</v>
      </c>
      <c r="AO19" s="17">
        <v>0.14652304150000001</v>
      </c>
      <c r="AP19" s="17">
        <v>1.08250614</v>
      </c>
      <c r="AQ19" s="17">
        <v>434.87194292486998</v>
      </c>
      <c r="AR19" s="17">
        <v>4.0645028419999996</v>
      </c>
      <c r="AS19" s="17">
        <v>2.5215947047576002</v>
      </c>
      <c r="AT19" s="17">
        <v>54.426944401819902</v>
      </c>
      <c r="AU19" s="17">
        <v>388.33444129382002</v>
      </c>
      <c r="AV19" s="17">
        <v>0.56162137573035897</v>
      </c>
      <c r="AZ19" s="17">
        <v>2.3135560999999999E-5</v>
      </c>
      <c r="BA19" s="17">
        <v>4.1103531099309897E-4</v>
      </c>
      <c r="BB19" s="17">
        <v>4.3251012218369902E-4</v>
      </c>
      <c r="BD19" s="17">
        <v>5.7086793668041498</v>
      </c>
      <c r="BE19" s="17">
        <v>14.801829983499999</v>
      </c>
      <c r="BF19" s="17">
        <v>34.9353446115</v>
      </c>
      <c r="BG19" s="17">
        <v>83.776319003500006</v>
      </c>
      <c r="BH19" s="17">
        <v>19.963687006499999</v>
      </c>
      <c r="BI19" s="17">
        <v>23.342453999999901</v>
      </c>
      <c r="BJ19" s="17">
        <v>22.642166999999901</v>
      </c>
      <c r="BK19" s="17">
        <v>111.52152146020001</v>
      </c>
      <c r="BL19" s="17">
        <v>1595.3950837468201</v>
      </c>
      <c r="BM19" s="17">
        <v>31.570260476000001</v>
      </c>
      <c r="BN19" s="17">
        <v>198.84595187849899</v>
      </c>
      <c r="BO19" s="17">
        <v>4.2624998299999902E-4</v>
      </c>
      <c r="BQ19" s="17" t="s">
        <v>189</v>
      </c>
      <c r="BR19" s="17">
        <v>19.479802750780699</v>
      </c>
      <c r="BS19" s="17">
        <v>1051.88293712359</v>
      </c>
      <c r="BT19" s="17">
        <v>14.801747596270699</v>
      </c>
      <c r="BU19" s="17">
        <v>42.702089769663203</v>
      </c>
      <c r="BV19" s="17">
        <v>34.935193560254</v>
      </c>
      <c r="BW19" s="17">
        <v>11.668234912627399</v>
      </c>
      <c r="BX19" s="17">
        <v>317.319439256164</v>
      </c>
      <c r="BY19" s="17">
        <v>317.319439256164</v>
      </c>
      <c r="BZ19" s="17">
        <v>31.032830062776998</v>
      </c>
      <c r="CA19" s="17">
        <v>2012.8062953839999</v>
      </c>
      <c r="CB19" s="17">
        <v>0.12803383916345601</v>
      </c>
      <c r="CC19" s="17">
        <v>0.184243698434717</v>
      </c>
      <c r="CD19" s="17">
        <v>258.11451744052101</v>
      </c>
      <c r="CE19" s="17">
        <v>4.26193896670102E-4</v>
      </c>
      <c r="CF19" s="17">
        <v>0.12204710333393901</v>
      </c>
      <c r="CG19" s="17">
        <v>0.25935158677667602</v>
      </c>
      <c r="CH19" s="17">
        <v>0.27306195625468699</v>
      </c>
      <c r="CI19" s="17">
        <v>44.523179151450002</v>
      </c>
      <c r="CJ19" s="17">
        <v>8.0901244953344498E-2</v>
      </c>
      <c r="CK19" s="17">
        <v>0.256185892723093</v>
      </c>
      <c r="CL19" s="17">
        <v>24.806463859513599</v>
      </c>
      <c r="CM19" s="17">
        <v>83.7770684431229</v>
      </c>
      <c r="CN19" s="17">
        <v>40074.367652278401</v>
      </c>
      <c r="CO19" s="17">
        <v>55.271188009214299</v>
      </c>
      <c r="CP19" s="17">
        <v>19.963741266378999</v>
      </c>
      <c r="CQ19" s="17">
        <v>0.43018460143972898</v>
      </c>
      <c r="CR19" s="17">
        <v>1.0532119481034099</v>
      </c>
      <c r="CS19" s="17">
        <v>192.793858209771</v>
      </c>
      <c r="CT19" s="17">
        <v>96.418906371871302</v>
      </c>
      <c r="CU19" s="17">
        <v>47.842778559605598</v>
      </c>
      <c r="CV19" s="17">
        <v>24.2694453597197</v>
      </c>
      <c r="CW19" s="17">
        <v>2.52157672548342</v>
      </c>
      <c r="CX19" s="17">
        <v>53.292197825727001</v>
      </c>
      <c r="CY19" s="17">
        <v>54.426769092715404</v>
      </c>
      <c r="CZ19" s="17">
        <v>57220.272403973999</v>
      </c>
      <c r="DA19" s="17">
        <v>3.94491954981918</v>
      </c>
      <c r="DB19" s="17">
        <v>0.13110170306635399</v>
      </c>
      <c r="DC19" s="17">
        <v>0.70028331046037995</v>
      </c>
      <c r="DD19" s="17">
        <v>17.461579721886899</v>
      </c>
      <c r="DE19" s="17">
        <v>1.11193866190468</v>
      </c>
      <c r="DF19" s="17">
        <v>2.5834396512287999E-2</v>
      </c>
      <c r="DG19" s="17">
        <v>3.97597066750442</v>
      </c>
      <c r="DH19" s="17">
        <v>6.6794655996296096E-2</v>
      </c>
      <c r="DI19" s="17">
        <v>1419.2061878739401</v>
      </c>
      <c r="DJ19" s="17">
        <v>1012.59751710594</v>
      </c>
      <c r="DK19" s="17">
        <v>459.631800573661</v>
      </c>
      <c r="DL19" s="17">
        <v>111.520915432188</v>
      </c>
      <c r="DM19" s="17">
        <v>263.56851754385599</v>
      </c>
      <c r="DN19" s="17">
        <v>15.9701586136825</v>
      </c>
      <c r="DO19" s="17">
        <v>14.1310635385866</v>
      </c>
      <c r="DP19" s="17">
        <v>237.54256553786601</v>
      </c>
      <c r="DQ19" s="17">
        <v>237.54256553786601</v>
      </c>
      <c r="DR19" s="17">
        <v>0.79659517690025505</v>
      </c>
      <c r="DS19" s="17">
        <v>0</v>
      </c>
      <c r="DT19" s="17">
        <v>795.52651119414202</v>
      </c>
      <c r="DU19" s="17">
        <v>1.54445009692797</v>
      </c>
      <c r="DV19" s="17">
        <v>1595.3547958317199</v>
      </c>
      <c r="DW19" s="17">
        <v>0.14790201748425399</v>
      </c>
      <c r="DX19" s="17">
        <v>0.41111751236628002</v>
      </c>
      <c r="DY19" s="17">
        <v>0</v>
      </c>
      <c r="DZ19" s="17">
        <v>4.8802831781830598E-2</v>
      </c>
      <c r="EA19" s="17">
        <v>194.655734222078</v>
      </c>
      <c r="EB19" s="17">
        <v>37.123699439516997</v>
      </c>
      <c r="EC19" s="17">
        <v>0.52755290568500302</v>
      </c>
      <c r="ED19" s="17">
        <v>1264.2903951093599</v>
      </c>
      <c r="EE19" s="17">
        <v>123.17958081018899</v>
      </c>
      <c r="EF19" s="17">
        <v>0.579174411304199</v>
      </c>
      <c r="EG19" s="17">
        <v>1.6484155124732001</v>
      </c>
      <c r="EH19" s="17">
        <v>26.837840865929898</v>
      </c>
      <c r="EI19" s="17">
        <v>4.1309840927958499</v>
      </c>
      <c r="EJ19" s="17">
        <v>8.3871603138323394</v>
      </c>
      <c r="EK19" s="17">
        <v>5089.7809580053399</v>
      </c>
      <c r="EL19" s="17">
        <v>31.543297005645901</v>
      </c>
      <c r="EM19" s="17">
        <v>3.14178875684131E-2</v>
      </c>
      <c r="EN19" s="17">
        <v>44.045339035382298</v>
      </c>
      <c r="EO19" s="17">
        <v>8002.0307865729401</v>
      </c>
      <c r="EP19" s="17">
        <v>0</v>
      </c>
      <c r="EQ19" s="17">
        <v>7.1456550619994799</v>
      </c>
      <c r="ER19" s="17">
        <v>10.282752467699501</v>
      </c>
      <c r="ES19" s="17">
        <v>42964.986822423198</v>
      </c>
      <c r="ET19" s="17">
        <v>54456.7519246878</v>
      </c>
      <c r="EU19" s="17">
        <v>6050.7474934744196</v>
      </c>
      <c r="EV19" s="17">
        <v>60507.499418162202</v>
      </c>
      <c r="EW19" s="17">
        <v>0.69008459060744398</v>
      </c>
      <c r="EX19" s="17">
        <v>1464.74502435816</v>
      </c>
      <c r="EY19" s="17">
        <v>13.5607734290399</v>
      </c>
      <c r="EZ19" s="17">
        <v>0.561605909907685</v>
      </c>
      <c r="FA19" s="17">
        <v>0</v>
      </c>
      <c r="FB19" s="17">
        <v>0</v>
      </c>
      <c r="FC19" s="17">
        <v>0</v>
      </c>
      <c r="FD19" s="5">
        <v>2.3135563132106499E-5</v>
      </c>
      <c r="FE19" s="17">
        <v>4.1103726903197498E-4</v>
      </c>
      <c r="FF19" s="17">
        <v>4.3253952356903298E-4</v>
      </c>
      <c r="FG19" s="17">
        <v>0</v>
      </c>
      <c r="FH19" s="17">
        <v>5.7066500207324697</v>
      </c>
      <c r="FI19" s="17">
        <v>202.533892662466</v>
      </c>
      <c r="FJ19" s="17">
        <v>17778.328703019899</v>
      </c>
      <c r="FK19" s="17">
        <v>147.88868101341899</v>
      </c>
      <c r="FL19" s="17">
        <v>166.37551327785599</v>
      </c>
      <c r="FM19" s="17">
        <v>490.78959403423698</v>
      </c>
      <c r="FN19" s="17">
        <v>105.78979880517301</v>
      </c>
      <c r="FO19" s="17">
        <v>159.150742332931</v>
      </c>
      <c r="FP19" s="17">
        <v>4.2612137781662403E-2</v>
      </c>
      <c r="FQ19" s="17">
        <v>250.544344606637</v>
      </c>
      <c r="FR19" s="17">
        <v>17107.263598266702</v>
      </c>
      <c r="FS19" s="17">
        <v>12968.9539662143</v>
      </c>
      <c r="FT19" s="17">
        <v>4138.3096320524401</v>
      </c>
      <c r="FU19" s="17">
        <v>20.148633640723698</v>
      </c>
      <c r="FV19" s="17">
        <v>3.7792314486791501</v>
      </c>
      <c r="FW19" s="17">
        <v>4868.3512644411003</v>
      </c>
      <c r="FX19" s="17">
        <v>337.99326364165</v>
      </c>
      <c r="FY19" s="17">
        <v>947.06076191361205</v>
      </c>
      <c r="FZ19" s="17">
        <v>175.86064757367399</v>
      </c>
      <c r="GA19" s="17">
        <v>99.616692582163395</v>
      </c>
      <c r="GB19" s="17">
        <v>2371.7481313026501</v>
      </c>
      <c r="GC19" s="17">
        <v>1.7927144169592999</v>
      </c>
      <c r="GD19" s="17">
        <v>1465.5023602083199</v>
      </c>
      <c r="GE19" s="17">
        <v>648.57741410241499</v>
      </c>
      <c r="GF19" s="17">
        <v>1947.25453588044</v>
      </c>
      <c r="GG19" s="17">
        <v>25.4908229544885</v>
      </c>
      <c r="GH19" s="17">
        <v>0.14652444852472199</v>
      </c>
      <c r="GI19" s="17">
        <v>61591.842517515899</v>
      </c>
      <c r="GJ19" s="17">
        <v>2262.8847075203198</v>
      </c>
      <c r="GK19" s="17">
        <v>198.84141473921201</v>
      </c>
      <c r="GL19" s="17">
        <v>0.15664039611876199</v>
      </c>
      <c r="GM19" s="17">
        <v>929.18736995342601</v>
      </c>
      <c r="GN19" s="17">
        <v>2627.5930199227901</v>
      </c>
      <c r="GO19" s="17">
        <v>434.86985784188602</v>
      </c>
      <c r="GP19" s="17">
        <v>1.0825042296156699</v>
      </c>
      <c r="GQ19" s="17">
        <v>4.0645250407273803</v>
      </c>
      <c r="GR19" s="17">
        <v>440.23961535077598</v>
      </c>
      <c r="GS19" s="17">
        <v>40059.1711797483</v>
      </c>
      <c r="GT19" s="17">
        <v>388.33136258309798</v>
      </c>
      <c r="GU19" s="17">
        <v>1161.7096202990199</v>
      </c>
      <c r="GW19" s="26">
        <f t="shared" si="0"/>
        <v>1.0725380869623162</v>
      </c>
      <c r="GX19" s="25">
        <f t="shared" si="1"/>
        <v>0</v>
      </c>
      <c r="GY19" s="40">
        <f t="shared" si="2"/>
        <v>-1.635117858684733E-4</v>
      </c>
      <c r="GZ19" s="40">
        <f t="shared" si="3"/>
        <v>-6.4994784953554911E-6</v>
      </c>
      <c r="HA19" s="40">
        <f t="shared" si="4"/>
        <v>-8.6268719325179074E-5</v>
      </c>
      <c r="HB19" s="40">
        <f t="shared" si="5"/>
        <v>-9.5539684460507418E-5</v>
      </c>
      <c r="HC19" s="40">
        <f t="shared" si="6"/>
        <v>-9.3396227257928904E-5</v>
      </c>
      <c r="HD19" s="40">
        <f t="shared" si="7"/>
        <v>-1.7936152728191597E-5</v>
      </c>
      <c r="HE19" s="40">
        <f t="shared" si="8"/>
        <v>-5.2853084075417727E-5</v>
      </c>
      <c r="HF19" s="69">
        <f t="shared" si="9"/>
        <v>-5.1592117948500152E-5</v>
      </c>
      <c r="HG19" s="69">
        <f t="shared" si="10"/>
        <v>-8.0009712042614973E-5</v>
      </c>
      <c r="HH19" s="69">
        <f t="shared" si="11"/>
        <v>-4.6755672841124903E-6</v>
      </c>
      <c r="HI19" s="69">
        <f t="shared" si="12"/>
        <v>-1.4689126694049991E-4</v>
      </c>
      <c r="HJ19" s="69">
        <f t="shared" si="13"/>
        <v>-1.6422358637360779E-5</v>
      </c>
      <c r="HK19" s="69">
        <f t="shared" si="14"/>
        <v>-8.0445863659349173E-6</v>
      </c>
      <c r="HL19" s="69">
        <f t="shared" si="15"/>
        <v>-1.6843797345531387E-6</v>
      </c>
      <c r="HM19" s="69">
        <f t="shared" si="16"/>
        <v>-9.9052685755553985E-5</v>
      </c>
      <c r="HN19" s="69">
        <f t="shared" si="17"/>
        <v>-3.8396341462185629E-6</v>
      </c>
      <c r="HO19" s="69">
        <f t="shared" si="18"/>
        <v>-2.158279174761501E-4</v>
      </c>
      <c r="HP19" s="69">
        <f t="shared" si="19"/>
        <v>6.8659273755673912E-7</v>
      </c>
      <c r="HQ19" s="69">
        <f t="shared" si="20"/>
        <v>-1.0802200077457714E-4</v>
      </c>
      <c r="HR19" s="69">
        <f t="shared" si="21"/>
        <v>-3.696798158074478E-5</v>
      </c>
      <c r="HS19" s="69">
        <f t="shared" si="22"/>
        <v>-9.5652807971371027E-6</v>
      </c>
      <c r="HT19" s="69">
        <f t="shared" si="23"/>
        <v>-5.5995123565673994E-4</v>
      </c>
      <c r="HU19" s="69">
        <f t="shared" si="24"/>
        <v>-6.8861133964478376E-5</v>
      </c>
      <c r="HV19" s="69">
        <f t="shared" si="25"/>
        <v>-6.0241179460461975E-5</v>
      </c>
      <c r="HW19" s="69">
        <f t="shared" si="26"/>
        <v>-7.3370252935097118E-6</v>
      </c>
      <c r="HX19" s="40">
        <f t="shared" si="27"/>
        <v>-6.8486718874620741E-5</v>
      </c>
      <c r="HY19" s="40">
        <f t="shared" si="28"/>
        <v>-1.8264459129703231E-4</v>
      </c>
      <c r="HZ19" s="40">
        <f t="shared" si="29"/>
        <v>-5.5340245356090595E-6</v>
      </c>
      <c r="IA19" s="40">
        <f t="shared" si="30"/>
        <v>-4.9923029375962501E-5</v>
      </c>
      <c r="IB19" s="40">
        <f t="shared" si="31"/>
        <v>6.2861876634209024E-6</v>
      </c>
      <c r="IC19" s="40">
        <f t="shared" si="32"/>
        <v>-9.0334646736675301E-5</v>
      </c>
      <c r="ID19" s="40">
        <f t="shared" si="33"/>
        <v>7.4119004339177266E-6</v>
      </c>
      <c r="IE19" s="40">
        <f t="shared" si="34"/>
        <v>-3.4504430948419942E-4</v>
      </c>
      <c r="IF19" s="40">
        <f t="shared" si="35"/>
        <v>-2.4765824913767764E-5</v>
      </c>
      <c r="IG19" s="40">
        <f t="shared" si="36"/>
        <v>4.4141062479233139E-3</v>
      </c>
      <c r="IH19" s="40">
        <f t="shared" si="37"/>
        <v>6.071786271101995E-3</v>
      </c>
      <c r="II19" s="40">
        <f t="shared" si="38"/>
        <v>-7.47381716615908E-5</v>
      </c>
      <c r="IJ19" s="40">
        <f t="shared" si="39"/>
        <v>-5.534246152262083E-6</v>
      </c>
      <c r="IK19" s="40">
        <f t="shared" si="40"/>
        <v>-8.6440253158112581E-4</v>
      </c>
      <c r="IL19" s="40">
        <f t="shared" si="41"/>
        <v>9.6027539940418548E-6</v>
      </c>
      <c r="IM19" s="40">
        <f t="shared" si="42"/>
        <v>-1.7647792095309796E-6</v>
      </c>
      <c r="IN19" s="40">
        <f t="shared" si="43"/>
        <v>-4.7947057010472486E-6</v>
      </c>
      <c r="IO19" s="40">
        <f t="shared" si="44"/>
        <v>5.4616095113410737E-6</v>
      </c>
      <c r="IP19" s="40">
        <f t="shared" si="45"/>
        <v>-7.1301205329318337E-6</v>
      </c>
      <c r="IQ19" s="40">
        <f t="shared" si="46"/>
        <v>-3.2209984673153908E-6</v>
      </c>
      <c r="IR19" s="40">
        <f t="shared" si="47"/>
        <v>-7.9279878235339091E-6</v>
      </c>
      <c r="IS19" s="40">
        <f t="shared" si="48"/>
        <v>-2.7537809888137349E-5</v>
      </c>
      <c r="IT19" s="40">
        <f t="shared" si="49"/>
        <v>0</v>
      </c>
      <c r="IU19" s="40">
        <f t="shared" si="50"/>
        <v>0</v>
      </c>
      <c r="IV19" s="40">
        <f t="shared" si="51"/>
        <v>0</v>
      </c>
      <c r="IW19" s="40">
        <f t="shared" si="52"/>
        <v>9.2157112580090916E-8</v>
      </c>
      <c r="IX19" s="40">
        <f t="shared" si="53"/>
        <v>4.7636755861002082E-6</v>
      </c>
      <c r="IY19" s="40">
        <f t="shared" si="54"/>
        <v>6.7978490735687836E-5</v>
      </c>
      <c r="IZ19" s="40">
        <f t="shared" si="55"/>
        <v>0</v>
      </c>
      <c r="JA19" s="40">
        <f t="shared" si="56"/>
        <v>-3.5548433206472287E-4</v>
      </c>
      <c r="JB19" s="40">
        <f t="shared" si="57"/>
        <v>-5.5660164582308596E-6</v>
      </c>
      <c r="JC19" s="40">
        <f t="shared" si="58"/>
        <v>-4.3237371115096812E-6</v>
      </c>
      <c r="JD19" s="40">
        <f t="shared" si="59"/>
        <v>8.9457215572126391E-6</v>
      </c>
      <c r="JE19" s="40">
        <f t="shared" si="60"/>
        <v>2.7179287564903935E-6</v>
      </c>
      <c r="JF19" s="40">
        <f t="shared" si="61"/>
        <v>-2.2527937694338503E-6</v>
      </c>
      <c r="JG19" s="40">
        <f t="shared" si="62"/>
        <v>-2.159519241982114E-6</v>
      </c>
      <c r="JH19" s="40">
        <f t="shared" si="63"/>
        <v>-5.4341799149263561E-6</v>
      </c>
      <c r="JI19" s="40">
        <f t="shared" si="64"/>
        <v>-2.5252625829561146E-5</v>
      </c>
      <c r="JJ19" s="40">
        <f t="shared" si="65"/>
        <v>-8.5407817191114795E-4</v>
      </c>
      <c r="JK19" s="40">
        <f t="shared" si="66"/>
        <v>-2.2817358081060685E-5</v>
      </c>
      <c r="JL19" s="40">
        <f t="shared" si="67"/>
        <v>-1.3158083785078209E-4</v>
      </c>
    </row>
    <row r="20" spans="1:272" x14ac:dyDescent="0.25">
      <c r="A20" s="17" t="s">
        <v>190</v>
      </c>
      <c r="B20" s="15">
        <v>4949.6086739999901</v>
      </c>
      <c r="C20" s="15">
        <v>306.75442800000002</v>
      </c>
      <c r="D20" s="15">
        <v>4221.8051839999998</v>
      </c>
      <c r="E20" s="15">
        <v>1584.5230124049999</v>
      </c>
      <c r="F20" s="15">
        <v>1333.3136249719901</v>
      </c>
      <c r="G20" s="15">
        <v>1685.4523673000001</v>
      </c>
      <c r="H20" s="15">
        <v>2342.87037877699</v>
      </c>
      <c r="I20" s="17">
        <v>54.1623999831397</v>
      </c>
      <c r="J20" s="17">
        <v>8.2044408845058001</v>
      </c>
      <c r="K20" s="17">
        <v>0.14208617000000001</v>
      </c>
      <c r="L20" s="17">
        <v>2.5313607584E-2</v>
      </c>
      <c r="M20" s="17">
        <v>9.2005057750782004</v>
      </c>
      <c r="N20" s="17">
        <v>1.76665732739999E-3</v>
      </c>
      <c r="P20" s="17">
        <v>1.4637405732399999E-2</v>
      </c>
      <c r="Q20" s="17">
        <v>9.2501936650000005E-2</v>
      </c>
      <c r="R20" s="17">
        <v>5.8909921050000001E-2</v>
      </c>
      <c r="S20" s="17">
        <v>0.72863476999999999</v>
      </c>
      <c r="T20" s="17">
        <v>3.1253917897000001E-2</v>
      </c>
      <c r="U20" s="17">
        <v>7.6609384999999905E-2</v>
      </c>
      <c r="V20" s="17">
        <v>0.2182520865</v>
      </c>
      <c r="W20" s="17">
        <v>1.33595874999999E-2</v>
      </c>
      <c r="Y20" s="17">
        <v>7.9480659999999997E-5</v>
      </c>
      <c r="Z20" s="17">
        <v>1.35E-4</v>
      </c>
      <c r="AA20" s="17">
        <v>32.554367451424</v>
      </c>
      <c r="AB20" s="17">
        <v>88.619127169999999</v>
      </c>
      <c r="AD20" s="17">
        <v>2.0601814773599899E-2</v>
      </c>
      <c r="AF20" s="17">
        <v>0.345867379999999</v>
      </c>
      <c r="AG20" s="17">
        <v>0.253</v>
      </c>
      <c r="AH20" s="17">
        <v>3.5833090686269</v>
      </c>
      <c r="AI20" s="17">
        <v>1.1082929499999901</v>
      </c>
      <c r="AJ20" s="17">
        <v>332.90431909999899</v>
      </c>
      <c r="AK20" s="17">
        <v>0.29648641640450002</v>
      </c>
      <c r="AL20" s="17">
        <v>0.27377905815640002</v>
      </c>
      <c r="AM20" s="17">
        <v>0.33957891999999901</v>
      </c>
      <c r="AN20" s="17">
        <v>7.6247305199999907E-2</v>
      </c>
      <c r="AQ20" s="17">
        <v>4.5007619895264002</v>
      </c>
      <c r="AS20" s="17">
        <v>7.8817964999999907E-2</v>
      </c>
      <c r="AT20" s="17">
        <v>0.230966730599999</v>
      </c>
      <c r="AU20" s="17">
        <v>16.751051703488901</v>
      </c>
      <c r="AV20" s="17">
        <v>1.51073235833999E-2</v>
      </c>
      <c r="AZ20" s="5">
        <v>3.5385274999999902E-6</v>
      </c>
      <c r="BA20" s="17">
        <v>2.470009644E-4</v>
      </c>
      <c r="BB20" s="17">
        <v>9.6233388099999998E-5</v>
      </c>
      <c r="BD20" s="17">
        <v>0.2151107157728</v>
      </c>
      <c r="BF20" s="5"/>
      <c r="BG20" s="17">
        <v>1.2451871999999999E-2</v>
      </c>
      <c r="BK20" s="17">
        <v>0.4523134439</v>
      </c>
      <c r="BL20" s="17">
        <v>6.4708109729299901</v>
      </c>
      <c r="BM20" s="17">
        <v>7.7183266299999997E-2</v>
      </c>
      <c r="BN20" s="17">
        <v>24.932309224999901</v>
      </c>
      <c r="BO20" s="17">
        <v>2.2539922600000001E-3</v>
      </c>
      <c r="BQ20" s="17" t="s">
        <v>190</v>
      </c>
      <c r="BR20" s="17">
        <v>3.2966913091688901</v>
      </c>
      <c r="BS20" s="17">
        <v>39.450352144340101</v>
      </c>
      <c r="BT20" s="17">
        <v>0</v>
      </c>
      <c r="BU20" s="17">
        <v>8.2044306333381805</v>
      </c>
      <c r="BV20" s="17">
        <v>0</v>
      </c>
      <c r="BW20" s="17">
        <v>0.14208605702254601</v>
      </c>
      <c r="BX20" s="17">
        <v>54.162926445946603</v>
      </c>
      <c r="BY20" s="17">
        <v>54.162926445946603</v>
      </c>
      <c r="BZ20" s="17">
        <v>5.6343532687379003</v>
      </c>
      <c r="CA20" s="17">
        <v>106.828999093284</v>
      </c>
      <c r="CB20" s="17">
        <v>1.0377582654034099E-2</v>
      </c>
      <c r="CC20" s="17">
        <v>1.4933559648803701E-2</v>
      </c>
      <c r="CD20" s="17">
        <v>9.2004256763204602</v>
      </c>
      <c r="CE20" s="17">
        <v>2.2538086058151198E-3</v>
      </c>
      <c r="CF20" s="17">
        <v>5.6530123183253596E-4</v>
      </c>
      <c r="CG20" s="17">
        <v>1.2012166757607301E-3</v>
      </c>
      <c r="CH20" s="5">
        <v>7.9484399808197806E-5</v>
      </c>
      <c r="CI20" s="17">
        <v>0</v>
      </c>
      <c r="CJ20" s="17">
        <v>3.5128683366678301E-3</v>
      </c>
      <c r="CK20" s="17">
        <v>1.11240835331272E-2</v>
      </c>
      <c r="CL20" s="17">
        <v>9.2496663556241698E-2</v>
      </c>
      <c r="CM20" s="17">
        <v>1.2451752795736201E-2</v>
      </c>
      <c r="CN20" s="17">
        <v>2034.52355339364</v>
      </c>
      <c r="CO20" s="17">
        <v>5.8912629921956103E-2</v>
      </c>
      <c r="CP20" s="17">
        <v>0</v>
      </c>
      <c r="CQ20" s="17">
        <v>9.0568838858666994E-3</v>
      </c>
      <c r="CR20" s="17">
        <v>2.2173802300523099E-2</v>
      </c>
      <c r="CS20" s="17">
        <v>0.72864078825707901</v>
      </c>
      <c r="CT20" s="17">
        <v>7.6606330570836004E-2</v>
      </c>
      <c r="CU20" s="17">
        <v>1.10827568023942</v>
      </c>
      <c r="CV20" s="17">
        <v>0.21825628692569399</v>
      </c>
      <c r="CW20" s="17">
        <v>7.8818182922997707E-2</v>
      </c>
      <c r="CX20" s="17">
        <v>0.33957414057633201</v>
      </c>
      <c r="CY20" s="17">
        <v>0.230964991636216</v>
      </c>
      <c r="CZ20" s="17">
        <v>4949.1271950043301</v>
      </c>
      <c r="DA20" s="17">
        <v>1.3360641633794501E-2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58.651582781954097</v>
      </c>
      <c r="DJ20" s="17">
        <v>67.255537353951098</v>
      </c>
      <c r="DK20" s="17">
        <v>10.3755292779057</v>
      </c>
      <c r="DL20" s="17">
        <v>0.452284388469605</v>
      </c>
      <c r="DM20" s="17">
        <v>37.990854058061501</v>
      </c>
      <c r="DN20" s="17">
        <v>1.35005824372096E-4</v>
      </c>
      <c r="DO20" s="17">
        <v>1.9006639889942401</v>
      </c>
      <c r="DP20" s="17">
        <v>32.553569162115203</v>
      </c>
      <c r="DQ20" s="17">
        <v>32.553569162115203</v>
      </c>
      <c r="DR20" s="17">
        <v>0.188267983208947</v>
      </c>
      <c r="DS20" s="17">
        <v>0</v>
      </c>
      <c r="DT20" s="17">
        <v>88.616659037836598</v>
      </c>
      <c r="DU20" s="17">
        <v>0</v>
      </c>
      <c r="DV20" s="17">
        <v>6.4708543860174501</v>
      </c>
      <c r="DW20" s="17">
        <v>7.9302244582558894E-3</v>
      </c>
      <c r="DX20" s="17">
        <v>1.10968713986967E-2</v>
      </c>
      <c r="DY20" s="17">
        <v>0</v>
      </c>
      <c r="DZ20" s="17">
        <v>0</v>
      </c>
      <c r="EA20" s="17">
        <v>22.610176508114598</v>
      </c>
      <c r="EB20" s="17">
        <v>4.2366630310101296</v>
      </c>
      <c r="EC20" s="17">
        <v>4.5057470085436598E-2</v>
      </c>
      <c r="ED20" s="17">
        <v>84.907869140239001</v>
      </c>
      <c r="EE20" s="17">
        <v>24.431962973091402</v>
      </c>
      <c r="EF20" s="17">
        <v>8.9910492016512494E-2</v>
      </c>
      <c r="EG20" s="17">
        <v>0.25589876353775698</v>
      </c>
      <c r="EH20" s="17">
        <v>0.25299858324156399</v>
      </c>
      <c r="EI20" s="17">
        <v>1.1824169132867</v>
      </c>
      <c r="EJ20" s="17">
        <v>2.4006793303129901</v>
      </c>
      <c r="EK20" s="17">
        <v>333.38684674495602</v>
      </c>
      <c r="EL20" s="17">
        <v>7.7181648962614799E-2</v>
      </c>
      <c r="EM20" s="17">
        <v>0.112423920977109</v>
      </c>
      <c r="EN20" s="17">
        <v>0.36932459944581503</v>
      </c>
      <c r="EO20" s="17">
        <v>306.75164049813299</v>
      </c>
      <c r="EP20" s="17">
        <v>0</v>
      </c>
      <c r="EQ20" s="17">
        <v>0.112117804306729</v>
      </c>
      <c r="ER20" s="17">
        <v>0.161339326047057</v>
      </c>
      <c r="ES20" s="17">
        <v>2567.40648026587</v>
      </c>
      <c r="ET20" s="17">
        <v>3799.30654232598</v>
      </c>
      <c r="EU20" s="17">
        <v>422.14580931121998</v>
      </c>
      <c r="EV20" s="17">
        <v>4221.4523516372001</v>
      </c>
      <c r="EW20" s="17">
        <v>3.9095064061839602E-2</v>
      </c>
      <c r="EX20" s="17">
        <v>47.996368495069902</v>
      </c>
      <c r="EY20" s="17">
        <v>1.8044848512225899</v>
      </c>
      <c r="EZ20" s="17">
        <v>1.51050190247854E-2</v>
      </c>
      <c r="FA20" s="17">
        <v>0</v>
      </c>
      <c r="FB20" s="17">
        <v>0</v>
      </c>
      <c r="FC20" s="17">
        <v>0</v>
      </c>
      <c r="FD20" s="5">
        <v>3.5377306326714E-6</v>
      </c>
      <c r="FE20" s="17">
        <v>2.4697306242232701E-4</v>
      </c>
      <c r="FF20" s="5">
        <v>9.6220562865126697E-5</v>
      </c>
      <c r="FG20" s="17">
        <v>0</v>
      </c>
      <c r="FH20" s="17">
        <v>0.215103217168714</v>
      </c>
      <c r="FI20" s="17">
        <v>6.2261024983878599</v>
      </c>
      <c r="FJ20" s="17">
        <v>1022.8827192308</v>
      </c>
      <c r="FK20" s="17">
        <v>18.546355725678801</v>
      </c>
      <c r="FL20" s="17">
        <v>25.025849293143001</v>
      </c>
      <c r="FM20" s="17">
        <v>59.905232670293302</v>
      </c>
      <c r="FN20" s="17">
        <v>10.5573074984705</v>
      </c>
      <c r="FO20" s="17">
        <v>1.95848528084128</v>
      </c>
      <c r="FP20" s="17">
        <v>1.57469437328659E-3</v>
      </c>
      <c r="FQ20" s="17">
        <v>45.0915924976713</v>
      </c>
      <c r="FR20" s="17">
        <v>1584.36620967982</v>
      </c>
      <c r="FS20" s="17">
        <v>1333.1597938109601</v>
      </c>
      <c r="FT20" s="17">
        <v>251.20641586886899</v>
      </c>
      <c r="FU20" s="17">
        <v>1.19425930874077</v>
      </c>
      <c r="FV20" s="17">
        <v>0.18508915028356901</v>
      </c>
      <c r="FW20" s="17">
        <v>171.457734089518</v>
      </c>
      <c r="FX20" s="17">
        <v>61.127986050805497</v>
      </c>
      <c r="FY20" s="17">
        <v>177.10171239603801</v>
      </c>
      <c r="FZ20" s="17">
        <v>23.649824948604699</v>
      </c>
      <c r="GA20" s="17">
        <v>14.0036723766375</v>
      </c>
      <c r="GB20" s="17">
        <v>442.93968352651302</v>
      </c>
      <c r="GC20" s="17">
        <v>7.6189406704255502E-2</v>
      </c>
      <c r="GD20" s="17">
        <v>34.242019164884603</v>
      </c>
      <c r="GE20" s="17">
        <v>71.231136306266094</v>
      </c>
      <c r="GF20" s="17">
        <v>202.38413815263701</v>
      </c>
      <c r="GG20" s="17">
        <v>0.57363204042868798</v>
      </c>
      <c r="GH20" s="17">
        <v>0</v>
      </c>
      <c r="GI20" s="17">
        <v>1685.3545329078299</v>
      </c>
      <c r="GJ20" s="17">
        <v>140.60524126827701</v>
      </c>
      <c r="GK20" s="17">
        <v>24.932352918223401</v>
      </c>
      <c r="GL20" s="17">
        <v>4.1913244239307099</v>
      </c>
      <c r="GM20" s="17">
        <v>180.943065425643</v>
      </c>
      <c r="GN20" s="17">
        <v>109.178545203029</v>
      </c>
      <c r="GO20" s="17">
        <v>4.5006318521281701</v>
      </c>
      <c r="GP20" s="17">
        <v>0</v>
      </c>
      <c r="GQ20" s="17">
        <v>0</v>
      </c>
      <c r="GR20" s="17">
        <v>19.943993884151499</v>
      </c>
      <c r="GS20" s="17">
        <v>2342.7928641897702</v>
      </c>
      <c r="GT20" s="17">
        <v>16.751034908033301</v>
      </c>
      <c r="GU20" s="17">
        <v>93.693180443504104</v>
      </c>
      <c r="GW20" s="26">
        <f t="shared" si="0"/>
        <v>1.0958742958071028</v>
      </c>
      <c r="GX20" s="25">
        <f t="shared" si="1"/>
        <v>0</v>
      </c>
      <c r="GY20" s="40">
        <f t="shared" si="2"/>
        <v>-9.7276174213349132E-5</v>
      </c>
      <c r="GZ20" s="40">
        <f t="shared" si="3"/>
        <v>-9.0870794765932935E-6</v>
      </c>
      <c r="HA20" s="40">
        <f t="shared" si="4"/>
        <v>-8.3573814380854481E-5</v>
      </c>
      <c r="HB20" s="40">
        <f t="shared" si="5"/>
        <v>-9.8958944712257882E-5</v>
      </c>
      <c r="HC20" s="40">
        <f t="shared" si="6"/>
        <v>-1.1537507616275648E-4</v>
      </c>
      <c r="HD20" s="40">
        <f t="shared" si="7"/>
        <v>-5.8046370261353607E-5</v>
      </c>
      <c r="HE20" s="40">
        <f t="shared" si="8"/>
        <v>-3.3085307630347878E-5</v>
      </c>
      <c r="HF20" s="69">
        <f t="shared" si="9"/>
        <v>9.7200790043777809E-6</v>
      </c>
      <c r="HG20" s="69">
        <f t="shared" si="10"/>
        <v>-1.2494657178914561E-6</v>
      </c>
      <c r="HH20" s="69">
        <f t="shared" si="11"/>
        <v>-7.9513336170003368E-7</v>
      </c>
      <c r="HI20" s="69">
        <f t="shared" si="12"/>
        <v>-9.7389562274778209E-5</v>
      </c>
      <c r="HJ20" s="69">
        <f t="shared" si="13"/>
        <v>-8.7059080987976495E-6</v>
      </c>
      <c r="HK20" s="69">
        <f t="shared" si="14"/>
        <v>-7.8917288917022946E-5</v>
      </c>
      <c r="HL20" s="69">
        <f t="shared" si="15"/>
        <v>0</v>
      </c>
      <c r="HM20" s="69">
        <f t="shared" si="16"/>
        <v>-3.1007038628756603E-5</v>
      </c>
      <c r="HN20" s="69">
        <f t="shared" si="17"/>
        <v>-5.700522550418145E-5</v>
      </c>
      <c r="HO20" s="69">
        <f t="shared" si="18"/>
        <v>4.5983289534584157E-5</v>
      </c>
      <c r="HP20" s="69">
        <f t="shared" si="19"/>
        <v>8.2596347673900622E-6</v>
      </c>
      <c r="HQ20" s="69">
        <f t="shared" si="20"/>
        <v>-7.4332154729411218E-4</v>
      </c>
      <c r="HR20" s="69">
        <f t="shared" si="21"/>
        <v>-3.9870169482514438E-5</v>
      </c>
      <c r="HS20" s="69">
        <f t="shared" si="22"/>
        <v>1.9245752750179632E-5</v>
      </c>
      <c r="HT20" s="69">
        <f t="shared" si="23"/>
        <v>7.8904666375420585E-5</v>
      </c>
      <c r="HU20" s="69">
        <f t="shared" si="24"/>
        <v>0</v>
      </c>
      <c r="HV20" s="69">
        <f t="shared" si="25"/>
        <v>4.7053059169480335E-5</v>
      </c>
      <c r="HW20" s="69">
        <f t="shared" si="26"/>
        <v>4.3143497007420547E-5</v>
      </c>
      <c r="HX20" s="40">
        <f t="shared" si="27"/>
        <v>-2.4521726923066867E-5</v>
      </c>
      <c r="HY20" s="40">
        <f t="shared" si="28"/>
        <v>-2.7851009620822725E-5</v>
      </c>
      <c r="HZ20" s="40">
        <f t="shared" si="29"/>
        <v>0</v>
      </c>
      <c r="IA20" s="40">
        <f t="shared" si="30"/>
        <v>-1.191320327286271E-6</v>
      </c>
      <c r="IB20" s="40">
        <f t="shared" si="31"/>
        <v>0</v>
      </c>
      <c r="IC20" s="40">
        <f t="shared" si="32"/>
        <v>-1.6805414182036269E-4</v>
      </c>
      <c r="ID20" s="40">
        <f t="shared" si="33"/>
        <v>-5.5998357154645131E-6</v>
      </c>
      <c r="IE20" s="40">
        <f t="shared" si="34"/>
        <v>-5.9393433034660673E-5</v>
      </c>
      <c r="IF20" s="40">
        <f t="shared" si="35"/>
        <v>-1.5582306618514511E-5</v>
      </c>
      <c r="IG20" s="40">
        <f t="shared" si="36"/>
        <v>1.4494484369008372E-3</v>
      </c>
      <c r="IH20" s="40">
        <f t="shared" si="37"/>
        <v>0.24567123150067352</v>
      </c>
      <c r="II20" s="40">
        <f t="shared" si="38"/>
        <v>-1.1758671564649943E-3</v>
      </c>
      <c r="IJ20" s="40">
        <f t="shared" si="39"/>
        <v>-1.4074559360164923E-5</v>
      </c>
      <c r="IK20" s="40">
        <f t="shared" si="40"/>
        <v>-7.5935137107513938E-4</v>
      </c>
      <c r="IL20" s="40">
        <f t="shared" si="41"/>
        <v>0</v>
      </c>
      <c r="IM20" s="40">
        <f t="shared" si="42"/>
        <v>0</v>
      </c>
      <c r="IN20" s="40">
        <f t="shared" si="43"/>
        <v>-2.8914525703187451E-5</v>
      </c>
      <c r="IO20" s="40">
        <f t="shared" si="44"/>
        <v>0</v>
      </c>
      <c r="IP20" s="40">
        <f t="shared" si="45"/>
        <v>2.7648899308678048E-6</v>
      </c>
      <c r="IQ20" s="40">
        <f t="shared" si="46"/>
        <v>-7.5290661061077893E-6</v>
      </c>
      <c r="IR20" s="40">
        <f t="shared" si="47"/>
        <v>-1.0026508124870452E-6</v>
      </c>
      <c r="IS20" s="40">
        <f t="shared" si="48"/>
        <v>-1.5254579024389641E-4</v>
      </c>
      <c r="IT20" s="40">
        <f t="shared" si="49"/>
        <v>0</v>
      </c>
      <c r="IU20" s="40">
        <f t="shared" si="50"/>
        <v>0</v>
      </c>
      <c r="IV20" s="40">
        <f t="shared" si="51"/>
        <v>0</v>
      </c>
      <c r="IW20" s="40">
        <f t="shared" si="52"/>
        <v>-2.2519743836670844E-4</v>
      </c>
      <c r="IX20" s="40">
        <f t="shared" si="53"/>
        <v>-1.1296303130138611E-4</v>
      </c>
      <c r="IY20" s="40">
        <f t="shared" si="54"/>
        <v>-1.3327219509276628E-4</v>
      </c>
      <c r="IZ20" s="40">
        <f t="shared" si="55"/>
        <v>0</v>
      </c>
      <c r="JA20" s="40">
        <f t="shared" si="56"/>
        <v>-3.4859277275234144E-5</v>
      </c>
      <c r="JB20" s="40">
        <f t="shared" si="57"/>
        <v>0</v>
      </c>
      <c r="JC20" s="40">
        <f t="shared" si="58"/>
        <v>0</v>
      </c>
      <c r="JD20" s="40">
        <f t="shared" si="59"/>
        <v>-9.5732002222956961E-6</v>
      </c>
      <c r="JE20" s="40">
        <f t="shared" si="60"/>
        <v>0</v>
      </c>
      <c r="JF20" s="40">
        <f t="shared" si="61"/>
        <v>0</v>
      </c>
      <c r="JG20" s="40">
        <f t="shared" si="62"/>
        <v>0</v>
      </c>
      <c r="JH20" s="40">
        <f t="shared" si="63"/>
        <v>-6.4237379602232679E-5</v>
      </c>
      <c r="JI20" s="40">
        <f t="shared" si="64"/>
        <v>6.7090643880103751E-6</v>
      </c>
      <c r="JJ20" s="40">
        <f t="shared" si="65"/>
        <v>-2.0954508182022043E-5</v>
      </c>
      <c r="JK20" s="40">
        <f t="shared" si="66"/>
        <v>1.7524739928990758E-6</v>
      </c>
      <c r="JL20" s="40">
        <f t="shared" si="67"/>
        <v>-8.1479509996305722E-5</v>
      </c>
    </row>
    <row r="21" spans="1:272" x14ac:dyDescent="0.25">
      <c r="A21" s="17" t="s">
        <v>191</v>
      </c>
      <c r="B21" s="15">
        <v>7108.4066528214898</v>
      </c>
      <c r="C21" s="15">
        <v>155.74965911499899</v>
      </c>
      <c r="D21" s="15">
        <v>5160.3637970899899</v>
      </c>
      <c r="E21" s="15">
        <v>1191.3735025568001</v>
      </c>
      <c r="F21" s="15">
        <v>779.45646278100003</v>
      </c>
      <c r="G21" s="15">
        <v>578.862098674099</v>
      </c>
      <c r="H21" s="15">
        <v>2335.2401257899901</v>
      </c>
      <c r="I21" s="17">
        <v>9.2376307514500002</v>
      </c>
      <c r="J21" s="17">
        <v>2.01455933049</v>
      </c>
      <c r="K21" s="17">
        <v>1.1682957</v>
      </c>
      <c r="L21" s="17">
        <v>1.6243106250462901E-2</v>
      </c>
      <c r="M21" s="17">
        <v>6.6107577987503001</v>
      </c>
      <c r="N21" s="17">
        <v>1.0060367050000001E-3</v>
      </c>
      <c r="O21" s="17">
        <v>0.130263451</v>
      </c>
      <c r="P21" s="17">
        <v>3.6368718978780003E-2</v>
      </c>
      <c r="Q21" s="17">
        <v>4.0749008029999999E-2</v>
      </c>
      <c r="R21" s="17">
        <v>2.911047215E-2</v>
      </c>
      <c r="S21" s="17">
        <v>0.73697499999999905</v>
      </c>
      <c r="T21" s="17">
        <v>7.1137767048200004E-2</v>
      </c>
      <c r="U21" s="17">
        <v>0.16633276249999901</v>
      </c>
      <c r="V21" s="17">
        <v>27.523210451000001</v>
      </c>
      <c r="W21" s="17">
        <v>0.104829385</v>
      </c>
      <c r="Y21" s="17">
        <v>7.6853702999999903E-4</v>
      </c>
      <c r="Z21" s="17">
        <v>0.34459976399999998</v>
      </c>
      <c r="AA21" s="17">
        <v>34.014184493997902</v>
      </c>
      <c r="AB21" s="17">
        <v>20.8138298299999</v>
      </c>
      <c r="AD21" s="17">
        <v>6.0271013949829998E-2</v>
      </c>
      <c r="AE21" s="17">
        <v>0</v>
      </c>
      <c r="AF21" s="17">
        <v>0.96701283629844004</v>
      </c>
      <c r="AG21" s="17">
        <v>0</v>
      </c>
      <c r="AH21" s="17">
        <v>3.8813572037809001</v>
      </c>
      <c r="AI21" s="17">
        <v>19.55216712</v>
      </c>
      <c r="AJ21" s="17">
        <v>40.575544200000003</v>
      </c>
      <c r="AK21" s="17">
        <v>0.90518371606452996</v>
      </c>
      <c r="AL21" s="17">
        <v>0.35275074863778999</v>
      </c>
      <c r="AM21" s="17">
        <v>2.5306839989999999</v>
      </c>
      <c r="AN21" s="17">
        <v>8.3608487999999995E-2</v>
      </c>
      <c r="AO21" s="17">
        <v>0</v>
      </c>
      <c r="AP21" s="17">
        <v>7.3958999999999997E-2</v>
      </c>
      <c r="AQ21" s="17">
        <v>18.081389216977598</v>
      </c>
      <c r="AS21" s="17">
        <v>0.76212917000000002</v>
      </c>
      <c r="AT21" s="17">
        <v>1.4501361909999999</v>
      </c>
      <c r="AU21" s="17">
        <v>21.286180606368902</v>
      </c>
      <c r="AV21" s="17">
        <v>0.16008869806173501</v>
      </c>
      <c r="AY21" s="17">
        <v>1.960075E-2</v>
      </c>
      <c r="AZ21" s="17">
        <v>6.1990159999999897E-6</v>
      </c>
      <c r="BA21" s="17">
        <v>1.68065779925E-4</v>
      </c>
      <c r="BB21" s="17">
        <v>1.9735008345585999E-2</v>
      </c>
      <c r="BC21" s="17">
        <v>1.960075E-2</v>
      </c>
      <c r="BD21" s="17">
        <v>0.16007422151407</v>
      </c>
      <c r="BF21" s="17">
        <v>0.10349999999999999</v>
      </c>
      <c r="BG21" s="17">
        <v>0.23861588349999899</v>
      </c>
      <c r="BI21" s="17">
        <v>5.8618499999999996</v>
      </c>
      <c r="BJ21" s="17">
        <v>5.685994</v>
      </c>
      <c r="BK21" s="17">
        <v>5.9691294485000004</v>
      </c>
      <c r="BL21" s="17">
        <v>148.13268555577801</v>
      </c>
      <c r="BM21" s="17">
        <v>0.85885630299999904</v>
      </c>
      <c r="BN21" s="17">
        <v>69.189489199999997</v>
      </c>
      <c r="BO21" s="17">
        <v>2.2185235799999901E-4</v>
      </c>
      <c r="BQ21" s="17" t="s">
        <v>191</v>
      </c>
      <c r="BR21" s="17">
        <v>5.3499097540653802</v>
      </c>
      <c r="BS21" s="17">
        <v>63.3956020983995</v>
      </c>
      <c r="BT21" s="17">
        <v>0</v>
      </c>
      <c r="BU21" s="17">
        <v>2.0134318059420502</v>
      </c>
      <c r="BV21" s="17">
        <v>0.10349962584698801</v>
      </c>
      <c r="BW21" s="17">
        <v>1.16830108813527</v>
      </c>
      <c r="BX21" s="17">
        <v>9.2354316664153906</v>
      </c>
      <c r="BY21" s="17">
        <v>9.2354316664153906</v>
      </c>
      <c r="BZ21" s="17">
        <v>6.0954298558805498</v>
      </c>
      <c r="CA21" s="17">
        <v>38.249075606126503</v>
      </c>
      <c r="CB21" s="17">
        <v>6.65766323296791E-3</v>
      </c>
      <c r="CC21" s="17">
        <v>9.58048959914461E-3</v>
      </c>
      <c r="CD21" s="17">
        <v>6.6106169035939697</v>
      </c>
      <c r="CE21" s="17">
        <v>2.21811314476847E-4</v>
      </c>
      <c r="CF21" s="17">
        <v>3.2194820240634398E-4</v>
      </c>
      <c r="CG21" s="17">
        <v>6.8410728175619996E-4</v>
      </c>
      <c r="CH21" s="17">
        <v>7.6850439781081005E-4</v>
      </c>
      <c r="CI21" s="17">
        <v>0.13019157202571</v>
      </c>
      <c r="CJ21" s="17">
        <v>8.7250235178050594E-3</v>
      </c>
      <c r="CK21" s="17">
        <v>2.7629129174313899E-2</v>
      </c>
      <c r="CL21" s="17">
        <v>4.0747621530328598E-2</v>
      </c>
      <c r="CM21" s="17">
        <v>0.23861444695624201</v>
      </c>
      <c r="CN21" s="17">
        <v>3903.10969418892</v>
      </c>
      <c r="CO21" s="17">
        <v>2.9109526082604899E-2</v>
      </c>
      <c r="CP21" s="17">
        <v>0</v>
      </c>
      <c r="CQ21" s="17">
        <v>2.0629879716816301E-2</v>
      </c>
      <c r="CR21" s="17">
        <v>5.0507081108043E-2</v>
      </c>
      <c r="CS21" s="17">
        <v>0.73697673581684098</v>
      </c>
      <c r="CT21" s="17">
        <v>0.166331547518073</v>
      </c>
      <c r="CU21" s="17">
        <v>19.552181550306599</v>
      </c>
      <c r="CV21" s="17">
        <v>26.733931748301099</v>
      </c>
      <c r="CW21" s="17">
        <v>0.76212408278080002</v>
      </c>
      <c r="CX21" s="17">
        <v>2.5306824733511899</v>
      </c>
      <c r="CY21" s="17">
        <v>1.4501239627942399</v>
      </c>
      <c r="CZ21" s="17">
        <v>7107.8439218681897</v>
      </c>
      <c r="DA21" s="17">
        <v>0.10483790268535099</v>
      </c>
      <c r="DB21" s="17">
        <v>0</v>
      </c>
      <c r="DC21" s="17">
        <v>0.17585549805166401</v>
      </c>
      <c r="DD21" s="17">
        <v>4.3850011298687903</v>
      </c>
      <c r="DE21" s="17">
        <v>0.27923082392235199</v>
      </c>
      <c r="DF21" s="17">
        <v>6.4877086812502299E-3</v>
      </c>
      <c r="DG21" s="17">
        <v>0.99845968573113497</v>
      </c>
      <c r="DH21" s="17">
        <v>1.6773862001686499E-2</v>
      </c>
      <c r="DI21" s="17">
        <v>33.311446791747798</v>
      </c>
      <c r="DJ21" s="17">
        <v>84.064894237760498</v>
      </c>
      <c r="DK21" s="17">
        <v>8.9293022423264201</v>
      </c>
      <c r="DL21" s="17">
        <v>5.9691036453185902</v>
      </c>
      <c r="DM21" s="17">
        <v>132.678316159334</v>
      </c>
      <c r="DN21" s="17">
        <v>0.34459895478628699</v>
      </c>
      <c r="DO21" s="17">
        <v>3.08212496124411</v>
      </c>
      <c r="DP21" s="17">
        <v>33.998524123748901</v>
      </c>
      <c r="DQ21" s="17">
        <v>33.998524123748901</v>
      </c>
      <c r="DR21" s="17">
        <v>0.417632075729996</v>
      </c>
      <c r="DS21" s="17">
        <v>0</v>
      </c>
      <c r="DT21" s="17">
        <v>20.813369302074001</v>
      </c>
      <c r="DU21" s="17">
        <v>0</v>
      </c>
      <c r="DV21" s="17">
        <v>148.13233447472399</v>
      </c>
      <c r="DW21" s="17">
        <v>1.7694432087425702E-2</v>
      </c>
      <c r="DX21" s="17">
        <v>4.1166239040319103E-2</v>
      </c>
      <c r="DY21" s="17">
        <v>0</v>
      </c>
      <c r="DZ21" s="17">
        <v>0</v>
      </c>
      <c r="EA21" s="17">
        <v>33.880555440949799</v>
      </c>
      <c r="EB21" s="17">
        <v>3.0472221861446198</v>
      </c>
      <c r="EC21" s="17">
        <v>7.3147480465686796E-2</v>
      </c>
      <c r="ED21" s="17">
        <v>58.844984212369802</v>
      </c>
      <c r="EE21" s="17">
        <v>49.767904377953599</v>
      </c>
      <c r="EF21" s="17">
        <v>0.25142031019031402</v>
      </c>
      <c r="EG21" s="17">
        <v>0.715578995574221</v>
      </c>
      <c r="EH21" s="17">
        <v>0</v>
      </c>
      <c r="EI21" s="17">
        <v>1.28064985685389</v>
      </c>
      <c r="EJ21" s="17">
        <v>2.60011417750514</v>
      </c>
      <c r="EK21" s="17">
        <v>41.343151500925998</v>
      </c>
      <c r="EL21" s="17">
        <v>0.85886263600919199</v>
      </c>
      <c r="EM21" s="17">
        <v>2.3967627219834901E-3</v>
      </c>
      <c r="EN21" s="17">
        <v>1.0037336158018899</v>
      </c>
      <c r="EO21" s="17">
        <v>155.74729849181699</v>
      </c>
      <c r="EP21" s="17">
        <v>0</v>
      </c>
      <c r="EQ21" s="17">
        <v>0.144470702282335</v>
      </c>
      <c r="ER21" s="17">
        <v>0.207898267056884</v>
      </c>
      <c r="ES21" s="17">
        <v>2464.2328008068898</v>
      </c>
      <c r="ET21" s="17">
        <v>4643.5116008223104</v>
      </c>
      <c r="EU21" s="17">
        <v>515.94576944195501</v>
      </c>
      <c r="EV21" s="17">
        <v>5159.4573702642701</v>
      </c>
      <c r="EW21" s="17">
        <v>4.76731732847544E-2</v>
      </c>
      <c r="EX21" s="17">
        <v>90.262384255322701</v>
      </c>
      <c r="EY21" s="17">
        <v>2.9257208086894302</v>
      </c>
      <c r="EZ21" s="17">
        <v>0.16008527192557201</v>
      </c>
      <c r="FA21" s="17">
        <v>0</v>
      </c>
      <c r="FB21" s="17">
        <v>0</v>
      </c>
      <c r="FC21" s="17">
        <v>1.9599025512987901E-2</v>
      </c>
      <c r="FD21" s="5">
        <v>6.1991575698451699E-6</v>
      </c>
      <c r="FE21" s="17">
        <v>1.6806517919678099E-4</v>
      </c>
      <c r="FF21" s="17">
        <v>1.97362530459715E-2</v>
      </c>
      <c r="FG21" s="17">
        <v>1.9600706118377199E-2</v>
      </c>
      <c r="FH21" s="17">
        <v>0.160051070473607</v>
      </c>
      <c r="FI21" s="17">
        <v>10.514522168355899</v>
      </c>
      <c r="FJ21" s="17">
        <v>1072.03525525081</v>
      </c>
      <c r="FK21" s="17">
        <v>68.977183151066001</v>
      </c>
      <c r="FL21" s="17">
        <v>12.926951423535399</v>
      </c>
      <c r="FM21" s="17">
        <v>47.771438615056397</v>
      </c>
      <c r="FN21" s="17">
        <v>7.8770729193053297</v>
      </c>
      <c r="FO21" s="17">
        <v>13.436627941335001</v>
      </c>
      <c r="FP21" s="17">
        <v>1.40760691075138E-3</v>
      </c>
      <c r="FQ21" s="17">
        <v>15.875262649073701</v>
      </c>
      <c r="FR21" s="17">
        <v>1191.1141429115</v>
      </c>
      <c r="FS21" s="17">
        <v>779.22589858207198</v>
      </c>
      <c r="FT21" s="17">
        <v>411.88824432943602</v>
      </c>
      <c r="FU21" s="17">
        <v>2.6953581616759501</v>
      </c>
      <c r="FV21" s="17">
        <v>0.33769542917927498</v>
      </c>
      <c r="FW21" s="17">
        <v>244.29308381311401</v>
      </c>
      <c r="FX21" s="17">
        <v>6.1456284236401597</v>
      </c>
      <c r="FY21" s="17">
        <v>59.573480744280303</v>
      </c>
      <c r="FZ21" s="17">
        <v>13.2708801255531</v>
      </c>
      <c r="GA21" s="17">
        <v>14.072135419346701</v>
      </c>
      <c r="GB21" s="17">
        <v>151.26526675374899</v>
      </c>
      <c r="GC21" s="17">
        <v>8.3541576392356598E-2</v>
      </c>
      <c r="GD21" s="17">
        <v>64.007448795889999</v>
      </c>
      <c r="GE21" s="17">
        <v>29.333357336485999</v>
      </c>
      <c r="GF21" s="17">
        <v>76.089507643975594</v>
      </c>
      <c r="GG21" s="17">
        <v>4.7704458633440803</v>
      </c>
      <c r="GH21" s="17">
        <v>0</v>
      </c>
      <c r="GI21" s="17">
        <v>578.76061214239405</v>
      </c>
      <c r="GJ21" s="17">
        <v>65.3807032499424</v>
      </c>
      <c r="GK21" s="17">
        <v>69.190600133395904</v>
      </c>
      <c r="GL21" s="17">
        <v>0.63838895853657396</v>
      </c>
      <c r="GM21" s="17">
        <v>4.9457402142442701</v>
      </c>
      <c r="GN21" s="17">
        <v>297.54547578513399</v>
      </c>
      <c r="GO21" s="17">
        <v>18.081332854350801</v>
      </c>
      <c r="GP21" s="17">
        <v>7.3959494144799201E-2</v>
      </c>
      <c r="GQ21" s="17">
        <v>0</v>
      </c>
      <c r="GR21" s="17">
        <v>22.895188686504401</v>
      </c>
      <c r="GS21" s="17">
        <v>2334.2159383697899</v>
      </c>
      <c r="GT21" s="17">
        <v>21.286060081986101</v>
      </c>
      <c r="GU21" s="17">
        <v>126.039287373958</v>
      </c>
      <c r="GW21" s="26">
        <f t="shared" si="0"/>
        <v>1.0557004432622903</v>
      </c>
      <c r="GX21" s="25">
        <f t="shared" si="1"/>
        <v>0</v>
      </c>
      <c r="GY21" s="40">
        <f t="shared" si="2"/>
        <v>-7.916414757684128E-5</v>
      </c>
      <c r="GZ21" s="40">
        <f t="shared" si="3"/>
        <v>-1.5156522302605583E-5</v>
      </c>
      <c r="HA21" s="40">
        <f t="shared" si="4"/>
        <v>-1.7565172948289795E-4</v>
      </c>
      <c r="HB21" s="40">
        <f t="shared" si="5"/>
        <v>-2.1769801388349413E-4</v>
      </c>
      <c r="HC21" s="40">
        <f t="shared" si="6"/>
        <v>-2.958012537421615E-4</v>
      </c>
      <c r="HD21" s="40">
        <f t="shared" si="7"/>
        <v>-1.7532074035838199E-4</v>
      </c>
      <c r="HE21" s="40">
        <f t="shared" si="8"/>
        <v>-4.3857906040977481E-4</v>
      </c>
      <c r="HF21" s="69">
        <f t="shared" si="9"/>
        <v>-2.3805725664716084E-4</v>
      </c>
      <c r="HG21" s="69">
        <f t="shared" si="10"/>
        <v>-5.5968793317970735E-4</v>
      </c>
      <c r="HH21" s="69">
        <f t="shared" si="11"/>
        <v>4.6119619116606879E-6</v>
      </c>
      <c r="HI21" s="69">
        <f t="shared" si="12"/>
        <v>-3.0495511597355122E-4</v>
      </c>
      <c r="HJ21" s="69">
        <f t="shared" si="13"/>
        <v>-2.1313011400456646E-5</v>
      </c>
      <c r="HK21" s="69">
        <f t="shared" si="14"/>
        <v>1.866647851958458E-5</v>
      </c>
      <c r="HL21" s="69">
        <f t="shared" si="15"/>
        <v>-5.5179694486987929E-4</v>
      </c>
      <c r="HM21" s="69">
        <f t="shared" si="16"/>
        <v>-4.0051690216368833E-4</v>
      </c>
      <c r="HN21" s="69">
        <f t="shared" si="17"/>
        <v>-3.4025360086796982E-5</v>
      </c>
      <c r="HO21" s="69">
        <f t="shared" si="18"/>
        <v>-3.2499211631700901E-5</v>
      </c>
      <c r="HP21" s="69">
        <f t="shared" si="19"/>
        <v>2.3553266283525764E-6</v>
      </c>
      <c r="HQ21" s="69">
        <f t="shared" si="20"/>
        <v>-1.1333267463299302E-5</v>
      </c>
      <c r="HR21" s="69">
        <f t="shared" si="21"/>
        <v>-7.3045256253235829E-6</v>
      </c>
      <c r="HS21" s="123">
        <f t="shared" si="22"/>
        <v>-2.8676840011235837E-2</v>
      </c>
      <c r="HT21" s="69">
        <f t="shared" si="23"/>
        <v>8.125284099489593E-5</v>
      </c>
      <c r="HU21" s="69">
        <f t="shared" si="24"/>
        <v>0</v>
      </c>
      <c r="HV21" s="69">
        <f t="shared" si="25"/>
        <v>-4.2460139089174162E-5</v>
      </c>
      <c r="HW21" s="69">
        <f t="shared" si="26"/>
        <v>-2.3482712338197066E-6</v>
      </c>
      <c r="HX21" s="40">
        <f t="shared" si="27"/>
        <v>-4.6040704729419853E-4</v>
      </c>
      <c r="HY21" s="40">
        <f t="shared" si="28"/>
        <v>-2.2126054150549558E-5</v>
      </c>
      <c r="HZ21" s="40">
        <f t="shared" si="29"/>
        <v>0</v>
      </c>
      <c r="IA21" s="40">
        <f t="shared" si="30"/>
        <v>-4.5393484438276214E-5</v>
      </c>
      <c r="IB21" s="40">
        <f t="shared" si="31"/>
        <v>0</v>
      </c>
      <c r="IC21" s="40">
        <f t="shared" si="32"/>
        <v>-1.399209337992163E-5</v>
      </c>
      <c r="ID21" s="40">
        <f t="shared" si="33"/>
        <v>0</v>
      </c>
      <c r="IE21" s="40">
        <f t="shared" si="34"/>
        <v>-1.5282525949746067E-4</v>
      </c>
      <c r="IF21" s="40">
        <f t="shared" si="35"/>
        <v>7.3804128774356747E-7</v>
      </c>
      <c r="IG21" s="40">
        <f t="shared" si="36"/>
        <v>1.8917979193141546E-2</v>
      </c>
      <c r="IH21" s="40">
        <f t="shared" si="37"/>
        <v>0.10887281552724529</v>
      </c>
      <c r="II21" s="40">
        <f t="shared" si="38"/>
        <v>-1.0822919584020196E-3</v>
      </c>
      <c r="IJ21" s="40">
        <f t="shared" si="39"/>
        <v>-6.0286025855274281E-7</v>
      </c>
      <c r="IK21" s="40">
        <f t="shared" si="40"/>
        <v>-8.0029682684127441E-4</v>
      </c>
      <c r="IL21" s="40">
        <f t="shared" si="41"/>
        <v>0</v>
      </c>
      <c r="IM21" s="40">
        <f t="shared" si="42"/>
        <v>6.6813342419998376E-6</v>
      </c>
      <c r="IN21" s="40">
        <f t="shared" si="43"/>
        <v>-3.1171624105047594E-6</v>
      </c>
      <c r="IO21" s="40">
        <f t="shared" si="44"/>
        <v>0</v>
      </c>
      <c r="IP21" s="40">
        <f t="shared" si="45"/>
        <v>-6.675009172009792E-6</v>
      </c>
      <c r="IQ21" s="40">
        <f t="shared" si="46"/>
        <v>-8.4324533349762017E-6</v>
      </c>
      <c r="IR21" s="40">
        <f t="shared" si="47"/>
        <v>-5.6620952828436507E-6</v>
      </c>
      <c r="IS21" s="40">
        <f t="shared" si="48"/>
        <v>-2.1401486828740027E-5</v>
      </c>
      <c r="IT21" s="40">
        <f t="shared" si="49"/>
        <v>0</v>
      </c>
      <c r="IU21" s="40">
        <f t="shared" si="50"/>
        <v>0</v>
      </c>
      <c r="IV21" s="40">
        <f t="shared" si="51"/>
        <v>-8.7980664622469765E-5</v>
      </c>
      <c r="IW21" s="40">
        <f t="shared" si="52"/>
        <v>2.2837470524385762E-5</v>
      </c>
      <c r="IX21" s="40">
        <f t="shared" si="53"/>
        <v>-3.5743636764231217E-6</v>
      </c>
      <c r="IY21" s="40">
        <f t="shared" si="54"/>
        <v>6.3070679459779894E-5</v>
      </c>
      <c r="IZ21" s="40">
        <f t="shared" si="55"/>
        <v>-2.2387726388389871E-6</v>
      </c>
      <c r="JA21" s="40">
        <f t="shared" si="56"/>
        <v>-1.4462691271597533E-4</v>
      </c>
      <c r="JB21" s="40">
        <f t="shared" si="57"/>
        <v>0</v>
      </c>
      <c r="JC21" s="40">
        <f t="shared" si="58"/>
        <v>-3.6150049467574656E-6</v>
      </c>
      <c r="JD21" s="40">
        <f t="shared" si="59"/>
        <v>-6.0203190831487276E-6</v>
      </c>
      <c r="JE21" s="40">
        <f t="shared" si="60"/>
        <v>0</v>
      </c>
      <c r="JF21" s="40">
        <f t="shared" si="61"/>
        <v>-7.0441487108558691E-6</v>
      </c>
      <c r="JG21" s="40">
        <f t="shared" si="62"/>
        <v>-7.1737315912379946E-6</v>
      </c>
      <c r="JH21" s="40">
        <f t="shared" si="63"/>
        <v>-4.3227712906603581E-6</v>
      </c>
      <c r="JI21" s="40">
        <f t="shared" si="64"/>
        <v>-2.3700444821031766E-6</v>
      </c>
      <c r="JJ21" s="40">
        <f t="shared" si="65"/>
        <v>7.3737704093547528E-6</v>
      </c>
      <c r="JK21" s="40">
        <f t="shared" si="66"/>
        <v>1.6056389615707041E-5</v>
      </c>
      <c r="JL21" s="40">
        <f t="shared" si="67"/>
        <v>-1.8500377242783292E-4</v>
      </c>
    </row>
    <row r="22" spans="1:272" x14ac:dyDescent="0.25">
      <c r="A22" s="17" t="s">
        <v>192</v>
      </c>
      <c r="B22" s="15">
        <v>3073.5234917050002</v>
      </c>
      <c r="C22" s="15">
        <v>82.396375875000203</v>
      </c>
      <c r="D22" s="15">
        <v>3761.4563000000098</v>
      </c>
      <c r="E22" s="15">
        <v>1379.0112395999899</v>
      </c>
      <c r="F22" s="15">
        <v>1105.95342859999</v>
      </c>
      <c r="G22" s="15">
        <v>471.67079260399402</v>
      </c>
      <c r="H22" s="15">
        <v>3264.6690336300398</v>
      </c>
      <c r="I22" s="17">
        <v>1.09475759595999</v>
      </c>
      <c r="J22" s="17">
        <v>1.0869040518099899</v>
      </c>
      <c r="K22" s="17">
        <v>0.26961043849999899</v>
      </c>
      <c r="L22" s="17">
        <v>8.7217364300000294E-3</v>
      </c>
      <c r="M22" s="17">
        <v>2.6087069662488198</v>
      </c>
      <c r="N22" s="17">
        <v>8.7809019999999995E-4</v>
      </c>
      <c r="O22" s="17">
        <v>1.535227638E-2</v>
      </c>
      <c r="P22" s="17">
        <v>3.4646232040000002E-2</v>
      </c>
      <c r="Q22" s="17">
        <v>9.8246154275000008E-3</v>
      </c>
      <c r="R22" s="17">
        <v>0.158660050395</v>
      </c>
      <c r="S22" s="17">
        <v>0.59960000000000002</v>
      </c>
      <c r="T22" s="17">
        <v>6.1647318283579902E-2</v>
      </c>
      <c r="U22" s="17">
        <v>3.8286173540000003E-2</v>
      </c>
      <c r="V22" s="17">
        <v>2.0034129074</v>
      </c>
      <c r="W22" s="17">
        <v>2.4550282900000001E-2</v>
      </c>
      <c r="X22" s="5">
        <v>2.8104999999999899E-6</v>
      </c>
      <c r="Y22" s="5">
        <v>1.494171545E-4</v>
      </c>
      <c r="Z22" s="17">
        <v>0.1769384094</v>
      </c>
      <c r="AA22" s="17">
        <v>25.980131627430001</v>
      </c>
      <c r="AB22" s="17">
        <v>5.0509105999999999</v>
      </c>
      <c r="AD22" s="17">
        <v>1.81541172365E-3</v>
      </c>
      <c r="AE22" s="17">
        <v>4.0500000000000001E-2</v>
      </c>
      <c r="AF22" s="17">
        <v>0.32394538424000202</v>
      </c>
      <c r="AG22" s="17">
        <v>0.84589999999999999</v>
      </c>
      <c r="AH22" s="17">
        <v>7.8489141010000096E-2</v>
      </c>
      <c r="AI22" s="17">
        <v>8.9676768139999901</v>
      </c>
      <c r="AJ22" s="17">
        <v>20.29264274266</v>
      </c>
      <c r="AK22" s="17">
        <v>0.31362054935789802</v>
      </c>
      <c r="AL22" s="17">
        <v>0.837541589370003</v>
      </c>
      <c r="AM22" s="17">
        <v>0.49983724799999901</v>
      </c>
      <c r="AN22" s="17">
        <v>2.3023203339999999E-2</v>
      </c>
      <c r="AP22" s="17">
        <v>1.2805E-3</v>
      </c>
      <c r="AQ22" s="17">
        <v>90.149400581201107</v>
      </c>
      <c r="AR22" s="17">
        <v>1.5974539999999999</v>
      </c>
      <c r="AS22" s="17">
        <v>0.14820331716999999</v>
      </c>
      <c r="AT22" s="17">
        <v>0.45251311021000001</v>
      </c>
      <c r="AU22" s="17">
        <v>13.683853068159999</v>
      </c>
      <c r="AV22" s="17">
        <v>1.0069483500080001E-2</v>
      </c>
      <c r="AW22" s="5"/>
      <c r="AX22" s="5"/>
      <c r="AZ22" s="5">
        <v>1.3341929999999899E-6</v>
      </c>
      <c r="BA22" s="17">
        <v>2.4883977774599997E-4</v>
      </c>
      <c r="BB22" s="17">
        <v>1.3444947948E-4</v>
      </c>
      <c r="BD22" s="17">
        <v>3.4452987247934198E-2</v>
      </c>
      <c r="BE22" s="17">
        <v>0.78300000000000003</v>
      </c>
      <c r="BF22" s="17">
        <v>0.26</v>
      </c>
      <c r="BG22" s="17">
        <v>2.340850085E-2</v>
      </c>
      <c r="BI22" s="17">
        <v>1.4174009999999999</v>
      </c>
      <c r="BJ22" s="17">
        <v>1.3748769999999999</v>
      </c>
      <c r="BK22" s="17">
        <v>1.5917471378599899</v>
      </c>
      <c r="BL22" s="17">
        <v>41.694957100400003</v>
      </c>
      <c r="BM22" s="17">
        <v>5.3788966950000003E-2</v>
      </c>
      <c r="BN22" s="17">
        <v>5.1641298840900003</v>
      </c>
      <c r="BO22" s="17">
        <v>8.4399800999999906E-5</v>
      </c>
      <c r="BQ22" s="17" t="s">
        <v>192</v>
      </c>
      <c r="BR22" s="17">
        <v>4.3601424950138901</v>
      </c>
      <c r="BS22" s="17">
        <v>146.806996175124</v>
      </c>
      <c r="BT22" s="17">
        <v>0.78299676400072304</v>
      </c>
      <c r="BU22" s="17">
        <v>1.08688055302536</v>
      </c>
      <c r="BV22" s="17">
        <v>0.260000759252631</v>
      </c>
      <c r="BW22" s="17">
        <v>0.26961155891246003</v>
      </c>
      <c r="BX22" s="17">
        <v>1.0946283363457801</v>
      </c>
      <c r="BY22" s="17">
        <v>1.0946283363457801</v>
      </c>
      <c r="BZ22" s="17">
        <v>6.6992676604771804</v>
      </c>
      <c r="CA22" s="17">
        <v>14.3280010886703</v>
      </c>
      <c r="CB22" s="17">
        <v>3.57580689994874E-3</v>
      </c>
      <c r="CC22" s="17">
        <v>5.1456570142363401E-3</v>
      </c>
      <c r="CD22" s="17">
        <v>2.6086018965490401</v>
      </c>
      <c r="CE22" s="5">
        <v>8.4406465280475895E-5</v>
      </c>
      <c r="CF22" s="17">
        <v>2.80956154147169E-4</v>
      </c>
      <c r="CG22" s="17">
        <v>5.9704512792870099E-4</v>
      </c>
      <c r="CH22" s="17">
        <v>1.4942024101258201E-4</v>
      </c>
      <c r="CI22" s="17">
        <v>1.53526921913312E-2</v>
      </c>
      <c r="CJ22" s="17">
        <v>8.3148723654381407E-3</v>
      </c>
      <c r="CK22" s="17">
        <v>2.6330400679839199E-2</v>
      </c>
      <c r="CL22" s="17">
        <v>9.8230994620754093E-3</v>
      </c>
      <c r="CM22" s="17">
        <v>2.3408425180089999E-2</v>
      </c>
      <c r="CN22" s="17">
        <v>4667.2067244837599</v>
      </c>
      <c r="CO22" s="17">
        <v>0.158656478755313</v>
      </c>
      <c r="CP22" s="17">
        <v>0</v>
      </c>
      <c r="CQ22" s="17">
        <v>1.7863056027316301E-2</v>
      </c>
      <c r="CR22" s="17">
        <v>4.3733649049014299E-2</v>
      </c>
      <c r="CS22" s="17">
        <v>0.599606607301711</v>
      </c>
      <c r="CT22" s="17">
        <v>3.8286859268334299E-2</v>
      </c>
      <c r="CU22" s="17">
        <v>8.96759180773096</v>
      </c>
      <c r="CV22" s="17">
        <v>2.0034207425934101</v>
      </c>
      <c r="CW22" s="17">
        <v>0.148203139902471</v>
      </c>
      <c r="CX22" s="17">
        <v>0.499840629762064</v>
      </c>
      <c r="CY22" s="17">
        <v>0.45251444137669</v>
      </c>
      <c r="CZ22" s="17">
        <v>3072.9267740670298</v>
      </c>
      <c r="DA22" s="17">
        <v>2.4550085849388899E-2</v>
      </c>
      <c r="DB22" s="5">
        <v>2.8103721151143202E-6</v>
      </c>
      <c r="DC22" s="17">
        <v>4.2524088251018097E-2</v>
      </c>
      <c r="DD22" s="17">
        <v>1.0603159774467199</v>
      </c>
      <c r="DE22" s="17">
        <v>6.7520081350551597E-2</v>
      </c>
      <c r="DF22" s="17">
        <v>1.5687373578707601E-3</v>
      </c>
      <c r="DG22" s="17">
        <v>0.24142622508088099</v>
      </c>
      <c r="DH22" s="17">
        <v>4.0559042532669403E-3</v>
      </c>
      <c r="DI22" s="17">
        <v>118.29300564904</v>
      </c>
      <c r="DJ22" s="17">
        <v>206.57634808909199</v>
      </c>
      <c r="DK22" s="17">
        <v>20.962770972072001</v>
      </c>
      <c r="DL22" s="17">
        <v>1.59167502981169</v>
      </c>
      <c r="DM22" s="17">
        <v>58.4555836588533</v>
      </c>
      <c r="DN22" s="17">
        <v>0.176937920906098</v>
      </c>
      <c r="DO22" s="17">
        <v>2.7395925495020301</v>
      </c>
      <c r="DP22" s="17">
        <v>25.979368225680499</v>
      </c>
      <c r="DQ22" s="17">
        <v>25.979368225680499</v>
      </c>
      <c r="DR22" s="17">
        <v>0.8451957369841</v>
      </c>
      <c r="DS22" s="17">
        <v>0</v>
      </c>
      <c r="DT22" s="17">
        <v>5.0015673725672203</v>
      </c>
      <c r="DU22" s="17">
        <v>0</v>
      </c>
      <c r="DV22" s="17">
        <v>41.685420263347602</v>
      </c>
      <c r="DW22" s="17">
        <v>7.0440000329678005E-4</v>
      </c>
      <c r="DX22" s="17">
        <v>9.3529454446575496E-4</v>
      </c>
      <c r="DY22" s="17">
        <v>0</v>
      </c>
      <c r="DZ22" s="17">
        <v>4.0499670712148002E-2</v>
      </c>
      <c r="EA22" s="17">
        <v>23.820158838360399</v>
      </c>
      <c r="EB22" s="17">
        <v>2.33997819376544</v>
      </c>
      <c r="EC22" s="17">
        <v>0.97778687298533995</v>
      </c>
      <c r="ED22" s="17">
        <v>79.632338576719107</v>
      </c>
      <c r="EE22" s="17">
        <v>60.406784255176198</v>
      </c>
      <c r="EF22" s="17">
        <v>8.4223167522148104E-2</v>
      </c>
      <c r="EG22" s="17">
        <v>0.239713542714</v>
      </c>
      <c r="EH22" s="17">
        <v>0.84590141323986301</v>
      </c>
      <c r="EI22" s="17">
        <v>2.5901122201359001E-2</v>
      </c>
      <c r="EJ22" s="17">
        <v>5.2587241377557999E-2</v>
      </c>
      <c r="EK22" s="17">
        <v>22.492983208989902</v>
      </c>
      <c r="EL22" s="17">
        <v>5.3790757570958303E-2</v>
      </c>
      <c r="EM22" s="17">
        <v>0.39077953897952</v>
      </c>
      <c r="EN22" s="17">
        <v>0.64736446801783198</v>
      </c>
      <c r="EO22" s="17">
        <v>82.3933282624822</v>
      </c>
      <c r="EP22" s="17">
        <v>0</v>
      </c>
      <c r="EQ22" s="17">
        <v>0.34339022046805101</v>
      </c>
      <c r="ER22" s="17">
        <v>0.49414607513601799</v>
      </c>
      <c r="ES22" s="17">
        <v>3507.6286351736399</v>
      </c>
      <c r="ET22" s="17">
        <v>3384.2007087859602</v>
      </c>
      <c r="EU22" s="17">
        <v>376.022706828926</v>
      </c>
      <c r="EV22" s="17">
        <v>3760.2234156148902</v>
      </c>
      <c r="EW22" s="17">
        <v>9.2497958174986405E-2</v>
      </c>
      <c r="EX22" s="17">
        <v>107.559713325347</v>
      </c>
      <c r="EY22" s="17">
        <v>2.7205786947032098</v>
      </c>
      <c r="EZ22" s="17">
        <v>1.00699334728859E-2</v>
      </c>
      <c r="FA22" s="17">
        <v>0</v>
      </c>
      <c r="FB22" s="17">
        <v>0</v>
      </c>
      <c r="FC22" s="17">
        <v>0</v>
      </c>
      <c r="FD22" s="5">
        <v>1.3341305511665199E-6</v>
      </c>
      <c r="FE22" s="17">
        <v>2.4883844177011602E-4</v>
      </c>
      <c r="FF22" s="17">
        <v>1.34442111632414E-4</v>
      </c>
      <c r="FG22" s="17">
        <v>0</v>
      </c>
      <c r="FH22" s="17">
        <v>3.4349580055500997E-2</v>
      </c>
      <c r="FI22" s="17">
        <v>24.3452179079239</v>
      </c>
      <c r="FJ22" s="17">
        <v>1535.03715834388</v>
      </c>
      <c r="FK22" s="17">
        <v>26.646292405297601</v>
      </c>
      <c r="FL22" s="17">
        <v>18.214377097626102</v>
      </c>
      <c r="FM22" s="17">
        <v>78.120049963347995</v>
      </c>
      <c r="FN22" s="17">
        <v>18.501531628278599</v>
      </c>
      <c r="FO22" s="17">
        <v>4.7326735530569701</v>
      </c>
      <c r="FP22" s="17">
        <v>1.7551194382402701E-4</v>
      </c>
      <c r="FQ22" s="17">
        <v>7.5814691543621198</v>
      </c>
      <c r="FR22" s="17">
        <v>1378.2305537237401</v>
      </c>
      <c r="FS22" s="17">
        <v>1105.36007885919</v>
      </c>
      <c r="FT22" s="17">
        <v>272.87047486455299</v>
      </c>
      <c r="FU22" s="17">
        <v>1.44503833734023</v>
      </c>
      <c r="FV22" s="17">
        <v>0.35294567786063402</v>
      </c>
      <c r="FW22" s="17">
        <v>323.603905802013</v>
      </c>
      <c r="FX22" s="17">
        <v>6.5375942285200797</v>
      </c>
      <c r="FY22" s="17">
        <v>114.18161462435999</v>
      </c>
      <c r="FZ22" s="17">
        <v>24.8644954504318</v>
      </c>
      <c r="GA22" s="17">
        <v>14.332831757767099</v>
      </c>
      <c r="GB22" s="17">
        <v>288.10763808374202</v>
      </c>
      <c r="GC22" s="17">
        <v>2.3006657831475898E-2</v>
      </c>
      <c r="GD22" s="17">
        <v>109.65171552088999</v>
      </c>
      <c r="GE22" s="17">
        <v>58.525770089121799</v>
      </c>
      <c r="GF22" s="17">
        <v>83.494892690575696</v>
      </c>
      <c r="GG22" s="17">
        <v>11.7717404075684</v>
      </c>
      <c r="GH22" s="17">
        <v>0</v>
      </c>
      <c r="GI22" s="17">
        <v>471.60528038712999</v>
      </c>
      <c r="GJ22" s="17">
        <v>152.68501602427901</v>
      </c>
      <c r="GK22" s="17">
        <v>5.16412342698586</v>
      </c>
      <c r="GL22" s="17">
        <v>3.2580742387010302</v>
      </c>
      <c r="GM22" s="17">
        <v>16.192624291667599</v>
      </c>
      <c r="GN22" s="17">
        <v>421.95430326892102</v>
      </c>
      <c r="GO22" s="17">
        <v>90.142867042103603</v>
      </c>
      <c r="GP22" s="17">
        <v>1.28040061549187E-3</v>
      </c>
      <c r="GQ22" s="17">
        <v>1.5974531792457001</v>
      </c>
      <c r="GR22" s="17">
        <v>40.256400148646499</v>
      </c>
      <c r="GS22" s="17">
        <v>3263.3945758582799</v>
      </c>
      <c r="GT22" s="17">
        <v>13.683470947707001</v>
      </c>
      <c r="GU22" s="17">
        <v>215.02878097019399</v>
      </c>
      <c r="GW22" s="26">
        <f t="shared" si="0"/>
        <v>1.0748404931239814</v>
      </c>
      <c r="GX22" s="25">
        <f t="shared" si="1"/>
        <v>0</v>
      </c>
      <c r="GY22" s="40">
        <f t="shared" si="2"/>
        <v>-1.9414773942052815E-4</v>
      </c>
      <c r="GZ22" s="40">
        <f t="shared" si="3"/>
        <v>-3.6987215586112686E-5</v>
      </c>
      <c r="HA22" s="40">
        <f t="shared" si="4"/>
        <v>-3.2776783426132834E-4</v>
      </c>
      <c r="HB22" s="40">
        <f t="shared" si="5"/>
        <v>-5.6612002413870409E-4</v>
      </c>
      <c r="HC22" s="40">
        <f t="shared" si="6"/>
        <v>-5.3650517775521045E-4</v>
      </c>
      <c r="HD22" s="40">
        <f t="shared" si="7"/>
        <v>-1.3889394444447761E-4</v>
      </c>
      <c r="HE22" s="40">
        <f t="shared" si="8"/>
        <v>-3.9037885881583771E-4</v>
      </c>
      <c r="HF22" s="69">
        <f t="shared" si="9"/>
        <v>-1.1807144767660273E-4</v>
      </c>
      <c r="HG22" s="69">
        <f t="shared" si="10"/>
        <v>-2.1619925503815561E-5</v>
      </c>
      <c r="HH22" s="69">
        <f t="shared" si="11"/>
        <v>4.1556716693330079E-6</v>
      </c>
      <c r="HI22" s="69">
        <f t="shared" si="12"/>
        <v>-3.1245591647494719E-5</v>
      </c>
      <c r="HJ22" s="69">
        <f t="shared" si="13"/>
        <v>-4.0276543567034637E-5</v>
      </c>
      <c r="HK22" s="69">
        <f t="shared" si="14"/>
        <v>-1.0126285902053283E-4</v>
      </c>
      <c r="HL22" s="69">
        <f t="shared" si="15"/>
        <v>2.7084669459310345E-5</v>
      </c>
      <c r="HM22" s="69">
        <f t="shared" si="16"/>
        <v>-2.767962535012508E-5</v>
      </c>
      <c r="HN22" s="69">
        <f t="shared" si="17"/>
        <v>-1.5430277508350938E-4</v>
      </c>
      <c r="HO22" s="69">
        <f t="shared" si="18"/>
        <v>-2.2511272863670635E-5</v>
      </c>
      <c r="HP22" s="69">
        <f t="shared" si="19"/>
        <v>1.1019515862210371E-5</v>
      </c>
      <c r="HQ22" s="69">
        <f t="shared" si="20"/>
        <v>-8.2101231097325873E-4</v>
      </c>
      <c r="HR22" s="69">
        <f t="shared" si="21"/>
        <v>1.7910599856094179E-5</v>
      </c>
      <c r="HS22" s="69">
        <f t="shared" si="22"/>
        <v>3.9109228961920403E-6</v>
      </c>
      <c r="HT22" s="69">
        <f t="shared" si="23"/>
        <v>-8.0264089788760075E-6</v>
      </c>
      <c r="HU22" s="69">
        <f t="shared" si="24"/>
        <v>-4.5502538932452036E-5</v>
      </c>
      <c r="HV22" s="69">
        <f t="shared" si="25"/>
        <v>2.0657016206283971E-5</v>
      </c>
      <c r="HW22" s="69">
        <f t="shared" si="26"/>
        <v>-2.7608132324239608E-6</v>
      </c>
      <c r="HX22" s="40">
        <f t="shared" si="27"/>
        <v>-2.9384060113697601E-5</v>
      </c>
      <c r="HY22" s="40">
        <f t="shared" si="28"/>
        <v>-9.7691745786947087E-3</v>
      </c>
      <c r="HZ22" s="40">
        <f t="shared" si="29"/>
        <v>0</v>
      </c>
      <c r="IA22" s="40">
        <f t="shared" si="30"/>
        <v>-1.130498722490136E-4</v>
      </c>
      <c r="IB22" s="40">
        <f t="shared" si="31"/>
        <v>-8.1305642469007999E-6</v>
      </c>
      <c r="IC22" s="40">
        <f t="shared" si="32"/>
        <v>-2.6776130409307402E-5</v>
      </c>
      <c r="ID22" s="40">
        <f t="shared" si="33"/>
        <v>1.6706937735240526E-6</v>
      </c>
      <c r="IE22" s="40">
        <f t="shared" si="34"/>
        <v>-9.9049508389217707E-6</v>
      </c>
      <c r="IF22" s="40">
        <f t="shared" si="35"/>
        <v>-9.4791851661476112E-6</v>
      </c>
      <c r="IG22" s="40">
        <f t="shared" si="36"/>
        <v>0.1084304540435366</v>
      </c>
      <c r="IH22" s="40">
        <f t="shared" si="37"/>
        <v>1.0641647026740952</v>
      </c>
      <c r="II22" s="40">
        <f t="shared" si="38"/>
        <v>-6.3206006736055518E-6</v>
      </c>
      <c r="IJ22" s="40">
        <f t="shared" si="39"/>
        <v>6.7657264009888198E-6</v>
      </c>
      <c r="IK22" s="40">
        <f t="shared" si="40"/>
        <v>-7.186449374468781E-4</v>
      </c>
      <c r="IL22" s="40">
        <f t="shared" si="41"/>
        <v>0</v>
      </c>
      <c r="IM22" s="40">
        <f t="shared" si="42"/>
        <v>-7.761382907451182E-5</v>
      </c>
      <c r="IN22" s="40">
        <f t="shared" si="43"/>
        <v>-7.2474570605920259E-5</v>
      </c>
      <c r="IO22" s="40">
        <f t="shared" si="44"/>
        <v>-5.1378900416367841E-7</v>
      </c>
      <c r="IP22" s="40">
        <f t="shared" si="45"/>
        <v>-1.1961104000507423E-6</v>
      </c>
      <c r="IQ22" s="40">
        <f t="shared" si="46"/>
        <v>2.9417196097825517E-6</v>
      </c>
      <c r="IR22" s="40">
        <f t="shared" si="47"/>
        <v>-2.7924916402962577E-5</v>
      </c>
      <c r="IS22" s="40">
        <f t="shared" si="48"/>
        <v>4.4686781193502564E-5</v>
      </c>
      <c r="IT22" s="40">
        <f t="shared" si="49"/>
        <v>0</v>
      </c>
      <c r="IU22" s="40">
        <f t="shared" si="50"/>
        <v>0</v>
      </c>
      <c r="IV22" s="40">
        <f t="shared" si="51"/>
        <v>0</v>
      </c>
      <c r="IW22" s="40">
        <f t="shared" si="52"/>
        <v>-4.68064466460196E-5</v>
      </c>
      <c r="IX22" s="40">
        <f t="shared" si="53"/>
        <v>-5.3688196318859261E-6</v>
      </c>
      <c r="IY22" s="40">
        <f t="shared" si="54"/>
        <v>-5.4800119825631565E-5</v>
      </c>
      <c r="IZ22" s="40">
        <f t="shared" si="55"/>
        <v>0</v>
      </c>
      <c r="JA22" s="40">
        <f t="shared" si="56"/>
        <v>-3.0013998986227653E-3</v>
      </c>
      <c r="JB22" s="40">
        <f t="shared" si="57"/>
        <v>-4.1328215542590207E-6</v>
      </c>
      <c r="JC22" s="40">
        <f t="shared" si="58"/>
        <v>2.920202426878951E-6</v>
      </c>
      <c r="JD22" s="40">
        <f t="shared" si="59"/>
        <v>-3.2325824915506365E-6</v>
      </c>
      <c r="JE22" s="40">
        <f t="shared" si="60"/>
        <v>0</v>
      </c>
      <c r="JF22" s="40">
        <f t="shared" si="61"/>
        <v>7.0648604793492133E-6</v>
      </c>
      <c r="JG22" s="40">
        <f t="shared" si="62"/>
        <v>7.2191834544044122E-6</v>
      </c>
      <c r="JH22" s="40">
        <f t="shared" si="63"/>
        <v>-4.5301195513302317E-5</v>
      </c>
      <c r="JI22" s="40">
        <f t="shared" si="64"/>
        <v>-2.2872878917795767E-4</v>
      </c>
      <c r="JJ22" s="40">
        <f t="shared" si="65"/>
        <v>3.3289744344126726E-5</v>
      </c>
      <c r="JK22" s="40">
        <f t="shared" si="66"/>
        <v>-1.2503760140039691E-6</v>
      </c>
      <c r="JL22" s="40">
        <f t="shared" si="67"/>
        <v>7.896085532227308E-5</v>
      </c>
    </row>
    <row r="23" spans="1:272" x14ac:dyDescent="0.25">
      <c r="A23" s="17" t="s">
        <v>193</v>
      </c>
      <c r="B23" s="15">
        <v>32572.4594921348</v>
      </c>
      <c r="C23" s="15">
        <v>733.09408940599894</v>
      </c>
      <c r="D23" s="15">
        <v>32778.574047997099</v>
      </c>
      <c r="E23" s="15">
        <v>9594.9754144270191</v>
      </c>
      <c r="F23" s="15">
        <v>6936.8456338480401</v>
      </c>
      <c r="G23" s="15">
        <v>12819.193113334301</v>
      </c>
      <c r="H23" s="15">
        <v>17773.025351448301</v>
      </c>
      <c r="I23" s="17">
        <v>41.412653670146</v>
      </c>
      <c r="J23" s="17">
        <v>6.8890694127080003</v>
      </c>
      <c r="K23" s="17">
        <v>9.3217273439999992</v>
      </c>
      <c r="L23" s="17">
        <v>9.9944133089319903E-2</v>
      </c>
      <c r="M23" s="17">
        <v>65.575136908978394</v>
      </c>
      <c r="N23" s="17">
        <v>2.3683220774299899E-3</v>
      </c>
      <c r="O23" s="17">
        <v>2.85358960931099</v>
      </c>
      <c r="P23" s="17">
        <v>0.16077324736762999</v>
      </c>
      <c r="Q23" s="17">
        <v>0.24416330891269999</v>
      </c>
      <c r="R23" s="17">
        <v>0.31620164238889897</v>
      </c>
      <c r="S23" s="17">
        <v>5.5654875799999903</v>
      </c>
      <c r="T23" s="17">
        <v>0.24091269021681999</v>
      </c>
      <c r="U23" s="17">
        <v>3.4501841030135001</v>
      </c>
      <c r="V23" s="17">
        <v>18.5339153595</v>
      </c>
      <c r="W23" s="17">
        <v>0.53729888199999998</v>
      </c>
      <c r="X23" s="17">
        <v>2.2564296131999998E-3</v>
      </c>
      <c r="Y23" s="17">
        <v>7.0501061739999902E-3</v>
      </c>
      <c r="Z23" s="17">
        <v>0.13666522</v>
      </c>
      <c r="AA23" s="17">
        <v>89.245530204649199</v>
      </c>
      <c r="AB23" s="17">
        <v>402.20646855799902</v>
      </c>
      <c r="AC23" s="17">
        <v>5.1999999999999995E-4</v>
      </c>
      <c r="AD23" s="17">
        <v>0.13932828435417499</v>
      </c>
      <c r="AF23" s="17">
        <v>1.7076297763883901</v>
      </c>
      <c r="AG23" s="17">
        <v>0.26500000000000001</v>
      </c>
      <c r="AH23" s="17">
        <v>17.583895455925099</v>
      </c>
      <c r="AI23" s="17">
        <v>60.151046631339902</v>
      </c>
      <c r="AJ23" s="17">
        <v>533.994100103199</v>
      </c>
      <c r="AK23" s="17">
        <v>2.9407054081870099</v>
      </c>
      <c r="AL23" s="17">
        <v>2.7049411041859002</v>
      </c>
      <c r="AM23" s="17">
        <v>14.63478204696</v>
      </c>
      <c r="AN23" s="17">
        <v>0.38145601953410002</v>
      </c>
      <c r="AO23" s="17">
        <v>7.0000000000000001E-3</v>
      </c>
      <c r="AP23" s="17">
        <v>5.2695104399999901E-2</v>
      </c>
      <c r="AQ23" s="17">
        <v>330.00344742338001</v>
      </c>
      <c r="AR23" s="17">
        <v>1.278805</v>
      </c>
      <c r="AS23" s="17">
        <v>3.3247684516632998</v>
      </c>
      <c r="AT23" s="17">
        <v>8.2493335165692994</v>
      </c>
      <c r="AU23" s="17">
        <v>213.49884188579401</v>
      </c>
      <c r="AV23" s="17">
        <v>0.56652615244913596</v>
      </c>
      <c r="AW23" s="17">
        <v>6.5838855508999704E-5</v>
      </c>
      <c r="AZ23" s="17">
        <v>8.4005871134299902E-4</v>
      </c>
      <c r="BA23" s="17">
        <v>1.2181906937474901E-2</v>
      </c>
      <c r="BB23" s="17">
        <v>7.24073541023807E-3</v>
      </c>
      <c r="BD23" s="17">
        <v>0.626444969519798</v>
      </c>
      <c r="BE23" s="17">
        <v>5.1459899198699999</v>
      </c>
      <c r="BF23" s="17">
        <v>0.311521041</v>
      </c>
      <c r="BG23" s="17">
        <v>0.54051380624999901</v>
      </c>
      <c r="BH23" s="17">
        <v>1.26799999999999E-2</v>
      </c>
      <c r="BI23" s="17">
        <v>10.301885</v>
      </c>
      <c r="BJ23" s="17">
        <v>9.9928169999999898</v>
      </c>
      <c r="BK23" s="17">
        <v>65.902535581580395</v>
      </c>
      <c r="BL23" s="17">
        <v>247.92390834331999</v>
      </c>
      <c r="BM23" s="17">
        <v>15.342138799399899</v>
      </c>
      <c r="BN23" s="17">
        <v>315.42721846308399</v>
      </c>
      <c r="BO23" s="17">
        <v>4.3721872570876901</v>
      </c>
      <c r="BQ23" s="17" t="s">
        <v>193</v>
      </c>
      <c r="BR23" s="17">
        <v>20.4676684054979</v>
      </c>
      <c r="BS23" s="17">
        <v>652.12499695174802</v>
      </c>
      <c r="BT23" s="17">
        <v>5.1459710005124197</v>
      </c>
      <c r="BU23" s="17">
        <v>6.88886864518925</v>
      </c>
      <c r="BV23" s="17">
        <v>0.31153263558132399</v>
      </c>
      <c r="BW23" s="17">
        <v>9.3217300161709193</v>
      </c>
      <c r="BX23" s="17">
        <v>41.4118664163868</v>
      </c>
      <c r="BY23" s="17">
        <v>41.4118664163868</v>
      </c>
      <c r="BZ23" s="17">
        <v>97.715182972750796</v>
      </c>
      <c r="CA23" s="17">
        <v>162.934334058286</v>
      </c>
      <c r="CB23" s="17">
        <v>4.0964225896040998E-2</v>
      </c>
      <c r="CC23" s="17">
        <v>5.8948332455893697E-2</v>
      </c>
      <c r="CD23" s="17">
        <v>65.573498402200499</v>
      </c>
      <c r="CE23" s="17">
        <v>4.3721216391541597</v>
      </c>
      <c r="CF23" s="17">
        <v>7.5781878985873804E-4</v>
      </c>
      <c r="CG23" s="17">
        <v>1.61037796357964E-3</v>
      </c>
      <c r="CH23" s="17">
        <v>7.0499971875837199E-3</v>
      </c>
      <c r="CI23" s="17">
        <v>2.8535915341856799</v>
      </c>
      <c r="CJ23" s="17">
        <v>3.8574600111994699E-2</v>
      </c>
      <c r="CK23" s="17">
        <v>0.122154389755121</v>
      </c>
      <c r="CL23" s="17">
        <v>0.24416199601274799</v>
      </c>
      <c r="CM23" s="17">
        <v>0.54051386407072399</v>
      </c>
      <c r="CN23" s="17">
        <v>11904.1677965655</v>
      </c>
      <c r="CO23" s="17">
        <v>0.31620597768067699</v>
      </c>
      <c r="CP23" s="17">
        <v>1.26796607704051E-2</v>
      </c>
      <c r="CQ23" s="17">
        <v>6.97645858379492E-2</v>
      </c>
      <c r="CR23" s="17">
        <v>0.170803045249866</v>
      </c>
      <c r="CS23" s="17">
        <v>5.56547465269571</v>
      </c>
      <c r="CT23" s="17">
        <v>3.4501920760166098</v>
      </c>
      <c r="CU23" s="17">
        <v>59.870900025475599</v>
      </c>
      <c r="CV23" s="17">
        <v>18.362875914118799</v>
      </c>
      <c r="CW23" s="17">
        <v>3.3247669235493902</v>
      </c>
      <c r="CX23" s="17">
        <v>14.634708499489999</v>
      </c>
      <c r="CY23" s="17">
        <v>8.2493568332340708</v>
      </c>
      <c r="CZ23" s="17">
        <v>32562.791485950002</v>
      </c>
      <c r="DA23" s="17">
        <v>0.53729417733170304</v>
      </c>
      <c r="DB23" s="17">
        <v>2.2563160884705499E-3</v>
      </c>
      <c r="DC23" s="17">
        <v>0.30906781417241302</v>
      </c>
      <c r="DD23" s="17">
        <v>7.7064755810556997</v>
      </c>
      <c r="DE23" s="17">
        <v>0.490734761928381</v>
      </c>
      <c r="DF23" s="17">
        <v>1.1401811648120199E-2</v>
      </c>
      <c r="DG23" s="17">
        <v>1.7547254749582499</v>
      </c>
      <c r="DH23" s="17">
        <v>2.9478904523332999E-2</v>
      </c>
      <c r="DI23" s="17">
        <v>348.18650199426401</v>
      </c>
      <c r="DJ23" s="17">
        <v>805.48064806430102</v>
      </c>
      <c r="DK23" s="17">
        <v>65.849246846758206</v>
      </c>
      <c r="DL23" s="17">
        <v>65.846507170041903</v>
      </c>
      <c r="DM23" s="17">
        <v>400.02486169579498</v>
      </c>
      <c r="DN23" s="17">
        <v>0.136664586363104</v>
      </c>
      <c r="DO23" s="17">
        <v>12.480498250480499</v>
      </c>
      <c r="DP23" s="17">
        <v>89.192480929888205</v>
      </c>
      <c r="DQ23" s="17">
        <v>89.192480929888205</v>
      </c>
      <c r="DR23" s="17">
        <v>2.7523989036160001</v>
      </c>
      <c r="DS23" s="17">
        <v>0</v>
      </c>
      <c r="DT23" s="17">
        <v>402.10926262898897</v>
      </c>
      <c r="DU23" s="17">
        <v>5.2000839079129101E-4</v>
      </c>
      <c r="DV23" s="17">
        <v>247.918226591473</v>
      </c>
      <c r="DW23" s="17">
        <v>3.8876027133481303E-2</v>
      </c>
      <c r="DX23" s="17">
        <v>9.3256283045291502E-2</v>
      </c>
      <c r="DY23" s="17">
        <v>0</v>
      </c>
      <c r="DZ23" s="17">
        <v>0</v>
      </c>
      <c r="EA23" s="17">
        <v>61.950390084853801</v>
      </c>
      <c r="EB23" s="17">
        <v>13.9287175783028</v>
      </c>
      <c r="EC23" s="17">
        <v>0.99993514815250994</v>
      </c>
      <c r="ED23" s="17">
        <v>467.61851692740697</v>
      </c>
      <c r="EE23" s="17">
        <v>413.21028508622999</v>
      </c>
      <c r="EF23" s="17">
        <v>0.44396784180955301</v>
      </c>
      <c r="EG23" s="17">
        <v>1.26359691099389</v>
      </c>
      <c r="EH23" s="17">
        <v>0.26499937138510699</v>
      </c>
      <c r="EI23" s="17">
        <v>5.79904410617889</v>
      </c>
      <c r="EJ23" s="17">
        <v>11.7738551695745</v>
      </c>
      <c r="EK23" s="17">
        <v>541.55436288566705</v>
      </c>
      <c r="EL23" s="17">
        <v>15.342188331767501</v>
      </c>
      <c r="EM23" s="17">
        <v>5.8196783561259499E-2</v>
      </c>
      <c r="EN23" s="17">
        <v>3.70005311168295</v>
      </c>
      <c r="EO23" s="17">
        <v>732.90567578284595</v>
      </c>
      <c r="EP23" s="17">
        <v>0</v>
      </c>
      <c r="EQ23" s="17">
        <v>1.10846213567243</v>
      </c>
      <c r="ER23" s="17">
        <v>1.59510284771022</v>
      </c>
      <c r="ES23" s="17">
        <v>19065.548413642198</v>
      </c>
      <c r="ET23" s="17">
        <v>29495.580806475798</v>
      </c>
      <c r="EU23" s="17">
        <v>3277.3125171699398</v>
      </c>
      <c r="EV23" s="17">
        <v>32772.893323645701</v>
      </c>
      <c r="EW23" s="17">
        <v>0.35584232403429</v>
      </c>
      <c r="EX23" s="17">
        <v>664.52823441679197</v>
      </c>
      <c r="EY23" s="17">
        <v>11.971428071264899</v>
      </c>
      <c r="EZ23" s="17">
        <v>0.56652936654050301</v>
      </c>
      <c r="FA23" s="5">
        <v>6.5833981850537605E-5</v>
      </c>
      <c r="FB23" s="17">
        <v>0</v>
      </c>
      <c r="FC23" s="17">
        <v>0</v>
      </c>
      <c r="FD23" s="17">
        <v>8.4009024415078297E-4</v>
      </c>
      <c r="FE23" s="17">
        <v>1.2174228564221099E-2</v>
      </c>
      <c r="FF23" s="17">
        <v>7.2404818588595902E-3</v>
      </c>
      <c r="FG23" s="17">
        <v>0</v>
      </c>
      <c r="FH23" s="17">
        <v>0.626421398188031</v>
      </c>
      <c r="FI23" s="17">
        <v>94.615956481423098</v>
      </c>
      <c r="FJ23" s="17">
        <v>7744.5882444521903</v>
      </c>
      <c r="FK23" s="17">
        <v>279.43810323737699</v>
      </c>
      <c r="FL23" s="17">
        <v>298.59975749787498</v>
      </c>
      <c r="FM23" s="17">
        <v>226.92203787981401</v>
      </c>
      <c r="FN23" s="17">
        <v>162.44042943016001</v>
      </c>
      <c r="FO23" s="17">
        <v>84.847868508801398</v>
      </c>
      <c r="FP23" s="17">
        <v>7.19084401117219E-3</v>
      </c>
      <c r="FQ23" s="17">
        <v>152.514647119297</v>
      </c>
      <c r="FR23" s="17">
        <v>9602.9902079484891</v>
      </c>
      <c r="FS23" s="17">
        <v>6932.4621585087398</v>
      </c>
      <c r="FT23" s="17">
        <v>2670.5280494397498</v>
      </c>
      <c r="FU23" s="17">
        <v>8.4920004299453602</v>
      </c>
      <c r="FV23" s="17">
        <v>11.2789493466239</v>
      </c>
      <c r="FW23" s="17">
        <v>2212.3630033654599</v>
      </c>
      <c r="FX23" s="17">
        <v>161.87044461720501</v>
      </c>
      <c r="FY23" s="17">
        <v>491.45129127170298</v>
      </c>
      <c r="FZ23" s="17">
        <v>83.050311390510004</v>
      </c>
      <c r="GA23" s="17">
        <v>92.199663936595002</v>
      </c>
      <c r="GB23" s="17">
        <v>1236.7247847143601</v>
      </c>
      <c r="GC23" s="17">
        <v>0.38115537569138103</v>
      </c>
      <c r="GD23" s="17">
        <v>456.25405199899802</v>
      </c>
      <c r="GE23" s="17">
        <v>311.34146272491301</v>
      </c>
      <c r="GF23" s="17">
        <v>901.26034960619904</v>
      </c>
      <c r="GG23" s="17">
        <v>123.051096950473</v>
      </c>
      <c r="GH23" s="17">
        <v>6.9999128953851901E-3</v>
      </c>
      <c r="GI23" s="17">
        <v>12815.001414407499</v>
      </c>
      <c r="GJ23" s="17">
        <v>889.13175887441605</v>
      </c>
      <c r="GK23" s="17">
        <v>315.20257863405698</v>
      </c>
      <c r="GL23" s="17">
        <v>23.3501357594035</v>
      </c>
      <c r="GM23" s="17">
        <v>333.62542157321502</v>
      </c>
      <c r="GN23" s="17">
        <v>2376.0248354314499</v>
      </c>
      <c r="GO23" s="17">
        <v>330.00403396505101</v>
      </c>
      <c r="GP23" s="17">
        <v>5.2694782161034501E-2</v>
      </c>
      <c r="GQ23" s="17">
        <v>1.2788244372261399</v>
      </c>
      <c r="GR23" s="17">
        <v>132.81574592198999</v>
      </c>
      <c r="GS23" s="17">
        <v>17743.890552786899</v>
      </c>
      <c r="GT23" s="17">
        <v>213.49786351482501</v>
      </c>
      <c r="GU23" s="17">
        <v>1919.7095837182101</v>
      </c>
      <c r="GW23" s="26">
        <f t="shared" si="0"/>
        <v>1.0744852351812841</v>
      </c>
      <c r="GX23" s="25">
        <f t="shared" si="1"/>
        <v>0</v>
      </c>
      <c r="GY23" s="40">
        <f t="shared" si="2"/>
        <v>-2.9681535676275229E-4</v>
      </c>
      <c r="GZ23" s="40">
        <f t="shared" si="3"/>
        <v>-2.5701151581465018E-4</v>
      </c>
      <c r="HA23" s="40">
        <f t="shared" si="4"/>
        <v>-1.7330602432794883E-4</v>
      </c>
      <c r="HB23" s="40">
        <f t="shared" si="5"/>
        <v>8.3531152246820015E-4</v>
      </c>
      <c r="HC23" s="40">
        <f t="shared" si="6"/>
        <v>-6.319119050179373E-4</v>
      </c>
      <c r="HD23" s="40">
        <f t="shared" si="7"/>
        <v>-3.2698617531870842E-4</v>
      </c>
      <c r="HE23" s="40">
        <f t="shared" si="8"/>
        <v>-1.6392706410576136E-3</v>
      </c>
      <c r="HF23" s="40">
        <f t="shared" si="9"/>
        <v>-1.9009980994452097E-5</v>
      </c>
      <c r="HG23" s="40">
        <f t="shared" si="10"/>
        <v>-2.9142908384688792E-5</v>
      </c>
      <c r="HH23" s="40">
        <f t="shared" si="11"/>
        <v>2.8666048914343293E-7</v>
      </c>
      <c r="HI23" s="40">
        <f t="shared" si="12"/>
        <v>-3.1592387075884276E-4</v>
      </c>
      <c r="HJ23" s="40">
        <f t="shared" si="13"/>
        <v>-2.4986707693320599E-5</v>
      </c>
      <c r="HK23" s="40">
        <f t="shared" si="14"/>
        <v>-5.2916785603701639E-5</v>
      </c>
      <c r="HL23" s="40">
        <f t="shared" si="15"/>
        <v>6.7454503043531378E-7</v>
      </c>
      <c r="HM23" s="40">
        <f t="shared" si="16"/>
        <v>-2.7527901089842297E-4</v>
      </c>
      <c r="HN23" s="40">
        <f t="shared" si="17"/>
        <v>-5.3771385956869718E-6</v>
      </c>
      <c r="HO23" s="40">
        <f t="shared" si="18"/>
        <v>1.3710528968981784E-5</v>
      </c>
      <c r="HP23" s="40">
        <f t="shared" si="19"/>
        <v>-2.3227622188628813E-6</v>
      </c>
      <c r="HQ23" s="40">
        <f t="shared" si="20"/>
        <v>-1.43229951354674E-3</v>
      </c>
      <c r="HR23" s="40">
        <f t="shared" si="21"/>
        <v>2.3108920775460285E-6</v>
      </c>
      <c r="HS23" s="40">
        <f t="shared" si="22"/>
        <v>-9.228457239799058E-3</v>
      </c>
      <c r="HT23" s="40">
        <f t="shared" si="23"/>
        <v>-8.7561475643268303E-6</v>
      </c>
      <c r="HU23" s="40">
        <f t="shared" si="24"/>
        <v>-5.0311664403718742E-5</v>
      </c>
      <c r="HV23" s="40">
        <f t="shared" si="25"/>
        <v>-1.5458833325400926E-5</v>
      </c>
      <c r="HW23" s="40">
        <f t="shared" si="26"/>
        <v>-4.6364166099322019E-6</v>
      </c>
      <c r="HX23" s="40">
        <f t="shared" si="27"/>
        <v>-5.9441940273475462E-4</v>
      </c>
      <c r="HY23" s="40">
        <f t="shared" si="28"/>
        <v>-2.4168166503773511E-4</v>
      </c>
      <c r="HZ23" s="40">
        <f t="shared" si="29"/>
        <v>1.6136137098182429E-5</v>
      </c>
      <c r="IA23" s="40">
        <f t="shared" si="30"/>
        <v>-3.6820694762463546E-5</v>
      </c>
      <c r="IB23" s="40">
        <f t="shared" si="31"/>
        <v>0</v>
      </c>
      <c r="IC23" s="40">
        <f t="shared" si="32"/>
        <v>-3.8078268396450664E-5</v>
      </c>
      <c r="ID23" s="40">
        <f t="shared" si="33"/>
        <v>-2.3721316718034005E-6</v>
      </c>
      <c r="IE23" s="40">
        <f t="shared" si="34"/>
        <v>-6.2535518362649397E-4</v>
      </c>
      <c r="IF23" s="40">
        <f t="shared" si="35"/>
        <v>-4.6573853915010842E-3</v>
      </c>
      <c r="IG23" s="40">
        <f t="shared" si="36"/>
        <v>1.415795189685983E-2</v>
      </c>
      <c r="IH23" s="40">
        <f t="shared" si="37"/>
        <v>0.25821957595000639</v>
      </c>
      <c r="II23" s="40">
        <f t="shared" si="38"/>
        <v>-5.0874335160960252E-4</v>
      </c>
      <c r="IJ23" s="40">
        <f t="shared" si="39"/>
        <v>-5.0255254751615654E-6</v>
      </c>
      <c r="IK23" s="40">
        <f t="shared" si="40"/>
        <v>-7.8814811491556276E-4</v>
      </c>
      <c r="IL23" s="40">
        <f t="shared" si="41"/>
        <v>-1.2443516401435381E-5</v>
      </c>
      <c r="IM23" s="40">
        <f t="shared" si="42"/>
        <v>-6.1151594454392718E-6</v>
      </c>
      <c r="IN23" s="40">
        <f t="shared" si="43"/>
        <v>1.777380435197465E-6</v>
      </c>
      <c r="IO23" s="40">
        <f t="shared" si="44"/>
        <v>1.5199523101607467E-5</v>
      </c>
      <c r="IP23" s="40">
        <f t="shared" si="45"/>
        <v>-4.5961513767008022E-7</v>
      </c>
      <c r="IQ23" s="40">
        <f t="shared" si="46"/>
        <v>2.8264907370476741E-6</v>
      </c>
      <c r="IR23" s="40">
        <f t="shared" si="47"/>
        <v>-4.5825586703532053E-6</v>
      </c>
      <c r="IS23" s="40">
        <f t="shared" si="48"/>
        <v>5.6733327369962214E-6</v>
      </c>
      <c r="IT23" s="40">
        <f t="shared" si="49"/>
        <v>-7.4024045898433188E-5</v>
      </c>
      <c r="IU23" s="40">
        <f t="shared" si="50"/>
        <v>0</v>
      </c>
      <c r="IV23" s="40">
        <f t="shared" si="51"/>
        <v>0</v>
      </c>
      <c r="IW23" s="40">
        <f t="shared" si="52"/>
        <v>3.7536433297070981E-5</v>
      </c>
      <c r="IX23" s="40">
        <f t="shared" si="53"/>
        <v>-6.3030962994643194E-4</v>
      </c>
      <c r="IY23" s="40">
        <f t="shared" si="54"/>
        <v>-3.5017351707290421E-5</v>
      </c>
      <c r="IZ23" s="40">
        <f t="shared" si="55"/>
        <v>0</v>
      </c>
      <c r="JA23" s="40">
        <f t="shared" si="56"/>
        <v>-3.7627138717502028E-5</v>
      </c>
      <c r="JB23" s="40">
        <f t="shared" si="57"/>
        <v>-3.6765244150762436E-6</v>
      </c>
      <c r="JC23" s="40">
        <f t="shared" si="58"/>
        <v>3.7219255838300188E-5</v>
      </c>
      <c r="JD23" s="40">
        <f t="shared" si="59"/>
        <v>1.0697363197228125E-7</v>
      </c>
      <c r="JE23" s="40">
        <f t="shared" si="60"/>
        <v>-2.6753122618297629E-5</v>
      </c>
      <c r="JF23" s="40">
        <f t="shared" si="61"/>
        <v>-6.3261607261567829E-8</v>
      </c>
      <c r="JG23" s="40">
        <f t="shared" si="62"/>
        <v>-4.6622109266889498E-8</v>
      </c>
      <c r="JH23" s="40">
        <f t="shared" si="63"/>
        <v>-8.5017080214060093E-4</v>
      </c>
      <c r="JI23" s="40">
        <f t="shared" si="64"/>
        <v>-2.2917321225529958E-5</v>
      </c>
      <c r="JJ23" s="40">
        <f t="shared" si="65"/>
        <v>3.2285177607204914E-6</v>
      </c>
      <c r="JK23" s="40">
        <f t="shared" si="66"/>
        <v>-7.1217642574273568E-4</v>
      </c>
      <c r="JL23" s="40">
        <f t="shared" si="67"/>
        <v>-1.5008033661859776E-5</v>
      </c>
    </row>
    <row r="24" spans="1:272" x14ac:dyDescent="0.25">
      <c r="A24" s="17" t="s">
        <v>194</v>
      </c>
      <c r="B24" s="15">
        <v>11101.346772146</v>
      </c>
      <c r="C24" s="15">
        <v>454.17330906409302</v>
      </c>
      <c r="D24" s="15">
        <v>12460.757798761701</v>
      </c>
      <c r="E24" s="15">
        <v>13560.0095510428</v>
      </c>
      <c r="F24" s="15">
        <v>7802.0835104030102</v>
      </c>
      <c r="G24" s="15">
        <v>3956.1991138695298</v>
      </c>
      <c r="H24" s="15">
        <v>16921.337777423199</v>
      </c>
      <c r="I24" s="17">
        <v>143.83749268977999</v>
      </c>
      <c r="J24" s="17">
        <v>10.1856305544091</v>
      </c>
      <c r="K24" s="17">
        <v>14.1369940126299</v>
      </c>
      <c r="L24" s="17">
        <v>3.32453264812132E-2</v>
      </c>
      <c r="M24" s="17">
        <v>15.5718852538484</v>
      </c>
      <c r="N24" s="17">
        <v>7.7003264778999897E-4</v>
      </c>
      <c r="O24" s="17">
        <v>0.224075647590499</v>
      </c>
      <c r="P24" s="17">
        <v>4.1342484245303797E-2</v>
      </c>
      <c r="Q24" s="17">
        <v>4.5194729200999997E-2</v>
      </c>
      <c r="R24" s="17">
        <v>0.377854759061999</v>
      </c>
      <c r="S24" s="17">
        <v>0.82324999999999904</v>
      </c>
      <c r="T24" s="17">
        <v>0.218680130869634</v>
      </c>
      <c r="U24" s="17">
        <v>0.19965867200999901</v>
      </c>
      <c r="V24" s="17">
        <v>16.486213992320899</v>
      </c>
      <c r="W24" s="17">
        <v>5.9204826219999902E-2</v>
      </c>
      <c r="X24" s="17">
        <v>3.43794E-6</v>
      </c>
      <c r="Y24" s="17">
        <v>3.6407474649999901E-3</v>
      </c>
      <c r="Z24" s="17">
        <v>3.6485510981499998E-2</v>
      </c>
      <c r="AA24" s="17">
        <v>112.83418452419799</v>
      </c>
      <c r="AB24" s="17">
        <v>116.896745942</v>
      </c>
      <c r="AD24" s="17">
        <v>9.8695324493855999E-2</v>
      </c>
      <c r="AF24" s="17">
        <v>3.46789417122304</v>
      </c>
      <c r="AG24" s="17">
        <v>1.1108005000000001</v>
      </c>
      <c r="AH24" s="17">
        <v>4.4616961439175196</v>
      </c>
      <c r="AI24" s="17">
        <v>37.246820215499703</v>
      </c>
      <c r="AJ24" s="17">
        <v>339.89944560216202</v>
      </c>
      <c r="AK24" s="17">
        <v>1.48912864133002</v>
      </c>
      <c r="AL24" s="17">
        <v>1.41011360328931</v>
      </c>
      <c r="AM24" s="17">
        <v>10.633722650994001</v>
      </c>
      <c r="AN24" s="17">
        <v>0.13308110941999901</v>
      </c>
      <c r="AO24" s="5"/>
      <c r="AQ24" s="17">
        <v>145.13428843798701</v>
      </c>
      <c r="AS24" s="17">
        <v>0.79030796516190005</v>
      </c>
      <c r="AT24" s="17">
        <v>2.6027318584818802</v>
      </c>
      <c r="AU24" s="17">
        <v>103.054316884144</v>
      </c>
      <c r="AV24" s="17">
        <v>0.13140840045209701</v>
      </c>
      <c r="AW24" s="17">
        <v>5.6036989999999998E-8</v>
      </c>
      <c r="AX24" s="17">
        <v>4.9803079999999996E-7</v>
      </c>
      <c r="AZ24" s="17">
        <v>3.2066597360000001E-5</v>
      </c>
      <c r="BA24" s="17">
        <v>9.0462812401969999E-4</v>
      </c>
      <c r="BB24" s="17">
        <v>8.1816762593848005E-4</v>
      </c>
      <c r="BD24" s="17">
        <v>0.31888025329338998</v>
      </c>
      <c r="BE24" s="17">
        <v>8.7519050199999903E-3</v>
      </c>
      <c r="BF24" s="17">
        <v>8.5730500000000003</v>
      </c>
      <c r="BG24" s="17">
        <v>2.6272163645000002</v>
      </c>
      <c r="BH24" s="17">
        <v>6.03756299E-4</v>
      </c>
      <c r="BI24" s="17">
        <v>32.560370599999999</v>
      </c>
      <c r="BJ24" s="17">
        <v>31.584716599999901</v>
      </c>
      <c r="BK24" s="17">
        <v>27.7447208348961</v>
      </c>
      <c r="BL24" s="17">
        <v>1356.5373978585701</v>
      </c>
      <c r="BM24" s="17">
        <v>0.384019220342593</v>
      </c>
      <c r="BN24" s="17">
        <v>262.14218276736602</v>
      </c>
      <c r="BO24" s="17">
        <v>6.25256733592E-4</v>
      </c>
      <c r="BQ24" s="17" t="s">
        <v>194</v>
      </c>
      <c r="BR24" s="17">
        <v>21.018601525895001</v>
      </c>
      <c r="BS24" s="17">
        <v>599.98781508206298</v>
      </c>
      <c r="BT24" s="17">
        <v>8.7519849032060698E-3</v>
      </c>
      <c r="BU24" s="17">
        <v>10.185542233325</v>
      </c>
      <c r="BV24" s="17">
        <v>8.5731070435357193</v>
      </c>
      <c r="BW24" s="17">
        <v>14.1370444733663</v>
      </c>
      <c r="BX24" s="17">
        <v>143.83692321898999</v>
      </c>
      <c r="BY24" s="17">
        <v>143.83692321898999</v>
      </c>
      <c r="BZ24" s="17">
        <v>51.485509183617502</v>
      </c>
      <c r="CA24" s="17">
        <v>90.237004476157495</v>
      </c>
      <c r="CB24" s="17">
        <v>1.3630277583403599E-2</v>
      </c>
      <c r="CC24" s="17">
        <v>1.9614164778821299E-2</v>
      </c>
      <c r="CD24" s="17">
        <v>15.571777771990201</v>
      </c>
      <c r="CE24" s="17">
        <v>6.2530520333553997E-4</v>
      </c>
      <c r="CF24" s="17">
        <v>2.4624611363172798E-4</v>
      </c>
      <c r="CG24" s="17">
        <v>5.2328926338067602E-4</v>
      </c>
      <c r="CH24" s="17">
        <v>3.64040667480611E-3</v>
      </c>
      <c r="CI24" s="17">
        <v>0.22407727418246501</v>
      </c>
      <c r="CJ24" s="17">
        <v>9.9218713208441504E-3</v>
      </c>
      <c r="CK24" s="17">
        <v>3.1419224345640498E-2</v>
      </c>
      <c r="CL24" s="17">
        <v>4.5194944963859597E-2</v>
      </c>
      <c r="CM24" s="17">
        <v>2.6272054490890602</v>
      </c>
      <c r="CN24" s="17">
        <v>18336.722411350602</v>
      </c>
      <c r="CO24" s="17">
        <v>0.37785858639775699</v>
      </c>
      <c r="CP24" s="17">
        <v>6.0374275180565104E-4</v>
      </c>
      <c r="CQ24" s="17">
        <v>6.3346787744032296E-2</v>
      </c>
      <c r="CR24" s="17">
        <v>0.15509027423078101</v>
      </c>
      <c r="CS24" s="17">
        <v>0.82324757543554705</v>
      </c>
      <c r="CT24" s="17">
        <v>0.19965080618511699</v>
      </c>
      <c r="CU24" s="17">
        <v>37.246867862506797</v>
      </c>
      <c r="CV24" s="17">
        <v>16.486214983937401</v>
      </c>
      <c r="CW24" s="17">
        <v>0.79030873002851998</v>
      </c>
      <c r="CX24" s="17">
        <v>10.633948464704901</v>
      </c>
      <c r="CY24" s="17">
        <v>2.6027478851288599</v>
      </c>
      <c r="CZ24" s="17">
        <v>11100.1655784498</v>
      </c>
      <c r="DA24" s="17">
        <v>5.9199613004352898E-2</v>
      </c>
      <c r="DB24" s="5">
        <v>3.4379005935944902E-6</v>
      </c>
      <c r="DC24" s="17">
        <v>0.97564906165776299</v>
      </c>
      <c r="DD24" s="17">
        <v>24.358163158561801</v>
      </c>
      <c r="DE24" s="17">
        <v>1.5511203448028701</v>
      </c>
      <c r="DF24" s="17">
        <v>3.60379487094694E-2</v>
      </c>
      <c r="DG24" s="17">
        <v>5.5462747510155097</v>
      </c>
      <c r="DH24" s="17">
        <v>9.3176199452151096E-2</v>
      </c>
      <c r="DI24" s="17">
        <v>424.24795089618101</v>
      </c>
      <c r="DJ24" s="17">
        <v>331.52785502443197</v>
      </c>
      <c r="DK24" s="17">
        <v>46.072730011159301</v>
      </c>
      <c r="DL24" s="17">
        <v>27.7445713458388</v>
      </c>
      <c r="DM24" s="17">
        <v>1154.50916007521</v>
      </c>
      <c r="DN24" s="17">
        <v>3.6485278130679297E-2</v>
      </c>
      <c r="DO24" s="17">
        <v>12.620321685620601</v>
      </c>
      <c r="DP24" s="17">
        <v>112.831818596064</v>
      </c>
      <c r="DQ24" s="17">
        <v>112.831818596064</v>
      </c>
      <c r="DR24" s="17">
        <v>3.71594195342916</v>
      </c>
      <c r="DS24" s="17">
        <v>0</v>
      </c>
      <c r="DT24" s="17">
        <v>116.799904900244</v>
      </c>
      <c r="DU24" s="17">
        <v>0</v>
      </c>
      <c r="DV24" s="17">
        <v>1356.5266940648501</v>
      </c>
      <c r="DW24" s="17">
        <v>2.2734845331808501E-2</v>
      </c>
      <c r="DX24" s="17">
        <v>6.9056308279120293E-2</v>
      </c>
      <c r="DY24" s="17">
        <v>0</v>
      </c>
      <c r="DZ24" s="17">
        <v>0</v>
      </c>
      <c r="EA24" s="17">
        <v>107.58757008211001</v>
      </c>
      <c r="EB24" s="17">
        <v>13.6279430114286</v>
      </c>
      <c r="EC24" s="17">
        <v>33.621614761429903</v>
      </c>
      <c r="ED24" s="17">
        <v>386.50196822852399</v>
      </c>
      <c r="EE24" s="17">
        <v>385.15592524177998</v>
      </c>
      <c r="EF24" s="17">
        <v>0.90148211419600199</v>
      </c>
      <c r="EG24" s="17">
        <v>2.56576383857041</v>
      </c>
      <c r="EH24" s="17">
        <v>1.1108000423066899</v>
      </c>
      <c r="EI24" s="17">
        <v>1.47083743119815</v>
      </c>
      <c r="EJ24" s="17">
        <v>2.9862578644653901</v>
      </c>
      <c r="EK24" s="17">
        <v>346.344865800631</v>
      </c>
      <c r="EL24" s="17">
        <v>0.38401515897217098</v>
      </c>
      <c r="EM24" s="17">
        <v>0.99447097779272697</v>
      </c>
      <c r="EN24" s="17">
        <v>1.8672462185515799</v>
      </c>
      <c r="EO24" s="17">
        <v>453.814558657936</v>
      </c>
      <c r="EP24" s="17">
        <v>0</v>
      </c>
      <c r="EQ24" s="17">
        <v>0.57798712433604904</v>
      </c>
      <c r="ER24" s="17">
        <v>0.83174010512866703</v>
      </c>
      <c r="ES24" s="17">
        <v>18025.219727244101</v>
      </c>
      <c r="ET24" s="17">
        <v>11212.7661209411</v>
      </c>
      <c r="EU24" s="17">
        <v>1245.8635178895099</v>
      </c>
      <c r="EV24" s="17">
        <v>12458.6296388306</v>
      </c>
      <c r="EW24" s="17">
        <v>0.30408784102037301</v>
      </c>
      <c r="EX24" s="17">
        <v>313.37093676956198</v>
      </c>
      <c r="EY24" s="17">
        <v>12.0743480745626</v>
      </c>
      <c r="EZ24" s="17">
        <v>0.131406617966213</v>
      </c>
      <c r="FA24" s="5">
        <v>5.6036790015657298E-8</v>
      </c>
      <c r="FB24" s="5">
        <v>4.9802554247312099E-7</v>
      </c>
      <c r="FC24" s="17">
        <v>0</v>
      </c>
      <c r="FD24" s="5">
        <v>3.2066679781934303E-5</v>
      </c>
      <c r="FE24" s="17">
        <v>9.0463212569158295E-4</v>
      </c>
      <c r="FF24" s="17">
        <v>8.1817391489324705E-4</v>
      </c>
      <c r="FG24" s="17">
        <v>0</v>
      </c>
      <c r="FH24" s="17">
        <v>0.31881702661073402</v>
      </c>
      <c r="FI24" s="17">
        <v>175.277946515563</v>
      </c>
      <c r="FJ24" s="17">
        <v>9273.3246089757704</v>
      </c>
      <c r="FK24" s="17">
        <v>186.47960272877</v>
      </c>
      <c r="FL24" s="17">
        <v>130.00437185287399</v>
      </c>
      <c r="FM24" s="17">
        <v>152.58758165082</v>
      </c>
      <c r="FN24" s="17">
        <v>162.438857768541</v>
      </c>
      <c r="FO24" s="17">
        <v>57.054107651360901</v>
      </c>
      <c r="FP24" s="17">
        <v>6.9052647745086798E-3</v>
      </c>
      <c r="FQ24" s="17">
        <v>83.316456418029304</v>
      </c>
      <c r="FR24" s="17">
        <v>13551.8089017193</v>
      </c>
      <c r="FS24" s="17">
        <v>7798.65615219547</v>
      </c>
      <c r="FT24" s="17">
        <v>5753.1527495238497</v>
      </c>
      <c r="FU24" s="17">
        <v>17.4135224279954</v>
      </c>
      <c r="FV24" s="17">
        <v>7.1135987730176202</v>
      </c>
      <c r="FW24" s="17">
        <v>4175.4119483035902</v>
      </c>
      <c r="FX24" s="17">
        <v>65.954977087804494</v>
      </c>
      <c r="FY24" s="17">
        <v>372.84823938645297</v>
      </c>
      <c r="FZ24" s="17">
        <v>27.841144478740201</v>
      </c>
      <c r="GA24" s="17">
        <v>24.7931519867921</v>
      </c>
      <c r="GB24" s="17">
        <v>939.39257933508497</v>
      </c>
      <c r="GC24" s="17">
        <v>0.13298233484743099</v>
      </c>
      <c r="GD24" s="17">
        <v>283.90666941383699</v>
      </c>
      <c r="GE24" s="17">
        <v>565.88838159317095</v>
      </c>
      <c r="GF24" s="17">
        <v>465.29057108924798</v>
      </c>
      <c r="GG24" s="17">
        <v>189.549113147605</v>
      </c>
      <c r="GH24" s="17">
        <v>0</v>
      </c>
      <c r="GI24" s="17">
        <v>3956.0963974889701</v>
      </c>
      <c r="GJ24" s="17">
        <v>1616.3747457414299</v>
      </c>
      <c r="GK24" s="17">
        <v>262.14066079027998</v>
      </c>
      <c r="GL24" s="17">
        <v>36.470818733203203</v>
      </c>
      <c r="GM24" s="17">
        <v>177.960372956827</v>
      </c>
      <c r="GN24" s="17">
        <v>1762.4287813033</v>
      </c>
      <c r="GO24" s="17">
        <v>145.13333278153701</v>
      </c>
      <c r="GP24" s="17">
        <v>0</v>
      </c>
      <c r="GQ24" s="17">
        <v>0</v>
      </c>
      <c r="GR24" s="17">
        <v>131.23631098244701</v>
      </c>
      <c r="GS24" s="17">
        <v>16911.8144903465</v>
      </c>
      <c r="GT24" s="17">
        <v>103.05412695598601</v>
      </c>
      <c r="GU24" s="17">
        <v>960.58583637975096</v>
      </c>
      <c r="GW24" s="26">
        <f t="shared" si="0"/>
        <v>1.0658359419406562</v>
      </c>
      <c r="GX24" s="25">
        <f t="shared" si="1"/>
        <v>0</v>
      </c>
      <c r="GY24" s="40">
        <f t="shared" si="2"/>
        <v>-1.0640093679120488E-4</v>
      </c>
      <c r="GZ24" s="40">
        <f t="shared" si="3"/>
        <v>-7.8989759855391999E-4</v>
      </c>
      <c r="HA24" s="40">
        <f t="shared" si="4"/>
        <v>-1.7078896528363745E-4</v>
      </c>
      <c r="HB24" s="40">
        <f t="shared" si="5"/>
        <v>-6.0476722325536101E-4</v>
      </c>
      <c r="HC24" s="40">
        <f t="shared" si="6"/>
        <v>-4.3928755735186947E-4</v>
      </c>
      <c r="HD24" s="40">
        <f t="shared" si="7"/>
        <v>-2.5963400123022357E-5</v>
      </c>
      <c r="HE24" s="40">
        <f t="shared" si="8"/>
        <v>-5.6279752830214506E-4</v>
      </c>
      <c r="HF24" s="40">
        <f t="shared" si="9"/>
        <v>-3.9591262288330829E-6</v>
      </c>
      <c r="HG24" s="40">
        <f t="shared" si="10"/>
        <v>-8.6711454561236291E-6</v>
      </c>
      <c r="HH24" s="40">
        <f t="shared" si="11"/>
        <v>3.5694106084323981E-6</v>
      </c>
      <c r="HI24" s="40">
        <f t="shared" si="12"/>
        <v>-2.659378270198671E-5</v>
      </c>
      <c r="HJ24" s="40">
        <f t="shared" si="13"/>
        <v>-6.9023022227098659E-6</v>
      </c>
      <c r="HK24" s="40">
        <f t="shared" si="14"/>
        <v>-6.4577882382285819E-4</v>
      </c>
      <c r="HL24" s="40">
        <f t="shared" si="15"/>
        <v>7.2591197816425738E-6</v>
      </c>
      <c r="HM24" s="40">
        <f t="shared" si="16"/>
        <v>-3.3587212875531657E-5</v>
      </c>
      <c r="HN24" s="40">
        <f t="shared" si="17"/>
        <v>4.7740713002205329E-6</v>
      </c>
      <c r="HO24" s="40">
        <f t="shared" si="18"/>
        <v>1.0129118837856889E-5</v>
      </c>
      <c r="HP24" s="40">
        <f t="shared" si="19"/>
        <v>-2.9451132122514727E-6</v>
      </c>
      <c r="HQ24" s="40">
        <f t="shared" si="20"/>
        <v>-1.1115271143019758E-3</v>
      </c>
      <c r="HR24" s="40">
        <f t="shared" si="21"/>
        <v>-3.9396359811637259E-5</v>
      </c>
      <c r="HS24" s="40">
        <f t="shared" si="22"/>
        <v>6.0148224640894479E-8</v>
      </c>
      <c r="HT24" s="40">
        <f t="shared" si="23"/>
        <v>-8.8053896613636139E-5</v>
      </c>
      <c r="HU24" s="40">
        <f t="shared" si="24"/>
        <v>-1.1462214439411952E-5</v>
      </c>
      <c r="HV24" s="40">
        <f t="shared" si="25"/>
        <v>-9.3604458193339004E-5</v>
      </c>
      <c r="HW24" s="40">
        <f t="shared" si="26"/>
        <v>-6.3820079378762043E-6</v>
      </c>
      <c r="HX24" s="40">
        <f t="shared" si="27"/>
        <v>-2.0968185696330335E-5</v>
      </c>
      <c r="HY24" s="40">
        <f t="shared" si="28"/>
        <v>-8.2843231413852025E-4</v>
      </c>
      <c r="HZ24" s="40">
        <f t="shared" si="29"/>
        <v>0</v>
      </c>
      <c r="IA24" s="40">
        <f t="shared" si="30"/>
        <v>1.1083519782511022E-5</v>
      </c>
      <c r="IB24" s="40">
        <f t="shared" si="31"/>
        <v>0</v>
      </c>
      <c r="IC24" s="40">
        <f t="shared" si="32"/>
        <v>-1.8691990718946013E-4</v>
      </c>
      <c r="ID24" s="40">
        <f t="shared" si="33"/>
        <v>-4.1203916467518978E-7</v>
      </c>
      <c r="IE24" s="40">
        <f t="shared" si="34"/>
        <v>-1.0311881637773959E-3</v>
      </c>
      <c r="IF24" s="40">
        <f t="shared" si="35"/>
        <v>1.2792234831836708E-6</v>
      </c>
      <c r="IG24" s="40">
        <f t="shared" si="36"/>
        <v>1.8962726423546666E-2</v>
      </c>
      <c r="IH24" s="40">
        <f t="shared" si="37"/>
        <v>0.25391867883478692</v>
      </c>
      <c r="II24" s="40">
        <f t="shared" si="38"/>
        <v>-2.7400191281941175E-4</v>
      </c>
      <c r="IJ24" s="40">
        <f t="shared" si="39"/>
        <v>2.1235621645520859E-5</v>
      </c>
      <c r="IK24" s="40">
        <f t="shared" si="40"/>
        <v>-7.4221332387820597E-4</v>
      </c>
      <c r="IL24" s="40">
        <f t="shared" si="41"/>
        <v>0</v>
      </c>
      <c r="IM24" s="40">
        <f t="shared" si="42"/>
        <v>0</v>
      </c>
      <c r="IN24" s="40">
        <f t="shared" si="43"/>
        <v>-6.5846359277903834E-6</v>
      </c>
      <c r="IO24" s="40">
        <f t="shared" si="44"/>
        <v>0</v>
      </c>
      <c r="IP24" s="40">
        <f t="shared" si="45"/>
        <v>9.6780831479058726E-7</v>
      </c>
      <c r="IQ24" s="40">
        <f t="shared" si="46"/>
        <v>6.1576250843980073E-6</v>
      </c>
      <c r="IR24" s="40">
        <f t="shared" si="47"/>
        <v>-1.842990800737752E-6</v>
      </c>
      <c r="IS24" s="40">
        <f t="shared" si="48"/>
        <v>-1.3564474400974112E-5</v>
      </c>
      <c r="IT24" s="40">
        <f t="shared" si="49"/>
        <v>-3.5687916624256396E-6</v>
      </c>
      <c r="IU24" s="40">
        <f t="shared" si="50"/>
        <v>-1.0556629989476077E-5</v>
      </c>
      <c r="IV24" s="40">
        <f t="shared" si="51"/>
        <v>0</v>
      </c>
      <c r="IW24" s="40">
        <f t="shared" si="52"/>
        <v>2.5703361468776034E-6</v>
      </c>
      <c r="IX24" s="40">
        <f t="shared" si="53"/>
        <v>4.4235545819456045E-6</v>
      </c>
      <c r="IY24" s="40">
        <f t="shared" si="54"/>
        <v>7.6866336037032485E-6</v>
      </c>
      <c r="IZ24" s="40">
        <f t="shared" si="55"/>
        <v>0</v>
      </c>
      <c r="JA24" s="40">
        <f t="shared" si="56"/>
        <v>-1.9827719654307523E-4</v>
      </c>
      <c r="JB24" s="40">
        <f t="shared" si="57"/>
        <v>9.1275220534218721E-6</v>
      </c>
      <c r="JC24" s="40">
        <f t="shared" si="58"/>
        <v>6.6538204861751136E-6</v>
      </c>
      <c r="JD24" s="40">
        <f t="shared" si="59"/>
        <v>-4.1547438145932256E-6</v>
      </c>
      <c r="JE24" s="40">
        <f t="shared" si="60"/>
        <v>-2.2438183040730872E-5</v>
      </c>
      <c r="JF24" s="40">
        <f t="shared" si="61"/>
        <v>1.5621505110335393E-6</v>
      </c>
      <c r="JG24" s="40">
        <f t="shared" si="62"/>
        <v>1.7667577205560914E-6</v>
      </c>
      <c r="JH24" s="40">
        <f t="shared" si="63"/>
        <v>-5.3880180734031535E-6</v>
      </c>
      <c r="JI24" s="40">
        <f t="shared" si="64"/>
        <v>-7.8905260827584084E-6</v>
      </c>
      <c r="JJ24" s="40">
        <f t="shared" si="65"/>
        <v>-1.0575956115953742E-5</v>
      </c>
      <c r="JK24" s="40">
        <f t="shared" si="66"/>
        <v>-5.8059220762393662E-6</v>
      </c>
      <c r="JL24" s="40">
        <f t="shared" si="67"/>
        <v>7.751974658715023E-5</v>
      </c>
    </row>
    <row r="25" spans="1:272" x14ac:dyDescent="0.25">
      <c r="A25" s="17" t="s">
        <v>195</v>
      </c>
      <c r="B25" s="15">
        <v>17944.40392416</v>
      </c>
      <c r="C25" s="15">
        <v>1283.23502547769</v>
      </c>
      <c r="D25" s="15">
        <v>11620.8162650999</v>
      </c>
      <c r="E25" s="15">
        <v>6360.2066698150202</v>
      </c>
      <c r="F25" s="15">
        <v>5206.5162417710098</v>
      </c>
      <c r="G25" s="15">
        <v>2947.6938534026999</v>
      </c>
      <c r="H25" s="15">
        <v>20029.76456182</v>
      </c>
      <c r="I25" s="17">
        <v>197.53209981499899</v>
      </c>
      <c r="J25" s="17">
        <v>35.829343900999902</v>
      </c>
      <c r="K25" s="17">
        <v>3.5855027569999902</v>
      </c>
      <c r="L25" s="17">
        <v>0.1484699648401</v>
      </c>
      <c r="M25" s="17">
        <v>49.968104911499999</v>
      </c>
      <c r="N25" s="17">
        <v>5.0294075939999903E-3</v>
      </c>
      <c r="O25" s="17">
        <v>1.31899859119999</v>
      </c>
      <c r="P25" s="17">
        <v>9.7608216420000199E-2</v>
      </c>
      <c r="Q25" s="17">
        <v>2.6600063861749899</v>
      </c>
      <c r="R25" s="17">
        <v>5.8301357457599901</v>
      </c>
      <c r="S25" s="17">
        <v>20.463295599999999</v>
      </c>
      <c r="T25" s="17">
        <v>0.78074120869021602</v>
      </c>
      <c r="U25" s="17">
        <v>1.6588791254999999</v>
      </c>
      <c r="V25" s="17">
        <v>7.3520849514999904</v>
      </c>
      <c r="W25" s="17">
        <v>0.90270405220000005</v>
      </c>
      <c r="X25" s="17">
        <v>4.0099999999999997E-2</v>
      </c>
      <c r="Y25" s="17">
        <v>4.2782632277E-2</v>
      </c>
      <c r="Z25" s="17">
        <v>2.1100000000000001E-2</v>
      </c>
      <c r="AA25" s="17">
        <v>159.317061792</v>
      </c>
      <c r="AB25" s="17">
        <v>152.21983999999901</v>
      </c>
      <c r="AC25" s="17">
        <v>9.39999999999999E-3</v>
      </c>
      <c r="AD25" s="17">
        <v>0.18169480205281299</v>
      </c>
      <c r="AF25" s="17">
        <v>0.91065048008999805</v>
      </c>
      <c r="AG25" s="17">
        <v>8.5500000000000007E-2</v>
      </c>
      <c r="AH25" s="17">
        <v>19.572484214579099</v>
      </c>
      <c r="AI25" s="17">
        <v>51.665510069999897</v>
      </c>
      <c r="AJ25" s="17">
        <v>2851.9720925000001</v>
      </c>
      <c r="AK25" s="17">
        <v>17.392541860599898</v>
      </c>
      <c r="AL25" s="17">
        <v>3.86030762865111</v>
      </c>
      <c r="AM25" s="17">
        <v>12.848365976999901</v>
      </c>
      <c r="AN25" s="17">
        <v>1.3059785867</v>
      </c>
      <c r="AP25" s="17">
        <v>0.10199999999999999</v>
      </c>
      <c r="AQ25" s="17">
        <v>252.566623816</v>
      </c>
      <c r="AR25" s="17">
        <v>0.1656</v>
      </c>
      <c r="AS25" s="17">
        <v>1.2551212885</v>
      </c>
      <c r="AT25" s="17">
        <v>38.478311822499997</v>
      </c>
      <c r="AU25" s="17">
        <v>173.14833813800001</v>
      </c>
      <c r="AV25" s="17">
        <v>1.5659110783149901</v>
      </c>
      <c r="AW25" s="17">
        <v>7.1999999999999998E-3</v>
      </c>
      <c r="AX25" s="17">
        <v>2.9999999999999997E-4</v>
      </c>
      <c r="AZ25" s="17">
        <v>1.5145491959900001E-3</v>
      </c>
      <c r="BA25" s="17">
        <v>2.7342135013469999E-2</v>
      </c>
      <c r="BB25" s="17">
        <v>1.25206399260999E-2</v>
      </c>
      <c r="BD25" s="17">
        <v>10.5059874495767</v>
      </c>
      <c r="BE25" s="17">
        <v>2.4500000000000001E-2</v>
      </c>
      <c r="BF25" s="17">
        <v>2.0000000000000001E-4</v>
      </c>
      <c r="BG25" s="17">
        <v>340.85301103500001</v>
      </c>
      <c r="BH25" s="17">
        <v>9.9099999999999994E-2</v>
      </c>
      <c r="BI25" s="17">
        <v>7.4446038200000002</v>
      </c>
      <c r="BJ25" s="17">
        <v>7.2212564700000001</v>
      </c>
      <c r="BK25" s="17">
        <v>40.036927244200001</v>
      </c>
      <c r="BL25" s="17">
        <v>557.00881454829698</v>
      </c>
      <c r="BM25" s="17">
        <v>36.113092072499903</v>
      </c>
      <c r="BN25" s="17">
        <v>282.233116577999</v>
      </c>
      <c r="BO25" s="17">
        <v>5.6123880519000002E-3</v>
      </c>
      <c r="BQ25" s="17" t="s">
        <v>195</v>
      </c>
      <c r="BR25" s="17">
        <v>7.26637622412402</v>
      </c>
      <c r="BS25" s="17">
        <v>329.24334973206101</v>
      </c>
      <c r="BT25" s="17">
        <v>2.4500132883590601E-2</v>
      </c>
      <c r="BU25" s="17">
        <v>35.829452360262501</v>
      </c>
      <c r="BV25" s="17">
        <v>1.99992841812861E-4</v>
      </c>
      <c r="BW25" s="17">
        <v>3.58550502982302</v>
      </c>
      <c r="BX25" s="17">
        <v>197.528174042903</v>
      </c>
      <c r="BY25" s="17">
        <v>197.528174042903</v>
      </c>
      <c r="BZ25" s="17">
        <v>47.751067288567903</v>
      </c>
      <c r="CA25" s="17">
        <v>1331.4504358557999</v>
      </c>
      <c r="CB25" s="17">
        <v>6.0872768707595497E-2</v>
      </c>
      <c r="CC25" s="17">
        <v>8.7597101307891903E-2</v>
      </c>
      <c r="CD25" s="17">
        <v>49.965676739127403</v>
      </c>
      <c r="CE25" s="17">
        <v>5.6127003846224502E-3</v>
      </c>
      <c r="CF25" s="17">
        <v>1.60943340663701E-3</v>
      </c>
      <c r="CG25" s="17">
        <v>3.4198922496513902E-3</v>
      </c>
      <c r="CH25" s="17">
        <v>4.27880517588256E-2</v>
      </c>
      <c r="CI25" s="17">
        <v>1.3189899697301899</v>
      </c>
      <c r="CJ25" s="17">
        <v>2.3424641071005298E-2</v>
      </c>
      <c r="CK25" s="17">
        <v>7.41776543373181E-2</v>
      </c>
      <c r="CL25" s="17">
        <v>2.6599793175748099</v>
      </c>
      <c r="CM25" s="17">
        <v>340.852451891253</v>
      </c>
      <c r="CN25" s="17">
        <v>8865.2211709506701</v>
      </c>
      <c r="CO25" s="17">
        <v>5.8301437019757403</v>
      </c>
      <c r="CP25" s="17">
        <v>9.9100999785048494E-2</v>
      </c>
      <c r="CQ25" s="17">
        <v>0.226416552533386</v>
      </c>
      <c r="CR25" s="17">
        <v>0.55432474695348999</v>
      </c>
      <c r="CS25" s="17">
        <v>20.4634581151882</v>
      </c>
      <c r="CT25" s="17">
        <v>1.6589002510767401</v>
      </c>
      <c r="CU25" s="17">
        <v>51.665367349946102</v>
      </c>
      <c r="CV25" s="17">
        <v>7.3520737708313897</v>
      </c>
      <c r="CW25" s="17">
        <v>1.25511712697845</v>
      </c>
      <c r="CX25" s="17">
        <v>12.848390877194699</v>
      </c>
      <c r="CY25" s="17">
        <v>38.4789046301197</v>
      </c>
      <c r="CZ25" s="17">
        <v>17943.519257142001</v>
      </c>
      <c r="DA25" s="17">
        <v>0.90269124744564</v>
      </c>
      <c r="DB25" s="17">
        <v>4.01012337378924E-2</v>
      </c>
      <c r="DC25" s="17">
        <v>0.22334752283161599</v>
      </c>
      <c r="DD25" s="17">
        <v>5.5690715344720303</v>
      </c>
      <c r="DE25" s="17">
        <v>0.35462907290133699</v>
      </c>
      <c r="DF25" s="17">
        <v>8.2394640563942106E-3</v>
      </c>
      <c r="DG25" s="17">
        <v>1.2680564344648499</v>
      </c>
      <c r="DH25" s="17">
        <v>2.1302825664004502E-2</v>
      </c>
      <c r="DI25" s="17">
        <v>346.03082287496602</v>
      </c>
      <c r="DJ25" s="17">
        <v>208.38050549439799</v>
      </c>
      <c r="DK25" s="17">
        <v>48.110779354477202</v>
      </c>
      <c r="DL25" s="17">
        <v>39.802599048381197</v>
      </c>
      <c r="DM25" s="17">
        <v>300.06830055142899</v>
      </c>
      <c r="DN25" s="17">
        <v>2.11000146717371E-2</v>
      </c>
      <c r="DO25" s="17">
        <v>5.6056940687852901</v>
      </c>
      <c r="DP25" s="17">
        <v>159.30843310194001</v>
      </c>
      <c r="DQ25" s="17">
        <v>159.30843310194001</v>
      </c>
      <c r="DR25" s="17">
        <v>5.8844021308213597</v>
      </c>
      <c r="DS25" s="17">
        <v>0</v>
      </c>
      <c r="DT25" s="17">
        <v>152.215466282607</v>
      </c>
      <c r="DU25" s="17">
        <v>9.2854053671522704E-3</v>
      </c>
      <c r="DV25" s="17">
        <v>556.99714553758497</v>
      </c>
      <c r="DW25" s="17">
        <v>3.4211063555310901E-2</v>
      </c>
      <c r="DX25" s="17">
        <v>0.13710794726351999</v>
      </c>
      <c r="DY25" s="17">
        <v>0</v>
      </c>
      <c r="DZ25" s="17">
        <v>0</v>
      </c>
      <c r="EA25" s="17">
        <v>75.394094997646107</v>
      </c>
      <c r="EB25" s="17">
        <v>19.7776237583073</v>
      </c>
      <c r="EC25" s="17">
        <v>0.56071573207584502</v>
      </c>
      <c r="ED25" s="17">
        <v>942.55053247941805</v>
      </c>
      <c r="EE25" s="17">
        <v>138.17323355998801</v>
      </c>
      <c r="EF25" s="17">
        <v>0.236767064821398</v>
      </c>
      <c r="EG25" s="17">
        <v>0.67388012764761396</v>
      </c>
      <c r="EH25" s="17">
        <v>8.5500340603074501E-2</v>
      </c>
      <c r="EI25" s="17">
        <v>6.4589253689269599</v>
      </c>
      <c r="EJ25" s="17">
        <v>13.1135338709965</v>
      </c>
      <c r="EK25" s="17">
        <v>2862.5051322811901</v>
      </c>
      <c r="EL25" s="17">
        <v>36.113385455143302</v>
      </c>
      <c r="EM25" s="17">
        <v>7.8287366180098896</v>
      </c>
      <c r="EN25" s="17">
        <v>17.4783422321653</v>
      </c>
      <c r="EO25" s="17">
        <v>1283.2356404101699</v>
      </c>
      <c r="EP25" s="17">
        <v>0</v>
      </c>
      <c r="EQ25" s="17">
        <v>1.58263815969179</v>
      </c>
      <c r="ER25" s="17">
        <v>2.2774409339881099</v>
      </c>
      <c r="ES25" s="17">
        <v>21301.2844066535</v>
      </c>
      <c r="ET25" s="17">
        <v>10457.947721393301</v>
      </c>
      <c r="EU25" s="17">
        <v>1161.9949711097499</v>
      </c>
      <c r="EV25" s="17">
        <v>11619.942692503</v>
      </c>
      <c r="EW25" s="17">
        <v>0.79869120458138498</v>
      </c>
      <c r="EX25" s="17">
        <v>370.23314580471401</v>
      </c>
      <c r="EY25" s="17">
        <v>5.5727135951461104</v>
      </c>
      <c r="EZ25" s="17">
        <v>1.5659144745281699</v>
      </c>
      <c r="FA25" s="17">
        <v>7.2007579490401897E-3</v>
      </c>
      <c r="FB25" s="17">
        <v>3.0002852339930597E-4</v>
      </c>
      <c r="FC25" s="17">
        <v>0</v>
      </c>
      <c r="FD25" s="17">
        <v>1.5147655550669401E-3</v>
      </c>
      <c r="FE25" s="17">
        <v>2.7341400421879901E-2</v>
      </c>
      <c r="FF25" s="17">
        <v>1.2520245664179501E-2</v>
      </c>
      <c r="FG25" s="17">
        <v>0</v>
      </c>
      <c r="FH25" s="17">
        <v>10.505981270176299</v>
      </c>
      <c r="FI25" s="17">
        <v>34.4068608826204</v>
      </c>
      <c r="FJ25" s="17">
        <v>8157.81116877984</v>
      </c>
      <c r="FK25" s="17">
        <v>63.915312768310798</v>
      </c>
      <c r="FL25" s="17">
        <v>131.18149924698801</v>
      </c>
      <c r="FM25" s="17">
        <v>163.461926691358</v>
      </c>
      <c r="FN25" s="17">
        <v>66.107383653126902</v>
      </c>
      <c r="FO25" s="17">
        <v>40.815086278983898</v>
      </c>
      <c r="FP25" s="17">
        <v>1.03725287424362E-2</v>
      </c>
      <c r="FQ25" s="17">
        <v>103.189914466612</v>
      </c>
      <c r="FR25" s="17">
        <v>6359.0107656844903</v>
      </c>
      <c r="FS25" s="17">
        <v>5205.4398736448302</v>
      </c>
      <c r="FT25" s="17">
        <v>1153.5708920396501</v>
      </c>
      <c r="FU25" s="17">
        <v>8.5540524948604695</v>
      </c>
      <c r="FV25" s="17">
        <v>3.6376285933519599</v>
      </c>
      <c r="FW25" s="17">
        <v>1582.28690413752</v>
      </c>
      <c r="FX25" s="17">
        <v>213.500190334275</v>
      </c>
      <c r="FY25" s="17">
        <v>489.292836654155</v>
      </c>
      <c r="FZ25" s="17">
        <v>52.954823038078999</v>
      </c>
      <c r="GA25" s="17">
        <v>119.274434598125</v>
      </c>
      <c r="GB25" s="17">
        <v>1224.5373979706401</v>
      </c>
      <c r="GC25" s="17">
        <v>1.3049226259803699</v>
      </c>
      <c r="GD25" s="17">
        <v>448.28276747907</v>
      </c>
      <c r="GE25" s="17">
        <v>159.122658093994</v>
      </c>
      <c r="GF25" s="17">
        <v>684.33990866747104</v>
      </c>
      <c r="GG25" s="17">
        <v>64.861055074354596</v>
      </c>
      <c r="GH25" s="17">
        <v>0</v>
      </c>
      <c r="GI25" s="17">
        <v>2946.7794674806</v>
      </c>
      <c r="GJ25" s="17">
        <v>1178.20361272122</v>
      </c>
      <c r="GK25" s="17">
        <v>282.20251756446697</v>
      </c>
      <c r="GL25" s="17">
        <v>0</v>
      </c>
      <c r="GM25" s="17">
        <v>1334.47413722237</v>
      </c>
      <c r="GN25" s="17">
        <v>1215.67455663953</v>
      </c>
      <c r="GO25" s="17">
        <v>252.54937556432799</v>
      </c>
      <c r="GP25" s="17">
        <v>0.10200173910619099</v>
      </c>
      <c r="GQ25" s="17">
        <v>0.165601202861687</v>
      </c>
      <c r="GR25" s="17">
        <v>155.53372671119601</v>
      </c>
      <c r="GS25" s="17">
        <v>20010.216199264702</v>
      </c>
      <c r="GT25" s="17">
        <v>172.530583628957</v>
      </c>
      <c r="GU25" s="17">
        <v>960.08416433544505</v>
      </c>
      <c r="GW25" s="26">
        <f t="shared" si="0"/>
        <v>1.0645204526793788</v>
      </c>
      <c r="GX25" s="25">
        <f t="shared" si="1"/>
        <v>0</v>
      </c>
      <c r="GY25" s="40">
        <f t="shared" si="2"/>
        <v>-4.9300440501568557E-5</v>
      </c>
      <c r="GZ25" s="40">
        <f t="shared" si="3"/>
        <v>4.7920487497535918E-7</v>
      </c>
      <c r="HA25" s="40">
        <f t="shared" si="4"/>
        <v>-7.5173083970316615E-5</v>
      </c>
      <c r="HB25" s="40">
        <f t="shared" si="5"/>
        <v>-1.8802913059501363E-4</v>
      </c>
      <c r="HC25" s="40">
        <f t="shared" si="6"/>
        <v>-2.0673480619231292E-4</v>
      </c>
      <c r="HD25" s="40">
        <f t="shared" si="7"/>
        <v>-3.1020382969701942E-4</v>
      </c>
      <c r="HE25" s="40">
        <f t="shared" si="8"/>
        <v>-9.7596566824161165E-4</v>
      </c>
      <c r="HF25" s="40">
        <f t="shared" si="9"/>
        <v>-1.9874096917205692E-5</v>
      </c>
      <c r="HG25" s="40">
        <f t="shared" si="10"/>
        <v>3.0271071359358024E-6</v>
      </c>
      <c r="HH25" s="40">
        <f t="shared" si="11"/>
        <v>6.3389242285299682E-7</v>
      </c>
      <c r="HI25" s="40">
        <f t="shared" si="12"/>
        <v>-6.3867875707105912E-7</v>
      </c>
      <c r="HJ25" s="40">
        <f t="shared" si="13"/>
        <v>-4.8594445934999975E-5</v>
      </c>
      <c r="HK25" s="40">
        <f t="shared" si="14"/>
        <v>-1.6291722247424167E-5</v>
      </c>
      <c r="HL25" s="40">
        <f t="shared" si="15"/>
        <v>-6.5363752907655354E-6</v>
      </c>
      <c r="HM25" s="40">
        <f t="shared" si="16"/>
        <v>-6.0660996522328976E-5</v>
      </c>
      <c r="HN25" s="40">
        <f t="shared" si="17"/>
        <v>-1.0176141050136384E-5</v>
      </c>
      <c r="HO25" s="40">
        <f t="shared" si="18"/>
        <v>1.3646707550528074E-6</v>
      </c>
      <c r="HP25" s="40">
        <f t="shared" si="19"/>
        <v>7.9417896011327002E-6</v>
      </c>
      <c r="HQ25" s="40">
        <f t="shared" si="20"/>
        <v>1.1629546251399203E-7</v>
      </c>
      <c r="HR25" s="40">
        <f t="shared" si="21"/>
        <v>1.2734849945018706E-5</v>
      </c>
      <c r="HS25" s="40">
        <f t="shared" si="22"/>
        <v>-1.5207480156290565E-6</v>
      </c>
      <c r="HT25" s="40">
        <f t="shared" si="23"/>
        <v>-1.4184886318882745E-5</v>
      </c>
      <c r="HU25" s="40">
        <f t="shared" si="24"/>
        <v>3.0766530982623928E-5</v>
      </c>
      <c r="HV25" s="40">
        <f t="shared" si="25"/>
        <v>1.2667481024802055E-4</v>
      </c>
      <c r="HW25" s="40">
        <f t="shared" si="26"/>
        <v>6.9534299049961839E-7</v>
      </c>
      <c r="HX25" s="40">
        <f t="shared" si="27"/>
        <v>-5.4160489547932956E-5</v>
      </c>
      <c r="HY25" s="40">
        <f t="shared" si="28"/>
        <v>-2.8732899679920572E-5</v>
      </c>
      <c r="HZ25" s="40">
        <f t="shared" si="29"/>
        <v>-1.2190918388055281E-2</v>
      </c>
      <c r="IA25" s="40">
        <f t="shared" si="30"/>
        <v>-1.7955888165532941E-5</v>
      </c>
      <c r="IB25" s="40">
        <f t="shared" si="31"/>
        <v>0</v>
      </c>
      <c r="IC25" s="40">
        <f t="shared" si="32"/>
        <v>-3.6101897028478345E-6</v>
      </c>
      <c r="ID25" s="40">
        <f t="shared" si="33"/>
        <v>3.9836616899949943E-6</v>
      </c>
      <c r="IE25" s="40">
        <f t="shared" si="34"/>
        <v>-1.2760084700527784E-6</v>
      </c>
      <c r="IF25" s="40">
        <f t="shared" si="35"/>
        <v>-2.7623854598804754E-6</v>
      </c>
      <c r="IG25" s="40">
        <f t="shared" si="36"/>
        <v>3.693247843795276E-3</v>
      </c>
      <c r="IH25" s="40">
        <f t="shared" si="37"/>
        <v>4.9331703354855132E-3</v>
      </c>
      <c r="II25" s="40">
        <f t="shared" si="38"/>
        <v>-5.9201232957112461E-5</v>
      </c>
      <c r="IJ25" s="40">
        <f t="shared" si="39"/>
        <v>1.9380047893311359E-6</v>
      </c>
      <c r="IK25" s="40">
        <f t="shared" si="40"/>
        <v>-8.085589843385908E-4</v>
      </c>
      <c r="IL25" s="40">
        <f t="shared" si="41"/>
        <v>0</v>
      </c>
      <c r="IM25" s="40">
        <f t="shared" si="42"/>
        <v>1.7050060696088615E-5</v>
      </c>
      <c r="IN25" s="40">
        <f t="shared" si="43"/>
        <v>-6.829188833984995E-5</v>
      </c>
      <c r="IO25" s="40">
        <f t="shared" si="44"/>
        <v>7.263657530224819E-6</v>
      </c>
      <c r="IP25" s="40">
        <f t="shared" si="45"/>
        <v>-3.3156329895426781E-6</v>
      </c>
      <c r="IQ25" s="40">
        <f t="shared" si="46"/>
        <v>1.540627932010948E-5</v>
      </c>
      <c r="IR25" s="40">
        <f t="shared" si="47"/>
        <v>-3.5677761374218733E-3</v>
      </c>
      <c r="IS25" s="40">
        <f t="shared" si="48"/>
        <v>2.1688416582699655E-6</v>
      </c>
      <c r="IT25" s="40">
        <f t="shared" si="49"/>
        <v>1.0527070002636837E-4</v>
      </c>
      <c r="IU25" s="40">
        <f t="shared" si="50"/>
        <v>9.5077997686665472E-5</v>
      </c>
      <c r="IV25" s="40">
        <f t="shared" si="51"/>
        <v>0</v>
      </c>
      <c r="IW25" s="40">
        <f t="shared" si="52"/>
        <v>1.4285377953574042E-4</v>
      </c>
      <c r="IX25" s="40">
        <f t="shared" si="53"/>
        <v>-2.6866650674378354E-5</v>
      </c>
      <c r="IY25" s="40">
        <f t="shared" si="54"/>
        <v>-3.1488959248599444E-5</v>
      </c>
      <c r="IZ25" s="40">
        <f t="shared" si="55"/>
        <v>0</v>
      </c>
      <c r="JA25" s="40">
        <f t="shared" si="56"/>
        <v>-5.8817892471408766E-7</v>
      </c>
      <c r="JB25" s="40">
        <f t="shared" si="57"/>
        <v>5.4238200244858211E-6</v>
      </c>
      <c r="JC25" s="40">
        <f t="shared" si="58"/>
        <v>-3.5790935695040067E-5</v>
      </c>
      <c r="JD25" s="40">
        <f t="shared" si="59"/>
        <v>-1.6404248427020308E-6</v>
      </c>
      <c r="JE25" s="40">
        <f t="shared" si="60"/>
        <v>1.0088648319878477E-5</v>
      </c>
      <c r="JF25" s="40">
        <f t="shared" si="61"/>
        <v>5.7806152310332741E-6</v>
      </c>
      <c r="JG25" s="40">
        <f t="shared" si="62"/>
        <v>5.935471035046427E-6</v>
      </c>
      <c r="JH25" s="40">
        <f t="shared" si="63"/>
        <v>-5.8528016995297912E-3</v>
      </c>
      <c r="JI25" s="40">
        <f t="shared" si="64"/>
        <v>-2.0949418406376588E-5</v>
      </c>
      <c r="JJ25" s="40">
        <f t="shared" si="65"/>
        <v>8.1239967713053739E-6</v>
      </c>
      <c r="JK25" s="40">
        <f t="shared" si="66"/>
        <v>-1.0841751635325654E-4</v>
      </c>
      <c r="JL25" s="40">
        <f t="shared" si="67"/>
        <v>5.5650592860245655E-5</v>
      </c>
    </row>
    <row r="26" spans="1:272" x14ac:dyDescent="0.25">
      <c r="A26" s="17" t="s">
        <v>196</v>
      </c>
      <c r="B26" s="15">
        <v>59188.578184749997</v>
      </c>
      <c r="C26" s="15">
        <v>1279.88026336199</v>
      </c>
      <c r="D26" s="15">
        <v>20981.203035999999</v>
      </c>
      <c r="E26" s="15">
        <v>6711.8161300000102</v>
      </c>
      <c r="F26" s="15">
        <v>3663.8817012</v>
      </c>
      <c r="G26" s="15">
        <v>16616.792367002901</v>
      </c>
      <c r="H26" s="15">
        <v>13371.207078399901</v>
      </c>
      <c r="I26" s="17">
        <v>42.952178806219898</v>
      </c>
      <c r="J26" s="17">
        <v>5.1780172853500002</v>
      </c>
      <c r="K26" s="17">
        <v>2.40751808</v>
      </c>
      <c r="L26" s="17">
        <v>1.7741933694932699</v>
      </c>
      <c r="M26" s="17">
        <v>44.3067178828599</v>
      </c>
      <c r="N26" s="17">
        <v>4.9000527492E-3</v>
      </c>
      <c r="O26" s="17">
        <v>1.05324977969</v>
      </c>
      <c r="P26" s="17">
        <v>8.2771187178099906E-2</v>
      </c>
      <c r="Q26" s="17">
        <v>5.8094359239999997E-2</v>
      </c>
      <c r="R26" s="17">
        <v>1.78971375802999</v>
      </c>
      <c r="S26" s="17">
        <v>3.8078769000000001</v>
      </c>
      <c r="T26" s="17">
        <v>0.31385136300361999</v>
      </c>
      <c r="U26" s="17">
        <v>3.8299920946399899</v>
      </c>
      <c r="V26" s="17">
        <v>10.6456655857</v>
      </c>
      <c r="W26" s="17">
        <v>0.90333491399999999</v>
      </c>
      <c r="X26" s="17">
        <v>4.6000000000000001E-4</v>
      </c>
      <c r="Y26" s="17">
        <v>3.1971215469999998E-3</v>
      </c>
      <c r="Z26" s="17">
        <v>1.23403946299999</v>
      </c>
      <c r="AA26" s="17">
        <v>72.706370921589993</v>
      </c>
      <c r="AB26" s="17">
        <v>191.99369200000001</v>
      </c>
      <c r="AC26" s="17">
        <v>0.36455499999999902</v>
      </c>
      <c r="AD26" s="17">
        <v>0.31030775864624899</v>
      </c>
      <c r="AE26" s="17">
        <v>4.0899999999999999E-3</v>
      </c>
      <c r="AF26" s="17">
        <v>5.0929968337912701</v>
      </c>
      <c r="AG26" s="17">
        <v>4.0884999999999998E-2</v>
      </c>
      <c r="AH26" s="17">
        <v>4.4035145115201999</v>
      </c>
      <c r="AI26" s="17">
        <v>17.075877205129899</v>
      </c>
      <c r="AJ26" s="17">
        <v>110.55484504869899</v>
      </c>
      <c r="AK26" s="17">
        <v>22.262181561939901</v>
      </c>
      <c r="AL26" s="17">
        <v>1.3382832083520999</v>
      </c>
      <c r="AM26" s="17">
        <v>5.5495459045000004</v>
      </c>
      <c r="AN26" s="17">
        <v>0.17246436213999999</v>
      </c>
      <c r="AP26" s="17">
        <v>0.170705</v>
      </c>
      <c r="AQ26" s="17">
        <v>153.74238096616</v>
      </c>
      <c r="AR26" s="17">
        <v>2.6546999999999898</v>
      </c>
      <c r="AS26" s="17">
        <v>1.12957983372</v>
      </c>
      <c r="AT26" s="17">
        <v>5.4752700262699898</v>
      </c>
      <c r="AU26" s="17">
        <v>318.46261648385001</v>
      </c>
      <c r="AV26" s="17">
        <v>8.40540182721599E-2</v>
      </c>
      <c r="AZ26" s="17">
        <v>2.3128409000000002E-5</v>
      </c>
      <c r="BA26" s="17">
        <v>7.0248332893999899E-4</v>
      </c>
      <c r="BB26" s="17">
        <v>5.0650059837000004E-4</v>
      </c>
      <c r="BD26" s="17">
        <v>20.1554727855743</v>
      </c>
      <c r="BE26" s="17">
        <v>0.60490500000000003</v>
      </c>
      <c r="BF26" s="17">
        <v>0.221775</v>
      </c>
      <c r="BG26" s="17">
        <v>250.48498335849899</v>
      </c>
      <c r="BH26" s="17">
        <v>2.4705000000000001E-2</v>
      </c>
      <c r="BI26" s="17">
        <v>24.734168999999898</v>
      </c>
      <c r="BJ26" s="17">
        <v>23.992128000000001</v>
      </c>
      <c r="BK26" s="17">
        <v>63.547058961920001</v>
      </c>
      <c r="BL26" s="17">
        <v>989.870208122598</v>
      </c>
      <c r="BM26" s="17">
        <v>3.0738589569200001</v>
      </c>
      <c r="BN26" s="17">
        <v>302.54859690099897</v>
      </c>
      <c r="BO26" s="17">
        <v>6.1091968054999995E-4</v>
      </c>
      <c r="BQ26" s="17" t="s">
        <v>196</v>
      </c>
      <c r="BR26" s="17">
        <v>29.9390832042107</v>
      </c>
      <c r="BS26" s="17">
        <v>454.60505932232002</v>
      </c>
      <c r="BT26" s="17">
        <v>0.60454394299949898</v>
      </c>
      <c r="BU26" s="17">
        <v>5.1779931424070504</v>
      </c>
      <c r="BV26" s="17">
        <v>0.221774739718579</v>
      </c>
      <c r="BW26" s="17">
        <v>2.4075197174446199</v>
      </c>
      <c r="BX26" s="17">
        <v>42.951543412752599</v>
      </c>
      <c r="BY26" s="17">
        <v>42.951543412752599</v>
      </c>
      <c r="BZ26" s="17">
        <v>39.045813095104698</v>
      </c>
      <c r="CA26" s="17">
        <v>42.420486576353099</v>
      </c>
      <c r="CB26" s="17">
        <v>0.72741138433878605</v>
      </c>
      <c r="CC26" s="17">
        <v>1.0467704010735399</v>
      </c>
      <c r="CD26" s="17">
        <v>44.306771710129397</v>
      </c>
      <c r="CE26" s="17">
        <v>6.1091377682964405E-4</v>
      </c>
      <c r="CF26" s="17">
        <v>1.5679209159542901E-3</v>
      </c>
      <c r="CG26" s="17">
        <v>3.3317674576299199E-3</v>
      </c>
      <c r="CH26" s="17">
        <v>3.1970249152598398E-3</v>
      </c>
      <c r="CI26" s="17">
        <v>1.05324989627897</v>
      </c>
      <c r="CJ26" s="17">
        <v>1.9864778579837601E-2</v>
      </c>
      <c r="CK26" s="17">
        <v>6.2905476056813098E-2</v>
      </c>
      <c r="CL26" s="17">
        <v>5.8090858259729303E-2</v>
      </c>
      <c r="CM26" s="17">
        <v>250.47513499494301</v>
      </c>
      <c r="CN26" s="17">
        <v>18714.222370359901</v>
      </c>
      <c r="CO26" s="17">
        <v>1.7897302167103899</v>
      </c>
      <c r="CP26" s="17">
        <v>2.4704883784454099E-2</v>
      </c>
      <c r="CQ26" s="17">
        <v>9.0990417004354202E-2</v>
      </c>
      <c r="CR26" s="17">
        <v>0.22277004106649101</v>
      </c>
      <c r="CS26" s="17">
        <v>3.8077591723398299</v>
      </c>
      <c r="CT26" s="17">
        <v>3.8299018136969099</v>
      </c>
      <c r="CU26" s="17">
        <v>17.049230544354</v>
      </c>
      <c r="CV26" s="17">
        <v>10.645598412348599</v>
      </c>
      <c r="CW26" s="17">
        <v>1.1295894372201001</v>
      </c>
      <c r="CX26" s="17">
        <v>5.54950818260712</v>
      </c>
      <c r="CY26" s="17">
        <v>5.4752267409527802</v>
      </c>
      <c r="CZ26" s="17">
        <v>59185.1959961541</v>
      </c>
      <c r="DA26" s="17">
        <v>0.90333149381020195</v>
      </c>
      <c r="DB26" s="17">
        <v>4.5987501446782998E-4</v>
      </c>
      <c r="DC26" s="17">
        <v>0.74203924447604397</v>
      </c>
      <c r="DD26" s="17">
        <v>18.502736211467301</v>
      </c>
      <c r="DE26" s="17">
        <v>1.1782227439827599</v>
      </c>
      <c r="DF26" s="17">
        <v>2.7375251464695698E-2</v>
      </c>
      <c r="DG26" s="17">
        <v>4.2130033014214296</v>
      </c>
      <c r="DH26" s="17">
        <v>7.0776609511841504E-2</v>
      </c>
      <c r="DI26" s="17">
        <v>211.24666408116801</v>
      </c>
      <c r="DJ26" s="17">
        <v>195.097594400925</v>
      </c>
      <c r="DK26" s="17">
        <v>38.890658408536297</v>
      </c>
      <c r="DL26" s="17">
        <v>62.683902720262502</v>
      </c>
      <c r="DM26" s="17">
        <v>450.16497995140401</v>
      </c>
      <c r="DN26" s="17">
        <v>1.2340343906600799</v>
      </c>
      <c r="DO26" s="17">
        <v>18.216185078706399</v>
      </c>
      <c r="DP26" s="17">
        <v>72.616026440324404</v>
      </c>
      <c r="DQ26" s="17">
        <v>72.616026440324404</v>
      </c>
      <c r="DR26" s="17">
        <v>2.1502835669039699</v>
      </c>
      <c r="DS26" s="17">
        <v>0</v>
      </c>
      <c r="DT26" s="17">
        <v>191.9795748407</v>
      </c>
      <c r="DU26" s="17">
        <v>0.36138980027297701</v>
      </c>
      <c r="DV26" s="17">
        <v>989.86996899025803</v>
      </c>
      <c r="DW26" s="17">
        <v>0.10172936758846</v>
      </c>
      <c r="DX26" s="17">
        <v>0.20265598084063899</v>
      </c>
      <c r="DY26" s="17">
        <v>0</v>
      </c>
      <c r="DZ26" s="17">
        <v>4.0899419109663602E-3</v>
      </c>
      <c r="EA26" s="17">
        <v>58.052158580551101</v>
      </c>
      <c r="EB26" s="17">
        <v>16.183581874104799</v>
      </c>
      <c r="EC26" s="17">
        <v>3.18701543870614</v>
      </c>
      <c r="ED26" s="17">
        <v>420.33752363829899</v>
      </c>
      <c r="EE26" s="17">
        <v>429.88741380056098</v>
      </c>
      <c r="EF26" s="17">
        <v>1.3241798968948999</v>
      </c>
      <c r="EG26" s="17">
        <v>3.7688117977986799</v>
      </c>
      <c r="EH26" s="17">
        <v>4.0886023094539599E-2</v>
      </c>
      <c r="EI26" s="17">
        <v>1.4530155432226</v>
      </c>
      <c r="EJ26" s="17">
        <v>2.9500648153289601</v>
      </c>
      <c r="EK26" s="17">
        <v>121.476584414687</v>
      </c>
      <c r="EL26" s="17">
        <v>3.06928640319085</v>
      </c>
      <c r="EM26" s="17">
        <v>0.29247807095089301</v>
      </c>
      <c r="EN26" s="17">
        <v>22.721462649629899</v>
      </c>
      <c r="EO26" s="17">
        <v>1279.83062017207</v>
      </c>
      <c r="EP26" s="17">
        <v>0</v>
      </c>
      <c r="EQ26" s="17">
        <v>0.54868646619245398</v>
      </c>
      <c r="ER26" s="17">
        <v>0.78957771524992104</v>
      </c>
      <c r="ES26" s="17">
        <v>13908.9227471585</v>
      </c>
      <c r="ET26" s="17">
        <v>18880.009297251101</v>
      </c>
      <c r="EU26" s="17">
        <v>2097.77854914818</v>
      </c>
      <c r="EV26" s="17">
        <v>20977.7878463993</v>
      </c>
      <c r="EW26" s="17">
        <v>0.62414222522793295</v>
      </c>
      <c r="EX26" s="17">
        <v>520.707290091912</v>
      </c>
      <c r="EY26" s="17">
        <v>17.4683503815839</v>
      </c>
      <c r="EZ26" s="17">
        <v>8.4058596602755498E-2</v>
      </c>
      <c r="FA26" s="17">
        <v>0</v>
      </c>
      <c r="FB26" s="17">
        <v>0</v>
      </c>
      <c r="FC26" s="17">
        <v>0</v>
      </c>
      <c r="FD26" s="5">
        <v>2.3129378307621799E-5</v>
      </c>
      <c r="FE26" s="17">
        <v>7.0246862531892103E-4</v>
      </c>
      <c r="FF26" s="17">
        <v>5.0649218511427698E-4</v>
      </c>
      <c r="FG26" s="17">
        <v>0</v>
      </c>
      <c r="FH26" s="17">
        <v>20.154843269147101</v>
      </c>
      <c r="FI26" s="17">
        <v>93.3853861906356</v>
      </c>
      <c r="FJ26" s="17">
        <v>6028.6194245041697</v>
      </c>
      <c r="FK26" s="17">
        <v>284.74101963293901</v>
      </c>
      <c r="FL26" s="17">
        <v>61.102647160943498</v>
      </c>
      <c r="FM26" s="17">
        <v>92.872992591477995</v>
      </c>
      <c r="FN26" s="17">
        <v>38.064925149536897</v>
      </c>
      <c r="FO26" s="17">
        <v>55.866384295169098</v>
      </c>
      <c r="FP26" s="17">
        <v>5.92067779855311E-3</v>
      </c>
      <c r="FQ26" s="17">
        <v>86.130535795757496</v>
      </c>
      <c r="FR26" s="17">
        <v>6707.9769910842497</v>
      </c>
      <c r="FS26" s="17">
        <v>3659.9107549262399</v>
      </c>
      <c r="FT26" s="17">
        <v>3048.0662361579998</v>
      </c>
      <c r="FU26" s="17">
        <v>24.8849344853034</v>
      </c>
      <c r="FV26" s="17">
        <v>3.0872427952694301</v>
      </c>
      <c r="FW26" s="17">
        <v>1406.71768220132</v>
      </c>
      <c r="FX26" s="17">
        <v>152.08528400768799</v>
      </c>
      <c r="FY26" s="17">
        <v>165.69945601036099</v>
      </c>
      <c r="FZ26" s="17">
        <v>42.392238868918596</v>
      </c>
      <c r="GA26" s="17">
        <v>91.909649368275197</v>
      </c>
      <c r="GB26" s="17">
        <v>417.91101362401201</v>
      </c>
      <c r="GC26" s="17">
        <v>0.17232405943109699</v>
      </c>
      <c r="GD26" s="17">
        <v>211.71332471021799</v>
      </c>
      <c r="GE26" s="17">
        <v>162.48677620320001</v>
      </c>
      <c r="GF26" s="17">
        <v>438.86423497677299</v>
      </c>
      <c r="GG26" s="17">
        <v>41.708351568655601</v>
      </c>
      <c r="GH26" s="17">
        <v>0</v>
      </c>
      <c r="GI26" s="17">
        <v>16616.639554281101</v>
      </c>
      <c r="GJ26" s="17">
        <v>615.45141911567305</v>
      </c>
      <c r="GK26" s="17">
        <v>302.54626541458703</v>
      </c>
      <c r="GL26" s="17">
        <v>14.8742050737337</v>
      </c>
      <c r="GM26" s="17">
        <v>50.655759149883799</v>
      </c>
      <c r="GN26" s="17">
        <v>1653.3491749699399</v>
      </c>
      <c r="GO26" s="17">
        <v>153.60592657411601</v>
      </c>
      <c r="GP26" s="17">
        <v>0.17070243835825699</v>
      </c>
      <c r="GQ26" s="17">
        <v>2.6275851747919101</v>
      </c>
      <c r="GR26" s="17">
        <v>155.99833929129201</v>
      </c>
      <c r="GS26" s="17">
        <v>13331.342547337899</v>
      </c>
      <c r="GT26" s="17">
        <v>314.15610053472898</v>
      </c>
      <c r="GU26" s="17">
        <v>1350.36814393697</v>
      </c>
      <c r="GW26" s="26">
        <f t="shared" si="0"/>
        <v>1.0433249837943692</v>
      </c>
      <c r="GX26" s="25">
        <f t="shared" si="1"/>
        <v>0</v>
      </c>
      <c r="GY26" s="40">
        <f t="shared" si="2"/>
        <v>-5.714258898633761E-5</v>
      </c>
      <c r="GZ26" s="40">
        <f t="shared" si="3"/>
        <v>-3.8787370460466983E-5</v>
      </c>
      <c r="HA26" s="40">
        <f t="shared" si="4"/>
        <v>-1.6277377397468294E-4</v>
      </c>
      <c r="HB26" s="40">
        <f t="shared" si="5"/>
        <v>-5.7199703350045141E-4</v>
      </c>
      <c r="HC26" s="40">
        <f t="shared" si="6"/>
        <v>-1.0838085390310285E-3</v>
      </c>
      <c r="HD26" s="40">
        <f t="shared" si="7"/>
        <v>-9.1962827978869804E-6</v>
      </c>
      <c r="HE26" s="40">
        <f t="shared" si="8"/>
        <v>-2.9813711528257794E-3</v>
      </c>
      <c r="HF26" s="40">
        <f t="shared" si="9"/>
        <v>-1.4793043914379324E-5</v>
      </c>
      <c r="HG26" s="40">
        <f t="shared" si="10"/>
        <v>-4.6625844641403462E-6</v>
      </c>
      <c r="HH26" s="40">
        <f t="shared" si="11"/>
        <v>6.8013803655224639E-7</v>
      </c>
      <c r="HI26" s="40">
        <f t="shared" si="12"/>
        <v>-6.5292099177141694E-6</v>
      </c>
      <c r="HJ26" s="40">
        <f t="shared" si="13"/>
        <v>1.2148782863825637E-6</v>
      </c>
      <c r="HK26" s="40">
        <f t="shared" si="14"/>
        <v>-7.4361570056524407E-5</v>
      </c>
      <c r="HL26" s="40">
        <f t="shared" si="15"/>
        <v>1.1069451167431043E-7</v>
      </c>
      <c r="HM26" s="40">
        <f t="shared" si="16"/>
        <v>-1.1266498415775896E-5</v>
      </c>
      <c r="HN26" s="40">
        <f t="shared" si="17"/>
        <v>-6.026368681047371E-5</v>
      </c>
      <c r="HO26" s="40">
        <f t="shared" si="18"/>
        <v>9.1962641098634634E-6</v>
      </c>
      <c r="HP26" s="40">
        <f t="shared" si="19"/>
        <v>-3.0916876585549204E-5</v>
      </c>
      <c r="HQ26" s="40">
        <f t="shared" si="20"/>
        <v>-2.8964326267321675E-4</v>
      </c>
      <c r="HR26" s="40">
        <f t="shared" si="21"/>
        <v>-2.3572096455865614E-5</v>
      </c>
      <c r="HS26" s="40">
        <f t="shared" si="22"/>
        <v>-6.309924998077776E-6</v>
      </c>
      <c r="HT26" s="40">
        <f t="shared" si="23"/>
        <v>-3.7861813431937961E-6</v>
      </c>
      <c r="HU26" s="40">
        <f t="shared" si="24"/>
        <v>-2.7170767863050763E-4</v>
      </c>
      <c r="HV26" s="40">
        <f t="shared" si="25"/>
        <v>-3.0224606333980241E-5</v>
      </c>
      <c r="HW26" s="40">
        <f t="shared" si="26"/>
        <v>-4.1103547027287946E-6</v>
      </c>
      <c r="HX26" s="40">
        <f t="shared" si="27"/>
        <v>-1.2425937386287775E-3</v>
      </c>
      <c r="HY26" s="40">
        <f t="shared" si="28"/>
        <v>-7.3529287097691629E-5</v>
      </c>
      <c r="HZ26" s="40">
        <f t="shared" si="29"/>
        <v>-8.6823654236590202E-3</v>
      </c>
      <c r="IA26" s="40">
        <f t="shared" si="30"/>
        <v>-5.5829045476313106E-6</v>
      </c>
      <c r="IB26" s="40">
        <f t="shared" si="31"/>
        <v>-1.4202697711409468E-5</v>
      </c>
      <c r="IC26" s="40">
        <f t="shared" si="32"/>
        <v>-1.0090518133474076E-6</v>
      </c>
      <c r="ID26" s="40">
        <f t="shared" si="33"/>
        <v>2.5023713821722974E-5</v>
      </c>
      <c r="IE26" s="40">
        <f t="shared" si="34"/>
        <v>-9.8592378316001133E-5</v>
      </c>
      <c r="IF26" s="40">
        <f t="shared" si="35"/>
        <v>-1.5604856169786781E-3</v>
      </c>
      <c r="IG26" s="40">
        <f t="shared" si="36"/>
        <v>9.8790237200160863E-2</v>
      </c>
      <c r="IH26" s="40">
        <f t="shared" si="37"/>
        <v>2.0630551700970719E-2</v>
      </c>
      <c r="II26" s="40">
        <f t="shared" si="38"/>
        <v>-1.4217401523189502E-5</v>
      </c>
      <c r="IJ26" s="40">
        <f t="shared" si="39"/>
        <v>-6.7972936037593632E-6</v>
      </c>
      <c r="IK26" s="40">
        <f t="shared" si="40"/>
        <v>-8.1351710673482956E-4</v>
      </c>
      <c r="IL26" s="40">
        <f t="shared" si="41"/>
        <v>0</v>
      </c>
      <c r="IM26" s="40">
        <f t="shared" si="42"/>
        <v>-1.5006249043695885E-5</v>
      </c>
      <c r="IN26" s="40">
        <f t="shared" si="43"/>
        <v>-8.8755222331324431E-4</v>
      </c>
      <c r="IO26" s="40">
        <f t="shared" si="44"/>
        <v>-1.0213894303717871E-2</v>
      </c>
      <c r="IP26" s="40">
        <f t="shared" si="45"/>
        <v>8.5018338796070806E-6</v>
      </c>
      <c r="IQ26" s="40">
        <f t="shared" si="46"/>
        <v>-7.9056041075547531E-6</v>
      </c>
      <c r="IR26" s="40">
        <f t="shared" si="47"/>
        <v>-1.3522830392682617E-2</v>
      </c>
      <c r="IS26" s="40">
        <f t="shared" si="48"/>
        <v>5.4468908086861397E-5</v>
      </c>
      <c r="IT26" s="40">
        <f t="shared" si="49"/>
        <v>0</v>
      </c>
      <c r="IU26" s="40">
        <f t="shared" si="50"/>
        <v>0</v>
      </c>
      <c r="IV26" s="40">
        <f t="shared" si="51"/>
        <v>0</v>
      </c>
      <c r="IW26" s="40">
        <f t="shared" si="52"/>
        <v>4.1909827078801498E-5</v>
      </c>
      <c r="IX26" s="40">
        <f t="shared" si="53"/>
        <v>-2.0930918175881295E-5</v>
      </c>
      <c r="IY26" s="40">
        <f t="shared" si="54"/>
        <v>-1.6610554360917578E-5</v>
      </c>
      <c r="IZ26" s="40">
        <f t="shared" si="55"/>
        <v>0</v>
      </c>
      <c r="JA26" s="40">
        <f t="shared" si="56"/>
        <v>-3.1233027073928003E-5</v>
      </c>
      <c r="JB26" s="40">
        <f t="shared" si="57"/>
        <v>-5.9688215587743799E-4</v>
      </c>
      <c r="JC26" s="40">
        <f t="shared" si="58"/>
        <v>-1.173628321494947E-6</v>
      </c>
      <c r="JD26" s="40">
        <f t="shared" si="59"/>
        <v>-3.9317181509015076E-5</v>
      </c>
      <c r="JE26" s="40">
        <f t="shared" si="60"/>
        <v>-4.7041305768858681E-6</v>
      </c>
      <c r="JF26" s="40">
        <f t="shared" si="61"/>
        <v>-6.3222968286051755E-7</v>
      </c>
      <c r="JG26" s="40">
        <f t="shared" si="62"/>
        <v>-5.7861278367650102E-7</v>
      </c>
      <c r="JH26" s="40">
        <f t="shared" si="63"/>
        <v>-1.358294554866399E-2</v>
      </c>
      <c r="JI26" s="40">
        <f t="shared" si="64"/>
        <v>-2.4157948992543153E-7</v>
      </c>
      <c r="JJ26" s="40">
        <f t="shared" si="65"/>
        <v>-1.4875613335661299E-3</v>
      </c>
      <c r="JK26" s="40">
        <f t="shared" si="66"/>
        <v>-7.7061550964982432E-6</v>
      </c>
      <c r="JL26" s="40">
        <f t="shared" si="67"/>
        <v>-9.6636604513755288E-6</v>
      </c>
    </row>
    <row r="27" spans="1:272" x14ac:dyDescent="0.25">
      <c r="A27" s="17" t="s">
        <v>197</v>
      </c>
      <c r="B27" s="15">
        <v>6498.3807797999898</v>
      </c>
      <c r="C27" s="15">
        <v>126.753672739499</v>
      </c>
      <c r="D27" s="15">
        <v>6431.4006406999997</v>
      </c>
      <c r="E27" s="15">
        <v>7069.1751131700103</v>
      </c>
      <c r="F27" s="15">
        <v>2192.7507037099899</v>
      </c>
      <c r="G27" s="15">
        <v>2735.4221345174001</v>
      </c>
      <c r="H27" s="15">
        <v>3900.83684851</v>
      </c>
      <c r="I27" s="17">
        <v>11.34184788328</v>
      </c>
      <c r="J27" s="17">
        <v>27.687204546529902</v>
      </c>
      <c r="K27" s="17">
        <v>0.49762339500000002</v>
      </c>
      <c r="L27" s="17">
        <v>0.25237673444999997</v>
      </c>
      <c r="M27" s="17">
        <v>37.630633956520001</v>
      </c>
      <c r="N27" s="17">
        <v>5.0234386799999997E-3</v>
      </c>
      <c r="O27" s="17">
        <v>2.87010846</v>
      </c>
      <c r="P27" s="17">
        <v>1.2104893699999999E-2</v>
      </c>
      <c r="Q27" s="17">
        <v>0.28690453490000001</v>
      </c>
      <c r="R27" s="17">
        <v>1.1338572221500001</v>
      </c>
      <c r="T27" s="17">
        <v>7.1006450850799999E-2</v>
      </c>
      <c r="U27" s="17">
        <v>0.2444216485</v>
      </c>
      <c r="V27" s="17">
        <v>0.73966770999999998</v>
      </c>
      <c r="W27" s="17">
        <v>4.5736864000000002E-2</v>
      </c>
      <c r="Y27" s="17">
        <v>1.8783622249999999E-3</v>
      </c>
      <c r="AA27" s="17">
        <v>87.9061596977199</v>
      </c>
      <c r="AB27" s="17">
        <v>26.5995249999999</v>
      </c>
      <c r="AD27" s="17">
        <v>4.3165078455599998E-2</v>
      </c>
      <c r="AF27" s="17">
        <v>0.56813811561999905</v>
      </c>
      <c r="AH27" s="17">
        <v>2.1353615529100001</v>
      </c>
      <c r="AI27" s="17">
        <v>60.412643291000002</v>
      </c>
      <c r="AJ27" s="17">
        <v>58.369272899999899</v>
      </c>
      <c r="AK27" s="17">
        <v>2.6865417946300001</v>
      </c>
      <c r="AL27" s="17">
        <v>0.60265080135000004</v>
      </c>
      <c r="AM27" s="17">
        <v>1.5525675699999899</v>
      </c>
      <c r="AN27" s="17">
        <v>0.239860077</v>
      </c>
      <c r="AQ27" s="17">
        <v>30.9617187827</v>
      </c>
      <c r="AS27" s="17">
        <v>0.27604130999999998</v>
      </c>
      <c r="AT27" s="17">
        <v>0.80000881499999899</v>
      </c>
      <c r="AU27" s="17">
        <v>33.410680896999999</v>
      </c>
      <c r="AV27" s="17">
        <v>0.99547299567999903</v>
      </c>
      <c r="AZ27" s="5">
        <v>4.4550461999999903E-6</v>
      </c>
      <c r="BA27" s="17">
        <v>2.0259937699999999E-4</v>
      </c>
      <c r="BB27" s="17">
        <v>4.1299863899999997E-4</v>
      </c>
      <c r="BD27" s="17">
        <v>0.130146194030479</v>
      </c>
      <c r="BE27" s="17">
        <v>9.9199999999999997E-2</v>
      </c>
      <c r="BG27" s="17">
        <v>0.49060973749999998</v>
      </c>
      <c r="BI27" s="17">
        <v>4.5718519999999998</v>
      </c>
      <c r="BJ27" s="17">
        <v>4.4346979999999903</v>
      </c>
      <c r="BK27" s="17">
        <v>4.4762002419999902</v>
      </c>
      <c r="BL27" s="17">
        <v>43.229722165299897</v>
      </c>
      <c r="BM27" s="17">
        <v>0.236690135</v>
      </c>
      <c r="BN27" s="17">
        <v>31.963854999999899</v>
      </c>
      <c r="BO27" s="17">
        <v>6.1446378000000002E-5</v>
      </c>
      <c r="BQ27" s="17" t="s">
        <v>197</v>
      </c>
      <c r="BR27" s="17">
        <v>0.69150479986240898</v>
      </c>
      <c r="BS27" s="17">
        <v>9.3955549783869508</v>
      </c>
      <c r="BT27" s="17">
        <v>9.9199607742632506E-2</v>
      </c>
      <c r="BU27" s="17">
        <v>27.687332840404402</v>
      </c>
      <c r="BV27" s="17">
        <v>0</v>
      </c>
      <c r="BW27" s="17">
        <v>0.49763209895445698</v>
      </c>
      <c r="BX27" s="17">
        <v>11.341903593427</v>
      </c>
      <c r="BY27" s="17">
        <v>11.341903593427</v>
      </c>
      <c r="BZ27" s="17">
        <v>2.1604295440814099</v>
      </c>
      <c r="CA27" s="17">
        <v>95.460025663091599</v>
      </c>
      <c r="CB27" s="17">
        <v>0.103316460902572</v>
      </c>
      <c r="CC27" s="17">
        <v>0.14867651273819499</v>
      </c>
      <c r="CD27" s="17">
        <v>37.630526901534999</v>
      </c>
      <c r="CE27" s="5">
        <v>6.1446129420680398E-5</v>
      </c>
      <c r="CF27" s="17">
        <v>1.60340654001112E-3</v>
      </c>
      <c r="CG27" s="17">
        <v>3.4072552786917798E-3</v>
      </c>
      <c r="CH27" s="17">
        <v>1.8781326201160601E-3</v>
      </c>
      <c r="CI27" s="17">
        <v>2.8700499113070301</v>
      </c>
      <c r="CJ27" s="17">
        <v>2.9046767447654001E-3</v>
      </c>
      <c r="CK27" s="17">
        <v>9.1981553630185401E-3</v>
      </c>
      <c r="CL27" s="17">
        <v>0.28690275858104602</v>
      </c>
      <c r="CM27" s="17">
        <v>0.49061162791492402</v>
      </c>
      <c r="CN27" s="17">
        <v>9635.9577744076705</v>
      </c>
      <c r="CO27" s="17">
        <v>1.13383401121473</v>
      </c>
      <c r="CP27" s="17">
        <v>0</v>
      </c>
      <c r="CQ27" s="17">
        <v>2.05581388646362E-2</v>
      </c>
      <c r="CR27" s="17">
        <v>5.0332209024102098E-2</v>
      </c>
      <c r="CS27" s="17">
        <v>0</v>
      </c>
      <c r="CT27" s="17">
        <v>0.24442234626551401</v>
      </c>
      <c r="CU27" s="17">
        <v>60.274873520412001</v>
      </c>
      <c r="CV27" s="17">
        <v>0.73966813208358195</v>
      </c>
      <c r="CW27" s="17">
        <v>0.27604260363101202</v>
      </c>
      <c r="CX27" s="17">
        <v>1.5525462193808299</v>
      </c>
      <c r="CY27" s="17">
        <v>0.80000550811025295</v>
      </c>
      <c r="CZ27" s="17">
        <v>6498.1235666861003</v>
      </c>
      <c r="DA27" s="17">
        <v>4.5735318429471497E-2</v>
      </c>
      <c r="DB27" s="17">
        <v>0</v>
      </c>
      <c r="DC27" s="17">
        <v>0.13715286848878699</v>
      </c>
      <c r="DD27" s="17">
        <v>3.42005263535001</v>
      </c>
      <c r="DE27" s="17">
        <v>0.21778492259021001</v>
      </c>
      <c r="DF27" s="17">
        <v>5.0599927247474401E-3</v>
      </c>
      <c r="DG27" s="17">
        <v>0.77873184631579795</v>
      </c>
      <c r="DH27" s="17">
        <v>1.3082440737004999E-2</v>
      </c>
      <c r="DI27" s="17">
        <v>116.686767153311</v>
      </c>
      <c r="DJ27" s="17">
        <v>288.44276653745698</v>
      </c>
      <c r="DK27" s="17">
        <v>8.5427697289468103</v>
      </c>
      <c r="DL27" s="17">
        <v>4.4759215608839504</v>
      </c>
      <c r="DM27" s="17">
        <v>50.124800120497099</v>
      </c>
      <c r="DN27" s="17">
        <v>0</v>
      </c>
      <c r="DO27" s="17">
        <v>0.431263840678831</v>
      </c>
      <c r="DP27" s="17">
        <v>87.905950840962504</v>
      </c>
      <c r="DQ27" s="17">
        <v>87.905950840962504</v>
      </c>
      <c r="DR27" s="17">
        <v>6.2870843059107395E-2</v>
      </c>
      <c r="DS27" s="17">
        <v>0</v>
      </c>
      <c r="DT27" s="17">
        <v>26.562503476655699</v>
      </c>
      <c r="DU27" s="17">
        <v>0</v>
      </c>
      <c r="DV27" s="17">
        <v>43.226418893278698</v>
      </c>
      <c r="DW27" s="17">
        <v>1.9232248478831301E-2</v>
      </c>
      <c r="DX27" s="17">
        <v>1.9192357148426199E-2</v>
      </c>
      <c r="DY27" s="17">
        <v>0</v>
      </c>
      <c r="DZ27" s="17">
        <v>0</v>
      </c>
      <c r="EA27" s="17">
        <v>25.7170370353235</v>
      </c>
      <c r="EB27" s="17">
        <v>1.62462841159316</v>
      </c>
      <c r="EC27" s="17">
        <v>9.0128961376368302E-3</v>
      </c>
      <c r="ED27" s="17">
        <v>45.637540068337003</v>
      </c>
      <c r="EE27" s="17">
        <v>4.9296358289417004</v>
      </c>
      <c r="EF27" s="17">
        <v>0.14762129979574201</v>
      </c>
      <c r="EG27" s="17">
        <v>0.42015842220120297</v>
      </c>
      <c r="EH27" s="17">
        <v>0</v>
      </c>
      <c r="EI27" s="17">
        <v>0.70281026110131795</v>
      </c>
      <c r="EJ27" s="17">
        <v>1.42691226048942</v>
      </c>
      <c r="EK27" s="17">
        <v>58.689868587167602</v>
      </c>
      <c r="EL27" s="17">
        <v>0.23668929870698899</v>
      </c>
      <c r="EM27" s="17">
        <v>2.1065652088492499E-3</v>
      </c>
      <c r="EN27" s="17">
        <v>2.7469263229184402</v>
      </c>
      <c r="EO27" s="17">
        <v>126.753471822946</v>
      </c>
      <c r="EP27" s="17">
        <v>0</v>
      </c>
      <c r="EQ27" s="17">
        <v>0.24685413015426799</v>
      </c>
      <c r="ER27" s="17">
        <v>0.35522848339423602</v>
      </c>
      <c r="ES27" s="17">
        <v>3992.0532881481699</v>
      </c>
      <c r="ET27" s="17">
        <v>5788.1926784399002</v>
      </c>
      <c r="EU27" s="17">
        <v>643.13227352435194</v>
      </c>
      <c r="EV27" s="17">
        <v>6431.3249519642504</v>
      </c>
      <c r="EW27" s="17">
        <v>1.8281994595690802E-2</v>
      </c>
      <c r="EX27" s="17">
        <v>147.82004774989801</v>
      </c>
      <c r="EY27" s="17">
        <v>0.41512617137511698</v>
      </c>
      <c r="EZ27" s="17">
        <v>0.99547312224879503</v>
      </c>
      <c r="FA27" s="17">
        <v>0</v>
      </c>
      <c r="FB27" s="17">
        <v>0</v>
      </c>
      <c r="FC27" s="17">
        <v>0</v>
      </c>
      <c r="FD27" s="5">
        <v>4.4548407215727797E-6</v>
      </c>
      <c r="FE27" s="17">
        <v>2.0260738537308199E-4</v>
      </c>
      <c r="FF27" s="17">
        <v>4.1301532637589899E-4</v>
      </c>
      <c r="FG27" s="17">
        <v>0</v>
      </c>
      <c r="FH27" s="17">
        <v>0.130146137757676</v>
      </c>
      <c r="FI27" s="17">
        <v>58.976142264488502</v>
      </c>
      <c r="FJ27" s="17">
        <v>2045.7571812024801</v>
      </c>
      <c r="FK27" s="17">
        <v>58.932795658493099</v>
      </c>
      <c r="FL27" s="17">
        <v>15.100700143168099</v>
      </c>
      <c r="FM27" s="17">
        <v>70.933434233480398</v>
      </c>
      <c r="FN27" s="17">
        <v>38.094152641346497</v>
      </c>
      <c r="FO27" s="17">
        <v>28.887369155497499</v>
      </c>
      <c r="FP27" s="17">
        <v>4.73997920191293E-3</v>
      </c>
      <c r="FQ27" s="17">
        <v>34.211618704707298</v>
      </c>
      <c r="FR27" s="17">
        <v>7064.5536461020602</v>
      </c>
      <c r="FS27" s="17">
        <v>2191.6678475229501</v>
      </c>
      <c r="FT27" s="17">
        <v>4872.8857985791101</v>
      </c>
      <c r="FU27" s="17">
        <v>5.8608904667680797</v>
      </c>
      <c r="FV27" s="17">
        <v>1.2816668600285399</v>
      </c>
      <c r="FW27" s="17">
        <v>980.43065379387804</v>
      </c>
      <c r="FX27" s="17">
        <v>13.560630346925899</v>
      </c>
      <c r="FY27" s="17">
        <v>145.30210217276499</v>
      </c>
      <c r="FZ27" s="17">
        <v>15.929258120008599</v>
      </c>
      <c r="GA27" s="17">
        <v>14.6271191349063</v>
      </c>
      <c r="GB27" s="17">
        <v>364.92813382882201</v>
      </c>
      <c r="GC27" s="17">
        <v>0.239668728666146</v>
      </c>
      <c r="GD27" s="17">
        <v>322.743287442726</v>
      </c>
      <c r="GE27" s="17">
        <v>183.53423026483</v>
      </c>
      <c r="GF27" s="17">
        <v>154.959291009661</v>
      </c>
      <c r="GG27" s="17">
        <v>6.1176587231795896</v>
      </c>
      <c r="GH27" s="17">
        <v>0</v>
      </c>
      <c r="GI27" s="17">
        <v>2735.4103649173999</v>
      </c>
      <c r="GJ27" s="17">
        <v>277.36766587614397</v>
      </c>
      <c r="GK27" s="17">
        <v>31.963889294603401</v>
      </c>
      <c r="GL27" s="17">
        <v>3.2506749389815801</v>
      </c>
      <c r="GM27" s="17">
        <v>125.610184846452</v>
      </c>
      <c r="GN27" s="17">
        <v>289.888402690254</v>
      </c>
      <c r="GO27" s="17">
        <v>30.961629404477701</v>
      </c>
      <c r="GP27" s="17">
        <v>0</v>
      </c>
      <c r="GQ27" s="17">
        <v>0</v>
      </c>
      <c r="GR27" s="17">
        <v>17.814888691409799</v>
      </c>
      <c r="GS27" s="17">
        <v>3900.77951901508</v>
      </c>
      <c r="GT27" s="17">
        <v>33.410872227565598</v>
      </c>
      <c r="GU27" s="17">
        <v>62.301321134542903</v>
      </c>
      <c r="GW27" s="26">
        <f t="shared" si="0"/>
        <v>1.0233988536619818</v>
      </c>
      <c r="GX27" s="25">
        <f t="shared" si="1"/>
        <v>0</v>
      </c>
      <c r="GY27" s="40">
        <f t="shared" si="2"/>
        <v>-3.9581108372266977E-5</v>
      </c>
      <c r="GZ27" s="40">
        <f t="shared" si="3"/>
        <v>-1.5850945274878423E-6</v>
      </c>
      <c r="HA27" s="40">
        <f t="shared" si="4"/>
        <v>-1.1768623971316369E-5</v>
      </c>
      <c r="HB27" s="40">
        <f t="shared" si="5"/>
        <v>-6.5374912828799841E-4</v>
      </c>
      <c r="HC27" s="40">
        <f t="shared" si="6"/>
        <v>-4.9383460929130259E-4</v>
      </c>
      <c r="HD27" s="40">
        <f t="shared" si="7"/>
        <v>-4.3026631435383396E-6</v>
      </c>
      <c r="HE27" s="40">
        <f t="shared" si="8"/>
        <v>-1.4696716921611034E-5</v>
      </c>
      <c r="HF27" s="40">
        <f t="shared" si="9"/>
        <v>4.911910966693629E-6</v>
      </c>
      <c r="HG27" s="40">
        <f t="shared" si="10"/>
        <v>4.6336882542392073E-6</v>
      </c>
      <c r="HH27" s="40">
        <f t="shared" si="11"/>
        <v>1.7491047535971872E-5</v>
      </c>
      <c r="HI27" s="40">
        <f t="shared" si="12"/>
        <v>-1.520587109858966E-3</v>
      </c>
      <c r="HJ27" s="40">
        <f t="shared" si="13"/>
        <v>-2.8448892230992931E-6</v>
      </c>
      <c r="HK27" s="40">
        <f t="shared" si="14"/>
        <v>-2.543449240849407E-3</v>
      </c>
      <c r="HL27" s="40">
        <f t="shared" si="15"/>
        <v>-2.0399470537723086E-5</v>
      </c>
      <c r="HM27" s="40">
        <f t="shared" si="16"/>
        <v>-1.7031064189011104E-4</v>
      </c>
      <c r="HN27" s="40">
        <f t="shared" si="17"/>
        <v>-6.1913240744080854E-6</v>
      </c>
      <c r="HO27" s="40">
        <f t="shared" si="18"/>
        <v>-2.0470774288504913E-5</v>
      </c>
      <c r="HP27" s="40">
        <f t="shared" si="19"/>
        <v>0</v>
      </c>
      <c r="HQ27" s="40">
        <f t="shared" si="20"/>
        <v>-1.6351044260141743E-3</v>
      </c>
      <c r="HR27" s="40">
        <f t="shared" si="21"/>
        <v>2.854761508603615E-6</v>
      </c>
      <c r="HS27" s="40">
        <f t="shared" si="22"/>
        <v>5.7063945913577491E-7</v>
      </c>
      <c r="HT27" s="40">
        <f t="shared" si="23"/>
        <v>-3.3792665113747489E-5</v>
      </c>
      <c r="HU27" s="40">
        <f t="shared" si="24"/>
        <v>0</v>
      </c>
      <c r="HV27" s="40">
        <f t="shared" si="25"/>
        <v>-1.2223674480029502E-4</v>
      </c>
      <c r="HW27" s="40">
        <f t="shared" si="26"/>
        <v>0</v>
      </c>
      <c r="HX27" s="40">
        <f t="shared" si="27"/>
        <v>-2.3759058308830278E-6</v>
      </c>
      <c r="HY27" s="40">
        <f t="shared" si="28"/>
        <v>-1.3918114456630784E-3</v>
      </c>
      <c r="HZ27" s="40">
        <f t="shared" si="29"/>
        <v>0</v>
      </c>
      <c r="IA27" s="40">
        <f t="shared" si="30"/>
        <v>-1.1435782054233345E-5</v>
      </c>
      <c r="IB27" s="40">
        <f t="shared" si="31"/>
        <v>0</v>
      </c>
      <c r="IC27" s="40">
        <f t="shared" si="32"/>
        <v>-6.3082129714710678E-4</v>
      </c>
      <c r="ID27" s="40">
        <f t="shared" si="33"/>
        <v>0</v>
      </c>
      <c r="IE27" s="40">
        <f t="shared" si="34"/>
        <v>-2.6407852626069619E-3</v>
      </c>
      <c r="IF27" s="40">
        <f t="shared" si="35"/>
        <v>-2.2804791030973694E-3</v>
      </c>
      <c r="IG27" s="40">
        <f t="shared" si="36"/>
        <v>5.4925420728978054E-3</v>
      </c>
      <c r="IH27" s="40">
        <f t="shared" si="37"/>
        <v>2.2476675557082285E-2</v>
      </c>
      <c r="II27" s="40">
        <f t="shared" si="38"/>
        <v>-9.4281431340211387E-4</v>
      </c>
      <c r="IJ27" s="40">
        <f t="shared" si="39"/>
        <v>-1.3751813172277418E-5</v>
      </c>
      <c r="IK27" s="40">
        <f t="shared" si="40"/>
        <v>-7.9774982251009546E-4</v>
      </c>
      <c r="IL27" s="40">
        <f t="shared" si="41"/>
        <v>0</v>
      </c>
      <c r="IM27" s="40">
        <f t="shared" si="42"/>
        <v>0</v>
      </c>
      <c r="IN27" s="40">
        <f t="shared" si="43"/>
        <v>-2.8867332245379024E-6</v>
      </c>
      <c r="IO27" s="40">
        <f t="shared" si="44"/>
        <v>0</v>
      </c>
      <c r="IP27" s="40">
        <f t="shared" si="45"/>
        <v>4.6863674572248793E-6</v>
      </c>
      <c r="IQ27" s="40">
        <f t="shared" si="46"/>
        <v>-4.133566635806792E-6</v>
      </c>
      <c r="IR27" s="40">
        <f t="shared" si="47"/>
        <v>5.7266287445260062E-6</v>
      </c>
      <c r="IS27" s="40">
        <f t="shared" si="48"/>
        <v>1.2714437915317237E-7</v>
      </c>
      <c r="IT27" s="40">
        <f t="shared" si="49"/>
        <v>0</v>
      </c>
      <c r="IU27" s="40">
        <f t="shared" si="50"/>
        <v>0</v>
      </c>
      <c r="IV27" s="40">
        <f t="shared" si="51"/>
        <v>0</v>
      </c>
      <c r="IW27" s="40">
        <f t="shared" si="52"/>
        <v>-4.6122625442263128E-5</v>
      </c>
      <c r="IX27" s="40">
        <f t="shared" si="53"/>
        <v>3.9528122941875232E-5</v>
      </c>
      <c r="IY27" s="40">
        <f t="shared" si="54"/>
        <v>4.0405401672569233E-5</v>
      </c>
      <c r="IZ27" s="40">
        <f t="shared" si="55"/>
        <v>0</v>
      </c>
      <c r="JA27" s="40">
        <f t="shared" si="56"/>
        <v>-4.3238147238874509E-7</v>
      </c>
      <c r="JB27" s="40">
        <f t="shared" si="57"/>
        <v>-3.9542073335712445E-6</v>
      </c>
      <c r="JC27" s="40">
        <f t="shared" si="58"/>
        <v>0</v>
      </c>
      <c r="JD27" s="40">
        <f t="shared" si="59"/>
        <v>3.8531948706867227E-6</v>
      </c>
      <c r="JE27" s="40">
        <f t="shared" si="60"/>
        <v>0</v>
      </c>
      <c r="JF27" s="40">
        <f t="shared" si="61"/>
        <v>2.7792252588276926E-6</v>
      </c>
      <c r="JG27" s="40">
        <f t="shared" si="62"/>
        <v>3.1203292265940686E-6</v>
      </c>
      <c r="JH27" s="40">
        <f t="shared" si="63"/>
        <v>-6.2258411369745938E-5</v>
      </c>
      <c r="JI27" s="40">
        <f t="shared" si="64"/>
        <v>-7.6412057624804342E-5</v>
      </c>
      <c r="JJ27" s="40">
        <f t="shared" si="65"/>
        <v>-3.5332820736631224E-6</v>
      </c>
      <c r="JK27" s="40">
        <f t="shared" si="66"/>
        <v>1.0729182541312834E-6</v>
      </c>
      <c r="JL27" s="40">
        <f t="shared" si="67"/>
        <v>-4.0454674090619345E-6</v>
      </c>
    </row>
    <row r="28" spans="1:272" x14ac:dyDescent="0.25">
      <c r="A28" s="17" t="s">
        <v>198</v>
      </c>
      <c r="B28" s="15">
        <v>7869.72333957099</v>
      </c>
      <c r="C28" s="15">
        <v>751.03614495014904</v>
      </c>
      <c r="D28" s="15">
        <v>8272.8744906710108</v>
      </c>
      <c r="E28" s="15">
        <v>6139.9005274440797</v>
      </c>
      <c r="F28" s="15">
        <v>2782.5882196284301</v>
      </c>
      <c r="G28" s="15">
        <v>2544.9246985577502</v>
      </c>
      <c r="H28" s="15">
        <v>8099.4617466319596</v>
      </c>
      <c r="I28" s="17">
        <v>135.72463474641199</v>
      </c>
      <c r="J28" s="17">
        <v>32.476686389700497</v>
      </c>
      <c r="K28" s="17">
        <v>1.3235347258500001</v>
      </c>
      <c r="L28" s="17">
        <v>0.29617939842587898</v>
      </c>
      <c r="M28" s="17">
        <v>12.9074300216426</v>
      </c>
      <c r="N28" s="17">
        <v>3.5880892444616001E-2</v>
      </c>
      <c r="O28" s="17">
        <v>0.283118909098168</v>
      </c>
      <c r="P28" s="17">
        <v>0.155946204130959</v>
      </c>
      <c r="Q28" s="17">
        <v>0.15185326714167899</v>
      </c>
      <c r="R28" s="17">
        <v>0.85014789029965998</v>
      </c>
      <c r="S28" s="17">
        <v>2.7993182463433799</v>
      </c>
      <c r="T28" s="17">
        <v>0.34795520664103802</v>
      </c>
      <c r="U28" s="17">
        <v>0.63026767459999999</v>
      </c>
      <c r="V28" s="17">
        <v>11.8559037516</v>
      </c>
      <c r="W28" s="17">
        <v>0.19381830309999901</v>
      </c>
      <c r="X28" s="17">
        <v>4.9620049379100004E-3</v>
      </c>
      <c r="Y28" s="17">
        <v>5.4660693766599997E-3</v>
      </c>
      <c r="Z28" s="17">
        <v>1.23067841359999</v>
      </c>
      <c r="AA28" s="17">
        <v>81.583072931416694</v>
      </c>
      <c r="AB28" s="17">
        <v>46.896686260999999</v>
      </c>
      <c r="AC28" s="17">
        <v>6.3058210000000003E-2</v>
      </c>
      <c r="AD28" s="17">
        <v>0.11431965961600001</v>
      </c>
      <c r="AE28" s="17">
        <v>5.1361441899999997E-3</v>
      </c>
      <c r="AF28" s="17">
        <v>2.1172670273819199</v>
      </c>
      <c r="AG28" s="17">
        <v>0.20238661500999999</v>
      </c>
      <c r="AH28" s="17">
        <v>8.3644511577677498</v>
      </c>
      <c r="AI28" s="17">
        <v>7.23603871791929</v>
      </c>
      <c r="AJ28" s="17">
        <v>74.703411174414896</v>
      </c>
      <c r="AK28" s="17">
        <v>2.0494936599058202</v>
      </c>
      <c r="AL28" s="17">
        <v>2.1073337269213099</v>
      </c>
      <c r="AM28" s="17">
        <v>3.5018040134000001</v>
      </c>
      <c r="AN28" s="17">
        <v>9.1254796439999994E-2</v>
      </c>
      <c r="AO28" s="17">
        <v>1.48929E-6</v>
      </c>
      <c r="AP28" s="17">
        <v>3.5947645900000001E-3</v>
      </c>
      <c r="AQ28" s="17">
        <v>64.799493494924107</v>
      </c>
      <c r="AR28" s="17">
        <v>8.9760422000000006E-2</v>
      </c>
      <c r="AS28" s="17">
        <v>0.78533947751640898</v>
      </c>
      <c r="AT28" s="17">
        <v>1.6133057323279301</v>
      </c>
      <c r="AU28" s="17">
        <v>40.234381449554199</v>
      </c>
      <c r="AV28" s="17">
        <v>7.7956157438730606E-2</v>
      </c>
      <c r="AW28" s="5">
        <v>3.5403552000000001E-6</v>
      </c>
      <c r="AX28" s="17">
        <v>9.1990185369999995E-5</v>
      </c>
      <c r="AZ28" s="17">
        <v>3.1608917530000002E-5</v>
      </c>
      <c r="BA28" s="17">
        <v>4.8590227598695901E-4</v>
      </c>
      <c r="BB28" s="17">
        <v>4.9853618168632999E-4</v>
      </c>
      <c r="BD28" s="17">
        <v>0.52091519894833904</v>
      </c>
      <c r="BE28" s="17">
        <v>0.307055511</v>
      </c>
      <c r="BF28" s="17">
        <v>1.6679659999999999E-2</v>
      </c>
      <c r="BG28" s="17">
        <v>1.5715422074999901</v>
      </c>
      <c r="BH28" s="17">
        <v>6.3626009999999896E-5</v>
      </c>
      <c r="BI28" s="17">
        <v>25.784862</v>
      </c>
      <c r="BJ28" s="17">
        <v>22.197219</v>
      </c>
      <c r="BK28" s="17">
        <v>12.1111849562455</v>
      </c>
      <c r="BL28" s="17">
        <v>1317.22585736765</v>
      </c>
      <c r="BM28" s="17">
        <v>1.92526616786</v>
      </c>
      <c r="BN28" s="17">
        <v>45.485940463424498</v>
      </c>
      <c r="BO28" s="17">
        <v>2.15503702709999E-4</v>
      </c>
      <c r="BQ28" s="17" t="s">
        <v>198</v>
      </c>
      <c r="BR28" s="17">
        <v>31.8293660679693</v>
      </c>
      <c r="BS28" s="17">
        <v>232.052746141196</v>
      </c>
      <c r="BT28" s="17">
        <v>0.307056000044093</v>
      </c>
      <c r="BU28" s="17">
        <v>32.473814745702803</v>
      </c>
      <c r="BV28" s="17">
        <v>1.6680766387142699E-2</v>
      </c>
      <c r="BW28" s="17">
        <v>1.3234986563931199</v>
      </c>
      <c r="BX28" s="17">
        <v>135.71962874338499</v>
      </c>
      <c r="BY28" s="17">
        <v>135.71962874338499</v>
      </c>
      <c r="BZ28" s="17">
        <v>29.7821752764014</v>
      </c>
      <c r="CA28" s="17">
        <v>23.553543435338899</v>
      </c>
      <c r="CB28" s="17">
        <v>0.121253825527306</v>
      </c>
      <c r="CC28" s="17">
        <v>0.174485294679535</v>
      </c>
      <c r="CD28" s="17">
        <v>12.897701056953199</v>
      </c>
      <c r="CE28" s="17">
        <v>2.1546277631884599E-4</v>
      </c>
      <c r="CF28" s="17">
        <v>1.14702171058714E-2</v>
      </c>
      <c r="CG28" s="17">
        <v>2.43742975542749E-2</v>
      </c>
      <c r="CH28" s="17">
        <v>5.4566754362627102E-3</v>
      </c>
      <c r="CI28" s="17">
        <v>0.28311624924068801</v>
      </c>
      <c r="CJ28" s="17">
        <v>3.7405232919668997E-2</v>
      </c>
      <c r="CK28" s="17">
        <v>0.118449663791343</v>
      </c>
      <c r="CL28" s="17">
        <v>0.151850060480066</v>
      </c>
      <c r="CM28" s="17">
        <v>1.5715406713068401</v>
      </c>
      <c r="CN28" s="17">
        <v>18491.063218386898</v>
      </c>
      <c r="CO28" s="17">
        <v>0.84971799323771602</v>
      </c>
      <c r="CP28" s="5">
        <v>6.3623561456593495E-5</v>
      </c>
      <c r="CQ28" s="17">
        <v>0.10088951895826</v>
      </c>
      <c r="CR28" s="17">
        <v>0.24700314543132301</v>
      </c>
      <c r="CS28" s="17">
        <v>2.79933290030865</v>
      </c>
      <c r="CT28" s="17">
        <v>0.62997766952416701</v>
      </c>
      <c r="CU28" s="17">
        <v>7.2338152407387399</v>
      </c>
      <c r="CV28" s="17">
        <v>11.855641006324101</v>
      </c>
      <c r="CW28" s="17">
        <v>0.78533098098278298</v>
      </c>
      <c r="CX28" s="17">
        <v>3.5014662049538301</v>
      </c>
      <c r="CY28" s="17">
        <v>1.6133069922526799</v>
      </c>
      <c r="CZ28" s="17">
        <v>7866.9228020280698</v>
      </c>
      <c r="DA28" s="17">
        <v>0.19381379536403001</v>
      </c>
      <c r="DB28" s="17">
        <v>4.96140764812088E-3</v>
      </c>
      <c r="DC28" s="17">
        <v>3.5225251630042398</v>
      </c>
      <c r="DD28" s="17">
        <v>17.108019599089499</v>
      </c>
      <c r="DE28" s="17">
        <v>1.0894164905724799</v>
      </c>
      <c r="DF28" s="17">
        <v>2.5311396462683902E-2</v>
      </c>
      <c r="DG28" s="17">
        <v>3.8954308658101602</v>
      </c>
      <c r="DH28" s="17">
        <v>6.5441857504257503E-2</v>
      </c>
      <c r="DI28" s="17">
        <v>137.17779758593099</v>
      </c>
      <c r="DJ28" s="17">
        <v>234.608567739394</v>
      </c>
      <c r="DK28" s="17">
        <v>47.955742348293903</v>
      </c>
      <c r="DL28" s="17">
        <v>12.1104197214701</v>
      </c>
      <c r="DM28" s="17">
        <v>1423.50716986616</v>
      </c>
      <c r="DN28" s="17">
        <v>1.2306732685237101</v>
      </c>
      <c r="DO28" s="17">
        <v>16.3243781305883</v>
      </c>
      <c r="DP28" s="17">
        <v>81.534189479253698</v>
      </c>
      <c r="DQ28" s="17">
        <v>81.534189479253698</v>
      </c>
      <c r="DR28" s="17">
        <v>1.2510646490303801</v>
      </c>
      <c r="DS28" s="17">
        <v>0</v>
      </c>
      <c r="DT28" s="17">
        <v>46.883566611478301</v>
      </c>
      <c r="DU28" s="17">
        <v>6.3057961866652898E-2</v>
      </c>
      <c r="DV28" s="17">
        <v>1317.2060068918399</v>
      </c>
      <c r="DW28" s="17">
        <v>3.3295167522681197E-2</v>
      </c>
      <c r="DX28" s="17">
        <v>7.3573365493162096E-2</v>
      </c>
      <c r="DY28" s="17">
        <v>0</v>
      </c>
      <c r="DZ28" s="17">
        <v>5.1361221525929503E-3</v>
      </c>
      <c r="EA28" s="17">
        <v>67.455988185876905</v>
      </c>
      <c r="EB28" s="17">
        <v>14.393482089314</v>
      </c>
      <c r="EC28" s="17">
        <v>0.37552623171168098</v>
      </c>
      <c r="ED28" s="17">
        <v>287.08241316501</v>
      </c>
      <c r="EE28" s="17">
        <v>60.223859257418503</v>
      </c>
      <c r="EF28" s="17">
        <v>0.55031638830067098</v>
      </c>
      <c r="EG28" s="17">
        <v>1.56629631633599</v>
      </c>
      <c r="EH28" s="17">
        <v>0.20238581916592399</v>
      </c>
      <c r="EI28" s="17">
        <v>2.7593260022469899</v>
      </c>
      <c r="EJ28" s="17">
        <v>5.6022159853276703</v>
      </c>
      <c r="EK28" s="17">
        <v>79.632643174359899</v>
      </c>
      <c r="EL28" s="17">
        <v>1.9213830513847701</v>
      </c>
      <c r="EM28" s="17">
        <v>8.0118497190913407E-2</v>
      </c>
      <c r="EN28" s="17">
        <v>2.43918104271224</v>
      </c>
      <c r="EO28" s="17">
        <v>751.00572052734503</v>
      </c>
      <c r="EP28" s="17">
        <v>0</v>
      </c>
      <c r="EQ28" s="17">
        <v>0.86376868600004197</v>
      </c>
      <c r="ER28" s="17">
        <v>1.2429836055113801</v>
      </c>
      <c r="ES28" s="17">
        <v>8655.55991841592</v>
      </c>
      <c r="ET28" s="17">
        <v>7442.7168769019599</v>
      </c>
      <c r="EU28" s="17">
        <v>826.96847377441202</v>
      </c>
      <c r="EV28" s="17">
        <v>8269.6853506763691</v>
      </c>
      <c r="EW28" s="17">
        <v>0.27982302559653</v>
      </c>
      <c r="EX28" s="17">
        <v>358.87685442676502</v>
      </c>
      <c r="EY28" s="17">
        <v>14.4241486816916</v>
      </c>
      <c r="EZ28" s="17">
        <v>7.7945196925255894E-2</v>
      </c>
      <c r="FA28" s="5">
        <v>3.54016243787099E-6</v>
      </c>
      <c r="FB28" s="5">
        <v>9.20007891841243E-5</v>
      </c>
      <c r="FC28" s="17">
        <v>0</v>
      </c>
      <c r="FD28" s="5">
        <v>3.1609406174617101E-5</v>
      </c>
      <c r="FE28" s="17">
        <v>4.8590768149309199E-4</v>
      </c>
      <c r="FF28" s="17">
        <v>4.9850446363390903E-4</v>
      </c>
      <c r="FG28" s="17">
        <v>0</v>
      </c>
      <c r="FH28" s="17">
        <v>0.51994762684235396</v>
      </c>
      <c r="FI28" s="17">
        <v>33.235603036976997</v>
      </c>
      <c r="FJ28" s="17">
        <v>3000.41179830396</v>
      </c>
      <c r="FK28" s="17">
        <v>54.658770967002297</v>
      </c>
      <c r="FL28" s="17">
        <v>47.595741005583101</v>
      </c>
      <c r="FM28" s="17">
        <v>75.171554042780699</v>
      </c>
      <c r="FN28" s="17">
        <v>37.128599419963898</v>
      </c>
      <c r="FO28" s="17">
        <v>23.9944959626757</v>
      </c>
      <c r="FP28" s="17">
        <v>7.4219815532455997E-3</v>
      </c>
      <c r="FQ28" s="17">
        <v>27.021795510948699</v>
      </c>
      <c r="FR28" s="17">
        <v>6146.8706004906799</v>
      </c>
      <c r="FS28" s="17">
        <v>2780.6309251212601</v>
      </c>
      <c r="FT28" s="17">
        <v>3366.2396753694102</v>
      </c>
      <c r="FU28" s="17">
        <v>3.2473534901921801</v>
      </c>
      <c r="FV28" s="17">
        <v>1.6699907570671899</v>
      </c>
      <c r="FW28" s="17">
        <v>1597.4702166978</v>
      </c>
      <c r="FX28" s="17">
        <v>8.2549220090169193</v>
      </c>
      <c r="FY28" s="17">
        <v>136.17787873146</v>
      </c>
      <c r="FZ28" s="17">
        <v>28.874044984705399</v>
      </c>
      <c r="GA28" s="17">
        <v>24.439140811238001</v>
      </c>
      <c r="GB28" s="17">
        <v>344.42019331227903</v>
      </c>
      <c r="GC28" s="17">
        <v>9.1185111176331296E-2</v>
      </c>
      <c r="GD28" s="17">
        <v>156.06474401355001</v>
      </c>
      <c r="GE28" s="17">
        <v>151.42920121805301</v>
      </c>
      <c r="GF28" s="17">
        <v>177.37472110539699</v>
      </c>
      <c r="GG28" s="17">
        <v>8.4667020581181198</v>
      </c>
      <c r="GH28" s="5">
        <v>1.4893652827152E-6</v>
      </c>
      <c r="GI28" s="17">
        <v>2544.4080839083599</v>
      </c>
      <c r="GJ28" s="17">
        <v>254.54786724382299</v>
      </c>
      <c r="GK28" s="17">
        <v>45.485860280223498</v>
      </c>
      <c r="GL28" s="17">
        <v>16.657242514250001</v>
      </c>
      <c r="GM28" s="17">
        <v>41.068215251765203</v>
      </c>
      <c r="GN28" s="17">
        <v>854.63717811561298</v>
      </c>
      <c r="GO28" s="17">
        <v>64.795705495118597</v>
      </c>
      <c r="GP28" s="17">
        <v>3.5946206059954701E-3</v>
      </c>
      <c r="GQ28" s="17">
        <v>8.9760259974536696E-2</v>
      </c>
      <c r="GR28" s="17">
        <v>114.701743934807</v>
      </c>
      <c r="GS28" s="17">
        <v>8098.3375953506702</v>
      </c>
      <c r="GT28" s="17">
        <v>40.233928448489301</v>
      </c>
      <c r="GU28" s="17">
        <v>323.16043603990602</v>
      </c>
      <c r="GW28" s="26">
        <f t="shared" si="0"/>
        <v>1.0688070010053861</v>
      </c>
      <c r="GX28" s="25">
        <f t="shared" si="1"/>
        <v>0</v>
      </c>
      <c r="GY28" s="40">
        <f t="shared" si="2"/>
        <v>-3.5586226123584147E-4</v>
      </c>
      <c r="GZ28" s="40">
        <f t="shared" si="3"/>
        <v>-4.0509931524031815E-5</v>
      </c>
      <c r="HA28" s="40">
        <f t="shared" si="4"/>
        <v>-3.8549357883259675E-4</v>
      </c>
      <c r="HB28" s="40">
        <f t="shared" si="5"/>
        <v>1.1352094411701645E-3</v>
      </c>
      <c r="HC28" s="40">
        <f t="shared" si="6"/>
        <v>-7.0340788959113608E-4</v>
      </c>
      <c r="HD28" s="40">
        <f t="shared" si="7"/>
        <v>-2.0299800999338906E-4</v>
      </c>
      <c r="HE28" s="40">
        <f t="shared" si="8"/>
        <v>-1.3879333176144401E-4</v>
      </c>
      <c r="HF28" s="40">
        <f t="shared" si="9"/>
        <v>-3.6883525502641909E-5</v>
      </c>
      <c r="HG28" s="40">
        <f t="shared" si="10"/>
        <v>-8.8421705442336639E-5</v>
      </c>
      <c r="HH28" s="40">
        <f t="shared" si="11"/>
        <v>-2.7252369111061858E-5</v>
      </c>
      <c r="HI28" s="40">
        <f t="shared" si="12"/>
        <v>-1.4865254686110567E-3</v>
      </c>
      <c r="HJ28" s="40">
        <f t="shared" si="13"/>
        <v>-7.5374917184041414E-4</v>
      </c>
      <c r="HK28" s="40">
        <f t="shared" si="14"/>
        <v>-1.0138483741967291E-3</v>
      </c>
      <c r="HL28" s="40">
        <f t="shared" si="15"/>
        <v>-9.3948422182906702E-6</v>
      </c>
      <c r="HM28" s="40">
        <f t="shared" si="16"/>
        <v>-5.8550588297955151E-4</v>
      </c>
      <c r="HN28" s="40">
        <f t="shared" si="17"/>
        <v>-2.1116843077208204E-5</v>
      </c>
      <c r="HO28" s="40">
        <f t="shared" si="18"/>
        <v>-5.0567326796803827E-4</v>
      </c>
      <c r="HP28" s="40">
        <f t="shared" si="19"/>
        <v>5.2348336203856048E-6</v>
      </c>
      <c r="HQ28" s="40">
        <f t="shared" si="20"/>
        <v>-1.7974224917847794E-4</v>
      </c>
      <c r="HR28" s="40">
        <f t="shared" si="21"/>
        <v>-4.6013001700752088E-4</v>
      </c>
      <c r="HS28" s="40">
        <f t="shared" si="22"/>
        <v>-2.2161556082430286E-5</v>
      </c>
      <c r="HT28" s="40">
        <f t="shared" si="23"/>
        <v>-2.3257535005190748E-5</v>
      </c>
      <c r="HU28" s="40">
        <f t="shared" si="24"/>
        <v>-1.203726712476793E-4</v>
      </c>
      <c r="HV28" s="40">
        <f t="shared" si="25"/>
        <v>-1.7185915051501873E-3</v>
      </c>
      <c r="HW28" s="40">
        <f t="shared" si="26"/>
        <v>-4.1806829656340461E-6</v>
      </c>
      <c r="HX28" s="40">
        <f t="shared" si="27"/>
        <v>-5.991862086892829E-4</v>
      </c>
      <c r="HY28" s="40">
        <f t="shared" si="28"/>
        <v>-2.7975642988252686E-4</v>
      </c>
      <c r="HZ28" s="40">
        <f t="shared" si="29"/>
        <v>-3.9349887525430026E-6</v>
      </c>
      <c r="IA28" s="40">
        <f t="shared" si="30"/>
        <v>-2.5494343675462605E-4</v>
      </c>
      <c r="IB28" s="40">
        <f t="shared" si="31"/>
        <v>-4.2906519431994179E-6</v>
      </c>
      <c r="IC28" s="40">
        <f t="shared" si="32"/>
        <v>-3.0904120113181462E-4</v>
      </c>
      <c r="ID28" s="40">
        <f t="shared" si="33"/>
        <v>-3.9322959967589482E-6</v>
      </c>
      <c r="IE28" s="40">
        <f t="shared" si="34"/>
        <v>-3.4780168336414366E-4</v>
      </c>
      <c r="IF28" s="40">
        <f t="shared" si="35"/>
        <v>-3.0727823153348267E-4</v>
      </c>
      <c r="IG28" s="40">
        <f t="shared" si="36"/>
        <v>6.5984028338898812E-2</v>
      </c>
      <c r="IH28" s="40">
        <f t="shared" si="37"/>
        <v>0.19013836950553289</v>
      </c>
      <c r="II28" s="40">
        <f t="shared" si="38"/>
        <v>-2.7591045616542459E-4</v>
      </c>
      <c r="IJ28" s="40">
        <f t="shared" si="39"/>
        <v>-9.6466976700404372E-5</v>
      </c>
      <c r="IK28" s="40">
        <f t="shared" si="40"/>
        <v>-7.6363398294922408E-4</v>
      </c>
      <c r="IL28" s="40">
        <f t="shared" si="41"/>
        <v>5.0549399512533441E-5</v>
      </c>
      <c r="IM28" s="40">
        <f t="shared" si="42"/>
        <v>-4.0053806285534687E-5</v>
      </c>
      <c r="IN28" s="40">
        <f t="shared" si="43"/>
        <v>-5.8457244049401245E-5</v>
      </c>
      <c r="IO28" s="40">
        <f t="shared" si="44"/>
        <v>-1.8050880298892929E-6</v>
      </c>
      <c r="IP28" s="40">
        <f t="shared" si="45"/>
        <v>-1.0818931009136359E-5</v>
      </c>
      <c r="IQ28" s="40">
        <f t="shared" si="46"/>
        <v>7.8095845357560079E-7</v>
      </c>
      <c r="IR28" s="40">
        <f t="shared" si="47"/>
        <v>-1.1259053788753637E-5</v>
      </c>
      <c r="IS28" s="40">
        <f t="shared" si="48"/>
        <v>-1.4059843166751618E-4</v>
      </c>
      <c r="IT28" s="40">
        <f t="shared" si="49"/>
        <v>-5.4447115648204767E-5</v>
      </c>
      <c r="IU28" s="40">
        <f t="shared" si="50"/>
        <v>1.1527114639083691E-4</v>
      </c>
      <c r="IV28" s="40">
        <f t="shared" si="51"/>
        <v>0</v>
      </c>
      <c r="IW28" s="40">
        <f t="shared" si="52"/>
        <v>1.5459074694204312E-5</v>
      </c>
      <c r="IX28" s="40">
        <f t="shared" si="53"/>
        <v>1.1124677533158576E-5</v>
      </c>
      <c r="IY28" s="40">
        <f t="shared" si="54"/>
        <v>-6.3622368016849357E-5</v>
      </c>
      <c r="IZ28" s="40">
        <f t="shared" si="55"/>
        <v>0</v>
      </c>
      <c r="JA28" s="40">
        <f t="shared" si="56"/>
        <v>-1.8574464863733784E-3</v>
      </c>
      <c r="JB28" s="40">
        <f t="shared" si="57"/>
        <v>1.5926895153477168E-6</v>
      </c>
      <c r="JC28" s="40">
        <f t="shared" si="58"/>
        <v>6.6331516511761041E-5</v>
      </c>
      <c r="JD28" s="40">
        <f t="shared" si="59"/>
        <v>-9.7750677181235781E-7</v>
      </c>
      <c r="JE28" s="40">
        <f t="shared" si="60"/>
        <v>-3.8483371916628107E-5</v>
      </c>
      <c r="JF28" s="40">
        <f t="shared" si="61"/>
        <v>-3.0528233021640356E-3</v>
      </c>
      <c r="JG28" s="40">
        <f t="shared" si="62"/>
        <v>-6.1263487831171061E-4</v>
      </c>
      <c r="JH28" s="40">
        <f t="shared" si="63"/>
        <v>-6.3184137486542303E-5</v>
      </c>
      <c r="JI28" s="40">
        <f t="shared" si="64"/>
        <v>-1.5069910523686778E-5</v>
      </c>
      <c r="JJ28" s="40">
        <f t="shared" si="65"/>
        <v>-2.016924485587468E-3</v>
      </c>
      <c r="JK28" s="40">
        <f t="shared" si="66"/>
        <v>-1.7628128644335625E-6</v>
      </c>
      <c r="JL28" s="40">
        <f t="shared" si="67"/>
        <v>-1.8991038501124245E-4</v>
      </c>
    </row>
    <row r="29" spans="1:272" x14ac:dyDescent="0.25">
      <c r="A29" s="17" t="s">
        <v>199</v>
      </c>
      <c r="B29" s="15">
        <v>2664.4883156737401</v>
      </c>
      <c r="C29" s="15">
        <v>37.630136154499901</v>
      </c>
      <c r="D29" s="15">
        <v>5199.8971993117002</v>
      </c>
      <c r="E29" s="15">
        <v>2862.76144317854</v>
      </c>
      <c r="F29" s="15">
        <v>1674.2471399974099</v>
      </c>
      <c r="G29" s="15">
        <v>1039.87005124799</v>
      </c>
      <c r="H29" s="15">
        <v>1903.02301111114</v>
      </c>
      <c r="I29" s="17">
        <v>2.0253530778414102</v>
      </c>
      <c r="J29" s="17">
        <v>0.78142142172158202</v>
      </c>
      <c r="K29" s="17">
        <v>0.51650871499999995</v>
      </c>
      <c r="L29" s="17">
        <v>4.7539446440653803</v>
      </c>
      <c r="M29" s="17">
        <v>0.81074948241417799</v>
      </c>
      <c r="N29" s="17">
        <v>1.51540701156E-3</v>
      </c>
      <c r="O29" s="17">
        <v>4.8818410770000001E-2</v>
      </c>
      <c r="P29" s="17">
        <v>0.10698891297327</v>
      </c>
      <c r="Q29" s="5">
        <v>9.4393362000000001E-4</v>
      </c>
      <c r="R29" s="17">
        <v>5.4941617499999996E-3</v>
      </c>
      <c r="S29" s="17">
        <v>0.206910465829999</v>
      </c>
      <c r="T29" s="17">
        <v>1.4392125709279</v>
      </c>
      <c r="U29" s="17">
        <v>6.2338024999999998E-2</v>
      </c>
      <c r="V29" s="17">
        <v>0.57120369974999896</v>
      </c>
      <c r="W29" s="17">
        <v>4.7804739999999901E-2</v>
      </c>
      <c r="Y29" s="17">
        <v>2.8819917999999998E-4</v>
      </c>
      <c r="Z29" s="17">
        <v>1.5585E-2</v>
      </c>
      <c r="AA29" s="17">
        <v>12.6066646791294</v>
      </c>
      <c r="AB29" s="17">
        <v>12.015521961999999</v>
      </c>
      <c r="AD29" s="17">
        <v>0.76640035048818</v>
      </c>
      <c r="AF29" s="17">
        <v>4.4513555545646799</v>
      </c>
      <c r="AH29" s="17">
        <v>26.504333268621799</v>
      </c>
      <c r="AI29" s="17">
        <v>5.2976682370105896</v>
      </c>
      <c r="AJ29" s="17">
        <v>3.63104864909999</v>
      </c>
      <c r="AK29" s="17">
        <v>1.25607703349221</v>
      </c>
      <c r="AL29" s="17">
        <v>7.3436566361641402</v>
      </c>
      <c r="AM29" s="17">
        <v>1.3613640887829901</v>
      </c>
      <c r="AN29" s="17">
        <v>3.1297856999999998E-2</v>
      </c>
      <c r="AQ29" s="17">
        <v>35.0935231542202</v>
      </c>
      <c r="AS29" s="17">
        <v>0.28600812353299898</v>
      </c>
      <c r="AT29" s="17">
        <v>0.70764695644800002</v>
      </c>
      <c r="AU29" s="17">
        <v>3.96805012143435</v>
      </c>
      <c r="AV29" s="17">
        <v>1.8932277812424E-2</v>
      </c>
      <c r="AZ29" s="5">
        <v>4.5124869999999998E-6</v>
      </c>
      <c r="BA29" s="17">
        <v>1.6858852834754901E-4</v>
      </c>
      <c r="BB29" s="17">
        <v>2.0976690464300001E-4</v>
      </c>
      <c r="BD29" s="17">
        <v>2.9905155376604702E-2</v>
      </c>
      <c r="BG29" s="17">
        <v>8.2250855499999997E-2</v>
      </c>
      <c r="BI29" s="17">
        <v>4.8257830000000004</v>
      </c>
      <c r="BJ29" s="17">
        <v>4.6810109999999998</v>
      </c>
      <c r="BK29" s="17">
        <v>1.4347375579799899</v>
      </c>
      <c r="BL29" s="17">
        <v>36.28120213239</v>
      </c>
      <c r="BM29" s="17">
        <v>9.5253615209999906E-2</v>
      </c>
      <c r="BN29" s="17">
        <v>12.982830150542901</v>
      </c>
      <c r="BO29" s="17">
        <v>1.4598584299999901E-5</v>
      </c>
      <c r="BQ29" s="17" t="s">
        <v>199</v>
      </c>
      <c r="BR29" s="17">
        <v>4.0132339661093299</v>
      </c>
      <c r="BS29" s="17">
        <v>20.689674646297</v>
      </c>
      <c r="BT29" s="17">
        <v>0</v>
      </c>
      <c r="BU29" s="17">
        <v>0.78117395928106903</v>
      </c>
      <c r="BV29" s="17">
        <v>0</v>
      </c>
      <c r="BW29" s="17">
        <v>0.516510442037731</v>
      </c>
      <c r="BX29" s="17">
        <v>2.02482210358755</v>
      </c>
      <c r="BY29" s="17">
        <v>2.02482210358755</v>
      </c>
      <c r="BZ29" s="17">
        <v>4.6436261900841496</v>
      </c>
      <c r="CA29" s="17">
        <v>4.5228783318899799</v>
      </c>
      <c r="CB29" s="17">
        <v>1.9491275987527199</v>
      </c>
      <c r="CC29" s="17">
        <v>2.8048267532564801</v>
      </c>
      <c r="CD29" s="17">
        <v>0.81053681656583898</v>
      </c>
      <c r="CE29" s="5">
        <v>1.4597823345491801E-5</v>
      </c>
      <c r="CF29" s="17">
        <v>4.8491526648919301E-4</v>
      </c>
      <c r="CG29" s="17">
        <v>1.0304619004282501E-3</v>
      </c>
      <c r="CH29" s="17">
        <v>2.8817252064352802E-4</v>
      </c>
      <c r="CI29" s="17">
        <v>4.8815514906512099E-2</v>
      </c>
      <c r="CJ29" s="17">
        <v>2.5676820681558798E-2</v>
      </c>
      <c r="CK29" s="17">
        <v>8.1309982489789795E-2</v>
      </c>
      <c r="CL29" s="17">
        <v>9.4393965337389403E-4</v>
      </c>
      <c r="CM29" s="17">
        <v>8.2251174523388704E-2</v>
      </c>
      <c r="CN29" s="17">
        <v>10018.6019007864</v>
      </c>
      <c r="CO29" s="17">
        <v>5.4942435527042298E-3</v>
      </c>
      <c r="CP29" s="17">
        <v>0</v>
      </c>
      <c r="CQ29" s="17">
        <v>0.41626447851353199</v>
      </c>
      <c r="CR29" s="17">
        <v>1.0191346500724701</v>
      </c>
      <c r="CS29" s="17">
        <v>0.206912027039622</v>
      </c>
      <c r="CT29" s="17">
        <v>6.2335291131136401E-2</v>
      </c>
      <c r="CU29" s="17">
        <v>5.2977932930676204</v>
      </c>
      <c r="CV29" s="17">
        <v>0.57120331113713096</v>
      </c>
      <c r="CW29" s="17">
        <v>0.28600885767837703</v>
      </c>
      <c r="CX29" s="17">
        <v>1.3613849375442399</v>
      </c>
      <c r="CY29" s="17">
        <v>0.70763900486119402</v>
      </c>
      <c r="CZ29" s="17">
        <v>2659.5711716441501</v>
      </c>
      <c r="DA29" s="17">
        <v>4.7802557424844898E-2</v>
      </c>
      <c r="DB29" s="17">
        <v>0</v>
      </c>
      <c r="DC29" s="17">
        <v>0.144773656971842</v>
      </c>
      <c r="DD29" s="17">
        <v>3.61002717196601</v>
      </c>
      <c r="DE29" s="17">
        <v>0.22987816156572299</v>
      </c>
      <c r="DF29" s="17">
        <v>5.3410296687004003E-3</v>
      </c>
      <c r="DG29" s="17">
        <v>0.82198377398215405</v>
      </c>
      <c r="DH29" s="17">
        <v>1.38089926530971E-2</v>
      </c>
      <c r="DI29" s="17">
        <v>32.911745442310199</v>
      </c>
      <c r="DJ29" s="17">
        <v>111.279979897781</v>
      </c>
      <c r="DK29" s="17">
        <v>11.303540204971901</v>
      </c>
      <c r="DL29" s="17">
        <v>1.43433828945593</v>
      </c>
      <c r="DM29" s="17">
        <v>20.112992038521401</v>
      </c>
      <c r="DN29" s="17">
        <v>1.5584957512194301E-2</v>
      </c>
      <c r="DO29" s="17">
        <v>2.3094178278413402</v>
      </c>
      <c r="DP29" s="17">
        <v>12.596994368163999</v>
      </c>
      <c r="DQ29" s="17">
        <v>12.596994368163999</v>
      </c>
      <c r="DR29" s="17">
        <v>0.28084131361307602</v>
      </c>
      <c r="DS29" s="17">
        <v>0</v>
      </c>
      <c r="DT29" s="17">
        <v>12.0154838018424</v>
      </c>
      <c r="DU29" s="17">
        <v>0</v>
      </c>
      <c r="DV29" s="17">
        <v>36.264996610492503</v>
      </c>
      <c r="DW29" s="17">
        <v>0.15529221905358101</v>
      </c>
      <c r="DX29" s="17">
        <v>0.57145986793651804</v>
      </c>
      <c r="DY29" s="17">
        <v>0</v>
      </c>
      <c r="DZ29" s="17">
        <v>0</v>
      </c>
      <c r="EA29" s="17">
        <v>31.690211951701599</v>
      </c>
      <c r="EB29" s="17">
        <v>2.32466956844062</v>
      </c>
      <c r="EC29" s="17">
        <v>5.4905934433250002E-2</v>
      </c>
      <c r="ED29" s="17">
        <v>52.819934829089</v>
      </c>
      <c r="EE29" s="17">
        <v>17.2768162153166</v>
      </c>
      <c r="EF29" s="17">
        <v>1.1505302663624299</v>
      </c>
      <c r="EG29" s="17">
        <v>3.27457301079713</v>
      </c>
      <c r="EH29" s="17">
        <v>0</v>
      </c>
      <c r="EI29" s="17">
        <v>8.7308400441684899</v>
      </c>
      <c r="EJ29" s="17">
        <v>17.726252274332101</v>
      </c>
      <c r="EK29" s="17">
        <v>4.1889176477129597</v>
      </c>
      <c r="EL29" s="17">
        <v>9.5251656976255705E-2</v>
      </c>
      <c r="EM29" s="17">
        <v>1.36747774176454E-3</v>
      </c>
      <c r="EN29" s="17">
        <v>1.33366879093976</v>
      </c>
      <c r="EO29" s="17">
        <v>37.630158114386703</v>
      </c>
      <c r="EP29" s="17">
        <v>0</v>
      </c>
      <c r="EQ29" s="17">
        <v>3.0108622064077499</v>
      </c>
      <c r="ER29" s="17">
        <v>4.3327265903426699</v>
      </c>
      <c r="ES29" s="17">
        <v>1915.4048464094899</v>
      </c>
      <c r="ET29" s="17">
        <v>4677.4451816729797</v>
      </c>
      <c r="EU29" s="17">
        <v>519.71566767572199</v>
      </c>
      <c r="EV29" s="17">
        <v>5197.1608493487101</v>
      </c>
      <c r="EW29" s="17">
        <v>4.2191202415033602E-2</v>
      </c>
      <c r="EX29" s="17">
        <v>65.915319291417902</v>
      </c>
      <c r="EY29" s="17">
        <v>2.1917466140955502</v>
      </c>
      <c r="EZ29" s="17">
        <v>1.89325520483749E-2</v>
      </c>
      <c r="FA29" s="17">
        <v>0</v>
      </c>
      <c r="FB29" s="17">
        <v>0</v>
      </c>
      <c r="FC29" s="17">
        <v>0</v>
      </c>
      <c r="FD29" s="5">
        <v>4.51276209372949E-6</v>
      </c>
      <c r="FE29" s="17">
        <v>1.6858008478446999E-4</v>
      </c>
      <c r="FF29" s="17">
        <v>2.0976719514753799E-4</v>
      </c>
      <c r="FG29" s="17">
        <v>0</v>
      </c>
      <c r="FH29" s="17">
        <v>2.9904748595710899E-2</v>
      </c>
      <c r="FI29" s="17">
        <v>47.4893915088984</v>
      </c>
      <c r="FJ29" s="17">
        <v>1013.46162556961</v>
      </c>
      <c r="FK29" s="17">
        <v>108.043407084552</v>
      </c>
      <c r="FL29" s="17">
        <v>27.147512971444598</v>
      </c>
      <c r="FM29" s="17">
        <v>46.517600759492197</v>
      </c>
      <c r="FN29" s="17">
        <v>24.205662217739398</v>
      </c>
      <c r="FO29" s="17">
        <v>26.8780296863373</v>
      </c>
      <c r="FP29" s="17">
        <v>3.9568222215016803E-2</v>
      </c>
      <c r="FQ29" s="17">
        <v>34.987865649013202</v>
      </c>
      <c r="FR29" s="17">
        <v>2848.4110313668002</v>
      </c>
      <c r="FS29" s="17">
        <v>1666.8026568345999</v>
      </c>
      <c r="FT29" s="17">
        <v>1181.6083745322001</v>
      </c>
      <c r="FU29" s="17">
        <v>7.1919225251740198</v>
      </c>
      <c r="FV29" s="17">
        <v>1.2676708780458199</v>
      </c>
      <c r="FW29" s="17">
        <v>686.33290619112995</v>
      </c>
      <c r="FX29" s="17">
        <v>36.080800691148902</v>
      </c>
      <c r="FY29" s="17">
        <v>80.814667561743093</v>
      </c>
      <c r="FZ29" s="17">
        <v>19.352045038994198</v>
      </c>
      <c r="GA29" s="17">
        <v>22.9102589251365</v>
      </c>
      <c r="GB29" s="17">
        <v>203.41282201535401</v>
      </c>
      <c r="GC29" s="17">
        <v>3.1271191179307302E-2</v>
      </c>
      <c r="GD29" s="17">
        <v>74.302702382876205</v>
      </c>
      <c r="GE29" s="17">
        <v>121.434481930367</v>
      </c>
      <c r="GF29" s="17">
        <v>162.27097757348201</v>
      </c>
      <c r="GG29" s="17">
        <v>10.464633626548</v>
      </c>
      <c r="GH29" s="17">
        <v>0</v>
      </c>
      <c r="GI29" s="17">
        <v>1039.4142400573101</v>
      </c>
      <c r="GJ29" s="17">
        <v>58.011563791055202</v>
      </c>
      <c r="GK29" s="17">
        <v>12.9828595418526</v>
      </c>
      <c r="GL29" s="17">
        <v>0.19545939153976299</v>
      </c>
      <c r="GM29" s="17">
        <v>1.67352118545394</v>
      </c>
      <c r="GN29" s="17">
        <v>174.26284714936199</v>
      </c>
      <c r="GO29" s="17">
        <v>35.092053089777501</v>
      </c>
      <c r="GP29" s="17">
        <v>0</v>
      </c>
      <c r="GQ29" s="17">
        <v>0</v>
      </c>
      <c r="GR29" s="17">
        <v>16.021357822540701</v>
      </c>
      <c r="GS29" s="17">
        <v>1897.28939318882</v>
      </c>
      <c r="GT29" s="17">
        <v>3.9672390428645201</v>
      </c>
      <c r="GU29" s="17">
        <v>105.709420225635</v>
      </c>
      <c r="GW29" s="26">
        <f t="shared" si="0"/>
        <v>1.0095480706768845</v>
      </c>
      <c r="GX29" s="25">
        <f t="shared" si="1"/>
        <v>0</v>
      </c>
      <c r="GY29" s="40">
        <f t="shared" si="2"/>
        <v>-1.8454365142699521E-3</v>
      </c>
      <c r="GZ29" s="40">
        <f t="shared" si="3"/>
        <v>5.8357181359281087E-7</v>
      </c>
      <c r="HA29" s="40">
        <f t="shared" si="4"/>
        <v>-5.2623154999146269E-4</v>
      </c>
      <c r="HB29" s="40">
        <f t="shared" si="5"/>
        <v>-5.0127864638998664E-3</v>
      </c>
      <c r="HC29" s="40">
        <f t="shared" si="6"/>
        <v>-4.446466107041711E-3</v>
      </c>
      <c r="HD29" s="40">
        <f t="shared" si="7"/>
        <v>-4.3833476128376489E-4</v>
      </c>
      <c r="HE29" s="40">
        <f t="shared" si="8"/>
        <v>-3.0128999433234821E-3</v>
      </c>
      <c r="HF29" s="40">
        <f t="shared" si="9"/>
        <v>-2.6216379734938692E-4</v>
      </c>
      <c r="HG29" s="40">
        <f t="shared" si="10"/>
        <v>-3.1668243745838992E-4</v>
      </c>
      <c r="HH29" s="40">
        <f t="shared" si="11"/>
        <v>3.3436758778550945E-6</v>
      </c>
      <c r="HI29" s="40">
        <f t="shared" si="12"/>
        <v>2.0420817965584538E-6</v>
      </c>
      <c r="HJ29" s="40">
        <f t="shared" si="13"/>
        <v>-2.6230772014279108E-4</v>
      </c>
      <c r="HK29" s="40">
        <f t="shared" si="14"/>
        <v>-1.9694143110938764E-5</v>
      </c>
      <c r="HL29" s="40">
        <f t="shared" si="15"/>
        <v>-5.9319085611889023E-5</v>
      </c>
      <c r="HM29" s="40">
        <f t="shared" si="16"/>
        <v>-1.9719818276231389E-5</v>
      </c>
      <c r="HN29" s="40">
        <f t="shared" si="17"/>
        <v>6.391735357429779E-6</v>
      </c>
      <c r="HO29" s="40">
        <f t="shared" si="18"/>
        <v>1.4889023649550862E-5</v>
      </c>
      <c r="HP29" s="40">
        <f t="shared" si="19"/>
        <v>7.5453390756916922E-6</v>
      </c>
      <c r="HQ29" s="40">
        <f t="shared" si="20"/>
        <v>-2.6496727578186816E-3</v>
      </c>
      <c r="HR29" s="40">
        <f t="shared" si="21"/>
        <v>-4.3855557881356433E-5</v>
      </c>
      <c r="HS29" s="40">
        <f t="shared" si="22"/>
        <v>-6.8034025018831837E-7</v>
      </c>
      <c r="HT29" s="40">
        <f t="shared" si="23"/>
        <v>-4.5656040698126751E-5</v>
      </c>
      <c r="HU29" s="40">
        <f t="shared" si="24"/>
        <v>0</v>
      </c>
      <c r="HV29" s="40">
        <f t="shared" si="25"/>
        <v>-9.2503234991709256E-5</v>
      </c>
      <c r="HW29" s="40">
        <f t="shared" si="26"/>
        <v>-2.7261986332407351E-6</v>
      </c>
      <c r="HX29" s="40">
        <f t="shared" si="27"/>
        <v>-7.6707925621359899E-4</v>
      </c>
      <c r="HY29" s="40">
        <f t="shared" si="28"/>
        <v>-3.1759051100609398E-6</v>
      </c>
      <c r="HZ29" s="40">
        <f t="shared" si="29"/>
        <v>0</v>
      </c>
      <c r="IA29" s="40">
        <f t="shared" si="30"/>
        <v>-1.0443795206144393E-4</v>
      </c>
      <c r="IB29" s="40">
        <f t="shared" si="31"/>
        <v>0</v>
      </c>
      <c r="IC29" s="40">
        <f t="shared" si="32"/>
        <v>-5.897591662431703E-3</v>
      </c>
      <c r="ID29" s="40">
        <f t="shared" si="33"/>
        <v>0</v>
      </c>
      <c r="IE29" s="40">
        <f t="shared" si="34"/>
        <v>-1.7823859080860207E-3</v>
      </c>
      <c r="IF29" s="40">
        <f t="shared" si="35"/>
        <v>2.3605867984910541E-5</v>
      </c>
      <c r="IG29" s="40">
        <f t="shared" si="36"/>
        <v>0.15363853600563734</v>
      </c>
      <c r="IH29" s="40">
        <f t="shared" si="37"/>
        <v>6.1773088257035785E-2</v>
      </c>
      <c r="II29" s="40">
        <f t="shared" si="38"/>
        <v>-9.2378248441344265E-6</v>
      </c>
      <c r="IJ29" s="40">
        <f t="shared" si="39"/>
        <v>1.5314610853659813E-5</v>
      </c>
      <c r="IK29" s="40">
        <f t="shared" si="40"/>
        <v>-8.5200148664160821E-4</v>
      </c>
      <c r="IL29" s="40">
        <f t="shared" si="41"/>
        <v>0</v>
      </c>
      <c r="IM29" s="40">
        <f t="shared" si="42"/>
        <v>0</v>
      </c>
      <c r="IN29" s="40">
        <f t="shared" si="43"/>
        <v>-4.188990761170406E-5</v>
      </c>
      <c r="IO29" s="40">
        <f t="shared" si="44"/>
        <v>0</v>
      </c>
      <c r="IP29" s="40">
        <f t="shared" si="45"/>
        <v>2.5668689720292718E-6</v>
      </c>
      <c r="IQ29" s="40">
        <f t="shared" si="46"/>
        <v>-1.1236657959939984E-5</v>
      </c>
      <c r="IR29" s="40">
        <f t="shared" si="47"/>
        <v>-2.0440229962031986E-4</v>
      </c>
      <c r="IS29" s="40">
        <f t="shared" si="48"/>
        <v>1.4485100716155843E-5</v>
      </c>
      <c r="IT29" s="40">
        <f t="shared" si="49"/>
        <v>0</v>
      </c>
      <c r="IU29" s="40">
        <f t="shared" si="50"/>
        <v>0</v>
      </c>
      <c r="IV29" s="40">
        <f t="shared" si="51"/>
        <v>0</v>
      </c>
      <c r="IW29" s="40">
        <f t="shared" si="52"/>
        <v>6.0962774959833152E-5</v>
      </c>
      <c r="IX29" s="40">
        <f t="shared" si="53"/>
        <v>-5.0083853046148898E-5</v>
      </c>
      <c r="IY29" s="40">
        <f t="shared" si="54"/>
        <v>1.3848921424547222E-6</v>
      </c>
      <c r="IZ29" s="40">
        <f t="shared" si="55"/>
        <v>0</v>
      </c>
      <c r="JA29" s="40">
        <f t="shared" si="56"/>
        <v>-1.3602366838750748E-5</v>
      </c>
      <c r="JB29" s="40">
        <f t="shared" si="57"/>
        <v>0</v>
      </c>
      <c r="JC29" s="40">
        <f t="shared" si="58"/>
        <v>0</v>
      </c>
      <c r="JD29" s="40">
        <f t="shared" si="59"/>
        <v>3.8786634712421108E-6</v>
      </c>
      <c r="JE29" s="40">
        <f t="shared" si="60"/>
        <v>0</v>
      </c>
      <c r="JF29" s="40">
        <f t="shared" si="61"/>
        <v>6.1724299510151402E-6</v>
      </c>
      <c r="JG29" s="40">
        <f t="shared" si="62"/>
        <v>6.0093504768066125E-6</v>
      </c>
      <c r="JH29" s="40">
        <f t="shared" si="63"/>
        <v>-2.7828680014626293E-4</v>
      </c>
      <c r="JI29" s="40">
        <f t="shared" si="64"/>
        <v>-4.4666441421546948E-4</v>
      </c>
      <c r="JJ29" s="40">
        <f t="shared" si="65"/>
        <v>-2.055810417151831E-5</v>
      </c>
      <c r="JK29" s="40">
        <f t="shared" si="66"/>
        <v>2.2638599872381326E-6</v>
      </c>
      <c r="JL29" s="40">
        <f t="shared" si="67"/>
        <v>-5.2125226149497634E-5</v>
      </c>
    </row>
    <row r="30" spans="1:272" x14ac:dyDescent="0.25">
      <c r="A30" s="17" t="s">
        <v>200</v>
      </c>
      <c r="B30" s="15">
        <v>583.47431348218799</v>
      </c>
      <c r="C30" s="15">
        <v>68.651214159999995</v>
      </c>
      <c r="D30" s="15">
        <v>341.632508059999</v>
      </c>
      <c r="E30" s="15">
        <v>181.94729255870001</v>
      </c>
      <c r="F30" s="15">
        <v>175.47064109870001</v>
      </c>
      <c r="G30" s="15">
        <v>345.56411375974</v>
      </c>
      <c r="H30" s="15">
        <v>123.79132029100001</v>
      </c>
      <c r="I30" s="17">
        <v>0.78547720769899998</v>
      </c>
      <c r="J30" s="17">
        <v>0.40507725820700002</v>
      </c>
      <c r="K30" s="17">
        <v>0.47447000099999898</v>
      </c>
      <c r="L30" s="17">
        <v>3.47707837999999E-3</v>
      </c>
      <c r="M30" s="17">
        <v>0.28819608356999998</v>
      </c>
      <c r="N30" s="17">
        <v>1.8952691900999899E-4</v>
      </c>
      <c r="O30" s="17">
        <v>2.1009329824E-2</v>
      </c>
      <c r="P30" s="17">
        <v>2.2757084599999999E-3</v>
      </c>
      <c r="Q30" s="17">
        <v>4.05541656799999E-3</v>
      </c>
      <c r="R30" s="17">
        <v>7.4840707699999898E-3</v>
      </c>
      <c r="T30" s="17">
        <v>1.7026486647599901E-3</v>
      </c>
      <c r="U30" s="17">
        <v>5.9366355599999997E-2</v>
      </c>
      <c r="V30" s="17">
        <v>0.52428435499999904</v>
      </c>
      <c r="W30" s="17">
        <v>4.3721802599999998E-2</v>
      </c>
      <c r="X30" s="17">
        <v>2.0596999999999998E-3</v>
      </c>
      <c r="Y30" s="17">
        <v>2.6541193300000002E-4</v>
      </c>
      <c r="AA30" s="17">
        <v>17.70264050618</v>
      </c>
      <c r="AB30" s="17">
        <v>5.4630432229999997</v>
      </c>
      <c r="AD30" s="17">
        <v>5.3560418133499895E-4</v>
      </c>
      <c r="AF30" s="17">
        <v>1.6308296505999999E-2</v>
      </c>
      <c r="AH30" s="17">
        <v>3.9931827364999999E-2</v>
      </c>
      <c r="AI30" s="17">
        <v>8.5434567529999992</v>
      </c>
      <c r="AJ30" s="17">
        <v>11.6650002</v>
      </c>
      <c r="AK30" s="17">
        <v>2.1982579338000002E-2</v>
      </c>
      <c r="AL30" s="17">
        <v>0.19188548859499999</v>
      </c>
      <c r="AM30" s="17">
        <v>0.87565725480000001</v>
      </c>
      <c r="AN30" s="17">
        <v>3.0918831599999998E-2</v>
      </c>
      <c r="AQ30" s="17">
        <v>8.0475010076249998</v>
      </c>
      <c r="AS30" s="17">
        <v>0.26667999799999997</v>
      </c>
      <c r="AT30" s="17">
        <v>0.65018098530000001</v>
      </c>
      <c r="AU30" s="17">
        <v>2.164516771468</v>
      </c>
      <c r="AV30" s="17">
        <v>2.14294158389999E-4</v>
      </c>
      <c r="AZ30" s="5">
        <v>4.9412220799999897E-6</v>
      </c>
      <c r="BA30" s="17">
        <v>4.2614278427999998E-5</v>
      </c>
      <c r="BB30" s="17">
        <v>6.8641557576999893E-5</v>
      </c>
      <c r="BD30" s="17">
        <v>9.8935494106999994E-4</v>
      </c>
      <c r="BG30" s="17">
        <v>4.3000020539999899E-2</v>
      </c>
      <c r="BK30" s="17">
        <v>0.76972130757000001</v>
      </c>
      <c r="BL30" s="17">
        <v>1.5005101219999899</v>
      </c>
      <c r="BM30" s="17">
        <v>8.6367176199999895E-2</v>
      </c>
      <c r="BN30" s="17">
        <v>7.10164058299</v>
      </c>
      <c r="BO30" s="17">
        <v>2.01966938799999E-5</v>
      </c>
      <c r="BQ30" s="17" t="s">
        <v>200</v>
      </c>
      <c r="BR30" s="17">
        <v>0.44358819757822099</v>
      </c>
      <c r="BS30" s="17">
        <v>2.02164251474231</v>
      </c>
      <c r="BT30" s="17">
        <v>0</v>
      </c>
      <c r="BU30" s="17">
        <v>0.40507050232894298</v>
      </c>
      <c r="BV30" s="17">
        <v>0</v>
      </c>
      <c r="BW30" s="17">
        <v>0.47447768200532198</v>
      </c>
      <c r="BX30" s="17">
        <v>0.78547883859188306</v>
      </c>
      <c r="BY30" s="17">
        <v>0.78547883859188306</v>
      </c>
      <c r="BZ30" s="17">
        <v>0.47049915429570399</v>
      </c>
      <c r="CA30" s="17">
        <v>5.0499967157942196</v>
      </c>
      <c r="CB30" s="17">
        <v>1.4252917541626E-3</v>
      </c>
      <c r="CC30" s="17">
        <v>2.0509792379724001E-3</v>
      </c>
      <c r="CD30" s="17">
        <v>0.28816016899800601</v>
      </c>
      <c r="CE30" s="5">
        <v>2.0176098766494201E-5</v>
      </c>
      <c r="CF30" s="5">
        <v>6.0634501231832497E-5</v>
      </c>
      <c r="CG30" s="17">
        <v>1.2884739055429601E-4</v>
      </c>
      <c r="CH30" s="17">
        <v>2.6539142697465297E-4</v>
      </c>
      <c r="CI30" s="17">
        <v>2.1009364009149201E-2</v>
      </c>
      <c r="CJ30" s="17">
        <v>5.4598378500526304E-4</v>
      </c>
      <c r="CK30" s="17">
        <v>1.7289378682407599E-3</v>
      </c>
      <c r="CL30" s="17">
        <v>4.0548023018600896E-3</v>
      </c>
      <c r="CM30" s="17">
        <v>4.2998667311518697E-2</v>
      </c>
      <c r="CN30" s="17">
        <v>3343.19112541199</v>
      </c>
      <c r="CO30" s="17">
        <v>7.4838162669621199E-3</v>
      </c>
      <c r="CP30" s="17">
        <v>0</v>
      </c>
      <c r="CQ30" s="17">
        <v>4.9358743806390197E-4</v>
      </c>
      <c r="CR30" s="17">
        <v>1.20837210712257E-3</v>
      </c>
      <c r="CS30" s="17">
        <v>0</v>
      </c>
      <c r="CT30" s="17">
        <v>5.9364753427537102E-2</v>
      </c>
      <c r="CU30" s="17">
        <v>8.543516042137</v>
      </c>
      <c r="CV30" s="17">
        <v>0.52428322244722902</v>
      </c>
      <c r="CW30" s="17">
        <v>0.266675726781196</v>
      </c>
      <c r="CX30" s="17">
        <v>0.87565277654943596</v>
      </c>
      <c r="CY30" s="17">
        <v>0.65017585305091896</v>
      </c>
      <c r="CZ30" s="17">
        <v>583.43572181638694</v>
      </c>
      <c r="DA30" s="17">
        <v>4.3722037031608797E-2</v>
      </c>
      <c r="DB30" s="17">
        <v>2.0596149919806799E-3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2.5281071500110701</v>
      </c>
      <c r="DJ30" s="17">
        <v>27.067806820993798</v>
      </c>
      <c r="DK30" s="17">
        <v>0.83037411437507502</v>
      </c>
      <c r="DL30" s="17">
        <v>0.76972098362407104</v>
      </c>
      <c r="DM30" s="17">
        <v>18.654966084923899</v>
      </c>
      <c r="DN30" s="17">
        <v>0</v>
      </c>
      <c r="DO30" s="17">
        <v>0.25513331438460501</v>
      </c>
      <c r="DP30" s="17">
        <v>17.702567710749999</v>
      </c>
      <c r="DQ30" s="17">
        <v>17.702567710749999</v>
      </c>
      <c r="DR30" s="17">
        <v>1.5844684927991501E-2</v>
      </c>
      <c r="DS30" s="17">
        <v>0</v>
      </c>
      <c r="DT30" s="17">
        <v>5.4630800150575798</v>
      </c>
      <c r="DU30" s="17">
        <v>0</v>
      </c>
      <c r="DV30" s="17">
        <v>1.50050553427636</v>
      </c>
      <c r="DW30" s="17">
        <v>1.98156261563903E-4</v>
      </c>
      <c r="DX30" s="17">
        <v>2.88090375744253E-4</v>
      </c>
      <c r="DY30" s="17">
        <v>0</v>
      </c>
      <c r="DZ30" s="17">
        <v>0</v>
      </c>
      <c r="EA30" s="17">
        <v>0.443215202287296</v>
      </c>
      <c r="EB30" s="17">
        <v>0.24360321842362201</v>
      </c>
      <c r="EC30" s="17">
        <v>6.0707481758957502E-3</v>
      </c>
      <c r="ED30" s="17">
        <v>3.4177629337309199</v>
      </c>
      <c r="EE30" s="17">
        <v>0.84748631716794598</v>
      </c>
      <c r="EF30" s="17">
        <v>4.23976443614034E-3</v>
      </c>
      <c r="EG30" s="17">
        <v>1.2066973880740999E-2</v>
      </c>
      <c r="EH30" s="17">
        <v>0</v>
      </c>
      <c r="EI30" s="17">
        <v>1.3160114750574501E-2</v>
      </c>
      <c r="EJ30" s="17">
        <v>2.6719033879528301E-2</v>
      </c>
      <c r="EK30" s="17">
        <v>11.7258089963773</v>
      </c>
      <c r="EL30" s="17">
        <v>8.6366170303741802E-2</v>
      </c>
      <c r="EM30" s="17">
        <v>5.1987478124926496E-3</v>
      </c>
      <c r="EN30" s="17">
        <v>3.10655979860101E-2</v>
      </c>
      <c r="EO30" s="17">
        <v>68.650894645524701</v>
      </c>
      <c r="EP30" s="17">
        <v>0</v>
      </c>
      <c r="EQ30" s="17">
        <v>7.8673226960322196E-2</v>
      </c>
      <c r="ER30" s="17">
        <v>0.11321066518957</v>
      </c>
      <c r="ES30" s="17">
        <v>172.50733984406801</v>
      </c>
      <c r="ET30" s="17">
        <v>307.41472087391202</v>
      </c>
      <c r="EU30" s="17">
        <v>34.157178799252598</v>
      </c>
      <c r="EV30" s="17">
        <v>341.57189967316401</v>
      </c>
      <c r="EW30" s="17">
        <v>3.6350492823900198E-3</v>
      </c>
      <c r="EX30" s="17">
        <v>3.4669666003406099</v>
      </c>
      <c r="EY30" s="17">
        <v>0.242112942352469</v>
      </c>
      <c r="EZ30" s="17">
        <v>2.142774699262E-4</v>
      </c>
      <c r="FA30" s="17">
        <v>0</v>
      </c>
      <c r="FB30" s="17">
        <v>0</v>
      </c>
      <c r="FC30" s="17">
        <v>0</v>
      </c>
      <c r="FD30" s="5">
        <v>4.9405274976989103E-6</v>
      </c>
      <c r="FE30" s="5">
        <v>4.2609388515021802E-5</v>
      </c>
      <c r="FF30" s="5">
        <v>6.86402051885779E-5</v>
      </c>
      <c r="FG30" s="17">
        <v>0</v>
      </c>
      <c r="FH30" s="17">
        <v>9.882768968843159E-4</v>
      </c>
      <c r="FI30" s="17">
        <v>0.64854546426583104</v>
      </c>
      <c r="FJ30" s="17">
        <v>34.112504085699101</v>
      </c>
      <c r="FK30" s="17">
        <v>5.0265842940028902</v>
      </c>
      <c r="FL30" s="17">
        <v>3.2346370844700898</v>
      </c>
      <c r="FM30" s="17">
        <v>6.6981214526254496</v>
      </c>
      <c r="FN30" s="17">
        <v>1.4756387425387301</v>
      </c>
      <c r="FO30" s="17">
        <v>3.4061808642118199</v>
      </c>
      <c r="FP30" s="5">
        <v>4.9094671208188003E-5</v>
      </c>
      <c r="FQ30" s="17">
        <v>1.51526640116514</v>
      </c>
      <c r="FR30" s="17">
        <v>181.79018403278201</v>
      </c>
      <c r="FS30" s="17">
        <v>175.313546087379</v>
      </c>
      <c r="FT30" s="17">
        <v>6.4766379454025502</v>
      </c>
      <c r="FU30" s="17">
        <v>0.106554621934886</v>
      </c>
      <c r="FV30" s="17">
        <v>1.6391673914361402E-2</v>
      </c>
      <c r="FW30" s="17">
        <v>34.6494479902113</v>
      </c>
      <c r="FX30" s="17">
        <v>10.591341989230401</v>
      </c>
      <c r="FY30" s="17">
        <v>15.4966823216874</v>
      </c>
      <c r="FZ30" s="17">
        <v>3.6979080672630098</v>
      </c>
      <c r="GA30" s="17">
        <v>2.0338309834267498</v>
      </c>
      <c r="GB30" s="17">
        <v>38.810113251431503</v>
      </c>
      <c r="GC30" s="17">
        <v>3.0891989252467899E-2</v>
      </c>
      <c r="GD30" s="17">
        <v>4.1293240041349799</v>
      </c>
      <c r="GE30" s="17">
        <v>2.1730992531842901</v>
      </c>
      <c r="GF30" s="17">
        <v>45.725484388520499</v>
      </c>
      <c r="GG30" s="17">
        <v>7.7172432949728998E-3</v>
      </c>
      <c r="GH30" s="17">
        <v>0</v>
      </c>
      <c r="GI30" s="17">
        <v>345.56233628730701</v>
      </c>
      <c r="GJ30" s="17">
        <v>1.3041000346951199</v>
      </c>
      <c r="GK30" s="17">
        <v>7.1016446052955002</v>
      </c>
      <c r="GL30" s="17">
        <v>2.51252023149635</v>
      </c>
      <c r="GM30" s="17">
        <v>7.8061570663536001E-2</v>
      </c>
      <c r="GN30" s="17">
        <v>16.3361008655787</v>
      </c>
      <c r="GO30" s="17">
        <v>8.0475132977824408</v>
      </c>
      <c r="GP30" s="17">
        <v>0</v>
      </c>
      <c r="GQ30" s="17">
        <v>0</v>
      </c>
      <c r="GR30" s="17">
        <v>2.7250981313844398</v>
      </c>
      <c r="GS30" s="17">
        <v>123.78777659463</v>
      </c>
      <c r="GT30" s="17">
        <v>2.1645103487447401</v>
      </c>
      <c r="GU30" s="17">
        <v>3.06760712221597</v>
      </c>
      <c r="GW30" s="26">
        <f t="shared" si="0"/>
        <v>1.3935732960854512</v>
      </c>
      <c r="GX30" s="25">
        <f t="shared" si="1"/>
        <v>0</v>
      </c>
      <c r="GY30" s="40">
        <f t="shared" si="2"/>
        <v>-6.6141156361681418E-5</v>
      </c>
      <c r="GZ30" s="40">
        <f t="shared" si="3"/>
        <v>-4.6541707849331145E-6</v>
      </c>
      <c r="HA30" s="40">
        <f t="shared" si="4"/>
        <v>-1.774081371212522E-4</v>
      </c>
      <c r="HB30" s="40">
        <f t="shared" si="5"/>
        <v>-8.6348372492170314E-4</v>
      </c>
      <c r="HC30" s="40">
        <f t="shared" si="6"/>
        <v>-8.9527803817993014E-4</v>
      </c>
      <c r="HD30" s="40">
        <f t="shared" si="7"/>
        <v>-5.1436835082560423E-6</v>
      </c>
      <c r="HE30" s="40">
        <f t="shared" si="8"/>
        <v>-2.8626371878673773E-5</v>
      </c>
      <c r="HF30" s="40">
        <f t="shared" si="9"/>
        <v>2.0763083474478935E-6</v>
      </c>
      <c r="HG30" s="40">
        <f t="shared" si="10"/>
        <v>-1.6677998875929425E-5</v>
      </c>
      <c r="HH30" s="40">
        <f t="shared" si="11"/>
        <v>1.6188600558123459E-5</v>
      </c>
      <c r="HI30" s="40">
        <f t="shared" si="12"/>
        <v>-2.322029522354145E-4</v>
      </c>
      <c r="HJ30" s="40">
        <f t="shared" si="13"/>
        <v>-1.246185289858551E-4</v>
      </c>
      <c r="HK30" s="40">
        <f t="shared" si="14"/>
        <v>-2.3757693158147898E-4</v>
      </c>
      <c r="HL30" s="40">
        <f t="shared" si="15"/>
        <v>1.6271413456475726E-6</v>
      </c>
      <c r="HM30" s="40">
        <f t="shared" si="16"/>
        <v>-3.4574145493883118E-4</v>
      </c>
      <c r="HN30" s="40">
        <f t="shared" si="17"/>
        <v>-1.5146807475892169E-4</v>
      </c>
      <c r="HO30" s="40">
        <f t="shared" si="18"/>
        <v>-3.4005963557974082E-5</v>
      </c>
      <c r="HP30" s="40">
        <f t="shared" si="19"/>
        <v>0</v>
      </c>
      <c r="HQ30" s="40">
        <f t="shared" si="20"/>
        <v>-4.0473386423218777E-4</v>
      </c>
      <c r="HR30" s="40">
        <f t="shared" si="21"/>
        <v>-2.6987886433347332E-5</v>
      </c>
      <c r="HS30" s="40">
        <f t="shared" si="22"/>
        <v>-2.1601879957131897E-6</v>
      </c>
      <c r="HT30" s="40">
        <f t="shared" si="23"/>
        <v>5.3618925766579926E-6</v>
      </c>
      <c r="HU30" s="40">
        <f t="shared" si="24"/>
        <v>-4.1272039287248605E-5</v>
      </c>
      <c r="HV30" s="40">
        <f t="shared" si="25"/>
        <v>-7.726112807086273E-5</v>
      </c>
      <c r="HW30" s="40">
        <f t="shared" si="26"/>
        <v>0</v>
      </c>
      <c r="HX30" s="40">
        <f t="shared" si="27"/>
        <v>-4.1121227070600067E-6</v>
      </c>
      <c r="HY30" s="40">
        <f t="shared" si="28"/>
        <v>6.7347183755047981E-6</v>
      </c>
      <c r="HZ30" s="40">
        <f t="shared" si="29"/>
        <v>0</v>
      </c>
      <c r="IA30" s="40">
        <f t="shared" si="30"/>
        <v>-4.9079680072664248E-4</v>
      </c>
      <c r="IB30" s="40">
        <f t="shared" si="31"/>
        <v>0</v>
      </c>
      <c r="IC30" s="40">
        <f t="shared" si="32"/>
        <v>-9.5545792786337657E-5</v>
      </c>
      <c r="ID30" s="40">
        <f t="shared" si="33"/>
        <v>0</v>
      </c>
      <c r="IE30" s="40">
        <f t="shared" si="34"/>
        <v>-1.3192167344530715E-3</v>
      </c>
      <c r="IF30" s="40">
        <f t="shared" si="35"/>
        <v>6.9397128954855859E-6</v>
      </c>
      <c r="IG30" s="40">
        <f t="shared" si="36"/>
        <v>5.2129271611413997E-3</v>
      </c>
      <c r="IH30" s="40">
        <f t="shared" si="37"/>
        <v>0.41319166910994903</v>
      </c>
      <c r="II30" s="40">
        <f t="shared" si="38"/>
        <v>-8.3197802995206095E-6</v>
      </c>
      <c r="IJ30" s="40">
        <f t="shared" si="39"/>
        <v>-5.1141591524491749E-6</v>
      </c>
      <c r="IK30" s="40">
        <f t="shared" si="40"/>
        <v>-8.6815530028306329E-4</v>
      </c>
      <c r="IL30" s="40">
        <f t="shared" si="41"/>
        <v>0</v>
      </c>
      <c r="IM30" s="40">
        <f t="shared" si="42"/>
        <v>0</v>
      </c>
      <c r="IN30" s="40">
        <f t="shared" si="43"/>
        <v>1.5272017275227635E-6</v>
      </c>
      <c r="IO30" s="40">
        <f t="shared" si="44"/>
        <v>0</v>
      </c>
      <c r="IP30" s="40">
        <f t="shared" si="45"/>
        <v>-1.6016269821537475E-5</v>
      </c>
      <c r="IQ30" s="40">
        <f t="shared" si="46"/>
        <v>-7.8935699398903422E-6</v>
      </c>
      <c r="IR30" s="40">
        <f t="shared" si="47"/>
        <v>-2.9672781216411536E-6</v>
      </c>
      <c r="IS30" s="40">
        <f t="shared" si="48"/>
        <v>-7.7876428944120848E-5</v>
      </c>
      <c r="IT30" s="40">
        <f t="shared" si="49"/>
        <v>0</v>
      </c>
      <c r="IU30" s="40">
        <f t="shared" si="50"/>
        <v>0</v>
      </c>
      <c r="IV30" s="40">
        <f t="shared" si="51"/>
        <v>0</v>
      </c>
      <c r="IW30" s="40">
        <f t="shared" si="52"/>
        <v>-1.4056893008124768E-4</v>
      </c>
      <c r="IX30" s="40">
        <f t="shared" si="53"/>
        <v>-1.1474822896410835E-4</v>
      </c>
      <c r="IY30" s="40">
        <f t="shared" si="54"/>
        <v>-1.9702181444175174E-5</v>
      </c>
      <c r="IZ30" s="40">
        <f t="shared" si="55"/>
        <v>0</v>
      </c>
      <c r="JA30" s="40">
        <f t="shared" si="56"/>
        <v>-1.0896435050075314E-3</v>
      </c>
      <c r="JB30" s="40">
        <f t="shared" si="57"/>
        <v>0</v>
      </c>
      <c r="JC30" s="40">
        <f t="shared" si="58"/>
        <v>0</v>
      </c>
      <c r="JD30" s="40">
        <f t="shared" si="59"/>
        <v>-3.1470414762778344E-5</v>
      </c>
      <c r="JE30" s="40">
        <f t="shared" si="60"/>
        <v>0</v>
      </c>
      <c r="JF30" s="40">
        <f t="shared" si="61"/>
        <v>0</v>
      </c>
      <c r="JG30" s="40">
        <f t="shared" si="62"/>
        <v>0</v>
      </c>
      <c r="JH30" s="40">
        <f t="shared" si="63"/>
        <v>-4.2086132446203457E-7</v>
      </c>
      <c r="JI30" s="40">
        <f t="shared" si="64"/>
        <v>-3.0574426407492191E-6</v>
      </c>
      <c r="JJ30" s="40">
        <f t="shared" si="65"/>
        <v>-1.1646742458784787E-5</v>
      </c>
      <c r="JK30" s="40">
        <f t="shared" si="66"/>
        <v>5.6639102658376594E-7</v>
      </c>
      <c r="JL30" s="40">
        <f t="shared" si="67"/>
        <v>-1.0197269725464051E-3</v>
      </c>
    </row>
    <row r="31" spans="1:272" x14ac:dyDescent="0.25">
      <c r="A31" s="17" t="s">
        <v>201</v>
      </c>
      <c r="B31" s="15">
        <v>3536.5979449300098</v>
      </c>
      <c r="C31" s="15">
        <v>614.563503705058</v>
      </c>
      <c r="D31" s="15">
        <v>4366.64963730001</v>
      </c>
      <c r="E31" s="15">
        <v>1486.47051781599</v>
      </c>
      <c r="F31" s="15">
        <v>1044.8081233369901</v>
      </c>
      <c r="G31" s="15">
        <v>479.32352530899499</v>
      </c>
      <c r="H31" s="15">
        <v>6054.34278112019</v>
      </c>
      <c r="I31" s="17">
        <v>16.4269091041586</v>
      </c>
      <c r="J31" s="17">
        <v>6.0931895935999902</v>
      </c>
      <c r="K31" s="17">
        <v>1.0669921099999999</v>
      </c>
      <c r="L31" s="17">
        <v>4.5563520517899997E-2</v>
      </c>
      <c r="M31" s="17">
        <v>17.036036342779902</v>
      </c>
      <c r="N31" s="17">
        <v>3.2705704759999998E-3</v>
      </c>
      <c r="O31" s="17">
        <v>0.39065908797999999</v>
      </c>
      <c r="P31" s="17">
        <v>9.66580906750001E-2</v>
      </c>
      <c r="Q31" s="17">
        <v>0.24966040006949899</v>
      </c>
      <c r="R31" s="17">
        <v>2.5939576504550002</v>
      </c>
      <c r="S31" s="17">
        <v>2.427</v>
      </c>
      <c r="T31" s="17">
        <v>6.9641951681696596E-2</v>
      </c>
      <c r="U31" s="17">
        <v>0.25194854394999999</v>
      </c>
      <c r="V31" s="17">
        <v>1.6721424649999901</v>
      </c>
      <c r="W31" s="17">
        <v>0.12896898230000001</v>
      </c>
      <c r="X31" s="17">
        <v>3.9236115000000002E-2</v>
      </c>
      <c r="Y31" s="17">
        <v>4.24749288865E-2</v>
      </c>
      <c r="Z31" s="17">
        <v>0.41984399999999999</v>
      </c>
      <c r="AA31" s="17">
        <v>111.539854190979</v>
      </c>
      <c r="AB31" s="17">
        <v>30.983906899999901</v>
      </c>
      <c r="AD31" s="17">
        <v>3.3774601094534E-2</v>
      </c>
      <c r="AE31" s="17">
        <v>2.8564999999999901E-3</v>
      </c>
      <c r="AF31" s="17">
        <v>0.52379849999999895</v>
      </c>
      <c r="AG31" s="17">
        <v>0.2155</v>
      </c>
      <c r="AH31" s="17">
        <v>1.02883535376659</v>
      </c>
      <c r="AI31" s="17">
        <v>14.9655750476799</v>
      </c>
      <c r="AJ31" s="17">
        <v>20.381636041799901</v>
      </c>
      <c r="AK31" s="17">
        <v>2.9293324065739901</v>
      </c>
      <c r="AL31" s="17">
        <v>0.57231021337779897</v>
      </c>
      <c r="AM31" s="17">
        <v>3.3991249697699999</v>
      </c>
      <c r="AN31" s="17">
        <v>0.12557676675000001</v>
      </c>
      <c r="AO31" s="17">
        <v>0</v>
      </c>
      <c r="AP31" s="17">
        <v>6.0000000000000001E-3</v>
      </c>
      <c r="AQ31" s="17">
        <v>61.923899870759797</v>
      </c>
      <c r="AR31" s="17">
        <v>1.4115</v>
      </c>
      <c r="AS31" s="17">
        <v>0.59498069035999901</v>
      </c>
      <c r="AT31" s="17">
        <v>11.40987116478</v>
      </c>
      <c r="AU31" s="17">
        <v>41.801408280730001</v>
      </c>
      <c r="AV31" s="17">
        <v>4.9110672702739999E-2</v>
      </c>
      <c r="AZ31" s="17">
        <v>1.446265693E-5</v>
      </c>
      <c r="BA31" s="17">
        <v>2.7885966164999901E-4</v>
      </c>
      <c r="BB31" s="17">
        <v>2.9682652602999997E-4</v>
      </c>
      <c r="BD31" s="17">
        <v>0.27760020682966102</v>
      </c>
      <c r="BE31" s="17">
        <v>2.45474999999999</v>
      </c>
      <c r="BF31" s="17">
        <v>0.04</v>
      </c>
      <c r="BG31" s="17">
        <v>0.122970902799999</v>
      </c>
      <c r="BI31" s="17">
        <v>15.354626980000001</v>
      </c>
      <c r="BJ31" s="17">
        <v>14.893985429999899</v>
      </c>
      <c r="BK31" s="17">
        <v>8.4752064208599993</v>
      </c>
      <c r="BL31" s="17">
        <v>56.152295774599999</v>
      </c>
      <c r="BM31" s="17">
        <v>0.25713197701999901</v>
      </c>
      <c r="BN31" s="17">
        <v>38.081334387729903</v>
      </c>
      <c r="BO31" s="17">
        <v>3.2605027200000001E-5</v>
      </c>
      <c r="BQ31" s="17" t="s">
        <v>201</v>
      </c>
      <c r="BR31" s="17">
        <v>2.8719672791805801</v>
      </c>
      <c r="BS31" s="17">
        <v>275.18877121374601</v>
      </c>
      <c r="BT31" s="17">
        <v>2.4547402251470198</v>
      </c>
      <c r="BU31" s="17">
        <v>6.0842883434413402</v>
      </c>
      <c r="BV31" s="17">
        <v>4.00014676499282E-2</v>
      </c>
      <c r="BW31" s="17">
        <v>1.0662742300644299</v>
      </c>
      <c r="BX31" s="17">
        <v>16.411480256660901</v>
      </c>
      <c r="BY31" s="17">
        <v>16.411480256660901</v>
      </c>
      <c r="BZ31" s="17">
        <v>5.1575341414234703</v>
      </c>
      <c r="CA31" s="17">
        <v>2.7597821857779201</v>
      </c>
      <c r="CB31" s="17">
        <v>1.8679805530294202E-2</v>
      </c>
      <c r="CC31" s="17">
        <v>2.6880856605874099E-2</v>
      </c>
      <c r="CD31" s="17">
        <v>17.0334435601096</v>
      </c>
      <c r="CE31" s="5">
        <v>3.2605192825405901E-5</v>
      </c>
      <c r="CF31" s="17">
        <v>1.04657975694042E-3</v>
      </c>
      <c r="CG31" s="17">
        <v>2.2239891081752899E-3</v>
      </c>
      <c r="CH31" s="17">
        <v>4.2403500619024703E-2</v>
      </c>
      <c r="CI31" s="17">
        <v>0.39025008415103002</v>
      </c>
      <c r="CJ31" s="17">
        <v>2.3197292173040798E-2</v>
      </c>
      <c r="CK31" s="17">
        <v>7.3458403137176997E-2</v>
      </c>
      <c r="CL31" s="17">
        <v>0.24960780373079999</v>
      </c>
      <c r="CM31" s="17">
        <v>0.122968309490346</v>
      </c>
      <c r="CN31" s="17">
        <v>7216.4090630810197</v>
      </c>
      <c r="CO31" s="17">
        <v>2.5938955022601999</v>
      </c>
      <c r="CP31" s="17">
        <v>0</v>
      </c>
      <c r="CQ31" s="17">
        <v>2.01960507658305E-2</v>
      </c>
      <c r="CR31" s="17">
        <v>4.9445680379415297E-2</v>
      </c>
      <c r="CS31" s="17">
        <v>2.4270203472715002</v>
      </c>
      <c r="CT31" s="17">
        <v>0.25189696556649399</v>
      </c>
      <c r="CU31" s="17">
        <v>14.965691153891999</v>
      </c>
      <c r="CV31" s="17">
        <v>1.6721286819969901</v>
      </c>
      <c r="CW31" s="17">
        <v>0.59482845419577601</v>
      </c>
      <c r="CX31" s="17">
        <v>3.3991035805199599</v>
      </c>
      <c r="CY31" s="17">
        <v>11.4095286139266</v>
      </c>
      <c r="CZ31" s="17">
        <v>3534.8756352893802</v>
      </c>
      <c r="DA31" s="17">
        <v>0.128965932833942</v>
      </c>
      <c r="DB31" s="17">
        <v>3.9197735709704903E-2</v>
      </c>
      <c r="DC31" s="17">
        <v>0.46064461713983101</v>
      </c>
      <c r="DD31" s="17">
        <v>11.4862398132684</v>
      </c>
      <c r="DE31" s="17">
        <v>0.73142848040917696</v>
      </c>
      <c r="DF31" s="17">
        <v>1.6994052646372999E-2</v>
      </c>
      <c r="DG31" s="17">
        <v>2.6153586082221301</v>
      </c>
      <c r="DH31" s="17">
        <v>4.3937158903641402E-2</v>
      </c>
      <c r="DI31" s="17">
        <v>119.526668636393</v>
      </c>
      <c r="DJ31" s="17">
        <v>246.30975197696901</v>
      </c>
      <c r="DK31" s="17">
        <v>21.095542173724699</v>
      </c>
      <c r="DL31" s="17">
        <v>8.4747371933968907</v>
      </c>
      <c r="DM31" s="17">
        <v>43.856653401717999</v>
      </c>
      <c r="DN31" s="17">
        <v>0.41983719733936598</v>
      </c>
      <c r="DO31" s="17">
        <v>1.8447260316665</v>
      </c>
      <c r="DP31" s="17">
        <v>111.37059647602899</v>
      </c>
      <c r="DQ31" s="17">
        <v>111.37059647602899</v>
      </c>
      <c r="DR31" s="17">
        <v>0.33893289043125602</v>
      </c>
      <c r="DS31" s="17">
        <v>0</v>
      </c>
      <c r="DT31" s="17">
        <v>30.969099377291101</v>
      </c>
      <c r="DU31" s="17">
        <v>0</v>
      </c>
      <c r="DV31" s="17">
        <v>56.152098214318002</v>
      </c>
      <c r="DW31" s="17">
        <v>9.7558121768548008E-3</v>
      </c>
      <c r="DX31" s="17">
        <v>2.1238589595790201E-2</v>
      </c>
      <c r="DY31" s="17">
        <v>0</v>
      </c>
      <c r="DZ31" s="17">
        <v>2.8566536290833698E-3</v>
      </c>
      <c r="EA31" s="17">
        <v>89.223110071657104</v>
      </c>
      <c r="EB31" s="17">
        <v>1.85797128663192</v>
      </c>
      <c r="EC31" s="17">
        <v>3.6713450277427902E-2</v>
      </c>
      <c r="ED31" s="17">
        <v>151.874039094062</v>
      </c>
      <c r="EE31" s="17">
        <v>43.683945988683597</v>
      </c>
      <c r="EF31" s="17">
        <v>0.13618638177438899</v>
      </c>
      <c r="EG31" s="17">
        <v>0.38760355881104702</v>
      </c>
      <c r="EH31" s="17">
        <v>0.21550062775508699</v>
      </c>
      <c r="EI31" s="17">
        <v>0.33951529780364498</v>
      </c>
      <c r="EJ31" s="17">
        <v>0.68931656201325897</v>
      </c>
      <c r="EK31" s="17">
        <v>22.069170722298001</v>
      </c>
      <c r="EL31" s="17">
        <v>0.25713162730547801</v>
      </c>
      <c r="EM31" s="17">
        <v>3.2577739377665497E-2</v>
      </c>
      <c r="EN31" s="17">
        <v>3.0960916420700899</v>
      </c>
      <c r="EO31" s="17">
        <v>614.550557118999</v>
      </c>
      <c r="EP31" s="17">
        <v>0</v>
      </c>
      <c r="EQ31" s="17">
        <v>0.23464760851425001</v>
      </c>
      <c r="ER31" s="17">
        <v>0.33766309253349702</v>
      </c>
      <c r="ES31" s="17">
        <v>6294.2306489856001</v>
      </c>
      <c r="ET31" s="17">
        <v>3929.0386819226401</v>
      </c>
      <c r="EU31" s="17">
        <v>436.561326615849</v>
      </c>
      <c r="EV31" s="17">
        <v>4365.6000085384903</v>
      </c>
      <c r="EW31" s="17">
        <v>7.7825610119942407E-2</v>
      </c>
      <c r="EX31" s="17">
        <v>178.029780979458</v>
      </c>
      <c r="EY31" s="17">
        <v>1.78441983209528</v>
      </c>
      <c r="EZ31" s="17">
        <v>4.9105019880606303E-2</v>
      </c>
      <c r="FA31" s="17">
        <v>0</v>
      </c>
      <c r="FB31" s="17">
        <v>0</v>
      </c>
      <c r="FC31" s="17">
        <v>0</v>
      </c>
      <c r="FD31" s="5">
        <v>1.4462832683521E-5</v>
      </c>
      <c r="FE31" s="17">
        <v>2.7886045876507998E-4</v>
      </c>
      <c r="FF31" s="17">
        <v>2.9682744294502202E-4</v>
      </c>
      <c r="FG31" s="17">
        <v>0</v>
      </c>
      <c r="FH31" s="17">
        <v>0.27760100490907602</v>
      </c>
      <c r="FI31" s="17">
        <v>15.3669457740152</v>
      </c>
      <c r="FJ31" s="17">
        <v>3110.2571363785701</v>
      </c>
      <c r="FK31" s="17">
        <v>5.7143344389512496</v>
      </c>
      <c r="FL31" s="17">
        <v>11.222033349316799</v>
      </c>
      <c r="FM31" s="17">
        <v>40.407852246234199</v>
      </c>
      <c r="FN31" s="17">
        <v>8.7078521867094398</v>
      </c>
      <c r="FO31" s="17">
        <v>25.874030272766799</v>
      </c>
      <c r="FP31" s="17">
        <v>2.7775185072504401E-3</v>
      </c>
      <c r="FQ31" s="17">
        <v>2.3094114321775598</v>
      </c>
      <c r="FR31" s="17">
        <v>1486.3299471196599</v>
      </c>
      <c r="FS31" s="17">
        <v>1044.6782804618099</v>
      </c>
      <c r="FT31" s="17">
        <v>441.65166665784699</v>
      </c>
      <c r="FU31" s="17">
        <v>0.286040949585805</v>
      </c>
      <c r="FV31" s="17">
        <v>0.33743503223708599</v>
      </c>
      <c r="FW31" s="17">
        <v>476.482064959186</v>
      </c>
      <c r="FX31" s="17">
        <v>4.4743965791431402</v>
      </c>
      <c r="FY31" s="17">
        <v>69.769693899259707</v>
      </c>
      <c r="FZ31" s="17">
        <v>12.100540557879601</v>
      </c>
      <c r="GA31" s="17">
        <v>7.7764746297612799</v>
      </c>
      <c r="GB31" s="17">
        <v>177.12790853023299</v>
      </c>
      <c r="GC31" s="17">
        <v>0.12547700536605</v>
      </c>
      <c r="GD31" s="17">
        <v>185.50544701129701</v>
      </c>
      <c r="GE31" s="17">
        <v>40.177672489073402</v>
      </c>
      <c r="GF31" s="17">
        <v>143.462797048011</v>
      </c>
      <c r="GG31" s="17">
        <v>3.0807960872697402</v>
      </c>
      <c r="GH31" s="17">
        <v>0</v>
      </c>
      <c r="GI31" s="17">
        <v>479.24515680307701</v>
      </c>
      <c r="GJ31" s="17">
        <v>309.76400912033102</v>
      </c>
      <c r="GK31" s="17">
        <v>38.081437073216001</v>
      </c>
      <c r="GL31" s="17">
        <v>0.114406860366959</v>
      </c>
      <c r="GM31" s="17">
        <v>4.02089778158724</v>
      </c>
      <c r="GN31" s="17">
        <v>856.634505573105</v>
      </c>
      <c r="GO31" s="17">
        <v>61.921715048342598</v>
      </c>
      <c r="GP31" s="17">
        <v>6.0001435183506804E-3</v>
      </c>
      <c r="GQ31" s="17">
        <v>1.41151683170852</v>
      </c>
      <c r="GR31" s="17">
        <v>36.215656183422198</v>
      </c>
      <c r="GS31" s="17">
        <v>6052.58059028753</v>
      </c>
      <c r="GT31" s="17">
        <v>41.800087377131199</v>
      </c>
      <c r="GU31" s="17">
        <v>450.97992222704698</v>
      </c>
      <c r="GW31" s="26">
        <f t="shared" si="0"/>
        <v>1.03992512864444</v>
      </c>
      <c r="GX31" s="25">
        <f t="shared" si="1"/>
        <v>0</v>
      </c>
      <c r="GY31" s="40">
        <f t="shared" si="2"/>
        <v>-4.8699616621638095E-4</v>
      </c>
      <c r="GZ31" s="40">
        <f t="shared" si="3"/>
        <v>-2.1066311261488472E-5</v>
      </c>
      <c r="HA31" s="40">
        <f t="shared" si="4"/>
        <v>-2.4037393624478604E-4</v>
      </c>
      <c r="HB31" s="40">
        <f t="shared" si="5"/>
        <v>-9.4566757056589309E-5</v>
      </c>
      <c r="HC31" s="40">
        <f t="shared" si="6"/>
        <v>-1.2427437371514662E-4</v>
      </c>
      <c r="HD31" s="40">
        <f t="shared" si="7"/>
        <v>-1.6349814223589115E-4</v>
      </c>
      <c r="HE31" s="40">
        <f t="shared" si="8"/>
        <v>-2.910622831193592E-4</v>
      </c>
      <c r="HF31" s="40">
        <f t="shared" si="9"/>
        <v>-9.3924227618650126E-4</v>
      </c>
      <c r="HG31" s="40">
        <f t="shared" si="10"/>
        <v>-1.4608523207614505E-3</v>
      </c>
      <c r="HH31" s="40">
        <f t="shared" si="11"/>
        <v>-6.7280716402864753E-4</v>
      </c>
      <c r="HI31" s="40">
        <f t="shared" si="12"/>
        <v>-6.2733996390233759E-5</v>
      </c>
      <c r="HJ31" s="40">
        <f t="shared" si="13"/>
        <v>-1.5219400910709407E-4</v>
      </c>
      <c r="HK31" s="40">
        <f t="shared" si="14"/>
        <v>-4.9253923801059816E-7</v>
      </c>
      <c r="HL31" s="40">
        <f t="shared" si="15"/>
        <v>-1.0469584390953841E-3</v>
      </c>
      <c r="HM31" s="40">
        <f t="shared" si="16"/>
        <v>-2.4781834252840121E-5</v>
      </c>
      <c r="HN31" s="40">
        <f t="shared" si="17"/>
        <v>-2.1067153094507545E-4</v>
      </c>
      <c r="HO31" s="40">
        <f t="shared" si="18"/>
        <v>-2.3958831706182379E-5</v>
      </c>
      <c r="HP31" s="40">
        <f t="shared" si="19"/>
        <v>8.3837130202438499E-6</v>
      </c>
      <c r="HQ31" s="40">
        <f t="shared" si="20"/>
        <v>-3.1667184142634202E-6</v>
      </c>
      <c r="HR31" s="40">
        <f t="shared" si="21"/>
        <v>-2.0471792651533322E-4</v>
      </c>
      <c r="HS31" s="40">
        <f t="shared" si="22"/>
        <v>-8.2427205148660475E-6</v>
      </c>
      <c r="HT31" s="40">
        <f t="shared" si="23"/>
        <v>-2.3644957133252608E-5</v>
      </c>
      <c r="HU31" s="40">
        <f t="shared" si="24"/>
        <v>-9.7816234596872207E-4</v>
      </c>
      <c r="HV31" s="40">
        <f t="shared" si="25"/>
        <v>-1.6816571409964058E-3</v>
      </c>
      <c r="HW31" s="40">
        <f t="shared" si="26"/>
        <v>-1.6202829227093653E-5</v>
      </c>
      <c r="HX31" s="40">
        <f t="shared" si="27"/>
        <v>-1.5174640147924434E-3</v>
      </c>
      <c r="HY31" s="40">
        <f t="shared" si="28"/>
        <v>-4.7791012142500607E-4</v>
      </c>
      <c r="HZ31" s="40">
        <f t="shared" si="29"/>
        <v>0</v>
      </c>
      <c r="IA31" s="40">
        <f t="shared" si="30"/>
        <v>-7.9373687672948371E-5</v>
      </c>
      <c r="IB31" s="40">
        <f t="shared" si="31"/>
        <v>5.3782280195940954E-5</v>
      </c>
      <c r="IC31" s="40">
        <f t="shared" si="32"/>
        <v>-1.6341044433886537E-5</v>
      </c>
      <c r="ID31" s="40">
        <f t="shared" si="33"/>
        <v>2.9130166449929171E-6</v>
      </c>
      <c r="IE31" s="40">
        <f t="shared" si="34"/>
        <v>-3.3960241288619619E-6</v>
      </c>
      <c r="IF31" s="40">
        <f t="shared" si="35"/>
        <v>7.7582192283950057E-6</v>
      </c>
      <c r="IG31" s="40">
        <f t="shared" si="36"/>
        <v>8.279682146404739E-2</v>
      </c>
      <c r="IH31" s="40">
        <f t="shared" si="37"/>
        <v>5.6927385612455507E-2</v>
      </c>
      <c r="II31" s="40">
        <f t="shared" si="38"/>
        <v>8.5210771482167828E-7</v>
      </c>
      <c r="IJ31" s="40">
        <f t="shared" si="39"/>
        <v>-6.2925753628511935E-6</v>
      </c>
      <c r="IK31" s="40">
        <f t="shared" si="40"/>
        <v>-7.9442548595490433E-4</v>
      </c>
      <c r="IL31" s="40">
        <f t="shared" si="41"/>
        <v>0</v>
      </c>
      <c r="IM31" s="40">
        <f t="shared" si="42"/>
        <v>2.3919725113379781E-5</v>
      </c>
      <c r="IN31" s="40">
        <f t="shared" si="43"/>
        <v>-3.5282377591832467E-5</v>
      </c>
      <c r="IO31" s="40">
        <f t="shared" si="44"/>
        <v>1.192469608223229E-5</v>
      </c>
      <c r="IP31" s="40">
        <f t="shared" si="45"/>
        <v>-2.5586740324443866E-4</v>
      </c>
      <c r="IQ31" s="40">
        <f t="shared" si="46"/>
        <v>-3.0022324393763192E-5</v>
      </c>
      <c r="IR31" s="40">
        <f t="shared" si="47"/>
        <v>-3.159949994822497E-5</v>
      </c>
      <c r="IS31" s="40">
        <f t="shared" si="48"/>
        <v>-1.1510374064537898E-4</v>
      </c>
      <c r="IT31" s="40">
        <f t="shared" si="49"/>
        <v>0</v>
      </c>
      <c r="IU31" s="40">
        <f t="shared" si="50"/>
        <v>0</v>
      </c>
      <c r="IV31" s="40">
        <f t="shared" si="51"/>
        <v>0</v>
      </c>
      <c r="IW31" s="40">
        <f t="shared" si="52"/>
        <v>1.2152229140918037E-5</v>
      </c>
      <c r="IX31" s="40">
        <f t="shared" si="53"/>
        <v>2.8584811308180451E-6</v>
      </c>
      <c r="IY31" s="40">
        <f t="shared" si="54"/>
        <v>3.0890602477762338E-6</v>
      </c>
      <c r="IZ31" s="40">
        <f t="shared" si="55"/>
        <v>0</v>
      </c>
      <c r="JA31" s="40">
        <f t="shared" si="56"/>
        <v>2.8749237045358731E-6</v>
      </c>
      <c r="JB31" s="40">
        <f t="shared" si="57"/>
        <v>-3.9820156717209249E-6</v>
      </c>
      <c r="JC31" s="40">
        <f t="shared" si="58"/>
        <v>3.6691248204989702E-5</v>
      </c>
      <c r="JD31" s="40">
        <f t="shared" si="59"/>
        <v>-2.1088807140210478E-5</v>
      </c>
      <c r="JE31" s="40">
        <f t="shared" si="60"/>
        <v>0</v>
      </c>
      <c r="JF31" s="40">
        <f t="shared" si="61"/>
        <v>-1.5792901046058763E-6</v>
      </c>
      <c r="JG31" s="40">
        <f t="shared" si="62"/>
        <v>-1.8340658588370614E-6</v>
      </c>
      <c r="JH31" s="40">
        <f t="shared" si="63"/>
        <v>-5.5364723855423207E-5</v>
      </c>
      <c r="JI31" s="40">
        <f t="shared" si="64"/>
        <v>-3.5182939409961754E-6</v>
      </c>
      <c r="JJ31" s="40">
        <f t="shared" si="65"/>
        <v>-1.3600584612675975E-6</v>
      </c>
      <c r="JK31" s="40">
        <f t="shared" si="66"/>
        <v>2.6964781499683748E-6</v>
      </c>
      <c r="JL31" s="40">
        <f t="shared" si="67"/>
        <v>5.0797505821573835E-6</v>
      </c>
    </row>
    <row r="32" spans="1:272" x14ac:dyDescent="0.25">
      <c r="A32" s="17" t="s">
        <v>202</v>
      </c>
      <c r="B32" s="15">
        <v>2082.5269267600002</v>
      </c>
      <c r="C32" s="15">
        <v>23.187369226000001</v>
      </c>
      <c r="D32" s="15">
        <v>2570.8377185600002</v>
      </c>
      <c r="E32" s="15">
        <v>1790.48160248569</v>
      </c>
      <c r="F32" s="15">
        <v>636.17167412273602</v>
      </c>
      <c r="G32" s="15">
        <v>245.58807653489899</v>
      </c>
      <c r="H32" s="15">
        <v>1989.9341768643001</v>
      </c>
      <c r="I32" s="17">
        <v>1.3333023157999999</v>
      </c>
      <c r="J32" s="17">
        <v>0.30536753894000002</v>
      </c>
      <c r="K32" s="17">
        <v>0.94888375000000003</v>
      </c>
      <c r="L32" s="17">
        <v>8.3228111223899895E-4</v>
      </c>
      <c r="M32" s="17">
        <v>13.633227983650601</v>
      </c>
      <c r="N32" s="17">
        <v>0</v>
      </c>
      <c r="O32" s="17">
        <v>4.1277772300000001E-2</v>
      </c>
      <c r="P32" s="17">
        <v>3.40192466759E-3</v>
      </c>
      <c r="Q32" s="17">
        <v>3.73848635E-3</v>
      </c>
      <c r="R32" s="17">
        <v>0.3271188531</v>
      </c>
      <c r="S32" s="17">
        <v>2.7109999999999999</v>
      </c>
      <c r="T32" s="17">
        <v>1.520517780053E-2</v>
      </c>
      <c r="U32" s="17">
        <v>0.12562665949999999</v>
      </c>
      <c r="V32" s="17">
        <v>1.0528550649999999</v>
      </c>
      <c r="W32" s="17">
        <v>0.24411536649999999</v>
      </c>
      <c r="X32" s="5">
        <v>0</v>
      </c>
      <c r="Y32" s="17">
        <v>5.3078990999999999E-4</v>
      </c>
      <c r="Z32" s="17">
        <v>0.48149999999999998</v>
      </c>
      <c r="AA32" s="17">
        <v>9.8880883155499895</v>
      </c>
      <c r="AB32" s="17">
        <v>11.021999999999901</v>
      </c>
      <c r="AC32" s="17">
        <v>6.7635000000000004E-4</v>
      </c>
      <c r="AD32" s="17">
        <v>2.4547234474699999E-2</v>
      </c>
      <c r="AE32" s="17">
        <v>5.5000000000000002E-5</v>
      </c>
      <c r="AF32" s="17">
        <v>0.26986191922949898</v>
      </c>
      <c r="AH32" s="17">
        <v>7.8314843977499896E-2</v>
      </c>
      <c r="AI32" s="17">
        <v>5.63618128263</v>
      </c>
      <c r="AJ32" s="17">
        <v>2.5358429999999998</v>
      </c>
      <c r="AK32" s="17">
        <v>0.91578428734554995</v>
      </c>
      <c r="AL32" s="17">
        <v>0.1667599926578</v>
      </c>
      <c r="AM32" s="17">
        <v>1.75548778889999</v>
      </c>
      <c r="AN32" s="17">
        <v>5.7458545499999999E-2</v>
      </c>
      <c r="AP32" s="17">
        <v>1.9268449999999999E-2</v>
      </c>
      <c r="AQ32" s="17">
        <v>41.031404425446397</v>
      </c>
      <c r="AR32" s="17">
        <v>6.9999999999999897E-3</v>
      </c>
      <c r="AS32" s="17">
        <v>0.52736428000000002</v>
      </c>
      <c r="AT32" s="17">
        <v>1.2960393349999999</v>
      </c>
      <c r="AU32" s="17">
        <v>27.866297918379999</v>
      </c>
      <c r="AV32" s="17">
        <v>0.24451375058191099</v>
      </c>
      <c r="AZ32" s="17">
        <v>5.1858579999999999E-6</v>
      </c>
      <c r="BA32" s="17">
        <v>9.4143829676799997E-5</v>
      </c>
      <c r="BB32" s="17">
        <v>1.045370757374E-4</v>
      </c>
      <c r="BD32" s="17">
        <v>0.162718784187529</v>
      </c>
      <c r="BE32" s="17">
        <v>0.247</v>
      </c>
      <c r="BF32" s="17">
        <v>9.0000000000000002E-6</v>
      </c>
      <c r="BG32" s="17">
        <v>1.9731564239999999</v>
      </c>
      <c r="BI32" s="17">
        <v>5.5459040000000002</v>
      </c>
      <c r="BJ32" s="17">
        <v>5.3795229999999998</v>
      </c>
      <c r="BK32" s="17">
        <v>4.67412151829999</v>
      </c>
      <c r="BL32" s="17">
        <v>30.683162880499999</v>
      </c>
      <c r="BM32" s="17">
        <v>0.17299676680000001</v>
      </c>
      <c r="BN32" s="17">
        <v>2.7364907785999999</v>
      </c>
      <c r="BO32" s="17">
        <v>1.1458383E-5</v>
      </c>
      <c r="BQ32" s="17" t="s">
        <v>202</v>
      </c>
      <c r="BR32" s="17">
        <v>0.87432285795375297</v>
      </c>
      <c r="BS32" s="17">
        <v>17.6894769995926</v>
      </c>
      <c r="BT32" s="17">
        <v>0.24700144080314401</v>
      </c>
      <c r="BU32" s="17">
        <v>0.30533534866230999</v>
      </c>
      <c r="BV32" s="5">
        <v>9.0000710726036792E-6</v>
      </c>
      <c r="BW32" s="17">
        <v>0.94888918413554002</v>
      </c>
      <c r="BX32" s="17">
        <v>1.33310334111163</v>
      </c>
      <c r="BY32" s="17">
        <v>1.33310334111163</v>
      </c>
      <c r="BZ32" s="17">
        <v>1.17282343212768</v>
      </c>
      <c r="CA32" s="17">
        <v>0.71162847391985695</v>
      </c>
      <c r="CB32" s="17">
        <v>3.4118911663001499E-4</v>
      </c>
      <c r="CC32" s="17">
        <v>4.9107402247612099E-4</v>
      </c>
      <c r="CD32" s="17">
        <v>13.633098941703</v>
      </c>
      <c r="CE32" s="5">
        <v>1.1456983731410799E-5</v>
      </c>
      <c r="CF32" s="17">
        <v>0</v>
      </c>
      <c r="CG32" s="17">
        <v>0</v>
      </c>
      <c r="CH32" s="17">
        <v>5.3077529552406403E-4</v>
      </c>
      <c r="CI32" s="17">
        <v>4.1279834617059002E-2</v>
      </c>
      <c r="CJ32" s="17">
        <v>8.1640320871707601E-4</v>
      </c>
      <c r="CK32" s="17">
        <v>2.58543562922667E-3</v>
      </c>
      <c r="CL32" s="17">
        <v>3.7389343220087501E-3</v>
      </c>
      <c r="CM32" s="17">
        <v>1.9731560930846399</v>
      </c>
      <c r="CN32" s="17">
        <v>8217.1558830179092</v>
      </c>
      <c r="CO32" s="17">
        <v>0.32711906707302102</v>
      </c>
      <c r="CP32" s="17">
        <v>0</v>
      </c>
      <c r="CQ32" s="17">
        <v>4.3994899428914502E-3</v>
      </c>
      <c r="CR32" s="17">
        <v>1.0771273730066E-2</v>
      </c>
      <c r="CS32" s="17">
        <v>2.7110088883469099</v>
      </c>
      <c r="CT32" s="17">
        <v>0.12562615647480899</v>
      </c>
      <c r="CU32" s="17">
        <v>5.6361606393048804</v>
      </c>
      <c r="CV32" s="17">
        <v>1.0528505245200701</v>
      </c>
      <c r="CW32" s="17">
        <v>0.52736191998048698</v>
      </c>
      <c r="CX32" s="17">
        <v>1.7554923637025499</v>
      </c>
      <c r="CY32" s="17">
        <v>1.2960465271692101</v>
      </c>
      <c r="CZ32" s="17">
        <v>2081.09265187849</v>
      </c>
      <c r="DA32" s="17">
        <v>0.244113326719687</v>
      </c>
      <c r="DB32" s="17">
        <v>0</v>
      </c>
      <c r="DC32" s="17">
        <v>0.166383527064491</v>
      </c>
      <c r="DD32" s="17">
        <v>4.1486806439701001</v>
      </c>
      <c r="DE32" s="17">
        <v>0.26418559059067398</v>
      </c>
      <c r="DF32" s="17">
        <v>6.1380319339494997E-3</v>
      </c>
      <c r="DG32" s="17">
        <v>0.944646240843933</v>
      </c>
      <c r="DH32" s="17">
        <v>1.5869514487122201E-2</v>
      </c>
      <c r="DI32" s="17">
        <v>24.456307779558902</v>
      </c>
      <c r="DJ32" s="17">
        <v>235.90135159027</v>
      </c>
      <c r="DK32" s="17">
        <v>5.26895119060607</v>
      </c>
      <c r="DL32" s="17">
        <v>4.6736232415482801</v>
      </c>
      <c r="DM32" s="17">
        <v>9.3629963693408893</v>
      </c>
      <c r="DN32" s="17">
        <v>0.48149773203260499</v>
      </c>
      <c r="DO32" s="17">
        <v>0.502871645953887</v>
      </c>
      <c r="DP32" s="17">
        <v>9.87211368204472</v>
      </c>
      <c r="DQ32" s="17">
        <v>9.87211368204472</v>
      </c>
      <c r="DR32" s="17">
        <v>8.3279571011713502E-2</v>
      </c>
      <c r="DS32" s="17">
        <v>0</v>
      </c>
      <c r="DT32" s="17">
        <v>11.0220044733985</v>
      </c>
      <c r="DU32" s="17">
        <v>6.7632258006911604E-4</v>
      </c>
      <c r="DV32" s="17">
        <v>30.682267478248601</v>
      </c>
      <c r="DW32" s="17">
        <v>7.6909410027619501E-3</v>
      </c>
      <c r="DX32" s="17">
        <v>1.65481712939393E-2</v>
      </c>
      <c r="DY32" s="17">
        <v>0</v>
      </c>
      <c r="DZ32" s="5">
        <v>5.4997642432359103E-5</v>
      </c>
      <c r="EA32" s="17">
        <v>17.421325063743701</v>
      </c>
      <c r="EB32" s="17">
        <v>0.55168467965797696</v>
      </c>
      <c r="EC32" s="17">
        <v>1.1965773111244801E-2</v>
      </c>
      <c r="ED32" s="17">
        <v>13.3232118485539</v>
      </c>
      <c r="EE32" s="17">
        <v>16.280615436624998</v>
      </c>
      <c r="EF32" s="17">
        <v>7.0154394550174304E-2</v>
      </c>
      <c r="EG32" s="17">
        <v>0.19966966887679999</v>
      </c>
      <c r="EH32" s="17">
        <v>0</v>
      </c>
      <c r="EI32" s="17">
        <v>2.57963452582439E-2</v>
      </c>
      <c r="EJ32" s="17">
        <v>5.2374219404321999E-2</v>
      </c>
      <c r="EK32" s="17">
        <v>2.6556740778724501</v>
      </c>
      <c r="EL32" s="17">
        <v>0.17299755495990299</v>
      </c>
      <c r="EM32" s="17">
        <v>9.3607732029748897E-3</v>
      </c>
      <c r="EN32" s="17">
        <v>0.955362995938277</v>
      </c>
      <c r="EO32" s="17">
        <v>23.187268363894901</v>
      </c>
      <c r="EP32" s="17">
        <v>0</v>
      </c>
      <c r="EQ32" s="17">
        <v>5.89097905541867E-2</v>
      </c>
      <c r="ER32" s="17">
        <v>8.4772420302584098E-2</v>
      </c>
      <c r="ES32" s="17">
        <v>2040.77278350446</v>
      </c>
      <c r="ET32" s="17">
        <v>2312.72743247893</v>
      </c>
      <c r="EU32" s="17">
        <v>256.96964834504502</v>
      </c>
      <c r="EV32" s="17">
        <v>2569.6970808239698</v>
      </c>
      <c r="EW32" s="17">
        <v>8.2682431374133097E-3</v>
      </c>
      <c r="EX32" s="17">
        <v>53.735302834556101</v>
      </c>
      <c r="EY32" s="17">
        <v>0.47720462051010498</v>
      </c>
      <c r="EZ32" s="17">
        <v>0.244508992835691</v>
      </c>
      <c r="FA32" s="17">
        <v>0</v>
      </c>
      <c r="FB32" s="17">
        <v>0</v>
      </c>
      <c r="FC32" s="17">
        <v>0</v>
      </c>
      <c r="FD32" s="5">
        <v>5.1861225880057399E-6</v>
      </c>
      <c r="FE32" s="5">
        <v>9.4140597676548799E-5</v>
      </c>
      <c r="FF32" s="17">
        <v>1.0452068750687001E-4</v>
      </c>
      <c r="FG32" s="17">
        <v>0</v>
      </c>
      <c r="FH32" s="17">
        <v>0.162713400849824</v>
      </c>
      <c r="FI32" s="17">
        <v>20.341396868995801</v>
      </c>
      <c r="FJ32" s="17">
        <v>1153.93949664823</v>
      </c>
      <c r="FK32" s="17">
        <v>18.321806005014299</v>
      </c>
      <c r="FL32" s="17">
        <v>8.47291114256981</v>
      </c>
      <c r="FM32" s="17">
        <v>23.497829473040198</v>
      </c>
      <c r="FN32" s="17">
        <v>9.4905297492481893</v>
      </c>
      <c r="FO32" s="17">
        <v>13.2566718635118</v>
      </c>
      <c r="FP32" s="17">
        <v>3.1069890588082802E-4</v>
      </c>
      <c r="FQ32" s="17">
        <v>6.2635435705760303</v>
      </c>
      <c r="FR32" s="17">
        <v>1787.5182217067099</v>
      </c>
      <c r="FS32" s="17">
        <v>635.11451486742999</v>
      </c>
      <c r="FT32" s="17">
        <v>1152.4037068392799</v>
      </c>
      <c r="FU32" s="17">
        <v>1.5908626285487499</v>
      </c>
      <c r="FV32" s="17">
        <v>0.43725551710400801</v>
      </c>
      <c r="FW32" s="17">
        <v>314.76209664808101</v>
      </c>
      <c r="FX32" s="17">
        <v>6.4612926289566399</v>
      </c>
      <c r="FY32" s="17">
        <v>22.8546110886974</v>
      </c>
      <c r="FZ32" s="17">
        <v>6.0939859356140103</v>
      </c>
      <c r="GA32" s="17">
        <v>4.5784963565149397</v>
      </c>
      <c r="GB32" s="17">
        <v>58.553003374614903</v>
      </c>
      <c r="GC32" s="17">
        <v>5.7412129995535501E-2</v>
      </c>
      <c r="GD32" s="17">
        <v>267.82934070881203</v>
      </c>
      <c r="GE32" s="17">
        <v>52.947509092853203</v>
      </c>
      <c r="GF32" s="17">
        <v>65.060307730115795</v>
      </c>
      <c r="GG32" s="17">
        <v>2.1304051933725998</v>
      </c>
      <c r="GH32" s="17">
        <v>0</v>
      </c>
      <c r="GI32" s="17">
        <v>245.45825000898299</v>
      </c>
      <c r="GJ32" s="17">
        <v>107.03056043300199</v>
      </c>
      <c r="GK32" s="17">
        <v>2.7365063512801999</v>
      </c>
      <c r="GL32" s="17">
        <v>5.6102105160469101E-3</v>
      </c>
      <c r="GM32" s="17">
        <v>8.5599439518788595E-2</v>
      </c>
      <c r="GN32" s="17">
        <v>118.81826315709699</v>
      </c>
      <c r="GO32" s="17">
        <v>41.030912963731303</v>
      </c>
      <c r="GP32" s="17">
        <v>1.92715878055644E-2</v>
      </c>
      <c r="GQ32" s="17">
        <v>6.9985887828833398E-3</v>
      </c>
      <c r="GR32" s="17">
        <v>5.7992469597119598</v>
      </c>
      <c r="GS32" s="17">
        <v>1989.6723299023799</v>
      </c>
      <c r="GT32" s="17">
        <v>27.866106224454899</v>
      </c>
      <c r="GU32" s="17">
        <v>37.168298725657003</v>
      </c>
      <c r="GW32" s="26">
        <f t="shared" si="0"/>
        <v>1.0256828487958052</v>
      </c>
      <c r="GX32" s="25">
        <f t="shared" si="1"/>
        <v>0</v>
      </c>
      <c r="GY32" s="40">
        <f t="shared" si="2"/>
        <v>-6.8871852895637669E-4</v>
      </c>
      <c r="GZ32" s="40">
        <f t="shared" si="3"/>
        <v>-4.3498727310067991E-6</v>
      </c>
      <c r="HA32" s="40">
        <f t="shared" si="4"/>
        <v>-4.4368328961241819E-4</v>
      </c>
      <c r="HB32" s="40">
        <f t="shared" si="5"/>
        <v>-1.6550746876516792E-3</v>
      </c>
      <c r="HC32" s="40">
        <f t="shared" si="6"/>
        <v>-1.6617515339139037E-3</v>
      </c>
      <c r="HD32" s="40">
        <f t="shared" si="7"/>
        <v>-5.2863529755913462E-4</v>
      </c>
      <c r="HE32" s="40">
        <f t="shared" si="8"/>
        <v>-1.3158574035485997E-4</v>
      </c>
      <c r="HF32" s="40">
        <f t="shared" si="9"/>
        <v>-1.4923448794172946E-4</v>
      </c>
      <c r="HG32" s="40">
        <f t="shared" si="10"/>
        <v>-1.0541486433615338E-4</v>
      </c>
      <c r="HH32" s="40">
        <f t="shared" si="11"/>
        <v>5.7268717479823002E-6</v>
      </c>
      <c r="HI32" s="40">
        <f t="shared" si="12"/>
        <v>-2.1595026726750417E-5</v>
      </c>
      <c r="HJ32" s="40">
        <f t="shared" si="13"/>
        <v>-9.4652526720068899E-6</v>
      </c>
      <c r="HK32" s="40">
        <f t="shared" si="14"/>
        <v>0</v>
      </c>
      <c r="HL32" s="40">
        <f t="shared" si="15"/>
        <v>4.996192730587772E-5</v>
      </c>
      <c r="HM32" s="40">
        <f t="shared" si="16"/>
        <v>-2.5229731590374458E-5</v>
      </c>
      <c r="HN32" s="40">
        <f t="shared" si="17"/>
        <v>1.1982710830284884E-4</v>
      </c>
      <c r="HO32" s="40">
        <f t="shared" si="18"/>
        <v>6.5411399861554559E-7</v>
      </c>
      <c r="HP32" s="40">
        <f t="shared" si="19"/>
        <v>3.2786229841537896E-6</v>
      </c>
      <c r="HQ32" s="40">
        <f t="shared" si="20"/>
        <v>-2.2633163534168054E-3</v>
      </c>
      <c r="HR32" s="40">
        <f t="shared" si="21"/>
        <v>-4.0041277305553376E-6</v>
      </c>
      <c r="HS32" s="40">
        <f t="shared" si="22"/>
        <v>-4.3125403303401813E-6</v>
      </c>
      <c r="HT32" s="40">
        <f t="shared" si="23"/>
        <v>-8.3558046436627132E-6</v>
      </c>
      <c r="HU32" s="40">
        <f t="shared" si="24"/>
        <v>0</v>
      </c>
      <c r="HV32" s="40">
        <f t="shared" si="25"/>
        <v>-2.7533447152297562E-5</v>
      </c>
      <c r="HW32" s="40">
        <f t="shared" si="26"/>
        <v>-4.7102126583544818E-6</v>
      </c>
      <c r="HX32" s="40">
        <f t="shared" si="27"/>
        <v>-1.6155431662304056E-3</v>
      </c>
      <c r="HY32" s="40">
        <f t="shared" si="28"/>
        <v>4.0586087816213456E-7</v>
      </c>
      <c r="HZ32" s="40">
        <f t="shared" si="29"/>
        <v>-4.0541037752646668E-5</v>
      </c>
      <c r="IA32" s="40">
        <f t="shared" si="30"/>
        <v>1.0497019062305919E-4</v>
      </c>
      <c r="IB32" s="40">
        <f t="shared" si="31"/>
        <v>-4.2864866198165571E-5</v>
      </c>
      <c r="IC32" s="40">
        <f t="shared" si="32"/>
        <v>-1.402784158386391E-4</v>
      </c>
      <c r="ID32" s="40">
        <f t="shared" si="33"/>
        <v>0</v>
      </c>
      <c r="IE32" s="40">
        <f t="shared" si="34"/>
        <v>-1.8422984405797272E-3</v>
      </c>
      <c r="IF32" s="40">
        <f t="shared" si="35"/>
        <v>-3.6626439222509379E-6</v>
      </c>
      <c r="IG32" s="40">
        <f t="shared" si="36"/>
        <v>4.7254927798152449E-2</v>
      </c>
      <c r="IH32" s="40">
        <f t="shared" si="37"/>
        <v>4.3218374828692542E-2</v>
      </c>
      <c r="II32" s="40">
        <f t="shared" si="38"/>
        <v>-0.1383891989512496</v>
      </c>
      <c r="IJ32" s="40">
        <f t="shared" si="39"/>
        <v>2.6060007872532541E-6</v>
      </c>
      <c r="IK32" s="40">
        <f t="shared" si="40"/>
        <v>-8.0780855241974388E-4</v>
      </c>
      <c r="IL32" s="40">
        <f t="shared" si="41"/>
        <v>0</v>
      </c>
      <c r="IM32" s="40">
        <f t="shared" si="42"/>
        <v>1.6284680731455756E-4</v>
      </c>
      <c r="IN32" s="40">
        <f t="shared" si="43"/>
        <v>-1.1977696644189871E-5</v>
      </c>
      <c r="IO32" s="40">
        <f t="shared" si="44"/>
        <v>-2.0160244523570787E-4</v>
      </c>
      <c r="IP32" s="40">
        <f t="shared" si="45"/>
        <v>-4.4751220409483966E-6</v>
      </c>
      <c r="IQ32" s="40">
        <f t="shared" si="46"/>
        <v>5.5493448508571798E-6</v>
      </c>
      <c r="IR32" s="40">
        <f t="shared" si="47"/>
        <v>-6.8790596318579949E-6</v>
      </c>
      <c r="IS32" s="40">
        <f t="shared" si="48"/>
        <v>-1.9457990434786449E-5</v>
      </c>
      <c r="IT32" s="40">
        <f t="shared" si="49"/>
        <v>0</v>
      </c>
      <c r="IU32" s="40">
        <f t="shared" si="50"/>
        <v>0</v>
      </c>
      <c r="IV32" s="40">
        <f t="shared" si="51"/>
        <v>0</v>
      </c>
      <c r="IW32" s="40">
        <f t="shared" si="52"/>
        <v>5.1021066473478785E-5</v>
      </c>
      <c r="IX32" s="40">
        <f t="shared" si="53"/>
        <v>-3.43304522696051E-5</v>
      </c>
      <c r="IY32" s="40">
        <f t="shared" si="54"/>
        <v>-1.5676955199284064E-4</v>
      </c>
      <c r="IZ32" s="40">
        <f t="shared" si="55"/>
        <v>0</v>
      </c>
      <c r="JA32" s="40">
        <f t="shared" si="56"/>
        <v>-3.3083689334824399E-5</v>
      </c>
      <c r="JB32" s="40">
        <f t="shared" si="57"/>
        <v>5.8332111093722963E-6</v>
      </c>
      <c r="JC32" s="40">
        <f t="shared" si="58"/>
        <v>7.8969559643336284E-6</v>
      </c>
      <c r="JD32" s="40">
        <f t="shared" si="59"/>
        <v>-1.677086296746882E-7</v>
      </c>
      <c r="JE32" s="40">
        <f t="shared" si="60"/>
        <v>0</v>
      </c>
      <c r="JF32" s="40">
        <f t="shared" si="61"/>
        <v>-8.1341063605730562E-8</v>
      </c>
      <c r="JG32" s="40">
        <f t="shared" si="62"/>
        <v>-5.5361306588210873E-7</v>
      </c>
      <c r="JH32" s="40">
        <f t="shared" si="63"/>
        <v>-1.0660329427873056E-4</v>
      </c>
      <c r="JI32" s="40">
        <f t="shared" si="64"/>
        <v>-2.9182201811643534E-5</v>
      </c>
      <c r="JJ32" s="40">
        <f t="shared" si="65"/>
        <v>4.5559227352063515E-6</v>
      </c>
      <c r="JK32" s="40">
        <f t="shared" si="66"/>
        <v>5.6907482830962487E-6</v>
      </c>
      <c r="JL32" s="40">
        <f t="shared" si="67"/>
        <v>-1.221174566429828E-4</v>
      </c>
    </row>
    <row r="33" spans="1:272" x14ac:dyDescent="0.25">
      <c r="A33" s="17" t="s">
        <v>203</v>
      </c>
      <c r="B33" s="15">
        <v>23660.972067685001</v>
      </c>
      <c r="C33" s="15">
        <v>449.30675933076401</v>
      </c>
      <c r="D33" s="15">
        <v>9011.0599249069892</v>
      </c>
      <c r="E33" s="15">
        <v>2057.18889091853</v>
      </c>
      <c r="F33" s="15">
        <v>1561.10892208616</v>
      </c>
      <c r="G33" s="15">
        <v>4975.5828694485499</v>
      </c>
      <c r="H33" s="15">
        <v>4470.6235916898904</v>
      </c>
      <c r="I33" s="17">
        <v>22.037699678610998</v>
      </c>
      <c r="J33" s="17">
        <v>3.6900541068925001</v>
      </c>
      <c r="K33" s="17">
        <v>1.2428049558500001</v>
      </c>
      <c r="L33" s="17">
        <v>0.33547302335149998</v>
      </c>
      <c r="M33" s="17">
        <v>15.5107406775629</v>
      </c>
      <c r="N33" s="17">
        <v>8.6708315299749896E-3</v>
      </c>
      <c r="O33" s="17">
        <v>0.155172732259999</v>
      </c>
      <c r="P33" s="17">
        <v>6.19662128791999E-2</v>
      </c>
      <c r="Q33" s="17">
        <v>0.17194982858649899</v>
      </c>
      <c r="R33" s="17">
        <v>5.6616752157699901</v>
      </c>
      <c r="S33" s="17">
        <v>6.20062992874999</v>
      </c>
      <c r="T33" s="17">
        <v>7.3762955743508093E-2</v>
      </c>
      <c r="U33" s="17">
        <v>0.25429652724499902</v>
      </c>
      <c r="V33" s="17">
        <v>7.39943756051</v>
      </c>
      <c r="W33" s="17">
        <v>2.0407339619999898</v>
      </c>
      <c r="X33" s="17">
        <v>3.5201992449999998E-3</v>
      </c>
      <c r="Y33" s="17">
        <v>4.2485723986E-2</v>
      </c>
      <c r="Z33" s="17">
        <v>0.2511512387</v>
      </c>
      <c r="AA33" s="17">
        <v>182.51515564889999</v>
      </c>
      <c r="AB33" s="17">
        <v>107.839283941524</v>
      </c>
      <c r="AC33" s="17">
        <v>3.352145E-3</v>
      </c>
      <c r="AD33" s="17">
        <v>5.6277411312115999E-2</v>
      </c>
      <c r="AF33" s="17">
        <v>2.0395304174299</v>
      </c>
      <c r="AG33" s="17">
        <v>2.0366499999999999E-2</v>
      </c>
      <c r="AH33" s="17">
        <v>0.90954124572724904</v>
      </c>
      <c r="AI33" s="17">
        <v>15.056949820245</v>
      </c>
      <c r="AJ33" s="17">
        <v>160.27680302617901</v>
      </c>
      <c r="AK33" s="17">
        <v>3.7639777882384</v>
      </c>
      <c r="AL33" s="17">
        <v>1.3943737213620899</v>
      </c>
      <c r="AM33" s="17">
        <v>4.9090911769449903</v>
      </c>
      <c r="AN33" s="17">
        <v>0.161127921295</v>
      </c>
      <c r="AP33" s="17">
        <v>7.8999999999999996E-5</v>
      </c>
      <c r="AQ33" s="17">
        <v>140.47867302458499</v>
      </c>
      <c r="AR33" s="17">
        <v>7.9824014999999999</v>
      </c>
      <c r="AS33" s="17">
        <v>0.66483861590000004</v>
      </c>
      <c r="AT33" s="17">
        <v>1.6362693043150001</v>
      </c>
      <c r="AU33" s="17">
        <v>67.338693424264903</v>
      </c>
      <c r="AV33" s="17">
        <v>0.312092524842571</v>
      </c>
      <c r="AW33" s="17">
        <v>1.53272910429549E-3</v>
      </c>
      <c r="AX33" s="17">
        <v>1.7891312492450001E-3</v>
      </c>
      <c r="AZ33" s="17">
        <v>2.0035553017375002E-3</v>
      </c>
      <c r="BA33" s="17">
        <v>5.2289875179573397E-2</v>
      </c>
      <c r="BB33" s="17">
        <v>1.12988318978554E-2</v>
      </c>
      <c r="BC33" s="17">
        <v>0.31980500000000001</v>
      </c>
      <c r="BD33" s="17">
        <v>0.415053960324958</v>
      </c>
      <c r="BE33" s="17">
        <v>2.1034299999999999</v>
      </c>
      <c r="BF33" s="17">
        <v>0.72617834999999997</v>
      </c>
      <c r="BG33" s="17">
        <v>205.92460267070001</v>
      </c>
      <c r="BI33" s="17">
        <v>13.01533942</v>
      </c>
      <c r="BJ33" s="17">
        <v>12.624872160000001</v>
      </c>
      <c r="BK33" s="17">
        <v>11.170282209689899</v>
      </c>
      <c r="BL33" s="17">
        <v>41.781971409634998</v>
      </c>
      <c r="BM33" s="17">
        <v>0.60023251339499895</v>
      </c>
      <c r="BN33" s="17">
        <v>56.452779923034903</v>
      </c>
      <c r="BO33" s="17">
        <v>1.9119156323231001E-3</v>
      </c>
      <c r="BQ33" s="17" t="s">
        <v>203</v>
      </c>
      <c r="BR33" s="17">
        <v>5.2527466763007897</v>
      </c>
      <c r="BS33" s="17">
        <v>173.52605883229199</v>
      </c>
      <c r="BT33" s="17">
        <v>2.1034331590579498</v>
      </c>
      <c r="BU33" s="17">
        <v>3.6900341452166301</v>
      </c>
      <c r="BV33" s="17">
        <v>0.72617348675076798</v>
      </c>
      <c r="BW33" s="17">
        <v>1.2425055146583099</v>
      </c>
      <c r="BX33" s="17">
        <v>22.037617674602899</v>
      </c>
      <c r="BY33" s="17">
        <v>22.037617674602899</v>
      </c>
      <c r="BZ33" s="17">
        <v>14.3414692343043</v>
      </c>
      <c r="CA33" s="17">
        <v>47.3609965551803</v>
      </c>
      <c r="CB33" s="17">
        <v>0.13754225586737001</v>
      </c>
      <c r="CC33" s="17">
        <v>0.19792822081624001</v>
      </c>
      <c r="CD33" s="17">
        <v>15.5101401199513</v>
      </c>
      <c r="CE33" s="17">
        <v>1.9118001867257E-3</v>
      </c>
      <c r="CF33" s="17">
        <v>2.7746541859820601E-3</v>
      </c>
      <c r="CG33" s="17">
        <v>5.8960799022749104E-3</v>
      </c>
      <c r="CH33" s="17">
        <v>4.2484949210233297E-2</v>
      </c>
      <c r="CI33" s="17">
        <v>0.15517438907183101</v>
      </c>
      <c r="CJ33" s="17">
        <v>1.4870569200493801E-2</v>
      </c>
      <c r="CK33" s="17">
        <v>4.7090472221081002E-2</v>
      </c>
      <c r="CL33" s="17">
        <v>0.17195098793875099</v>
      </c>
      <c r="CM33" s="17">
        <v>205.92469931961801</v>
      </c>
      <c r="CN33" s="17">
        <v>24236.335765425501</v>
      </c>
      <c r="CO33" s="17">
        <v>5.6616499281689299</v>
      </c>
      <c r="CP33" s="17">
        <v>0</v>
      </c>
      <c r="CQ33" s="17">
        <v>2.1391184778578699E-2</v>
      </c>
      <c r="CR33" s="17">
        <v>5.2371513549628802E-2</v>
      </c>
      <c r="CS33" s="17">
        <v>6.2005914766006001</v>
      </c>
      <c r="CT33" s="17">
        <v>0.254268394318304</v>
      </c>
      <c r="CU33" s="17">
        <v>15.0563504036068</v>
      </c>
      <c r="CV33" s="17">
        <v>7.3992174592943201</v>
      </c>
      <c r="CW33" s="17">
        <v>0.66474988692366199</v>
      </c>
      <c r="CX33" s="17">
        <v>4.9085761057123998</v>
      </c>
      <c r="CY33" s="17">
        <v>1.6361444475668501</v>
      </c>
      <c r="CZ33" s="17">
        <v>23656.369358133001</v>
      </c>
      <c r="DA33" s="17">
        <v>2.0400660897880498</v>
      </c>
      <c r="DB33" s="17">
        <v>3.5199591315521E-3</v>
      </c>
      <c r="DC33" s="17">
        <v>0.39046681547865097</v>
      </c>
      <c r="DD33" s="17">
        <v>9.7362734987902506</v>
      </c>
      <c r="DE33" s="17">
        <v>0.61999417373523402</v>
      </c>
      <c r="DF33" s="17">
        <v>1.44049398413774E-2</v>
      </c>
      <c r="DG33" s="17">
        <v>2.2169102630665201</v>
      </c>
      <c r="DH33" s="17">
        <v>3.7243132492270098E-2</v>
      </c>
      <c r="DI33" s="17">
        <v>164.711439284992</v>
      </c>
      <c r="DJ33" s="17">
        <v>542.39472341842099</v>
      </c>
      <c r="DK33" s="17">
        <v>23.332001165766599</v>
      </c>
      <c r="DL33" s="17">
        <v>11.1661527722279</v>
      </c>
      <c r="DM33" s="17">
        <v>75.608990925730396</v>
      </c>
      <c r="DN33" s="17">
        <v>0.25114597848700498</v>
      </c>
      <c r="DO33" s="17">
        <v>3.1100850717529398</v>
      </c>
      <c r="DP33" s="17">
        <v>182.15273214742001</v>
      </c>
      <c r="DQ33" s="17">
        <v>182.15273214742001</v>
      </c>
      <c r="DR33" s="17">
        <v>0.91651589773391795</v>
      </c>
      <c r="DS33" s="17">
        <v>0</v>
      </c>
      <c r="DT33" s="17">
        <v>107.801587767489</v>
      </c>
      <c r="DU33" s="17">
        <v>3.3520181475663801E-3</v>
      </c>
      <c r="DV33" s="17">
        <v>41.775226656626401</v>
      </c>
      <c r="DW33" s="17">
        <v>1.6089644986686299E-2</v>
      </c>
      <c r="DX33" s="17">
        <v>3.5777976165321398E-2</v>
      </c>
      <c r="DY33" s="17">
        <v>0</v>
      </c>
      <c r="DZ33" s="17">
        <v>0</v>
      </c>
      <c r="EA33" s="17">
        <v>45.209042801414398</v>
      </c>
      <c r="EB33" s="17">
        <v>3.42673495112615</v>
      </c>
      <c r="EC33" s="17">
        <v>9.0873902744029095E-2</v>
      </c>
      <c r="ED33" s="17">
        <v>131.135857070469</v>
      </c>
      <c r="EE33" s="17">
        <v>114.6315443605</v>
      </c>
      <c r="EF33" s="17">
        <v>0.530274723240023</v>
      </c>
      <c r="EG33" s="17">
        <v>1.50923791287885</v>
      </c>
      <c r="EH33" s="17">
        <v>2.0366054090400501E-2</v>
      </c>
      <c r="EI33" s="17">
        <v>0.30014764199189897</v>
      </c>
      <c r="EJ33" s="17">
        <v>0.60938243430051198</v>
      </c>
      <c r="EK33" s="17">
        <v>161.582049375195</v>
      </c>
      <c r="EL33" s="17">
        <v>0.60021743144579098</v>
      </c>
      <c r="EM33" s="17">
        <v>0.25348543435736498</v>
      </c>
      <c r="EN33" s="17">
        <v>4.2172115117287401</v>
      </c>
      <c r="EO33" s="17">
        <v>449.28648986378698</v>
      </c>
      <c r="EP33" s="17">
        <v>0</v>
      </c>
      <c r="EQ33" s="17">
        <v>0.57168521003531803</v>
      </c>
      <c r="ER33" s="17">
        <v>0.82266449029226396</v>
      </c>
      <c r="ES33" s="17">
        <v>5378.2113775450398</v>
      </c>
      <c r="ET33" s="17">
        <v>8107.6571673030303</v>
      </c>
      <c r="EU33" s="17">
        <v>900.85099264097096</v>
      </c>
      <c r="EV33" s="17">
        <v>9008.5081599440091</v>
      </c>
      <c r="EW33" s="17">
        <v>6.4370072319673996E-2</v>
      </c>
      <c r="EX33" s="17">
        <v>211.93408708395299</v>
      </c>
      <c r="EY33" s="17">
        <v>2.9669827657978098</v>
      </c>
      <c r="EZ33" s="17">
        <v>0.312095141734404</v>
      </c>
      <c r="FA33" s="17">
        <v>1.5332450701570201E-3</v>
      </c>
      <c r="FB33" s="17">
        <v>1.7889218984528999E-3</v>
      </c>
      <c r="FC33" s="17">
        <v>0</v>
      </c>
      <c r="FD33" s="17">
        <v>2.0033330617105398E-3</v>
      </c>
      <c r="FE33" s="17">
        <v>5.2292258728119899E-2</v>
      </c>
      <c r="FF33" s="17">
        <v>1.12984630723524E-2</v>
      </c>
      <c r="FG33" s="17">
        <v>0.31980579925814301</v>
      </c>
      <c r="FH33" s="17">
        <v>0.41505461177694097</v>
      </c>
      <c r="FI33" s="17">
        <v>41.057581335449903</v>
      </c>
      <c r="FJ33" s="17">
        <v>2020.90114038622</v>
      </c>
      <c r="FK33" s="17">
        <v>52.509929323456603</v>
      </c>
      <c r="FL33" s="17">
        <v>105.778232068872</v>
      </c>
      <c r="FM33" s="17">
        <v>65.485397098055998</v>
      </c>
      <c r="FN33" s="17">
        <v>20.3914554130635</v>
      </c>
      <c r="FO33" s="17">
        <v>21.9369021040295</v>
      </c>
      <c r="FP33" s="17">
        <v>4.4095006951307501E-3</v>
      </c>
      <c r="FQ33" s="17">
        <v>38.824493975109696</v>
      </c>
      <c r="FR33" s="17">
        <v>2056.8671425544198</v>
      </c>
      <c r="FS33" s="17">
        <v>1560.8155169174299</v>
      </c>
      <c r="FT33" s="17">
        <v>496.051625636984</v>
      </c>
      <c r="FU33" s="17">
        <v>6.2820478188451201</v>
      </c>
      <c r="FV33" s="17">
        <v>0.57973181069533797</v>
      </c>
      <c r="FW33" s="17">
        <v>417.645216925434</v>
      </c>
      <c r="FX33" s="17">
        <v>79.058189343817503</v>
      </c>
      <c r="FY33" s="17">
        <v>110.037520196321</v>
      </c>
      <c r="FZ33" s="17">
        <v>18.882227468928601</v>
      </c>
      <c r="GA33" s="17">
        <v>19.538125161020002</v>
      </c>
      <c r="GB33" s="17">
        <v>278.372871101594</v>
      </c>
      <c r="GC33" s="17">
        <v>0.16099164384872899</v>
      </c>
      <c r="GD33" s="17">
        <v>159.10901483492</v>
      </c>
      <c r="GE33" s="17">
        <v>41.823416553955298</v>
      </c>
      <c r="GF33" s="17">
        <v>235.06564708102499</v>
      </c>
      <c r="GG33" s="17">
        <v>7.5465321377611003</v>
      </c>
      <c r="GH33" s="17">
        <v>0</v>
      </c>
      <c r="GI33" s="17">
        <v>4974.4085933794704</v>
      </c>
      <c r="GJ33" s="17">
        <v>171.711698791082</v>
      </c>
      <c r="GK33" s="17">
        <v>56.442173454349799</v>
      </c>
      <c r="GL33" s="17">
        <v>1.8698080451863399</v>
      </c>
      <c r="GM33" s="17">
        <v>37.530635849130199</v>
      </c>
      <c r="GN33" s="17">
        <v>580.583269376163</v>
      </c>
      <c r="GO33" s="17">
        <v>140.46632472333201</v>
      </c>
      <c r="GP33" s="5">
        <v>7.9004863658349201E-5</v>
      </c>
      <c r="GQ33" s="17">
        <v>7.9825776160297801</v>
      </c>
      <c r="GR33" s="17">
        <v>35.666304981907601</v>
      </c>
      <c r="GS33" s="17">
        <v>4469.6292328769696</v>
      </c>
      <c r="GT33" s="17">
        <v>67.332024490605207</v>
      </c>
      <c r="GU33" s="17">
        <v>271.568727508037</v>
      </c>
      <c r="GW33" s="26">
        <f t="shared" si="0"/>
        <v>1.203279085876938</v>
      </c>
      <c r="GX33" s="25">
        <f t="shared" si="1"/>
        <v>0</v>
      </c>
      <c r="GY33" s="40">
        <f t="shared" si="2"/>
        <v>-1.9452749188975468E-4</v>
      </c>
      <c r="GZ33" s="40">
        <f t="shared" si="3"/>
        <v>-4.5112757723070484E-5</v>
      </c>
      <c r="HA33" s="40">
        <f t="shared" si="4"/>
        <v>-2.8318144416362051E-4</v>
      </c>
      <c r="HB33" s="40">
        <f t="shared" si="5"/>
        <v>-1.5640195488634756E-4</v>
      </c>
      <c r="HC33" s="40">
        <f t="shared" si="6"/>
        <v>-1.8794663497147002E-4</v>
      </c>
      <c r="HD33" s="40">
        <f t="shared" si="7"/>
        <v>-2.3600774017650783E-4</v>
      </c>
      <c r="HE33" s="40">
        <f t="shared" si="8"/>
        <v>-2.2242060699746141E-4</v>
      </c>
      <c r="HF33" s="40">
        <f t="shared" si="9"/>
        <v>-3.7210783927296912E-6</v>
      </c>
      <c r="HG33" s="40">
        <f t="shared" si="10"/>
        <v>-5.4095889360412881E-6</v>
      </c>
      <c r="HH33" s="40">
        <f t="shared" si="11"/>
        <v>-2.4093981141660379E-4</v>
      </c>
      <c r="HI33" s="40">
        <f t="shared" si="12"/>
        <v>-7.5912747454789775E-6</v>
      </c>
      <c r="HJ33" s="40">
        <f t="shared" si="13"/>
        <v>-3.8718822271890406E-5</v>
      </c>
      <c r="HK33" s="40">
        <f t="shared" si="14"/>
        <v>-1.1237874670058515E-5</v>
      </c>
      <c r="HL33" s="40">
        <f t="shared" si="15"/>
        <v>1.0677209892979075E-5</v>
      </c>
      <c r="HM33" s="40">
        <f t="shared" si="16"/>
        <v>-8.3456086547959658E-5</v>
      </c>
      <c r="HN33" s="40">
        <f t="shared" si="17"/>
        <v>6.7423867853564559E-6</v>
      </c>
      <c r="HO33" s="40">
        <f t="shared" si="18"/>
        <v>-4.4664520829111101E-6</v>
      </c>
      <c r="HP33" s="40">
        <f t="shared" si="19"/>
        <v>-6.201329515187372E-6</v>
      </c>
      <c r="HQ33" s="40">
        <f t="shared" si="20"/>
        <v>-3.4897639064815736E-6</v>
      </c>
      <c r="HR33" s="40">
        <f t="shared" si="21"/>
        <v>-1.1063040065784387E-4</v>
      </c>
      <c r="HS33" s="40">
        <f t="shared" si="22"/>
        <v>-2.9745668353849336E-5</v>
      </c>
      <c r="HT33" s="40">
        <f t="shared" si="23"/>
        <v>-3.2727059204005284E-4</v>
      </c>
      <c r="HU33" s="40">
        <f t="shared" si="24"/>
        <v>-6.8210186750330246E-5</v>
      </c>
      <c r="HV33" s="40">
        <f t="shared" si="25"/>
        <v>-1.8236143674006336E-5</v>
      </c>
      <c r="HW33" s="40">
        <f t="shared" si="26"/>
        <v>-2.0944403946582819E-5</v>
      </c>
      <c r="HX33" s="40">
        <f t="shared" si="27"/>
        <v>-1.9857172966894114E-3</v>
      </c>
      <c r="HY33" s="40">
        <f t="shared" si="28"/>
        <v>-3.4955883104200017E-4</v>
      </c>
      <c r="HZ33" s="40">
        <f t="shared" si="29"/>
        <v>-3.7842167811898757E-5</v>
      </c>
      <c r="IA33" s="40">
        <f t="shared" si="30"/>
        <v>-5.1435375366624024E-6</v>
      </c>
      <c r="IB33" s="40">
        <f t="shared" si="31"/>
        <v>0</v>
      </c>
      <c r="IC33" s="40">
        <f t="shared" si="32"/>
        <v>-8.7183357870925844E-6</v>
      </c>
      <c r="ID33" s="40">
        <f t="shared" si="33"/>
        <v>-2.1894267522554792E-5</v>
      </c>
      <c r="IE33" s="40">
        <f t="shared" si="34"/>
        <v>-1.2280295028403223E-5</v>
      </c>
      <c r="IF33" s="40">
        <f t="shared" si="35"/>
        <v>-3.9809964525130451E-5</v>
      </c>
      <c r="IG33" s="40">
        <f t="shared" si="36"/>
        <v>8.1437009247232982E-3</v>
      </c>
      <c r="IH33" s="40">
        <f t="shared" si="37"/>
        <v>0.12041349577210457</v>
      </c>
      <c r="II33" s="40">
        <f t="shared" si="38"/>
        <v>-1.7227113606582003E-5</v>
      </c>
      <c r="IJ33" s="40">
        <f t="shared" si="39"/>
        <v>-1.0492191202508353E-4</v>
      </c>
      <c r="IK33" s="40">
        <f t="shared" si="40"/>
        <v>-8.4577176429594515E-4</v>
      </c>
      <c r="IL33" s="40">
        <f t="shared" si="41"/>
        <v>0</v>
      </c>
      <c r="IM33" s="40">
        <f t="shared" si="42"/>
        <v>6.1565295559560181E-5</v>
      </c>
      <c r="IN33" s="40">
        <f t="shared" si="43"/>
        <v>-8.7901608031444906E-5</v>
      </c>
      <c r="IO33" s="40">
        <f t="shared" si="44"/>
        <v>2.206303826989688E-5</v>
      </c>
      <c r="IP33" s="40">
        <f t="shared" si="45"/>
        <v>-1.3345942040074619E-4</v>
      </c>
      <c r="IQ33" s="40">
        <f t="shared" si="46"/>
        <v>-7.6305744916642769E-5</v>
      </c>
      <c r="IR33" s="40">
        <f t="shared" si="47"/>
        <v>-9.9035685436888376E-5</v>
      </c>
      <c r="IS33" s="40">
        <f t="shared" si="48"/>
        <v>8.3849872223860977E-6</v>
      </c>
      <c r="IT33" s="40">
        <f t="shared" si="49"/>
        <v>3.3663212898095028E-4</v>
      </c>
      <c r="IU33" s="40">
        <f t="shared" si="50"/>
        <v>-1.1701254013002289E-4</v>
      </c>
      <c r="IV33" s="40">
        <f t="shared" si="51"/>
        <v>0</v>
      </c>
      <c r="IW33" s="40">
        <f t="shared" si="52"/>
        <v>-1.1092283141255331E-4</v>
      </c>
      <c r="IX33" s="40">
        <f t="shared" si="53"/>
        <v>4.5583366537326085E-5</v>
      </c>
      <c r="IY33" s="40">
        <f t="shared" si="54"/>
        <v>-3.2642799391491678E-5</v>
      </c>
      <c r="IZ33" s="40">
        <f t="shared" si="55"/>
        <v>2.4992046497170015E-6</v>
      </c>
      <c r="JA33" s="40">
        <f t="shared" si="56"/>
        <v>1.5695597325687246E-6</v>
      </c>
      <c r="JB33" s="40">
        <f t="shared" si="57"/>
        <v>1.5018602710322946E-6</v>
      </c>
      <c r="JC33" s="40">
        <f t="shared" si="58"/>
        <v>-6.697045198318012E-6</v>
      </c>
      <c r="JD33" s="40">
        <f t="shared" si="59"/>
        <v>4.6934128680844414E-7</v>
      </c>
      <c r="JE33" s="40">
        <f t="shared" si="60"/>
        <v>0</v>
      </c>
      <c r="JF33" s="40">
        <f t="shared" si="61"/>
        <v>-3.5801291224883791E-6</v>
      </c>
      <c r="JG33" s="40">
        <f t="shared" si="62"/>
        <v>-3.6556468662793897E-6</v>
      </c>
      <c r="JH33" s="40">
        <f t="shared" si="63"/>
        <v>-3.6968067453278992E-4</v>
      </c>
      <c r="JI33" s="40">
        <f t="shared" si="64"/>
        <v>-1.6142735206222853E-4</v>
      </c>
      <c r="JJ33" s="40">
        <f t="shared" si="65"/>
        <v>-2.5126844799953841E-5</v>
      </c>
      <c r="JK33" s="40">
        <f t="shared" si="66"/>
        <v>-1.8788213263482405E-4</v>
      </c>
      <c r="JL33" s="40">
        <f t="shared" si="67"/>
        <v>-6.038216093239317E-5</v>
      </c>
    </row>
    <row r="34" spans="1:272" x14ac:dyDescent="0.25">
      <c r="A34" s="17" t="s">
        <v>204</v>
      </c>
      <c r="B34" s="15">
        <v>25015.136478230801</v>
      </c>
      <c r="C34" s="15">
        <v>1190.80227659601</v>
      </c>
      <c r="D34" s="15">
        <v>25170.058438268599</v>
      </c>
      <c r="E34" s="15">
        <v>10641.794520240301</v>
      </c>
      <c r="F34" s="15">
        <v>7812.29212565125</v>
      </c>
      <c r="G34" s="15">
        <v>9794.3760007090095</v>
      </c>
      <c r="H34" s="15">
        <v>36502.009288451001</v>
      </c>
      <c r="I34" s="17">
        <v>289.34319060403902</v>
      </c>
      <c r="J34" s="17">
        <v>64.350963327790097</v>
      </c>
      <c r="K34" s="17">
        <v>5.3458606045999897</v>
      </c>
      <c r="L34" s="17">
        <v>0.38941086972632999</v>
      </c>
      <c r="M34" s="17">
        <v>59.871378715395402</v>
      </c>
      <c r="N34" s="17">
        <v>3.8215134233099898E-2</v>
      </c>
      <c r="O34" s="17">
        <v>1.999990730495</v>
      </c>
      <c r="P34" s="17">
        <v>0.2464795572256</v>
      </c>
      <c r="Q34" s="17">
        <v>1.9862345751449899</v>
      </c>
      <c r="R34" s="17">
        <v>25.900948406742</v>
      </c>
      <c r="S34" s="17">
        <v>85.718886140000095</v>
      </c>
      <c r="T34" s="17">
        <v>1.40190929138196</v>
      </c>
      <c r="U34" s="17">
        <v>4.9884761608500003</v>
      </c>
      <c r="V34" s="17">
        <v>31.1970551777999</v>
      </c>
      <c r="W34" s="17">
        <v>26.788587749575001</v>
      </c>
      <c r="X34" s="17">
        <v>0.141088304999999</v>
      </c>
      <c r="Y34" s="17">
        <v>9.5626978850149993E-2</v>
      </c>
      <c r="Z34" s="17">
        <v>0.94433250200000096</v>
      </c>
      <c r="AA34" s="17">
        <v>434.15017885964102</v>
      </c>
      <c r="AB34" s="17">
        <v>484.52957801609898</v>
      </c>
      <c r="AC34" s="17">
        <v>0.31991974000000001</v>
      </c>
      <c r="AD34" s="17">
        <v>0.455624344650149</v>
      </c>
      <c r="AE34" s="17">
        <v>4.4732845E-2</v>
      </c>
      <c r="AF34" s="17">
        <v>5.3682463235714701</v>
      </c>
      <c r="AG34" s="17">
        <v>9.5147184999999995E-2</v>
      </c>
      <c r="AH34" s="17">
        <v>12.0120776639961</v>
      </c>
      <c r="AI34" s="17">
        <v>39.9729924370723</v>
      </c>
      <c r="AJ34" s="17">
        <v>3115.9516201850001</v>
      </c>
      <c r="AK34" s="17">
        <v>14.6058313700195</v>
      </c>
      <c r="AL34" s="17">
        <v>2.4683205850169898</v>
      </c>
      <c r="AM34" s="17">
        <v>13.9903218362199</v>
      </c>
      <c r="AN34" s="17">
        <v>0.56813605165999903</v>
      </c>
      <c r="AO34" s="17">
        <v>2.249E-2</v>
      </c>
      <c r="AP34" s="17">
        <v>5.3472009999999903E-2</v>
      </c>
      <c r="AQ34" s="17">
        <v>768.15508759136696</v>
      </c>
      <c r="AR34" s="17">
        <v>9.6344472250000006</v>
      </c>
      <c r="AS34" s="17">
        <v>2.62195972005</v>
      </c>
      <c r="AT34" s="17">
        <v>6.9160925695</v>
      </c>
      <c r="AU34" s="17">
        <v>254.99007447378199</v>
      </c>
      <c r="AV34" s="17">
        <v>0.350356290080935</v>
      </c>
      <c r="AW34" s="5">
        <v>5.5656837999999996E-7</v>
      </c>
      <c r="AX34" s="5">
        <v>4.9472746500000002E-6</v>
      </c>
      <c r="AZ34" s="17">
        <v>1.1212061575649899E-3</v>
      </c>
      <c r="BA34" s="17">
        <v>0.54969898678752105</v>
      </c>
      <c r="BB34" s="17">
        <v>5.478171676224E-3</v>
      </c>
      <c r="BD34" s="17">
        <v>14.6046077514973</v>
      </c>
      <c r="BE34" s="17">
        <v>0.294612719999999</v>
      </c>
      <c r="BF34" s="17">
        <v>11.600146564999999</v>
      </c>
      <c r="BG34" s="17">
        <v>4.28913241148999</v>
      </c>
      <c r="BH34" s="17">
        <v>0.18261872500000001</v>
      </c>
      <c r="BI34" s="17">
        <v>16.961167</v>
      </c>
      <c r="BJ34" s="17">
        <v>16.452352999999999</v>
      </c>
      <c r="BK34" s="17">
        <v>65.059914796359294</v>
      </c>
      <c r="BL34" s="17">
        <v>581.43115932708395</v>
      </c>
      <c r="BM34" s="17">
        <v>43.051114683654902</v>
      </c>
      <c r="BN34" s="17">
        <v>621.68893263189898</v>
      </c>
      <c r="BO34" s="17">
        <v>4.4915886790044702E-3</v>
      </c>
      <c r="BQ34" s="17" t="s">
        <v>204</v>
      </c>
      <c r="BR34" s="17">
        <v>35.041076105857201</v>
      </c>
      <c r="BS34" s="17">
        <v>1373.0394543613099</v>
      </c>
      <c r="BT34" s="17">
        <v>0.29460883256022702</v>
      </c>
      <c r="BU34" s="17">
        <v>64.348186633119894</v>
      </c>
      <c r="BV34" s="17">
        <v>11.599407757326601</v>
      </c>
      <c r="BW34" s="17">
        <v>5.3430117566605402</v>
      </c>
      <c r="BX34" s="17">
        <v>289.32926131712401</v>
      </c>
      <c r="BY34" s="17">
        <v>289.32926131712401</v>
      </c>
      <c r="BZ34" s="17">
        <v>81.255702603412701</v>
      </c>
      <c r="CA34" s="17">
        <v>2376.13003513492</v>
      </c>
      <c r="CB34" s="17">
        <v>0.15959879603611599</v>
      </c>
      <c r="CC34" s="17">
        <v>0.22966674171492699</v>
      </c>
      <c r="CD34" s="17">
        <v>59.847022309434998</v>
      </c>
      <c r="CE34" s="17">
        <v>4.4914771756729404E-3</v>
      </c>
      <c r="CF34" s="17">
        <v>1.2221347224943099E-2</v>
      </c>
      <c r="CG34" s="17">
        <v>2.5970357842777299E-2</v>
      </c>
      <c r="CH34" s="17">
        <v>9.5622780092485204E-2</v>
      </c>
      <c r="CI34" s="17">
        <v>1.9957379732726199</v>
      </c>
      <c r="CJ34" s="17">
        <v>5.9139907765946298E-2</v>
      </c>
      <c r="CK34" s="17">
        <v>0.18727589450828699</v>
      </c>
      <c r="CL34" s="17">
        <v>1.98597817080018</v>
      </c>
      <c r="CM34" s="17">
        <v>4.2789769697540097</v>
      </c>
      <c r="CN34" s="17">
        <v>41998.437904434999</v>
      </c>
      <c r="CO34" s="17">
        <v>25.901107857458602</v>
      </c>
      <c r="CP34" s="17">
        <v>0.182616266581276</v>
      </c>
      <c r="CQ34" s="17">
        <v>0.40651904070294198</v>
      </c>
      <c r="CR34" s="17">
        <v>0.99528250631899295</v>
      </c>
      <c r="CS34" s="17">
        <v>85.718729258440007</v>
      </c>
      <c r="CT34" s="17">
        <v>4.9881362276421601</v>
      </c>
      <c r="CU34" s="17">
        <v>39.957103496981297</v>
      </c>
      <c r="CV34" s="17">
        <v>31.1945352992106</v>
      </c>
      <c r="CW34" s="17">
        <v>2.6206566918982399</v>
      </c>
      <c r="CX34" s="17">
        <v>13.9855235083125</v>
      </c>
      <c r="CY34" s="17">
        <v>6.9125494918690702</v>
      </c>
      <c r="CZ34" s="17">
        <v>25006.767848668998</v>
      </c>
      <c r="DA34" s="17">
        <v>26.788012316739</v>
      </c>
      <c r="DB34" s="17">
        <v>0.141086851155687</v>
      </c>
      <c r="DC34" s="17">
        <v>0.50881366534940498</v>
      </c>
      <c r="DD34" s="17">
        <v>12.688119953482399</v>
      </c>
      <c r="DE34" s="17">
        <v>0.80795727442583198</v>
      </c>
      <c r="DF34" s="17">
        <v>1.8771940122466701E-2</v>
      </c>
      <c r="DG34" s="17">
        <v>2.8889974205922702</v>
      </c>
      <c r="DH34" s="17">
        <v>4.8534657759993903E-2</v>
      </c>
      <c r="DI34" s="17">
        <v>972.21230112502803</v>
      </c>
      <c r="DJ34" s="17">
        <v>738.07037300096101</v>
      </c>
      <c r="DK34" s="17">
        <v>162.57284739590401</v>
      </c>
      <c r="DL34" s="17">
        <v>64.949902590657402</v>
      </c>
      <c r="DM34" s="17">
        <v>587.70022241906997</v>
      </c>
      <c r="DN34" s="17">
        <v>0.94434087282049495</v>
      </c>
      <c r="DO34" s="17">
        <v>21.0491857260965</v>
      </c>
      <c r="DP34" s="17">
        <v>433.845983567156</v>
      </c>
      <c r="DQ34" s="17">
        <v>433.845983567156</v>
      </c>
      <c r="DR34" s="17">
        <v>15.315011626524299</v>
      </c>
      <c r="DS34" s="17">
        <v>0</v>
      </c>
      <c r="DT34" s="17">
        <v>484.25806707119801</v>
      </c>
      <c r="DU34" s="17">
        <v>0.31976214734791197</v>
      </c>
      <c r="DV34" s="17">
        <v>581.38163746046905</v>
      </c>
      <c r="DW34" s="17">
        <v>9.7959638659185805E-2</v>
      </c>
      <c r="DX34" s="17">
        <v>0.33022249513301499</v>
      </c>
      <c r="DY34" s="17">
        <v>0</v>
      </c>
      <c r="DZ34" s="17">
        <v>4.4732670453182202E-2</v>
      </c>
      <c r="EA34" s="17">
        <v>145.63341299623701</v>
      </c>
      <c r="EB34" s="17">
        <v>45.194116987651199</v>
      </c>
      <c r="EC34" s="17">
        <v>0.462139885386609</v>
      </c>
      <c r="ED34" s="17">
        <v>1366.2314592821399</v>
      </c>
      <c r="EE34" s="17">
        <v>735.00723407752298</v>
      </c>
      <c r="EF34" s="17">
        <v>1.3956811750881799</v>
      </c>
      <c r="EG34" s="17">
        <v>3.9723517000392801</v>
      </c>
      <c r="EH34" s="17">
        <v>9.51455424596305E-2</v>
      </c>
      <c r="EI34" s="17">
        <v>3.9610473170297098</v>
      </c>
      <c r="EJ34" s="17">
        <v>8.0420845739109392</v>
      </c>
      <c r="EK34" s="17">
        <v>3127.6767493033699</v>
      </c>
      <c r="EL34" s="17">
        <v>43.050174438385199</v>
      </c>
      <c r="EM34" s="17">
        <v>17.742152395975101</v>
      </c>
      <c r="EN34" s="17">
        <v>15.304411795227001</v>
      </c>
      <c r="EO34" s="17">
        <v>1190.6096315433999</v>
      </c>
      <c r="EP34" s="17">
        <v>0</v>
      </c>
      <c r="EQ34" s="17">
        <v>1.0118611679377401</v>
      </c>
      <c r="ER34" s="17">
        <v>1.4561062944801699</v>
      </c>
      <c r="ES34" s="17">
        <v>39871.123763307798</v>
      </c>
      <c r="ET34" s="17">
        <v>22645.444211751699</v>
      </c>
      <c r="EU34" s="17">
        <v>2516.1653298220299</v>
      </c>
      <c r="EV34" s="17">
        <v>25161.6095415737</v>
      </c>
      <c r="EW34" s="17">
        <v>1.1928759062746701</v>
      </c>
      <c r="EX34" s="17">
        <v>705.02998651564303</v>
      </c>
      <c r="EY34" s="17">
        <v>20.1689637893247</v>
      </c>
      <c r="EZ34" s="17">
        <v>0.35034883807660799</v>
      </c>
      <c r="FA34" s="5">
        <v>5.5629708163163996E-7</v>
      </c>
      <c r="FB34" s="5">
        <v>4.9447900483363296E-6</v>
      </c>
      <c r="FC34" s="17">
        <v>0</v>
      </c>
      <c r="FD34" s="17">
        <v>1.12151740108109E-3</v>
      </c>
      <c r="FE34" s="17">
        <v>0.549695654008309</v>
      </c>
      <c r="FF34" s="17">
        <v>5.47810288567732E-3</v>
      </c>
      <c r="FG34" s="17">
        <v>0</v>
      </c>
      <c r="FH34" s="17">
        <v>14.600795277571001</v>
      </c>
      <c r="FI34" s="17">
        <v>70.009073593037698</v>
      </c>
      <c r="FJ34" s="17">
        <v>15548.4902488427</v>
      </c>
      <c r="FK34" s="17">
        <v>146.96075504753699</v>
      </c>
      <c r="FL34" s="17">
        <v>157.90382447317799</v>
      </c>
      <c r="FM34" s="17">
        <v>264.88269867083301</v>
      </c>
      <c r="FN34" s="17">
        <v>92.100360743839403</v>
      </c>
      <c r="FO34" s="17">
        <v>39.137902855007503</v>
      </c>
      <c r="FP34" s="17">
        <v>2.7416311990542199E-2</v>
      </c>
      <c r="FQ34" s="17">
        <v>158.18339877445001</v>
      </c>
      <c r="FR34" s="17">
        <v>10633.8243771818</v>
      </c>
      <c r="FS34" s="17">
        <v>7806.4679460746402</v>
      </c>
      <c r="FT34" s="17">
        <v>2827.35643110721</v>
      </c>
      <c r="FU34" s="17">
        <v>11.6317593172285</v>
      </c>
      <c r="FV34" s="17">
        <v>5.73574039936726</v>
      </c>
      <c r="FW34" s="17">
        <v>2887.7467446016999</v>
      </c>
      <c r="FX34" s="17">
        <v>280.896065851618</v>
      </c>
      <c r="FY34" s="17">
        <v>641.34774363994097</v>
      </c>
      <c r="FZ34" s="17">
        <v>48.811760267641098</v>
      </c>
      <c r="GA34" s="17">
        <v>39.745986302242599</v>
      </c>
      <c r="GB34" s="17">
        <v>1604.3236991187</v>
      </c>
      <c r="GC34" s="17">
        <v>0.56753124821526402</v>
      </c>
      <c r="GD34" s="17">
        <v>649.032557808398</v>
      </c>
      <c r="GE34" s="17">
        <v>339.42607182779699</v>
      </c>
      <c r="GF34" s="17">
        <v>962.21956168080203</v>
      </c>
      <c r="GG34" s="17">
        <v>55.404798909706301</v>
      </c>
      <c r="GH34" s="17">
        <v>2.2491182636397E-2</v>
      </c>
      <c r="GI34" s="17">
        <v>9790.4390946428903</v>
      </c>
      <c r="GJ34" s="17">
        <v>2155.96827478158</v>
      </c>
      <c r="GK34" s="17">
        <v>621.65516479918404</v>
      </c>
      <c r="GL34" s="17">
        <v>27.460380730038398</v>
      </c>
      <c r="GM34" s="17">
        <v>1824.0401601820599</v>
      </c>
      <c r="GN34" s="17">
        <v>3242.9264645045901</v>
      </c>
      <c r="GO34" s="17">
        <v>767.98391851374197</v>
      </c>
      <c r="GP34" s="17">
        <v>5.2914023317805398E-2</v>
      </c>
      <c r="GQ34" s="17">
        <v>9.63441859999649</v>
      </c>
      <c r="GR34" s="17">
        <v>343.13450068649701</v>
      </c>
      <c r="GS34" s="17">
        <v>36482.103627268902</v>
      </c>
      <c r="GT34" s="17">
        <v>254.553779360753</v>
      </c>
      <c r="GU34" s="17">
        <v>2228.23147285503</v>
      </c>
      <c r="GW34" s="26">
        <f t="shared" si="0"/>
        <v>1.0928954144383751</v>
      </c>
      <c r="GX34" s="25">
        <f t="shared" si="1"/>
        <v>0</v>
      </c>
      <c r="GY34" s="40">
        <f t="shared" si="2"/>
        <v>-3.3454263058230318E-4</v>
      </c>
      <c r="GZ34" s="40">
        <f t="shared" si="3"/>
        <v>-1.6177753133015635E-4</v>
      </c>
      <c r="HA34" s="40">
        <f t="shared" si="4"/>
        <v>-3.3567251008259825E-4</v>
      </c>
      <c r="HB34" s="40">
        <f t="shared" si="5"/>
        <v>-7.4894727983537571E-4</v>
      </c>
      <c r="HC34" s="40">
        <f t="shared" si="6"/>
        <v>-7.4551482240230562E-4</v>
      </c>
      <c r="HD34" s="40">
        <f t="shared" si="7"/>
        <v>-4.019557821584829E-4</v>
      </c>
      <c r="HE34" s="40">
        <f t="shared" si="8"/>
        <v>-5.4533056043021017E-4</v>
      </c>
      <c r="HF34" s="40">
        <f t="shared" si="9"/>
        <v>-4.8141056597655902E-5</v>
      </c>
      <c r="HG34" s="40">
        <f t="shared" si="10"/>
        <v>-4.3149232375265883E-5</v>
      </c>
      <c r="HH34" s="40">
        <f t="shared" si="11"/>
        <v>-5.3290726230275027E-4</v>
      </c>
      <c r="HI34" s="40">
        <f t="shared" si="12"/>
        <v>-3.7320985772463144E-4</v>
      </c>
      <c r="HJ34" s="40">
        <f t="shared" si="13"/>
        <v>-4.0681217775499409E-4</v>
      </c>
      <c r="HK34" s="40">
        <f t="shared" si="14"/>
        <v>-6.130860416867801E-4</v>
      </c>
      <c r="HL34" s="40">
        <f t="shared" si="15"/>
        <v>-2.1263884664742883E-3</v>
      </c>
      <c r="HM34" s="40">
        <f t="shared" si="16"/>
        <v>-2.586622277495924E-4</v>
      </c>
      <c r="HN34" s="40">
        <f t="shared" si="17"/>
        <v>-1.2909066633842777E-4</v>
      </c>
      <c r="HO34" s="40">
        <f t="shared" si="18"/>
        <v>6.1561728975273329E-6</v>
      </c>
      <c r="HP34" s="40">
        <f t="shared" si="19"/>
        <v>-1.83018663858294E-6</v>
      </c>
      <c r="HQ34" s="69">
        <f t="shared" si="20"/>
        <v>-7.6855443278230483E-5</v>
      </c>
      <c r="HR34" s="40">
        <f t="shared" si="21"/>
        <v>-6.8143696968631356E-5</v>
      </c>
      <c r="HS34" s="40">
        <f t="shared" si="22"/>
        <v>-8.0772963183189462E-5</v>
      </c>
      <c r="HT34" s="40">
        <f t="shared" si="23"/>
        <v>-2.1480521533293007E-5</v>
      </c>
      <c r="HU34" s="40">
        <f t="shared" si="24"/>
        <v>-1.030449910071435E-5</v>
      </c>
      <c r="HV34" s="40">
        <f t="shared" si="25"/>
        <v>-4.3907668267639283E-5</v>
      </c>
      <c r="HW34" s="40">
        <f t="shared" si="26"/>
        <v>8.8642723577313083E-6</v>
      </c>
      <c r="HX34" s="40">
        <f t="shared" si="27"/>
        <v>-7.0066835693591734E-4</v>
      </c>
      <c r="HY34" s="40">
        <f t="shared" si="28"/>
        <v>-5.6035989797086473E-4</v>
      </c>
      <c r="HZ34" s="40">
        <f t="shared" si="29"/>
        <v>-4.9260058816012547E-4</v>
      </c>
      <c r="IA34" s="40">
        <f t="shared" si="30"/>
        <v>-5.6842589098023267E-5</v>
      </c>
      <c r="IB34" s="40">
        <f t="shared" si="31"/>
        <v>-3.901983381517398E-6</v>
      </c>
      <c r="IC34" s="40">
        <f t="shared" si="32"/>
        <v>-3.9761298410089107E-5</v>
      </c>
      <c r="ID34" s="40">
        <f t="shared" si="33"/>
        <v>-1.7263152551442206E-5</v>
      </c>
      <c r="IE34" s="40">
        <f t="shared" si="34"/>
        <v>-7.447315365155065E-4</v>
      </c>
      <c r="IF34" s="40">
        <f t="shared" si="35"/>
        <v>-3.9749188445213288E-4</v>
      </c>
      <c r="IG34" s="40">
        <f t="shared" si="36"/>
        <v>3.7629368320146149E-3</v>
      </c>
      <c r="IH34" s="40">
        <f t="shared" si="37"/>
        <v>4.7828871052245231E-2</v>
      </c>
      <c r="II34" s="40">
        <f t="shared" si="38"/>
        <v>-1.4306188637866674E-4</v>
      </c>
      <c r="IJ34" s="40">
        <f t="shared" si="39"/>
        <v>-3.4297480526698581E-4</v>
      </c>
      <c r="IK34" s="40">
        <f t="shared" si="40"/>
        <v>-1.0645398104342765E-3</v>
      </c>
      <c r="IL34" s="40">
        <f t="shared" si="41"/>
        <v>5.2584988750553475E-5</v>
      </c>
      <c r="IM34" s="40">
        <f t="shared" si="42"/>
        <v>-1.0435117030283818E-2</v>
      </c>
      <c r="IN34" s="40">
        <f t="shared" si="43"/>
        <v>-2.2283140525920919E-4</v>
      </c>
      <c r="IO34" s="40">
        <f t="shared" si="44"/>
        <v>-2.9711101054519051E-6</v>
      </c>
      <c r="IP34" s="40">
        <f t="shared" si="45"/>
        <v>-4.9696726528477718E-4</v>
      </c>
      <c r="IQ34" s="40">
        <f t="shared" si="46"/>
        <v>-5.1229470908974628E-4</v>
      </c>
      <c r="IR34" s="40">
        <f t="shared" si="47"/>
        <v>-1.7110278269825353E-3</v>
      </c>
      <c r="IS34" s="40">
        <f t="shared" si="48"/>
        <v>-2.1269788891989449E-5</v>
      </c>
      <c r="IT34" s="40">
        <f t="shared" si="49"/>
        <v>-4.8744840366246253E-4</v>
      </c>
      <c r="IU34" s="40">
        <f t="shared" si="50"/>
        <v>-5.0221623812022589E-4</v>
      </c>
      <c r="IV34" s="40">
        <f t="shared" si="51"/>
        <v>0</v>
      </c>
      <c r="IW34" s="40">
        <f t="shared" si="52"/>
        <v>2.7759704493244067E-4</v>
      </c>
      <c r="IX34" s="40">
        <f t="shared" si="53"/>
        <v>-6.0629167820151281E-6</v>
      </c>
      <c r="IY34" s="40">
        <f t="shared" si="54"/>
        <v>-1.2557209000683834E-5</v>
      </c>
      <c r="IZ34" s="40">
        <f t="shared" si="55"/>
        <v>0</v>
      </c>
      <c r="JA34" s="40">
        <f t="shared" si="56"/>
        <v>-2.6104596516179332E-4</v>
      </c>
      <c r="JB34" s="40">
        <f t="shared" si="57"/>
        <v>-1.3195084624916471E-5</v>
      </c>
      <c r="JC34" s="40">
        <f t="shared" si="58"/>
        <v>-6.3689511960792343E-5</v>
      </c>
      <c r="JD34" s="40">
        <f t="shared" si="59"/>
        <v>-2.3677146708680191E-3</v>
      </c>
      <c r="JE34" s="40">
        <f t="shared" si="60"/>
        <v>-1.3462029832979322E-5</v>
      </c>
      <c r="JF34" s="40">
        <f t="shared" si="61"/>
        <v>1.6456257029459408E-6</v>
      </c>
      <c r="JG34" s="40">
        <f t="shared" si="62"/>
        <v>1.7168597685796024E-6</v>
      </c>
      <c r="JH34" s="40">
        <f t="shared" si="63"/>
        <v>-1.6909368240987674E-3</v>
      </c>
      <c r="JI34" s="40">
        <f t="shared" si="64"/>
        <v>-8.5172364467376706E-5</v>
      </c>
      <c r="JJ34" s="40">
        <f t="shared" si="65"/>
        <v>-2.1840207311987097E-5</v>
      </c>
      <c r="JK34" s="40">
        <f t="shared" si="66"/>
        <v>-5.4316284145494358E-5</v>
      </c>
      <c r="JL34" s="40">
        <f t="shared" si="67"/>
        <v>-2.4824920423145824E-5</v>
      </c>
    </row>
    <row r="35" spans="1:272" x14ac:dyDescent="0.25">
      <c r="A35" s="17" t="s">
        <v>205</v>
      </c>
      <c r="B35" s="15">
        <v>6524.0461572149998</v>
      </c>
      <c r="C35" s="15">
        <v>181.79034340099901</v>
      </c>
      <c r="D35" s="15">
        <v>3874.6596946300001</v>
      </c>
      <c r="E35" s="15">
        <v>1466.1664873254499</v>
      </c>
      <c r="F35" s="15">
        <v>1177.89582022695</v>
      </c>
      <c r="G35" s="15">
        <v>2907.1828952157298</v>
      </c>
      <c r="H35" s="15">
        <v>2821.181219092</v>
      </c>
      <c r="I35" s="17">
        <v>36.7952938164049</v>
      </c>
      <c r="J35" s="17">
        <v>15.5049388897</v>
      </c>
      <c r="K35" s="17">
        <v>0.56756594999999999</v>
      </c>
      <c r="L35" s="17">
        <v>4.8597021592000002E-2</v>
      </c>
      <c r="M35" s="17">
        <v>6.2095177769497996</v>
      </c>
      <c r="N35" s="17">
        <v>6.6012418547000004E-2</v>
      </c>
      <c r="O35" s="17">
        <v>0.1030766800349</v>
      </c>
      <c r="P35" s="17">
        <v>1.8534010270000002E-2</v>
      </c>
      <c r="Q35" s="17">
        <v>1.0398595499999999E-3</v>
      </c>
      <c r="R35" s="17">
        <v>6.0524975000000002E-3</v>
      </c>
      <c r="S35" s="17">
        <v>0.120764</v>
      </c>
      <c r="T35" s="17">
        <v>3.9450764759239997E-2</v>
      </c>
      <c r="U35" s="17">
        <v>6.8562865000000001E-2</v>
      </c>
      <c r="V35" s="17">
        <v>0.62616660000000002</v>
      </c>
      <c r="W35" s="17">
        <v>5.3581509699999898E-2</v>
      </c>
      <c r="Y35" s="17">
        <v>3.1748702000000001E-4</v>
      </c>
      <c r="AA35" s="17">
        <v>16.725595237979999</v>
      </c>
      <c r="AB35" s="17">
        <v>21.123151</v>
      </c>
      <c r="AD35" s="17">
        <v>2.78705969045E-2</v>
      </c>
      <c r="AF35" s="17">
        <v>0.35087017666199899</v>
      </c>
      <c r="AH35" s="17">
        <v>0.50487345241399995</v>
      </c>
      <c r="AI35" s="17">
        <v>2.0525496021001</v>
      </c>
      <c r="AJ35" s="17">
        <v>48.280630262499002</v>
      </c>
      <c r="AK35" s="17">
        <v>0.46125054586600001</v>
      </c>
      <c r="AL35" s="17">
        <v>0.15345878646</v>
      </c>
      <c r="AM35" s="17">
        <v>1.3653243244</v>
      </c>
      <c r="AN35" s="17">
        <v>3.4368285999999998E-2</v>
      </c>
      <c r="AQ35" s="17">
        <v>17.740204561064999</v>
      </c>
      <c r="AS35" s="17">
        <v>0.31483983500000001</v>
      </c>
      <c r="AT35" s="17">
        <v>0.77521355156485905</v>
      </c>
      <c r="AU35" s="17">
        <v>14.4761782431149</v>
      </c>
      <c r="AV35" s="17">
        <v>2.29416433357599E-2</v>
      </c>
      <c r="AZ35" s="5">
        <v>4.406528E-6</v>
      </c>
      <c r="BA35" s="17">
        <v>7.2244157169999896E-5</v>
      </c>
      <c r="BB35" s="17">
        <v>8.3604338765000001E-5</v>
      </c>
      <c r="BD35" s="17">
        <v>0.16923852673251999</v>
      </c>
      <c r="BG35" s="17">
        <v>2.1397392399999999</v>
      </c>
      <c r="BI35" s="17">
        <v>4.7124699999999997</v>
      </c>
      <c r="BJ35" s="17">
        <v>4.5710959999999998</v>
      </c>
      <c r="BK35" s="17">
        <v>3.4597191999999901</v>
      </c>
      <c r="BL35" s="17">
        <v>546.41958665854895</v>
      </c>
      <c r="BM35" s="17">
        <v>0.12270339500000001</v>
      </c>
      <c r="BN35" s="17">
        <v>161.37308105699901</v>
      </c>
      <c r="BO35" s="17">
        <v>9.7364269999999993E-6</v>
      </c>
      <c r="BQ35" s="17" t="s">
        <v>205</v>
      </c>
      <c r="BR35" s="17">
        <v>11.9869127726957</v>
      </c>
      <c r="BS35" s="17">
        <v>26.304026123512799</v>
      </c>
      <c r="BT35" s="17">
        <v>0</v>
      </c>
      <c r="BU35" s="17">
        <v>15.5048493088415</v>
      </c>
      <c r="BV35" s="17">
        <v>0</v>
      </c>
      <c r="BW35" s="17">
        <v>0.56756287859697796</v>
      </c>
      <c r="BX35" s="17">
        <v>36.795674687858501</v>
      </c>
      <c r="BY35" s="17">
        <v>36.795674687858501</v>
      </c>
      <c r="BZ35" s="17">
        <v>25.483046960564899</v>
      </c>
      <c r="CA35" s="17">
        <v>11.8797200684541</v>
      </c>
      <c r="CB35" s="17">
        <v>1.9924880646725901E-2</v>
      </c>
      <c r="CC35" s="17">
        <v>2.8672199311606798E-2</v>
      </c>
      <c r="CD35" s="17">
        <v>6.2001451992611498</v>
      </c>
      <c r="CE35" s="5">
        <v>9.7366646877318092E-6</v>
      </c>
      <c r="CF35" s="17">
        <v>2.1064825030726899E-2</v>
      </c>
      <c r="CG35" s="17">
        <v>4.4762887891664799E-2</v>
      </c>
      <c r="CH35" s="17">
        <v>3.1744630159228699E-4</v>
      </c>
      <c r="CI35" s="17">
        <v>0.103077466442323</v>
      </c>
      <c r="CJ35" s="17">
        <v>4.4481709904815297E-3</v>
      </c>
      <c r="CK35" s="17">
        <v>1.40858376736829E-2</v>
      </c>
      <c r="CL35" s="17">
        <v>1.04011603819837E-3</v>
      </c>
      <c r="CM35" s="17">
        <v>2.1397341425949299</v>
      </c>
      <c r="CN35" s="17">
        <v>2338.8718453923698</v>
      </c>
      <c r="CO35" s="17">
        <v>6.0518811752839699E-3</v>
      </c>
      <c r="CP35" s="17">
        <v>0</v>
      </c>
      <c r="CQ35" s="17">
        <v>1.14348970770074E-2</v>
      </c>
      <c r="CR35" s="17">
        <v>2.79961585699223E-2</v>
      </c>
      <c r="CS35" s="17">
        <v>0.120762539636347</v>
      </c>
      <c r="CT35" s="17">
        <v>6.8562449749500098E-2</v>
      </c>
      <c r="CU35" s="17">
        <v>2.0525344482382302</v>
      </c>
      <c r="CV35" s="17">
        <v>0.62617024818581501</v>
      </c>
      <c r="CW35" s="17">
        <v>0.31484051819639802</v>
      </c>
      <c r="CX35" s="17">
        <v>1.3653174892001001</v>
      </c>
      <c r="CY35" s="17">
        <v>0.77520279077586296</v>
      </c>
      <c r="CZ35" s="17">
        <v>6523.64376910994</v>
      </c>
      <c r="DA35" s="17">
        <v>5.3581727810179301E-2</v>
      </c>
      <c r="DB35" s="17">
        <v>0</v>
      </c>
      <c r="DC35" s="17">
        <v>0.14137610740918299</v>
      </c>
      <c r="DD35" s="17">
        <v>3.5252091359535198</v>
      </c>
      <c r="DE35" s="17">
        <v>0.22448474677160599</v>
      </c>
      <c r="DF35" s="17">
        <v>5.2156594299949902E-3</v>
      </c>
      <c r="DG35" s="17">
        <v>0.80268496502918396</v>
      </c>
      <c r="DH35" s="17">
        <v>1.34847037814778E-2</v>
      </c>
      <c r="DI35" s="17">
        <v>61.627273698534999</v>
      </c>
      <c r="DJ35" s="17">
        <v>59.988906301422702</v>
      </c>
      <c r="DK35" s="17">
        <v>16.429906308230901</v>
      </c>
      <c r="DL35" s="17">
        <v>3.45271558806499</v>
      </c>
      <c r="DM35" s="17">
        <v>416.13375694490099</v>
      </c>
      <c r="DN35" s="17">
        <v>0</v>
      </c>
      <c r="DO35" s="17">
        <v>6.8943544436085302</v>
      </c>
      <c r="DP35" s="17">
        <v>16.725557009473899</v>
      </c>
      <c r="DQ35" s="17">
        <v>16.725557009473899</v>
      </c>
      <c r="DR35" s="17">
        <v>5.7053720172432598</v>
      </c>
      <c r="DS35" s="17">
        <v>0</v>
      </c>
      <c r="DT35" s="17">
        <v>21.123254134933799</v>
      </c>
      <c r="DU35" s="17">
        <v>0</v>
      </c>
      <c r="DV35" s="17">
        <v>546.41927220284902</v>
      </c>
      <c r="DW35" s="17">
        <v>9.8581021868067893E-3</v>
      </c>
      <c r="DX35" s="17">
        <v>1.5583332017183701E-2</v>
      </c>
      <c r="DY35" s="17">
        <v>0</v>
      </c>
      <c r="DZ35" s="17">
        <v>0</v>
      </c>
      <c r="EA35" s="17">
        <v>16.742952073529601</v>
      </c>
      <c r="EB35" s="17">
        <v>6.5936910941744404</v>
      </c>
      <c r="EC35" s="17">
        <v>0.164043672151231</v>
      </c>
      <c r="ED35" s="17">
        <v>109.73621912746</v>
      </c>
      <c r="EE35" s="17">
        <v>17.167602920860599</v>
      </c>
      <c r="EF35" s="17">
        <v>9.1109879550477696E-2</v>
      </c>
      <c r="EG35" s="17">
        <v>0.25931187222010899</v>
      </c>
      <c r="EH35" s="17">
        <v>0</v>
      </c>
      <c r="EI35" s="17">
        <v>0.166438681645419</v>
      </c>
      <c r="EJ35" s="17">
        <v>0.33792008242530402</v>
      </c>
      <c r="EK35" s="17">
        <v>49.923184034438201</v>
      </c>
      <c r="EL35" s="17">
        <v>0.12270257970535101</v>
      </c>
      <c r="EM35" s="17">
        <v>4.5891830757783403</v>
      </c>
      <c r="EN35" s="17">
        <v>0.62338248722511802</v>
      </c>
      <c r="EO35" s="17">
        <v>181.789885823178</v>
      </c>
      <c r="EP35" s="17">
        <v>0</v>
      </c>
      <c r="EQ35" s="17">
        <v>6.2917856842871198E-2</v>
      </c>
      <c r="ER35" s="17">
        <v>9.0541102922777394E-2</v>
      </c>
      <c r="ES35" s="17">
        <v>2874.3527703831101</v>
      </c>
      <c r="ET35" s="17">
        <v>3486.6820698093502</v>
      </c>
      <c r="EU35" s="17">
        <v>387.409785402095</v>
      </c>
      <c r="EV35" s="17">
        <v>3874.0918552114499</v>
      </c>
      <c r="EW35" s="17">
        <v>0.104705791765284</v>
      </c>
      <c r="EX35" s="17">
        <v>96.641698462606698</v>
      </c>
      <c r="EY35" s="17">
        <v>6.5425027732307699</v>
      </c>
      <c r="EZ35" s="17">
        <v>2.29191464465958E-2</v>
      </c>
      <c r="FA35" s="17">
        <v>0</v>
      </c>
      <c r="FB35" s="17">
        <v>0</v>
      </c>
      <c r="FC35" s="17">
        <v>0</v>
      </c>
      <c r="FD35" s="5">
        <v>4.40693287477195E-6</v>
      </c>
      <c r="FE35" s="5">
        <v>7.2249842583375906E-5</v>
      </c>
      <c r="FF35" s="5">
        <v>8.3600266670414401E-5</v>
      </c>
      <c r="FG35" s="17">
        <v>0</v>
      </c>
      <c r="FH35" s="17">
        <v>0.16922083925064799</v>
      </c>
      <c r="FI35" s="17">
        <v>15.6484007661061</v>
      </c>
      <c r="FJ35" s="17">
        <v>1092.8830051909999</v>
      </c>
      <c r="FK35" s="17">
        <v>15.939343617784701</v>
      </c>
      <c r="FL35" s="17">
        <v>5.8706948463653896</v>
      </c>
      <c r="FM35" s="17">
        <v>41.3892692119027</v>
      </c>
      <c r="FN35" s="17">
        <v>22.794472878850399</v>
      </c>
      <c r="FO35" s="17">
        <v>6.73049916059019</v>
      </c>
      <c r="FP35" s="17">
        <v>2.42893946324067E-3</v>
      </c>
      <c r="FQ35" s="17">
        <v>9.6102463311783008</v>
      </c>
      <c r="FR35" s="17">
        <v>1466.0450155199601</v>
      </c>
      <c r="FS35" s="17">
        <v>1177.8049470251101</v>
      </c>
      <c r="FT35" s="17">
        <v>288.240068494848</v>
      </c>
      <c r="FU35" s="17">
        <v>1.0249795322894399</v>
      </c>
      <c r="FV35" s="17">
        <v>1.7404079783065201</v>
      </c>
      <c r="FW35" s="17">
        <v>681.465932665335</v>
      </c>
      <c r="FX35" s="17">
        <v>4.1908183584384799</v>
      </c>
      <c r="FY35" s="17">
        <v>61.636224505475703</v>
      </c>
      <c r="FZ35" s="17">
        <v>7.7397520726202602</v>
      </c>
      <c r="GA35" s="17">
        <v>3.9705201455050498</v>
      </c>
      <c r="GB35" s="17">
        <v>155.96483004017901</v>
      </c>
      <c r="GC35" s="17">
        <v>3.4341438719775901E-2</v>
      </c>
      <c r="GD35" s="17">
        <v>114.346184648975</v>
      </c>
      <c r="GE35" s="17">
        <v>72.397799974646603</v>
      </c>
      <c r="GF35" s="17">
        <v>67.594344935156599</v>
      </c>
      <c r="GG35" s="17">
        <v>2.0964100043882898</v>
      </c>
      <c r="GH35" s="17">
        <v>0</v>
      </c>
      <c r="GI35" s="17">
        <v>2907.1503355033401</v>
      </c>
      <c r="GJ35" s="17">
        <v>103.98490249780301</v>
      </c>
      <c r="GK35" s="17">
        <v>161.373893710028</v>
      </c>
      <c r="GL35" s="17">
        <v>47.8806242387164</v>
      </c>
      <c r="GM35" s="17">
        <v>1.15025919267597</v>
      </c>
      <c r="GN35" s="17">
        <v>234.62116512463999</v>
      </c>
      <c r="GO35" s="17">
        <v>17.736049328630301</v>
      </c>
      <c r="GP35" s="17">
        <v>0</v>
      </c>
      <c r="GQ35" s="17">
        <v>0</v>
      </c>
      <c r="GR35" s="17">
        <v>41.229613261621402</v>
      </c>
      <c r="GS35" s="17">
        <v>2820.1103003246199</v>
      </c>
      <c r="GT35" s="17">
        <v>14.4413909643224</v>
      </c>
      <c r="GU35" s="17">
        <v>70.634308176924904</v>
      </c>
      <c r="GW35" s="26">
        <f t="shared" ref="GW35:GW51" si="68">ES35/GS35</f>
        <v>1.0192341661431634</v>
      </c>
      <c r="GX35" s="25">
        <f t="shared" ref="GX35:GX51" si="69">DY35/EV35</f>
        <v>0</v>
      </c>
      <c r="GY35" s="40">
        <f t="shared" ref="GY35:GY51" si="70">(CZ35-B35)/(B35+1E-50)</f>
        <v>-6.1677691322706965E-5</v>
      </c>
      <c r="GZ35" s="40">
        <f t="shared" ref="GZ35:GZ51" si="71">(EO35-C35)/(C35+1E-50)</f>
        <v>-2.5170634063895022E-6</v>
      </c>
      <c r="HA35" s="40">
        <f t="shared" ref="HA35:HA51" si="72">(EV35-D35)/(D35+1E-50)</f>
        <v>-1.4655207509892484E-4</v>
      </c>
      <c r="HB35" s="40">
        <f t="shared" ref="HB35:HB51" si="73">(FR35-E35)/(E35+1E-50)</f>
        <v>-8.2849939989697088E-5</v>
      </c>
      <c r="HC35" s="40">
        <f t="shared" ref="HC35:HC51" si="74">(FS35-F35)/(F35+1E-50)</f>
        <v>-7.714875991531374E-5</v>
      </c>
      <c r="HD35" s="40">
        <f t="shared" ref="HD35:HD51" si="75">(GI35-G35)/(G35+1E-50)</f>
        <v>-1.1199746821318587E-5</v>
      </c>
      <c r="HE35" s="40">
        <f t="shared" ref="HE35:HE51" si="76">(GS35-H35)/(H35+1E-50)</f>
        <v>-3.795994245718152E-4</v>
      </c>
      <c r="HF35" s="40">
        <f t="shared" ref="HF35:HF51" si="77">(BY35-I35)/(I35+1E-50)</f>
        <v>1.0351091514612482E-5</v>
      </c>
      <c r="HG35" s="40">
        <f t="shared" ref="HG35:HG51" si="78">(BU35-J35)/(J35+1E-50)</f>
        <v>-5.7775692724258525E-6</v>
      </c>
      <c r="HH35" s="40">
        <f t="shared" ref="HH35:HH51" si="79">(BW35-K35)/(K35+1E-50)</f>
        <v>-5.4115350331107742E-6</v>
      </c>
      <c r="HI35" s="40">
        <f t="shared" ref="HI35:HI51" si="80">(CC35+CB35-L35)/(L35+1E-50)</f>
        <v>1.2010269515595331E-6</v>
      </c>
      <c r="HJ35" s="40">
        <f t="shared" ref="HJ35:HJ51" si="81">(CD35-M35)/(M35+1E-50)</f>
        <v>-1.5093889775855799E-3</v>
      </c>
      <c r="HK35" s="40">
        <f t="shared" ref="HK35:HK51" si="82">(CF35+CG35-N35)/(N35+1E-50)</f>
        <v>-2.7980435904919132E-3</v>
      </c>
      <c r="HL35" s="40">
        <f t="shared" ref="HL35:HL51" si="83">(CI35-O35)/(O35+1E-50)</f>
        <v>7.6293437345330721E-6</v>
      </c>
      <c r="HM35" s="40">
        <f t="shared" ref="HM35:HM51" si="84">(CJ35+CK35-P35)/(P35+1E-50)</f>
        <v>-8.6642639599383295E-8</v>
      </c>
      <c r="HN35" s="40">
        <f t="shared" ref="HN35:HN51" si="85">(CL35-Q35)/(Q35+1E-50)</f>
        <v>2.4665657816009439E-4</v>
      </c>
      <c r="HO35" s="40">
        <f t="shared" ref="HO35:HO51" si="86">(CO35-R35)/(R35+1E-50)</f>
        <v>-1.018298175307407E-4</v>
      </c>
      <c r="HP35" s="40">
        <f t="shared" ref="HP35:HP51" si="87">(CS35-S35)/(S35+1E-50)</f>
        <v>-1.2092706874494082E-5</v>
      </c>
      <c r="HQ35" s="40">
        <f t="shared" ref="HQ35:HQ51" si="88">(CQ35+CR35-T35)/(T35+1E-50)</f>
        <v>-4.9958758545190084E-4</v>
      </c>
      <c r="HR35" s="40">
        <f t="shared" ref="HR35:HR51" si="89">(CT35-U35)/(U35+1E-50)</f>
        <v>-6.0564928245371432E-6</v>
      </c>
      <c r="HS35" s="40">
        <f t="shared" ref="HS35:HS51" si="90">(CV35-V35)/(V35+1E-50)</f>
        <v>5.8262223104797705E-6</v>
      </c>
      <c r="HT35" s="40">
        <f t="shared" ref="HT35:HT51" si="91">(DA35-W35)/(W35+1E-50)</f>
        <v>4.0706240011662376E-6</v>
      </c>
      <c r="HU35" s="40">
        <f t="shared" ref="HU35:HU51" si="92">(DB35-X35)/(X35+1E-50)</f>
        <v>0</v>
      </c>
      <c r="HV35" s="40">
        <f t="shared" ref="HV35:HV51" si="93">(CH35-Y35)/(Y35+1E-50)</f>
        <v>-1.2825219661899179E-4</v>
      </c>
      <c r="HW35" s="40">
        <f t="shared" ref="HW35:HW51" si="94">(DN35-Z35)/(Z35+1E-50)</f>
        <v>0</v>
      </c>
      <c r="HX35" s="40">
        <f t="shared" ref="HX35:HX51" si="95">(DQ35-AA35)/(AA35+1E-50)</f>
        <v>-2.2856290347472921E-6</v>
      </c>
      <c r="HY35" s="40">
        <f t="shared" ref="HY35:HY51" si="96">(DT35-AB35)/(AB35+1E-50)</f>
        <v>4.8825543972366256E-6</v>
      </c>
      <c r="HZ35" s="40">
        <f t="shared" ref="HZ35:HZ51" si="97">(DU35-AC35)/(AC35+1E-50)</f>
        <v>0</v>
      </c>
      <c r="IA35" s="40">
        <f t="shared" ref="IA35:IA51" si="98">(DW35+DX35+FP35-AD35)/(AD35+1E-50)</f>
        <v>-8.0097770996979238E-6</v>
      </c>
      <c r="IB35" s="40">
        <f t="shared" ref="IB35:IB51" si="99">(DZ35-AE35)/(AE35+1E-50)</f>
        <v>0</v>
      </c>
      <c r="IC35" s="40">
        <f t="shared" ref="IC35:IC51" si="100">(EF35+EG35-AF35)/(AF35+1E-50)</f>
        <v>-1.2780364967989665E-3</v>
      </c>
      <c r="ID35" s="40">
        <f t="shared" ref="ID35:ID51" si="101">(EH35-AG35)/(AG35+1E-50)</f>
        <v>0</v>
      </c>
      <c r="IE35" s="40">
        <f t="shared" ref="IE35:IE51" si="102">(EI35+EJ35-AH35)/(AH35+1E-50)</f>
        <v>-1.0194402989818913E-3</v>
      </c>
      <c r="IF35" s="40">
        <f t="shared" ref="IF35:IF51" si="103">(CU35-AI35)/(AI35+1E-50)</f>
        <v>-7.3829455104436007E-6</v>
      </c>
      <c r="IG35" s="40">
        <f t="shared" ref="IG35:IG51" si="104">(EK35-AJ35)/(AJ35+1E-50)</f>
        <v>3.4020967891444834E-2</v>
      </c>
      <c r="IH35" s="40">
        <f t="shared" ref="IH35:IH51" si="105">(EN35-AK35)/(AK35+1E-50)</f>
        <v>0.35150514793367788</v>
      </c>
      <c r="II35" s="40">
        <f t="shared" ref="II35:II51" si="106">(EQ35+ER35-AL35)/(AL35+1E-50)</f>
        <v>1.1293302430415555E-6</v>
      </c>
      <c r="IJ35" s="40">
        <f t="shared" ref="IJ35:IJ51" si="107">(CX35-AM35)/(AM35+1E-50)</f>
        <v>-5.0062829598095885E-6</v>
      </c>
      <c r="IK35" s="40">
        <f t="shared" ref="IK35:IK51" si="108">(GC35-AN35)/(AN35+1E-50)</f>
        <v>-7.811643625200681E-4</v>
      </c>
      <c r="IL35" s="40">
        <f t="shared" ref="IL35:IL51" si="109">(GH35-AO35)/(AO35+1E-50)</f>
        <v>0</v>
      </c>
      <c r="IM35" s="40">
        <f t="shared" ref="IM35:IM51" si="110">(GP35-AP35)/(AP35+1E-50)</f>
        <v>0</v>
      </c>
      <c r="IN35" s="40">
        <f t="shared" ref="IN35:IN51" si="111">(GO35-AQ35)/(AQ35+1E-50)</f>
        <v>-2.3422686138680087E-4</v>
      </c>
      <c r="IO35" s="40">
        <f t="shared" ref="IO35:IO51" si="112">(GQ35-AR35)/(AR35+1E-50)</f>
        <v>0</v>
      </c>
      <c r="IP35" s="40">
        <f t="shared" ref="IP35:IP51" si="113">(CW35-AS35)/(AS35+1E-50)</f>
        <v>2.1699808031289573E-6</v>
      </c>
      <c r="IQ35" s="40">
        <f t="shared" ref="IQ35:IQ51" si="114">(CY35-AT35)/(AT35+1E-50)</f>
        <v>-1.3881064094361256E-5</v>
      </c>
      <c r="IR35" s="40">
        <f t="shared" ref="IR35:IR51" si="115">(GT35-AU35)/(AU35+1E-50)</f>
        <v>-2.403070631507681E-3</v>
      </c>
      <c r="IS35" s="40">
        <f t="shared" ref="IS35:IS51" si="116">(EZ35-AV35)/(AV35+1E-50)</f>
        <v>-9.8061367421895451E-4</v>
      </c>
      <c r="IT35" s="40">
        <f t="shared" ref="IT35:IT51" si="117">(FA35-AW35)/(AW35+1E-50)</f>
        <v>0</v>
      </c>
      <c r="IU35" s="40">
        <f t="shared" ref="IU35:IU51" si="118">(FB35-AX35)/(AX35+1E-50)</f>
        <v>0</v>
      </c>
      <c r="IV35" s="40">
        <f t="shared" ref="IV35:IV51" si="119">(FC35-AY35)/(AY35+1E-50)</f>
        <v>0</v>
      </c>
      <c r="IW35" s="40">
        <f t="shared" ref="IW35:IW51" si="120">(FD35-AZ35)/(AZ35+1E-50)</f>
        <v>9.1880676112795329E-5</v>
      </c>
      <c r="IX35" s="40">
        <f t="shared" ref="IX35:IX51" si="121">(FE35-BA35)/(BA35+1E-50)</f>
        <v>7.8697206787690834E-5</v>
      </c>
      <c r="IY35" s="40">
        <f t="shared" ref="IY35:IY51" si="122">(FF35-BB35)/(BB35+1E-50)</f>
        <v>-4.8706737542007228E-5</v>
      </c>
      <c r="IZ35" s="40">
        <f t="shared" ref="IZ35:IZ51" si="123">(FG35-BC35)/(BC35+1E-50)</f>
        <v>0</v>
      </c>
      <c r="JA35" s="40">
        <f t="shared" ref="JA35:JA51" si="124">(FH35-BD35)/(BD35+1E-50)</f>
        <v>-1.0451214752039224E-4</v>
      </c>
      <c r="JB35" s="40">
        <f t="shared" ref="JB35:JB51" si="125">(BT35-BE35)/(BE35+1E-50)</f>
        <v>0</v>
      </c>
      <c r="JC35" s="40">
        <f t="shared" ref="JC35:JC51" si="126">(BV35-BF35)/(BF35+1E-50)</f>
        <v>0</v>
      </c>
      <c r="JD35" s="40">
        <f t="shared" ref="JD35:JD51" si="127">(CM35-BG35)/(BG35+1E-50)</f>
        <v>-2.3822552649184145E-6</v>
      </c>
      <c r="JE35" s="40">
        <f t="shared" ref="JE35:JE51" si="128">(CP35-BH35)/(BH35+1E-50)</f>
        <v>0</v>
      </c>
      <c r="JF35" s="40">
        <f t="shared" ref="JF35:JF51" si="129">(SUM(DC35:DH35)-BI35)/(BI35+1E-50)</f>
        <v>-3.1154840316899776E-6</v>
      </c>
      <c r="JG35" s="40">
        <f t="shared" ref="JG35:JG51" si="130">(SUM(DD35:DH35)-BJ35)/(BJ35+1E-50)</f>
        <v>-3.672868436361616E-6</v>
      </c>
      <c r="JH35" s="40">
        <f t="shared" ref="JH35:JH51" si="131">(DL35-BK35)/(BK35+1E-50)</f>
        <v>-2.0243295857652606E-3</v>
      </c>
      <c r="JI35" s="40">
        <f t="shared" ref="JI35:JI51" si="132">(DV35-BL35)/(BL35+1E-50)</f>
        <v>-5.7548394606219237E-7</v>
      </c>
      <c r="JJ35" s="40">
        <f t="shared" ref="JJ35:JJ51" si="133">(EL35-BM35)/(BM35+1E-50)</f>
        <v>-6.6444343206712002E-6</v>
      </c>
      <c r="JK35" s="40">
        <f t="shared" ref="JK35:JK51" si="134">(GK35-BN35)/(BN35+1E-50)</f>
        <v>5.0358648645997111E-6</v>
      </c>
      <c r="JL35" s="40">
        <f t="shared" ref="JL35:JL51" si="135">(CE35-BO35)/(BO35+1E-50)</f>
        <v>2.4412213208173731E-5</v>
      </c>
    </row>
    <row r="36" spans="1:272" x14ac:dyDescent="0.25">
      <c r="A36" s="17" t="s">
        <v>206</v>
      </c>
      <c r="B36" s="15">
        <v>151358.686833805</v>
      </c>
      <c r="C36" s="15">
        <v>2593.0171653258499</v>
      </c>
      <c r="D36" s="15">
        <v>31393.63668996</v>
      </c>
      <c r="E36" s="15">
        <v>12437.5063848231</v>
      </c>
      <c r="F36" s="15">
        <v>10045.8958916048</v>
      </c>
      <c r="G36" s="15">
        <v>29554.753256754</v>
      </c>
      <c r="H36" s="15">
        <v>24877.3461046269</v>
      </c>
      <c r="I36" s="17">
        <v>25.9873203074293</v>
      </c>
      <c r="J36" s="17">
        <v>11.767639538703801</v>
      </c>
      <c r="K36" s="17">
        <v>46.779665582500002</v>
      </c>
      <c r="L36" s="17">
        <v>0.48887947806809401</v>
      </c>
      <c r="M36" s="17">
        <v>46.271662686849197</v>
      </c>
      <c r="N36" s="17">
        <v>3.71582152558569E-2</v>
      </c>
      <c r="O36" s="17">
        <v>11.9150631384845</v>
      </c>
      <c r="P36" s="17">
        <v>0.36479670123604901</v>
      </c>
      <c r="Q36" s="17">
        <v>0.455808843164</v>
      </c>
      <c r="R36" s="17">
        <v>4.0414233210249897</v>
      </c>
      <c r="S36" s="17">
        <v>2.6113236999999998</v>
      </c>
      <c r="T36" s="17">
        <v>1.1635366667757701</v>
      </c>
      <c r="U36" s="17">
        <v>1.0718897440999899</v>
      </c>
      <c r="V36" s="17">
        <v>78.729805076000005</v>
      </c>
      <c r="W36" s="17">
        <v>0.65884428345000001</v>
      </c>
      <c r="X36" s="17">
        <v>5.6330699999999996E-3</v>
      </c>
      <c r="Y36" s="17">
        <v>4.6590008225000003E-3</v>
      </c>
      <c r="Z36" s="17">
        <v>2.2356483199999999E-2</v>
      </c>
      <c r="AA36" s="17">
        <v>277.16271940895803</v>
      </c>
      <c r="AB36" s="17">
        <v>680.50931219999995</v>
      </c>
      <c r="AC36" s="17">
        <v>1.1140000000000001E-2</v>
      </c>
      <c r="AD36" s="17">
        <v>0.79345209216336099</v>
      </c>
      <c r="AE36" s="17">
        <v>3.0049999999999999E-3</v>
      </c>
      <c r="AF36" s="17">
        <v>5.9635259585885398</v>
      </c>
      <c r="AG36" s="17">
        <v>3.4604999999999997E-2</v>
      </c>
      <c r="AH36" s="17">
        <v>44.538180232549003</v>
      </c>
      <c r="AI36" s="17">
        <v>34.58306785245</v>
      </c>
      <c r="AJ36" s="17">
        <v>512.09768479000002</v>
      </c>
      <c r="AK36" s="17">
        <v>8.1110287930836993</v>
      </c>
      <c r="AL36" s="17">
        <v>6.5887476631484097</v>
      </c>
      <c r="AM36" s="17">
        <v>38.262579727699901</v>
      </c>
      <c r="AN36" s="17">
        <v>0.4634799664</v>
      </c>
      <c r="AO36" s="17">
        <v>5.3999999999999999E-2</v>
      </c>
      <c r="AP36" s="17">
        <v>0.16803100000000001</v>
      </c>
      <c r="AQ36" s="17">
        <v>231.11331197859701</v>
      </c>
      <c r="AR36" s="17">
        <v>0.35213299999999997</v>
      </c>
      <c r="AS36" s="17">
        <v>3.9110141789999999</v>
      </c>
      <c r="AT36" s="17">
        <v>9.5970364414999896</v>
      </c>
      <c r="AU36" s="17">
        <v>276.55331216522399</v>
      </c>
      <c r="AV36" s="17">
        <v>0.83612514054069798</v>
      </c>
      <c r="AW36" s="17">
        <v>2.9083785294825699E-2</v>
      </c>
      <c r="AX36" s="17">
        <v>7.4824222803049898E-4</v>
      </c>
      <c r="AZ36" s="17">
        <v>1.9208469596074602E-2</v>
      </c>
      <c r="BA36" s="17">
        <v>0.10566435530320301</v>
      </c>
      <c r="BB36" s="17">
        <v>7.1234493419560799E-2</v>
      </c>
      <c r="BD36" s="17">
        <v>3.0988469096249802</v>
      </c>
      <c r="BE36" s="17">
        <v>1.59710095</v>
      </c>
      <c r="BF36" s="17">
        <v>3.1184756999999999</v>
      </c>
      <c r="BG36" s="17">
        <v>2136.46510210319</v>
      </c>
      <c r="BH36" s="17">
        <v>1.5E-6</v>
      </c>
      <c r="BI36" s="17">
        <v>32.3777817</v>
      </c>
      <c r="BJ36" s="17">
        <v>31.406446699999901</v>
      </c>
      <c r="BK36" s="17">
        <v>60.998594645129899</v>
      </c>
      <c r="BL36" s="17">
        <v>1020.1676405591001</v>
      </c>
      <c r="BM36" s="17">
        <v>10.619786636900001</v>
      </c>
      <c r="BN36" s="17">
        <v>441.88864481749698</v>
      </c>
      <c r="BO36" s="17">
        <v>4.8421530909262902</v>
      </c>
      <c r="BQ36" s="17" t="s">
        <v>206</v>
      </c>
      <c r="BR36" s="17">
        <v>44.806592312690199</v>
      </c>
      <c r="BS36" s="17">
        <v>563.49233619637198</v>
      </c>
      <c r="BT36" s="17">
        <v>1.5970963478940801</v>
      </c>
      <c r="BU36" s="17">
        <v>11.767471945778</v>
      </c>
      <c r="BV36" s="17">
        <v>3.1184735225473199</v>
      </c>
      <c r="BW36" s="17">
        <v>46.780547387320901</v>
      </c>
      <c r="BX36" s="17">
        <v>25.9864148178434</v>
      </c>
      <c r="BY36" s="17">
        <v>25.9864148178434</v>
      </c>
      <c r="BZ36" s="17">
        <v>120.55997260811201</v>
      </c>
      <c r="CA36" s="17">
        <v>84.279999190012305</v>
      </c>
      <c r="CB36" s="17">
        <v>0.200440219625583</v>
      </c>
      <c r="CC36" s="17">
        <v>0.28843802430467202</v>
      </c>
      <c r="CD36" s="17">
        <v>46.271080207248403</v>
      </c>
      <c r="CE36" s="17">
        <v>4.8421453937072503</v>
      </c>
      <c r="CF36" s="17">
        <v>1.18906733268337E-2</v>
      </c>
      <c r="CG36" s="17">
        <v>2.5267648234542198E-2</v>
      </c>
      <c r="CH36" s="17">
        <v>4.6591780906893396E-3</v>
      </c>
      <c r="CI36" s="17">
        <v>11.9149897433053</v>
      </c>
      <c r="CJ36" s="17">
        <v>8.7540159797973902E-2</v>
      </c>
      <c r="CK36" s="17">
        <v>0.277211124950765</v>
      </c>
      <c r="CL36" s="17">
        <v>0.45580737441619301</v>
      </c>
      <c r="CM36" s="17">
        <v>2136.46311140739</v>
      </c>
      <c r="CN36" s="17">
        <v>35789.6900762238</v>
      </c>
      <c r="CO36" s="17">
        <v>4.04140429730381</v>
      </c>
      <c r="CP36" s="5">
        <v>1.5001053599872001E-6</v>
      </c>
      <c r="CQ36" s="17">
        <v>0.33741843503716001</v>
      </c>
      <c r="CR36" s="17">
        <v>0.82609689425675703</v>
      </c>
      <c r="CS36" s="17">
        <v>2.6113374696041598</v>
      </c>
      <c r="CT36" s="17">
        <v>1.0718825330124699</v>
      </c>
      <c r="CU36" s="17">
        <v>34.582931191514703</v>
      </c>
      <c r="CV36" s="17">
        <v>78.623176731575995</v>
      </c>
      <c r="CW36" s="17">
        <v>3.9110093743785401</v>
      </c>
      <c r="CX36" s="17">
        <v>38.2625978044343</v>
      </c>
      <c r="CY36" s="17">
        <v>9.5970183834471303</v>
      </c>
      <c r="CZ36" s="17">
        <v>151352.25062262101</v>
      </c>
      <c r="DA36" s="17">
        <v>0.65884599441199498</v>
      </c>
      <c r="DB36" s="17">
        <v>5.6327947415301099E-3</v>
      </c>
      <c r="DC36" s="17">
        <v>0.97134161224006099</v>
      </c>
      <c r="DD36" s="17">
        <v>24.220699680880902</v>
      </c>
      <c r="DE36" s="17">
        <v>1.54233613981712</v>
      </c>
      <c r="DF36" s="17">
        <v>3.5834737071269898E-2</v>
      </c>
      <c r="DG36" s="17">
        <v>5.51490100971687</v>
      </c>
      <c r="DH36" s="17">
        <v>9.2648606403324604E-2</v>
      </c>
      <c r="DI36" s="17">
        <v>618.97779369327202</v>
      </c>
      <c r="DJ36" s="17">
        <v>581.42082923955297</v>
      </c>
      <c r="DK36" s="17">
        <v>82.740690021674993</v>
      </c>
      <c r="DL36" s="17">
        <v>60.958910738786997</v>
      </c>
      <c r="DM36" s="17">
        <v>737.27305166928704</v>
      </c>
      <c r="DN36" s="17">
        <v>2.2355631650324899E-2</v>
      </c>
      <c r="DO36" s="17">
        <v>30.607476980447</v>
      </c>
      <c r="DP36" s="17">
        <v>276.76897010376899</v>
      </c>
      <c r="DQ36" s="17">
        <v>276.76897010376899</v>
      </c>
      <c r="DR36" s="17">
        <v>4.2781711774155102</v>
      </c>
      <c r="DS36" s="17">
        <v>0</v>
      </c>
      <c r="DT36" s="17">
        <v>680.34174034849195</v>
      </c>
      <c r="DU36" s="17">
        <v>1.11398465913788E-2</v>
      </c>
      <c r="DV36" s="17">
        <v>1020.1545054335101</v>
      </c>
      <c r="DW36" s="17">
        <v>0.19151108522417701</v>
      </c>
      <c r="DX36" s="17">
        <v>0.54822113452207499</v>
      </c>
      <c r="DY36" s="17">
        <v>0</v>
      </c>
      <c r="DZ36" s="17">
        <v>3.0044019263160298E-3</v>
      </c>
      <c r="EA36" s="17">
        <v>112.77120855413099</v>
      </c>
      <c r="EB36" s="17">
        <v>22.282323733756002</v>
      </c>
      <c r="EC36" s="17">
        <v>0.74713156345058995</v>
      </c>
      <c r="ED36" s="17">
        <v>932.36599485647503</v>
      </c>
      <c r="EE36" s="17">
        <v>510.76335794349302</v>
      </c>
      <c r="EF36" s="17">
        <v>1.55004465589929</v>
      </c>
      <c r="EG36" s="17">
        <v>4.4116731020398197</v>
      </c>
      <c r="EH36" s="17">
        <v>3.4605358542755899E-2</v>
      </c>
      <c r="EI36" s="17">
        <v>14.6683517064127</v>
      </c>
      <c r="EJ36" s="17">
        <v>29.7810977527514</v>
      </c>
      <c r="EK36" s="17">
        <v>551.23856576670505</v>
      </c>
      <c r="EL36" s="17">
        <v>10.619802069071399</v>
      </c>
      <c r="EM36" s="17">
        <v>0.67422289289200299</v>
      </c>
      <c r="EN36" s="17">
        <v>8.8393002293722098</v>
      </c>
      <c r="EO36" s="17">
        <v>2593.0046708016498</v>
      </c>
      <c r="EP36" s="17">
        <v>0</v>
      </c>
      <c r="EQ36" s="17">
        <v>2.7010872529803698</v>
      </c>
      <c r="ER36" s="17">
        <v>3.8869336848713298</v>
      </c>
      <c r="ES36" s="17">
        <v>26106.688395299701</v>
      </c>
      <c r="ET36" s="17">
        <v>28251.2125460323</v>
      </c>
      <c r="EU36" s="17">
        <v>3139.00890374951</v>
      </c>
      <c r="EV36" s="17">
        <v>31390.221449781799</v>
      </c>
      <c r="EW36" s="17">
        <v>1.21793797974808</v>
      </c>
      <c r="EX36" s="17">
        <v>876.855078061629</v>
      </c>
      <c r="EY36" s="17">
        <v>30.181568697375202</v>
      </c>
      <c r="EZ36" s="17">
        <v>0.836091696410313</v>
      </c>
      <c r="FA36" s="17">
        <v>2.9081553176427601E-2</v>
      </c>
      <c r="FB36" s="17">
        <v>7.4823385360066699E-4</v>
      </c>
      <c r="FC36" s="17">
        <v>0</v>
      </c>
      <c r="FD36" s="17">
        <v>1.92093917307006E-2</v>
      </c>
      <c r="FE36" s="17">
        <v>0.10566362584827001</v>
      </c>
      <c r="FF36" s="17">
        <v>7.1233906694449595E-2</v>
      </c>
      <c r="FG36" s="17">
        <v>0</v>
      </c>
      <c r="FH36" s="17">
        <v>3.0988153529404801</v>
      </c>
      <c r="FI36" s="17">
        <v>164.285344674801</v>
      </c>
      <c r="FJ36" s="17">
        <v>11181.410364163001</v>
      </c>
      <c r="FK36" s="17">
        <v>223.129271656497</v>
      </c>
      <c r="FL36" s="17">
        <v>447.74765907008998</v>
      </c>
      <c r="FM36" s="17">
        <v>328.41135815902999</v>
      </c>
      <c r="FN36" s="17">
        <v>323.72996453093901</v>
      </c>
      <c r="FO36" s="17">
        <v>72.874456845516704</v>
      </c>
      <c r="FP36" s="17">
        <v>5.3678620901698802E-2</v>
      </c>
      <c r="FQ36" s="17">
        <v>179.37911820819301</v>
      </c>
      <c r="FR36" s="17">
        <v>12431.027771397899</v>
      </c>
      <c r="FS36" s="17">
        <v>10040.972862933801</v>
      </c>
      <c r="FT36" s="17">
        <v>2390.0549084640902</v>
      </c>
      <c r="FU36" s="17">
        <v>35.016677510651</v>
      </c>
      <c r="FV36" s="17">
        <v>18.695016354547299</v>
      </c>
      <c r="FW36" s="17">
        <v>3772.0781570649801</v>
      </c>
      <c r="FX36" s="17">
        <v>285.91914809466601</v>
      </c>
      <c r="FY36" s="17">
        <v>602.14945776329898</v>
      </c>
      <c r="FZ36" s="17">
        <v>108.43725534273599</v>
      </c>
      <c r="GA36" s="17">
        <v>113.428851745564</v>
      </c>
      <c r="GB36" s="17">
        <v>1511.03882552401</v>
      </c>
      <c r="GC36" s="17">
        <v>0.46311892807365601</v>
      </c>
      <c r="GD36" s="17">
        <v>577.38303026962103</v>
      </c>
      <c r="GE36" s="17">
        <v>460.96043153744802</v>
      </c>
      <c r="GF36" s="17">
        <v>1303.1255722129399</v>
      </c>
      <c r="GG36" s="17">
        <v>90.566296637904699</v>
      </c>
      <c r="GH36" s="17">
        <v>5.3998585668854897E-2</v>
      </c>
      <c r="GI36" s="17">
        <v>29554.391119338099</v>
      </c>
      <c r="GJ36" s="17">
        <v>1186.0387762313101</v>
      </c>
      <c r="GK36" s="17">
        <v>441.78699856069198</v>
      </c>
      <c r="GL36" s="17">
        <v>0.160721357590347</v>
      </c>
      <c r="GM36" s="17">
        <v>17.9921236362615</v>
      </c>
      <c r="GN36" s="17">
        <v>2781.1749865881802</v>
      </c>
      <c r="GO36" s="17">
        <v>231.10694557096301</v>
      </c>
      <c r="GP36" s="17">
        <v>0.16803221477966901</v>
      </c>
      <c r="GQ36" s="17">
        <v>0.35213215878278198</v>
      </c>
      <c r="GR36" s="17">
        <v>334.41762304891802</v>
      </c>
      <c r="GS36" s="17">
        <v>24862.862068332201</v>
      </c>
      <c r="GT36" s="17">
        <v>276.33591766437098</v>
      </c>
      <c r="GU36" s="17">
        <v>2422.65586032384</v>
      </c>
      <c r="GW36" s="26">
        <f t="shared" si="68"/>
        <v>1.0500274796823075</v>
      </c>
      <c r="GX36" s="25">
        <f t="shared" si="69"/>
        <v>0</v>
      </c>
      <c r="GY36" s="40">
        <f t="shared" si="70"/>
        <v>-4.2522905811507335E-5</v>
      </c>
      <c r="GZ36" s="40">
        <f t="shared" si="71"/>
        <v>-4.8185273769658207E-6</v>
      </c>
      <c r="HA36" s="40">
        <f t="shared" si="72"/>
        <v>-1.0878765693601309E-4</v>
      </c>
      <c r="HB36" s="40">
        <f t="shared" si="73"/>
        <v>-5.2089327432276657E-4</v>
      </c>
      <c r="HC36" s="40">
        <f t="shared" si="74"/>
        <v>-4.9005372185004161E-4</v>
      </c>
      <c r="HD36" s="40">
        <f t="shared" si="75"/>
        <v>-1.2253102326893254E-5</v>
      </c>
      <c r="HE36" s="40">
        <f t="shared" si="76"/>
        <v>-5.8221790354100102E-4</v>
      </c>
      <c r="HF36" s="40">
        <f t="shared" si="77"/>
        <v>-3.4843515036882654E-5</v>
      </c>
      <c r="HG36" s="40">
        <f t="shared" si="78"/>
        <v>-1.4241847334722511E-5</v>
      </c>
      <c r="HH36" s="40">
        <f t="shared" si="79"/>
        <v>1.8850173679507192E-5</v>
      </c>
      <c r="HI36" s="40">
        <f t="shared" si="80"/>
        <v>-2.5244214460709657E-6</v>
      </c>
      <c r="HJ36" s="40">
        <f t="shared" si="81"/>
        <v>-1.2588257412237275E-5</v>
      </c>
      <c r="HK36" s="40">
        <f t="shared" si="82"/>
        <v>2.8608887231727353E-6</v>
      </c>
      <c r="HL36" s="40">
        <f t="shared" si="83"/>
        <v>-6.1598648993273468E-6</v>
      </c>
      <c r="HM36" s="40">
        <f t="shared" si="84"/>
        <v>-1.2449807565752591E-4</v>
      </c>
      <c r="HN36" s="40">
        <f t="shared" si="85"/>
        <v>-3.2222889683143202E-6</v>
      </c>
      <c r="HO36" s="40">
        <f t="shared" si="86"/>
        <v>-4.7071835015921114E-6</v>
      </c>
      <c r="HP36" s="40">
        <f t="shared" si="87"/>
        <v>5.2730361080844241E-6</v>
      </c>
      <c r="HQ36" s="40">
        <f t="shared" si="88"/>
        <v>-1.8338469652257741E-5</v>
      </c>
      <c r="HR36" s="40">
        <f t="shared" si="89"/>
        <v>-6.7274526691670058E-6</v>
      </c>
      <c r="HS36" s="40">
        <f t="shared" si="90"/>
        <v>-1.3543580391324316E-3</v>
      </c>
      <c r="HT36" s="40">
        <f t="shared" si="91"/>
        <v>2.5969140781072408E-6</v>
      </c>
      <c r="HU36" s="40">
        <f t="shared" si="92"/>
        <v>-4.886473448575823E-5</v>
      </c>
      <c r="HV36" s="40">
        <f t="shared" si="93"/>
        <v>3.8048542185957601E-5</v>
      </c>
      <c r="HW36" s="40">
        <f t="shared" si="94"/>
        <v>-3.8089607720600928E-5</v>
      </c>
      <c r="HX36" s="40">
        <f t="shared" si="95"/>
        <v>-1.4206431010227224E-3</v>
      </c>
      <c r="HY36" s="40">
        <f t="shared" si="96"/>
        <v>-2.4624475889427908E-4</v>
      </c>
      <c r="HZ36" s="40">
        <f t="shared" si="97"/>
        <v>-1.3770971382439548E-5</v>
      </c>
      <c r="IA36" s="40">
        <f t="shared" si="98"/>
        <v>-5.1989925816000333E-5</v>
      </c>
      <c r="IB36" s="40">
        <f t="shared" si="99"/>
        <v>-1.9902618434943141E-4</v>
      </c>
      <c r="IC36" s="40">
        <f t="shared" si="100"/>
        <v>-3.0320999053015955E-4</v>
      </c>
      <c r="ID36" s="40">
        <f t="shared" si="101"/>
        <v>1.0361010140200443E-5</v>
      </c>
      <c r="IE36" s="40">
        <f t="shared" si="102"/>
        <v>-1.9922406555815523E-3</v>
      </c>
      <c r="IF36" s="40">
        <f t="shared" si="103"/>
        <v>-3.9516718377947803E-6</v>
      </c>
      <c r="IG36" s="40">
        <f t="shared" si="104"/>
        <v>7.6432450564106427E-2</v>
      </c>
      <c r="IH36" s="40">
        <f t="shared" si="105"/>
        <v>8.9787800643675433E-2</v>
      </c>
      <c r="II36" s="40">
        <f t="shared" si="106"/>
        <v>-1.1029794034679512E-4</v>
      </c>
      <c r="IJ36" s="40">
        <f t="shared" si="107"/>
        <v>4.7243898680579784E-7</v>
      </c>
      <c r="IK36" s="40">
        <f t="shared" si="108"/>
        <v>-7.7897288452031697E-4</v>
      </c>
      <c r="IL36" s="40">
        <f t="shared" si="109"/>
        <v>-2.6191317501899769E-5</v>
      </c>
      <c r="IM36" s="40">
        <f t="shared" si="110"/>
        <v>7.2294973486762187E-6</v>
      </c>
      <c r="IN36" s="40">
        <f t="shared" si="111"/>
        <v>-2.7546693781941158E-5</v>
      </c>
      <c r="IO36" s="40">
        <f t="shared" si="112"/>
        <v>-2.3889190107005486E-6</v>
      </c>
      <c r="IP36" s="40">
        <f t="shared" si="113"/>
        <v>-1.2284847970113767E-6</v>
      </c>
      <c r="IQ36" s="40">
        <f t="shared" si="114"/>
        <v>-1.8816280389613239E-6</v>
      </c>
      <c r="IR36" s="40">
        <f t="shared" si="115"/>
        <v>-7.8608532709644027E-4</v>
      </c>
      <c r="IS36" s="40">
        <f t="shared" si="116"/>
        <v>-3.999895322289535E-5</v>
      </c>
      <c r="IT36" s="40">
        <f t="shared" si="117"/>
        <v>-7.6747863989193831E-5</v>
      </c>
      <c r="IU36" s="40">
        <f t="shared" si="118"/>
        <v>-1.1192137409880223E-5</v>
      </c>
      <c r="IV36" s="40">
        <f t="shared" si="119"/>
        <v>0</v>
      </c>
      <c r="IW36" s="40">
        <f t="shared" si="120"/>
        <v>4.8006668172393981E-5</v>
      </c>
      <c r="IX36" s="40">
        <f t="shared" si="121"/>
        <v>-6.9035099954545094E-6</v>
      </c>
      <c r="IY36" s="40">
        <f t="shared" si="122"/>
        <v>-8.2365309703029771E-6</v>
      </c>
      <c r="IZ36" s="40">
        <f t="shared" si="123"/>
        <v>0</v>
      </c>
      <c r="JA36" s="40">
        <f t="shared" si="124"/>
        <v>-1.0183363496322532E-5</v>
      </c>
      <c r="JB36" s="40">
        <f t="shared" si="125"/>
        <v>-2.8815372753389043E-6</v>
      </c>
      <c r="JC36" s="40">
        <f t="shared" si="126"/>
        <v>-6.9824263179000666E-7</v>
      </c>
      <c r="JD36" s="40">
        <f t="shared" si="127"/>
        <v>-9.3177080125122603E-7</v>
      </c>
      <c r="JE36" s="40">
        <f t="shared" si="128"/>
        <v>7.0239991466687155E-5</v>
      </c>
      <c r="JF36" s="40">
        <f t="shared" si="129"/>
        <v>-6.1504740002249808E-7</v>
      </c>
      <c r="JG36" s="40">
        <f t="shared" si="130"/>
        <v>-8.4460718104676695E-7</v>
      </c>
      <c r="JH36" s="40">
        <f t="shared" si="131"/>
        <v>-6.5057082993090986E-4</v>
      </c>
      <c r="JI36" s="40">
        <f t="shared" si="132"/>
        <v>-1.2875457981394626E-5</v>
      </c>
      <c r="JJ36" s="40">
        <f t="shared" si="133"/>
        <v>1.4531526786915454E-6</v>
      </c>
      <c r="JK36" s="40">
        <f t="shared" si="134"/>
        <v>-2.3002685856971498E-4</v>
      </c>
      <c r="JL36" s="40">
        <f t="shared" si="135"/>
        <v>-1.5896273610906391E-6</v>
      </c>
    </row>
    <row r="37" spans="1:272" x14ac:dyDescent="0.25">
      <c r="A37" s="17" t="s">
        <v>207</v>
      </c>
      <c r="B37" s="15">
        <v>10818.6731232969</v>
      </c>
      <c r="C37" s="15">
        <v>4598.0978930328301</v>
      </c>
      <c r="D37" s="15">
        <v>15901.713005928999</v>
      </c>
      <c r="E37" s="15">
        <v>4782.4533541996598</v>
      </c>
      <c r="F37" s="15">
        <v>3186.0185691564998</v>
      </c>
      <c r="G37" s="15">
        <v>19579.217087114601</v>
      </c>
      <c r="H37" s="15">
        <v>13868.363358352501</v>
      </c>
      <c r="I37" s="17">
        <v>60.683774135444402</v>
      </c>
      <c r="J37" s="17">
        <v>8.8586149259964007</v>
      </c>
      <c r="K37" s="17">
        <v>2.23573565199999</v>
      </c>
      <c r="L37" s="17">
        <v>0.21779734489990199</v>
      </c>
      <c r="M37" s="17">
        <v>59.939539972010401</v>
      </c>
      <c r="N37" s="17">
        <v>1.1177038389712001E-2</v>
      </c>
      <c r="O37" s="17">
        <v>1.0081375811359901</v>
      </c>
      <c r="P37" s="17">
        <v>0.11891813916497899</v>
      </c>
      <c r="Q37" s="17">
        <v>2.1893504129999901E-2</v>
      </c>
      <c r="R37" s="17">
        <v>2.98913162865</v>
      </c>
      <c r="S37" s="17">
        <v>1.2522721000000001</v>
      </c>
      <c r="T37" s="17">
        <v>0.35980442695921899</v>
      </c>
      <c r="U37" s="17">
        <v>0.331247745849999</v>
      </c>
      <c r="V37" s="17">
        <v>6.6616812019999996</v>
      </c>
      <c r="W37" s="17">
        <v>0.76262382679999996</v>
      </c>
      <c r="Y37" s="17">
        <v>1.292679409E-3</v>
      </c>
      <c r="Z37" s="17">
        <v>1.382015695</v>
      </c>
      <c r="AA37" s="17">
        <v>110.956091932569</v>
      </c>
      <c r="AB37" s="17">
        <v>185.82184891999901</v>
      </c>
      <c r="AC37" s="17">
        <v>1.4724219999999899E-3</v>
      </c>
      <c r="AD37" s="17">
        <v>0.15961638278267001</v>
      </c>
      <c r="AF37" s="17">
        <v>3.3500437120516802</v>
      </c>
      <c r="AG37" s="17">
        <v>0.183</v>
      </c>
      <c r="AH37" s="17">
        <v>4.3530680922286802</v>
      </c>
      <c r="AI37" s="17">
        <v>25.043969287147998</v>
      </c>
      <c r="AJ37" s="17">
        <v>2545.7800208377998</v>
      </c>
      <c r="AK37" s="17">
        <v>12.077278766556599</v>
      </c>
      <c r="AL37" s="17">
        <v>5.6092033234474101</v>
      </c>
      <c r="AM37" s="17">
        <v>22.097278353</v>
      </c>
      <c r="AN37" s="17">
        <v>0.16864840784999999</v>
      </c>
      <c r="AP37" s="17">
        <v>5.1699999999994697E-5</v>
      </c>
      <c r="AQ37" s="17">
        <v>433.718043336525</v>
      </c>
      <c r="AR37" s="17">
        <v>9.8250000000000004E-3</v>
      </c>
      <c r="AS37" s="17">
        <v>1.2402302456377901</v>
      </c>
      <c r="AT37" s="17">
        <v>3.3424086737999898</v>
      </c>
      <c r="AU37" s="17">
        <v>158.85122463931199</v>
      </c>
      <c r="AV37" s="17">
        <v>0.232556459273522</v>
      </c>
      <c r="AZ37" s="17">
        <v>2.8049856E-5</v>
      </c>
      <c r="BA37" s="17">
        <v>5.0902256422673904E-4</v>
      </c>
      <c r="BB37" s="17">
        <v>5.3420891387125904E-4</v>
      </c>
      <c r="BD37" s="17">
        <v>34.711338174462398</v>
      </c>
      <c r="BF37" s="17">
        <v>6.1499999999999999E-2</v>
      </c>
      <c r="BG37" s="17">
        <v>1.7269423106999899</v>
      </c>
      <c r="BI37" s="17">
        <v>26.574508999999999</v>
      </c>
      <c r="BJ37" s="17">
        <v>25.77732</v>
      </c>
      <c r="BK37" s="17">
        <v>39.979266989994997</v>
      </c>
      <c r="BL37" s="17">
        <v>140.73537194827799</v>
      </c>
      <c r="BM37" s="17">
        <v>1.0659684329999899</v>
      </c>
      <c r="BN37" s="17">
        <v>206.3959462887</v>
      </c>
      <c r="BO37" s="17">
        <v>1.0744047325999999E-3</v>
      </c>
      <c r="BQ37" s="17" t="s">
        <v>207</v>
      </c>
      <c r="BR37" s="17">
        <v>6.5841668444702401</v>
      </c>
      <c r="BS37" s="17">
        <v>218.91433511043201</v>
      </c>
      <c r="BT37" s="17">
        <v>0</v>
      </c>
      <c r="BU37" s="17">
        <v>8.8583868984701493</v>
      </c>
      <c r="BV37" s="17">
        <v>6.1502582681591998E-2</v>
      </c>
      <c r="BW37" s="17">
        <v>2.2357510184493798</v>
      </c>
      <c r="BX37" s="17">
        <v>60.683516877486902</v>
      </c>
      <c r="BY37" s="17">
        <v>60.683516877486902</v>
      </c>
      <c r="BZ37" s="17">
        <v>34.134938083550999</v>
      </c>
      <c r="CA37" s="17">
        <v>336.76879388435498</v>
      </c>
      <c r="CB37" s="17">
        <v>8.9263073757282194E-2</v>
      </c>
      <c r="CC37" s="17">
        <v>0.12845166097598601</v>
      </c>
      <c r="CD37" s="17">
        <v>59.939376937070797</v>
      </c>
      <c r="CE37" s="17">
        <v>1.0744312178190901E-3</v>
      </c>
      <c r="CF37" s="17">
        <v>3.5766911607445001E-3</v>
      </c>
      <c r="CG37" s="17">
        <v>7.60032895559339E-3</v>
      </c>
      <c r="CH37" s="17">
        <v>1.2927099101175601E-3</v>
      </c>
      <c r="CI37" s="17">
        <v>1.0081471632187</v>
      </c>
      <c r="CJ37" s="17">
        <v>2.8540002694048099E-2</v>
      </c>
      <c r="CK37" s="17">
        <v>9.0376540256948606E-2</v>
      </c>
      <c r="CL37" s="17">
        <v>2.18930628906659E-2</v>
      </c>
      <c r="CM37" s="17">
        <v>1.7269449598620901</v>
      </c>
      <c r="CN37" s="17">
        <v>9789.43949961207</v>
      </c>
      <c r="CO37" s="17">
        <v>2.9891462238807902</v>
      </c>
      <c r="CP37" s="17">
        <v>0</v>
      </c>
      <c r="CQ37" s="17">
        <v>0.104338880404603</v>
      </c>
      <c r="CR37" s="17">
        <v>0.25545157443961097</v>
      </c>
      <c r="CS37" s="17">
        <v>1.2522688491068501</v>
      </c>
      <c r="CT37" s="17">
        <v>0.33124117770029299</v>
      </c>
      <c r="CU37" s="17">
        <v>25.043964205542402</v>
      </c>
      <c r="CV37" s="17">
        <v>6.66168022265229</v>
      </c>
      <c r="CW37" s="17">
        <v>1.2402316747350499</v>
      </c>
      <c r="CX37" s="17">
        <v>22.097542546113999</v>
      </c>
      <c r="CY37" s="17">
        <v>3.34237299999449</v>
      </c>
      <c r="CZ37" s="17">
        <v>10818.2609132412</v>
      </c>
      <c r="DA37" s="17">
        <v>0.76261882155643401</v>
      </c>
      <c r="DB37" s="17">
        <v>0</v>
      </c>
      <c r="DC37" s="17">
        <v>0.79717366358571096</v>
      </c>
      <c r="DD37" s="17">
        <v>19.879491228360202</v>
      </c>
      <c r="DE37" s="17">
        <v>1.2658801181677399</v>
      </c>
      <c r="DF37" s="17">
        <v>2.94120350314434E-2</v>
      </c>
      <c r="DG37" s="17">
        <v>4.5265013200173998</v>
      </c>
      <c r="DH37" s="17">
        <v>7.6044694301603405E-2</v>
      </c>
      <c r="DI37" s="17">
        <v>308.44734056632001</v>
      </c>
      <c r="DJ37" s="17">
        <v>307.368209656663</v>
      </c>
      <c r="DK37" s="17">
        <v>102.32753481181101</v>
      </c>
      <c r="DL37" s="17">
        <v>39.979467637724802</v>
      </c>
      <c r="DM37" s="17">
        <v>88.993906221741895</v>
      </c>
      <c r="DN37" s="17">
        <v>1.3820168891096001</v>
      </c>
      <c r="DO37" s="17">
        <v>4.3281065220291204</v>
      </c>
      <c r="DP37" s="17">
        <v>110.95441890328701</v>
      </c>
      <c r="DQ37" s="17">
        <v>110.95441890328701</v>
      </c>
      <c r="DR37" s="17">
        <v>2.2242399274147902</v>
      </c>
      <c r="DS37" s="17">
        <v>0</v>
      </c>
      <c r="DT37" s="17">
        <v>185.82171065985401</v>
      </c>
      <c r="DU37" s="17">
        <v>1.4723101660631501E-3</v>
      </c>
      <c r="DV37" s="17">
        <v>140.733727199176</v>
      </c>
      <c r="DW37" s="17">
        <v>4.1663898187384502E-2</v>
      </c>
      <c r="DX37" s="17">
        <v>0.112718871616717</v>
      </c>
      <c r="DY37" s="17">
        <v>0</v>
      </c>
      <c r="DZ37" s="17">
        <v>0</v>
      </c>
      <c r="EA37" s="17">
        <v>71.217706979494096</v>
      </c>
      <c r="EB37" s="17">
        <v>17.5536903829389</v>
      </c>
      <c r="EC37" s="17">
        <v>1.05011954033185</v>
      </c>
      <c r="ED37" s="17">
        <v>365.47660925024599</v>
      </c>
      <c r="EE37" s="17">
        <v>117.19041775575199</v>
      </c>
      <c r="EF37" s="17">
        <v>0.87099851449263199</v>
      </c>
      <c r="EG37" s="17">
        <v>2.47899474828177</v>
      </c>
      <c r="EH37" s="17">
        <v>0.183000161429035</v>
      </c>
      <c r="EI37" s="17">
        <v>1.43644171765075</v>
      </c>
      <c r="EJ37" s="17">
        <v>2.9163723987091901</v>
      </c>
      <c r="EK37" s="17">
        <v>2550.3151357453198</v>
      </c>
      <c r="EL37" s="17">
        <v>1.06596991281271</v>
      </c>
      <c r="EM37" s="17">
        <v>1.4619374763030999</v>
      </c>
      <c r="EN37" s="17">
        <v>12.7943384865785</v>
      </c>
      <c r="EO37" s="17">
        <v>4598.0996958739697</v>
      </c>
      <c r="EP37" s="17">
        <v>0</v>
      </c>
      <c r="EQ37" s="17">
        <v>2.2997763650743499</v>
      </c>
      <c r="ER37" s="17">
        <v>3.3094414907764098</v>
      </c>
      <c r="ES37" s="17">
        <v>16096.8761218654</v>
      </c>
      <c r="ET37" s="17">
        <v>14311.079906007701</v>
      </c>
      <c r="EU37" s="17">
        <v>1590.1180550330901</v>
      </c>
      <c r="EV37" s="17">
        <v>15901.1979610407</v>
      </c>
      <c r="EW37" s="17">
        <v>0.17065884049668401</v>
      </c>
      <c r="EX37" s="17">
        <v>383.38234140404398</v>
      </c>
      <c r="EY37" s="17">
        <v>4.20593226966768</v>
      </c>
      <c r="EZ37" s="17">
        <v>0.23255327449142599</v>
      </c>
      <c r="FA37" s="17">
        <v>0</v>
      </c>
      <c r="FB37" s="17">
        <v>0</v>
      </c>
      <c r="FC37" s="17">
        <v>0</v>
      </c>
      <c r="FD37" s="5">
        <v>2.8049651614609901E-5</v>
      </c>
      <c r="FE37" s="17">
        <v>5.0903003346594903E-4</v>
      </c>
      <c r="FF37" s="17">
        <v>5.3419235354606901E-4</v>
      </c>
      <c r="FG37" s="17">
        <v>0</v>
      </c>
      <c r="FH37" s="17">
        <v>34.711184913666798</v>
      </c>
      <c r="FI37" s="17">
        <v>39.0450452156296</v>
      </c>
      <c r="FJ37" s="17">
        <v>7937.0435905389104</v>
      </c>
      <c r="FK37" s="17">
        <v>127.367326537053</v>
      </c>
      <c r="FL37" s="17">
        <v>92.417010570484607</v>
      </c>
      <c r="FM37" s="17">
        <v>111.912281408312</v>
      </c>
      <c r="FN37" s="17">
        <v>49.814594139299999</v>
      </c>
      <c r="FO37" s="17">
        <v>47.097438183523799</v>
      </c>
      <c r="FP37" s="17">
        <v>5.2308265698902401E-3</v>
      </c>
      <c r="FQ37" s="17">
        <v>73.256457790827199</v>
      </c>
      <c r="FR37" s="17">
        <v>4782.4753927906704</v>
      </c>
      <c r="FS37" s="17">
        <v>3185.6723297192102</v>
      </c>
      <c r="FT37" s="17">
        <v>1596.80306307145</v>
      </c>
      <c r="FU37" s="17">
        <v>7.2931577478684098</v>
      </c>
      <c r="FV37" s="17">
        <v>2.51846781407319</v>
      </c>
      <c r="FW37" s="17">
        <v>1000.8064987929</v>
      </c>
      <c r="FX37" s="17">
        <v>132.57369449340499</v>
      </c>
      <c r="FY37" s="17">
        <v>185.62602283503301</v>
      </c>
      <c r="FZ37" s="17">
        <v>45.766696124241498</v>
      </c>
      <c r="GA37" s="17">
        <v>39.668033107640603</v>
      </c>
      <c r="GB37" s="17">
        <v>468.31185801738201</v>
      </c>
      <c r="GC37" s="17">
        <v>0.168507485997894</v>
      </c>
      <c r="GD37" s="17">
        <v>684.79151751082998</v>
      </c>
      <c r="GE37" s="17">
        <v>124.595434659699</v>
      </c>
      <c r="GF37" s="17">
        <v>616.09173197803</v>
      </c>
      <c r="GG37" s="17">
        <v>21.510580303804399</v>
      </c>
      <c r="GH37" s="17">
        <v>0</v>
      </c>
      <c r="GI37" s="17">
        <v>19579.129636399299</v>
      </c>
      <c r="GJ37" s="17">
        <v>1155.4602067071301</v>
      </c>
      <c r="GK37" s="17">
        <v>206.39665729254099</v>
      </c>
      <c r="GL37" s="17">
        <v>6.4751639681431801</v>
      </c>
      <c r="GM37" s="17">
        <v>386.166618812781</v>
      </c>
      <c r="GN37" s="17">
        <v>829.64074385367701</v>
      </c>
      <c r="GO37" s="17">
        <v>433.71785906892802</v>
      </c>
      <c r="GP37" s="5">
        <v>5.16991468508185E-5</v>
      </c>
      <c r="GQ37" s="17">
        <v>9.8240807056994804E-3</v>
      </c>
      <c r="GR37" s="17">
        <v>78.144281206941102</v>
      </c>
      <c r="GS37" s="17">
        <v>13868.2176305916</v>
      </c>
      <c r="GT37" s="17">
        <v>158.85076487813399</v>
      </c>
      <c r="GU37" s="17">
        <v>372.37297864069899</v>
      </c>
      <c r="GW37" s="26">
        <f t="shared" si="68"/>
        <v>1.1607025899534236</v>
      </c>
      <c r="GX37" s="25">
        <f t="shared" si="69"/>
        <v>0</v>
      </c>
      <c r="GY37" s="40">
        <f t="shared" si="70"/>
        <v>-3.8101720146441659E-5</v>
      </c>
      <c r="GZ37" s="40">
        <f t="shared" si="71"/>
        <v>3.9208411424008079E-7</v>
      </c>
      <c r="HA37" s="40">
        <f t="shared" si="72"/>
        <v>-3.2389270772750261E-5</v>
      </c>
      <c r="HB37" s="40">
        <f t="shared" si="73"/>
        <v>4.6082187066787776E-6</v>
      </c>
      <c r="HC37" s="40">
        <f t="shared" si="74"/>
        <v>-1.0867464510140499E-4</v>
      </c>
      <c r="HD37" s="40">
        <f t="shared" si="75"/>
        <v>-4.466507261910083E-6</v>
      </c>
      <c r="HE37" s="40">
        <f t="shared" si="76"/>
        <v>-1.0507927801939182E-5</v>
      </c>
      <c r="HF37" s="40">
        <f t="shared" si="77"/>
        <v>-4.2393203317580212E-6</v>
      </c>
      <c r="HG37" s="40">
        <f t="shared" si="78"/>
        <v>-2.5740765137248272E-5</v>
      </c>
      <c r="HH37" s="40">
        <f t="shared" si="79"/>
        <v>6.873106566097672E-6</v>
      </c>
      <c r="HI37" s="40">
        <f t="shared" si="80"/>
        <v>-3.7929831822223472E-4</v>
      </c>
      <c r="HJ37" s="40">
        <f t="shared" si="81"/>
        <v>-2.7199898377585384E-6</v>
      </c>
      <c r="HK37" s="40">
        <f t="shared" si="82"/>
        <v>-1.6349030461916883E-6</v>
      </c>
      <c r="HL37" s="40">
        <f t="shared" si="83"/>
        <v>9.5047371403025037E-6</v>
      </c>
      <c r="HM37" s="40">
        <f t="shared" si="84"/>
        <v>-1.3422796500947127E-5</v>
      </c>
      <c r="HN37" s="40">
        <f t="shared" si="85"/>
        <v>-2.0153892742836441E-5</v>
      </c>
      <c r="HO37" s="40">
        <f t="shared" si="86"/>
        <v>4.8827661687025208E-6</v>
      </c>
      <c r="HP37" s="40">
        <f t="shared" si="87"/>
        <v>-2.5959958303060441E-6</v>
      </c>
      <c r="HQ37" s="40">
        <f t="shared" si="88"/>
        <v>-3.883252666765517E-5</v>
      </c>
      <c r="HR37" s="40">
        <f t="shared" si="89"/>
        <v>-1.9828511403619444E-5</v>
      </c>
      <c r="HS37" s="40">
        <f t="shared" si="90"/>
        <v>-1.4701209498007463E-7</v>
      </c>
      <c r="HT37" s="40">
        <f t="shared" si="91"/>
        <v>-6.5631880227893755E-6</v>
      </c>
      <c r="HU37" s="40">
        <f t="shared" si="92"/>
        <v>0</v>
      </c>
      <c r="HV37" s="40">
        <f t="shared" si="93"/>
        <v>2.359526836095051E-5</v>
      </c>
      <c r="HW37" s="40">
        <f t="shared" si="94"/>
        <v>8.640347605378836E-7</v>
      </c>
      <c r="HX37" s="40">
        <f t="shared" si="95"/>
        <v>-1.507830036953169E-5</v>
      </c>
      <c r="HY37" s="40">
        <f t="shared" si="96"/>
        <v>-7.44046762052355E-7</v>
      </c>
      <c r="HZ37" s="40">
        <f t="shared" si="97"/>
        <v>-7.5952367486932913E-5</v>
      </c>
      <c r="IA37" s="40">
        <f t="shared" si="98"/>
        <v>-1.745690905728759E-5</v>
      </c>
      <c r="IB37" s="40">
        <f t="shared" si="99"/>
        <v>0</v>
      </c>
      <c r="IC37" s="40">
        <f t="shared" si="100"/>
        <v>-1.5059289255505877E-5</v>
      </c>
      <c r="ID37" s="40">
        <f t="shared" si="101"/>
        <v>8.8212587431963512E-7</v>
      </c>
      <c r="IE37" s="40">
        <f t="shared" si="102"/>
        <v>-5.8344106583981538E-5</v>
      </c>
      <c r="IF37" s="40">
        <f t="shared" si="103"/>
        <v>-2.0290735619792764E-7</v>
      </c>
      <c r="IG37" s="40">
        <f t="shared" si="104"/>
        <v>1.7814245026667723E-3</v>
      </c>
      <c r="IH37" s="40">
        <f t="shared" si="105"/>
        <v>5.9372623078596407E-2</v>
      </c>
      <c r="II37" s="40">
        <f t="shared" si="106"/>
        <v>2.5908141516788499E-6</v>
      </c>
      <c r="IJ37" s="40">
        <f t="shared" si="107"/>
        <v>1.1955911935335165E-5</v>
      </c>
      <c r="IK37" s="40">
        <f t="shared" si="108"/>
        <v>-8.3559550844573946E-4</v>
      </c>
      <c r="IL37" s="40">
        <f t="shared" si="109"/>
        <v>0</v>
      </c>
      <c r="IM37" s="40">
        <f t="shared" si="110"/>
        <v>-1.6501918301682176E-5</v>
      </c>
      <c r="IN37" s="40">
        <f t="shared" si="111"/>
        <v>-4.2485573244952889E-7</v>
      </c>
      <c r="IO37" s="40">
        <f t="shared" si="112"/>
        <v>-9.3566849925698212E-5</v>
      </c>
      <c r="IP37" s="40">
        <f t="shared" si="113"/>
        <v>1.1522838318857075E-6</v>
      </c>
      <c r="IQ37" s="40">
        <f t="shared" si="114"/>
        <v>-1.0673083091090033E-5</v>
      </c>
      <c r="IR37" s="40">
        <f t="shared" si="115"/>
        <v>-2.8942879039868372E-6</v>
      </c>
      <c r="IS37" s="40">
        <f t="shared" si="116"/>
        <v>-1.3694661958498673E-5</v>
      </c>
      <c r="IT37" s="40">
        <f t="shared" si="117"/>
        <v>0</v>
      </c>
      <c r="IU37" s="40">
        <f t="shared" si="118"/>
        <v>0</v>
      </c>
      <c r="IV37" s="40">
        <f t="shared" si="119"/>
        <v>0</v>
      </c>
      <c r="IW37" s="40">
        <f t="shared" si="120"/>
        <v>-7.2865040768498726E-6</v>
      </c>
      <c r="IX37" s="40">
        <f t="shared" si="121"/>
        <v>1.4673689802605274E-5</v>
      </c>
      <c r="IY37" s="40">
        <f t="shared" si="122"/>
        <v>-3.0999717077029075E-5</v>
      </c>
      <c r="IZ37" s="40">
        <f t="shared" si="123"/>
        <v>0</v>
      </c>
      <c r="JA37" s="40">
        <f t="shared" si="124"/>
        <v>-4.4152949341539393E-6</v>
      </c>
      <c r="JB37" s="40">
        <f t="shared" si="125"/>
        <v>0</v>
      </c>
      <c r="JC37" s="40">
        <f t="shared" si="126"/>
        <v>4.1994822634131575E-5</v>
      </c>
      <c r="JD37" s="40">
        <f t="shared" si="127"/>
        <v>1.5340188747002971E-6</v>
      </c>
      <c r="JE37" s="40">
        <f t="shared" si="128"/>
        <v>0</v>
      </c>
      <c r="JF37" s="40">
        <f t="shared" si="129"/>
        <v>-2.2354264004050098E-7</v>
      </c>
      <c r="JG37" s="40">
        <f t="shared" si="130"/>
        <v>3.6450175541891108E-7</v>
      </c>
      <c r="JH37" s="40">
        <f t="shared" si="131"/>
        <v>5.0187946131063026E-6</v>
      </c>
      <c r="JI37" s="40">
        <f t="shared" si="132"/>
        <v>-1.1686821011771722E-5</v>
      </c>
      <c r="JJ37" s="40">
        <f t="shared" si="133"/>
        <v>1.3882331543113112E-6</v>
      </c>
      <c r="JK37" s="40">
        <f t="shared" si="134"/>
        <v>3.4448537084929639E-6</v>
      </c>
      <c r="JL37" s="40">
        <f t="shared" si="135"/>
        <v>2.4651063315823767E-5</v>
      </c>
    </row>
    <row r="38" spans="1:272" x14ac:dyDescent="0.25">
      <c r="A38" s="17" t="s">
        <v>208</v>
      </c>
      <c r="B38" s="15">
        <v>14357.100916584001</v>
      </c>
      <c r="C38" s="15">
        <v>3864.4020778249901</v>
      </c>
      <c r="D38" s="15">
        <v>8783.4578013699902</v>
      </c>
      <c r="E38" s="15">
        <v>4278.7841116440004</v>
      </c>
      <c r="F38" s="15">
        <v>3313.88954937279</v>
      </c>
      <c r="G38" s="15">
        <v>1492.07853707</v>
      </c>
      <c r="H38" s="15">
        <v>10285.476114470001</v>
      </c>
      <c r="I38" s="17">
        <v>153.36186909905999</v>
      </c>
      <c r="J38" s="17">
        <v>45.170912708343003</v>
      </c>
      <c r="K38" s="17">
        <v>1.1560768484999999</v>
      </c>
      <c r="L38" s="17">
        <v>3.22881614345999E-2</v>
      </c>
      <c r="M38" s="17">
        <v>49.600468727969002</v>
      </c>
      <c r="N38" s="17">
        <v>1.3881648299999901E-3</v>
      </c>
      <c r="O38" s="17">
        <v>0.597821008799999</v>
      </c>
      <c r="P38" s="17">
        <v>2.712899430629E-2</v>
      </c>
      <c r="Q38" s="17">
        <v>0.49071966561899899</v>
      </c>
      <c r="R38" s="17">
        <v>0.95858646446999995</v>
      </c>
      <c r="S38" s="17">
        <v>9.8849501400000008</v>
      </c>
      <c r="T38" s="17">
        <v>7.6388409979039895E-2</v>
      </c>
      <c r="U38" s="17">
        <v>0.485048222299999</v>
      </c>
      <c r="V38" s="17">
        <v>27.273624122999902</v>
      </c>
      <c r="W38" s="17">
        <v>0.33026535219999897</v>
      </c>
      <c r="X38" s="17">
        <v>5.638232E-3</v>
      </c>
      <c r="Y38" s="17">
        <v>2.3898556971999999E-2</v>
      </c>
      <c r="Z38" s="17">
        <v>8.0982699999999897E-4</v>
      </c>
      <c r="AA38" s="17">
        <v>155.96081118967999</v>
      </c>
      <c r="AB38" s="17">
        <v>131.939063333001</v>
      </c>
      <c r="AC38" s="17">
        <v>1.3714502E-2</v>
      </c>
      <c r="AD38" s="17">
        <v>5.4529335403699898E-2</v>
      </c>
      <c r="AE38" s="17">
        <v>2.1999999999999999E-5</v>
      </c>
      <c r="AF38" s="17">
        <v>0.72742742638052305</v>
      </c>
      <c r="AG38" s="17">
        <v>2.208945E-2</v>
      </c>
      <c r="AH38" s="17">
        <v>3.3678614265937901</v>
      </c>
      <c r="AI38" s="17">
        <v>17.958169844999901</v>
      </c>
      <c r="AJ38" s="17">
        <v>1231.8319733419</v>
      </c>
      <c r="AK38" s="17">
        <v>4.6683171756213904</v>
      </c>
      <c r="AL38" s="17">
        <v>0.25406112031149902</v>
      </c>
      <c r="AM38" s="17">
        <v>10.72301216532</v>
      </c>
      <c r="AN38" s="17">
        <v>1.3140815613500001</v>
      </c>
      <c r="AO38" s="17">
        <v>1.5932999999999999E-2</v>
      </c>
      <c r="AQ38" s="17">
        <v>77.747203539110899</v>
      </c>
      <c r="AR38" s="17">
        <v>6.0512049999999998E-2</v>
      </c>
      <c r="AS38" s="17">
        <v>0.64366733757019901</v>
      </c>
      <c r="AT38" s="17">
        <v>1.8356218151899899</v>
      </c>
      <c r="AU38" s="17">
        <v>99.205391490202004</v>
      </c>
      <c r="AV38" s="17">
        <v>0.13120164842119</v>
      </c>
      <c r="AW38" s="17">
        <v>4.5469999999999998E-6</v>
      </c>
      <c r="AX38" s="17">
        <v>4.1026000000000003E-5</v>
      </c>
      <c r="AZ38" s="17">
        <v>3.1165877110000002E-4</v>
      </c>
      <c r="BA38" s="17">
        <v>2.7504399518907901E-3</v>
      </c>
      <c r="BB38" s="17">
        <v>3.8617177709592099E-3</v>
      </c>
      <c r="BD38" s="17">
        <v>0.58222289264232696</v>
      </c>
      <c r="BE38" s="17">
        <v>0.98113060699999999</v>
      </c>
      <c r="BF38" s="17">
        <v>0.16373819000000001</v>
      </c>
      <c r="BG38" s="17">
        <v>1.6108893162</v>
      </c>
      <c r="BI38" s="17">
        <v>12.692363</v>
      </c>
      <c r="BJ38" s="17">
        <v>12.311586999999999</v>
      </c>
      <c r="BK38" s="17">
        <v>22.16278728056</v>
      </c>
      <c r="BL38" s="17">
        <v>27.515444866239999</v>
      </c>
      <c r="BM38" s="17">
        <v>0.54151487085000005</v>
      </c>
      <c r="BN38" s="17">
        <v>134.35597643898001</v>
      </c>
      <c r="BO38" s="17">
        <v>4.0540891759999901E-3</v>
      </c>
      <c r="BQ38" s="17" t="s">
        <v>208</v>
      </c>
      <c r="BR38" s="17">
        <v>8.8447433993155293</v>
      </c>
      <c r="BS38" s="17">
        <v>156.17100385339899</v>
      </c>
      <c r="BT38" s="17">
        <v>0.98112522168435401</v>
      </c>
      <c r="BU38" s="17">
        <v>45.168567706437003</v>
      </c>
      <c r="BV38" s="17">
        <v>0.16373756797962899</v>
      </c>
      <c r="BW38" s="17">
        <v>1.15605824083918</v>
      </c>
      <c r="BX38" s="17">
        <v>153.35855369061301</v>
      </c>
      <c r="BY38" s="17">
        <v>153.35855369061301</v>
      </c>
      <c r="BZ38" s="17">
        <v>36.145736444633599</v>
      </c>
      <c r="CA38" s="17">
        <v>1465.7343322876</v>
      </c>
      <c r="CB38" s="17">
        <v>1.32375034469265E-2</v>
      </c>
      <c r="CC38" s="17">
        <v>1.9049098359209999E-2</v>
      </c>
      <c r="CD38" s="17">
        <v>49.5992779350304</v>
      </c>
      <c r="CE38" s="17">
        <v>4.0539395224452896E-3</v>
      </c>
      <c r="CF38" s="17">
        <v>4.4418261925627099E-4</v>
      </c>
      <c r="CG38" s="17">
        <v>9.43937722625485E-4</v>
      </c>
      <c r="CH38" s="17">
        <v>2.3876739777767501E-2</v>
      </c>
      <c r="CI38" s="17">
        <v>0.59747316637269998</v>
      </c>
      <c r="CJ38" s="17">
        <v>6.5102388873272696E-3</v>
      </c>
      <c r="CK38" s="17">
        <v>2.0615990205966699E-2</v>
      </c>
      <c r="CL38" s="17">
        <v>0.49070524520001002</v>
      </c>
      <c r="CM38" s="17">
        <v>1.6108868871492601</v>
      </c>
      <c r="CN38" s="17">
        <v>33766.135353594102</v>
      </c>
      <c r="CO38" s="17">
        <v>0.95857197781485004</v>
      </c>
      <c r="CP38" s="17">
        <v>0</v>
      </c>
      <c r="CQ38" s="17">
        <v>2.2131072553558499E-2</v>
      </c>
      <c r="CR38" s="17">
        <v>5.4183043511521797E-2</v>
      </c>
      <c r="CS38" s="17">
        <v>9.8832750703540402</v>
      </c>
      <c r="CT38" s="17">
        <v>0.485033746942588</v>
      </c>
      <c r="CU38" s="17">
        <v>17.958051962463301</v>
      </c>
      <c r="CV38" s="17">
        <v>27.273569345796702</v>
      </c>
      <c r="CW38" s="17">
        <v>0.64363986154367703</v>
      </c>
      <c r="CX38" s="17">
        <v>10.7229448528744</v>
      </c>
      <c r="CY38" s="17">
        <v>1.83558676358735</v>
      </c>
      <c r="CZ38" s="17">
        <v>14356.2432195858</v>
      </c>
      <c r="DA38" s="17">
        <v>0.33022787199804798</v>
      </c>
      <c r="DB38" s="17">
        <v>5.6298629968268904E-3</v>
      </c>
      <c r="DC38" s="17">
        <v>0.380773475090526</v>
      </c>
      <c r="DD38" s="17">
        <v>9.4946993722338693</v>
      </c>
      <c r="DE38" s="17">
        <v>0.60461165583645904</v>
      </c>
      <c r="DF38" s="17">
        <v>1.40473409503022E-2</v>
      </c>
      <c r="DG38" s="17">
        <v>2.1619003290398302</v>
      </c>
      <c r="DH38" s="17">
        <v>3.6319186825178901E-2</v>
      </c>
      <c r="DI38" s="17">
        <v>193.55536230475599</v>
      </c>
      <c r="DJ38" s="17">
        <v>396.35136896546402</v>
      </c>
      <c r="DK38" s="17">
        <v>31.168890998038201</v>
      </c>
      <c r="DL38" s="17">
        <v>22.162691944176</v>
      </c>
      <c r="DM38" s="17">
        <v>224.10677727898201</v>
      </c>
      <c r="DN38" s="17">
        <v>8.0987767604444696E-4</v>
      </c>
      <c r="DO38" s="17">
        <v>5.22667374544013</v>
      </c>
      <c r="DP38" s="17">
        <v>155.92289082859401</v>
      </c>
      <c r="DQ38" s="17">
        <v>155.92289082859401</v>
      </c>
      <c r="DR38" s="17">
        <v>7.6851786373657198</v>
      </c>
      <c r="DS38" s="17">
        <v>0</v>
      </c>
      <c r="DT38" s="17">
        <v>131.929168412987</v>
      </c>
      <c r="DU38" s="17">
        <v>1.3714530010747499E-2</v>
      </c>
      <c r="DV38" s="17">
        <v>27.513830691339098</v>
      </c>
      <c r="DW38" s="17">
        <v>1.6806252307563E-2</v>
      </c>
      <c r="DX38" s="17">
        <v>3.5114404951887501E-2</v>
      </c>
      <c r="DY38" s="17">
        <v>0</v>
      </c>
      <c r="DZ38" s="5">
        <v>2.1999056972943599E-5</v>
      </c>
      <c r="EA38" s="17">
        <v>38.348369075069598</v>
      </c>
      <c r="EB38" s="17">
        <v>13.6149982087866</v>
      </c>
      <c r="EC38" s="17">
        <v>0.135464110137091</v>
      </c>
      <c r="ED38" s="17">
        <v>400.56045608169899</v>
      </c>
      <c r="EE38" s="17">
        <v>90.509324382854402</v>
      </c>
      <c r="EF38" s="17">
        <v>0.18912761280885301</v>
      </c>
      <c r="EG38" s="17">
        <v>0.53828568277473599</v>
      </c>
      <c r="EH38" s="17">
        <v>2.2090077272000699E-2</v>
      </c>
      <c r="EI38" s="17">
        <v>1.1112024156759599</v>
      </c>
      <c r="EJ38" s="17">
        <v>2.2560818532438298</v>
      </c>
      <c r="EK38" s="17">
        <v>1233.9824734181</v>
      </c>
      <c r="EL38" s="17">
        <v>0.54147346503992999</v>
      </c>
      <c r="EM38" s="17">
        <v>6.3025322410020204</v>
      </c>
      <c r="EN38" s="17">
        <v>4.8287775786229599</v>
      </c>
      <c r="EO38" s="17">
        <v>3864.38422362748</v>
      </c>
      <c r="EP38" s="17">
        <v>0</v>
      </c>
      <c r="EQ38" s="17">
        <v>0.104104339820433</v>
      </c>
      <c r="ER38" s="17">
        <v>0.14980913534725501</v>
      </c>
      <c r="ES38" s="17">
        <v>11224.180454813501</v>
      </c>
      <c r="ET38" s="17">
        <v>7904.3732604926199</v>
      </c>
      <c r="EU38" s="17">
        <v>878.26316183909603</v>
      </c>
      <c r="EV38" s="17">
        <v>8782.6364223317105</v>
      </c>
      <c r="EW38" s="17">
        <v>0.152974950170461</v>
      </c>
      <c r="EX38" s="17">
        <v>125.244601977545</v>
      </c>
      <c r="EY38" s="17">
        <v>4.9843890665564397</v>
      </c>
      <c r="EZ38" s="17">
        <v>0.131196668962129</v>
      </c>
      <c r="FA38" s="5">
        <v>4.54638748281772E-6</v>
      </c>
      <c r="FB38" s="5">
        <v>4.1023191083626702E-5</v>
      </c>
      <c r="FC38" s="17">
        <v>0</v>
      </c>
      <c r="FD38" s="17">
        <v>3.1162280475215202E-4</v>
      </c>
      <c r="FE38" s="17">
        <v>2.75065141491624E-3</v>
      </c>
      <c r="FF38" s="17">
        <v>3.8615179304566601E-3</v>
      </c>
      <c r="FG38" s="17">
        <v>0</v>
      </c>
      <c r="FH38" s="17">
        <v>0.58218961608084197</v>
      </c>
      <c r="FI38" s="17">
        <v>14.122584604375</v>
      </c>
      <c r="FJ38" s="17">
        <v>3358.5424824924298</v>
      </c>
      <c r="FK38" s="17">
        <v>55.085336506225303</v>
      </c>
      <c r="FL38" s="17">
        <v>78.696260760341204</v>
      </c>
      <c r="FM38" s="17">
        <v>114.113050148084</v>
      </c>
      <c r="FN38" s="17">
        <v>29.737279371153601</v>
      </c>
      <c r="FO38" s="17">
        <v>12.6003235773408</v>
      </c>
      <c r="FP38" s="17">
        <v>2.6073178205106998E-3</v>
      </c>
      <c r="FQ38" s="17">
        <v>95.996869841873405</v>
      </c>
      <c r="FR38" s="17">
        <v>4276.8865931365899</v>
      </c>
      <c r="FS38" s="17">
        <v>3312.9919771067798</v>
      </c>
      <c r="FT38" s="17">
        <v>963.89461602980703</v>
      </c>
      <c r="FU38" s="17">
        <v>5.0996851146568796</v>
      </c>
      <c r="FV38" s="17">
        <v>2.37704777970314</v>
      </c>
      <c r="FW38" s="17">
        <v>702.95288596592798</v>
      </c>
      <c r="FX38" s="17">
        <v>304.51880291114799</v>
      </c>
      <c r="FY38" s="17">
        <v>304.55022880724403</v>
      </c>
      <c r="FZ38" s="17">
        <v>15.9424414108368</v>
      </c>
      <c r="GA38" s="17">
        <v>23.534543976697101</v>
      </c>
      <c r="GB38" s="17">
        <v>763.81004114497</v>
      </c>
      <c r="GC38" s="17">
        <v>1.31303415841642</v>
      </c>
      <c r="GD38" s="17">
        <v>198.92410668881899</v>
      </c>
      <c r="GE38" s="17">
        <v>98.232140695007104</v>
      </c>
      <c r="GF38" s="17">
        <v>674.04106610591998</v>
      </c>
      <c r="GG38" s="17">
        <v>17.581388385279698</v>
      </c>
      <c r="GH38" s="17">
        <v>1.5932986590386802E-2</v>
      </c>
      <c r="GI38" s="17">
        <v>1491.8980992534</v>
      </c>
      <c r="GJ38" s="17">
        <v>476.00248026249398</v>
      </c>
      <c r="GK38" s="17">
        <v>134.35313804400599</v>
      </c>
      <c r="GL38" s="17">
        <v>0.257768029171006</v>
      </c>
      <c r="GM38" s="17">
        <v>833.28986212637699</v>
      </c>
      <c r="GN38" s="17">
        <v>707.89772823237604</v>
      </c>
      <c r="GO38" s="17">
        <v>77.742698659059897</v>
      </c>
      <c r="GP38" s="17">
        <v>0</v>
      </c>
      <c r="GQ38" s="17">
        <v>6.0512316250467199E-2</v>
      </c>
      <c r="GR38" s="17">
        <v>70.171415443344003</v>
      </c>
      <c r="GS38" s="17">
        <v>10283.279930774799</v>
      </c>
      <c r="GT38" s="17">
        <v>99.205637708371697</v>
      </c>
      <c r="GU38" s="17">
        <v>609.65202789182797</v>
      </c>
      <c r="GW38" s="26">
        <f t="shared" si="68"/>
        <v>1.0914980950020494</v>
      </c>
      <c r="GX38" s="25">
        <f t="shared" si="69"/>
        <v>0</v>
      </c>
      <c r="GY38" s="40">
        <f t="shared" si="70"/>
        <v>-5.9740263942126965E-5</v>
      </c>
      <c r="GZ38" s="40">
        <f t="shared" si="71"/>
        <v>-4.6201707665423428E-6</v>
      </c>
      <c r="HA38" s="40">
        <f t="shared" si="72"/>
        <v>-9.351431484666412E-5</v>
      </c>
      <c r="HB38" s="40">
        <f t="shared" si="73"/>
        <v>-4.4347142970983604E-4</v>
      </c>
      <c r="HC38" s="40">
        <f t="shared" si="74"/>
        <v>-2.7085159376543191E-4</v>
      </c>
      <c r="HD38" s="40">
        <f t="shared" si="75"/>
        <v>-1.2093050876152921E-4</v>
      </c>
      <c r="HE38" s="40">
        <f t="shared" si="76"/>
        <v>-2.1352280349100448E-4</v>
      </c>
      <c r="HF38" s="40">
        <f t="shared" si="77"/>
        <v>-2.1618205792982829E-5</v>
      </c>
      <c r="HG38" s="40">
        <f t="shared" si="78"/>
        <v>-5.1913981042220865E-5</v>
      </c>
      <c r="HH38" s="40">
        <f t="shared" si="79"/>
        <v>-1.6095522407616251E-5</v>
      </c>
      <c r="HI38" s="40">
        <f t="shared" si="80"/>
        <v>-4.8303415063029399E-5</v>
      </c>
      <c r="HJ38" s="40">
        <f t="shared" si="81"/>
        <v>-2.4007695272641186E-5</v>
      </c>
      <c r="HK38" s="40">
        <f t="shared" si="82"/>
        <v>-3.2048152548300647E-5</v>
      </c>
      <c r="HL38" s="40">
        <f t="shared" si="83"/>
        <v>-5.8185045720831685E-4</v>
      </c>
      <c r="HM38" s="40">
        <f t="shared" si="84"/>
        <v>-1.0192832674933327E-4</v>
      </c>
      <c r="HN38" s="40">
        <f t="shared" si="85"/>
        <v>-2.9386266741072114E-5</v>
      </c>
      <c r="HO38" s="40">
        <f t="shared" si="86"/>
        <v>-1.5112517948940761E-5</v>
      </c>
      <c r="HP38" s="40">
        <f t="shared" si="87"/>
        <v>-1.6945655994584987E-4</v>
      </c>
      <c r="HQ38" s="40">
        <f t="shared" si="88"/>
        <v>-9.7258097111840522E-4</v>
      </c>
      <c r="HR38" s="40">
        <f t="shared" si="89"/>
        <v>-2.9843130529093179E-5</v>
      </c>
      <c r="HS38" s="40">
        <f t="shared" si="90"/>
        <v>-2.0084314043847403E-6</v>
      </c>
      <c r="HT38" s="40">
        <f t="shared" si="91"/>
        <v>-1.1348511644144011E-4</v>
      </c>
      <c r="HU38" s="40">
        <f t="shared" si="92"/>
        <v>-1.4843311117934848E-3</v>
      </c>
      <c r="HV38" s="40">
        <f t="shared" si="93"/>
        <v>-9.1290843451593922E-4</v>
      </c>
      <c r="HW38" s="40">
        <f t="shared" si="94"/>
        <v>6.2576382916338915E-5</v>
      </c>
      <c r="HX38" s="40">
        <f t="shared" si="95"/>
        <v>-2.4314031708812768E-4</v>
      </c>
      <c r="HY38" s="40">
        <f t="shared" si="96"/>
        <v>-7.4996136580352278E-5</v>
      </c>
      <c r="HZ38" s="40">
        <f t="shared" si="97"/>
        <v>2.0424181278512278E-6</v>
      </c>
      <c r="IA38" s="40">
        <f t="shared" si="98"/>
        <v>-2.4946640714221402E-5</v>
      </c>
      <c r="IB38" s="40">
        <f t="shared" si="99"/>
        <v>-4.2864866200013648E-5</v>
      </c>
      <c r="IC38" s="40">
        <f t="shared" si="100"/>
        <v>-1.9425713715979595E-5</v>
      </c>
      <c r="ID38" s="40">
        <f t="shared" si="101"/>
        <v>2.8396904436249602E-5</v>
      </c>
      <c r="IE38" s="40">
        <f t="shared" si="102"/>
        <v>-1.713721560640575E-4</v>
      </c>
      <c r="IF38" s="40">
        <f t="shared" si="103"/>
        <v>-6.5642845355171182E-6</v>
      </c>
      <c r="IG38" s="40">
        <f t="shared" si="104"/>
        <v>1.7457738739852084E-3</v>
      </c>
      <c r="IH38" s="40">
        <f t="shared" si="105"/>
        <v>3.4372215289808564E-2</v>
      </c>
      <c r="II38" s="40">
        <f t="shared" si="106"/>
        <v>-5.8114025329797836E-4</v>
      </c>
      <c r="IJ38" s="40">
        <f t="shared" si="107"/>
        <v>-6.277382190925227E-6</v>
      </c>
      <c r="IK38" s="40">
        <f t="shared" si="108"/>
        <v>-7.9706082513177111E-4</v>
      </c>
      <c r="IL38" s="40">
        <f t="shared" si="109"/>
        <v>-8.4162513008369873E-7</v>
      </c>
      <c r="IM38" s="40">
        <f t="shared" si="110"/>
        <v>0</v>
      </c>
      <c r="IN38" s="40">
        <f t="shared" si="111"/>
        <v>-5.7942663477735272E-5</v>
      </c>
      <c r="IO38" s="40">
        <f t="shared" si="112"/>
        <v>4.3999578133826416E-6</v>
      </c>
      <c r="IP38" s="40">
        <f t="shared" si="113"/>
        <v>-4.2686687545305178E-5</v>
      </c>
      <c r="IQ38" s="40">
        <f t="shared" si="114"/>
        <v>-1.9095220131886595E-5</v>
      </c>
      <c r="IR38" s="40">
        <f t="shared" si="115"/>
        <v>2.4819031102462032E-6</v>
      </c>
      <c r="IS38" s="40">
        <f t="shared" si="116"/>
        <v>-3.795271721750339E-5</v>
      </c>
      <c r="IT38" s="40">
        <f t="shared" si="117"/>
        <v>-1.3470797938856926E-4</v>
      </c>
      <c r="IU38" s="40">
        <f t="shared" si="118"/>
        <v>-6.846673751527718E-5</v>
      </c>
      <c r="IV38" s="40">
        <f t="shared" si="119"/>
        <v>0</v>
      </c>
      <c r="IW38" s="40">
        <f t="shared" si="120"/>
        <v>-1.1540297011713459E-4</v>
      </c>
      <c r="IX38" s="40">
        <f t="shared" si="121"/>
        <v>7.6883345627888996E-5</v>
      </c>
      <c r="IY38" s="40">
        <f t="shared" si="122"/>
        <v>-5.1749121609182653E-5</v>
      </c>
      <c r="IZ38" s="40">
        <f t="shared" si="123"/>
        <v>0</v>
      </c>
      <c r="JA38" s="40">
        <f t="shared" si="124"/>
        <v>-5.7154333684777836E-5</v>
      </c>
      <c r="JB38" s="40">
        <f t="shared" si="125"/>
        <v>-5.4888876236823144E-6</v>
      </c>
      <c r="JC38" s="40">
        <f t="shared" si="126"/>
        <v>-3.7988716683389964E-6</v>
      </c>
      <c r="JD38" s="40">
        <f t="shared" si="127"/>
        <v>-1.5078942516129863E-6</v>
      </c>
      <c r="JE38" s="40">
        <f t="shared" si="128"/>
        <v>0</v>
      </c>
      <c r="JF38" s="40">
        <f t="shared" si="129"/>
        <v>-9.170887907530365E-7</v>
      </c>
      <c r="JG38" s="40">
        <f t="shared" si="130"/>
        <v>-7.4036875662770276E-7</v>
      </c>
      <c r="JH38" s="40">
        <f t="shared" si="131"/>
        <v>-4.301642333739595E-6</v>
      </c>
      <c r="JI38" s="40">
        <f t="shared" si="132"/>
        <v>-5.8664321392869254E-5</v>
      </c>
      <c r="JJ38" s="40">
        <f t="shared" si="133"/>
        <v>-7.6462923363614113E-5</v>
      </c>
      <c r="JK38" s="40">
        <f t="shared" si="134"/>
        <v>-2.1125930153984473E-5</v>
      </c>
      <c r="JL38" s="40">
        <f t="shared" si="135"/>
        <v>-3.6914223689598792E-5</v>
      </c>
    </row>
    <row r="39" spans="1:272" x14ac:dyDescent="0.25">
      <c r="A39" s="17" t="s">
        <v>209</v>
      </c>
      <c r="B39" s="15">
        <v>35700.096554600001</v>
      </c>
      <c r="C39" s="15">
        <v>849.03970170769696</v>
      </c>
      <c r="D39" s="15">
        <v>26922.253899999901</v>
      </c>
      <c r="E39" s="15">
        <v>14418.822622789899</v>
      </c>
      <c r="F39" s="15">
        <v>10370.61854825</v>
      </c>
      <c r="G39" s="15">
        <v>13196.2926981241</v>
      </c>
      <c r="H39" s="15">
        <v>16805.133108120001</v>
      </c>
      <c r="I39" s="17">
        <v>33.279400773340001</v>
      </c>
      <c r="J39" s="17">
        <v>8.6012331157399995</v>
      </c>
      <c r="K39" s="17">
        <v>5.7145350599999896</v>
      </c>
      <c r="L39" s="17">
        <v>0.1052373591314</v>
      </c>
      <c r="M39" s="17">
        <v>93.858191461722697</v>
      </c>
      <c r="N39" s="17">
        <v>1.3290075315099899E-2</v>
      </c>
      <c r="O39" s="17">
        <v>22.970527906619999</v>
      </c>
      <c r="P39" s="17">
        <v>0.37903474415099803</v>
      </c>
      <c r="Q39" s="17">
        <v>9.9324759174999999E-2</v>
      </c>
      <c r="R39" s="17">
        <v>11.390135966100001</v>
      </c>
      <c r="S39" s="17">
        <v>20.898374099999899</v>
      </c>
      <c r="T39" s="17">
        <v>1.1329976139651099</v>
      </c>
      <c r="U39" s="17">
        <v>0.69746687764999904</v>
      </c>
      <c r="V39" s="17">
        <v>117.98616044000001</v>
      </c>
      <c r="W39" s="17">
        <v>0.92439693999999895</v>
      </c>
      <c r="X39" s="5">
        <v>5.2924999999999997E-6</v>
      </c>
      <c r="Y39" s="17">
        <v>1.885577497E-3</v>
      </c>
      <c r="Z39" s="17">
        <v>1.2157899999999999</v>
      </c>
      <c r="AA39" s="17">
        <v>249.986092204161</v>
      </c>
      <c r="AB39" s="17">
        <v>354.89138239899899</v>
      </c>
      <c r="AC39" s="17">
        <v>0.79446700000000003</v>
      </c>
      <c r="AD39" s="17">
        <v>0.70786246824138899</v>
      </c>
      <c r="AF39" s="17">
        <v>9.7276258166100096</v>
      </c>
      <c r="AG39" s="17">
        <v>1.2068000000000001</v>
      </c>
      <c r="AH39" s="17">
        <v>19.099965930154902</v>
      </c>
      <c r="AI39" s="17">
        <v>83.402373710939898</v>
      </c>
      <c r="AJ39" s="17">
        <v>382.78137318047999</v>
      </c>
      <c r="AK39" s="17">
        <v>14.6671450524788</v>
      </c>
      <c r="AL39" s="17">
        <v>8.33817907241</v>
      </c>
      <c r="AM39" s="17">
        <v>19.291818134500001</v>
      </c>
      <c r="AN39" s="17">
        <v>0.3522149356</v>
      </c>
      <c r="AO39" s="17">
        <v>3.5799999999999998E-2</v>
      </c>
      <c r="AP39" s="17">
        <v>0.105255</v>
      </c>
      <c r="AQ39" s="17">
        <v>502.723843485722</v>
      </c>
      <c r="AR39" s="17">
        <v>1.333</v>
      </c>
      <c r="AS39" s="17">
        <v>2.8914451168499902</v>
      </c>
      <c r="AT39" s="17">
        <v>7.0059946107400002</v>
      </c>
      <c r="AU39" s="17">
        <v>316.37060246735803</v>
      </c>
      <c r="AV39" s="17">
        <v>2.2224586892837301</v>
      </c>
      <c r="AZ39" s="17">
        <v>5.3601959934999896E-3</v>
      </c>
      <c r="BA39" s="17">
        <v>0.24732927869326701</v>
      </c>
      <c r="BB39" s="17">
        <v>0.249477949938989</v>
      </c>
      <c r="BD39" s="17">
        <v>4.2589150137259697</v>
      </c>
      <c r="BE39" s="17">
        <v>8.1890000000000001</v>
      </c>
      <c r="BF39" s="17">
        <v>1.90438999999999</v>
      </c>
      <c r="BG39" s="17">
        <v>6.6473188055000003</v>
      </c>
      <c r="BH39" s="17">
        <v>1.0800000000000001E-2</v>
      </c>
      <c r="BI39" s="17">
        <v>30.058747</v>
      </c>
      <c r="BJ39" s="17">
        <v>29.1569897</v>
      </c>
      <c r="BK39" s="17">
        <v>73.969373968970004</v>
      </c>
      <c r="BL39" s="17">
        <v>440.048198541099</v>
      </c>
      <c r="BM39" s="17">
        <v>5.9180939304999898</v>
      </c>
      <c r="BN39" s="17">
        <v>402.708051855549</v>
      </c>
      <c r="BO39" s="17">
        <v>8.5566986642000006E-2</v>
      </c>
      <c r="BQ39" s="17" t="s">
        <v>209</v>
      </c>
      <c r="BR39" s="17">
        <v>22.842533420166198</v>
      </c>
      <c r="BS39" s="17">
        <v>302.10507235122299</v>
      </c>
      <c r="BT39" s="17">
        <v>8.1890560269625592</v>
      </c>
      <c r="BU39" s="17">
        <v>8.5995276514324193</v>
      </c>
      <c r="BV39" s="17">
        <v>1.9043921711317899</v>
      </c>
      <c r="BW39" s="17">
        <v>5.7145236314643499</v>
      </c>
      <c r="BX39" s="17">
        <v>33.277286898309399</v>
      </c>
      <c r="BY39" s="17">
        <v>33.277286898309399</v>
      </c>
      <c r="BZ39" s="17">
        <v>61.280452707493403</v>
      </c>
      <c r="CA39" s="17">
        <v>71.740417321361903</v>
      </c>
      <c r="CB39" s="17">
        <v>4.3019963441194402E-2</v>
      </c>
      <c r="CC39" s="17">
        <v>6.1906797517816102E-2</v>
      </c>
      <c r="CD39" s="17">
        <v>93.855894398359396</v>
      </c>
      <c r="CE39" s="17">
        <v>8.5568089448786105E-2</v>
      </c>
      <c r="CF39" s="17">
        <v>4.2411401561754198E-3</v>
      </c>
      <c r="CG39" s="17">
        <v>9.0123869659440997E-3</v>
      </c>
      <c r="CH39" s="17">
        <v>1.88557011055077E-3</v>
      </c>
      <c r="CI39" s="17">
        <v>22.9712517104387</v>
      </c>
      <c r="CJ39" s="17">
        <v>9.0953815680374195E-2</v>
      </c>
      <c r="CK39" s="17">
        <v>0.28801860349873398</v>
      </c>
      <c r="CL39" s="17">
        <v>9.9309338402313194E-2</v>
      </c>
      <c r="CM39" s="17">
        <v>6.6472708132872196</v>
      </c>
      <c r="CN39" s="17">
        <v>9105.4862424026305</v>
      </c>
      <c r="CO39" s="17">
        <v>11.3900591392965</v>
      </c>
      <c r="CP39" s="17">
        <v>1.0801043579865201E-2</v>
      </c>
      <c r="CQ39" s="17">
        <v>0.328506369344092</v>
      </c>
      <c r="CR39" s="17">
        <v>0.80427869539950603</v>
      </c>
      <c r="CS39" s="17">
        <v>20.898320509096202</v>
      </c>
      <c r="CT39" s="17">
        <v>0.69746089310352199</v>
      </c>
      <c r="CU39" s="17">
        <v>83.4023864057922</v>
      </c>
      <c r="CV39" s="17">
        <v>117.98591844677</v>
      </c>
      <c r="CW39" s="17">
        <v>2.89144227860083</v>
      </c>
      <c r="CX39" s="17">
        <v>19.2917974001648</v>
      </c>
      <c r="CY39" s="17">
        <v>7.0060185312257097</v>
      </c>
      <c r="CZ39" s="17">
        <v>35696.018151724202</v>
      </c>
      <c r="DA39" s="17">
        <v>0.92436200595953699</v>
      </c>
      <c r="DB39" s="5">
        <v>5.2907950693629299E-6</v>
      </c>
      <c r="DC39" s="17">
        <v>0.90175779030738001</v>
      </c>
      <c r="DD39" s="17">
        <v>22.485900670756202</v>
      </c>
      <c r="DE39" s="17">
        <v>1.4318707959236501</v>
      </c>
      <c r="DF39" s="17">
        <v>3.3267974558662199E-2</v>
      </c>
      <c r="DG39" s="17">
        <v>5.1200135253559198</v>
      </c>
      <c r="DH39" s="17">
        <v>8.6012795074874596E-2</v>
      </c>
      <c r="DI39" s="17">
        <v>463.65434378182601</v>
      </c>
      <c r="DJ39" s="17">
        <v>619.44318817469502</v>
      </c>
      <c r="DK39" s="17">
        <v>59.503335017840598</v>
      </c>
      <c r="DL39" s="17">
        <v>73.816183963578496</v>
      </c>
      <c r="DM39" s="17">
        <v>176.06427796395599</v>
      </c>
      <c r="DN39" s="17">
        <v>1.21579985214574</v>
      </c>
      <c r="DO39" s="17">
        <v>11.682738690172</v>
      </c>
      <c r="DP39" s="17">
        <v>249.695311359946</v>
      </c>
      <c r="DQ39" s="17">
        <v>249.695311359946</v>
      </c>
      <c r="DR39" s="17">
        <v>3.2287232736878102</v>
      </c>
      <c r="DS39" s="17">
        <v>0</v>
      </c>
      <c r="DT39" s="17">
        <v>354.87957113096502</v>
      </c>
      <c r="DU39" s="17">
        <v>0.78513929793548098</v>
      </c>
      <c r="DV39" s="17">
        <v>440.04384838523498</v>
      </c>
      <c r="DW39" s="17">
        <v>0.190096221487907</v>
      </c>
      <c r="DX39" s="17">
        <v>0.46727031805868202</v>
      </c>
      <c r="DY39" s="17">
        <v>0</v>
      </c>
      <c r="DZ39" s="17">
        <v>0</v>
      </c>
      <c r="EA39" s="17">
        <v>76.177698307450498</v>
      </c>
      <c r="EB39" s="17">
        <v>13.102725244545701</v>
      </c>
      <c r="EC39" s="17">
        <v>1.7644921066611801</v>
      </c>
      <c r="ED39" s="17">
        <v>445.34842505232399</v>
      </c>
      <c r="EE39" s="17">
        <v>185.972632136876</v>
      </c>
      <c r="EF39" s="17">
        <v>2.5287000159851498</v>
      </c>
      <c r="EG39" s="17">
        <v>7.1971067780562903</v>
      </c>
      <c r="EH39" s="17">
        <v>1.20678142670238</v>
      </c>
      <c r="EI39" s="17">
        <v>6.3000904428480302</v>
      </c>
      <c r="EJ39" s="17">
        <v>12.791132954782</v>
      </c>
      <c r="EK39" s="17">
        <v>386.47560498822298</v>
      </c>
      <c r="EL39" s="17">
        <v>5.91798797547166</v>
      </c>
      <c r="EM39" s="17">
        <v>0.28616612150711102</v>
      </c>
      <c r="EN39" s="17">
        <v>15.09679584371</v>
      </c>
      <c r="EO39" s="17">
        <v>848.970296454307</v>
      </c>
      <c r="EP39" s="17">
        <v>0</v>
      </c>
      <c r="EQ39" s="17">
        <v>3.4180034732088802</v>
      </c>
      <c r="ER39" s="17">
        <v>4.9185579387335503</v>
      </c>
      <c r="ES39" s="17">
        <v>17070.110763273198</v>
      </c>
      <c r="ET39" s="17">
        <v>24228.194796011801</v>
      </c>
      <c r="EU39" s="17">
        <v>2692.0237465619398</v>
      </c>
      <c r="EV39" s="17">
        <v>26920.218542573701</v>
      </c>
      <c r="EW39" s="17">
        <v>0.23735123717897699</v>
      </c>
      <c r="EX39" s="17">
        <v>839.99783892154096</v>
      </c>
      <c r="EY39" s="17">
        <v>10.283536587951399</v>
      </c>
      <c r="EZ39" s="17">
        <v>2.22251390740304</v>
      </c>
      <c r="FA39" s="17">
        <v>0</v>
      </c>
      <c r="FB39" s="17">
        <v>0</v>
      </c>
      <c r="FC39" s="17">
        <v>0</v>
      </c>
      <c r="FD39" s="17">
        <v>5.3599891181225299E-3</v>
      </c>
      <c r="FE39" s="17">
        <v>0.24732675752278799</v>
      </c>
      <c r="FF39" s="17">
        <v>0.24947887895360199</v>
      </c>
      <c r="FG39" s="17">
        <v>0</v>
      </c>
      <c r="FH39" s="17">
        <v>4.2588007880586396</v>
      </c>
      <c r="FI39" s="17">
        <v>177.72880800994199</v>
      </c>
      <c r="FJ39" s="17">
        <v>7666.5058856406004</v>
      </c>
      <c r="FK39" s="17">
        <v>229.51267516449201</v>
      </c>
      <c r="FL39" s="17">
        <v>398.17401776826</v>
      </c>
      <c r="FM39" s="17">
        <v>334.53575339870002</v>
      </c>
      <c r="FN39" s="17">
        <v>297.28563085114899</v>
      </c>
      <c r="FO39" s="17">
        <v>75.453780203607806</v>
      </c>
      <c r="FP39" s="17">
        <v>5.0455162691079997E-2</v>
      </c>
      <c r="FQ39" s="17">
        <v>180.082940381399</v>
      </c>
      <c r="FR39" s="17">
        <v>14414.7649741767</v>
      </c>
      <c r="FS39" s="17">
        <v>10367.2555635394</v>
      </c>
      <c r="FT39" s="17">
        <v>4047.5094106372999</v>
      </c>
      <c r="FU39" s="17">
        <v>16.3108935145532</v>
      </c>
      <c r="FV39" s="17">
        <v>13.6973607718712</v>
      </c>
      <c r="FW39" s="17">
        <v>3714.1817713917098</v>
      </c>
      <c r="FX39" s="17">
        <v>259.19778160984703</v>
      </c>
      <c r="FY39" s="17">
        <v>650.57559350959195</v>
      </c>
      <c r="FZ39" s="17">
        <v>130.42114768211499</v>
      </c>
      <c r="GA39" s="17">
        <v>92.933086437606406</v>
      </c>
      <c r="GB39" s="17">
        <v>1632.2005035356599</v>
      </c>
      <c r="GC39" s="17">
        <v>0.35191835318154402</v>
      </c>
      <c r="GD39" s="17">
        <v>691.31364235922604</v>
      </c>
      <c r="GE39" s="17">
        <v>458.29228513467501</v>
      </c>
      <c r="GF39" s="17">
        <v>1618.40547141101</v>
      </c>
      <c r="GG39" s="17">
        <v>88.266062763200097</v>
      </c>
      <c r="GH39" s="17">
        <v>3.5799851474616298E-2</v>
      </c>
      <c r="GI39" s="17">
        <v>13195.5965728216</v>
      </c>
      <c r="GJ39" s="17">
        <v>799.236725994106</v>
      </c>
      <c r="GK39" s="17">
        <v>402.61738052102902</v>
      </c>
      <c r="GL39" s="17">
        <v>1.3771401912229599</v>
      </c>
      <c r="GM39" s="17">
        <v>89.344627495222497</v>
      </c>
      <c r="GN39" s="17">
        <v>2014.17924617463</v>
      </c>
      <c r="GO39" s="17">
        <v>502.45030755291799</v>
      </c>
      <c r="GP39" s="17">
        <v>0.105249340393044</v>
      </c>
      <c r="GQ39" s="17">
        <v>1.33299255402172</v>
      </c>
      <c r="GR39" s="17">
        <v>132.40102775650601</v>
      </c>
      <c r="GS39" s="17">
        <v>16796.905528806099</v>
      </c>
      <c r="GT39" s="17">
        <v>315.50514000739901</v>
      </c>
      <c r="GU39" s="17">
        <v>1134.74660757947</v>
      </c>
      <c r="GW39" s="26">
        <f t="shared" si="68"/>
        <v>1.0162652123034546</v>
      </c>
      <c r="GX39" s="25">
        <f t="shared" si="69"/>
        <v>0</v>
      </c>
      <c r="GY39" s="40">
        <f t="shared" si="70"/>
        <v>-1.1424066793660875E-4</v>
      </c>
      <c r="GZ39" s="40">
        <f t="shared" si="71"/>
        <v>-8.1745592403232383E-5</v>
      </c>
      <c r="HA39" s="40">
        <f t="shared" si="72"/>
        <v>-7.560130120460669E-5</v>
      </c>
      <c r="HB39" s="40">
        <f t="shared" si="73"/>
        <v>-2.8141331087505779E-4</v>
      </c>
      <c r="HC39" s="40">
        <f t="shared" si="74"/>
        <v>-3.2428005089126031E-4</v>
      </c>
      <c r="HD39" s="40">
        <f t="shared" si="75"/>
        <v>-5.2751580949633408E-5</v>
      </c>
      <c r="HE39" s="40">
        <f t="shared" si="76"/>
        <v>-4.8958727437428424E-4</v>
      </c>
      <c r="HF39" s="40">
        <f t="shared" si="77"/>
        <v>-6.3519023223989273E-5</v>
      </c>
      <c r="HG39" s="40">
        <f t="shared" si="78"/>
        <v>-1.9828137252311885E-4</v>
      </c>
      <c r="HH39" s="40">
        <f t="shared" si="79"/>
        <v>-1.9999064700153894E-6</v>
      </c>
      <c r="HI39" s="40">
        <f t="shared" si="80"/>
        <v>-2.9514059926350486E-3</v>
      </c>
      <c r="HJ39" s="40">
        <f t="shared" si="81"/>
        <v>-2.4473765448992396E-5</v>
      </c>
      <c r="HK39" s="40">
        <f t="shared" si="82"/>
        <v>-2.75003655839736E-3</v>
      </c>
      <c r="HL39" s="40">
        <f t="shared" si="83"/>
        <v>3.1510108154396763E-5</v>
      </c>
      <c r="HM39" s="40">
        <f t="shared" si="84"/>
        <v>-1.6443076222326508E-4</v>
      </c>
      <c r="HN39" s="40">
        <f t="shared" si="85"/>
        <v>-1.5525607929877498E-4</v>
      </c>
      <c r="HO39" s="40">
        <f t="shared" si="86"/>
        <v>-6.7450295351128933E-6</v>
      </c>
      <c r="HP39" s="40">
        <f t="shared" si="87"/>
        <v>-2.5643575639189616E-6</v>
      </c>
      <c r="HQ39" s="40">
        <f t="shared" si="88"/>
        <v>-1.8759900187969114E-4</v>
      </c>
      <c r="HR39" s="40">
        <f t="shared" si="89"/>
        <v>-8.5804024087977774E-6</v>
      </c>
      <c r="HS39" s="40">
        <f t="shared" si="90"/>
        <v>-2.0510306387060912E-6</v>
      </c>
      <c r="HT39" s="40">
        <f t="shared" si="91"/>
        <v>-3.7791168436747126E-5</v>
      </c>
      <c r="HU39" s="40">
        <f t="shared" si="92"/>
        <v>-3.2214088560600791E-4</v>
      </c>
      <c r="HV39" s="40">
        <f t="shared" si="93"/>
        <v>-3.9173405716774795E-6</v>
      </c>
      <c r="HW39" s="40">
        <f t="shared" si="94"/>
        <v>8.1034929881961982E-6</v>
      </c>
      <c r="HX39" s="40">
        <f t="shared" si="95"/>
        <v>-1.1631880863896828E-3</v>
      </c>
      <c r="HY39" s="40">
        <f t="shared" si="96"/>
        <v>-3.3281360494369912E-5</v>
      </c>
      <c r="HZ39" s="40">
        <f t="shared" si="97"/>
        <v>-1.1740830096805845E-2</v>
      </c>
      <c r="IA39" s="40">
        <f t="shared" si="98"/>
        <v>-5.7590288437268857E-5</v>
      </c>
      <c r="IB39" s="40">
        <f t="shared" si="99"/>
        <v>0</v>
      </c>
      <c r="IC39" s="40">
        <f t="shared" si="100"/>
        <v>-1.8699553240055384E-4</v>
      </c>
      <c r="ID39" s="40">
        <f t="shared" si="101"/>
        <v>-1.5390534985181426E-5</v>
      </c>
      <c r="IE39" s="40">
        <f t="shared" si="102"/>
        <v>-4.577250324340932E-4</v>
      </c>
      <c r="IF39" s="40">
        <f t="shared" si="103"/>
        <v>1.5221212223309667E-7</v>
      </c>
      <c r="IG39" s="40">
        <f t="shared" si="104"/>
        <v>9.6510229247784695E-3</v>
      </c>
      <c r="IH39" s="40">
        <f t="shared" si="105"/>
        <v>2.9293416659746451E-2</v>
      </c>
      <c r="II39" s="40">
        <f t="shared" si="106"/>
        <v>-1.9400644355583411E-4</v>
      </c>
      <c r="IJ39" s="40">
        <f t="shared" si="107"/>
        <v>-1.074773515752088E-6</v>
      </c>
      <c r="IK39" s="40">
        <f t="shared" si="108"/>
        <v>-8.4204952283114306E-4</v>
      </c>
      <c r="IL39" s="40">
        <f t="shared" si="109"/>
        <v>-4.1487537346438188E-6</v>
      </c>
      <c r="IM39" s="40">
        <f t="shared" si="110"/>
        <v>-5.3770433290622072E-5</v>
      </c>
      <c r="IN39" s="40">
        <f t="shared" si="111"/>
        <v>-5.4410773697821993E-4</v>
      </c>
      <c r="IO39" s="40">
        <f t="shared" si="112"/>
        <v>-5.5858801800088971E-6</v>
      </c>
      <c r="IP39" s="40">
        <f t="shared" si="113"/>
        <v>-9.8160229416148377E-7</v>
      </c>
      <c r="IQ39" s="40">
        <f t="shared" si="114"/>
        <v>3.414288339998049E-6</v>
      </c>
      <c r="IR39" s="40">
        <f t="shared" si="115"/>
        <v>-2.7355969651077631E-3</v>
      </c>
      <c r="IS39" s="40">
        <f t="shared" si="116"/>
        <v>2.4845509874318249E-5</v>
      </c>
      <c r="IT39" s="40">
        <f t="shared" si="117"/>
        <v>0</v>
      </c>
      <c r="IU39" s="40">
        <f t="shared" si="118"/>
        <v>0</v>
      </c>
      <c r="IV39" s="40">
        <f t="shared" si="119"/>
        <v>0</v>
      </c>
      <c r="IW39" s="40">
        <f t="shared" si="120"/>
        <v>-3.8594741257710063E-5</v>
      </c>
      <c r="IX39" s="40">
        <f t="shared" si="121"/>
        <v>-1.0193578747916138E-5</v>
      </c>
      <c r="IY39" s="40">
        <f t="shared" si="122"/>
        <v>3.7238345641981801E-6</v>
      </c>
      <c r="IZ39" s="40">
        <f t="shared" si="123"/>
        <v>0</v>
      </c>
      <c r="JA39" s="40">
        <f t="shared" si="124"/>
        <v>-2.6820367854716015E-5</v>
      </c>
      <c r="JB39" s="40">
        <f t="shared" si="125"/>
        <v>6.8417343459678E-6</v>
      </c>
      <c r="JC39" s="40">
        <f t="shared" si="126"/>
        <v>1.1400667929886184E-6</v>
      </c>
      <c r="JD39" s="40">
        <f t="shared" si="127"/>
        <v>-7.2197850268630652E-6</v>
      </c>
      <c r="JE39" s="40">
        <f t="shared" si="128"/>
        <v>9.6627765296312794E-5</v>
      </c>
      <c r="JF39" s="40">
        <f t="shared" si="129"/>
        <v>2.5467454344169845E-6</v>
      </c>
      <c r="JG39" s="40">
        <f t="shared" si="130"/>
        <v>2.6086941790101028E-6</v>
      </c>
      <c r="JH39" s="40">
        <f t="shared" si="131"/>
        <v>-2.0709923198183474E-3</v>
      </c>
      <c r="JI39" s="40">
        <f t="shared" si="132"/>
        <v>-9.8856349791670262E-6</v>
      </c>
      <c r="JJ39" s="40">
        <f t="shared" si="133"/>
        <v>-1.7903573274448228E-5</v>
      </c>
      <c r="JK39" s="40">
        <f t="shared" si="134"/>
        <v>-2.2515401443352716E-4</v>
      </c>
      <c r="JL39" s="40">
        <f t="shared" si="135"/>
        <v>1.2888227450536173E-5</v>
      </c>
    </row>
    <row r="40" spans="1:272" x14ac:dyDescent="0.25">
      <c r="A40" s="17" t="s">
        <v>210</v>
      </c>
      <c r="B40" s="15">
        <v>1153.0848008215</v>
      </c>
      <c r="C40" s="15">
        <v>9.9937295184999897</v>
      </c>
      <c r="D40" s="15">
        <v>942.02892205950002</v>
      </c>
      <c r="E40" s="15">
        <v>211.38912778852199</v>
      </c>
      <c r="F40" s="15">
        <v>147.34224582271199</v>
      </c>
      <c r="G40" s="15">
        <v>252.69885579456599</v>
      </c>
      <c r="H40" s="15">
        <v>780.49238324400005</v>
      </c>
      <c r="I40" s="17">
        <v>3.02718516769239</v>
      </c>
      <c r="J40" s="17">
        <v>0.68678976725514995</v>
      </c>
      <c r="K40" s="17">
        <v>9.8084000000000001E-3</v>
      </c>
      <c r="L40" s="17">
        <v>5.5118215486082804E-3</v>
      </c>
      <c r="M40" s="17">
        <v>1.00689377520308</v>
      </c>
      <c r="N40" s="17">
        <v>2.1676138510000001E-4</v>
      </c>
      <c r="O40" s="17">
        <v>1.6211037642999901E-2</v>
      </c>
      <c r="P40" s="17">
        <v>7.359120691872E-3</v>
      </c>
      <c r="Q40" s="17">
        <v>1.0403937699999999E-2</v>
      </c>
      <c r="R40" s="17">
        <v>0.16237221067249999</v>
      </c>
      <c r="S40" s="17">
        <v>0.10872999999999999</v>
      </c>
      <c r="T40" s="17">
        <v>3.2522995728057002E-3</v>
      </c>
      <c r="U40" s="17">
        <v>3.5700314750499902E-3</v>
      </c>
      <c r="V40" s="17">
        <v>4.2808906184749898</v>
      </c>
      <c r="W40" s="17">
        <v>1.33251014999999E-2</v>
      </c>
      <c r="X40" s="17">
        <v>8.2537837999999998E-5</v>
      </c>
      <c r="Y40" s="17">
        <v>2.8617600000000001E-3</v>
      </c>
      <c r="Z40" s="17">
        <v>4.7902985499999898E-2</v>
      </c>
      <c r="AA40" s="17">
        <v>16.220160620329398</v>
      </c>
      <c r="AB40" s="17">
        <v>5.42973374149999</v>
      </c>
      <c r="AC40" s="17">
        <v>6.5874999999999996E-3</v>
      </c>
      <c r="AD40" s="17">
        <v>2.3601616446725999E-2</v>
      </c>
      <c r="AE40" s="17">
        <v>7.5649999999999997E-3</v>
      </c>
      <c r="AF40" s="17">
        <v>4.3267997827174998E-2</v>
      </c>
      <c r="AG40" s="17">
        <v>5.0000100000000003E-4</v>
      </c>
      <c r="AH40" s="17">
        <v>0.18275079582481801</v>
      </c>
      <c r="AI40" s="17">
        <v>6.3672816965849997</v>
      </c>
      <c r="AJ40" s="17">
        <v>9.6164805738550001</v>
      </c>
      <c r="AK40" s="17">
        <v>1.1107770408770099</v>
      </c>
      <c r="AL40" s="17">
        <v>8.6132026215206006E-2</v>
      </c>
      <c r="AM40" s="17">
        <v>8.8049251872899905</v>
      </c>
      <c r="AN40" s="17">
        <v>3.4732326390500001E-3</v>
      </c>
      <c r="AO40" s="17">
        <v>2.175E-5</v>
      </c>
      <c r="AP40" s="17">
        <v>0.15519350000000001</v>
      </c>
      <c r="AQ40" s="17">
        <v>14.3372195636878</v>
      </c>
      <c r="AR40" s="17">
        <v>0.44195789499999999</v>
      </c>
      <c r="AS40" s="17">
        <v>0.23689393261799899</v>
      </c>
      <c r="AT40" s="17">
        <v>1.47286475544499E-2</v>
      </c>
      <c r="AU40" s="17">
        <v>25.369570830144401</v>
      </c>
      <c r="AV40" s="17">
        <v>1.27221685916845E-3</v>
      </c>
      <c r="AW40" s="17">
        <v>4.0699999999999998E-7</v>
      </c>
      <c r="AZ40" s="5">
        <v>9.8422396199999993E-7</v>
      </c>
      <c r="BA40" s="17">
        <v>4.6182768746409899E-5</v>
      </c>
      <c r="BB40" s="17">
        <v>3.0822230599220001E-5</v>
      </c>
      <c r="BD40" s="17">
        <v>5.01970882061002E-2</v>
      </c>
      <c r="BE40" s="17">
        <v>0.173238214</v>
      </c>
      <c r="BF40" s="17">
        <v>7.0500000000000006E-5</v>
      </c>
      <c r="BG40" s="17">
        <v>5.7907434000000001E-2</v>
      </c>
      <c r="BK40" s="17">
        <v>5.0085385355799996</v>
      </c>
      <c r="BL40" s="17">
        <v>7.9598587882949898</v>
      </c>
      <c r="BM40" s="17">
        <v>3.6805634976499899E-2</v>
      </c>
      <c r="BN40" s="17">
        <v>18.819094506016999</v>
      </c>
      <c r="BO40" s="5">
        <v>1.7013485668419999E-5</v>
      </c>
      <c r="BQ40" s="17" t="s">
        <v>210</v>
      </c>
      <c r="BR40" s="17">
        <v>0.49783410846607901</v>
      </c>
      <c r="BS40" s="17">
        <v>36.441014878356803</v>
      </c>
      <c r="BT40" s="17">
        <v>0.17323747073088699</v>
      </c>
      <c r="BU40" s="17">
        <v>0.68659993507044403</v>
      </c>
      <c r="BV40" s="5">
        <v>7.0497133193339793E-5</v>
      </c>
      <c r="BW40" s="17">
        <v>9.8079325319311399E-3</v>
      </c>
      <c r="BX40" s="17">
        <v>3.0259736859423199</v>
      </c>
      <c r="BY40" s="17">
        <v>3.0259736859423199</v>
      </c>
      <c r="BZ40" s="17">
        <v>2.4442337500289302</v>
      </c>
      <c r="CA40" s="17">
        <v>0.34974460536825303</v>
      </c>
      <c r="CB40" s="17">
        <v>2.2580085649564299E-3</v>
      </c>
      <c r="CC40" s="17">
        <v>3.2493549496519299E-3</v>
      </c>
      <c r="CD40" s="17">
        <v>1.0065877457871699</v>
      </c>
      <c r="CE40" s="5">
        <v>1.7012381422599501E-5</v>
      </c>
      <c r="CF40" s="5">
        <v>6.9330060131064504E-5</v>
      </c>
      <c r="CG40" s="17">
        <v>1.47318910696275E-4</v>
      </c>
      <c r="CH40" s="17">
        <v>2.8616197953008501E-3</v>
      </c>
      <c r="CI40" s="17">
        <v>1.61950792018478E-2</v>
      </c>
      <c r="CJ40" s="17">
        <v>1.76561244950038E-3</v>
      </c>
      <c r="CK40" s="17">
        <v>5.59119826716711E-3</v>
      </c>
      <c r="CL40" s="17">
        <v>1.0401779277639E-2</v>
      </c>
      <c r="CM40" s="17">
        <v>5.79083845081209E-2</v>
      </c>
      <c r="CN40" s="17">
        <v>3031.9780648147498</v>
      </c>
      <c r="CO40" s="17">
        <v>0.16237112974892601</v>
      </c>
      <c r="CP40" s="17">
        <v>0</v>
      </c>
      <c r="CQ40" s="17">
        <v>9.4296280251547398E-4</v>
      </c>
      <c r="CR40" s="17">
        <v>2.3086229049201598E-3</v>
      </c>
      <c r="CS40" s="17">
        <v>0.10873044865379999</v>
      </c>
      <c r="CT40" s="17">
        <v>3.5699414162170501E-3</v>
      </c>
      <c r="CU40" s="17">
        <v>6.3671045155390296</v>
      </c>
      <c r="CV40" s="17">
        <v>4.2606904603150602</v>
      </c>
      <c r="CW40" s="17">
        <v>0.236892553481373</v>
      </c>
      <c r="CX40" s="17">
        <v>8.80493213889347</v>
      </c>
      <c r="CY40" s="17">
        <v>1.47283836813879E-2</v>
      </c>
      <c r="CZ40" s="17">
        <v>1151.65788548091</v>
      </c>
      <c r="DA40" s="17">
        <v>1.3323473123759999E-2</v>
      </c>
      <c r="DB40" s="5">
        <v>8.2545332693992801E-5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19.983116562512599</v>
      </c>
      <c r="DJ40" s="17">
        <v>43.580004802118303</v>
      </c>
      <c r="DK40" s="17">
        <v>2.6153364382397202</v>
      </c>
      <c r="DL40" s="17">
        <v>5.00752769168085</v>
      </c>
      <c r="DM40" s="17">
        <v>11.261549048142101</v>
      </c>
      <c r="DN40" s="17">
        <v>4.7902846717442799E-2</v>
      </c>
      <c r="DO40" s="17">
        <v>0.35883295096645101</v>
      </c>
      <c r="DP40" s="17">
        <v>16.198548154830601</v>
      </c>
      <c r="DQ40" s="17">
        <v>16.198548154830601</v>
      </c>
      <c r="DR40" s="17">
        <v>0.122075541548108</v>
      </c>
      <c r="DS40" s="17">
        <v>0</v>
      </c>
      <c r="DT40" s="17">
        <v>5.4287525403363102</v>
      </c>
      <c r="DU40" s="17">
        <v>6.5876075982297198E-3</v>
      </c>
      <c r="DV40" s="17">
        <v>7.9574390640222097</v>
      </c>
      <c r="DW40" s="17">
        <v>1.09717489411156E-2</v>
      </c>
      <c r="DX40" s="17">
        <v>9.1817503448414807E-3</v>
      </c>
      <c r="DY40" s="17">
        <v>0</v>
      </c>
      <c r="DZ40" s="17">
        <v>7.5649884698269602E-3</v>
      </c>
      <c r="EA40" s="17">
        <v>6.9989903705275101</v>
      </c>
      <c r="EB40" s="17">
        <v>0.259033178785473</v>
      </c>
      <c r="EC40" s="17">
        <v>5.8404233482861499E-3</v>
      </c>
      <c r="ED40" s="17">
        <v>16.224654215541499</v>
      </c>
      <c r="EE40" s="17">
        <v>18.756185774742701</v>
      </c>
      <c r="EF40" s="17">
        <v>1.1248311865826701E-2</v>
      </c>
      <c r="EG40" s="17">
        <v>3.2014406653549099E-2</v>
      </c>
      <c r="EH40" s="17">
        <v>4.9988070814309903E-4</v>
      </c>
      <c r="EI40" s="17">
        <v>6.0216884097510401E-2</v>
      </c>
      <c r="EJ40" s="17">
        <v>0.12225905410693499</v>
      </c>
      <c r="EK40" s="17">
        <v>10.1644597808363</v>
      </c>
      <c r="EL40" s="17">
        <v>3.6805695330610698E-2</v>
      </c>
      <c r="EM40" s="17">
        <v>1.66041807487696E-3</v>
      </c>
      <c r="EN40" s="17">
        <v>1.1325312970785799</v>
      </c>
      <c r="EO40" s="17">
        <v>9.9868127722570108</v>
      </c>
      <c r="EP40" s="17">
        <v>0</v>
      </c>
      <c r="EQ40" s="17">
        <v>3.53128346478392E-2</v>
      </c>
      <c r="ER40" s="17">
        <v>5.0816195263369598E-2</v>
      </c>
      <c r="ES40" s="17">
        <v>849.30173062825997</v>
      </c>
      <c r="ET40" s="17">
        <v>847.24177284677296</v>
      </c>
      <c r="EU40" s="17">
        <v>94.137937677540904</v>
      </c>
      <c r="EV40" s="17">
        <v>941.37971052431396</v>
      </c>
      <c r="EW40" s="17">
        <v>3.3912380686067403E-2</v>
      </c>
      <c r="EX40" s="17">
        <v>33.196444554693798</v>
      </c>
      <c r="EY40" s="17">
        <v>0.35370267742786499</v>
      </c>
      <c r="EZ40" s="17">
        <v>1.27219013993837E-3</v>
      </c>
      <c r="FA40" s="5">
        <v>4.0591327237553499E-7</v>
      </c>
      <c r="FB40" s="17">
        <v>0</v>
      </c>
      <c r="FC40" s="17">
        <v>0</v>
      </c>
      <c r="FD40" s="5">
        <v>9.8350004711277105E-7</v>
      </c>
      <c r="FE40" s="5">
        <v>4.61794433549936E-5</v>
      </c>
      <c r="FF40" s="5">
        <v>3.0820940901800503E-5</v>
      </c>
      <c r="FG40" s="17">
        <v>0</v>
      </c>
      <c r="FH40" s="17">
        <v>5.01460306032398E-2</v>
      </c>
      <c r="FI40" s="17">
        <v>1.5435093249998599</v>
      </c>
      <c r="FJ40" s="17">
        <v>349.17120645513302</v>
      </c>
      <c r="FK40" s="17">
        <v>2.4006420311182399</v>
      </c>
      <c r="FL40" s="17">
        <v>4.36858882697575</v>
      </c>
      <c r="FM40" s="17">
        <v>14.339054349443501</v>
      </c>
      <c r="FN40" s="17">
        <v>2.4431255598361901</v>
      </c>
      <c r="FO40" s="17">
        <v>0.42606380561847901</v>
      </c>
      <c r="FP40" s="17">
        <v>3.4477295369742598E-3</v>
      </c>
      <c r="FQ40" s="17">
        <v>1.0882119501534999</v>
      </c>
      <c r="FR40" s="17">
        <v>211.24541476957799</v>
      </c>
      <c r="FS40" s="17">
        <v>147.205052329723</v>
      </c>
      <c r="FT40" s="17">
        <v>64.040362439855102</v>
      </c>
      <c r="FU40" s="17">
        <v>7.3607842104972704E-2</v>
      </c>
      <c r="FV40" s="17">
        <v>1.6634220583453201E-2</v>
      </c>
      <c r="FW40" s="17">
        <v>28.580651366590001</v>
      </c>
      <c r="FX40" s="17">
        <v>0.25096028141999799</v>
      </c>
      <c r="FY40" s="17">
        <v>18.622278421711101</v>
      </c>
      <c r="FZ40" s="17">
        <v>4.1597543929849001</v>
      </c>
      <c r="GA40" s="17">
        <v>2.4131204197600198</v>
      </c>
      <c r="GB40" s="17">
        <v>47.176331641285998</v>
      </c>
      <c r="GC40" s="17">
        <v>3.4705203319995502E-3</v>
      </c>
      <c r="GD40" s="17">
        <v>17.0956553242127</v>
      </c>
      <c r="GE40" s="17">
        <v>4.9531029558469202</v>
      </c>
      <c r="GF40" s="17">
        <v>13.6404586385356</v>
      </c>
      <c r="GG40" s="17">
        <v>0.70895630075453298</v>
      </c>
      <c r="GH40" s="5">
        <v>2.1748058995684402E-5</v>
      </c>
      <c r="GI40" s="17">
        <v>252.61162446909901</v>
      </c>
      <c r="GJ40" s="17">
        <v>33.5310226041574</v>
      </c>
      <c r="GK40" s="17">
        <v>18.8190554706126</v>
      </c>
      <c r="GL40" s="17">
        <v>0.74709756626818102</v>
      </c>
      <c r="GM40" s="17">
        <v>4.87198416898977</v>
      </c>
      <c r="GN40" s="17">
        <v>112.298265152525</v>
      </c>
      <c r="GO40" s="17">
        <v>14.317843918123</v>
      </c>
      <c r="GP40" s="17">
        <v>0.15519249656960399</v>
      </c>
      <c r="GQ40" s="17">
        <v>0.441957421022172</v>
      </c>
      <c r="GR40" s="17">
        <v>8.0855635534648194</v>
      </c>
      <c r="GS40" s="17">
        <v>779.65338326801998</v>
      </c>
      <c r="GT40" s="17">
        <v>25.365825329287802</v>
      </c>
      <c r="GU40" s="17">
        <v>73.319228686331897</v>
      </c>
      <c r="GW40" s="26">
        <f t="shared" si="68"/>
        <v>1.0893324506183757</v>
      </c>
      <c r="GX40" s="25">
        <f t="shared" si="69"/>
        <v>0</v>
      </c>
      <c r="GY40" s="40">
        <f t="shared" si="70"/>
        <v>-1.2374764974557796E-3</v>
      </c>
      <c r="GZ40" s="40">
        <f t="shared" si="71"/>
        <v>-6.9210860972121436E-4</v>
      </c>
      <c r="HA40" s="40">
        <f t="shared" si="72"/>
        <v>-6.891630606910916E-4</v>
      </c>
      <c r="HB40" s="40">
        <f t="shared" si="73"/>
        <v>-6.7985056964600275E-4</v>
      </c>
      <c r="HC40" s="40">
        <f t="shared" si="74"/>
        <v>-9.3112122882979043E-4</v>
      </c>
      <c r="HD40" s="40">
        <f t="shared" si="75"/>
        <v>-3.4519873543823636E-4</v>
      </c>
      <c r="HE40" s="40">
        <f t="shared" si="76"/>
        <v>-1.0749624134612243E-3</v>
      </c>
      <c r="HF40" s="40">
        <f t="shared" si="77"/>
        <v>-4.0020074193004802E-4</v>
      </c>
      <c r="HG40" s="40">
        <f t="shared" si="78"/>
        <v>-2.7640508603470992E-4</v>
      </c>
      <c r="HH40" s="40">
        <f t="shared" si="79"/>
        <v>-4.7659971948557932E-5</v>
      </c>
      <c r="HI40" s="40">
        <f t="shared" si="80"/>
        <v>-8.0881319552994133E-4</v>
      </c>
      <c r="HJ40" s="40">
        <f t="shared" si="81"/>
        <v>-3.0393416211987867E-4</v>
      </c>
      <c r="HK40" s="40">
        <f t="shared" si="82"/>
        <v>-5.1860838870651234E-4</v>
      </c>
      <c r="HL40" s="40">
        <f t="shared" si="83"/>
        <v>-9.8441824043212487E-4</v>
      </c>
      <c r="HM40" s="40">
        <f t="shared" si="84"/>
        <v>-3.1389282785661694E-4</v>
      </c>
      <c r="HN40" s="40">
        <f t="shared" si="85"/>
        <v>-2.0746206131155265E-4</v>
      </c>
      <c r="HO40" s="40">
        <f t="shared" si="86"/>
        <v>-6.6570724725913733E-6</v>
      </c>
      <c r="HP40" s="40">
        <f t="shared" si="87"/>
        <v>4.1263110457129111E-6</v>
      </c>
      <c r="HQ40" s="40">
        <f t="shared" si="88"/>
        <v>-2.1949557661762604E-4</v>
      </c>
      <c r="HR40" s="40">
        <f t="shared" si="89"/>
        <v>-2.5226341439719036E-5</v>
      </c>
      <c r="HS40" s="40">
        <f t="shared" si="90"/>
        <v>-4.7186812185184097E-3</v>
      </c>
      <c r="HT40" s="40">
        <f t="shared" si="91"/>
        <v>-1.2220366500776029E-4</v>
      </c>
      <c r="HU40" s="40">
        <f t="shared" si="92"/>
        <v>9.0803129502891895E-5</v>
      </c>
      <c r="HV40" s="40">
        <f t="shared" si="93"/>
        <v>-4.8992472866357583E-5</v>
      </c>
      <c r="HW40" s="40">
        <f t="shared" si="94"/>
        <v>-2.8971588232053794E-6</v>
      </c>
      <c r="HX40" s="40">
        <f t="shared" si="95"/>
        <v>-1.3324446042605842E-3</v>
      </c>
      <c r="HY40" s="40">
        <f t="shared" si="96"/>
        <v>-1.8070889115251036E-4</v>
      </c>
      <c r="HZ40" s="40">
        <f t="shared" si="97"/>
        <v>1.6333697111219733E-5</v>
      </c>
      <c r="IA40" s="40">
        <f t="shared" si="98"/>
        <v>-1.6423612150920616E-5</v>
      </c>
      <c r="IB40" s="40">
        <f t="shared" si="99"/>
        <v>-1.5241471301298951E-6</v>
      </c>
      <c r="IC40" s="40">
        <f t="shared" si="100"/>
        <v>-1.2201414588876547E-4</v>
      </c>
      <c r="ID40" s="40">
        <f t="shared" si="101"/>
        <v>-2.4058323263553047E-4</v>
      </c>
      <c r="IE40" s="40">
        <f t="shared" si="102"/>
        <v>-1.5040023171011413E-3</v>
      </c>
      <c r="IF40" s="40">
        <f t="shared" si="103"/>
        <v>-2.7826795548423095E-5</v>
      </c>
      <c r="IG40" s="40">
        <f t="shared" si="104"/>
        <v>5.6983342582849789E-2</v>
      </c>
      <c r="IH40" s="40">
        <f t="shared" si="105"/>
        <v>1.9584718985903794E-2</v>
      </c>
      <c r="II40" s="40">
        <f t="shared" si="106"/>
        <v>-3.4787339029051426E-5</v>
      </c>
      <c r="IJ40" s="40">
        <f t="shared" si="107"/>
        <v>7.8951306588681912E-7</v>
      </c>
      <c r="IK40" s="40">
        <f t="shared" si="108"/>
        <v>-7.8091718359292158E-4</v>
      </c>
      <c r="IL40" s="40">
        <f t="shared" si="109"/>
        <v>-8.9241577728669668E-5</v>
      </c>
      <c r="IM40" s="40">
        <f t="shared" si="110"/>
        <v>-6.4656728279457364E-6</v>
      </c>
      <c r="IN40" s="40">
        <f t="shared" si="111"/>
        <v>-1.3514228110081481E-3</v>
      </c>
      <c r="IO40" s="40">
        <f t="shared" si="112"/>
        <v>-1.0724501889169395E-6</v>
      </c>
      <c r="IP40" s="40">
        <f t="shared" si="113"/>
        <v>-5.8217473564762603E-6</v>
      </c>
      <c r="IQ40" s="40">
        <f t="shared" si="114"/>
        <v>-1.7915634210423843E-5</v>
      </c>
      <c r="IR40" s="40">
        <f t="shared" si="115"/>
        <v>-1.4763753323523897E-4</v>
      </c>
      <c r="IS40" s="40">
        <f t="shared" si="116"/>
        <v>-2.1002103444413435E-5</v>
      </c>
      <c r="IT40" s="40">
        <f t="shared" si="117"/>
        <v>-2.670092443402914E-3</v>
      </c>
      <c r="IU40" s="40">
        <f t="shared" si="118"/>
        <v>0</v>
      </c>
      <c r="IV40" s="40">
        <f t="shared" si="119"/>
        <v>0</v>
      </c>
      <c r="IW40" s="40">
        <f t="shared" si="120"/>
        <v>-7.3551845431383167E-4</v>
      </c>
      <c r="IX40" s="40">
        <f t="shared" si="121"/>
        <v>-7.2005024959819719E-5</v>
      </c>
      <c r="IY40" s="40">
        <f t="shared" si="122"/>
        <v>-4.1843091639527942E-5</v>
      </c>
      <c r="IZ40" s="40">
        <f t="shared" si="123"/>
        <v>0</v>
      </c>
      <c r="JA40" s="40">
        <f t="shared" si="124"/>
        <v>-1.0171427205252893E-3</v>
      </c>
      <c r="JB40" s="40">
        <f t="shared" si="125"/>
        <v>-4.2904454845462099E-6</v>
      </c>
      <c r="JC40" s="40">
        <f t="shared" si="126"/>
        <v>-4.0663924258336403E-5</v>
      </c>
      <c r="JD40" s="40">
        <f t="shared" si="127"/>
        <v>1.6414267655152618E-5</v>
      </c>
      <c r="JE40" s="40">
        <f t="shared" si="128"/>
        <v>0</v>
      </c>
      <c r="JF40" s="40">
        <f t="shared" si="129"/>
        <v>0</v>
      </c>
      <c r="JG40" s="40">
        <f t="shared" si="130"/>
        <v>0</v>
      </c>
      <c r="JH40" s="40">
        <f t="shared" si="131"/>
        <v>-2.0182412333832013E-4</v>
      </c>
      <c r="JI40" s="40">
        <f t="shared" si="132"/>
        <v>-3.0399085425213319E-4</v>
      </c>
      <c r="JJ40" s="40">
        <f t="shared" si="133"/>
        <v>1.6398062643910366E-6</v>
      </c>
      <c r="JK40" s="40">
        <f t="shared" si="134"/>
        <v>-2.0742445597563449E-6</v>
      </c>
      <c r="JL40" s="40">
        <f t="shared" si="135"/>
        <v>-6.4904149685654145E-5</v>
      </c>
    </row>
    <row r="41" spans="1:272" x14ac:dyDescent="0.25">
      <c r="A41" s="17" t="s">
        <v>211</v>
      </c>
      <c r="B41" s="15">
        <v>55903.077264163599</v>
      </c>
      <c r="C41" s="15">
        <v>825.54799009364604</v>
      </c>
      <c r="D41" s="15">
        <v>17696.139260739601</v>
      </c>
      <c r="E41" s="15">
        <v>6661.84109383541</v>
      </c>
      <c r="F41" s="15">
        <v>4894.5057859094704</v>
      </c>
      <c r="G41" s="15">
        <v>8404.1374215878295</v>
      </c>
      <c r="H41" s="15">
        <v>23384.3336099158</v>
      </c>
      <c r="I41" s="17">
        <v>371.75909024158602</v>
      </c>
      <c r="J41" s="17">
        <v>61.168207723455097</v>
      </c>
      <c r="K41" s="17">
        <v>21.292102742999901</v>
      </c>
      <c r="L41" s="17">
        <v>0.81098467010859698</v>
      </c>
      <c r="M41" s="17">
        <v>101.449236309051</v>
      </c>
      <c r="N41" s="17">
        <v>1.0545232925286901E-2</v>
      </c>
      <c r="O41" s="17">
        <v>2.9273367044662302</v>
      </c>
      <c r="P41" s="17">
        <v>0.196227968147449</v>
      </c>
      <c r="Q41" s="17">
        <v>4.5958611226279897</v>
      </c>
      <c r="R41" s="17">
        <v>11.3116685032746</v>
      </c>
      <c r="S41" s="17">
        <v>103.62968958</v>
      </c>
      <c r="T41" s="17">
        <v>0.341625228773557</v>
      </c>
      <c r="U41" s="17">
        <v>5.3465820230656904</v>
      </c>
      <c r="V41" s="17">
        <v>15.124652974270001</v>
      </c>
      <c r="W41" s="17">
        <v>0.59834807555735603</v>
      </c>
      <c r="X41" s="17">
        <v>6.6000065048999997E-3</v>
      </c>
      <c r="Y41" s="17">
        <v>2.2555025940000002E-3</v>
      </c>
      <c r="Z41" s="17">
        <v>0.95256714631325201</v>
      </c>
      <c r="AA41" s="17">
        <v>274.91081196089499</v>
      </c>
      <c r="AB41" s="17">
        <v>374.28022758240002</v>
      </c>
      <c r="AC41" s="17">
        <v>0.39153039290000002</v>
      </c>
      <c r="AD41" s="17">
        <v>0.672550401869067</v>
      </c>
      <c r="AE41" s="17">
        <v>7.1300837000000006E-2</v>
      </c>
      <c r="AF41" s="17">
        <v>2.2039057415054</v>
      </c>
      <c r="AG41" s="17">
        <v>1.17569054</v>
      </c>
      <c r="AH41" s="17">
        <v>13.0076497303462</v>
      </c>
      <c r="AI41" s="17">
        <v>500.97792843764699</v>
      </c>
      <c r="AJ41" s="17">
        <v>2614.2610467742502</v>
      </c>
      <c r="AK41" s="17">
        <v>43.696703763452703</v>
      </c>
      <c r="AL41" s="17">
        <v>3.7458079036854399</v>
      </c>
      <c r="AM41" s="17">
        <v>25.482241927664901</v>
      </c>
      <c r="AN41" s="17">
        <v>0.84127649197149901</v>
      </c>
      <c r="AO41" s="17">
        <v>0.25148822399999998</v>
      </c>
      <c r="AP41" s="17">
        <v>0</v>
      </c>
      <c r="AQ41" s="17">
        <v>188.48284444445301</v>
      </c>
      <c r="AR41" s="17">
        <v>0.64215369999999905</v>
      </c>
      <c r="AS41" s="17">
        <v>1.63969933554949</v>
      </c>
      <c r="AT41" s="17">
        <v>6.7123440541584998</v>
      </c>
      <c r="AU41" s="17">
        <v>331.66735992871099</v>
      </c>
      <c r="AV41" s="17">
        <v>2.0424698384488198</v>
      </c>
      <c r="AW41" s="17">
        <v>6.0253038759000002E-3</v>
      </c>
      <c r="AX41" s="17">
        <v>3.1143820299999998E-4</v>
      </c>
      <c r="AZ41" s="17">
        <v>2.084381051019E-3</v>
      </c>
      <c r="BA41" s="17">
        <v>0.45570772393615799</v>
      </c>
      <c r="BB41" s="17">
        <v>2.0317162798298E-2</v>
      </c>
      <c r="BD41" s="17">
        <v>6.80378987574605</v>
      </c>
      <c r="BE41" s="17">
        <v>1.7080585014299901</v>
      </c>
      <c r="BF41" s="17">
        <v>2.1305817</v>
      </c>
      <c r="BG41" s="17">
        <v>309.37789403089801</v>
      </c>
      <c r="BH41" s="17">
        <v>1.2559999999999999E-4</v>
      </c>
      <c r="BI41" s="17">
        <v>8.332179</v>
      </c>
      <c r="BJ41" s="17">
        <v>8.0822079999999996</v>
      </c>
      <c r="BK41" s="17">
        <v>66.229519386403894</v>
      </c>
      <c r="BL41" s="17">
        <v>208.493815695796</v>
      </c>
      <c r="BM41" s="17">
        <v>42.393787481399897</v>
      </c>
      <c r="BN41" s="17">
        <v>1122.31057542897</v>
      </c>
      <c r="BO41" s="17">
        <v>1.3402960994700001E-3</v>
      </c>
      <c r="BQ41" s="17" t="s">
        <v>211</v>
      </c>
      <c r="BR41" s="17">
        <v>25.4245401126913</v>
      </c>
      <c r="BS41" s="17">
        <v>369.95393958153301</v>
      </c>
      <c r="BT41" s="17">
        <v>1.7080543575742499</v>
      </c>
      <c r="BU41" s="17">
        <v>61.167704177323003</v>
      </c>
      <c r="BV41" s="17">
        <v>2.12895658687478</v>
      </c>
      <c r="BW41" s="17">
        <v>21.292036656263299</v>
      </c>
      <c r="BX41" s="17">
        <v>371.75841055266801</v>
      </c>
      <c r="BY41" s="17">
        <v>371.75841055266801</v>
      </c>
      <c r="BZ41" s="17">
        <v>59.868604826071802</v>
      </c>
      <c r="CA41" s="17">
        <v>1562.86994389201</v>
      </c>
      <c r="CB41" s="17">
        <v>0.33250246112457899</v>
      </c>
      <c r="CC41" s="17">
        <v>0.47848083558513299</v>
      </c>
      <c r="CD41" s="17">
        <v>101.448714144926</v>
      </c>
      <c r="CE41" s="17">
        <v>1.3398994621611499E-3</v>
      </c>
      <c r="CF41" s="17">
        <v>3.37440066149682E-3</v>
      </c>
      <c r="CG41" s="17">
        <v>7.1705229264152201E-3</v>
      </c>
      <c r="CH41" s="17">
        <v>2.2536312628320598E-3</v>
      </c>
      <c r="CI41" s="17">
        <v>2.9273167508559301</v>
      </c>
      <c r="CJ41" s="17">
        <v>4.70945448669014E-2</v>
      </c>
      <c r="CK41" s="17">
        <v>0.14913299950373901</v>
      </c>
      <c r="CL41" s="17">
        <v>4.5958979409341101</v>
      </c>
      <c r="CM41" s="17">
        <v>309.377691984536</v>
      </c>
      <c r="CN41" s="17">
        <v>14311.974848804201</v>
      </c>
      <c r="CO41" s="17">
        <v>11.311649305252701</v>
      </c>
      <c r="CP41" s="17">
        <v>1.25608442158985E-4</v>
      </c>
      <c r="CQ41" s="17">
        <v>9.9071565841840306E-2</v>
      </c>
      <c r="CR41" s="17">
        <v>0.24255387727200001</v>
      </c>
      <c r="CS41" s="17">
        <v>103.62979865365899</v>
      </c>
      <c r="CT41" s="17">
        <v>5.3465792677672397</v>
      </c>
      <c r="CU41" s="17">
        <v>500.97546633209299</v>
      </c>
      <c r="CV41" s="17">
        <v>15.124714305922099</v>
      </c>
      <c r="CW41" s="17">
        <v>1.63967092046773</v>
      </c>
      <c r="CX41" s="17">
        <v>25.4823829567116</v>
      </c>
      <c r="CY41" s="17">
        <v>6.7122622574226698</v>
      </c>
      <c r="CZ41" s="17">
        <v>55902.501967398399</v>
      </c>
      <c r="DA41" s="17">
        <v>0.59833434048237599</v>
      </c>
      <c r="DB41" s="17">
        <v>6.5957166723047298E-3</v>
      </c>
      <c r="DC41" s="17">
        <v>0.24996777669383799</v>
      </c>
      <c r="DD41" s="17">
        <v>6.2329930499291804</v>
      </c>
      <c r="DE41" s="17">
        <v>0.39691066871696301</v>
      </c>
      <c r="DF41" s="17">
        <v>9.2217937906821802E-3</v>
      </c>
      <c r="DG41" s="17">
        <v>1.4192321411839799</v>
      </c>
      <c r="DH41" s="17">
        <v>2.3842675419015899E-2</v>
      </c>
      <c r="DI41" s="17">
        <v>495.90414323592</v>
      </c>
      <c r="DJ41" s="17">
        <v>243.33517248542699</v>
      </c>
      <c r="DK41" s="17">
        <v>82.402596499224003</v>
      </c>
      <c r="DL41" s="17">
        <v>66.225459197518902</v>
      </c>
      <c r="DM41" s="17">
        <v>209.49331686816001</v>
      </c>
      <c r="DN41" s="17">
        <v>0.95255675618156099</v>
      </c>
      <c r="DO41" s="17">
        <v>15.8353043985292</v>
      </c>
      <c r="DP41" s="17">
        <v>274.86547377777998</v>
      </c>
      <c r="DQ41" s="17">
        <v>274.86547377777998</v>
      </c>
      <c r="DR41" s="17">
        <v>1.1999122759630401</v>
      </c>
      <c r="DS41" s="17">
        <v>0</v>
      </c>
      <c r="DT41" s="17">
        <v>374.27617540713402</v>
      </c>
      <c r="DU41" s="17">
        <v>0.388945524812911</v>
      </c>
      <c r="DV41" s="17">
        <v>208.493799230723</v>
      </c>
      <c r="DW41" s="17">
        <v>0.14945048758187601</v>
      </c>
      <c r="DX41" s="17">
        <v>0.49412032497394698</v>
      </c>
      <c r="DY41" s="17">
        <v>0</v>
      </c>
      <c r="DZ41" s="17">
        <v>7.1300413691804801E-2</v>
      </c>
      <c r="EA41" s="17">
        <v>62.855843861269399</v>
      </c>
      <c r="EB41" s="17">
        <v>31.486820701439299</v>
      </c>
      <c r="EC41" s="17">
        <v>0.34551169922257802</v>
      </c>
      <c r="ED41" s="17">
        <v>1083.1439863185501</v>
      </c>
      <c r="EE41" s="17">
        <v>205.47976463245899</v>
      </c>
      <c r="EF41" s="17">
        <v>0.57301260459398995</v>
      </c>
      <c r="EG41" s="17">
        <v>1.6308853663079701</v>
      </c>
      <c r="EH41" s="17">
        <v>1.1756950366825201</v>
      </c>
      <c r="EI41" s="17">
        <v>4.2906878372345201</v>
      </c>
      <c r="EJ41" s="17">
        <v>8.7114012049945604</v>
      </c>
      <c r="EK41" s="17">
        <v>2625.9926957408502</v>
      </c>
      <c r="EL41" s="17">
        <v>42.3928496488302</v>
      </c>
      <c r="EM41" s="17">
        <v>0.49230116187078399</v>
      </c>
      <c r="EN41" s="17">
        <v>44.272287816644102</v>
      </c>
      <c r="EO41" s="17">
        <v>825.53271525455102</v>
      </c>
      <c r="EP41" s="17">
        <v>0</v>
      </c>
      <c r="EQ41" s="17">
        <v>1.53401677938237</v>
      </c>
      <c r="ER41" s="17">
        <v>2.2074821805298801</v>
      </c>
      <c r="ES41" s="17">
        <v>25724.856493769101</v>
      </c>
      <c r="ET41" s="17">
        <v>15926.2678120048</v>
      </c>
      <c r="EU41" s="17">
        <v>1769.5847784974401</v>
      </c>
      <c r="EV41" s="17">
        <v>17695.8525905022</v>
      </c>
      <c r="EW41" s="17">
        <v>1.3102935398120401</v>
      </c>
      <c r="EX41" s="17">
        <v>619.52734112311305</v>
      </c>
      <c r="EY41" s="17">
        <v>15.339051196042201</v>
      </c>
      <c r="EZ41" s="17">
        <v>2.0424542676552999</v>
      </c>
      <c r="FA41" s="17">
        <v>6.0252855939306599E-3</v>
      </c>
      <c r="FB41" s="17">
        <v>3.1141011969995099E-4</v>
      </c>
      <c r="FC41" s="17">
        <v>0</v>
      </c>
      <c r="FD41" s="17">
        <v>2.0845446938008898E-3</v>
      </c>
      <c r="FE41" s="17">
        <v>0.45570939101868602</v>
      </c>
      <c r="FF41" s="17">
        <v>2.0320095071773701E-2</v>
      </c>
      <c r="FG41" s="17">
        <v>0</v>
      </c>
      <c r="FH41" s="17">
        <v>6.8038042046027796</v>
      </c>
      <c r="FI41" s="17">
        <v>45.592920926822998</v>
      </c>
      <c r="FJ41" s="17">
        <v>10234.1679952416</v>
      </c>
      <c r="FK41" s="17">
        <v>158.92903074455501</v>
      </c>
      <c r="FL41" s="17">
        <v>115.143053801595</v>
      </c>
      <c r="FM41" s="17">
        <v>203.587271736194</v>
      </c>
      <c r="FN41" s="17">
        <v>92.931092097422095</v>
      </c>
      <c r="FO41" s="17">
        <v>44.279601667245103</v>
      </c>
      <c r="FP41" s="17">
        <v>2.89730363004237E-2</v>
      </c>
      <c r="FQ41" s="17">
        <v>135.790087203051</v>
      </c>
      <c r="FR41" s="17">
        <v>6661.1845720512201</v>
      </c>
      <c r="FS41" s="17">
        <v>4894.2374333832504</v>
      </c>
      <c r="FT41" s="17">
        <v>1766.94713866796</v>
      </c>
      <c r="FU41" s="17">
        <v>12.049552876116801</v>
      </c>
      <c r="FV41" s="17">
        <v>8.9516044802328203</v>
      </c>
      <c r="FW41" s="17">
        <v>1331.1287084442499</v>
      </c>
      <c r="FX41" s="17">
        <v>302.65534332352303</v>
      </c>
      <c r="FY41" s="17">
        <v>377.50591410241498</v>
      </c>
      <c r="FZ41" s="17">
        <v>40.5959867238765</v>
      </c>
      <c r="GA41" s="17">
        <v>50.545660174550903</v>
      </c>
      <c r="GB41" s="17">
        <v>951.11346670193996</v>
      </c>
      <c r="GC41" s="17">
        <v>0.84060523998632997</v>
      </c>
      <c r="GD41" s="17">
        <v>270.68094420482697</v>
      </c>
      <c r="GE41" s="17">
        <v>148.51909159212201</v>
      </c>
      <c r="GF41" s="17">
        <v>819.59003276340502</v>
      </c>
      <c r="GG41" s="17">
        <v>55.329014023931101</v>
      </c>
      <c r="GH41" s="17">
        <v>0.25149018902428799</v>
      </c>
      <c r="GI41" s="17">
        <v>8404.0826444592294</v>
      </c>
      <c r="GJ41" s="17">
        <v>1748.44613583507</v>
      </c>
      <c r="GK41" s="17">
        <v>1122.3081340108099</v>
      </c>
      <c r="GL41" s="17">
        <v>14.446616155320299</v>
      </c>
      <c r="GM41" s="17">
        <v>1374.74228817332</v>
      </c>
      <c r="GN41" s="17">
        <v>2024.58349910638</v>
      </c>
      <c r="GO41" s="17">
        <v>188.47691272779099</v>
      </c>
      <c r="GP41" s="17">
        <v>0</v>
      </c>
      <c r="GQ41" s="17">
        <v>0.64215262453479804</v>
      </c>
      <c r="GR41" s="17">
        <v>266.07273875240497</v>
      </c>
      <c r="GS41" s="17">
        <v>23381.3795380214</v>
      </c>
      <c r="GT41" s="17">
        <v>331.65698510003602</v>
      </c>
      <c r="GU41" s="17">
        <v>783.80819917580095</v>
      </c>
      <c r="GW41" s="26">
        <f t="shared" si="68"/>
        <v>1.1002283441803287</v>
      </c>
      <c r="GX41" s="25">
        <f t="shared" si="69"/>
        <v>0</v>
      </c>
      <c r="GY41" s="40">
        <f t="shared" si="70"/>
        <v>-1.0290967749094026E-5</v>
      </c>
      <c r="GZ41" s="40">
        <f t="shared" si="71"/>
        <v>-1.8502666444964637E-5</v>
      </c>
      <c r="HA41" s="40">
        <f t="shared" si="72"/>
        <v>-1.6199592079232219E-5</v>
      </c>
      <c r="HB41" s="40">
        <f t="shared" si="73"/>
        <v>-9.8549601370315004E-5</v>
      </c>
      <c r="HC41" s="40">
        <f t="shared" si="74"/>
        <v>-5.4827297782053412E-5</v>
      </c>
      <c r="HD41" s="40">
        <f t="shared" si="75"/>
        <v>-6.5178763568764556E-6</v>
      </c>
      <c r="HE41" s="40">
        <f t="shared" si="76"/>
        <v>-1.2632696503902968E-4</v>
      </c>
      <c r="HF41" s="40">
        <f t="shared" si="77"/>
        <v>-1.8283047700880591E-6</v>
      </c>
      <c r="HG41" s="40">
        <f t="shared" si="78"/>
        <v>-8.2321544285050366E-6</v>
      </c>
      <c r="HH41" s="40">
        <f t="shared" si="79"/>
        <v>-3.103814470553943E-6</v>
      </c>
      <c r="HI41" s="40">
        <f t="shared" si="80"/>
        <v>-1.6934954946545635E-6</v>
      </c>
      <c r="HJ41" s="40">
        <f t="shared" si="81"/>
        <v>-5.1470483563919828E-6</v>
      </c>
      <c r="HK41" s="40">
        <f t="shared" si="82"/>
        <v>-2.9334333063362959E-5</v>
      </c>
      <c r="HL41" s="40">
        <f t="shared" si="83"/>
        <v>-6.81630174950717E-6</v>
      </c>
      <c r="HM41" s="40">
        <f t="shared" si="84"/>
        <v>-2.1596147205205649E-6</v>
      </c>
      <c r="HN41" s="40">
        <f t="shared" si="85"/>
        <v>8.0111877051872259E-6</v>
      </c>
      <c r="HO41" s="40">
        <f t="shared" si="86"/>
        <v>-1.6971874568067598E-6</v>
      </c>
      <c r="HP41" s="40">
        <f t="shared" si="87"/>
        <v>1.0525329124522049E-6</v>
      </c>
      <c r="HQ41" s="40">
        <f t="shared" si="88"/>
        <v>6.2741350827456605E-7</v>
      </c>
      <c r="HR41" s="40">
        <f t="shared" si="89"/>
        <v>-5.1533829254706889E-7</v>
      </c>
      <c r="HS41" s="40">
        <f t="shared" si="90"/>
        <v>4.0550783018066433E-6</v>
      </c>
      <c r="HT41" s="40">
        <f t="shared" si="91"/>
        <v>-2.2954991485921963E-5</v>
      </c>
      <c r="HU41" s="40">
        <f t="shared" si="92"/>
        <v>-6.4997399503848496E-4</v>
      </c>
      <c r="HV41" s="40">
        <f t="shared" si="93"/>
        <v>-8.2967369353438667E-4</v>
      </c>
      <c r="HW41" s="40">
        <f t="shared" si="94"/>
        <v>-1.0907505818599178E-5</v>
      </c>
      <c r="HX41" s="40">
        <f t="shared" si="95"/>
        <v>-1.6491960716865511E-4</v>
      </c>
      <c r="HY41" s="40">
        <f t="shared" si="96"/>
        <v>-1.0826581174675819E-5</v>
      </c>
      <c r="HZ41" s="40">
        <f t="shared" si="97"/>
        <v>-6.6019602410513668E-3</v>
      </c>
      <c r="IA41" s="40">
        <f t="shared" si="98"/>
        <v>-9.7435267335411561E-6</v>
      </c>
      <c r="IB41" s="40">
        <f t="shared" si="99"/>
        <v>-5.9369316408566615E-6</v>
      </c>
      <c r="IC41" s="40">
        <f t="shared" si="100"/>
        <v>-3.5258329308168968E-6</v>
      </c>
      <c r="ID41" s="40">
        <f t="shared" si="101"/>
        <v>3.8247160856771713E-6</v>
      </c>
      <c r="IE41" s="40">
        <f t="shared" si="102"/>
        <v>-4.2749368505418236E-4</v>
      </c>
      <c r="IF41" s="40">
        <f t="shared" si="103"/>
        <v>-4.9145988560428798E-6</v>
      </c>
      <c r="IG41" s="40">
        <f t="shared" si="104"/>
        <v>4.4875583412282965E-3</v>
      </c>
      <c r="IH41" s="40">
        <f t="shared" si="105"/>
        <v>1.3172253365088128E-2</v>
      </c>
      <c r="II41" s="40">
        <f t="shared" si="106"/>
        <v>-1.1503376264838086E-3</v>
      </c>
      <c r="IJ41" s="40">
        <f t="shared" si="107"/>
        <v>5.5344049828457162E-6</v>
      </c>
      <c r="IK41" s="40">
        <f t="shared" si="108"/>
        <v>-7.9789699531005332E-4</v>
      </c>
      <c r="IL41" s="40">
        <f t="shared" si="109"/>
        <v>7.8135837008762291E-6</v>
      </c>
      <c r="IM41" s="40">
        <f t="shared" si="110"/>
        <v>0</v>
      </c>
      <c r="IN41" s="40">
        <f t="shared" si="111"/>
        <v>-3.1470857093134979E-5</v>
      </c>
      <c r="IO41" s="40">
        <f t="shared" si="112"/>
        <v>-1.6747784852845633E-6</v>
      </c>
      <c r="IP41" s="40">
        <f t="shared" si="113"/>
        <v>-1.7329446407605674E-5</v>
      </c>
      <c r="IQ41" s="40">
        <f t="shared" si="114"/>
        <v>-1.2186016564407157E-5</v>
      </c>
      <c r="IR41" s="40">
        <f t="shared" si="115"/>
        <v>-3.1280825092946059E-5</v>
      </c>
      <c r="IS41" s="40">
        <f t="shared" si="116"/>
        <v>-7.6235120963679255E-6</v>
      </c>
      <c r="IT41" s="40">
        <f t="shared" si="117"/>
        <v>-3.0341987253835603E-6</v>
      </c>
      <c r="IU41" s="40">
        <f t="shared" si="118"/>
        <v>-9.0172945317805767E-5</v>
      </c>
      <c r="IV41" s="40">
        <f t="shared" si="119"/>
        <v>0</v>
      </c>
      <c r="IW41" s="40">
        <f t="shared" si="120"/>
        <v>7.8509052752064114E-5</v>
      </c>
      <c r="IX41" s="40">
        <f t="shared" si="121"/>
        <v>3.6582275007840194E-6</v>
      </c>
      <c r="IY41" s="40">
        <f t="shared" si="122"/>
        <v>1.4432494855761495E-4</v>
      </c>
      <c r="IZ41" s="40">
        <f t="shared" si="123"/>
        <v>0</v>
      </c>
      <c r="JA41" s="40">
        <f t="shared" si="124"/>
        <v>2.1060110601979564E-6</v>
      </c>
      <c r="JB41" s="40">
        <f t="shared" si="125"/>
        <v>-2.4260619508246668E-6</v>
      </c>
      <c r="JC41" s="40">
        <f t="shared" si="126"/>
        <v>-7.6275560107367287E-4</v>
      </c>
      <c r="JD41" s="40">
        <f t="shared" si="127"/>
        <v>-6.5307304078236693E-7</v>
      </c>
      <c r="JE41" s="40">
        <f t="shared" si="128"/>
        <v>6.7214641600377777E-5</v>
      </c>
      <c r="JF41" s="40">
        <f t="shared" si="129"/>
        <v>-1.3074930750258861E-6</v>
      </c>
      <c r="JG41" s="40">
        <f t="shared" si="130"/>
        <v>-9.491168972576214E-7</v>
      </c>
      <c r="JH41" s="40">
        <f t="shared" si="131"/>
        <v>-6.1304821816743409E-5</v>
      </c>
      <c r="JI41" s="40">
        <f t="shared" si="132"/>
        <v>-7.8971517442104819E-8</v>
      </c>
      <c r="JJ41" s="40">
        <f t="shared" si="133"/>
        <v>-2.2121934024144937E-5</v>
      </c>
      <c r="JK41" s="40">
        <f t="shared" si="134"/>
        <v>-2.1753498661699178E-6</v>
      </c>
      <c r="JL41" s="40">
        <f t="shared" si="135"/>
        <v>-2.9593259952559394E-4</v>
      </c>
    </row>
    <row r="42" spans="1:272" x14ac:dyDescent="0.25">
      <c r="A42" s="17" t="s">
        <v>212</v>
      </c>
      <c r="B42" s="15">
        <v>2557.8885889999901</v>
      </c>
      <c r="C42" s="15">
        <v>44.407486244999902</v>
      </c>
      <c r="D42" s="15">
        <v>2480.90658999999</v>
      </c>
      <c r="E42" s="15">
        <v>911.20194052999898</v>
      </c>
      <c r="F42" s="15">
        <v>853.49920812999903</v>
      </c>
      <c r="G42" s="15">
        <v>470.351875250999</v>
      </c>
      <c r="H42" s="15">
        <v>4416.1359691999996</v>
      </c>
      <c r="I42" s="17">
        <v>87.738453481999898</v>
      </c>
      <c r="J42" s="17">
        <v>17.553230104000001</v>
      </c>
      <c r="K42" s="17">
        <v>0.33903875</v>
      </c>
      <c r="L42" s="17">
        <v>6.1184781887999896E-3</v>
      </c>
      <c r="M42" s="17">
        <v>11.2607376351</v>
      </c>
      <c r="N42" s="17">
        <v>2.18162729999999E-4</v>
      </c>
      <c r="O42" s="17">
        <v>1.7851900000000001E-3</v>
      </c>
      <c r="P42" s="17">
        <v>1.7025558401999999E-2</v>
      </c>
      <c r="Q42" s="17">
        <v>8.5269559949999907E-2</v>
      </c>
      <c r="R42" s="17">
        <v>5.6285513000000002E-2</v>
      </c>
      <c r="T42" s="17">
        <v>1.013881678338E-2</v>
      </c>
      <c r="U42" s="17">
        <v>9.5508051999999996E-2</v>
      </c>
      <c r="V42" s="17">
        <v>0.43047749499999999</v>
      </c>
      <c r="W42" s="17">
        <v>3.1161259999999899E-2</v>
      </c>
      <c r="Y42" s="17">
        <v>1.8965265499999999E-4</v>
      </c>
      <c r="Z42" s="17">
        <v>3.7712359999999999E-3</v>
      </c>
      <c r="AA42" s="17">
        <v>15.450526977999999</v>
      </c>
      <c r="AB42" s="17">
        <v>24.694459999999999</v>
      </c>
      <c r="AD42" s="17">
        <v>2.1448245509199999E-2</v>
      </c>
      <c r="AF42" s="17">
        <v>0.115203259278</v>
      </c>
      <c r="AH42" s="17">
        <v>1.39748394712999</v>
      </c>
      <c r="AI42" s="17">
        <v>1.77161857</v>
      </c>
      <c r="AJ42" s="17">
        <v>23.668769999999999</v>
      </c>
      <c r="AK42" s="17">
        <v>0.20408697879999901</v>
      </c>
      <c r="AL42" s="17">
        <v>4.4934732254E-2</v>
      </c>
      <c r="AM42" s="17">
        <v>0.69586200499999995</v>
      </c>
      <c r="AN42" s="17">
        <v>8.2605133499999997E-2</v>
      </c>
      <c r="AQ42" s="17">
        <v>28.025266882899899</v>
      </c>
      <c r="AS42" s="17">
        <v>0.188071355</v>
      </c>
      <c r="AT42" s="17">
        <v>0.49693833299999901</v>
      </c>
      <c r="AU42" s="17">
        <v>49.021051193200002</v>
      </c>
      <c r="AV42" s="17">
        <v>3.4224999293399898E-3</v>
      </c>
      <c r="AZ42" s="5">
        <v>1.5923781E-6</v>
      </c>
      <c r="BA42" s="17">
        <v>4.1272757629999902E-5</v>
      </c>
      <c r="BB42" s="17">
        <v>2.10660494199999E-5</v>
      </c>
      <c r="BD42" s="17">
        <v>3.2256029889199999E-3</v>
      </c>
      <c r="BG42" s="17">
        <v>2.9712015000000001E-2</v>
      </c>
      <c r="BI42" s="17">
        <v>0.38106499999999999</v>
      </c>
      <c r="BJ42" s="17">
        <v>0.36963299999999999</v>
      </c>
      <c r="BK42" s="17">
        <v>6.6767956269999997</v>
      </c>
      <c r="BL42" s="17">
        <v>754.45381334000001</v>
      </c>
      <c r="BM42" s="17">
        <v>0.104934321</v>
      </c>
      <c r="BN42" s="17">
        <v>42.737345910000002</v>
      </c>
      <c r="BO42" s="17">
        <v>3.6122629799999998E-4</v>
      </c>
      <c r="BQ42" s="17" t="s">
        <v>212</v>
      </c>
      <c r="BR42" s="17">
        <v>14.5342462631376</v>
      </c>
      <c r="BS42" s="17">
        <v>86.233601189475806</v>
      </c>
      <c r="BT42" s="17">
        <v>0</v>
      </c>
      <c r="BU42" s="17">
        <v>17.552941429485202</v>
      </c>
      <c r="BV42" s="17">
        <v>0</v>
      </c>
      <c r="BW42" s="17">
        <v>0.33903950017912599</v>
      </c>
      <c r="BX42" s="17">
        <v>87.738403348470001</v>
      </c>
      <c r="BY42" s="17">
        <v>87.738403348470001</v>
      </c>
      <c r="BZ42" s="17">
        <v>16.351421553974401</v>
      </c>
      <c r="CA42" s="17">
        <v>47.658878123164598</v>
      </c>
      <c r="CB42" s="17">
        <v>2.5084882245627899E-3</v>
      </c>
      <c r="CC42" s="17">
        <v>3.6097225372994399E-3</v>
      </c>
      <c r="CD42" s="17">
        <v>11.260473622776299</v>
      </c>
      <c r="CE42" s="17">
        <v>3.61245983060575E-4</v>
      </c>
      <c r="CF42" s="5">
        <v>6.9752277650093094E-5</v>
      </c>
      <c r="CG42" s="17">
        <v>1.48229754680688E-4</v>
      </c>
      <c r="CH42" s="17">
        <v>1.8964844765951701E-4</v>
      </c>
      <c r="CI42" s="17">
        <v>1.7852124559819499E-3</v>
      </c>
      <c r="CJ42" s="17">
        <v>4.0860470466332699E-3</v>
      </c>
      <c r="CK42" s="17">
        <v>1.2939317779725099E-2</v>
      </c>
      <c r="CL42" s="17">
        <v>8.5268970339919994E-2</v>
      </c>
      <c r="CM42" s="17">
        <v>2.9710674906441199E-2</v>
      </c>
      <c r="CN42" s="17">
        <v>1645.03766441469</v>
      </c>
      <c r="CO42" s="17">
        <v>5.6283549633937599E-2</v>
      </c>
      <c r="CP42" s="17">
        <v>0</v>
      </c>
      <c r="CQ42" s="17">
        <v>2.94022570038085E-3</v>
      </c>
      <c r="CR42" s="17">
        <v>7.19849057909907E-3</v>
      </c>
      <c r="CS42" s="17">
        <v>0</v>
      </c>
      <c r="CT42" s="17">
        <v>9.5508708785582E-2</v>
      </c>
      <c r="CU42" s="17">
        <v>1.7715983547479299</v>
      </c>
      <c r="CV42" s="17">
        <v>0.430478971573309</v>
      </c>
      <c r="CW42" s="17">
        <v>0.18807365060599501</v>
      </c>
      <c r="CX42" s="17">
        <v>0.69586219643250902</v>
      </c>
      <c r="CY42" s="17">
        <v>0.49693862814640799</v>
      </c>
      <c r="CZ42" s="17">
        <v>2557.7951419690598</v>
      </c>
      <c r="DA42" s="17">
        <v>3.1163277571498699E-2</v>
      </c>
      <c r="DB42" s="17">
        <v>0</v>
      </c>
      <c r="DC42" s="17">
        <v>1.1432188583365E-2</v>
      </c>
      <c r="DD42" s="17">
        <v>0.28506037908475101</v>
      </c>
      <c r="DE42" s="17">
        <v>1.8152129940419998E-2</v>
      </c>
      <c r="DF42" s="17">
        <v>4.2173647051042698E-4</v>
      </c>
      <c r="DG42" s="17">
        <v>6.4906055545450897E-2</v>
      </c>
      <c r="DH42" s="17">
        <v>1.0904313894078801E-3</v>
      </c>
      <c r="DI42" s="17">
        <v>74.022766087414993</v>
      </c>
      <c r="DJ42" s="17">
        <v>48.663777122416398</v>
      </c>
      <c r="DK42" s="17">
        <v>18.5314390852404</v>
      </c>
      <c r="DL42" s="17">
        <v>6.6767684734677903</v>
      </c>
      <c r="DM42" s="17">
        <v>541.03931155900398</v>
      </c>
      <c r="DN42" s="17">
        <v>3.7717263261628099E-3</v>
      </c>
      <c r="DO42" s="17">
        <v>8.3594468820020396</v>
      </c>
      <c r="DP42" s="17">
        <v>15.4504682729282</v>
      </c>
      <c r="DQ42" s="17">
        <v>15.4504682729282</v>
      </c>
      <c r="DR42" s="17">
        <v>0.483683443597063</v>
      </c>
      <c r="DS42" s="17">
        <v>0</v>
      </c>
      <c r="DT42" s="17">
        <v>24.689196947810899</v>
      </c>
      <c r="DU42" s="17">
        <v>0</v>
      </c>
      <c r="DV42" s="17">
        <v>754.45262736436598</v>
      </c>
      <c r="DW42" s="17">
        <v>7.2557528291461301E-3</v>
      </c>
      <c r="DX42" s="17">
        <v>1.4116799680616901E-2</v>
      </c>
      <c r="DY42" s="17">
        <v>0</v>
      </c>
      <c r="DZ42" s="17">
        <v>0</v>
      </c>
      <c r="EA42" s="17">
        <v>46.244095943803501</v>
      </c>
      <c r="EB42" s="17">
        <v>9.5495067316092808</v>
      </c>
      <c r="EC42" s="17">
        <v>0.19890253033012301</v>
      </c>
      <c r="ED42" s="17">
        <v>178.81275491514501</v>
      </c>
      <c r="EE42" s="17">
        <v>49.427968907956803</v>
      </c>
      <c r="EF42" s="17">
        <v>2.9923287333895401E-2</v>
      </c>
      <c r="EG42" s="17">
        <v>8.5166076566521601E-2</v>
      </c>
      <c r="EH42" s="17">
        <v>0</v>
      </c>
      <c r="EI42" s="17">
        <v>0.46112693633602603</v>
      </c>
      <c r="EJ42" s="17">
        <v>0.936221742775731</v>
      </c>
      <c r="EK42" s="17">
        <v>25.660786787106399</v>
      </c>
      <c r="EL42" s="17">
        <v>0.104933999220721</v>
      </c>
      <c r="EM42" s="17">
        <v>2.0822829960138699E-2</v>
      </c>
      <c r="EN42" s="17">
        <v>0.40844190605359598</v>
      </c>
      <c r="EO42" s="17">
        <v>44.393544218103202</v>
      </c>
      <c r="EP42" s="17">
        <v>0</v>
      </c>
      <c r="EQ42" s="17">
        <v>1.8423133980389899E-2</v>
      </c>
      <c r="ER42" s="17">
        <v>2.65115396528822E-2</v>
      </c>
      <c r="ES42" s="17">
        <v>4494.9700321345599</v>
      </c>
      <c r="ET42" s="17">
        <v>2232.5028887602898</v>
      </c>
      <c r="EU42" s="17">
        <v>248.05540804885399</v>
      </c>
      <c r="EV42" s="17">
        <v>2480.5582968091398</v>
      </c>
      <c r="EW42" s="17">
        <v>0.126251949428452</v>
      </c>
      <c r="EX42" s="17">
        <v>135.895642729098</v>
      </c>
      <c r="EY42" s="17">
        <v>7.9328786650420797</v>
      </c>
      <c r="EZ42" s="17">
        <v>3.4224811797670799E-3</v>
      </c>
      <c r="FA42" s="17">
        <v>0</v>
      </c>
      <c r="FB42" s="17">
        <v>0</v>
      </c>
      <c r="FC42" s="17">
        <v>0</v>
      </c>
      <c r="FD42" s="5">
        <v>1.59246468140455E-6</v>
      </c>
      <c r="FE42" s="5">
        <v>4.1269855660823297E-5</v>
      </c>
      <c r="FF42" s="5">
        <v>2.1064800016534698E-5</v>
      </c>
      <c r="FG42" s="17">
        <v>0</v>
      </c>
      <c r="FH42" s="17">
        <v>3.2256790250720499E-3</v>
      </c>
      <c r="FI42" s="17">
        <v>2.4236535659209499</v>
      </c>
      <c r="FJ42" s="17">
        <v>1926.95709374693</v>
      </c>
      <c r="FK42" s="17">
        <v>10.4254336353555</v>
      </c>
      <c r="FL42" s="17">
        <v>7.1055065104934396</v>
      </c>
      <c r="FM42" s="17">
        <v>18.274667774489199</v>
      </c>
      <c r="FN42" s="17">
        <v>16.244197442326499</v>
      </c>
      <c r="FO42" s="17">
        <v>4.8061223773541197</v>
      </c>
      <c r="FP42" s="5">
        <v>7.6139666889553994E-5</v>
      </c>
      <c r="FQ42" s="17">
        <v>11.622721113367399</v>
      </c>
      <c r="FR42" s="17">
        <v>910.98405768201201</v>
      </c>
      <c r="FS42" s="17">
        <v>853.33040660092001</v>
      </c>
      <c r="FT42" s="17">
        <v>57.653651081091603</v>
      </c>
      <c r="FU42" s="17">
        <v>0.52860023876056095</v>
      </c>
      <c r="FV42" s="17">
        <v>1.61195883066849</v>
      </c>
      <c r="FW42" s="17">
        <v>483.58835332804199</v>
      </c>
      <c r="FX42" s="17">
        <v>3.0253509651283799</v>
      </c>
      <c r="FY42" s="17">
        <v>59.702151714920198</v>
      </c>
      <c r="FZ42" s="17">
        <v>4.7893916332390898</v>
      </c>
      <c r="GA42" s="17">
        <v>4.2752476295904396</v>
      </c>
      <c r="GB42" s="17">
        <v>149.406686508815</v>
      </c>
      <c r="GC42" s="17">
        <v>8.2534545752519797E-2</v>
      </c>
      <c r="GD42" s="17">
        <v>68.350632342557603</v>
      </c>
      <c r="GE42" s="17">
        <v>39.557498051665299</v>
      </c>
      <c r="GF42" s="17">
        <v>33.740325467738003</v>
      </c>
      <c r="GG42" s="17">
        <v>2.20253981304475</v>
      </c>
      <c r="GH42" s="17">
        <v>0</v>
      </c>
      <c r="GI42" s="17">
        <v>470.313189612261</v>
      </c>
      <c r="GJ42" s="17">
        <v>221.41006752837001</v>
      </c>
      <c r="GK42" s="17">
        <v>42.737085935170199</v>
      </c>
      <c r="GL42" s="17">
        <v>4.63659687935758E-4</v>
      </c>
      <c r="GM42" s="17">
        <v>148.847660613241</v>
      </c>
      <c r="GN42" s="17">
        <v>287.97256852301803</v>
      </c>
      <c r="GO42" s="17">
        <v>28.025209361142</v>
      </c>
      <c r="GP42" s="17">
        <v>0</v>
      </c>
      <c r="GQ42" s="17">
        <v>0</v>
      </c>
      <c r="GR42" s="17">
        <v>49.385315794639702</v>
      </c>
      <c r="GS42" s="17">
        <v>4416.1173864801503</v>
      </c>
      <c r="GT42" s="17">
        <v>49.020888397877002</v>
      </c>
      <c r="GU42" s="17">
        <v>188.43163714595701</v>
      </c>
      <c r="GW42" s="26">
        <f t="shared" si="68"/>
        <v>1.0178556498284703</v>
      </c>
      <c r="GX42" s="25">
        <f t="shared" si="69"/>
        <v>0</v>
      </c>
      <c r="GY42" s="40">
        <f t="shared" si="70"/>
        <v>-3.653287767581215E-5</v>
      </c>
      <c r="GZ42" s="40">
        <f t="shared" si="71"/>
        <v>-3.1395667883069858E-4</v>
      </c>
      <c r="HA42" s="40">
        <f t="shared" si="72"/>
        <v>-1.403894819152385E-4</v>
      </c>
      <c r="HB42" s="40">
        <f t="shared" si="73"/>
        <v>-2.3911587354636185E-4</v>
      </c>
      <c r="HC42" s="40">
        <f t="shared" si="74"/>
        <v>-1.9777584732487337E-4</v>
      </c>
      <c r="HD42" s="40">
        <f t="shared" si="75"/>
        <v>-8.2248292764556077E-5</v>
      </c>
      <c r="HE42" s="40">
        <f t="shared" si="76"/>
        <v>-4.2079138819310263E-6</v>
      </c>
      <c r="HF42" s="40">
        <f t="shared" si="77"/>
        <v>-5.7139746492844198E-7</v>
      </c>
      <c r="HG42" s="40">
        <f t="shared" si="78"/>
        <v>-1.6445663452744649E-5</v>
      </c>
      <c r="HH42" s="40">
        <f t="shared" si="79"/>
        <v>2.2126648531639181E-6</v>
      </c>
      <c r="HI42" s="40">
        <f t="shared" si="80"/>
        <v>-4.3708080589215432E-5</v>
      </c>
      <c r="HJ42" s="40">
        <f t="shared" si="81"/>
        <v>-2.3445384508190258E-5</v>
      </c>
      <c r="HK42" s="40">
        <f t="shared" si="82"/>
        <v>-8.2827011386365059E-4</v>
      </c>
      <c r="HL42" s="40">
        <f t="shared" si="83"/>
        <v>1.2579043098947867E-5</v>
      </c>
      <c r="HM42" s="40">
        <f t="shared" si="84"/>
        <v>-1.1369708825989035E-5</v>
      </c>
      <c r="HN42" s="40">
        <f t="shared" si="85"/>
        <v>-6.9146607565250939E-6</v>
      </c>
      <c r="HO42" s="40">
        <f t="shared" si="86"/>
        <v>-3.4882262908455168E-5</v>
      </c>
      <c r="HP42" s="40">
        <f t="shared" si="87"/>
        <v>0</v>
      </c>
      <c r="HQ42" s="40">
        <f t="shared" si="88"/>
        <v>-9.9127839299557325E-6</v>
      </c>
      <c r="HR42" s="40">
        <f t="shared" si="89"/>
        <v>6.8767561294610285E-6</v>
      </c>
      <c r="HS42" s="40">
        <f t="shared" si="90"/>
        <v>3.4300824692627211E-6</v>
      </c>
      <c r="HT42" s="40">
        <f t="shared" si="91"/>
        <v>6.4746146298309845E-5</v>
      </c>
      <c r="HU42" s="40">
        <f t="shared" si="92"/>
        <v>0</v>
      </c>
      <c r="HV42" s="40">
        <f t="shared" si="93"/>
        <v>-2.2184453378628229E-5</v>
      </c>
      <c r="HW42" s="40">
        <f t="shared" si="94"/>
        <v>1.3001736375289002E-4</v>
      </c>
      <c r="HX42" s="40">
        <f t="shared" si="95"/>
        <v>-3.7995514251954709E-6</v>
      </c>
      <c r="HY42" s="40">
        <f t="shared" si="96"/>
        <v>-2.1312683853384089E-4</v>
      </c>
      <c r="HZ42" s="40">
        <f t="shared" si="97"/>
        <v>0</v>
      </c>
      <c r="IA42" s="40">
        <f t="shared" si="98"/>
        <v>2.0825360861911104E-5</v>
      </c>
      <c r="IB42" s="40">
        <f t="shared" si="99"/>
        <v>0</v>
      </c>
      <c r="IC42" s="40">
        <f t="shared" si="100"/>
        <v>-9.8864718148426235E-4</v>
      </c>
      <c r="ID42" s="40">
        <f t="shared" si="101"/>
        <v>0</v>
      </c>
      <c r="IE42" s="40">
        <f t="shared" si="102"/>
        <v>-9.6793969269369092E-5</v>
      </c>
      <c r="IF42" s="40">
        <f t="shared" si="103"/>
        <v>-1.1410611975057998E-5</v>
      </c>
      <c r="IG42" s="40">
        <f t="shared" si="104"/>
        <v>8.4162243627632582E-2</v>
      </c>
      <c r="IH42" s="40">
        <f t="shared" si="105"/>
        <v>1.0013129130294027</v>
      </c>
      <c r="II42" s="40">
        <f t="shared" si="106"/>
        <v>-1.3045749905093451E-6</v>
      </c>
      <c r="IJ42" s="40">
        <f t="shared" si="107"/>
        <v>2.7510125239103351E-7</v>
      </c>
      <c r="IK42" s="40">
        <f t="shared" si="108"/>
        <v>-8.5452010655245403E-4</v>
      </c>
      <c r="IL42" s="40">
        <f t="shared" si="109"/>
        <v>0</v>
      </c>
      <c r="IM42" s="40">
        <f t="shared" si="110"/>
        <v>0</v>
      </c>
      <c r="IN42" s="40">
        <f t="shared" si="111"/>
        <v>-2.052496346936826E-6</v>
      </c>
      <c r="IO42" s="40">
        <f t="shared" si="112"/>
        <v>0</v>
      </c>
      <c r="IP42" s="40">
        <f t="shared" si="113"/>
        <v>1.2206037410734004E-5</v>
      </c>
      <c r="IQ42" s="40">
        <f t="shared" si="114"/>
        <v>5.9392964756361711E-7</v>
      </c>
      <c r="IR42" s="40">
        <f t="shared" si="115"/>
        <v>-3.3209268066956562E-6</v>
      </c>
      <c r="IS42" s="40">
        <f t="shared" si="116"/>
        <v>-5.4783267485707187E-6</v>
      </c>
      <c r="IT42" s="40">
        <f t="shared" si="117"/>
        <v>0</v>
      </c>
      <c r="IU42" s="40">
        <f t="shared" si="118"/>
        <v>0</v>
      </c>
      <c r="IV42" s="40">
        <f t="shared" si="119"/>
        <v>0</v>
      </c>
      <c r="IW42" s="40">
        <f t="shared" si="120"/>
        <v>5.4372390922773984E-5</v>
      </c>
      <c r="IX42" s="40">
        <f t="shared" si="121"/>
        <v>-7.0311976791577146E-5</v>
      </c>
      <c r="IY42" s="40">
        <f t="shared" si="122"/>
        <v>-5.930886424367584E-5</v>
      </c>
      <c r="IZ42" s="40">
        <f t="shared" si="123"/>
        <v>0</v>
      </c>
      <c r="JA42" s="40">
        <f t="shared" si="124"/>
        <v>2.3572693946274414E-5</v>
      </c>
      <c r="JB42" s="40">
        <f t="shared" si="125"/>
        <v>0</v>
      </c>
      <c r="JC42" s="40">
        <f t="shared" si="126"/>
        <v>0</v>
      </c>
      <c r="JD42" s="40">
        <f t="shared" si="127"/>
        <v>-4.5102749133710614E-5</v>
      </c>
      <c r="JE42" s="40">
        <f t="shared" si="128"/>
        <v>0</v>
      </c>
      <c r="JF42" s="40">
        <f t="shared" si="129"/>
        <v>-5.4557256500422981E-6</v>
      </c>
      <c r="JG42" s="40">
        <f t="shared" si="130"/>
        <v>-6.1346510180567435E-6</v>
      </c>
      <c r="JH42" s="40">
        <f t="shared" si="131"/>
        <v>-4.0668508857130031E-6</v>
      </c>
      <c r="JI42" s="40">
        <f t="shared" si="132"/>
        <v>-1.5719658553777268E-6</v>
      </c>
      <c r="JJ42" s="40">
        <f t="shared" si="133"/>
        <v>-3.0664826906347621E-6</v>
      </c>
      <c r="JK42" s="40">
        <f t="shared" si="134"/>
        <v>-6.0830831739042145E-6</v>
      </c>
      <c r="JL42" s="40">
        <f t="shared" si="135"/>
        <v>5.4495092644188903E-5</v>
      </c>
    </row>
    <row r="43" spans="1:272" x14ac:dyDescent="0.25">
      <c r="A43" s="17" t="s">
        <v>213</v>
      </c>
      <c r="B43" s="15">
        <v>27627.528656804399</v>
      </c>
      <c r="C43" s="15">
        <v>805.35922126099899</v>
      </c>
      <c r="D43" s="15">
        <v>18549.999762997599</v>
      </c>
      <c r="E43" s="15">
        <v>7694.3590250486204</v>
      </c>
      <c r="F43" s="15">
        <v>5412.5386932922702</v>
      </c>
      <c r="G43" s="15">
        <v>6584.82533401406</v>
      </c>
      <c r="H43" s="15">
        <v>31848.019695226802</v>
      </c>
      <c r="I43" s="17">
        <v>378.59449545334201</v>
      </c>
      <c r="J43" s="17">
        <v>11.152280056205401</v>
      </c>
      <c r="K43" s="17">
        <v>4.3980696302429001</v>
      </c>
      <c r="L43" s="17">
        <v>1.5457451376295701</v>
      </c>
      <c r="M43" s="17">
        <v>38.2948961918392</v>
      </c>
      <c r="N43" s="17">
        <v>1.7434443653084601E-2</v>
      </c>
      <c r="O43" s="17">
        <v>1.2734446108305399</v>
      </c>
      <c r="P43" s="17">
        <v>0.25776115589141901</v>
      </c>
      <c r="Q43" s="17">
        <v>0.21134532588236701</v>
      </c>
      <c r="R43" s="17">
        <v>0.52441349417268401</v>
      </c>
      <c r="S43" s="17">
        <v>77.163085879799993</v>
      </c>
      <c r="T43" s="17">
        <v>0.73372806702856297</v>
      </c>
      <c r="U43" s="17">
        <v>0.56469751139228497</v>
      </c>
      <c r="V43" s="17">
        <v>55.712192417332197</v>
      </c>
      <c r="W43" s="17">
        <v>0.32723710064284001</v>
      </c>
      <c r="X43" s="17">
        <v>3.4896896699999902E-3</v>
      </c>
      <c r="Y43" s="17">
        <v>2.9911943794067801E-2</v>
      </c>
      <c r="Z43" s="17">
        <v>3.0516278899999998</v>
      </c>
      <c r="AA43" s="17">
        <v>78.439110770058306</v>
      </c>
      <c r="AB43" s="17">
        <v>226.17190017251599</v>
      </c>
      <c r="AC43" s="17">
        <v>0.19649736997459899</v>
      </c>
      <c r="AD43" s="17">
        <v>0.36701010336384199</v>
      </c>
      <c r="AE43" s="17">
        <v>1E-3</v>
      </c>
      <c r="AF43" s="17">
        <v>2.1978266520085299</v>
      </c>
      <c r="AG43" s="17">
        <v>1.3150014999999999</v>
      </c>
      <c r="AH43" s="17">
        <v>21.155059471899602</v>
      </c>
      <c r="AI43" s="17">
        <v>21.5398052578864</v>
      </c>
      <c r="AJ43" s="17">
        <v>975.61595611949599</v>
      </c>
      <c r="AK43" s="17">
        <v>13.112009656020501</v>
      </c>
      <c r="AL43" s="17">
        <v>3.7018678100897202</v>
      </c>
      <c r="AM43" s="17">
        <v>9.8122490438566992</v>
      </c>
      <c r="AN43" s="17">
        <v>0.35243917184559898</v>
      </c>
      <c r="AO43" s="17">
        <v>1.2049999999999999E-3</v>
      </c>
      <c r="AP43" s="17">
        <v>0.37804301600000001</v>
      </c>
      <c r="AQ43" s="17">
        <v>239.29498232346199</v>
      </c>
      <c r="AR43" s="17">
        <v>2.1634049999999898</v>
      </c>
      <c r="AS43" s="17">
        <v>1.89912665116445</v>
      </c>
      <c r="AT43" s="17">
        <v>5.2271252460066497</v>
      </c>
      <c r="AU43" s="17">
        <v>346.603125280781</v>
      </c>
      <c r="AV43" s="17">
        <v>1.4530652258516099</v>
      </c>
      <c r="AW43" s="17">
        <v>4.290998035289E-4</v>
      </c>
      <c r="AX43" s="17">
        <v>2.6525499702179998E-3</v>
      </c>
      <c r="AZ43" s="17">
        <v>2.6693692866259898E-4</v>
      </c>
      <c r="BA43" s="17">
        <v>3.3282765345403801E-3</v>
      </c>
      <c r="BB43" s="17">
        <v>4.1081090735010503E-3</v>
      </c>
      <c r="BD43" s="17">
        <v>2.3551002461436998</v>
      </c>
      <c r="BE43" s="17">
        <v>36.128124999999997</v>
      </c>
      <c r="BF43" s="17">
        <v>1.8142339999999999</v>
      </c>
      <c r="BG43" s="17">
        <v>1174.32245004578</v>
      </c>
      <c r="BH43" s="17">
        <v>1.336545E-3</v>
      </c>
      <c r="BI43" s="17">
        <v>21.042202400000001</v>
      </c>
      <c r="BJ43" s="17">
        <v>20.410923199999999</v>
      </c>
      <c r="BK43" s="17">
        <v>106.874132329639</v>
      </c>
      <c r="BL43" s="17">
        <v>271.62249334034902</v>
      </c>
      <c r="BM43" s="17">
        <v>1.5122443087999999</v>
      </c>
      <c r="BN43" s="17">
        <v>1873.37799879976</v>
      </c>
      <c r="BO43" s="17">
        <v>1.3309138770312499E-2</v>
      </c>
      <c r="BQ43" s="17" t="s">
        <v>213</v>
      </c>
      <c r="BR43" s="17">
        <v>220.09753020639499</v>
      </c>
      <c r="BS43" s="17">
        <v>768.97074569218796</v>
      </c>
      <c r="BT43" s="17">
        <v>36.128231147577303</v>
      </c>
      <c r="BU43" s="17">
        <v>11.151769533968899</v>
      </c>
      <c r="BV43" s="17">
        <v>1.8142286261016201</v>
      </c>
      <c r="BW43" s="17">
        <v>4.39807206961689</v>
      </c>
      <c r="BX43" s="17">
        <v>378.59324427054997</v>
      </c>
      <c r="BY43" s="17">
        <v>378.59324427054997</v>
      </c>
      <c r="BZ43" s="17">
        <v>81.838145753242998</v>
      </c>
      <c r="CA43" s="17">
        <v>193.33295020498699</v>
      </c>
      <c r="CB43" s="17">
        <v>0.63376905111576198</v>
      </c>
      <c r="CC43" s="17">
        <v>0.91197726923169298</v>
      </c>
      <c r="CD43" s="17">
        <v>38.2934857789839</v>
      </c>
      <c r="CE43" s="17">
        <v>1.3308161565421099E-2</v>
      </c>
      <c r="CF43" s="17">
        <v>5.5788768980968902E-3</v>
      </c>
      <c r="CG43" s="17">
        <v>1.1855118412561899E-2</v>
      </c>
      <c r="CH43" s="17">
        <v>2.9912156743497599E-2</v>
      </c>
      <c r="CI43" s="17">
        <v>1.27345906017693</v>
      </c>
      <c r="CJ43" s="17">
        <v>6.1860927234577201E-2</v>
      </c>
      <c r="CK43" s="17">
        <v>0.19589161169441699</v>
      </c>
      <c r="CL43" s="17">
        <v>0.211331392535582</v>
      </c>
      <c r="CM43" s="17">
        <v>1174.32207572007</v>
      </c>
      <c r="CN43" s="17">
        <v>17284.147768839601</v>
      </c>
      <c r="CO43" s="17">
        <v>0.52440724129806404</v>
      </c>
      <c r="CP43" s="17">
        <v>1.33659351951366E-3</v>
      </c>
      <c r="CQ43" s="17">
        <v>0.21277978509891901</v>
      </c>
      <c r="CR43" s="17">
        <v>0.52094368107225797</v>
      </c>
      <c r="CS43" s="17">
        <v>77.163016837487007</v>
      </c>
      <c r="CT43" s="17">
        <v>0.56468664554469605</v>
      </c>
      <c r="CU43" s="17">
        <v>21.5399352720679</v>
      </c>
      <c r="CV43" s="17">
        <v>55.712086205582402</v>
      </c>
      <c r="CW43" s="17">
        <v>1.8991124025919099</v>
      </c>
      <c r="CX43" s="17">
        <v>9.8122344058590301</v>
      </c>
      <c r="CY43" s="17">
        <v>5.22711426494803</v>
      </c>
      <c r="CZ43" s="17">
        <v>27623.120944793402</v>
      </c>
      <c r="DA43" s="17">
        <v>0.32724194421583103</v>
      </c>
      <c r="DB43" s="17">
        <v>3.4893667789315302E-3</v>
      </c>
      <c r="DC43" s="17">
        <v>0.631282524512641</v>
      </c>
      <c r="DD43" s="17">
        <v>15.740869574563099</v>
      </c>
      <c r="DE43" s="17">
        <v>1.00235485375089</v>
      </c>
      <c r="DF43" s="17">
        <v>2.3288853596565101E-2</v>
      </c>
      <c r="DG43" s="17">
        <v>3.5841746699956398</v>
      </c>
      <c r="DH43" s="17">
        <v>6.0212155183341998E-2</v>
      </c>
      <c r="DI43" s="17">
        <v>605.90905264269497</v>
      </c>
      <c r="DJ43" s="17">
        <v>247.358051840527</v>
      </c>
      <c r="DK43" s="17">
        <v>68.8797947126981</v>
      </c>
      <c r="DL43" s="17">
        <v>106.86485677762199</v>
      </c>
      <c r="DM43" s="17">
        <v>11614.2599635472</v>
      </c>
      <c r="DN43" s="17">
        <v>3.0516864007060098</v>
      </c>
      <c r="DO43" s="17">
        <v>28.027846312027101</v>
      </c>
      <c r="DP43" s="17">
        <v>78.427676795684604</v>
      </c>
      <c r="DQ43" s="17">
        <v>78.427676795684604</v>
      </c>
      <c r="DR43" s="17">
        <v>2.9300897301036302</v>
      </c>
      <c r="DS43" s="17">
        <v>0</v>
      </c>
      <c r="DT43" s="17">
        <v>226.16306402047601</v>
      </c>
      <c r="DU43" s="17">
        <v>0.195440099252081</v>
      </c>
      <c r="DV43" s="17">
        <v>271.61981705534203</v>
      </c>
      <c r="DW43" s="17">
        <v>6.6615408572200399E-2</v>
      </c>
      <c r="DX43" s="17">
        <v>0.28234180219382599</v>
      </c>
      <c r="DY43" s="17">
        <v>0</v>
      </c>
      <c r="DZ43" s="17">
        <v>1.00001574926833E-3</v>
      </c>
      <c r="EA43" s="17">
        <v>59.780010630535102</v>
      </c>
      <c r="EB43" s="17">
        <v>22.774493217830202</v>
      </c>
      <c r="EC43" s="17">
        <v>0.584088570210336</v>
      </c>
      <c r="ED43" s="17">
        <v>967.01445675706304</v>
      </c>
      <c r="EE43" s="17">
        <v>301.21815036601703</v>
      </c>
      <c r="EF43" s="17">
        <v>0.57141466637400395</v>
      </c>
      <c r="EG43" s="17">
        <v>1.6263365425698699</v>
      </c>
      <c r="EH43" s="17">
        <v>1.3149806708334</v>
      </c>
      <c r="EI43" s="17">
        <v>6.9811060586671196</v>
      </c>
      <c r="EJ43" s="17">
        <v>14.1737063370574</v>
      </c>
      <c r="EK43" s="17">
        <v>985.34310498946104</v>
      </c>
      <c r="EL43" s="17">
        <v>1.51224595731079</v>
      </c>
      <c r="EM43" s="17">
        <v>0.188215206595062</v>
      </c>
      <c r="EN43" s="17">
        <v>13.7267445110016</v>
      </c>
      <c r="EO43" s="17">
        <v>805.33509167148998</v>
      </c>
      <c r="EP43" s="17">
        <v>0</v>
      </c>
      <c r="EQ43" s="17">
        <v>1.5177777843664699</v>
      </c>
      <c r="ER43" s="17">
        <v>2.1840594968087998</v>
      </c>
      <c r="ES43" s="17">
        <v>33127.863266438399</v>
      </c>
      <c r="ET43" s="17">
        <v>16692.789450559401</v>
      </c>
      <c r="EU43" s="17">
        <v>1854.74897482592</v>
      </c>
      <c r="EV43" s="17">
        <v>18547.538425385301</v>
      </c>
      <c r="EW43" s="17">
        <v>0.46044510535989902</v>
      </c>
      <c r="EX43" s="17">
        <v>784.03702457751695</v>
      </c>
      <c r="EY43" s="17">
        <v>23.3577998442527</v>
      </c>
      <c r="EZ43" s="17">
        <v>1.4530865188595501</v>
      </c>
      <c r="FA43" s="17">
        <v>4.2912748321720601E-4</v>
      </c>
      <c r="FB43" s="17">
        <v>2.6528229186152802E-3</v>
      </c>
      <c r="FC43" s="17">
        <v>0</v>
      </c>
      <c r="FD43" s="17">
        <v>2.6691428780987401E-4</v>
      </c>
      <c r="FE43" s="17">
        <v>3.3278540684803298E-3</v>
      </c>
      <c r="FF43" s="17">
        <v>4.1078667838303703E-3</v>
      </c>
      <c r="FG43" s="17">
        <v>0</v>
      </c>
      <c r="FH43" s="17">
        <v>2.3525221202078299</v>
      </c>
      <c r="FI43" s="17">
        <v>76.845270640387596</v>
      </c>
      <c r="FJ43" s="17">
        <v>8617.0998783076902</v>
      </c>
      <c r="FK43" s="17">
        <v>157.70502166019</v>
      </c>
      <c r="FL43" s="17">
        <v>199.29057597987099</v>
      </c>
      <c r="FM43" s="17">
        <v>160.72407498613799</v>
      </c>
      <c r="FN43" s="17">
        <v>148.47668093294001</v>
      </c>
      <c r="FO43" s="17">
        <v>50.982739748011603</v>
      </c>
      <c r="FP43" s="17">
        <v>1.8032352950089502E-2</v>
      </c>
      <c r="FQ43" s="17">
        <v>103.221565519987</v>
      </c>
      <c r="FR43" s="17">
        <v>7687.8854638767998</v>
      </c>
      <c r="FS43" s="17">
        <v>5407.9530174680103</v>
      </c>
      <c r="FT43" s="17">
        <v>2279.9324464087799</v>
      </c>
      <c r="FU43" s="17">
        <v>12.772013517364099</v>
      </c>
      <c r="FV43" s="17">
        <v>9.4452919631596703</v>
      </c>
      <c r="FW43" s="17">
        <v>2044.3968330753901</v>
      </c>
      <c r="FX43" s="17">
        <v>170.12668161433399</v>
      </c>
      <c r="FY43" s="17">
        <v>324.93543292216998</v>
      </c>
      <c r="FZ43" s="17">
        <v>43.667281141222603</v>
      </c>
      <c r="GA43" s="17">
        <v>39.7909393633051</v>
      </c>
      <c r="GB43" s="17">
        <v>816.51168298197194</v>
      </c>
      <c r="GC43" s="17">
        <v>0.35215289959159402</v>
      </c>
      <c r="GD43" s="17">
        <v>503.31642231978901</v>
      </c>
      <c r="GE43" s="17">
        <v>231.84715760655101</v>
      </c>
      <c r="GF43" s="17">
        <v>717.67131215088398</v>
      </c>
      <c r="GG43" s="17">
        <v>99.542461664131494</v>
      </c>
      <c r="GH43" s="17">
        <v>1.20510749847053E-3</v>
      </c>
      <c r="GI43" s="17">
        <v>6584.5606861408596</v>
      </c>
      <c r="GJ43" s="17">
        <v>860.15616041887199</v>
      </c>
      <c r="GK43" s="17">
        <v>1873.37827125018</v>
      </c>
      <c r="GL43" s="17">
        <v>75.759248150226199</v>
      </c>
      <c r="GM43" s="17">
        <v>84.476698221267</v>
      </c>
      <c r="GN43" s="17">
        <v>3183.1657769409398</v>
      </c>
      <c r="GO43" s="17">
        <v>239.21026134560299</v>
      </c>
      <c r="GP43" s="17">
        <v>0.37804407694465297</v>
      </c>
      <c r="GQ43" s="17">
        <v>2.1634172924816801</v>
      </c>
      <c r="GR43" s="17">
        <v>175.992092579109</v>
      </c>
      <c r="GS43" s="17">
        <v>31839.671646483301</v>
      </c>
      <c r="GT43" s="17">
        <v>346.51988617855602</v>
      </c>
      <c r="GU43" s="17">
        <v>1235.34998816646</v>
      </c>
      <c r="GW43" s="26">
        <f t="shared" si="68"/>
        <v>1.0404586967559817</v>
      </c>
      <c r="GX43" s="25">
        <f t="shared" si="69"/>
        <v>0</v>
      </c>
      <c r="GY43" s="40">
        <f t="shared" si="70"/>
        <v>-1.5954058235723541E-4</v>
      </c>
      <c r="GZ43" s="40">
        <f t="shared" si="71"/>
        <v>-2.996127550540115E-5</v>
      </c>
      <c r="HA43" s="40">
        <f t="shared" si="72"/>
        <v>-1.3268666543099717E-4</v>
      </c>
      <c r="HB43" s="40">
        <f t="shared" si="73"/>
        <v>-8.41338589835261E-4</v>
      </c>
      <c r="HC43" s="40">
        <f t="shared" si="74"/>
        <v>-8.4723197082043125E-4</v>
      </c>
      <c r="HD43" s="40">
        <f t="shared" si="75"/>
        <v>-4.0190568432138951E-5</v>
      </c>
      <c r="HE43" s="40">
        <f t="shared" si="76"/>
        <v>-2.6212143873899943E-4</v>
      </c>
      <c r="HF43" s="40">
        <f t="shared" si="77"/>
        <v>-3.3048097821228471E-6</v>
      </c>
      <c r="HG43" s="40">
        <f t="shared" si="78"/>
        <v>-4.5777386680432247E-5</v>
      </c>
      <c r="HH43" s="40">
        <f t="shared" si="79"/>
        <v>5.5464651426644534E-7</v>
      </c>
      <c r="HI43" s="40">
        <f t="shared" si="80"/>
        <v>7.6514417297529367E-7</v>
      </c>
      <c r="HJ43" s="40">
        <f t="shared" si="81"/>
        <v>-3.6830308880707847E-5</v>
      </c>
      <c r="HK43" s="40">
        <f t="shared" si="82"/>
        <v>-2.571590093330687E-5</v>
      </c>
      <c r="HL43" s="40">
        <f t="shared" si="83"/>
        <v>1.1346662640184549E-5</v>
      </c>
      <c r="HM43" s="40">
        <f t="shared" si="84"/>
        <v>-3.3430027092418902E-5</v>
      </c>
      <c r="HN43" s="40">
        <f t="shared" si="85"/>
        <v>-6.5926921860416757E-5</v>
      </c>
      <c r="HO43" s="40">
        <f t="shared" si="86"/>
        <v>-1.1923557821174066E-5</v>
      </c>
      <c r="HP43" s="40">
        <f t="shared" si="87"/>
        <v>-8.947583186903221E-7</v>
      </c>
      <c r="HQ43" s="40">
        <f t="shared" si="88"/>
        <v>-6.270521181769338E-6</v>
      </c>
      <c r="HR43" s="40">
        <f t="shared" si="89"/>
        <v>-1.9241890338996391E-5</v>
      </c>
      <c r="HS43" s="40">
        <f t="shared" si="90"/>
        <v>-1.9064363685344821E-6</v>
      </c>
      <c r="HT43" s="40">
        <f t="shared" si="91"/>
        <v>1.4801417631146267E-5</v>
      </c>
      <c r="HU43" s="40">
        <f t="shared" si="92"/>
        <v>-9.2527158284532322E-5</v>
      </c>
      <c r="HV43" s="40">
        <f t="shared" si="93"/>
        <v>7.119210682668386E-6</v>
      </c>
      <c r="HW43" s="40">
        <f t="shared" si="94"/>
        <v>1.9173604423322998E-5</v>
      </c>
      <c r="HX43" s="40">
        <f t="shared" si="95"/>
        <v>-1.4576879137781525E-4</v>
      </c>
      <c r="HY43" s="40">
        <f t="shared" si="96"/>
        <v>-3.9068301735254823E-5</v>
      </c>
      <c r="HZ43" s="40">
        <f t="shared" si="97"/>
        <v>-5.3805845984333592E-3</v>
      </c>
      <c r="IA43" s="40">
        <f t="shared" si="98"/>
        <v>-5.5964801889320863E-5</v>
      </c>
      <c r="IB43" s="40">
        <f t="shared" si="99"/>
        <v>1.5749268330016858E-5</v>
      </c>
      <c r="IC43" s="40">
        <f t="shared" si="100"/>
        <v>-3.4326212482205953E-5</v>
      </c>
      <c r="ID43" s="40">
        <f t="shared" si="101"/>
        <v>-1.5839652350173014E-5</v>
      </c>
      <c r="IE43" s="40">
        <f t="shared" si="102"/>
        <v>-1.16792947526487E-5</v>
      </c>
      <c r="IF43" s="40">
        <f t="shared" si="103"/>
        <v>6.0359961450080301E-6</v>
      </c>
      <c r="IG43" s="40">
        <f t="shared" si="104"/>
        <v>9.9702642304608253E-3</v>
      </c>
      <c r="IH43" s="40">
        <f t="shared" si="105"/>
        <v>4.6883343675607987E-2</v>
      </c>
      <c r="II43" s="40">
        <f t="shared" si="106"/>
        <v>-8.2468948153694268E-6</v>
      </c>
      <c r="IJ43" s="40">
        <f t="shared" si="107"/>
        <v>-1.4918086163194811E-6</v>
      </c>
      <c r="IK43" s="40">
        <f t="shared" si="108"/>
        <v>-8.1226003484758443E-4</v>
      </c>
      <c r="IL43" s="40">
        <f t="shared" si="109"/>
        <v>8.9210348987636527E-5</v>
      </c>
      <c r="IM43" s="40">
        <f t="shared" si="110"/>
        <v>2.8064125193735501E-6</v>
      </c>
      <c r="IN43" s="40">
        <f t="shared" si="111"/>
        <v>-3.5404410504724746E-4</v>
      </c>
      <c r="IO43" s="40">
        <f t="shared" si="112"/>
        <v>5.6820066933022972E-6</v>
      </c>
      <c r="IP43" s="40">
        <f t="shared" si="113"/>
        <v>-7.5026973747795492E-6</v>
      </c>
      <c r="IQ43" s="40">
        <f t="shared" si="114"/>
        <v>-2.100783528791539E-6</v>
      </c>
      <c r="IR43" s="40">
        <f t="shared" si="115"/>
        <v>-2.401568138127663E-4</v>
      </c>
      <c r="IS43" s="40">
        <f t="shared" si="116"/>
        <v>1.4653855560890244E-5</v>
      </c>
      <c r="IT43" s="40">
        <f t="shared" si="117"/>
        <v>6.4506411045571165E-5</v>
      </c>
      <c r="IU43" s="40">
        <f t="shared" si="118"/>
        <v>1.0290037901074025E-4</v>
      </c>
      <c r="IV43" s="40">
        <f t="shared" si="119"/>
        <v>0</v>
      </c>
      <c r="IW43" s="40">
        <f t="shared" si="120"/>
        <v>-8.4817236934585285E-5</v>
      </c>
      <c r="IX43" s="40">
        <f t="shared" si="121"/>
        <v>-1.2693237946606641E-4</v>
      </c>
      <c r="IY43" s="40">
        <f t="shared" si="122"/>
        <v>-5.8978392818923294E-5</v>
      </c>
      <c r="IZ43" s="40">
        <f t="shared" si="123"/>
        <v>0</v>
      </c>
      <c r="JA43" s="40">
        <f t="shared" si="124"/>
        <v>-1.0946990218745091E-3</v>
      </c>
      <c r="JB43" s="40">
        <f t="shared" si="125"/>
        <v>2.9380870805127201E-6</v>
      </c>
      <c r="JC43" s="40">
        <f t="shared" si="126"/>
        <v>-2.9620756638039519E-6</v>
      </c>
      <c r="JD43" s="40">
        <f t="shared" si="127"/>
        <v>-3.1875888092936571E-7</v>
      </c>
      <c r="JE43" s="40">
        <f t="shared" si="128"/>
        <v>3.6302192339248592E-5</v>
      </c>
      <c r="JF43" s="40">
        <f t="shared" si="129"/>
        <v>-9.3946429391014022E-7</v>
      </c>
      <c r="JG43" s="40">
        <f t="shared" si="130"/>
        <v>-1.1313996056935133E-6</v>
      </c>
      <c r="JH43" s="40">
        <f t="shared" si="131"/>
        <v>-8.6789495407479754E-5</v>
      </c>
      <c r="JI43" s="40">
        <f t="shared" si="132"/>
        <v>-9.8529579567813048E-6</v>
      </c>
      <c r="JJ43" s="40">
        <f t="shared" si="133"/>
        <v>1.0901087744253285E-6</v>
      </c>
      <c r="JK43" s="40">
        <f t="shared" si="134"/>
        <v>1.4543269972479479E-7</v>
      </c>
      <c r="JL43" s="40">
        <f t="shared" si="135"/>
        <v>-7.3423600750163677E-5</v>
      </c>
    </row>
    <row r="44" spans="1:272" x14ac:dyDescent="0.25">
      <c r="A44" s="17" t="s">
        <v>214</v>
      </c>
      <c r="B44" s="15">
        <v>87608.746814666199</v>
      </c>
      <c r="C44" s="15">
        <v>2690.0337191542098</v>
      </c>
      <c r="D44" s="15">
        <v>89584.936809099803</v>
      </c>
      <c r="E44" s="15">
        <v>24582.3983022055</v>
      </c>
      <c r="F44" s="15">
        <v>17732.190956936302</v>
      </c>
      <c r="G44" s="15">
        <v>49386.352357124597</v>
      </c>
      <c r="H44" s="15">
        <v>63491.021301806999</v>
      </c>
      <c r="I44" s="17">
        <v>287.99547312150202</v>
      </c>
      <c r="J44" s="17">
        <v>31.0466454808696</v>
      </c>
      <c r="K44" s="17">
        <v>46.7328627455001</v>
      </c>
      <c r="L44" s="17">
        <v>0.85402068200505499</v>
      </c>
      <c r="M44" s="17">
        <v>640.24995399023896</v>
      </c>
      <c r="N44" s="17">
        <v>0.14312896090204</v>
      </c>
      <c r="O44" s="17">
        <v>428.51324060323498</v>
      </c>
      <c r="P44" s="17">
        <v>0.99353601516547596</v>
      </c>
      <c r="Q44" s="17">
        <v>8.2921817690774908</v>
      </c>
      <c r="R44" s="17">
        <v>74.490499127359996</v>
      </c>
      <c r="S44" s="17">
        <v>50.167775879799997</v>
      </c>
      <c r="T44" s="17">
        <v>1.9317690534451299</v>
      </c>
      <c r="U44" s="17">
        <v>36.971461954569897</v>
      </c>
      <c r="V44" s="17">
        <v>32.413768539499898</v>
      </c>
      <c r="W44" s="17">
        <v>9.6488622858999999</v>
      </c>
      <c r="X44" s="17">
        <v>0.86140985399999903</v>
      </c>
      <c r="Y44" s="17">
        <v>1.699131671957</v>
      </c>
      <c r="Z44" s="17">
        <v>29.599608496599998</v>
      </c>
      <c r="AA44" s="17">
        <v>466.89356011253398</v>
      </c>
      <c r="AB44" s="17">
        <v>534.15809999999794</v>
      </c>
      <c r="AC44" s="17">
        <v>3.9397000000000002</v>
      </c>
      <c r="AD44" s="17">
        <v>1.35522904015581</v>
      </c>
      <c r="AE44" s="17">
        <v>2.1925E-2</v>
      </c>
      <c r="AF44" s="17">
        <v>5.3070626033137698</v>
      </c>
      <c r="AG44" s="17">
        <v>6.1615136499999901</v>
      </c>
      <c r="AH44" s="17">
        <v>17.6058712521315</v>
      </c>
      <c r="AI44" s="17">
        <v>108.44070526270001</v>
      </c>
      <c r="AJ44" s="17">
        <v>2413.5476121022002</v>
      </c>
      <c r="AK44" s="17">
        <v>86.833666808743004</v>
      </c>
      <c r="AL44" s="17">
        <v>16.582022276831399</v>
      </c>
      <c r="AM44" s="17">
        <v>78.374587563909998</v>
      </c>
      <c r="AN44" s="17">
        <v>3.0872701343700002</v>
      </c>
      <c r="AO44" s="17">
        <v>1.1309</v>
      </c>
      <c r="AP44" s="17">
        <v>0.25235000000000002</v>
      </c>
      <c r="AQ44" s="17">
        <v>966.52154521899604</v>
      </c>
      <c r="AR44" s="17">
        <v>0.86392099999999905</v>
      </c>
      <c r="AS44" s="17">
        <v>9.6386450817800107</v>
      </c>
      <c r="AT44" s="17">
        <v>75.311617782889996</v>
      </c>
      <c r="AU44" s="17">
        <v>817.17695567512305</v>
      </c>
      <c r="AV44" s="17">
        <v>5.3099872188025401</v>
      </c>
      <c r="AX44" s="17">
        <v>4.7000000000000002E-3</v>
      </c>
      <c r="AZ44" s="17">
        <v>1.39635379709999E-4</v>
      </c>
      <c r="BA44" s="17">
        <v>2.6026833651900199E-3</v>
      </c>
      <c r="BB44" s="17">
        <v>2.8542402958040098E-3</v>
      </c>
      <c r="BC44" s="17">
        <v>3.3163999999999998</v>
      </c>
      <c r="BD44" s="17">
        <v>10.991369713433</v>
      </c>
      <c r="BE44" s="17">
        <v>51.03875</v>
      </c>
      <c r="BF44" s="17">
        <v>45.596849999999897</v>
      </c>
      <c r="BG44" s="17">
        <v>90.874096715549996</v>
      </c>
      <c r="BH44" s="17">
        <v>6.2004E-3</v>
      </c>
      <c r="BI44" s="17">
        <v>143.03580926999999</v>
      </c>
      <c r="BJ44" s="17">
        <v>138.74469529999899</v>
      </c>
      <c r="BK44" s="17">
        <v>249.66140492812201</v>
      </c>
      <c r="BL44" s="17">
        <v>1931.4481683465301</v>
      </c>
      <c r="BM44" s="17">
        <v>157.56920870690001</v>
      </c>
      <c r="BN44" s="17">
        <v>1317.0881840473401</v>
      </c>
      <c r="BO44" s="17">
        <v>1.25382625311E-2</v>
      </c>
      <c r="BQ44" s="17" t="s">
        <v>214</v>
      </c>
      <c r="BR44" s="17">
        <v>60.684850799231903</v>
      </c>
      <c r="BS44" s="17">
        <v>699.65235010009303</v>
      </c>
      <c r="BT44" s="17">
        <v>51.030578237316497</v>
      </c>
      <c r="BU44" s="17">
        <v>31.043628237590699</v>
      </c>
      <c r="BV44" s="17">
        <v>45.596075595500601</v>
      </c>
      <c r="BW44" s="17">
        <v>46.732865027342903</v>
      </c>
      <c r="BX44" s="17">
        <v>287.98075413645398</v>
      </c>
      <c r="BY44" s="17">
        <v>287.98075413645398</v>
      </c>
      <c r="BZ44" s="17">
        <v>82.211124400934096</v>
      </c>
      <c r="CA44" s="17">
        <v>1163.1145499046299</v>
      </c>
      <c r="CB44" s="17">
        <v>0.35008058546927701</v>
      </c>
      <c r="CC44" s="17">
        <v>0.50377202691570799</v>
      </c>
      <c r="CD44" s="17">
        <v>640.22714384870403</v>
      </c>
      <c r="CE44" s="17">
        <v>1.25377088288004E-2</v>
      </c>
      <c r="CF44" s="17">
        <v>4.5795556891708798E-2</v>
      </c>
      <c r="CG44" s="17">
        <v>9.7316452488411906E-2</v>
      </c>
      <c r="CH44" s="17">
        <v>1.69912002176502</v>
      </c>
      <c r="CI44" s="17">
        <v>428.50486539606499</v>
      </c>
      <c r="CJ44" s="17">
        <v>0.23836790062438001</v>
      </c>
      <c r="CK44" s="17">
        <v>0.75483077857302605</v>
      </c>
      <c r="CL44" s="17">
        <v>8.2921867176836201</v>
      </c>
      <c r="CM44" s="17">
        <v>90.871409033069099</v>
      </c>
      <c r="CN44" s="17">
        <v>137253.16760644101</v>
      </c>
      <c r="CO44" s="17">
        <v>74.488391955438502</v>
      </c>
      <c r="CP44" s="17">
        <v>6.2013379498117504E-3</v>
      </c>
      <c r="CQ44" s="17">
        <v>0.56014092386625602</v>
      </c>
      <c r="CR44" s="17">
        <v>1.37138253656431</v>
      </c>
      <c r="CS44" s="17">
        <v>50.146669443705598</v>
      </c>
      <c r="CT44" s="17">
        <v>36.971405621655499</v>
      </c>
      <c r="CU44" s="17">
        <v>108.438263207237</v>
      </c>
      <c r="CV44" s="17">
        <v>32.413651145322603</v>
      </c>
      <c r="CW44" s="17">
        <v>9.6386501776831395</v>
      </c>
      <c r="CX44" s="17">
        <v>78.373331427958604</v>
      </c>
      <c r="CY44" s="17">
        <v>75.311260028274404</v>
      </c>
      <c r="CZ44" s="17">
        <v>87597.547884169704</v>
      </c>
      <c r="DA44" s="17">
        <v>9.6487673791152098</v>
      </c>
      <c r="DB44" s="17">
        <v>0.86141075920302901</v>
      </c>
      <c r="DC44" s="17">
        <v>4.2911153171624301</v>
      </c>
      <c r="DD44" s="17">
        <v>106.999886384805</v>
      </c>
      <c r="DE44" s="17">
        <v>6.81361770972845</v>
      </c>
      <c r="DF44" s="17">
        <v>0.15830766392742299</v>
      </c>
      <c r="DG44" s="17">
        <v>24.3635834912394</v>
      </c>
      <c r="DH44" s="17">
        <v>0.40929821392549398</v>
      </c>
      <c r="DI44" s="17">
        <v>2822.7117931275102</v>
      </c>
      <c r="DJ44" s="17">
        <v>3678.17351327296</v>
      </c>
      <c r="DK44" s="17">
        <v>247.39282260077201</v>
      </c>
      <c r="DL44" s="17">
        <v>249.643781192071</v>
      </c>
      <c r="DM44" s="17">
        <v>681.55831117123296</v>
      </c>
      <c r="DN44" s="17">
        <v>29.599488260514899</v>
      </c>
      <c r="DO44" s="17">
        <v>35.8001406735915</v>
      </c>
      <c r="DP44" s="17">
        <v>466.65972901608097</v>
      </c>
      <c r="DQ44" s="17">
        <v>466.65972901608097</v>
      </c>
      <c r="DR44" s="17">
        <v>4.0826238804833004</v>
      </c>
      <c r="DS44" s="17">
        <v>0</v>
      </c>
      <c r="DT44" s="17">
        <v>533.900333583921</v>
      </c>
      <c r="DU44" s="17">
        <v>3.9396771915042801</v>
      </c>
      <c r="DV44" s="17">
        <v>1931.34274982343</v>
      </c>
      <c r="DW44" s="17">
        <v>0.33768846632470501</v>
      </c>
      <c r="DX44" s="17">
        <v>0.92923348109763504</v>
      </c>
      <c r="DY44" s="17">
        <v>0</v>
      </c>
      <c r="DZ44" s="17">
        <v>2.1925519519171901E-2</v>
      </c>
      <c r="EA44" s="17">
        <v>477.508723422066</v>
      </c>
      <c r="EB44" s="17">
        <v>38.463735965758701</v>
      </c>
      <c r="EC44" s="17">
        <v>0.56178924233275995</v>
      </c>
      <c r="ED44" s="17">
        <v>1511.51733038983</v>
      </c>
      <c r="EE44" s="17">
        <v>327.44795278168698</v>
      </c>
      <c r="EF44" s="17">
        <v>1.37967974127492</v>
      </c>
      <c r="EG44" s="17">
        <v>3.9267970550924298</v>
      </c>
      <c r="EH44" s="17">
        <v>6.16153875041429</v>
      </c>
      <c r="EI44" s="17">
        <v>5.8083849090707496</v>
      </c>
      <c r="EJ44" s="17">
        <v>11.7927366323493</v>
      </c>
      <c r="EK44" s="17">
        <v>2468.4550060018901</v>
      </c>
      <c r="EL44" s="17">
        <v>157.56840674841399</v>
      </c>
      <c r="EM44" s="17">
        <v>0.63066499014579203</v>
      </c>
      <c r="EN44" s="17">
        <v>87.767829482058701</v>
      </c>
      <c r="EO44" s="17">
        <v>2689.5573090212501</v>
      </c>
      <c r="EP44" s="17">
        <v>0</v>
      </c>
      <c r="EQ44" s="17">
        <v>6.7962891827088203</v>
      </c>
      <c r="ER44" s="17">
        <v>9.7800429044636701</v>
      </c>
      <c r="ES44" s="17">
        <v>66619.862353372198</v>
      </c>
      <c r="ET44" s="17">
        <v>80614.581812954697</v>
      </c>
      <c r="EU44" s="17">
        <v>8957.1667531470903</v>
      </c>
      <c r="EV44" s="17">
        <v>89571.7485661018</v>
      </c>
      <c r="EW44" s="17">
        <v>2.8600951761346001</v>
      </c>
      <c r="EX44" s="17">
        <v>2180.8169708535902</v>
      </c>
      <c r="EY44" s="17">
        <v>36.197160307978002</v>
      </c>
      <c r="EZ44" s="17">
        <v>5.3099184532818198</v>
      </c>
      <c r="FA44" s="17">
        <v>0</v>
      </c>
      <c r="FB44" s="17">
        <v>4.7004321455931999E-3</v>
      </c>
      <c r="FC44" s="17">
        <v>0</v>
      </c>
      <c r="FD44" s="17">
        <v>1.39648824884009E-4</v>
      </c>
      <c r="FE44" s="17">
        <v>2.6026879092607099E-3</v>
      </c>
      <c r="FF44" s="17">
        <v>2.8543344283864102E-3</v>
      </c>
      <c r="FG44" s="17">
        <v>3.31636367607488</v>
      </c>
      <c r="FH44" s="17">
        <v>10.987818486131101</v>
      </c>
      <c r="FI44" s="17">
        <v>228.75184549673401</v>
      </c>
      <c r="FJ44" s="17">
        <v>31216.694948488701</v>
      </c>
      <c r="FK44" s="17">
        <v>479.27020828187602</v>
      </c>
      <c r="FL44" s="17">
        <v>318.85844339984601</v>
      </c>
      <c r="FM44" s="17">
        <v>867.87062947491404</v>
      </c>
      <c r="FN44" s="17">
        <v>416.42620244256</v>
      </c>
      <c r="FO44" s="17">
        <v>228.44061689998</v>
      </c>
      <c r="FP44" s="17">
        <v>8.8011108230713106E-2</v>
      </c>
      <c r="FQ44" s="17">
        <v>245.62040957148699</v>
      </c>
      <c r="FR44" s="17">
        <v>24574.117266016601</v>
      </c>
      <c r="FS44" s="17">
        <v>17725.297693628501</v>
      </c>
      <c r="FT44" s="17">
        <v>6848.8195723880899</v>
      </c>
      <c r="FU44" s="17">
        <v>38.341570072994998</v>
      </c>
      <c r="FV44" s="17">
        <v>30.1723466922687</v>
      </c>
      <c r="FW44" s="17">
        <v>5378.1074150617396</v>
      </c>
      <c r="FX44" s="17">
        <v>341.42889050309401</v>
      </c>
      <c r="FY44" s="17">
        <v>1477.17366259505</v>
      </c>
      <c r="FZ44" s="17">
        <v>378.64339148550698</v>
      </c>
      <c r="GA44" s="17">
        <v>219.349697086438</v>
      </c>
      <c r="GB44" s="17">
        <v>3719.11572386326</v>
      </c>
      <c r="GC44" s="17">
        <v>3.08480580558762</v>
      </c>
      <c r="GD44" s="17">
        <v>3854.3343871061102</v>
      </c>
      <c r="GE44" s="17">
        <v>717.78594564791103</v>
      </c>
      <c r="GF44" s="17">
        <v>2584.7488282270701</v>
      </c>
      <c r="GG44" s="17">
        <v>55.191866825818899</v>
      </c>
      <c r="GH44" s="17">
        <v>1.13091070831374</v>
      </c>
      <c r="GI44" s="17">
        <v>49370.788744843398</v>
      </c>
      <c r="GJ44" s="17">
        <v>3646.7354709607798</v>
      </c>
      <c r="GK44" s="17">
        <v>1317.02615997768</v>
      </c>
      <c r="GL44" s="17">
        <v>4.2636998484542901E-2</v>
      </c>
      <c r="GM44" s="17">
        <v>1433.6342895497401</v>
      </c>
      <c r="GN44" s="17">
        <v>5422.3971488174702</v>
      </c>
      <c r="GO44" s="17">
        <v>966.320870377544</v>
      </c>
      <c r="GP44" s="17">
        <v>0.25235245862372802</v>
      </c>
      <c r="GQ44" s="17">
        <v>0.863925439824071</v>
      </c>
      <c r="GR44" s="17">
        <v>598.14048663969697</v>
      </c>
      <c r="GS44" s="17">
        <v>63471.834322624403</v>
      </c>
      <c r="GT44" s="17">
        <v>816.97548353807395</v>
      </c>
      <c r="GU44" s="17">
        <v>1703.6690416485601</v>
      </c>
      <c r="GW44" s="26">
        <f t="shared" si="68"/>
        <v>1.0495972436332393</v>
      </c>
      <c r="GX44" s="25">
        <f t="shared" si="69"/>
        <v>0</v>
      </c>
      <c r="GY44" s="40">
        <f t="shared" si="70"/>
        <v>-1.2782890868404348E-4</v>
      </c>
      <c r="GZ44" s="40">
        <f t="shared" si="71"/>
        <v>-1.7710191867390077E-4</v>
      </c>
      <c r="HA44" s="40">
        <f t="shared" si="72"/>
        <v>-1.4721496121727055E-4</v>
      </c>
      <c r="HB44" s="40">
        <f t="shared" si="73"/>
        <v>-3.368685222285964E-4</v>
      </c>
      <c r="HC44" s="40">
        <f t="shared" si="74"/>
        <v>-3.8874289841232438E-4</v>
      </c>
      <c r="HD44" s="40">
        <f t="shared" si="75"/>
        <v>-3.1513994329152083E-4</v>
      </c>
      <c r="HE44" s="40">
        <f t="shared" si="76"/>
        <v>-3.0219988258480896E-4</v>
      </c>
      <c r="HF44" s="40">
        <f t="shared" si="77"/>
        <v>-5.1108390310790442E-5</v>
      </c>
      <c r="HG44" s="40">
        <f t="shared" si="78"/>
        <v>-9.7184195978918949E-5</v>
      </c>
      <c r="HH44" s="40">
        <f t="shared" si="79"/>
        <v>4.8827370495664189E-8</v>
      </c>
      <c r="HI44" s="40">
        <f t="shared" si="80"/>
        <v>-1.9679806778847244E-4</v>
      </c>
      <c r="HJ44" s="40">
        <f t="shared" si="81"/>
        <v>-3.5626931939272952E-5</v>
      </c>
      <c r="HK44" s="40">
        <f t="shared" si="82"/>
        <v>-1.1843530346665849E-4</v>
      </c>
      <c r="HL44" s="40">
        <f t="shared" si="83"/>
        <v>-1.9544803698948503E-5</v>
      </c>
      <c r="HM44" s="40">
        <f t="shared" si="84"/>
        <v>-3.3953068929630747E-4</v>
      </c>
      <c r="HN44" s="40">
        <f t="shared" si="85"/>
        <v>5.9677974592548731E-7</v>
      </c>
      <c r="HO44" s="40">
        <f t="shared" si="86"/>
        <v>-2.8287794365449503E-5</v>
      </c>
      <c r="HP44" s="40">
        <f t="shared" si="87"/>
        <v>-4.2071699859626055E-4</v>
      </c>
      <c r="HQ44" s="40">
        <f t="shared" si="88"/>
        <v>-1.271337348147064E-4</v>
      </c>
      <c r="HR44" s="40">
        <f t="shared" si="89"/>
        <v>-1.5236864170109939E-6</v>
      </c>
      <c r="HS44" s="40">
        <f t="shared" si="90"/>
        <v>-3.621738001604752E-6</v>
      </c>
      <c r="HT44" s="40">
        <f t="shared" si="91"/>
        <v>-9.8360596283845227E-6</v>
      </c>
      <c r="HU44" s="40">
        <f t="shared" si="92"/>
        <v>1.0508389540401166E-6</v>
      </c>
      <c r="HV44" s="40">
        <f t="shared" si="93"/>
        <v>-6.8565563059623708E-6</v>
      </c>
      <c r="HW44" s="40">
        <f t="shared" si="94"/>
        <v>-4.0620836290025524E-6</v>
      </c>
      <c r="HX44" s="40">
        <f t="shared" si="95"/>
        <v>-5.0082313492746131E-4</v>
      </c>
      <c r="HY44" s="40">
        <f t="shared" si="96"/>
        <v>-4.8256577233771848E-4</v>
      </c>
      <c r="HZ44" s="40">
        <f t="shared" si="97"/>
        <v>-5.7893991217902111E-6</v>
      </c>
      <c r="IA44" s="40">
        <f t="shared" si="98"/>
        <v>-2.1840183023437746E-4</v>
      </c>
      <c r="IB44" s="40">
        <f t="shared" si="99"/>
        <v>2.3695287201861939E-5</v>
      </c>
      <c r="IC44" s="40">
        <f t="shared" si="100"/>
        <v>-1.1038252046512174E-4</v>
      </c>
      <c r="ID44" s="40">
        <f t="shared" si="101"/>
        <v>4.0737415715905884E-6</v>
      </c>
      <c r="IE44" s="40">
        <f t="shared" si="102"/>
        <v>-2.6977992985583604E-4</v>
      </c>
      <c r="IF44" s="40">
        <f t="shared" si="103"/>
        <v>-2.2519730548514744E-5</v>
      </c>
      <c r="IG44" s="40">
        <f t="shared" si="104"/>
        <v>2.2749662622924396E-2</v>
      </c>
      <c r="IH44" s="40">
        <f t="shared" si="105"/>
        <v>1.0758070085572377E-2</v>
      </c>
      <c r="II44" s="40">
        <f t="shared" si="106"/>
        <v>-3.4315414392252556E-4</v>
      </c>
      <c r="IJ44" s="40">
        <f t="shared" si="107"/>
        <v>-1.6027337309680093E-5</v>
      </c>
      <c r="IK44" s="40">
        <f t="shared" si="108"/>
        <v>-7.9822259637902138E-4</v>
      </c>
      <c r="IL44" s="40">
        <f t="shared" si="109"/>
        <v>9.4688422848605969E-6</v>
      </c>
      <c r="IM44" s="40">
        <f t="shared" si="110"/>
        <v>9.7429115434779311E-6</v>
      </c>
      <c r="IN44" s="40">
        <f t="shared" si="111"/>
        <v>-2.0762583353128706E-4</v>
      </c>
      <c r="IO44" s="40">
        <f t="shared" si="112"/>
        <v>5.1391551680588238E-6</v>
      </c>
      <c r="IP44" s="40">
        <f t="shared" si="113"/>
        <v>5.2869496548195313E-7</v>
      </c>
      <c r="IQ44" s="40">
        <f t="shared" si="114"/>
        <v>-4.750324400462904E-6</v>
      </c>
      <c r="IR44" s="40">
        <f t="shared" si="115"/>
        <v>-2.4654652294087219E-4</v>
      </c>
      <c r="IS44" s="40">
        <f t="shared" si="116"/>
        <v>-1.2950223397304852E-5</v>
      </c>
      <c r="IT44" s="40">
        <f t="shared" si="117"/>
        <v>0</v>
      </c>
      <c r="IU44" s="40">
        <f t="shared" si="118"/>
        <v>9.1945870893550135E-5</v>
      </c>
      <c r="IV44" s="40">
        <f t="shared" si="119"/>
        <v>0</v>
      </c>
      <c r="IW44" s="40">
        <f t="shared" si="120"/>
        <v>9.6287731933881242E-5</v>
      </c>
      <c r="IX44" s="40">
        <f t="shared" si="121"/>
        <v>1.7459175982813244E-6</v>
      </c>
      <c r="IY44" s="40">
        <f t="shared" si="122"/>
        <v>3.2979908012194728E-5</v>
      </c>
      <c r="IZ44" s="40">
        <f t="shared" si="123"/>
        <v>-1.0952817850610104E-5</v>
      </c>
      <c r="JA44" s="40">
        <f t="shared" si="124"/>
        <v>-3.2309233466687313E-4</v>
      </c>
      <c r="JB44" s="40">
        <f t="shared" si="125"/>
        <v>-1.6010898941496311E-4</v>
      </c>
      <c r="JC44" s="40">
        <f t="shared" si="126"/>
        <v>-1.6983728027179784E-5</v>
      </c>
      <c r="JD44" s="40">
        <f t="shared" si="127"/>
        <v>-2.9575892119284906E-5</v>
      </c>
      <c r="JE44" s="40">
        <f t="shared" si="128"/>
        <v>1.5127246818760358E-4</v>
      </c>
      <c r="JF44" s="40">
        <f t="shared" si="129"/>
        <v>-3.4202050693152718E-9</v>
      </c>
      <c r="JG44" s="40">
        <f t="shared" si="130"/>
        <v>-1.3235628400130788E-8</v>
      </c>
      <c r="JH44" s="40">
        <f t="shared" si="131"/>
        <v>-7.0590550654319628E-5</v>
      </c>
      <c r="JI44" s="40">
        <f t="shared" si="132"/>
        <v>-5.4580042492321506E-5</v>
      </c>
      <c r="JJ44" s="40">
        <f t="shared" si="133"/>
        <v>-5.0895634534403824E-6</v>
      </c>
      <c r="JK44" s="40">
        <f t="shared" si="134"/>
        <v>-4.7091812386841507E-5</v>
      </c>
      <c r="JL44" s="40">
        <f t="shared" si="135"/>
        <v>-4.416100701571454E-5</v>
      </c>
    </row>
    <row r="45" spans="1:272" x14ac:dyDescent="0.25">
      <c r="A45" s="17" t="s">
        <v>215</v>
      </c>
      <c r="B45" s="15">
        <v>7888.9188618511098</v>
      </c>
      <c r="C45" s="15">
        <v>384.05181615445798</v>
      </c>
      <c r="D45" s="15">
        <v>7077.61048973163</v>
      </c>
      <c r="E45" s="15">
        <v>4443.9540149874601</v>
      </c>
      <c r="F45" s="15">
        <v>1817.7308825559201</v>
      </c>
      <c r="G45" s="15">
        <v>1455.79171037113</v>
      </c>
      <c r="H45" s="15">
        <v>3769.2790425560102</v>
      </c>
      <c r="I45" s="17">
        <v>5.0396569971382696</v>
      </c>
      <c r="J45" s="17">
        <v>1.671572715053</v>
      </c>
      <c r="K45" s="17">
        <v>0.85402078400000003</v>
      </c>
      <c r="L45" s="17">
        <v>1.5568603231032501</v>
      </c>
      <c r="M45" s="17">
        <v>45.350164229819299</v>
      </c>
      <c r="N45" s="17">
        <v>6.0305788693899999E-2</v>
      </c>
      <c r="O45" s="17">
        <v>3.67032617935969</v>
      </c>
      <c r="P45" s="17">
        <v>0.24960638585910699</v>
      </c>
      <c r="Q45" s="17">
        <v>0.87257519889900004</v>
      </c>
      <c r="R45" s="17">
        <v>9.9282956273839993</v>
      </c>
      <c r="S45" s="17">
        <v>921.37900206500206</v>
      </c>
      <c r="T45" s="17">
        <v>0.35478198544561501</v>
      </c>
      <c r="U45" s="17">
        <v>0.10889833450599901</v>
      </c>
      <c r="V45" s="17">
        <v>2.1960588353000001</v>
      </c>
      <c r="W45" s="17">
        <v>8.5639988374799997E-2</v>
      </c>
      <c r="X45" s="17">
        <v>6.3882139699999996E-4</v>
      </c>
      <c r="Y45" s="17">
        <v>1.39042870306E-2</v>
      </c>
      <c r="Z45" s="17">
        <v>0.42363849484999999</v>
      </c>
      <c r="AA45" s="17">
        <v>58.015784377506598</v>
      </c>
      <c r="AB45" s="17">
        <v>543.84624188999896</v>
      </c>
      <c r="AC45" s="17">
        <v>6.4406375049999895E-2</v>
      </c>
      <c r="AD45" s="17">
        <v>0.332213409355617</v>
      </c>
      <c r="AE45" s="17">
        <v>7.7711364999999996E-4</v>
      </c>
      <c r="AF45" s="17">
        <v>5.1766219809748497</v>
      </c>
      <c r="AG45" s="17">
        <v>7.7004665999999998E-3</v>
      </c>
      <c r="AH45" s="17">
        <v>3.1443120101708701</v>
      </c>
      <c r="AI45" s="17">
        <v>22.5006260671821</v>
      </c>
      <c r="AJ45" s="17">
        <v>19.189161709092499</v>
      </c>
      <c r="AK45" s="17">
        <v>2.8568251201187298</v>
      </c>
      <c r="AL45" s="17">
        <v>1.69237014843525</v>
      </c>
      <c r="AM45" s="17">
        <v>2.3704547264043998</v>
      </c>
      <c r="AN45" s="17">
        <v>5.4570151933999902E-2</v>
      </c>
      <c r="AO45" s="5">
        <v>1.5799999999999999E-9</v>
      </c>
      <c r="AP45" s="17">
        <v>3.6789021499999998E-3</v>
      </c>
      <c r="AQ45" s="17">
        <v>76.452901786640396</v>
      </c>
      <c r="AR45" s="17">
        <v>1.3203047000000001E-2</v>
      </c>
      <c r="AS45" s="17">
        <v>0.48922558256200399</v>
      </c>
      <c r="AT45" s="17">
        <v>1.1924864779486499</v>
      </c>
      <c r="AU45" s="17">
        <v>81.143631450180806</v>
      </c>
      <c r="AV45" s="17">
        <v>4.9871109038684101E-2</v>
      </c>
      <c r="AZ45" s="17">
        <v>1.4599230999999901E-5</v>
      </c>
      <c r="BA45" s="17">
        <v>3.0459153596162903E-4</v>
      </c>
      <c r="BB45" s="17">
        <v>3.2085671413892899E-4</v>
      </c>
      <c r="BD45" s="17">
        <v>0.39217580051864098</v>
      </c>
      <c r="BE45" s="17">
        <v>0.11211647999999901</v>
      </c>
      <c r="BF45" s="17">
        <v>7.2499999999999995E-4</v>
      </c>
      <c r="BG45" s="17">
        <v>0.89178179177529904</v>
      </c>
      <c r="BH45" s="17">
        <v>2.8795000000000001E-8</v>
      </c>
      <c r="BI45" s="17">
        <v>15.612819</v>
      </c>
      <c r="BJ45" s="17">
        <v>15.144441</v>
      </c>
      <c r="BK45" s="17">
        <v>19.869726028105799</v>
      </c>
      <c r="BL45" s="17">
        <v>67.302531229013695</v>
      </c>
      <c r="BM45" s="17">
        <v>0.63467568241759997</v>
      </c>
      <c r="BN45" s="17">
        <v>30.703537978179099</v>
      </c>
      <c r="BO45" s="17">
        <v>3.2257755612900001E-5</v>
      </c>
      <c r="BQ45" s="17" t="s">
        <v>215</v>
      </c>
      <c r="BR45" s="17">
        <v>8.1172789174971101</v>
      </c>
      <c r="BS45" s="17">
        <v>76.188223431086399</v>
      </c>
      <c r="BT45" s="17">
        <v>0.11211709387556</v>
      </c>
      <c r="BU45" s="17">
        <v>1.6712561026069901</v>
      </c>
      <c r="BV45" s="17">
        <v>7.2501029266356905E-4</v>
      </c>
      <c r="BW45" s="17">
        <v>0.85398507915144195</v>
      </c>
      <c r="BX45" s="17">
        <v>5.03890872942954</v>
      </c>
      <c r="BY45" s="17">
        <v>5.03890872942954</v>
      </c>
      <c r="BZ45" s="17">
        <v>12.028374131401</v>
      </c>
      <c r="CA45" s="17">
        <v>8.2263105538357006</v>
      </c>
      <c r="CB45" s="17">
        <v>0.63830943987114097</v>
      </c>
      <c r="CC45" s="17">
        <v>0.91853460721903002</v>
      </c>
      <c r="CD45" s="17">
        <v>45.349160393775698</v>
      </c>
      <c r="CE45" s="5">
        <v>3.2259992018364302E-5</v>
      </c>
      <c r="CF45" s="17">
        <v>1.9297845498988501E-2</v>
      </c>
      <c r="CG45" s="17">
        <v>4.1007759108671299E-2</v>
      </c>
      <c r="CH45" s="17">
        <v>1.3901750622212701E-2</v>
      </c>
      <c r="CI45" s="17">
        <v>3.6703133724908401</v>
      </c>
      <c r="CJ45" s="17">
        <v>5.9904931984104501E-2</v>
      </c>
      <c r="CK45" s="17">
        <v>0.189699281183</v>
      </c>
      <c r="CL45" s="17">
        <v>0.872569513983802</v>
      </c>
      <c r="CM45" s="17">
        <v>0.89177542137160803</v>
      </c>
      <c r="CN45" s="17">
        <v>9147.8584148758291</v>
      </c>
      <c r="CO45" s="17">
        <v>9.9283473315731907</v>
      </c>
      <c r="CP45" s="5">
        <v>2.8794470730887201E-8</v>
      </c>
      <c r="CQ45" s="17">
        <v>0.10288355599834</v>
      </c>
      <c r="CR45" s="17">
        <v>0.25188805719992002</v>
      </c>
      <c r="CS45" s="17">
        <v>921.37883154992903</v>
      </c>
      <c r="CT45" s="17">
        <v>0.10890042250804401</v>
      </c>
      <c r="CU45" s="17">
        <v>22.500602814522299</v>
      </c>
      <c r="CV45" s="17">
        <v>2.19604959579573</v>
      </c>
      <c r="CW45" s="17">
        <v>0.48920383643777199</v>
      </c>
      <c r="CX45" s="17">
        <v>2.3703776411933601</v>
      </c>
      <c r="CY45" s="17">
        <v>1.1923770372085101</v>
      </c>
      <c r="CZ45" s="17">
        <v>7886.7543937035898</v>
      </c>
      <c r="DA45" s="17">
        <v>8.5637977657634506E-2</v>
      </c>
      <c r="DB45" s="17">
        <v>6.3899982249111104E-4</v>
      </c>
      <c r="DC45" s="17">
        <v>0.46837773993176701</v>
      </c>
      <c r="DD45" s="17">
        <v>11.6794648831274</v>
      </c>
      <c r="DE45" s="17">
        <v>0.74372755832602799</v>
      </c>
      <c r="DF45" s="17">
        <v>1.7279808969504502E-2</v>
      </c>
      <c r="DG45" s="17">
        <v>2.6593457784244499</v>
      </c>
      <c r="DH45" s="17">
        <v>4.4676465109101102E-2</v>
      </c>
      <c r="DI45" s="17">
        <v>82.737683280199505</v>
      </c>
      <c r="DJ45" s="17">
        <v>193.37240675919401</v>
      </c>
      <c r="DK45" s="17">
        <v>16.201038364563502</v>
      </c>
      <c r="DL45" s="17">
        <v>19.869215388288399</v>
      </c>
      <c r="DM45" s="17">
        <v>37.280849386493799</v>
      </c>
      <c r="DN45" s="17">
        <v>0.42364296491356401</v>
      </c>
      <c r="DO45" s="17">
        <v>5.0239050238489602</v>
      </c>
      <c r="DP45" s="17">
        <v>57.969998908533697</v>
      </c>
      <c r="DQ45" s="17">
        <v>57.969998908533697</v>
      </c>
      <c r="DR45" s="17">
        <v>0.95702840513478604</v>
      </c>
      <c r="DS45" s="17">
        <v>0</v>
      </c>
      <c r="DT45" s="17">
        <v>543.76441048025504</v>
      </c>
      <c r="DU45" s="17">
        <v>6.4403596167264904E-2</v>
      </c>
      <c r="DV45" s="17">
        <v>67.299375835504804</v>
      </c>
      <c r="DW45" s="17">
        <v>6.3189454206629997E-2</v>
      </c>
      <c r="DX45" s="17">
        <v>0.252037230537142</v>
      </c>
      <c r="DY45" s="17">
        <v>0</v>
      </c>
      <c r="DZ45" s="17">
        <v>7.7718825542749995E-4</v>
      </c>
      <c r="EA45" s="17">
        <v>20.0494117025927</v>
      </c>
      <c r="EB45" s="17">
        <v>4.4328496106681303</v>
      </c>
      <c r="EC45" s="17">
        <v>0.13208719345146</v>
      </c>
      <c r="ED45" s="17">
        <v>111.235110923747</v>
      </c>
      <c r="EE45" s="17">
        <v>40.586187511299201</v>
      </c>
      <c r="EF45" s="17">
        <v>1.3456863741232401</v>
      </c>
      <c r="EG45" s="17">
        <v>3.83004132524237</v>
      </c>
      <c r="EH45" s="17">
        <v>7.7000875457342698E-3</v>
      </c>
      <c r="EI45" s="17">
        <v>1.03731238999321</v>
      </c>
      <c r="EJ45" s="17">
        <v>2.10604602619091</v>
      </c>
      <c r="EK45" s="17">
        <v>22.683955237818999</v>
      </c>
      <c r="EL45" s="17">
        <v>0.63467211758707598</v>
      </c>
      <c r="EM45" s="17">
        <v>7.3718727228227796E-2</v>
      </c>
      <c r="EN45" s="17">
        <v>3.02196175274914</v>
      </c>
      <c r="EO45" s="17">
        <v>383.98773807514402</v>
      </c>
      <c r="EP45" s="17">
        <v>0</v>
      </c>
      <c r="EQ45" s="17">
        <v>0.69383266317785197</v>
      </c>
      <c r="ER45" s="17">
        <v>0.99844309602231196</v>
      </c>
      <c r="ES45" s="17">
        <v>3938.5314401142</v>
      </c>
      <c r="ET45" s="17">
        <v>6368.2345591626899</v>
      </c>
      <c r="EU45" s="17">
        <v>707.582545486752</v>
      </c>
      <c r="EV45" s="17">
        <v>7075.8171046494399</v>
      </c>
      <c r="EW45" s="17">
        <v>0.128698771961754</v>
      </c>
      <c r="EX45" s="17">
        <v>168.05390561224499</v>
      </c>
      <c r="EY45" s="17">
        <v>4.8307125804247804</v>
      </c>
      <c r="EZ45" s="17">
        <v>4.9871296402798797E-2</v>
      </c>
      <c r="FA45" s="17">
        <v>0</v>
      </c>
      <c r="FB45" s="17">
        <v>0</v>
      </c>
      <c r="FC45" s="17">
        <v>0</v>
      </c>
      <c r="FD45" s="5">
        <v>1.45997199689148E-5</v>
      </c>
      <c r="FE45" s="17">
        <v>3.0457710426799099E-4</v>
      </c>
      <c r="FF45" s="17">
        <v>3.2087159408693901E-4</v>
      </c>
      <c r="FG45" s="17">
        <v>0</v>
      </c>
      <c r="FH45" s="17">
        <v>0.39202396464658101</v>
      </c>
      <c r="FI45" s="17">
        <v>31.1122230856991</v>
      </c>
      <c r="FJ45" s="17">
        <v>1862.0123636670501</v>
      </c>
      <c r="FK45" s="17">
        <v>57.973591411343897</v>
      </c>
      <c r="FL45" s="17">
        <v>38.388356365024798</v>
      </c>
      <c r="FM45" s="17">
        <v>176.79104631469801</v>
      </c>
      <c r="FN45" s="17">
        <v>42.675775689230903</v>
      </c>
      <c r="FO45" s="17">
        <v>15.983432295287001</v>
      </c>
      <c r="FP45" s="17">
        <v>1.6986571342925701E-2</v>
      </c>
      <c r="FQ45" s="17">
        <v>36.864145653865002</v>
      </c>
      <c r="FR45" s="17">
        <v>4439.2536966059297</v>
      </c>
      <c r="FS45" s="17">
        <v>1816.3027133825501</v>
      </c>
      <c r="FT45" s="17">
        <v>2622.9509832233698</v>
      </c>
      <c r="FU45" s="17">
        <v>7.7847157828888003</v>
      </c>
      <c r="FV45" s="17">
        <v>2.52855836185562</v>
      </c>
      <c r="FW45" s="17">
        <v>825.75823339864496</v>
      </c>
      <c r="FX45" s="17">
        <v>28.370447592718101</v>
      </c>
      <c r="FY45" s="17">
        <v>85.322151506032398</v>
      </c>
      <c r="FZ45" s="17">
        <v>14.715197348390801</v>
      </c>
      <c r="GA45" s="17">
        <v>11.0138339176132</v>
      </c>
      <c r="GB45" s="17">
        <v>226.651782388377</v>
      </c>
      <c r="GC45" s="17">
        <v>5.4523580785616803E-2</v>
      </c>
      <c r="GD45" s="17">
        <v>186.02903231934701</v>
      </c>
      <c r="GE45" s="17">
        <v>84.826244076456206</v>
      </c>
      <c r="GF45" s="17">
        <v>125.287294466784</v>
      </c>
      <c r="GG45" s="17">
        <v>4.2556837276447999</v>
      </c>
      <c r="GH45" s="5">
        <v>1.57978732011663E-9</v>
      </c>
      <c r="GI45" s="17">
        <v>1455.71780119644</v>
      </c>
      <c r="GJ45" s="17">
        <v>210.54661945129399</v>
      </c>
      <c r="GK45" s="17">
        <v>30.703439413934898</v>
      </c>
      <c r="GL45" s="17">
        <v>2.9311240023148599</v>
      </c>
      <c r="GM45" s="17">
        <v>21.964666984587701</v>
      </c>
      <c r="GN45" s="17">
        <v>340.92762798723197</v>
      </c>
      <c r="GO45" s="17">
        <v>76.449659246131603</v>
      </c>
      <c r="GP45" s="17">
        <v>3.6790660180248801E-3</v>
      </c>
      <c r="GQ45" s="17">
        <v>1.32032591199094E-2</v>
      </c>
      <c r="GR45" s="17">
        <v>53.408040733929099</v>
      </c>
      <c r="GS45" s="17">
        <v>3768.9437326454899</v>
      </c>
      <c r="GT45" s="17">
        <v>81.142389587287198</v>
      </c>
      <c r="GU45" s="17">
        <v>180.83477873521699</v>
      </c>
      <c r="GW45" s="26">
        <f t="shared" si="68"/>
        <v>1.0449960836506502</v>
      </c>
      <c r="GX45" s="25">
        <f t="shared" si="69"/>
        <v>0</v>
      </c>
      <c r="GY45" s="40">
        <f t="shared" si="70"/>
        <v>-2.7436815936678267E-4</v>
      </c>
      <c r="GZ45" s="40">
        <f t="shared" si="71"/>
        <v>-1.668474841639271E-4</v>
      </c>
      <c r="HA45" s="40">
        <f t="shared" si="72"/>
        <v>-2.5338849669559487E-4</v>
      </c>
      <c r="HB45" s="40">
        <f t="shared" si="73"/>
        <v>-1.05768834818686E-3</v>
      </c>
      <c r="HC45" s="40">
        <f t="shared" si="74"/>
        <v>-7.8568790742103488E-4</v>
      </c>
      <c r="HD45" s="40">
        <f t="shared" si="75"/>
        <v>-5.0769058625271244E-5</v>
      </c>
      <c r="HE45" s="40">
        <f t="shared" si="76"/>
        <v>-8.8958632867050863E-5</v>
      </c>
      <c r="HF45" s="40">
        <f t="shared" si="77"/>
        <v>-1.4847591991964886E-4</v>
      </c>
      <c r="HG45" s="40">
        <f t="shared" si="78"/>
        <v>-1.8940991508099058E-4</v>
      </c>
      <c r="HH45" s="40">
        <f t="shared" si="79"/>
        <v>-4.1807938667312838E-5</v>
      </c>
      <c r="HI45" s="40">
        <f t="shared" si="80"/>
        <v>-1.0454382347308171E-5</v>
      </c>
      <c r="HJ45" s="40">
        <f t="shared" si="81"/>
        <v>-2.2135223998621556E-5</v>
      </c>
      <c r="HK45" s="40">
        <f t="shared" si="82"/>
        <v>-3.0525467652393848E-6</v>
      </c>
      <c r="HL45" s="40">
        <f t="shared" si="83"/>
        <v>-3.4892999215921186E-6</v>
      </c>
      <c r="HM45" s="40">
        <f t="shared" si="84"/>
        <v>-8.7044728242819349E-6</v>
      </c>
      <c r="HN45" s="40">
        <f t="shared" si="85"/>
        <v>-6.5151005955789185E-6</v>
      </c>
      <c r="HO45" s="40">
        <f t="shared" si="86"/>
        <v>5.2077608415302156E-6</v>
      </c>
      <c r="HP45" s="40">
        <f t="shared" si="87"/>
        <v>-1.8506507380889465E-7</v>
      </c>
      <c r="HQ45" s="40">
        <f t="shared" si="88"/>
        <v>-2.9235552481556469E-5</v>
      </c>
      <c r="HR45" s="40">
        <f t="shared" si="89"/>
        <v>1.917386573883135E-5</v>
      </c>
      <c r="HS45" s="40">
        <f t="shared" si="90"/>
        <v>-4.2073118085917245E-6</v>
      </c>
      <c r="HT45" s="40">
        <f t="shared" si="91"/>
        <v>-2.3478718337636513E-5</v>
      </c>
      <c r="HU45" s="40">
        <f t="shared" si="92"/>
        <v>2.7930418728770024E-4</v>
      </c>
      <c r="HV45" s="40">
        <f t="shared" si="93"/>
        <v>-1.824191619258729E-4</v>
      </c>
      <c r="HW45" s="40">
        <f t="shared" si="94"/>
        <v>1.0551599107168756E-5</v>
      </c>
      <c r="HX45" s="40">
        <f t="shared" si="95"/>
        <v>-7.8918986383046087E-4</v>
      </c>
      <c r="HY45" s="40">
        <f t="shared" si="96"/>
        <v>-1.5046791434936241E-4</v>
      </c>
      <c r="HZ45" s="40">
        <f t="shared" si="97"/>
        <v>-4.314608193418527E-5</v>
      </c>
      <c r="IA45" s="40">
        <f t="shared" si="98"/>
        <v>-4.6135681150186366E-7</v>
      </c>
      <c r="IB45" s="40">
        <f t="shared" si="99"/>
        <v>9.6003239037159568E-5</v>
      </c>
      <c r="IC45" s="40">
        <f t="shared" si="100"/>
        <v>-1.7275389482298E-4</v>
      </c>
      <c r="ID45" s="40">
        <f t="shared" si="101"/>
        <v>-4.9224843820494566E-5</v>
      </c>
      <c r="IE45" s="40">
        <f t="shared" si="102"/>
        <v>-3.0327587836875293E-4</v>
      </c>
      <c r="IF45" s="40">
        <f t="shared" si="103"/>
        <v>-1.0334227915152128E-6</v>
      </c>
      <c r="IG45" s="40">
        <f t="shared" si="104"/>
        <v>0.18212330385805986</v>
      </c>
      <c r="IH45" s="40">
        <f t="shared" si="105"/>
        <v>5.7804249713243612E-2</v>
      </c>
      <c r="II45" s="40">
        <f t="shared" si="106"/>
        <v>-5.5773398729143367E-5</v>
      </c>
      <c r="IJ45" s="40">
        <f t="shared" si="107"/>
        <v>-3.2519166124968943E-5</v>
      </c>
      <c r="IK45" s="40">
        <f t="shared" si="108"/>
        <v>-8.5341797177741665E-4</v>
      </c>
      <c r="IL45" s="40">
        <f t="shared" si="109"/>
        <v>-1.3460752112018983E-4</v>
      </c>
      <c r="IM45" s="40">
        <f t="shared" si="110"/>
        <v>4.4542642940461289E-5</v>
      </c>
      <c r="IN45" s="40">
        <f t="shared" si="111"/>
        <v>-4.2412262098860959E-5</v>
      </c>
      <c r="IO45" s="40">
        <f t="shared" si="112"/>
        <v>1.6065981541954095E-5</v>
      </c>
      <c r="IP45" s="40">
        <f t="shared" si="113"/>
        <v>-4.4450096248281632E-5</v>
      </c>
      <c r="IQ45" s="40">
        <f t="shared" si="114"/>
        <v>-9.1775246230143976E-5</v>
      </c>
      <c r="IR45" s="40">
        <f t="shared" si="115"/>
        <v>-1.5304502293195516E-5</v>
      </c>
      <c r="IS45" s="40">
        <f t="shared" si="116"/>
        <v>3.7569670758696808E-6</v>
      </c>
      <c r="IT45" s="40">
        <f t="shared" si="117"/>
        <v>0</v>
      </c>
      <c r="IU45" s="40">
        <f t="shared" si="118"/>
        <v>0</v>
      </c>
      <c r="IV45" s="40">
        <f t="shared" si="119"/>
        <v>0</v>
      </c>
      <c r="IW45" s="40">
        <f t="shared" si="120"/>
        <v>3.3492785674794291E-5</v>
      </c>
      <c r="IX45" s="40">
        <f t="shared" si="121"/>
        <v>-4.7380481510990765E-5</v>
      </c>
      <c r="IY45" s="40">
        <f t="shared" si="122"/>
        <v>4.6375679093877969E-5</v>
      </c>
      <c r="IZ45" s="40">
        <f t="shared" si="123"/>
        <v>0</v>
      </c>
      <c r="JA45" s="40">
        <f t="shared" si="124"/>
        <v>-3.8716277715037582E-4</v>
      </c>
      <c r="JB45" s="40">
        <f t="shared" si="125"/>
        <v>5.4753374436589665E-6</v>
      </c>
      <c r="JC45" s="40">
        <f t="shared" si="126"/>
        <v>1.4196777336691031E-5</v>
      </c>
      <c r="JD45" s="40">
        <f t="shared" si="127"/>
        <v>-7.1434556634320428E-6</v>
      </c>
      <c r="JE45" s="40">
        <f t="shared" si="128"/>
        <v>-1.8380590824783114E-5</v>
      </c>
      <c r="JF45" s="40">
        <f t="shared" si="129"/>
        <v>3.4096269387469294E-6</v>
      </c>
      <c r="JG45" s="40">
        <f t="shared" si="130"/>
        <v>3.5322503144235343E-6</v>
      </c>
      <c r="JH45" s="40">
        <f t="shared" si="131"/>
        <v>-2.5699388943611627E-5</v>
      </c>
      <c r="JI45" s="40">
        <f t="shared" si="132"/>
        <v>-4.6883727123929547E-5</v>
      </c>
      <c r="JJ45" s="40">
        <f t="shared" si="133"/>
        <v>-5.6167750281769924E-6</v>
      </c>
      <c r="JK45" s="40">
        <f t="shared" si="134"/>
        <v>-3.2101917463427418E-6</v>
      </c>
      <c r="JL45" s="40">
        <f t="shared" si="135"/>
        <v>6.932923329006561E-5</v>
      </c>
    </row>
    <row r="46" spans="1:272" x14ac:dyDescent="0.25">
      <c r="A46" s="17" t="s">
        <v>216</v>
      </c>
      <c r="B46" s="15">
        <v>129.338966438</v>
      </c>
      <c r="C46" s="15">
        <v>12.128499999999899</v>
      </c>
      <c r="D46" s="15">
        <v>86.966725945299999</v>
      </c>
      <c r="E46" s="15">
        <v>166.84194058</v>
      </c>
      <c r="F46" s="15">
        <v>130.844717944</v>
      </c>
      <c r="G46" s="15">
        <v>16.436473400000001</v>
      </c>
      <c r="H46" s="15">
        <v>176.03899629239999</v>
      </c>
      <c r="I46" s="17">
        <v>2.4869261499999999</v>
      </c>
      <c r="J46" s="17">
        <v>1.5345211000000001</v>
      </c>
      <c r="K46" s="17">
        <v>8.3455500000000002E-3</v>
      </c>
      <c r="L46" s="17">
        <v>3.6311923999999998E-3</v>
      </c>
      <c r="M46" s="17">
        <v>1.9138087733709901</v>
      </c>
      <c r="N46" s="17">
        <v>1.7269281999999901E-4</v>
      </c>
      <c r="O46" s="17">
        <v>5.4119999999999895E-4</v>
      </c>
      <c r="P46" s="17">
        <v>1.1099419E-3</v>
      </c>
      <c r="Q46" s="17">
        <v>1.8318219E-2</v>
      </c>
      <c r="R46" s="17">
        <v>1.20853099999999E-2</v>
      </c>
      <c r="S46" s="17">
        <v>0.66600000000000004</v>
      </c>
      <c r="T46" s="17">
        <v>6.8777925999999995E-4</v>
      </c>
      <c r="U46" s="17">
        <v>1.4873502E-2</v>
      </c>
      <c r="V46" s="17">
        <v>3.5762383000000002E-2</v>
      </c>
      <c r="W46" s="17">
        <v>1.078E-2</v>
      </c>
      <c r="Y46" s="17">
        <v>1.3655000000000001E-4</v>
      </c>
      <c r="AA46" s="17">
        <v>30.214870802615</v>
      </c>
      <c r="AB46" s="17">
        <v>0.75068564999999998</v>
      </c>
      <c r="AC46" s="17">
        <v>3.5249999999999999E-3</v>
      </c>
      <c r="AD46" s="17">
        <v>5.9397296910000002E-4</v>
      </c>
      <c r="AF46" s="17">
        <v>1.4708839392E-2</v>
      </c>
      <c r="AH46" s="17">
        <v>0.23948263580000001</v>
      </c>
      <c r="AI46" s="17">
        <v>3.1255652199999902</v>
      </c>
      <c r="AJ46" s="17">
        <v>1.8971244999999901</v>
      </c>
      <c r="AK46" s="17">
        <v>6.4661360826999997E-2</v>
      </c>
      <c r="AL46" s="17">
        <v>6.4801269999999996E-3</v>
      </c>
      <c r="AM46" s="17">
        <v>2.9579492999999998E-2</v>
      </c>
      <c r="AN46" s="17">
        <v>1.9955571999999901E-2</v>
      </c>
      <c r="AP46" s="17">
        <v>6.2591999999999899E-3</v>
      </c>
      <c r="AQ46" s="17">
        <v>3.0589339999999998</v>
      </c>
      <c r="AR46" s="17">
        <v>7.0079999999999899E-3</v>
      </c>
      <c r="AS46" s="17">
        <v>6.63213E-2</v>
      </c>
      <c r="AT46" s="17">
        <v>1.62191379999999E-2</v>
      </c>
      <c r="AU46" s="17">
        <v>1.5836862</v>
      </c>
      <c r="AV46" s="17">
        <v>2.0549105379999901E-3</v>
      </c>
      <c r="AZ46" s="5"/>
      <c r="BA46" s="17">
        <v>3.4940668000000002E-5</v>
      </c>
      <c r="BB46" s="5">
        <v>8.8570160000000005E-6</v>
      </c>
      <c r="BD46" s="17">
        <v>1.469572579E-3</v>
      </c>
      <c r="BE46" s="17">
        <v>0.10617975</v>
      </c>
      <c r="BF46" s="17">
        <v>1.85E-4</v>
      </c>
      <c r="BG46" s="17">
        <v>1.0265E-2</v>
      </c>
      <c r="BK46" s="17">
        <v>1.6378993449999999</v>
      </c>
      <c r="BL46" s="17">
        <v>2.3910734499999999</v>
      </c>
      <c r="BM46" s="17">
        <v>1.4312299000000001E-2</v>
      </c>
      <c r="BN46" s="17">
        <v>5.0066239499999998</v>
      </c>
      <c r="BO46" s="17">
        <v>3.8979299999999999E-4</v>
      </c>
      <c r="BQ46" s="17" t="s">
        <v>216</v>
      </c>
      <c r="BR46" s="17">
        <v>9.9172218851722505E-2</v>
      </c>
      <c r="BS46" s="17">
        <v>1.8819280171600501</v>
      </c>
      <c r="BT46" s="17">
        <v>0.10617902405242501</v>
      </c>
      <c r="BU46" s="17">
        <v>1.5345299399377701</v>
      </c>
      <c r="BV46" s="17">
        <v>1.8500352618264199E-4</v>
      </c>
      <c r="BW46" s="17">
        <v>8.3461148366651295E-3</v>
      </c>
      <c r="BX46" s="17">
        <v>2.4869533329834899</v>
      </c>
      <c r="BY46" s="17">
        <v>2.4869533329834899</v>
      </c>
      <c r="BZ46" s="17">
        <v>0.19593403547595001</v>
      </c>
      <c r="CA46" s="17">
        <v>3.1924054704156299</v>
      </c>
      <c r="CB46" s="17">
        <v>1.4887796314974201E-3</v>
      </c>
      <c r="CC46" s="17">
        <v>2.1423987389562198E-3</v>
      </c>
      <c r="CD46" s="17">
        <v>1.91379773714909</v>
      </c>
      <c r="CE46" s="17">
        <v>3.89827990542173E-4</v>
      </c>
      <c r="CF46" s="5">
        <v>5.5262283878150201E-5</v>
      </c>
      <c r="CG46" s="17">
        <v>1.17452118366154E-4</v>
      </c>
      <c r="CH46" s="17">
        <v>1.3658074405992101E-4</v>
      </c>
      <c r="CI46" s="17">
        <v>5.4120033347993804E-4</v>
      </c>
      <c r="CJ46" s="17">
        <v>2.6639566350854601E-4</v>
      </c>
      <c r="CK46" s="17">
        <v>8.43565480028877E-4</v>
      </c>
      <c r="CL46" s="17">
        <v>1.8320425407319301E-2</v>
      </c>
      <c r="CM46" s="17">
        <v>1.0264478673038001E-2</v>
      </c>
      <c r="CN46" s="17">
        <v>9.2374095900461004</v>
      </c>
      <c r="CO46" s="17">
        <v>1.2083397290105E-2</v>
      </c>
      <c r="CP46" s="17">
        <v>0</v>
      </c>
      <c r="CQ46" s="17">
        <v>1.99441679481032E-4</v>
      </c>
      <c r="CR46" s="17">
        <v>4.8830420476528899E-4</v>
      </c>
      <c r="CS46" s="17">
        <v>0.66600848735373697</v>
      </c>
      <c r="CT46" s="17">
        <v>1.4875662660109999E-2</v>
      </c>
      <c r="CU46" s="17">
        <v>3.1255760096132401</v>
      </c>
      <c r="CV46" s="17">
        <v>3.5761975238512302E-2</v>
      </c>
      <c r="CW46" s="17">
        <v>6.6318973830585895E-2</v>
      </c>
      <c r="CX46" s="17">
        <v>2.95802553974659E-2</v>
      </c>
      <c r="CY46" s="17">
        <v>1.6220478733665101E-2</v>
      </c>
      <c r="CZ46" s="17">
        <v>129.338283502042</v>
      </c>
      <c r="DA46" s="17">
        <v>1.07820563698693E-2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2.43072660692471</v>
      </c>
      <c r="DJ46" s="17">
        <v>0.84202063077101097</v>
      </c>
      <c r="DK46" s="17">
        <v>0.13767739117379499</v>
      </c>
      <c r="DL46" s="17">
        <v>1.6379050366074199</v>
      </c>
      <c r="DM46" s="17">
        <v>16.702097010807702</v>
      </c>
      <c r="DN46" s="17">
        <v>0</v>
      </c>
      <c r="DO46" s="17">
        <v>5.8138859043359199E-2</v>
      </c>
      <c r="DP46" s="17">
        <v>30.214273172566902</v>
      </c>
      <c r="DQ46" s="17">
        <v>30.214273172566902</v>
      </c>
      <c r="DR46" s="17">
        <v>2.7052381835678601E-3</v>
      </c>
      <c r="DS46" s="17">
        <v>0</v>
      </c>
      <c r="DT46" s="17">
        <v>0.75068388373925599</v>
      </c>
      <c r="DU46" s="17">
        <v>3.5251479797395102E-3</v>
      </c>
      <c r="DV46" s="17">
        <v>2.3910871892861101</v>
      </c>
      <c r="DW46" s="17">
        <v>2.2521451649124401E-4</v>
      </c>
      <c r="DX46" s="17">
        <v>3.1278569955360802E-4</v>
      </c>
      <c r="DY46" s="17">
        <v>0</v>
      </c>
      <c r="DZ46" s="17">
        <v>0</v>
      </c>
      <c r="EA46" s="17">
        <v>0.125414299420019</v>
      </c>
      <c r="EB46" s="17">
        <v>7.9697907416899499E-2</v>
      </c>
      <c r="EC46" s="17">
        <v>1.3424952004238301E-3</v>
      </c>
      <c r="ED46" s="17">
        <v>2.2905158766815701</v>
      </c>
      <c r="EE46" s="17">
        <v>6.71590488599346</v>
      </c>
      <c r="EF46" s="17">
        <v>3.8243136366893299E-3</v>
      </c>
      <c r="EG46" s="17">
        <v>1.0884482840875899E-2</v>
      </c>
      <c r="EH46" s="17">
        <v>0</v>
      </c>
      <c r="EI46" s="17">
        <v>7.9029923036645799E-2</v>
      </c>
      <c r="EJ46" s="17">
        <v>0.16045280262570499</v>
      </c>
      <c r="EK46" s="17">
        <v>1.91810976714308</v>
      </c>
      <c r="EL46" s="17">
        <v>1.4311644387308E-2</v>
      </c>
      <c r="EM46" s="5">
        <v>7.9269816332941206E-6</v>
      </c>
      <c r="EN46" s="17">
        <v>6.6041180134914501E-2</v>
      </c>
      <c r="EO46" s="17">
        <v>12.1284037985636</v>
      </c>
      <c r="EP46" s="17">
        <v>0</v>
      </c>
      <c r="EQ46" s="17">
        <v>2.6568753892535699E-3</v>
      </c>
      <c r="ER46" s="17">
        <v>3.8232692339489698E-3</v>
      </c>
      <c r="ES46" s="17">
        <v>210.650852948406</v>
      </c>
      <c r="ET46" s="17">
        <v>78.2703238807959</v>
      </c>
      <c r="EU46" s="17">
        <v>8.6964833463957092</v>
      </c>
      <c r="EV46" s="17">
        <v>86.966807227191694</v>
      </c>
      <c r="EW46" s="17">
        <v>1.1148041725227E-3</v>
      </c>
      <c r="EX46" s="17">
        <v>0.82259872385456001</v>
      </c>
      <c r="EY46" s="17">
        <v>5.5365510748317699E-2</v>
      </c>
      <c r="EZ46" s="17">
        <v>2.0549712779366902E-3</v>
      </c>
      <c r="FA46" s="17">
        <v>0</v>
      </c>
      <c r="FB46" s="17">
        <v>0</v>
      </c>
      <c r="FC46" s="17">
        <v>0</v>
      </c>
      <c r="FD46" s="17">
        <v>0</v>
      </c>
      <c r="FE46" s="5">
        <v>3.4943373181875803E-5</v>
      </c>
      <c r="FF46" s="5">
        <v>8.8569486929347702E-6</v>
      </c>
      <c r="FG46" s="17">
        <v>0</v>
      </c>
      <c r="FH46" s="17">
        <v>1.4695144101809401E-3</v>
      </c>
      <c r="FI46" s="17">
        <v>1.5135179160810501E-2</v>
      </c>
      <c r="FJ46" s="17">
        <v>67.105355035906996</v>
      </c>
      <c r="FK46" s="17">
        <v>0.74350799766310105</v>
      </c>
      <c r="FL46" s="17">
        <v>3.7948483556055299</v>
      </c>
      <c r="FM46" s="17">
        <v>7.8213674600880996</v>
      </c>
      <c r="FN46" s="17">
        <v>0.80357734226205102</v>
      </c>
      <c r="FO46" s="17">
        <v>0.70795008405121096</v>
      </c>
      <c r="FP46" s="5">
        <v>5.5955257196712701E-5</v>
      </c>
      <c r="FQ46" s="17">
        <v>5.9142967902919299</v>
      </c>
      <c r="FR46" s="17">
        <v>166.84201680872999</v>
      </c>
      <c r="FS46" s="17">
        <v>130.84466707774899</v>
      </c>
      <c r="FT46" s="17">
        <v>35.997349730980901</v>
      </c>
      <c r="FU46" s="17">
        <v>4.3585068095261699E-2</v>
      </c>
      <c r="FV46" s="17">
        <v>0.146197969245523</v>
      </c>
      <c r="FW46" s="17">
        <v>21.6832061562415</v>
      </c>
      <c r="FX46" s="17">
        <v>2.9247446772157901</v>
      </c>
      <c r="FY46" s="17">
        <v>21.207055303934698</v>
      </c>
      <c r="FZ46" s="17">
        <v>8.6359693943352397E-2</v>
      </c>
      <c r="GA46" s="17">
        <v>1.0372651680969101</v>
      </c>
      <c r="GB46" s="17">
        <v>53.0176383079529</v>
      </c>
      <c r="GC46" s="17">
        <v>1.99410738057837E-2</v>
      </c>
      <c r="GD46" s="17">
        <v>0.80639670101077898</v>
      </c>
      <c r="GE46" s="17">
        <v>5.1141055145422296</v>
      </c>
      <c r="GF46" s="17">
        <v>5.7837938500415804</v>
      </c>
      <c r="GG46" s="5">
        <v>3.2159317008107503E-5</v>
      </c>
      <c r="GH46" s="17">
        <v>0</v>
      </c>
      <c r="GI46" s="17">
        <v>16.436346128368601</v>
      </c>
      <c r="GJ46" s="17">
        <v>3.0711206690993702</v>
      </c>
      <c r="GK46" s="17">
        <v>5.0066387658084901</v>
      </c>
      <c r="GL46" s="17">
        <v>1.00349284214355E-2</v>
      </c>
      <c r="GM46" s="17">
        <v>2.9354646789386698</v>
      </c>
      <c r="GN46" s="17">
        <v>38.248986559915899</v>
      </c>
      <c r="GO46" s="17">
        <v>3.0589399129292398</v>
      </c>
      <c r="GP46" s="17">
        <v>6.2594046536759403E-3</v>
      </c>
      <c r="GQ46" s="17">
        <v>7.0067314109029701E-3</v>
      </c>
      <c r="GR46" s="17">
        <v>0.37676152042857902</v>
      </c>
      <c r="GS46" s="17">
        <v>176.03889949679501</v>
      </c>
      <c r="GT46" s="17">
        <v>1.5836861433742799</v>
      </c>
      <c r="GU46" s="17">
        <v>26.642324916714099</v>
      </c>
      <c r="GW46" s="26">
        <f t="shared" si="68"/>
        <v>1.1966153705263372</v>
      </c>
      <c r="GX46" s="25">
        <f t="shared" si="69"/>
        <v>0</v>
      </c>
      <c r="GY46" s="40">
        <f t="shared" si="70"/>
        <v>-5.280202686049031E-6</v>
      </c>
      <c r="GZ46" s="40">
        <f t="shared" si="71"/>
        <v>-7.9318494702343521E-6</v>
      </c>
      <c r="HA46" s="40">
        <f t="shared" si="72"/>
        <v>9.3463207694703515E-7</v>
      </c>
      <c r="HB46" s="40">
        <f t="shared" si="73"/>
        <v>4.5689189258954959E-7</v>
      </c>
      <c r="HC46" s="40">
        <f t="shared" si="74"/>
        <v>-3.8875280409294232E-7</v>
      </c>
      <c r="HD46" s="40">
        <f t="shared" si="75"/>
        <v>-7.7432444479932992E-6</v>
      </c>
      <c r="HE46" s="40">
        <f t="shared" si="76"/>
        <v>-5.4985319737968344E-7</v>
      </c>
      <c r="HF46" s="40">
        <f t="shared" si="77"/>
        <v>1.0930354120051013E-5</v>
      </c>
      <c r="HG46" s="40">
        <f t="shared" si="78"/>
        <v>5.7607143818426599E-6</v>
      </c>
      <c r="HH46" s="40">
        <f t="shared" si="79"/>
        <v>6.7681179206800256E-5</v>
      </c>
      <c r="HI46" s="40">
        <f t="shared" si="80"/>
        <v>-3.8636196639301663E-6</v>
      </c>
      <c r="HJ46" s="40">
        <f t="shared" si="81"/>
        <v>-5.76662728987806E-6</v>
      </c>
      <c r="HK46" s="40">
        <f t="shared" si="82"/>
        <v>1.2497476331201188E-4</v>
      </c>
      <c r="HL46" s="40">
        <f t="shared" si="83"/>
        <v>6.1618614021446E-7</v>
      </c>
      <c r="HM46" s="40">
        <f t="shared" si="84"/>
        <v>1.7337427682528095E-5</v>
      </c>
      <c r="HN46" s="40">
        <f t="shared" si="85"/>
        <v>1.204487903164025E-4</v>
      </c>
      <c r="HO46" s="40">
        <f t="shared" si="86"/>
        <v>-1.5826734232713698E-4</v>
      </c>
      <c r="HP46" s="40">
        <f t="shared" si="87"/>
        <v>1.2743774379774929E-5</v>
      </c>
      <c r="HQ46" s="40">
        <f t="shared" si="88"/>
        <v>-4.8526839380148195E-5</v>
      </c>
      <c r="HR46" s="40">
        <f t="shared" si="89"/>
        <v>1.4526909062835121E-4</v>
      </c>
      <c r="HS46" s="40">
        <f t="shared" si="90"/>
        <v>-1.1401966353868658E-5</v>
      </c>
      <c r="HT46" s="40">
        <f t="shared" si="91"/>
        <v>1.9075787284790333E-4</v>
      </c>
      <c r="HU46" s="40">
        <f t="shared" si="92"/>
        <v>0</v>
      </c>
      <c r="HV46" s="40">
        <f t="shared" si="93"/>
        <v>2.2514873614793983E-4</v>
      </c>
      <c r="HW46" s="40">
        <f t="shared" si="94"/>
        <v>0</v>
      </c>
      <c r="HX46" s="40">
        <f t="shared" si="95"/>
        <v>-1.9779334884542143E-5</v>
      </c>
      <c r="HY46" s="40">
        <f t="shared" si="96"/>
        <v>-2.3528633376648487E-6</v>
      </c>
      <c r="HZ46" s="40">
        <f t="shared" si="97"/>
        <v>4.1980067946173483E-5</v>
      </c>
      <c r="IA46" s="40">
        <f t="shared" si="98"/>
        <v>-2.9455647555509494E-5</v>
      </c>
      <c r="IB46" s="40">
        <f t="shared" si="99"/>
        <v>0</v>
      </c>
      <c r="IC46" s="40">
        <f t="shared" si="100"/>
        <v>-2.9175948982766428E-6</v>
      </c>
      <c r="ID46" s="40">
        <f t="shared" si="101"/>
        <v>0</v>
      </c>
      <c r="IE46" s="40">
        <f t="shared" si="102"/>
        <v>3.7523535049879307E-7</v>
      </c>
      <c r="IF46" s="40">
        <f t="shared" si="103"/>
        <v>3.4520518659859846E-6</v>
      </c>
      <c r="IG46" s="40">
        <f t="shared" si="104"/>
        <v>1.1061618329788062E-2</v>
      </c>
      <c r="IH46" s="40">
        <f t="shared" si="105"/>
        <v>2.133916283646085E-2</v>
      </c>
      <c r="II46" s="40">
        <f t="shared" si="106"/>
        <v>2.7195767213379419E-6</v>
      </c>
      <c r="IJ46" s="40">
        <f t="shared" si="107"/>
        <v>2.5774527842713292E-5</v>
      </c>
      <c r="IK46" s="40">
        <f t="shared" si="108"/>
        <v>-7.265236103580708E-4</v>
      </c>
      <c r="IL46" s="40">
        <f t="shared" si="109"/>
        <v>0</v>
      </c>
      <c r="IM46" s="40">
        <f t="shared" si="110"/>
        <v>3.2696458964460418E-5</v>
      </c>
      <c r="IN46" s="40">
        <f t="shared" si="111"/>
        <v>1.9330032096197808E-6</v>
      </c>
      <c r="IO46" s="40">
        <f t="shared" si="112"/>
        <v>-1.8102013370717475E-4</v>
      </c>
      <c r="IP46" s="40">
        <f t="shared" si="113"/>
        <v>-3.5074243329136852E-5</v>
      </c>
      <c r="IQ46" s="40">
        <f t="shared" si="114"/>
        <v>8.2663681954028435E-5</v>
      </c>
      <c r="IR46" s="40">
        <f t="shared" si="115"/>
        <v>-3.5755644087124444E-8</v>
      </c>
      <c r="IS46" s="40">
        <f t="shared" si="116"/>
        <v>2.9558433604225781E-5</v>
      </c>
      <c r="IT46" s="40">
        <f t="shared" si="117"/>
        <v>0</v>
      </c>
      <c r="IU46" s="40">
        <f t="shared" si="118"/>
        <v>0</v>
      </c>
      <c r="IV46" s="40">
        <f t="shared" si="119"/>
        <v>0</v>
      </c>
      <c r="IW46" s="40">
        <f t="shared" si="120"/>
        <v>0</v>
      </c>
      <c r="IX46" s="40">
        <f t="shared" si="121"/>
        <v>7.7422156777358082E-5</v>
      </c>
      <c r="IY46" s="40">
        <f t="shared" si="122"/>
        <v>-7.5992936255645664E-6</v>
      </c>
      <c r="IZ46" s="40">
        <f t="shared" si="123"/>
        <v>0</v>
      </c>
      <c r="JA46" s="40">
        <f t="shared" si="124"/>
        <v>-3.9582134214485617E-5</v>
      </c>
      <c r="JB46" s="40">
        <f t="shared" si="125"/>
        <v>-6.8369682071926631E-6</v>
      </c>
      <c r="JC46" s="40">
        <f t="shared" si="126"/>
        <v>1.906044671347513E-5</v>
      </c>
      <c r="JD46" s="40">
        <f t="shared" si="127"/>
        <v>-5.0786844812371831E-5</v>
      </c>
      <c r="JE46" s="40">
        <f t="shared" si="128"/>
        <v>0</v>
      </c>
      <c r="JF46" s="40">
        <f t="shared" si="129"/>
        <v>0</v>
      </c>
      <c r="JG46" s="40">
        <f t="shared" si="130"/>
        <v>0</v>
      </c>
      <c r="JH46" s="40">
        <f t="shared" si="131"/>
        <v>3.4749433397160628E-6</v>
      </c>
      <c r="JI46" s="40">
        <f t="shared" si="132"/>
        <v>5.7460744713418093E-6</v>
      </c>
      <c r="JJ46" s="40">
        <f t="shared" si="133"/>
        <v>-4.5737773644928678E-5</v>
      </c>
      <c r="JK46" s="40">
        <f t="shared" si="134"/>
        <v>2.9592413247406138E-6</v>
      </c>
      <c r="JL46" s="40">
        <f t="shared" si="135"/>
        <v>8.9766984458463311E-5</v>
      </c>
    </row>
    <row r="47" spans="1:272" x14ac:dyDescent="0.25">
      <c r="A47" s="17" t="s">
        <v>217</v>
      </c>
      <c r="B47" s="15">
        <v>13206.268502389999</v>
      </c>
      <c r="C47" s="15">
        <v>1002.67646074699</v>
      </c>
      <c r="D47" s="15">
        <v>13065.3748535</v>
      </c>
      <c r="E47" s="15">
        <v>4258.3821612642996</v>
      </c>
      <c r="F47" s="15">
        <v>2934.2992331269202</v>
      </c>
      <c r="G47" s="15">
        <v>11959.3390087474</v>
      </c>
      <c r="H47" s="15">
        <v>14031.9671728999</v>
      </c>
      <c r="I47" s="17">
        <v>126.324547719554</v>
      </c>
      <c r="J47" s="17">
        <v>17.415801155112</v>
      </c>
      <c r="K47" s="17">
        <v>4.4252218849999903</v>
      </c>
      <c r="L47" s="17">
        <v>0.21697008394075801</v>
      </c>
      <c r="M47" s="17">
        <v>20.314157179267699</v>
      </c>
      <c r="N47" s="17">
        <v>1.18547958309329E-2</v>
      </c>
      <c r="O47" s="17">
        <v>0.15768354688499001</v>
      </c>
      <c r="P47" s="17">
        <v>4.4548522409753002E-2</v>
      </c>
      <c r="Q47" s="17">
        <v>0.57130058428999997</v>
      </c>
      <c r="R47" s="17">
        <v>8.6670136329965199</v>
      </c>
      <c r="S47" s="17">
        <v>6.4710312459999999</v>
      </c>
      <c r="T47" s="17">
        <v>3.9111661550487897E-2</v>
      </c>
      <c r="U47" s="17">
        <v>2.1647813108540599</v>
      </c>
      <c r="V47" s="17">
        <v>4.9508055810999902</v>
      </c>
      <c r="W47" s="17">
        <v>1.0070162004999901</v>
      </c>
      <c r="X47" s="5">
        <v>1.1131045E-7</v>
      </c>
      <c r="Y47" s="17">
        <v>1.76529627849999E-3</v>
      </c>
      <c r="Z47" s="17">
        <v>7.4506597376999899</v>
      </c>
      <c r="AA47" s="17">
        <v>59.201568795693397</v>
      </c>
      <c r="AB47" s="17">
        <v>713.05470358000002</v>
      </c>
      <c r="AD47" s="17">
        <v>0.229864776559251</v>
      </c>
      <c r="AF47" s="17">
        <v>4.1812827796086998</v>
      </c>
      <c r="AG47" s="17">
        <v>1.4251199999999999</v>
      </c>
      <c r="AH47" s="17">
        <v>4.10736487467556</v>
      </c>
      <c r="AI47" s="17">
        <v>46.875660159366198</v>
      </c>
      <c r="AJ47" s="17">
        <v>2033.7530264125201</v>
      </c>
      <c r="AK47" s="17">
        <v>70.140228056245704</v>
      </c>
      <c r="AL47" s="17">
        <v>0.39959380745058198</v>
      </c>
      <c r="AM47" s="17">
        <v>11.4560762628</v>
      </c>
      <c r="AN47" s="17">
        <v>2.2382471328536599</v>
      </c>
      <c r="AQ47" s="17">
        <v>213.57928896453799</v>
      </c>
      <c r="AR47" s="17">
        <v>2.5284483999999998</v>
      </c>
      <c r="AS47" s="17">
        <v>2.0302640484903201</v>
      </c>
      <c r="AT47" s="17">
        <v>4.8219707938408103</v>
      </c>
      <c r="AU47" s="17">
        <v>189.80240372764399</v>
      </c>
      <c r="AV47" s="17">
        <v>3.71435152006237E-2</v>
      </c>
      <c r="AW47" s="5"/>
      <c r="AX47" s="5"/>
      <c r="AZ47" s="17">
        <v>9.9890129999999993E-6</v>
      </c>
      <c r="BA47" s="17">
        <v>2.7847181408985903E-4</v>
      </c>
      <c r="BB47" s="17">
        <v>2.4010921291573901E-4</v>
      </c>
      <c r="BD47" s="17">
        <v>0.79484280013530095</v>
      </c>
      <c r="BE47" s="17">
        <v>3.6333044999999902</v>
      </c>
      <c r="BF47" s="17">
        <v>2.0920861799999999</v>
      </c>
      <c r="BG47" s="17">
        <v>0.77794644049999995</v>
      </c>
      <c r="BI47" s="17">
        <v>9.8804069999999999</v>
      </c>
      <c r="BJ47" s="17">
        <v>9.5839879999999997</v>
      </c>
      <c r="BK47" s="17">
        <v>31.383435910864002</v>
      </c>
      <c r="BL47" s="17">
        <v>247.32676123918301</v>
      </c>
      <c r="BM47" s="17">
        <v>0.70178208139999998</v>
      </c>
      <c r="BN47" s="17">
        <v>199.36524198627501</v>
      </c>
      <c r="BO47" s="17">
        <v>7.47942105856689E-4</v>
      </c>
      <c r="BQ47" s="17" t="s">
        <v>217</v>
      </c>
      <c r="BR47" s="17">
        <v>112.87126900533001</v>
      </c>
      <c r="BS47" s="17">
        <v>498.345384299096</v>
      </c>
      <c r="BT47" s="17">
        <v>3.6333309546509298</v>
      </c>
      <c r="BU47" s="17">
        <v>17.4151198956909</v>
      </c>
      <c r="BV47" s="17">
        <v>2.0920742043353799</v>
      </c>
      <c r="BW47" s="17">
        <v>4.4252284365460097</v>
      </c>
      <c r="BX47" s="17">
        <v>126.321573587909</v>
      </c>
      <c r="BY47" s="17">
        <v>126.321573587909</v>
      </c>
      <c r="BZ47" s="17">
        <v>31.8282876615453</v>
      </c>
      <c r="CA47" s="17">
        <v>448.10286952909399</v>
      </c>
      <c r="CB47" s="17">
        <v>8.8956376298411799E-2</v>
      </c>
      <c r="CC47" s="17">
        <v>0.128011553857902</v>
      </c>
      <c r="CD47" s="17">
        <v>20.313440008960999</v>
      </c>
      <c r="CE47" s="17">
        <v>7.4797990034913202E-4</v>
      </c>
      <c r="CF47" s="17">
        <v>3.79353335810622E-3</v>
      </c>
      <c r="CG47" s="17">
        <v>8.0611882466858804E-3</v>
      </c>
      <c r="CH47" s="17">
        <v>1.7652785287223601E-3</v>
      </c>
      <c r="CI47" s="17">
        <v>0.157684140050974</v>
      </c>
      <c r="CJ47" s="17">
        <v>1.0690674460782699E-2</v>
      </c>
      <c r="CK47" s="17">
        <v>3.3853813587173799E-2</v>
      </c>
      <c r="CL47" s="17">
        <v>0.57130400035454199</v>
      </c>
      <c r="CM47" s="17">
        <v>0.77794331599674005</v>
      </c>
      <c r="CN47" s="17">
        <v>15821.6779842913</v>
      </c>
      <c r="CO47" s="17">
        <v>8.6668711884552003</v>
      </c>
      <c r="CP47" s="17">
        <v>0</v>
      </c>
      <c r="CQ47" s="17">
        <v>1.1342408439206701E-2</v>
      </c>
      <c r="CR47" s="17">
        <v>2.7769193841998999E-2</v>
      </c>
      <c r="CS47" s="17">
        <v>6.4710404088824198</v>
      </c>
      <c r="CT47" s="17">
        <v>2.1647799675014898</v>
      </c>
      <c r="CU47" s="17">
        <v>46.874983298939</v>
      </c>
      <c r="CV47" s="17">
        <v>4.9507947860856403</v>
      </c>
      <c r="CW47" s="17">
        <v>2.0302469993390599</v>
      </c>
      <c r="CX47" s="17">
        <v>11.456030176951501</v>
      </c>
      <c r="CY47" s="17">
        <v>4.8219583282686198</v>
      </c>
      <c r="CZ47" s="17">
        <v>13205.1382527162</v>
      </c>
      <c r="DA47" s="17">
        <v>1.00699749466799</v>
      </c>
      <c r="DB47" s="5">
        <v>1.11294129011061E-7</v>
      </c>
      <c r="DC47" s="17">
        <v>0.29641853646169097</v>
      </c>
      <c r="DD47" s="17">
        <v>7.3911710400855597</v>
      </c>
      <c r="DE47" s="17">
        <v>0.470655808903366</v>
      </c>
      <c r="DF47" s="17">
        <v>1.0935495516349999E-2</v>
      </c>
      <c r="DG47" s="17">
        <v>1.68293129846724</v>
      </c>
      <c r="DH47" s="17">
        <v>2.8272960311292498E-2</v>
      </c>
      <c r="DI47" s="17">
        <v>329.70540795352599</v>
      </c>
      <c r="DJ47" s="17">
        <v>216.641461362184</v>
      </c>
      <c r="DK47" s="17">
        <v>28.733968067651201</v>
      </c>
      <c r="DL47" s="17">
        <v>31.3708028274634</v>
      </c>
      <c r="DM47" s="17">
        <v>184.53797228885901</v>
      </c>
      <c r="DN47" s="17">
        <v>7.45059664830264</v>
      </c>
      <c r="DO47" s="17">
        <v>7.8402042794387796</v>
      </c>
      <c r="DP47" s="17">
        <v>59.191461542356201</v>
      </c>
      <c r="DQ47" s="17">
        <v>59.191461542356201</v>
      </c>
      <c r="DR47" s="17">
        <v>3.36255028919674</v>
      </c>
      <c r="DS47" s="17">
        <v>0</v>
      </c>
      <c r="DT47" s="17">
        <v>713.05581229357699</v>
      </c>
      <c r="DU47" s="17">
        <v>0</v>
      </c>
      <c r="DV47" s="17">
        <v>247.279921314673</v>
      </c>
      <c r="DW47" s="17">
        <v>4.3531522606985902E-2</v>
      </c>
      <c r="DX47" s="17">
        <v>0.17284038999325699</v>
      </c>
      <c r="DY47" s="17">
        <v>0</v>
      </c>
      <c r="DZ47" s="17">
        <v>0</v>
      </c>
      <c r="EA47" s="17">
        <v>65.099188221680905</v>
      </c>
      <c r="EB47" s="17">
        <v>10.330795511633401</v>
      </c>
      <c r="EC47" s="17">
        <v>6.38238549642496</v>
      </c>
      <c r="ED47" s="17">
        <v>406.41656637369698</v>
      </c>
      <c r="EE47" s="17">
        <v>141.08914005799801</v>
      </c>
      <c r="EF47" s="17">
        <v>1.0871156645383899</v>
      </c>
      <c r="EG47" s="17">
        <v>3.0940576605110901</v>
      </c>
      <c r="EH47" s="17">
        <v>1.4023178400723</v>
      </c>
      <c r="EI47" s="17">
        <v>1.3553703603807601</v>
      </c>
      <c r="EJ47" s="17">
        <v>2.7518016523475501</v>
      </c>
      <c r="EK47" s="17">
        <v>2041.7222243572901</v>
      </c>
      <c r="EL47" s="17">
        <v>0.70177279153937799</v>
      </c>
      <c r="EM47" s="17">
        <v>3.1164109001192E-2</v>
      </c>
      <c r="EN47" s="17">
        <v>70.134351738168803</v>
      </c>
      <c r="EO47" s="17">
        <v>1002.44302791171</v>
      </c>
      <c r="EP47" s="17">
        <v>0</v>
      </c>
      <c r="EQ47" s="17">
        <v>0.163830295870457</v>
      </c>
      <c r="ER47" s="17">
        <v>0.23575484109509501</v>
      </c>
      <c r="ES47" s="17">
        <v>15488.8233320447</v>
      </c>
      <c r="ET47" s="17">
        <v>11758.1891257018</v>
      </c>
      <c r="EU47" s="17">
        <v>1306.4654199563199</v>
      </c>
      <c r="EV47" s="17">
        <v>13064.654545658101</v>
      </c>
      <c r="EW47" s="17">
        <v>0.34625023705728603</v>
      </c>
      <c r="EX47" s="17">
        <v>431.21219504615101</v>
      </c>
      <c r="EY47" s="17">
        <v>7.6055136229684699</v>
      </c>
      <c r="EZ47" s="17">
        <v>3.7143701570316601E-2</v>
      </c>
      <c r="FA47" s="17">
        <v>0</v>
      </c>
      <c r="FB47" s="17">
        <v>0</v>
      </c>
      <c r="FC47" s="17">
        <v>0</v>
      </c>
      <c r="FD47" s="5">
        <v>9.9891787452393693E-6</v>
      </c>
      <c r="FE47" s="17">
        <v>2.78470843664434E-4</v>
      </c>
      <c r="FF47" s="17">
        <v>2.4008584036836001E-4</v>
      </c>
      <c r="FG47" s="17">
        <v>0</v>
      </c>
      <c r="FH47" s="17">
        <v>0.79448165042601904</v>
      </c>
      <c r="FI47" s="17">
        <v>32.139210316087699</v>
      </c>
      <c r="FJ47" s="17">
        <v>6314.9009145622103</v>
      </c>
      <c r="FK47" s="17">
        <v>77.7068668565271</v>
      </c>
      <c r="FL47" s="17">
        <v>53.7698289206824</v>
      </c>
      <c r="FM47" s="17">
        <v>110.984140741193</v>
      </c>
      <c r="FN47" s="17">
        <v>43.647478878427499</v>
      </c>
      <c r="FO47" s="17">
        <v>25.063236429151701</v>
      </c>
      <c r="FP47" s="17">
        <v>1.34913326526551E-2</v>
      </c>
      <c r="FQ47" s="17">
        <v>51.6863439135047</v>
      </c>
      <c r="FR47" s="17">
        <v>4257.9174679110101</v>
      </c>
      <c r="FS47" s="17">
        <v>2933.8492602726601</v>
      </c>
      <c r="FT47" s="17">
        <v>1324.06820763835</v>
      </c>
      <c r="FU47" s="17">
        <v>7.4375397643369299</v>
      </c>
      <c r="FV47" s="17">
        <v>3.6693794576149301</v>
      </c>
      <c r="FW47" s="17">
        <v>1080.67117692278</v>
      </c>
      <c r="FX47" s="17">
        <v>121.154218328208</v>
      </c>
      <c r="FY47" s="17">
        <v>215.109145765417</v>
      </c>
      <c r="FZ47" s="17">
        <v>23.6941083594856</v>
      </c>
      <c r="GA47" s="17">
        <v>17.323168021958001</v>
      </c>
      <c r="GB47" s="17">
        <v>541.02487460220198</v>
      </c>
      <c r="GC47" s="17">
        <v>2.2364558413618001</v>
      </c>
      <c r="GD47" s="17">
        <v>359.97430723830701</v>
      </c>
      <c r="GE47" s="17">
        <v>117.053350408444</v>
      </c>
      <c r="GF47" s="17">
        <v>393.81955944641902</v>
      </c>
      <c r="GG47" s="17">
        <v>17.895633140214599</v>
      </c>
      <c r="GH47" s="17">
        <v>0</v>
      </c>
      <c r="GI47" s="17">
        <v>11959.221690281</v>
      </c>
      <c r="GJ47" s="17">
        <v>907.10187440224104</v>
      </c>
      <c r="GK47" s="17">
        <v>199.36318258755401</v>
      </c>
      <c r="GL47" s="17">
        <v>1.93238598857149</v>
      </c>
      <c r="GM47" s="17">
        <v>397.45551534318002</v>
      </c>
      <c r="GN47" s="17">
        <v>1468.7586870227799</v>
      </c>
      <c r="GO47" s="17">
        <v>213.449188088889</v>
      </c>
      <c r="GP47" s="17">
        <v>0</v>
      </c>
      <c r="GQ47" s="17">
        <v>2.5284310504207799</v>
      </c>
      <c r="GR47" s="17">
        <v>108.901856950396</v>
      </c>
      <c r="GS47" s="17">
        <v>14027.553038881601</v>
      </c>
      <c r="GT47" s="17">
        <v>189.77476270242201</v>
      </c>
      <c r="GU47" s="17">
        <v>690.18205341617102</v>
      </c>
      <c r="GW47" s="26">
        <f t="shared" si="68"/>
        <v>1.1041714324025542</v>
      </c>
      <c r="GX47" s="25">
        <f t="shared" si="69"/>
        <v>0</v>
      </c>
      <c r="GY47" s="40">
        <f t="shared" si="70"/>
        <v>-8.5584332439888293E-5</v>
      </c>
      <c r="GZ47" s="40">
        <f t="shared" si="71"/>
        <v>-2.3280972917826454E-4</v>
      </c>
      <c r="HA47" s="40">
        <f t="shared" si="72"/>
        <v>-5.5131050580295531E-5</v>
      </c>
      <c r="HB47" s="40">
        <f t="shared" si="73"/>
        <v>-1.0912438942575094E-4</v>
      </c>
      <c r="HC47" s="40">
        <f t="shared" si="74"/>
        <v>-1.5334934119195359E-4</v>
      </c>
      <c r="HD47" s="40">
        <f t="shared" si="75"/>
        <v>-9.809778476428347E-6</v>
      </c>
      <c r="HE47" s="40">
        <f t="shared" si="76"/>
        <v>-3.1457699151581965E-4</v>
      </c>
      <c r="HF47" s="40">
        <f t="shared" si="77"/>
        <v>-2.3543576436204347E-5</v>
      </c>
      <c r="HG47" s="40">
        <f t="shared" si="78"/>
        <v>-3.9117317373590887E-5</v>
      </c>
      <c r="HH47" s="40">
        <f t="shared" si="79"/>
        <v>1.4805011341195559E-6</v>
      </c>
      <c r="HI47" s="40">
        <f t="shared" si="80"/>
        <v>-9.9266424434662924E-6</v>
      </c>
      <c r="HJ47" s="40">
        <f t="shared" si="81"/>
        <v>-3.5303965622166541E-5</v>
      </c>
      <c r="HK47" s="40">
        <f t="shared" si="82"/>
        <v>-6.2612753402352274E-6</v>
      </c>
      <c r="HL47" s="40">
        <f t="shared" si="83"/>
        <v>3.7617493753494773E-6</v>
      </c>
      <c r="HM47" s="40">
        <f t="shared" si="84"/>
        <v>-9.0561068656661413E-5</v>
      </c>
      <c r="HN47" s="40">
        <f t="shared" si="85"/>
        <v>5.9794522112420325E-6</v>
      </c>
      <c r="HO47" s="40">
        <f t="shared" si="86"/>
        <v>-1.6435250635503042E-5</v>
      </c>
      <c r="HP47" s="40">
        <f t="shared" si="87"/>
        <v>1.4159848827164686E-6</v>
      </c>
      <c r="HQ47" s="40">
        <f t="shared" si="88"/>
        <v>-1.5153864563103856E-6</v>
      </c>
      <c r="HR47" s="40">
        <f t="shared" si="89"/>
        <v>-6.2054885790807503E-7</v>
      </c>
      <c r="HS47" s="40">
        <f t="shared" si="90"/>
        <v>-2.1804561243899746E-6</v>
      </c>
      <c r="HT47" s="40">
        <f t="shared" si="91"/>
        <v>-1.8575502549755016E-5</v>
      </c>
      <c r="HU47" s="40">
        <f t="shared" si="92"/>
        <v>-1.4662584635133943E-4</v>
      </c>
      <c r="HV47" s="40">
        <f t="shared" si="93"/>
        <v>-1.005484339715556E-5</v>
      </c>
      <c r="HW47" s="40">
        <f t="shared" si="94"/>
        <v>-8.4676256292663569E-6</v>
      </c>
      <c r="HX47" s="40">
        <f t="shared" si="95"/>
        <v>-1.7072610646648011E-4</v>
      </c>
      <c r="HY47" s="40">
        <f t="shared" si="96"/>
        <v>1.5548787090275769E-6</v>
      </c>
      <c r="HZ47" s="40">
        <f t="shared" si="97"/>
        <v>0</v>
      </c>
      <c r="IA47" s="40">
        <f t="shared" si="98"/>
        <v>-6.661770350145946E-6</v>
      </c>
      <c r="IB47" s="40">
        <f t="shared" si="99"/>
        <v>0</v>
      </c>
      <c r="IC47" s="40">
        <f t="shared" si="100"/>
        <v>-2.6177267835967333E-5</v>
      </c>
      <c r="ID47" s="40">
        <f t="shared" si="101"/>
        <v>-1.6000168356138402E-2</v>
      </c>
      <c r="IE47" s="40">
        <f t="shared" si="102"/>
        <v>-4.6955153275736518E-5</v>
      </c>
      <c r="IF47" s="40">
        <f t="shared" si="103"/>
        <v>-1.4439485756512275E-5</v>
      </c>
      <c r="IG47" s="40">
        <f t="shared" si="104"/>
        <v>3.9184688805736943E-3</v>
      </c>
      <c r="IH47" s="40">
        <f t="shared" si="105"/>
        <v>-8.3779569011214894E-5</v>
      </c>
      <c r="II47" s="40">
        <f t="shared" si="106"/>
        <v>-2.1698246740414875E-5</v>
      </c>
      <c r="IJ47" s="40">
        <f t="shared" si="107"/>
        <v>-4.0228301070968005E-6</v>
      </c>
      <c r="IK47" s="40">
        <f t="shared" si="108"/>
        <v>-8.0030996826344471E-4</v>
      </c>
      <c r="IL47" s="40">
        <f t="shared" si="109"/>
        <v>0</v>
      </c>
      <c r="IM47" s="40">
        <f t="shared" si="110"/>
        <v>0</v>
      </c>
      <c r="IN47" s="40">
        <f t="shared" si="111"/>
        <v>-6.0914556031972558E-4</v>
      </c>
      <c r="IO47" s="40">
        <f t="shared" si="112"/>
        <v>-6.8617493716500676E-6</v>
      </c>
      <c r="IP47" s="40">
        <f t="shared" si="113"/>
        <v>-8.3975043900246856E-6</v>
      </c>
      <c r="IQ47" s="40">
        <f t="shared" si="114"/>
        <v>-2.5851612801971393E-6</v>
      </c>
      <c r="IR47" s="40">
        <f t="shared" si="115"/>
        <v>-1.4563053301287592E-4</v>
      </c>
      <c r="IS47" s="40">
        <f t="shared" si="116"/>
        <v>5.0175566823412783E-6</v>
      </c>
      <c r="IT47" s="40">
        <f t="shared" si="117"/>
        <v>0</v>
      </c>
      <c r="IU47" s="40">
        <f t="shared" si="118"/>
        <v>0</v>
      </c>
      <c r="IV47" s="40">
        <f t="shared" si="119"/>
        <v>0</v>
      </c>
      <c r="IW47" s="40">
        <f t="shared" si="120"/>
        <v>1.6592754396253165E-5</v>
      </c>
      <c r="IX47" s="40">
        <f t="shared" si="121"/>
        <v>-3.4848245887778341E-6</v>
      </c>
      <c r="IY47" s="40">
        <f t="shared" si="122"/>
        <v>-9.7341318540736745E-5</v>
      </c>
      <c r="IZ47" s="40">
        <f t="shared" si="123"/>
        <v>0</v>
      </c>
      <c r="JA47" s="40">
        <f t="shared" si="124"/>
        <v>-4.5436620828727371E-4</v>
      </c>
      <c r="JB47" s="40">
        <f t="shared" si="125"/>
        <v>7.2811543705309255E-6</v>
      </c>
      <c r="JC47" s="40">
        <f t="shared" si="126"/>
        <v>-5.724269265029787E-6</v>
      </c>
      <c r="JD47" s="40">
        <f t="shared" si="127"/>
        <v>-4.016347523733177E-6</v>
      </c>
      <c r="JE47" s="40">
        <f t="shared" si="128"/>
        <v>0</v>
      </c>
      <c r="JF47" s="40">
        <f t="shared" si="129"/>
        <v>-2.2124852246262714E-6</v>
      </c>
      <c r="JG47" s="40">
        <f t="shared" si="130"/>
        <v>-2.2325483077436782E-6</v>
      </c>
      <c r="JH47" s="40">
        <f t="shared" si="131"/>
        <v>-4.0253984415479553E-4</v>
      </c>
      <c r="JI47" s="40">
        <f t="shared" si="132"/>
        <v>-1.8938478098903561E-4</v>
      </c>
      <c r="JJ47" s="40">
        <f t="shared" si="133"/>
        <v>-1.3237528954078538E-5</v>
      </c>
      <c r="JK47" s="40">
        <f t="shared" si="134"/>
        <v>-1.0329778152321065E-5</v>
      </c>
      <c r="JL47" s="40">
        <f t="shared" si="135"/>
        <v>5.053130736599301E-5</v>
      </c>
    </row>
    <row r="48" spans="1:272" x14ac:dyDescent="0.25">
      <c r="A48" s="17" t="s">
        <v>218</v>
      </c>
      <c r="B48" s="15">
        <v>8525.8218306800009</v>
      </c>
      <c r="C48" s="15">
        <v>318.13252966899898</v>
      </c>
      <c r="D48" s="15">
        <v>14294.272888</v>
      </c>
      <c r="E48" s="15">
        <v>2628.3680494</v>
      </c>
      <c r="F48" s="15">
        <v>2206.30471782</v>
      </c>
      <c r="G48" s="15">
        <v>3436.8183265970001</v>
      </c>
      <c r="H48" s="15">
        <v>7709.7201788000102</v>
      </c>
      <c r="I48" s="17">
        <v>284.50190368400001</v>
      </c>
      <c r="J48" s="17">
        <v>25.454762765999899</v>
      </c>
      <c r="K48" s="17">
        <v>1.2326213694999999</v>
      </c>
      <c r="L48" s="17">
        <v>0.112526426835</v>
      </c>
      <c r="M48" s="17">
        <v>54.533695257449999</v>
      </c>
      <c r="N48" s="17">
        <v>3.6395276974999901E-3</v>
      </c>
      <c r="O48" s="17">
        <v>1.3520187239999999</v>
      </c>
      <c r="P48" s="17">
        <v>0.13701254233349899</v>
      </c>
      <c r="Q48" s="17">
        <v>0.33225558683500001</v>
      </c>
      <c r="R48" s="17">
        <v>1.1318300803899899</v>
      </c>
      <c r="S48" s="17">
        <v>2.05288</v>
      </c>
      <c r="T48" s="17">
        <v>0.12290084612605</v>
      </c>
      <c r="U48" s="17">
        <v>0.55955004899999905</v>
      </c>
      <c r="V48" s="17">
        <v>1.6878256135</v>
      </c>
      <c r="W48" s="17">
        <v>0.122392634699999</v>
      </c>
      <c r="X48" s="17">
        <v>3.5499999999999997E-2</v>
      </c>
      <c r="Y48" s="17">
        <v>1.19711061375E-2</v>
      </c>
      <c r="Z48" s="17">
        <v>0</v>
      </c>
      <c r="AA48" s="17">
        <v>67.551724421900005</v>
      </c>
      <c r="AB48" s="17">
        <v>225.64573999999899</v>
      </c>
      <c r="AC48" s="17">
        <v>1.0999999999999901E-3</v>
      </c>
      <c r="AD48" s="17">
        <v>7.2342786038570001E-2</v>
      </c>
      <c r="AF48" s="17">
        <v>1.2148344659624899</v>
      </c>
      <c r="AH48" s="17">
        <v>3.7986281300139901</v>
      </c>
      <c r="AI48" s="17">
        <v>8.2570786149999993</v>
      </c>
      <c r="AJ48" s="17">
        <v>1124.4097022999999</v>
      </c>
      <c r="AK48" s="17">
        <v>3.15487703541999</v>
      </c>
      <c r="AL48" s="17">
        <v>2.3131487194915001</v>
      </c>
      <c r="AM48" s="17">
        <v>2.9225727159999999</v>
      </c>
      <c r="AN48" s="17">
        <v>0.31375489879999902</v>
      </c>
      <c r="AP48" s="17">
        <v>0</v>
      </c>
      <c r="AQ48" s="17">
        <v>136.13933859265001</v>
      </c>
      <c r="AR48" s="17">
        <v>2.0000000000000001E-4</v>
      </c>
      <c r="AS48" s="17">
        <v>0.67866728050000003</v>
      </c>
      <c r="AT48" s="17">
        <v>1.37453956899999</v>
      </c>
      <c r="AU48" s="17">
        <v>92.911714158999999</v>
      </c>
      <c r="AV48" s="17">
        <v>0.35309547366574001</v>
      </c>
      <c r="AX48" s="5">
        <v>0</v>
      </c>
      <c r="AZ48" s="17">
        <v>6.4687186099999996E-4</v>
      </c>
      <c r="BA48" s="17">
        <v>5.9731680471699902E-3</v>
      </c>
      <c r="BB48" s="17">
        <v>4.0650266763999996E-3</v>
      </c>
      <c r="BD48" s="17">
        <v>8.3040313680874007</v>
      </c>
      <c r="BE48" s="17">
        <v>0.212565</v>
      </c>
      <c r="BG48" s="17">
        <v>2.49742080485</v>
      </c>
      <c r="BI48" s="17">
        <v>39.302975000000004</v>
      </c>
      <c r="BJ48" s="17">
        <v>38.123883999999997</v>
      </c>
      <c r="BK48" s="17">
        <v>17.328546712000001</v>
      </c>
      <c r="BL48" s="17">
        <v>76.752114851999906</v>
      </c>
      <c r="BM48" s="17">
        <v>0.332644594499999</v>
      </c>
      <c r="BN48" s="17">
        <v>95.865142653999996</v>
      </c>
      <c r="BO48" s="17">
        <v>3.34705542825E-3</v>
      </c>
      <c r="BQ48" s="17" t="s">
        <v>218</v>
      </c>
      <c r="BR48" s="17">
        <v>5.1868692687657099</v>
      </c>
      <c r="BS48" s="17">
        <v>101.853957737008</v>
      </c>
      <c r="BT48" s="17">
        <v>0.212561848977881</v>
      </c>
      <c r="BU48" s="17">
        <v>25.4519494581793</v>
      </c>
      <c r="BV48" s="17">
        <v>0</v>
      </c>
      <c r="BW48" s="17">
        <v>1.2326191056035001</v>
      </c>
      <c r="BX48" s="17">
        <v>284.50130909075301</v>
      </c>
      <c r="BY48" s="17">
        <v>284.50130909075301</v>
      </c>
      <c r="BZ48" s="17">
        <v>18.503517776996901</v>
      </c>
      <c r="CA48" s="17">
        <v>391.34551548570403</v>
      </c>
      <c r="CB48" s="17">
        <v>4.6135518400326203E-2</v>
      </c>
      <c r="CC48" s="17">
        <v>6.6390096518350705E-2</v>
      </c>
      <c r="CD48" s="17">
        <v>54.530783120314702</v>
      </c>
      <c r="CE48" s="17">
        <v>3.3469560075368998E-3</v>
      </c>
      <c r="CF48" s="17">
        <v>1.1646727635487701E-3</v>
      </c>
      <c r="CG48" s="17">
        <v>2.4748146243599601E-3</v>
      </c>
      <c r="CH48" s="17">
        <v>1.19711610813802E-2</v>
      </c>
      <c r="CI48" s="17">
        <v>1.3520141577382701</v>
      </c>
      <c r="CJ48" s="17">
        <v>3.2882916527499903E-2</v>
      </c>
      <c r="CK48" s="17">
        <v>0.10412973171955001</v>
      </c>
      <c r="CL48" s="17">
        <v>0.33221969568680898</v>
      </c>
      <c r="CM48" s="17">
        <v>2.4974230313089301</v>
      </c>
      <c r="CN48" s="17">
        <v>16800.839713761699</v>
      </c>
      <c r="CO48" s="17">
        <v>1.1318055889499701</v>
      </c>
      <c r="CP48" s="17">
        <v>0</v>
      </c>
      <c r="CQ48" s="17">
        <v>3.5641326294526397E-2</v>
      </c>
      <c r="CR48" s="17">
        <v>8.7258458606017206E-2</v>
      </c>
      <c r="CS48" s="17">
        <v>2.0528856186312501</v>
      </c>
      <c r="CT48" s="17">
        <v>0.55953207567362795</v>
      </c>
      <c r="CU48" s="17">
        <v>8.2568927060821</v>
      </c>
      <c r="CV48" s="17">
        <v>1.6878000223665801</v>
      </c>
      <c r="CW48" s="17">
        <v>0.67866365678169205</v>
      </c>
      <c r="CX48" s="17">
        <v>2.9225660536587799</v>
      </c>
      <c r="CY48" s="17">
        <v>1.37455040179235</v>
      </c>
      <c r="CZ48" s="17">
        <v>8524.6460503601793</v>
      </c>
      <c r="DA48" s="17">
        <v>0.12239010995184101</v>
      </c>
      <c r="DB48" s="17">
        <v>3.5499672233336999E-2</v>
      </c>
      <c r="DC48" s="17">
        <v>1.1790898344880001</v>
      </c>
      <c r="DD48" s="17">
        <v>29.401155662847099</v>
      </c>
      <c r="DE48" s="17">
        <v>1.87221782767572</v>
      </c>
      <c r="DF48" s="17">
        <v>4.3499248223901402E-2</v>
      </c>
      <c r="DG48" s="17">
        <v>6.6945265243583201</v>
      </c>
      <c r="DH48" s="17">
        <v>0.11246494981729201</v>
      </c>
      <c r="DI48" s="17">
        <v>95.779819837612294</v>
      </c>
      <c r="DJ48" s="17">
        <v>224.283045579938</v>
      </c>
      <c r="DK48" s="17">
        <v>13.333303469734</v>
      </c>
      <c r="DL48" s="17">
        <v>17.328550569504198</v>
      </c>
      <c r="DM48" s="17">
        <v>88.544572155990295</v>
      </c>
      <c r="DN48" s="17">
        <v>0</v>
      </c>
      <c r="DO48" s="17">
        <v>3.0040186044000801</v>
      </c>
      <c r="DP48" s="17">
        <v>67.548598681698905</v>
      </c>
      <c r="DQ48" s="17">
        <v>67.548598681698905</v>
      </c>
      <c r="DR48" s="17">
        <v>1.0092899612220601</v>
      </c>
      <c r="DS48" s="17">
        <v>0</v>
      </c>
      <c r="DT48" s="17">
        <v>225.64485069751601</v>
      </c>
      <c r="DU48" s="17">
        <v>1.0999447700303601E-3</v>
      </c>
      <c r="DV48" s="17">
        <v>76.752151667400895</v>
      </c>
      <c r="DW48" s="17">
        <v>2.5650018498903401E-2</v>
      </c>
      <c r="DX48" s="17">
        <v>4.0795570599186197E-2</v>
      </c>
      <c r="DY48" s="17">
        <v>0</v>
      </c>
      <c r="DZ48" s="17">
        <v>0</v>
      </c>
      <c r="EA48" s="17">
        <v>78.580490398239505</v>
      </c>
      <c r="EB48" s="17">
        <v>6.6907214417823502</v>
      </c>
      <c r="EC48" s="17">
        <v>0.45840359778130402</v>
      </c>
      <c r="ED48" s="17">
        <v>199.14715242125899</v>
      </c>
      <c r="EE48" s="17">
        <v>51.590954371293698</v>
      </c>
      <c r="EF48" s="17">
        <v>0.31584790208171298</v>
      </c>
      <c r="EG48" s="17">
        <v>0.898950529439969</v>
      </c>
      <c r="EH48" s="17">
        <v>0</v>
      </c>
      <c r="EI48" s="17">
        <v>1.2535356628802199</v>
      </c>
      <c r="EJ48" s="17">
        <v>2.5450653060511299</v>
      </c>
      <c r="EK48" s="17">
        <v>1125.2645751852799</v>
      </c>
      <c r="EL48" s="17">
        <v>0.332626437528728</v>
      </c>
      <c r="EM48" s="17">
        <v>0.50235842736265102</v>
      </c>
      <c r="EN48" s="17">
        <v>3.2364142385852999</v>
      </c>
      <c r="EO48" s="17">
        <v>318.13247803623301</v>
      </c>
      <c r="EP48" s="17">
        <v>0</v>
      </c>
      <c r="EQ48" s="17">
        <v>0.94837134029993897</v>
      </c>
      <c r="ER48" s="17">
        <v>1.3647293569338099</v>
      </c>
      <c r="ES48" s="17">
        <v>8813.1425184499203</v>
      </c>
      <c r="ET48" s="17">
        <v>12864.5538608552</v>
      </c>
      <c r="EU48" s="17">
        <v>1429.3953495042299</v>
      </c>
      <c r="EV48" s="17">
        <v>14293.9492103595</v>
      </c>
      <c r="EW48" s="17">
        <v>6.60047735856822E-2</v>
      </c>
      <c r="EX48" s="17">
        <v>170.64120400200599</v>
      </c>
      <c r="EY48" s="17">
        <v>2.8548470263105599</v>
      </c>
      <c r="EZ48" s="17">
        <v>0.35309393413669798</v>
      </c>
      <c r="FA48" s="17">
        <v>0</v>
      </c>
      <c r="FB48" s="17">
        <v>0</v>
      </c>
      <c r="FC48" s="17">
        <v>0</v>
      </c>
      <c r="FD48" s="17">
        <v>6.4687410742703903E-4</v>
      </c>
      <c r="FE48" s="17">
        <v>5.9729927460502397E-3</v>
      </c>
      <c r="FF48" s="17">
        <v>4.0651251252064599E-3</v>
      </c>
      <c r="FG48" s="17">
        <v>0</v>
      </c>
      <c r="FH48" s="17">
        <v>8.3040345344954201</v>
      </c>
      <c r="FI48" s="17">
        <v>19.2412504919063</v>
      </c>
      <c r="FJ48" s="17">
        <v>3586.5331075508102</v>
      </c>
      <c r="FK48" s="17">
        <v>34.912519234775701</v>
      </c>
      <c r="FL48" s="17">
        <v>45.385751816883896</v>
      </c>
      <c r="FM48" s="17">
        <v>83.292109864029896</v>
      </c>
      <c r="FN48" s="17">
        <v>12.4957381254099</v>
      </c>
      <c r="FO48" s="17">
        <v>23.348248369406299</v>
      </c>
      <c r="FP48" s="17">
        <v>5.8948955037285396E-3</v>
      </c>
      <c r="FQ48" s="17">
        <v>45.601549471827497</v>
      </c>
      <c r="FR48" s="17">
        <v>2632.0178308711502</v>
      </c>
      <c r="FS48" s="17">
        <v>2206.2551481527398</v>
      </c>
      <c r="FT48" s="17">
        <v>425.762682718409</v>
      </c>
      <c r="FU48" s="17">
        <v>2.5926795074874298</v>
      </c>
      <c r="FV48" s="17">
        <v>0.45575101181126199</v>
      </c>
      <c r="FW48" s="17">
        <v>504.15905789888399</v>
      </c>
      <c r="FX48" s="17">
        <v>213.989382854654</v>
      </c>
      <c r="FY48" s="17">
        <v>143.42945734332</v>
      </c>
      <c r="FZ48" s="17">
        <v>25.921006012886</v>
      </c>
      <c r="GA48" s="17">
        <v>14.3092968251238</v>
      </c>
      <c r="GB48" s="17">
        <v>363.49722257312402</v>
      </c>
      <c r="GC48" s="17">
        <v>0.31348356655753801</v>
      </c>
      <c r="GD48" s="17">
        <v>237.877046683006</v>
      </c>
      <c r="GE48" s="17">
        <v>74.518775106510702</v>
      </c>
      <c r="GF48" s="17">
        <v>597.24747945567799</v>
      </c>
      <c r="GG48" s="17">
        <v>1.85787218902428</v>
      </c>
      <c r="GH48" s="17">
        <v>0</v>
      </c>
      <c r="GI48" s="17">
        <v>3436.4190245438299</v>
      </c>
      <c r="GJ48" s="17">
        <v>397.56213155834803</v>
      </c>
      <c r="GK48" s="17">
        <v>95.863696568064796</v>
      </c>
      <c r="GL48" s="17">
        <v>2.47956311548714</v>
      </c>
      <c r="GM48" s="17">
        <v>351.65122814177801</v>
      </c>
      <c r="GN48" s="17">
        <v>613.51083523049795</v>
      </c>
      <c r="GO48" s="17">
        <v>136.13846836021301</v>
      </c>
      <c r="GP48" s="17">
        <v>0</v>
      </c>
      <c r="GQ48" s="17">
        <v>1.9998294416243701E-4</v>
      </c>
      <c r="GR48" s="17">
        <v>37.730146186110801</v>
      </c>
      <c r="GS48" s="17">
        <v>7709.67062087667</v>
      </c>
      <c r="GT48" s="17">
        <v>92.911762620148906</v>
      </c>
      <c r="GU48" s="17">
        <v>667.69892282304795</v>
      </c>
      <c r="GW48" s="26">
        <f t="shared" si="68"/>
        <v>1.1431282802906273</v>
      </c>
      <c r="GX48" s="25">
        <f t="shared" si="69"/>
        <v>0</v>
      </c>
      <c r="GY48" s="40">
        <f t="shared" si="70"/>
        <v>-1.3790815046011725E-4</v>
      </c>
      <c r="GZ48" s="40">
        <f t="shared" si="71"/>
        <v>-1.6229954864277754E-7</v>
      </c>
      <c r="HA48" s="40">
        <f t="shared" si="72"/>
        <v>-2.2643868844210567E-5</v>
      </c>
      <c r="HB48" s="40">
        <f t="shared" si="73"/>
        <v>1.3886112608861342E-3</v>
      </c>
      <c r="HC48" s="40">
        <f t="shared" si="74"/>
        <v>-2.2467280634339785E-5</v>
      </c>
      <c r="HD48" s="40">
        <f t="shared" si="75"/>
        <v>-1.1618363708087075E-4</v>
      </c>
      <c r="HE48" s="40">
        <f t="shared" si="76"/>
        <v>-6.4279795103964865E-6</v>
      </c>
      <c r="HF48" s="40">
        <f t="shared" si="77"/>
        <v>-2.0899447044182433E-6</v>
      </c>
      <c r="HG48" s="40">
        <f t="shared" si="78"/>
        <v>-1.1052186368661503E-4</v>
      </c>
      <c r="HH48" s="40">
        <f t="shared" si="79"/>
        <v>-1.8366519969871187E-6</v>
      </c>
      <c r="HI48" s="40">
        <f t="shared" si="80"/>
        <v>-7.2153390623583947E-6</v>
      </c>
      <c r="HJ48" s="40">
        <f t="shared" si="81"/>
        <v>-5.3400693306205188E-5</v>
      </c>
      <c r="HK48" s="40">
        <f t="shared" si="82"/>
        <v>-1.1075500617190367E-5</v>
      </c>
      <c r="HL48" s="40">
        <f t="shared" si="83"/>
        <v>-3.3773657485557471E-6</v>
      </c>
      <c r="HM48" s="40">
        <f t="shared" si="84"/>
        <v>7.7302084245714904E-7</v>
      </c>
      <c r="HN48" s="40">
        <f t="shared" si="85"/>
        <v>-1.0802270785848025E-4</v>
      </c>
      <c r="HO48" s="40">
        <f t="shared" si="86"/>
        <v>-2.1638795826467895E-5</v>
      </c>
      <c r="HP48" s="40">
        <f t="shared" si="87"/>
        <v>2.7369506498369383E-6</v>
      </c>
      <c r="HQ48" s="40">
        <f t="shared" si="88"/>
        <v>-8.6348104171182525E-6</v>
      </c>
      <c r="HR48" s="40">
        <f t="shared" si="89"/>
        <v>-3.2121034397588449E-5</v>
      </c>
      <c r="HS48" s="40">
        <f t="shared" si="90"/>
        <v>-1.5162190462831983E-5</v>
      </c>
      <c r="HT48" s="40">
        <f t="shared" si="91"/>
        <v>-2.062826872046784E-5</v>
      </c>
      <c r="HU48" s="40">
        <f t="shared" si="92"/>
        <v>-9.2328637464318315E-6</v>
      </c>
      <c r="HV48" s="40">
        <f t="shared" si="93"/>
        <v>4.5897078824359593E-6</v>
      </c>
      <c r="HW48" s="40">
        <f t="shared" si="94"/>
        <v>0</v>
      </c>
      <c r="HX48" s="40">
        <f t="shared" si="95"/>
        <v>-4.6271804722219563E-5</v>
      </c>
      <c r="HY48" s="40">
        <f t="shared" si="96"/>
        <v>-3.9411445701957425E-6</v>
      </c>
      <c r="HZ48" s="40">
        <f t="shared" si="97"/>
        <v>-5.0209063300031944E-5</v>
      </c>
      <c r="IA48" s="40">
        <f t="shared" si="98"/>
        <v>-3.1812940555537601E-5</v>
      </c>
      <c r="IB48" s="40">
        <f t="shared" si="99"/>
        <v>0</v>
      </c>
      <c r="IC48" s="40">
        <f t="shared" si="100"/>
        <v>-2.966201718631592E-5</v>
      </c>
      <c r="ID48" s="40">
        <f t="shared" si="101"/>
        <v>0</v>
      </c>
      <c r="IE48" s="40">
        <f t="shared" si="102"/>
        <v>-7.1502346928170495E-6</v>
      </c>
      <c r="IF48" s="40">
        <f t="shared" si="103"/>
        <v>-2.2515096024584599E-5</v>
      </c>
      <c r="IG48" s="40">
        <f t="shared" si="104"/>
        <v>7.6028593806271548E-4</v>
      </c>
      <c r="IH48" s="40">
        <f t="shared" si="105"/>
        <v>2.5844811778680088E-2</v>
      </c>
      <c r="II48" s="40">
        <f t="shared" si="106"/>
        <v>-2.0760557826045197E-5</v>
      </c>
      <c r="IJ48" s="40">
        <f t="shared" si="107"/>
        <v>-2.2796152114775419E-6</v>
      </c>
      <c r="IK48" s="40">
        <f t="shared" si="108"/>
        <v>-8.6479045745184576E-4</v>
      </c>
      <c r="IL48" s="40">
        <f t="shared" si="109"/>
        <v>0</v>
      </c>
      <c r="IM48" s="40">
        <f t="shared" si="110"/>
        <v>0</v>
      </c>
      <c r="IN48" s="40">
        <f t="shared" si="111"/>
        <v>-6.3922187810738619E-6</v>
      </c>
      <c r="IO48" s="40">
        <f t="shared" si="112"/>
        <v>-8.5279187815020868E-5</v>
      </c>
      <c r="IP48" s="40">
        <f t="shared" si="113"/>
        <v>-5.3394622255946645E-6</v>
      </c>
      <c r="IQ48" s="40">
        <f t="shared" si="114"/>
        <v>7.8810334779290586E-6</v>
      </c>
      <c r="IR48" s="40">
        <f t="shared" si="115"/>
        <v>5.2158276645479652E-7</v>
      </c>
      <c r="IS48" s="40">
        <f t="shared" si="116"/>
        <v>-4.3600928271447032E-6</v>
      </c>
      <c r="IT48" s="40">
        <f t="shared" si="117"/>
        <v>0</v>
      </c>
      <c r="IU48" s="40">
        <f t="shared" si="118"/>
        <v>0</v>
      </c>
      <c r="IV48" s="40">
        <f t="shared" si="119"/>
        <v>0</v>
      </c>
      <c r="IW48" s="40">
        <f t="shared" si="120"/>
        <v>3.4727543034536026E-6</v>
      </c>
      <c r="IX48" s="40">
        <f t="shared" si="121"/>
        <v>-2.9348097754180114E-5</v>
      </c>
      <c r="IY48" s="40">
        <f t="shared" si="122"/>
        <v>2.421848964285852E-5</v>
      </c>
      <c r="IZ48" s="40">
        <f t="shared" si="123"/>
        <v>0</v>
      </c>
      <c r="JA48" s="40">
        <f t="shared" si="124"/>
        <v>3.8130973728110098E-7</v>
      </c>
      <c r="JB48" s="40">
        <f t="shared" si="125"/>
        <v>-1.4823805043200256E-5</v>
      </c>
      <c r="JC48" s="40">
        <f t="shared" si="126"/>
        <v>0</v>
      </c>
      <c r="JD48" s="40">
        <f t="shared" si="127"/>
        <v>8.9150331645608406E-7</v>
      </c>
      <c r="JE48" s="40">
        <f t="shared" si="128"/>
        <v>0</v>
      </c>
      <c r="JF48" s="40">
        <f t="shared" si="129"/>
        <v>-5.331044193234107E-7</v>
      </c>
      <c r="JG48" s="40">
        <f t="shared" si="130"/>
        <v>-5.1902050855321393E-7</v>
      </c>
      <c r="JH48" s="40">
        <f t="shared" si="131"/>
        <v>2.2260979302359174E-7</v>
      </c>
      <c r="JI48" s="40">
        <f t="shared" si="132"/>
        <v>4.7966627447451176E-7</v>
      </c>
      <c r="JJ48" s="40">
        <f t="shared" si="133"/>
        <v>-5.4583695545365372E-5</v>
      </c>
      <c r="JK48" s="40">
        <f t="shared" si="134"/>
        <v>-1.5084585441229352E-5</v>
      </c>
      <c r="JL48" s="40">
        <f t="shared" si="135"/>
        <v>-2.9703933870053265E-5</v>
      </c>
    </row>
    <row r="49" spans="1:272" x14ac:dyDescent="0.25">
      <c r="A49" s="17" t="s">
        <v>219</v>
      </c>
      <c r="B49" s="15">
        <v>5072.5452313293899</v>
      </c>
      <c r="C49" s="15">
        <v>229.83200369009899</v>
      </c>
      <c r="D49" s="15">
        <v>5533.3021809560496</v>
      </c>
      <c r="E49" s="15">
        <v>3553.6612853444799</v>
      </c>
      <c r="F49" s="15">
        <v>2272.5160563241998</v>
      </c>
      <c r="G49" s="15">
        <v>2554.9095642777202</v>
      </c>
      <c r="H49" s="15">
        <v>4768.7249392394797</v>
      </c>
      <c r="I49" s="17">
        <v>28.939379217294</v>
      </c>
      <c r="J49" s="17">
        <v>2.3018287856219999</v>
      </c>
      <c r="K49" s="17">
        <v>2.500093584</v>
      </c>
      <c r="L49" s="17">
        <v>4.5272077021399799E-2</v>
      </c>
      <c r="M49" s="17">
        <v>13.9211071294859</v>
      </c>
      <c r="N49" s="17">
        <v>2.7794206968839402E-3</v>
      </c>
      <c r="O49" s="17">
        <v>1.5302965203999999E-2</v>
      </c>
      <c r="P49" s="17">
        <v>3.6704527798799902E-2</v>
      </c>
      <c r="Q49" s="17">
        <v>0.20649042972599899</v>
      </c>
      <c r="R49" s="17">
        <v>0.75635166720000002</v>
      </c>
      <c r="S49" s="17">
        <v>8.7962712999999901</v>
      </c>
      <c r="T49" s="17">
        <v>0.123364571652816</v>
      </c>
      <c r="U49" s="17">
        <v>0.52182069806999998</v>
      </c>
      <c r="V49" s="17">
        <v>4.0942653260000004</v>
      </c>
      <c r="W49" s="17">
        <v>6.6923405999999894E-2</v>
      </c>
      <c r="X49" s="17">
        <v>4.1430199999999899E-4</v>
      </c>
      <c r="Y49" s="17">
        <v>4.7712872644999897E-2</v>
      </c>
      <c r="Z49" s="17">
        <v>1.2209982644839901</v>
      </c>
      <c r="AA49" s="17">
        <v>29.2161295200899</v>
      </c>
      <c r="AB49" s="17">
        <v>230.63800200999901</v>
      </c>
      <c r="AC49" s="17">
        <v>0.02</v>
      </c>
      <c r="AD49" s="17">
        <v>8.9695329639381899E-2</v>
      </c>
      <c r="AE49" s="17">
        <v>1.0999999999999999E-2</v>
      </c>
      <c r="AF49" s="17">
        <v>0.91643419867934095</v>
      </c>
      <c r="AG49" s="17">
        <v>0.34267999999999998</v>
      </c>
      <c r="AH49" s="17">
        <v>9.7395560694105008</v>
      </c>
      <c r="AI49" s="17">
        <v>11.252229559</v>
      </c>
      <c r="AJ49" s="17">
        <v>221.775849552859</v>
      </c>
      <c r="AK49" s="17">
        <v>10.403661936824999</v>
      </c>
      <c r="AL49" s="17">
        <v>3.1947333036868</v>
      </c>
      <c r="AM49" s="17">
        <v>3.5665155400000002</v>
      </c>
      <c r="AN49" s="17">
        <v>2.1627798364999902</v>
      </c>
      <c r="AO49" s="17">
        <v>5.0000000000000001E-4</v>
      </c>
      <c r="AP49" s="17">
        <v>0.31009999999999999</v>
      </c>
      <c r="AQ49" s="17">
        <v>160.81488756464901</v>
      </c>
      <c r="AR49" s="17">
        <v>2.4838990000000001</v>
      </c>
      <c r="AS49" s="17">
        <v>1.098402436</v>
      </c>
      <c r="AT49" s="17">
        <v>2.5942194769846001</v>
      </c>
      <c r="AU49" s="17">
        <v>42.032467267698003</v>
      </c>
      <c r="AV49" s="17">
        <v>0.423512093050325</v>
      </c>
      <c r="AW49" s="5">
        <v>1.9330960309999999E-6</v>
      </c>
      <c r="AX49" s="17">
        <v>1.7299375119999999E-5</v>
      </c>
      <c r="AY49" s="17">
        <v>1E-4</v>
      </c>
      <c r="AZ49" s="17">
        <v>4.5904143304799897E-4</v>
      </c>
      <c r="BA49" s="17">
        <v>2.8434433038059901E-3</v>
      </c>
      <c r="BB49" s="17">
        <v>4.7037068473799998E-4</v>
      </c>
      <c r="BD49" s="17">
        <v>3.1431413781851898</v>
      </c>
      <c r="BE49" s="17">
        <v>0.391247018</v>
      </c>
      <c r="BF49" s="17">
        <v>0.173271699999999</v>
      </c>
      <c r="BG49" s="17">
        <v>0.26463713500000002</v>
      </c>
      <c r="BH49" s="17">
        <v>1.38E-2</v>
      </c>
      <c r="BI49" s="17">
        <v>1.1390240999999901</v>
      </c>
      <c r="BJ49" s="17">
        <v>1.1048518000000001</v>
      </c>
      <c r="BK49" s="17">
        <v>7.3498425791049904</v>
      </c>
      <c r="BL49" s="17">
        <v>41.050206807869898</v>
      </c>
      <c r="BM49" s="17">
        <v>3.61646842984445</v>
      </c>
      <c r="BN49" s="17">
        <v>145.72186614338</v>
      </c>
      <c r="BO49" s="17">
        <v>3.534249968278E-3</v>
      </c>
      <c r="BQ49" s="17" t="s">
        <v>219</v>
      </c>
      <c r="BR49" s="17">
        <v>9.1734299859179096</v>
      </c>
      <c r="BS49" s="17">
        <v>45.650010136813897</v>
      </c>
      <c r="BT49" s="17">
        <v>0.39124155507145503</v>
      </c>
      <c r="BU49" s="17">
        <v>2.3017677596417001</v>
      </c>
      <c r="BV49" s="17">
        <v>0.172634512989634</v>
      </c>
      <c r="BW49" s="17">
        <v>2.50009208580388</v>
      </c>
      <c r="BX49" s="17">
        <v>28.939023016743398</v>
      </c>
      <c r="BY49" s="17">
        <v>28.939023016743398</v>
      </c>
      <c r="BZ49" s="17">
        <v>9.0477745400851592</v>
      </c>
      <c r="CA49" s="17">
        <v>241.84883710230801</v>
      </c>
      <c r="CB49" s="17">
        <v>1.8560678009997899E-2</v>
      </c>
      <c r="CC49" s="17">
        <v>2.6708930639836401E-2</v>
      </c>
      <c r="CD49" s="17">
        <v>13.920809680674299</v>
      </c>
      <c r="CE49" s="17">
        <v>3.5339468357548599E-3</v>
      </c>
      <c r="CF49" s="17">
        <v>8.8937222366992604E-4</v>
      </c>
      <c r="CG49" s="17">
        <v>1.88998254027568E-3</v>
      </c>
      <c r="CH49" s="17">
        <v>4.77124414615527E-2</v>
      </c>
      <c r="CI49" s="17">
        <v>1.5299780615454299E-2</v>
      </c>
      <c r="CJ49" s="17">
        <v>8.8063245633470608E-3</v>
      </c>
      <c r="CK49" s="17">
        <v>2.7886703605108101E-2</v>
      </c>
      <c r="CL49" s="17">
        <v>0.20648588307940799</v>
      </c>
      <c r="CM49" s="17">
        <v>0.26463720851039102</v>
      </c>
      <c r="CN49" s="17">
        <v>38427.237350948497</v>
      </c>
      <c r="CO49" s="17">
        <v>0.75635214004444695</v>
      </c>
      <c r="CP49" s="17">
        <v>1.38005418299465E-2</v>
      </c>
      <c r="CQ49" s="17">
        <v>3.5766222891987297E-2</v>
      </c>
      <c r="CR49" s="17">
        <v>8.7565638931089096E-2</v>
      </c>
      <c r="CS49" s="17">
        <v>8.7962533036591193</v>
      </c>
      <c r="CT49" s="17">
        <v>0.52182059703184303</v>
      </c>
      <c r="CU49" s="17">
        <v>11.2522065540575</v>
      </c>
      <c r="CV49" s="17">
        <v>4.0942822284114797</v>
      </c>
      <c r="CW49" s="17">
        <v>1.09840896792274</v>
      </c>
      <c r="CX49" s="17">
        <v>3.5664933195334498</v>
      </c>
      <c r="CY49" s="17">
        <v>2.5942206696439398</v>
      </c>
      <c r="CZ49" s="17">
        <v>5071.9346732364302</v>
      </c>
      <c r="DA49" s="17">
        <v>6.6913599734466797E-2</v>
      </c>
      <c r="DB49" s="17">
        <v>4.1432345667553801E-4</v>
      </c>
      <c r="DC49" s="17">
        <v>3.4172281838875197E-2</v>
      </c>
      <c r="DD49" s="17">
        <v>0.85206096330958103</v>
      </c>
      <c r="DE49" s="17">
        <v>5.42582758753727E-2</v>
      </c>
      <c r="DF49" s="17">
        <v>1.2606267189161999E-3</v>
      </c>
      <c r="DG49" s="17">
        <v>0.194010444396678</v>
      </c>
      <c r="DH49" s="17">
        <v>3.2593043315310398E-3</v>
      </c>
      <c r="DI49" s="17">
        <v>303.68135270960801</v>
      </c>
      <c r="DJ49" s="17">
        <v>278.49050718253397</v>
      </c>
      <c r="DK49" s="17">
        <v>15.239935822651899</v>
      </c>
      <c r="DL49" s="17">
        <v>7.3176894865041699</v>
      </c>
      <c r="DM49" s="17">
        <v>63.702142845786803</v>
      </c>
      <c r="DN49" s="17">
        <v>1.2209992956389999</v>
      </c>
      <c r="DO49" s="17">
        <v>5.2040934298219899</v>
      </c>
      <c r="DP49" s="17">
        <v>29.186751468615402</v>
      </c>
      <c r="DQ49" s="17">
        <v>29.186751468615402</v>
      </c>
      <c r="DR49" s="17">
        <v>0.225252632654943</v>
      </c>
      <c r="DS49" s="17">
        <v>0</v>
      </c>
      <c r="DT49" s="17">
        <v>230.63870756730901</v>
      </c>
      <c r="DU49" s="17">
        <v>1.99977198697068E-2</v>
      </c>
      <c r="DV49" s="17">
        <v>41.031629966039802</v>
      </c>
      <c r="DW49" s="17">
        <v>1.15814023725349E-2</v>
      </c>
      <c r="DX49" s="17">
        <v>7.7429195329232495E-2</v>
      </c>
      <c r="DY49" s="17">
        <v>0</v>
      </c>
      <c r="DZ49" s="17">
        <v>1.10000195605085E-2</v>
      </c>
      <c r="EA49" s="17">
        <v>15.765408020001299</v>
      </c>
      <c r="EB49" s="17">
        <v>4.6819718663700298</v>
      </c>
      <c r="EC49" s="17">
        <v>0.107106570025951</v>
      </c>
      <c r="ED49" s="17">
        <v>233.00245286225999</v>
      </c>
      <c r="EE49" s="17">
        <v>28.6802661473222</v>
      </c>
      <c r="EF49" s="17">
        <v>0.23827177531595001</v>
      </c>
      <c r="EG49" s="17">
        <v>0.67815508132299296</v>
      </c>
      <c r="EH49" s="17">
        <v>0.34267996785660898</v>
      </c>
      <c r="EI49" s="17">
        <v>3.21404655598803</v>
      </c>
      <c r="EJ49" s="17">
        <v>6.5254668189432099</v>
      </c>
      <c r="EK49" s="17">
        <v>224.576246416087</v>
      </c>
      <c r="EL49" s="17">
        <v>3.6164481959043502</v>
      </c>
      <c r="EM49" s="17">
        <v>6.2142404052762204E-4</v>
      </c>
      <c r="EN49" s="17">
        <v>10.512859730029099</v>
      </c>
      <c r="EO49" s="17">
        <v>229.83115749643099</v>
      </c>
      <c r="EP49" s="17">
        <v>0</v>
      </c>
      <c r="EQ49" s="17">
        <v>1.30919660756185</v>
      </c>
      <c r="ER49" s="17">
        <v>1.88396165187641</v>
      </c>
      <c r="ES49" s="17">
        <v>5428.2086065576405</v>
      </c>
      <c r="ET49" s="17">
        <v>4979.7122541113404</v>
      </c>
      <c r="EU49" s="17">
        <v>553.30028589449796</v>
      </c>
      <c r="EV49" s="17">
        <v>5533.0125400058396</v>
      </c>
      <c r="EW49" s="17">
        <v>0.12090499476104</v>
      </c>
      <c r="EX49" s="17">
        <v>118.516857016926</v>
      </c>
      <c r="EY49" s="17">
        <v>4.7973025289628399</v>
      </c>
      <c r="EZ49" s="17">
        <v>0.42351372456237102</v>
      </c>
      <c r="FA49" s="5">
        <v>1.9145099506353801E-6</v>
      </c>
      <c r="FB49" s="5">
        <v>1.7138479714126401E-5</v>
      </c>
      <c r="FC49" s="17">
        <v>1.0000087082568599E-4</v>
      </c>
      <c r="FD49" s="17">
        <v>4.5905592036499802E-4</v>
      </c>
      <c r="FE49" s="17">
        <v>2.8430258939245098E-3</v>
      </c>
      <c r="FF49" s="17">
        <v>4.7033567083765599E-4</v>
      </c>
      <c r="FG49" s="17">
        <v>0</v>
      </c>
      <c r="FH49" s="17">
        <v>3.1431413554446102</v>
      </c>
      <c r="FI49" s="17">
        <v>30.931994237559</v>
      </c>
      <c r="FJ49" s="17">
        <v>2017.17316002191</v>
      </c>
      <c r="FK49" s="17">
        <v>69.107393948863702</v>
      </c>
      <c r="FL49" s="17">
        <v>43.413462434894598</v>
      </c>
      <c r="FM49" s="17">
        <v>121.10490037864299</v>
      </c>
      <c r="FN49" s="17">
        <v>41.440711351378098</v>
      </c>
      <c r="FO49" s="17">
        <v>19.724268387374099</v>
      </c>
      <c r="FP49" s="17">
        <v>6.7958741027827701E-4</v>
      </c>
      <c r="FQ49" s="17">
        <v>96.134005545175597</v>
      </c>
      <c r="FR49" s="17">
        <v>3549.3005981339502</v>
      </c>
      <c r="FS49" s="17">
        <v>2270.0184746866898</v>
      </c>
      <c r="FT49" s="17">
        <v>1279.2821234472499</v>
      </c>
      <c r="FU49" s="17">
        <v>22.196653994499499</v>
      </c>
      <c r="FV49" s="17">
        <v>1.8146286154422799</v>
      </c>
      <c r="FW49" s="17">
        <v>999.36721096303199</v>
      </c>
      <c r="FX49" s="17">
        <v>46.846529806048402</v>
      </c>
      <c r="FY49" s="17">
        <v>115.51762084911</v>
      </c>
      <c r="FZ49" s="17">
        <v>11.0015905840594</v>
      </c>
      <c r="GA49" s="17">
        <v>56.292254443140003</v>
      </c>
      <c r="GB49" s="17">
        <v>289.20750403721303</v>
      </c>
      <c r="GC49" s="17">
        <v>2.1610611591737099</v>
      </c>
      <c r="GD49" s="17">
        <v>172.88675550216001</v>
      </c>
      <c r="GE49" s="17">
        <v>117.76869494810801</v>
      </c>
      <c r="GF49" s="17">
        <v>184.843837835171</v>
      </c>
      <c r="GG49" s="17">
        <v>3.3052123269785101</v>
      </c>
      <c r="GH49" s="17">
        <v>5.0002347349217195E-4</v>
      </c>
      <c r="GI49" s="17">
        <v>2554.8724142378801</v>
      </c>
      <c r="GJ49" s="17">
        <v>233.63928464585001</v>
      </c>
      <c r="GK49" s="17">
        <v>145.723490757256</v>
      </c>
      <c r="GL49" s="17">
        <v>0.42153228012853</v>
      </c>
      <c r="GM49" s="17">
        <v>67.354377429037797</v>
      </c>
      <c r="GN49" s="17">
        <v>577.14975089424604</v>
      </c>
      <c r="GO49" s="17">
        <v>160.640476489973</v>
      </c>
      <c r="GP49" s="17">
        <v>0.31010091070177598</v>
      </c>
      <c r="GQ49" s="17">
        <v>2.4835043345623999</v>
      </c>
      <c r="GR49" s="17">
        <v>104.891717257122</v>
      </c>
      <c r="GS49" s="17">
        <v>4764.9216213561704</v>
      </c>
      <c r="GT49" s="17">
        <v>41.843477072947998</v>
      </c>
      <c r="GU49" s="17">
        <v>154.055073814309</v>
      </c>
      <c r="GW49" s="26">
        <f t="shared" si="68"/>
        <v>1.1392020767411255</v>
      </c>
      <c r="GX49" s="25">
        <f t="shared" si="69"/>
        <v>0</v>
      </c>
      <c r="GY49" s="40">
        <f t="shared" si="70"/>
        <v>-1.2036523384528822E-4</v>
      </c>
      <c r="GZ49" s="40">
        <f t="shared" si="71"/>
        <v>-3.6817921543138187E-6</v>
      </c>
      <c r="HA49" s="40">
        <f t="shared" si="72"/>
        <v>-5.2345044737818689E-5</v>
      </c>
      <c r="HB49" s="40">
        <f t="shared" si="73"/>
        <v>-1.2270970304664233E-3</v>
      </c>
      <c r="HC49" s="40">
        <f t="shared" si="74"/>
        <v>-1.099038059845343E-3</v>
      </c>
      <c r="HD49" s="40">
        <f t="shared" si="75"/>
        <v>-1.4540647684558524E-5</v>
      </c>
      <c r="HE49" s="40">
        <f t="shared" si="76"/>
        <v>-7.9755446828431986E-4</v>
      </c>
      <c r="HF49" s="40">
        <f t="shared" si="77"/>
        <v>-1.2308506963033361E-5</v>
      </c>
      <c r="HG49" s="40">
        <f t="shared" si="78"/>
        <v>-2.6511954616680013E-5</v>
      </c>
      <c r="HH49" s="40">
        <f t="shared" si="79"/>
        <v>-5.9925601571133343E-7</v>
      </c>
      <c r="HI49" s="40">
        <f t="shared" si="80"/>
        <v>-5.4523046608449941E-5</v>
      </c>
      <c r="HJ49" s="40">
        <f t="shared" si="81"/>
        <v>-2.1366749701319998E-5</v>
      </c>
      <c r="HK49" s="40">
        <f t="shared" si="82"/>
        <v>-2.372182750462757E-5</v>
      </c>
      <c r="HL49" s="40">
        <f t="shared" si="83"/>
        <v>-2.0810271102671252E-4</v>
      </c>
      <c r="HM49" s="40">
        <f t="shared" si="84"/>
        <v>-3.1330277310135632E-4</v>
      </c>
      <c r="HN49" s="40">
        <f t="shared" si="85"/>
        <v>-2.2018679495365805E-5</v>
      </c>
      <c r="HO49" s="40">
        <f t="shared" si="86"/>
        <v>6.2516481080933003E-7</v>
      </c>
      <c r="HP49" s="40">
        <f t="shared" si="87"/>
        <v>-2.0459056180829356E-6</v>
      </c>
      <c r="HQ49" s="40">
        <f t="shared" si="88"/>
        <v>-2.6514767814909832E-4</v>
      </c>
      <c r="HR49" s="40">
        <f t="shared" si="89"/>
        <v>-1.9362619636566694E-7</v>
      </c>
      <c r="HS49" s="40">
        <f t="shared" si="90"/>
        <v>4.1283136615499135E-6</v>
      </c>
      <c r="HT49" s="40">
        <f t="shared" si="91"/>
        <v>-1.4652968399571023E-4</v>
      </c>
      <c r="HU49" s="40">
        <f t="shared" si="92"/>
        <v>5.1789939558640967E-5</v>
      </c>
      <c r="HV49" s="40">
        <f t="shared" si="93"/>
        <v>-9.0370464676317275E-6</v>
      </c>
      <c r="HW49" s="40">
        <f t="shared" si="94"/>
        <v>8.445179979504404E-7</v>
      </c>
      <c r="HX49" s="40">
        <f t="shared" si="95"/>
        <v>-1.0055422110001788E-3</v>
      </c>
      <c r="HY49" s="40">
        <f t="shared" si="96"/>
        <v>3.059154622612477E-6</v>
      </c>
      <c r="HZ49" s="40">
        <f t="shared" si="97"/>
        <v>-1.1400651466000888E-4</v>
      </c>
      <c r="IA49" s="40">
        <f t="shared" si="98"/>
        <v>-5.7355576448765968E-5</v>
      </c>
      <c r="IB49" s="40">
        <f t="shared" si="99"/>
        <v>1.7782280455574446E-6</v>
      </c>
      <c r="IC49" s="40">
        <f t="shared" si="100"/>
        <v>-8.0115303516221126E-6</v>
      </c>
      <c r="ID49" s="40">
        <f t="shared" si="101"/>
        <v>-9.3800020440164376E-8</v>
      </c>
      <c r="IE49" s="40">
        <f t="shared" si="102"/>
        <v>-4.3836165587168346E-6</v>
      </c>
      <c r="IF49" s="40">
        <f t="shared" si="103"/>
        <v>-2.0444785968566433E-6</v>
      </c>
      <c r="IG49" s="40">
        <f t="shared" si="104"/>
        <v>1.2627149749957529E-2</v>
      </c>
      <c r="IH49" s="40">
        <f t="shared" si="105"/>
        <v>1.0496092036360883E-2</v>
      </c>
      <c r="II49" s="40">
        <f t="shared" si="106"/>
        <v>-4.9301274905252023E-4</v>
      </c>
      <c r="IJ49" s="40">
        <f t="shared" si="107"/>
        <v>-6.2303013406512791E-6</v>
      </c>
      <c r="IK49" s="40">
        <f t="shared" si="108"/>
        <v>-7.9466124904401024E-4</v>
      </c>
      <c r="IL49" s="40">
        <f t="shared" si="109"/>
        <v>4.6946984343879811E-5</v>
      </c>
      <c r="IM49" s="40">
        <f t="shared" si="110"/>
        <v>2.9368003095494518E-6</v>
      </c>
      <c r="IN49" s="40">
        <f t="shared" si="111"/>
        <v>-1.0845455748361662E-3</v>
      </c>
      <c r="IO49" s="40">
        <f t="shared" si="112"/>
        <v>-1.588894868914312E-4</v>
      </c>
      <c r="IP49" s="40">
        <f t="shared" si="113"/>
        <v>5.9467482281032933E-6</v>
      </c>
      <c r="IQ49" s="40">
        <f t="shared" si="114"/>
        <v>4.5973725442804975E-7</v>
      </c>
      <c r="IR49" s="40">
        <f t="shared" si="115"/>
        <v>-4.4962907731862832E-3</v>
      </c>
      <c r="IS49" s="40">
        <f t="shared" si="116"/>
        <v>3.8523387473253712E-6</v>
      </c>
      <c r="IT49" s="40">
        <f t="shared" si="117"/>
        <v>-9.6146699732268821E-3</v>
      </c>
      <c r="IU49" s="40">
        <f t="shared" si="118"/>
        <v>-9.3006484198139856E-3</v>
      </c>
      <c r="IV49" s="40">
        <f t="shared" si="119"/>
        <v>8.7082568598891106E-6</v>
      </c>
      <c r="IW49" s="40">
        <f t="shared" si="120"/>
        <v>3.1559933278453204E-5</v>
      </c>
      <c r="IX49" s="40">
        <f t="shared" si="121"/>
        <v>-1.4679732876036672E-4</v>
      </c>
      <c r="IY49" s="40">
        <f t="shared" si="122"/>
        <v>-7.4438950980747201E-5</v>
      </c>
      <c r="IZ49" s="40">
        <f t="shared" si="123"/>
        <v>0</v>
      </c>
      <c r="JA49" s="40">
        <f t="shared" si="124"/>
        <v>-7.2349846556085162E-9</v>
      </c>
      <c r="JB49" s="40">
        <f t="shared" si="125"/>
        <v>-1.3962863085578241E-5</v>
      </c>
      <c r="JC49" s="40">
        <f t="shared" si="126"/>
        <v>-3.6773864997284703E-3</v>
      </c>
      <c r="JD49" s="40">
        <f t="shared" si="127"/>
        <v>2.7777806390084787E-7</v>
      </c>
      <c r="JE49" s="40">
        <f t="shared" si="128"/>
        <v>3.9263039601460125E-5</v>
      </c>
      <c r="JF49" s="40">
        <f t="shared" si="129"/>
        <v>-1.9345763060716745E-6</v>
      </c>
      <c r="JG49" s="40">
        <f t="shared" si="130"/>
        <v>-1.977973807048493E-6</v>
      </c>
      <c r="JH49" s="40">
        <f t="shared" si="131"/>
        <v>-4.3746641176001634E-3</v>
      </c>
      <c r="JI49" s="40">
        <f t="shared" si="132"/>
        <v>-4.5253954302942098E-4</v>
      </c>
      <c r="JJ49" s="40">
        <f t="shared" si="133"/>
        <v>-5.5949444858662148E-6</v>
      </c>
      <c r="JK49" s="40">
        <f t="shared" si="134"/>
        <v>1.1148730928310872E-5</v>
      </c>
      <c r="JL49" s="40">
        <f t="shared" si="135"/>
        <v>-8.5769972656415085E-5</v>
      </c>
    </row>
    <row r="50" spans="1:272" x14ac:dyDescent="0.25">
      <c r="A50" s="17" t="s">
        <v>220</v>
      </c>
      <c r="B50" s="15">
        <v>16207.55753602</v>
      </c>
      <c r="C50" s="15">
        <v>289.676726395</v>
      </c>
      <c r="D50" s="15">
        <v>14236.2419831149</v>
      </c>
      <c r="E50" s="15">
        <v>5977.6314435842596</v>
      </c>
      <c r="F50" s="15">
        <v>3561.87914553881</v>
      </c>
      <c r="G50" s="15">
        <v>9691.1509510019896</v>
      </c>
      <c r="H50" s="15">
        <v>18550.5721730398</v>
      </c>
      <c r="I50" s="17">
        <v>75.511486953785493</v>
      </c>
      <c r="J50" s="17">
        <v>11.298231040953</v>
      </c>
      <c r="K50" s="17">
        <v>1.3963085</v>
      </c>
      <c r="L50" s="17">
        <v>0.11477271755493</v>
      </c>
      <c r="M50" s="17">
        <v>102.535761863933</v>
      </c>
      <c r="N50" s="17">
        <v>1.77801584859879E-2</v>
      </c>
      <c r="O50" s="17">
        <v>0.25356879999999898</v>
      </c>
      <c r="P50" s="17">
        <v>9.9211311414914793E-2</v>
      </c>
      <c r="Q50" s="17">
        <v>0.40295471358999901</v>
      </c>
      <c r="R50" s="17">
        <v>12.234815118</v>
      </c>
      <c r="S50" s="17">
        <v>8.8483872750000003</v>
      </c>
      <c r="T50" s="17">
        <v>0.43657685901569998</v>
      </c>
      <c r="U50" s="17">
        <v>0.51258522110000004</v>
      </c>
      <c r="V50" s="17">
        <v>11.447467399400001</v>
      </c>
      <c r="W50" s="17">
        <v>0.262695436</v>
      </c>
      <c r="X50" s="5">
        <v>2.635E-5</v>
      </c>
      <c r="Y50" s="17">
        <v>7.9151601304999999E-2</v>
      </c>
      <c r="Z50" s="17">
        <v>0.15024908000000001</v>
      </c>
      <c r="AA50" s="17">
        <v>149.891057574847</v>
      </c>
      <c r="AB50" s="17">
        <v>310.71908997999998</v>
      </c>
      <c r="AC50" s="17">
        <v>0.300409855</v>
      </c>
      <c r="AD50" s="17">
        <v>0.19171050971183601</v>
      </c>
      <c r="AF50" s="17">
        <v>2.2470158973884198</v>
      </c>
      <c r="AG50" s="17">
        <v>7.3999999999999999E-4</v>
      </c>
      <c r="AH50" s="17">
        <v>11.6164205843912</v>
      </c>
      <c r="AI50" s="17">
        <v>42.118806444015</v>
      </c>
      <c r="AJ50" s="17">
        <v>915.96560899254905</v>
      </c>
      <c r="AK50" s="17">
        <v>12.8031191501591</v>
      </c>
      <c r="AL50" s="17">
        <v>2.42536380570691</v>
      </c>
      <c r="AM50" s="17">
        <v>10.05557375785</v>
      </c>
      <c r="AN50" s="17">
        <v>0.18854636129999899</v>
      </c>
      <c r="AO50" s="17">
        <v>1.0662450000000001</v>
      </c>
      <c r="AP50" s="17">
        <v>8.6743000000000001E-2</v>
      </c>
      <c r="AQ50" s="17">
        <v>271.18819356763697</v>
      </c>
      <c r="AR50" s="17">
        <v>1.0989745E-2</v>
      </c>
      <c r="AS50" s="17">
        <v>0.81250623986949999</v>
      </c>
      <c r="AT50" s="17">
        <v>2.0342603399999999</v>
      </c>
      <c r="AU50" s="17">
        <v>195.49406624747701</v>
      </c>
      <c r="AV50" s="17">
        <v>5.7629839445445502E-2</v>
      </c>
      <c r="AZ50" s="17">
        <v>1.7252948866E-5</v>
      </c>
      <c r="BA50" s="17">
        <v>4.3825556593933898E-4</v>
      </c>
      <c r="BB50" s="17">
        <v>4.2257736783755001E-4</v>
      </c>
      <c r="BD50" s="17">
        <v>5.1490855814106604</v>
      </c>
      <c r="BE50" s="17">
        <v>1.332530625</v>
      </c>
      <c r="BF50" s="17">
        <v>6.3643487699999897</v>
      </c>
      <c r="BG50" s="17">
        <v>0.185229281999999</v>
      </c>
      <c r="BH50" s="17">
        <v>3.5950000000000001E-3</v>
      </c>
      <c r="BI50" s="17">
        <v>15.862431000000001</v>
      </c>
      <c r="BJ50" s="17">
        <v>15.386541999999899</v>
      </c>
      <c r="BK50" s="17">
        <v>30.8550041095849</v>
      </c>
      <c r="BL50" s="17">
        <v>104.141913102885</v>
      </c>
      <c r="BM50" s="17">
        <v>2.93004407669999</v>
      </c>
      <c r="BN50" s="17">
        <v>218.67231963499901</v>
      </c>
      <c r="BO50" s="17">
        <v>9.2702441072462004E-4</v>
      </c>
      <c r="BQ50" s="17" t="s">
        <v>220</v>
      </c>
      <c r="BR50" s="17">
        <v>14.949455751547299</v>
      </c>
      <c r="BS50" s="17">
        <v>1013.91987983592</v>
      </c>
      <c r="BT50" s="17">
        <v>1.3325346289662501</v>
      </c>
      <c r="BU50" s="17">
        <v>11.2954245673471</v>
      </c>
      <c r="BV50" s="17">
        <v>6.3643788524808</v>
      </c>
      <c r="BW50" s="17">
        <v>1.39630797693304</v>
      </c>
      <c r="BX50" s="17">
        <v>75.505688900489901</v>
      </c>
      <c r="BY50" s="17">
        <v>75.505688900489901</v>
      </c>
      <c r="BZ50" s="17">
        <v>126.338997704967</v>
      </c>
      <c r="CA50" s="17">
        <v>420.80293344278601</v>
      </c>
      <c r="CB50" s="17">
        <v>4.7050519433169603E-2</v>
      </c>
      <c r="CC50" s="17">
        <v>6.7706780300016006E-2</v>
      </c>
      <c r="CD50" s="17">
        <v>102.53339720016299</v>
      </c>
      <c r="CE50" s="17">
        <v>9.2605901235974996E-4</v>
      </c>
      <c r="CF50" s="17">
        <v>5.6894358808248302E-3</v>
      </c>
      <c r="CG50" s="17">
        <v>1.20900391287459E-2</v>
      </c>
      <c r="CH50" s="17">
        <v>7.9151284891085902E-2</v>
      </c>
      <c r="CI50" s="17">
        <v>0.25352088571905701</v>
      </c>
      <c r="CJ50" s="17">
        <v>2.38042608983834E-2</v>
      </c>
      <c r="CK50" s="17">
        <v>7.5380180753649995E-2</v>
      </c>
      <c r="CL50" s="17">
        <v>0.402932792068182</v>
      </c>
      <c r="CM50" s="17">
        <v>0.18522489827929201</v>
      </c>
      <c r="CN50" s="17">
        <v>31215.5905036689</v>
      </c>
      <c r="CO50" s="17">
        <v>12.2348806296796</v>
      </c>
      <c r="CP50" s="17">
        <v>3.5951230807387698E-3</v>
      </c>
      <c r="CQ50" s="17">
        <v>0.12651041232603</v>
      </c>
      <c r="CR50" s="17">
        <v>0.309733602887106</v>
      </c>
      <c r="CS50" s="17">
        <v>8.8479513138363597</v>
      </c>
      <c r="CT50" s="17">
        <v>0.51256158750899805</v>
      </c>
      <c r="CU50" s="17">
        <v>42.118446393829601</v>
      </c>
      <c r="CV50" s="17">
        <v>11.444811973820901</v>
      </c>
      <c r="CW50" s="17">
        <v>0.81250492152944398</v>
      </c>
      <c r="CX50" s="17">
        <v>10.0554797798462</v>
      </c>
      <c r="CY50" s="17">
        <v>2.0342376498469399</v>
      </c>
      <c r="CZ50" s="17">
        <v>16204.5516340371</v>
      </c>
      <c r="DA50" s="17">
        <v>0.26269233850704898</v>
      </c>
      <c r="DB50" s="5">
        <v>2.63515482331553E-5</v>
      </c>
      <c r="DC50" s="17">
        <v>0.47588748160518501</v>
      </c>
      <c r="DD50" s="17">
        <v>11.866067781103</v>
      </c>
      <c r="DE50" s="17">
        <v>0.75562525835413696</v>
      </c>
      <c r="DF50" s="17">
        <v>1.7556098260002002E-2</v>
      </c>
      <c r="DG50" s="17">
        <v>2.7018694643319598</v>
      </c>
      <c r="DH50" s="17">
        <v>4.5390262735825603E-2</v>
      </c>
      <c r="DI50" s="17">
        <v>329.72016942784001</v>
      </c>
      <c r="DJ50" s="17">
        <v>469.54635438473599</v>
      </c>
      <c r="DK50" s="17">
        <v>60.277279581425503</v>
      </c>
      <c r="DL50" s="17">
        <v>30.848696074668599</v>
      </c>
      <c r="DM50" s="17">
        <v>248.911132020548</v>
      </c>
      <c r="DN50" s="17">
        <v>0.15024858119425599</v>
      </c>
      <c r="DO50" s="17">
        <v>8.9998356244767699</v>
      </c>
      <c r="DP50" s="17">
        <v>149.859523613953</v>
      </c>
      <c r="DQ50" s="17">
        <v>149.859523613953</v>
      </c>
      <c r="DR50" s="17">
        <v>5.7201782440861297</v>
      </c>
      <c r="DS50" s="17">
        <v>0</v>
      </c>
      <c r="DT50" s="17">
        <v>310.70761240122999</v>
      </c>
      <c r="DU50" s="17">
        <v>0.300386402137852</v>
      </c>
      <c r="DV50" s="17">
        <v>104.10229253373799</v>
      </c>
      <c r="DW50" s="17">
        <v>4.4630451295562097E-2</v>
      </c>
      <c r="DX50" s="17">
        <v>0.13346568523369301</v>
      </c>
      <c r="DY50" s="17">
        <v>0</v>
      </c>
      <c r="DZ50" s="17">
        <v>0</v>
      </c>
      <c r="EA50" s="17">
        <v>70.849536493571094</v>
      </c>
      <c r="EB50" s="17">
        <v>13.3326306351388</v>
      </c>
      <c r="EC50" s="17">
        <v>2.0389055158253502</v>
      </c>
      <c r="ED50" s="17">
        <v>535.59777847553505</v>
      </c>
      <c r="EE50" s="17">
        <v>896.63672405625198</v>
      </c>
      <c r="EF50" s="17">
        <v>0.58417710595676697</v>
      </c>
      <c r="EG50" s="17">
        <v>1.6626589659030899</v>
      </c>
      <c r="EH50" s="17">
        <v>7.4000042890920805E-4</v>
      </c>
      <c r="EI50" s="17">
        <v>3.8322309469019999</v>
      </c>
      <c r="EJ50" s="17">
        <v>7.7805544087106702</v>
      </c>
      <c r="EK50" s="17">
        <v>921.030325781089</v>
      </c>
      <c r="EL50" s="17">
        <v>2.9299452669659001</v>
      </c>
      <c r="EM50" s="17">
        <v>2.3023964083047601</v>
      </c>
      <c r="EN50" s="17">
        <v>13.153536981669699</v>
      </c>
      <c r="EO50" s="17">
        <v>289.58883126286202</v>
      </c>
      <c r="EP50" s="17">
        <v>0</v>
      </c>
      <c r="EQ50" s="17">
        <v>0.99396396814673904</v>
      </c>
      <c r="ER50" s="17">
        <v>1.4303409720952101</v>
      </c>
      <c r="ES50" s="17">
        <v>20199.405716240799</v>
      </c>
      <c r="ET50" s="17">
        <v>12810.084647993501</v>
      </c>
      <c r="EU50" s="17">
        <v>1423.3414716488901</v>
      </c>
      <c r="EV50" s="17">
        <v>14233.426119642399</v>
      </c>
      <c r="EW50" s="17">
        <v>2.82906675322943</v>
      </c>
      <c r="EX50" s="17">
        <v>350.60593335479803</v>
      </c>
      <c r="EY50" s="17">
        <v>9.3799108574971601</v>
      </c>
      <c r="EZ50" s="17">
        <v>5.7629653485297097E-2</v>
      </c>
      <c r="FA50" s="17">
        <v>0</v>
      </c>
      <c r="FB50" s="17">
        <v>0</v>
      </c>
      <c r="FC50" s="17">
        <v>0</v>
      </c>
      <c r="FD50" s="5">
        <v>1.7250012172780602E-5</v>
      </c>
      <c r="FE50" s="17">
        <v>4.3816036073656301E-4</v>
      </c>
      <c r="FF50" s="17">
        <v>4.2254356006563601E-4</v>
      </c>
      <c r="FG50" s="17">
        <v>0</v>
      </c>
      <c r="FH50" s="17">
        <v>5.1490574933345004</v>
      </c>
      <c r="FI50" s="17">
        <v>39.9358186009799</v>
      </c>
      <c r="FJ50" s="17">
        <v>9133.2258039839508</v>
      </c>
      <c r="FK50" s="17">
        <v>52.357524972172101</v>
      </c>
      <c r="FL50" s="17">
        <v>188.739336553051</v>
      </c>
      <c r="FM50" s="17">
        <v>98.742732158379994</v>
      </c>
      <c r="FN50" s="17">
        <v>91.725426804995607</v>
      </c>
      <c r="FO50" s="17">
        <v>14.6482471451798</v>
      </c>
      <c r="FP50" s="17">
        <v>1.3607974396622501E-2</v>
      </c>
      <c r="FQ50" s="17">
        <v>72.811455672543104</v>
      </c>
      <c r="FR50" s="17">
        <v>5972.2403085104897</v>
      </c>
      <c r="FS50" s="17">
        <v>3559.6720903748201</v>
      </c>
      <c r="FT50" s="17">
        <v>2412.5682181356601</v>
      </c>
      <c r="FU50" s="17">
        <v>7.4901371495339903</v>
      </c>
      <c r="FV50" s="17">
        <v>4.9949234465957897</v>
      </c>
      <c r="FW50" s="17">
        <v>1250.7741655391801</v>
      </c>
      <c r="FX50" s="17">
        <v>198.57267912175601</v>
      </c>
      <c r="FY50" s="17">
        <v>207.54221618919999</v>
      </c>
      <c r="FZ50" s="17">
        <v>21.279844018386498</v>
      </c>
      <c r="GA50" s="17">
        <v>20.900803033041701</v>
      </c>
      <c r="GB50" s="17">
        <v>534.92996499457001</v>
      </c>
      <c r="GC50" s="17">
        <v>0.18836073893646599</v>
      </c>
      <c r="GD50" s="17">
        <v>225.044494218316</v>
      </c>
      <c r="GE50" s="17">
        <v>162.64822962386901</v>
      </c>
      <c r="GF50" s="17">
        <v>578.72096006250001</v>
      </c>
      <c r="GG50" s="17">
        <v>12.857625288882</v>
      </c>
      <c r="GH50" s="17">
        <v>1.0662525077023901</v>
      </c>
      <c r="GI50" s="17">
        <v>9690.50977962254</v>
      </c>
      <c r="GJ50" s="17">
        <v>1356.6041668713301</v>
      </c>
      <c r="GK50" s="17">
        <v>218.66842708802</v>
      </c>
      <c r="GL50" s="17">
        <v>118.507133762915</v>
      </c>
      <c r="GM50" s="17">
        <v>225.749709631212</v>
      </c>
      <c r="GN50" s="17">
        <v>2139.6657752359201</v>
      </c>
      <c r="GO50" s="17">
        <v>270.87204618668</v>
      </c>
      <c r="GP50" s="17">
        <v>8.6745487362045501E-2</v>
      </c>
      <c r="GQ50" s="17">
        <v>1.09917776231418E-2</v>
      </c>
      <c r="GR50" s="17">
        <v>117.478763324883</v>
      </c>
      <c r="GS50" s="17">
        <v>18518.5882996246</v>
      </c>
      <c r="GT50" s="17">
        <v>195.458351345821</v>
      </c>
      <c r="GU50" s="17">
        <v>1199.3479148547301</v>
      </c>
      <c r="GW50" s="26">
        <f t="shared" si="68"/>
        <v>1.0907637984829692</v>
      </c>
      <c r="GX50" s="25">
        <f t="shared" si="69"/>
        <v>0</v>
      </c>
      <c r="GY50" s="40">
        <f t="shared" si="70"/>
        <v>-1.8546298393327259E-4</v>
      </c>
      <c r="GZ50" s="40">
        <f t="shared" si="71"/>
        <v>-3.0342490137828484E-4</v>
      </c>
      <c r="HA50" s="40">
        <f t="shared" si="72"/>
        <v>-1.9779542071849377E-4</v>
      </c>
      <c r="HB50" s="40">
        <f t="shared" si="73"/>
        <v>-9.0188482255059951E-4</v>
      </c>
      <c r="HC50" s="40">
        <f t="shared" si="74"/>
        <v>-6.1963224292835208E-4</v>
      </c>
      <c r="HD50" s="40">
        <f t="shared" si="75"/>
        <v>-6.616049865401137E-5</v>
      </c>
      <c r="HE50" s="40">
        <f t="shared" si="76"/>
        <v>-1.7241448466847407E-3</v>
      </c>
      <c r="HF50" s="40">
        <f t="shared" si="77"/>
        <v>-7.678372562231328E-5</v>
      </c>
      <c r="HG50" s="40">
        <f t="shared" si="78"/>
        <v>-2.4839938179066311E-4</v>
      </c>
      <c r="HH50" s="40">
        <f t="shared" si="79"/>
        <v>-3.7460701554679493E-7</v>
      </c>
      <c r="HI50" s="40">
        <f t="shared" si="80"/>
        <v>-1.3433350776084473E-4</v>
      </c>
      <c r="HJ50" s="40">
        <f t="shared" si="81"/>
        <v>-2.3061844248522892E-5</v>
      </c>
      <c r="HK50" s="40">
        <f t="shared" si="82"/>
        <v>-3.8440400725874058E-5</v>
      </c>
      <c r="HL50" s="40">
        <f t="shared" si="83"/>
        <v>-1.8895968645185976E-4</v>
      </c>
      <c r="HM50" s="40">
        <f t="shared" si="84"/>
        <v>-2.7083366299859559E-4</v>
      </c>
      <c r="HN50" s="40">
        <f t="shared" si="85"/>
        <v>-5.4401949096739435E-5</v>
      </c>
      <c r="HO50" s="40">
        <f t="shared" si="86"/>
        <v>5.3545295917841708E-6</v>
      </c>
      <c r="HP50" s="40">
        <f t="shared" si="87"/>
        <v>-4.9270126870734337E-5</v>
      </c>
      <c r="HQ50" s="40">
        <f t="shared" si="88"/>
        <v>-7.6239451471251079E-4</v>
      </c>
      <c r="HR50" s="40">
        <f t="shared" si="89"/>
        <v>-4.610665705748431E-5</v>
      </c>
      <c r="HS50" s="40">
        <f t="shared" si="90"/>
        <v>-2.3196620583859382E-4</v>
      </c>
      <c r="HT50" s="40">
        <f t="shared" si="91"/>
        <v>-1.1791194389158695E-5</v>
      </c>
      <c r="HU50" s="40">
        <f t="shared" si="92"/>
        <v>5.8756476481971552E-5</v>
      </c>
      <c r="HV50" s="40">
        <f t="shared" si="93"/>
        <v>-3.9975680703968079E-6</v>
      </c>
      <c r="HW50" s="40">
        <f t="shared" si="94"/>
        <v>-3.3198588904153671E-6</v>
      </c>
      <c r="HX50" s="40">
        <f t="shared" si="95"/>
        <v>-2.103792007621857E-4</v>
      </c>
      <c r="HY50" s="40">
        <f t="shared" si="96"/>
        <v>-3.6938762825042056E-5</v>
      </c>
      <c r="HZ50" s="40">
        <f t="shared" si="97"/>
        <v>-7.8069549842161535E-5</v>
      </c>
      <c r="IA50" s="40">
        <f t="shared" si="98"/>
        <v>-3.3377335275037411E-5</v>
      </c>
      <c r="IB50" s="40">
        <f t="shared" si="99"/>
        <v>0</v>
      </c>
      <c r="IC50" s="40">
        <f t="shared" si="100"/>
        <v>-8.0028596491904928E-5</v>
      </c>
      <c r="ID50" s="40">
        <f t="shared" si="101"/>
        <v>5.7960703792329517E-7</v>
      </c>
      <c r="IE50" s="40">
        <f t="shared" si="102"/>
        <v>-3.1293880521286467E-4</v>
      </c>
      <c r="IF50" s="40">
        <f t="shared" si="103"/>
        <v>-8.5484422707493916E-6</v>
      </c>
      <c r="IG50" s="40">
        <f t="shared" si="104"/>
        <v>5.5293743987948714E-3</v>
      </c>
      <c r="IH50" s="40">
        <f t="shared" si="105"/>
        <v>2.7369723533834701E-2</v>
      </c>
      <c r="II50" s="40">
        <f t="shared" si="106"/>
        <v>-4.3658005552383976E-4</v>
      </c>
      <c r="IJ50" s="40">
        <f t="shared" si="107"/>
        <v>-9.3458619133416388E-6</v>
      </c>
      <c r="IK50" s="40">
        <f t="shared" si="108"/>
        <v>-9.8449188970376931E-4</v>
      </c>
      <c r="IL50" s="40">
        <f t="shared" si="109"/>
        <v>7.0412544865365887E-6</v>
      </c>
      <c r="IM50" s="40">
        <f t="shared" si="110"/>
        <v>2.8675075170332502E-5</v>
      </c>
      <c r="IN50" s="40">
        <f t="shared" si="111"/>
        <v>-1.165785931894291E-3</v>
      </c>
      <c r="IO50" s="40">
        <f t="shared" si="112"/>
        <v>1.8495635174422585E-4</v>
      </c>
      <c r="IP50" s="40">
        <f t="shared" si="113"/>
        <v>-1.622559915629724E-6</v>
      </c>
      <c r="IQ50" s="40">
        <f t="shared" si="114"/>
        <v>-1.1154006502432721E-5</v>
      </c>
      <c r="IR50" s="40">
        <f t="shared" si="115"/>
        <v>-1.8269046391820163E-4</v>
      </c>
      <c r="IS50" s="40">
        <f t="shared" si="116"/>
        <v>-3.2268031664574071E-6</v>
      </c>
      <c r="IT50" s="40">
        <f t="shared" si="117"/>
        <v>0</v>
      </c>
      <c r="IU50" s="40">
        <f t="shared" si="118"/>
        <v>0</v>
      </c>
      <c r="IV50" s="40">
        <f t="shared" si="119"/>
        <v>0</v>
      </c>
      <c r="IW50" s="40">
        <f t="shared" si="120"/>
        <v>-1.7021398731356544E-4</v>
      </c>
      <c r="IX50" s="40">
        <f t="shared" si="121"/>
        <v>-2.1723672253178187E-4</v>
      </c>
      <c r="IY50" s="40">
        <f t="shared" si="122"/>
        <v>-8.0003744845610916E-5</v>
      </c>
      <c r="IZ50" s="40">
        <f t="shared" si="123"/>
        <v>0</v>
      </c>
      <c r="JA50" s="40">
        <f t="shared" si="124"/>
        <v>-5.4549639379590236E-6</v>
      </c>
      <c r="JB50" s="40">
        <f t="shared" si="125"/>
        <v>3.0047836612461532E-6</v>
      </c>
      <c r="JC50" s="40">
        <f t="shared" si="126"/>
        <v>4.7267178304526498E-6</v>
      </c>
      <c r="JD50" s="40">
        <f t="shared" si="127"/>
        <v>-2.3666456294911313E-5</v>
      </c>
      <c r="JE50" s="40">
        <f t="shared" si="128"/>
        <v>3.4236644998529395E-5</v>
      </c>
      <c r="JF50" s="40">
        <f t="shared" si="129"/>
        <v>-2.1846342400318725E-6</v>
      </c>
      <c r="JG50" s="40">
        <f t="shared" si="130"/>
        <v>-2.1535192881797945E-6</v>
      </c>
      <c r="JH50" s="40">
        <f t="shared" si="131"/>
        <v>-2.0444122755252069E-4</v>
      </c>
      <c r="JI50" s="40">
        <f t="shared" si="132"/>
        <v>-3.8044787124144749E-4</v>
      </c>
      <c r="JJ50" s="40">
        <f t="shared" si="133"/>
        <v>-3.3722951431235486E-5</v>
      </c>
      <c r="JK50" s="40">
        <f t="shared" si="134"/>
        <v>-1.7800821729583858E-5</v>
      </c>
      <c r="JL50" s="40">
        <f t="shared" si="135"/>
        <v>-1.0413947612398495E-3</v>
      </c>
    </row>
    <row r="51" spans="1:272" x14ac:dyDescent="0.25">
      <c r="A51" s="17" t="s">
        <v>221</v>
      </c>
      <c r="B51" s="15">
        <v>26414.7900349261</v>
      </c>
      <c r="C51" s="15">
        <v>457.29227708199898</v>
      </c>
      <c r="D51" s="15">
        <v>13907.970063729899</v>
      </c>
      <c r="E51" s="15">
        <v>18309.020111610698</v>
      </c>
      <c r="F51" s="15">
        <v>4558.2263234519796</v>
      </c>
      <c r="G51" s="15">
        <v>6500.5183439557204</v>
      </c>
      <c r="H51" s="15">
        <v>5695.3006055831102</v>
      </c>
      <c r="I51" s="17">
        <v>39.422348860417401</v>
      </c>
      <c r="J51" s="17">
        <v>23.119067767066401</v>
      </c>
      <c r="K51" s="17">
        <v>3.4222256849999999</v>
      </c>
      <c r="L51" s="17">
        <v>0.93542689696000003</v>
      </c>
      <c r="M51" s="17">
        <v>210.49773926619901</v>
      </c>
      <c r="N51" s="17">
        <v>1.2130102999999999E-3</v>
      </c>
      <c r="O51" s="17">
        <v>67.923301471003796</v>
      </c>
      <c r="P51" s="17">
        <v>9.9782164599999904E-2</v>
      </c>
      <c r="Q51" s="17">
        <v>2.830325484E-2</v>
      </c>
      <c r="R51" s="17">
        <v>3.9321093100000003E-2</v>
      </c>
      <c r="S51" s="17">
        <v>11.4149086</v>
      </c>
      <c r="T51" s="17">
        <v>0.31253187332443999</v>
      </c>
      <c r="U51" s="17">
        <v>0.38207823899999999</v>
      </c>
      <c r="V51" s="17">
        <v>1.6244729298</v>
      </c>
      <c r="W51" s="17">
        <v>4.0416745499999997E-2</v>
      </c>
      <c r="X51" s="17">
        <v>1.20957369999999E-2</v>
      </c>
      <c r="Y51" s="17">
        <v>2.0451289514999901E-2</v>
      </c>
      <c r="AA51" s="17">
        <v>45.9866995669</v>
      </c>
      <c r="AB51" s="17">
        <v>53.781755599999997</v>
      </c>
      <c r="AC51" s="17">
        <v>9.9999999999999995E-7</v>
      </c>
      <c r="AD51" s="17">
        <v>2.9768688158799999E-2</v>
      </c>
      <c r="AF51" s="17">
        <v>1.1503873948999901</v>
      </c>
      <c r="AH51" s="17">
        <v>0.91885711704999895</v>
      </c>
      <c r="AI51" s="17">
        <v>32.532014002200199</v>
      </c>
      <c r="AJ51" s="17">
        <v>5.7103426638999997</v>
      </c>
      <c r="AK51" s="17">
        <v>10.698132795795001</v>
      </c>
      <c r="AL51" s="17">
        <v>3.35114499370999</v>
      </c>
      <c r="AM51" s="17">
        <v>3.7237464572999901</v>
      </c>
      <c r="AN51" s="17">
        <v>4.2085197799999897E-2</v>
      </c>
      <c r="AQ51" s="17">
        <v>186.70284097959899</v>
      </c>
      <c r="AS51" s="17">
        <v>0.54582160220015796</v>
      </c>
      <c r="AT51" s="17">
        <v>0.6191038056</v>
      </c>
      <c r="AU51" s="17">
        <v>131.16847101330001</v>
      </c>
      <c r="AV51" s="17">
        <v>4.3543547337999998E-2</v>
      </c>
      <c r="AW51" s="17">
        <v>5.1445999999999897E-6</v>
      </c>
      <c r="AX51" s="17">
        <v>4.6481399999999999E-5</v>
      </c>
      <c r="AZ51" s="17">
        <v>2.6526830999999901E-4</v>
      </c>
      <c r="BA51" s="17">
        <v>0.73768590023519998</v>
      </c>
      <c r="BB51" s="17">
        <v>0.19522961264775901</v>
      </c>
      <c r="BD51" s="17">
        <v>1.01123062921664</v>
      </c>
      <c r="BE51" s="17">
        <v>2.8999999999999998E-3</v>
      </c>
      <c r="BG51" s="17">
        <v>1.89357543999999</v>
      </c>
      <c r="BI51" s="17">
        <v>5.0475989999999999</v>
      </c>
      <c r="BJ51" s="17">
        <v>4.896172</v>
      </c>
      <c r="BK51" s="17">
        <v>16.740254581999899</v>
      </c>
      <c r="BL51" s="17">
        <v>48.827192621400002</v>
      </c>
      <c r="BM51" s="17">
        <v>0.84223835449999995</v>
      </c>
      <c r="BN51" s="17">
        <v>25.7431322222</v>
      </c>
      <c r="BO51" s="17">
        <v>7.4981418055999602E-2</v>
      </c>
      <c r="BQ51" s="17" t="s">
        <v>221</v>
      </c>
      <c r="BR51" s="17">
        <v>12.918451634677499</v>
      </c>
      <c r="BS51" s="17">
        <v>32.865879714360197</v>
      </c>
      <c r="BT51" s="17">
        <v>2.9002449335031001E-3</v>
      </c>
      <c r="BU51" s="17">
        <v>23.118952614810699</v>
      </c>
      <c r="BV51" s="17">
        <v>0</v>
      </c>
      <c r="BW51" s="17">
        <v>3.4222332516145402</v>
      </c>
      <c r="BX51" s="17">
        <v>39.422463872514797</v>
      </c>
      <c r="BY51" s="17">
        <v>39.422463872514797</v>
      </c>
      <c r="BZ51" s="17">
        <v>13.758168735350999</v>
      </c>
      <c r="CA51" s="17">
        <v>13.7258288282406</v>
      </c>
      <c r="CB51" s="17">
        <v>0.38350565103247802</v>
      </c>
      <c r="CC51" s="17">
        <v>0.55187402421148601</v>
      </c>
      <c r="CD51" s="17">
        <v>210.49573544308299</v>
      </c>
      <c r="CE51" s="17">
        <v>7.4981929644316297E-2</v>
      </c>
      <c r="CF51" s="17">
        <v>3.8816730616136701E-4</v>
      </c>
      <c r="CG51" s="17">
        <v>8.2486285280290099E-4</v>
      </c>
      <c r="CH51" s="17">
        <v>2.045261279449E-2</v>
      </c>
      <c r="CI51" s="17">
        <v>67.923184342913501</v>
      </c>
      <c r="CJ51" s="17">
        <v>2.39468401549849E-2</v>
      </c>
      <c r="CK51" s="17">
        <v>7.5831959818559197E-2</v>
      </c>
      <c r="CL51" s="17">
        <v>2.8303142310694598E-2</v>
      </c>
      <c r="CM51" s="17">
        <v>1.8935657450635599</v>
      </c>
      <c r="CN51" s="17">
        <v>13499.8721659316</v>
      </c>
      <c r="CO51" s="17">
        <v>3.9321490346749997E-2</v>
      </c>
      <c r="CP51" s="17">
        <v>0</v>
      </c>
      <c r="CQ51" s="17">
        <v>9.0633802666930996E-2</v>
      </c>
      <c r="CR51" s="17">
        <v>0.221897597556176</v>
      </c>
      <c r="CS51" s="17">
        <v>11.4149763661159</v>
      </c>
      <c r="CT51" s="17">
        <v>0.382081498945467</v>
      </c>
      <c r="CU51" s="17">
        <v>32.531909880591897</v>
      </c>
      <c r="CV51" s="17">
        <v>1.6244696195530799</v>
      </c>
      <c r="CW51" s="17">
        <v>0.54581641284181504</v>
      </c>
      <c r="CX51" s="17">
        <v>3.7237881585536701</v>
      </c>
      <c r="CY51" s="17">
        <v>0.61910267424853405</v>
      </c>
      <c r="CZ51" s="17">
        <v>26158.749505398198</v>
      </c>
      <c r="DA51" s="17">
        <v>4.0417629519899398E-2</v>
      </c>
      <c r="DB51" s="17">
        <v>1.2094578655042199E-2</v>
      </c>
      <c r="DC51" s="17">
        <v>0.151426406962196</v>
      </c>
      <c r="DD51" s="17">
        <v>3.7759536367995401</v>
      </c>
      <c r="DE51" s="17">
        <v>0.24044651862630001</v>
      </c>
      <c r="DF51" s="17">
        <v>5.58653968044004E-3</v>
      </c>
      <c r="DG51" s="17">
        <v>0.85976382986931699</v>
      </c>
      <c r="DH51" s="17">
        <v>1.44435688420774E-2</v>
      </c>
      <c r="DI51" s="17">
        <v>99.9650025755939</v>
      </c>
      <c r="DJ51" s="17">
        <v>372.54408880234701</v>
      </c>
      <c r="DK51" s="17">
        <v>37.206217129409303</v>
      </c>
      <c r="DL51" s="17">
        <v>16.740158360610899</v>
      </c>
      <c r="DM51" s="17">
        <v>38.204000090902703</v>
      </c>
      <c r="DN51" s="17">
        <v>0</v>
      </c>
      <c r="DO51" s="17">
        <v>7.5357391845408204</v>
      </c>
      <c r="DP51" s="17">
        <v>45.986321376975297</v>
      </c>
      <c r="DQ51" s="17">
        <v>45.986321376975297</v>
      </c>
      <c r="DR51" s="17">
        <v>0.39445736236706103</v>
      </c>
      <c r="DS51" s="17">
        <v>0</v>
      </c>
      <c r="DT51" s="17">
        <v>53.775294284285899</v>
      </c>
      <c r="DU51" s="5">
        <v>1.0000426638447401E-6</v>
      </c>
      <c r="DV51" s="17">
        <v>48.826603174845502</v>
      </c>
      <c r="DW51" s="17">
        <v>1.1885229205836401E-2</v>
      </c>
      <c r="DX51" s="17">
        <v>1.49125509222756E-2</v>
      </c>
      <c r="DY51" s="17">
        <v>0</v>
      </c>
      <c r="DZ51" s="17">
        <v>0</v>
      </c>
      <c r="EA51" s="17">
        <v>29.747916031366</v>
      </c>
      <c r="EB51" s="17">
        <v>7.2768514612985999</v>
      </c>
      <c r="EC51" s="17">
        <v>0.17536955885739999</v>
      </c>
      <c r="ED51" s="17">
        <v>119.081132385354</v>
      </c>
      <c r="EE51" s="17">
        <v>19.605291620657599</v>
      </c>
      <c r="EF51" s="17">
        <v>0.29909235318628402</v>
      </c>
      <c r="EG51" s="17">
        <v>0.85125918336943196</v>
      </c>
      <c r="EH51" s="17">
        <v>0</v>
      </c>
      <c r="EI51" s="17">
        <v>0.30322204281023102</v>
      </c>
      <c r="EJ51" s="17">
        <v>0.61563140338739997</v>
      </c>
      <c r="EK51" s="17">
        <v>8.1900276682262092</v>
      </c>
      <c r="EL51" s="17">
        <v>0.84223471622546997</v>
      </c>
      <c r="EM51" s="5">
        <v>8.2206815813191597E-5</v>
      </c>
      <c r="EN51" s="17">
        <v>10.9176172356492</v>
      </c>
      <c r="EO51" s="17">
        <v>457.29205148034799</v>
      </c>
      <c r="EP51" s="17">
        <v>0</v>
      </c>
      <c r="EQ51" s="17">
        <v>1.3739677976268301</v>
      </c>
      <c r="ER51" s="17">
        <v>1.9771733130682601</v>
      </c>
      <c r="ES51" s="17">
        <v>5588.3412552677701</v>
      </c>
      <c r="ET51" s="17">
        <v>12458.5101536043</v>
      </c>
      <c r="EU51" s="17">
        <v>1384.2812600402301</v>
      </c>
      <c r="EV51" s="17">
        <v>13842.7914136446</v>
      </c>
      <c r="EW51" s="17">
        <v>0.12334305868696099</v>
      </c>
      <c r="EX51" s="17">
        <v>124.438613379823</v>
      </c>
      <c r="EY51" s="17">
        <v>7.1698282365738901</v>
      </c>
      <c r="EZ51" s="17">
        <v>4.3541644481150402E-2</v>
      </c>
      <c r="FA51" s="5">
        <v>5.1448026720459302E-6</v>
      </c>
      <c r="FB51" s="5">
        <v>4.6482608307677098E-5</v>
      </c>
      <c r="FC51" s="17">
        <v>0</v>
      </c>
      <c r="FD51" s="17">
        <v>2.6526331845971803E-4</v>
      </c>
      <c r="FE51" s="17">
        <v>0.73767817437848104</v>
      </c>
      <c r="FF51" s="17">
        <v>0.19522592957287699</v>
      </c>
      <c r="FG51" s="17">
        <v>0</v>
      </c>
      <c r="FH51" s="17">
        <v>1.0112305311348</v>
      </c>
      <c r="FI51" s="17">
        <v>109.54241383151999</v>
      </c>
      <c r="FJ51" s="17">
        <v>3088.29525706921</v>
      </c>
      <c r="FK51" s="17">
        <v>108.104758555655</v>
      </c>
      <c r="FL51" s="17">
        <v>12.507567215390401</v>
      </c>
      <c r="FM51" s="17">
        <v>90.9917757661335</v>
      </c>
      <c r="FN51" s="17">
        <v>70.720840014090697</v>
      </c>
      <c r="FO51" s="17">
        <v>52.699284856561903</v>
      </c>
      <c r="FP51" s="17">
        <v>2.9711378001746999E-3</v>
      </c>
      <c r="FQ51" s="17">
        <v>39.9653409189443</v>
      </c>
      <c r="FR51" s="17">
        <v>18299.344183764901</v>
      </c>
      <c r="FS51" s="17">
        <v>4555.5392158422401</v>
      </c>
      <c r="FT51" s="17">
        <v>13743.804967922701</v>
      </c>
      <c r="FU51" s="17">
        <v>10.277276293258801</v>
      </c>
      <c r="FV51" s="17">
        <v>1.72480716336799</v>
      </c>
      <c r="FW51" s="17">
        <v>3084.9388998309801</v>
      </c>
      <c r="FX51" s="17">
        <v>9.4070994507184196</v>
      </c>
      <c r="FY51" s="17">
        <v>95.041845304540999</v>
      </c>
      <c r="FZ51" s="17">
        <v>14.633793166756501</v>
      </c>
      <c r="GA51" s="17">
        <v>22.459966433897101</v>
      </c>
      <c r="GB51" s="17">
        <v>241.49526433538799</v>
      </c>
      <c r="GC51" s="17">
        <v>4.20491150752796E-2</v>
      </c>
      <c r="GD51" s="17">
        <v>496.11790717300198</v>
      </c>
      <c r="GE51" s="17">
        <v>325.76144669277897</v>
      </c>
      <c r="GF51" s="17">
        <v>257.13064292148698</v>
      </c>
      <c r="GG51" s="17">
        <v>8.1361930907715401</v>
      </c>
      <c r="GH51" s="17">
        <v>0</v>
      </c>
      <c r="GI51" s="17">
        <v>6492.8665415361802</v>
      </c>
      <c r="GJ51" s="17">
        <v>111.347421534086</v>
      </c>
      <c r="GK51" s="17">
        <v>25.743076058036898</v>
      </c>
      <c r="GL51" s="17">
        <v>107.84569007785601</v>
      </c>
      <c r="GM51" s="17">
        <v>19.462199987729601</v>
      </c>
      <c r="GN51" s="17">
        <v>294.19950792367399</v>
      </c>
      <c r="GO51" s="17">
        <v>186.70108804691901</v>
      </c>
      <c r="GP51" s="17">
        <v>0</v>
      </c>
      <c r="GQ51" s="17">
        <v>0</v>
      </c>
      <c r="GR51" s="17">
        <v>48.954388828501102</v>
      </c>
      <c r="GS51" s="17">
        <v>5695.2457477649004</v>
      </c>
      <c r="GT51" s="17">
        <v>131.167891708144</v>
      </c>
      <c r="GU51" s="17">
        <v>87.961261152026097</v>
      </c>
      <c r="GW51" s="26">
        <f t="shared" si="68"/>
        <v>0.98122916951580452</v>
      </c>
      <c r="GX51" s="25">
        <f t="shared" si="69"/>
        <v>0</v>
      </c>
      <c r="GY51" s="40">
        <f t="shared" si="70"/>
        <v>-9.6930745688063487E-3</v>
      </c>
      <c r="GZ51" s="40">
        <f t="shared" si="71"/>
        <v>-4.9334235955485013E-7</v>
      </c>
      <c r="HA51" s="40">
        <f t="shared" si="72"/>
        <v>-4.6864243873573335E-3</v>
      </c>
      <c r="HB51" s="40">
        <f t="shared" si="73"/>
        <v>-5.2847873817460898E-4</v>
      </c>
      <c r="HC51" s="40">
        <f t="shared" si="74"/>
        <v>-5.8950728179389179E-4</v>
      </c>
      <c r="HD51" s="40">
        <f t="shared" si="75"/>
        <v>-1.1771065036152045E-3</v>
      </c>
      <c r="HE51" s="40">
        <f t="shared" si="76"/>
        <v>-9.6321198842313097E-6</v>
      </c>
      <c r="HF51" s="40">
        <f t="shared" si="77"/>
        <v>2.9174339104776357E-6</v>
      </c>
      <c r="HG51" s="40">
        <f t="shared" si="78"/>
        <v>-4.9808347318568032E-6</v>
      </c>
      <c r="HH51" s="40">
        <f t="shared" si="79"/>
        <v>2.2110214920750951E-6</v>
      </c>
      <c r="HI51" s="40">
        <f t="shared" si="80"/>
        <v>-5.0481460592439765E-5</v>
      </c>
      <c r="HJ51" s="40">
        <f t="shared" si="81"/>
        <v>-9.519451957053149E-6</v>
      </c>
      <c r="HK51" s="40">
        <f t="shared" si="82"/>
        <v>1.6371636966281287E-5</v>
      </c>
      <c r="HL51" s="40">
        <f t="shared" si="83"/>
        <v>-1.724416919651405E-6</v>
      </c>
      <c r="HM51" s="40">
        <f t="shared" si="84"/>
        <v>-3.3719718040768954E-5</v>
      </c>
      <c r="HN51" s="40">
        <f t="shared" si="85"/>
        <v>-3.9758432744840016E-6</v>
      </c>
      <c r="HO51" s="40">
        <f t="shared" si="86"/>
        <v>1.010263750766989E-5</v>
      </c>
      <c r="HP51" s="40">
        <f t="shared" si="87"/>
        <v>5.9366323703374879E-6</v>
      </c>
      <c r="HQ51" s="40">
        <f t="shared" si="88"/>
        <v>-1.5137698691846861E-6</v>
      </c>
      <c r="HR51" s="40">
        <f t="shared" si="89"/>
        <v>8.5321411539893799E-6</v>
      </c>
      <c r="HS51" s="40">
        <f t="shared" si="90"/>
        <v>-2.0377359692519761E-6</v>
      </c>
      <c r="HT51" s="40">
        <f t="shared" si="91"/>
        <v>2.1872614641898328E-5</v>
      </c>
      <c r="HU51" s="40">
        <f t="shared" si="92"/>
        <v>-9.5764727498677429E-5</v>
      </c>
      <c r="HV51" s="40">
        <f t="shared" si="93"/>
        <v>6.4703963489841018E-5</v>
      </c>
      <c r="HW51" s="40">
        <f t="shared" si="94"/>
        <v>0</v>
      </c>
      <c r="HX51" s="40">
        <f t="shared" si="95"/>
        <v>-8.2238979588627866E-6</v>
      </c>
      <c r="HY51" s="40">
        <f t="shared" si="96"/>
        <v>-1.201395462460182E-4</v>
      </c>
      <c r="HZ51" s="40">
        <f t="shared" si="97"/>
        <v>4.2663844740099439E-5</v>
      </c>
      <c r="IA51" s="40">
        <f t="shared" si="98"/>
        <v>7.7184955371647887E-6</v>
      </c>
      <c r="IB51" s="40">
        <f t="shared" si="99"/>
        <v>0</v>
      </c>
      <c r="IC51" s="40">
        <f t="shared" si="100"/>
        <v>-3.1170668622656734E-5</v>
      </c>
      <c r="ID51" s="40">
        <f t="shared" si="101"/>
        <v>0</v>
      </c>
      <c r="IE51" s="40">
        <f t="shared" si="102"/>
        <v>-3.9950197912712184E-6</v>
      </c>
      <c r="IF51" s="40">
        <f t="shared" si="103"/>
        <v>-3.200589065754708E-6</v>
      </c>
      <c r="IG51" s="40">
        <f t="shared" si="104"/>
        <v>0.43424451916037138</v>
      </c>
      <c r="IH51" s="40">
        <f t="shared" si="105"/>
        <v>2.0516144643527814E-2</v>
      </c>
      <c r="II51" s="40">
        <f t="shared" si="106"/>
        <v>-1.1587128898122155E-6</v>
      </c>
      <c r="IJ51" s="40">
        <f t="shared" si="107"/>
        <v>1.1198736046655474E-5</v>
      </c>
      <c r="IK51" s="40">
        <f t="shared" si="108"/>
        <v>-8.5737329528002193E-4</v>
      </c>
      <c r="IL51" s="40">
        <f t="shared" si="109"/>
        <v>0</v>
      </c>
      <c r="IM51" s="40">
        <f t="shared" si="110"/>
        <v>0</v>
      </c>
      <c r="IN51" s="40">
        <f t="shared" si="111"/>
        <v>-9.3888913033143986E-6</v>
      </c>
      <c r="IO51" s="40">
        <f t="shared" si="112"/>
        <v>0</v>
      </c>
      <c r="IP51" s="40">
        <f t="shared" si="113"/>
        <v>-9.5074257266652742E-6</v>
      </c>
      <c r="IQ51" s="40">
        <f t="shared" si="114"/>
        <v>-1.8274018924153735E-6</v>
      </c>
      <c r="IR51" s="40">
        <f t="shared" si="115"/>
        <v>-4.4164969792952301E-6</v>
      </c>
      <c r="IS51" s="40">
        <f t="shared" si="116"/>
        <v>-4.3700087979182335E-5</v>
      </c>
      <c r="IT51" s="40">
        <f t="shared" si="117"/>
        <v>3.9395102814697584E-5</v>
      </c>
      <c r="IU51" s="40">
        <f t="shared" si="118"/>
        <v>2.5995509539285386E-5</v>
      </c>
      <c r="IV51" s="40">
        <f t="shared" si="119"/>
        <v>0</v>
      </c>
      <c r="IW51" s="40">
        <f t="shared" si="120"/>
        <v>-1.8816949076910592E-5</v>
      </c>
      <c r="IX51" s="40">
        <f t="shared" si="121"/>
        <v>-1.0473097989901566E-5</v>
      </c>
      <c r="IY51" s="40">
        <f t="shared" si="122"/>
        <v>-1.8865349534175048E-5</v>
      </c>
      <c r="IZ51" s="40">
        <f t="shared" si="123"/>
        <v>0</v>
      </c>
      <c r="JA51" s="40">
        <f t="shared" si="124"/>
        <v>-9.6992552588271889E-8</v>
      </c>
      <c r="JB51" s="40">
        <f t="shared" si="125"/>
        <v>8.4459828655268778E-5</v>
      </c>
      <c r="JC51" s="40">
        <f t="shared" si="126"/>
        <v>0</v>
      </c>
      <c r="JD51" s="40">
        <f t="shared" si="127"/>
        <v>-5.1199103163825959E-6</v>
      </c>
      <c r="JE51" s="40">
        <f t="shared" si="128"/>
        <v>0</v>
      </c>
      <c r="JF51" s="40">
        <f t="shared" si="129"/>
        <v>4.2596053827348588E-6</v>
      </c>
      <c r="JG51" s="40">
        <f t="shared" si="130"/>
        <v>4.5124676328626877E-6</v>
      </c>
      <c r="JH51" s="40">
        <f t="shared" si="131"/>
        <v>-5.7479047603030065E-6</v>
      </c>
      <c r="JI51" s="40">
        <f t="shared" si="132"/>
        <v>-1.2072095954200529E-5</v>
      </c>
      <c r="JJ51" s="40">
        <f t="shared" si="133"/>
        <v>-4.3197682823910544E-6</v>
      </c>
      <c r="JK51" s="40">
        <f t="shared" si="134"/>
        <v>-2.1817144322934771E-6</v>
      </c>
      <c r="JL51" s="40">
        <f t="shared" si="135"/>
        <v>6.8228679846191161E-6</v>
      </c>
    </row>
    <row r="52" spans="1:272" x14ac:dyDescent="0.25"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X52" s="25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</row>
    <row r="53" spans="1:272" x14ac:dyDescent="0.25"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X53" s="25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</row>
    <row r="54" spans="1:272" x14ac:dyDescent="0.25">
      <c r="A54" s="17" t="s">
        <v>343</v>
      </c>
      <c r="B54" s="15">
        <v>5.2645312999999998</v>
      </c>
      <c r="C54" s="15">
        <v>14.504770000000001</v>
      </c>
      <c r="D54" s="15">
        <v>91.02</v>
      </c>
      <c r="E54" s="15">
        <v>136.7081</v>
      </c>
      <c r="F54" s="15">
        <v>80.126962000000006</v>
      </c>
      <c r="G54" s="15">
        <v>10.43</v>
      </c>
      <c r="H54" s="15">
        <v>190.223062</v>
      </c>
      <c r="I54" s="17">
        <v>9.8099999999999898</v>
      </c>
      <c r="J54" s="17">
        <v>1.77223329</v>
      </c>
      <c r="K54" s="17">
        <v>0.11710524</v>
      </c>
      <c r="L54" s="17">
        <v>4.2069580000000001E-4</v>
      </c>
      <c r="M54" s="17">
        <v>1.8072279949999901</v>
      </c>
      <c r="N54" s="17">
        <v>4.5059811399999899E-3</v>
      </c>
      <c r="O54" s="5"/>
      <c r="P54" s="17">
        <v>2.2293299999999999E-5</v>
      </c>
      <c r="Q54" s="17">
        <v>1.81829572599999E-2</v>
      </c>
      <c r="R54" s="17">
        <v>1.3420808500000001E-2</v>
      </c>
      <c r="T54" s="17">
        <v>1.4714797450000001E-2</v>
      </c>
      <c r="U54" s="17">
        <v>4.3910345000000003E-2</v>
      </c>
      <c r="V54" s="17">
        <v>0.16500556999999999</v>
      </c>
      <c r="W54" s="17">
        <v>8.2863250000000006E-3</v>
      </c>
      <c r="Y54" s="17">
        <v>2.0650164500000002E-3</v>
      </c>
      <c r="AA54" s="17">
        <v>1.8</v>
      </c>
      <c r="AB54" s="17">
        <v>14.88908</v>
      </c>
      <c r="AD54" s="17">
        <v>2.78705155E-4</v>
      </c>
      <c r="AF54" s="17">
        <v>0.32894329950000001</v>
      </c>
      <c r="AH54" s="17">
        <v>0.23098283999999999</v>
      </c>
      <c r="AI54" s="17">
        <v>0.61416064999999997</v>
      </c>
      <c r="AJ54" s="17">
        <v>34.525210000000001</v>
      </c>
      <c r="AK54" s="17">
        <v>3.8740409999999899E-2</v>
      </c>
      <c r="AL54" s="17">
        <v>6.8708933999999999E-2</v>
      </c>
      <c r="AM54" s="17">
        <v>0.25383803999999999</v>
      </c>
      <c r="AN54" s="17">
        <v>2.1216037E-2</v>
      </c>
      <c r="AQ54" s="17">
        <v>2.5592416499999899</v>
      </c>
      <c r="AS54" s="17">
        <v>6.7344050000000003E-2</v>
      </c>
      <c r="AT54" s="17">
        <v>0.18474596999999901</v>
      </c>
      <c r="AU54" s="17">
        <v>0.99169357999999996</v>
      </c>
      <c r="AV54" s="17">
        <v>7.6600267999999897E-5</v>
      </c>
      <c r="AW54" s="5"/>
      <c r="AX54" s="5"/>
      <c r="AZ54" s="5">
        <v>4.8936600000000002E-8</v>
      </c>
      <c r="BA54" s="5">
        <v>1.457306E-6</v>
      </c>
      <c r="BB54" s="5">
        <v>5.6369400000000004E-7</v>
      </c>
      <c r="BD54" s="17">
        <v>3.0049083612399999E-3</v>
      </c>
      <c r="BG54" s="17">
        <v>1.3185831999999899E-2</v>
      </c>
      <c r="BK54" s="17">
        <v>0.38165485999999998</v>
      </c>
      <c r="BL54" s="17">
        <v>0.25213688000000001</v>
      </c>
      <c r="BM54" s="17">
        <v>2.5583700000000001E-2</v>
      </c>
      <c r="BN54" s="17">
        <v>56.181239999999903</v>
      </c>
      <c r="BO54" s="17">
        <v>1.413724E-5</v>
      </c>
      <c r="BQ54" s="17" t="s">
        <v>343</v>
      </c>
      <c r="BR54" s="17">
        <v>0</v>
      </c>
      <c r="BS54" s="17">
        <v>1.5010247813015001</v>
      </c>
      <c r="BT54" s="17">
        <v>0</v>
      </c>
      <c r="BU54" s="17">
        <v>1.7722419719101901</v>
      </c>
      <c r="BV54" s="17">
        <v>0</v>
      </c>
      <c r="BW54" s="17">
        <v>0.11710422158655499</v>
      </c>
      <c r="BX54" s="17">
        <v>9.8100333035930003</v>
      </c>
      <c r="BY54" s="17">
        <v>9.8100333035930003</v>
      </c>
      <c r="BZ54" s="17">
        <v>0.181818920947767</v>
      </c>
      <c r="CA54" s="17">
        <v>17.612908661937801</v>
      </c>
      <c r="CB54" s="17">
        <v>1.7248466409828099E-4</v>
      </c>
      <c r="CC54" s="17">
        <v>2.4820571327788699E-4</v>
      </c>
      <c r="CD54" s="17">
        <v>1.8072102618596999</v>
      </c>
      <c r="CE54" s="5">
        <v>1.41414164277407E-5</v>
      </c>
      <c r="CF54" s="17">
        <v>1.43783341325088E-3</v>
      </c>
      <c r="CG54" s="17">
        <v>3.0553884268368602E-3</v>
      </c>
      <c r="CH54" s="17">
        <v>2.0647501392549502E-3</v>
      </c>
      <c r="CI54" s="17">
        <v>0</v>
      </c>
      <c r="CJ54" s="5">
        <v>5.3511687252324704E-6</v>
      </c>
      <c r="CK54" s="5">
        <v>1.6942685339814699E-5</v>
      </c>
      <c r="CL54" s="17">
        <v>1.8185679445260301E-2</v>
      </c>
      <c r="CM54" s="17">
        <v>1.3186483550763999E-2</v>
      </c>
      <c r="CN54" s="17">
        <v>1164.28949906245</v>
      </c>
      <c r="CO54" s="17">
        <v>1.3421247276266601E-2</v>
      </c>
      <c r="CP54" s="17">
        <v>0</v>
      </c>
      <c r="CQ54" s="17">
        <v>4.2561901376235202E-3</v>
      </c>
      <c r="CR54" s="17">
        <v>1.0420320827614999E-2</v>
      </c>
      <c r="CS54" s="17">
        <v>0</v>
      </c>
      <c r="CT54" s="17">
        <v>4.3908635066055697E-2</v>
      </c>
      <c r="CU54" s="17">
        <v>0.61416283860513299</v>
      </c>
      <c r="CV54" s="17">
        <v>0.16500728678417301</v>
      </c>
      <c r="CW54" s="17">
        <v>6.7344265282163807E-2</v>
      </c>
      <c r="CX54" s="17">
        <v>0.25383861701306798</v>
      </c>
      <c r="CY54" s="17">
        <v>0.1847460826623</v>
      </c>
      <c r="CZ54" s="17">
        <v>5.2645811824490103</v>
      </c>
      <c r="DA54" s="17">
        <v>8.2861552244580094E-3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4.1084931728038203</v>
      </c>
      <c r="DJ54" s="17">
        <v>8.1020175143057607</v>
      </c>
      <c r="DK54" s="17">
        <v>0.29970038259561199</v>
      </c>
      <c r="DL54" s="17">
        <v>0.38165672974641301</v>
      </c>
      <c r="DM54" s="17">
        <v>3.6751168996427501</v>
      </c>
      <c r="DN54" s="17">
        <v>0</v>
      </c>
      <c r="DO54" s="17">
        <v>0</v>
      </c>
      <c r="DP54" s="17">
        <v>1.80003297458733</v>
      </c>
      <c r="DQ54" s="17">
        <v>1.80003297458733</v>
      </c>
      <c r="DR54" s="17">
        <v>2.5904942780138402E-4</v>
      </c>
      <c r="DS54" s="17">
        <v>0</v>
      </c>
      <c r="DT54" s="17">
        <v>14.848217192303601</v>
      </c>
      <c r="DU54" s="17">
        <v>0</v>
      </c>
      <c r="DV54" s="17">
        <v>0.25213790394186297</v>
      </c>
      <c r="DW54" s="17">
        <v>1.0199345956530301E-4</v>
      </c>
      <c r="DX54" s="17">
        <v>1.50972141976554E-4</v>
      </c>
      <c r="DY54" s="17">
        <v>0</v>
      </c>
      <c r="DZ54" s="17">
        <v>0</v>
      </c>
      <c r="EA54" s="17">
        <v>1.01629232474632</v>
      </c>
      <c r="EB54" s="17">
        <v>0.379295989800703</v>
      </c>
      <c r="EC54" s="17">
        <v>0</v>
      </c>
      <c r="ED54" s="17">
        <v>9.1971421219368406</v>
      </c>
      <c r="EE54" s="17">
        <v>0.13660010000165401</v>
      </c>
      <c r="EF54" s="17">
        <v>8.5466293534395096E-2</v>
      </c>
      <c r="EG54" s="17">
        <v>0.24325557631574499</v>
      </c>
      <c r="EH54" s="17">
        <v>0</v>
      </c>
      <c r="EI54" s="17">
        <v>7.6036207058096994E-2</v>
      </c>
      <c r="EJ54" s="17">
        <v>0.15437412324939301</v>
      </c>
      <c r="EK54" s="17">
        <v>34.5255833723538</v>
      </c>
      <c r="EL54" s="17">
        <v>2.5583859620694701E-2</v>
      </c>
      <c r="EM54" s="17">
        <v>1.15152890471072E-4</v>
      </c>
      <c r="EN54" s="17">
        <v>3.8738309224689703E-2</v>
      </c>
      <c r="EO54" s="17">
        <v>14.4645907189272</v>
      </c>
      <c r="EP54" s="17">
        <v>0</v>
      </c>
      <c r="EQ54" s="17">
        <v>2.8091148883634599E-2</v>
      </c>
      <c r="ER54" s="17">
        <v>4.0424766062049103E-2</v>
      </c>
      <c r="ES54" s="17">
        <v>224.534132398574</v>
      </c>
      <c r="ET54" s="17">
        <v>81.918232554550301</v>
      </c>
      <c r="EU54" s="17">
        <v>9.1020103176308496</v>
      </c>
      <c r="EV54" s="17">
        <v>91.0202428721811</v>
      </c>
      <c r="EW54" s="17">
        <v>1.8759532693441801E-3</v>
      </c>
      <c r="EX54" s="17">
        <v>2.0174839408169198</v>
      </c>
      <c r="EY54" s="17">
        <v>0</v>
      </c>
      <c r="EZ54" s="5">
        <v>7.6598912790665604E-5</v>
      </c>
      <c r="FA54" s="17">
        <v>0</v>
      </c>
      <c r="FB54" s="17">
        <v>0</v>
      </c>
      <c r="FC54" s="17">
        <v>0</v>
      </c>
      <c r="FD54" s="5">
        <v>4.8938650881572899E-8</v>
      </c>
      <c r="FE54" s="5">
        <v>1.4573166002524199E-6</v>
      </c>
      <c r="FF54" s="5">
        <v>5.6370966451165005E-7</v>
      </c>
      <c r="FG54" s="17">
        <v>0</v>
      </c>
      <c r="FH54" s="17">
        <v>2.99644938705996E-3</v>
      </c>
      <c r="FI54" s="17">
        <v>0.111536059348424</v>
      </c>
      <c r="FJ54" s="17">
        <v>69.195909936176307</v>
      </c>
      <c r="FK54" s="17">
        <v>0.317176242993434</v>
      </c>
      <c r="FL54" s="17">
        <v>1.01282572297822</v>
      </c>
      <c r="FM54" s="17">
        <v>3.9178039143063401</v>
      </c>
      <c r="FN54" s="17">
        <v>0.22998196619212199</v>
      </c>
      <c r="FO54" s="17">
        <v>0.25097914758290801</v>
      </c>
      <c r="FP54" s="5">
        <v>2.5240685196514401E-5</v>
      </c>
      <c r="FQ54" s="17">
        <v>1.6689748066822001</v>
      </c>
      <c r="FR54" s="17">
        <v>136.70798823723899</v>
      </c>
      <c r="FS54" s="17">
        <v>80.126943025953594</v>
      </c>
      <c r="FT54" s="17">
        <v>56.581045211285399</v>
      </c>
      <c r="FU54" s="17">
        <v>1.6264897457519599E-2</v>
      </c>
      <c r="FV54" s="17">
        <v>3.4400008267332499E-2</v>
      </c>
      <c r="FW54" s="17">
        <v>17.8859314252331</v>
      </c>
      <c r="FX54" s="17">
        <v>0.91271473073298703</v>
      </c>
      <c r="FY54" s="17">
        <v>14.3049503188433</v>
      </c>
      <c r="FZ54" s="17">
        <v>2.6566742174970003E-4</v>
      </c>
      <c r="GA54" s="17">
        <v>0.53628346753969602</v>
      </c>
      <c r="GB54" s="17">
        <v>35.763698991936302</v>
      </c>
      <c r="GC54" s="17">
        <v>2.1201015454400202E-2</v>
      </c>
      <c r="GD54" s="17">
        <v>1.20615016402432</v>
      </c>
      <c r="GE54" s="17">
        <v>1.50049185116596</v>
      </c>
      <c r="GF54" s="17">
        <v>1.6361830861401001</v>
      </c>
      <c r="GG54" s="17">
        <v>2.6480721131852999E-2</v>
      </c>
      <c r="GH54" s="17">
        <v>0</v>
      </c>
      <c r="GI54" s="17">
        <v>10.4300726312714</v>
      </c>
      <c r="GJ54" s="17">
        <v>15.046039085149699</v>
      </c>
      <c r="GK54" s="17">
        <v>56.181089224634</v>
      </c>
      <c r="GL54" s="17">
        <v>0</v>
      </c>
      <c r="GM54" s="17">
        <v>38.901239252302297</v>
      </c>
      <c r="GN54" s="17">
        <v>5.3666832011816901</v>
      </c>
      <c r="GO54" s="17">
        <v>2.5592534076026401</v>
      </c>
      <c r="GP54" s="17">
        <v>0</v>
      </c>
      <c r="GQ54" s="17">
        <v>0</v>
      </c>
      <c r="GR54" s="17">
        <v>0.61470468161510505</v>
      </c>
      <c r="GS54" s="17">
        <v>190.22302595391099</v>
      </c>
      <c r="GT54" s="17">
        <v>0.99170521867369499</v>
      </c>
      <c r="GU54" s="17">
        <v>2.9499011101263801</v>
      </c>
      <c r="GX54" s="25">
        <f>DY54/EV54</f>
        <v>0</v>
      </c>
      <c r="GY54" s="40">
        <f>(CZ54-B54)/(B54+1E-50)</f>
        <v>9.4751927888616689E-6</v>
      </c>
      <c r="GZ54" s="40">
        <f>(EO54-C54)/(C54+1E-50)</f>
        <v>-2.7700736428637458E-3</v>
      </c>
      <c r="HA54" s="40">
        <f>(EV54-D54)/(D54+1E-50)</f>
        <v>2.6683386190321173E-6</v>
      </c>
      <c r="HB54" s="40">
        <f>(FR54-E54)/(E54+1E-50)</f>
        <v>-8.1752844936436983E-7</v>
      </c>
      <c r="HC54" s="40">
        <f>(FS54-F54)/(F54+1E-50)</f>
        <v>-2.3679977299361295E-7</v>
      </c>
      <c r="HD54" s="40">
        <f>(GI54-G54)/(G54+1E-50)</f>
        <v>6.9636885331524843E-6</v>
      </c>
      <c r="HE54" s="40">
        <f>(GS54-H54)/(H54+1E-50)</f>
        <v>-1.8949379023174609E-7</v>
      </c>
      <c r="HF54" s="40">
        <f>(BY54-I54)/(I54+1E-50)</f>
        <v>3.3948616728296262E-6</v>
      </c>
      <c r="HG54" s="40">
        <f>(BU54-J54)/(J54+1E-50)</f>
        <v>4.898852898819173E-6</v>
      </c>
      <c r="HH54" s="40">
        <f>(BW54-K54)/(K54+1E-50)</f>
        <v>-8.6965659692586021E-6</v>
      </c>
      <c r="HI54" s="40">
        <f>(CC54+CB54-L54)/(L54+1E-50)</f>
        <v>-1.2889655261605423E-5</v>
      </c>
      <c r="HJ54" s="40">
        <f>(CD54-M54)/(M54+1E-50)</f>
        <v>-9.8123426259718991E-6</v>
      </c>
      <c r="HK54" s="40">
        <f>(CF54+CG54-N54)/(N54+1E-50)</f>
        <v>-2.8316363330916617E-3</v>
      </c>
      <c r="HL54" s="40">
        <f>(CI54-O54)/(O54+1E-50)</f>
        <v>0</v>
      </c>
      <c r="HM54" s="40">
        <f>(CJ54+CK54-P54)/(P54+1E-50)</f>
        <v>2.485343341597196E-5</v>
      </c>
      <c r="HN54" s="40">
        <f>(CL54-Q54)/(Q54+1E-50)</f>
        <v>1.4971081004459922E-4</v>
      </c>
      <c r="HO54" s="40">
        <f>(CO54-R54)/(R54+1E-50)</f>
        <v>3.2693728295116177E-5</v>
      </c>
      <c r="HP54" s="40">
        <f>(CS54-S54)/(S54+1E-50)</f>
        <v>0</v>
      </c>
      <c r="HQ54" s="40">
        <f>(CQ54+CR54-T54)/(T54+1E-50)</f>
        <v>-2.6019036205952788E-3</v>
      </c>
      <c r="HR54" s="40">
        <f>(CT54-U54)/(U54+1E-50)</f>
        <v>-3.894148279423339E-5</v>
      </c>
      <c r="HS54" s="40">
        <f>(CV54-V54)/(V54+1E-50)</f>
        <v>1.0404401336373169E-5</v>
      </c>
      <c r="HT54" s="40">
        <f>(DA54-W54)/(W54+1E-50)</f>
        <v>-2.0488641465457176E-5</v>
      </c>
      <c r="HU54" s="40">
        <f>(DB54-X54)/(X54+1E-50)</f>
        <v>0</v>
      </c>
      <c r="HV54" s="40">
        <f>(CH54-Y54)/(Y54+1E-50)</f>
        <v>-1.2896301385395052E-4</v>
      </c>
      <c r="HW54" s="40">
        <f>(DN54-Z54)/(Z54+1E-50)</f>
        <v>0</v>
      </c>
      <c r="HX54" s="40">
        <f>(DQ54-AA54)/(AA54+1E-50)</f>
        <v>1.8319215183322985E-5</v>
      </c>
      <c r="HY54" s="40">
        <f>(DT54-AB54)/(AB54+1E-50)</f>
        <v>-2.7444817071571427E-3</v>
      </c>
      <c r="HZ54" s="40">
        <f>(DU54-AC54)/(AC54+1E-50)</f>
        <v>0</v>
      </c>
      <c r="IA54" s="40">
        <f>(DW54+DX54+FP54-AD54)/(AD54+1E-50)</f>
        <v>-1.7899498903371392E-3</v>
      </c>
      <c r="IB54" s="40">
        <f>(DZ54-AE54)/(AE54+1E-50)</f>
        <v>0</v>
      </c>
      <c r="IC54" s="40">
        <f>(EF54+EG54-AF54)/(AF54+1E-50)</f>
        <v>-6.7315446217179695E-4</v>
      </c>
      <c r="ID54" s="40">
        <f>(EH54-AG54)/(AG54+1E-50)</f>
        <v>0</v>
      </c>
      <c r="IE54" s="40">
        <f>(EI54+EJ54-AH54)/(AH54+1E-50)</f>
        <v>-2.4785810604371849E-3</v>
      </c>
      <c r="IF54" s="40">
        <f>(CU54-AI54)/(AI54+1E-50)</f>
        <v>3.5635710835810348E-6</v>
      </c>
      <c r="IG54" s="40">
        <f>(EK54-AJ54)/(AJ54+1E-50)</f>
        <v>1.0814484656257965E-5</v>
      </c>
      <c r="IH54" s="40">
        <f>(EN54-AK54)/(AK54+1E-50)</f>
        <v>-5.4226976694256185E-5</v>
      </c>
      <c r="II54" s="40">
        <f>(EQ54+ER54-AL54)/(AL54+1E-50)</f>
        <v>-2.8092278991883384E-3</v>
      </c>
      <c r="IJ54" s="40">
        <f>(CX54-AM54)/(AM54+1E-50)</f>
        <v>2.2731544412836535E-6</v>
      </c>
      <c r="IK54" s="40">
        <f>(GC54-AN54)/(AN54+1E-50)</f>
        <v>-7.0802787531896072E-4</v>
      </c>
      <c r="IL54" s="40">
        <f>(GH54-AO54)/(AO54+1E-50)</f>
        <v>0</v>
      </c>
      <c r="IM54" s="40">
        <f>(GP54-AP54)/(AP54+1E-50)</f>
        <v>0</v>
      </c>
      <c r="IN54" s="40">
        <f>(GO54-AQ54)/(AQ54+1E-50)</f>
        <v>4.5941744696727555E-6</v>
      </c>
      <c r="IO54" s="40">
        <f>(GQ54-AR54)/(AR54+1E-50)</f>
        <v>0</v>
      </c>
      <c r="IP54" s="40">
        <f>(CW54-AS54)/(AS54+1E-50)</f>
        <v>3.1967510686402841E-6</v>
      </c>
      <c r="IQ54" s="40">
        <f>(CY54-AT54)/(AT54+1E-50)</f>
        <v>6.098227798332331E-7</v>
      </c>
      <c r="IR54" s="40">
        <f>(GT54-AU54)/(AU54+1E-50)</f>
        <v>1.1736159162212882E-5</v>
      </c>
      <c r="IS54" s="40">
        <f t="shared" ref="IS54:JA54" si="136">(EZ54-AV54)/(AV54+1E-50)</f>
        <v>-1.7691965964044884E-5</v>
      </c>
      <c r="IT54" s="40">
        <f t="shared" si="136"/>
        <v>0</v>
      </c>
      <c r="IU54" s="40">
        <f t="shared" si="136"/>
        <v>0</v>
      </c>
      <c r="IV54" s="40">
        <f t="shared" si="136"/>
        <v>0</v>
      </c>
      <c r="IW54" s="40">
        <f t="shared" si="136"/>
        <v>4.1908951028428405E-5</v>
      </c>
      <c r="IX54" s="40">
        <f t="shared" si="136"/>
        <v>7.273868645270713E-6</v>
      </c>
      <c r="IY54" s="40">
        <f t="shared" si="136"/>
        <v>2.7789033855254809E-5</v>
      </c>
      <c r="IZ54" s="40">
        <f t="shared" si="136"/>
        <v>0</v>
      </c>
      <c r="JA54" s="40">
        <f t="shared" si="136"/>
        <v>-2.8150522954880309E-3</v>
      </c>
      <c r="JB54" s="40">
        <f>(BT54-BE54)/(BE54+1E-50)</f>
        <v>0</v>
      </c>
      <c r="JC54" s="40">
        <f>(BV54-BF54)/(BF54+1E-50)</f>
        <v>0</v>
      </c>
      <c r="JD54" s="40">
        <f>(CM54-BG54)/(BG54+1E-50)</f>
        <v>4.9412942929963054E-5</v>
      </c>
      <c r="JE54" s="40">
        <f>(CP54-BH54)/(BH54+1E-50)</f>
        <v>0</v>
      </c>
      <c r="JF54" s="40">
        <f>(SUM(DC54:DH54)-BI54)/(BI54+1E-50)</f>
        <v>0</v>
      </c>
      <c r="JG54" s="40">
        <f>(SUM(DD54:DH54)-BJ54)/(BJ54+1E-50)</f>
        <v>0</v>
      </c>
      <c r="JH54" s="40">
        <f>(DL54-BK54)/(BK54+1E-50)</f>
        <v>4.8990504484344077E-6</v>
      </c>
      <c r="JI54" s="40">
        <f>(DV54-BL54)/(BL54+1E-50)</f>
        <v>4.0610554987647743E-6</v>
      </c>
      <c r="JJ54" s="40">
        <f>(EL54-BM54)/(BM54+1E-50)</f>
        <v>6.2391559743146788E-6</v>
      </c>
      <c r="JK54" s="40">
        <f>(GK54-BN54)/(BN54+1E-50)</f>
        <v>-2.6837315428190831E-6</v>
      </c>
      <c r="JL54" s="40">
        <f>(CE54-BO54)/(BO54+1E-50)</f>
        <v>2.9542030415412459E-4</v>
      </c>
    </row>
    <row r="55" spans="1:272" x14ac:dyDescent="0.25">
      <c r="A55" s="17" t="s">
        <v>344</v>
      </c>
      <c r="B55" s="15">
        <v>1750.8272346000001</v>
      </c>
      <c r="C55" s="15">
        <v>38.284888549999998</v>
      </c>
      <c r="D55" s="15">
        <v>7127.0581999999904</v>
      </c>
      <c r="E55" s="15">
        <v>381.31192800000002</v>
      </c>
      <c r="F55" s="15">
        <v>341.21367669999898</v>
      </c>
      <c r="G55" s="15">
        <v>1324.9196999999899</v>
      </c>
      <c r="H55" s="15">
        <v>636.26404129999901</v>
      </c>
      <c r="I55" s="17">
        <v>0.60803474641999999</v>
      </c>
      <c r="J55" s="17">
        <v>1.6165816989999901E-2</v>
      </c>
      <c r="K55" s="17">
        <v>0.53291657000000003</v>
      </c>
      <c r="L55" s="17">
        <v>0.118711542542</v>
      </c>
      <c r="M55" s="17">
        <v>3.9139912721160002</v>
      </c>
      <c r="N55" s="17">
        <v>6.4877463940000001E-3</v>
      </c>
      <c r="P55" s="17">
        <v>6.6121107396999904E-2</v>
      </c>
      <c r="Q55" s="17">
        <v>9.7637690999999999E-4</v>
      </c>
      <c r="R55" s="17">
        <v>5.6829984E-3</v>
      </c>
      <c r="T55" s="17">
        <v>2.3388736288499901E-2</v>
      </c>
      <c r="U55" s="17">
        <v>6.4377166999999999E-2</v>
      </c>
      <c r="V55" s="17">
        <v>0.58793967499999999</v>
      </c>
      <c r="W55" s="17">
        <v>4.8980694999999998E-2</v>
      </c>
      <c r="Y55" s="17">
        <v>2.9810474000000002E-4</v>
      </c>
      <c r="AA55" s="17">
        <v>4.2738058599300004</v>
      </c>
      <c r="AD55" s="17">
        <v>3.9251899911300001E-2</v>
      </c>
      <c r="AF55" s="17">
        <v>4.8156415954699998</v>
      </c>
      <c r="AH55" s="17">
        <v>1.6211608928199901</v>
      </c>
      <c r="AI55" s="17">
        <v>1.9272437999999901</v>
      </c>
      <c r="AJ55" s="17">
        <v>39.461836249999998</v>
      </c>
      <c r="AK55" s="17">
        <v>83.864850283378004</v>
      </c>
      <c r="AL55" s="17">
        <v>5.1361571713999903E-2</v>
      </c>
      <c r="AM55" s="17">
        <v>0.98143230000000004</v>
      </c>
      <c r="AN55" s="17">
        <v>3.2270136999999997E-2</v>
      </c>
      <c r="AQ55" s="17">
        <v>10.138268265680001</v>
      </c>
      <c r="AS55" s="17">
        <v>0.29561918499999901</v>
      </c>
      <c r="AT55" s="17">
        <v>0.72788772999999996</v>
      </c>
      <c r="AU55" s="17">
        <v>8.7413013382999996</v>
      </c>
      <c r="AV55" s="17">
        <v>1.7955790398399901E-3</v>
      </c>
      <c r="BA55" s="17">
        <v>2.77886110429999E-4</v>
      </c>
      <c r="BB55" s="17">
        <v>1.1844275770999899E-4</v>
      </c>
      <c r="BD55" s="17">
        <v>0.89549117330913997</v>
      </c>
      <c r="BG55" s="17">
        <v>0.33170270749999903</v>
      </c>
      <c r="BK55" s="17">
        <v>1.75998144</v>
      </c>
      <c r="BL55" s="17">
        <v>15.246921716999999</v>
      </c>
      <c r="BM55" s="17">
        <v>9.6934642000000001E-2</v>
      </c>
      <c r="BO55" s="17">
        <v>1.291266424E-4</v>
      </c>
      <c r="BQ55" s="17" t="s">
        <v>344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0</v>
      </c>
      <c r="FJ55" s="17">
        <v>0</v>
      </c>
      <c r="FK55" s="17">
        <v>0</v>
      </c>
      <c r="FL55" s="17">
        <v>0</v>
      </c>
      <c r="FM55" s="17">
        <v>0</v>
      </c>
      <c r="FN55" s="17">
        <v>0</v>
      </c>
      <c r="FO55" s="17">
        <v>0</v>
      </c>
      <c r="FP55" s="17">
        <v>0</v>
      </c>
      <c r="FQ55" s="17">
        <v>0</v>
      </c>
      <c r="FR55" s="17">
        <v>0</v>
      </c>
      <c r="FS55" s="17">
        <v>0</v>
      </c>
      <c r="FT55" s="17">
        <v>0</v>
      </c>
      <c r="FU55" s="17">
        <v>0</v>
      </c>
      <c r="FV55" s="17">
        <v>0</v>
      </c>
      <c r="FW55" s="17">
        <v>0</v>
      </c>
      <c r="FX55" s="17">
        <v>0</v>
      </c>
      <c r="FY55" s="17">
        <v>0</v>
      </c>
      <c r="FZ55" s="17">
        <v>0</v>
      </c>
      <c r="GA55" s="17">
        <v>0</v>
      </c>
      <c r="GB55" s="17">
        <v>0</v>
      </c>
      <c r="GC55" s="17">
        <v>0</v>
      </c>
      <c r="GD55" s="17">
        <v>0</v>
      </c>
      <c r="GE55" s="17">
        <v>0</v>
      </c>
      <c r="GF55" s="17">
        <v>0</v>
      </c>
      <c r="GG55" s="17">
        <v>0</v>
      </c>
      <c r="GH55" s="17">
        <v>0</v>
      </c>
      <c r="GI55" s="17">
        <v>0</v>
      </c>
      <c r="GJ55" s="17">
        <v>0</v>
      </c>
      <c r="GK55" s="17">
        <v>0</v>
      </c>
      <c r="GL55" s="17">
        <v>0</v>
      </c>
      <c r="GM55" s="17">
        <v>0</v>
      </c>
      <c r="GN55" s="17">
        <v>0</v>
      </c>
      <c r="GO55" s="17">
        <v>0</v>
      </c>
      <c r="GP55" s="17">
        <v>0</v>
      </c>
      <c r="GQ55" s="17">
        <v>0</v>
      </c>
      <c r="GR55" s="17">
        <v>0</v>
      </c>
      <c r="GS55" s="17">
        <v>0</v>
      </c>
      <c r="GT55" s="17">
        <v>0</v>
      </c>
      <c r="GU55" s="17">
        <v>0</v>
      </c>
      <c r="GX55" s="25" t="e">
        <f t="shared" ref="GX55:GX59" si="137">DY55/EV55</f>
        <v>#DIV/0!</v>
      </c>
      <c r="GY55" s="40">
        <f t="shared" ref="GY55:GY59" si="138">(CZ55-B55)/(B55+1E-50)</f>
        <v>-1</v>
      </c>
      <c r="GZ55" s="40">
        <f t="shared" ref="GZ55:GZ59" si="139">(EO55-C55)/(C55+1E-50)</f>
        <v>-1</v>
      </c>
      <c r="HA55" s="40">
        <f t="shared" ref="HA55:HA59" si="140">(EV55-D55)/(D55+1E-50)</f>
        <v>-1</v>
      </c>
      <c r="HB55" s="40">
        <f t="shared" ref="HB55:HB59" si="141">(FR55-E55)/(E55+1E-50)</f>
        <v>-1</v>
      </c>
      <c r="HC55" s="40">
        <f t="shared" ref="HC55:HC59" si="142">(FS55-F55)/(F55+1E-50)</f>
        <v>-1</v>
      </c>
      <c r="HD55" s="40">
        <f t="shared" ref="HD55:HD59" si="143">(GI55-G55)/(G55+1E-50)</f>
        <v>-1</v>
      </c>
      <c r="HE55" s="40">
        <f t="shared" ref="HE55:HE59" si="144">(GS55-H55)/(H55+1E-50)</f>
        <v>-1</v>
      </c>
      <c r="HF55" s="40">
        <f t="shared" ref="HF55:HF59" si="145">(BY55-I55)/(I55+1E-50)</f>
        <v>-1</v>
      </c>
      <c r="HG55" s="40">
        <f t="shared" ref="HG55:HG59" si="146">(BU55-J55)/(J55+1E-50)</f>
        <v>-1</v>
      </c>
      <c r="HH55" s="40">
        <f t="shared" ref="HH55:HH59" si="147">(BW55-K55)/(K55+1E-50)</f>
        <v>-1</v>
      </c>
      <c r="HI55" s="40">
        <f t="shared" ref="HI55:HI59" si="148">(CC55+CB55-L55)/(L55+1E-50)</f>
        <v>-1</v>
      </c>
      <c r="HJ55" s="40">
        <f t="shared" ref="HJ55:HJ59" si="149">(CD55-M55)/(M55+1E-50)</f>
        <v>-1</v>
      </c>
      <c r="HK55" s="40">
        <f t="shared" ref="HK55:HK59" si="150">(CF55+CG55-N55)/(N55+1E-50)</f>
        <v>-1</v>
      </c>
      <c r="HL55" s="40">
        <f t="shared" ref="HL55:HL59" si="151">(CI55-O55)/(O55+1E-50)</f>
        <v>0</v>
      </c>
      <c r="HM55" s="40">
        <f t="shared" ref="HM55:HM59" si="152">(CJ55+CK55-P55)/(P55+1E-50)</f>
        <v>-1</v>
      </c>
      <c r="HN55" s="40">
        <f t="shared" ref="HN55:HN59" si="153">(CL55-Q55)/(Q55+1E-50)</f>
        <v>-1</v>
      </c>
      <c r="HO55" s="40">
        <f t="shared" ref="HO55:HO59" si="154">(CO55-R55)/(R55+1E-50)</f>
        <v>-1</v>
      </c>
      <c r="HP55" s="40">
        <f t="shared" ref="HP55:HP59" si="155">(CS55-S55)/(S55+1E-50)</f>
        <v>0</v>
      </c>
      <c r="HQ55" s="40">
        <f t="shared" ref="HQ55:HQ59" si="156">(CQ55+CR55-T55)/(T55+1E-50)</f>
        <v>-1</v>
      </c>
      <c r="HR55" s="40">
        <f t="shared" ref="HR55:HR59" si="157">(CT55-U55)/(U55+1E-50)</f>
        <v>-1</v>
      </c>
      <c r="HS55" s="40">
        <f t="shared" ref="HS55:HS59" si="158">(CV55-V55)/(V55+1E-50)</f>
        <v>-1</v>
      </c>
      <c r="HT55" s="40">
        <f t="shared" ref="HT55:HT59" si="159">(DA55-W55)/(W55+1E-50)</f>
        <v>-1</v>
      </c>
      <c r="HU55" s="40">
        <f t="shared" ref="HU55:HU59" si="160">(DB55-X55)/(X55+1E-50)</f>
        <v>0</v>
      </c>
      <c r="HV55" s="40">
        <f t="shared" ref="HV55:HV59" si="161">(CH55-Y55)/(Y55+1E-50)</f>
        <v>-1</v>
      </c>
      <c r="HW55" s="40">
        <f t="shared" ref="HW55:HW59" si="162">(DN55-Z55)/(Z55+1E-50)</f>
        <v>0</v>
      </c>
      <c r="HX55" s="40">
        <f t="shared" ref="HX55:HX59" si="163">(DQ55-AA55)/(AA55+1E-50)</f>
        <v>-1</v>
      </c>
      <c r="HY55" s="40">
        <f t="shared" ref="HY55:HY59" si="164">(DT55-AB55)/(AB55+1E-50)</f>
        <v>0</v>
      </c>
      <c r="HZ55" s="40">
        <f t="shared" ref="HZ55:HZ59" si="165">(DU55-AC55)/(AC55+1E-50)</f>
        <v>0</v>
      </c>
      <c r="IA55" s="40">
        <f t="shared" ref="IA55:IA59" si="166">(DW55+DX55+FP55-AD55)/(AD55+1E-50)</f>
        <v>-1</v>
      </c>
      <c r="IB55" s="40">
        <f t="shared" ref="IB55:IB59" si="167">(DZ55-AE55)/(AE55+1E-50)</f>
        <v>0</v>
      </c>
      <c r="IC55" s="40">
        <f t="shared" ref="IC55:IC59" si="168">(EF55+EG55-AF55)/(AF55+1E-50)</f>
        <v>-1</v>
      </c>
      <c r="ID55" s="40">
        <f t="shared" ref="ID55:ID59" si="169">(EH55-AG55)/(AG55+1E-50)</f>
        <v>0</v>
      </c>
      <c r="IE55" s="40">
        <f t="shared" ref="IE55:IE59" si="170">(EI55+EJ55-AH55)/(AH55+1E-50)</f>
        <v>-1</v>
      </c>
      <c r="IF55" s="40">
        <f t="shared" ref="IF55:IF59" si="171">(CU55-AI55)/(AI55+1E-50)</f>
        <v>-1</v>
      </c>
      <c r="IG55" s="40">
        <f t="shared" ref="IG55:IG59" si="172">(EK55-AJ55)/(AJ55+1E-50)</f>
        <v>-1</v>
      </c>
      <c r="IH55" s="40">
        <f t="shared" ref="IH55:IH59" si="173">(EN55-AK55)/(AK55+1E-50)</f>
        <v>-1</v>
      </c>
      <c r="II55" s="40">
        <f t="shared" ref="II55:II59" si="174">(EQ55+ER55-AL55)/(AL55+1E-50)</f>
        <v>-1</v>
      </c>
      <c r="IJ55" s="40">
        <f t="shared" ref="IJ55:IJ59" si="175">(CX55-AM55)/(AM55+1E-50)</f>
        <v>-1</v>
      </c>
      <c r="IK55" s="40">
        <f t="shared" ref="IK55:IK59" si="176">(GC55-AN55)/(AN55+1E-50)</f>
        <v>-1</v>
      </c>
      <c r="IL55" s="40">
        <f t="shared" ref="IL55:IL59" si="177">(GH55-AO55)/(AO55+1E-50)</f>
        <v>0</v>
      </c>
      <c r="IM55" s="40">
        <f t="shared" ref="IM55:IM59" si="178">(GP55-AP55)/(AP55+1E-50)</f>
        <v>0</v>
      </c>
      <c r="IN55" s="40">
        <f t="shared" ref="IN55:IN59" si="179">(GO55-AQ55)/(AQ55+1E-50)</f>
        <v>-1</v>
      </c>
      <c r="IO55" s="40">
        <f t="shared" ref="IO55:IO59" si="180">(GQ55-AR55)/(AR55+1E-50)</f>
        <v>0</v>
      </c>
      <c r="IP55" s="40">
        <f t="shared" ref="IP55:IP59" si="181">(CW55-AS55)/(AS55+1E-50)</f>
        <v>-1</v>
      </c>
      <c r="IQ55" s="40">
        <f t="shared" ref="IQ55:IQ59" si="182">(CY55-AT55)/(AT55+1E-50)</f>
        <v>-1</v>
      </c>
      <c r="IR55" s="40">
        <f t="shared" ref="IR55:IR59" si="183">(GT55-AU55)/(AU55+1E-50)</f>
        <v>-1</v>
      </c>
      <c r="IS55" s="40">
        <f t="shared" ref="IS55:IS59" si="184">(EZ55-AV55)/(AV55+1E-50)</f>
        <v>-1</v>
      </c>
      <c r="IT55" s="40">
        <f t="shared" ref="IT55:IT59" si="185">(FA55-AW55)/(AW55+1E-50)</f>
        <v>0</v>
      </c>
      <c r="IU55" s="40">
        <f t="shared" ref="IU55:IU59" si="186">(FB55-AX55)/(AX55+1E-50)</f>
        <v>0</v>
      </c>
      <c r="IV55" s="40">
        <f t="shared" ref="IV55:IV59" si="187">(FC55-AY55)/(AY55+1E-50)</f>
        <v>0</v>
      </c>
      <c r="IW55" s="40">
        <f t="shared" ref="IW55:IW59" si="188">(FD55-AZ55)/(AZ55+1E-50)</f>
        <v>0</v>
      </c>
      <c r="IX55" s="40">
        <f t="shared" ref="IX55:IX59" si="189">(FE55-BA55)/(BA55+1E-50)</f>
        <v>-1</v>
      </c>
      <c r="IY55" s="40">
        <f t="shared" ref="IY55:IY59" si="190">(FF55-BB55)/(BB55+1E-50)</f>
        <v>-1</v>
      </c>
      <c r="IZ55" s="40">
        <f t="shared" ref="IZ55:IZ59" si="191">(FG55-BC55)/(BC55+1E-50)</f>
        <v>0</v>
      </c>
      <c r="JA55" s="40">
        <f t="shared" ref="JA55:JA59" si="192">(FH55-BD55)/(BD55+1E-50)</f>
        <v>-1</v>
      </c>
      <c r="JB55" s="40">
        <f t="shared" ref="JB55:JB59" si="193">(BT55-BE55)/(BE55+1E-50)</f>
        <v>0</v>
      </c>
      <c r="JC55" s="40">
        <f t="shared" ref="JC55:JC59" si="194">(BV55-BF55)/(BF55+1E-50)</f>
        <v>0</v>
      </c>
      <c r="JD55" s="40">
        <f t="shared" ref="JD55:JD59" si="195">(CM55-BG55)/(BG55+1E-50)</f>
        <v>-1</v>
      </c>
      <c r="JE55" s="40">
        <f t="shared" ref="JE55:JE59" si="196">(CP55-BH55)/(BH55+1E-50)</f>
        <v>0</v>
      </c>
      <c r="JF55" s="40">
        <f t="shared" ref="JF55:JF59" si="197">(SUM(DC55:DH55)-BI55)/(BI55+1E-50)</f>
        <v>0</v>
      </c>
      <c r="JG55" s="40">
        <f t="shared" ref="JG55:JG59" si="198">(SUM(DD55:DH55)-BJ55)/(BJ55+1E-50)</f>
        <v>0</v>
      </c>
      <c r="JH55" s="40">
        <f t="shared" ref="JH55:JH59" si="199">(DL55-BK55)/(BK55+1E-50)</f>
        <v>-1</v>
      </c>
      <c r="JI55" s="40">
        <f t="shared" ref="JI55:JI59" si="200">(DV55-BL55)/(BL55+1E-50)</f>
        <v>-1</v>
      </c>
      <c r="JJ55" s="40">
        <f t="shared" ref="JJ55:JJ59" si="201">(EL55-BM55)/(BM55+1E-50)</f>
        <v>-1</v>
      </c>
      <c r="JK55" s="40">
        <f t="shared" ref="JK55:JK59" si="202">(GK55-BN55)/(BN55+1E-50)</f>
        <v>0</v>
      </c>
      <c r="JL55" s="40">
        <f t="shared" ref="JL55:JL59" si="203">(CE55-BO55)/(BO55+1E-50)</f>
        <v>-1</v>
      </c>
    </row>
    <row r="56" spans="1:272" x14ac:dyDescent="0.25">
      <c r="A56" s="17" t="s">
        <v>345</v>
      </c>
      <c r="B56" s="15">
        <v>444.61485919999899</v>
      </c>
      <c r="C56" s="15">
        <v>45.767289235999897</v>
      </c>
      <c r="D56" s="15">
        <v>1936.6212189549999</v>
      </c>
      <c r="E56" s="15">
        <v>246.06452482520001</v>
      </c>
      <c r="F56" s="15">
        <v>209.119080967</v>
      </c>
      <c r="G56" s="15">
        <v>372.992659814999</v>
      </c>
      <c r="H56" s="15">
        <v>934.72812225800101</v>
      </c>
      <c r="I56" s="17">
        <v>0.76203389119099996</v>
      </c>
      <c r="J56" s="17">
        <v>0.27431365368999999</v>
      </c>
      <c r="K56" s="17">
        <v>0.17793785000000001</v>
      </c>
      <c r="L56" s="17">
        <v>2.135311526E-2</v>
      </c>
      <c r="M56" s="17">
        <v>9.8566891254879998</v>
      </c>
      <c r="N56" s="17">
        <v>8.3579548899999996E-4</v>
      </c>
      <c r="O56" s="17">
        <v>0.60155756999999899</v>
      </c>
      <c r="P56" s="17">
        <v>1.0197767649999899E-2</v>
      </c>
      <c r="Q56" s="17">
        <v>1.96275685E-3</v>
      </c>
      <c r="R56" s="17">
        <v>2.6833289600000001E-2</v>
      </c>
      <c r="S56" s="17">
        <v>4.2744199999999899E-2</v>
      </c>
      <c r="T56" s="17">
        <v>4.7242736828000002E-2</v>
      </c>
      <c r="U56" s="17">
        <v>2.2549980000000001E-2</v>
      </c>
      <c r="V56" s="17">
        <v>0.19740093</v>
      </c>
      <c r="W56" s="17">
        <v>1.9548639999999999E-2</v>
      </c>
      <c r="Y56" s="17">
        <v>9.9535509999999902E-5</v>
      </c>
      <c r="AA56" s="17">
        <v>2.202675066746</v>
      </c>
      <c r="AB56" s="17">
        <v>6.0336160000000003</v>
      </c>
      <c r="AD56" s="17">
        <v>1.397713259472E-2</v>
      </c>
      <c r="AF56" s="17">
        <v>0.42719770783139999</v>
      </c>
      <c r="AH56" s="17">
        <v>0.77298583980000002</v>
      </c>
      <c r="AI56" s="17">
        <v>0.65404384999999998</v>
      </c>
      <c r="AJ56" s="17">
        <v>0</v>
      </c>
      <c r="AK56" s="17">
        <v>1.6310261664878001</v>
      </c>
      <c r="AL56" s="17">
        <v>7.9072134576000002</v>
      </c>
      <c r="AM56" s="17">
        <v>0.32907678000000001</v>
      </c>
      <c r="AN56" s="17">
        <v>1.1975090000000001E-2</v>
      </c>
      <c r="AQ56" s="17">
        <v>15.535811811561899</v>
      </c>
      <c r="AS56" s="17">
        <v>9.8705600000000004E-2</v>
      </c>
      <c r="AT56" s="17">
        <v>0.24369231099999999</v>
      </c>
      <c r="AU56" s="17">
        <v>19.516741312680999</v>
      </c>
      <c r="AV56" s="17">
        <v>3.9226738738219898E-4</v>
      </c>
      <c r="AW56" s="17">
        <v>0</v>
      </c>
      <c r="AX56" s="17">
        <v>0</v>
      </c>
      <c r="AZ56" s="5">
        <v>2.0919599999999999E-7</v>
      </c>
      <c r="BA56" s="17">
        <v>1.4847230446999999E-4</v>
      </c>
      <c r="BB56" s="17">
        <v>2.8526762800000002E-6</v>
      </c>
      <c r="BD56" s="17">
        <v>0.29329248890911203</v>
      </c>
      <c r="BG56" s="17">
        <v>0.24246587</v>
      </c>
      <c r="BK56" s="17">
        <v>6.1005523810649898</v>
      </c>
      <c r="BL56" s="17">
        <v>27.911638716999999</v>
      </c>
      <c r="BM56" s="17">
        <v>3.3202498999999899E-2</v>
      </c>
      <c r="BN56" s="17">
        <v>1.5508447000000001</v>
      </c>
      <c r="BO56" s="17">
        <v>1.6515678849999901E-4</v>
      </c>
      <c r="BQ56" s="17" t="s">
        <v>345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X56" s="17">
        <v>0</v>
      </c>
      <c r="FY56" s="17">
        <v>0</v>
      </c>
      <c r="FZ56" s="17">
        <v>0</v>
      </c>
      <c r="GA56" s="17">
        <v>0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0</v>
      </c>
      <c r="GH56" s="17">
        <v>0</v>
      </c>
      <c r="GI56" s="17">
        <v>0</v>
      </c>
      <c r="GJ56" s="17">
        <v>0</v>
      </c>
      <c r="GK56" s="17">
        <v>0</v>
      </c>
      <c r="GL56" s="17">
        <v>0</v>
      </c>
      <c r="GM56" s="17">
        <v>0</v>
      </c>
      <c r="GN56" s="17">
        <v>0</v>
      </c>
      <c r="GO56" s="17">
        <v>0</v>
      </c>
      <c r="GP56" s="17">
        <v>0</v>
      </c>
      <c r="GQ56" s="17">
        <v>0</v>
      </c>
      <c r="GR56" s="17">
        <v>0</v>
      </c>
      <c r="GS56" s="17">
        <v>0</v>
      </c>
      <c r="GT56" s="17">
        <v>0</v>
      </c>
      <c r="GU56" s="17">
        <v>0</v>
      </c>
      <c r="GX56" s="25" t="e">
        <f t="shared" si="137"/>
        <v>#DIV/0!</v>
      </c>
      <c r="GY56" s="40">
        <f t="shared" si="138"/>
        <v>-1</v>
      </c>
      <c r="GZ56" s="40">
        <f t="shared" si="139"/>
        <v>-1</v>
      </c>
      <c r="HA56" s="40">
        <f t="shared" si="140"/>
        <v>-1</v>
      </c>
      <c r="HB56" s="40">
        <f t="shared" si="141"/>
        <v>-1</v>
      </c>
      <c r="HC56" s="40">
        <f t="shared" si="142"/>
        <v>-1</v>
      </c>
      <c r="HD56" s="40">
        <f t="shared" si="143"/>
        <v>-1</v>
      </c>
      <c r="HE56" s="40">
        <f t="shared" si="144"/>
        <v>-1</v>
      </c>
      <c r="HF56" s="40">
        <f t="shared" si="145"/>
        <v>-1</v>
      </c>
      <c r="HG56" s="40">
        <f t="shared" si="146"/>
        <v>-1</v>
      </c>
      <c r="HH56" s="40">
        <f t="shared" si="147"/>
        <v>-1</v>
      </c>
      <c r="HI56" s="40">
        <f t="shared" si="148"/>
        <v>-1</v>
      </c>
      <c r="HJ56" s="40">
        <f t="shared" si="149"/>
        <v>-1</v>
      </c>
      <c r="HK56" s="40">
        <f t="shared" si="150"/>
        <v>-1</v>
      </c>
      <c r="HL56" s="40">
        <f t="shared" si="151"/>
        <v>-1</v>
      </c>
      <c r="HM56" s="40">
        <f t="shared" si="152"/>
        <v>-1</v>
      </c>
      <c r="HN56" s="40">
        <f t="shared" si="153"/>
        <v>-1</v>
      </c>
      <c r="HO56" s="40">
        <f t="shared" si="154"/>
        <v>-1</v>
      </c>
      <c r="HP56" s="40">
        <f t="shared" si="155"/>
        <v>-1</v>
      </c>
      <c r="HQ56" s="40">
        <f t="shared" si="156"/>
        <v>-1</v>
      </c>
      <c r="HR56" s="40">
        <f t="shared" si="157"/>
        <v>-1</v>
      </c>
      <c r="HS56" s="40">
        <f t="shared" si="158"/>
        <v>-1</v>
      </c>
      <c r="HT56" s="40">
        <f t="shared" si="159"/>
        <v>-1</v>
      </c>
      <c r="HU56" s="40">
        <f t="shared" si="160"/>
        <v>0</v>
      </c>
      <c r="HV56" s="40">
        <f t="shared" si="161"/>
        <v>-1</v>
      </c>
      <c r="HW56" s="40">
        <f t="shared" si="162"/>
        <v>0</v>
      </c>
      <c r="HX56" s="40">
        <f t="shared" si="163"/>
        <v>-1</v>
      </c>
      <c r="HY56" s="40">
        <f t="shared" si="164"/>
        <v>-1</v>
      </c>
      <c r="HZ56" s="40">
        <f t="shared" si="165"/>
        <v>0</v>
      </c>
      <c r="IA56" s="40">
        <f t="shared" si="166"/>
        <v>-1</v>
      </c>
      <c r="IB56" s="40">
        <f t="shared" si="167"/>
        <v>0</v>
      </c>
      <c r="IC56" s="40">
        <f t="shared" si="168"/>
        <v>-1</v>
      </c>
      <c r="ID56" s="40">
        <f t="shared" si="169"/>
        <v>0</v>
      </c>
      <c r="IE56" s="40">
        <f t="shared" si="170"/>
        <v>-1</v>
      </c>
      <c r="IF56" s="40">
        <f t="shared" si="171"/>
        <v>-1</v>
      </c>
      <c r="IG56" s="40">
        <f t="shared" si="172"/>
        <v>0</v>
      </c>
      <c r="IH56" s="40">
        <f t="shared" si="173"/>
        <v>-1</v>
      </c>
      <c r="II56" s="40">
        <f t="shared" si="174"/>
        <v>-1</v>
      </c>
      <c r="IJ56" s="40">
        <f t="shared" si="175"/>
        <v>-1</v>
      </c>
      <c r="IK56" s="40">
        <f t="shared" si="176"/>
        <v>-1</v>
      </c>
      <c r="IL56" s="40">
        <f t="shared" si="177"/>
        <v>0</v>
      </c>
      <c r="IM56" s="40">
        <f t="shared" si="178"/>
        <v>0</v>
      </c>
      <c r="IN56" s="40">
        <f t="shared" si="179"/>
        <v>-1</v>
      </c>
      <c r="IO56" s="40">
        <f t="shared" si="180"/>
        <v>0</v>
      </c>
      <c r="IP56" s="40">
        <f t="shared" si="181"/>
        <v>-1</v>
      </c>
      <c r="IQ56" s="40">
        <f t="shared" si="182"/>
        <v>-1</v>
      </c>
      <c r="IR56" s="40">
        <f t="shared" si="183"/>
        <v>-1</v>
      </c>
      <c r="IS56" s="40">
        <f t="shared" si="184"/>
        <v>-1</v>
      </c>
      <c r="IT56" s="40">
        <f t="shared" si="185"/>
        <v>0</v>
      </c>
      <c r="IU56" s="40">
        <f t="shared" si="186"/>
        <v>0</v>
      </c>
      <c r="IV56" s="40">
        <f t="shared" si="187"/>
        <v>0</v>
      </c>
      <c r="IW56" s="40">
        <f t="shared" si="188"/>
        <v>-1</v>
      </c>
      <c r="IX56" s="40">
        <f t="shared" si="189"/>
        <v>-1</v>
      </c>
      <c r="IY56" s="40">
        <f t="shared" si="190"/>
        <v>-1</v>
      </c>
      <c r="IZ56" s="40">
        <f t="shared" si="191"/>
        <v>0</v>
      </c>
      <c r="JA56" s="40">
        <f t="shared" si="192"/>
        <v>-1</v>
      </c>
      <c r="JB56" s="40">
        <f t="shared" si="193"/>
        <v>0</v>
      </c>
      <c r="JC56" s="40">
        <f t="shared" si="194"/>
        <v>0</v>
      </c>
      <c r="JD56" s="40">
        <f t="shared" si="195"/>
        <v>-1</v>
      </c>
      <c r="JE56" s="40">
        <f t="shared" si="196"/>
        <v>0</v>
      </c>
      <c r="JF56" s="40">
        <f t="shared" si="197"/>
        <v>0</v>
      </c>
      <c r="JG56" s="40">
        <f t="shared" si="198"/>
        <v>0</v>
      </c>
      <c r="JH56" s="40">
        <f t="shared" si="199"/>
        <v>-1</v>
      </c>
      <c r="JI56" s="40">
        <f t="shared" si="200"/>
        <v>-1</v>
      </c>
      <c r="JJ56" s="40">
        <f t="shared" si="201"/>
        <v>-1</v>
      </c>
      <c r="JK56" s="40">
        <f t="shared" si="202"/>
        <v>-1</v>
      </c>
      <c r="JL56" s="40">
        <f t="shared" si="203"/>
        <v>-1</v>
      </c>
    </row>
    <row r="57" spans="1:272" x14ac:dyDescent="0.25">
      <c r="A57" s="17" t="s">
        <v>346</v>
      </c>
      <c r="B57" s="15">
        <v>956.97776109999904</v>
      </c>
      <c r="C57" s="15">
        <v>224.34567095</v>
      </c>
      <c r="D57" s="15">
        <v>2829.53648311999</v>
      </c>
      <c r="E57" s="15">
        <v>392.649215717</v>
      </c>
      <c r="F57" s="15">
        <v>149.19431194999899</v>
      </c>
      <c r="G57" s="15">
        <v>2126.0654150773998</v>
      </c>
      <c r="H57" s="15">
        <v>211.60823834000001</v>
      </c>
      <c r="I57" s="17">
        <v>0.13227935853</v>
      </c>
      <c r="J57" s="17">
        <v>8.0488289313000005E-2</v>
      </c>
      <c r="K57" s="17">
        <v>0.79409750000000001</v>
      </c>
      <c r="L57" s="17">
        <v>1.6351630410300001E-2</v>
      </c>
      <c r="M57" s="17">
        <v>12.375938072529999</v>
      </c>
      <c r="N57" s="17">
        <v>1.8757226028999999E-3</v>
      </c>
      <c r="O57" s="17">
        <v>4.1573492599999897E-3</v>
      </c>
      <c r="P57" s="17">
        <v>5.8814156029E-3</v>
      </c>
      <c r="Q57" s="17">
        <v>1.4548966E-3</v>
      </c>
      <c r="R57" s="17">
        <v>8.4682179999999996E-3</v>
      </c>
      <c r="S57" s="17">
        <v>0.12881000000000001</v>
      </c>
      <c r="T57" s="17">
        <v>4.4539750003949899E-2</v>
      </c>
      <c r="U57" s="17">
        <v>9.5928224999999895E-2</v>
      </c>
      <c r="V57" s="17">
        <v>0.87608715000000004</v>
      </c>
      <c r="W57" s="17">
        <v>7.2985990000000001E-2</v>
      </c>
      <c r="X57" s="17">
        <v>0</v>
      </c>
      <c r="Y57" s="17">
        <v>4.4420495999999998E-4</v>
      </c>
      <c r="Z57" s="17">
        <v>1.6780524413039899</v>
      </c>
      <c r="AA57" s="17">
        <v>71.776039026829906</v>
      </c>
      <c r="AB57" s="17">
        <v>49.501329999999903</v>
      </c>
      <c r="AD57" s="17">
        <v>6.7339720548100002E-2</v>
      </c>
      <c r="AF57" s="17">
        <v>6.1101452100000002E-2</v>
      </c>
      <c r="AH57" s="17">
        <v>21.381445792635901</v>
      </c>
      <c r="AI57" s="17">
        <v>120.26642107915001</v>
      </c>
      <c r="AJ57" s="17">
        <v>7.2229617006</v>
      </c>
      <c r="AK57" s="17">
        <v>0.87657039792000002</v>
      </c>
      <c r="AL57" s="17">
        <v>1.0286270496188901</v>
      </c>
      <c r="AM57" s="17">
        <v>1.462429</v>
      </c>
      <c r="AN57" s="17">
        <v>4.8085639999999999E-2</v>
      </c>
      <c r="AQ57" s="17">
        <v>19.811024305659899</v>
      </c>
      <c r="AS57" s="17">
        <v>0.440501325</v>
      </c>
      <c r="AT57" s="17">
        <v>1.08485535604199</v>
      </c>
      <c r="AU57" s="17">
        <v>5.9643135329299897</v>
      </c>
      <c r="AV57" s="17">
        <v>3.3238036111000002E-3</v>
      </c>
      <c r="BA57" s="17">
        <v>1.1636098578000001E-4</v>
      </c>
      <c r="BB57" s="17">
        <v>1.187366553E-4</v>
      </c>
      <c r="BD57" s="17">
        <v>0.58830235457725899</v>
      </c>
      <c r="BE57" s="17">
        <v>3.9123849999999898</v>
      </c>
      <c r="BG57" s="17">
        <v>6.9591559999999997E-2</v>
      </c>
      <c r="BK57" s="17">
        <v>1.7698689697959999</v>
      </c>
      <c r="BL57" s="17">
        <v>44.318307139999902</v>
      </c>
      <c r="BM57" s="17">
        <v>0.14444203999999999</v>
      </c>
      <c r="BN57" s="17">
        <v>14.805</v>
      </c>
      <c r="BO57" s="17">
        <v>1.3284313000000001E-6</v>
      </c>
      <c r="BQ57" s="17" t="s">
        <v>346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  <c r="FU57" s="17">
        <v>0</v>
      </c>
      <c r="FV57" s="17">
        <v>0</v>
      </c>
      <c r="FW57" s="17">
        <v>0</v>
      </c>
      <c r="FX57" s="17">
        <v>0</v>
      </c>
      <c r="FY57" s="17">
        <v>0</v>
      </c>
      <c r="FZ57" s="17">
        <v>0</v>
      </c>
      <c r="GA57" s="17">
        <v>0</v>
      </c>
      <c r="GB57" s="17">
        <v>0</v>
      </c>
      <c r="GC57" s="17">
        <v>0</v>
      </c>
      <c r="GD57" s="17">
        <v>0</v>
      </c>
      <c r="GE57" s="17">
        <v>0</v>
      </c>
      <c r="GF57" s="17">
        <v>0</v>
      </c>
      <c r="GG57" s="17">
        <v>0</v>
      </c>
      <c r="GH57" s="17">
        <v>0</v>
      </c>
      <c r="GI57" s="17">
        <v>0</v>
      </c>
      <c r="GJ57" s="17">
        <v>0</v>
      </c>
      <c r="GK57" s="17">
        <v>0</v>
      </c>
      <c r="GL57" s="17">
        <v>0</v>
      </c>
      <c r="GM57" s="17">
        <v>0</v>
      </c>
      <c r="GN57" s="17">
        <v>0</v>
      </c>
      <c r="GO57" s="17">
        <v>0</v>
      </c>
      <c r="GP57" s="17">
        <v>0</v>
      </c>
      <c r="GQ57" s="17">
        <v>0</v>
      </c>
      <c r="GR57" s="17">
        <v>0</v>
      </c>
      <c r="GS57" s="17">
        <v>0</v>
      </c>
      <c r="GT57" s="17">
        <v>0</v>
      </c>
      <c r="GU57" s="17">
        <v>0</v>
      </c>
      <c r="GX57" s="25" t="e">
        <f t="shared" si="137"/>
        <v>#DIV/0!</v>
      </c>
      <c r="GY57" s="40">
        <f t="shared" si="138"/>
        <v>-1</v>
      </c>
      <c r="GZ57" s="40">
        <f t="shared" si="139"/>
        <v>-1</v>
      </c>
      <c r="HA57" s="40">
        <f t="shared" si="140"/>
        <v>-1</v>
      </c>
      <c r="HB57" s="40">
        <f t="shared" si="141"/>
        <v>-1</v>
      </c>
      <c r="HC57" s="40">
        <f t="shared" si="142"/>
        <v>-1</v>
      </c>
      <c r="HD57" s="40">
        <f t="shared" si="143"/>
        <v>-1</v>
      </c>
      <c r="HE57" s="40">
        <f t="shared" si="144"/>
        <v>-1</v>
      </c>
      <c r="HF57" s="40">
        <f t="shared" si="145"/>
        <v>-1</v>
      </c>
      <c r="HG57" s="40">
        <f t="shared" si="146"/>
        <v>-1</v>
      </c>
      <c r="HH57" s="40">
        <f t="shared" si="147"/>
        <v>-1</v>
      </c>
      <c r="HI57" s="40">
        <f t="shared" si="148"/>
        <v>-1</v>
      </c>
      <c r="HJ57" s="40">
        <f t="shared" si="149"/>
        <v>-1</v>
      </c>
      <c r="HK57" s="40">
        <f t="shared" si="150"/>
        <v>-1</v>
      </c>
      <c r="HL57" s="40">
        <f t="shared" si="151"/>
        <v>-1</v>
      </c>
      <c r="HM57" s="40">
        <f t="shared" si="152"/>
        <v>-1</v>
      </c>
      <c r="HN57" s="40">
        <f t="shared" si="153"/>
        <v>-1</v>
      </c>
      <c r="HO57" s="40">
        <f t="shared" si="154"/>
        <v>-1</v>
      </c>
      <c r="HP57" s="40">
        <f t="shared" si="155"/>
        <v>-1</v>
      </c>
      <c r="HQ57" s="40">
        <f t="shared" si="156"/>
        <v>-1</v>
      </c>
      <c r="HR57" s="40">
        <f t="shared" si="157"/>
        <v>-1</v>
      </c>
      <c r="HS57" s="40">
        <f t="shared" si="158"/>
        <v>-1</v>
      </c>
      <c r="HT57" s="40">
        <f t="shared" si="159"/>
        <v>-1</v>
      </c>
      <c r="HU57" s="40">
        <f t="shared" si="160"/>
        <v>0</v>
      </c>
      <c r="HV57" s="40">
        <f t="shared" si="161"/>
        <v>-1</v>
      </c>
      <c r="HW57" s="40">
        <f t="shared" si="162"/>
        <v>-1</v>
      </c>
      <c r="HX57" s="40">
        <f t="shared" si="163"/>
        <v>-1</v>
      </c>
      <c r="HY57" s="40">
        <f t="shared" si="164"/>
        <v>-1</v>
      </c>
      <c r="HZ57" s="40">
        <f t="shared" si="165"/>
        <v>0</v>
      </c>
      <c r="IA57" s="40">
        <f t="shared" si="166"/>
        <v>-1</v>
      </c>
      <c r="IB57" s="40">
        <f t="shared" si="167"/>
        <v>0</v>
      </c>
      <c r="IC57" s="40">
        <f t="shared" si="168"/>
        <v>-1</v>
      </c>
      <c r="ID57" s="40">
        <f t="shared" si="169"/>
        <v>0</v>
      </c>
      <c r="IE57" s="40">
        <f t="shared" si="170"/>
        <v>-1</v>
      </c>
      <c r="IF57" s="40">
        <f t="shared" si="171"/>
        <v>-1</v>
      </c>
      <c r="IG57" s="40">
        <f t="shared" si="172"/>
        <v>-1</v>
      </c>
      <c r="IH57" s="40">
        <f t="shared" si="173"/>
        <v>-1</v>
      </c>
      <c r="II57" s="40">
        <f t="shared" si="174"/>
        <v>-1</v>
      </c>
      <c r="IJ57" s="40">
        <f t="shared" si="175"/>
        <v>-1</v>
      </c>
      <c r="IK57" s="40">
        <f t="shared" si="176"/>
        <v>-1</v>
      </c>
      <c r="IL57" s="40">
        <f t="shared" si="177"/>
        <v>0</v>
      </c>
      <c r="IM57" s="40">
        <f t="shared" si="178"/>
        <v>0</v>
      </c>
      <c r="IN57" s="40">
        <f t="shared" si="179"/>
        <v>-1</v>
      </c>
      <c r="IO57" s="40">
        <f t="shared" si="180"/>
        <v>0</v>
      </c>
      <c r="IP57" s="40">
        <f t="shared" si="181"/>
        <v>-1</v>
      </c>
      <c r="IQ57" s="40">
        <f t="shared" si="182"/>
        <v>-1</v>
      </c>
      <c r="IR57" s="40">
        <f t="shared" si="183"/>
        <v>-1</v>
      </c>
      <c r="IS57" s="40">
        <f t="shared" si="184"/>
        <v>-1</v>
      </c>
      <c r="IT57" s="40">
        <f t="shared" si="185"/>
        <v>0</v>
      </c>
      <c r="IU57" s="40">
        <f t="shared" si="186"/>
        <v>0</v>
      </c>
      <c r="IV57" s="40">
        <f t="shared" si="187"/>
        <v>0</v>
      </c>
      <c r="IW57" s="40">
        <f t="shared" si="188"/>
        <v>0</v>
      </c>
      <c r="IX57" s="40">
        <f t="shared" si="189"/>
        <v>-1</v>
      </c>
      <c r="IY57" s="40">
        <f t="shared" si="190"/>
        <v>-1</v>
      </c>
      <c r="IZ57" s="40">
        <f t="shared" si="191"/>
        <v>0</v>
      </c>
      <c r="JA57" s="40">
        <f t="shared" si="192"/>
        <v>-1</v>
      </c>
      <c r="JB57" s="40">
        <f t="shared" si="193"/>
        <v>-1</v>
      </c>
      <c r="JC57" s="40">
        <f t="shared" si="194"/>
        <v>0</v>
      </c>
      <c r="JD57" s="40">
        <f t="shared" si="195"/>
        <v>-1</v>
      </c>
      <c r="JE57" s="40">
        <f t="shared" si="196"/>
        <v>0</v>
      </c>
      <c r="JF57" s="40">
        <f t="shared" si="197"/>
        <v>0</v>
      </c>
      <c r="JG57" s="40">
        <f t="shared" si="198"/>
        <v>0</v>
      </c>
      <c r="JH57" s="40">
        <f t="shared" si="199"/>
        <v>-1</v>
      </c>
      <c r="JI57" s="40">
        <f t="shared" si="200"/>
        <v>-1</v>
      </c>
      <c r="JJ57" s="40">
        <f t="shared" si="201"/>
        <v>-1</v>
      </c>
      <c r="JK57" s="40">
        <f t="shared" si="202"/>
        <v>-1</v>
      </c>
      <c r="JL57" s="40">
        <f t="shared" si="203"/>
        <v>-1</v>
      </c>
    </row>
    <row r="58" spans="1:272" x14ac:dyDescent="0.25">
      <c r="A58" s="17" t="s">
        <v>424</v>
      </c>
      <c r="C58" s="15">
        <v>55.087499999999999</v>
      </c>
      <c r="M58" s="17">
        <v>11.48495</v>
      </c>
      <c r="O58" s="17">
        <v>6.0000000000000001E-3</v>
      </c>
      <c r="AF58" s="17">
        <v>4.0000000000000001E-3</v>
      </c>
      <c r="AK58" s="17">
        <v>0.26122000000000001</v>
      </c>
      <c r="AQ58" s="17">
        <v>8.406485</v>
      </c>
      <c r="AU58" s="17">
        <v>3.3514349999999999</v>
      </c>
      <c r="BD58" s="17">
        <v>5.9100050000000001E-2</v>
      </c>
      <c r="BK58" s="17">
        <v>1.7293000000000001</v>
      </c>
      <c r="BL58" s="17">
        <v>7.4454399999999996</v>
      </c>
      <c r="BQ58" s="17" t="s">
        <v>347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  <c r="DT58" s="17">
        <v>0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0</v>
      </c>
      <c r="EB58" s="17">
        <v>0</v>
      </c>
      <c r="EC58" s="17">
        <v>0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J58" s="17">
        <v>0</v>
      </c>
      <c r="EK58" s="17">
        <v>0</v>
      </c>
      <c r="EL58" s="17">
        <v>0</v>
      </c>
      <c r="EM58" s="17">
        <v>0</v>
      </c>
      <c r="EN58" s="17">
        <v>0</v>
      </c>
      <c r="EO58" s="17">
        <v>0</v>
      </c>
      <c r="EP58" s="17">
        <v>0</v>
      </c>
      <c r="EQ58" s="17">
        <v>0</v>
      </c>
      <c r="ER58" s="17">
        <v>0</v>
      </c>
      <c r="ES58" s="17">
        <v>0</v>
      </c>
      <c r="ET58" s="17">
        <v>0</v>
      </c>
      <c r="EU58" s="17">
        <v>0</v>
      </c>
      <c r="EV58" s="17">
        <v>0</v>
      </c>
      <c r="EW58" s="17">
        <v>0</v>
      </c>
      <c r="EX58" s="17">
        <v>0</v>
      </c>
      <c r="EY58" s="17">
        <v>0</v>
      </c>
      <c r="EZ58" s="17">
        <v>0</v>
      </c>
      <c r="FA58" s="17">
        <v>0</v>
      </c>
      <c r="FB58" s="17">
        <v>0</v>
      </c>
      <c r="FC58" s="17">
        <v>0</v>
      </c>
      <c r="FD58" s="17">
        <v>0</v>
      </c>
      <c r="FE58" s="17">
        <v>0</v>
      </c>
      <c r="FF58" s="17">
        <v>0</v>
      </c>
      <c r="FG58" s="17">
        <v>0</v>
      </c>
      <c r="FH58" s="17">
        <v>0</v>
      </c>
      <c r="FI58" s="17">
        <v>0</v>
      </c>
      <c r="FJ58" s="17">
        <v>0</v>
      </c>
      <c r="FK58" s="17">
        <v>0</v>
      </c>
      <c r="FL58" s="17">
        <v>0</v>
      </c>
      <c r="FM58" s="17">
        <v>0</v>
      </c>
      <c r="FN58" s="17">
        <v>0</v>
      </c>
      <c r="FO58" s="17">
        <v>0</v>
      </c>
      <c r="FP58" s="17">
        <v>0</v>
      </c>
      <c r="FQ58" s="17">
        <v>0</v>
      </c>
      <c r="FR58" s="17">
        <v>0</v>
      </c>
      <c r="FS58" s="17">
        <v>0</v>
      </c>
      <c r="FT58" s="17">
        <v>0</v>
      </c>
      <c r="FU58" s="17">
        <v>0</v>
      </c>
      <c r="FV58" s="17">
        <v>0</v>
      </c>
      <c r="FW58" s="17">
        <v>0</v>
      </c>
      <c r="FX58" s="17">
        <v>0</v>
      </c>
      <c r="FY58" s="17">
        <v>0</v>
      </c>
      <c r="FZ58" s="17">
        <v>0</v>
      </c>
      <c r="GA58" s="17">
        <v>0</v>
      </c>
      <c r="GB58" s="17">
        <v>0</v>
      </c>
      <c r="GC58" s="17">
        <v>0</v>
      </c>
      <c r="GD58" s="17">
        <v>0</v>
      </c>
      <c r="GE58" s="17">
        <v>0</v>
      </c>
      <c r="GF58" s="17">
        <v>0</v>
      </c>
      <c r="GG58" s="17">
        <v>0</v>
      </c>
      <c r="GH58" s="17">
        <v>0</v>
      </c>
      <c r="GI58" s="17">
        <v>0</v>
      </c>
      <c r="GJ58" s="17">
        <v>0</v>
      </c>
      <c r="GK58" s="17">
        <v>0</v>
      </c>
      <c r="GL58" s="17">
        <v>0</v>
      </c>
      <c r="GM58" s="17">
        <v>0</v>
      </c>
      <c r="GN58" s="17">
        <v>0</v>
      </c>
      <c r="GO58" s="17">
        <v>0</v>
      </c>
      <c r="GP58" s="17">
        <v>0</v>
      </c>
      <c r="GQ58" s="17">
        <v>0</v>
      </c>
      <c r="GR58" s="17">
        <v>0</v>
      </c>
      <c r="GS58" s="17">
        <v>0</v>
      </c>
      <c r="GT58" s="17">
        <v>0</v>
      </c>
      <c r="GU58" s="17">
        <v>0</v>
      </c>
      <c r="GX58" s="25" t="e">
        <f t="shared" si="137"/>
        <v>#DIV/0!</v>
      </c>
      <c r="GY58" s="40">
        <f t="shared" si="138"/>
        <v>0</v>
      </c>
      <c r="GZ58" s="40">
        <f t="shared" si="139"/>
        <v>-1</v>
      </c>
      <c r="HA58" s="40">
        <f t="shared" si="140"/>
        <v>0</v>
      </c>
      <c r="HB58" s="40">
        <f t="shared" si="141"/>
        <v>0</v>
      </c>
      <c r="HC58" s="40">
        <f t="shared" si="142"/>
        <v>0</v>
      </c>
      <c r="HD58" s="40">
        <f t="shared" si="143"/>
        <v>0</v>
      </c>
      <c r="HE58" s="40">
        <f t="shared" si="144"/>
        <v>0</v>
      </c>
      <c r="HF58" s="40">
        <f t="shared" si="145"/>
        <v>0</v>
      </c>
      <c r="HG58" s="40">
        <f t="shared" si="146"/>
        <v>0</v>
      </c>
      <c r="HH58" s="40">
        <f t="shared" si="147"/>
        <v>0</v>
      </c>
      <c r="HI58" s="40">
        <f t="shared" si="148"/>
        <v>0</v>
      </c>
      <c r="HJ58" s="40">
        <f t="shared" si="149"/>
        <v>-1</v>
      </c>
      <c r="HK58" s="40">
        <f t="shared" si="150"/>
        <v>0</v>
      </c>
      <c r="HL58" s="40">
        <f t="shared" si="151"/>
        <v>-1</v>
      </c>
      <c r="HM58" s="40">
        <f t="shared" si="152"/>
        <v>0</v>
      </c>
      <c r="HN58" s="40">
        <f t="shared" si="153"/>
        <v>0</v>
      </c>
      <c r="HO58" s="40">
        <f t="shared" si="154"/>
        <v>0</v>
      </c>
      <c r="HP58" s="40">
        <f t="shared" si="155"/>
        <v>0</v>
      </c>
      <c r="HQ58" s="40">
        <f t="shared" si="156"/>
        <v>0</v>
      </c>
      <c r="HR58" s="40">
        <f t="shared" si="157"/>
        <v>0</v>
      </c>
      <c r="HS58" s="40">
        <f t="shared" si="158"/>
        <v>0</v>
      </c>
      <c r="HT58" s="40">
        <f t="shared" si="159"/>
        <v>0</v>
      </c>
      <c r="HU58" s="40">
        <f t="shared" si="160"/>
        <v>0</v>
      </c>
      <c r="HV58" s="40">
        <f t="shared" si="161"/>
        <v>0</v>
      </c>
      <c r="HW58" s="40">
        <f t="shared" si="162"/>
        <v>0</v>
      </c>
      <c r="HX58" s="40">
        <f t="shared" si="163"/>
        <v>0</v>
      </c>
      <c r="HY58" s="40">
        <f t="shared" si="164"/>
        <v>0</v>
      </c>
      <c r="HZ58" s="40">
        <f t="shared" si="165"/>
        <v>0</v>
      </c>
      <c r="IA58" s="40">
        <f t="shared" si="166"/>
        <v>0</v>
      </c>
      <c r="IB58" s="40">
        <f t="shared" si="167"/>
        <v>0</v>
      </c>
      <c r="IC58" s="40">
        <f t="shared" si="168"/>
        <v>-1</v>
      </c>
      <c r="ID58" s="40">
        <f t="shared" si="169"/>
        <v>0</v>
      </c>
      <c r="IE58" s="40">
        <f t="shared" si="170"/>
        <v>0</v>
      </c>
      <c r="IF58" s="40">
        <f t="shared" si="171"/>
        <v>0</v>
      </c>
      <c r="IG58" s="40">
        <f t="shared" si="172"/>
        <v>0</v>
      </c>
      <c r="IH58" s="40">
        <f t="shared" si="173"/>
        <v>-1</v>
      </c>
      <c r="II58" s="40">
        <f t="shared" si="174"/>
        <v>0</v>
      </c>
      <c r="IJ58" s="40">
        <f t="shared" si="175"/>
        <v>0</v>
      </c>
      <c r="IK58" s="40">
        <f t="shared" si="176"/>
        <v>0</v>
      </c>
      <c r="IL58" s="40">
        <f t="shared" si="177"/>
        <v>0</v>
      </c>
      <c r="IM58" s="40">
        <f t="shared" si="178"/>
        <v>0</v>
      </c>
      <c r="IN58" s="40">
        <f t="shared" si="179"/>
        <v>-1</v>
      </c>
      <c r="IO58" s="40">
        <f t="shared" si="180"/>
        <v>0</v>
      </c>
      <c r="IP58" s="40">
        <f t="shared" si="181"/>
        <v>0</v>
      </c>
      <c r="IQ58" s="40">
        <f t="shared" si="182"/>
        <v>0</v>
      </c>
      <c r="IR58" s="40">
        <f t="shared" si="183"/>
        <v>-1</v>
      </c>
      <c r="IS58" s="40">
        <f t="shared" si="184"/>
        <v>0</v>
      </c>
      <c r="IT58" s="40">
        <f t="shared" si="185"/>
        <v>0</v>
      </c>
      <c r="IU58" s="40">
        <f t="shared" si="186"/>
        <v>0</v>
      </c>
      <c r="IV58" s="40">
        <f t="shared" si="187"/>
        <v>0</v>
      </c>
      <c r="IW58" s="40">
        <f t="shared" si="188"/>
        <v>0</v>
      </c>
      <c r="IX58" s="40">
        <f t="shared" si="189"/>
        <v>0</v>
      </c>
      <c r="IY58" s="40">
        <f t="shared" si="190"/>
        <v>0</v>
      </c>
      <c r="IZ58" s="40">
        <f t="shared" si="191"/>
        <v>0</v>
      </c>
      <c r="JA58" s="40">
        <f t="shared" si="192"/>
        <v>-1</v>
      </c>
      <c r="JB58" s="40">
        <f t="shared" si="193"/>
        <v>0</v>
      </c>
      <c r="JC58" s="40">
        <f t="shared" si="194"/>
        <v>0</v>
      </c>
      <c r="JD58" s="40">
        <f t="shared" si="195"/>
        <v>0</v>
      </c>
      <c r="JE58" s="40">
        <f t="shared" si="196"/>
        <v>0</v>
      </c>
      <c r="JF58" s="40">
        <f t="shared" si="197"/>
        <v>0</v>
      </c>
      <c r="JG58" s="40">
        <f t="shared" si="198"/>
        <v>0</v>
      </c>
      <c r="JH58" s="40">
        <f t="shared" si="199"/>
        <v>-1</v>
      </c>
      <c r="JI58" s="40">
        <f t="shared" si="200"/>
        <v>-1</v>
      </c>
      <c r="JJ58" s="40">
        <f t="shared" si="201"/>
        <v>0</v>
      </c>
      <c r="JK58" s="40">
        <f t="shared" si="202"/>
        <v>0</v>
      </c>
      <c r="JL58" s="40">
        <f t="shared" si="203"/>
        <v>0</v>
      </c>
    </row>
    <row r="59" spans="1:272" x14ac:dyDescent="0.25">
      <c r="A59" s="17" t="s">
        <v>378</v>
      </c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X59" s="25" t="e">
        <f t="shared" si="137"/>
        <v>#DIV/0!</v>
      </c>
      <c r="GY59" s="40">
        <f t="shared" si="138"/>
        <v>0</v>
      </c>
      <c r="GZ59" s="40">
        <f t="shared" si="139"/>
        <v>0</v>
      </c>
      <c r="HA59" s="40">
        <f t="shared" si="140"/>
        <v>0</v>
      </c>
      <c r="HB59" s="40">
        <f t="shared" si="141"/>
        <v>0</v>
      </c>
      <c r="HC59" s="40">
        <f t="shared" si="142"/>
        <v>0</v>
      </c>
      <c r="HD59" s="40">
        <f t="shared" si="143"/>
        <v>0</v>
      </c>
      <c r="HE59" s="40">
        <f t="shared" si="144"/>
        <v>0</v>
      </c>
      <c r="HF59" s="40">
        <f t="shared" si="145"/>
        <v>0</v>
      </c>
      <c r="HG59" s="40">
        <f t="shared" si="146"/>
        <v>0</v>
      </c>
      <c r="HH59" s="40">
        <f t="shared" si="147"/>
        <v>0</v>
      </c>
      <c r="HI59" s="40">
        <f t="shared" si="148"/>
        <v>0</v>
      </c>
      <c r="HJ59" s="40">
        <f t="shared" si="149"/>
        <v>0</v>
      </c>
      <c r="HK59" s="40">
        <f t="shared" si="150"/>
        <v>0</v>
      </c>
      <c r="HL59" s="40">
        <f t="shared" si="151"/>
        <v>0</v>
      </c>
      <c r="HM59" s="40">
        <f t="shared" si="152"/>
        <v>0</v>
      </c>
      <c r="HN59" s="40">
        <f t="shared" si="153"/>
        <v>0</v>
      </c>
      <c r="HO59" s="40">
        <f t="shared" si="154"/>
        <v>0</v>
      </c>
      <c r="HP59" s="40">
        <f t="shared" si="155"/>
        <v>0</v>
      </c>
      <c r="HQ59" s="40">
        <f t="shared" si="156"/>
        <v>0</v>
      </c>
      <c r="HR59" s="40">
        <f t="shared" si="157"/>
        <v>0</v>
      </c>
      <c r="HS59" s="40">
        <f t="shared" si="158"/>
        <v>0</v>
      </c>
      <c r="HT59" s="40">
        <f t="shared" si="159"/>
        <v>0</v>
      </c>
      <c r="HU59" s="40">
        <f t="shared" si="160"/>
        <v>0</v>
      </c>
      <c r="HV59" s="40">
        <f t="shared" si="161"/>
        <v>0</v>
      </c>
      <c r="HW59" s="40">
        <f t="shared" si="162"/>
        <v>0</v>
      </c>
      <c r="HX59" s="40">
        <f t="shared" si="163"/>
        <v>0</v>
      </c>
      <c r="HY59" s="40">
        <f t="shared" si="164"/>
        <v>0</v>
      </c>
      <c r="HZ59" s="40">
        <f t="shared" si="165"/>
        <v>0</v>
      </c>
      <c r="IA59" s="40">
        <f t="shared" si="166"/>
        <v>0</v>
      </c>
      <c r="IB59" s="40">
        <f t="shared" si="167"/>
        <v>0</v>
      </c>
      <c r="IC59" s="40">
        <f t="shared" si="168"/>
        <v>0</v>
      </c>
      <c r="ID59" s="40">
        <f t="shared" si="169"/>
        <v>0</v>
      </c>
      <c r="IE59" s="40">
        <f t="shared" si="170"/>
        <v>0</v>
      </c>
      <c r="IF59" s="40">
        <f t="shared" si="171"/>
        <v>0</v>
      </c>
      <c r="IG59" s="40">
        <f t="shared" si="172"/>
        <v>0</v>
      </c>
      <c r="IH59" s="40">
        <f t="shared" si="173"/>
        <v>0</v>
      </c>
      <c r="II59" s="40">
        <f t="shared" si="174"/>
        <v>0</v>
      </c>
      <c r="IJ59" s="40">
        <f t="shared" si="175"/>
        <v>0</v>
      </c>
      <c r="IK59" s="40">
        <f t="shared" si="176"/>
        <v>0</v>
      </c>
      <c r="IL59" s="40">
        <f t="shared" si="177"/>
        <v>0</v>
      </c>
      <c r="IM59" s="40">
        <f t="shared" si="178"/>
        <v>0</v>
      </c>
      <c r="IN59" s="40">
        <f t="shared" si="179"/>
        <v>0</v>
      </c>
      <c r="IO59" s="40">
        <f t="shared" si="180"/>
        <v>0</v>
      </c>
      <c r="IP59" s="40">
        <f t="shared" si="181"/>
        <v>0</v>
      </c>
      <c r="IQ59" s="40">
        <f t="shared" si="182"/>
        <v>0</v>
      </c>
      <c r="IR59" s="40">
        <f t="shared" si="183"/>
        <v>0</v>
      </c>
      <c r="IS59" s="40">
        <f t="shared" si="184"/>
        <v>0</v>
      </c>
      <c r="IT59" s="40">
        <f t="shared" si="185"/>
        <v>0</v>
      </c>
      <c r="IU59" s="40">
        <f t="shared" si="186"/>
        <v>0</v>
      </c>
      <c r="IV59" s="40">
        <f t="shared" si="187"/>
        <v>0</v>
      </c>
      <c r="IW59" s="40">
        <f t="shared" si="188"/>
        <v>0</v>
      </c>
      <c r="IX59" s="40">
        <f t="shared" si="189"/>
        <v>0</v>
      </c>
      <c r="IY59" s="40">
        <f t="shared" si="190"/>
        <v>0</v>
      </c>
      <c r="IZ59" s="40">
        <f t="shared" si="191"/>
        <v>0</v>
      </c>
      <c r="JA59" s="40">
        <f t="shared" si="192"/>
        <v>0</v>
      </c>
      <c r="JB59" s="40">
        <f t="shared" si="193"/>
        <v>0</v>
      </c>
      <c r="JC59" s="40">
        <f t="shared" si="194"/>
        <v>0</v>
      </c>
      <c r="JD59" s="40">
        <f t="shared" si="195"/>
        <v>0</v>
      </c>
      <c r="JE59" s="40">
        <f t="shared" si="196"/>
        <v>0</v>
      </c>
      <c r="JF59" s="40">
        <f t="shared" si="197"/>
        <v>0</v>
      </c>
      <c r="JG59" s="40">
        <f t="shared" si="198"/>
        <v>0</v>
      </c>
      <c r="JH59" s="40">
        <f t="shared" si="199"/>
        <v>0</v>
      </c>
      <c r="JI59" s="40">
        <f t="shared" si="200"/>
        <v>0</v>
      </c>
      <c r="JJ59" s="40">
        <f t="shared" si="201"/>
        <v>0</v>
      </c>
      <c r="JK59" s="40">
        <f t="shared" si="202"/>
        <v>0</v>
      </c>
      <c r="JL59" s="40">
        <f t="shared" si="203"/>
        <v>0</v>
      </c>
    </row>
    <row r="60" spans="1:272" x14ac:dyDescent="0.25"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</row>
    <row r="61" spans="1:272" x14ac:dyDescent="0.25">
      <c r="A61" s="1" t="s">
        <v>353</v>
      </c>
      <c r="B61" s="1">
        <f>SUM(B3:B59)</f>
        <v>1202522.6574110724</v>
      </c>
      <c r="C61" s="1">
        <f t="shared" ref="C61:BN61" si="204">SUM(C3:C59)</f>
        <v>61110.719416654734</v>
      </c>
      <c r="D61" s="1">
        <f t="shared" si="204"/>
        <v>751816.28122385882</v>
      </c>
      <c r="E61" s="1">
        <f t="shared" si="204"/>
        <v>342940.46445035405</v>
      </c>
      <c r="F61" s="1">
        <f t="shared" si="204"/>
        <v>221991.33354523403</v>
      </c>
      <c r="G61" s="1">
        <f t="shared" si="204"/>
        <v>423006.95510002639</v>
      </c>
      <c r="H61" s="1">
        <f t="shared" si="204"/>
        <v>731905.48254024598</v>
      </c>
      <c r="I61" s="39">
        <f t="shared" si="204"/>
        <v>5167.7496389148155</v>
      </c>
      <c r="J61" s="39">
        <f t="shared" si="204"/>
        <v>845.14315156698513</v>
      </c>
      <c r="K61" s="39">
        <f t="shared" si="204"/>
        <v>323.32553798621984</v>
      </c>
      <c r="L61" s="39">
        <f t="shared" si="204"/>
        <v>22.327355515678811</v>
      </c>
      <c r="M61" s="39">
        <f t="shared" si="204"/>
        <v>2801.068225254141</v>
      </c>
      <c r="N61" s="39">
        <f t="shared" si="204"/>
        <v>1.3772332408844956</v>
      </c>
      <c r="O61" s="39">
        <f t="shared" si="204"/>
        <v>653.3017571748818</v>
      </c>
      <c r="P61" s="39">
        <f t="shared" si="204"/>
        <v>9.0155388854309884</v>
      </c>
      <c r="Q61" s="39">
        <f t="shared" si="204"/>
        <v>62.628341533893611</v>
      </c>
      <c r="R61" s="39">
        <f t="shared" si="204"/>
        <v>367.26345037871272</v>
      </c>
      <c r="S61" s="39">
        <f t="shared" si="204"/>
        <v>1682.1757650260149</v>
      </c>
      <c r="T61" s="39">
        <f t="shared" si="204"/>
        <v>19.93951878320679</v>
      </c>
      <c r="U61" s="39">
        <f t="shared" si="204"/>
        <v>210.40371257840428</v>
      </c>
      <c r="V61" s="39">
        <f t="shared" si="204"/>
        <v>743.24002787616428</v>
      </c>
      <c r="W61" s="39">
        <f t="shared" si="204"/>
        <v>59.763939840562571</v>
      </c>
      <c r="X61" s="39">
        <f t="shared" si="204"/>
        <v>1.815610988296656</v>
      </c>
      <c r="Y61" s="39">
        <f t="shared" si="204"/>
        <v>2.7962581759986005</v>
      </c>
      <c r="Z61" s="39">
        <f t="shared" si="204"/>
        <v>81.257442345452944</v>
      </c>
      <c r="AA61" s="39">
        <f t="shared" si="204"/>
        <v>5809.3150966898329</v>
      </c>
      <c r="AB61" s="39">
        <f t="shared" si="204"/>
        <v>11518.61381762923</v>
      </c>
      <c r="AC61" s="39">
        <f t="shared" si="204"/>
        <v>16.792521696019548</v>
      </c>
      <c r="AD61" s="39">
        <f t="shared" si="204"/>
        <v>13.760649073781259</v>
      </c>
      <c r="AE61" s="39">
        <f t="shared" si="204"/>
        <v>0.92944957539000006</v>
      </c>
      <c r="AF61" s="39">
        <f t="shared" si="204"/>
        <v>133.72602897302605</v>
      </c>
      <c r="AG61" s="39">
        <f t="shared" si="204"/>
        <v>96.023025585928181</v>
      </c>
      <c r="AH61" s="39">
        <f t="shared" si="204"/>
        <v>492.76799745168626</v>
      </c>
      <c r="AI61" s="39">
        <f t="shared" si="204"/>
        <v>2214.5936331513371</v>
      </c>
      <c r="AJ61" s="39">
        <f t="shared" si="204"/>
        <v>46065.890618199082</v>
      </c>
      <c r="AK61" s="39">
        <f t="shared" si="204"/>
        <v>836.25944737397879</v>
      </c>
      <c r="AL61" s="39">
        <f t="shared" si="204"/>
        <v>168.40633250804757</v>
      </c>
      <c r="AM61" s="39">
        <f t="shared" si="204"/>
        <v>985.16521100182729</v>
      </c>
      <c r="AN61" s="39">
        <f t="shared" si="204"/>
        <v>21.973721180420782</v>
      </c>
      <c r="AO61" s="39">
        <f t="shared" si="204"/>
        <v>3.5861095713699997</v>
      </c>
      <c r="AP61" s="39">
        <f t="shared" si="204"/>
        <v>5.1448926705119993</v>
      </c>
      <c r="AQ61" s="39">
        <f t="shared" si="204"/>
        <v>9723.6043012605969</v>
      </c>
      <c r="AR61" s="39">
        <f t="shared" si="204"/>
        <v>98.268966747811433</v>
      </c>
      <c r="AS61" s="39">
        <f t="shared" si="204"/>
        <v>75.38972966714411</v>
      </c>
      <c r="AT61" s="39">
        <f t="shared" si="204"/>
        <v>404.28543900536005</v>
      </c>
      <c r="AU61" s="39">
        <f t="shared" si="204"/>
        <v>8293.355923043373</v>
      </c>
      <c r="AV61" s="39">
        <f t="shared" si="204"/>
        <v>27.517736331658142</v>
      </c>
      <c r="AW61" s="39">
        <f t="shared" si="204"/>
        <v>6.166525113140315E-2</v>
      </c>
      <c r="AX61" s="39">
        <f t="shared" si="204"/>
        <v>2.8184891890268519E-2</v>
      </c>
      <c r="AY61" s="39">
        <f t="shared" si="204"/>
        <v>3.9240229009999988E-2</v>
      </c>
      <c r="AZ61" s="39">
        <f t="shared" si="204"/>
        <v>5.3483079909647332E-2</v>
      </c>
      <c r="BA61" s="39">
        <f t="shared" si="204"/>
        <v>2.486969779712044</v>
      </c>
      <c r="BB61" s="39">
        <f t="shared" si="204"/>
        <v>0.88973864028214811</v>
      </c>
      <c r="BC61" s="39">
        <f t="shared" si="204"/>
        <v>3.6558057499999999</v>
      </c>
      <c r="BD61" s="39">
        <f t="shared" si="204"/>
        <v>235.12644474168505</v>
      </c>
      <c r="BE61" s="39">
        <f t="shared" si="204"/>
        <v>173.81501933660658</v>
      </c>
      <c r="BF61" s="39">
        <f t="shared" si="204"/>
        <v>184.19391217471082</v>
      </c>
      <c r="BG61" s="39">
        <f t="shared" si="204"/>
        <v>5152.5742695932904</v>
      </c>
      <c r="BH61" s="39">
        <f t="shared" si="204"/>
        <v>20.337205572104004</v>
      </c>
      <c r="BI61" s="39">
        <f t="shared" si="204"/>
        <v>902.86909956999932</v>
      </c>
      <c r="BJ61" s="39">
        <f t="shared" si="204"/>
        <v>851.1538069299985</v>
      </c>
      <c r="BK61" s="39">
        <f t="shared" si="204"/>
        <v>1927.895974796653</v>
      </c>
      <c r="BL61" s="39">
        <f t="shared" si="204"/>
        <v>23993.043796784386</v>
      </c>
      <c r="BM61" s="39">
        <f t="shared" si="204"/>
        <v>486.96211850393883</v>
      </c>
      <c r="BN61" s="39">
        <f t="shared" si="204"/>
        <v>16113.557217802498</v>
      </c>
      <c r="BO61" s="39">
        <f t="shared" ref="BO61" si="205">SUM(BO3:BO59)</f>
        <v>9.4984890927430889</v>
      </c>
      <c r="BP61" s="1"/>
      <c r="BR61" s="39">
        <f t="shared" ref="BR61:EF61" si="206">SUM(BR3:BR59)</f>
        <v>1167.8524120595221</v>
      </c>
      <c r="BS61" s="39">
        <f t="shared" si="206"/>
        <v>16966.897286798518</v>
      </c>
      <c r="BT61" s="39">
        <f t="shared" si="206"/>
        <v>169.88987977836689</v>
      </c>
      <c r="BU61" s="39">
        <f t="shared" si="206"/>
        <v>844.70946433879533</v>
      </c>
      <c r="BV61" s="39">
        <f t="shared" si="206"/>
        <v>184.18325061770184</v>
      </c>
      <c r="BW61" s="39">
        <f t="shared" si="206"/>
        <v>321.81648682884241</v>
      </c>
      <c r="BX61" s="39">
        <f t="shared" si="206"/>
        <v>5166.0973637580128</v>
      </c>
      <c r="BY61" s="39">
        <f t="shared" si="206"/>
        <v>5166.0973637580128</v>
      </c>
      <c r="BZ61" s="39">
        <f t="shared" si="206"/>
        <v>1919.9454053756854</v>
      </c>
      <c r="CA61" s="39">
        <f t="shared" si="206"/>
        <v>18891.006993525287</v>
      </c>
      <c r="CB61" s="39">
        <f t="shared" si="206"/>
        <v>9.0887226321014456</v>
      </c>
      <c r="CC61" s="39">
        <f t="shared" si="206"/>
        <v>13.078860833081652</v>
      </c>
      <c r="CD61" s="39">
        <f t="shared" si="206"/>
        <v>2763.2876077612409</v>
      </c>
      <c r="CE61" s="39">
        <f t="shared" si="206"/>
        <v>9.4981151133501847</v>
      </c>
      <c r="CF61" s="39">
        <f t="shared" si="206"/>
        <v>0.43762108334791161</v>
      </c>
      <c r="CG61" s="39">
        <f t="shared" si="206"/>
        <v>0.92994577738460527</v>
      </c>
      <c r="CH61" s="39">
        <f t="shared" si="206"/>
        <v>2.7952171561349184</v>
      </c>
      <c r="CI61" s="39">
        <f t="shared" si="206"/>
        <v>652.6764056729611</v>
      </c>
      <c r="CJ61" s="39">
        <f t="shared" si="206"/>
        <v>2.143770833516403</v>
      </c>
      <c r="CK61" s="39">
        <f t="shared" si="206"/>
        <v>6.7885905655010133</v>
      </c>
      <c r="CL61" s="39">
        <f t="shared" si="206"/>
        <v>62.623337661286982</v>
      </c>
      <c r="CM61" s="39">
        <f t="shared" si="206"/>
        <v>5151.9065881086735</v>
      </c>
      <c r="CN61" s="39">
        <f t="shared" si="206"/>
        <v>1074268.0696824002</v>
      </c>
      <c r="CO61" s="39">
        <f t="shared" si="206"/>
        <v>367.20144528070608</v>
      </c>
      <c r="CP61" s="39">
        <f t="shared" si="206"/>
        <v>20.337259740636703</v>
      </c>
      <c r="CQ61" s="39">
        <f t="shared" si="206"/>
        <v>5.7448735706142777</v>
      </c>
      <c r="CR61" s="39">
        <f t="shared" si="206"/>
        <v>14.065071160031067</v>
      </c>
      <c r="CS61" s="39">
        <f t="shared" si="206"/>
        <v>1681.980466862927</v>
      </c>
      <c r="CT61" s="39">
        <f t="shared" si="206"/>
        <v>210.2163132245355</v>
      </c>
      <c r="CU61" s="39">
        <f t="shared" si="206"/>
        <v>2091.2499828860914</v>
      </c>
      <c r="CV61" s="39">
        <f t="shared" si="206"/>
        <v>739.79818048488801</v>
      </c>
      <c r="CW61" s="39">
        <f t="shared" si="206"/>
        <v>74.54907390558634</v>
      </c>
      <c r="CX61" s="39">
        <f t="shared" si="206"/>
        <v>982.09277409752849</v>
      </c>
      <c r="CY61" s="39">
        <f t="shared" si="206"/>
        <v>402.22396071637127</v>
      </c>
      <c r="CZ61" s="39">
        <f t="shared" si="206"/>
        <v>1198978.3666329952</v>
      </c>
      <c r="DA61" s="39">
        <f t="shared" si="206"/>
        <v>59.61853195922918</v>
      </c>
      <c r="DB61" s="39">
        <f t="shared" si="206"/>
        <v>1.8155434425536863</v>
      </c>
      <c r="DC61" s="39">
        <f t="shared" si="206"/>
        <v>51.122802433902685</v>
      </c>
      <c r="DD61" s="39">
        <f t="shared" si="206"/>
        <v>656.35450129576475</v>
      </c>
      <c r="DE61" s="39">
        <f t="shared" si="206"/>
        <v>41.795821043667999</v>
      </c>
      <c r="DF61" s="39">
        <f t="shared" si="206"/>
        <v>0.97108357600709705</v>
      </c>
      <c r="DG61" s="39">
        <f t="shared" si="206"/>
        <v>149.44984530277716</v>
      </c>
      <c r="DH61" s="39">
        <f t="shared" si="206"/>
        <v>2.510696712467686</v>
      </c>
      <c r="DI61" s="39">
        <f t="shared" si="206"/>
        <v>17303.325155373801</v>
      </c>
      <c r="DJ61" s="39">
        <f t="shared" si="206"/>
        <v>20735.466417958589</v>
      </c>
      <c r="DK61" s="39">
        <f t="shared" si="206"/>
        <v>2999.5792559664997</v>
      </c>
      <c r="DL61" s="39">
        <f t="shared" si="206"/>
        <v>1914.4829476164068</v>
      </c>
      <c r="DM61" s="39">
        <f t="shared" si="206"/>
        <v>77180.684986049077</v>
      </c>
      <c r="DN61" s="39">
        <f t="shared" si="206"/>
        <v>79.579085631881938</v>
      </c>
      <c r="DO61" s="39">
        <f t="shared" si="206"/>
        <v>538.77956836257022</v>
      </c>
      <c r="DP61" s="39">
        <f t="shared" si="206"/>
        <v>5727.8752397813414</v>
      </c>
      <c r="DQ61" s="39">
        <f t="shared" si="206"/>
        <v>5727.8752397813414</v>
      </c>
      <c r="DR61" s="39"/>
      <c r="DS61" s="39"/>
      <c r="DT61" s="39">
        <f t="shared" si="206"/>
        <v>11460.026776120103</v>
      </c>
      <c r="DU61" s="39">
        <f t="shared" si="206"/>
        <v>16.774663005993851</v>
      </c>
      <c r="DV61" s="39">
        <f t="shared" si="206"/>
        <v>23897.594078358095</v>
      </c>
      <c r="DW61" s="39">
        <f t="shared" si="206"/>
        <v>3.2752332105270141</v>
      </c>
      <c r="DX61" s="39">
        <f t="shared" si="206"/>
        <v>9.5446487546851344</v>
      </c>
      <c r="DY61" s="39">
        <f t="shared" si="206"/>
        <v>0</v>
      </c>
      <c r="DZ61" s="39">
        <f t="shared" si="206"/>
        <v>0.92945033455725556</v>
      </c>
      <c r="EA61" s="39">
        <f t="shared" si="206"/>
        <v>4023.0065456895313</v>
      </c>
      <c r="EB61" s="39">
        <f t="shared" si="206"/>
        <v>734.46622259445996</v>
      </c>
      <c r="EC61" s="39"/>
      <c r="ED61" s="39">
        <f t="shared" si="206"/>
        <v>23437.954501190674</v>
      </c>
      <c r="EE61" s="39">
        <f t="shared" si="206"/>
        <v>9031.9893792662551</v>
      </c>
      <c r="EF61" s="39">
        <f t="shared" si="206"/>
        <v>33.376238908330691</v>
      </c>
      <c r="EG61" s="39">
        <f t="shared" ref="EG61:GS61" si="207">SUM(EG3:EG59)</f>
        <v>94.994022122701026</v>
      </c>
      <c r="EH61" s="39">
        <f t="shared" si="207"/>
        <v>96.000580200024942</v>
      </c>
      <c r="EI61" s="39">
        <f t="shared" si="207"/>
        <v>154.64019802486948</v>
      </c>
      <c r="EJ61" s="39">
        <f t="shared" si="207"/>
        <v>313.96611611478352</v>
      </c>
      <c r="EK61" s="39">
        <f t="shared" si="207"/>
        <v>46390.077076429203</v>
      </c>
      <c r="EL61" s="39">
        <f t="shared" si="207"/>
        <v>486.48329259553395</v>
      </c>
      <c r="EM61" s="39"/>
      <c r="EN61" s="39">
        <f t="shared" si="207"/>
        <v>766.36112831571825</v>
      </c>
      <c r="EO61" s="39">
        <f t="shared" si="207"/>
        <v>60739.474654687438</v>
      </c>
      <c r="EP61" s="39">
        <f t="shared" si="207"/>
        <v>0</v>
      </c>
      <c r="EQ61" s="39">
        <f t="shared" si="207"/>
        <v>65.328843196527458</v>
      </c>
      <c r="ER61" s="39">
        <f t="shared" si="207"/>
        <v>94.009783684715316</v>
      </c>
      <c r="ES61" s="39">
        <f t="shared" si="207"/>
        <v>782527.00116949843</v>
      </c>
      <c r="ET61" s="39">
        <f t="shared" si="207"/>
        <v>665784.42876012635</v>
      </c>
      <c r="EU61" s="39">
        <f t="shared" si="207"/>
        <v>73976.00139478824</v>
      </c>
      <c r="EV61" s="39">
        <f t="shared" si="207"/>
        <v>739760.43015491404</v>
      </c>
      <c r="EW61" s="39">
        <f t="shared" si="207"/>
        <v>21.842539326330979</v>
      </c>
      <c r="EX61" s="39">
        <f t="shared" si="207"/>
        <v>20053.541865664945</v>
      </c>
      <c r="EY61" s="39"/>
      <c r="EZ61" s="39">
        <f t="shared" si="207"/>
        <v>27.511833094576833</v>
      </c>
      <c r="FA61" s="39">
        <f t="shared" si="207"/>
        <v>6.1659829057599445E-2</v>
      </c>
      <c r="FB61" s="39">
        <f t="shared" si="207"/>
        <v>2.8184571310450452E-2</v>
      </c>
      <c r="FC61" s="39">
        <f t="shared" si="207"/>
        <v>3.9241201420878745E-2</v>
      </c>
      <c r="FD61" s="39">
        <f t="shared" si="207"/>
        <v>5.3488445741067966E-2</v>
      </c>
      <c r="FE61" s="39">
        <f t="shared" si="207"/>
        <v>2.4864087363658203</v>
      </c>
      <c r="FF61" s="39">
        <f t="shared" si="207"/>
        <v>0.88948899808187298</v>
      </c>
      <c r="FG61" s="39">
        <f t="shared" si="207"/>
        <v>3.6557701814514001</v>
      </c>
      <c r="FH61" s="39">
        <f t="shared" si="207"/>
        <v>233.27363770507014</v>
      </c>
      <c r="FI61" s="39">
        <f t="shared" si="207"/>
        <v>3456.7286964867358</v>
      </c>
      <c r="FJ61" s="39">
        <f t="shared" si="207"/>
        <v>304559.58708104515</v>
      </c>
      <c r="FK61" s="39">
        <f t="shared" si="207"/>
        <v>5672.0464027037833</v>
      </c>
      <c r="FL61" s="39">
        <f t="shared" si="207"/>
        <v>5480.4112176288772</v>
      </c>
      <c r="FM61" s="39">
        <f t="shared" si="207"/>
        <v>7524.1068644206671</v>
      </c>
      <c r="FN61" s="39">
        <f t="shared" si="207"/>
        <v>4347.841163091045</v>
      </c>
      <c r="FO61" s="39">
        <f t="shared" si="207"/>
        <v>2295.6897318037823</v>
      </c>
      <c r="FP61" s="39">
        <f t="shared" si="207"/>
        <v>0.81905641995662914</v>
      </c>
      <c r="FQ61" s="39">
        <f t="shared" si="207"/>
        <v>4108.9855272840696</v>
      </c>
      <c r="FR61" s="39">
        <f t="shared" si="207"/>
        <v>341967.7273476983</v>
      </c>
      <c r="FS61" s="39">
        <f t="shared" si="207"/>
        <v>221173.34799551312</v>
      </c>
      <c r="FT61" s="39">
        <f t="shared" si="207"/>
        <v>120794.37935218538</v>
      </c>
      <c r="FU61" s="39">
        <f t="shared" si="207"/>
        <v>511.45254633006425</v>
      </c>
      <c r="FV61" s="39">
        <f t="shared" si="207"/>
        <v>267.1779449079703</v>
      </c>
      <c r="FW61" s="39">
        <f t="shared" si="207"/>
        <v>84425.218631215947</v>
      </c>
      <c r="FX61" s="39">
        <f t="shared" si="207"/>
        <v>6563.0008937416515</v>
      </c>
      <c r="FY61" s="39">
        <f t="shared" si="207"/>
        <v>14579.79789011912</v>
      </c>
      <c r="FZ61" s="39">
        <f t="shared" si="207"/>
        <v>2367.109627337752</v>
      </c>
      <c r="GA61" s="39">
        <f t="shared" si="207"/>
        <v>2211.3572481742117</v>
      </c>
      <c r="GB61" s="39">
        <f t="shared" si="207"/>
        <v>36662.708063679238</v>
      </c>
      <c r="GC61" s="39">
        <f t="shared" si="207"/>
        <v>21.863533895906876</v>
      </c>
      <c r="GD61" s="39">
        <f t="shared" si="207"/>
        <v>19180.592126319592</v>
      </c>
      <c r="GE61" s="39">
        <f t="shared" si="207"/>
        <v>10289.456764639024</v>
      </c>
      <c r="GF61" s="39">
        <f t="shared" si="207"/>
        <v>28557.12834776242</v>
      </c>
      <c r="GG61" s="39">
        <f t="shared" si="207"/>
        <v>1853.1304341867858</v>
      </c>
      <c r="GH61" s="39">
        <f t="shared" si="207"/>
        <v>3.586125440409643</v>
      </c>
      <c r="GI61" s="39">
        <f t="shared" si="207"/>
        <v>419137.66597468726</v>
      </c>
      <c r="GJ61" s="39">
        <f t="shared" si="207"/>
        <v>37928.095894433834</v>
      </c>
      <c r="GK61" s="39">
        <f t="shared" si="207"/>
        <v>16096.370851260317</v>
      </c>
      <c r="GL61" s="39">
        <f t="shared" si="207"/>
        <v>721.52114202534426</v>
      </c>
      <c r="GM61" s="39">
        <f t="shared" si="207"/>
        <v>18780.999524338557</v>
      </c>
      <c r="GN61" s="39">
        <f t="shared" si="207"/>
        <v>66463.418137602246</v>
      </c>
      <c r="GO61" s="39">
        <f t="shared" si="207"/>
        <v>9665.3866475560772</v>
      </c>
      <c r="GP61" s="39">
        <f t="shared" si="207"/>
        <v>5.1442668768593398</v>
      </c>
      <c r="GQ61" s="39">
        <f t="shared" si="207"/>
        <v>98.202462915245761</v>
      </c>
      <c r="GR61" s="39">
        <f t="shared" si="207"/>
        <v>6650.2080830581335</v>
      </c>
      <c r="GS61" s="39">
        <f t="shared" si="207"/>
        <v>729741.08196902764</v>
      </c>
      <c r="GT61" s="39">
        <f t="shared" ref="GT61:GU61" si="208">SUM(GT3:GT59)</f>
        <v>8245.9720025872321</v>
      </c>
      <c r="GU61" s="39">
        <f t="shared" si="208"/>
        <v>37256.540227613492</v>
      </c>
    </row>
    <row r="62" spans="1:272" x14ac:dyDescent="0.25">
      <c r="A62" s="17" t="s">
        <v>223</v>
      </c>
      <c r="B62" s="1">
        <f>SUM(B2:B54)</f>
        <v>1199370.2375561723</v>
      </c>
      <c r="C62" s="1">
        <f t="shared" ref="C62:BN62" si="209">SUM(C2:C54)</f>
        <v>60747.234067918733</v>
      </c>
      <c r="D62" s="1">
        <f t="shared" si="209"/>
        <v>739923.06532178388</v>
      </c>
      <c r="E62" s="1">
        <f t="shared" si="209"/>
        <v>341920.43878181186</v>
      </c>
      <c r="F62" s="1">
        <f t="shared" si="209"/>
        <v>221291.80647561702</v>
      </c>
      <c r="G62" s="1">
        <f t="shared" si="209"/>
        <v>419182.97732513404</v>
      </c>
      <c r="H62" s="1">
        <f t="shared" si="209"/>
        <v>730122.88213834795</v>
      </c>
      <c r="I62" s="39">
        <f t="shared" si="209"/>
        <v>5166.2472909186745</v>
      </c>
      <c r="J62" s="39">
        <f t="shared" si="209"/>
        <v>844.77218380699208</v>
      </c>
      <c r="K62" s="39">
        <f t="shared" si="209"/>
        <v>321.82058606621985</v>
      </c>
      <c r="L62" s="39">
        <f t="shared" si="209"/>
        <v>22.170939227466516</v>
      </c>
      <c r="M62" s="39">
        <f t="shared" si="209"/>
        <v>2763.4366567840066</v>
      </c>
      <c r="N62" s="39">
        <f t="shared" si="209"/>
        <v>1.3680339763985956</v>
      </c>
      <c r="O62" s="39">
        <f t="shared" si="209"/>
        <v>652.69004225562185</v>
      </c>
      <c r="P62" s="39">
        <f t="shared" si="209"/>
        <v>8.9333385947810875</v>
      </c>
      <c r="Q62" s="39">
        <f t="shared" si="209"/>
        <v>62.623947503533607</v>
      </c>
      <c r="R62" s="39">
        <f t="shared" si="209"/>
        <v>367.22246587271269</v>
      </c>
      <c r="S62" s="39">
        <f t="shared" si="209"/>
        <v>1682.004210826015</v>
      </c>
      <c r="T62" s="39">
        <f t="shared" si="209"/>
        <v>19.824347560086341</v>
      </c>
      <c r="U62" s="39">
        <f t="shared" si="209"/>
        <v>210.22085720640428</v>
      </c>
      <c r="V62" s="39">
        <f t="shared" si="209"/>
        <v>741.5786001211643</v>
      </c>
      <c r="W62" s="39">
        <f t="shared" si="209"/>
        <v>59.622424515562578</v>
      </c>
      <c r="X62" s="39">
        <f t="shared" si="209"/>
        <v>1.815610988296656</v>
      </c>
      <c r="Y62" s="39">
        <f t="shared" si="209"/>
        <v>2.7954163307886004</v>
      </c>
      <c r="Z62" s="39">
        <f t="shared" si="209"/>
        <v>79.579389904148954</v>
      </c>
      <c r="AA62" s="39">
        <f t="shared" si="209"/>
        <v>5731.0625767363272</v>
      </c>
      <c r="AB62" s="39">
        <f t="shared" si="209"/>
        <v>11463.07887162923</v>
      </c>
      <c r="AC62" s="39">
        <f t="shared" si="209"/>
        <v>16.792521696019548</v>
      </c>
      <c r="AD62" s="39">
        <f t="shared" si="209"/>
        <v>13.64008032072714</v>
      </c>
      <c r="AE62" s="39">
        <f t="shared" si="209"/>
        <v>0.92944957539000006</v>
      </c>
      <c r="AF62" s="39">
        <f t="shared" si="209"/>
        <v>128.41808821762467</v>
      </c>
      <c r="AG62" s="39">
        <f t="shared" si="209"/>
        <v>96.023025585928181</v>
      </c>
      <c r="AH62" s="39">
        <f t="shared" si="209"/>
        <v>468.99240492643037</v>
      </c>
      <c r="AI62" s="39">
        <f t="shared" si="209"/>
        <v>2091.7459244221873</v>
      </c>
      <c r="AJ62" s="39">
        <f t="shared" si="209"/>
        <v>46019.205820248484</v>
      </c>
      <c r="AK62" s="39">
        <f t="shared" si="209"/>
        <v>749.62578052619301</v>
      </c>
      <c r="AL62" s="39">
        <f t="shared" si="209"/>
        <v>159.41913042911469</v>
      </c>
      <c r="AM62" s="39">
        <f t="shared" si="209"/>
        <v>982.39227292182716</v>
      </c>
      <c r="AN62" s="39">
        <f t="shared" si="209"/>
        <v>21.881390313420781</v>
      </c>
      <c r="AO62" s="39">
        <f t="shared" si="209"/>
        <v>3.5861095713699997</v>
      </c>
      <c r="AP62" s="39">
        <f t="shared" si="209"/>
        <v>5.1448926705119993</v>
      </c>
      <c r="AQ62" s="39">
        <f t="shared" si="209"/>
        <v>9669.7127118776953</v>
      </c>
      <c r="AR62" s="39">
        <f t="shared" si="209"/>
        <v>98.268966747811433</v>
      </c>
      <c r="AS62" s="39">
        <f t="shared" si="209"/>
        <v>74.554903557144115</v>
      </c>
      <c r="AT62" s="39">
        <f t="shared" si="209"/>
        <v>402.22900360831801</v>
      </c>
      <c r="AU62" s="39">
        <f t="shared" si="209"/>
        <v>8255.7821318594633</v>
      </c>
      <c r="AV62" s="39">
        <f t="shared" si="209"/>
        <v>27.51222468161982</v>
      </c>
      <c r="AW62" s="39">
        <f t="shared" si="209"/>
        <v>6.166525113140315E-2</v>
      </c>
      <c r="AX62" s="39">
        <f t="shared" si="209"/>
        <v>2.8184891890268519E-2</v>
      </c>
      <c r="AY62" s="39">
        <f t="shared" si="209"/>
        <v>3.9240229009999988E-2</v>
      </c>
      <c r="AZ62" s="39">
        <f t="shared" si="209"/>
        <v>5.3482870713647331E-2</v>
      </c>
      <c r="BA62" s="39">
        <f t="shared" si="209"/>
        <v>2.4864270603113638</v>
      </c>
      <c r="BB62" s="39">
        <f t="shared" si="209"/>
        <v>0.88949860819285809</v>
      </c>
      <c r="BC62" s="39">
        <f t="shared" si="209"/>
        <v>3.6558057499999999</v>
      </c>
      <c r="BD62" s="39">
        <f t="shared" si="209"/>
        <v>233.29025867488951</v>
      </c>
      <c r="BE62" s="39">
        <f t="shared" si="209"/>
        <v>169.90263433660658</v>
      </c>
      <c r="BF62" s="39">
        <f t="shared" si="209"/>
        <v>184.19391217471082</v>
      </c>
      <c r="BG62" s="39">
        <f t="shared" si="209"/>
        <v>5151.9305094557903</v>
      </c>
      <c r="BH62" s="39">
        <f t="shared" si="209"/>
        <v>20.337205572104004</v>
      </c>
      <c r="BI62" s="39">
        <f t="shared" si="209"/>
        <v>902.86909956999932</v>
      </c>
      <c r="BJ62" s="39">
        <f t="shared" si="209"/>
        <v>851.1538069299985</v>
      </c>
      <c r="BK62" s="39">
        <f t="shared" si="209"/>
        <v>1916.5362720057919</v>
      </c>
      <c r="BL62" s="39">
        <f t="shared" si="209"/>
        <v>23898.121489210385</v>
      </c>
      <c r="BM62" s="39">
        <f t="shared" si="209"/>
        <v>486.68753932293879</v>
      </c>
      <c r="BN62" s="39">
        <f t="shared" si="209"/>
        <v>16097.201373102498</v>
      </c>
      <c r="BO62" s="39">
        <f t="shared" ref="BO62" si="210">SUM(BO2:BO54)</f>
        <v>9.4981934808808894</v>
      </c>
      <c r="BR62" s="39">
        <f t="shared" ref="BR62:EF62" si="211">SUM(BR2:BR54)</f>
        <v>1167.8524120595221</v>
      </c>
      <c r="BS62" s="39">
        <f t="shared" si="211"/>
        <v>16966.897286798518</v>
      </c>
      <c r="BT62" s="39">
        <f t="shared" si="211"/>
        <v>169.88987977836689</v>
      </c>
      <c r="BU62" s="39">
        <f t="shared" si="211"/>
        <v>844.70946433879533</v>
      </c>
      <c r="BV62" s="39">
        <f t="shared" si="211"/>
        <v>184.18325061770184</v>
      </c>
      <c r="BW62" s="39">
        <f t="shared" si="211"/>
        <v>321.81648682884241</v>
      </c>
      <c r="BX62" s="39">
        <f t="shared" si="211"/>
        <v>5166.0973637580128</v>
      </c>
      <c r="BY62" s="39">
        <f t="shared" si="211"/>
        <v>5166.0973637580128</v>
      </c>
      <c r="BZ62" s="39">
        <f t="shared" si="211"/>
        <v>1919.9454053756854</v>
      </c>
      <c r="CA62" s="39">
        <f t="shared" si="211"/>
        <v>18891.006993525287</v>
      </c>
      <c r="CB62" s="39">
        <f t="shared" si="211"/>
        <v>9.0887226321014456</v>
      </c>
      <c r="CC62" s="39">
        <f t="shared" si="211"/>
        <v>13.078860833081652</v>
      </c>
      <c r="CD62" s="39">
        <f t="shared" si="211"/>
        <v>2763.2876077612409</v>
      </c>
      <c r="CE62" s="39">
        <f t="shared" si="211"/>
        <v>9.4981151133501847</v>
      </c>
      <c r="CF62" s="39">
        <f t="shared" si="211"/>
        <v>0.43762108334791161</v>
      </c>
      <c r="CG62" s="39">
        <f t="shared" si="211"/>
        <v>0.92994577738460527</v>
      </c>
      <c r="CH62" s="39">
        <f t="shared" si="211"/>
        <v>2.7952171561349184</v>
      </c>
      <c r="CI62" s="39">
        <f t="shared" si="211"/>
        <v>652.6764056729611</v>
      </c>
      <c r="CJ62" s="39">
        <f t="shared" si="211"/>
        <v>2.143770833516403</v>
      </c>
      <c r="CK62" s="39">
        <f t="shared" si="211"/>
        <v>6.7885905655010133</v>
      </c>
      <c r="CL62" s="39">
        <f t="shared" si="211"/>
        <v>62.623337661286982</v>
      </c>
      <c r="CM62" s="39">
        <f t="shared" si="211"/>
        <v>5151.9065881086735</v>
      </c>
      <c r="CN62" s="39">
        <f t="shared" si="211"/>
        <v>1074268.0696824002</v>
      </c>
      <c r="CO62" s="39">
        <f t="shared" si="211"/>
        <v>367.20144528070608</v>
      </c>
      <c r="CP62" s="39">
        <f t="shared" si="211"/>
        <v>20.337259740636703</v>
      </c>
      <c r="CQ62" s="39">
        <f t="shared" si="211"/>
        <v>5.7448735706142777</v>
      </c>
      <c r="CR62" s="39">
        <f t="shared" si="211"/>
        <v>14.065071160031067</v>
      </c>
      <c r="CS62" s="39">
        <f t="shared" si="211"/>
        <v>1681.980466862927</v>
      </c>
      <c r="CT62" s="39">
        <f t="shared" si="211"/>
        <v>210.2163132245355</v>
      </c>
      <c r="CU62" s="39">
        <f t="shared" si="211"/>
        <v>2091.2499828860914</v>
      </c>
      <c r="CV62" s="39">
        <f t="shared" si="211"/>
        <v>739.79818048488801</v>
      </c>
      <c r="CW62" s="39">
        <f t="shared" si="211"/>
        <v>74.54907390558634</v>
      </c>
      <c r="CX62" s="39">
        <f t="shared" si="211"/>
        <v>982.09277409752849</v>
      </c>
      <c r="CY62" s="39">
        <f t="shared" si="211"/>
        <v>402.22396071637127</v>
      </c>
      <c r="CZ62" s="39">
        <f t="shared" si="211"/>
        <v>1198978.3666329952</v>
      </c>
      <c r="DA62" s="39">
        <f t="shared" si="211"/>
        <v>59.61853195922918</v>
      </c>
      <c r="DB62" s="39">
        <f t="shared" si="211"/>
        <v>1.8155434425536863</v>
      </c>
      <c r="DC62" s="39">
        <f t="shared" si="211"/>
        <v>51.122802433902685</v>
      </c>
      <c r="DD62" s="39">
        <f t="shared" si="211"/>
        <v>656.35450129576475</v>
      </c>
      <c r="DE62" s="39">
        <f t="shared" si="211"/>
        <v>41.795821043667999</v>
      </c>
      <c r="DF62" s="39">
        <f t="shared" si="211"/>
        <v>0.97108357600709705</v>
      </c>
      <c r="DG62" s="39">
        <f t="shared" si="211"/>
        <v>149.44984530277716</v>
      </c>
      <c r="DH62" s="39">
        <f t="shared" si="211"/>
        <v>2.510696712467686</v>
      </c>
      <c r="DI62" s="39">
        <f t="shared" si="211"/>
        <v>17303.325155373801</v>
      </c>
      <c r="DJ62" s="39">
        <f t="shared" si="211"/>
        <v>20735.466417958589</v>
      </c>
      <c r="DK62" s="39">
        <f t="shared" si="211"/>
        <v>2999.5792559664997</v>
      </c>
      <c r="DL62" s="39">
        <f t="shared" si="211"/>
        <v>1914.4829476164068</v>
      </c>
      <c r="DM62" s="39">
        <f t="shared" si="211"/>
        <v>77180.684986049077</v>
      </c>
      <c r="DN62" s="39">
        <f t="shared" si="211"/>
        <v>79.579085631881938</v>
      </c>
      <c r="DO62" s="39">
        <f t="shared" si="211"/>
        <v>538.77956836257022</v>
      </c>
      <c r="DP62" s="39">
        <f t="shared" si="211"/>
        <v>5727.8752397813414</v>
      </c>
      <c r="DQ62" s="39">
        <f t="shared" si="211"/>
        <v>5727.8752397813414</v>
      </c>
      <c r="DR62" s="39"/>
      <c r="DS62" s="39"/>
      <c r="DT62" s="39">
        <f t="shared" si="211"/>
        <v>11460.026776120103</v>
      </c>
      <c r="DU62" s="39">
        <f t="shared" si="211"/>
        <v>16.774663005993851</v>
      </c>
      <c r="DV62" s="39">
        <f t="shared" si="211"/>
        <v>23897.594078358095</v>
      </c>
      <c r="DW62" s="39">
        <f t="shared" si="211"/>
        <v>3.2752332105270141</v>
      </c>
      <c r="DX62" s="39">
        <f t="shared" si="211"/>
        <v>9.5446487546851344</v>
      </c>
      <c r="DY62" s="39">
        <f t="shared" si="211"/>
        <v>0</v>
      </c>
      <c r="DZ62" s="39">
        <f t="shared" si="211"/>
        <v>0.92945033455725556</v>
      </c>
      <c r="EA62" s="39">
        <f t="shared" si="211"/>
        <v>4023.0065456895313</v>
      </c>
      <c r="EB62" s="39">
        <f t="shared" si="211"/>
        <v>734.46622259445996</v>
      </c>
      <c r="EC62" s="39"/>
      <c r="ED62" s="39">
        <f t="shared" si="211"/>
        <v>23437.954501190674</v>
      </c>
      <c r="EE62" s="39">
        <f t="shared" si="211"/>
        <v>9031.9893792662551</v>
      </c>
      <c r="EF62" s="39">
        <f t="shared" si="211"/>
        <v>33.376238908330691</v>
      </c>
      <c r="EG62" s="39">
        <f t="shared" ref="EG62:GS62" si="212">SUM(EG2:EG54)</f>
        <v>94.994022122701026</v>
      </c>
      <c r="EH62" s="39">
        <f t="shared" si="212"/>
        <v>96.000580200024942</v>
      </c>
      <c r="EI62" s="39">
        <f t="shared" si="212"/>
        <v>154.64019802486948</v>
      </c>
      <c r="EJ62" s="39">
        <f t="shared" si="212"/>
        <v>313.96611611478352</v>
      </c>
      <c r="EK62" s="39">
        <f t="shared" si="212"/>
        <v>46390.077076429203</v>
      </c>
      <c r="EL62" s="39">
        <f t="shared" si="212"/>
        <v>486.48329259553395</v>
      </c>
      <c r="EM62" s="39"/>
      <c r="EN62" s="39">
        <f t="shared" si="212"/>
        <v>766.36112831571825</v>
      </c>
      <c r="EO62" s="39">
        <f t="shared" si="212"/>
        <v>60739.474654687438</v>
      </c>
      <c r="EP62" s="39">
        <f t="shared" si="212"/>
        <v>0</v>
      </c>
      <c r="EQ62" s="39">
        <f t="shared" si="212"/>
        <v>65.328843196527458</v>
      </c>
      <c r="ER62" s="39">
        <f t="shared" si="212"/>
        <v>94.009783684715316</v>
      </c>
      <c r="ES62" s="39">
        <f t="shared" si="212"/>
        <v>782527.00116949843</v>
      </c>
      <c r="ET62" s="39">
        <f t="shared" si="212"/>
        <v>665784.42876012635</v>
      </c>
      <c r="EU62" s="39">
        <f t="shared" si="212"/>
        <v>73976.00139478824</v>
      </c>
      <c r="EV62" s="39">
        <f t="shared" si="212"/>
        <v>739760.43015491404</v>
      </c>
      <c r="EW62" s="39">
        <f t="shared" si="212"/>
        <v>21.842539326330979</v>
      </c>
      <c r="EX62" s="39">
        <f t="shared" si="212"/>
        <v>20053.541865664945</v>
      </c>
      <c r="EY62" s="39"/>
      <c r="EZ62" s="39">
        <f t="shared" si="212"/>
        <v>27.511833094576833</v>
      </c>
      <c r="FA62" s="39">
        <f t="shared" si="212"/>
        <v>6.1659829057599445E-2</v>
      </c>
      <c r="FB62" s="39">
        <f t="shared" si="212"/>
        <v>2.8184571310450452E-2</v>
      </c>
      <c r="FC62" s="39">
        <f t="shared" si="212"/>
        <v>3.9241201420878745E-2</v>
      </c>
      <c r="FD62" s="39">
        <f t="shared" si="212"/>
        <v>5.3488445741067966E-2</v>
      </c>
      <c r="FE62" s="39">
        <f t="shared" si="212"/>
        <v>2.4864087363658203</v>
      </c>
      <c r="FF62" s="39">
        <f t="shared" si="212"/>
        <v>0.88948899808187298</v>
      </c>
      <c r="FG62" s="39">
        <f t="shared" si="212"/>
        <v>3.6557701814514001</v>
      </c>
      <c r="FH62" s="39">
        <f t="shared" si="212"/>
        <v>233.27363770507014</v>
      </c>
      <c r="FI62" s="39">
        <f t="shared" si="212"/>
        <v>3456.7286964867358</v>
      </c>
      <c r="FJ62" s="39">
        <f t="shared" si="212"/>
        <v>304559.58708104515</v>
      </c>
      <c r="FK62" s="39">
        <f t="shared" si="212"/>
        <v>5672.0464027037833</v>
      </c>
      <c r="FL62" s="39">
        <f t="shared" si="212"/>
        <v>5480.4112176288772</v>
      </c>
      <c r="FM62" s="39">
        <f t="shared" si="212"/>
        <v>7524.1068644206671</v>
      </c>
      <c r="FN62" s="39">
        <f t="shared" si="212"/>
        <v>4347.841163091045</v>
      </c>
      <c r="FO62" s="39">
        <f t="shared" si="212"/>
        <v>2295.6897318037823</v>
      </c>
      <c r="FP62" s="39">
        <f t="shared" si="212"/>
        <v>0.81905641995662914</v>
      </c>
      <c r="FQ62" s="39">
        <f t="shared" si="212"/>
        <v>4108.9855272840696</v>
      </c>
      <c r="FR62" s="39">
        <f t="shared" si="212"/>
        <v>341967.7273476983</v>
      </c>
      <c r="FS62" s="39">
        <f t="shared" si="212"/>
        <v>221173.34799551312</v>
      </c>
      <c r="FT62" s="39">
        <f t="shared" si="212"/>
        <v>120794.37935218538</v>
      </c>
      <c r="FU62" s="39">
        <f t="shared" si="212"/>
        <v>511.45254633006425</v>
      </c>
      <c r="FV62" s="39">
        <f t="shared" si="212"/>
        <v>267.1779449079703</v>
      </c>
      <c r="FW62" s="39">
        <f t="shared" si="212"/>
        <v>84425.218631215947</v>
      </c>
      <c r="FX62" s="39">
        <f t="shared" si="212"/>
        <v>6563.0008937416515</v>
      </c>
      <c r="FY62" s="39">
        <f t="shared" si="212"/>
        <v>14579.79789011912</v>
      </c>
      <c r="FZ62" s="39">
        <f t="shared" si="212"/>
        <v>2367.109627337752</v>
      </c>
      <c r="GA62" s="39">
        <f t="shared" si="212"/>
        <v>2211.3572481742117</v>
      </c>
      <c r="GB62" s="39">
        <f t="shared" si="212"/>
        <v>36662.708063679238</v>
      </c>
      <c r="GC62" s="39">
        <f t="shared" si="212"/>
        <v>21.863533895906876</v>
      </c>
      <c r="GD62" s="39">
        <f t="shared" si="212"/>
        <v>19180.592126319592</v>
      </c>
      <c r="GE62" s="39">
        <f t="shared" si="212"/>
        <v>10289.456764639024</v>
      </c>
      <c r="GF62" s="39">
        <f t="shared" si="212"/>
        <v>28557.12834776242</v>
      </c>
      <c r="GG62" s="39">
        <f t="shared" si="212"/>
        <v>1853.1304341867858</v>
      </c>
      <c r="GH62" s="39">
        <f t="shared" si="212"/>
        <v>3.586125440409643</v>
      </c>
      <c r="GI62" s="39">
        <f t="shared" si="212"/>
        <v>419137.66597468726</v>
      </c>
      <c r="GJ62" s="39">
        <f t="shared" si="212"/>
        <v>37928.095894433834</v>
      </c>
      <c r="GK62" s="39">
        <f t="shared" si="212"/>
        <v>16096.370851260317</v>
      </c>
      <c r="GL62" s="39">
        <f t="shared" si="212"/>
        <v>721.52114202534426</v>
      </c>
      <c r="GM62" s="39">
        <f t="shared" si="212"/>
        <v>18780.999524338557</v>
      </c>
      <c r="GN62" s="39">
        <f t="shared" si="212"/>
        <v>66463.418137602246</v>
      </c>
      <c r="GO62" s="39">
        <f t="shared" si="212"/>
        <v>9665.3866475560772</v>
      </c>
      <c r="GP62" s="39">
        <f t="shared" si="212"/>
        <v>5.1442668768593398</v>
      </c>
      <c r="GQ62" s="39">
        <f t="shared" si="212"/>
        <v>98.202462915245761</v>
      </c>
      <c r="GR62" s="39">
        <f t="shared" si="212"/>
        <v>6650.2080830581335</v>
      </c>
      <c r="GS62" s="39">
        <f t="shared" si="212"/>
        <v>729741.08196902764</v>
      </c>
      <c r="GT62" s="39">
        <f t="shared" ref="GT62:GU62" si="213">SUM(GT2:GT54)</f>
        <v>8245.9720025872321</v>
      </c>
      <c r="GU62" s="39">
        <f t="shared" si="213"/>
        <v>37256.540227613492</v>
      </c>
    </row>
    <row r="63" spans="1:272" x14ac:dyDescent="0.25"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15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E1A5B-9D4F-4ABA-BAE9-2C88B327DE22}">
  <dimension ref="A1:HA63"/>
  <sheetViews>
    <sheetView zoomScale="85" zoomScaleNormal="85" workbookViewId="0">
      <pane xSplit="1" ySplit="2" topLeftCell="B22" activePane="bottomRight" state="frozen"/>
      <selection pane="topRight" activeCell="AY55" sqref="AY55"/>
      <selection pane="bottomLeft" activeCell="AY55" sqref="AY55"/>
      <selection pane="bottomRight" activeCell="AW2" sqref="AW2"/>
    </sheetView>
  </sheetViews>
  <sheetFormatPr defaultColWidth="9.140625" defaultRowHeight="15" x14ac:dyDescent="0.25"/>
  <cols>
    <col min="1" max="1" width="19.140625" style="17" customWidth="1"/>
    <col min="2" max="8" width="9.140625" style="15" customWidth="1"/>
    <col min="9" max="47" width="9.140625" style="17" customWidth="1"/>
    <col min="48" max="48" width="11.140625" style="17" customWidth="1"/>
    <col min="49" max="49" width="15.140625" style="17" bestFit="1" customWidth="1"/>
    <col min="50" max="160" width="9.140625" style="28" customWidth="1"/>
    <col min="161" max="162" width="9.140625" style="17"/>
    <col min="163" max="164" width="9.140625" style="17" customWidth="1"/>
    <col min="165" max="16384" width="9.140625" style="17"/>
  </cols>
  <sheetData>
    <row r="1" spans="1:209" x14ac:dyDescent="0.25">
      <c r="B1" s="15" t="s">
        <v>334</v>
      </c>
      <c r="AW1" s="17" t="s">
        <v>354</v>
      </c>
      <c r="FH1" s="17" t="s">
        <v>355</v>
      </c>
      <c r="FX1" s="43" t="s">
        <v>652</v>
      </c>
    </row>
    <row r="2" spans="1:209" x14ac:dyDescent="0.25">
      <c r="A2" s="17" t="s">
        <v>356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410</v>
      </c>
      <c r="K2" s="17" t="s">
        <v>411</v>
      </c>
      <c r="L2" s="17" t="s">
        <v>43</v>
      </c>
      <c r="M2" s="17" t="s">
        <v>465</v>
      </c>
      <c r="N2" s="17" t="s">
        <v>414</v>
      </c>
      <c r="O2" s="17" t="s">
        <v>466</v>
      </c>
      <c r="P2" s="17" t="s">
        <v>358</v>
      </c>
      <c r="Q2" s="17" t="s">
        <v>542</v>
      </c>
      <c r="R2" s="17" t="s">
        <v>415</v>
      </c>
      <c r="S2" s="17" t="s">
        <v>288</v>
      </c>
      <c r="T2" s="17" t="s">
        <v>467</v>
      </c>
      <c r="U2" s="17" t="s">
        <v>359</v>
      </c>
      <c r="V2" s="17" t="s">
        <v>468</v>
      </c>
      <c r="W2" s="17" t="s">
        <v>416</v>
      </c>
      <c r="X2" s="17" t="s">
        <v>63</v>
      </c>
      <c r="Y2" s="17" t="s">
        <v>417</v>
      </c>
      <c r="Z2" s="17" t="s">
        <v>418</v>
      </c>
      <c r="AA2" s="17" t="s">
        <v>419</v>
      </c>
      <c r="AB2" s="17" t="s">
        <v>360</v>
      </c>
      <c r="AC2" s="17" t="s">
        <v>420</v>
      </c>
      <c r="AD2" s="17" t="s">
        <v>421</v>
      </c>
      <c r="AE2" s="17" t="s">
        <v>470</v>
      </c>
      <c r="AF2" s="17" t="s">
        <v>471</v>
      </c>
      <c r="AG2" s="17" t="s">
        <v>362</v>
      </c>
      <c r="AH2" s="17" t="s">
        <v>473</v>
      </c>
      <c r="AI2" s="17" t="s">
        <v>296</v>
      </c>
      <c r="AJ2" s="17" t="s">
        <v>405</v>
      </c>
      <c r="AK2" s="17" t="s">
        <v>641</v>
      </c>
      <c r="AL2" s="17" t="s">
        <v>642</v>
      </c>
      <c r="AM2" s="17" t="s">
        <v>406</v>
      </c>
      <c r="AN2" s="17" t="s">
        <v>407</v>
      </c>
      <c r="AO2" s="17" t="s">
        <v>408</v>
      </c>
      <c r="AP2" s="17" t="s">
        <v>293</v>
      </c>
      <c r="AQ2" s="17" t="s">
        <v>397</v>
      </c>
      <c r="AR2" s="17" t="s">
        <v>291</v>
      </c>
      <c r="AS2" s="17" t="s">
        <v>478</v>
      </c>
      <c r="AT2" s="17" t="s">
        <v>474</v>
      </c>
      <c r="AU2" s="17" t="s">
        <v>412</v>
      </c>
      <c r="AW2" s="17" t="s">
        <v>339</v>
      </c>
      <c r="AX2" s="17" t="s">
        <v>364</v>
      </c>
      <c r="AY2" s="17" t="s">
        <v>33</v>
      </c>
      <c r="AZ2" s="17" t="s">
        <v>35</v>
      </c>
      <c r="BA2" s="17" t="s">
        <v>37</v>
      </c>
      <c r="BB2" s="17" t="s">
        <v>39</v>
      </c>
      <c r="BC2" s="17" t="s">
        <v>41</v>
      </c>
      <c r="BD2" s="17" t="s">
        <v>366</v>
      </c>
      <c r="BE2" s="17" t="s">
        <v>385</v>
      </c>
      <c r="BF2" s="17" t="s">
        <v>386</v>
      </c>
      <c r="BG2" s="17" t="s">
        <v>284</v>
      </c>
      <c r="BH2" s="17" t="s">
        <v>285</v>
      </c>
      <c r="BI2" s="17" t="s">
        <v>481</v>
      </c>
      <c r="BJ2" s="17" t="s">
        <v>482</v>
      </c>
      <c r="BK2" s="17" t="s">
        <v>483</v>
      </c>
      <c r="BL2" s="17" t="s">
        <v>387</v>
      </c>
      <c r="BM2" s="17" t="s">
        <v>388</v>
      </c>
      <c r="BN2" s="17" t="s">
        <v>466</v>
      </c>
      <c r="BO2" s="17" t="s">
        <v>47</v>
      </c>
      <c r="BP2" s="17" t="s">
        <v>358</v>
      </c>
      <c r="BQ2" s="17" t="s">
        <v>389</v>
      </c>
      <c r="BR2" s="17" t="s">
        <v>390</v>
      </c>
      <c r="BS2" s="17" t="s">
        <v>49</v>
      </c>
      <c r="BT2" s="17" t="s">
        <v>288</v>
      </c>
      <c r="BU2" s="17" t="s">
        <v>367</v>
      </c>
      <c r="BV2" s="17" t="s">
        <v>467</v>
      </c>
      <c r="BW2" s="17" t="s">
        <v>486</v>
      </c>
      <c r="BX2" s="17" t="s">
        <v>487</v>
      </c>
      <c r="BY2" s="17" t="s">
        <v>51</v>
      </c>
      <c r="BZ2" s="17" t="s">
        <v>368</v>
      </c>
      <c r="CA2" s="17" t="s">
        <v>53</v>
      </c>
      <c r="CB2" s="17" t="s">
        <v>55</v>
      </c>
      <c r="CC2" s="17" t="s">
        <v>369</v>
      </c>
      <c r="CD2" s="17" t="s">
        <v>397</v>
      </c>
      <c r="CE2" s="17" t="s">
        <v>57</v>
      </c>
      <c r="CF2" s="17" t="s">
        <v>370</v>
      </c>
      <c r="CG2" s="17" t="s">
        <v>59</v>
      </c>
      <c r="CH2" s="17" t="s">
        <v>61</v>
      </c>
      <c r="CI2" s="17" t="s">
        <v>371</v>
      </c>
      <c r="CJ2" s="17" t="s">
        <v>372</v>
      </c>
      <c r="CK2" s="17" t="s">
        <v>63</v>
      </c>
      <c r="CL2" s="17" t="s">
        <v>291</v>
      </c>
      <c r="CM2" s="17" t="s">
        <v>398</v>
      </c>
      <c r="CN2" s="17" t="s">
        <v>292</v>
      </c>
      <c r="CO2" s="17" t="s">
        <v>65</v>
      </c>
      <c r="CP2" s="17" t="s">
        <v>67</v>
      </c>
      <c r="CQ2" s="17" t="s">
        <v>69</v>
      </c>
      <c r="CR2" s="17" t="s">
        <v>373</v>
      </c>
      <c r="CS2" s="17" t="s">
        <v>374</v>
      </c>
      <c r="CT2" s="17" t="s">
        <v>71</v>
      </c>
      <c r="CU2" s="17" t="s">
        <v>399</v>
      </c>
      <c r="CV2" s="17" t="s">
        <v>400</v>
      </c>
      <c r="CW2" s="17" t="s">
        <v>401</v>
      </c>
      <c r="CX2" s="17" t="s">
        <v>402</v>
      </c>
      <c r="CY2" s="17" t="s">
        <v>73</v>
      </c>
      <c r="CZ2" s="17" t="s">
        <v>489</v>
      </c>
      <c r="DA2" s="17" t="s">
        <v>375</v>
      </c>
      <c r="DB2" s="17" t="s">
        <v>75</v>
      </c>
      <c r="DC2" s="17" t="s">
        <v>77</v>
      </c>
      <c r="DD2" s="17" t="s">
        <v>79</v>
      </c>
      <c r="DE2" s="17" t="s">
        <v>403</v>
      </c>
      <c r="DF2" s="17" t="s">
        <v>404</v>
      </c>
      <c r="DG2" s="17" t="s">
        <v>376</v>
      </c>
      <c r="DH2" s="17" t="s">
        <v>81</v>
      </c>
      <c r="DI2" s="17" t="s">
        <v>83</v>
      </c>
      <c r="DJ2" s="17" t="s">
        <v>159</v>
      </c>
      <c r="DK2" s="17" t="s">
        <v>87</v>
      </c>
      <c r="DL2" s="17" t="s">
        <v>89</v>
      </c>
      <c r="DM2" s="17" t="s">
        <v>377</v>
      </c>
      <c r="DN2" s="17" t="s">
        <v>405</v>
      </c>
      <c r="DO2" s="17" t="s">
        <v>641</v>
      </c>
      <c r="DP2" s="17" t="s">
        <v>642</v>
      </c>
      <c r="DQ2" s="17" t="s">
        <v>406</v>
      </c>
      <c r="DR2" s="17" t="s">
        <v>407</v>
      </c>
      <c r="DS2" s="17" t="s">
        <v>408</v>
      </c>
      <c r="DT2" s="17" t="s">
        <v>293</v>
      </c>
      <c r="DU2" s="17" t="s">
        <v>91</v>
      </c>
      <c r="DV2" s="17" t="s">
        <v>93</v>
      </c>
      <c r="DW2" s="17" t="s">
        <v>95</v>
      </c>
      <c r="DX2" s="17" t="s">
        <v>97</v>
      </c>
      <c r="DY2" s="17" t="s">
        <v>99</v>
      </c>
      <c r="DZ2" s="17" t="s">
        <v>101</v>
      </c>
      <c r="EA2" s="17" t="s">
        <v>103</v>
      </c>
      <c r="EB2" s="17" t="s">
        <v>409</v>
      </c>
      <c r="EC2" s="17" t="s">
        <v>105</v>
      </c>
      <c r="ED2" s="17" t="s">
        <v>160</v>
      </c>
      <c r="EE2" s="17" t="s">
        <v>161</v>
      </c>
      <c r="EF2" s="17" t="s">
        <v>107</v>
      </c>
      <c r="EG2" s="17" t="s">
        <v>111</v>
      </c>
      <c r="EH2" s="17" t="s">
        <v>113</v>
      </c>
      <c r="EI2" s="17" t="s">
        <v>115</v>
      </c>
      <c r="EJ2" s="17" t="s">
        <v>117</v>
      </c>
      <c r="EK2" s="17" t="s">
        <v>119</v>
      </c>
      <c r="EL2" s="17" t="s">
        <v>121</v>
      </c>
      <c r="EM2" s="17" t="s">
        <v>123</v>
      </c>
      <c r="EN2" s="17" t="s">
        <v>125</v>
      </c>
      <c r="EO2" s="17" t="s">
        <v>490</v>
      </c>
      <c r="EP2" s="17" t="s">
        <v>127</v>
      </c>
      <c r="EQ2" s="17" t="s">
        <v>129</v>
      </c>
      <c r="ER2" s="17" t="s">
        <v>131</v>
      </c>
      <c r="ES2" s="17" t="s">
        <v>133</v>
      </c>
      <c r="ET2" s="17" t="s">
        <v>137</v>
      </c>
      <c r="EU2" s="17" t="s">
        <v>139</v>
      </c>
      <c r="EV2" s="17" t="s">
        <v>474</v>
      </c>
      <c r="EW2" s="17" t="s">
        <v>141</v>
      </c>
      <c r="EX2" s="17" t="s">
        <v>143</v>
      </c>
      <c r="EY2" s="17" t="s">
        <v>145</v>
      </c>
      <c r="EZ2" s="17" t="s">
        <v>295</v>
      </c>
      <c r="FA2" s="17" t="s">
        <v>149</v>
      </c>
      <c r="FB2" s="17" t="s">
        <v>151</v>
      </c>
      <c r="FC2" s="17" t="s">
        <v>296</v>
      </c>
      <c r="FD2" s="17" t="s">
        <v>153</v>
      </c>
      <c r="FF2" s="17" t="s">
        <v>376</v>
      </c>
      <c r="FG2" s="17" t="s">
        <v>65</v>
      </c>
      <c r="FH2" s="17" t="s">
        <v>51</v>
      </c>
      <c r="FI2" s="17" t="s">
        <v>77</v>
      </c>
      <c r="FJ2" s="17" t="s">
        <v>159</v>
      </c>
      <c r="FK2" s="17" t="s">
        <v>160</v>
      </c>
      <c r="FL2" s="17" t="s">
        <v>161</v>
      </c>
      <c r="FM2" s="17" t="s">
        <v>137</v>
      </c>
      <c r="FN2" s="17" t="s">
        <v>162</v>
      </c>
      <c r="FO2" s="17" t="s">
        <v>357</v>
      </c>
      <c r="FP2" s="17" t="s">
        <v>410</v>
      </c>
      <c r="FQ2" s="17" t="s">
        <v>411</v>
      </c>
      <c r="FR2" s="17" t="s">
        <v>43</v>
      </c>
      <c r="FS2" s="17" t="s">
        <v>465</v>
      </c>
      <c r="FT2" s="17" t="s">
        <v>414</v>
      </c>
      <c r="FU2" s="17" t="s">
        <v>466</v>
      </c>
      <c r="FV2" s="17" t="s">
        <v>358</v>
      </c>
      <c r="FW2" s="17" t="s">
        <v>542</v>
      </c>
      <c r="FX2" s="17" t="s">
        <v>415</v>
      </c>
      <c r="FY2" s="17" t="s">
        <v>288</v>
      </c>
      <c r="FZ2" s="17" t="s">
        <v>467</v>
      </c>
      <c r="GA2" s="17" t="s">
        <v>359</v>
      </c>
      <c r="GB2" s="17" t="s">
        <v>468</v>
      </c>
      <c r="GC2" s="17" t="s">
        <v>416</v>
      </c>
      <c r="GD2" s="17" t="s">
        <v>63</v>
      </c>
      <c r="GE2" s="17" t="s">
        <v>417</v>
      </c>
      <c r="GF2" s="17" t="s">
        <v>418</v>
      </c>
      <c r="GG2" s="17" t="s">
        <v>419</v>
      </c>
      <c r="GH2" s="17" t="s">
        <v>360</v>
      </c>
      <c r="GI2" s="17" t="s">
        <v>420</v>
      </c>
      <c r="GJ2" s="17" t="s">
        <v>421</v>
      </c>
      <c r="GK2" s="17" t="s">
        <v>470</v>
      </c>
      <c r="GL2" s="17" t="s">
        <v>471</v>
      </c>
      <c r="GM2" s="17" t="s">
        <v>362</v>
      </c>
      <c r="GN2" s="17" t="s">
        <v>473</v>
      </c>
      <c r="GO2" s="17" t="s">
        <v>296</v>
      </c>
      <c r="GP2" s="17" t="s">
        <v>405</v>
      </c>
      <c r="GQ2" s="17" t="s">
        <v>641</v>
      </c>
      <c r="GR2" s="17" t="s">
        <v>642</v>
      </c>
      <c r="GS2" s="17" t="s">
        <v>406</v>
      </c>
      <c r="GT2" s="17" t="s">
        <v>407</v>
      </c>
      <c r="GU2" s="17" t="s">
        <v>408</v>
      </c>
      <c r="GV2" s="17" t="s">
        <v>293</v>
      </c>
      <c r="GW2" s="17" t="s">
        <v>397</v>
      </c>
      <c r="GX2" s="17" t="s">
        <v>291</v>
      </c>
      <c r="GY2" s="17" t="s">
        <v>478</v>
      </c>
      <c r="GZ2" s="17" t="s">
        <v>474</v>
      </c>
      <c r="HA2" s="17" t="s">
        <v>412</v>
      </c>
    </row>
    <row r="3" spans="1:209" x14ac:dyDescent="0.25">
      <c r="A3" s="17" t="s">
        <v>172</v>
      </c>
      <c r="B3" s="15">
        <v>102.87276</v>
      </c>
      <c r="D3" s="15">
        <v>444.80029999999999</v>
      </c>
      <c r="E3" s="15">
        <v>20.894600000000001</v>
      </c>
      <c r="F3" s="15">
        <v>19.0154</v>
      </c>
      <c r="G3" s="15">
        <v>2.9358870000000001</v>
      </c>
      <c r="H3" s="15">
        <v>6.8698199999999998</v>
      </c>
      <c r="K3" s="17">
        <v>7.0299999999999996E-4</v>
      </c>
      <c r="L3" s="17">
        <v>3.1999999999999999E-5</v>
      </c>
      <c r="M3" s="17">
        <v>1.08E-4</v>
      </c>
      <c r="N3" s="17">
        <v>1.47E-3</v>
      </c>
      <c r="R3" s="17">
        <v>2.8714000000000001E-3</v>
      </c>
      <c r="W3" s="17">
        <v>0.40895300000000001</v>
      </c>
      <c r="X3" s="17">
        <v>0.25256499999999998</v>
      </c>
      <c r="Y3" s="17">
        <v>1.653E-3</v>
      </c>
      <c r="AA3" s="17">
        <v>5.4359999999999999E-3</v>
      </c>
      <c r="AC3" s="17">
        <v>8.0599999999999997E-4</v>
      </c>
      <c r="AD3" s="17">
        <v>1.5205E-2</v>
      </c>
      <c r="AG3" s="17">
        <v>4.4929999999999996E-3</v>
      </c>
      <c r="AJ3" s="17">
        <v>4.0799999999999999E-6</v>
      </c>
      <c r="AP3" s="17">
        <v>5.0000000000000004E-6</v>
      </c>
      <c r="AR3" s="17">
        <v>2.3789570000000002</v>
      </c>
      <c r="AW3" s="17" t="s">
        <v>172</v>
      </c>
      <c r="AX3" s="17">
        <v>0</v>
      </c>
      <c r="AY3" s="17">
        <v>0</v>
      </c>
      <c r="AZ3" s="17">
        <v>0</v>
      </c>
      <c r="BA3" s="17">
        <v>0</v>
      </c>
      <c r="BB3" s="17">
        <v>0</v>
      </c>
      <c r="BC3" s="17">
        <v>0</v>
      </c>
      <c r="BD3" s="17">
        <v>0</v>
      </c>
      <c r="BE3" s="17">
        <v>2.8822076470620602E-4</v>
      </c>
      <c r="BF3" s="17">
        <v>4.1476041788609798E-4</v>
      </c>
      <c r="BG3" s="17">
        <v>3.2008113595352603E-5</v>
      </c>
      <c r="BH3" s="17">
        <v>0</v>
      </c>
      <c r="BI3" s="17">
        <v>3.4559448596482503E-5</v>
      </c>
      <c r="BJ3" s="17">
        <v>7.34370693651241E-5</v>
      </c>
      <c r="BK3" s="17">
        <v>0</v>
      </c>
      <c r="BL3" s="17">
        <v>3.5278943831743199E-4</v>
      </c>
      <c r="BM3" s="17">
        <v>1.1171704612620301E-3</v>
      </c>
      <c r="BN3" s="17">
        <v>0</v>
      </c>
      <c r="BO3" s="17">
        <v>32.758244101020601</v>
      </c>
      <c r="BP3" s="17">
        <v>0</v>
      </c>
      <c r="BQ3" s="17">
        <v>8.3268209218626801E-4</v>
      </c>
      <c r="BR3" s="17">
        <v>2.0386407378869698E-3</v>
      </c>
      <c r="BS3" s="17">
        <v>0</v>
      </c>
      <c r="BT3" s="17">
        <v>0</v>
      </c>
      <c r="BU3" s="17">
        <v>0</v>
      </c>
      <c r="BV3" s="17">
        <v>0</v>
      </c>
      <c r="BW3" s="17">
        <v>0</v>
      </c>
      <c r="BX3" s="17">
        <v>0</v>
      </c>
      <c r="BY3" s="17">
        <v>102.872259087617</v>
      </c>
      <c r="BZ3" s="17">
        <v>0</v>
      </c>
      <c r="CA3" s="17">
        <v>3.5414512107468701</v>
      </c>
      <c r="CB3" s="17">
        <v>1.09586278505332</v>
      </c>
      <c r="CC3" s="17">
        <v>0</v>
      </c>
      <c r="CD3" s="17">
        <v>0</v>
      </c>
      <c r="CE3" s="17">
        <v>0</v>
      </c>
      <c r="CF3" s="17">
        <v>0</v>
      </c>
      <c r="CG3" s="17">
        <v>0.408954553583666</v>
      </c>
      <c r="CH3" s="17">
        <v>0.408954553583666</v>
      </c>
      <c r="CI3" s="17">
        <v>0</v>
      </c>
      <c r="CJ3" s="17">
        <v>0</v>
      </c>
      <c r="CK3" s="17">
        <v>0.25255727546180701</v>
      </c>
      <c r="CL3" s="17">
        <v>2.3789527390499199</v>
      </c>
      <c r="CM3" s="17">
        <v>7.2558689542667201E-4</v>
      </c>
      <c r="CN3" s="17">
        <v>7.2988279214581005E-4</v>
      </c>
      <c r="CO3" s="17">
        <v>0</v>
      </c>
      <c r="CP3" s="17">
        <v>0</v>
      </c>
      <c r="CQ3" s="17">
        <v>0</v>
      </c>
      <c r="CR3" s="17">
        <v>0</v>
      </c>
      <c r="CS3" s="17">
        <v>0</v>
      </c>
      <c r="CT3" s="17">
        <v>0</v>
      </c>
      <c r="CU3" s="17">
        <v>0</v>
      </c>
      <c r="CV3" s="17">
        <v>0</v>
      </c>
      <c r="CW3" s="17">
        <v>1.79385587294763E-3</v>
      </c>
      <c r="CX3" s="17">
        <v>3.6420690706967201E-3</v>
      </c>
      <c r="CY3" s="17">
        <v>0</v>
      </c>
      <c r="CZ3" s="17">
        <v>0</v>
      </c>
      <c r="DA3" s="17">
        <v>0</v>
      </c>
      <c r="DB3" s="17">
        <v>8.0612099780692098E-4</v>
      </c>
      <c r="DC3" s="17">
        <v>0</v>
      </c>
      <c r="DD3" s="17">
        <v>0</v>
      </c>
      <c r="DE3" s="17">
        <v>6.2339480778451899E-3</v>
      </c>
      <c r="DF3" s="17">
        <v>8.9709190969868499E-3</v>
      </c>
      <c r="DG3" s="17">
        <v>5.2454653178789297</v>
      </c>
      <c r="DH3" s="17">
        <v>400.32329222529</v>
      </c>
      <c r="DI3" s="17">
        <v>44.480299082325999</v>
      </c>
      <c r="DJ3" s="17">
        <v>444.80359130761599</v>
      </c>
      <c r="DK3" s="17">
        <v>0</v>
      </c>
      <c r="DL3" s="17">
        <v>0.100125122595556</v>
      </c>
      <c r="DM3" s="17">
        <v>0</v>
      </c>
      <c r="DN3" s="17">
        <v>4.0801532774461604E-6</v>
      </c>
      <c r="DO3" s="17">
        <v>0</v>
      </c>
      <c r="DP3" s="17">
        <v>0</v>
      </c>
      <c r="DQ3" s="5">
        <v>0</v>
      </c>
      <c r="DR3" s="17">
        <v>0</v>
      </c>
      <c r="DS3" s="17">
        <v>0</v>
      </c>
      <c r="DT3" s="17">
        <v>4.9993207965299201E-6</v>
      </c>
      <c r="DU3" s="17">
        <v>6.41542471491479E-2</v>
      </c>
      <c r="DV3" s="17">
        <v>5.2902030967542403E-2</v>
      </c>
      <c r="DW3" s="17">
        <v>9.0653228212547399E-2</v>
      </c>
      <c r="DX3" s="17">
        <v>0.26090659999889598</v>
      </c>
      <c r="DY3" s="17">
        <v>0.65845182945044201</v>
      </c>
      <c r="DZ3" s="17">
        <v>0.13153133997034699</v>
      </c>
      <c r="EA3" s="17">
        <v>0</v>
      </c>
      <c r="EB3" s="17">
        <v>1.9750248622938001E-4</v>
      </c>
      <c r="EC3" s="17">
        <v>3.0189628466079001E-2</v>
      </c>
      <c r="ED3" s="17">
        <v>20.894227659816998</v>
      </c>
      <c r="EE3" s="17">
        <v>19.015058834604901</v>
      </c>
      <c r="EF3" s="17">
        <v>1.87916882521206</v>
      </c>
      <c r="EG3" s="17">
        <v>0</v>
      </c>
      <c r="EH3" s="17">
        <v>4.0702831627507002E-4</v>
      </c>
      <c r="EI3" s="17">
        <v>6.0862748944261602</v>
      </c>
      <c r="EJ3" s="17">
        <v>0</v>
      </c>
      <c r="EK3" s="17">
        <v>1.51582663822704</v>
      </c>
      <c r="EL3" s="17">
        <v>0.36605065581992502</v>
      </c>
      <c r="EM3" s="17">
        <v>0.196232876756118</v>
      </c>
      <c r="EN3" s="17">
        <v>3.7895815610928199</v>
      </c>
      <c r="EO3" s="17">
        <v>0</v>
      </c>
      <c r="EP3" s="17">
        <v>9.6819255765295996E-5</v>
      </c>
      <c r="EQ3" s="17">
        <v>0.20000715587228701</v>
      </c>
      <c r="ER3" s="17">
        <v>5.6177209600026501</v>
      </c>
      <c r="ES3" s="17">
        <v>7.0701908442048697E-3</v>
      </c>
      <c r="ET3" s="17">
        <v>2.93587069451105</v>
      </c>
      <c r="EU3" s="17">
        <v>0</v>
      </c>
      <c r="EV3" s="17">
        <v>0</v>
      </c>
      <c r="EW3" s="17">
        <v>0</v>
      </c>
      <c r="EX3" s="17">
        <v>0</v>
      </c>
      <c r="EY3" s="17">
        <v>4.8429282068398302E-5</v>
      </c>
      <c r="EZ3" s="17">
        <v>4.4929552954526501E-3</v>
      </c>
      <c r="FA3" s="17">
        <v>0</v>
      </c>
      <c r="FB3" s="17">
        <v>6.8696094463422597</v>
      </c>
      <c r="FC3" s="17">
        <v>0</v>
      </c>
      <c r="FD3" s="17">
        <v>0</v>
      </c>
      <c r="FF3" s="26">
        <f t="shared" ref="FF3:FF34" si="0">DG3/FB3</f>
        <v>0.76357547817684024</v>
      </c>
      <c r="FG3" s="25">
        <f t="shared" ref="FG3:FG34" si="1">CO3/DJ3</f>
        <v>0</v>
      </c>
      <c r="FH3" s="40">
        <f t="shared" ref="FH3:FH34" si="2">(BY3-B3)/(B3+1E-50)</f>
        <v>-4.8692421881510497E-6</v>
      </c>
      <c r="FI3" s="40">
        <f t="shared" ref="FI3:FI34" si="3">(DC3-C3)/(C3+1E-50)</f>
        <v>0</v>
      </c>
      <c r="FJ3" s="40">
        <f t="shared" ref="FJ3:FJ34" si="4">(DJ3-D3)/(D3+1E-50)</f>
        <v>7.399517527294204E-6</v>
      </c>
      <c r="FK3" s="40">
        <f t="shared" ref="FK3:FK34" si="5">(ED3-E3)/(E3+1E-50)</f>
        <v>-1.7819923951750741E-5</v>
      </c>
      <c r="FL3" s="40">
        <f t="shared" ref="FL3:FL34" si="6">(EE3-F3)/(F3+1E-50)</f>
        <v>-1.7941531342969209E-5</v>
      </c>
      <c r="FM3" s="40">
        <f t="shared" ref="FM3:FM34" si="7">(ET3-G3)/(G3+1E-50)</f>
        <v>-5.5538544058924542E-6</v>
      </c>
      <c r="FN3" s="40">
        <f t="shared" ref="FN3:FN34" si="8">(FB3-H3)/(H3+1E-50)</f>
        <v>-3.0649079268473171E-5</v>
      </c>
      <c r="FO3" s="40">
        <f t="shared" ref="FO3:FO34" si="9">(BB3-I3)/(I3+1E-50)</f>
        <v>0</v>
      </c>
      <c r="FP3" s="40">
        <f t="shared" ref="FP3:FP34" si="10">(AZ3-J3)/(J3+1E-50)</f>
        <v>0</v>
      </c>
      <c r="FQ3" s="40">
        <f t="shared" ref="FQ3:FQ34" si="11">(BF3+BE3-K3)/(K3+1E-50)</f>
        <v>-2.67672940198557E-5</v>
      </c>
      <c r="FR3" s="40">
        <f t="shared" ref="FR3:FR34" si="12">(BG3-L3)/(L3+1E-50)</f>
        <v>2.5354985476887465E-4</v>
      </c>
      <c r="FS3" s="40">
        <f t="shared" ref="FS3:FS15" si="13">(BI3+BJ3-M3)/(M3+1E-50)</f>
        <v>-3.2241096235119644E-5</v>
      </c>
      <c r="FT3" s="40">
        <f t="shared" ref="FT3:FT34" si="14">(BL3+BM3-N3)/(N3+1E-50)</f>
        <v>-2.7279197644875381E-5</v>
      </c>
      <c r="FU3" s="40">
        <f t="shared" ref="FU3:FU34" si="15">(BN3-O3)/(O3+1E-50)</f>
        <v>0</v>
      </c>
      <c r="FV3" s="40">
        <f t="shared" ref="FV3:FV34" si="16">(BP3-P3)/(P3+1E-50)</f>
        <v>0</v>
      </c>
      <c r="FW3" s="40">
        <f t="shared" ref="FW3:FW34" si="17">(BS3-Q3)/(Q3+1E-50)</f>
        <v>0</v>
      </c>
      <c r="FX3" s="40">
        <f t="shared" ref="FX3:FX34" si="18">(BQ3+BR3-R3)/(R3+1E-50)</f>
        <v>-2.687536628896505E-5</v>
      </c>
      <c r="FY3" s="40">
        <f t="shared" ref="FY3:FY34" si="19">(BT3-S3)/(S3+1E-50)</f>
        <v>0</v>
      </c>
      <c r="FZ3" s="40">
        <f t="shared" ref="FZ3:FZ34" si="20">(BV3-T3)/(T3+1E-50)</f>
        <v>0</v>
      </c>
      <c r="GA3" s="40">
        <f t="shared" ref="GA3:GA34" si="21">(BZ3-U3)/(U3+1E-50)</f>
        <v>0</v>
      </c>
      <c r="GB3" s="40">
        <f t="shared" ref="GB3:GB34" si="22">(BK3-V3)/(V3+1E-50)</f>
        <v>0</v>
      </c>
      <c r="GC3" s="40">
        <f t="shared" ref="GC3:GC34" si="23">(CH3-W3)/(W3+1E-50)</f>
        <v>3.798929622699669E-6</v>
      </c>
      <c r="GD3" s="40">
        <f t="shared" ref="GD3:GD34" si="24">(CK3-X3)/(X3+1E-50)</f>
        <v>-3.0584357266354864E-5</v>
      </c>
      <c r="GE3" s="40">
        <f t="shared" ref="GE3:GE34" si="25">(CM3+CN3+EB3-Y3)/(Y3+1E-50)</f>
        <v>-1.6833755679239029E-5</v>
      </c>
      <c r="GF3" s="40">
        <f t="shared" ref="GF3:GF34" si="26">(CU3+CV3-Z3)/(Z3+1E-50)</f>
        <v>0</v>
      </c>
      <c r="GG3" s="40">
        <f t="shared" ref="GG3:GG34" si="27">(CW3+CX3-AA3)/(AA3+1E-50)</f>
        <v>-1.3807276609590837E-5</v>
      </c>
      <c r="GH3" s="40">
        <f t="shared" ref="GH3:GH34" si="28">(BU3-AB3)/(AB3+1E-50)</f>
        <v>0</v>
      </c>
      <c r="GI3" s="40">
        <f t="shared" ref="GI3:GI34" si="29">(DB3-AC3)/(AC3+1E-50)</f>
        <v>1.5012134853723368E-4</v>
      </c>
      <c r="GJ3" s="40">
        <f t="shared" ref="GJ3:GJ34" si="30">(DE3+DF3-AD3)/(AD3+1E-50)</f>
        <v>-8.735624331464186E-6</v>
      </c>
      <c r="GK3" s="40">
        <f t="shared" ref="GK3:GK34" si="31">(BW3-AE3)/(AE3+1E-50)</f>
        <v>0</v>
      </c>
      <c r="GL3" s="40">
        <f t="shared" ref="GL3:GL34" si="32">(EO3-AF3)/(AF3+1E-50)</f>
        <v>0</v>
      </c>
      <c r="GM3" s="40">
        <f t="shared" ref="GM3:GM34" si="33">(EZ3-AG3)/(AG3+1E-50)</f>
        <v>-9.9498213553394778E-6</v>
      </c>
      <c r="GN3" s="40">
        <f t="shared" ref="GN3:GN34" si="34">(BX3-AH3)/(AH3+1E-50)</f>
        <v>0</v>
      </c>
      <c r="GO3" s="40">
        <f t="shared" ref="GO3:GO34" si="35">(FC3-AI3)/(AI3+1E-50)</f>
        <v>0</v>
      </c>
      <c r="GP3" s="40">
        <f t="shared" ref="GP3:GP34" si="36">(DN3-AJ3)/(AJ3+1E-50)</f>
        <v>3.7568001509915995E-5</v>
      </c>
      <c r="GQ3" s="40">
        <f t="shared" ref="GQ3:GQ34" si="37">(DO3-AK3)/(AK3+1E-50)</f>
        <v>0</v>
      </c>
      <c r="GR3" s="40">
        <f t="shared" ref="GR3:GR34" si="38">(DP3-AL3)/(AL3+1E-50)</f>
        <v>0</v>
      </c>
      <c r="GS3" s="40">
        <f t="shared" ref="GS3:GS34" si="39">(DQ3-AM3)/(AM3+1E-50)</f>
        <v>0</v>
      </c>
      <c r="GT3" s="40">
        <f t="shared" ref="GT3:GT34" si="40">(DR3-AN3)/(AN3+1E-50)</f>
        <v>0</v>
      </c>
      <c r="GU3" s="40">
        <f t="shared" ref="GU3:GU34" si="41">(DS3-AO3)/(AO3+1E-50)</f>
        <v>0</v>
      </c>
      <c r="GV3" s="40">
        <f t="shared" ref="GV3:GV34" si="42">(DT3-AP3)/(AP3+1E-50)</f>
        <v>-1.358406940160615E-4</v>
      </c>
      <c r="GW3" s="40">
        <f t="shared" ref="GW3:GW34" si="43">(CD3-AQ3)/(AQ3+1E-50)</f>
        <v>0</v>
      </c>
      <c r="GX3" s="40">
        <f t="shared" ref="GX3:GX34" si="44">(CL3-AR3)/(AR3+1E-50)</f>
        <v>-1.7911000830724968E-6</v>
      </c>
      <c r="GY3" s="40">
        <f t="shared" ref="GY3:GY34" si="45">(CZ3-AS3)/(AS3+1E-50)</f>
        <v>0</v>
      </c>
      <c r="GZ3" s="40">
        <f t="shared" ref="GZ3:GZ34" si="46">(EV3-AT3)/(AT3+1E-50)</f>
        <v>0</v>
      </c>
      <c r="HA3" s="40">
        <f t="shared" ref="HA3:HA34" si="47">(BH3-AU3)/(AU3+1E-50)</f>
        <v>0</v>
      </c>
    </row>
    <row r="4" spans="1:209" x14ac:dyDescent="0.25">
      <c r="A4" s="17" t="s">
        <v>174</v>
      </c>
      <c r="AK4" s="5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5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5"/>
      <c r="DP4" s="5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F4" s="26" t="e">
        <f t="shared" si="0"/>
        <v>#DIV/0!</v>
      </c>
      <c r="FG4" s="25" t="e">
        <f t="shared" si="1"/>
        <v>#DIV/0!</v>
      </c>
      <c r="FH4" s="40">
        <f t="shared" si="2"/>
        <v>0</v>
      </c>
      <c r="FI4" s="40">
        <f t="shared" si="3"/>
        <v>0</v>
      </c>
      <c r="FJ4" s="40">
        <f t="shared" si="4"/>
        <v>0</v>
      </c>
      <c r="FK4" s="40">
        <f t="shared" si="5"/>
        <v>0</v>
      </c>
      <c r="FL4" s="40">
        <f t="shared" si="6"/>
        <v>0</v>
      </c>
      <c r="FM4" s="40">
        <f t="shared" si="7"/>
        <v>0</v>
      </c>
      <c r="FN4" s="40">
        <f t="shared" si="8"/>
        <v>0</v>
      </c>
      <c r="FO4" s="40">
        <f t="shared" si="9"/>
        <v>0</v>
      </c>
      <c r="FP4" s="40">
        <f t="shared" si="10"/>
        <v>0</v>
      </c>
      <c r="FQ4" s="40">
        <f t="shared" si="11"/>
        <v>0</v>
      </c>
      <c r="FR4" s="40">
        <f t="shared" si="12"/>
        <v>0</v>
      </c>
      <c r="FS4" s="40">
        <f t="shared" si="13"/>
        <v>0</v>
      </c>
      <c r="FT4" s="40">
        <f t="shared" si="14"/>
        <v>0</v>
      </c>
      <c r="FU4" s="40">
        <f t="shared" si="15"/>
        <v>0</v>
      </c>
      <c r="FV4" s="40">
        <f t="shared" si="16"/>
        <v>0</v>
      </c>
      <c r="FW4" s="40">
        <f t="shared" si="17"/>
        <v>0</v>
      </c>
      <c r="FX4" s="40">
        <f t="shared" si="18"/>
        <v>0</v>
      </c>
      <c r="FY4" s="40">
        <f t="shared" si="19"/>
        <v>0</v>
      </c>
      <c r="FZ4" s="40">
        <f t="shared" si="20"/>
        <v>0</v>
      </c>
      <c r="GA4" s="40">
        <f t="shared" si="21"/>
        <v>0</v>
      </c>
      <c r="GB4" s="40">
        <f t="shared" si="22"/>
        <v>0</v>
      </c>
      <c r="GC4" s="40">
        <f t="shared" si="23"/>
        <v>0</v>
      </c>
      <c r="GD4" s="40">
        <f t="shared" si="24"/>
        <v>0</v>
      </c>
      <c r="GE4" s="40">
        <f t="shared" si="25"/>
        <v>0</v>
      </c>
      <c r="GF4" s="40">
        <f t="shared" si="26"/>
        <v>0</v>
      </c>
      <c r="GG4" s="40">
        <f t="shared" si="27"/>
        <v>0</v>
      </c>
      <c r="GH4" s="40">
        <f t="shared" si="28"/>
        <v>0</v>
      </c>
      <c r="GI4" s="40">
        <f t="shared" si="29"/>
        <v>0</v>
      </c>
      <c r="GJ4" s="40">
        <f t="shared" si="30"/>
        <v>0</v>
      </c>
      <c r="GK4" s="40">
        <f t="shared" si="31"/>
        <v>0</v>
      </c>
      <c r="GL4" s="40">
        <f t="shared" si="32"/>
        <v>0</v>
      </c>
      <c r="GM4" s="40">
        <f t="shared" si="33"/>
        <v>0</v>
      </c>
      <c r="GN4" s="40">
        <f t="shared" si="34"/>
        <v>0</v>
      </c>
      <c r="GO4" s="40">
        <f t="shared" si="35"/>
        <v>0</v>
      </c>
      <c r="GP4" s="40">
        <f t="shared" si="36"/>
        <v>0</v>
      </c>
      <c r="GQ4" s="40">
        <f t="shared" si="37"/>
        <v>0</v>
      </c>
      <c r="GR4" s="40">
        <f t="shared" si="38"/>
        <v>0</v>
      </c>
      <c r="GS4" s="40">
        <f t="shared" si="39"/>
        <v>0</v>
      </c>
      <c r="GT4" s="40">
        <f t="shared" si="40"/>
        <v>0</v>
      </c>
      <c r="GU4" s="40">
        <f t="shared" si="41"/>
        <v>0</v>
      </c>
      <c r="GV4" s="40">
        <f t="shared" si="42"/>
        <v>0</v>
      </c>
      <c r="GW4" s="40">
        <f t="shared" si="43"/>
        <v>0</v>
      </c>
      <c r="GX4" s="40">
        <f t="shared" si="44"/>
        <v>0</v>
      </c>
      <c r="GY4" s="40">
        <f t="shared" si="45"/>
        <v>0</v>
      </c>
      <c r="GZ4" s="40">
        <f t="shared" si="46"/>
        <v>0</v>
      </c>
      <c r="HA4" s="40">
        <f t="shared" si="47"/>
        <v>0</v>
      </c>
    </row>
    <row r="5" spans="1:209" x14ac:dyDescent="0.25">
      <c r="A5" s="17" t="s">
        <v>175</v>
      </c>
      <c r="AK5" s="5"/>
      <c r="AL5" s="5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5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5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5"/>
      <c r="DP5" s="5"/>
      <c r="DQ5" s="5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F5" s="26" t="e">
        <f t="shared" si="0"/>
        <v>#DIV/0!</v>
      </c>
      <c r="FG5" s="25" t="e">
        <f t="shared" si="1"/>
        <v>#DIV/0!</v>
      </c>
      <c r="FH5" s="40">
        <f t="shared" si="2"/>
        <v>0</v>
      </c>
      <c r="FI5" s="40">
        <f t="shared" si="3"/>
        <v>0</v>
      </c>
      <c r="FJ5" s="40">
        <f t="shared" si="4"/>
        <v>0</v>
      </c>
      <c r="FK5" s="40">
        <f t="shared" si="5"/>
        <v>0</v>
      </c>
      <c r="FL5" s="40">
        <f t="shared" si="6"/>
        <v>0</v>
      </c>
      <c r="FM5" s="40">
        <f t="shared" si="7"/>
        <v>0</v>
      </c>
      <c r="FN5" s="40">
        <f t="shared" si="8"/>
        <v>0</v>
      </c>
      <c r="FO5" s="40">
        <f t="shared" si="9"/>
        <v>0</v>
      </c>
      <c r="FP5" s="40">
        <f t="shared" si="10"/>
        <v>0</v>
      </c>
      <c r="FQ5" s="40">
        <f t="shared" si="11"/>
        <v>0</v>
      </c>
      <c r="FR5" s="40">
        <f t="shared" si="12"/>
        <v>0</v>
      </c>
      <c r="FS5" s="40">
        <f t="shared" si="13"/>
        <v>0</v>
      </c>
      <c r="FT5" s="40">
        <f t="shared" si="14"/>
        <v>0</v>
      </c>
      <c r="FU5" s="40">
        <f t="shared" si="15"/>
        <v>0</v>
      </c>
      <c r="FV5" s="40">
        <f t="shared" si="16"/>
        <v>0</v>
      </c>
      <c r="FW5" s="40">
        <f t="shared" si="17"/>
        <v>0</v>
      </c>
      <c r="FX5" s="40">
        <f t="shared" si="18"/>
        <v>0</v>
      </c>
      <c r="FY5" s="40">
        <f t="shared" si="19"/>
        <v>0</v>
      </c>
      <c r="FZ5" s="40">
        <f t="shared" si="20"/>
        <v>0</v>
      </c>
      <c r="GA5" s="40">
        <f t="shared" si="21"/>
        <v>0</v>
      </c>
      <c r="GB5" s="40">
        <f t="shared" si="22"/>
        <v>0</v>
      </c>
      <c r="GC5" s="40">
        <f t="shared" si="23"/>
        <v>0</v>
      </c>
      <c r="GD5" s="40">
        <f t="shared" si="24"/>
        <v>0</v>
      </c>
      <c r="GE5" s="40">
        <f t="shared" si="25"/>
        <v>0</v>
      </c>
      <c r="GF5" s="40">
        <f t="shared" si="26"/>
        <v>0</v>
      </c>
      <c r="GG5" s="40">
        <f t="shared" si="27"/>
        <v>0</v>
      </c>
      <c r="GH5" s="40">
        <f t="shared" si="28"/>
        <v>0</v>
      </c>
      <c r="GI5" s="40">
        <f t="shared" si="29"/>
        <v>0</v>
      </c>
      <c r="GJ5" s="40">
        <f t="shared" si="30"/>
        <v>0</v>
      </c>
      <c r="GK5" s="40">
        <f t="shared" si="31"/>
        <v>0</v>
      </c>
      <c r="GL5" s="40">
        <f t="shared" si="32"/>
        <v>0</v>
      </c>
      <c r="GM5" s="40">
        <f t="shared" si="33"/>
        <v>0</v>
      </c>
      <c r="GN5" s="40">
        <f t="shared" si="34"/>
        <v>0</v>
      </c>
      <c r="GO5" s="40">
        <f t="shared" si="35"/>
        <v>0</v>
      </c>
      <c r="GP5" s="40">
        <f t="shared" si="36"/>
        <v>0</v>
      </c>
      <c r="GQ5" s="40">
        <f t="shared" si="37"/>
        <v>0</v>
      </c>
      <c r="GR5" s="40">
        <f t="shared" si="38"/>
        <v>0</v>
      </c>
      <c r="GS5" s="40">
        <f t="shared" si="39"/>
        <v>0</v>
      </c>
      <c r="GT5" s="40">
        <f t="shared" si="40"/>
        <v>0</v>
      </c>
      <c r="GU5" s="40">
        <f t="shared" si="41"/>
        <v>0</v>
      </c>
      <c r="GV5" s="40">
        <f t="shared" si="42"/>
        <v>0</v>
      </c>
      <c r="GW5" s="40">
        <f t="shared" si="43"/>
        <v>0</v>
      </c>
      <c r="GX5" s="40">
        <f t="shared" si="44"/>
        <v>0</v>
      </c>
      <c r="GY5" s="40">
        <f t="shared" si="45"/>
        <v>0</v>
      </c>
      <c r="GZ5" s="40">
        <f t="shared" si="46"/>
        <v>0</v>
      </c>
      <c r="HA5" s="40">
        <f t="shared" si="47"/>
        <v>0</v>
      </c>
    </row>
    <row r="6" spans="1:209" x14ac:dyDescent="0.25">
      <c r="A6" s="17" t="s">
        <v>176</v>
      </c>
      <c r="AK6" s="5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5"/>
      <c r="DP6" s="5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F6" s="26" t="e">
        <f t="shared" si="0"/>
        <v>#DIV/0!</v>
      </c>
      <c r="FG6" s="25" t="e">
        <f t="shared" si="1"/>
        <v>#DIV/0!</v>
      </c>
      <c r="FH6" s="40">
        <f t="shared" si="2"/>
        <v>0</v>
      </c>
      <c r="FI6" s="40">
        <f t="shared" si="3"/>
        <v>0</v>
      </c>
      <c r="FJ6" s="40">
        <f t="shared" si="4"/>
        <v>0</v>
      </c>
      <c r="FK6" s="40">
        <f t="shared" si="5"/>
        <v>0</v>
      </c>
      <c r="FL6" s="40">
        <f t="shared" si="6"/>
        <v>0</v>
      </c>
      <c r="FM6" s="40">
        <f t="shared" si="7"/>
        <v>0</v>
      </c>
      <c r="FN6" s="40">
        <f t="shared" si="8"/>
        <v>0</v>
      </c>
      <c r="FO6" s="40">
        <f t="shared" si="9"/>
        <v>0</v>
      </c>
      <c r="FP6" s="40">
        <f t="shared" si="10"/>
        <v>0</v>
      </c>
      <c r="FQ6" s="40">
        <f t="shared" si="11"/>
        <v>0</v>
      </c>
      <c r="FR6" s="40">
        <f t="shared" si="12"/>
        <v>0</v>
      </c>
      <c r="FS6" s="40">
        <f t="shared" si="13"/>
        <v>0</v>
      </c>
      <c r="FT6" s="40">
        <f t="shared" si="14"/>
        <v>0</v>
      </c>
      <c r="FU6" s="40">
        <f t="shared" si="15"/>
        <v>0</v>
      </c>
      <c r="FV6" s="40">
        <f t="shared" si="16"/>
        <v>0</v>
      </c>
      <c r="FW6" s="40">
        <f t="shared" si="17"/>
        <v>0</v>
      </c>
      <c r="FX6" s="40">
        <f t="shared" si="18"/>
        <v>0</v>
      </c>
      <c r="FY6" s="40">
        <f t="shared" si="19"/>
        <v>0</v>
      </c>
      <c r="FZ6" s="40">
        <f t="shared" si="20"/>
        <v>0</v>
      </c>
      <c r="GA6" s="40">
        <f t="shared" si="21"/>
        <v>0</v>
      </c>
      <c r="GB6" s="40">
        <f t="shared" si="22"/>
        <v>0</v>
      </c>
      <c r="GC6" s="40">
        <f t="shared" si="23"/>
        <v>0</v>
      </c>
      <c r="GD6" s="40">
        <f t="shared" si="24"/>
        <v>0</v>
      </c>
      <c r="GE6" s="40">
        <f t="shared" si="25"/>
        <v>0</v>
      </c>
      <c r="GF6" s="40">
        <f t="shared" si="26"/>
        <v>0</v>
      </c>
      <c r="GG6" s="40">
        <f t="shared" si="27"/>
        <v>0</v>
      </c>
      <c r="GH6" s="40">
        <f t="shared" si="28"/>
        <v>0</v>
      </c>
      <c r="GI6" s="40">
        <f t="shared" si="29"/>
        <v>0</v>
      </c>
      <c r="GJ6" s="40">
        <f t="shared" si="30"/>
        <v>0</v>
      </c>
      <c r="GK6" s="40">
        <f t="shared" si="31"/>
        <v>0</v>
      </c>
      <c r="GL6" s="40">
        <f t="shared" si="32"/>
        <v>0</v>
      </c>
      <c r="GM6" s="40">
        <f t="shared" si="33"/>
        <v>0</v>
      </c>
      <c r="GN6" s="40">
        <f t="shared" si="34"/>
        <v>0</v>
      </c>
      <c r="GO6" s="40">
        <f t="shared" si="35"/>
        <v>0</v>
      </c>
      <c r="GP6" s="40">
        <f t="shared" si="36"/>
        <v>0</v>
      </c>
      <c r="GQ6" s="40">
        <f t="shared" si="37"/>
        <v>0</v>
      </c>
      <c r="GR6" s="40">
        <f t="shared" si="38"/>
        <v>0</v>
      </c>
      <c r="GS6" s="40">
        <f t="shared" si="39"/>
        <v>0</v>
      </c>
      <c r="GT6" s="40">
        <f t="shared" si="40"/>
        <v>0</v>
      </c>
      <c r="GU6" s="40">
        <f t="shared" si="41"/>
        <v>0</v>
      </c>
      <c r="GV6" s="40">
        <f t="shared" si="42"/>
        <v>0</v>
      </c>
      <c r="GW6" s="40">
        <f t="shared" si="43"/>
        <v>0</v>
      </c>
      <c r="GX6" s="40">
        <f t="shared" si="44"/>
        <v>0</v>
      </c>
      <c r="GY6" s="40">
        <f t="shared" si="45"/>
        <v>0</v>
      </c>
      <c r="GZ6" s="40">
        <f t="shared" si="46"/>
        <v>0</v>
      </c>
      <c r="HA6" s="40">
        <f t="shared" si="47"/>
        <v>0</v>
      </c>
    </row>
    <row r="7" spans="1:209" x14ac:dyDescent="0.25">
      <c r="A7" s="17" t="s">
        <v>177</v>
      </c>
      <c r="AX7" s="17"/>
      <c r="AY7" s="17"/>
      <c r="AZ7" s="17"/>
      <c r="BA7" s="17"/>
      <c r="BB7" s="17"/>
      <c r="BC7" s="17"/>
      <c r="BD7" s="17"/>
      <c r="BE7" s="17"/>
      <c r="BF7" s="5"/>
      <c r="BG7" s="17"/>
      <c r="BH7" s="5"/>
      <c r="BI7" s="17"/>
      <c r="BJ7" s="17"/>
      <c r="BK7" s="5"/>
      <c r="BL7" s="17"/>
      <c r="BM7" s="17"/>
      <c r="BN7" s="17"/>
      <c r="BO7" s="17"/>
      <c r="BP7" s="17"/>
      <c r="BQ7" s="5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5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5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F7" s="26" t="e">
        <f t="shared" si="0"/>
        <v>#DIV/0!</v>
      </c>
      <c r="FG7" s="25" t="e">
        <f t="shared" si="1"/>
        <v>#DIV/0!</v>
      </c>
      <c r="FH7" s="40">
        <f t="shared" si="2"/>
        <v>0</v>
      </c>
      <c r="FI7" s="40">
        <f t="shared" si="3"/>
        <v>0</v>
      </c>
      <c r="FJ7" s="40">
        <f t="shared" si="4"/>
        <v>0</v>
      </c>
      <c r="FK7" s="40">
        <f t="shared" si="5"/>
        <v>0</v>
      </c>
      <c r="FL7" s="40">
        <f t="shared" si="6"/>
        <v>0</v>
      </c>
      <c r="FM7" s="40">
        <f t="shared" si="7"/>
        <v>0</v>
      </c>
      <c r="FN7" s="40">
        <f t="shared" si="8"/>
        <v>0</v>
      </c>
      <c r="FO7" s="40">
        <f t="shared" si="9"/>
        <v>0</v>
      </c>
      <c r="FP7" s="40">
        <f t="shared" si="10"/>
        <v>0</v>
      </c>
      <c r="FQ7" s="40">
        <f t="shared" si="11"/>
        <v>0</v>
      </c>
      <c r="FR7" s="40">
        <f t="shared" si="12"/>
        <v>0</v>
      </c>
      <c r="FS7" s="40">
        <f t="shared" si="13"/>
        <v>0</v>
      </c>
      <c r="FT7" s="40">
        <f t="shared" si="14"/>
        <v>0</v>
      </c>
      <c r="FU7" s="40">
        <f t="shared" si="15"/>
        <v>0</v>
      </c>
      <c r="FV7" s="40">
        <f t="shared" si="16"/>
        <v>0</v>
      </c>
      <c r="FW7" s="40">
        <f t="shared" si="17"/>
        <v>0</v>
      </c>
      <c r="FX7" s="40">
        <f t="shared" si="18"/>
        <v>0</v>
      </c>
      <c r="FY7" s="40">
        <f t="shared" si="19"/>
        <v>0</v>
      </c>
      <c r="FZ7" s="40">
        <f t="shared" si="20"/>
        <v>0</v>
      </c>
      <c r="GA7" s="40">
        <f t="shared" si="21"/>
        <v>0</v>
      </c>
      <c r="GB7" s="40">
        <f t="shared" si="22"/>
        <v>0</v>
      </c>
      <c r="GC7" s="40">
        <f t="shared" si="23"/>
        <v>0</v>
      </c>
      <c r="GD7" s="40">
        <f t="shared" si="24"/>
        <v>0</v>
      </c>
      <c r="GE7" s="40">
        <f t="shared" si="25"/>
        <v>0</v>
      </c>
      <c r="GF7" s="40">
        <f t="shared" si="26"/>
        <v>0</v>
      </c>
      <c r="GG7" s="40">
        <f t="shared" si="27"/>
        <v>0</v>
      </c>
      <c r="GH7" s="40">
        <f t="shared" si="28"/>
        <v>0</v>
      </c>
      <c r="GI7" s="40">
        <f t="shared" si="29"/>
        <v>0</v>
      </c>
      <c r="GJ7" s="40">
        <f t="shared" si="30"/>
        <v>0</v>
      </c>
      <c r="GK7" s="40">
        <f t="shared" si="31"/>
        <v>0</v>
      </c>
      <c r="GL7" s="40">
        <f t="shared" si="32"/>
        <v>0</v>
      </c>
      <c r="GM7" s="40">
        <f t="shared" si="33"/>
        <v>0</v>
      </c>
      <c r="GN7" s="40">
        <f t="shared" si="34"/>
        <v>0</v>
      </c>
      <c r="GO7" s="40">
        <f t="shared" si="35"/>
        <v>0</v>
      </c>
      <c r="GP7" s="40">
        <f t="shared" si="36"/>
        <v>0</v>
      </c>
      <c r="GQ7" s="40">
        <f t="shared" si="37"/>
        <v>0</v>
      </c>
      <c r="GR7" s="40">
        <f t="shared" si="38"/>
        <v>0</v>
      </c>
      <c r="GS7" s="40">
        <f t="shared" si="39"/>
        <v>0</v>
      </c>
      <c r="GT7" s="40">
        <f t="shared" si="40"/>
        <v>0</v>
      </c>
      <c r="GU7" s="40">
        <f t="shared" si="41"/>
        <v>0</v>
      </c>
      <c r="GV7" s="40">
        <f t="shared" si="42"/>
        <v>0</v>
      </c>
      <c r="GW7" s="40">
        <f t="shared" si="43"/>
        <v>0</v>
      </c>
      <c r="GX7" s="40">
        <f t="shared" si="44"/>
        <v>0</v>
      </c>
      <c r="GY7" s="40">
        <f t="shared" si="45"/>
        <v>0</v>
      </c>
      <c r="GZ7" s="40">
        <f t="shared" si="46"/>
        <v>0</v>
      </c>
      <c r="HA7" s="40">
        <f t="shared" si="47"/>
        <v>0</v>
      </c>
    </row>
    <row r="8" spans="1:209" x14ac:dyDescent="0.25">
      <c r="A8" s="17" t="s">
        <v>178</v>
      </c>
      <c r="AK8" s="5"/>
      <c r="AU8" s="5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5"/>
      <c r="BI8" s="5"/>
      <c r="BJ8" s="5"/>
      <c r="BK8" s="17"/>
      <c r="BL8" s="5"/>
      <c r="BM8" s="17"/>
      <c r="BN8" s="17"/>
      <c r="BO8" s="5"/>
      <c r="BP8" s="17"/>
      <c r="BQ8" s="17"/>
      <c r="BR8" s="17"/>
      <c r="BS8" s="17"/>
      <c r="BT8" s="17"/>
      <c r="BU8" s="17"/>
      <c r="BV8" s="17"/>
      <c r="BW8" s="5"/>
      <c r="BX8" s="5"/>
      <c r="BY8" s="17"/>
      <c r="BZ8" s="5"/>
      <c r="CA8" s="17"/>
      <c r="CB8" s="5"/>
      <c r="CC8" s="17"/>
      <c r="CD8" s="17"/>
      <c r="CE8" s="17"/>
      <c r="CF8" s="5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5"/>
      <c r="DP8" s="5"/>
      <c r="DQ8" s="5"/>
      <c r="DR8" s="17"/>
      <c r="DS8" s="5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F8" s="26" t="e">
        <f t="shared" si="0"/>
        <v>#DIV/0!</v>
      </c>
      <c r="FG8" s="25" t="e">
        <f t="shared" si="1"/>
        <v>#DIV/0!</v>
      </c>
      <c r="FH8" s="40">
        <f t="shared" si="2"/>
        <v>0</v>
      </c>
      <c r="FI8" s="40">
        <f t="shared" si="3"/>
        <v>0</v>
      </c>
      <c r="FJ8" s="40">
        <f t="shared" si="4"/>
        <v>0</v>
      </c>
      <c r="FK8" s="40">
        <f t="shared" si="5"/>
        <v>0</v>
      </c>
      <c r="FL8" s="40">
        <f t="shared" si="6"/>
        <v>0</v>
      </c>
      <c r="FM8" s="40">
        <f t="shared" si="7"/>
        <v>0</v>
      </c>
      <c r="FN8" s="40">
        <f t="shared" si="8"/>
        <v>0</v>
      </c>
      <c r="FO8" s="40">
        <f t="shared" si="9"/>
        <v>0</v>
      </c>
      <c r="FP8" s="40">
        <f t="shared" si="10"/>
        <v>0</v>
      </c>
      <c r="FQ8" s="40">
        <f t="shared" si="11"/>
        <v>0</v>
      </c>
      <c r="FR8" s="40">
        <f t="shared" si="12"/>
        <v>0</v>
      </c>
      <c r="FS8" s="40">
        <f t="shared" si="13"/>
        <v>0</v>
      </c>
      <c r="FT8" s="40">
        <f t="shared" si="14"/>
        <v>0</v>
      </c>
      <c r="FU8" s="40">
        <f t="shared" si="15"/>
        <v>0</v>
      </c>
      <c r="FV8" s="40">
        <f t="shared" si="16"/>
        <v>0</v>
      </c>
      <c r="FW8" s="40">
        <f t="shared" si="17"/>
        <v>0</v>
      </c>
      <c r="FX8" s="40">
        <f t="shared" si="18"/>
        <v>0</v>
      </c>
      <c r="FY8" s="40">
        <f t="shared" si="19"/>
        <v>0</v>
      </c>
      <c r="FZ8" s="40">
        <f t="shared" si="20"/>
        <v>0</v>
      </c>
      <c r="GA8" s="40">
        <f t="shared" si="21"/>
        <v>0</v>
      </c>
      <c r="GB8" s="40">
        <f t="shared" si="22"/>
        <v>0</v>
      </c>
      <c r="GC8" s="40">
        <f t="shared" si="23"/>
        <v>0</v>
      </c>
      <c r="GD8" s="40">
        <f t="shared" si="24"/>
        <v>0</v>
      </c>
      <c r="GE8" s="40">
        <f t="shared" si="25"/>
        <v>0</v>
      </c>
      <c r="GF8" s="40">
        <f t="shared" si="26"/>
        <v>0</v>
      </c>
      <c r="GG8" s="40">
        <f t="shared" si="27"/>
        <v>0</v>
      </c>
      <c r="GH8" s="40">
        <f t="shared" si="28"/>
        <v>0</v>
      </c>
      <c r="GI8" s="40">
        <f t="shared" si="29"/>
        <v>0</v>
      </c>
      <c r="GJ8" s="40">
        <f t="shared" si="30"/>
        <v>0</v>
      </c>
      <c r="GK8" s="40">
        <f t="shared" si="31"/>
        <v>0</v>
      </c>
      <c r="GL8" s="40">
        <f t="shared" si="32"/>
        <v>0</v>
      </c>
      <c r="GM8" s="40">
        <f t="shared" si="33"/>
        <v>0</v>
      </c>
      <c r="GN8" s="40">
        <f t="shared" si="34"/>
        <v>0</v>
      </c>
      <c r="GO8" s="40">
        <f t="shared" si="35"/>
        <v>0</v>
      </c>
      <c r="GP8" s="40">
        <f t="shared" si="36"/>
        <v>0</v>
      </c>
      <c r="GQ8" s="40">
        <f t="shared" si="37"/>
        <v>0</v>
      </c>
      <c r="GR8" s="40">
        <f t="shared" si="38"/>
        <v>0</v>
      </c>
      <c r="GS8" s="40">
        <f t="shared" si="39"/>
        <v>0</v>
      </c>
      <c r="GT8" s="40">
        <f t="shared" si="40"/>
        <v>0</v>
      </c>
      <c r="GU8" s="40">
        <f t="shared" si="41"/>
        <v>0</v>
      </c>
      <c r="GV8" s="40">
        <f t="shared" si="42"/>
        <v>0</v>
      </c>
      <c r="GW8" s="40">
        <f t="shared" si="43"/>
        <v>0</v>
      </c>
      <c r="GX8" s="40">
        <f t="shared" si="44"/>
        <v>0</v>
      </c>
      <c r="GY8" s="40">
        <f t="shared" si="45"/>
        <v>0</v>
      </c>
      <c r="GZ8" s="40">
        <f t="shared" si="46"/>
        <v>0</v>
      </c>
      <c r="HA8" s="40">
        <f t="shared" si="47"/>
        <v>0</v>
      </c>
    </row>
    <row r="9" spans="1:209" x14ac:dyDescent="0.25">
      <c r="A9" s="17" t="s">
        <v>179</v>
      </c>
      <c r="AK9" s="5"/>
      <c r="AL9" s="5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5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5"/>
      <c r="CB9" s="5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5"/>
      <c r="DP9" s="5"/>
      <c r="DQ9" s="5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F9" s="26" t="e">
        <f t="shared" si="0"/>
        <v>#DIV/0!</v>
      </c>
      <c r="FG9" s="25" t="e">
        <f t="shared" si="1"/>
        <v>#DIV/0!</v>
      </c>
      <c r="FH9" s="40">
        <f t="shared" si="2"/>
        <v>0</v>
      </c>
      <c r="FI9" s="40">
        <f t="shared" si="3"/>
        <v>0</v>
      </c>
      <c r="FJ9" s="40">
        <f t="shared" si="4"/>
        <v>0</v>
      </c>
      <c r="FK9" s="40">
        <f t="shared" si="5"/>
        <v>0</v>
      </c>
      <c r="FL9" s="40">
        <f t="shared" si="6"/>
        <v>0</v>
      </c>
      <c r="FM9" s="40">
        <f t="shared" si="7"/>
        <v>0</v>
      </c>
      <c r="FN9" s="40">
        <f t="shared" si="8"/>
        <v>0</v>
      </c>
      <c r="FO9" s="40">
        <f t="shared" si="9"/>
        <v>0</v>
      </c>
      <c r="FP9" s="40">
        <f t="shared" si="10"/>
        <v>0</v>
      </c>
      <c r="FQ9" s="40">
        <f t="shared" si="11"/>
        <v>0</v>
      </c>
      <c r="FR9" s="40">
        <f t="shared" si="12"/>
        <v>0</v>
      </c>
      <c r="FS9" s="40">
        <f t="shared" si="13"/>
        <v>0</v>
      </c>
      <c r="FT9" s="40">
        <f t="shared" si="14"/>
        <v>0</v>
      </c>
      <c r="FU9" s="40">
        <f t="shared" si="15"/>
        <v>0</v>
      </c>
      <c r="FV9" s="40">
        <f t="shared" si="16"/>
        <v>0</v>
      </c>
      <c r="FW9" s="40">
        <f t="shared" si="17"/>
        <v>0</v>
      </c>
      <c r="FX9" s="40">
        <f t="shared" si="18"/>
        <v>0</v>
      </c>
      <c r="FY9" s="40">
        <f t="shared" si="19"/>
        <v>0</v>
      </c>
      <c r="FZ9" s="40">
        <f t="shared" si="20"/>
        <v>0</v>
      </c>
      <c r="GA9" s="40">
        <f t="shared" si="21"/>
        <v>0</v>
      </c>
      <c r="GB9" s="40">
        <f t="shared" si="22"/>
        <v>0</v>
      </c>
      <c r="GC9" s="40">
        <f t="shared" si="23"/>
        <v>0</v>
      </c>
      <c r="GD9" s="40">
        <f t="shared" si="24"/>
        <v>0</v>
      </c>
      <c r="GE9" s="40">
        <f t="shared" si="25"/>
        <v>0</v>
      </c>
      <c r="GF9" s="40">
        <f t="shared" si="26"/>
        <v>0</v>
      </c>
      <c r="GG9" s="40">
        <f t="shared" si="27"/>
        <v>0</v>
      </c>
      <c r="GH9" s="40">
        <f t="shared" si="28"/>
        <v>0</v>
      </c>
      <c r="GI9" s="40">
        <f t="shared" si="29"/>
        <v>0</v>
      </c>
      <c r="GJ9" s="40">
        <f t="shared" si="30"/>
        <v>0</v>
      </c>
      <c r="GK9" s="40">
        <f t="shared" si="31"/>
        <v>0</v>
      </c>
      <c r="GL9" s="40">
        <f t="shared" si="32"/>
        <v>0</v>
      </c>
      <c r="GM9" s="40">
        <f t="shared" si="33"/>
        <v>0</v>
      </c>
      <c r="GN9" s="40">
        <f t="shared" si="34"/>
        <v>0</v>
      </c>
      <c r="GO9" s="40">
        <f t="shared" si="35"/>
        <v>0</v>
      </c>
      <c r="GP9" s="40">
        <f t="shared" si="36"/>
        <v>0</v>
      </c>
      <c r="GQ9" s="40">
        <f t="shared" si="37"/>
        <v>0</v>
      </c>
      <c r="GR9" s="40">
        <f t="shared" si="38"/>
        <v>0</v>
      </c>
      <c r="GS9" s="40">
        <f t="shared" si="39"/>
        <v>0</v>
      </c>
      <c r="GT9" s="40">
        <f t="shared" si="40"/>
        <v>0</v>
      </c>
      <c r="GU9" s="40">
        <f t="shared" si="41"/>
        <v>0</v>
      </c>
      <c r="GV9" s="40">
        <f t="shared" si="42"/>
        <v>0</v>
      </c>
      <c r="GW9" s="40">
        <f t="shared" si="43"/>
        <v>0</v>
      </c>
      <c r="GX9" s="40">
        <f t="shared" si="44"/>
        <v>0</v>
      </c>
      <c r="GY9" s="40">
        <f t="shared" si="45"/>
        <v>0</v>
      </c>
      <c r="GZ9" s="40">
        <f t="shared" si="46"/>
        <v>0</v>
      </c>
      <c r="HA9" s="40">
        <f t="shared" si="47"/>
        <v>0</v>
      </c>
    </row>
    <row r="10" spans="1:209" x14ac:dyDescent="0.25">
      <c r="A10" s="17" t="s">
        <v>180</v>
      </c>
      <c r="B10" s="15">
        <v>0.98084000000000005</v>
      </c>
      <c r="C10" s="15">
        <v>0.18218699999999999</v>
      </c>
      <c r="D10" s="15">
        <v>49.528599999999997</v>
      </c>
      <c r="E10" s="15">
        <v>3.0798320000000001</v>
      </c>
      <c r="F10" s="15">
        <v>3.0798320000000001</v>
      </c>
      <c r="G10" s="15">
        <v>0.46351299999999901</v>
      </c>
      <c r="H10" s="15">
        <v>2.0080359999999899</v>
      </c>
      <c r="I10" s="17">
        <v>9.5238000000000007E-3</v>
      </c>
      <c r="J10" s="17">
        <v>1.5237999999999901E-3</v>
      </c>
      <c r="K10" s="17">
        <v>7.7009999999999996E-5</v>
      </c>
      <c r="L10" s="17">
        <v>3.4329199999999999E-3</v>
      </c>
      <c r="N10" s="17">
        <v>4.2341999999999998E-4</v>
      </c>
      <c r="R10" s="17">
        <v>2.1569999999999998E-5</v>
      </c>
      <c r="W10" s="17">
        <v>0.18961216</v>
      </c>
      <c r="Z10" s="17">
        <v>1.37E-4</v>
      </c>
      <c r="AA10" s="17">
        <v>1.4629000000000001E-4</v>
      </c>
      <c r="AC10" s="17">
        <v>4.7674000000000002E-4</v>
      </c>
      <c r="AD10" s="17">
        <v>8.0844999999999897E-4</v>
      </c>
      <c r="AG10" s="17">
        <v>3.1884669999999997E-2</v>
      </c>
      <c r="AI10" s="17">
        <v>1.5238099999999999E-2</v>
      </c>
      <c r="AJ10" s="17">
        <v>8.4100000000000008E-6</v>
      </c>
      <c r="AM10" s="5"/>
      <c r="AO10" s="5"/>
      <c r="AP10" s="17">
        <v>1.148E-5</v>
      </c>
      <c r="AQ10" s="17">
        <v>7.6190499999999996E-3</v>
      </c>
      <c r="AR10" s="17">
        <v>0.49353933</v>
      </c>
      <c r="AU10" s="5"/>
      <c r="AW10" s="17" t="s">
        <v>180</v>
      </c>
      <c r="AX10" s="17">
        <v>0</v>
      </c>
      <c r="AY10" s="17">
        <v>0</v>
      </c>
      <c r="AZ10" s="17">
        <v>1.5227604444981301E-3</v>
      </c>
      <c r="BA10" s="17">
        <v>9.5173284121252005E-3</v>
      </c>
      <c r="BB10" s="17">
        <v>9.5173284121252005E-3</v>
      </c>
      <c r="BC10" s="17">
        <v>0</v>
      </c>
      <c r="BD10" s="17">
        <v>0</v>
      </c>
      <c r="BE10" s="17">
        <v>3.1562782654034098E-5</v>
      </c>
      <c r="BF10" s="17">
        <v>4.5419693557543299E-5</v>
      </c>
      <c r="BG10" s="17">
        <v>3.4307622222830201E-3</v>
      </c>
      <c r="BH10" s="5">
        <v>0</v>
      </c>
      <c r="BI10" s="5">
        <v>0</v>
      </c>
      <c r="BJ10" s="5">
        <v>0</v>
      </c>
      <c r="BK10" s="5">
        <v>0</v>
      </c>
      <c r="BL10" s="17">
        <v>1.0158473192347699E-4</v>
      </c>
      <c r="BM10" s="17">
        <v>3.2168545555757598E-4</v>
      </c>
      <c r="BN10" s="5">
        <v>0</v>
      </c>
      <c r="BO10" s="17">
        <v>3.0926055165385198</v>
      </c>
      <c r="BP10" s="5">
        <v>0</v>
      </c>
      <c r="BQ10" s="5">
        <v>6.2530381476766003E-6</v>
      </c>
      <c r="BR10" s="17">
        <v>1.5309203474484198E-5</v>
      </c>
      <c r="BS10" s="17">
        <v>0</v>
      </c>
      <c r="BT10" s="17">
        <v>0</v>
      </c>
      <c r="BU10" s="5">
        <v>0</v>
      </c>
      <c r="BV10" s="17">
        <v>0</v>
      </c>
      <c r="BW10" s="17">
        <v>0</v>
      </c>
      <c r="BX10" s="5">
        <v>0</v>
      </c>
      <c r="BY10" s="17">
        <v>0.98026799208540705</v>
      </c>
      <c r="BZ10" s="17">
        <v>0</v>
      </c>
      <c r="CA10" s="17">
        <v>0</v>
      </c>
      <c r="CB10" s="17">
        <v>0</v>
      </c>
      <c r="CC10" s="17">
        <v>0</v>
      </c>
      <c r="CD10" s="17">
        <v>7.61390942453854E-3</v>
      </c>
      <c r="CE10" s="17">
        <v>0</v>
      </c>
      <c r="CF10" s="17">
        <v>0</v>
      </c>
      <c r="CG10" s="17">
        <v>0.18949038958338599</v>
      </c>
      <c r="CH10" s="17">
        <v>0.18949038958338599</v>
      </c>
      <c r="CI10" s="17">
        <v>0</v>
      </c>
      <c r="CJ10" s="17">
        <v>0</v>
      </c>
      <c r="CK10" s="5">
        <v>0</v>
      </c>
      <c r="CL10" s="17">
        <v>0.49336484136972297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3.5607612496899702E-5</v>
      </c>
      <c r="CV10" s="17">
        <v>1.01343903724157E-4</v>
      </c>
      <c r="CW10" s="17">
        <v>4.8258263483192503E-5</v>
      </c>
      <c r="CX10" s="17">
        <v>9.7979475840098706E-5</v>
      </c>
      <c r="CY10" s="17">
        <v>0</v>
      </c>
      <c r="CZ10" s="17">
        <v>0</v>
      </c>
      <c r="DA10" s="17">
        <v>0</v>
      </c>
      <c r="DB10" s="17">
        <v>4.76471896537843E-4</v>
      </c>
      <c r="DC10" s="17">
        <v>0.182106835816288</v>
      </c>
      <c r="DD10" s="17">
        <v>0</v>
      </c>
      <c r="DE10" s="17">
        <v>3.3134716322469999E-4</v>
      </c>
      <c r="DF10" s="17">
        <v>4.7681600137788801E-4</v>
      </c>
      <c r="DG10" s="17">
        <v>1.2992800451947499</v>
      </c>
      <c r="DH10" s="17">
        <v>44.5516035267338</v>
      </c>
      <c r="DI10" s="17">
        <v>4.9501846589174203</v>
      </c>
      <c r="DJ10" s="17">
        <v>49.501788185651201</v>
      </c>
      <c r="DK10" s="17">
        <v>0</v>
      </c>
      <c r="DL10" s="17">
        <v>0</v>
      </c>
      <c r="DM10" s="17">
        <v>0</v>
      </c>
      <c r="DN10" s="17">
        <v>8.4071364297998704E-6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17">
        <v>1.14760351433941E-5</v>
      </c>
      <c r="DU10" s="17">
        <v>2.4642237614158E-2</v>
      </c>
      <c r="DV10" s="17">
        <v>0.91815636859438698</v>
      </c>
      <c r="DW10" s="17">
        <v>3.3339544271565297E-2</v>
      </c>
      <c r="DX10" s="17">
        <v>8.6972545511665098E-2</v>
      </c>
      <c r="DY10" s="17">
        <v>0.21066756571151399</v>
      </c>
      <c r="DZ10" s="17">
        <v>4.9284494849451799E-2</v>
      </c>
      <c r="EA10" s="17">
        <v>0</v>
      </c>
      <c r="EB10" s="17">
        <v>0</v>
      </c>
      <c r="EC10" s="17">
        <v>1.15963375166035E-2</v>
      </c>
      <c r="ED10" s="17">
        <v>3.0784193152664501</v>
      </c>
      <c r="EE10" s="17">
        <v>3.0784193152664501</v>
      </c>
      <c r="EF10" s="17">
        <v>0</v>
      </c>
      <c r="EG10" s="17">
        <v>0</v>
      </c>
      <c r="EH10" s="17">
        <v>0</v>
      </c>
      <c r="EI10" s="17">
        <v>9.1768958481456303E-2</v>
      </c>
      <c r="EJ10" s="17">
        <v>0</v>
      </c>
      <c r="EK10" s="17">
        <v>0.56535219244145296</v>
      </c>
      <c r="EL10" s="17">
        <v>0.14060563699796599</v>
      </c>
      <c r="EM10" s="17">
        <v>7.5376231165638699E-2</v>
      </c>
      <c r="EN10" s="17">
        <v>1.4133821135711</v>
      </c>
      <c r="EO10" s="17">
        <v>0</v>
      </c>
      <c r="EP10" s="17">
        <v>0.13703299793773399</v>
      </c>
      <c r="EQ10" s="17">
        <v>7.6825755430259504E-2</v>
      </c>
      <c r="ER10" s="17">
        <v>0.298605701703621</v>
      </c>
      <c r="ES10" s="17">
        <v>0</v>
      </c>
      <c r="ET10" s="17">
        <v>0.46352547716287501</v>
      </c>
      <c r="EU10" s="17">
        <v>0</v>
      </c>
      <c r="EV10" s="17">
        <v>0</v>
      </c>
      <c r="EW10" s="17">
        <v>0</v>
      </c>
      <c r="EX10" s="17">
        <v>0</v>
      </c>
      <c r="EY10" s="17">
        <v>6.8551064842220899E-2</v>
      </c>
      <c r="EZ10" s="17">
        <v>3.1863357811981401E-2</v>
      </c>
      <c r="FA10" s="17">
        <v>0</v>
      </c>
      <c r="FB10" s="17">
        <v>2.0071631414761</v>
      </c>
      <c r="FC10" s="17">
        <v>1.52277743788753E-2</v>
      </c>
      <c r="FD10" s="17">
        <v>0</v>
      </c>
      <c r="FF10" s="26">
        <f t="shared" si="0"/>
        <v>0.64732159451634741</v>
      </c>
      <c r="FG10" s="25">
        <f t="shared" si="1"/>
        <v>0</v>
      </c>
      <c r="FH10" s="40">
        <f t="shared" si="2"/>
        <v>-5.8318167549549157E-4</v>
      </c>
      <c r="FI10" s="40">
        <f t="shared" si="3"/>
        <v>-4.4001044921966858E-4</v>
      </c>
      <c r="FJ10" s="40">
        <f t="shared" si="4"/>
        <v>-5.4134004088136466E-4</v>
      </c>
      <c r="FK10" s="40">
        <f t="shared" si="5"/>
        <v>-4.5868889392345144E-4</v>
      </c>
      <c r="FL10" s="40">
        <f t="shared" si="6"/>
        <v>-4.5868889392345144E-4</v>
      </c>
      <c r="FM10" s="40">
        <f t="shared" si="7"/>
        <v>2.6918690254644917E-5</v>
      </c>
      <c r="FN10" s="40">
        <f t="shared" si="8"/>
        <v>-4.3468270682894513E-4</v>
      </c>
      <c r="FO10" s="69">
        <f t="shared" si="9"/>
        <v>-6.795174063714206E-4</v>
      </c>
      <c r="FP10" s="69">
        <f t="shared" si="10"/>
        <v>-6.822125619241374E-4</v>
      </c>
      <c r="FQ10" s="69">
        <f t="shared" si="11"/>
        <v>-3.5740538141271054E-4</v>
      </c>
      <c r="FR10" s="69">
        <f t="shared" si="12"/>
        <v>-6.2855461734611317E-4</v>
      </c>
      <c r="FS10" s="69">
        <f t="shared" si="13"/>
        <v>0</v>
      </c>
      <c r="FT10" s="69">
        <f t="shared" si="14"/>
        <v>-3.5381540538235344E-4</v>
      </c>
      <c r="FU10" s="69">
        <f t="shared" si="15"/>
        <v>0</v>
      </c>
      <c r="FV10" s="69">
        <f t="shared" si="16"/>
        <v>0</v>
      </c>
      <c r="FW10" s="69">
        <f t="shared" si="17"/>
        <v>0</v>
      </c>
      <c r="FX10" s="69">
        <f t="shared" si="18"/>
        <v>-3.5968371994439958E-4</v>
      </c>
      <c r="FY10" s="69">
        <f t="shared" si="19"/>
        <v>0</v>
      </c>
      <c r="FZ10" s="69">
        <f t="shared" si="20"/>
        <v>0</v>
      </c>
      <c r="GA10" s="69">
        <f t="shared" si="21"/>
        <v>0</v>
      </c>
      <c r="GB10" s="69">
        <f t="shared" si="22"/>
        <v>0</v>
      </c>
      <c r="GC10" s="40">
        <f t="shared" si="23"/>
        <v>-6.4220784476066474E-4</v>
      </c>
      <c r="GD10" s="40">
        <f t="shared" si="24"/>
        <v>0</v>
      </c>
      <c r="GE10" s="40">
        <f t="shared" si="25"/>
        <v>0</v>
      </c>
      <c r="GF10" s="40">
        <f t="shared" si="26"/>
        <v>-3.5389619666647751E-4</v>
      </c>
      <c r="GG10" s="40">
        <f t="shared" si="27"/>
        <v>-3.5724025366596615E-4</v>
      </c>
      <c r="GH10" s="40">
        <f t="shared" si="28"/>
        <v>0</v>
      </c>
      <c r="GI10" s="40">
        <f t="shared" si="29"/>
        <v>-5.6236829751440791E-4</v>
      </c>
      <c r="GJ10" s="40">
        <f t="shared" si="30"/>
        <v>-3.5479670655070775E-4</v>
      </c>
      <c r="GK10" s="40">
        <f t="shared" si="31"/>
        <v>0</v>
      </c>
      <c r="GL10" s="40">
        <f t="shared" si="32"/>
        <v>0</v>
      </c>
      <c r="GM10" s="40">
        <f t="shared" si="33"/>
        <v>-6.6841488460116563E-4</v>
      </c>
      <c r="GN10" s="40">
        <f t="shared" si="34"/>
        <v>0</v>
      </c>
      <c r="GO10" s="40">
        <f t="shared" si="35"/>
        <v>-6.7761867455252392E-4</v>
      </c>
      <c r="GP10" s="40">
        <f t="shared" si="36"/>
        <v>-3.4049586208446773E-4</v>
      </c>
      <c r="GQ10" s="40">
        <f t="shared" si="37"/>
        <v>0</v>
      </c>
      <c r="GR10" s="40">
        <f t="shared" si="38"/>
        <v>0</v>
      </c>
      <c r="GS10" s="40">
        <f t="shared" si="39"/>
        <v>0</v>
      </c>
      <c r="GT10" s="40">
        <f t="shared" si="40"/>
        <v>0</v>
      </c>
      <c r="GU10" s="40">
        <f t="shared" si="41"/>
        <v>0</v>
      </c>
      <c r="GV10" s="40">
        <f t="shared" si="42"/>
        <v>-3.4537078448609106E-4</v>
      </c>
      <c r="GW10" s="40">
        <f t="shared" si="43"/>
        <v>-6.7470031847271855E-4</v>
      </c>
      <c r="GX10" s="40">
        <f t="shared" si="44"/>
        <v>-3.5354554271698152E-4</v>
      </c>
      <c r="GY10" s="40">
        <f t="shared" si="45"/>
        <v>0</v>
      </c>
      <c r="GZ10" s="40">
        <f t="shared" si="46"/>
        <v>0</v>
      </c>
      <c r="HA10" s="40">
        <f t="shared" si="47"/>
        <v>0</v>
      </c>
    </row>
    <row r="11" spans="1:209" x14ac:dyDescent="0.25">
      <c r="A11" s="17" t="s">
        <v>181</v>
      </c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5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5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F11" s="26" t="e">
        <f t="shared" si="0"/>
        <v>#DIV/0!</v>
      </c>
      <c r="FG11" s="25" t="e">
        <f t="shared" si="1"/>
        <v>#DIV/0!</v>
      </c>
      <c r="FH11" s="40">
        <f t="shared" si="2"/>
        <v>0</v>
      </c>
      <c r="FI11" s="40">
        <f t="shared" si="3"/>
        <v>0</v>
      </c>
      <c r="FJ11" s="40">
        <f t="shared" si="4"/>
        <v>0</v>
      </c>
      <c r="FK11" s="40">
        <f t="shared" si="5"/>
        <v>0</v>
      </c>
      <c r="FL11" s="40">
        <f t="shared" si="6"/>
        <v>0</v>
      </c>
      <c r="FM11" s="40">
        <f t="shared" si="7"/>
        <v>0</v>
      </c>
      <c r="FN11" s="40">
        <f t="shared" si="8"/>
        <v>0</v>
      </c>
      <c r="FO11" s="69">
        <f t="shared" si="9"/>
        <v>0</v>
      </c>
      <c r="FP11" s="69">
        <f t="shared" si="10"/>
        <v>0</v>
      </c>
      <c r="FQ11" s="69">
        <f t="shared" si="11"/>
        <v>0</v>
      </c>
      <c r="FR11" s="69">
        <f t="shared" si="12"/>
        <v>0</v>
      </c>
      <c r="FS11" s="69">
        <f t="shared" si="13"/>
        <v>0</v>
      </c>
      <c r="FT11" s="69">
        <f t="shared" si="14"/>
        <v>0</v>
      </c>
      <c r="FU11" s="69">
        <f t="shared" si="15"/>
        <v>0</v>
      </c>
      <c r="FV11" s="69">
        <f t="shared" si="16"/>
        <v>0</v>
      </c>
      <c r="FW11" s="69">
        <f t="shared" si="17"/>
        <v>0</v>
      </c>
      <c r="FX11" s="69">
        <f t="shared" si="18"/>
        <v>0</v>
      </c>
      <c r="FY11" s="69">
        <f t="shared" si="19"/>
        <v>0</v>
      </c>
      <c r="FZ11" s="69">
        <f t="shared" si="20"/>
        <v>0</v>
      </c>
      <c r="GA11" s="69">
        <f t="shared" si="21"/>
        <v>0</v>
      </c>
      <c r="GB11" s="69">
        <f t="shared" si="22"/>
        <v>0</v>
      </c>
      <c r="GC11" s="40">
        <f t="shared" si="23"/>
        <v>0</v>
      </c>
      <c r="GD11" s="40">
        <f t="shared" si="24"/>
        <v>0</v>
      </c>
      <c r="GE11" s="40">
        <f t="shared" si="25"/>
        <v>0</v>
      </c>
      <c r="GF11" s="40">
        <f t="shared" si="26"/>
        <v>0</v>
      </c>
      <c r="GG11" s="40">
        <f t="shared" si="27"/>
        <v>0</v>
      </c>
      <c r="GH11" s="40">
        <f t="shared" si="28"/>
        <v>0</v>
      </c>
      <c r="GI11" s="40">
        <f t="shared" si="29"/>
        <v>0</v>
      </c>
      <c r="GJ11" s="40">
        <f t="shared" si="30"/>
        <v>0</v>
      </c>
      <c r="GK11" s="40">
        <f t="shared" si="31"/>
        <v>0</v>
      </c>
      <c r="GL11" s="40">
        <f t="shared" si="32"/>
        <v>0</v>
      </c>
      <c r="GM11" s="40">
        <f t="shared" si="33"/>
        <v>0</v>
      </c>
      <c r="GN11" s="40">
        <f t="shared" si="34"/>
        <v>0</v>
      </c>
      <c r="GO11" s="40">
        <f t="shared" si="35"/>
        <v>0</v>
      </c>
      <c r="GP11" s="40">
        <f t="shared" si="36"/>
        <v>0</v>
      </c>
      <c r="GQ11" s="40">
        <f t="shared" si="37"/>
        <v>0</v>
      </c>
      <c r="GR11" s="40">
        <f t="shared" si="38"/>
        <v>0</v>
      </c>
      <c r="GS11" s="40">
        <f t="shared" si="39"/>
        <v>0</v>
      </c>
      <c r="GT11" s="40">
        <f t="shared" si="40"/>
        <v>0</v>
      </c>
      <c r="GU11" s="40">
        <f t="shared" si="41"/>
        <v>0</v>
      </c>
      <c r="GV11" s="40">
        <f t="shared" si="42"/>
        <v>0</v>
      </c>
      <c r="GW11" s="40">
        <f t="shared" si="43"/>
        <v>0</v>
      </c>
      <c r="GX11" s="40">
        <f t="shared" si="44"/>
        <v>0</v>
      </c>
      <c r="GY11" s="40">
        <f t="shared" si="45"/>
        <v>0</v>
      </c>
      <c r="GZ11" s="40">
        <f t="shared" si="46"/>
        <v>0</v>
      </c>
      <c r="HA11" s="40">
        <f t="shared" si="47"/>
        <v>0</v>
      </c>
    </row>
    <row r="12" spans="1:209" x14ac:dyDescent="0.25">
      <c r="A12" s="17" t="s">
        <v>182</v>
      </c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5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5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5"/>
      <c r="DQ12" s="5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F12" s="26" t="e">
        <f t="shared" si="0"/>
        <v>#DIV/0!</v>
      </c>
      <c r="FG12" s="25" t="e">
        <f t="shared" si="1"/>
        <v>#DIV/0!</v>
      </c>
      <c r="FH12" s="40">
        <f t="shared" si="2"/>
        <v>0</v>
      </c>
      <c r="FI12" s="40">
        <f t="shared" si="3"/>
        <v>0</v>
      </c>
      <c r="FJ12" s="40">
        <f t="shared" si="4"/>
        <v>0</v>
      </c>
      <c r="FK12" s="40">
        <f t="shared" si="5"/>
        <v>0</v>
      </c>
      <c r="FL12" s="40">
        <f t="shared" si="6"/>
        <v>0</v>
      </c>
      <c r="FM12" s="40">
        <f t="shared" si="7"/>
        <v>0</v>
      </c>
      <c r="FN12" s="40">
        <f t="shared" si="8"/>
        <v>0</v>
      </c>
      <c r="FO12" s="69">
        <f t="shared" si="9"/>
        <v>0</v>
      </c>
      <c r="FP12" s="69">
        <f t="shared" si="10"/>
        <v>0</v>
      </c>
      <c r="FQ12" s="69">
        <f t="shared" si="11"/>
        <v>0</v>
      </c>
      <c r="FR12" s="69">
        <f t="shared" si="12"/>
        <v>0</v>
      </c>
      <c r="FS12" s="69">
        <f t="shared" si="13"/>
        <v>0</v>
      </c>
      <c r="FT12" s="69">
        <f t="shared" si="14"/>
        <v>0</v>
      </c>
      <c r="FU12" s="69">
        <f t="shared" si="15"/>
        <v>0</v>
      </c>
      <c r="FV12" s="69">
        <f t="shared" si="16"/>
        <v>0</v>
      </c>
      <c r="FW12" s="69">
        <f t="shared" si="17"/>
        <v>0</v>
      </c>
      <c r="FX12" s="69">
        <f t="shared" si="18"/>
        <v>0</v>
      </c>
      <c r="FY12" s="69">
        <f t="shared" si="19"/>
        <v>0</v>
      </c>
      <c r="FZ12" s="69">
        <f t="shared" si="20"/>
        <v>0</v>
      </c>
      <c r="GA12" s="69">
        <f t="shared" si="21"/>
        <v>0</v>
      </c>
      <c r="GB12" s="69">
        <f t="shared" si="22"/>
        <v>0</v>
      </c>
      <c r="GC12" s="40">
        <f t="shared" si="23"/>
        <v>0</v>
      </c>
      <c r="GD12" s="40">
        <f t="shared" si="24"/>
        <v>0</v>
      </c>
      <c r="GE12" s="40">
        <f t="shared" si="25"/>
        <v>0</v>
      </c>
      <c r="GF12" s="40">
        <f t="shared" si="26"/>
        <v>0</v>
      </c>
      <c r="GG12" s="40">
        <f t="shared" si="27"/>
        <v>0</v>
      </c>
      <c r="GH12" s="40">
        <f t="shared" si="28"/>
        <v>0</v>
      </c>
      <c r="GI12" s="40">
        <f t="shared" si="29"/>
        <v>0</v>
      </c>
      <c r="GJ12" s="40">
        <f t="shared" si="30"/>
        <v>0</v>
      </c>
      <c r="GK12" s="40">
        <f t="shared" si="31"/>
        <v>0</v>
      </c>
      <c r="GL12" s="40">
        <f t="shared" si="32"/>
        <v>0</v>
      </c>
      <c r="GM12" s="40">
        <f t="shared" si="33"/>
        <v>0</v>
      </c>
      <c r="GN12" s="40">
        <f t="shared" si="34"/>
        <v>0</v>
      </c>
      <c r="GO12" s="40">
        <f t="shared" si="35"/>
        <v>0</v>
      </c>
      <c r="GP12" s="40">
        <f t="shared" si="36"/>
        <v>0</v>
      </c>
      <c r="GQ12" s="40">
        <f t="shared" si="37"/>
        <v>0</v>
      </c>
      <c r="GR12" s="40">
        <f t="shared" si="38"/>
        <v>0</v>
      </c>
      <c r="GS12" s="40">
        <f t="shared" si="39"/>
        <v>0</v>
      </c>
      <c r="GT12" s="40">
        <f t="shared" si="40"/>
        <v>0</v>
      </c>
      <c r="GU12" s="40">
        <f t="shared" si="41"/>
        <v>0</v>
      </c>
      <c r="GV12" s="40">
        <f t="shared" si="42"/>
        <v>0</v>
      </c>
      <c r="GW12" s="40">
        <f t="shared" si="43"/>
        <v>0</v>
      </c>
      <c r="GX12" s="40">
        <f t="shared" si="44"/>
        <v>0</v>
      </c>
      <c r="GY12" s="40">
        <f t="shared" si="45"/>
        <v>0</v>
      </c>
      <c r="GZ12" s="40">
        <f t="shared" si="46"/>
        <v>0</v>
      </c>
      <c r="HA12" s="40">
        <f t="shared" si="47"/>
        <v>0</v>
      </c>
    </row>
    <row r="13" spans="1:209" x14ac:dyDescent="0.25">
      <c r="A13" s="17" t="s">
        <v>183</v>
      </c>
      <c r="AX13" s="17"/>
      <c r="AY13" s="17"/>
      <c r="AZ13" s="17"/>
      <c r="BA13" s="17"/>
      <c r="BB13" s="17"/>
      <c r="BC13" s="17"/>
      <c r="BD13" s="5"/>
      <c r="BE13" s="17"/>
      <c r="BF13" s="17"/>
      <c r="BG13" s="5"/>
      <c r="BH13" s="17"/>
      <c r="BI13" s="5"/>
      <c r="BJ13" s="17"/>
      <c r="BK13" s="17"/>
      <c r="BL13" s="17"/>
      <c r="BM13" s="17"/>
      <c r="BN13" s="17"/>
      <c r="BO13" s="17"/>
      <c r="BP13" s="17"/>
      <c r="BQ13" s="17"/>
      <c r="BR13" s="5"/>
      <c r="BS13" s="5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5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5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F13" s="26" t="e">
        <f t="shared" si="0"/>
        <v>#DIV/0!</v>
      </c>
      <c r="FG13" s="25" t="e">
        <f t="shared" si="1"/>
        <v>#DIV/0!</v>
      </c>
      <c r="FH13" s="40">
        <f t="shared" si="2"/>
        <v>0</v>
      </c>
      <c r="FI13" s="40">
        <f t="shared" si="3"/>
        <v>0</v>
      </c>
      <c r="FJ13" s="40">
        <f t="shared" si="4"/>
        <v>0</v>
      </c>
      <c r="FK13" s="40">
        <f t="shared" si="5"/>
        <v>0</v>
      </c>
      <c r="FL13" s="40">
        <f t="shared" si="6"/>
        <v>0</v>
      </c>
      <c r="FM13" s="40">
        <f t="shared" si="7"/>
        <v>0</v>
      </c>
      <c r="FN13" s="40">
        <f t="shared" si="8"/>
        <v>0</v>
      </c>
      <c r="FO13" s="69">
        <f t="shared" si="9"/>
        <v>0</v>
      </c>
      <c r="FP13" s="69">
        <f t="shared" si="10"/>
        <v>0</v>
      </c>
      <c r="FQ13" s="69">
        <f t="shared" si="11"/>
        <v>0</v>
      </c>
      <c r="FR13" s="69">
        <f t="shared" si="12"/>
        <v>0</v>
      </c>
      <c r="FS13" s="69">
        <f t="shared" si="13"/>
        <v>0</v>
      </c>
      <c r="FT13" s="69">
        <f t="shared" si="14"/>
        <v>0</v>
      </c>
      <c r="FU13" s="69">
        <f t="shared" si="15"/>
        <v>0</v>
      </c>
      <c r="FV13" s="69">
        <f t="shared" si="16"/>
        <v>0</v>
      </c>
      <c r="FW13" s="69">
        <f t="shared" si="17"/>
        <v>0</v>
      </c>
      <c r="FX13" s="69">
        <f t="shared" si="18"/>
        <v>0</v>
      </c>
      <c r="FY13" s="69">
        <f t="shared" si="19"/>
        <v>0</v>
      </c>
      <c r="FZ13" s="69">
        <f t="shared" si="20"/>
        <v>0</v>
      </c>
      <c r="GA13" s="69">
        <f t="shared" si="21"/>
        <v>0</v>
      </c>
      <c r="GB13" s="69">
        <f t="shared" si="22"/>
        <v>0</v>
      </c>
      <c r="GC13" s="40">
        <f t="shared" si="23"/>
        <v>0</v>
      </c>
      <c r="GD13" s="40">
        <f t="shared" si="24"/>
        <v>0</v>
      </c>
      <c r="GE13" s="40">
        <f t="shared" si="25"/>
        <v>0</v>
      </c>
      <c r="GF13" s="40">
        <f t="shared" si="26"/>
        <v>0</v>
      </c>
      <c r="GG13" s="40">
        <f t="shared" si="27"/>
        <v>0</v>
      </c>
      <c r="GH13" s="40">
        <f t="shared" si="28"/>
        <v>0</v>
      </c>
      <c r="GI13" s="40">
        <f t="shared" si="29"/>
        <v>0</v>
      </c>
      <c r="GJ13" s="40">
        <f t="shared" si="30"/>
        <v>0</v>
      </c>
      <c r="GK13" s="40">
        <f t="shared" si="31"/>
        <v>0</v>
      </c>
      <c r="GL13" s="40">
        <f t="shared" si="32"/>
        <v>0</v>
      </c>
      <c r="GM13" s="40">
        <f t="shared" si="33"/>
        <v>0</v>
      </c>
      <c r="GN13" s="40">
        <f t="shared" si="34"/>
        <v>0</v>
      </c>
      <c r="GO13" s="40">
        <f t="shared" si="35"/>
        <v>0</v>
      </c>
      <c r="GP13" s="40">
        <f t="shared" si="36"/>
        <v>0</v>
      </c>
      <c r="GQ13" s="40">
        <f t="shared" si="37"/>
        <v>0</v>
      </c>
      <c r="GR13" s="40">
        <f t="shared" si="38"/>
        <v>0</v>
      </c>
      <c r="GS13" s="40">
        <f t="shared" si="39"/>
        <v>0</v>
      </c>
      <c r="GT13" s="40">
        <f t="shared" si="40"/>
        <v>0</v>
      </c>
      <c r="GU13" s="40">
        <f t="shared" si="41"/>
        <v>0</v>
      </c>
      <c r="GV13" s="40">
        <f t="shared" si="42"/>
        <v>0</v>
      </c>
      <c r="GW13" s="40">
        <f t="shared" si="43"/>
        <v>0</v>
      </c>
      <c r="GX13" s="40">
        <f t="shared" si="44"/>
        <v>0</v>
      </c>
      <c r="GY13" s="40">
        <f t="shared" si="45"/>
        <v>0</v>
      </c>
      <c r="GZ13" s="40">
        <f t="shared" si="46"/>
        <v>0</v>
      </c>
      <c r="HA13" s="40">
        <f t="shared" si="47"/>
        <v>0</v>
      </c>
    </row>
    <row r="14" spans="1:209" x14ac:dyDescent="0.25">
      <c r="A14" s="17" t="s">
        <v>184</v>
      </c>
      <c r="B14" s="15">
        <v>769.43543</v>
      </c>
      <c r="C14" s="15">
        <v>213.58318</v>
      </c>
      <c r="D14" s="15">
        <v>2045.2211</v>
      </c>
      <c r="E14" s="15">
        <v>442.96357</v>
      </c>
      <c r="F14" s="15">
        <v>437.89929000000001</v>
      </c>
      <c r="G14" s="15">
        <v>8775.2250999999997</v>
      </c>
      <c r="H14" s="15">
        <v>39.97898</v>
      </c>
      <c r="K14" s="17">
        <v>0</v>
      </c>
      <c r="N14" s="17">
        <v>0</v>
      </c>
      <c r="W14" s="17">
        <v>0</v>
      </c>
      <c r="Z14" s="17">
        <v>1.4997E-2</v>
      </c>
      <c r="AA14" s="17">
        <v>0</v>
      </c>
      <c r="AJ14" s="17">
        <v>0</v>
      </c>
      <c r="AP14" s="17">
        <v>0</v>
      </c>
      <c r="AW14" s="17" t="s">
        <v>184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5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1.69602693776903</v>
      </c>
      <c r="BP14" s="17">
        <v>0</v>
      </c>
      <c r="BQ14" s="5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769.43709347046104</v>
      </c>
      <c r="BZ14" s="17">
        <v>0</v>
      </c>
      <c r="CA14" s="17">
        <v>0</v>
      </c>
      <c r="CB14" s="17">
        <v>9.8562611247209695</v>
      </c>
      <c r="CC14" s="17">
        <v>4.5241565272904598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5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3.8992077690878902E-3</v>
      </c>
      <c r="CV14" s="17">
        <v>1.10977319951277E-2</v>
      </c>
      <c r="CW14" s="17">
        <v>0</v>
      </c>
      <c r="CX14" s="17">
        <v>0</v>
      </c>
      <c r="CY14" s="17">
        <v>0</v>
      </c>
      <c r="CZ14" s="17">
        <v>0</v>
      </c>
      <c r="DA14" s="17">
        <v>0</v>
      </c>
      <c r="DB14" s="17">
        <v>0</v>
      </c>
      <c r="DC14" s="17">
        <v>213.58083522103999</v>
      </c>
      <c r="DD14" s="17">
        <v>0</v>
      </c>
      <c r="DE14" s="17">
        <v>0</v>
      </c>
      <c r="DF14" s="17">
        <v>0</v>
      </c>
      <c r="DG14" s="17">
        <v>47.046627203932999</v>
      </c>
      <c r="DH14" s="17">
        <v>1840.6494108698801</v>
      </c>
      <c r="DI14" s="17">
        <v>204.516593263777</v>
      </c>
      <c r="DJ14" s="17">
        <v>2045.16600413366</v>
      </c>
      <c r="DK14" s="17">
        <v>0</v>
      </c>
      <c r="DL14" s="17">
        <v>2.7342046385797798</v>
      </c>
      <c r="DM14" s="17">
        <v>0</v>
      </c>
      <c r="DN14" s="17">
        <v>0</v>
      </c>
      <c r="DO14" s="17">
        <v>0</v>
      </c>
      <c r="DP14" s="17">
        <v>0</v>
      </c>
      <c r="DQ14" s="5">
        <v>0</v>
      </c>
      <c r="DR14" s="17">
        <v>0</v>
      </c>
      <c r="DS14" s="17">
        <v>0</v>
      </c>
      <c r="DT14" s="17">
        <v>0</v>
      </c>
      <c r="DU14" s="17">
        <v>24.850578955780801</v>
      </c>
      <c r="DV14" s="17">
        <v>15.118692998892101</v>
      </c>
      <c r="DW14" s="17">
        <v>14.534300534069599</v>
      </c>
      <c r="DX14" s="17">
        <v>0.96152028527808497</v>
      </c>
      <c r="DY14" s="17">
        <v>19.363467098772499</v>
      </c>
      <c r="DZ14" s="17">
        <v>12.442737545263601</v>
      </c>
      <c r="EA14" s="17">
        <v>0</v>
      </c>
      <c r="EB14" s="17">
        <v>0</v>
      </c>
      <c r="EC14" s="17">
        <v>2.01202895770983</v>
      </c>
      <c r="ED14" s="17">
        <v>442.96362101445601</v>
      </c>
      <c r="EE14" s="17">
        <v>437.89933203260603</v>
      </c>
      <c r="EF14" s="17">
        <v>5.0642889818504502</v>
      </c>
      <c r="EG14" s="17">
        <v>0</v>
      </c>
      <c r="EH14" s="17">
        <v>0.11710312670513701</v>
      </c>
      <c r="EI14" s="17">
        <v>241.90062753462601</v>
      </c>
      <c r="EJ14" s="17">
        <v>0</v>
      </c>
      <c r="EK14" s="17">
        <v>9.7869788411404492</v>
      </c>
      <c r="EL14" s="17">
        <v>2.5702263595628199</v>
      </c>
      <c r="EM14" s="17">
        <v>0.843796028373484</v>
      </c>
      <c r="EN14" s="17">
        <v>24.4674499688597</v>
      </c>
      <c r="EO14" s="17">
        <v>0</v>
      </c>
      <c r="EP14" s="17">
        <v>5.7286806429294996</v>
      </c>
      <c r="EQ14" s="17">
        <v>37.841711569304998</v>
      </c>
      <c r="ER14" s="17">
        <v>44.424440990536603</v>
      </c>
      <c r="ES14" s="17">
        <v>1.78236423662207</v>
      </c>
      <c r="ET14" s="17">
        <v>8775.2203592431997</v>
      </c>
      <c r="EU14" s="17">
        <v>0</v>
      </c>
      <c r="EV14" s="17">
        <v>0</v>
      </c>
      <c r="EW14" s="17">
        <v>195.835313635034</v>
      </c>
      <c r="EX14" s="17">
        <v>0</v>
      </c>
      <c r="EY14" s="17">
        <v>3.8991614105171402</v>
      </c>
      <c r="EZ14" s="17">
        <v>0</v>
      </c>
      <c r="FA14" s="17">
        <v>0</v>
      </c>
      <c r="FB14" s="17">
        <v>39.978530068288102</v>
      </c>
      <c r="FC14" s="17">
        <v>0</v>
      </c>
      <c r="FD14" s="17">
        <v>4.2030598105733699</v>
      </c>
      <c r="FF14" s="26">
        <f t="shared" si="0"/>
        <v>1.176797324052979</v>
      </c>
      <c r="FG14" s="25">
        <f t="shared" si="1"/>
        <v>0</v>
      </c>
      <c r="FH14" s="40">
        <f t="shared" si="2"/>
        <v>2.1619363967157728E-6</v>
      </c>
      <c r="FI14" s="40">
        <f t="shared" si="3"/>
        <v>-1.0978294077316378E-5</v>
      </c>
      <c r="FJ14" s="40">
        <f t="shared" si="4"/>
        <v>-2.6938831376238573E-5</v>
      </c>
      <c r="FK14" s="40">
        <f t="shared" si="5"/>
        <v>1.1516625623480722E-7</v>
      </c>
      <c r="FL14" s="40">
        <f t="shared" si="6"/>
        <v>9.5986924340487512E-8</v>
      </c>
      <c r="FM14" s="40">
        <f t="shared" si="7"/>
        <v>-5.4024332662954948E-7</v>
      </c>
      <c r="FN14" s="40">
        <f t="shared" si="8"/>
        <v>-1.1254206883178201E-5</v>
      </c>
      <c r="FO14" s="69">
        <f t="shared" si="9"/>
        <v>0</v>
      </c>
      <c r="FP14" s="69">
        <f t="shared" si="10"/>
        <v>0</v>
      </c>
      <c r="FQ14" s="69">
        <f t="shared" si="11"/>
        <v>0</v>
      </c>
      <c r="FR14" s="69">
        <f t="shared" si="12"/>
        <v>0</v>
      </c>
      <c r="FS14" s="69">
        <f t="shared" si="13"/>
        <v>0</v>
      </c>
      <c r="FT14" s="69">
        <f t="shared" si="14"/>
        <v>0</v>
      </c>
      <c r="FU14" s="69">
        <f t="shared" si="15"/>
        <v>0</v>
      </c>
      <c r="FV14" s="69">
        <f t="shared" si="16"/>
        <v>0</v>
      </c>
      <c r="FW14" s="69">
        <f t="shared" si="17"/>
        <v>0</v>
      </c>
      <c r="FX14" s="69">
        <f t="shared" si="18"/>
        <v>0</v>
      </c>
      <c r="FY14" s="69">
        <f t="shared" si="19"/>
        <v>0</v>
      </c>
      <c r="FZ14" s="69">
        <f t="shared" si="20"/>
        <v>0</v>
      </c>
      <c r="GA14" s="69">
        <f t="shared" si="21"/>
        <v>0</v>
      </c>
      <c r="GB14" s="69">
        <f t="shared" si="22"/>
        <v>0</v>
      </c>
      <c r="GC14" s="40">
        <f t="shared" si="23"/>
        <v>0</v>
      </c>
      <c r="GD14" s="40">
        <f t="shared" si="24"/>
        <v>0</v>
      </c>
      <c r="GE14" s="40">
        <f t="shared" si="25"/>
        <v>0</v>
      </c>
      <c r="GF14" s="40">
        <f t="shared" si="26"/>
        <v>-4.0165222650531303E-6</v>
      </c>
      <c r="GG14" s="40">
        <f t="shared" si="27"/>
        <v>0</v>
      </c>
      <c r="GH14" s="40">
        <f t="shared" si="28"/>
        <v>0</v>
      </c>
      <c r="GI14" s="40">
        <f t="shared" si="29"/>
        <v>0</v>
      </c>
      <c r="GJ14" s="40">
        <f t="shared" si="30"/>
        <v>0</v>
      </c>
      <c r="GK14" s="40">
        <f t="shared" si="31"/>
        <v>0</v>
      </c>
      <c r="GL14" s="40">
        <f t="shared" si="32"/>
        <v>0</v>
      </c>
      <c r="GM14" s="40">
        <f t="shared" si="33"/>
        <v>0</v>
      </c>
      <c r="GN14" s="40">
        <f t="shared" si="34"/>
        <v>0</v>
      </c>
      <c r="GO14" s="40">
        <f t="shared" si="35"/>
        <v>0</v>
      </c>
      <c r="GP14" s="40">
        <f t="shared" si="36"/>
        <v>0</v>
      </c>
      <c r="GQ14" s="40">
        <f t="shared" si="37"/>
        <v>0</v>
      </c>
      <c r="GR14" s="40">
        <f t="shared" si="38"/>
        <v>0</v>
      </c>
      <c r="GS14" s="40">
        <f t="shared" si="39"/>
        <v>0</v>
      </c>
      <c r="GT14" s="40">
        <f t="shared" si="40"/>
        <v>0</v>
      </c>
      <c r="GU14" s="40">
        <f t="shared" si="41"/>
        <v>0</v>
      </c>
      <c r="GV14" s="40">
        <f t="shared" si="42"/>
        <v>0</v>
      </c>
      <c r="GW14" s="40">
        <f t="shared" si="43"/>
        <v>0</v>
      </c>
      <c r="GX14" s="40">
        <f t="shared" si="44"/>
        <v>0</v>
      </c>
      <c r="GY14" s="40">
        <f t="shared" si="45"/>
        <v>0</v>
      </c>
      <c r="GZ14" s="40">
        <f t="shared" si="46"/>
        <v>0</v>
      </c>
      <c r="HA14" s="40">
        <f t="shared" si="47"/>
        <v>0</v>
      </c>
    </row>
    <row r="15" spans="1:209" x14ac:dyDescent="0.25">
      <c r="A15" s="17" t="s">
        <v>185</v>
      </c>
      <c r="B15" s="15">
        <v>52.170836999999899</v>
      </c>
      <c r="C15" s="15">
        <v>0.78330104</v>
      </c>
      <c r="D15" s="15">
        <v>220.4265</v>
      </c>
      <c r="E15" s="15">
        <v>19.806604</v>
      </c>
      <c r="F15" s="15">
        <v>19.281880999999998</v>
      </c>
      <c r="G15" s="15">
        <v>273.48045394000002</v>
      </c>
      <c r="H15" s="15">
        <v>4.3748613000000001</v>
      </c>
      <c r="I15" s="17">
        <v>1.39999999999999E-2</v>
      </c>
      <c r="K15" s="17">
        <v>1.017001E-2</v>
      </c>
      <c r="L15" s="17">
        <v>3.2632099999999997E-2</v>
      </c>
      <c r="M15" s="17">
        <v>7.1249999999999905E-4</v>
      </c>
      <c r="N15" s="17">
        <v>1.4025000000000001E-3</v>
      </c>
      <c r="R15" s="17">
        <v>7.9699999999999997E-4</v>
      </c>
      <c r="W15" s="17">
        <v>8.0872109999999997E-2</v>
      </c>
      <c r="X15" s="17">
        <v>14.79</v>
      </c>
      <c r="Y15" s="17">
        <v>4.2851999999999902E-4</v>
      </c>
      <c r="Z15" s="17">
        <v>9.9592999999999991E-4</v>
      </c>
      <c r="AA15" s="17">
        <v>1.2405019999999999E-2</v>
      </c>
      <c r="AC15" s="17">
        <v>4.7439999999999998E-4</v>
      </c>
      <c r="AD15" s="17">
        <v>8.6345999999999992E-3</v>
      </c>
      <c r="AG15" s="17">
        <v>8.4034000000000001E-3</v>
      </c>
      <c r="AI15" s="17">
        <v>8.9999999999999998E-4</v>
      </c>
      <c r="AJ15" s="17">
        <v>1.70099999999999E-5</v>
      </c>
      <c r="AP15" s="17">
        <v>2.319E-5</v>
      </c>
      <c r="AR15" s="17">
        <v>1.399986</v>
      </c>
      <c r="AW15" s="17" t="s">
        <v>185</v>
      </c>
      <c r="AX15" s="17">
        <v>0</v>
      </c>
      <c r="AY15" s="17">
        <v>0</v>
      </c>
      <c r="AZ15" s="17">
        <v>0</v>
      </c>
      <c r="BA15" s="17">
        <v>1.3998635615946E-2</v>
      </c>
      <c r="BB15" s="17">
        <v>1.3998635615946E-2</v>
      </c>
      <c r="BC15" s="17">
        <v>0</v>
      </c>
      <c r="BD15" s="17">
        <v>0</v>
      </c>
      <c r="BE15" s="17">
        <v>4.1693083549661798E-3</v>
      </c>
      <c r="BF15" s="17">
        <v>5.9997318077349097E-3</v>
      </c>
      <c r="BG15" s="5">
        <v>3.2628877610650503E-2</v>
      </c>
      <c r="BH15" s="17">
        <v>0</v>
      </c>
      <c r="BI15" s="17">
        <v>2.2798332203464501E-4</v>
      </c>
      <c r="BJ15" s="17">
        <v>4.8446559411806801E-4</v>
      </c>
      <c r="BK15" s="17">
        <v>0</v>
      </c>
      <c r="BL15" s="17">
        <v>3.3657143801980801E-4</v>
      </c>
      <c r="BM15" s="17">
        <v>1.06580887029657E-3</v>
      </c>
      <c r="BN15" s="17">
        <v>0</v>
      </c>
      <c r="BO15" s="17">
        <v>5.4579213006692102</v>
      </c>
      <c r="BP15" s="17">
        <v>0</v>
      </c>
      <c r="BQ15" s="17">
        <v>2.31108241428154E-4</v>
      </c>
      <c r="BR15" s="17">
        <v>5.6581663056598096E-4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52.163402613579301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8.0863479884257197E-2</v>
      </c>
      <c r="CH15" s="17">
        <v>8.0863479884257197E-2</v>
      </c>
      <c r="CI15" s="17">
        <v>0</v>
      </c>
      <c r="CJ15" s="17">
        <v>0</v>
      </c>
      <c r="CK15" s="5">
        <v>14.788573200328401</v>
      </c>
      <c r="CL15" s="17">
        <v>1.3997910049876801</v>
      </c>
      <c r="CM15" s="17">
        <v>1.7139527014445701E-4</v>
      </c>
      <c r="CN15" s="17">
        <v>2.1424042826766299E-4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2.5892814828287498E-4</v>
      </c>
      <c r="CV15" s="17">
        <v>7.3694731614830497E-4</v>
      </c>
      <c r="CW15" s="17">
        <v>4.09327083229991E-3</v>
      </c>
      <c r="CX15" s="17">
        <v>8.3105766739970301E-3</v>
      </c>
      <c r="CY15" s="17">
        <v>0</v>
      </c>
      <c r="CZ15" s="17">
        <v>0</v>
      </c>
      <c r="DA15" s="17">
        <v>0</v>
      </c>
      <c r="DB15" s="17">
        <v>4.74336784556787E-4</v>
      </c>
      <c r="DC15" s="17">
        <v>0.78324420619829505</v>
      </c>
      <c r="DD15" s="17">
        <v>0</v>
      </c>
      <c r="DE15" s="17">
        <v>3.5398219767743002E-3</v>
      </c>
      <c r="DF15" s="17">
        <v>5.0938782056581602E-3</v>
      </c>
      <c r="DG15" s="17">
        <v>3.2884379591814201</v>
      </c>
      <c r="DH15" s="17">
        <v>198.364518372768</v>
      </c>
      <c r="DI15" s="17">
        <v>22.040508914940101</v>
      </c>
      <c r="DJ15" s="17">
        <v>220.40502728770801</v>
      </c>
      <c r="DK15" s="17">
        <v>0</v>
      </c>
      <c r="DL15" s="17">
        <v>0</v>
      </c>
      <c r="DM15" s="17">
        <v>0</v>
      </c>
      <c r="DN15" s="17">
        <v>1.7007319699840699E-5</v>
      </c>
      <c r="DO15" s="17">
        <v>0</v>
      </c>
      <c r="DP15" s="5">
        <v>0</v>
      </c>
      <c r="DQ15" s="5">
        <v>0</v>
      </c>
      <c r="DR15" s="17">
        <v>0</v>
      </c>
      <c r="DS15" s="17">
        <v>0</v>
      </c>
      <c r="DT15" s="17">
        <v>2.31867387273819E-5</v>
      </c>
      <c r="DU15" s="17">
        <v>0.80029019880178798</v>
      </c>
      <c r="DV15" s="17">
        <v>2.6551820442996701</v>
      </c>
      <c r="DW15" s="17">
        <v>0.49988843830089702</v>
      </c>
      <c r="DX15" s="17">
        <v>0.174913789359391</v>
      </c>
      <c r="DY15" s="17">
        <v>1.0192644168499201</v>
      </c>
      <c r="DZ15" s="17">
        <v>0.463211120113317</v>
      </c>
      <c r="EA15" s="17">
        <v>0</v>
      </c>
      <c r="EB15" s="17">
        <v>4.2848781670772801E-5</v>
      </c>
      <c r="EC15" s="17">
        <v>8.1163770344527403E-2</v>
      </c>
      <c r="ED15" s="17">
        <v>19.8045202069037</v>
      </c>
      <c r="EE15" s="17">
        <v>19.279813518631801</v>
      </c>
      <c r="EF15" s="17">
        <v>0.52470668827196199</v>
      </c>
      <c r="EG15" s="17">
        <v>0</v>
      </c>
      <c r="EH15" s="17">
        <v>3.57687516879137E-3</v>
      </c>
      <c r="EI15" s="17">
        <v>7.8061792578139997</v>
      </c>
      <c r="EJ15" s="17">
        <v>0</v>
      </c>
      <c r="EK15" s="17">
        <v>1.32030545037671</v>
      </c>
      <c r="EL15" s="17">
        <v>0.31380408626685802</v>
      </c>
      <c r="EM15" s="17">
        <v>0.15191217557609499</v>
      </c>
      <c r="EN15" s="17">
        <v>3.3007611567651498</v>
      </c>
      <c r="EO15" s="17">
        <v>0</v>
      </c>
      <c r="EP15" s="17">
        <v>0.38996137742065801</v>
      </c>
      <c r="EQ15" s="17">
        <v>1.2904499302788199</v>
      </c>
      <c r="ER15" s="17">
        <v>1.99965111857008</v>
      </c>
      <c r="ES15" s="17">
        <v>5.4441734045426203E-2</v>
      </c>
      <c r="ET15" s="17">
        <v>273.47973191620002</v>
      </c>
      <c r="EU15" s="17">
        <v>0</v>
      </c>
      <c r="EV15" s="17">
        <v>0</v>
      </c>
      <c r="EW15" s="17">
        <v>6.1701676455541401</v>
      </c>
      <c r="EX15" s="17">
        <v>0</v>
      </c>
      <c r="EY15" s="17">
        <v>0.19449571628618401</v>
      </c>
      <c r="EZ15" s="17">
        <v>8.40246225277534E-3</v>
      </c>
      <c r="FA15" s="17">
        <v>0</v>
      </c>
      <c r="FB15" s="17">
        <v>4.3742665002176997</v>
      </c>
      <c r="FC15" s="17">
        <v>8.99911337809817E-4</v>
      </c>
      <c r="FD15" s="17">
        <v>0</v>
      </c>
      <c r="FF15" s="26">
        <f t="shared" si="0"/>
        <v>0.7517690015040831</v>
      </c>
      <c r="FG15" s="25">
        <f t="shared" si="1"/>
        <v>0</v>
      </c>
      <c r="FH15" s="40">
        <f t="shared" si="2"/>
        <v>-1.4250080788618717E-4</v>
      </c>
      <c r="FI15" s="40">
        <f t="shared" si="3"/>
        <v>-7.2556780602459761E-5</v>
      </c>
      <c r="FJ15" s="40">
        <f t="shared" si="4"/>
        <v>-9.7414386618647578E-5</v>
      </c>
      <c r="FK15" s="40">
        <f t="shared" si="5"/>
        <v>-1.0520698532168706E-4</v>
      </c>
      <c r="FL15" s="40">
        <f t="shared" si="6"/>
        <v>-1.072240497800563E-4</v>
      </c>
      <c r="FM15" s="40">
        <f t="shared" si="7"/>
        <v>-2.6401294483478472E-6</v>
      </c>
      <c r="FN15" s="40">
        <f t="shared" si="8"/>
        <v>-1.359585462287388E-4</v>
      </c>
      <c r="FO15" s="69">
        <f t="shared" si="9"/>
        <v>-9.7456003850002101E-5</v>
      </c>
      <c r="FP15" s="69">
        <f t="shared" si="10"/>
        <v>0</v>
      </c>
      <c r="FQ15" s="69">
        <f t="shared" si="11"/>
        <v>-9.5362472496165755E-5</v>
      </c>
      <c r="FR15" s="69">
        <f t="shared" si="12"/>
        <v>-9.8749064555890038E-5</v>
      </c>
      <c r="FS15" s="69">
        <f t="shared" si="13"/>
        <v>-7.1696627769877598E-5</v>
      </c>
      <c r="FT15" s="69">
        <f t="shared" si="14"/>
        <v>-8.5341663901664297E-5</v>
      </c>
      <c r="FU15" s="69">
        <f t="shared" si="15"/>
        <v>0</v>
      </c>
      <c r="FV15" s="69">
        <f t="shared" si="16"/>
        <v>0</v>
      </c>
      <c r="FW15" s="69">
        <f t="shared" si="17"/>
        <v>0</v>
      </c>
      <c r="FX15" s="69">
        <f t="shared" si="18"/>
        <v>-9.426349543916005E-5</v>
      </c>
      <c r="FY15" s="69">
        <f t="shared" si="19"/>
        <v>0</v>
      </c>
      <c r="FZ15" s="69">
        <f t="shared" si="20"/>
        <v>0</v>
      </c>
      <c r="GA15" s="69">
        <f t="shared" si="21"/>
        <v>0</v>
      </c>
      <c r="GB15" s="69">
        <f t="shared" si="22"/>
        <v>0</v>
      </c>
      <c r="GC15" s="40">
        <f t="shared" si="23"/>
        <v>-1.0671312697046999E-4</v>
      </c>
      <c r="GD15" s="40">
        <f t="shared" si="24"/>
        <v>-9.6470566031010437E-5</v>
      </c>
      <c r="GE15" s="40">
        <f t="shared" si="25"/>
        <v>-8.2889753351605367E-5</v>
      </c>
      <c r="GF15" s="40">
        <f t="shared" si="26"/>
        <v>-5.475843565306927E-5</v>
      </c>
      <c r="GG15" s="40">
        <f t="shared" si="27"/>
        <v>-9.4517679379660415E-5</v>
      </c>
      <c r="GH15" s="40">
        <f t="shared" si="28"/>
        <v>0</v>
      </c>
      <c r="GI15" s="40">
        <f t="shared" si="29"/>
        <v>-1.3325346377104151E-4</v>
      </c>
      <c r="GJ15" s="40">
        <f t="shared" si="30"/>
        <v>-1.0421068347559363E-4</v>
      </c>
      <c r="GK15" s="40">
        <f t="shared" si="31"/>
        <v>0</v>
      </c>
      <c r="GL15" s="40">
        <f t="shared" si="32"/>
        <v>0</v>
      </c>
      <c r="GM15" s="40">
        <f t="shared" si="33"/>
        <v>-1.1159140641408059E-4</v>
      </c>
      <c r="GN15" s="40">
        <f t="shared" si="34"/>
        <v>0</v>
      </c>
      <c r="GO15" s="40">
        <f t="shared" si="35"/>
        <v>-9.8513544647755834E-5</v>
      </c>
      <c r="GP15" s="40">
        <f t="shared" si="36"/>
        <v>-1.5757202582015339E-4</v>
      </c>
      <c r="GQ15" s="40">
        <f t="shared" si="37"/>
        <v>0</v>
      </c>
      <c r="GR15" s="40">
        <f t="shared" si="38"/>
        <v>0</v>
      </c>
      <c r="GS15" s="40">
        <f t="shared" si="39"/>
        <v>0</v>
      </c>
      <c r="GT15" s="40">
        <f t="shared" si="40"/>
        <v>0</v>
      </c>
      <c r="GU15" s="40">
        <f t="shared" si="41"/>
        <v>0</v>
      </c>
      <c r="GV15" s="40">
        <f t="shared" si="42"/>
        <v>-1.4063271315653319E-4</v>
      </c>
      <c r="GW15" s="40">
        <f t="shared" si="43"/>
        <v>0</v>
      </c>
      <c r="GX15" s="40">
        <f t="shared" si="44"/>
        <v>-1.3928354449251526E-4</v>
      </c>
      <c r="GY15" s="40">
        <f t="shared" si="45"/>
        <v>0</v>
      </c>
      <c r="GZ15" s="40">
        <f t="shared" si="46"/>
        <v>0</v>
      </c>
      <c r="HA15" s="40">
        <f t="shared" si="47"/>
        <v>0</v>
      </c>
    </row>
    <row r="16" spans="1:209" x14ac:dyDescent="0.25">
      <c r="A16" s="17" t="s">
        <v>186</v>
      </c>
      <c r="AX16" s="17"/>
      <c r="AY16" s="17"/>
      <c r="AZ16" s="17"/>
      <c r="BA16" s="17"/>
      <c r="BB16" s="17"/>
      <c r="BC16" s="17"/>
      <c r="BD16" s="17"/>
      <c r="BE16" s="17"/>
      <c r="BF16" s="17"/>
      <c r="BG16" s="5"/>
      <c r="BH16" s="5"/>
      <c r="BI16" s="17"/>
      <c r="BJ16" s="17"/>
      <c r="BK16" s="17"/>
      <c r="BL16" s="17"/>
      <c r="BM16" s="17"/>
      <c r="BN16" s="17"/>
      <c r="BO16" s="17"/>
      <c r="BP16" s="17"/>
      <c r="BQ16" s="5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5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5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F16" s="26" t="e">
        <f t="shared" si="0"/>
        <v>#DIV/0!</v>
      </c>
      <c r="FG16" s="25" t="e">
        <f t="shared" si="1"/>
        <v>#DIV/0!</v>
      </c>
      <c r="FH16" s="40">
        <f t="shared" si="2"/>
        <v>0</v>
      </c>
      <c r="FI16" s="40">
        <f t="shared" si="3"/>
        <v>0</v>
      </c>
      <c r="FJ16" s="40">
        <f t="shared" si="4"/>
        <v>0</v>
      </c>
      <c r="FK16" s="40">
        <f t="shared" si="5"/>
        <v>0</v>
      </c>
      <c r="FL16" s="40">
        <f t="shared" si="6"/>
        <v>0</v>
      </c>
      <c r="FM16" s="40">
        <f t="shared" si="7"/>
        <v>0</v>
      </c>
      <c r="FN16" s="40">
        <f t="shared" si="8"/>
        <v>0</v>
      </c>
      <c r="FO16" s="69">
        <f t="shared" si="9"/>
        <v>0</v>
      </c>
      <c r="FP16" s="69">
        <f t="shared" si="10"/>
        <v>0</v>
      </c>
      <c r="FQ16" s="69">
        <f t="shared" si="11"/>
        <v>0</v>
      </c>
      <c r="FR16" s="69">
        <f t="shared" si="12"/>
        <v>0</v>
      </c>
      <c r="FS16" s="69">
        <v>0</v>
      </c>
      <c r="FT16" s="69">
        <f t="shared" si="14"/>
        <v>0</v>
      </c>
      <c r="FU16" s="69">
        <f t="shared" si="15"/>
        <v>0</v>
      </c>
      <c r="FV16" s="69">
        <f t="shared" si="16"/>
        <v>0</v>
      </c>
      <c r="FW16" s="69">
        <f t="shared" si="17"/>
        <v>0</v>
      </c>
      <c r="FX16" s="69">
        <f t="shared" si="18"/>
        <v>0</v>
      </c>
      <c r="FY16" s="69">
        <f t="shared" si="19"/>
        <v>0</v>
      </c>
      <c r="FZ16" s="69">
        <f t="shared" si="20"/>
        <v>0</v>
      </c>
      <c r="GA16" s="69">
        <f t="shared" si="21"/>
        <v>0</v>
      </c>
      <c r="GB16" s="69">
        <f t="shared" si="22"/>
        <v>0</v>
      </c>
      <c r="GC16" s="40">
        <f t="shared" si="23"/>
        <v>0</v>
      </c>
      <c r="GD16" s="40">
        <f t="shared" si="24"/>
        <v>0</v>
      </c>
      <c r="GE16" s="40">
        <f t="shared" si="25"/>
        <v>0</v>
      </c>
      <c r="GF16" s="40">
        <f t="shared" si="26"/>
        <v>0</v>
      </c>
      <c r="GG16" s="40">
        <f t="shared" si="27"/>
        <v>0</v>
      </c>
      <c r="GH16" s="40">
        <f t="shared" si="28"/>
        <v>0</v>
      </c>
      <c r="GI16" s="40">
        <f t="shared" si="29"/>
        <v>0</v>
      </c>
      <c r="GJ16" s="40">
        <f t="shared" si="30"/>
        <v>0</v>
      </c>
      <c r="GK16" s="40">
        <f t="shared" si="31"/>
        <v>0</v>
      </c>
      <c r="GL16" s="40">
        <f t="shared" si="32"/>
        <v>0</v>
      </c>
      <c r="GM16" s="40">
        <f t="shared" si="33"/>
        <v>0</v>
      </c>
      <c r="GN16" s="40">
        <f t="shared" si="34"/>
        <v>0</v>
      </c>
      <c r="GO16" s="40">
        <f t="shared" si="35"/>
        <v>0</v>
      </c>
      <c r="GP16" s="40">
        <f t="shared" si="36"/>
        <v>0</v>
      </c>
      <c r="GQ16" s="40">
        <f t="shared" si="37"/>
        <v>0</v>
      </c>
      <c r="GR16" s="40">
        <f t="shared" si="38"/>
        <v>0</v>
      </c>
      <c r="GS16" s="40">
        <f t="shared" si="39"/>
        <v>0</v>
      </c>
      <c r="GT16" s="40">
        <f t="shared" si="40"/>
        <v>0</v>
      </c>
      <c r="GU16" s="40">
        <f t="shared" si="41"/>
        <v>0</v>
      </c>
      <c r="GV16" s="40">
        <f t="shared" si="42"/>
        <v>0</v>
      </c>
      <c r="GW16" s="40">
        <f t="shared" si="43"/>
        <v>0</v>
      </c>
      <c r="GX16" s="40">
        <f t="shared" si="44"/>
        <v>0</v>
      </c>
      <c r="GY16" s="40">
        <f t="shared" si="45"/>
        <v>0</v>
      </c>
      <c r="GZ16" s="40">
        <f t="shared" si="46"/>
        <v>0</v>
      </c>
      <c r="HA16" s="40">
        <f t="shared" si="47"/>
        <v>0</v>
      </c>
    </row>
    <row r="17" spans="1:209" x14ac:dyDescent="0.25">
      <c r="A17" s="17" t="s">
        <v>187</v>
      </c>
      <c r="AX17" s="17"/>
      <c r="AY17" s="17"/>
      <c r="AZ17" s="17"/>
      <c r="BA17" s="17"/>
      <c r="BB17" s="17"/>
      <c r="BC17" s="17"/>
      <c r="BD17" s="17"/>
      <c r="BE17" s="17"/>
      <c r="BF17" s="5"/>
      <c r="BG17" s="5"/>
      <c r="BH17" s="5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5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5"/>
      <c r="DP17" s="5"/>
      <c r="DQ17" s="5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F17" s="26" t="e">
        <f t="shared" si="0"/>
        <v>#DIV/0!</v>
      </c>
      <c r="FG17" s="25" t="e">
        <f t="shared" si="1"/>
        <v>#DIV/0!</v>
      </c>
      <c r="FH17" s="40">
        <f t="shared" si="2"/>
        <v>0</v>
      </c>
      <c r="FI17" s="40">
        <f t="shared" si="3"/>
        <v>0</v>
      </c>
      <c r="FJ17" s="40">
        <f t="shared" si="4"/>
        <v>0</v>
      </c>
      <c r="FK17" s="40">
        <f t="shared" si="5"/>
        <v>0</v>
      </c>
      <c r="FL17" s="40">
        <f t="shared" si="6"/>
        <v>0</v>
      </c>
      <c r="FM17" s="40">
        <f t="shared" si="7"/>
        <v>0</v>
      </c>
      <c r="FN17" s="40">
        <f t="shared" si="8"/>
        <v>0</v>
      </c>
      <c r="FO17" s="69">
        <f t="shared" si="9"/>
        <v>0</v>
      </c>
      <c r="FP17" s="69">
        <f t="shared" si="10"/>
        <v>0</v>
      </c>
      <c r="FQ17" s="69">
        <f t="shared" si="11"/>
        <v>0</v>
      </c>
      <c r="FR17" s="69">
        <f t="shared" si="12"/>
        <v>0</v>
      </c>
      <c r="FS17" s="69">
        <f t="shared" ref="FS17:FS51" si="48">(BI17+BJ17-M17)/(M17+1E-50)</f>
        <v>0</v>
      </c>
      <c r="FT17" s="69">
        <f t="shared" si="14"/>
        <v>0</v>
      </c>
      <c r="FU17" s="69">
        <f t="shared" si="15"/>
        <v>0</v>
      </c>
      <c r="FV17" s="69">
        <f t="shared" si="16"/>
        <v>0</v>
      </c>
      <c r="FW17" s="69">
        <f t="shared" si="17"/>
        <v>0</v>
      </c>
      <c r="FX17" s="69">
        <f t="shared" si="18"/>
        <v>0</v>
      </c>
      <c r="FY17" s="69">
        <f t="shared" si="19"/>
        <v>0</v>
      </c>
      <c r="FZ17" s="69">
        <f t="shared" si="20"/>
        <v>0</v>
      </c>
      <c r="GA17" s="69">
        <f t="shared" si="21"/>
        <v>0</v>
      </c>
      <c r="GB17" s="69">
        <f t="shared" si="22"/>
        <v>0</v>
      </c>
      <c r="GC17" s="40">
        <f t="shared" si="23"/>
        <v>0</v>
      </c>
      <c r="GD17" s="40">
        <f t="shared" si="24"/>
        <v>0</v>
      </c>
      <c r="GE17" s="40">
        <f t="shared" si="25"/>
        <v>0</v>
      </c>
      <c r="GF17" s="40">
        <f t="shared" si="26"/>
        <v>0</v>
      </c>
      <c r="GG17" s="40">
        <f t="shared" si="27"/>
        <v>0</v>
      </c>
      <c r="GH17" s="40">
        <f t="shared" si="28"/>
        <v>0</v>
      </c>
      <c r="GI17" s="40">
        <f t="shared" si="29"/>
        <v>0</v>
      </c>
      <c r="GJ17" s="40">
        <f t="shared" si="30"/>
        <v>0</v>
      </c>
      <c r="GK17" s="40">
        <f t="shared" si="31"/>
        <v>0</v>
      </c>
      <c r="GL17" s="40">
        <f t="shared" si="32"/>
        <v>0</v>
      </c>
      <c r="GM17" s="40">
        <f t="shared" si="33"/>
        <v>0</v>
      </c>
      <c r="GN17" s="40">
        <f t="shared" si="34"/>
        <v>0</v>
      </c>
      <c r="GO17" s="40">
        <f t="shared" si="35"/>
        <v>0</v>
      </c>
      <c r="GP17" s="40">
        <f t="shared" si="36"/>
        <v>0</v>
      </c>
      <c r="GQ17" s="40">
        <f t="shared" si="37"/>
        <v>0</v>
      </c>
      <c r="GR17" s="40">
        <f t="shared" si="38"/>
        <v>0</v>
      </c>
      <c r="GS17" s="40">
        <f t="shared" si="39"/>
        <v>0</v>
      </c>
      <c r="GT17" s="40">
        <f t="shared" si="40"/>
        <v>0</v>
      </c>
      <c r="GU17" s="40">
        <f t="shared" si="41"/>
        <v>0</v>
      </c>
      <c r="GV17" s="40">
        <f t="shared" si="42"/>
        <v>0</v>
      </c>
      <c r="GW17" s="40">
        <f t="shared" si="43"/>
        <v>0</v>
      </c>
      <c r="GX17" s="40">
        <f t="shared" si="44"/>
        <v>0</v>
      </c>
      <c r="GY17" s="40">
        <f t="shared" si="45"/>
        <v>0</v>
      </c>
      <c r="GZ17" s="40">
        <f t="shared" si="46"/>
        <v>0</v>
      </c>
      <c r="HA17" s="40">
        <f t="shared" si="47"/>
        <v>0</v>
      </c>
    </row>
    <row r="18" spans="1:209" x14ac:dyDescent="0.25">
      <c r="A18" s="17" t="s">
        <v>188</v>
      </c>
      <c r="AK18" s="5"/>
      <c r="AX18" s="17"/>
      <c r="AY18" s="17"/>
      <c r="AZ18" s="17"/>
      <c r="BA18" s="17"/>
      <c r="BB18" s="17"/>
      <c r="BC18" s="17"/>
      <c r="BD18" s="17"/>
      <c r="BE18" s="17"/>
      <c r="BF18" s="5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5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5"/>
      <c r="DP18" s="5"/>
      <c r="DQ18" s="5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F18" s="26" t="e">
        <f t="shared" si="0"/>
        <v>#DIV/0!</v>
      </c>
      <c r="FG18" s="25" t="e">
        <f t="shared" si="1"/>
        <v>#DIV/0!</v>
      </c>
      <c r="FH18" s="40">
        <f t="shared" si="2"/>
        <v>0</v>
      </c>
      <c r="FI18" s="40">
        <f t="shared" si="3"/>
        <v>0</v>
      </c>
      <c r="FJ18" s="40">
        <f t="shared" si="4"/>
        <v>0</v>
      </c>
      <c r="FK18" s="40">
        <f t="shared" si="5"/>
        <v>0</v>
      </c>
      <c r="FL18" s="40">
        <f t="shared" si="6"/>
        <v>0</v>
      </c>
      <c r="FM18" s="40">
        <f t="shared" si="7"/>
        <v>0</v>
      </c>
      <c r="FN18" s="40">
        <f t="shared" si="8"/>
        <v>0</v>
      </c>
      <c r="FO18" s="69">
        <f t="shared" si="9"/>
        <v>0</v>
      </c>
      <c r="FP18" s="69">
        <f t="shared" si="10"/>
        <v>0</v>
      </c>
      <c r="FQ18" s="69">
        <f t="shared" si="11"/>
        <v>0</v>
      </c>
      <c r="FR18" s="69">
        <f t="shared" si="12"/>
        <v>0</v>
      </c>
      <c r="FS18" s="69">
        <f t="shared" si="48"/>
        <v>0</v>
      </c>
      <c r="FT18" s="69">
        <f t="shared" si="14"/>
        <v>0</v>
      </c>
      <c r="FU18" s="69">
        <f t="shared" si="15"/>
        <v>0</v>
      </c>
      <c r="FV18" s="69">
        <f t="shared" si="16"/>
        <v>0</v>
      </c>
      <c r="FW18" s="69">
        <f t="shared" si="17"/>
        <v>0</v>
      </c>
      <c r="FX18" s="69">
        <f t="shared" si="18"/>
        <v>0</v>
      </c>
      <c r="FY18" s="69">
        <f t="shared" si="19"/>
        <v>0</v>
      </c>
      <c r="FZ18" s="69">
        <f t="shared" si="20"/>
        <v>0</v>
      </c>
      <c r="GA18" s="69">
        <f t="shared" si="21"/>
        <v>0</v>
      </c>
      <c r="GB18" s="69">
        <f t="shared" si="22"/>
        <v>0</v>
      </c>
      <c r="GC18" s="40">
        <f t="shared" si="23"/>
        <v>0</v>
      </c>
      <c r="GD18" s="40">
        <f t="shared" si="24"/>
        <v>0</v>
      </c>
      <c r="GE18" s="40">
        <f t="shared" si="25"/>
        <v>0</v>
      </c>
      <c r="GF18" s="40">
        <f t="shared" si="26"/>
        <v>0</v>
      </c>
      <c r="GG18" s="40">
        <f t="shared" si="27"/>
        <v>0</v>
      </c>
      <c r="GH18" s="40">
        <f t="shared" si="28"/>
        <v>0</v>
      </c>
      <c r="GI18" s="40">
        <f t="shared" si="29"/>
        <v>0</v>
      </c>
      <c r="GJ18" s="40">
        <f t="shared" si="30"/>
        <v>0</v>
      </c>
      <c r="GK18" s="40">
        <f t="shared" si="31"/>
        <v>0</v>
      </c>
      <c r="GL18" s="40">
        <f t="shared" si="32"/>
        <v>0</v>
      </c>
      <c r="GM18" s="40">
        <f t="shared" si="33"/>
        <v>0</v>
      </c>
      <c r="GN18" s="40">
        <f t="shared" si="34"/>
        <v>0</v>
      </c>
      <c r="GO18" s="40">
        <f t="shared" si="35"/>
        <v>0</v>
      </c>
      <c r="GP18" s="40">
        <f t="shared" si="36"/>
        <v>0</v>
      </c>
      <c r="GQ18" s="40">
        <f t="shared" si="37"/>
        <v>0</v>
      </c>
      <c r="GR18" s="40">
        <f t="shared" si="38"/>
        <v>0</v>
      </c>
      <c r="GS18" s="40">
        <f t="shared" si="39"/>
        <v>0</v>
      </c>
      <c r="GT18" s="40">
        <f t="shared" si="40"/>
        <v>0</v>
      </c>
      <c r="GU18" s="40">
        <f t="shared" si="41"/>
        <v>0</v>
      </c>
      <c r="GV18" s="40">
        <f t="shared" si="42"/>
        <v>0</v>
      </c>
      <c r="GW18" s="40">
        <f t="shared" si="43"/>
        <v>0</v>
      </c>
      <c r="GX18" s="40">
        <f t="shared" si="44"/>
        <v>0</v>
      </c>
      <c r="GY18" s="40">
        <f t="shared" si="45"/>
        <v>0</v>
      </c>
      <c r="GZ18" s="40">
        <f t="shared" si="46"/>
        <v>0</v>
      </c>
      <c r="HA18" s="40">
        <f t="shared" si="47"/>
        <v>0</v>
      </c>
    </row>
    <row r="19" spans="1:209" x14ac:dyDescent="0.25">
      <c r="A19" s="17" t="s">
        <v>189</v>
      </c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5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5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5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F19" s="26" t="e">
        <f t="shared" si="0"/>
        <v>#DIV/0!</v>
      </c>
      <c r="FG19" s="25" t="e">
        <f t="shared" si="1"/>
        <v>#DIV/0!</v>
      </c>
      <c r="FH19" s="40">
        <f t="shared" si="2"/>
        <v>0</v>
      </c>
      <c r="FI19" s="40">
        <f t="shared" si="3"/>
        <v>0</v>
      </c>
      <c r="FJ19" s="40">
        <f t="shared" si="4"/>
        <v>0</v>
      </c>
      <c r="FK19" s="40">
        <f t="shared" si="5"/>
        <v>0</v>
      </c>
      <c r="FL19" s="40">
        <f t="shared" si="6"/>
        <v>0</v>
      </c>
      <c r="FM19" s="40">
        <f t="shared" si="7"/>
        <v>0</v>
      </c>
      <c r="FN19" s="40">
        <f t="shared" si="8"/>
        <v>0</v>
      </c>
      <c r="FO19" s="69">
        <f t="shared" si="9"/>
        <v>0</v>
      </c>
      <c r="FP19" s="69">
        <f t="shared" si="10"/>
        <v>0</v>
      </c>
      <c r="FQ19" s="69">
        <f t="shared" si="11"/>
        <v>0</v>
      </c>
      <c r="FR19" s="69">
        <f t="shared" si="12"/>
        <v>0</v>
      </c>
      <c r="FS19" s="69">
        <f t="shared" si="48"/>
        <v>0</v>
      </c>
      <c r="FT19" s="69">
        <f t="shared" si="14"/>
        <v>0</v>
      </c>
      <c r="FU19" s="69">
        <f t="shared" si="15"/>
        <v>0</v>
      </c>
      <c r="FV19" s="69">
        <f t="shared" si="16"/>
        <v>0</v>
      </c>
      <c r="FW19" s="69">
        <f t="shared" si="17"/>
        <v>0</v>
      </c>
      <c r="FX19" s="69">
        <f t="shared" si="18"/>
        <v>0</v>
      </c>
      <c r="FY19" s="69">
        <f t="shared" si="19"/>
        <v>0</v>
      </c>
      <c r="FZ19" s="69">
        <f t="shared" si="20"/>
        <v>0</v>
      </c>
      <c r="GA19" s="69">
        <f t="shared" si="21"/>
        <v>0</v>
      </c>
      <c r="GB19" s="69">
        <f t="shared" si="22"/>
        <v>0</v>
      </c>
      <c r="GC19" s="40">
        <f t="shared" si="23"/>
        <v>0</v>
      </c>
      <c r="GD19" s="40">
        <f t="shared" si="24"/>
        <v>0</v>
      </c>
      <c r="GE19" s="40">
        <f t="shared" si="25"/>
        <v>0</v>
      </c>
      <c r="GF19" s="40">
        <f t="shared" si="26"/>
        <v>0</v>
      </c>
      <c r="GG19" s="40">
        <f t="shared" si="27"/>
        <v>0</v>
      </c>
      <c r="GH19" s="40">
        <f t="shared" si="28"/>
        <v>0</v>
      </c>
      <c r="GI19" s="40">
        <f t="shared" si="29"/>
        <v>0</v>
      </c>
      <c r="GJ19" s="40">
        <f t="shared" si="30"/>
        <v>0</v>
      </c>
      <c r="GK19" s="40">
        <f t="shared" si="31"/>
        <v>0</v>
      </c>
      <c r="GL19" s="40">
        <f t="shared" si="32"/>
        <v>0</v>
      </c>
      <c r="GM19" s="40">
        <f t="shared" si="33"/>
        <v>0</v>
      </c>
      <c r="GN19" s="40">
        <f t="shared" si="34"/>
        <v>0</v>
      </c>
      <c r="GO19" s="40">
        <f t="shared" si="35"/>
        <v>0</v>
      </c>
      <c r="GP19" s="40">
        <f t="shared" si="36"/>
        <v>0</v>
      </c>
      <c r="GQ19" s="40">
        <f t="shared" si="37"/>
        <v>0</v>
      </c>
      <c r="GR19" s="40">
        <f t="shared" si="38"/>
        <v>0</v>
      </c>
      <c r="GS19" s="40">
        <f t="shared" si="39"/>
        <v>0</v>
      </c>
      <c r="GT19" s="40">
        <f t="shared" si="40"/>
        <v>0</v>
      </c>
      <c r="GU19" s="40">
        <f t="shared" si="41"/>
        <v>0</v>
      </c>
      <c r="GV19" s="40">
        <f t="shared" si="42"/>
        <v>0</v>
      </c>
      <c r="GW19" s="40">
        <f t="shared" si="43"/>
        <v>0</v>
      </c>
      <c r="GX19" s="40">
        <f t="shared" si="44"/>
        <v>0</v>
      </c>
      <c r="GY19" s="40">
        <f t="shared" si="45"/>
        <v>0</v>
      </c>
      <c r="GZ19" s="40">
        <f t="shared" si="46"/>
        <v>0</v>
      </c>
      <c r="HA19" s="40">
        <f t="shared" si="47"/>
        <v>0</v>
      </c>
    </row>
    <row r="20" spans="1:209" x14ac:dyDescent="0.25">
      <c r="A20" s="17" t="s">
        <v>190</v>
      </c>
      <c r="AM20" s="5"/>
      <c r="AX20" s="17"/>
      <c r="AY20" s="17"/>
      <c r="AZ20" s="17"/>
      <c r="BA20" s="17"/>
      <c r="BB20" s="17"/>
      <c r="BC20" s="17"/>
      <c r="BD20" s="5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5"/>
      <c r="BS20" s="5"/>
      <c r="BT20" s="17"/>
      <c r="BU20" s="17"/>
      <c r="BV20" s="17"/>
      <c r="BW20" s="17"/>
      <c r="BX20" s="17"/>
      <c r="BY20" s="17"/>
      <c r="BZ20" s="17"/>
      <c r="CA20" s="17"/>
      <c r="CB20" s="17"/>
      <c r="CC20" s="5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5"/>
      <c r="DR20" s="17"/>
      <c r="DS20" s="5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F20" s="26" t="e">
        <f t="shared" si="0"/>
        <v>#DIV/0!</v>
      </c>
      <c r="FG20" s="25" t="e">
        <f t="shared" si="1"/>
        <v>#DIV/0!</v>
      </c>
      <c r="FH20" s="40">
        <f t="shared" si="2"/>
        <v>0</v>
      </c>
      <c r="FI20" s="40">
        <f t="shared" si="3"/>
        <v>0</v>
      </c>
      <c r="FJ20" s="40">
        <f t="shared" si="4"/>
        <v>0</v>
      </c>
      <c r="FK20" s="40">
        <f t="shared" si="5"/>
        <v>0</v>
      </c>
      <c r="FL20" s="40">
        <f t="shared" si="6"/>
        <v>0</v>
      </c>
      <c r="FM20" s="40">
        <f t="shared" si="7"/>
        <v>0</v>
      </c>
      <c r="FN20" s="40">
        <f t="shared" si="8"/>
        <v>0</v>
      </c>
      <c r="FO20" s="69">
        <f t="shared" si="9"/>
        <v>0</v>
      </c>
      <c r="FP20" s="69">
        <f t="shared" si="10"/>
        <v>0</v>
      </c>
      <c r="FQ20" s="69">
        <f t="shared" si="11"/>
        <v>0</v>
      </c>
      <c r="FR20" s="69">
        <f t="shared" si="12"/>
        <v>0</v>
      </c>
      <c r="FS20" s="69">
        <f t="shared" si="48"/>
        <v>0</v>
      </c>
      <c r="FT20" s="69">
        <f t="shared" si="14"/>
        <v>0</v>
      </c>
      <c r="FU20" s="69">
        <f t="shared" si="15"/>
        <v>0</v>
      </c>
      <c r="FV20" s="69">
        <f t="shared" si="16"/>
        <v>0</v>
      </c>
      <c r="FW20" s="69">
        <f t="shared" si="17"/>
        <v>0</v>
      </c>
      <c r="FX20" s="69">
        <f t="shared" si="18"/>
        <v>0</v>
      </c>
      <c r="FY20" s="69">
        <f t="shared" si="19"/>
        <v>0</v>
      </c>
      <c r="FZ20" s="69">
        <f t="shared" si="20"/>
        <v>0</v>
      </c>
      <c r="GA20" s="69">
        <f t="shared" si="21"/>
        <v>0</v>
      </c>
      <c r="GB20" s="69">
        <f t="shared" si="22"/>
        <v>0</v>
      </c>
      <c r="GC20" s="40">
        <f t="shared" si="23"/>
        <v>0</v>
      </c>
      <c r="GD20" s="40">
        <f t="shared" si="24"/>
        <v>0</v>
      </c>
      <c r="GE20" s="40">
        <f t="shared" si="25"/>
        <v>0</v>
      </c>
      <c r="GF20" s="40">
        <f t="shared" si="26"/>
        <v>0</v>
      </c>
      <c r="GG20" s="40">
        <f t="shared" si="27"/>
        <v>0</v>
      </c>
      <c r="GH20" s="40">
        <f t="shared" si="28"/>
        <v>0</v>
      </c>
      <c r="GI20" s="40">
        <f t="shared" si="29"/>
        <v>0</v>
      </c>
      <c r="GJ20" s="40">
        <f t="shared" si="30"/>
        <v>0</v>
      </c>
      <c r="GK20" s="40">
        <f t="shared" si="31"/>
        <v>0</v>
      </c>
      <c r="GL20" s="40">
        <f t="shared" si="32"/>
        <v>0</v>
      </c>
      <c r="GM20" s="40">
        <f t="shared" si="33"/>
        <v>0</v>
      </c>
      <c r="GN20" s="40">
        <f t="shared" si="34"/>
        <v>0</v>
      </c>
      <c r="GO20" s="40">
        <f t="shared" si="35"/>
        <v>0</v>
      </c>
      <c r="GP20" s="40">
        <f t="shared" si="36"/>
        <v>0</v>
      </c>
      <c r="GQ20" s="40">
        <f t="shared" si="37"/>
        <v>0</v>
      </c>
      <c r="GR20" s="40">
        <f t="shared" si="38"/>
        <v>0</v>
      </c>
      <c r="GS20" s="40">
        <f t="shared" si="39"/>
        <v>0</v>
      </c>
      <c r="GT20" s="40">
        <f t="shared" si="40"/>
        <v>0</v>
      </c>
      <c r="GU20" s="40">
        <f t="shared" si="41"/>
        <v>0</v>
      </c>
      <c r="GV20" s="40">
        <f t="shared" si="42"/>
        <v>0</v>
      </c>
      <c r="GW20" s="40">
        <f t="shared" si="43"/>
        <v>0</v>
      </c>
      <c r="GX20" s="40">
        <f t="shared" si="44"/>
        <v>0</v>
      </c>
      <c r="GY20" s="40">
        <f t="shared" si="45"/>
        <v>0</v>
      </c>
      <c r="GZ20" s="40">
        <f t="shared" si="46"/>
        <v>0</v>
      </c>
      <c r="HA20" s="40">
        <f t="shared" si="47"/>
        <v>0</v>
      </c>
    </row>
    <row r="21" spans="1:209" x14ac:dyDescent="0.25">
      <c r="A21" s="17" t="s">
        <v>191</v>
      </c>
      <c r="AX21" s="17"/>
      <c r="AY21" s="17"/>
      <c r="AZ21" s="17"/>
      <c r="BA21" s="17"/>
      <c r="BB21" s="17"/>
      <c r="BC21" s="17"/>
      <c r="BD21" s="17"/>
      <c r="BE21" s="17"/>
      <c r="BF21" s="5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5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5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F21" s="26" t="e">
        <f t="shared" si="0"/>
        <v>#DIV/0!</v>
      </c>
      <c r="FG21" s="25" t="e">
        <f t="shared" si="1"/>
        <v>#DIV/0!</v>
      </c>
      <c r="FH21" s="40">
        <f t="shared" si="2"/>
        <v>0</v>
      </c>
      <c r="FI21" s="40">
        <f t="shared" si="3"/>
        <v>0</v>
      </c>
      <c r="FJ21" s="40">
        <f t="shared" si="4"/>
        <v>0</v>
      </c>
      <c r="FK21" s="40">
        <f t="shared" si="5"/>
        <v>0</v>
      </c>
      <c r="FL21" s="40">
        <f t="shared" si="6"/>
        <v>0</v>
      </c>
      <c r="FM21" s="40">
        <f t="shared" si="7"/>
        <v>0</v>
      </c>
      <c r="FN21" s="40">
        <f t="shared" si="8"/>
        <v>0</v>
      </c>
      <c r="FO21" s="69">
        <f t="shared" si="9"/>
        <v>0</v>
      </c>
      <c r="FP21" s="69">
        <f t="shared" si="10"/>
        <v>0</v>
      </c>
      <c r="FQ21" s="69">
        <f t="shared" si="11"/>
        <v>0</v>
      </c>
      <c r="FR21" s="69">
        <f t="shared" si="12"/>
        <v>0</v>
      </c>
      <c r="FS21" s="69">
        <f t="shared" si="48"/>
        <v>0</v>
      </c>
      <c r="FT21" s="69">
        <f t="shared" si="14"/>
        <v>0</v>
      </c>
      <c r="FU21" s="69">
        <f t="shared" si="15"/>
        <v>0</v>
      </c>
      <c r="FV21" s="69">
        <f t="shared" si="16"/>
        <v>0</v>
      </c>
      <c r="FW21" s="69">
        <f t="shared" si="17"/>
        <v>0</v>
      </c>
      <c r="FX21" s="69">
        <f t="shared" si="18"/>
        <v>0</v>
      </c>
      <c r="FY21" s="69">
        <f t="shared" si="19"/>
        <v>0</v>
      </c>
      <c r="FZ21" s="69">
        <f t="shared" si="20"/>
        <v>0</v>
      </c>
      <c r="GA21" s="69">
        <f t="shared" si="21"/>
        <v>0</v>
      </c>
      <c r="GB21" s="69">
        <f t="shared" si="22"/>
        <v>0</v>
      </c>
      <c r="GC21" s="40">
        <f t="shared" si="23"/>
        <v>0</v>
      </c>
      <c r="GD21" s="40">
        <f t="shared" si="24"/>
        <v>0</v>
      </c>
      <c r="GE21" s="40">
        <f t="shared" si="25"/>
        <v>0</v>
      </c>
      <c r="GF21" s="40">
        <f t="shared" si="26"/>
        <v>0</v>
      </c>
      <c r="GG21" s="40">
        <f t="shared" si="27"/>
        <v>0</v>
      </c>
      <c r="GH21" s="40">
        <f t="shared" si="28"/>
        <v>0</v>
      </c>
      <c r="GI21" s="40">
        <f t="shared" si="29"/>
        <v>0</v>
      </c>
      <c r="GJ21" s="40">
        <f t="shared" si="30"/>
        <v>0</v>
      </c>
      <c r="GK21" s="40">
        <f t="shared" si="31"/>
        <v>0</v>
      </c>
      <c r="GL21" s="40">
        <f t="shared" si="32"/>
        <v>0</v>
      </c>
      <c r="GM21" s="40">
        <f t="shared" si="33"/>
        <v>0</v>
      </c>
      <c r="GN21" s="40">
        <f t="shared" si="34"/>
        <v>0</v>
      </c>
      <c r="GO21" s="40">
        <f t="shared" si="35"/>
        <v>0</v>
      </c>
      <c r="GP21" s="40">
        <f t="shared" si="36"/>
        <v>0</v>
      </c>
      <c r="GQ21" s="40">
        <f t="shared" si="37"/>
        <v>0</v>
      </c>
      <c r="GR21" s="40">
        <f t="shared" si="38"/>
        <v>0</v>
      </c>
      <c r="GS21" s="40">
        <f t="shared" si="39"/>
        <v>0</v>
      </c>
      <c r="GT21" s="40">
        <f t="shared" si="40"/>
        <v>0</v>
      </c>
      <c r="GU21" s="40">
        <f t="shared" si="41"/>
        <v>0</v>
      </c>
      <c r="GV21" s="40">
        <f t="shared" si="42"/>
        <v>0</v>
      </c>
      <c r="GW21" s="40">
        <f t="shared" si="43"/>
        <v>0</v>
      </c>
      <c r="GX21" s="40">
        <f t="shared" si="44"/>
        <v>0</v>
      </c>
      <c r="GY21" s="40">
        <f t="shared" si="45"/>
        <v>0</v>
      </c>
      <c r="GZ21" s="40">
        <f t="shared" si="46"/>
        <v>0</v>
      </c>
      <c r="HA21" s="40">
        <f t="shared" si="47"/>
        <v>0</v>
      </c>
    </row>
    <row r="22" spans="1:209" x14ac:dyDescent="0.25">
      <c r="A22" s="17" t="s">
        <v>192</v>
      </c>
      <c r="B22" s="15">
        <v>6.2961999999999998</v>
      </c>
      <c r="C22" s="15">
        <v>3.4037000000000002</v>
      </c>
      <c r="D22" s="15">
        <v>162.551700229999</v>
      </c>
      <c r="E22" s="15">
        <v>14.463985299999999</v>
      </c>
      <c r="F22" s="15">
        <v>14.4466853</v>
      </c>
      <c r="G22" s="15">
        <v>89.176899999999904</v>
      </c>
      <c r="H22" s="15">
        <v>5.4231999999999996</v>
      </c>
      <c r="K22" s="17">
        <v>1.89169999999999E-4</v>
      </c>
      <c r="L22" s="17">
        <v>1.94718E-3</v>
      </c>
      <c r="M22" s="17">
        <v>2.0999999999999998E-6</v>
      </c>
      <c r="N22" s="17">
        <v>1.0267500000000001E-3</v>
      </c>
      <c r="R22" s="17">
        <v>5.2599999999999998E-5</v>
      </c>
      <c r="V22" s="5"/>
      <c r="W22" s="17">
        <v>6.9545579999999996E-2</v>
      </c>
      <c r="Y22" s="17">
        <v>6.1140000000000001E-5</v>
      </c>
      <c r="Z22" s="17">
        <v>2.9999999999999997E-4</v>
      </c>
      <c r="AA22" s="17">
        <v>3.5818999999999998E-4</v>
      </c>
      <c r="AC22" s="17">
        <v>5.6559000000000004E-4</v>
      </c>
      <c r="AD22" s="17">
        <v>1.9584799999999999E-3</v>
      </c>
      <c r="AG22" s="17">
        <v>3.1528199999999902E-3</v>
      </c>
      <c r="AJ22" s="17">
        <v>2.0349999999999898E-5</v>
      </c>
      <c r="AK22" s="5"/>
      <c r="AL22" s="5"/>
      <c r="AM22" s="5"/>
      <c r="AO22" s="17">
        <v>1.0900000000000001E-5</v>
      </c>
      <c r="AP22" s="17">
        <v>4.4620000000000003E-5</v>
      </c>
      <c r="AR22" s="17">
        <v>1.6690909999999901</v>
      </c>
      <c r="AW22" s="17" t="s">
        <v>192</v>
      </c>
      <c r="AX22" s="17">
        <v>0</v>
      </c>
      <c r="AY22" s="17">
        <v>0.14779328071394299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7.7534377001383298E-5</v>
      </c>
      <c r="BF22" s="17">
        <v>1.1157327711547201E-4</v>
      </c>
      <c r="BG22" s="17">
        <v>1.9465653922620899E-3</v>
      </c>
      <c r="BH22" s="5">
        <v>0</v>
      </c>
      <c r="BI22" s="17">
        <v>6.7197914427597395E-7</v>
      </c>
      <c r="BJ22" s="17">
        <v>1.42801862905581E-6</v>
      </c>
      <c r="BK22" s="5">
        <v>0</v>
      </c>
      <c r="BL22" s="17">
        <v>2.4633703764943198E-4</v>
      </c>
      <c r="BM22" s="17">
        <v>7.8006556215104905E-4</v>
      </c>
      <c r="BN22" s="17">
        <v>0</v>
      </c>
      <c r="BO22" s="17">
        <v>6.5639888411201603</v>
      </c>
      <c r="BP22" s="17">
        <v>0</v>
      </c>
      <c r="BQ22" s="17">
        <v>1.5249046115180401E-5</v>
      </c>
      <c r="BR22" s="17">
        <v>3.7333689357738397E-5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6.2943380390989603</v>
      </c>
      <c r="BZ22" s="17">
        <v>0</v>
      </c>
      <c r="CA22" s="5">
        <v>0</v>
      </c>
      <c r="CB22" s="5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6.9522063837693507E-2</v>
      </c>
      <c r="CH22" s="17">
        <v>6.9522063837693507E-2</v>
      </c>
      <c r="CI22" s="17">
        <v>0</v>
      </c>
      <c r="CJ22" s="17">
        <v>0</v>
      </c>
      <c r="CK22" s="17">
        <v>0</v>
      </c>
      <c r="CL22" s="17">
        <v>1.66852407747234</v>
      </c>
      <c r="CM22" s="17">
        <v>2.4448344847468402E-5</v>
      </c>
      <c r="CN22" s="17">
        <v>3.0560572248772299E-5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7.7973143294917795E-5</v>
      </c>
      <c r="CV22" s="17">
        <v>2.21922765477824E-4</v>
      </c>
      <c r="CW22" s="17">
        <v>1.18163018899122E-4</v>
      </c>
      <c r="CX22" s="17">
        <v>2.3990649415499599E-4</v>
      </c>
      <c r="CY22" s="17">
        <v>0</v>
      </c>
      <c r="CZ22" s="17">
        <v>0</v>
      </c>
      <c r="DA22" s="17">
        <v>0</v>
      </c>
      <c r="DB22" s="17">
        <v>5.6539889462353004E-4</v>
      </c>
      <c r="DC22" s="17">
        <v>3.4026170838362599</v>
      </c>
      <c r="DD22" s="17">
        <v>0</v>
      </c>
      <c r="DE22" s="17">
        <v>8.0270523983531396E-4</v>
      </c>
      <c r="DF22" s="17">
        <v>1.1551112915226701E-3</v>
      </c>
      <c r="DG22" s="17">
        <v>4.0285534383835699</v>
      </c>
      <c r="DH22" s="17">
        <v>146.25461114987499</v>
      </c>
      <c r="DI22" s="17">
        <v>16.250493744715801</v>
      </c>
      <c r="DJ22" s="17">
        <v>162.505104894591</v>
      </c>
      <c r="DK22" s="17">
        <v>0</v>
      </c>
      <c r="DL22" s="17">
        <v>0</v>
      </c>
      <c r="DM22" s="17">
        <v>0</v>
      </c>
      <c r="DN22" s="17">
        <v>2.0343153173388E-5</v>
      </c>
      <c r="DO22" s="17">
        <v>0</v>
      </c>
      <c r="DP22" s="5">
        <v>0</v>
      </c>
      <c r="DQ22" s="5">
        <v>0</v>
      </c>
      <c r="DR22" s="17">
        <v>0</v>
      </c>
      <c r="DS22" s="17">
        <v>1.08963324227583E-5</v>
      </c>
      <c r="DT22" s="17">
        <v>4.4611260907091698E-5</v>
      </c>
      <c r="DU22" s="17">
        <v>5.3922667008383003E-2</v>
      </c>
      <c r="DV22" s="17">
        <v>3.2090688644984202</v>
      </c>
      <c r="DW22" s="17">
        <v>7.5655523955973594E-2</v>
      </c>
      <c r="DX22" s="17">
        <v>0.21444934054244699</v>
      </c>
      <c r="DY22" s="17">
        <v>0.53863853513891902</v>
      </c>
      <c r="DZ22" s="17">
        <v>0.11010881187409401</v>
      </c>
      <c r="EA22" s="17">
        <v>0</v>
      </c>
      <c r="EB22" s="17">
        <v>6.1120108253222798E-6</v>
      </c>
      <c r="EC22" s="17">
        <v>2.5378001091287801E-2</v>
      </c>
      <c r="ED22" s="17">
        <v>14.4592443372249</v>
      </c>
      <c r="EE22" s="17">
        <v>14.441944974118099</v>
      </c>
      <c r="EF22" s="17">
        <v>1.7299363106753202E-2</v>
      </c>
      <c r="EG22" s="17">
        <v>0</v>
      </c>
      <c r="EH22" s="17">
        <v>2.8486510205635998E-4</v>
      </c>
      <c r="EI22" s="17">
        <v>4.2955018969669903</v>
      </c>
      <c r="EJ22" s="17">
        <v>0</v>
      </c>
      <c r="EK22" s="17">
        <v>1.26857630692747</v>
      </c>
      <c r="EL22" s="17">
        <v>0.30767651526425099</v>
      </c>
      <c r="EM22" s="17">
        <v>0.16494022597375299</v>
      </c>
      <c r="EN22" s="17">
        <v>3.1714406824407302</v>
      </c>
      <c r="EO22" s="17">
        <v>0</v>
      </c>
      <c r="EP22" s="17">
        <v>0.46344903728593401</v>
      </c>
      <c r="EQ22" s="17">
        <v>0.168164649768239</v>
      </c>
      <c r="ER22" s="17">
        <v>4.0422587659628402</v>
      </c>
      <c r="ES22" s="17">
        <v>4.9481861007402003E-3</v>
      </c>
      <c r="ET22" s="17">
        <v>89.177575830287907</v>
      </c>
      <c r="EU22" s="17">
        <v>0</v>
      </c>
      <c r="EV22" s="17">
        <v>0</v>
      </c>
      <c r="EW22" s="17">
        <v>1.37350786814155</v>
      </c>
      <c r="EX22" s="17">
        <v>0</v>
      </c>
      <c r="EY22" s="17">
        <v>0.231836005486076</v>
      </c>
      <c r="EZ22" s="17">
        <v>3.1517903700953699E-3</v>
      </c>
      <c r="FA22" s="17">
        <v>0</v>
      </c>
      <c r="FB22" s="17">
        <v>5.4213671775878103</v>
      </c>
      <c r="FC22" s="17">
        <v>0</v>
      </c>
      <c r="FD22" s="17">
        <v>0</v>
      </c>
      <c r="FF22" s="26">
        <f t="shared" si="0"/>
        <v>0.74308810055105678</v>
      </c>
      <c r="FG22" s="25">
        <f t="shared" si="1"/>
        <v>0</v>
      </c>
      <c r="FH22" s="40">
        <f t="shared" si="2"/>
        <v>-2.9572772482442056E-4</v>
      </c>
      <c r="FI22" s="40">
        <f t="shared" si="3"/>
        <v>-3.1815852270771009E-4</v>
      </c>
      <c r="FJ22" s="40">
        <f t="shared" si="4"/>
        <v>-2.8664932659622092E-4</v>
      </c>
      <c r="FK22" s="40">
        <f t="shared" si="5"/>
        <v>-3.277770736602396E-4</v>
      </c>
      <c r="FL22" s="40">
        <f t="shared" si="6"/>
        <v>-3.2812550308000313E-4</v>
      </c>
      <c r="FM22" s="40">
        <f t="shared" si="7"/>
        <v>7.5785353382209905E-6</v>
      </c>
      <c r="FN22" s="40">
        <f t="shared" si="8"/>
        <v>-3.3795958330677358E-4</v>
      </c>
      <c r="FO22" s="69">
        <f t="shared" si="9"/>
        <v>0</v>
      </c>
      <c r="FP22" s="69">
        <f t="shared" si="10"/>
        <v>0</v>
      </c>
      <c r="FQ22" s="69">
        <f t="shared" si="11"/>
        <v>-3.2957595360635737E-4</v>
      </c>
      <c r="FR22" s="69">
        <f t="shared" si="12"/>
        <v>-3.1563991922166237E-4</v>
      </c>
      <c r="FS22" s="69">
        <f t="shared" si="48"/>
        <v>-1.0603181979228522E-6</v>
      </c>
      <c r="FT22" s="69">
        <f t="shared" si="14"/>
        <v>-3.3834935429176947E-4</v>
      </c>
      <c r="FU22" s="69">
        <f t="shared" si="15"/>
        <v>0</v>
      </c>
      <c r="FV22" s="69">
        <f t="shared" si="16"/>
        <v>0</v>
      </c>
      <c r="FW22" s="69">
        <f t="shared" si="17"/>
        <v>0</v>
      </c>
      <c r="FX22" s="69">
        <f t="shared" si="18"/>
        <v>-3.2822294831176221E-4</v>
      </c>
      <c r="FY22" s="69">
        <f t="shared" si="19"/>
        <v>0</v>
      </c>
      <c r="FZ22" s="69">
        <f t="shared" si="20"/>
        <v>0</v>
      </c>
      <c r="GA22" s="69">
        <f t="shared" si="21"/>
        <v>0</v>
      </c>
      <c r="GB22" s="69">
        <f t="shared" si="22"/>
        <v>0</v>
      </c>
      <c r="GC22" s="40">
        <f t="shared" si="23"/>
        <v>-3.3814028593174287E-4</v>
      </c>
      <c r="GD22" s="40">
        <f t="shared" si="24"/>
        <v>0</v>
      </c>
      <c r="GE22" s="40">
        <f t="shared" si="25"/>
        <v>-3.1194109317976207E-4</v>
      </c>
      <c r="GF22" s="40">
        <f t="shared" si="26"/>
        <v>-3.469707575272692E-4</v>
      </c>
      <c r="GG22" s="40">
        <f t="shared" si="27"/>
        <v>-3.3637719054689419E-4</v>
      </c>
      <c r="GH22" s="40">
        <f t="shared" si="28"/>
        <v>0</v>
      </c>
      <c r="GI22" s="40">
        <f t="shared" si="29"/>
        <v>-3.3788676686292139E-4</v>
      </c>
      <c r="GJ22" s="40">
        <f t="shared" si="30"/>
        <v>-3.3876712655526645E-4</v>
      </c>
      <c r="GK22" s="40">
        <f t="shared" si="31"/>
        <v>0</v>
      </c>
      <c r="GL22" s="40">
        <f t="shared" si="32"/>
        <v>0</v>
      </c>
      <c r="GM22" s="40">
        <f t="shared" si="33"/>
        <v>-3.2657427465579002E-4</v>
      </c>
      <c r="GN22" s="40">
        <f t="shared" si="34"/>
        <v>0</v>
      </c>
      <c r="GO22" s="40">
        <f t="shared" si="35"/>
        <v>0</v>
      </c>
      <c r="GP22" s="40">
        <f t="shared" si="36"/>
        <v>-3.3645339616207549E-4</v>
      </c>
      <c r="GQ22" s="40">
        <f t="shared" si="37"/>
        <v>0</v>
      </c>
      <c r="GR22" s="40">
        <f t="shared" si="38"/>
        <v>0</v>
      </c>
      <c r="GS22" s="40">
        <f t="shared" si="39"/>
        <v>0</v>
      </c>
      <c r="GT22" s="40">
        <f t="shared" si="40"/>
        <v>0</v>
      </c>
      <c r="GU22" s="40">
        <f t="shared" si="41"/>
        <v>-3.3647497630283807E-4</v>
      </c>
      <c r="GV22" s="40">
        <f t="shared" si="42"/>
        <v>-1.958559593972465E-4</v>
      </c>
      <c r="GW22" s="40">
        <f t="shared" si="43"/>
        <v>0</v>
      </c>
      <c r="GX22" s="40">
        <f t="shared" si="44"/>
        <v>-3.3965944795707299E-4</v>
      </c>
      <c r="GY22" s="40">
        <f t="shared" si="45"/>
        <v>0</v>
      </c>
      <c r="GZ22" s="40">
        <f t="shared" si="46"/>
        <v>0</v>
      </c>
      <c r="HA22" s="40">
        <f t="shared" si="47"/>
        <v>0</v>
      </c>
    </row>
    <row r="23" spans="1:209" x14ac:dyDescent="0.25">
      <c r="A23" s="17" t="s">
        <v>193</v>
      </c>
      <c r="AX23" s="17"/>
      <c r="AY23" s="17"/>
      <c r="AZ23" s="17"/>
      <c r="BA23" s="17"/>
      <c r="BB23" s="17"/>
      <c r="BC23" s="17"/>
      <c r="BD23" s="17"/>
      <c r="BE23" s="17"/>
      <c r="BF23" s="5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5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5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F23" s="26" t="e">
        <f t="shared" si="0"/>
        <v>#DIV/0!</v>
      </c>
      <c r="FG23" s="25" t="e">
        <f t="shared" si="1"/>
        <v>#DIV/0!</v>
      </c>
      <c r="FH23" s="40">
        <f t="shared" si="2"/>
        <v>0</v>
      </c>
      <c r="FI23" s="40">
        <f t="shared" si="3"/>
        <v>0</v>
      </c>
      <c r="FJ23" s="40">
        <f t="shared" si="4"/>
        <v>0</v>
      </c>
      <c r="FK23" s="40">
        <f t="shared" si="5"/>
        <v>0</v>
      </c>
      <c r="FL23" s="40">
        <f t="shared" si="6"/>
        <v>0</v>
      </c>
      <c r="FM23" s="40">
        <f t="shared" si="7"/>
        <v>0</v>
      </c>
      <c r="FN23" s="40">
        <f t="shared" si="8"/>
        <v>0</v>
      </c>
      <c r="FO23" s="40">
        <f t="shared" si="9"/>
        <v>0</v>
      </c>
      <c r="FP23" s="40">
        <f t="shared" si="10"/>
        <v>0</v>
      </c>
      <c r="FQ23" s="40">
        <f t="shared" si="11"/>
        <v>0</v>
      </c>
      <c r="FR23" s="40">
        <f t="shared" si="12"/>
        <v>0</v>
      </c>
      <c r="FS23" s="40">
        <f t="shared" si="48"/>
        <v>0</v>
      </c>
      <c r="FT23" s="40">
        <f t="shared" si="14"/>
        <v>0</v>
      </c>
      <c r="FU23" s="40">
        <f t="shared" si="15"/>
        <v>0</v>
      </c>
      <c r="FV23" s="40">
        <f t="shared" si="16"/>
        <v>0</v>
      </c>
      <c r="FW23" s="40">
        <f t="shared" si="17"/>
        <v>0</v>
      </c>
      <c r="FX23" s="40">
        <f t="shared" si="18"/>
        <v>0</v>
      </c>
      <c r="FY23" s="40">
        <f t="shared" si="19"/>
        <v>0</v>
      </c>
      <c r="FZ23" s="40">
        <f t="shared" si="20"/>
        <v>0</v>
      </c>
      <c r="GA23" s="40">
        <f t="shared" si="21"/>
        <v>0</v>
      </c>
      <c r="GB23" s="40">
        <f t="shared" si="22"/>
        <v>0</v>
      </c>
      <c r="GC23" s="40">
        <f t="shared" si="23"/>
        <v>0</v>
      </c>
      <c r="GD23" s="40">
        <f t="shared" si="24"/>
        <v>0</v>
      </c>
      <c r="GE23" s="40">
        <f t="shared" si="25"/>
        <v>0</v>
      </c>
      <c r="GF23" s="40">
        <f t="shared" si="26"/>
        <v>0</v>
      </c>
      <c r="GG23" s="40">
        <f t="shared" si="27"/>
        <v>0</v>
      </c>
      <c r="GH23" s="40">
        <f t="shared" si="28"/>
        <v>0</v>
      </c>
      <c r="GI23" s="40">
        <f t="shared" si="29"/>
        <v>0</v>
      </c>
      <c r="GJ23" s="40">
        <f t="shared" si="30"/>
        <v>0</v>
      </c>
      <c r="GK23" s="40">
        <f t="shared" si="31"/>
        <v>0</v>
      </c>
      <c r="GL23" s="40">
        <f t="shared" si="32"/>
        <v>0</v>
      </c>
      <c r="GM23" s="40">
        <f t="shared" si="33"/>
        <v>0</v>
      </c>
      <c r="GN23" s="40">
        <f t="shared" si="34"/>
        <v>0</v>
      </c>
      <c r="GO23" s="40">
        <f t="shared" si="35"/>
        <v>0</v>
      </c>
      <c r="GP23" s="40">
        <f t="shared" si="36"/>
        <v>0</v>
      </c>
      <c r="GQ23" s="40">
        <f t="shared" si="37"/>
        <v>0</v>
      </c>
      <c r="GR23" s="40">
        <f t="shared" si="38"/>
        <v>0</v>
      </c>
      <c r="GS23" s="40">
        <f t="shared" si="39"/>
        <v>0</v>
      </c>
      <c r="GT23" s="40">
        <f t="shared" si="40"/>
        <v>0</v>
      </c>
      <c r="GU23" s="40">
        <f t="shared" si="41"/>
        <v>0</v>
      </c>
      <c r="GV23" s="40">
        <f t="shared" si="42"/>
        <v>0</v>
      </c>
      <c r="GW23" s="40">
        <f t="shared" si="43"/>
        <v>0</v>
      </c>
      <c r="GX23" s="40">
        <f t="shared" si="44"/>
        <v>0</v>
      </c>
      <c r="GY23" s="40">
        <f t="shared" si="45"/>
        <v>0</v>
      </c>
      <c r="GZ23" s="40">
        <f t="shared" si="46"/>
        <v>0</v>
      </c>
      <c r="HA23" s="40">
        <f t="shared" si="47"/>
        <v>0</v>
      </c>
    </row>
    <row r="24" spans="1:209" x14ac:dyDescent="0.25">
      <c r="A24" s="17" t="s">
        <v>194</v>
      </c>
      <c r="B24" s="15">
        <v>3094.1012970000002</v>
      </c>
      <c r="C24" s="15">
        <v>34.700842000000002</v>
      </c>
      <c r="D24" s="15">
        <v>22823.5319063756</v>
      </c>
      <c r="E24" s="15">
        <v>1703.081101554</v>
      </c>
      <c r="F24" s="15">
        <v>1539.3814498710001</v>
      </c>
      <c r="G24" s="15">
        <v>5922.2731543527898</v>
      </c>
      <c r="H24" s="15">
        <v>268.72111599999897</v>
      </c>
      <c r="I24" s="17">
        <v>5.9703159999999998E-3</v>
      </c>
      <c r="J24" s="17">
        <v>8.2079405730000001</v>
      </c>
      <c r="K24" s="17">
        <v>2.6524155836209901E-2</v>
      </c>
      <c r="L24" s="17">
        <v>8.6193052713499991</v>
      </c>
      <c r="M24" s="17">
        <v>2.20464343311999E-3</v>
      </c>
      <c r="N24" s="17">
        <v>1.8678925630399999E-3</v>
      </c>
      <c r="O24" s="17">
        <v>9.2338849269999995E-2</v>
      </c>
      <c r="P24" s="17">
        <v>5.7455126069999897E-2</v>
      </c>
      <c r="R24" s="17">
        <v>7.5185038743499997E-3</v>
      </c>
      <c r="S24" s="17">
        <v>5.9507721839999903E-2</v>
      </c>
      <c r="T24" s="17">
        <v>6.1560296609999898E-2</v>
      </c>
      <c r="W24" s="17">
        <v>3.6736236999999998E-2</v>
      </c>
      <c r="X24" s="17">
        <v>1.0508150000000001E-2</v>
      </c>
      <c r="Y24" s="17">
        <v>0.3257222748202</v>
      </c>
      <c r="Z24" s="17">
        <v>1.78487380849999</v>
      </c>
      <c r="AA24" s="17">
        <v>5.3643887999999997E-5</v>
      </c>
      <c r="AB24" s="17">
        <v>0.59507721840000005</v>
      </c>
      <c r="AC24" s="17">
        <v>0.19929161296</v>
      </c>
      <c r="AD24" s="17">
        <v>3.1780737522200002E-2</v>
      </c>
      <c r="AE24" s="17">
        <v>7.7974125179999895E-2</v>
      </c>
      <c r="AF24" s="17">
        <v>6.7714670630000001E-2</v>
      </c>
      <c r="AG24" s="17">
        <v>1.8894023357</v>
      </c>
      <c r="AH24" s="17">
        <v>3.6936177969999998E-2</v>
      </c>
      <c r="AI24" s="17">
        <v>5.1300853059999998E-2</v>
      </c>
      <c r="AJ24" s="17">
        <v>1.75969084014999E-4</v>
      </c>
      <c r="AN24" s="17">
        <v>7.77392E-9</v>
      </c>
      <c r="AO24" s="17">
        <v>1.94348E-9</v>
      </c>
      <c r="AP24" s="17">
        <v>1.2270814777299999E-4</v>
      </c>
      <c r="AQ24" s="17">
        <v>6.3612872380000005E-2</v>
      </c>
      <c r="AR24" s="17">
        <v>0.83408668999999902</v>
      </c>
      <c r="AS24" s="17">
        <v>4.7195602519999998E-2</v>
      </c>
      <c r="AT24" s="17">
        <v>3.8987719639999998</v>
      </c>
      <c r="AU24" s="17">
        <v>8.7456599999999899E-8</v>
      </c>
      <c r="AW24" s="17" t="s">
        <v>194</v>
      </c>
      <c r="AX24" s="17">
        <v>1.52546307061088</v>
      </c>
      <c r="AY24" s="17">
        <v>3.15767209104003</v>
      </c>
      <c r="AZ24" s="17">
        <v>8.2077833524147099</v>
      </c>
      <c r="BA24" s="17">
        <v>5.97042623220007E-3</v>
      </c>
      <c r="BB24" s="17">
        <v>5.97042623220007E-3</v>
      </c>
      <c r="BC24" s="17">
        <v>1.5928643406510501</v>
      </c>
      <c r="BD24" s="5">
        <v>1.4362531123785101</v>
      </c>
      <c r="BE24" s="17">
        <v>1.0874799022835399E-2</v>
      </c>
      <c r="BF24" s="17">
        <v>1.56490833497346E-2</v>
      </c>
      <c r="BG24" s="17">
        <v>8.6191389279654</v>
      </c>
      <c r="BH24" s="17">
        <v>8.7459035273083102E-8</v>
      </c>
      <c r="BI24" s="17">
        <v>7.0546966467809698E-4</v>
      </c>
      <c r="BJ24" s="17">
        <v>1.49912218748039E-3</v>
      </c>
      <c r="BK24" s="17">
        <v>0</v>
      </c>
      <c r="BL24" s="17">
        <v>4.4829044559621201E-4</v>
      </c>
      <c r="BM24" s="17">
        <v>1.41958747651129E-3</v>
      </c>
      <c r="BN24" s="17">
        <v>9.2337064681048395E-2</v>
      </c>
      <c r="BO24" s="17">
        <v>67.319234316687201</v>
      </c>
      <c r="BP24" s="17">
        <v>5.7454257672803703E-2</v>
      </c>
      <c r="BQ24" s="17">
        <v>2.1803544617117702E-3</v>
      </c>
      <c r="BR24" s="17">
        <v>5.33810817372222E-3</v>
      </c>
      <c r="BS24" s="5">
        <v>0</v>
      </c>
      <c r="BT24" s="17">
        <v>5.9506534387475697E-2</v>
      </c>
      <c r="BU24" s="17">
        <v>0.59506673055098402</v>
      </c>
      <c r="BV24" s="17">
        <v>6.1559074936554298E-2</v>
      </c>
      <c r="BW24" s="17">
        <v>7.7973037392290001E-2</v>
      </c>
      <c r="BX24" s="17">
        <v>3.6935506558750303E-2</v>
      </c>
      <c r="BY24" s="17">
        <v>3094.1633915719399</v>
      </c>
      <c r="BZ24" s="17">
        <v>0</v>
      </c>
      <c r="CA24" s="17">
        <v>19.237822453547999</v>
      </c>
      <c r="CB24" s="17">
        <v>18.8338672077988</v>
      </c>
      <c r="CC24" s="17">
        <v>3.8249175364919501</v>
      </c>
      <c r="CD24" s="17">
        <v>6.3611710662690002E-2</v>
      </c>
      <c r="CE24" s="17">
        <v>13.8398358093698</v>
      </c>
      <c r="CF24" s="17">
        <v>0.87738113052544298</v>
      </c>
      <c r="CG24" s="17">
        <v>3.6736644401267601E-2</v>
      </c>
      <c r="CH24" s="17">
        <v>3.6736644401267601E-2</v>
      </c>
      <c r="CI24" s="17">
        <v>4.1783273054670902E-2</v>
      </c>
      <c r="CJ24" s="17">
        <v>0</v>
      </c>
      <c r="CK24" s="5">
        <v>1.05083140058312E-2</v>
      </c>
      <c r="CL24" s="17">
        <v>0.83408114471221395</v>
      </c>
      <c r="CM24" s="17">
        <v>5.2500354284707E-2</v>
      </c>
      <c r="CN24" s="17">
        <v>0.25612683870097402</v>
      </c>
      <c r="CO24" s="17">
        <v>0</v>
      </c>
      <c r="CP24" s="17">
        <v>1.4066101400431701</v>
      </c>
      <c r="CQ24" s="17">
        <v>0.83535614821631399</v>
      </c>
      <c r="CR24" s="17">
        <v>2.0876030217415398E-2</v>
      </c>
      <c r="CS24" s="17">
        <v>12.4976910789297</v>
      </c>
      <c r="CT24" s="17">
        <v>2.0219997838254802</v>
      </c>
      <c r="CU24" s="17">
        <v>0.46407104955990203</v>
      </c>
      <c r="CV24" s="17">
        <v>1.3208172704023899</v>
      </c>
      <c r="CW24" s="17">
        <v>1.7702674963761499E-5</v>
      </c>
      <c r="CX24" s="17">
        <v>3.5941681696676999E-5</v>
      </c>
      <c r="CY24" s="17">
        <v>0.20906108420859401</v>
      </c>
      <c r="CZ24" s="17">
        <v>4.7194717180539303E-2</v>
      </c>
      <c r="DA24" s="17">
        <v>0</v>
      </c>
      <c r="DB24" s="17">
        <v>0.22016163287715401</v>
      </c>
      <c r="DC24" s="17">
        <v>34.747068477543102</v>
      </c>
      <c r="DD24" s="17">
        <v>0</v>
      </c>
      <c r="DE24" s="17">
        <v>1.30298142143212E-2</v>
      </c>
      <c r="DF24" s="17">
        <v>1.8750209994780501E-2</v>
      </c>
      <c r="DG24" s="17">
        <v>274.65423737672</v>
      </c>
      <c r="DH24" s="17">
        <v>20541.796381688098</v>
      </c>
      <c r="DI24" s="17">
        <v>2282.4217919610601</v>
      </c>
      <c r="DJ24" s="17">
        <v>22824.218173649198</v>
      </c>
      <c r="DK24" s="17">
        <v>1.24726944295711E-2</v>
      </c>
      <c r="DL24" s="17">
        <v>13.437562840590401</v>
      </c>
      <c r="DM24" s="17">
        <v>0.83260894432633503</v>
      </c>
      <c r="DN24" s="17">
        <v>1.75965061287908E-4</v>
      </c>
      <c r="DO24" s="5">
        <v>0</v>
      </c>
      <c r="DP24" s="5">
        <v>0</v>
      </c>
      <c r="DQ24" s="5">
        <v>0</v>
      </c>
      <c r="DR24" s="17">
        <v>7.7740299489078795E-9</v>
      </c>
      <c r="DS24" s="17">
        <v>1.9435149341754902E-9</v>
      </c>
      <c r="DT24" s="17">
        <v>1.2270709857958799E-4</v>
      </c>
      <c r="DU24" s="17">
        <v>14.433108499368901</v>
      </c>
      <c r="DV24" s="17">
        <v>91.417135224459301</v>
      </c>
      <c r="DW24" s="17">
        <v>17.062330590122102</v>
      </c>
      <c r="DX24" s="17">
        <v>42.129189298103398</v>
      </c>
      <c r="DY24" s="17">
        <v>102.56814822809</v>
      </c>
      <c r="DZ24" s="17">
        <v>22.982258974453899</v>
      </c>
      <c r="EA24" s="17">
        <v>1.2007796645667601</v>
      </c>
      <c r="EB24" s="17">
        <v>1.70923312284594E-2</v>
      </c>
      <c r="EC24" s="17">
        <v>8.2486239060610593</v>
      </c>
      <c r="ED24" s="17">
        <v>1703.26557150499</v>
      </c>
      <c r="EE24" s="17">
        <v>1539.55878722174</v>
      </c>
      <c r="EF24" s="17">
        <v>163.70678428324899</v>
      </c>
      <c r="EG24" s="17">
        <v>0.28701864492909301</v>
      </c>
      <c r="EH24" s="17">
        <v>5.4042070563336E-2</v>
      </c>
      <c r="EI24" s="17">
        <v>143.23935275307599</v>
      </c>
      <c r="EJ24" s="17">
        <v>16.890633933872301</v>
      </c>
      <c r="EK24" s="17">
        <v>238.57072445664301</v>
      </c>
      <c r="EL24" s="17">
        <v>65.393805438692198</v>
      </c>
      <c r="EM24" s="17">
        <v>32.614962722818298</v>
      </c>
      <c r="EN24" s="17">
        <v>596.42698274839097</v>
      </c>
      <c r="EO24" s="17">
        <v>6.7659523773382496E-2</v>
      </c>
      <c r="EP24" s="17">
        <v>15.112169917514899</v>
      </c>
      <c r="EQ24" s="17">
        <v>39.087987069561301</v>
      </c>
      <c r="ER24" s="17">
        <v>198.12492183082799</v>
      </c>
      <c r="ES24" s="17">
        <v>0.243916391604799</v>
      </c>
      <c r="ET24" s="17">
        <v>5922.5180741921404</v>
      </c>
      <c r="EU24" s="17">
        <v>4.4425106810054604</v>
      </c>
      <c r="EV24" s="17">
        <v>3.8986989663457701</v>
      </c>
      <c r="EW24" s="17">
        <v>49.240801064832397</v>
      </c>
      <c r="EX24" s="17">
        <v>0.14618718985308801</v>
      </c>
      <c r="EY24" s="17">
        <v>12.081646988698701</v>
      </c>
      <c r="EZ24" s="17">
        <v>1.8893675770320799</v>
      </c>
      <c r="FA24" s="17">
        <v>5.0297516424081001</v>
      </c>
      <c r="FB24" s="17">
        <v>268.821068775497</v>
      </c>
      <c r="FC24" s="17">
        <v>5.1300110840662001E-2</v>
      </c>
      <c r="FD24" s="17">
        <v>7.95404274814583</v>
      </c>
      <c r="FF24" s="26">
        <f t="shared" si="0"/>
        <v>1.0216990752540103</v>
      </c>
      <c r="FG24" s="25">
        <f t="shared" si="1"/>
        <v>0</v>
      </c>
      <c r="FH24" s="40">
        <f t="shared" si="2"/>
        <v>2.0068693937050541E-5</v>
      </c>
      <c r="FI24" s="40">
        <f t="shared" si="3"/>
        <v>1.33214282071602E-3</v>
      </c>
      <c r="FJ24" s="40">
        <f t="shared" si="4"/>
        <v>3.0068408185635941E-5</v>
      </c>
      <c r="FK24" s="40">
        <f t="shared" si="5"/>
        <v>1.0831542362935983E-4</v>
      </c>
      <c r="FL24" s="40">
        <f t="shared" si="6"/>
        <v>1.1520039477853325E-4</v>
      </c>
      <c r="FM24" s="40">
        <f t="shared" si="7"/>
        <v>4.135571476816701E-5</v>
      </c>
      <c r="FN24" s="40">
        <f t="shared" si="8"/>
        <v>3.7195728041716428E-4</v>
      </c>
      <c r="FO24" s="40">
        <f t="shared" si="9"/>
        <v>1.8463377829607298E-5</v>
      </c>
      <c r="FP24" s="40">
        <f t="shared" si="10"/>
        <v>-1.9154693420587788E-5</v>
      </c>
      <c r="FQ24" s="40">
        <f t="shared" si="11"/>
        <v>-1.0309984664092722E-5</v>
      </c>
      <c r="FR24" s="40">
        <f t="shared" si="12"/>
        <v>-1.9298931800455246E-5</v>
      </c>
      <c r="FS24" s="40">
        <f t="shared" si="48"/>
        <v>-2.3396509715818606E-5</v>
      </c>
      <c r="FT24" s="40">
        <f t="shared" si="14"/>
        <v>-7.8382091067500345E-6</v>
      </c>
      <c r="FU24" s="40">
        <f t="shared" si="15"/>
        <v>-1.9326523621518558E-5</v>
      </c>
      <c r="FV24" s="40">
        <f t="shared" si="16"/>
        <v>-1.5114355421232386E-5</v>
      </c>
      <c r="FW24" s="40">
        <f t="shared" si="17"/>
        <v>0</v>
      </c>
      <c r="FX24" s="40">
        <f t="shared" si="18"/>
        <v>-5.4849896599994564E-6</v>
      </c>
      <c r="FY24" s="40">
        <f t="shared" si="19"/>
        <v>-1.9954595596821214E-5</v>
      </c>
      <c r="FZ24" s="40">
        <f t="shared" si="20"/>
        <v>-1.98451520358998E-5</v>
      </c>
      <c r="GA24" s="40">
        <f t="shared" si="21"/>
        <v>0</v>
      </c>
      <c r="GB24" s="40">
        <f t="shared" si="22"/>
        <v>0</v>
      </c>
      <c r="GC24" s="40">
        <f t="shared" si="23"/>
        <v>1.1089901984336551E-5</v>
      </c>
      <c r="GD24" s="40">
        <f t="shared" si="24"/>
        <v>1.560748858731415E-5</v>
      </c>
      <c r="GE24" s="40">
        <f t="shared" si="25"/>
        <v>-8.4446360357318466E-6</v>
      </c>
      <c r="GF24" s="40">
        <f t="shared" si="26"/>
        <v>8.1302455293577723E-6</v>
      </c>
      <c r="GG24" s="40">
        <f t="shared" si="27"/>
        <v>8.7365113897220886E-6</v>
      </c>
      <c r="GH24" s="40">
        <f t="shared" si="28"/>
        <v>-1.762434973435309E-5</v>
      </c>
      <c r="GI24" s="40">
        <f t="shared" si="29"/>
        <v>0.10472101463368079</v>
      </c>
      <c r="GJ24" s="40">
        <f t="shared" si="30"/>
        <v>-2.2444825196563202E-5</v>
      </c>
      <c r="GK24" s="40">
        <f t="shared" si="31"/>
        <v>-1.3950624099764368E-5</v>
      </c>
      <c r="GL24" s="40">
        <f t="shared" si="32"/>
        <v>-8.1440042614743305E-4</v>
      </c>
      <c r="GM24" s="40">
        <f t="shared" si="33"/>
        <v>-1.8396647057840151E-5</v>
      </c>
      <c r="GN24" s="40">
        <f t="shared" si="34"/>
        <v>-1.81776049010823E-5</v>
      </c>
      <c r="GO24" s="40">
        <f t="shared" si="35"/>
        <v>-1.4467972630573918E-5</v>
      </c>
      <c r="GP24" s="40">
        <f t="shared" si="36"/>
        <v>-2.2860419564689721E-5</v>
      </c>
      <c r="GQ24" s="40">
        <f t="shared" si="37"/>
        <v>0</v>
      </c>
      <c r="GR24" s="40">
        <f t="shared" si="38"/>
        <v>0</v>
      </c>
      <c r="GS24" s="40">
        <f t="shared" si="39"/>
        <v>0</v>
      </c>
      <c r="GT24" s="40">
        <f t="shared" si="40"/>
        <v>1.4143303234344427E-5</v>
      </c>
      <c r="GU24" s="40">
        <f t="shared" si="41"/>
        <v>1.7975063026199162E-5</v>
      </c>
      <c r="GV24" s="40">
        <f t="shared" si="42"/>
        <v>-8.5503157780661401E-6</v>
      </c>
      <c r="GW24" s="40">
        <f t="shared" si="43"/>
        <v>-1.8262299225586165E-5</v>
      </c>
      <c r="GX24" s="40">
        <f t="shared" si="44"/>
        <v>-6.6483350610345407E-6</v>
      </c>
      <c r="GY24" s="40">
        <f t="shared" si="45"/>
        <v>-1.8758939677050766E-5</v>
      </c>
      <c r="GZ24" s="40">
        <f t="shared" si="46"/>
        <v>-1.8723242832302521E-5</v>
      </c>
      <c r="HA24" s="40">
        <f t="shared" si="47"/>
        <v>2.7845503749316578E-5</v>
      </c>
    </row>
    <row r="25" spans="1:209" x14ac:dyDescent="0.25">
      <c r="A25" s="17" t="s">
        <v>195</v>
      </c>
      <c r="AX25" s="17"/>
      <c r="AY25" s="17"/>
      <c r="AZ25" s="17"/>
      <c r="BA25" s="17"/>
      <c r="BB25" s="17"/>
      <c r="BC25" s="17"/>
      <c r="BD25" s="5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5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5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F25" s="26" t="e">
        <f t="shared" si="0"/>
        <v>#DIV/0!</v>
      </c>
      <c r="FG25" s="25" t="e">
        <f t="shared" si="1"/>
        <v>#DIV/0!</v>
      </c>
      <c r="FH25" s="40">
        <f t="shared" si="2"/>
        <v>0</v>
      </c>
      <c r="FI25" s="40">
        <f t="shared" si="3"/>
        <v>0</v>
      </c>
      <c r="FJ25" s="40">
        <f t="shared" si="4"/>
        <v>0</v>
      </c>
      <c r="FK25" s="40">
        <f t="shared" si="5"/>
        <v>0</v>
      </c>
      <c r="FL25" s="40">
        <f t="shared" si="6"/>
        <v>0</v>
      </c>
      <c r="FM25" s="40">
        <f t="shared" si="7"/>
        <v>0</v>
      </c>
      <c r="FN25" s="40">
        <f t="shared" si="8"/>
        <v>0</v>
      </c>
      <c r="FO25" s="40">
        <f t="shared" si="9"/>
        <v>0</v>
      </c>
      <c r="FP25" s="40">
        <f t="shared" si="10"/>
        <v>0</v>
      </c>
      <c r="FQ25" s="40">
        <f t="shared" si="11"/>
        <v>0</v>
      </c>
      <c r="FR25" s="40">
        <f t="shared" si="12"/>
        <v>0</v>
      </c>
      <c r="FS25" s="40">
        <f t="shared" si="48"/>
        <v>0</v>
      </c>
      <c r="FT25" s="40">
        <f t="shared" si="14"/>
        <v>0</v>
      </c>
      <c r="FU25" s="40">
        <f t="shared" si="15"/>
        <v>0</v>
      </c>
      <c r="FV25" s="40">
        <f t="shared" si="16"/>
        <v>0</v>
      </c>
      <c r="FW25" s="40">
        <f t="shared" si="17"/>
        <v>0</v>
      </c>
      <c r="FX25" s="40">
        <f t="shared" si="18"/>
        <v>0</v>
      </c>
      <c r="FY25" s="40">
        <f t="shared" si="19"/>
        <v>0</v>
      </c>
      <c r="FZ25" s="40">
        <f t="shared" si="20"/>
        <v>0</v>
      </c>
      <c r="GA25" s="40">
        <f t="shared" si="21"/>
        <v>0</v>
      </c>
      <c r="GB25" s="40">
        <f t="shared" si="22"/>
        <v>0</v>
      </c>
      <c r="GC25" s="40">
        <f t="shared" si="23"/>
        <v>0</v>
      </c>
      <c r="GD25" s="40">
        <f t="shared" si="24"/>
        <v>0</v>
      </c>
      <c r="GE25" s="40">
        <f t="shared" si="25"/>
        <v>0</v>
      </c>
      <c r="GF25" s="40">
        <f t="shared" si="26"/>
        <v>0</v>
      </c>
      <c r="GG25" s="40">
        <f t="shared" si="27"/>
        <v>0</v>
      </c>
      <c r="GH25" s="40">
        <f t="shared" si="28"/>
        <v>0</v>
      </c>
      <c r="GI25" s="40">
        <f t="shared" si="29"/>
        <v>0</v>
      </c>
      <c r="GJ25" s="40">
        <f t="shared" si="30"/>
        <v>0</v>
      </c>
      <c r="GK25" s="40">
        <f t="shared" si="31"/>
        <v>0</v>
      </c>
      <c r="GL25" s="40">
        <f t="shared" si="32"/>
        <v>0</v>
      </c>
      <c r="GM25" s="40">
        <f t="shared" si="33"/>
        <v>0</v>
      </c>
      <c r="GN25" s="40">
        <f t="shared" si="34"/>
        <v>0</v>
      </c>
      <c r="GO25" s="40">
        <f t="shared" si="35"/>
        <v>0</v>
      </c>
      <c r="GP25" s="40">
        <f t="shared" si="36"/>
        <v>0</v>
      </c>
      <c r="GQ25" s="40">
        <f t="shared" si="37"/>
        <v>0</v>
      </c>
      <c r="GR25" s="40">
        <f t="shared" si="38"/>
        <v>0</v>
      </c>
      <c r="GS25" s="40">
        <f t="shared" si="39"/>
        <v>0</v>
      </c>
      <c r="GT25" s="40">
        <f t="shared" si="40"/>
        <v>0</v>
      </c>
      <c r="GU25" s="40">
        <f t="shared" si="41"/>
        <v>0</v>
      </c>
      <c r="GV25" s="40">
        <f t="shared" si="42"/>
        <v>0</v>
      </c>
      <c r="GW25" s="40">
        <f t="shared" si="43"/>
        <v>0</v>
      </c>
      <c r="GX25" s="40">
        <f t="shared" si="44"/>
        <v>0</v>
      </c>
      <c r="GY25" s="40">
        <f t="shared" si="45"/>
        <v>0</v>
      </c>
      <c r="GZ25" s="40">
        <f t="shared" si="46"/>
        <v>0</v>
      </c>
      <c r="HA25" s="40">
        <f t="shared" si="47"/>
        <v>0</v>
      </c>
    </row>
    <row r="26" spans="1:209" x14ac:dyDescent="0.25">
      <c r="A26" s="17" t="s">
        <v>196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5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5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F26" s="26" t="e">
        <f t="shared" si="0"/>
        <v>#DIV/0!</v>
      </c>
      <c r="FG26" s="25" t="e">
        <f t="shared" si="1"/>
        <v>#DIV/0!</v>
      </c>
      <c r="FH26" s="40">
        <f t="shared" si="2"/>
        <v>0</v>
      </c>
      <c r="FI26" s="40">
        <f t="shared" si="3"/>
        <v>0</v>
      </c>
      <c r="FJ26" s="40">
        <f t="shared" si="4"/>
        <v>0</v>
      </c>
      <c r="FK26" s="40">
        <f t="shared" si="5"/>
        <v>0</v>
      </c>
      <c r="FL26" s="40">
        <f t="shared" si="6"/>
        <v>0</v>
      </c>
      <c r="FM26" s="40">
        <f t="shared" si="7"/>
        <v>0</v>
      </c>
      <c r="FN26" s="40">
        <f t="shared" si="8"/>
        <v>0</v>
      </c>
      <c r="FO26" s="40">
        <f t="shared" si="9"/>
        <v>0</v>
      </c>
      <c r="FP26" s="40">
        <f t="shared" si="10"/>
        <v>0</v>
      </c>
      <c r="FQ26" s="40">
        <f t="shared" si="11"/>
        <v>0</v>
      </c>
      <c r="FR26" s="40">
        <f t="shared" si="12"/>
        <v>0</v>
      </c>
      <c r="FS26" s="40">
        <f t="shared" si="48"/>
        <v>0</v>
      </c>
      <c r="FT26" s="40">
        <f t="shared" si="14"/>
        <v>0</v>
      </c>
      <c r="FU26" s="40">
        <f t="shared" si="15"/>
        <v>0</v>
      </c>
      <c r="FV26" s="40">
        <f t="shared" si="16"/>
        <v>0</v>
      </c>
      <c r="FW26" s="40">
        <f t="shared" si="17"/>
        <v>0</v>
      </c>
      <c r="FX26" s="40">
        <f t="shared" si="18"/>
        <v>0</v>
      </c>
      <c r="FY26" s="40">
        <f t="shared" si="19"/>
        <v>0</v>
      </c>
      <c r="FZ26" s="40">
        <f t="shared" si="20"/>
        <v>0</v>
      </c>
      <c r="GA26" s="40">
        <f t="shared" si="21"/>
        <v>0</v>
      </c>
      <c r="GB26" s="40">
        <f t="shared" si="22"/>
        <v>0</v>
      </c>
      <c r="GC26" s="40">
        <f t="shared" si="23"/>
        <v>0</v>
      </c>
      <c r="GD26" s="40">
        <f t="shared" si="24"/>
        <v>0</v>
      </c>
      <c r="GE26" s="40">
        <f t="shared" si="25"/>
        <v>0</v>
      </c>
      <c r="GF26" s="40">
        <f t="shared" si="26"/>
        <v>0</v>
      </c>
      <c r="GG26" s="40">
        <f t="shared" si="27"/>
        <v>0</v>
      </c>
      <c r="GH26" s="40">
        <f t="shared" si="28"/>
        <v>0</v>
      </c>
      <c r="GI26" s="40">
        <f t="shared" si="29"/>
        <v>0</v>
      </c>
      <c r="GJ26" s="40">
        <f t="shared" si="30"/>
        <v>0</v>
      </c>
      <c r="GK26" s="40">
        <f t="shared" si="31"/>
        <v>0</v>
      </c>
      <c r="GL26" s="40">
        <f t="shared" si="32"/>
        <v>0</v>
      </c>
      <c r="GM26" s="40">
        <f t="shared" si="33"/>
        <v>0</v>
      </c>
      <c r="GN26" s="40">
        <f t="shared" si="34"/>
        <v>0</v>
      </c>
      <c r="GO26" s="40">
        <f t="shared" si="35"/>
        <v>0</v>
      </c>
      <c r="GP26" s="40">
        <f t="shared" si="36"/>
        <v>0</v>
      </c>
      <c r="GQ26" s="40">
        <f t="shared" si="37"/>
        <v>0</v>
      </c>
      <c r="GR26" s="40">
        <f t="shared" si="38"/>
        <v>0</v>
      </c>
      <c r="GS26" s="40">
        <f t="shared" si="39"/>
        <v>0</v>
      </c>
      <c r="GT26" s="40">
        <f t="shared" si="40"/>
        <v>0</v>
      </c>
      <c r="GU26" s="40">
        <f t="shared" si="41"/>
        <v>0</v>
      </c>
      <c r="GV26" s="40">
        <f t="shared" si="42"/>
        <v>0</v>
      </c>
      <c r="GW26" s="40">
        <f t="shared" si="43"/>
        <v>0</v>
      </c>
      <c r="GX26" s="40">
        <f t="shared" si="44"/>
        <v>0</v>
      </c>
      <c r="GY26" s="40">
        <f t="shared" si="45"/>
        <v>0</v>
      </c>
      <c r="GZ26" s="40">
        <f t="shared" si="46"/>
        <v>0</v>
      </c>
      <c r="HA26" s="40">
        <f t="shared" si="47"/>
        <v>0</v>
      </c>
    </row>
    <row r="27" spans="1:209" x14ac:dyDescent="0.25">
      <c r="A27" s="17" t="s">
        <v>197</v>
      </c>
      <c r="AM27" s="5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5"/>
      <c r="BI27" s="17"/>
      <c r="BJ27" s="17"/>
      <c r="BK27" s="17"/>
      <c r="BL27" s="17"/>
      <c r="BM27" s="17"/>
      <c r="BN27" s="17"/>
      <c r="BO27" s="17"/>
      <c r="BP27" s="17"/>
      <c r="BQ27" s="5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5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5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F27" s="26" t="e">
        <f t="shared" si="0"/>
        <v>#DIV/0!</v>
      </c>
      <c r="FG27" s="25" t="e">
        <f t="shared" si="1"/>
        <v>#DIV/0!</v>
      </c>
      <c r="FH27" s="40">
        <f t="shared" si="2"/>
        <v>0</v>
      </c>
      <c r="FI27" s="40">
        <f t="shared" si="3"/>
        <v>0</v>
      </c>
      <c r="FJ27" s="40">
        <f t="shared" si="4"/>
        <v>0</v>
      </c>
      <c r="FK27" s="40">
        <f t="shared" si="5"/>
        <v>0</v>
      </c>
      <c r="FL27" s="40">
        <f t="shared" si="6"/>
        <v>0</v>
      </c>
      <c r="FM27" s="40">
        <f t="shared" si="7"/>
        <v>0</v>
      </c>
      <c r="FN27" s="40">
        <f t="shared" si="8"/>
        <v>0</v>
      </c>
      <c r="FO27" s="40">
        <f t="shared" si="9"/>
        <v>0</v>
      </c>
      <c r="FP27" s="40">
        <f t="shared" si="10"/>
        <v>0</v>
      </c>
      <c r="FQ27" s="40">
        <f t="shared" si="11"/>
        <v>0</v>
      </c>
      <c r="FR27" s="40">
        <f t="shared" si="12"/>
        <v>0</v>
      </c>
      <c r="FS27" s="40">
        <f t="shared" si="48"/>
        <v>0</v>
      </c>
      <c r="FT27" s="40">
        <f t="shared" si="14"/>
        <v>0</v>
      </c>
      <c r="FU27" s="40">
        <f t="shared" si="15"/>
        <v>0</v>
      </c>
      <c r="FV27" s="40">
        <f t="shared" si="16"/>
        <v>0</v>
      </c>
      <c r="FW27" s="40">
        <f t="shared" si="17"/>
        <v>0</v>
      </c>
      <c r="FX27" s="40">
        <f t="shared" si="18"/>
        <v>0</v>
      </c>
      <c r="FY27" s="40">
        <f t="shared" si="19"/>
        <v>0</v>
      </c>
      <c r="FZ27" s="40">
        <f t="shared" si="20"/>
        <v>0</v>
      </c>
      <c r="GA27" s="40">
        <f t="shared" si="21"/>
        <v>0</v>
      </c>
      <c r="GB27" s="40">
        <f t="shared" si="22"/>
        <v>0</v>
      </c>
      <c r="GC27" s="40">
        <f t="shared" si="23"/>
        <v>0</v>
      </c>
      <c r="GD27" s="40">
        <f t="shared" si="24"/>
        <v>0</v>
      </c>
      <c r="GE27" s="40">
        <f t="shared" si="25"/>
        <v>0</v>
      </c>
      <c r="GF27" s="40">
        <f t="shared" si="26"/>
        <v>0</v>
      </c>
      <c r="GG27" s="40">
        <f t="shared" si="27"/>
        <v>0</v>
      </c>
      <c r="GH27" s="40">
        <f t="shared" si="28"/>
        <v>0</v>
      </c>
      <c r="GI27" s="40">
        <f t="shared" si="29"/>
        <v>0</v>
      </c>
      <c r="GJ27" s="40">
        <f t="shared" si="30"/>
        <v>0</v>
      </c>
      <c r="GK27" s="40">
        <f t="shared" si="31"/>
        <v>0</v>
      </c>
      <c r="GL27" s="40">
        <f t="shared" si="32"/>
        <v>0</v>
      </c>
      <c r="GM27" s="40">
        <f t="shared" si="33"/>
        <v>0</v>
      </c>
      <c r="GN27" s="40">
        <f t="shared" si="34"/>
        <v>0</v>
      </c>
      <c r="GO27" s="40">
        <f t="shared" si="35"/>
        <v>0</v>
      </c>
      <c r="GP27" s="40">
        <f t="shared" si="36"/>
        <v>0</v>
      </c>
      <c r="GQ27" s="40">
        <f t="shared" si="37"/>
        <v>0</v>
      </c>
      <c r="GR27" s="40">
        <f t="shared" si="38"/>
        <v>0</v>
      </c>
      <c r="GS27" s="40">
        <f t="shared" si="39"/>
        <v>0</v>
      </c>
      <c r="GT27" s="40">
        <f t="shared" si="40"/>
        <v>0</v>
      </c>
      <c r="GU27" s="40">
        <f t="shared" si="41"/>
        <v>0</v>
      </c>
      <c r="GV27" s="40">
        <f t="shared" si="42"/>
        <v>0</v>
      </c>
      <c r="GW27" s="40">
        <f t="shared" si="43"/>
        <v>0</v>
      </c>
      <c r="GX27" s="40">
        <f t="shared" si="44"/>
        <v>0</v>
      </c>
      <c r="GY27" s="40">
        <f t="shared" si="45"/>
        <v>0</v>
      </c>
      <c r="GZ27" s="40">
        <f t="shared" si="46"/>
        <v>0</v>
      </c>
      <c r="HA27" s="40">
        <f t="shared" si="47"/>
        <v>0</v>
      </c>
    </row>
    <row r="28" spans="1:209" x14ac:dyDescent="0.25">
      <c r="A28" s="17" t="s">
        <v>198</v>
      </c>
      <c r="AK28" s="5"/>
      <c r="AX28" s="17"/>
      <c r="AY28" s="17"/>
      <c r="AZ28" s="17"/>
      <c r="BA28" s="17"/>
      <c r="BB28" s="17"/>
      <c r="BC28" s="17"/>
      <c r="BD28" s="17"/>
      <c r="BE28" s="17"/>
      <c r="BF28" s="5"/>
      <c r="BG28" s="5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5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5"/>
      <c r="DP28" s="5"/>
      <c r="DQ28" s="5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F28" s="26" t="e">
        <f t="shared" si="0"/>
        <v>#DIV/0!</v>
      </c>
      <c r="FG28" s="25" t="e">
        <f t="shared" si="1"/>
        <v>#DIV/0!</v>
      </c>
      <c r="FH28" s="40">
        <f t="shared" si="2"/>
        <v>0</v>
      </c>
      <c r="FI28" s="40">
        <f t="shared" si="3"/>
        <v>0</v>
      </c>
      <c r="FJ28" s="40">
        <f t="shared" si="4"/>
        <v>0</v>
      </c>
      <c r="FK28" s="40">
        <f t="shared" si="5"/>
        <v>0</v>
      </c>
      <c r="FL28" s="40">
        <f t="shared" si="6"/>
        <v>0</v>
      </c>
      <c r="FM28" s="40">
        <f t="shared" si="7"/>
        <v>0</v>
      </c>
      <c r="FN28" s="40">
        <f t="shared" si="8"/>
        <v>0</v>
      </c>
      <c r="FO28" s="40">
        <f t="shared" si="9"/>
        <v>0</v>
      </c>
      <c r="FP28" s="40">
        <f t="shared" si="10"/>
        <v>0</v>
      </c>
      <c r="FQ28" s="40">
        <f t="shared" si="11"/>
        <v>0</v>
      </c>
      <c r="FR28" s="40">
        <f t="shared" si="12"/>
        <v>0</v>
      </c>
      <c r="FS28" s="40">
        <f t="shared" si="48"/>
        <v>0</v>
      </c>
      <c r="FT28" s="40">
        <f t="shared" si="14"/>
        <v>0</v>
      </c>
      <c r="FU28" s="40">
        <f t="shared" si="15"/>
        <v>0</v>
      </c>
      <c r="FV28" s="40">
        <f t="shared" si="16"/>
        <v>0</v>
      </c>
      <c r="FW28" s="40">
        <f t="shared" si="17"/>
        <v>0</v>
      </c>
      <c r="FX28" s="40">
        <f t="shared" si="18"/>
        <v>0</v>
      </c>
      <c r="FY28" s="40">
        <f t="shared" si="19"/>
        <v>0</v>
      </c>
      <c r="FZ28" s="40">
        <f t="shared" si="20"/>
        <v>0</v>
      </c>
      <c r="GA28" s="40">
        <f t="shared" si="21"/>
        <v>0</v>
      </c>
      <c r="GB28" s="40">
        <f t="shared" si="22"/>
        <v>0</v>
      </c>
      <c r="GC28" s="40">
        <f t="shared" si="23"/>
        <v>0</v>
      </c>
      <c r="GD28" s="40">
        <f t="shared" si="24"/>
        <v>0</v>
      </c>
      <c r="GE28" s="40">
        <f t="shared" si="25"/>
        <v>0</v>
      </c>
      <c r="GF28" s="40">
        <f t="shared" si="26"/>
        <v>0</v>
      </c>
      <c r="GG28" s="40">
        <f t="shared" si="27"/>
        <v>0</v>
      </c>
      <c r="GH28" s="40">
        <f t="shared" si="28"/>
        <v>0</v>
      </c>
      <c r="GI28" s="40">
        <f t="shared" si="29"/>
        <v>0</v>
      </c>
      <c r="GJ28" s="40">
        <f t="shared" si="30"/>
        <v>0</v>
      </c>
      <c r="GK28" s="40">
        <f t="shared" si="31"/>
        <v>0</v>
      </c>
      <c r="GL28" s="40">
        <f t="shared" si="32"/>
        <v>0</v>
      </c>
      <c r="GM28" s="40">
        <f t="shared" si="33"/>
        <v>0</v>
      </c>
      <c r="GN28" s="40">
        <f t="shared" si="34"/>
        <v>0</v>
      </c>
      <c r="GO28" s="40">
        <f t="shared" si="35"/>
        <v>0</v>
      </c>
      <c r="GP28" s="40">
        <f t="shared" si="36"/>
        <v>0</v>
      </c>
      <c r="GQ28" s="40">
        <f t="shared" si="37"/>
        <v>0</v>
      </c>
      <c r="GR28" s="40">
        <f t="shared" si="38"/>
        <v>0</v>
      </c>
      <c r="GS28" s="40">
        <f t="shared" si="39"/>
        <v>0</v>
      </c>
      <c r="GT28" s="40">
        <f t="shared" si="40"/>
        <v>0</v>
      </c>
      <c r="GU28" s="40">
        <f t="shared" si="41"/>
        <v>0</v>
      </c>
      <c r="GV28" s="40">
        <f t="shared" si="42"/>
        <v>0</v>
      </c>
      <c r="GW28" s="40">
        <f t="shared" si="43"/>
        <v>0</v>
      </c>
      <c r="GX28" s="40">
        <f t="shared" si="44"/>
        <v>0</v>
      </c>
      <c r="GY28" s="40">
        <f t="shared" si="45"/>
        <v>0</v>
      </c>
      <c r="GZ28" s="40">
        <f t="shared" si="46"/>
        <v>0</v>
      </c>
      <c r="HA28" s="40">
        <f t="shared" si="47"/>
        <v>0</v>
      </c>
    </row>
    <row r="29" spans="1:209" x14ac:dyDescent="0.25">
      <c r="A29" s="17" t="s">
        <v>199</v>
      </c>
      <c r="O29" s="5"/>
      <c r="AM29" s="5"/>
      <c r="AX29" s="17"/>
      <c r="AY29" s="17"/>
      <c r="AZ29" s="17"/>
      <c r="BA29" s="17"/>
      <c r="BB29" s="17"/>
      <c r="BC29" s="17"/>
      <c r="BD29" s="5"/>
      <c r="BE29" s="17"/>
      <c r="BF29" s="17"/>
      <c r="BG29" s="17"/>
      <c r="BH29" s="5"/>
      <c r="BI29" s="17"/>
      <c r="BJ29" s="17"/>
      <c r="BK29" s="17"/>
      <c r="BL29" s="17"/>
      <c r="BM29" s="17"/>
      <c r="BN29" s="5"/>
      <c r="BO29" s="17"/>
      <c r="BP29" s="17"/>
      <c r="BQ29" s="5"/>
      <c r="BR29" s="5"/>
      <c r="BS29" s="5"/>
      <c r="BT29" s="17"/>
      <c r="BU29" s="17"/>
      <c r="BV29" s="17"/>
      <c r="BW29" s="17"/>
      <c r="BX29" s="17"/>
      <c r="BY29" s="17"/>
      <c r="BZ29" s="17"/>
      <c r="CA29" s="5"/>
      <c r="CB29" s="5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5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F29" s="26" t="e">
        <f t="shared" si="0"/>
        <v>#DIV/0!</v>
      </c>
      <c r="FG29" s="25" t="e">
        <f t="shared" si="1"/>
        <v>#DIV/0!</v>
      </c>
      <c r="FH29" s="40">
        <f t="shared" si="2"/>
        <v>0</v>
      </c>
      <c r="FI29" s="40">
        <f t="shared" si="3"/>
        <v>0</v>
      </c>
      <c r="FJ29" s="40">
        <f t="shared" si="4"/>
        <v>0</v>
      </c>
      <c r="FK29" s="40">
        <f t="shared" si="5"/>
        <v>0</v>
      </c>
      <c r="FL29" s="40">
        <f t="shared" si="6"/>
        <v>0</v>
      </c>
      <c r="FM29" s="40">
        <f t="shared" si="7"/>
        <v>0</v>
      </c>
      <c r="FN29" s="40">
        <f t="shared" si="8"/>
        <v>0</v>
      </c>
      <c r="FO29" s="40">
        <f t="shared" si="9"/>
        <v>0</v>
      </c>
      <c r="FP29" s="40">
        <f t="shared" si="10"/>
        <v>0</v>
      </c>
      <c r="FQ29" s="40">
        <f t="shared" si="11"/>
        <v>0</v>
      </c>
      <c r="FR29" s="40">
        <f t="shared" si="12"/>
        <v>0</v>
      </c>
      <c r="FS29" s="40">
        <f t="shared" si="48"/>
        <v>0</v>
      </c>
      <c r="FT29" s="40">
        <f t="shared" si="14"/>
        <v>0</v>
      </c>
      <c r="FU29" s="40">
        <f t="shared" si="15"/>
        <v>0</v>
      </c>
      <c r="FV29" s="40">
        <f t="shared" si="16"/>
        <v>0</v>
      </c>
      <c r="FW29" s="40">
        <f t="shared" si="17"/>
        <v>0</v>
      </c>
      <c r="FX29" s="40">
        <f t="shared" si="18"/>
        <v>0</v>
      </c>
      <c r="FY29" s="40">
        <f t="shared" si="19"/>
        <v>0</v>
      </c>
      <c r="FZ29" s="40">
        <f t="shared" si="20"/>
        <v>0</v>
      </c>
      <c r="GA29" s="40">
        <f t="shared" si="21"/>
        <v>0</v>
      </c>
      <c r="GB29" s="40">
        <f t="shared" si="22"/>
        <v>0</v>
      </c>
      <c r="GC29" s="40">
        <f t="shared" si="23"/>
        <v>0</v>
      </c>
      <c r="GD29" s="40">
        <f t="shared" si="24"/>
        <v>0</v>
      </c>
      <c r="GE29" s="40">
        <f t="shared" si="25"/>
        <v>0</v>
      </c>
      <c r="GF29" s="40">
        <f t="shared" si="26"/>
        <v>0</v>
      </c>
      <c r="GG29" s="40">
        <f t="shared" si="27"/>
        <v>0</v>
      </c>
      <c r="GH29" s="40">
        <f t="shared" si="28"/>
        <v>0</v>
      </c>
      <c r="GI29" s="40">
        <f t="shared" si="29"/>
        <v>0</v>
      </c>
      <c r="GJ29" s="40">
        <f t="shared" si="30"/>
        <v>0</v>
      </c>
      <c r="GK29" s="40">
        <f t="shared" si="31"/>
        <v>0</v>
      </c>
      <c r="GL29" s="40">
        <f t="shared" si="32"/>
        <v>0</v>
      </c>
      <c r="GM29" s="40">
        <f t="shared" si="33"/>
        <v>0</v>
      </c>
      <c r="GN29" s="40">
        <f t="shared" si="34"/>
        <v>0</v>
      </c>
      <c r="GO29" s="40">
        <f t="shared" si="35"/>
        <v>0</v>
      </c>
      <c r="GP29" s="40">
        <f t="shared" si="36"/>
        <v>0</v>
      </c>
      <c r="GQ29" s="40">
        <f t="shared" si="37"/>
        <v>0</v>
      </c>
      <c r="GR29" s="40">
        <f t="shared" si="38"/>
        <v>0</v>
      </c>
      <c r="GS29" s="40">
        <f t="shared" si="39"/>
        <v>0</v>
      </c>
      <c r="GT29" s="40">
        <f t="shared" si="40"/>
        <v>0</v>
      </c>
      <c r="GU29" s="40">
        <f t="shared" si="41"/>
        <v>0</v>
      </c>
      <c r="GV29" s="40">
        <f t="shared" si="42"/>
        <v>0</v>
      </c>
      <c r="GW29" s="40">
        <f t="shared" si="43"/>
        <v>0</v>
      </c>
      <c r="GX29" s="40">
        <f t="shared" si="44"/>
        <v>0</v>
      </c>
      <c r="GY29" s="40">
        <f t="shared" si="45"/>
        <v>0</v>
      </c>
      <c r="GZ29" s="40">
        <f t="shared" si="46"/>
        <v>0</v>
      </c>
      <c r="HA29" s="40">
        <f t="shared" si="47"/>
        <v>0</v>
      </c>
    </row>
    <row r="30" spans="1:209" x14ac:dyDescent="0.25">
      <c r="A30" s="17" t="s">
        <v>200</v>
      </c>
      <c r="AM30" s="5"/>
      <c r="AX30" s="17"/>
      <c r="AY30" s="17"/>
      <c r="AZ30" s="17"/>
      <c r="BA30" s="17"/>
      <c r="BB30" s="17"/>
      <c r="BC30" s="17"/>
      <c r="BD30" s="17"/>
      <c r="BE30" s="17"/>
      <c r="BF30" s="17"/>
      <c r="BG30" s="5"/>
      <c r="BH30" s="5"/>
      <c r="BI30" s="5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5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5"/>
      <c r="DR30" s="5"/>
      <c r="DS30" s="5"/>
      <c r="DT30" s="17"/>
      <c r="DU30" s="17"/>
      <c r="DV30" s="17"/>
      <c r="DW30" s="17"/>
      <c r="DX30" s="17"/>
      <c r="DY30" s="17"/>
      <c r="DZ30" s="17"/>
      <c r="EA30" s="17"/>
      <c r="EB30" s="5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F30" s="26" t="e">
        <f t="shared" si="0"/>
        <v>#DIV/0!</v>
      </c>
      <c r="FG30" s="25" t="e">
        <f t="shared" si="1"/>
        <v>#DIV/0!</v>
      </c>
      <c r="FH30" s="40">
        <f t="shared" si="2"/>
        <v>0</v>
      </c>
      <c r="FI30" s="40">
        <f t="shared" si="3"/>
        <v>0</v>
      </c>
      <c r="FJ30" s="40">
        <f t="shared" si="4"/>
        <v>0</v>
      </c>
      <c r="FK30" s="40">
        <f t="shared" si="5"/>
        <v>0</v>
      </c>
      <c r="FL30" s="40">
        <f t="shared" si="6"/>
        <v>0</v>
      </c>
      <c r="FM30" s="40">
        <f t="shared" si="7"/>
        <v>0</v>
      </c>
      <c r="FN30" s="40">
        <f t="shared" si="8"/>
        <v>0</v>
      </c>
      <c r="FO30" s="40">
        <f t="shared" si="9"/>
        <v>0</v>
      </c>
      <c r="FP30" s="40">
        <f t="shared" si="10"/>
        <v>0</v>
      </c>
      <c r="FQ30" s="40">
        <f t="shared" si="11"/>
        <v>0</v>
      </c>
      <c r="FR30" s="40">
        <f t="shared" si="12"/>
        <v>0</v>
      </c>
      <c r="FS30" s="40">
        <f t="shared" si="48"/>
        <v>0</v>
      </c>
      <c r="FT30" s="40">
        <f t="shared" si="14"/>
        <v>0</v>
      </c>
      <c r="FU30" s="40">
        <f t="shared" si="15"/>
        <v>0</v>
      </c>
      <c r="FV30" s="40">
        <f t="shared" si="16"/>
        <v>0</v>
      </c>
      <c r="FW30" s="40">
        <f t="shared" si="17"/>
        <v>0</v>
      </c>
      <c r="FX30" s="40">
        <f t="shared" si="18"/>
        <v>0</v>
      </c>
      <c r="FY30" s="40">
        <f t="shared" si="19"/>
        <v>0</v>
      </c>
      <c r="FZ30" s="40">
        <f t="shared" si="20"/>
        <v>0</v>
      </c>
      <c r="GA30" s="40">
        <f t="shared" si="21"/>
        <v>0</v>
      </c>
      <c r="GB30" s="40">
        <f t="shared" si="22"/>
        <v>0</v>
      </c>
      <c r="GC30" s="40">
        <f t="shared" si="23"/>
        <v>0</v>
      </c>
      <c r="GD30" s="40">
        <f t="shared" si="24"/>
        <v>0</v>
      </c>
      <c r="GE30" s="40">
        <f t="shared" si="25"/>
        <v>0</v>
      </c>
      <c r="GF30" s="40">
        <f t="shared" si="26"/>
        <v>0</v>
      </c>
      <c r="GG30" s="40">
        <f t="shared" si="27"/>
        <v>0</v>
      </c>
      <c r="GH30" s="40">
        <f t="shared" si="28"/>
        <v>0</v>
      </c>
      <c r="GI30" s="40">
        <f t="shared" si="29"/>
        <v>0</v>
      </c>
      <c r="GJ30" s="40">
        <f t="shared" si="30"/>
        <v>0</v>
      </c>
      <c r="GK30" s="40">
        <f t="shared" si="31"/>
        <v>0</v>
      </c>
      <c r="GL30" s="40">
        <f t="shared" si="32"/>
        <v>0</v>
      </c>
      <c r="GM30" s="40">
        <f t="shared" si="33"/>
        <v>0</v>
      </c>
      <c r="GN30" s="40">
        <f t="shared" si="34"/>
        <v>0</v>
      </c>
      <c r="GO30" s="40">
        <f t="shared" si="35"/>
        <v>0</v>
      </c>
      <c r="GP30" s="40">
        <f t="shared" si="36"/>
        <v>0</v>
      </c>
      <c r="GQ30" s="40">
        <f t="shared" si="37"/>
        <v>0</v>
      </c>
      <c r="GR30" s="40">
        <f t="shared" si="38"/>
        <v>0</v>
      </c>
      <c r="GS30" s="40">
        <f t="shared" si="39"/>
        <v>0</v>
      </c>
      <c r="GT30" s="40">
        <f t="shared" si="40"/>
        <v>0</v>
      </c>
      <c r="GU30" s="40">
        <f t="shared" si="41"/>
        <v>0</v>
      </c>
      <c r="GV30" s="40">
        <f t="shared" si="42"/>
        <v>0</v>
      </c>
      <c r="GW30" s="40">
        <f t="shared" si="43"/>
        <v>0</v>
      </c>
      <c r="GX30" s="40">
        <f t="shared" si="44"/>
        <v>0</v>
      </c>
      <c r="GY30" s="40">
        <f t="shared" si="45"/>
        <v>0</v>
      </c>
      <c r="GZ30" s="40">
        <f t="shared" si="46"/>
        <v>0</v>
      </c>
      <c r="HA30" s="40">
        <f t="shared" si="47"/>
        <v>0</v>
      </c>
    </row>
    <row r="31" spans="1:209" x14ac:dyDescent="0.25">
      <c r="A31" s="17" t="s">
        <v>201</v>
      </c>
      <c r="AX31" s="17"/>
      <c r="AY31" s="17"/>
      <c r="AZ31" s="17"/>
      <c r="BA31" s="17"/>
      <c r="BB31" s="17"/>
      <c r="BC31" s="17"/>
      <c r="BD31" s="17"/>
      <c r="BE31" s="17"/>
      <c r="BF31" s="17"/>
      <c r="BG31" s="5"/>
      <c r="BH31" s="5"/>
      <c r="BI31" s="17"/>
      <c r="BJ31" s="17"/>
      <c r="BK31" s="17"/>
      <c r="BL31" s="17"/>
      <c r="BM31" s="17"/>
      <c r="BN31" s="17"/>
      <c r="BO31" s="17"/>
      <c r="BP31" s="17"/>
      <c r="BQ31" s="5"/>
      <c r="BR31" s="17"/>
      <c r="BS31" s="17"/>
      <c r="BT31" s="17"/>
      <c r="BU31" s="17"/>
      <c r="BV31" s="17"/>
      <c r="BW31" s="17"/>
      <c r="BX31" s="17"/>
      <c r="BY31" s="17"/>
      <c r="BZ31" s="17"/>
      <c r="CA31" s="5"/>
      <c r="CB31" s="5"/>
      <c r="CC31" s="17"/>
      <c r="CD31" s="17"/>
      <c r="CE31" s="17"/>
      <c r="CF31" s="17"/>
      <c r="CG31" s="17"/>
      <c r="CH31" s="17"/>
      <c r="CI31" s="17"/>
      <c r="CJ31" s="17"/>
      <c r="CK31" s="5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5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F31" s="26" t="e">
        <f t="shared" si="0"/>
        <v>#DIV/0!</v>
      </c>
      <c r="FG31" s="25" t="e">
        <f t="shared" si="1"/>
        <v>#DIV/0!</v>
      </c>
      <c r="FH31" s="40">
        <f t="shared" si="2"/>
        <v>0</v>
      </c>
      <c r="FI31" s="40">
        <f t="shared" si="3"/>
        <v>0</v>
      </c>
      <c r="FJ31" s="40">
        <f t="shared" si="4"/>
        <v>0</v>
      </c>
      <c r="FK31" s="40">
        <f t="shared" si="5"/>
        <v>0</v>
      </c>
      <c r="FL31" s="40">
        <f t="shared" si="6"/>
        <v>0</v>
      </c>
      <c r="FM31" s="40">
        <f t="shared" si="7"/>
        <v>0</v>
      </c>
      <c r="FN31" s="40">
        <f t="shared" si="8"/>
        <v>0</v>
      </c>
      <c r="FO31" s="40">
        <f t="shared" si="9"/>
        <v>0</v>
      </c>
      <c r="FP31" s="40">
        <f t="shared" si="10"/>
        <v>0</v>
      </c>
      <c r="FQ31" s="40">
        <f t="shared" si="11"/>
        <v>0</v>
      </c>
      <c r="FR31" s="40">
        <f t="shared" si="12"/>
        <v>0</v>
      </c>
      <c r="FS31" s="40">
        <f t="shared" si="48"/>
        <v>0</v>
      </c>
      <c r="FT31" s="40">
        <f t="shared" si="14"/>
        <v>0</v>
      </c>
      <c r="FU31" s="40">
        <f t="shared" si="15"/>
        <v>0</v>
      </c>
      <c r="FV31" s="40">
        <f t="shared" si="16"/>
        <v>0</v>
      </c>
      <c r="FW31" s="40">
        <f t="shared" si="17"/>
        <v>0</v>
      </c>
      <c r="FX31" s="40">
        <f t="shared" si="18"/>
        <v>0</v>
      </c>
      <c r="FY31" s="40">
        <f t="shared" si="19"/>
        <v>0</v>
      </c>
      <c r="FZ31" s="40">
        <f t="shared" si="20"/>
        <v>0</v>
      </c>
      <c r="GA31" s="40">
        <f t="shared" si="21"/>
        <v>0</v>
      </c>
      <c r="GB31" s="40">
        <f t="shared" si="22"/>
        <v>0</v>
      </c>
      <c r="GC31" s="40">
        <f t="shared" si="23"/>
        <v>0</v>
      </c>
      <c r="GD31" s="40">
        <f t="shared" si="24"/>
        <v>0</v>
      </c>
      <c r="GE31" s="40">
        <f t="shared" si="25"/>
        <v>0</v>
      </c>
      <c r="GF31" s="40">
        <f t="shared" si="26"/>
        <v>0</v>
      </c>
      <c r="GG31" s="40">
        <f t="shared" si="27"/>
        <v>0</v>
      </c>
      <c r="GH31" s="40">
        <f t="shared" si="28"/>
        <v>0</v>
      </c>
      <c r="GI31" s="40">
        <f t="shared" si="29"/>
        <v>0</v>
      </c>
      <c r="GJ31" s="40">
        <f t="shared" si="30"/>
        <v>0</v>
      </c>
      <c r="GK31" s="40">
        <f t="shared" si="31"/>
        <v>0</v>
      </c>
      <c r="GL31" s="40">
        <f t="shared" si="32"/>
        <v>0</v>
      </c>
      <c r="GM31" s="40">
        <f t="shared" si="33"/>
        <v>0</v>
      </c>
      <c r="GN31" s="40">
        <f t="shared" si="34"/>
        <v>0</v>
      </c>
      <c r="GO31" s="40">
        <f t="shared" si="35"/>
        <v>0</v>
      </c>
      <c r="GP31" s="40">
        <f t="shared" si="36"/>
        <v>0</v>
      </c>
      <c r="GQ31" s="40">
        <f t="shared" si="37"/>
        <v>0</v>
      </c>
      <c r="GR31" s="40">
        <f t="shared" si="38"/>
        <v>0</v>
      </c>
      <c r="GS31" s="40">
        <f t="shared" si="39"/>
        <v>0</v>
      </c>
      <c r="GT31" s="40">
        <f t="shared" si="40"/>
        <v>0</v>
      </c>
      <c r="GU31" s="40">
        <f t="shared" si="41"/>
        <v>0</v>
      </c>
      <c r="GV31" s="40">
        <f t="shared" si="42"/>
        <v>0</v>
      </c>
      <c r="GW31" s="40">
        <f t="shared" si="43"/>
        <v>0</v>
      </c>
      <c r="GX31" s="40">
        <f t="shared" si="44"/>
        <v>0</v>
      </c>
      <c r="GY31" s="40">
        <f t="shared" si="45"/>
        <v>0</v>
      </c>
      <c r="GZ31" s="40">
        <f t="shared" si="46"/>
        <v>0</v>
      </c>
      <c r="HA31" s="40">
        <f t="shared" si="47"/>
        <v>0</v>
      </c>
    </row>
    <row r="32" spans="1:209" x14ac:dyDescent="0.25">
      <c r="A32" s="17" t="s">
        <v>202</v>
      </c>
      <c r="AX32" s="17"/>
      <c r="AY32" s="17"/>
      <c r="AZ32" s="17"/>
      <c r="BA32" s="17"/>
      <c r="BB32" s="17"/>
      <c r="BC32" s="17"/>
      <c r="BD32" s="17"/>
      <c r="BE32" s="17"/>
      <c r="BF32" s="17"/>
      <c r="BG32" s="5"/>
      <c r="BH32" s="5"/>
      <c r="BI32" s="5"/>
      <c r="BJ32" s="5"/>
      <c r="BK32" s="17"/>
      <c r="BL32" s="17"/>
      <c r="BM32" s="17"/>
      <c r="BN32" s="17"/>
      <c r="BO32" s="17"/>
      <c r="BP32" s="17"/>
      <c r="BQ32" s="5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5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5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F32" s="26" t="e">
        <f t="shared" si="0"/>
        <v>#DIV/0!</v>
      </c>
      <c r="FG32" s="25" t="e">
        <f t="shared" si="1"/>
        <v>#DIV/0!</v>
      </c>
      <c r="FH32" s="40">
        <f t="shared" si="2"/>
        <v>0</v>
      </c>
      <c r="FI32" s="40">
        <f t="shared" si="3"/>
        <v>0</v>
      </c>
      <c r="FJ32" s="40">
        <f t="shared" si="4"/>
        <v>0</v>
      </c>
      <c r="FK32" s="40">
        <f t="shared" si="5"/>
        <v>0</v>
      </c>
      <c r="FL32" s="40">
        <f t="shared" si="6"/>
        <v>0</v>
      </c>
      <c r="FM32" s="40">
        <f t="shared" si="7"/>
        <v>0</v>
      </c>
      <c r="FN32" s="40">
        <f t="shared" si="8"/>
        <v>0</v>
      </c>
      <c r="FO32" s="40">
        <f t="shared" si="9"/>
        <v>0</v>
      </c>
      <c r="FP32" s="40">
        <f t="shared" si="10"/>
        <v>0</v>
      </c>
      <c r="FQ32" s="40">
        <f t="shared" si="11"/>
        <v>0</v>
      </c>
      <c r="FR32" s="40">
        <f t="shared" si="12"/>
        <v>0</v>
      </c>
      <c r="FS32" s="40">
        <f t="shared" si="48"/>
        <v>0</v>
      </c>
      <c r="FT32" s="40">
        <f t="shared" si="14"/>
        <v>0</v>
      </c>
      <c r="FU32" s="40">
        <f t="shared" si="15"/>
        <v>0</v>
      </c>
      <c r="FV32" s="40">
        <f t="shared" si="16"/>
        <v>0</v>
      </c>
      <c r="FW32" s="40">
        <f t="shared" si="17"/>
        <v>0</v>
      </c>
      <c r="FX32" s="40">
        <f t="shared" si="18"/>
        <v>0</v>
      </c>
      <c r="FY32" s="40">
        <f t="shared" si="19"/>
        <v>0</v>
      </c>
      <c r="FZ32" s="40">
        <f t="shared" si="20"/>
        <v>0</v>
      </c>
      <c r="GA32" s="40">
        <f t="shared" si="21"/>
        <v>0</v>
      </c>
      <c r="GB32" s="40">
        <f t="shared" si="22"/>
        <v>0</v>
      </c>
      <c r="GC32" s="40">
        <f t="shared" si="23"/>
        <v>0</v>
      </c>
      <c r="GD32" s="40">
        <f t="shared" si="24"/>
        <v>0</v>
      </c>
      <c r="GE32" s="40">
        <f t="shared" si="25"/>
        <v>0</v>
      </c>
      <c r="GF32" s="40">
        <f t="shared" si="26"/>
        <v>0</v>
      </c>
      <c r="GG32" s="40">
        <f t="shared" si="27"/>
        <v>0</v>
      </c>
      <c r="GH32" s="40">
        <f t="shared" si="28"/>
        <v>0</v>
      </c>
      <c r="GI32" s="40">
        <f t="shared" si="29"/>
        <v>0</v>
      </c>
      <c r="GJ32" s="40">
        <f t="shared" si="30"/>
        <v>0</v>
      </c>
      <c r="GK32" s="40">
        <f t="shared" si="31"/>
        <v>0</v>
      </c>
      <c r="GL32" s="40">
        <f t="shared" si="32"/>
        <v>0</v>
      </c>
      <c r="GM32" s="40">
        <f t="shared" si="33"/>
        <v>0</v>
      </c>
      <c r="GN32" s="40">
        <f t="shared" si="34"/>
        <v>0</v>
      </c>
      <c r="GO32" s="40">
        <f t="shared" si="35"/>
        <v>0</v>
      </c>
      <c r="GP32" s="40">
        <f t="shared" si="36"/>
        <v>0</v>
      </c>
      <c r="GQ32" s="40">
        <f t="shared" si="37"/>
        <v>0</v>
      </c>
      <c r="GR32" s="40">
        <f t="shared" si="38"/>
        <v>0</v>
      </c>
      <c r="GS32" s="40">
        <f t="shared" si="39"/>
        <v>0</v>
      </c>
      <c r="GT32" s="40">
        <f t="shared" si="40"/>
        <v>0</v>
      </c>
      <c r="GU32" s="40">
        <f t="shared" si="41"/>
        <v>0</v>
      </c>
      <c r="GV32" s="40">
        <f t="shared" si="42"/>
        <v>0</v>
      </c>
      <c r="GW32" s="40">
        <f t="shared" si="43"/>
        <v>0</v>
      </c>
      <c r="GX32" s="40">
        <f t="shared" si="44"/>
        <v>0</v>
      </c>
      <c r="GY32" s="40">
        <f t="shared" si="45"/>
        <v>0</v>
      </c>
      <c r="GZ32" s="40">
        <f t="shared" si="46"/>
        <v>0</v>
      </c>
      <c r="HA32" s="40">
        <f t="shared" si="47"/>
        <v>0</v>
      </c>
    </row>
    <row r="33" spans="1:209" x14ac:dyDescent="0.25">
      <c r="A33" s="17" t="s">
        <v>203</v>
      </c>
      <c r="AX33" s="17"/>
      <c r="AY33" s="17"/>
      <c r="AZ33" s="17"/>
      <c r="BA33" s="17"/>
      <c r="BB33" s="17"/>
      <c r="BC33" s="17"/>
      <c r="BD33" s="17"/>
      <c r="BE33" s="17"/>
      <c r="BF33" s="5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5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F33" s="26" t="e">
        <f t="shared" si="0"/>
        <v>#DIV/0!</v>
      </c>
      <c r="FG33" s="25" t="e">
        <f t="shared" si="1"/>
        <v>#DIV/0!</v>
      </c>
      <c r="FH33" s="40">
        <f t="shared" si="2"/>
        <v>0</v>
      </c>
      <c r="FI33" s="40">
        <f t="shared" si="3"/>
        <v>0</v>
      </c>
      <c r="FJ33" s="40">
        <f t="shared" si="4"/>
        <v>0</v>
      </c>
      <c r="FK33" s="40">
        <f t="shared" si="5"/>
        <v>0</v>
      </c>
      <c r="FL33" s="40">
        <f t="shared" si="6"/>
        <v>0</v>
      </c>
      <c r="FM33" s="40">
        <f t="shared" si="7"/>
        <v>0</v>
      </c>
      <c r="FN33" s="40">
        <f t="shared" si="8"/>
        <v>0</v>
      </c>
      <c r="FO33" s="40">
        <f t="shared" si="9"/>
        <v>0</v>
      </c>
      <c r="FP33" s="40">
        <f t="shared" si="10"/>
        <v>0</v>
      </c>
      <c r="FQ33" s="40">
        <f t="shared" si="11"/>
        <v>0</v>
      </c>
      <c r="FR33" s="40">
        <f t="shared" si="12"/>
        <v>0</v>
      </c>
      <c r="FS33" s="40">
        <f t="shared" si="48"/>
        <v>0</v>
      </c>
      <c r="FT33" s="40">
        <f t="shared" si="14"/>
        <v>0</v>
      </c>
      <c r="FU33" s="40">
        <f t="shared" si="15"/>
        <v>0</v>
      </c>
      <c r="FV33" s="40">
        <f t="shared" si="16"/>
        <v>0</v>
      </c>
      <c r="FW33" s="40">
        <f t="shared" si="17"/>
        <v>0</v>
      </c>
      <c r="FX33" s="40">
        <f t="shared" si="18"/>
        <v>0</v>
      </c>
      <c r="FY33" s="40">
        <f t="shared" si="19"/>
        <v>0</v>
      </c>
      <c r="FZ33" s="40">
        <f t="shared" si="20"/>
        <v>0</v>
      </c>
      <c r="GA33" s="40">
        <f t="shared" si="21"/>
        <v>0</v>
      </c>
      <c r="GB33" s="40">
        <f t="shared" si="22"/>
        <v>0</v>
      </c>
      <c r="GC33" s="40">
        <f t="shared" si="23"/>
        <v>0</v>
      </c>
      <c r="GD33" s="40">
        <f t="shared" si="24"/>
        <v>0</v>
      </c>
      <c r="GE33" s="40">
        <f t="shared" si="25"/>
        <v>0</v>
      </c>
      <c r="GF33" s="40">
        <f t="shared" si="26"/>
        <v>0</v>
      </c>
      <c r="GG33" s="40">
        <f t="shared" si="27"/>
        <v>0</v>
      </c>
      <c r="GH33" s="40">
        <f t="shared" si="28"/>
        <v>0</v>
      </c>
      <c r="GI33" s="40">
        <f t="shared" si="29"/>
        <v>0</v>
      </c>
      <c r="GJ33" s="40">
        <f t="shared" si="30"/>
        <v>0</v>
      </c>
      <c r="GK33" s="40">
        <f t="shared" si="31"/>
        <v>0</v>
      </c>
      <c r="GL33" s="40">
        <f t="shared" si="32"/>
        <v>0</v>
      </c>
      <c r="GM33" s="40">
        <f t="shared" si="33"/>
        <v>0</v>
      </c>
      <c r="GN33" s="40">
        <f t="shared" si="34"/>
        <v>0</v>
      </c>
      <c r="GO33" s="40">
        <f t="shared" si="35"/>
        <v>0</v>
      </c>
      <c r="GP33" s="40">
        <f t="shared" si="36"/>
        <v>0</v>
      </c>
      <c r="GQ33" s="40">
        <f t="shared" si="37"/>
        <v>0</v>
      </c>
      <c r="GR33" s="40">
        <f t="shared" si="38"/>
        <v>0</v>
      </c>
      <c r="GS33" s="40">
        <f t="shared" si="39"/>
        <v>0</v>
      </c>
      <c r="GT33" s="40">
        <f t="shared" si="40"/>
        <v>0</v>
      </c>
      <c r="GU33" s="40">
        <f t="shared" si="41"/>
        <v>0</v>
      </c>
      <c r="GV33" s="40">
        <f t="shared" si="42"/>
        <v>0</v>
      </c>
      <c r="GW33" s="40">
        <f t="shared" si="43"/>
        <v>0</v>
      </c>
      <c r="GX33" s="40">
        <f t="shared" si="44"/>
        <v>0</v>
      </c>
      <c r="GY33" s="40">
        <f t="shared" si="45"/>
        <v>0</v>
      </c>
      <c r="GZ33" s="40">
        <f t="shared" si="46"/>
        <v>0</v>
      </c>
      <c r="HA33" s="40">
        <f t="shared" si="47"/>
        <v>0</v>
      </c>
    </row>
    <row r="34" spans="1:209" x14ac:dyDescent="0.25">
      <c r="A34" s="17" t="s">
        <v>204</v>
      </c>
      <c r="B34" s="15">
        <v>53.48</v>
      </c>
      <c r="C34" s="15">
        <v>1.6306559999999899</v>
      </c>
      <c r="D34" s="15">
        <v>29.743699999999901</v>
      </c>
      <c r="E34" s="15">
        <v>14.6</v>
      </c>
      <c r="F34" s="15">
        <v>14.6</v>
      </c>
      <c r="G34" s="15">
        <v>160.1</v>
      </c>
      <c r="H34" s="15">
        <v>3.24</v>
      </c>
      <c r="I34" s="17">
        <v>1.047232E-2</v>
      </c>
      <c r="J34" s="17">
        <v>5.3280199999999897E-3</v>
      </c>
      <c r="K34" s="17">
        <v>2.4637999999999998E-4</v>
      </c>
      <c r="L34" s="17">
        <v>2.498063E-2</v>
      </c>
      <c r="M34" s="17">
        <v>3.4090000000000001E-5</v>
      </c>
      <c r="N34" s="17">
        <v>6.2876999999999996E-4</v>
      </c>
      <c r="P34" s="17">
        <v>1.08398E-3</v>
      </c>
      <c r="Q34" s="17">
        <v>4.9031869999999998E-2</v>
      </c>
      <c r="R34" s="17">
        <v>7.2185999999999995E-4</v>
      </c>
      <c r="S34" s="17">
        <v>7.3489999999999905E-4</v>
      </c>
      <c r="U34" s="17">
        <v>6.1149999999999996E-4</v>
      </c>
      <c r="V34" s="17">
        <v>2.2050000000000001E-5</v>
      </c>
      <c r="W34" s="17">
        <v>6.8550079999999999E-2</v>
      </c>
      <c r="X34" s="17">
        <v>5.8749665000000002</v>
      </c>
      <c r="Y34" s="17">
        <v>1.6911000000000001E-4</v>
      </c>
      <c r="Z34" s="17">
        <v>1.0806500000000001E-3</v>
      </c>
      <c r="AA34" s="17">
        <v>5.6496300000000001E-3</v>
      </c>
      <c r="AB34" s="17">
        <v>5.3280199999999897E-3</v>
      </c>
      <c r="AC34" s="17">
        <v>5.5285999999999996E-4</v>
      </c>
      <c r="AD34" s="17">
        <v>5.5099899999999898E-3</v>
      </c>
      <c r="AE34" s="17">
        <v>7.9000999999999995E-4</v>
      </c>
      <c r="AG34" s="17">
        <v>6.9028500000000003E-3</v>
      </c>
      <c r="AI34" s="17">
        <v>6.9317000000000001E-4</v>
      </c>
      <c r="AK34" s="5"/>
      <c r="AL34" s="5"/>
      <c r="AP34" s="17">
        <v>1.38572E-3</v>
      </c>
      <c r="AQ34" s="17">
        <v>1.7348299999999999E-3</v>
      </c>
      <c r="AR34" s="17">
        <v>0.91847495999999995</v>
      </c>
      <c r="AS34" s="17">
        <v>9.7374200000000001E-3</v>
      </c>
      <c r="AT34" s="17">
        <v>4.5931999999999999E-4</v>
      </c>
      <c r="AW34" s="17" t="s">
        <v>204</v>
      </c>
      <c r="AX34" s="17">
        <v>0</v>
      </c>
      <c r="AY34" s="17">
        <v>0</v>
      </c>
      <c r="AZ34" s="17">
        <v>5.3279979252644199E-3</v>
      </c>
      <c r="BA34" s="17">
        <v>1.04723456327259E-2</v>
      </c>
      <c r="BB34" s="17">
        <v>1.04723456327259E-2</v>
      </c>
      <c r="BC34" s="17">
        <v>0</v>
      </c>
      <c r="BD34" s="17">
        <v>0</v>
      </c>
      <c r="BE34" s="17">
        <v>1.01015821276806E-4</v>
      </c>
      <c r="BF34" s="17">
        <v>1.45364273449186E-4</v>
      </c>
      <c r="BG34" s="17">
        <v>2.4980611214642401E-2</v>
      </c>
      <c r="BH34" s="17">
        <v>0</v>
      </c>
      <c r="BI34" s="17">
        <v>1.09087132278421E-5</v>
      </c>
      <c r="BJ34" s="17">
        <v>2.3181186478502101E-5</v>
      </c>
      <c r="BK34" s="17">
        <v>2.2050094546116301E-5</v>
      </c>
      <c r="BL34" s="17">
        <v>1.50905248094931E-4</v>
      </c>
      <c r="BM34" s="17">
        <v>4.7786509805607401E-4</v>
      </c>
      <c r="BN34" s="17">
        <v>0</v>
      </c>
      <c r="BO34" s="17">
        <v>3.5729948052625198</v>
      </c>
      <c r="BP34" s="17">
        <v>1.0839634857057101E-3</v>
      </c>
      <c r="BQ34" s="17">
        <v>9.2235171805089293E-5</v>
      </c>
      <c r="BR34" s="5">
        <v>2.2581621885723401E-4</v>
      </c>
      <c r="BS34" s="5">
        <v>4.9031841138564798E-2</v>
      </c>
      <c r="BT34" s="17">
        <v>7.3489664220255499E-4</v>
      </c>
      <c r="BU34" s="17">
        <v>5.32801462711688E-3</v>
      </c>
      <c r="BV34" s="17">
        <v>0</v>
      </c>
      <c r="BW34" s="17">
        <v>7.90008627594726E-4</v>
      </c>
      <c r="BX34" s="17">
        <v>0</v>
      </c>
      <c r="BY34" s="17">
        <v>53.479999137948703</v>
      </c>
      <c r="BZ34" s="17">
        <v>6.1149377162223796E-4</v>
      </c>
      <c r="CA34" s="17">
        <v>0</v>
      </c>
      <c r="CB34" s="17">
        <v>4.5458600432312597E-2</v>
      </c>
      <c r="CC34" s="17">
        <v>3.9480542816592197E-2</v>
      </c>
      <c r="CD34" s="17">
        <v>1.7348023262415599E-3</v>
      </c>
      <c r="CE34" s="17">
        <v>0</v>
      </c>
      <c r="CF34" s="17">
        <v>0</v>
      </c>
      <c r="CG34" s="17">
        <v>6.8550210635001801E-2</v>
      </c>
      <c r="CH34" s="17">
        <v>6.8550210635001801E-2</v>
      </c>
      <c r="CI34" s="17">
        <v>0</v>
      </c>
      <c r="CJ34" s="17">
        <v>0</v>
      </c>
      <c r="CK34" s="5">
        <v>5.8749692590917197</v>
      </c>
      <c r="CL34" s="17">
        <v>0.91847312715245699</v>
      </c>
      <c r="CM34" s="17">
        <v>6.7642990214917401E-5</v>
      </c>
      <c r="CN34" s="17">
        <v>8.4555097892271796E-5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2.80969516148304E-4</v>
      </c>
      <c r="CV34" s="17">
        <v>7.9968114996389905E-4</v>
      </c>
      <c r="CW34" s="17">
        <v>1.8643812520158501E-3</v>
      </c>
      <c r="CX34" s="17">
        <v>3.7852481462987099E-3</v>
      </c>
      <c r="CY34" s="17">
        <v>0</v>
      </c>
      <c r="CZ34" s="17">
        <v>9.7374255996324002E-3</v>
      </c>
      <c r="DA34" s="17">
        <v>0</v>
      </c>
      <c r="DB34" s="17">
        <v>5.5286768434275203E-4</v>
      </c>
      <c r="DC34" s="17">
        <v>1.6306559199237201</v>
      </c>
      <c r="DD34" s="17">
        <v>0</v>
      </c>
      <c r="DE34" s="17">
        <v>2.2590992944107298E-3</v>
      </c>
      <c r="DF34" s="17">
        <v>3.2508926397923198E-3</v>
      </c>
      <c r="DG34" s="17">
        <v>2.5047561378550101</v>
      </c>
      <c r="DH34" s="17">
        <v>26.7693097515942</v>
      </c>
      <c r="DI34" s="17">
        <v>2.9743733509702999</v>
      </c>
      <c r="DJ34" s="17">
        <v>29.7436831025645</v>
      </c>
      <c r="DK34" s="17">
        <v>0</v>
      </c>
      <c r="DL34" s="17">
        <v>7.1072214971423598E-3</v>
      </c>
      <c r="DM34" s="17">
        <v>0</v>
      </c>
      <c r="DN34" s="17">
        <v>0</v>
      </c>
      <c r="DO34" s="5">
        <v>0</v>
      </c>
      <c r="DP34" s="5">
        <v>0</v>
      </c>
      <c r="DQ34" s="17">
        <v>0</v>
      </c>
      <c r="DR34" s="17">
        <v>0</v>
      </c>
      <c r="DS34" s="17">
        <v>0</v>
      </c>
      <c r="DT34" s="17">
        <v>1.3857156476348199E-3</v>
      </c>
      <c r="DU34" s="17">
        <v>0.66956004475382602</v>
      </c>
      <c r="DV34" s="17">
        <v>1.89226819488827</v>
      </c>
      <c r="DW34" s="17">
        <v>0.41144813075613001</v>
      </c>
      <c r="DX34" s="17">
        <v>0.116067057139392</v>
      </c>
      <c r="DY34" s="17">
        <v>0.72540141811207204</v>
      </c>
      <c r="DZ34" s="17">
        <v>0.37400221706708098</v>
      </c>
      <c r="EA34" s="17">
        <v>0</v>
      </c>
      <c r="EB34" s="17">
        <v>1.69110769677629E-5</v>
      </c>
      <c r="EC34" s="17">
        <v>6.42864028704178E-2</v>
      </c>
      <c r="ED34" s="17">
        <v>14.599996638157601</v>
      </c>
      <c r="EE34" s="17">
        <v>14.599996638157601</v>
      </c>
      <c r="EF34" s="17">
        <v>0</v>
      </c>
      <c r="EG34" s="17">
        <v>0</v>
      </c>
      <c r="EH34" s="17">
        <v>3.0334533552252201E-3</v>
      </c>
      <c r="EI34" s="17">
        <v>6.3729146179665603</v>
      </c>
      <c r="EJ34" s="17">
        <v>0</v>
      </c>
      <c r="EK34" s="17">
        <v>0.84909189841101895</v>
      </c>
      <c r="EL34" s="17">
        <v>0.21395390044368001</v>
      </c>
      <c r="EM34" s="17">
        <v>0.100862651839481</v>
      </c>
      <c r="EN34" s="17">
        <v>2.12273112276988</v>
      </c>
      <c r="EO34" s="17">
        <v>0</v>
      </c>
      <c r="EP34" s="17">
        <v>0.27056712201515498</v>
      </c>
      <c r="EQ34" s="17">
        <v>1.06101835428275</v>
      </c>
      <c r="ER34" s="17">
        <v>1.4694548782552601</v>
      </c>
      <c r="ES34" s="17">
        <v>4.6170490134867702E-2</v>
      </c>
      <c r="ET34" s="17">
        <v>160.09986055765901</v>
      </c>
      <c r="EU34" s="17">
        <v>0</v>
      </c>
      <c r="EV34" s="17">
        <v>4.5932189379578001E-4</v>
      </c>
      <c r="EW34" s="17">
        <v>3.61745467352302</v>
      </c>
      <c r="EX34" s="17">
        <v>0</v>
      </c>
      <c r="EY34" s="17">
        <v>0.16135184241150399</v>
      </c>
      <c r="EZ34" s="17">
        <v>6.9028432955184999E-3</v>
      </c>
      <c r="FA34" s="17">
        <v>0</v>
      </c>
      <c r="FB34" s="17">
        <v>3.2399986286920499</v>
      </c>
      <c r="FC34" s="17">
        <v>6.9317253018249495E-4</v>
      </c>
      <c r="FD34" s="17">
        <v>3.6678588544801598E-2</v>
      </c>
      <c r="FF34" s="26">
        <f t="shared" si="0"/>
        <v>0.77307320925199008</v>
      </c>
      <c r="FG34" s="25">
        <f t="shared" si="1"/>
        <v>0</v>
      </c>
      <c r="FH34" s="40">
        <f t="shared" si="2"/>
        <v>-1.6119134150112582E-8</v>
      </c>
      <c r="FI34" s="40">
        <f t="shared" si="3"/>
        <v>-4.9106782691869482E-8</v>
      </c>
      <c r="FJ34" s="40">
        <f t="shared" si="4"/>
        <v>-5.6810132569652806E-7</v>
      </c>
      <c r="FK34" s="40">
        <f t="shared" si="5"/>
        <v>-2.3026317802259967E-7</v>
      </c>
      <c r="FL34" s="40">
        <f t="shared" si="6"/>
        <v>-2.3026317802259967E-7</v>
      </c>
      <c r="FM34" s="40">
        <f t="shared" si="7"/>
        <v>-8.7097027470719708E-7</v>
      </c>
      <c r="FN34" s="40">
        <f t="shared" si="8"/>
        <v>-4.2324319453832E-7</v>
      </c>
      <c r="FO34" s="40">
        <f t="shared" si="9"/>
        <v>2.4476645003371706E-6</v>
      </c>
      <c r="FP34" s="40">
        <f t="shared" si="10"/>
        <v>-4.1431405230946838E-6</v>
      </c>
      <c r="FQ34" s="40">
        <f t="shared" si="11"/>
        <v>3.8447110976650754E-7</v>
      </c>
      <c r="FR34" s="40">
        <f t="shared" si="12"/>
        <v>-7.5199695121109513E-7</v>
      </c>
      <c r="FS34" s="40">
        <f t="shared" si="48"/>
        <v>-2.9420256908036079E-6</v>
      </c>
      <c r="FT34" s="40">
        <f t="shared" si="14"/>
        <v>5.5052086629994056E-7</v>
      </c>
      <c r="FU34" s="40">
        <f t="shared" si="15"/>
        <v>0</v>
      </c>
      <c r="FV34" s="40">
        <f t="shared" si="16"/>
        <v>-1.5234869914496405E-5</v>
      </c>
      <c r="FW34" s="40">
        <f t="shared" si="17"/>
        <v>-5.8862603445655506E-7</v>
      </c>
      <c r="FX34" s="50">
        <f t="shared" si="18"/>
        <v>-0.55940017363155825</v>
      </c>
      <c r="FY34" s="40">
        <f t="shared" si="19"/>
        <v>-4.5690535366223312E-6</v>
      </c>
      <c r="FZ34" s="40">
        <f t="shared" si="20"/>
        <v>0</v>
      </c>
      <c r="GA34" s="40">
        <f t="shared" si="21"/>
        <v>-1.0185409259198882E-5</v>
      </c>
      <c r="GB34" s="40">
        <f t="shared" si="22"/>
        <v>4.2878057279236606E-6</v>
      </c>
      <c r="GC34" s="40">
        <f t="shared" si="23"/>
        <v>1.9056870801916509E-6</v>
      </c>
      <c r="GD34" s="40">
        <f t="shared" si="24"/>
        <v>4.6963531103363684E-7</v>
      </c>
      <c r="GE34" s="40">
        <f t="shared" si="25"/>
        <v>-4.9371713553818224E-6</v>
      </c>
      <c r="GF34" s="40">
        <f t="shared" si="26"/>
        <v>6.1639957705039453E-7</v>
      </c>
      <c r="GG34" s="40">
        <f t="shared" si="27"/>
        <v>-1.0649997259760866E-7</v>
      </c>
      <c r="GH34" s="40">
        <f t="shared" si="28"/>
        <v>-1.0084202217289546E-6</v>
      </c>
      <c r="GI34" s="40">
        <f t="shared" si="29"/>
        <v>1.389925614452948E-5</v>
      </c>
      <c r="GJ34" s="40">
        <f t="shared" si="30"/>
        <v>3.5103567517719281E-7</v>
      </c>
      <c r="GK34" s="40">
        <f t="shared" si="31"/>
        <v>-1.7371998758900558E-6</v>
      </c>
      <c r="GL34" s="40">
        <f t="shared" si="32"/>
        <v>0</v>
      </c>
      <c r="GM34" s="40">
        <f t="shared" si="33"/>
        <v>-9.7126281178885302E-7</v>
      </c>
      <c r="GN34" s="40">
        <f t="shared" si="34"/>
        <v>0</v>
      </c>
      <c r="GO34" s="40">
        <f t="shared" si="35"/>
        <v>3.6501615692302842E-6</v>
      </c>
      <c r="GP34" s="40">
        <f t="shared" si="36"/>
        <v>0</v>
      </c>
      <c r="GQ34" s="40">
        <f t="shared" si="37"/>
        <v>0</v>
      </c>
      <c r="GR34" s="40">
        <f t="shared" si="38"/>
        <v>0</v>
      </c>
      <c r="GS34" s="40">
        <f t="shared" si="39"/>
        <v>0</v>
      </c>
      <c r="GT34" s="40">
        <f t="shared" si="40"/>
        <v>0</v>
      </c>
      <c r="GU34" s="40">
        <f t="shared" si="41"/>
        <v>0</v>
      </c>
      <c r="GV34" s="40">
        <f t="shared" si="42"/>
        <v>-3.1408691366696559E-6</v>
      </c>
      <c r="GW34" s="40">
        <f t="shared" si="43"/>
        <v>-1.5951856055049537E-5</v>
      </c>
      <c r="GX34" s="40">
        <f t="shared" si="44"/>
        <v>-1.9955334906023437E-6</v>
      </c>
      <c r="GY34" s="40">
        <f t="shared" si="45"/>
        <v>5.7506325085364351E-7</v>
      </c>
      <c r="GZ34" s="40">
        <f t="shared" si="46"/>
        <v>4.1230422799473487E-6</v>
      </c>
      <c r="HA34" s="40">
        <f t="shared" si="47"/>
        <v>0</v>
      </c>
    </row>
    <row r="35" spans="1:209" x14ac:dyDescent="0.25">
      <c r="A35" s="17" t="s">
        <v>205</v>
      </c>
      <c r="AM35" s="5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5"/>
      <c r="BI35" s="17"/>
      <c r="BJ35" s="17"/>
      <c r="BK35" s="5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5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5"/>
      <c r="DR35" s="5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F35" s="26" t="e">
        <f t="shared" ref="FF35:FF51" si="49">DG35/FB35</f>
        <v>#DIV/0!</v>
      </c>
      <c r="FG35" s="25" t="e">
        <f t="shared" ref="FG35:FG51" si="50">CO35/DJ35</f>
        <v>#DIV/0!</v>
      </c>
      <c r="FH35" s="40">
        <f t="shared" ref="FH35:FH51" si="51">(BY35-B35)/(B35+1E-50)</f>
        <v>0</v>
      </c>
      <c r="FI35" s="40">
        <f t="shared" ref="FI35:FI51" si="52">(DC35-C35)/(C35+1E-50)</f>
        <v>0</v>
      </c>
      <c r="FJ35" s="40">
        <f t="shared" ref="FJ35:FJ51" si="53">(DJ35-D35)/(D35+1E-50)</f>
        <v>0</v>
      </c>
      <c r="FK35" s="40">
        <f t="shared" ref="FK35:FK51" si="54">(ED35-E35)/(E35+1E-50)</f>
        <v>0</v>
      </c>
      <c r="FL35" s="40">
        <f t="shared" ref="FL35:FL51" si="55">(EE35-F35)/(F35+1E-50)</f>
        <v>0</v>
      </c>
      <c r="FM35" s="40">
        <f t="shared" ref="FM35:FM51" si="56">(ET35-G35)/(G35+1E-50)</f>
        <v>0</v>
      </c>
      <c r="FN35" s="40">
        <f t="shared" ref="FN35:FN51" si="57">(FB35-H35)/(H35+1E-50)</f>
        <v>0</v>
      </c>
      <c r="FO35" s="40">
        <f t="shared" ref="FO35:FO51" si="58">(BB35-I35)/(I35+1E-50)</f>
        <v>0</v>
      </c>
      <c r="FP35" s="40">
        <f t="shared" ref="FP35:FP51" si="59">(AZ35-J35)/(J35+1E-50)</f>
        <v>0</v>
      </c>
      <c r="FQ35" s="40">
        <f t="shared" ref="FQ35:FQ51" si="60">(BF35+BE35-K35)/(K35+1E-50)</f>
        <v>0</v>
      </c>
      <c r="FR35" s="40">
        <f t="shared" ref="FR35:FR51" si="61">(BG35-L35)/(L35+1E-50)</f>
        <v>0</v>
      </c>
      <c r="FS35" s="40">
        <f t="shared" si="48"/>
        <v>0</v>
      </c>
      <c r="FT35" s="40">
        <f t="shared" ref="FT35:FT51" si="62">(BL35+BM35-N35)/(N35+1E-50)</f>
        <v>0</v>
      </c>
      <c r="FU35" s="40">
        <f t="shared" ref="FU35:FU51" si="63">(BN35-O35)/(O35+1E-50)</f>
        <v>0</v>
      </c>
      <c r="FV35" s="40">
        <f t="shared" ref="FV35:FV51" si="64">(BP35-P35)/(P35+1E-50)</f>
        <v>0</v>
      </c>
      <c r="FW35" s="40">
        <f t="shared" ref="FW35:FW51" si="65">(BS35-Q35)/(Q35+1E-50)</f>
        <v>0</v>
      </c>
      <c r="FX35" s="40">
        <f t="shared" ref="FX35:FX51" si="66">(BQ35+BR35-R35)/(R35+1E-50)</f>
        <v>0</v>
      </c>
      <c r="FY35" s="40">
        <f t="shared" ref="FY35:FY51" si="67">(BT35-S35)/(S35+1E-50)</f>
        <v>0</v>
      </c>
      <c r="FZ35" s="40">
        <f t="shared" ref="FZ35:FZ51" si="68">(BV35-T35)/(T35+1E-50)</f>
        <v>0</v>
      </c>
      <c r="GA35" s="40">
        <f t="shared" ref="GA35:GA51" si="69">(BZ35-U35)/(U35+1E-50)</f>
        <v>0</v>
      </c>
      <c r="GB35" s="40">
        <f t="shared" ref="GB35:GB51" si="70">(BK35-V35)/(V35+1E-50)</f>
        <v>0</v>
      </c>
      <c r="GC35" s="40">
        <f t="shared" ref="GC35:GC51" si="71">(CH35-W35)/(W35+1E-50)</f>
        <v>0</v>
      </c>
      <c r="GD35" s="40">
        <f t="shared" ref="GD35:GD51" si="72">(CK35-X35)/(X35+1E-50)</f>
        <v>0</v>
      </c>
      <c r="GE35" s="40">
        <f t="shared" ref="GE35:GE51" si="73">(CM35+CN35+EB35-Y35)/(Y35+1E-50)</f>
        <v>0</v>
      </c>
      <c r="GF35" s="40">
        <f t="shared" ref="GF35:GF51" si="74">(CU35+CV35-Z35)/(Z35+1E-50)</f>
        <v>0</v>
      </c>
      <c r="GG35" s="40">
        <f t="shared" ref="GG35:GG51" si="75">(CW35+CX35-AA35)/(AA35+1E-50)</f>
        <v>0</v>
      </c>
      <c r="GH35" s="40">
        <f t="shared" ref="GH35:GH51" si="76">(BU35-AB35)/(AB35+1E-50)</f>
        <v>0</v>
      </c>
      <c r="GI35" s="40">
        <f t="shared" ref="GI35:GI51" si="77">(DB35-AC35)/(AC35+1E-50)</f>
        <v>0</v>
      </c>
      <c r="GJ35" s="40">
        <f t="shared" ref="GJ35:GJ51" si="78">(DE35+DF35-AD35)/(AD35+1E-50)</f>
        <v>0</v>
      </c>
      <c r="GK35" s="40">
        <f t="shared" ref="GK35:GK51" si="79">(BW35-AE35)/(AE35+1E-50)</f>
        <v>0</v>
      </c>
      <c r="GL35" s="40">
        <f t="shared" ref="GL35:GL51" si="80">(EO35-AF35)/(AF35+1E-50)</f>
        <v>0</v>
      </c>
      <c r="GM35" s="40">
        <f t="shared" ref="GM35:GM51" si="81">(EZ35-AG35)/(AG35+1E-50)</f>
        <v>0</v>
      </c>
      <c r="GN35" s="40">
        <f t="shared" ref="GN35:GN51" si="82">(BX35-AH35)/(AH35+1E-50)</f>
        <v>0</v>
      </c>
      <c r="GO35" s="40">
        <f t="shared" ref="GO35:GO51" si="83">(FC35-AI35)/(AI35+1E-50)</f>
        <v>0</v>
      </c>
      <c r="GP35" s="40">
        <f t="shared" ref="GP35:GP51" si="84">(DN35-AJ35)/(AJ35+1E-50)</f>
        <v>0</v>
      </c>
      <c r="GQ35" s="40">
        <f t="shared" ref="GQ35:GQ51" si="85">(DO35-AK35)/(AK35+1E-50)</f>
        <v>0</v>
      </c>
      <c r="GR35" s="40">
        <f t="shared" ref="GR35:GR51" si="86">(DP35-AL35)/(AL35+1E-50)</f>
        <v>0</v>
      </c>
      <c r="GS35" s="40">
        <f t="shared" ref="GS35:GS51" si="87">(DQ35-AM35)/(AM35+1E-50)</f>
        <v>0</v>
      </c>
      <c r="GT35" s="40">
        <f t="shared" ref="GT35:GT51" si="88">(DR35-AN35)/(AN35+1E-50)</f>
        <v>0</v>
      </c>
      <c r="GU35" s="40">
        <f t="shared" ref="GU35:GU51" si="89">(DS35-AO35)/(AO35+1E-50)</f>
        <v>0</v>
      </c>
      <c r="GV35" s="40">
        <f t="shared" ref="GV35:GV51" si="90">(DT35-AP35)/(AP35+1E-50)</f>
        <v>0</v>
      </c>
      <c r="GW35" s="40">
        <f t="shared" ref="GW35:GW51" si="91">(CD35-AQ35)/(AQ35+1E-50)</f>
        <v>0</v>
      </c>
      <c r="GX35" s="40">
        <f t="shared" ref="GX35:GX51" si="92">(CL35-AR35)/(AR35+1E-50)</f>
        <v>0</v>
      </c>
      <c r="GY35" s="40">
        <f t="shared" ref="GY35:GY51" si="93">(CZ35-AS35)/(AS35+1E-50)</f>
        <v>0</v>
      </c>
      <c r="GZ35" s="40">
        <f t="shared" ref="GZ35:GZ51" si="94">(EV35-AT35)/(AT35+1E-50)</f>
        <v>0</v>
      </c>
      <c r="HA35" s="40">
        <f t="shared" ref="HA35:HA51" si="95">(BH35-AU35)/(AU35+1E-50)</f>
        <v>0</v>
      </c>
    </row>
    <row r="36" spans="1:209" x14ac:dyDescent="0.25">
      <c r="A36" s="17" t="s">
        <v>206</v>
      </c>
      <c r="B36" s="15">
        <v>814.53430000000003</v>
      </c>
      <c r="C36" s="15">
        <v>0.76100000000000001</v>
      </c>
      <c r="D36" s="15">
        <v>261.57769999999999</v>
      </c>
      <c r="E36" s="15">
        <v>18.400949999999899</v>
      </c>
      <c r="F36" s="15">
        <v>17.80245</v>
      </c>
      <c r="G36" s="15">
        <v>2.47112</v>
      </c>
      <c r="H36" s="15">
        <v>23.365310000000001</v>
      </c>
      <c r="I36" s="17">
        <v>4.8903050000000003E-2</v>
      </c>
      <c r="J36" s="17">
        <v>4.2112450000000003E-2</v>
      </c>
      <c r="K36" s="17">
        <v>8.7244999999999998E-4</v>
      </c>
      <c r="L36" s="17">
        <v>6.7703599999999996E-3</v>
      </c>
      <c r="M36" s="17">
        <v>3.40309999999999E-4</v>
      </c>
      <c r="N36" s="17">
        <v>2.7254699999999998E-3</v>
      </c>
      <c r="R36" s="17">
        <v>1.8102999999999899E-4</v>
      </c>
      <c r="W36" s="17">
        <v>0.20178750000000001</v>
      </c>
      <c r="Y36" s="17">
        <v>8.9410999999999896E-4</v>
      </c>
      <c r="Z36" s="17">
        <v>1.95251E-3</v>
      </c>
      <c r="AA36" s="17">
        <v>1.4829699999999999E-3</v>
      </c>
      <c r="AC36" s="17">
        <v>1.28946999999999E-2</v>
      </c>
      <c r="AD36" s="17">
        <v>4.9059999999999902E-3</v>
      </c>
      <c r="AG36" s="17">
        <v>7.4133999999999997E-3</v>
      </c>
      <c r="AJ36" s="17">
        <v>4.1250499999999999E-3</v>
      </c>
      <c r="AK36" s="17">
        <v>1.96999999999999E-6</v>
      </c>
      <c r="AL36" s="17">
        <v>1.7439999999999999E-5</v>
      </c>
      <c r="AM36" s="17">
        <v>1.2999999999999901E-6</v>
      </c>
      <c r="AN36" s="17">
        <v>4.5363000000000001E-4</v>
      </c>
      <c r="AO36" s="17">
        <v>1.1430000000000001E-5</v>
      </c>
      <c r="AP36" s="17">
        <v>7.0778999999999905E-4</v>
      </c>
      <c r="AR36" s="17">
        <v>3.92464999999999</v>
      </c>
      <c r="AU36" s="17">
        <v>2.36999999999999E-6</v>
      </c>
      <c r="AW36" s="17" t="s">
        <v>206</v>
      </c>
      <c r="AX36" s="17">
        <v>0</v>
      </c>
      <c r="AY36" s="17">
        <v>0</v>
      </c>
      <c r="AZ36" s="17">
        <v>4.2112453760434702E-2</v>
      </c>
      <c r="BA36" s="17">
        <v>4.8903025876023E-2</v>
      </c>
      <c r="BB36" s="17">
        <v>4.8903025876023E-2</v>
      </c>
      <c r="BC36" s="17">
        <v>0</v>
      </c>
      <c r="BD36" s="17">
        <v>0</v>
      </c>
      <c r="BE36" s="17">
        <v>3.57703224810815E-4</v>
      </c>
      <c r="BF36" s="17">
        <v>5.14746165335626E-4</v>
      </c>
      <c r="BG36" s="17">
        <v>6.7704126026995499E-3</v>
      </c>
      <c r="BH36" s="17">
        <v>2.37006545880278E-6</v>
      </c>
      <c r="BI36" s="17">
        <v>1.08899437270237E-4</v>
      </c>
      <c r="BJ36" s="17">
        <v>2.3141141443035299E-4</v>
      </c>
      <c r="BK36" s="17">
        <v>0</v>
      </c>
      <c r="BL36" s="17">
        <v>6.5411260106813904E-4</v>
      </c>
      <c r="BM36" s="17">
        <v>2.07135314186191E-3</v>
      </c>
      <c r="BN36" s="17">
        <v>0</v>
      </c>
      <c r="BO36" s="17">
        <v>29.617169272419599</v>
      </c>
      <c r="BP36" s="17">
        <v>0</v>
      </c>
      <c r="BQ36" s="17">
        <v>5.2498354800839903E-5</v>
      </c>
      <c r="BR36" s="17">
        <v>1.2853175482398799E-4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814.53406905978295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0.201787459416326</v>
      </c>
      <c r="CH36" s="17">
        <v>0.201787459416326</v>
      </c>
      <c r="CI36" s="17">
        <v>0</v>
      </c>
      <c r="CJ36" s="17">
        <v>0</v>
      </c>
      <c r="CK36" s="5">
        <v>0</v>
      </c>
      <c r="CL36" s="17">
        <v>3.9246451837828</v>
      </c>
      <c r="CM36" s="17">
        <v>3.57638005636116E-4</v>
      </c>
      <c r="CN36" s="17">
        <v>4.4706415129328601E-4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5.0765521916698304E-4</v>
      </c>
      <c r="CV36" s="17">
        <v>1.44485590039517E-3</v>
      </c>
      <c r="CW36" s="17">
        <v>4.8937989494976096E-4</v>
      </c>
      <c r="CX36" s="17">
        <v>9.9358477047129293E-4</v>
      </c>
      <c r="CY36" s="17">
        <v>0</v>
      </c>
      <c r="CZ36" s="17">
        <v>0</v>
      </c>
      <c r="DA36" s="17">
        <v>0</v>
      </c>
      <c r="DB36" s="17">
        <v>1.2894788558524399E-2</v>
      </c>
      <c r="DC36" s="17">
        <v>0.76100002425084101</v>
      </c>
      <c r="DD36" s="17">
        <v>0</v>
      </c>
      <c r="DE36" s="17">
        <v>2.0114557670155402E-3</v>
      </c>
      <c r="DF36" s="17">
        <v>2.89454334011254E-3</v>
      </c>
      <c r="DG36" s="17">
        <v>17.229962708818999</v>
      </c>
      <c r="DH36" s="17">
        <v>235.41988901932899</v>
      </c>
      <c r="DI36" s="17">
        <v>26.1577699763554</v>
      </c>
      <c r="DJ36" s="17">
        <v>261.57765899568398</v>
      </c>
      <c r="DK36" s="17">
        <v>0</v>
      </c>
      <c r="DL36" s="17">
        <v>0</v>
      </c>
      <c r="DM36" s="17">
        <v>0</v>
      </c>
      <c r="DN36" s="17">
        <v>4.1250391166079599E-3</v>
      </c>
      <c r="DO36" s="17">
        <v>1.9699864834625702E-6</v>
      </c>
      <c r="DP36" s="17">
        <v>1.74400626112645E-5</v>
      </c>
      <c r="DQ36" s="17">
        <v>1.3000127206688799E-6</v>
      </c>
      <c r="DR36" s="17">
        <v>4.5364343652066499E-4</v>
      </c>
      <c r="DS36" s="17">
        <v>1.14308830503149E-5</v>
      </c>
      <c r="DT36" s="17">
        <v>7.07803178403522E-4</v>
      </c>
      <c r="DU36" s="17">
        <v>0.132650848503888</v>
      </c>
      <c r="DV36" s="17">
        <v>14.2164105037153</v>
      </c>
      <c r="DW36" s="17">
        <v>0.17971535849909301</v>
      </c>
      <c r="DX36" s="17">
        <v>0.46817995226993397</v>
      </c>
      <c r="DY36" s="17">
        <v>1.25714494838428</v>
      </c>
      <c r="DZ36" s="17">
        <v>0.26640991142931097</v>
      </c>
      <c r="EA36" s="17">
        <v>0</v>
      </c>
      <c r="EB36" s="17">
        <v>8.9411597413978301E-5</v>
      </c>
      <c r="EC36" s="17">
        <v>6.2916354988232795E-2</v>
      </c>
      <c r="ED36" s="17">
        <v>18.400947741419799</v>
      </c>
      <c r="EE36" s="17">
        <v>17.8024479646378</v>
      </c>
      <c r="EF36" s="17">
        <v>0.59849977678202304</v>
      </c>
      <c r="EG36" s="17">
        <v>0</v>
      </c>
      <c r="EH36" s="17">
        <v>0</v>
      </c>
      <c r="EI36" s="17">
        <v>0.92549980433979795</v>
      </c>
      <c r="EJ36" s="17">
        <v>0</v>
      </c>
      <c r="EK36" s="17">
        <v>3.1664432723204099</v>
      </c>
      <c r="EL36" s="17">
        <v>0.75688979645827403</v>
      </c>
      <c r="EM36" s="17">
        <v>0.40575518775112002</v>
      </c>
      <c r="EN36" s="17">
        <v>7.9161088862800799</v>
      </c>
      <c r="EO36" s="17">
        <v>0</v>
      </c>
      <c r="EP36" s="17">
        <v>2.1116508495730399</v>
      </c>
      <c r="EQ36" s="17">
        <v>0.42340800421082703</v>
      </c>
      <c r="ER36" s="17">
        <v>1.8413256392025801</v>
      </c>
      <c r="ES36" s="17">
        <v>0</v>
      </c>
      <c r="ET36" s="17">
        <v>2.4705679675038499</v>
      </c>
      <c r="EU36" s="17">
        <v>0</v>
      </c>
      <c r="EV36" s="17">
        <v>0</v>
      </c>
      <c r="EW36" s="17">
        <v>1.80169400287702E-2</v>
      </c>
      <c r="EX36" s="17">
        <v>0</v>
      </c>
      <c r="EY36" s="17">
        <v>1.0554212717979199</v>
      </c>
      <c r="EZ36" s="17">
        <v>7.4133596747565202E-3</v>
      </c>
      <c r="FA36" s="17">
        <v>0</v>
      </c>
      <c r="FB36" s="17">
        <v>23.3653037473062</v>
      </c>
      <c r="FC36" s="17">
        <v>0</v>
      </c>
      <c r="FD36" s="17">
        <v>0</v>
      </c>
      <c r="FF36" s="26">
        <f t="shared" si="49"/>
        <v>0.73741659407297244</v>
      </c>
      <c r="FG36" s="25">
        <f t="shared" si="50"/>
        <v>0</v>
      </c>
      <c r="FH36" s="40">
        <f t="shared" si="51"/>
        <v>-2.8352423842615139E-7</v>
      </c>
      <c r="FI36" s="40">
        <f t="shared" si="52"/>
        <v>3.1867070961883977E-8</v>
      </c>
      <c r="FJ36" s="40">
        <f t="shared" si="53"/>
        <v>-1.5675769003733519E-7</v>
      </c>
      <c r="FK36" s="40">
        <f t="shared" si="54"/>
        <v>-1.227425812164195E-7</v>
      </c>
      <c r="FL36" s="40">
        <f t="shared" si="55"/>
        <v>-1.1433045454747328E-7</v>
      </c>
      <c r="FM36" s="40">
        <f t="shared" si="56"/>
        <v>-2.2339364181023225E-4</v>
      </c>
      <c r="FN36" s="40">
        <f t="shared" si="57"/>
        <v>-2.6760585675711161E-7</v>
      </c>
      <c r="FO36" s="40">
        <f t="shared" si="58"/>
        <v>-4.933020947266202E-7</v>
      </c>
      <c r="FP36" s="40">
        <f t="shared" si="59"/>
        <v>8.9295082564419001E-8</v>
      </c>
      <c r="FQ36" s="40">
        <f t="shared" si="60"/>
        <v>-6.9901261853079492E-7</v>
      </c>
      <c r="FR36" s="40">
        <f t="shared" si="61"/>
        <v>7.7695572392568158E-6</v>
      </c>
      <c r="FS36" s="40">
        <f t="shared" si="48"/>
        <v>2.5027198465142083E-6</v>
      </c>
      <c r="FT36" s="40">
        <f t="shared" si="62"/>
        <v>-1.5619581029667789E-6</v>
      </c>
      <c r="FU36" s="40">
        <f t="shared" si="63"/>
        <v>0</v>
      </c>
      <c r="FV36" s="40">
        <f t="shared" si="64"/>
        <v>0</v>
      </c>
      <c r="FW36" s="40">
        <f t="shared" si="65"/>
        <v>0</v>
      </c>
      <c r="FX36" s="40">
        <f t="shared" si="66"/>
        <v>6.0556166883134721E-7</v>
      </c>
      <c r="FY36" s="40">
        <f t="shared" si="67"/>
        <v>0</v>
      </c>
      <c r="FZ36" s="40">
        <f t="shared" si="68"/>
        <v>0</v>
      </c>
      <c r="GA36" s="40">
        <f t="shared" si="69"/>
        <v>0</v>
      </c>
      <c r="GB36" s="40">
        <f t="shared" si="70"/>
        <v>0</v>
      </c>
      <c r="GC36" s="40">
        <f t="shared" si="71"/>
        <v>-2.0112085240524733E-7</v>
      </c>
      <c r="GD36" s="40">
        <f t="shared" si="72"/>
        <v>0</v>
      </c>
      <c r="GE36" s="40">
        <f t="shared" si="73"/>
        <v>4.1989725887397368E-6</v>
      </c>
      <c r="GF36" s="40">
        <f t="shared" si="74"/>
        <v>5.7339637341375353E-7</v>
      </c>
      <c r="GG36" s="40">
        <f t="shared" si="75"/>
        <v>-3.5972264751809559E-6</v>
      </c>
      <c r="GH36" s="40">
        <f t="shared" si="76"/>
        <v>0</v>
      </c>
      <c r="GI36" s="40">
        <f t="shared" si="77"/>
        <v>6.8678235631490818E-6</v>
      </c>
      <c r="GJ36" s="40">
        <f t="shared" si="78"/>
        <v>-1.81995905032233E-7</v>
      </c>
      <c r="GK36" s="40">
        <f t="shared" si="79"/>
        <v>0</v>
      </c>
      <c r="GL36" s="40">
        <f t="shared" si="80"/>
        <v>0</v>
      </c>
      <c r="GM36" s="40">
        <f t="shared" si="81"/>
        <v>-5.4395073083174265E-6</v>
      </c>
      <c r="GN36" s="40">
        <f t="shared" si="82"/>
        <v>0</v>
      </c>
      <c r="GO36" s="40">
        <f t="shared" si="83"/>
        <v>0</v>
      </c>
      <c r="GP36" s="40">
        <f t="shared" si="84"/>
        <v>-2.6383660901115771E-6</v>
      </c>
      <c r="GQ36" s="40">
        <f t="shared" si="85"/>
        <v>-6.8611865075431589E-6</v>
      </c>
      <c r="GR36" s="40">
        <f t="shared" si="86"/>
        <v>3.5900954415515714E-6</v>
      </c>
      <c r="GS36" s="40">
        <f t="shared" si="87"/>
        <v>9.7851299152513459E-6</v>
      </c>
      <c r="GT36" s="40">
        <f t="shared" si="88"/>
        <v>2.9620000143245002E-5</v>
      </c>
      <c r="GU36" s="40">
        <f t="shared" si="89"/>
        <v>7.7257245398015109E-5</v>
      </c>
      <c r="GV36" s="40">
        <f t="shared" si="90"/>
        <v>1.8619086908480987E-5</v>
      </c>
      <c r="GW36" s="40">
        <f t="shared" si="91"/>
        <v>0</v>
      </c>
      <c r="GX36" s="40">
        <f t="shared" si="92"/>
        <v>-1.2271711337192617E-6</v>
      </c>
      <c r="GY36" s="40">
        <f t="shared" si="93"/>
        <v>0</v>
      </c>
      <c r="GZ36" s="40">
        <f t="shared" si="94"/>
        <v>0</v>
      </c>
      <c r="HA36" s="40">
        <f t="shared" si="95"/>
        <v>2.7619748012634219E-5</v>
      </c>
    </row>
    <row r="37" spans="1:209" x14ac:dyDescent="0.25">
      <c r="A37" s="17" t="s">
        <v>207</v>
      </c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5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5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5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F37" s="26" t="e">
        <f t="shared" si="49"/>
        <v>#DIV/0!</v>
      </c>
      <c r="FG37" s="25" t="e">
        <f t="shared" si="50"/>
        <v>#DIV/0!</v>
      </c>
      <c r="FH37" s="40">
        <f t="shared" si="51"/>
        <v>0</v>
      </c>
      <c r="FI37" s="40">
        <f t="shared" si="52"/>
        <v>0</v>
      </c>
      <c r="FJ37" s="40">
        <f t="shared" si="53"/>
        <v>0</v>
      </c>
      <c r="FK37" s="40">
        <f t="shared" si="54"/>
        <v>0</v>
      </c>
      <c r="FL37" s="40">
        <f t="shared" si="55"/>
        <v>0</v>
      </c>
      <c r="FM37" s="40">
        <f t="shared" si="56"/>
        <v>0</v>
      </c>
      <c r="FN37" s="40">
        <f t="shared" si="57"/>
        <v>0</v>
      </c>
      <c r="FO37" s="40">
        <f t="shared" si="58"/>
        <v>0</v>
      </c>
      <c r="FP37" s="40">
        <f t="shared" si="59"/>
        <v>0</v>
      </c>
      <c r="FQ37" s="40">
        <f t="shared" si="60"/>
        <v>0</v>
      </c>
      <c r="FR37" s="40">
        <f t="shared" si="61"/>
        <v>0</v>
      </c>
      <c r="FS37" s="40">
        <f t="shared" si="48"/>
        <v>0</v>
      </c>
      <c r="FT37" s="40">
        <f t="shared" si="62"/>
        <v>0</v>
      </c>
      <c r="FU37" s="40">
        <f t="shared" si="63"/>
        <v>0</v>
      </c>
      <c r="FV37" s="40">
        <f t="shared" si="64"/>
        <v>0</v>
      </c>
      <c r="FW37" s="40">
        <f t="shared" si="65"/>
        <v>0</v>
      </c>
      <c r="FX37" s="40">
        <f t="shared" si="66"/>
        <v>0</v>
      </c>
      <c r="FY37" s="40">
        <f t="shared" si="67"/>
        <v>0</v>
      </c>
      <c r="FZ37" s="40">
        <f t="shared" si="68"/>
        <v>0</v>
      </c>
      <c r="GA37" s="40">
        <f t="shared" si="69"/>
        <v>0</v>
      </c>
      <c r="GB37" s="40">
        <f t="shared" si="70"/>
        <v>0</v>
      </c>
      <c r="GC37" s="40">
        <f t="shared" si="71"/>
        <v>0</v>
      </c>
      <c r="GD37" s="40">
        <f t="shared" si="72"/>
        <v>0</v>
      </c>
      <c r="GE37" s="40">
        <f t="shared" si="73"/>
        <v>0</v>
      </c>
      <c r="GF37" s="40">
        <f t="shared" si="74"/>
        <v>0</v>
      </c>
      <c r="GG37" s="40">
        <f t="shared" si="75"/>
        <v>0</v>
      </c>
      <c r="GH37" s="40">
        <f t="shared" si="76"/>
        <v>0</v>
      </c>
      <c r="GI37" s="40">
        <f t="shared" si="77"/>
        <v>0</v>
      </c>
      <c r="GJ37" s="40">
        <f t="shared" si="78"/>
        <v>0</v>
      </c>
      <c r="GK37" s="40">
        <f t="shared" si="79"/>
        <v>0</v>
      </c>
      <c r="GL37" s="40">
        <f t="shared" si="80"/>
        <v>0</v>
      </c>
      <c r="GM37" s="40">
        <f t="shared" si="81"/>
        <v>0</v>
      </c>
      <c r="GN37" s="40">
        <f t="shared" si="82"/>
        <v>0</v>
      </c>
      <c r="GO37" s="40">
        <f t="shared" si="83"/>
        <v>0</v>
      </c>
      <c r="GP37" s="40">
        <f t="shared" si="84"/>
        <v>0</v>
      </c>
      <c r="GQ37" s="40">
        <f t="shared" si="85"/>
        <v>0</v>
      </c>
      <c r="GR37" s="40">
        <f t="shared" si="86"/>
        <v>0</v>
      </c>
      <c r="GS37" s="40">
        <f t="shared" si="87"/>
        <v>0</v>
      </c>
      <c r="GT37" s="40">
        <f t="shared" si="88"/>
        <v>0</v>
      </c>
      <c r="GU37" s="40">
        <f t="shared" si="89"/>
        <v>0</v>
      </c>
      <c r="GV37" s="40">
        <f t="shared" si="90"/>
        <v>0</v>
      </c>
      <c r="GW37" s="40">
        <f t="shared" si="91"/>
        <v>0</v>
      </c>
      <c r="GX37" s="40">
        <f t="shared" si="92"/>
        <v>0</v>
      </c>
      <c r="GY37" s="40">
        <f t="shared" si="93"/>
        <v>0</v>
      </c>
      <c r="GZ37" s="40">
        <f t="shared" si="94"/>
        <v>0</v>
      </c>
      <c r="HA37" s="40">
        <f t="shared" si="95"/>
        <v>0</v>
      </c>
    </row>
    <row r="38" spans="1:209" x14ac:dyDescent="0.25">
      <c r="A38" s="17" t="s">
        <v>208</v>
      </c>
      <c r="AX38" s="17"/>
      <c r="AY38" s="17"/>
      <c r="AZ38" s="17"/>
      <c r="BA38" s="17"/>
      <c r="BB38" s="17"/>
      <c r="BC38" s="17"/>
      <c r="BD38" s="5"/>
      <c r="BE38" s="17"/>
      <c r="BF38" s="5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5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5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5"/>
      <c r="DP38" s="5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F38" s="26" t="e">
        <f t="shared" si="49"/>
        <v>#DIV/0!</v>
      </c>
      <c r="FG38" s="25" t="e">
        <f t="shared" si="50"/>
        <v>#DIV/0!</v>
      </c>
      <c r="FH38" s="40">
        <f t="shared" si="51"/>
        <v>0</v>
      </c>
      <c r="FI38" s="40">
        <f t="shared" si="52"/>
        <v>0</v>
      </c>
      <c r="FJ38" s="40">
        <f t="shared" si="53"/>
        <v>0</v>
      </c>
      <c r="FK38" s="40">
        <f t="shared" si="54"/>
        <v>0</v>
      </c>
      <c r="FL38" s="40">
        <f t="shared" si="55"/>
        <v>0</v>
      </c>
      <c r="FM38" s="40">
        <f t="shared" si="56"/>
        <v>0</v>
      </c>
      <c r="FN38" s="40">
        <f t="shared" si="57"/>
        <v>0</v>
      </c>
      <c r="FO38" s="40">
        <f t="shared" si="58"/>
        <v>0</v>
      </c>
      <c r="FP38" s="40">
        <f t="shared" si="59"/>
        <v>0</v>
      </c>
      <c r="FQ38" s="40">
        <f t="shared" si="60"/>
        <v>0</v>
      </c>
      <c r="FR38" s="40">
        <f t="shared" si="61"/>
        <v>0</v>
      </c>
      <c r="FS38" s="40">
        <f t="shared" si="48"/>
        <v>0</v>
      </c>
      <c r="FT38" s="40">
        <f t="shared" si="62"/>
        <v>0</v>
      </c>
      <c r="FU38" s="40">
        <f t="shared" si="63"/>
        <v>0</v>
      </c>
      <c r="FV38" s="40">
        <f t="shared" si="64"/>
        <v>0</v>
      </c>
      <c r="FW38" s="40">
        <f t="shared" si="65"/>
        <v>0</v>
      </c>
      <c r="FX38" s="40">
        <f t="shared" si="66"/>
        <v>0</v>
      </c>
      <c r="FY38" s="40">
        <f t="shared" si="67"/>
        <v>0</v>
      </c>
      <c r="FZ38" s="40">
        <f t="shared" si="68"/>
        <v>0</v>
      </c>
      <c r="GA38" s="40">
        <f t="shared" si="69"/>
        <v>0</v>
      </c>
      <c r="GB38" s="40">
        <f t="shared" si="70"/>
        <v>0</v>
      </c>
      <c r="GC38" s="40">
        <f t="shared" si="71"/>
        <v>0</v>
      </c>
      <c r="GD38" s="40">
        <f t="shared" si="72"/>
        <v>0</v>
      </c>
      <c r="GE38" s="40">
        <f t="shared" si="73"/>
        <v>0</v>
      </c>
      <c r="GF38" s="40">
        <f t="shared" si="74"/>
        <v>0</v>
      </c>
      <c r="GG38" s="40">
        <f t="shared" si="75"/>
        <v>0</v>
      </c>
      <c r="GH38" s="40">
        <f t="shared" si="76"/>
        <v>0</v>
      </c>
      <c r="GI38" s="40">
        <f t="shared" si="77"/>
        <v>0</v>
      </c>
      <c r="GJ38" s="40">
        <f t="shared" si="78"/>
        <v>0</v>
      </c>
      <c r="GK38" s="40">
        <f t="shared" si="79"/>
        <v>0</v>
      </c>
      <c r="GL38" s="40">
        <f t="shared" si="80"/>
        <v>0</v>
      </c>
      <c r="GM38" s="40">
        <f t="shared" si="81"/>
        <v>0</v>
      </c>
      <c r="GN38" s="40">
        <f t="shared" si="82"/>
        <v>0</v>
      </c>
      <c r="GO38" s="40">
        <f t="shared" si="83"/>
        <v>0</v>
      </c>
      <c r="GP38" s="40">
        <f t="shared" si="84"/>
        <v>0</v>
      </c>
      <c r="GQ38" s="40">
        <f t="shared" si="85"/>
        <v>0</v>
      </c>
      <c r="GR38" s="40">
        <f t="shared" si="86"/>
        <v>0</v>
      </c>
      <c r="GS38" s="40">
        <f t="shared" si="87"/>
        <v>0</v>
      </c>
      <c r="GT38" s="40">
        <f t="shared" si="88"/>
        <v>0</v>
      </c>
      <c r="GU38" s="40">
        <f t="shared" si="89"/>
        <v>0</v>
      </c>
      <c r="GV38" s="40">
        <f t="shared" si="90"/>
        <v>0</v>
      </c>
      <c r="GW38" s="40">
        <f t="shared" si="91"/>
        <v>0</v>
      </c>
      <c r="GX38" s="40">
        <f t="shared" si="92"/>
        <v>0</v>
      </c>
      <c r="GY38" s="40">
        <f t="shared" si="93"/>
        <v>0</v>
      </c>
      <c r="GZ38" s="40">
        <f t="shared" si="94"/>
        <v>0</v>
      </c>
      <c r="HA38" s="40">
        <f t="shared" si="95"/>
        <v>0</v>
      </c>
    </row>
    <row r="39" spans="1:209" x14ac:dyDescent="0.25">
      <c r="A39" s="17" t="s">
        <v>209</v>
      </c>
      <c r="B39" s="15">
        <v>11.239999999999901</v>
      </c>
      <c r="C39" s="15">
        <v>0.81</v>
      </c>
      <c r="D39" s="15">
        <v>107.7688</v>
      </c>
      <c r="E39" s="15">
        <v>12.009069999999999</v>
      </c>
      <c r="F39" s="15">
        <v>10.3973</v>
      </c>
      <c r="G39" s="15">
        <v>62.339999999999897</v>
      </c>
      <c r="H39" s="15">
        <v>0.48799999999999999</v>
      </c>
      <c r="K39" s="17">
        <v>6.2456400000000002E-3</v>
      </c>
      <c r="L39" s="17">
        <v>2.0050169999999999E-2</v>
      </c>
      <c r="M39" s="17">
        <v>1.06019999999999E-4</v>
      </c>
      <c r="N39" s="17">
        <v>8.6784900000000005E-3</v>
      </c>
      <c r="R39" s="17">
        <v>1.3682799999999999E-3</v>
      </c>
      <c r="W39" s="17">
        <v>1.179182E-2</v>
      </c>
      <c r="Y39" s="17">
        <v>3.9100000000000002E-5</v>
      </c>
      <c r="Z39" s="17">
        <v>9.7180600000000006E-3</v>
      </c>
      <c r="AA39" s="17">
        <v>0.32641014999999901</v>
      </c>
      <c r="AC39" s="17">
        <v>2.3989999999999999E-5</v>
      </c>
      <c r="AD39" s="17">
        <v>0.11120896999999901</v>
      </c>
      <c r="AG39" s="17">
        <v>8.0081230000000003E-2</v>
      </c>
      <c r="AJ39" s="17">
        <v>2.2399999999999999E-5</v>
      </c>
      <c r="AM39" s="17">
        <v>0</v>
      </c>
      <c r="AN39" s="17">
        <v>0</v>
      </c>
      <c r="AO39" s="17">
        <v>7.2300000000000002E-6</v>
      </c>
      <c r="AP39" s="17">
        <v>3.05799999999999E-5</v>
      </c>
      <c r="AR39" s="17">
        <v>4.3003600000000003E-2</v>
      </c>
      <c r="AW39" s="17" t="s">
        <v>209</v>
      </c>
      <c r="AX39" s="17">
        <v>0</v>
      </c>
      <c r="AY39" s="17">
        <v>8.5621600675668097E-2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2.5607099125316201E-3</v>
      </c>
      <c r="BF39" s="17">
        <v>3.6849275814745601E-3</v>
      </c>
      <c r="BG39" s="17">
        <v>2.0053965841978799E-2</v>
      </c>
      <c r="BH39" s="17">
        <v>0</v>
      </c>
      <c r="BI39" s="17">
        <v>3.3926266417544303E-5</v>
      </c>
      <c r="BJ39" s="17">
        <v>7.2093498018595902E-5</v>
      </c>
      <c r="BK39" s="5">
        <v>0</v>
      </c>
      <c r="BL39" s="17">
        <v>2.0828366430220898E-3</v>
      </c>
      <c r="BM39" s="17">
        <v>6.5956502587675003E-3</v>
      </c>
      <c r="BN39" s="17">
        <v>0</v>
      </c>
      <c r="BO39" s="17">
        <v>0.31895144412881599</v>
      </c>
      <c r="BP39" s="17">
        <v>0</v>
      </c>
      <c r="BQ39" s="5">
        <v>3.9680351967900598E-4</v>
      </c>
      <c r="BR39" s="17">
        <v>9.7148367201838504E-4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11.240543170356601</v>
      </c>
      <c r="BZ39" s="17">
        <v>0</v>
      </c>
      <c r="CA39" s="17">
        <v>0</v>
      </c>
      <c r="CB39" s="17">
        <v>2.4823579729492899E-2</v>
      </c>
      <c r="CC39" s="17">
        <v>0</v>
      </c>
      <c r="CD39" s="17">
        <v>0</v>
      </c>
      <c r="CE39" s="17">
        <v>0</v>
      </c>
      <c r="CF39" s="17">
        <v>0</v>
      </c>
      <c r="CG39" s="17">
        <v>1.17937176871685E-2</v>
      </c>
      <c r="CH39" s="17">
        <v>1.17937176871685E-2</v>
      </c>
      <c r="CI39" s="17">
        <v>0</v>
      </c>
      <c r="CJ39" s="17">
        <v>0</v>
      </c>
      <c r="CK39" s="5">
        <v>0</v>
      </c>
      <c r="CL39" s="17">
        <v>4.30035501794011E-2</v>
      </c>
      <c r="CM39" s="17">
        <v>1.5640116536699801E-5</v>
      </c>
      <c r="CN39" s="17">
        <v>1.9550411559228701E-5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2.5267467385373401E-3</v>
      </c>
      <c r="CV39" s="17">
        <v>7.1915065615061899E-3</v>
      </c>
      <c r="CW39" s="17">
        <v>0.107716182024614</v>
      </c>
      <c r="CX39" s="17">
        <v>0.218696643595297</v>
      </c>
      <c r="CY39" s="17">
        <v>0</v>
      </c>
      <c r="CZ39" s="17">
        <v>0</v>
      </c>
      <c r="DA39" s="17">
        <v>0</v>
      </c>
      <c r="DB39" s="17">
        <v>2.3991121145009E-5</v>
      </c>
      <c r="DC39" s="17">
        <v>0.81000122632098104</v>
      </c>
      <c r="DD39" s="17">
        <v>0</v>
      </c>
      <c r="DE39" s="17">
        <v>4.5596204908590801E-2</v>
      </c>
      <c r="DF39" s="17">
        <v>6.5613909963237793E-2</v>
      </c>
      <c r="DG39" s="17">
        <v>0.433857988172203</v>
      </c>
      <c r="DH39" s="17">
        <v>96.990723417384601</v>
      </c>
      <c r="DI39" s="17">
        <v>10.7767487974338</v>
      </c>
      <c r="DJ39" s="17">
        <v>107.767472214818</v>
      </c>
      <c r="DK39" s="17">
        <v>0</v>
      </c>
      <c r="DL39" s="17">
        <v>1.02550339897595E-2</v>
      </c>
      <c r="DM39" s="17">
        <v>0</v>
      </c>
      <c r="DN39" s="17">
        <v>2.23998063647436E-5</v>
      </c>
      <c r="DO39" s="17">
        <v>0</v>
      </c>
      <c r="DP39" s="17">
        <v>0</v>
      </c>
      <c r="DQ39" s="17">
        <v>0</v>
      </c>
      <c r="DR39" s="17">
        <v>0</v>
      </c>
      <c r="DS39" s="17">
        <v>7.2300045701813799E-6</v>
      </c>
      <c r="DT39" s="17">
        <v>3.05799926586087E-5</v>
      </c>
      <c r="DU39" s="17">
        <v>4.7597560585768001E-2</v>
      </c>
      <c r="DV39" s="17">
        <v>0.230765079819441</v>
      </c>
      <c r="DW39" s="17">
        <v>6.58823995105738E-2</v>
      </c>
      <c r="DX39" s="17">
        <v>0.180377781819584</v>
      </c>
      <c r="DY39" s="17">
        <v>0.49640796199231602</v>
      </c>
      <c r="DZ39" s="17">
        <v>9.6803399196415202E-2</v>
      </c>
      <c r="EA39" s="17">
        <v>0</v>
      </c>
      <c r="EB39" s="17">
        <v>3.9100005959093199E-6</v>
      </c>
      <c r="EC39" s="17">
        <v>2.2598764551883001E-2</v>
      </c>
      <c r="ED39" s="17">
        <v>12.0090891088565</v>
      </c>
      <c r="EE39" s="17">
        <v>10.397318951721999</v>
      </c>
      <c r="EF39" s="17">
        <v>1.6117701571344301</v>
      </c>
      <c r="EG39" s="17">
        <v>0</v>
      </c>
      <c r="EH39" s="17">
        <v>1.4620147819904399E-4</v>
      </c>
      <c r="EI39" s="17">
        <v>2.4527760192243</v>
      </c>
      <c r="EJ39" s="17">
        <v>0</v>
      </c>
      <c r="EK39" s="17">
        <v>1.1577910712809401</v>
      </c>
      <c r="EL39" s="17">
        <v>0.271586098756042</v>
      </c>
      <c r="EM39" s="17">
        <v>0.14559240177031099</v>
      </c>
      <c r="EN39" s="17">
        <v>2.8944773094793201</v>
      </c>
      <c r="EO39" s="17">
        <v>0</v>
      </c>
      <c r="EP39" s="17">
        <v>4.2141115490225201E-2</v>
      </c>
      <c r="EQ39" s="17">
        <v>0.15239077575136201</v>
      </c>
      <c r="ER39" s="17">
        <v>2.4103516405143299</v>
      </c>
      <c r="ES39" s="17">
        <v>2.5395658107221801E-3</v>
      </c>
      <c r="ET39" s="17">
        <v>62.3363227566592</v>
      </c>
      <c r="EU39" s="17">
        <v>0</v>
      </c>
      <c r="EV39" s="17">
        <v>0</v>
      </c>
      <c r="EW39" s="17">
        <v>0.77447951851055497</v>
      </c>
      <c r="EX39" s="17">
        <v>0</v>
      </c>
      <c r="EY39" s="17">
        <v>9.8409391553806493E-3</v>
      </c>
      <c r="EZ39" s="17">
        <v>8.0092646916956806E-2</v>
      </c>
      <c r="FA39" s="17">
        <v>0</v>
      </c>
      <c r="FB39" s="17">
        <v>0.48802076202759098</v>
      </c>
      <c r="FC39" s="17">
        <v>0</v>
      </c>
      <c r="FD39" s="17">
        <v>0</v>
      </c>
      <c r="FF39" s="26">
        <f t="shared" si="49"/>
        <v>0.88901543116658266</v>
      </c>
      <c r="FG39" s="25">
        <f t="shared" si="50"/>
        <v>0</v>
      </c>
      <c r="FH39" s="40">
        <f t="shared" si="51"/>
        <v>4.8324764830945091E-5</v>
      </c>
      <c r="FI39" s="40">
        <f t="shared" si="52"/>
        <v>1.5139765197343849E-6</v>
      </c>
      <c r="FJ39" s="40">
        <f t="shared" si="53"/>
        <v>-1.23206826279895E-5</v>
      </c>
      <c r="FK39" s="40">
        <f t="shared" si="54"/>
        <v>1.5912020248606766E-6</v>
      </c>
      <c r="FL39" s="40">
        <f t="shared" si="55"/>
        <v>1.8227541765388184E-6</v>
      </c>
      <c r="FM39" s="40">
        <f t="shared" si="56"/>
        <v>-5.8986899914928465E-5</v>
      </c>
      <c r="FN39" s="40">
        <f t="shared" si="57"/>
        <v>4.254513850613227E-5</v>
      </c>
      <c r="FO39" s="40">
        <f t="shared" si="58"/>
        <v>0</v>
      </c>
      <c r="FP39" s="40">
        <f t="shared" si="59"/>
        <v>0</v>
      </c>
      <c r="FQ39" s="40">
        <f t="shared" si="60"/>
        <v>-4.0123891553827561E-7</v>
      </c>
      <c r="FR39" s="40">
        <f t="shared" si="61"/>
        <v>1.893171967519509E-4</v>
      </c>
      <c r="FS39" s="40">
        <f t="shared" si="48"/>
        <v>-2.2218813317991231E-6</v>
      </c>
      <c r="FT39" s="40">
        <f t="shared" si="62"/>
        <v>-3.5699878785894787E-7</v>
      </c>
      <c r="FU39" s="40">
        <f t="shared" si="63"/>
        <v>0</v>
      </c>
      <c r="FV39" s="40">
        <f t="shared" si="64"/>
        <v>0</v>
      </c>
      <c r="FW39" s="40">
        <f t="shared" si="65"/>
        <v>0</v>
      </c>
      <c r="FX39" s="40">
        <f t="shared" si="66"/>
        <v>5.2560129440141544E-6</v>
      </c>
      <c r="FY39" s="40">
        <f t="shared" si="67"/>
        <v>0</v>
      </c>
      <c r="FZ39" s="40">
        <f t="shared" si="68"/>
        <v>0</v>
      </c>
      <c r="GA39" s="40">
        <f t="shared" si="69"/>
        <v>0</v>
      </c>
      <c r="GB39" s="40">
        <f t="shared" si="70"/>
        <v>0</v>
      </c>
      <c r="GC39" s="40">
        <f t="shared" si="71"/>
        <v>1.6093250817090913E-4</v>
      </c>
      <c r="GD39" s="40">
        <f t="shared" si="72"/>
        <v>0</v>
      </c>
      <c r="GE39" s="40">
        <f t="shared" si="73"/>
        <v>1.3521530378855247E-5</v>
      </c>
      <c r="GF39" s="40">
        <f t="shared" si="74"/>
        <v>1.9890805729639398E-5</v>
      </c>
      <c r="GG39" s="40">
        <f t="shared" si="75"/>
        <v>8.1971100225227489E-6</v>
      </c>
      <c r="GH39" s="40">
        <f t="shared" si="76"/>
        <v>0</v>
      </c>
      <c r="GI39" s="40">
        <f t="shared" si="77"/>
        <v>4.6733847811639477E-5</v>
      </c>
      <c r="GJ39" s="40">
        <f t="shared" si="78"/>
        <v>1.0294779545114326E-5</v>
      </c>
      <c r="GK39" s="40">
        <f t="shared" si="79"/>
        <v>0</v>
      </c>
      <c r="GL39" s="40">
        <f t="shared" si="80"/>
        <v>0</v>
      </c>
      <c r="GM39" s="40">
        <f t="shared" si="81"/>
        <v>1.4256670329367268E-4</v>
      </c>
      <c r="GN39" s="40">
        <f t="shared" si="82"/>
        <v>0</v>
      </c>
      <c r="GO39" s="40">
        <f t="shared" si="83"/>
        <v>0</v>
      </c>
      <c r="GP39" s="40">
        <f t="shared" si="84"/>
        <v>-8.6444310892362741E-6</v>
      </c>
      <c r="GQ39" s="40">
        <f t="shared" si="85"/>
        <v>0</v>
      </c>
      <c r="GR39" s="40">
        <f t="shared" si="86"/>
        <v>0</v>
      </c>
      <c r="GS39" s="40">
        <f t="shared" si="87"/>
        <v>0</v>
      </c>
      <c r="GT39" s="40">
        <f t="shared" si="88"/>
        <v>0</v>
      </c>
      <c r="GU39" s="40">
        <f t="shared" si="89"/>
        <v>6.3211360714694642E-7</v>
      </c>
      <c r="GV39" s="40">
        <f t="shared" si="90"/>
        <v>-2.4007165470039823E-7</v>
      </c>
      <c r="GW39" s="40">
        <f t="shared" si="91"/>
        <v>0</v>
      </c>
      <c r="GX39" s="40">
        <f t="shared" si="92"/>
        <v>-1.1585215866414449E-6</v>
      </c>
      <c r="GY39" s="40">
        <f t="shared" si="93"/>
        <v>0</v>
      </c>
      <c r="GZ39" s="40">
        <f t="shared" si="94"/>
        <v>0</v>
      </c>
      <c r="HA39" s="40">
        <f t="shared" si="95"/>
        <v>0</v>
      </c>
    </row>
    <row r="40" spans="1:209" x14ac:dyDescent="0.25">
      <c r="A40" s="17" t="s">
        <v>210</v>
      </c>
      <c r="AM40" s="5"/>
      <c r="AU40" s="5"/>
      <c r="AX40" s="17"/>
      <c r="AY40" s="17"/>
      <c r="AZ40" s="17"/>
      <c r="BA40" s="17"/>
      <c r="BB40" s="17"/>
      <c r="BC40" s="17"/>
      <c r="BD40" s="5"/>
      <c r="BE40" s="17"/>
      <c r="BF40" s="5"/>
      <c r="BG40" s="17"/>
      <c r="BH40" s="5"/>
      <c r="BI40" s="5"/>
      <c r="BJ40" s="17"/>
      <c r="BK40" s="17"/>
      <c r="BL40" s="17"/>
      <c r="BM40" s="17"/>
      <c r="BN40" s="5"/>
      <c r="BO40" s="17"/>
      <c r="BP40" s="17"/>
      <c r="BQ40" s="5"/>
      <c r="BR40" s="17"/>
      <c r="BS40" s="17"/>
      <c r="BT40" s="17"/>
      <c r="BU40" s="17"/>
      <c r="BV40" s="17"/>
      <c r="BW40" s="17"/>
      <c r="BX40" s="17"/>
      <c r="BY40" s="17"/>
      <c r="BZ40" s="17"/>
      <c r="CA40" s="5"/>
      <c r="CB40" s="5"/>
      <c r="CC40" s="17"/>
      <c r="CD40" s="17"/>
      <c r="CE40" s="17"/>
      <c r="CF40" s="17"/>
      <c r="CG40" s="17"/>
      <c r="CH40" s="17"/>
      <c r="CI40" s="17"/>
      <c r="CJ40" s="17"/>
      <c r="CK40" s="5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5"/>
      <c r="DR40" s="5"/>
      <c r="DS40" s="5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F40" s="26" t="e">
        <f t="shared" si="49"/>
        <v>#DIV/0!</v>
      </c>
      <c r="FG40" s="25" t="e">
        <f t="shared" si="50"/>
        <v>#DIV/0!</v>
      </c>
      <c r="FH40" s="40">
        <f t="shared" si="51"/>
        <v>0</v>
      </c>
      <c r="FI40" s="40">
        <f t="shared" si="52"/>
        <v>0</v>
      </c>
      <c r="FJ40" s="40">
        <f t="shared" si="53"/>
        <v>0</v>
      </c>
      <c r="FK40" s="40">
        <f t="shared" si="54"/>
        <v>0</v>
      </c>
      <c r="FL40" s="40">
        <f t="shared" si="55"/>
        <v>0</v>
      </c>
      <c r="FM40" s="40">
        <f t="shared" si="56"/>
        <v>0</v>
      </c>
      <c r="FN40" s="40">
        <f t="shared" si="57"/>
        <v>0</v>
      </c>
      <c r="FO40" s="40">
        <f t="shared" si="58"/>
        <v>0</v>
      </c>
      <c r="FP40" s="40">
        <f t="shared" si="59"/>
        <v>0</v>
      </c>
      <c r="FQ40" s="40">
        <f t="shared" si="60"/>
        <v>0</v>
      </c>
      <c r="FR40" s="40">
        <f t="shared" si="61"/>
        <v>0</v>
      </c>
      <c r="FS40" s="40">
        <f t="shared" si="48"/>
        <v>0</v>
      </c>
      <c r="FT40" s="40">
        <f t="shared" si="62"/>
        <v>0</v>
      </c>
      <c r="FU40" s="40">
        <f t="shared" si="63"/>
        <v>0</v>
      </c>
      <c r="FV40" s="40">
        <f t="shared" si="64"/>
        <v>0</v>
      </c>
      <c r="FW40" s="40">
        <f t="shared" si="65"/>
        <v>0</v>
      </c>
      <c r="FX40" s="40">
        <f t="shared" si="66"/>
        <v>0</v>
      </c>
      <c r="FY40" s="40">
        <f t="shared" si="67"/>
        <v>0</v>
      </c>
      <c r="FZ40" s="40">
        <f t="shared" si="68"/>
        <v>0</v>
      </c>
      <c r="GA40" s="40">
        <f t="shared" si="69"/>
        <v>0</v>
      </c>
      <c r="GB40" s="40">
        <f t="shared" si="70"/>
        <v>0</v>
      </c>
      <c r="GC40" s="40">
        <f t="shared" si="71"/>
        <v>0</v>
      </c>
      <c r="GD40" s="40">
        <f t="shared" si="72"/>
        <v>0</v>
      </c>
      <c r="GE40" s="40">
        <f t="shared" si="73"/>
        <v>0</v>
      </c>
      <c r="GF40" s="40">
        <f t="shared" si="74"/>
        <v>0</v>
      </c>
      <c r="GG40" s="40">
        <f t="shared" si="75"/>
        <v>0</v>
      </c>
      <c r="GH40" s="40">
        <f t="shared" si="76"/>
        <v>0</v>
      </c>
      <c r="GI40" s="40">
        <f t="shared" si="77"/>
        <v>0</v>
      </c>
      <c r="GJ40" s="40">
        <f t="shared" si="78"/>
        <v>0</v>
      </c>
      <c r="GK40" s="40">
        <f t="shared" si="79"/>
        <v>0</v>
      </c>
      <c r="GL40" s="40">
        <f t="shared" si="80"/>
        <v>0</v>
      </c>
      <c r="GM40" s="40">
        <f t="shared" si="81"/>
        <v>0</v>
      </c>
      <c r="GN40" s="40">
        <f t="shared" si="82"/>
        <v>0</v>
      </c>
      <c r="GO40" s="40">
        <f t="shared" si="83"/>
        <v>0</v>
      </c>
      <c r="GP40" s="40">
        <f t="shared" si="84"/>
        <v>0</v>
      </c>
      <c r="GQ40" s="40">
        <f t="shared" si="85"/>
        <v>0</v>
      </c>
      <c r="GR40" s="40">
        <f t="shared" si="86"/>
        <v>0</v>
      </c>
      <c r="GS40" s="40">
        <f t="shared" si="87"/>
        <v>0</v>
      </c>
      <c r="GT40" s="40">
        <f t="shared" si="88"/>
        <v>0</v>
      </c>
      <c r="GU40" s="40">
        <f t="shared" si="89"/>
        <v>0</v>
      </c>
      <c r="GV40" s="40">
        <f t="shared" si="90"/>
        <v>0</v>
      </c>
      <c r="GW40" s="40">
        <f t="shared" si="91"/>
        <v>0</v>
      </c>
      <c r="GX40" s="40">
        <f t="shared" si="92"/>
        <v>0</v>
      </c>
      <c r="GY40" s="40">
        <f t="shared" si="93"/>
        <v>0</v>
      </c>
      <c r="GZ40" s="40">
        <f t="shared" si="94"/>
        <v>0</v>
      </c>
      <c r="HA40" s="40">
        <f t="shared" si="95"/>
        <v>0</v>
      </c>
    </row>
    <row r="41" spans="1:209" x14ac:dyDescent="0.25">
      <c r="A41" s="17" t="s">
        <v>211</v>
      </c>
      <c r="AX41" s="17"/>
      <c r="AY41" s="17"/>
      <c r="AZ41" s="17"/>
      <c r="BA41" s="17"/>
      <c r="BB41" s="17"/>
      <c r="BC41" s="17"/>
      <c r="BD41" s="5"/>
      <c r="BE41" s="17"/>
      <c r="BF41" s="17"/>
      <c r="BG41" s="17"/>
      <c r="BH41" s="5"/>
      <c r="BI41" s="17"/>
      <c r="BJ41" s="17"/>
      <c r="BK41" s="17"/>
      <c r="BL41" s="17"/>
      <c r="BM41" s="17"/>
      <c r="BN41" s="5"/>
      <c r="BO41" s="17"/>
      <c r="BP41" s="17"/>
      <c r="BQ41" s="5"/>
      <c r="BR41" s="5"/>
      <c r="BS41" s="5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5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F41" s="26" t="e">
        <f t="shared" si="49"/>
        <v>#DIV/0!</v>
      </c>
      <c r="FG41" s="25" t="e">
        <f t="shared" si="50"/>
        <v>#DIV/0!</v>
      </c>
      <c r="FH41" s="40">
        <f t="shared" si="51"/>
        <v>0</v>
      </c>
      <c r="FI41" s="40">
        <f t="shared" si="52"/>
        <v>0</v>
      </c>
      <c r="FJ41" s="40">
        <f t="shared" si="53"/>
        <v>0</v>
      </c>
      <c r="FK41" s="40">
        <f t="shared" si="54"/>
        <v>0</v>
      </c>
      <c r="FL41" s="40">
        <f t="shared" si="55"/>
        <v>0</v>
      </c>
      <c r="FM41" s="40">
        <f t="shared" si="56"/>
        <v>0</v>
      </c>
      <c r="FN41" s="40">
        <f t="shared" si="57"/>
        <v>0</v>
      </c>
      <c r="FO41" s="40">
        <f t="shared" si="58"/>
        <v>0</v>
      </c>
      <c r="FP41" s="40">
        <f t="shared" si="59"/>
        <v>0</v>
      </c>
      <c r="FQ41" s="40">
        <f t="shared" si="60"/>
        <v>0</v>
      </c>
      <c r="FR41" s="40">
        <f t="shared" si="61"/>
        <v>0</v>
      </c>
      <c r="FS41" s="40">
        <f t="shared" si="48"/>
        <v>0</v>
      </c>
      <c r="FT41" s="40">
        <f t="shared" si="62"/>
        <v>0</v>
      </c>
      <c r="FU41" s="40">
        <f t="shared" si="63"/>
        <v>0</v>
      </c>
      <c r="FV41" s="40">
        <f t="shared" si="64"/>
        <v>0</v>
      </c>
      <c r="FW41" s="40">
        <f t="shared" si="65"/>
        <v>0</v>
      </c>
      <c r="FX41" s="40">
        <f t="shared" si="66"/>
        <v>0</v>
      </c>
      <c r="FY41" s="40">
        <f t="shared" si="67"/>
        <v>0</v>
      </c>
      <c r="FZ41" s="40">
        <f t="shared" si="68"/>
        <v>0</v>
      </c>
      <c r="GA41" s="40">
        <f t="shared" si="69"/>
        <v>0</v>
      </c>
      <c r="GB41" s="40">
        <f t="shared" si="70"/>
        <v>0</v>
      </c>
      <c r="GC41" s="40">
        <f t="shared" si="71"/>
        <v>0</v>
      </c>
      <c r="GD41" s="40">
        <f t="shared" si="72"/>
        <v>0</v>
      </c>
      <c r="GE41" s="40">
        <f t="shared" si="73"/>
        <v>0</v>
      </c>
      <c r="GF41" s="40">
        <f t="shared" si="74"/>
        <v>0</v>
      </c>
      <c r="GG41" s="40">
        <f t="shared" si="75"/>
        <v>0</v>
      </c>
      <c r="GH41" s="40">
        <f t="shared" si="76"/>
        <v>0</v>
      </c>
      <c r="GI41" s="40">
        <f t="shared" si="77"/>
        <v>0</v>
      </c>
      <c r="GJ41" s="40">
        <f t="shared" si="78"/>
        <v>0</v>
      </c>
      <c r="GK41" s="40">
        <f t="shared" si="79"/>
        <v>0</v>
      </c>
      <c r="GL41" s="40">
        <f t="shared" si="80"/>
        <v>0</v>
      </c>
      <c r="GM41" s="40">
        <f t="shared" si="81"/>
        <v>0</v>
      </c>
      <c r="GN41" s="40">
        <f t="shared" si="82"/>
        <v>0</v>
      </c>
      <c r="GO41" s="40">
        <f t="shared" si="83"/>
        <v>0</v>
      </c>
      <c r="GP41" s="40">
        <f t="shared" si="84"/>
        <v>0</v>
      </c>
      <c r="GQ41" s="40">
        <f t="shared" si="85"/>
        <v>0</v>
      </c>
      <c r="GR41" s="40">
        <f t="shared" si="86"/>
        <v>0</v>
      </c>
      <c r="GS41" s="40">
        <f t="shared" si="87"/>
        <v>0</v>
      </c>
      <c r="GT41" s="40">
        <f t="shared" si="88"/>
        <v>0</v>
      </c>
      <c r="GU41" s="40">
        <f t="shared" si="89"/>
        <v>0</v>
      </c>
      <c r="GV41" s="40">
        <f t="shared" si="90"/>
        <v>0</v>
      </c>
      <c r="GW41" s="40">
        <f t="shared" si="91"/>
        <v>0</v>
      </c>
      <c r="GX41" s="40">
        <f t="shared" si="92"/>
        <v>0</v>
      </c>
      <c r="GY41" s="40">
        <f t="shared" si="93"/>
        <v>0</v>
      </c>
      <c r="GZ41" s="40">
        <f t="shared" si="94"/>
        <v>0</v>
      </c>
      <c r="HA41" s="40">
        <f t="shared" si="95"/>
        <v>0</v>
      </c>
    </row>
    <row r="42" spans="1:209" x14ac:dyDescent="0.25">
      <c r="A42" s="17" t="s">
        <v>212</v>
      </c>
      <c r="AM42" s="5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5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5"/>
      <c r="DR42" s="5"/>
      <c r="DS42" s="5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F42" s="26" t="e">
        <f t="shared" si="49"/>
        <v>#DIV/0!</v>
      </c>
      <c r="FG42" s="25" t="e">
        <f t="shared" si="50"/>
        <v>#DIV/0!</v>
      </c>
      <c r="FH42" s="40">
        <f t="shared" si="51"/>
        <v>0</v>
      </c>
      <c r="FI42" s="40">
        <f t="shared" si="52"/>
        <v>0</v>
      </c>
      <c r="FJ42" s="40">
        <f t="shared" si="53"/>
        <v>0</v>
      </c>
      <c r="FK42" s="40">
        <f t="shared" si="54"/>
        <v>0</v>
      </c>
      <c r="FL42" s="40">
        <f t="shared" si="55"/>
        <v>0</v>
      </c>
      <c r="FM42" s="40">
        <f t="shared" si="56"/>
        <v>0</v>
      </c>
      <c r="FN42" s="40">
        <f t="shared" si="57"/>
        <v>0</v>
      </c>
      <c r="FO42" s="40">
        <f t="shared" si="58"/>
        <v>0</v>
      </c>
      <c r="FP42" s="40">
        <f t="shared" si="59"/>
        <v>0</v>
      </c>
      <c r="FQ42" s="40">
        <f t="shared" si="60"/>
        <v>0</v>
      </c>
      <c r="FR42" s="40">
        <f t="shared" si="61"/>
        <v>0</v>
      </c>
      <c r="FS42" s="40">
        <f t="shared" si="48"/>
        <v>0</v>
      </c>
      <c r="FT42" s="40">
        <f t="shared" si="62"/>
        <v>0</v>
      </c>
      <c r="FU42" s="40">
        <f t="shared" si="63"/>
        <v>0</v>
      </c>
      <c r="FV42" s="40">
        <f t="shared" si="64"/>
        <v>0</v>
      </c>
      <c r="FW42" s="40">
        <f t="shared" si="65"/>
        <v>0</v>
      </c>
      <c r="FX42" s="40">
        <f t="shared" si="66"/>
        <v>0</v>
      </c>
      <c r="FY42" s="40">
        <f t="shared" si="67"/>
        <v>0</v>
      </c>
      <c r="FZ42" s="40">
        <f t="shared" si="68"/>
        <v>0</v>
      </c>
      <c r="GA42" s="40">
        <f t="shared" si="69"/>
        <v>0</v>
      </c>
      <c r="GB42" s="40">
        <f t="shared" si="70"/>
        <v>0</v>
      </c>
      <c r="GC42" s="40">
        <f t="shared" si="71"/>
        <v>0</v>
      </c>
      <c r="GD42" s="40">
        <f t="shared" si="72"/>
        <v>0</v>
      </c>
      <c r="GE42" s="40">
        <f t="shared" si="73"/>
        <v>0</v>
      </c>
      <c r="GF42" s="40">
        <f t="shared" si="74"/>
        <v>0</v>
      </c>
      <c r="GG42" s="40">
        <f t="shared" si="75"/>
        <v>0</v>
      </c>
      <c r="GH42" s="40">
        <f t="shared" si="76"/>
        <v>0</v>
      </c>
      <c r="GI42" s="40">
        <f t="shared" si="77"/>
        <v>0</v>
      </c>
      <c r="GJ42" s="40">
        <f t="shared" si="78"/>
        <v>0</v>
      </c>
      <c r="GK42" s="40">
        <f t="shared" si="79"/>
        <v>0</v>
      </c>
      <c r="GL42" s="40">
        <f t="shared" si="80"/>
        <v>0</v>
      </c>
      <c r="GM42" s="40">
        <f t="shared" si="81"/>
        <v>0</v>
      </c>
      <c r="GN42" s="40">
        <f t="shared" si="82"/>
        <v>0</v>
      </c>
      <c r="GO42" s="40">
        <f t="shared" si="83"/>
        <v>0</v>
      </c>
      <c r="GP42" s="40">
        <f t="shared" si="84"/>
        <v>0</v>
      </c>
      <c r="GQ42" s="40">
        <f t="shared" si="85"/>
        <v>0</v>
      </c>
      <c r="GR42" s="40">
        <f t="shared" si="86"/>
        <v>0</v>
      </c>
      <c r="GS42" s="40">
        <f t="shared" si="87"/>
        <v>0</v>
      </c>
      <c r="GT42" s="40">
        <f t="shared" si="88"/>
        <v>0</v>
      </c>
      <c r="GU42" s="40">
        <f t="shared" si="89"/>
        <v>0</v>
      </c>
      <c r="GV42" s="40">
        <f t="shared" si="90"/>
        <v>0</v>
      </c>
      <c r="GW42" s="40">
        <f t="shared" si="91"/>
        <v>0</v>
      </c>
      <c r="GX42" s="40">
        <f t="shared" si="92"/>
        <v>0</v>
      </c>
      <c r="GY42" s="40">
        <f t="shared" si="93"/>
        <v>0</v>
      </c>
      <c r="GZ42" s="40">
        <f t="shared" si="94"/>
        <v>0</v>
      </c>
      <c r="HA42" s="40">
        <f t="shared" si="95"/>
        <v>0</v>
      </c>
    </row>
    <row r="43" spans="1:209" x14ac:dyDescent="0.25">
      <c r="A43" s="17" t="s">
        <v>213</v>
      </c>
      <c r="AX43" s="17"/>
      <c r="AY43" s="17"/>
      <c r="AZ43" s="17"/>
      <c r="BA43" s="17"/>
      <c r="BB43" s="17"/>
      <c r="BC43" s="17"/>
      <c r="BD43" s="17"/>
      <c r="BE43" s="17"/>
      <c r="BF43" s="5"/>
      <c r="BG43" s="5"/>
      <c r="BH43" s="17"/>
      <c r="BI43" s="17"/>
      <c r="BJ43" s="17"/>
      <c r="BK43" s="17"/>
      <c r="BL43" s="17"/>
      <c r="BM43" s="17"/>
      <c r="BN43" s="17"/>
      <c r="BO43" s="17"/>
      <c r="BP43" s="17"/>
      <c r="BQ43" s="5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5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F43" s="26" t="e">
        <f t="shared" si="49"/>
        <v>#DIV/0!</v>
      </c>
      <c r="FG43" s="25" t="e">
        <f t="shared" si="50"/>
        <v>#DIV/0!</v>
      </c>
      <c r="FH43" s="40">
        <f t="shared" si="51"/>
        <v>0</v>
      </c>
      <c r="FI43" s="40">
        <f t="shared" si="52"/>
        <v>0</v>
      </c>
      <c r="FJ43" s="40">
        <f t="shared" si="53"/>
        <v>0</v>
      </c>
      <c r="FK43" s="40">
        <f t="shared" si="54"/>
        <v>0</v>
      </c>
      <c r="FL43" s="40">
        <f t="shared" si="55"/>
        <v>0</v>
      </c>
      <c r="FM43" s="40">
        <f t="shared" si="56"/>
        <v>0</v>
      </c>
      <c r="FN43" s="40">
        <f t="shared" si="57"/>
        <v>0</v>
      </c>
      <c r="FO43" s="40">
        <f t="shared" si="58"/>
        <v>0</v>
      </c>
      <c r="FP43" s="40">
        <f t="shared" si="59"/>
        <v>0</v>
      </c>
      <c r="FQ43" s="40">
        <f t="shared" si="60"/>
        <v>0</v>
      </c>
      <c r="FR43" s="40">
        <f t="shared" si="61"/>
        <v>0</v>
      </c>
      <c r="FS43" s="40">
        <f t="shared" si="48"/>
        <v>0</v>
      </c>
      <c r="FT43" s="40">
        <f t="shared" si="62"/>
        <v>0</v>
      </c>
      <c r="FU43" s="40">
        <f t="shared" si="63"/>
        <v>0</v>
      </c>
      <c r="FV43" s="40">
        <f t="shared" si="64"/>
        <v>0</v>
      </c>
      <c r="FW43" s="40">
        <f t="shared" si="65"/>
        <v>0</v>
      </c>
      <c r="FX43" s="40">
        <f t="shared" si="66"/>
        <v>0</v>
      </c>
      <c r="FY43" s="40">
        <f t="shared" si="67"/>
        <v>0</v>
      </c>
      <c r="FZ43" s="40">
        <f t="shared" si="68"/>
        <v>0</v>
      </c>
      <c r="GA43" s="40">
        <f t="shared" si="69"/>
        <v>0</v>
      </c>
      <c r="GB43" s="40">
        <f t="shared" si="70"/>
        <v>0</v>
      </c>
      <c r="GC43" s="40">
        <f t="shared" si="71"/>
        <v>0</v>
      </c>
      <c r="GD43" s="40">
        <f t="shared" si="72"/>
        <v>0</v>
      </c>
      <c r="GE43" s="40">
        <f t="shared" si="73"/>
        <v>0</v>
      </c>
      <c r="GF43" s="40">
        <f t="shared" si="74"/>
        <v>0</v>
      </c>
      <c r="GG43" s="40">
        <f t="shared" si="75"/>
        <v>0</v>
      </c>
      <c r="GH43" s="40">
        <f t="shared" si="76"/>
        <v>0</v>
      </c>
      <c r="GI43" s="40">
        <f t="shared" si="77"/>
        <v>0</v>
      </c>
      <c r="GJ43" s="40">
        <f t="shared" si="78"/>
        <v>0</v>
      </c>
      <c r="GK43" s="40">
        <f t="shared" si="79"/>
        <v>0</v>
      </c>
      <c r="GL43" s="40">
        <f t="shared" si="80"/>
        <v>0</v>
      </c>
      <c r="GM43" s="40">
        <f t="shared" si="81"/>
        <v>0</v>
      </c>
      <c r="GN43" s="40">
        <f t="shared" si="82"/>
        <v>0</v>
      </c>
      <c r="GO43" s="40">
        <f t="shared" si="83"/>
        <v>0</v>
      </c>
      <c r="GP43" s="40">
        <f t="shared" si="84"/>
        <v>0</v>
      </c>
      <c r="GQ43" s="40">
        <f t="shared" si="85"/>
        <v>0</v>
      </c>
      <c r="GR43" s="40">
        <f t="shared" si="86"/>
        <v>0</v>
      </c>
      <c r="GS43" s="40">
        <f t="shared" si="87"/>
        <v>0</v>
      </c>
      <c r="GT43" s="40">
        <f t="shared" si="88"/>
        <v>0</v>
      </c>
      <c r="GU43" s="40">
        <f t="shared" si="89"/>
        <v>0</v>
      </c>
      <c r="GV43" s="40">
        <f t="shared" si="90"/>
        <v>0</v>
      </c>
      <c r="GW43" s="40">
        <f t="shared" si="91"/>
        <v>0</v>
      </c>
      <c r="GX43" s="40">
        <f t="shared" si="92"/>
        <v>0</v>
      </c>
      <c r="GY43" s="40">
        <f t="shared" si="93"/>
        <v>0</v>
      </c>
      <c r="GZ43" s="40">
        <f t="shared" si="94"/>
        <v>0</v>
      </c>
      <c r="HA43" s="40">
        <f t="shared" si="95"/>
        <v>0</v>
      </c>
    </row>
    <row r="44" spans="1:209" x14ac:dyDescent="0.25">
      <c r="A44" s="17" t="s">
        <v>214</v>
      </c>
      <c r="AX44" s="17"/>
      <c r="AY44" s="17"/>
      <c r="AZ44" s="17"/>
      <c r="BA44" s="17"/>
      <c r="BB44" s="17"/>
      <c r="BC44" s="17"/>
      <c r="BD44" s="17"/>
      <c r="BE44" s="17"/>
      <c r="BF44" s="5"/>
      <c r="BG44" s="5"/>
      <c r="BH44" s="17"/>
      <c r="BI44" s="17"/>
      <c r="BJ44" s="17"/>
      <c r="BK44" s="17"/>
      <c r="BL44" s="17"/>
      <c r="BM44" s="17"/>
      <c r="BN44" s="17"/>
      <c r="BO44" s="17"/>
      <c r="BP44" s="17"/>
      <c r="BQ44" s="5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F44" s="26" t="e">
        <f t="shared" si="49"/>
        <v>#DIV/0!</v>
      </c>
      <c r="FG44" s="25" t="e">
        <f t="shared" si="50"/>
        <v>#DIV/0!</v>
      </c>
      <c r="FH44" s="40">
        <f t="shared" si="51"/>
        <v>0</v>
      </c>
      <c r="FI44" s="40">
        <f t="shared" si="52"/>
        <v>0</v>
      </c>
      <c r="FJ44" s="40">
        <f t="shared" si="53"/>
        <v>0</v>
      </c>
      <c r="FK44" s="40">
        <f t="shared" si="54"/>
        <v>0</v>
      </c>
      <c r="FL44" s="40">
        <f t="shared" si="55"/>
        <v>0</v>
      </c>
      <c r="FM44" s="40">
        <f t="shared" si="56"/>
        <v>0</v>
      </c>
      <c r="FN44" s="40">
        <f t="shared" si="57"/>
        <v>0</v>
      </c>
      <c r="FO44" s="40">
        <f t="shared" si="58"/>
        <v>0</v>
      </c>
      <c r="FP44" s="40">
        <f t="shared" si="59"/>
        <v>0</v>
      </c>
      <c r="FQ44" s="40">
        <f t="shared" si="60"/>
        <v>0</v>
      </c>
      <c r="FR44" s="40">
        <f t="shared" si="61"/>
        <v>0</v>
      </c>
      <c r="FS44" s="40">
        <f t="shared" si="48"/>
        <v>0</v>
      </c>
      <c r="FT44" s="40">
        <f t="shared" si="62"/>
        <v>0</v>
      </c>
      <c r="FU44" s="40">
        <f t="shared" si="63"/>
        <v>0</v>
      </c>
      <c r="FV44" s="40">
        <f t="shared" si="64"/>
        <v>0</v>
      </c>
      <c r="FW44" s="40">
        <f t="shared" si="65"/>
        <v>0</v>
      </c>
      <c r="FX44" s="40">
        <f t="shared" si="66"/>
        <v>0</v>
      </c>
      <c r="FY44" s="40">
        <f t="shared" si="67"/>
        <v>0</v>
      </c>
      <c r="FZ44" s="40">
        <f t="shared" si="68"/>
        <v>0</v>
      </c>
      <c r="GA44" s="40">
        <f t="shared" si="69"/>
        <v>0</v>
      </c>
      <c r="GB44" s="40">
        <f t="shared" si="70"/>
        <v>0</v>
      </c>
      <c r="GC44" s="40">
        <f t="shared" si="71"/>
        <v>0</v>
      </c>
      <c r="GD44" s="40">
        <f t="shared" si="72"/>
        <v>0</v>
      </c>
      <c r="GE44" s="40">
        <f t="shared" si="73"/>
        <v>0</v>
      </c>
      <c r="GF44" s="40">
        <f t="shared" si="74"/>
        <v>0</v>
      </c>
      <c r="GG44" s="40">
        <f t="shared" si="75"/>
        <v>0</v>
      </c>
      <c r="GH44" s="40">
        <f t="shared" si="76"/>
        <v>0</v>
      </c>
      <c r="GI44" s="40">
        <f t="shared" si="77"/>
        <v>0</v>
      </c>
      <c r="GJ44" s="40">
        <f t="shared" si="78"/>
        <v>0</v>
      </c>
      <c r="GK44" s="40">
        <f t="shared" si="79"/>
        <v>0</v>
      </c>
      <c r="GL44" s="40">
        <f t="shared" si="80"/>
        <v>0</v>
      </c>
      <c r="GM44" s="40">
        <f t="shared" si="81"/>
        <v>0</v>
      </c>
      <c r="GN44" s="40">
        <f t="shared" si="82"/>
        <v>0</v>
      </c>
      <c r="GO44" s="40">
        <f t="shared" si="83"/>
        <v>0</v>
      </c>
      <c r="GP44" s="40">
        <f t="shared" si="84"/>
        <v>0</v>
      </c>
      <c r="GQ44" s="40">
        <f t="shared" si="85"/>
        <v>0</v>
      </c>
      <c r="GR44" s="40">
        <f t="shared" si="86"/>
        <v>0</v>
      </c>
      <c r="GS44" s="40">
        <f t="shared" si="87"/>
        <v>0</v>
      </c>
      <c r="GT44" s="40">
        <f t="shared" si="88"/>
        <v>0</v>
      </c>
      <c r="GU44" s="40">
        <f t="shared" si="89"/>
        <v>0</v>
      </c>
      <c r="GV44" s="40">
        <f t="shared" si="90"/>
        <v>0</v>
      </c>
      <c r="GW44" s="40">
        <f t="shared" si="91"/>
        <v>0</v>
      </c>
      <c r="GX44" s="40">
        <f t="shared" si="92"/>
        <v>0</v>
      </c>
      <c r="GY44" s="40">
        <f t="shared" si="93"/>
        <v>0</v>
      </c>
      <c r="GZ44" s="40">
        <f t="shared" si="94"/>
        <v>0</v>
      </c>
      <c r="HA44" s="40">
        <f t="shared" si="95"/>
        <v>0</v>
      </c>
    </row>
    <row r="45" spans="1:209" x14ac:dyDescent="0.25">
      <c r="A45" s="17" t="s">
        <v>215</v>
      </c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5"/>
      <c r="BI45" s="17"/>
      <c r="BJ45" s="17"/>
      <c r="BK45" s="17"/>
      <c r="BL45" s="17"/>
      <c r="BM45" s="17"/>
      <c r="BN45" s="17"/>
      <c r="BO45" s="17"/>
      <c r="BP45" s="17"/>
      <c r="BQ45" s="5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5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5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F45" s="26" t="e">
        <f t="shared" si="49"/>
        <v>#DIV/0!</v>
      </c>
      <c r="FG45" s="25" t="e">
        <f t="shared" si="50"/>
        <v>#DIV/0!</v>
      </c>
      <c r="FH45" s="40">
        <f t="shared" si="51"/>
        <v>0</v>
      </c>
      <c r="FI45" s="40">
        <f t="shared" si="52"/>
        <v>0</v>
      </c>
      <c r="FJ45" s="40">
        <f t="shared" si="53"/>
        <v>0</v>
      </c>
      <c r="FK45" s="40">
        <f t="shared" si="54"/>
        <v>0</v>
      </c>
      <c r="FL45" s="40">
        <f t="shared" si="55"/>
        <v>0</v>
      </c>
      <c r="FM45" s="40">
        <f t="shared" si="56"/>
        <v>0</v>
      </c>
      <c r="FN45" s="40">
        <f t="shared" si="57"/>
        <v>0</v>
      </c>
      <c r="FO45" s="40">
        <f t="shared" si="58"/>
        <v>0</v>
      </c>
      <c r="FP45" s="40">
        <f t="shared" si="59"/>
        <v>0</v>
      </c>
      <c r="FQ45" s="40">
        <f t="shared" si="60"/>
        <v>0</v>
      </c>
      <c r="FR45" s="40">
        <f t="shared" si="61"/>
        <v>0</v>
      </c>
      <c r="FS45" s="40">
        <f t="shared" si="48"/>
        <v>0</v>
      </c>
      <c r="FT45" s="40">
        <f t="shared" si="62"/>
        <v>0</v>
      </c>
      <c r="FU45" s="40">
        <f t="shared" si="63"/>
        <v>0</v>
      </c>
      <c r="FV45" s="40">
        <f t="shared" si="64"/>
        <v>0</v>
      </c>
      <c r="FW45" s="40">
        <f t="shared" si="65"/>
        <v>0</v>
      </c>
      <c r="FX45" s="40">
        <f t="shared" si="66"/>
        <v>0</v>
      </c>
      <c r="FY45" s="40">
        <f t="shared" si="67"/>
        <v>0</v>
      </c>
      <c r="FZ45" s="40">
        <f t="shared" si="68"/>
        <v>0</v>
      </c>
      <c r="GA45" s="40">
        <f t="shared" si="69"/>
        <v>0</v>
      </c>
      <c r="GB45" s="40">
        <f t="shared" si="70"/>
        <v>0</v>
      </c>
      <c r="GC45" s="40">
        <f t="shared" si="71"/>
        <v>0</v>
      </c>
      <c r="GD45" s="40">
        <f t="shared" si="72"/>
        <v>0</v>
      </c>
      <c r="GE45" s="40">
        <f t="shared" si="73"/>
        <v>0</v>
      </c>
      <c r="GF45" s="40">
        <f t="shared" si="74"/>
        <v>0</v>
      </c>
      <c r="GG45" s="40">
        <f t="shared" si="75"/>
        <v>0</v>
      </c>
      <c r="GH45" s="40">
        <f t="shared" si="76"/>
        <v>0</v>
      </c>
      <c r="GI45" s="40">
        <f t="shared" si="77"/>
        <v>0</v>
      </c>
      <c r="GJ45" s="40">
        <f t="shared" si="78"/>
        <v>0</v>
      </c>
      <c r="GK45" s="40">
        <f t="shared" si="79"/>
        <v>0</v>
      </c>
      <c r="GL45" s="40">
        <f t="shared" si="80"/>
        <v>0</v>
      </c>
      <c r="GM45" s="40">
        <f t="shared" si="81"/>
        <v>0</v>
      </c>
      <c r="GN45" s="40">
        <f t="shared" si="82"/>
        <v>0</v>
      </c>
      <c r="GO45" s="40">
        <f t="shared" si="83"/>
        <v>0</v>
      </c>
      <c r="GP45" s="40">
        <f t="shared" si="84"/>
        <v>0</v>
      </c>
      <c r="GQ45" s="40">
        <f t="shared" si="85"/>
        <v>0</v>
      </c>
      <c r="GR45" s="40">
        <f t="shared" si="86"/>
        <v>0</v>
      </c>
      <c r="GS45" s="40">
        <f t="shared" si="87"/>
        <v>0</v>
      </c>
      <c r="GT45" s="40">
        <f t="shared" si="88"/>
        <v>0</v>
      </c>
      <c r="GU45" s="40">
        <f t="shared" si="89"/>
        <v>0</v>
      </c>
      <c r="GV45" s="40">
        <f t="shared" si="90"/>
        <v>0</v>
      </c>
      <c r="GW45" s="40">
        <f t="shared" si="91"/>
        <v>0</v>
      </c>
      <c r="GX45" s="40">
        <f t="shared" si="92"/>
        <v>0</v>
      </c>
      <c r="GY45" s="40">
        <f t="shared" si="93"/>
        <v>0</v>
      </c>
      <c r="GZ45" s="40">
        <f t="shared" si="94"/>
        <v>0</v>
      </c>
      <c r="HA45" s="40">
        <f t="shared" si="95"/>
        <v>0</v>
      </c>
    </row>
    <row r="46" spans="1:209" x14ac:dyDescent="0.25">
      <c r="A46" s="17" t="s">
        <v>216</v>
      </c>
      <c r="AM46" s="5"/>
      <c r="AO46" s="5"/>
      <c r="AX46" s="17"/>
      <c r="AY46" s="17"/>
      <c r="AZ46" s="17"/>
      <c r="BA46" s="17"/>
      <c r="BB46" s="17"/>
      <c r="BC46" s="17"/>
      <c r="BD46" s="17"/>
      <c r="BE46" s="17"/>
      <c r="BF46" s="17"/>
      <c r="BG46" s="5"/>
      <c r="BH46" s="17"/>
      <c r="BI46" s="5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5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5"/>
      <c r="DS46" s="5"/>
      <c r="DT46" s="17"/>
      <c r="DU46" s="17"/>
      <c r="DV46" s="17"/>
      <c r="DW46" s="17"/>
      <c r="DX46" s="17"/>
      <c r="DY46" s="17"/>
      <c r="DZ46" s="17"/>
      <c r="EA46" s="17"/>
      <c r="EB46" s="5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5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F46" s="26" t="e">
        <f t="shared" si="49"/>
        <v>#DIV/0!</v>
      </c>
      <c r="FG46" s="25" t="e">
        <f t="shared" si="50"/>
        <v>#DIV/0!</v>
      </c>
      <c r="FH46" s="40">
        <f t="shared" si="51"/>
        <v>0</v>
      </c>
      <c r="FI46" s="40">
        <f t="shared" si="52"/>
        <v>0</v>
      </c>
      <c r="FJ46" s="40">
        <f t="shared" si="53"/>
        <v>0</v>
      </c>
      <c r="FK46" s="40">
        <f t="shared" si="54"/>
        <v>0</v>
      </c>
      <c r="FL46" s="40">
        <f t="shared" si="55"/>
        <v>0</v>
      </c>
      <c r="FM46" s="40">
        <f t="shared" si="56"/>
        <v>0</v>
      </c>
      <c r="FN46" s="40">
        <f t="shared" si="57"/>
        <v>0</v>
      </c>
      <c r="FO46" s="40">
        <f t="shared" si="58"/>
        <v>0</v>
      </c>
      <c r="FP46" s="40">
        <f t="shared" si="59"/>
        <v>0</v>
      </c>
      <c r="FQ46" s="40">
        <f t="shared" si="60"/>
        <v>0</v>
      </c>
      <c r="FR46" s="40">
        <f t="shared" si="61"/>
        <v>0</v>
      </c>
      <c r="FS46" s="40">
        <f t="shared" si="48"/>
        <v>0</v>
      </c>
      <c r="FT46" s="40">
        <f t="shared" si="62"/>
        <v>0</v>
      </c>
      <c r="FU46" s="40">
        <f t="shared" si="63"/>
        <v>0</v>
      </c>
      <c r="FV46" s="40">
        <f t="shared" si="64"/>
        <v>0</v>
      </c>
      <c r="FW46" s="40">
        <f t="shared" si="65"/>
        <v>0</v>
      </c>
      <c r="FX46" s="40">
        <f t="shared" si="66"/>
        <v>0</v>
      </c>
      <c r="FY46" s="40">
        <f t="shared" si="67"/>
        <v>0</v>
      </c>
      <c r="FZ46" s="40">
        <f t="shared" si="68"/>
        <v>0</v>
      </c>
      <c r="GA46" s="40">
        <f t="shared" si="69"/>
        <v>0</v>
      </c>
      <c r="GB46" s="40">
        <f t="shared" si="70"/>
        <v>0</v>
      </c>
      <c r="GC46" s="40">
        <f t="shared" si="71"/>
        <v>0</v>
      </c>
      <c r="GD46" s="40">
        <f t="shared" si="72"/>
        <v>0</v>
      </c>
      <c r="GE46" s="40">
        <f t="shared" si="73"/>
        <v>0</v>
      </c>
      <c r="GF46" s="40">
        <f t="shared" si="74"/>
        <v>0</v>
      </c>
      <c r="GG46" s="40">
        <f t="shared" si="75"/>
        <v>0</v>
      </c>
      <c r="GH46" s="40">
        <f t="shared" si="76"/>
        <v>0</v>
      </c>
      <c r="GI46" s="40">
        <f t="shared" si="77"/>
        <v>0</v>
      </c>
      <c r="GJ46" s="40">
        <f t="shared" si="78"/>
        <v>0</v>
      </c>
      <c r="GK46" s="40">
        <f t="shared" si="79"/>
        <v>0</v>
      </c>
      <c r="GL46" s="40">
        <f t="shared" si="80"/>
        <v>0</v>
      </c>
      <c r="GM46" s="40">
        <f t="shared" si="81"/>
        <v>0</v>
      </c>
      <c r="GN46" s="40">
        <f t="shared" si="82"/>
        <v>0</v>
      </c>
      <c r="GO46" s="40">
        <f t="shared" si="83"/>
        <v>0</v>
      </c>
      <c r="GP46" s="40">
        <f t="shared" si="84"/>
        <v>0</v>
      </c>
      <c r="GQ46" s="40">
        <f t="shared" si="85"/>
        <v>0</v>
      </c>
      <c r="GR46" s="40">
        <f t="shared" si="86"/>
        <v>0</v>
      </c>
      <c r="GS46" s="40">
        <f t="shared" si="87"/>
        <v>0</v>
      </c>
      <c r="GT46" s="40">
        <f t="shared" si="88"/>
        <v>0</v>
      </c>
      <c r="GU46" s="40">
        <f t="shared" si="89"/>
        <v>0</v>
      </c>
      <c r="GV46" s="40">
        <f t="shared" si="90"/>
        <v>0</v>
      </c>
      <c r="GW46" s="40">
        <f t="shared" si="91"/>
        <v>0</v>
      </c>
      <c r="GX46" s="40">
        <f t="shared" si="92"/>
        <v>0</v>
      </c>
      <c r="GY46" s="40">
        <f t="shared" si="93"/>
        <v>0</v>
      </c>
      <c r="GZ46" s="40">
        <f t="shared" si="94"/>
        <v>0</v>
      </c>
      <c r="HA46" s="40">
        <f t="shared" si="95"/>
        <v>0</v>
      </c>
    </row>
    <row r="47" spans="1:209" x14ac:dyDescent="0.25">
      <c r="A47" s="17" t="s">
        <v>217</v>
      </c>
      <c r="B47" s="15">
        <v>39.761249999999997</v>
      </c>
      <c r="C47" s="15">
        <v>2.1491199999999999</v>
      </c>
      <c r="D47" s="15">
        <v>7.1338999999999997</v>
      </c>
      <c r="E47" s="15">
        <v>3.6747919999999898</v>
      </c>
      <c r="F47" s="15">
        <v>3.6747919999999898</v>
      </c>
      <c r="G47" s="15">
        <v>0.44097510000000001</v>
      </c>
      <c r="H47" s="15">
        <v>2.057884</v>
      </c>
      <c r="K47" s="17">
        <v>1.5478000000000001E-4</v>
      </c>
      <c r="N47" s="17">
        <v>8.5094000000000001E-4</v>
      </c>
      <c r="R47" s="17">
        <v>4.3359999999999998E-5</v>
      </c>
      <c r="W47" s="17">
        <v>3.3579999999999998E-4</v>
      </c>
      <c r="Z47" s="17">
        <v>3.6748E-4</v>
      </c>
      <c r="AJ47" s="17">
        <v>1.6900000000000001E-5</v>
      </c>
      <c r="AK47" s="5"/>
      <c r="AL47" s="5"/>
      <c r="AP47" s="17">
        <v>2.3070000000000001E-5</v>
      </c>
      <c r="AW47" s="17" t="s">
        <v>217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5">
        <v>0</v>
      </c>
      <c r="BE47" s="17">
        <v>6.3459349526281795E-5</v>
      </c>
      <c r="BF47" s="17">
        <v>9.1319995370293795E-5</v>
      </c>
      <c r="BG47" s="5">
        <v>0</v>
      </c>
      <c r="BH47" s="5">
        <v>0</v>
      </c>
      <c r="BI47" s="17">
        <v>0</v>
      </c>
      <c r="BJ47" s="17">
        <v>0</v>
      </c>
      <c r="BK47" s="17">
        <v>0</v>
      </c>
      <c r="BL47" s="17">
        <v>2.0422548873713699E-4</v>
      </c>
      <c r="BM47" s="17">
        <v>6.4671472742604795E-4</v>
      </c>
      <c r="BN47" s="17">
        <v>0</v>
      </c>
      <c r="BO47" s="17">
        <v>2.6259984866041601</v>
      </c>
      <c r="BP47" s="17">
        <v>0</v>
      </c>
      <c r="BQ47" s="17">
        <v>1.25745707876563E-5</v>
      </c>
      <c r="BR47" s="5">
        <v>3.0785374537718301E-5</v>
      </c>
      <c r="BS47" s="5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39.761240452608803</v>
      </c>
      <c r="BZ47" s="17">
        <v>0</v>
      </c>
      <c r="CA47" s="5">
        <v>0</v>
      </c>
      <c r="CB47" s="5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3.3579850332181402E-4</v>
      </c>
      <c r="CH47" s="17">
        <v>3.3579850332181402E-4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9.5545065229252996E-5</v>
      </c>
      <c r="CV47" s="17">
        <v>2.7193516206727399E-4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2.1491200857597899</v>
      </c>
      <c r="DD47" s="17">
        <v>0</v>
      </c>
      <c r="DE47" s="17">
        <v>0</v>
      </c>
      <c r="DF47" s="17">
        <v>0</v>
      </c>
      <c r="DG47" s="17">
        <v>1.4969783340773899</v>
      </c>
      <c r="DH47" s="17">
        <v>6.4205151385880503</v>
      </c>
      <c r="DI47" s="17">
        <v>0.71338901877786798</v>
      </c>
      <c r="DJ47" s="17">
        <v>7.1339041573659099</v>
      </c>
      <c r="DK47" s="17">
        <v>0</v>
      </c>
      <c r="DL47" s="17">
        <v>0</v>
      </c>
      <c r="DM47" s="17">
        <v>0</v>
      </c>
      <c r="DN47" s="17">
        <v>1.69001325749433E-5</v>
      </c>
      <c r="DO47" s="17">
        <v>0</v>
      </c>
      <c r="DP47" s="17">
        <v>0</v>
      </c>
      <c r="DQ47" s="5">
        <v>0</v>
      </c>
      <c r="DR47" s="17">
        <v>0</v>
      </c>
      <c r="DS47" s="17">
        <v>0</v>
      </c>
      <c r="DT47" s="17">
        <v>2.3069901199865501E-5</v>
      </c>
      <c r="DU47" s="17">
        <v>2.94160518527091E-2</v>
      </c>
      <c r="DV47" s="17">
        <v>1.25337107663817</v>
      </c>
      <c r="DW47" s="17">
        <v>3.9798232995474997E-2</v>
      </c>
      <c r="DX47" s="17">
        <v>0.103821447665029</v>
      </c>
      <c r="DY47" s="17">
        <v>0.25147929033218103</v>
      </c>
      <c r="DZ47" s="17">
        <v>5.8832183071809999E-2</v>
      </c>
      <c r="EA47" s="17">
        <v>0</v>
      </c>
      <c r="EB47" s="17">
        <v>0</v>
      </c>
      <c r="EC47" s="17">
        <v>1.3842872622452901E-2</v>
      </c>
      <c r="ED47" s="17">
        <v>3.6747921982837002</v>
      </c>
      <c r="EE47" s="17">
        <v>3.6747921982837002</v>
      </c>
      <c r="EF47" s="17">
        <v>0</v>
      </c>
      <c r="EG47" s="17">
        <v>0</v>
      </c>
      <c r="EH47" s="17">
        <v>0</v>
      </c>
      <c r="EI47" s="17">
        <v>0.10954709899303799</v>
      </c>
      <c r="EJ47" s="17">
        <v>0</v>
      </c>
      <c r="EK47" s="17">
        <v>0.67487633724102503</v>
      </c>
      <c r="EL47" s="17">
        <v>0.16784427432111401</v>
      </c>
      <c r="EM47" s="17">
        <v>8.9978651542959795E-2</v>
      </c>
      <c r="EN47" s="17">
        <v>1.6871925571961599</v>
      </c>
      <c r="EO47" s="17">
        <v>0</v>
      </c>
      <c r="EP47" s="17">
        <v>0.18706355020243901</v>
      </c>
      <c r="EQ47" s="17">
        <v>9.1709081389132294E-2</v>
      </c>
      <c r="ER47" s="17">
        <v>0.35645411906060998</v>
      </c>
      <c r="ES47" s="17">
        <v>0</v>
      </c>
      <c r="ET47" s="17">
        <v>0.44096849044020697</v>
      </c>
      <c r="EU47" s="17">
        <v>0</v>
      </c>
      <c r="EV47" s="17">
        <v>0</v>
      </c>
      <c r="EW47" s="17">
        <v>0</v>
      </c>
      <c r="EX47" s="17">
        <v>0</v>
      </c>
      <c r="EY47" s="17">
        <v>9.3578736327430398E-2</v>
      </c>
      <c r="EZ47" s="17">
        <v>0</v>
      </c>
      <c r="FA47" s="17">
        <v>0</v>
      </c>
      <c r="FB47" s="17">
        <v>2.0578841140450899</v>
      </c>
      <c r="FC47" s="17">
        <v>0</v>
      </c>
      <c r="FD47" s="17">
        <v>0</v>
      </c>
      <c r="FF47" s="26">
        <f t="shared" si="49"/>
        <v>0.7274356820486102</v>
      </c>
      <c r="FG47" s="25">
        <f t="shared" si="50"/>
        <v>0</v>
      </c>
      <c r="FH47" s="40">
        <f t="shared" si="51"/>
        <v>-2.40117984069308E-7</v>
      </c>
      <c r="FI47" s="40">
        <f t="shared" si="52"/>
        <v>3.9904607437551462E-8</v>
      </c>
      <c r="FJ47" s="40">
        <f t="shared" si="53"/>
        <v>5.8276201098917354E-7</v>
      </c>
      <c r="FK47" s="40">
        <f t="shared" si="54"/>
        <v>5.3957805051227077E-8</v>
      </c>
      <c r="FL47" s="40">
        <f t="shared" si="55"/>
        <v>5.3957805051227077E-8</v>
      </c>
      <c r="FM47" s="40">
        <f t="shared" si="56"/>
        <v>-1.4988510219819696E-5</v>
      </c>
      <c r="FN47" s="40">
        <f t="shared" si="57"/>
        <v>5.5418619230370902E-8</v>
      </c>
      <c r="FO47" s="40">
        <f t="shared" si="58"/>
        <v>0</v>
      </c>
      <c r="FP47" s="40">
        <f t="shared" si="59"/>
        <v>0</v>
      </c>
      <c r="FQ47" s="40">
        <f t="shared" si="60"/>
        <v>-4.232481098432049E-6</v>
      </c>
      <c r="FR47" s="40">
        <f t="shared" si="61"/>
        <v>0</v>
      </c>
      <c r="FS47" s="40">
        <f t="shared" si="48"/>
        <v>0</v>
      </c>
      <c r="FT47" s="40">
        <f t="shared" si="62"/>
        <v>2.5402870343332359E-7</v>
      </c>
      <c r="FU47" s="40">
        <f t="shared" si="63"/>
        <v>0</v>
      </c>
      <c r="FV47" s="40">
        <f t="shared" si="64"/>
        <v>0</v>
      </c>
      <c r="FW47" s="40">
        <f t="shared" si="65"/>
        <v>0</v>
      </c>
      <c r="FX47" s="40">
        <f t="shared" si="66"/>
        <v>-1.2609461576493843E-6</v>
      </c>
      <c r="FY47" s="40">
        <f t="shared" si="67"/>
        <v>0</v>
      </c>
      <c r="FZ47" s="40">
        <f t="shared" si="68"/>
        <v>0</v>
      </c>
      <c r="GA47" s="40">
        <f t="shared" si="69"/>
        <v>0</v>
      </c>
      <c r="GB47" s="40">
        <f t="shared" si="70"/>
        <v>0</v>
      </c>
      <c r="GC47" s="40">
        <f t="shared" si="71"/>
        <v>-4.4570523703220545E-6</v>
      </c>
      <c r="GD47" s="40">
        <f t="shared" si="72"/>
        <v>0</v>
      </c>
      <c r="GE47" s="40">
        <f t="shared" si="73"/>
        <v>0</v>
      </c>
      <c r="GF47" s="40">
        <f t="shared" si="74"/>
        <v>6.1852761232628915E-7</v>
      </c>
      <c r="GG47" s="40">
        <f t="shared" si="75"/>
        <v>0</v>
      </c>
      <c r="GH47" s="40">
        <f t="shared" si="76"/>
        <v>0</v>
      </c>
      <c r="GI47" s="40">
        <f t="shared" si="77"/>
        <v>0</v>
      </c>
      <c r="GJ47" s="40">
        <f t="shared" si="78"/>
        <v>0</v>
      </c>
      <c r="GK47" s="40">
        <f t="shared" si="79"/>
        <v>0</v>
      </c>
      <c r="GL47" s="40">
        <f t="shared" si="80"/>
        <v>0</v>
      </c>
      <c r="GM47" s="40">
        <f t="shared" si="81"/>
        <v>0</v>
      </c>
      <c r="GN47" s="40">
        <f t="shared" si="82"/>
        <v>0</v>
      </c>
      <c r="GO47" s="40">
        <f t="shared" si="83"/>
        <v>0</v>
      </c>
      <c r="GP47" s="40">
        <f t="shared" si="84"/>
        <v>7.8446712011300082E-6</v>
      </c>
      <c r="GQ47" s="40">
        <f t="shared" si="85"/>
        <v>0</v>
      </c>
      <c r="GR47" s="40">
        <f t="shared" si="86"/>
        <v>0</v>
      </c>
      <c r="GS47" s="40">
        <f t="shared" si="87"/>
        <v>0</v>
      </c>
      <c r="GT47" s="40">
        <f t="shared" si="88"/>
        <v>0</v>
      </c>
      <c r="GU47" s="40">
        <f t="shared" si="89"/>
        <v>0</v>
      </c>
      <c r="GV47" s="40">
        <f t="shared" si="90"/>
        <v>-4.282623948834681E-6</v>
      </c>
      <c r="GW47" s="40">
        <f t="shared" si="91"/>
        <v>0</v>
      </c>
      <c r="GX47" s="40">
        <f t="shared" si="92"/>
        <v>0</v>
      </c>
      <c r="GY47" s="40">
        <f t="shared" si="93"/>
        <v>0</v>
      </c>
      <c r="GZ47" s="40">
        <f t="shared" si="94"/>
        <v>0</v>
      </c>
      <c r="HA47" s="40">
        <f t="shared" si="95"/>
        <v>0</v>
      </c>
    </row>
    <row r="48" spans="1:209" x14ac:dyDescent="0.25">
      <c r="A48" s="17" t="s">
        <v>218</v>
      </c>
      <c r="AL48" s="5"/>
      <c r="AX48" s="17"/>
      <c r="AY48" s="17"/>
      <c r="AZ48" s="17"/>
      <c r="BA48" s="17"/>
      <c r="BB48" s="17"/>
      <c r="BC48" s="17"/>
      <c r="BD48" s="5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5"/>
      <c r="CB48" s="17"/>
      <c r="CC48" s="17"/>
      <c r="CD48" s="17"/>
      <c r="CE48" s="17"/>
      <c r="CF48" s="17"/>
      <c r="CG48" s="17"/>
      <c r="CH48" s="17"/>
      <c r="CI48" s="17"/>
      <c r="CJ48" s="17"/>
      <c r="CK48" s="5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F48" s="26" t="e">
        <f t="shared" si="49"/>
        <v>#DIV/0!</v>
      </c>
      <c r="FG48" s="25" t="e">
        <f t="shared" si="50"/>
        <v>#DIV/0!</v>
      </c>
      <c r="FH48" s="40">
        <f t="shared" si="51"/>
        <v>0</v>
      </c>
      <c r="FI48" s="40">
        <f t="shared" si="52"/>
        <v>0</v>
      </c>
      <c r="FJ48" s="40">
        <f t="shared" si="53"/>
        <v>0</v>
      </c>
      <c r="FK48" s="40">
        <f t="shared" si="54"/>
        <v>0</v>
      </c>
      <c r="FL48" s="40">
        <f t="shared" si="55"/>
        <v>0</v>
      </c>
      <c r="FM48" s="40">
        <f t="shared" si="56"/>
        <v>0</v>
      </c>
      <c r="FN48" s="40">
        <f t="shared" si="57"/>
        <v>0</v>
      </c>
      <c r="FO48" s="40">
        <f t="shared" si="58"/>
        <v>0</v>
      </c>
      <c r="FP48" s="40">
        <f t="shared" si="59"/>
        <v>0</v>
      </c>
      <c r="FQ48" s="40">
        <f t="shared" si="60"/>
        <v>0</v>
      </c>
      <c r="FR48" s="40">
        <f t="shared" si="61"/>
        <v>0</v>
      </c>
      <c r="FS48" s="40">
        <f t="shared" si="48"/>
        <v>0</v>
      </c>
      <c r="FT48" s="40">
        <f t="shared" si="62"/>
        <v>0</v>
      </c>
      <c r="FU48" s="40">
        <f t="shared" si="63"/>
        <v>0</v>
      </c>
      <c r="FV48" s="40">
        <f t="shared" si="64"/>
        <v>0</v>
      </c>
      <c r="FW48" s="40">
        <f t="shared" si="65"/>
        <v>0</v>
      </c>
      <c r="FX48" s="40">
        <f t="shared" si="66"/>
        <v>0</v>
      </c>
      <c r="FY48" s="40">
        <f t="shared" si="67"/>
        <v>0</v>
      </c>
      <c r="FZ48" s="40">
        <f t="shared" si="68"/>
        <v>0</v>
      </c>
      <c r="GA48" s="40">
        <f t="shared" si="69"/>
        <v>0</v>
      </c>
      <c r="GB48" s="40">
        <f t="shared" si="70"/>
        <v>0</v>
      </c>
      <c r="GC48" s="40">
        <f t="shared" si="71"/>
        <v>0</v>
      </c>
      <c r="GD48" s="40">
        <f t="shared" si="72"/>
        <v>0</v>
      </c>
      <c r="GE48" s="40">
        <f t="shared" si="73"/>
        <v>0</v>
      </c>
      <c r="GF48" s="40">
        <f t="shared" si="74"/>
        <v>0</v>
      </c>
      <c r="GG48" s="40">
        <f t="shared" si="75"/>
        <v>0</v>
      </c>
      <c r="GH48" s="40">
        <f t="shared" si="76"/>
        <v>0</v>
      </c>
      <c r="GI48" s="40">
        <f t="shared" si="77"/>
        <v>0</v>
      </c>
      <c r="GJ48" s="40">
        <f t="shared" si="78"/>
        <v>0</v>
      </c>
      <c r="GK48" s="40">
        <f t="shared" si="79"/>
        <v>0</v>
      </c>
      <c r="GL48" s="40">
        <f t="shared" si="80"/>
        <v>0</v>
      </c>
      <c r="GM48" s="40">
        <f t="shared" si="81"/>
        <v>0</v>
      </c>
      <c r="GN48" s="40">
        <f t="shared" si="82"/>
        <v>0</v>
      </c>
      <c r="GO48" s="40">
        <f t="shared" si="83"/>
        <v>0</v>
      </c>
      <c r="GP48" s="40">
        <f t="shared" si="84"/>
        <v>0</v>
      </c>
      <c r="GQ48" s="40">
        <f t="shared" si="85"/>
        <v>0</v>
      </c>
      <c r="GR48" s="40">
        <f t="shared" si="86"/>
        <v>0</v>
      </c>
      <c r="GS48" s="40">
        <f t="shared" si="87"/>
        <v>0</v>
      </c>
      <c r="GT48" s="40">
        <f t="shared" si="88"/>
        <v>0</v>
      </c>
      <c r="GU48" s="40">
        <f t="shared" si="89"/>
        <v>0</v>
      </c>
      <c r="GV48" s="40">
        <f t="shared" si="90"/>
        <v>0</v>
      </c>
      <c r="GW48" s="40">
        <f t="shared" si="91"/>
        <v>0</v>
      </c>
      <c r="GX48" s="40">
        <f t="shared" si="92"/>
        <v>0</v>
      </c>
      <c r="GY48" s="40">
        <f t="shared" si="93"/>
        <v>0</v>
      </c>
      <c r="GZ48" s="40">
        <f t="shared" si="94"/>
        <v>0</v>
      </c>
      <c r="HA48" s="40">
        <f t="shared" si="95"/>
        <v>0</v>
      </c>
    </row>
    <row r="49" spans="1:209" x14ac:dyDescent="0.25">
      <c r="A49" s="17" t="s">
        <v>219</v>
      </c>
      <c r="B49" s="15">
        <v>52.9847999999999</v>
      </c>
      <c r="C49" s="15">
        <v>0.74</v>
      </c>
      <c r="D49" s="15">
        <v>28.078499999999998</v>
      </c>
      <c r="E49" s="15">
        <v>7.1172129999999996</v>
      </c>
      <c r="F49" s="15">
        <v>6.4272129999999903</v>
      </c>
      <c r="G49" s="15">
        <v>1.7757000000000001</v>
      </c>
      <c r="H49" s="15">
        <v>9.1623999999999999</v>
      </c>
      <c r="K49" s="17">
        <v>2.0000000000000001E-4</v>
      </c>
      <c r="L49" s="17">
        <v>1.6999999999999999E-3</v>
      </c>
      <c r="N49" s="17">
        <v>1.15015E-3</v>
      </c>
      <c r="R49" s="17">
        <v>4.3999999999999999E-5</v>
      </c>
      <c r="W49" s="17">
        <v>5.9499999999999997E-2</v>
      </c>
      <c r="Y49" s="17">
        <v>2.0000000000000001E-4</v>
      </c>
      <c r="Z49" s="17">
        <v>4.0000000000000002E-4</v>
      </c>
      <c r="AA49" s="17">
        <v>2.9999999999999997E-4</v>
      </c>
      <c r="AC49" s="17">
        <v>4.0000000000000002E-4</v>
      </c>
      <c r="AD49" s="17">
        <v>1.6999999999999999E-3</v>
      </c>
      <c r="AG49" s="17">
        <v>2.7000000000000001E-3</v>
      </c>
      <c r="AK49" s="5"/>
      <c r="AP49" s="17">
        <v>2.0000000000000002E-5</v>
      </c>
      <c r="AR49" s="17">
        <v>1.4316</v>
      </c>
      <c r="AW49" s="17" t="s">
        <v>219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8.2000165346649202E-5</v>
      </c>
      <c r="BF49" s="17">
        <v>1.1799996693067001E-4</v>
      </c>
      <c r="BG49" s="17">
        <v>1.69994304318964E-3</v>
      </c>
      <c r="BH49" s="17">
        <v>0</v>
      </c>
      <c r="BI49" s="17">
        <v>0</v>
      </c>
      <c r="BJ49" s="17">
        <v>0</v>
      </c>
      <c r="BK49" s="17">
        <v>0</v>
      </c>
      <c r="BL49" s="17">
        <v>2.7603531804427901E-4</v>
      </c>
      <c r="BM49" s="17">
        <v>8.7411365928669396E-4</v>
      </c>
      <c r="BN49" s="17">
        <v>0</v>
      </c>
      <c r="BO49" s="17">
        <v>11.4484527818912</v>
      </c>
      <c r="BP49" s="17">
        <v>0</v>
      </c>
      <c r="BQ49" s="5">
        <v>1.27598780844039E-5</v>
      </c>
      <c r="BR49" s="17">
        <v>3.12403754471249E-5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52.984809096270297</v>
      </c>
      <c r="BZ49" s="17">
        <v>0</v>
      </c>
      <c r="CA49" s="17">
        <v>0</v>
      </c>
      <c r="CB49" s="17">
        <v>2.3360438334612001E-4</v>
      </c>
      <c r="CC49" s="17">
        <v>0</v>
      </c>
      <c r="CD49" s="17">
        <v>0</v>
      </c>
      <c r="CE49" s="17">
        <v>0</v>
      </c>
      <c r="CF49" s="17">
        <v>0</v>
      </c>
      <c r="CG49" s="17">
        <v>5.95000347512359E-2</v>
      </c>
      <c r="CH49" s="17">
        <v>5.95000347512359E-2</v>
      </c>
      <c r="CI49" s="17">
        <v>0</v>
      </c>
      <c r="CJ49" s="17">
        <v>0</v>
      </c>
      <c r="CK49" s="5">
        <v>0</v>
      </c>
      <c r="CL49" s="17">
        <v>1.43159930380793</v>
      </c>
      <c r="CM49" s="17">
        <v>7.9999387446882402E-5</v>
      </c>
      <c r="CN49" s="17">
        <v>9.9999306170185697E-5</v>
      </c>
      <c r="CO49" s="17">
        <v>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1.03999735445361E-4</v>
      </c>
      <c r="CV49" s="17">
        <v>2.9599949293694199E-4</v>
      </c>
      <c r="CW49" s="17">
        <v>9.8999983465334999E-5</v>
      </c>
      <c r="CX49" s="17">
        <v>2.0099957561026601E-4</v>
      </c>
      <c r="CY49" s="17">
        <v>0</v>
      </c>
      <c r="CZ49" s="17">
        <v>0</v>
      </c>
      <c r="DA49" s="17">
        <v>0</v>
      </c>
      <c r="DB49" s="17">
        <v>4.0000255692058397E-4</v>
      </c>
      <c r="DC49" s="17">
        <v>0.74000051698385605</v>
      </c>
      <c r="DD49" s="17">
        <v>0</v>
      </c>
      <c r="DE49" s="17">
        <v>6.9700017085820402E-4</v>
      </c>
      <c r="DF49" s="17">
        <v>1.0029996086795901E-3</v>
      </c>
      <c r="DG49" s="17">
        <v>6.6848171541637003</v>
      </c>
      <c r="DH49" s="17">
        <v>25.2706456125266</v>
      </c>
      <c r="DI49" s="17">
        <v>2.8078513886362702</v>
      </c>
      <c r="DJ49" s="17">
        <v>28.078497001162901</v>
      </c>
      <c r="DK49" s="17">
        <v>0</v>
      </c>
      <c r="DL49" s="17">
        <v>9.6506867067356703E-5</v>
      </c>
      <c r="DM49" s="17">
        <v>0</v>
      </c>
      <c r="DN49" s="17">
        <v>0</v>
      </c>
      <c r="DO49" s="5">
        <v>0</v>
      </c>
      <c r="DP49" s="5">
        <v>0</v>
      </c>
      <c r="DQ49" s="17">
        <v>0</v>
      </c>
      <c r="DR49" s="17">
        <v>0</v>
      </c>
      <c r="DS49" s="17">
        <v>0</v>
      </c>
      <c r="DT49" s="17">
        <v>2.0000108467401902E-5</v>
      </c>
      <c r="DU49" s="17">
        <v>4.0081864228354698E-2</v>
      </c>
      <c r="DV49" s="17">
        <v>5.5627104332743498</v>
      </c>
      <c r="DW49" s="17">
        <v>5.4512485766409199E-2</v>
      </c>
      <c r="DX49" s="17">
        <v>0.14146499335857601</v>
      </c>
      <c r="DY49" s="17">
        <v>0.48466103385748199</v>
      </c>
      <c r="DZ49" s="17">
        <v>8.1441847583458599E-2</v>
      </c>
      <c r="EA49" s="17">
        <v>0</v>
      </c>
      <c r="EB49" s="17">
        <v>1.99996141911517E-5</v>
      </c>
      <c r="EC49" s="17">
        <v>1.9430062666380001E-2</v>
      </c>
      <c r="ED49" s="17">
        <v>7.1172105185822003</v>
      </c>
      <c r="EE49" s="17">
        <v>6.4272109043910497</v>
      </c>
      <c r="EF49" s="17">
        <v>0.68999961419115097</v>
      </c>
      <c r="EG49" s="17">
        <v>0</v>
      </c>
      <c r="EH49" s="17">
        <v>0</v>
      </c>
      <c r="EI49" s="17">
        <v>0.64697716562773799</v>
      </c>
      <c r="EJ49" s="17">
        <v>0</v>
      </c>
      <c r="EK49" s="17">
        <v>1.06157600709888</v>
      </c>
      <c r="EL49" s="17">
        <v>0.22870142253233799</v>
      </c>
      <c r="EM49" s="17">
        <v>0.122603647547082</v>
      </c>
      <c r="EN49" s="17">
        <v>2.6539403429289501</v>
      </c>
      <c r="EO49" s="17">
        <v>0</v>
      </c>
      <c r="EP49" s="17">
        <v>0.81801578865470603</v>
      </c>
      <c r="EQ49" s="17">
        <v>0.13632115279683801</v>
      </c>
      <c r="ER49" s="17">
        <v>0.755498878398562</v>
      </c>
      <c r="ES49" s="17">
        <v>0</v>
      </c>
      <c r="ET49" s="17">
        <v>1.77570449246846</v>
      </c>
      <c r="EU49" s="17">
        <v>0</v>
      </c>
      <c r="EV49" s="17">
        <v>0</v>
      </c>
      <c r="EW49" s="17">
        <v>2.01509350353015E-2</v>
      </c>
      <c r="EX49" s="17">
        <v>0</v>
      </c>
      <c r="EY49" s="17">
        <v>0.40796799217491397</v>
      </c>
      <c r="EZ49" s="17">
        <v>2.7000410168686599E-3</v>
      </c>
      <c r="FA49" s="17">
        <v>0</v>
      </c>
      <c r="FB49" s="17">
        <v>9.1623978130149801</v>
      </c>
      <c r="FC49" s="17">
        <v>0</v>
      </c>
      <c r="FD49" s="17">
        <v>0</v>
      </c>
      <c r="FF49" s="26">
        <f t="shared" si="49"/>
        <v>0.72959254668773144</v>
      </c>
      <c r="FG49" s="25">
        <f t="shared" si="50"/>
        <v>0</v>
      </c>
      <c r="FH49" s="40">
        <f t="shared" si="51"/>
        <v>1.7167697899150747E-7</v>
      </c>
      <c r="FI49" s="40">
        <f t="shared" si="52"/>
        <v>6.9862683251099962E-7</v>
      </c>
      <c r="FJ49" s="40">
        <f t="shared" si="53"/>
        <v>-1.0680189813800956E-7</v>
      </c>
      <c r="FK49" s="40">
        <f t="shared" si="54"/>
        <v>-3.4865020890034801E-7</v>
      </c>
      <c r="FL49" s="40">
        <f t="shared" si="55"/>
        <v>-3.2605251150069329E-7</v>
      </c>
      <c r="FM49" s="40">
        <f t="shared" si="56"/>
        <v>2.5299704116149047E-6</v>
      </c>
      <c r="FN49" s="40">
        <f t="shared" si="57"/>
        <v>-2.3869128391552072E-7</v>
      </c>
      <c r="FO49" s="40">
        <f t="shared" si="58"/>
        <v>0</v>
      </c>
      <c r="FP49" s="40">
        <f t="shared" si="59"/>
        <v>0</v>
      </c>
      <c r="FQ49" s="40">
        <f t="shared" si="60"/>
        <v>6.6138659598948685E-7</v>
      </c>
      <c r="FR49" s="40">
        <f t="shared" si="61"/>
        <v>-3.350400609406252E-5</v>
      </c>
      <c r="FS49" s="40">
        <f t="shared" si="48"/>
        <v>0</v>
      </c>
      <c r="FT49" s="40">
        <f t="shared" si="62"/>
        <v>-8.8916143714829374E-7</v>
      </c>
      <c r="FU49" s="40">
        <f t="shared" si="63"/>
        <v>0</v>
      </c>
      <c r="FV49" s="40">
        <f t="shared" si="64"/>
        <v>0</v>
      </c>
      <c r="FW49" s="40">
        <f t="shared" si="65"/>
        <v>0</v>
      </c>
      <c r="FX49" s="40">
        <f t="shared" si="66"/>
        <v>5.7620801999816148E-6</v>
      </c>
      <c r="FY49" s="40">
        <f t="shared" si="67"/>
        <v>0</v>
      </c>
      <c r="FZ49" s="40">
        <f t="shared" si="68"/>
        <v>0</v>
      </c>
      <c r="GA49" s="40">
        <f t="shared" si="69"/>
        <v>0</v>
      </c>
      <c r="GB49" s="40">
        <f t="shared" si="70"/>
        <v>0</v>
      </c>
      <c r="GC49" s="40">
        <f t="shared" si="71"/>
        <v>5.8405438492095517E-7</v>
      </c>
      <c r="GD49" s="40">
        <f t="shared" si="72"/>
        <v>0</v>
      </c>
      <c r="GE49" s="40">
        <f t="shared" si="73"/>
        <v>-8.4609589011397628E-6</v>
      </c>
      <c r="GF49" s="40">
        <f t="shared" si="74"/>
        <v>-1.9290442425943036E-6</v>
      </c>
      <c r="GG49" s="40">
        <f t="shared" si="75"/>
        <v>-1.4697479964485261E-6</v>
      </c>
      <c r="GH49" s="40">
        <f t="shared" si="76"/>
        <v>0</v>
      </c>
      <c r="GI49" s="40">
        <f t="shared" si="77"/>
        <v>6.3923014598850792E-6</v>
      </c>
      <c r="GJ49" s="40">
        <f t="shared" si="78"/>
        <v>-1.2968365046044503E-7</v>
      </c>
      <c r="GK49" s="40">
        <f t="shared" si="79"/>
        <v>0</v>
      </c>
      <c r="GL49" s="40">
        <f t="shared" si="80"/>
        <v>0</v>
      </c>
      <c r="GM49" s="40">
        <f t="shared" si="81"/>
        <v>1.5191432836957166E-5</v>
      </c>
      <c r="GN49" s="40">
        <f t="shared" si="82"/>
        <v>0</v>
      </c>
      <c r="GO49" s="40">
        <f t="shared" si="83"/>
        <v>0</v>
      </c>
      <c r="GP49" s="40">
        <f t="shared" si="84"/>
        <v>0</v>
      </c>
      <c r="GQ49" s="40">
        <f t="shared" si="85"/>
        <v>0</v>
      </c>
      <c r="GR49" s="40">
        <f t="shared" si="86"/>
        <v>0</v>
      </c>
      <c r="GS49" s="40">
        <f t="shared" si="87"/>
        <v>0</v>
      </c>
      <c r="GT49" s="40">
        <f t="shared" si="88"/>
        <v>0</v>
      </c>
      <c r="GU49" s="40">
        <f t="shared" si="89"/>
        <v>0</v>
      </c>
      <c r="GV49" s="40">
        <f t="shared" si="90"/>
        <v>5.4233700949945858E-6</v>
      </c>
      <c r="GW49" s="40">
        <f t="shared" si="91"/>
        <v>0</v>
      </c>
      <c r="GX49" s="40">
        <f t="shared" si="92"/>
        <v>-4.8630348560580701E-7</v>
      </c>
      <c r="GY49" s="40">
        <f t="shared" si="93"/>
        <v>0</v>
      </c>
      <c r="GZ49" s="40">
        <f t="shared" si="94"/>
        <v>0</v>
      </c>
      <c r="HA49" s="40">
        <f t="shared" si="95"/>
        <v>0</v>
      </c>
    </row>
    <row r="50" spans="1:209" x14ac:dyDescent="0.25">
      <c r="A50" s="17" t="s">
        <v>220</v>
      </c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5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5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F50" s="26" t="e">
        <f t="shared" si="49"/>
        <v>#DIV/0!</v>
      </c>
      <c r="FG50" s="25" t="e">
        <f t="shared" si="50"/>
        <v>#DIV/0!</v>
      </c>
      <c r="FH50" s="40">
        <f t="shared" si="51"/>
        <v>0</v>
      </c>
      <c r="FI50" s="40">
        <f t="shared" si="52"/>
        <v>0</v>
      </c>
      <c r="FJ50" s="40">
        <f t="shared" si="53"/>
        <v>0</v>
      </c>
      <c r="FK50" s="40">
        <f t="shared" si="54"/>
        <v>0</v>
      </c>
      <c r="FL50" s="40">
        <f t="shared" si="55"/>
        <v>0</v>
      </c>
      <c r="FM50" s="40">
        <f t="shared" si="56"/>
        <v>0</v>
      </c>
      <c r="FN50" s="40">
        <f t="shared" si="57"/>
        <v>0</v>
      </c>
      <c r="FO50" s="40">
        <f t="shared" si="58"/>
        <v>0</v>
      </c>
      <c r="FP50" s="40">
        <f t="shared" si="59"/>
        <v>0</v>
      </c>
      <c r="FQ50" s="40">
        <f t="shared" si="60"/>
        <v>0</v>
      </c>
      <c r="FR50" s="40">
        <f t="shared" si="61"/>
        <v>0</v>
      </c>
      <c r="FS50" s="40">
        <f t="shared" si="48"/>
        <v>0</v>
      </c>
      <c r="FT50" s="40">
        <f t="shared" si="62"/>
        <v>0</v>
      </c>
      <c r="FU50" s="40">
        <f t="shared" si="63"/>
        <v>0</v>
      </c>
      <c r="FV50" s="40">
        <f t="shared" si="64"/>
        <v>0</v>
      </c>
      <c r="FW50" s="40">
        <f t="shared" si="65"/>
        <v>0</v>
      </c>
      <c r="FX50" s="40">
        <f t="shared" si="66"/>
        <v>0</v>
      </c>
      <c r="FY50" s="40">
        <f t="shared" si="67"/>
        <v>0</v>
      </c>
      <c r="FZ50" s="40">
        <f t="shared" si="68"/>
        <v>0</v>
      </c>
      <c r="GA50" s="40">
        <f t="shared" si="69"/>
        <v>0</v>
      </c>
      <c r="GB50" s="40">
        <f t="shared" si="70"/>
        <v>0</v>
      </c>
      <c r="GC50" s="40">
        <f t="shared" si="71"/>
        <v>0</v>
      </c>
      <c r="GD50" s="40">
        <f t="shared" si="72"/>
        <v>0</v>
      </c>
      <c r="GE50" s="40">
        <f t="shared" si="73"/>
        <v>0</v>
      </c>
      <c r="GF50" s="40">
        <f t="shared" si="74"/>
        <v>0</v>
      </c>
      <c r="GG50" s="40">
        <f t="shared" si="75"/>
        <v>0</v>
      </c>
      <c r="GH50" s="40">
        <f t="shared" si="76"/>
        <v>0</v>
      </c>
      <c r="GI50" s="40">
        <f t="shared" si="77"/>
        <v>0</v>
      </c>
      <c r="GJ50" s="40">
        <f t="shared" si="78"/>
        <v>0</v>
      </c>
      <c r="GK50" s="40">
        <f t="shared" si="79"/>
        <v>0</v>
      </c>
      <c r="GL50" s="40">
        <f t="shared" si="80"/>
        <v>0</v>
      </c>
      <c r="GM50" s="40">
        <f t="shared" si="81"/>
        <v>0</v>
      </c>
      <c r="GN50" s="40">
        <f t="shared" si="82"/>
        <v>0</v>
      </c>
      <c r="GO50" s="40">
        <f t="shared" si="83"/>
        <v>0</v>
      </c>
      <c r="GP50" s="40">
        <f t="shared" si="84"/>
        <v>0</v>
      </c>
      <c r="GQ50" s="40">
        <f t="shared" si="85"/>
        <v>0</v>
      </c>
      <c r="GR50" s="40">
        <f t="shared" si="86"/>
        <v>0</v>
      </c>
      <c r="GS50" s="40">
        <f t="shared" si="87"/>
        <v>0</v>
      </c>
      <c r="GT50" s="40">
        <f t="shared" si="88"/>
        <v>0</v>
      </c>
      <c r="GU50" s="40">
        <f t="shared" si="89"/>
        <v>0</v>
      </c>
      <c r="GV50" s="40">
        <f t="shared" si="90"/>
        <v>0</v>
      </c>
      <c r="GW50" s="40">
        <f t="shared" si="91"/>
        <v>0</v>
      </c>
      <c r="GX50" s="40">
        <f t="shared" si="92"/>
        <v>0</v>
      </c>
      <c r="GY50" s="40">
        <f t="shared" si="93"/>
        <v>0</v>
      </c>
      <c r="GZ50" s="40">
        <f t="shared" si="94"/>
        <v>0</v>
      </c>
      <c r="HA50" s="40">
        <f t="shared" si="95"/>
        <v>0</v>
      </c>
    </row>
    <row r="51" spans="1:209" x14ac:dyDescent="0.25">
      <c r="A51" s="17" t="s">
        <v>221</v>
      </c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5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5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5"/>
      <c r="DP51" s="5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F51" s="26" t="e">
        <f t="shared" si="49"/>
        <v>#DIV/0!</v>
      </c>
      <c r="FG51" s="25" t="e">
        <f t="shared" si="50"/>
        <v>#DIV/0!</v>
      </c>
      <c r="FH51" s="40">
        <f t="shared" si="51"/>
        <v>0</v>
      </c>
      <c r="FI51" s="40">
        <f t="shared" si="52"/>
        <v>0</v>
      </c>
      <c r="FJ51" s="40">
        <f t="shared" si="53"/>
        <v>0</v>
      </c>
      <c r="FK51" s="40">
        <f t="shared" si="54"/>
        <v>0</v>
      </c>
      <c r="FL51" s="40">
        <f t="shared" si="55"/>
        <v>0</v>
      </c>
      <c r="FM51" s="40">
        <f t="shared" si="56"/>
        <v>0</v>
      </c>
      <c r="FN51" s="40">
        <f t="shared" si="57"/>
        <v>0</v>
      </c>
      <c r="FO51" s="40">
        <f t="shared" si="58"/>
        <v>0</v>
      </c>
      <c r="FP51" s="40">
        <f t="shared" si="59"/>
        <v>0</v>
      </c>
      <c r="FQ51" s="40">
        <f t="shared" si="60"/>
        <v>0</v>
      </c>
      <c r="FR51" s="40">
        <f t="shared" si="61"/>
        <v>0</v>
      </c>
      <c r="FS51" s="40">
        <f t="shared" si="48"/>
        <v>0</v>
      </c>
      <c r="FT51" s="40">
        <f t="shared" si="62"/>
        <v>0</v>
      </c>
      <c r="FU51" s="40">
        <f t="shared" si="63"/>
        <v>0</v>
      </c>
      <c r="FV51" s="40">
        <f t="shared" si="64"/>
        <v>0</v>
      </c>
      <c r="FW51" s="40">
        <f t="shared" si="65"/>
        <v>0</v>
      </c>
      <c r="FX51" s="40">
        <f t="shared" si="66"/>
        <v>0</v>
      </c>
      <c r="FY51" s="40">
        <f t="shared" si="67"/>
        <v>0</v>
      </c>
      <c r="FZ51" s="40">
        <f t="shared" si="68"/>
        <v>0</v>
      </c>
      <c r="GA51" s="40">
        <f t="shared" si="69"/>
        <v>0</v>
      </c>
      <c r="GB51" s="40">
        <f t="shared" si="70"/>
        <v>0</v>
      </c>
      <c r="GC51" s="40">
        <f t="shared" si="71"/>
        <v>0</v>
      </c>
      <c r="GD51" s="40">
        <f t="shared" si="72"/>
        <v>0</v>
      </c>
      <c r="GE51" s="40">
        <f t="shared" si="73"/>
        <v>0</v>
      </c>
      <c r="GF51" s="40">
        <f t="shared" si="74"/>
        <v>0</v>
      </c>
      <c r="GG51" s="40">
        <f t="shared" si="75"/>
        <v>0</v>
      </c>
      <c r="GH51" s="40">
        <f t="shared" si="76"/>
        <v>0</v>
      </c>
      <c r="GI51" s="40">
        <f t="shared" si="77"/>
        <v>0</v>
      </c>
      <c r="GJ51" s="40">
        <f t="shared" si="78"/>
        <v>0</v>
      </c>
      <c r="GK51" s="40">
        <f t="shared" si="79"/>
        <v>0</v>
      </c>
      <c r="GL51" s="40">
        <f t="shared" si="80"/>
        <v>0</v>
      </c>
      <c r="GM51" s="40">
        <f t="shared" si="81"/>
        <v>0</v>
      </c>
      <c r="GN51" s="40">
        <f t="shared" si="82"/>
        <v>0</v>
      </c>
      <c r="GO51" s="40">
        <f t="shared" si="83"/>
        <v>0</v>
      </c>
      <c r="GP51" s="40">
        <f t="shared" si="84"/>
        <v>0</v>
      </c>
      <c r="GQ51" s="40">
        <f t="shared" si="85"/>
        <v>0</v>
      </c>
      <c r="GR51" s="40">
        <f t="shared" si="86"/>
        <v>0</v>
      </c>
      <c r="GS51" s="40">
        <f t="shared" si="87"/>
        <v>0</v>
      </c>
      <c r="GT51" s="40">
        <f t="shared" si="88"/>
        <v>0</v>
      </c>
      <c r="GU51" s="40">
        <f t="shared" si="89"/>
        <v>0</v>
      </c>
      <c r="GV51" s="40">
        <f t="shared" si="90"/>
        <v>0</v>
      </c>
      <c r="GW51" s="40">
        <f t="shared" si="91"/>
        <v>0</v>
      </c>
      <c r="GX51" s="40">
        <f t="shared" si="92"/>
        <v>0</v>
      </c>
      <c r="GY51" s="40">
        <f t="shared" si="93"/>
        <v>0</v>
      </c>
      <c r="GZ51" s="40">
        <f t="shared" si="94"/>
        <v>0</v>
      </c>
      <c r="HA51" s="40">
        <f t="shared" si="95"/>
        <v>0</v>
      </c>
    </row>
    <row r="52" spans="1:209" x14ac:dyDescent="0.25"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G52" s="25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</row>
    <row r="53" spans="1:209" x14ac:dyDescent="0.25"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G53" s="25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</row>
    <row r="54" spans="1:209" x14ac:dyDescent="0.25">
      <c r="A54" s="17" t="s">
        <v>343</v>
      </c>
      <c r="AK54" s="5"/>
      <c r="AL54" s="5"/>
      <c r="AM54" s="5"/>
      <c r="AN54" s="5"/>
      <c r="AO54" s="5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5"/>
      <c r="BI54" s="17"/>
      <c r="BJ54" s="17"/>
      <c r="BK54" s="17"/>
      <c r="BL54" s="5"/>
      <c r="BM54" s="5"/>
      <c r="BN54" s="17"/>
      <c r="BO54" s="17"/>
      <c r="BP54" s="17"/>
      <c r="BQ54" s="5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5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5"/>
      <c r="DO54" s="17"/>
      <c r="DP54" s="17"/>
      <c r="DQ54" s="5"/>
      <c r="DR54" s="5"/>
      <c r="DS54" s="5"/>
      <c r="DT54" s="17"/>
      <c r="DU54" s="17"/>
      <c r="DV54" s="17"/>
      <c r="DW54" s="17"/>
      <c r="DX54" s="17"/>
      <c r="DY54" s="17"/>
      <c r="DZ54" s="17"/>
      <c r="EA54" s="17"/>
      <c r="EB54" s="5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G54" s="25" t="e">
        <f t="shared" ref="FG54:FG59" si="96">CO54/DJ54</f>
        <v>#DIV/0!</v>
      </c>
      <c r="FH54" s="40">
        <f t="shared" ref="FH54:FH59" si="97">(BY54-B54)/(B54+1E-50)</f>
        <v>0</v>
      </c>
      <c r="FI54" s="40">
        <f t="shared" ref="FI54:FI59" si="98">(DC54-C54)/(C54+1E-50)</f>
        <v>0</v>
      </c>
      <c r="FJ54" s="40">
        <f t="shared" ref="FJ54:FJ59" si="99">(DJ54-D54)/(D54+1E-50)</f>
        <v>0</v>
      </c>
      <c r="FK54" s="40">
        <f t="shared" ref="FK54:FL59" si="100">(ED54-E54)/(E54+1E-50)</f>
        <v>0</v>
      </c>
      <c r="FL54" s="40">
        <f t="shared" si="100"/>
        <v>0</v>
      </c>
      <c r="FM54" s="40">
        <f t="shared" ref="FM54:FM59" si="101">(ET54-G54)/(G54+1E-50)</f>
        <v>0</v>
      </c>
      <c r="FN54" s="40">
        <f t="shared" ref="FN54:FN59" si="102">(FB54-H54)/(H54+1E-50)</f>
        <v>0</v>
      </c>
      <c r="FO54" s="40">
        <f t="shared" ref="FO54:FO59" si="103">(BB54-I54)/(I54+1E-50)</f>
        <v>0</v>
      </c>
      <c r="FP54" s="40">
        <f t="shared" ref="FP54:FP59" si="104">(AZ54-J54)/(J54+1E-50)</f>
        <v>0</v>
      </c>
      <c r="FQ54" s="40">
        <f t="shared" ref="FQ54:FQ59" si="105">(BF54+BE54-K54)/(K54+1E-50)</f>
        <v>0</v>
      </c>
      <c r="FR54" s="40">
        <f t="shared" ref="FR54:FR59" si="106">(BG54-L54)/(L54+1E-50)</f>
        <v>0</v>
      </c>
      <c r="FS54" s="40">
        <f t="shared" ref="FS54:FS59" si="107">(BI54+BJ54-M54)/(M54+1E-50)</f>
        <v>0</v>
      </c>
      <c r="FT54" s="40">
        <f t="shared" ref="FT54:FT59" si="108">(BL54+BM54-N54)/(N54+1E-50)</f>
        <v>0</v>
      </c>
      <c r="FU54" s="40">
        <f t="shared" ref="FU54:FU59" si="109">(BN54-O54)/(O54+1E-50)</f>
        <v>0</v>
      </c>
      <c r="FV54" s="40">
        <f t="shared" ref="FV54:FV59" si="110">(BP54-P54)/(P54+1E-50)</f>
        <v>0</v>
      </c>
      <c r="FW54" s="40">
        <f t="shared" ref="FW54:FW59" si="111">(BS54-Q54)/(Q54+1E-50)</f>
        <v>0</v>
      </c>
      <c r="FX54" s="40">
        <f t="shared" ref="FX54:FX59" si="112">(BQ54+BR54-R54)/(R54+1E-50)</f>
        <v>0</v>
      </c>
      <c r="FY54" s="40">
        <f t="shared" ref="FY54:FY59" si="113">(BT54-S54)/(S54+1E-50)</f>
        <v>0</v>
      </c>
      <c r="FZ54" s="40">
        <f t="shared" ref="FZ54:FZ59" si="114">(BV54-T54)/(T54+1E-50)</f>
        <v>0</v>
      </c>
      <c r="GA54" s="40">
        <f t="shared" ref="GA54:GA59" si="115">(BZ54-U54)/(U54+1E-50)</f>
        <v>0</v>
      </c>
      <c r="GB54" s="40">
        <f t="shared" ref="GB54:GB59" si="116">(BK54-V54)/(V54+1E-50)</f>
        <v>0</v>
      </c>
      <c r="GC54" s="40">
        <f t="shared" ref="GC54:GC59" si="117">(CH54-W54)/(W54+1E-50)</f>
        <v>0</v>
      </c>
      <c r="GD54" s="40">
        <f t="shared" ref="GD54:GD59" si="118">(CK54-X54)/(X54+1E-50)</f>
        <v>0</v>
      </c>
      <c r="GE54" s="40">
        <f t="shared" ref="GE54:GE59" si="119">(CM54+CN54+EB54-Y54)/(Y54+1E-50)</f>
        <v>0</v>
      </c>
      <c r="GF54" s="40">
        <f t="shared" ref="GF54:GF59" si="120">(CU54+CV54-Z54)/(Z54+1E-50)</f>
        <v>0</v>
      </c>
      <c r="GG54" s="40">
        <f t="shared" ref="GG54:GG59" si="121">(CW54+CX54-AA54)/(AA54+1E-50)</f>
        <v>0</v>
      </c>
      <c r="GH54" s="40">
        <f t="shared" ref="GH54:GH59" si="122">(BU54-AB54)/(AB54+1E-50)</f>
        <v>0</v>
      </c>
      <c r="GI54" s="40">
        <f t="shared" ref="GI54:GI59" si="123">(DB54-AC54)/(AC54+1E-50)</f>
        <v>0</v>
      </c>
      <c r="GJ54" s="40">
        <f t="shared" ref="GJ54:GJ59" si="124">(DE54+DF54-AD54)/(AD54+1E-50)</f>
        <v>0</v>
      </c>
      <c r="GK54" s="40">
        <f t="shared" ref="GK54:GK59" si="125">(BW54-AE54)/(AE54+1E-50)</f>
        <v>0</v>
      </c>
      <c r="GL54" s="40">
        <f t="shared" ref="GL54:GL59" si="126">(EO54-AF54)/(AF54+1E-50)</f>
        <v>0</v>
      </c>
      <c r="GM54" s="40">
        <f t="shared" ref="GM54:GM59" si="127">(EZ54-AG54)/(AG54+1E-50)</f>
        <v>0</v>
      </c>
      <c r="GN54" s="40">
        <f t="shared" ref="GN54:GN59" si="128">(BX54-AH54)/(AH54+1E-50)</f>
        <v>0</v>
      </c>
      <c r="GO54" s="40">
        <f t="shared" ref="GO54:GO59" si="129">(FC54-AI54)/(AI54+1E-50)</f>
        <v>0</v>
      </c>
      <c r="GP54" s="40">
        <f t="shared" ref="GP54:GV59" si="130">(DN54-AJ54)/(AJ54+1E-50)</f>
        <v>0</v>
      </c>
      <c r="GQ54" s="40">
        <f t="shared" si="130"/>
        <v>0</v>
      </c>
      <c r="GR54" s="40">
        <f t="shared" si="130"/>
        <v>0</v>
      </c>
      <c r="GS54" s="40">
        <f t="shared" si="130"/>
        <v>0</v>
      </c>
      <c r="GT54" s="40">
        <f t="shared" si="130"/>
        <v>0</v>
      </c>
      <c r="GU54" s="40">
        <f t="shared" si="130"/>
        <v>0</v>
      </c>
      <c r="GV54" s="40">
        <f t="shared" si="130"/>
        <v>0</v>
      </c>
      <c r="GW54" s="40">
        <f t="shared" ref="GW54:GW59" si="131">(CD54-AQ54)/(AQ54+1E-50)</f>
        <v>0</v>
      </c>
      <c r="GX54" s="40">
        <f t="shared" ref="GX54:GX59" si="132">(CL54-AR54)/(AR54+1E-50)</f>
        <v>0</v>
      </c>
      <c r="GY54" s="40">
        <f t="shared" ref="GY54:GY59" si="133">(CZ54-AS54)/(AS54+1E-50)</f>
        <v>0</v>
      </c>
      <c r="GZ54" s="40">
        <f t="shared" ref="GZ54:GZ59" si="134">(EV54-AT54)/(AT54+1E-50)</f>
        <v>0</v>
      </c>
      <c r="HA54" s="40">
        <f t="shared" ref="HA54:HA59" si="135">(BH54-AU54)/(AU54+1E-50)</f>
        <v>0</v>
      </c>
    </row>
    <row r="55" spans="1:209" x14ac:dyDescent="0.25">
      <c r="A55" s="17" t="s">
        <v>344</v>
      </c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5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G55" s="25" t="e">
        <f t="shared" si="96"/>
        <v>#DIV/0!</v>
      </c>
      <c r="FH55" s="40">
        <f t="shared" si="97"/>
        <v>0</v>
      </c>
      <c r="FI55" s="40">
        <f t="shared" si="98"/>
        <v>0</v>
      </c>
      <c r="FJ55" s="40">
        <f t="shared" si="99"/>
        <v>0</v>
      </c>
      <c r="FK55" s="40">
        <f t="shared" si="100"/>
        <v>0</v>
      </c>
      <c r="FL55" s="40">
        <f t="shared" si="100"/>
        <v>0</v>
      </c>
      <c r="FM55" s="40">
        <f t="shared" si="101"/>
        <v>0</v>
      </c>
      <c r="FN55" s="40">
        <f t="shared" si="102"/>
        <v>0</v>
      </c>
      <c r="FO55" s="40">
        <f t="shared" si="103"/>
        <v>0</v>
      </c>
      <c r="FP55" s="40">
        <f t="shared" si="104"/>
        <v>0</v>
      </c>
      <c r="FQ55" s="40">
        <f t="shared" si="105"/>
        <v>0</v>
      </c>
      <c r="FR55" s="40">
        <f t="shared" si="106"/>
        <v>0</v>
      </c>
      <c r="FS55" s="40">
        <f t="shared" si="107"/>
        <v>0</v>
      </c>
      <c r="FT55" s="40">
        <f t="shared" si="108"/>
        <v>0</v>
      </c>
      <c r="FU55" s="40">
        <f t="shared" si="109"/>
        <v>0</v>
      </c>
      <c r="FV55" s="40">
        <f t="shared" si="110"/>
        <v>0</v>
      </c>
      <c r="FW55" s="40">
        <f t="shared" si="111"/>
        <v>0</v>
      </c>
      <c r="FX55" s="40">
        <f t="shared" si="112"/>
        <v>0</v>
      </c>
      <c r="FY55" s="40">
        <f t="shared" si="113"/>
        <v>0</v>
      </c>
      <c r="FZ55" s="40">
        <f t="shared" si="114"/>
        <v>0</v>
      </c>
      <c r="GA55" s="40">
        <f t="shared" si="115"/>
        <v>0</v>
      </c>
      <c r="GB55" s="40">
        <f t="shared" si="116"/>
        <v>0</v>
      </c>
      <c r="GC55" s="40">
        <f t="shared" si="117"/>
        <v>0</v>
      </c>
      <c r="GD55" s="40">
        <f t="shared" si="118"/>
        <v>0</v>
      </c>
      <c r="GE55" s="40">
        <f t="shared" si="119"/>
        <v>0</v>
      </c>
      <c r="GF55" s="40">
        <f t="shared" si="120"/>
        <v>0</v>
      </c>
      <c r="GG55" s="40">
        <f t="shared" si="121"/>
        <v>0</v>
      </c>
      <c r="GH55" s="40">
        <f t="shared" si="122"/>
        <v>0</v>
      </c>
      <c r="GI55" s="40">
        <f t="shared" si="123"/>
        <v>0</v>
      </c>
      <c r="GJ55" s="40">
        <f t="shared" si="124"/>
        <v>0</v>
      </c>
      <c r="GK55" s="40">
        <f t="shared" si="125"/>
        <v>0</v>
      </c>
      <c r="GL55" s="40">
        <f t="shared" si="126"/>
        <v>0</v>
      </c>
      <c r="GM55" s="40">
        <f t="shared" si="127"/>
        <v>0</v>
      </c>
      <c r="GN55" s="40">
        <f t="shared" si="128"/>
        <v>0</v>
      </c>
      <c r="GO55" s="40">
        <f t="shared" si="129"/>
        <v>0</v>
      </c>
      <c r="GP55" s="40">
        <f t="shared" si="130"/>
        <v>0</v>
      </c>
      <c r="GQ55" s="40">
        <f t="shared" si="130"/>
        <v>0</v>
      </c>
      <c r="GR55" s="40">
        <f t="shared" si="130"/>
        <v>0</v>
      </c>
      <c r="GS55" s="40">
        <f t="shared" si="130"/>
        <v>0</v>
      </c>
      <c r="GT55" s="40">
        <f t="shared" si="130"/>
        <v>0</v>
      </c>
      <c r="GU55" s="40">
        <f t="shared" si="130"/>
        <v>0</v>
      </c>
      <c r="GV55" s="40">
        <f t="shared" si="130"/>
        <v>0</v>
      </c>
      <c r="GW55" s="40">
        <f t="shared" si="131"/>
        <v>0</v>
      </c>
      <c r="GX55" s="40">
        <f t="shared" si="132"/>
        <v>0</v>
      </c>
      <c r="GY55" s="40">
        <f t="shared" si="133"/>
        <v>0</v>
      </c>
      <c r="GZ55" s="40">
        <f t="shared" si="134"/>
        <v>0</v>
      </c>
      <c r="HA55" s="40">
        <f t="shared" si="135"/>
        <v>0</v>
      </c>
    </row>
    <row r="56" spans="1:209" x14ac:dyDescent="0.25">
      <c r="A56" s="17" t="s">
        <v>345</v>
      </c>
      <c r="AM56" s="5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G56" s="25" t="e">
        <f t="shared" si="96"/>
        <v>#DIV/0!</v>
      </c>
      <c r="FH56" s="40">
        <f t="shared" si="97"/>
        <v>0</v>
      </c>
      <c r="FI56" s="40">
        <f t="shared" si="98"/>
        <v>0</v>
      </c>
      <c r="FJ56" s="40">
        <f t="shared" si="99"/>
        <v>0</v>
      </c>
      <c r="FK56" s="40">
        <f t="shared" si="100"/>
        <v>0</v>
      </c>
      <c r="FL56" s="40">
        <f t="shared" si="100"/>
        <v>0</v>
      </c>
      <c r="FM56" s="40">
        <f t="shared" si="101"/>
        <v>0</v>
      </c>
      <c r="FN56" s="40">
        <f t="shared" si="102"/>
        <v>0</v>
      </c>
      <c r="FO56" s="40">
        <f t="shared" si="103"/>
        <v>0</v>
      </c>
      <c r="FP56" s="40">
        <f t="shared" si="104"/>
        <v>0</v>
      </c>
      <c r="FQ56" s="40">
        <f t="shared" si="105"/>
        <v>0</v>
      </c>
      <c r="FR56" s="40">
        <f t="shared" si="106"/>
        <v>0</v>
      </c>
      <c r="FS56" s="40">
        <f t="shared" si="107"/>
        <v>0</v>
      </c>
      <c r="FT56" s="40">
        <f t="shared" si="108"/>
        <v>0</v>
      </c>
      <c r="FU56" s="40">
        <f t="shared" si="109"/>
        <v>0</v>
      </c>
      <c r="FV56" s="40">
        <f t="shared" si="110"/>
        <v>0</v>
      </c>
      <c r="FW56" s="40">
        <f t="shared" si="111"/>
        <v>0</v>
      </c>
      <c r="FX56" s="40">
        <f t="shared" si="112"/>
        <v>0</v>
      </c>
      <c r="FY56" s="40">
        <f t="shared" si="113"/>
        <v>0</v>
      </c>
      <c r="FZ56" s="40">
        <f t="shared" si="114"/>
        <v>0</v>
      </c>
      <c r="GA56" s="40">
        <f t="shared" si="115"/>
        <v>0</v>
      </c>
      <c r="GB56" s="40">
        <f t="shared" si="116"/>
        <v>0</v>
      </c>
      <c r="GC56" s="40">
        <f t="shared" si="117"/>
        <v>0</v>
      </c>
      <c r="GD56" s="40">
        <f t="shared" si="118"/>
        <v>0</v>
      </c>
      <c r="GE56" s="40">
        <f t="shared" si="119"/>
        <v>0</v>
      </c>
      <c r="GF56" s="40">
        <f t="shared" si="120"/>
        <v>0</v>
      </c>
      <c r="GG56" s="40">
        <f t="shared" si="121"/>
        <v>0</v>
      </c>
      <c r="GH56" s="40">
        <f t="shared" si="122"/>
        <v>0</v>
      </c>
      <c r="GI56" s="40">
        <f t="shared" si="123"/>
        <v>0</v>
      </c>
      <c r="GJ56" s="40">
        <f t="shared" si="124"/>
        <v>0</v>
      </c>
      <c r="GK56" s="40">
        <f t="shared" si="125"/>
        <v>0</v>
      </c>
      <c r="GL56" s="40">
        <f t="shared" si="126"/>
        <v>0</v>
      </c>
      <c r="GM56" s="40">
        <f t="shared" si="127"/>
        <v>0</v>
      </c>
      <c r="GN56" s="40">
        <f t="shared" si="128"/>
        <v>0</v>
      </c>
      <c r="GO56" s="40">
        <f t="shared" si="129"/>
        <v>0</v>
      </c>
      <c r="GP56" s="40">
        <f t="shared" si="130"/>
        <v>0</v>
      </c>
      <c r="GQ56" s="40">
        <f t="shared" si="130"/>
        <v>0</v>
      </c>
      <c r="GR56" s="40">
        <f t="shared" si="130"/>
        <v>0</v>
      </c>
      <c r="GS56" s="40">
        <f t="shared" si="130"/>
        <v>0</v>
      </c>
      <c r="GT56" s="40">
        <f t="shared" si="130"/>
        <v>0</v>
      </c>
      <c r="GU56" s="40">
        <f t="shared" si="130"/>
        <v>0</v>
      </c>
      <c r="GV56" s="40">
        <f t="shared" si="130"/>
        <v>0</v>
      </c>
      <c r="GW56" s="40">
        <f t="shared" si="131"/>
        <v>0</v>
      </c>
      <c r="GX56" s="40">
        <f t="shared" si="132"/>
        <v>0</v>
      </c>
      <c r="GY56" s="40">
        <f t="shared" si="133"/>
        <v>0</v>
      </c>
      <c r="GZ56" s="40">
        <f t="shared" si="134"/>
        <v>0</v>
      </c>
      <c r="HA56" s="40">
        <f t="shared" si="135"/>
        <v>0</v>
      </c>
    </row>
    <row r="57" spans="1:209" x14ac:dyDescent="0.25">
      <c r="A57" s="17" t="s">
        <v>346</v>
      </c>
      <c r="AX57" s="17"/>
      <c r="AY57" s="17"/>
      <c r="AZ57" s="17"/>
      <c r="BA57" s="17"/>
      <c r="BB57" s="17"/>
      <c r="BC57" s="17"/>
      <c r="BD57" s="5"/>
      <c r="BE57" s="5"/>
      <c r="BF57" s="17"/>
      <c r="BG57" s="17"/>
      <c r="BH57" s="5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5"/>
      <c r="BT57" s="17"/>
      <c r="BU57" s="17"/>
      <c r="BV57" s="5"/>
      <c r="BW57" s="17"/>
      <c r="BX57" s="17"/>
      <c r="BY57" s="5"/>
      <c r="BZ57" s="17"/>
      <c r="CA57" s="17"/>
      <c r="CB57" s="17"/>
      <c r="CC57" s="5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G57" s="25" t="e">
        <f t="shared" si="96"/>
        <v>#DIV/0!</v>
      </c>
      <c r="FH57" s="40">
        <f t="shared" si="97"/>
        <v>0</v>
      </c>
      <c r="FI57" s="40">
        <f t="shared" si="98"/>
        <v>0</v>
      </c>
      <c r="FJ57" s="40">
        <f t="shared" si="99"/>
        <v>0</v>
      </c>
      <c r="FK57" s="40">
        <f t="shared" si="100"/>
        <v>0</v>
      </c>
      <c r="FL57" s="40">
        <f t="shared" si="100"/>
        <v>0</v>
      </c>
      <c r="FM57" s="40">
        <f t="shared" si="101"/>
        <v>0</v>
      </c>
      <c r="FN57" s="40">
        <f t="shared" si="102"/>
        <v>0</v>
      </c>
      <c r="FO57" s="40">
        <f t="shared" si="103"/>
        <v>0</v>
      </c>
      <c r="FP57" s="40">
        <f t="shared" si="104"/>
        <v>0</v>
      </c>
      <c r="FQ57" s="40">
        <f t="shared" si="105"/>
        <v>0</v>
      </c>
      <c r="FR57" s="40">
        <f t="shared" si="106"/>
        <v>0</v>
      </c>
      <c r="FS57" s="40">
        <f t="shared" si="107"/>
        <v>0</v>
      </c>
      <c r="FT57" s="40">
        <f t="shared" si="108"/>
        <v>0</v>
      </c>
      <c r="FU57" s="40">
        <f t="shared" si="109"/>
        <v>0</v>
      </c>
      <c r="FV57" s="40">
        <f t="shared" si="110"/>
        <v>0</v>
      </c>
      <c r="FW57" s="40">
        <f t="shared" si="111"/>
        <v>0</v>
      </c>
      <c r="FX57" s="40">
        <f t="shared" si="112"/>
        <v>0</v>
      </c>
      <c r="FY57" s="40">
        <f t="shared" si="113"/>
        <v>0</v>
      </c>
      <c r="FZ57" s="40">
        <f t="shared" si="114"/>
        <v>0</v>
      </c>
      <c r="GA57" s="40">
        <f t="shared" si="115"/>
        <v>0</v>
      </c>
      <c r="GB57" s="40">
        <f t="shared" si="116"/>
        <v>0</v>
      </c>
      <c r="GC57" s="40">
        <f t="shared" si="117"/>
        <v>0</v>
      </c>
      <c r="GD57" s="40">
        <f t="shared" si="118"/>
        <v>0</v>
      </c>
      <c r="GE57" s="40">
        <f t="shared" si="119"/>
        <v>0</v>
      </c>
      <c r="GF57" s="40">
        <f t="shared" si="120"/>
        <v>0</v>
      </c>
      <c r="GG57" s="40">
        <f t="shared" si="121"/>
        <v>0</v>
      </c>
      <c r="GH57" s="40">
        <f t="shared" si="122"/>
        <v>0</v>
      </c>
      <c r="GI57" s="40">
        <f t="shared" si="123"/>
        <v>0</v>
      </c>
      <c r="GJ57" s="40">
        <f t="shared" si="124"/>
        <v>0</v>
      </c>
      <c r="GK57" s="40">
        <f t="shared" si="125"/>
        <v>0</v>
      </c>
      <c r="GL57" s="40">
        <f t="shared" si="126"/>
        <v>0</v>
      </c>
      <c r="GM57" s="40">
        <f t="shared" si="127"/>
        <v>0</v>
      </c>
      <c r="GN57" s="40">
        <f t="shared" si="128"/>
        <v>0</v>
      </c>
      <c r="GO57" s="40">
        <f t="shared" si="129"/>
        <v>0</v>
      </c>
      <c r="GP57" s="40">
        <f t="shared" si="130"/>
        <v>0</v>
      </c>
      <c r="GQ57" s="40">
        <f t="shared" si="130"/>
        <v>0</v>
      </c>
      <c r="GR57" s="40">
        <f t="shared" si="130"/>
        <v>0</v>
      </c>
      <c r="GS57" s="40">
        <f t="shared" si="130"/>
        <v>0</v>
      </c>
      <c r="GT57" s="40">
        <f t="shared" si="130"/>
        <v>0</v>
      </c>
      <c r="GU57" s="40">
        <f t="shared" si="130"/>
        <v>0</v>
      </c>
      <c r="GV57" s="40">
        <f t="shared" si="130"/>
        <v>0</v>
      </c>
      <c r="GW57" s="40">
        <f t="shared" si="131"/>
        <v>0</v>
      </c>
      <c r="GX57" s="40">
        <f t="shared" si="132"/>
        <v>0</v>
      </c>
      <c r="GY57" s="40">
        <f t="shared" si="133"/>
        <v>0</v>
      </c>
      <c r="GZ57" s="40">
        <f t="shared" si="134"/>
        <v>0</v>
      </c>
      <c r="HA57" s="40">
        <f t="shared" si="135"/>
        <v>0</v>
      </c>
    </row>
    <row r="58" spans="1:209" x14ac:dyDescent="0.25">
      <c r="A58" s="17" t="s">
        <v>424</v>
      </c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G58" s="25" t="e">
        <f t="shared" si="96"/>
        <v>#DIV/0!</v>
      </c>
      <c r="FH58" s="40">
        <f t="shared" si="97"/>
        <v>0</v>
      </c>
      <c r="FI58" s="40">
        <f t="shared" si="98"/>
        <v>0</v>
      </c>
      <c r="FJ58" s="40">
        <f t="shared" si="99"/>
        <v>0</v>
      </c>
      <c r="FK58" s="40">
        <f t="shared" si="100"/>
        <v>0</v>
      </c>
      <c r="FL58" s="40">
        <f t="shared" si="100"/>
        <v>0</v>
      </c>
      <c r="FM58" s="40">
        <f t="shared" si="101"/>
        <v>0</v>
      </c>
      <c r="FN58" s="40">
        <f t="shared" si="102"/>
        <v>0</v>
      </c>
      <c r="FO58" s="40">
        <f t="shared" si="103"/>
        <v>0</v>
      </c>
      <c r="FP58" s="40">
        <f t="shared" si="104"/>
        <v>0</v>
      </c>
      <c r="FQ58" s="40">
        <f t="shared" si="105"/>
        <v>0</v>
      </c>
      <c r="FR58" s="40">
        <f t="shared" si="106"/>
        <v>0</v>
      </c>
      <c r="FS58" s="40">
        <f t="shared" si="107"/>
        <v>0</v>
      </c>
      <c r="FT58" s="40">
        <f t="shared" si="108"/>
        <v>0</v>
      </c>
      <c r="FU58" s="40">
        <f t="shared" si="109"/>
        <v>0</v>
      </c>
      <c r="FV58" s="40">
        <f t="shared" si="110"/>
        <v>0</v>
      </c>
      <c r="FW58" s="40">
        <f t="shared" si="111"/>
        <v>0</v>
      </c>
      <c r="FX58" s="40">
        <f t="shared" si="112"/>
        <v>0</v>
      </c>
      <c r="FY58" s="40">
        <f t="shared" si="113"/>
        <v>0</v>
      </c>
      <c r="FZ58" s="40">
        <f t="shared" si="114"/>
        <v>0</v>
      </c>
      <c r="GA58" s="40">
        <f t="shared" si="115"/>
        <v>0</v>
      </c>
      <c r="GB58" s="40">
        <f t="shared" si="116"/>
        <v>0</v>
      </c>
      <c r="GC58" s="40">
        <f t="shared" si="117"/>
        <v>0</v>
      </c>
      <c r="GD58" s="40">
        <f t="shared" si="118"/>
        <v>0</v>
      </c>
      <c r="GE58" s="40">
        <f t="shared" si="119"/>
        <v>0</v>
      </c>
      <c r="GF58" s="40">
        <f t="shared" si="120"/>
        <v>0</v>
      </c>
      <c r="GG58" s="40">
        <f t="shared" si="121"/>
        <v>0</v>
      </c>
      <c r="GH58" s="40">
        <f t="shared" si="122"/>
        <v>0</v>
      </c>
      <c r="GI58" s="40">
        <f t="shared" si="123"/>
        <v>0</v>
      </c>
      <c r="GJ58" s="40">
        <f t="shared" si="124"/>
        <v>0</v>
      </c>
      <c r="GK58" s="40">
        <f t="shared" si="125"/>
        <v>0</v>
      </c>
      <c r="GL58" s="40">
        <f t="shared" si="126"/>
        <v>0</v>
      </c>
      <c r="GM58" s="40">
        <f t="shared" si="127"/>
        <v>0</v>
      </c>
      <c r="GN58" s="40">
        <f t="shared" si="128"/>
        <v>0</v>
      </c>
      <c r="GO58" s="40">
        <f t="shared" si="129"/>
        <v>0</v>
      </c>
      <c r="GP58" s="40">
        <f t="shared" si="130"/>
        <v>0</v>
      </c>
      <c r="GQ58" s="40">
        <f t="shared" si="130"/>
        <v>0</v>
      </c>
      <c r="GR58" s="40">
        <f t="shared" si="130"/>
        <v>0</v>
      </c>
      <c r="GS58" s="40">
        <f t="shared" si="130"/>
        <v>0</v>
      </c>
      <c r="GT58" s="40">
        <f t="shared" si="130"/>
        <v>0</v>
      </c>
      <c r="GU58" s="40">
        <f t="shared" si="130"/>
        <v>0</v>
      </c>
      <c r="GV58" s="40">
        <f t="shared" si="130"/>
        <v>0</v>
      </c>
      <c r="GW58" s="40">
        <f t="shared" si="131"/>
        <v>0</v>
      </c>
      <c r="GX58" s="40">
        <f t="shared" si="132"/>
        <v>0</v>
      </c>
      <c r="GY58" s="40">
        <f t="shared" si="133"/>
        <v>0</v>
      </c>
      <c r="GZ58" s="40">
        <f t="shared" si="134"/>
        <v>0</v>
      </c>
      <c r="HA58" s="40">
        <f t="shared" si="135"/>
        <v>0</v>
      </c>
    </row>
    <row r="59" spans="1:209" x14ac:dyDescent="0.25">
      <c r="A59" s="17" t="s">
        <v>378</v>
      </c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G59" s="25" t="e">
        <f t="shared" si="96"/>
        <v>#DIV/0!</v>
      </c>
      <c r="FH59" s="40">
        <f t="shared" si="97"/>
        <v>0</v>
      </c>
      <c r="FI59" s="40">
        <f t="shared" si="98"/>
        <v>0</v>
      </c>
      <c r="FJ59" s="40">
        <f t="shared" si="99"/>
        <v>0</v>
      </c>
      <c r="FK59" s="40">
        <f t="shared" si="100"/>
        <v>0</v>
      </c>
      <c r="FL59" s="40">
        <f t="shared" si="100"/>
        <v>0</v>
      </c>
      <c r="FM59" s="40">
        <f t="shared" si="101"/>
        <v>0</v>
      </c>
      <c r="FN59" s="40">
        <f t="shared" si="102"/>
        <v>0</v>
      </c>
      <c r="FO59" s="40">
        <f t="shared" si="103"/>
        <v>0</v>
      </c>
      <c r="FP59" s="40">
        <f t="shared" si="104"/>
        <v>0</v>
      </c>
      <c r="FQ59" s="40">
        <f t="shared" si="105"/>
        <v>0</v>
      </c>
      <c r="FR59" s="40">
        <f t="shared" si="106"/>
        <v>0</v>
      </c>
      <c r="FS59" s="40">
        <f t="shared" si="107"/>
        <v>0</v>
      </c>
      <c r="FT59" s="40">
        <f t="shared" si="108"/>
        <v>0</v>
      </c>
      <c r="FU59" s="40">
        <f t="shared" si="109"/>
        <v>0</v>
      </c>
      <c r="FV59" s="40">
        <f t="shared" si="110"/>
        <v>0</v>
      </c>
      <c r="FW59" s="40">
        <f t="shared" si="111"/>
        <v>0</v>
      </c>
      <c r="FX59" s="40">
        <f t="shared" si="112"/>
        <v>0</v>
      </c>
      <c r="FY59" s="40">
        <f t="shared" si="113"/>
        <v>0</v>
      </c>
      <c r="FZ59" s="40">
        <f t="shared" si="114"/>
        <v>0</v>
      </c>
      <c r="GA59" s="40">
        <f t="shared" si="115"/>
        <v>0</v>
      </c>
      <c r="GB59" s="40">
        <f t="shared" si="116"/>
        <v>0</v>
      </c>
      <c r="GC59" s="40">
        <f t="shared" si="117"/>
        <v>0</v>
      </c>
      <c r="GD59" s="40">
        <f t="shared" si="118"/>
        <v>0</v>
      </c>
      <c r="GE59" s="40">
        <f t="shared" si="119"/>
        <v>0</v>
      </c>
      <c r="GF59" s="40">
        <f t="shared" si="120"/>
        <v>0</v>
      </c>
      <c r="GG59" s="40">
        <f t="shared" si="121"/>
        <v>0</v>
      </c>
      <c r="GH59" s="40">
        <f t="shared" si="122"/>
        <v>0</v>
      </c>
      <c r="GI59" s="40">
        <f t="shared" si="123"/>
        <v>0</v>
      </c>
      <c r="GJ59" s="40">
        <f t="shared" si="124"/>
        <v>0</v>
      </c>
      <c r="GK59" s="40">
        <f t="shared" si="125"/>
        <v>0</v>
      </c>
      <c r="GL59" s="40">
        <f t="shared" si="126"/>
        <v>0</v>
      </c>
      <c r="GM59" s="40">
        <f t="shared" si="127"/>
        <v>0</v>
      </c>
      <c r="GN59" s="40">
        <f t="shared" si="128"/>
        <v>0</v>
      </c>
      <c r="GO59" s="40">
        <f t="shared" si="129"/>
        <v>0</v>
      </c>
      <c r="GP59" s="40">
        <f t="shared" si="130"/>
        <v>0</v>
      </c>
      <c r="GQ59" s="40">
        <f t="shared" si="130"/>
        <v>0</v>
      </c>
      <c r="GR59" s="40">
        <f t="shared" si="130"/>
        <v>0</v>
      </c>
      <c r="GS59" s="40">
        <f t="shared" si="130"/>
        <v>0</v>
      </c>
      <c r="GT59" s="40">
        <f t="shared" si="130"/>
        <v>0</v>
      </c>
      <c r="GU59" s="40">
        <f t="shared" si="130"/>
        <v>0</v>
      </c>
      <c r="GV59" s="40">
        <f t="shared" si="130"/>
        <v>0</v>
      </c>
      <c r="GW59" s="40">
        <f t="shared" si="131"/>
        <v>0</v>
      </c>
      <c r="GX59" s="40">
        <f t="shared" si="132"/>
        <v>0</v>
      </c>
      <c r="GY59" s="40">
        <f t="shared" si="133"/>
        <v>0</v>
      </c>
      <c r="GZ59" s="40">
        <f t="shared" si="134"/>
        <v>0</v>
      </c>
      <c r="HA59" s="40">
        <f t="shared" si="135"/>
        <v>0</v>
      </c>
    </row>
    <row r="60" spans="1:209" x14ac:dyDescent="0.25"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</row>
    <row r="61" spans="1:209" x14ac:dyDescent="0.25">
      <c r="A61" s="1" t="s">
        <v>353</v>
      </c>
      <c r="B61" s="1">
        <f>SUM(B3:B59)</f>
        <v>4997.8577139999998</v>
      </c>
      <c r="C61" s="1">
        <f t="shared" ref="C61:AT61" si="136">SUM(C3:C59)</f>
        <v>258.74398603999998</v>
      </c>
      <c r="D61" s="1">
        <f t="shared" si="136"/>
        <v>26180.3627066056</v>
      </c>
      <c r="E61" s="1">
        <f t="shared" si="136"/>
        <v>2260.0917178539994</v>
      </c>
      <c r="F61" s="1">
        <f t="shared" si="136"/>
        <v>2086.0062931709999</v>
      </c>
      <c r="G61" s="1">
        <f t="shared" si="136"/>
        <v>15290.68280339279</v>
      </c>
      <c r="H61" s="1">
        <f t="shared" si="136"/>
        <v>365.68960729999895</v>
      </c>
      <c r="I61" s="39">
        <f t="shared" si="136"/>
        <v>8.88694859999999E-2</v>
      </c>
      <c r="J61" s="39">
        <f t="shared" si="136"/>
        <v>8.2569048429999992</v>
      </c>
      <c r="K61" s="39">
        <f t="shared" si="136"/>
        <v>4.5382595836209891E-2</v>
      </c>
      <c r="L61" s="39">
        <f t="shared" si="136"/>
        <v>8.7108506313499987</v>
      </c>
      <c r="M61" s="39">
        <f t="shared" si="136"/>
        <v>3.5076634331199876E-3</v>
      </c>
      <c r="N61" s="39">
        <f t="shared" si="136"/>
        <v>2.0224382563039999E-2</v>
      </c>
      <c r="O61" s="39">
        <f t="shared" si="136"/>
        <v>9.2338849269999995E-2</v>
      </c>
      <c r="P61" s="39">
        <f t="shared" si="136"/>
        <v>5.8539106069999895E-2</v>
      </c>
      <c r="Q61" s="39">
        <f t="shared" si="136"/>
        <v>4.9031869999999998E-2</v>
      </c>
      <c r="R61" s="39">
        <f t="shared" si="136"/>
        <v>1.3619603874349996E-2</v>
      </c>
      <c r="S61" s="39">
        <f t="shared" si="136"/>
        <v>6.0242621839999899E-2</v>
      </c>
      <c r="T61" s="39">
        <f t="shared" si="136"/>
        <v>6.1560296609999898E-2</v>
      </c>
      <c r="U61" s="39">
        <f t="shared" si="136"/>
        <v>6.1149999999999996E-4</v>
      </c>
      <c r="V61" s="39">
        <f t="shared" si="136"/>
        <v>2.2050000000000001E-5</v>
      </c>
      <c r="W61" s="39">
        <f t="shared" si="136"/>
        <v>1.1276842870000001</v>
      </c>
      <c r="X61" s="39">
        <f t="shared" si="136"/>
        <v>20.928039649999999</v>
      </c>
      <c r="Y61" s="39">
        <f t="shared" si="136"/>
        <v>0.32916725482019998</v>
      </c>
      <c r="Z61" s="39">
        <f t="shared" si="136"/>
        <v>1.8148224384999898</v>
      </c>
      <c r="AA61" s="39">
        <f t="shared" si="136"/>
        <v>0.35224189388799904</v>
      </c>
      <c r="AB61" s="39">
        <f t="shared" si="136"/>
        <v>0.60040523840000004</v>
      </c>
      <c r="AC61" s="39">
        <f t="shared" si="136"/>
        <v>0.2154858929599999</v>
      </c>
      <c r="AD61" s="39">
        <f t="shared" si="136"/>
        <v>0.18171222752219898</v>
      </c>
      <c r="AE61" s="39">
        <f t="shared" si="136"/>
        <v>7.8764135179999889E-2</v>
      </c>
      <c r="AF61" s="39">
        <f t="shared" si="136"/>
        <v>6.7714670630000001E-2</v>
      </c>
      <c r="AG61" s="39">
        <f t="shared" si="136"/>
        <v>2.0344337056999997</v>
      </c>
      <c r="AH61" s="39">
        <f t="shared" si="136"/>
        <v>3.6936177969999998E-2</v>
      </c>
      <c r="AI61" s="39">
        <f t="shared" si="136"/>
        <v>6.8132123060000008E-2</v>
      </c>
      <c r="AJ61" s="39">
        <f t="shared" si="136"/>
        <v>4.3901690840149983E-3</v>
      </c>
      <c r="AK61" s="39">
        <f t="shared" si="136"/>
        <v>1.96999999999999E-6</v>
      </c>
      <c r="AL61" s="39">
        <f t="shared" si="136"/>
        <v>1.7439999999999999E-5</v>
      </c>
      <c r="AM61" s="39">
        <f t="shared" si="136"/>
        <v>1.2999999999999901E-6</v>
      </c>
      <c r="AN61" s="39">
        <f t="shared" si="136"/>
        <v>4.5363777391999998E-4</v>
      </c>
      <c r="AO61" s="39">
        <f t="shared" si="136"/>
        <v>2.9561943480000002E-5</v>
      </c>
      <c r="AP61" s="39">
        <f t="shared" si="136"/>
        <v>2.374158147772999E-3</v>
      </c>
      <c r="AQ61" s="39">
        <f t="shared" si="136"/>
        <v>7.2966752380000013E-2</v>
      </c>
      <c r="AR61" s="39">
        <f t="shared" si="136"/>
        <v>13.09338857999998</v>
      </c>
      <c r="AS61" s="39">
        <f t="shared" si="136"/>
        <v>5.6933022520000001E-2</v>
      </c>
      <c r="AT61" s="39">
        <f t="shared" si="136"/>
        <v>3.8992312839999999</v>
      </c>
      <c r="AU61" s="39">
        <f t="shared" ref="AU61" si="137">SUM(AU3:AU59)</f>
        <v>2.4574565999999897E-6</v>
      </c>
      <c r="AV61" s="1"/>
      <c r="AX61" s="39">
        <f t="shared" ref="AX61:CU61" si="138">SUM(AX3:AX59)</f>
        <v>1.52546307061088</v>
      </c>
      <c r="AY61" s="39">
        <f t="shared" si="138"/>
        <v>3.3910869724296409</v>
      </c>
      <c r="AZ61" s="39">
        <f t="shared" si="138"/>
        <v>8.2567465645449065</v>
      </c>
      <c r="BA61" s="39">
        <f t="shared" si="138"/>
        <v>8.8861761769020164E-2</v>
      </c>
      <c r="BB61" s="39">
        <f t="shared" si="138"/>
        <v>8.8861761769020164E-2</v>
      </c>
      <c r="BC61" s="39">
        <f t="shared" si="138"/>
        <v>1.5928643406510501</v>
      </c>
      <c r="BD61" s="39">
        <f t="shared" si="138"/>
        <v>1.4362531123785101</v>
      </c>
      <c r="BE61" s="39">
        <f t="shared" si="138"/>
        <v>1.8606313775655376E-2</v>
      </c>
      <c r="BF61" s="39">
        <f t="shared" si="138"/>
        <v>2.6774926528588958E-2</v>
      </c>
      <c r="BG61" s="39">
        <f t="shared" si="138"/>
        <v>8.7106820740067015</v>
      </c>
      <c r="BH61" s="39">
        <f t="shared" si="138"/>
        <v>2.4575244940758631E-6</v>
      </c>
      <c r="BI61" s="39">
        <f t="shared" si="138"/>
        <v>1.1224188313691237E-3</v>
      </c>
      <c r="BJ61" s="39">
        <f t="shared" si="138"/>
        <v>2.385138968520089E-3</v>
      </c>
      <c r="BK61" s="39">
        <f t="shared" si="138"/>
        <v>2.2050094546116301E-5</v>
      </c>
      <c r="BL61" s="39">
        <f t="shared" si="138"/>
        <v>4.8536883904729379E-3</v>
      </c>
      <c r="BM61" s="39">
        <f t="shared" si="138"/>
        <v>1.5370014711176742E-2</v>
      </c>
      <c r="BN61" s="39">
        <f t="shared" si="138"/>
        <v>9.2337064681048395E-2</v>
      </c>
      <c r="BO61" s="39">
        <f t="shared" si="138"/>
        <v>164.47158780411101</v>
      </c>
      <c r="BP61" s="39">
        <f t="shared" si="138"/>
        <v>5.8538221158509415E-2</v>
      </c>
      <c r="BQ61" s="39">
        <f t="shared" si="138"/>
        <v>3.8325183747460446E-3</v>
      </c>
      <c r="BR61" s="39">
        <f t="shared" si="138"/>
        <v>9.3830658306918446E-3</v>
      </c>
      <c r="BS61" s="39">
        <f t="shared" si="138"/>
        <v>4.9031841138564798E-2</v>
      </c>
      <c r="BT61" s="39">
        <f t="shared" si="138"/>
        <v>6.0241431029678251E-2</v>
      </c>
      <c r="BU61" s="39">
        <f t="shared" si="138"/>
        <v>0.60039474517810087</v>
      </c>
      <c r="BV61" s="39">
        <f t="shared" si="138"/>
        <v>6.1559074936554298E-2</v>
      </c>
      <c r="BW61" s="39">
        <f t="shared" si="138"/>
        <v>7.8763046019884722E-2</v>
      </c>
      <c r="BX61" s="39">
        <f t="shared" si="138"/>
        <v>3.6935506558750303E-2</v>
      </c>
      <c r="BY61" s="39">
        <f t="shared" si="138"/>
        <v>4997.9114136917487</v>
      </c>
      <c r="BZ61" s="39">
        <f t="shared" si="138"/>
        <v>6.1149377162223796E-4</v>
      </c>
      <c r="CA61" s="39">
        <f t="shared" si="138"/>
        <v>22.77927366429487</v>
      </c>
      <c r="CB61" s="39">
        <f t="shared" si="138"/>
        <v>29.856506902118241</v>
      </c>
      <c r="CC61" s="39">
        <f t="shared" si="138"/>
        <v>8.3885546065990031</v>
      </c>
      <c r="CD61" s="39">
        <f t="shared" si="138"/>
        <v>7.2960422413470102E-2</v>
      </c>
      <c r="CE61" s="39">
        <f t="shared" si="138"/>
        <v>13.8398358093698</v>
      </c>
      <c r="CF61" s="39">
        <f t="shared" si="138"/>
        <v>0.87738113052544298</v>
      </c>
      <c r="CG61" s="39">
        <f t="shared" si="138"/>
        <v>1.1275343522833245</v>
      </c>
      <c r="CH61" s="39">
        <f t="shared" si="138"/>
        <v>1.1275343522833245</v>
      </c>
      <c r="CI61" s="39"/>
      <c r="CJ61" s="39"/>
      <c r="CK61" s="39">
        <f t="shared" si="138"/>
        <v>20.926608048887758</v>
      </c>
      <c r="CL61" s="39">
        <f t="shared" si="138"/>
        <v>13.092434972514466</v>
      </c>
      <c r="CM61" s="39">
        <f t="shared" si="138"/>
        <v>5.3942705294960216E-2</v>
      </c>
      <c r="CN61" s="39">
        <f t="shared" si="138"/>
        <v>0.25775269146055124</v>
      </c>
      <c r="CO61" s="39">
        <f t="shared" si="138"/>
        <v>0</v>
      </c>
      <c r="CP61" s="39">
        <f t="shared" si="138"/>
        <v>1.4066101400431701</v>
      </c>
      <c r="CQ61" s="39">
        <f t="shared" si="138"/>
        <v>0.83535614821631399</v>
      </c>
      <c r="CR61" s="39"/>
      <c r="CS61" s="39">
        <f t="shared" si="138"/>
        <v>12.4976910789297</v>
      </c>
      <c r="CT61" s="39">
        <f t="shared" si="138"/>
        <v>2.0219997838254802</v>
      </c>
      <c r="CU61" s="39">
        <f t="shared" si="138"/>
        <v>0.4718576825075918</v>
      </c>
      <c r="CV61" s="39">
        <f t="shared" ref="CV61:FB61" si="139">SUM(CV3:CV59)</f>
        <v>1.3429791946497376</v>
      </c>
      <c r="CW61" s="39">
        <f t="shared" si="139"/>
        <v>0.11624019381763857</v>
      </c>
      <c r="CX61" s="39">
        <f t="shared" si="139"/>
        <v>0.23600294948406278</v>
      </c>
      <c r="CY61" s="39">
        <f t="shared" si="139"/>
        <v>0.20906108420859401</v>
      </c>
      <c r="CZ61" s="39">
        <f t="shared" si="139"/>
        <v>5.6932142780171703E-2</v>
      </c>
      <c r="DA61" s="39"/>
      <c r="DB61" s="39">
        <f t="shared" si="139"/>
        <v>0.23635561137161185</v>
      </c>
      <c r="DC61" s="39">
        <f t="shared" si="139"/>
        <v>258.78664959767315</v>
      </c>
      <c r="DD61" s="39">
        <f t="shared" si="139"/>
        <v>0</v>
      </c>
      <c r="DE61" s="39">
        <f t="shared" si="139"/>
        <v>7.4501396812875972E-2</v>
      </c>
      <c r="DF61" s="39">
        <f t="shared" si="139"/>
        <v>0.10720928014214831</v>
      </c>
      <c r="DG61" s="39">
        <f t="shared" si="139"/>
        <v>363.91297366437891</v>
      </c>
      <c r="DH61" s="39">
        <f t="shared" si="139"/>
        <v>23562.810900772067</v>
      </c>
      <c r="DI61" s="39">
        <f t="shared" si="139"/>
        <v>2618.0900041579098</v>
      </c>
      <c r="DJ61" s="39">
        <f t="shared" si="139"/>
        <v>26180.900904930022</v>
      </c>
      <c r="DK61" s="39">
        <f t="shared" si="139"/>
        <v>1.24726944295711E-2</v>
      </c>
      <c r="DL61" s="39">
        <f t="shared" si="139"/>
        <v>16.289351364119707</v>
      </c>
      <c r="DM61" s="39"/>
      <c r="DN61" s="39">
        <f t="shared" si="139"/>
        <v>4.3901418794160298E-3</v>
      </c>
      <c r="DO61" s="39">
        <f t="shared" si="139"/>
        <v>1.9699864834625702E-6</v>
      </c>
      <c r="DP61" s="39">
        <f t="shared" si="139"/>
        <v>1.74400626112645E-5</v>
      </c>
      <c r="DQ61" s="39">
        <f t="shared" si="139"/>
        <v>1.3000127206688799E-6</v>
      </c>
      <c r="DR61" s="39">
        <f t="shared" si="139"/>
        <v>4.536512105506139E-4</v>
      </c>
      <c r="DS61" s="39">
        <f t="shared" si="139"/>
        <v>2.9559163558188755E-5</v>
      </c>
      <c r="DT61" s="39">
        <f t="shared" si="139"/>
        <v>2.3741492825182032E-3</v>
      </c>
      <c r="DU61" s="39">
        <f t="shared" si="139"/>
        <v>41.146003175647721</v>
      </c>
      <c r="DV61" s="39">
        <f t="shared" si="139"/>
        <v>136.52666282004697</v>
      </c>
      <c r="DW61" s="39">
        <f t="shared" si="139"/>
        <v>33.047524466460359</v>
      </c>
      <c r="DX61" s="39">
        <f t="shared" si="139"/>
        <v>44.837863091046394</v>
      </c>
      <c r="DY61" s="39">
        <f t="shared" si="139"/>
        <v>127.57373232669163</v>
      </c>
      <c r="DZ61" s="39">
        <f t="shared" si="139"/>
        <v>37.05662184487278</v>
      </c>
      <c r="EA61" s="39">
        <f t="shared" si="139"/>
        <v>1.2007796645667601</v>
      </c>
      <c r="EB61" s="39">
        <f t="shared" si="139"/>
        <v>1.7469026796353676E-2</v>
      </c>
      <c r="EC61" s="39">
        <f t="shared" si="139"/>
        <v>10.592055058888754</v>
      </c>
      <c r="ED61" s="39">
        <f t="shared" si="139"/>
        <v>2260.2676402439583</v>
      </c>
      <c r="EE61" s="39">
        <f t="shared" si="139"/>
        <v>2086.1751225541589</v>
      </c>
      <c r="EF61" s="39">
        <f t="shared" si="139"/>
        <v>174.09251768979783</v>
      </c>
      <c r="EG61" s="39">
        <f t="shared" si="139"/>
        <v>0.28701864492909301</v>
      </c>
      <c r="EH61" s="39">
        <f t="shared" si="139"/>
        <v>0.1785936206890201</v>
      </c>
      <c r="EI61" s="39">
        <f t="shared" si="139"/>
        <v>413.92742000154203</v>
      </c>
      <c r="EJ61" s="39">
        <f t="shared" si="139"/>
        <v>16.890633933872301</v>
      </c>
      <c r="EK61" s="39">
        <f t="shared" si="139"/>
        <v>259.93754247210842</v>
      </c>
      <c r="EL61" s="39">
        <f t="shared" si="139"/>
        <v>70.731144185115468</v>
      </c>
      <c r="EM61" s="39">
        <f t="shared" si="139"/>
        <v>34.912012801114329</v>
      </c>
      <c r="EN61" s="39">
        <f t="shared" si="139"/>
        <v>649.84404844977485</v>
      </c>
      <c r="EO61" s="39">
        <f t="shared" si="139"/>
        <v>6.7659523773382496E-2</v>
      </c>
      <c r="EP61" s="39">
        <f t="shared" si="139"/>
        <v>25.260829218280051</v>
      </c>
      <c r="EQ61" s="39">
        <f t="shared" si="139"/>
        <v>80.529993498646803</v>
      </c>
      <c r="ER61" s="39">
        <f t="shared" si="139"/>
        <v>261.34068452303512</v>
      </c>
      <c r="ES61" s="39">
        <f t="shared" si="139"/>
        <v>2.1414507951628301</v>
      </c>
      <c r="ET61" s="39">
        <f t="shared" si="139"/>
        <v>15290.918561618235</v>
      </c>
      <c r="EU61" s="39">
        <f t="shared" si="139"/>
        <v>4.4425106810054604</v>
      </c>
      <c r="EV61" s="39">
        <f t="shared" si="139"/>
        <v>3.8991582882395659</v>
      </c>
      <c r="EW61" s="39">
        <f t="shared" si="139"/>
        <v>257.04989228065972</v>
      </c>
      <c r="EX61" s="39">
        <f t="shared" si="139"/>
        <v>0.14618718985308801</v>
      </c>
      <c r="EY61" s="39">
        <f t="shared" si="139"/>
        <v>18.203900396979538</v>
      </c>
      <c r="EZ61" s="39">
        <f t="shared" si="139"/>
        <v>2.0343870336664849</v>
      </c>
      <c r="FA61" s="39">
        <f t="shared" si="139"/>
        <v>5.0297516424081001</v>
      </c>
      <c r="FB61" s="39">
        <f t="shared" si="139"/>
        <v>365.78561017449488</v>
      </c>
      <c r="FC61" s="39">
        <f t="shared" ref="FC61:FD61" si="140">SUM(FC3:FC59)</f>
        <v>6.8120969087529626E-2</v>
      </c>
      <c r="FD61" s="39">
        <f t="shared" si="140"/>
        <v>12.193781147264001</v>
      </c>
    </row>
    <row r="62" spans="1:209" x14ac:dyDescent="0.25">
      <c r="A62" s="17" t="s">
        <v>223</v>
      </c>
      <c r="B62" s="1">
        <f>SUM(B2:B54)</f>
        <v>4997.8577139999998</v>
      </c>
      <c r="C62" s="1">
        <f t="shared" ref="C62:AT62" si="141">SUM(C2:C54)</f>
        <v>258.74398603999998</v>
      </c>
      <c r="D62" s="1">
        <f t="shared" si="141"/>
        <v>26180.3627066056</v>
      </c>
      <c r="E62" s="1">
        <f t="shared" si="141"/>
        <v>2260.0917178539994</v>
      </c>
      <c r="F62" s="1">
        <f t="shared" si="141"/>
        <v>2086.0062931709999</v>
      </c>
      <c r="G62" s="1">
        <f t="shared" si="141"/>
        <v>15290.68280339279</v>
      </c>
      <c r="H62" s="1">
        <f t="shared" si="141"/>
        <v>365.68960729999895</v>
      </c>
      <c r="I62" s="39">
        <f t="shared" si="141"/>
        <v>8.88694859999999E-2</v>
      </c>
      <c r="J62" s="39">
        <f t="shared" si="141"/>
        <v>8.2569048429999992</v>
      </c>
      <c r="K62" s="39">
        <f t="shared" si="141"/>
        <v>4.5382595836209891E-2</v>
      </c>
      <c r="L62" s="39">
        <f t="shared" si="141"/>
        <v>8.7108506313499987</v>
      </c>
      <c r="M62" s="39">
        <f t="shared" si="141"/>
        <v>3.5076634331199876E-3</v>
      </c>
      <c r="N62" s="39">
        <f t="shared" si="141"/>
        <v>2.0224382563039999E-2</v>
      </c>
      <c r="O62" s="39">
        <f t="shared" si="141"/>
        <v>9.2338849269999995E-2</v>
      </c>
      <c r="P62" s="39">
        <f t="shared" si="141"/>
        <v>5.8539106069999895E-2</v>
      </c>
      <c r="Q62" s="39">
        <f t="shared" si="141"/>
        <v>4.9031869999999998E-2</v>
      </c>
      <c r="R62" s="39">
        <f t="shared" si="141"/>
        <v>1.3619603874349996E-2</v>
      </c>
      <c r="S62" s="39">
        <f t="shared" si="141"/>
        <v>6.0242621839999899E-2</v>
      </c>
      <c r="T62" s="39">
        <f t="shared" si="141"/>
        <v>6.1560296609999898E-2</v>
      </c>
      <c r="U62" s="39">
        <f t="shared" si="141"/>
        <v>6.1149999999999996E-4</v>
      </c>
      <c r="V62" s="39">
        <f t="shared" si="141"/>
        <v>2.2050000000000001E-5</v>
      </c>
      <c r="W62" s="39">
        <f t="shared" si="141"/>
        <v>1.1276842870000001</v>
      </c>
      <c r="X62" s="39">
        <f t="shared" si="141"/>
        <v>20.928039649999999</v>
      </c>
      <c r="Y62" s="39">
        <f t="shared" si="141"/>
        <v>0.32916725482019998</v>
      </c>
      <c r="Z62" s="39">
        <f t="shared" si="141"/>
        <v>1.8148224384999898</v>
      </c>
      <c r="AA62" s="39">
        <f t="shared" si="141"/>
        <v>0.35224189388799904</v>
      </c>
      <c r="AB62" s="39">
        <f t="shared" si="141"/>
        <v>0.60040523840000004</v>
      </c>
      <c r="AC62" s="39">
        <f t="shared" si="141"/>
        <v>0.2154858929599999</v>
      </c>
      <c r="AD62" s="39">
        <f t="shared" si="141"/>
        <v>0.18171222752219898</v>
      </c>
      <c r="AE62" s="39">
        <f t="shared" si="141"/>
        <v>7.8764135179999889E-2</v>
      </c>
      <c r="AF62" s="39">
        <f t="shared" si="141"/>
        <v>6.7714670630000001E-2</v>
      </c>
      <c r="AG62" s="39">
        <f t="shared" si="141"/>
        <v>2.0344337056999997</v>
      </c>
      <c r="AH62" s="39">
        <f t="shared" si="141"/>
        <v>3.6936177969999998E-2</v>
      </c>
      <c r="AI62" s="39">
        <f t="shared" si="141"/>
        <v>6.8132123060000008E-2</v>
      </c>
      <c r="AJ62" s="39">
        <f t="shared" si="141"/>
        <v>4.3901690840149983E-3</v>
      </c>
      <c r="AK62" s="39">
        <f t="shared" si="141"/>
        <v>1.96999999999999E-6</v>
      </c>
      <c r="AL62" s="39">
        <f t="shared" si="141"/>
        <v>1.7439999999999999E-5</v>
      </c>
      <c r="AM62" s="39">
        <f t="shared" si="141"/>
        <v>1.2999999999999901E-6</v>
      </c>
      <c r="AN62" s="39">
        <f t="shared" si="141"/>
        <v>4.5363777391999998E-4</v>
      </c>
      <c r="AO62" s="39">
        <f t="shared" si="141"/>
        <v>2.9561943480000002E-5</v>
      </c>
      <c r="AP62" s="39">
        <f t="shared" si="141"/>
        <v>2.374158147772999E-3</v>
      </c>
      <c r="AQ62" s="39">
        <f t="shared" si="141"/>
        <v>7.2966752380000013E-2</v>
      </c>
      <c r="AR62" s="39">
        <f t="shared" si="141"/>
        <v>13.09338857999998</v>
      </c>
      <c r="AS62" s="39">
        <f t="shared" si="141"/>
        <v>5.6933022520000001E-2</v>
      </c>
      <c r="AT62" s="39">
        <f t="shared" si="141"/>
        <v>3.8992312839999999</v>
      </c>
      <c r="AU62" s="39">
        <f t="shared" ref="AU62" si="142">SUM(AU2:AU54)</f>
        <v>2.4574565999999897E-6</v>
      </c>
      <c r="AX62" s="39">
        <f t="shared" ref="AX62:CU62" si="143">SUM(AX2:AX54)</f>
        <v>1.52546307061088</v>
      </c>
      <c r="AY62" s="39">
        <f t="shared" si="143"/>
        <v>3.3910869724296409</v>
      </c>
      <c r="AZ62" s="39">
        <f t="shared" si="143"/>
        <v>8.2567465645449065</v>
      </c>
      <c r="BA62" s="39">
        <f t="shared" si="143"/>
        <v>8.8861761769020164E-2</v>
      </c>
      <c r="BB62" s="39">
        <f t="shared" si="143"/>
        <v>8.8861761769020164E-2</v>
      </c>
      <c r="BC62" s="39">
        <f t="shared" si="143"/>
        <v>1.5928643406510501</v>
      </c>
      <c r="BD62" s="39">
        <f t="shared" si="143"/>
        <v>1.4362531123785101</v>
      </c>
      <c r="BE62" s="39">
        <f t="shared" si="143"/>
        <v>1.8606313775655376E-2</v>
      </c>
      <c r="BF62" s="39">
        <f t="shared" si="143"/>
        <v>2.6774926528588958E-2</v>
      </c>
      <c r="BG62" s="39">
        <f t="shared" si="143"/>
        <v>8.7106820740067015</v>
      </c>
      <c r="BH62" s="39">
        <f t="shared" si="143"/>
        <v>2.4575244940758631E-6</v>
      </c>
      <c r="BI62" s="39">
        <f t="shared" si="143"/>
        <v>1.1224188313691237E-3</v>
      </c>
      <c r="BJ62" s="39">
        <f t="shared" si="143"/>
        <v>2.385138968520089E-3</v>
      </c>
      <c r="BK62" s="39">
        <f t="shared" si="143"/>
        <v>2.2050094546116301E-5</v>
      </c>
      <c r="BL62" s="39">
        <f t="shared" si="143"/>
        <v>4.8536883904729379E-3</v>
      </c>
      <c r="BM62" s="39">
        <f t="shared" si="143"/>
        <v>1.5370014711176742E-2</v>
      </c>
      <c r="BN62" s="39">
        <f t="shared" si="143"/>
        <v>9.2337064681048395E-2</v>
      </c>
      <c r="BO62" s="39">
        <f t="shared" si="143"/>
        <v>164.47158780411101</v>
      </c>
      <c r="BP62" s="39">
        <f t="shared" si="143"/>
        <v>5.8538221158509415E-2</v>
      </c>
      <c r="BQ62" s="39">
        <f t="shared" si="143"/>
        <v>3.8325183747460446E-3</v>
      </c>
      <c r="BR62" s="39">
        <f t="shared" si="143"/>
        <v>9.3830658306918446E-3</v>
      </c>
      <c r="BS62" s="39">
        <f t="shared" si="143"/>
        <v>4.9031841138564798E-2</v>
      </c>
      <c r="BT62" s="39">
        <f t="shared" si="143"/>
        <v>6.0241431029678251E-2</v>
      </c>
      <c r="BU62" s="39">
        <f t="shared" si="143"/>
        <v>0.60039474517810087</v>
      </c>
      <c r="BV62" s="39">
        <f t="shared" si="143"/>
        <v>6.1559074936554298E-2</v>
      </c>
      <c r="BW62" s="39">
        <f t="shared" si="143"/>
        <v>7.8763046019884722E-2</v>
      </c>
      <c r="BX62" s="39">
        <f t="shared" si="143"/>
        <v>3.6935506558750303E-2</v>
      </c>
      <c r="BY62" s="39">
        <f t="shared" si="143"/>
        <v>4997.9114136917487</v>
      </c>
      <c r="BZ62" s="39">
        <f t="shared" si="143"/>
        <v>6.1149377162223796E-4</v>
      </c>
      <c r="CA62" s="39">
        <f t="shared" si="143"/>
        <v>22.77927366429487</v>
      </c>
      <c r="CB62" s="39">
        <f t="shared" si="143"/>
        <v>29.856506902118241</v>
      </c>
      <c r="CC62" s="39">
        <f t="shared" si="143"/>
        <v>8.3885546065990031</v>
      </c>
      <c r="CD62" s="39">
        <f t="shared" si="143"/>
        <v>7.2960422413470102E-2</v>
      </c>
      <c r="CE62" s="39">
        <f t="shared" si="143"/>
        <v>13.8398358093698</v>
      </c>
      <c r="CF62" s="39">
        <f t="shared" si="143"/>
        <v>0.87738113052544298</v>
      </c>
      <c r="CG62" s="39">
        <f t="shared" si="143"/>
        <v>1.1275343522833245</v>
      </c>
      <c r="CH62" s="39">
        <f t="shared" si="143"/>
        <v>1.1275343522833245</v>
      </c>
      <c r="CI62" s="39"/>
      <c r="CJ62" s="39"/>
      <c r="CK62" s="39">
        <f t="shared" si="143"/>
        <v>20.926608048887758</v>
      </c>
      <c r="CL62" s="39">
        <f t="shared" si="143"/>
        <v>13.092434972514466</v>
      </c>
      <c r="CM62" s="39">
        <f t="shared" si="143"/>
        <v>5.3942705294960216E-2</v>
      </c>
      <c r="CN62" s="39">
        <f t="shared" si="143"/>
        <v>0.25775269146055124</v>
      </c>
      <c r="CO62" s="39">
        <f t="shared" si="143"/>
        <v>0</v>
      </c>
      <c r="CP62" s="39">
        <f t="shared" si="143"/>
        <v>1.4066101400431701</v>
      </c>
      <c r="CQ62" s="39">
        <f t="shared" si="143"/>
        <v>0.83535614821631399</v>
      </c>
      <c r="CR62" s="39"/>
      <c r="CS62" s="39">
        <f t="shared" si="143"/>
        <v>12.4976910789297</v>
      </c>
      <c r="CT62" s="39">
        <f t="shared" si="143"/>
        <v>2.0219997838254802</v>
      </c>
      <c r="CU62" s="39">
        <f t="shared" si="143"/>
        <v>0.4718576825075918</v>
      </c>
      <c r="CV62" s="39">
        <f t="shared" ref="CV62:FB62" si="144">SUM(CV2:CV54)</f>
        <v>1.3429791946497376</v>
      </c>
      <c r="CW62" s="39">
        <f t="shared" si="144"/>
        <v>0.11624019381763857</v>
      </c>
      <c r="CX62" s="39">
        <f t="shared" si="144"/>
        <v>0.23600294948406278</v>
      </c>
      <c r="CY62" s="39">
        <f t="shared" si="144"/>
        <v>0.20906108420859401</v>
      </c>
      <c r="CZ62" s="39">
        <f t="shared" si="144"/>
        <v>5.6932142780171703E-2</v>
      </c>
      <c r="DA62" s="39"/>
      <c r="DB62" s="39">
        <f t="shared" si="144"/>
        <v>0.23635561137161185</v>
      </c>
      <c r="DC62" s="39">
        <f t="shared" si="144"/>
        <v>258.78664959767315</v>
      </c>
      <c r="DD62" s="39">
        <f t="shared" si="144"/>
        <v>0</v>
      </c>
      <c r="DE62" s="39">
        <f t="shared" si="144"/>
        <v>7.4501396812875972E-2</v>
      </c>
      <c r="DF62" s="39">
        <f t="shared" si="144"/>
        <v>0.10720928014214831</v>
      </c>
      <c r="DG62" s="39">
        <f t="shared" si="144"/>
        <v>363.91297366437891</v>
      </c>
      <c r="DH62" s="39">
        <f t="shared" si="144"/>
        <v>23562.810900772067</v>
      </c>
      <c r="DI62" s="39">
        <f t="shared" si="144"/>
        <v>2618.0900041579098</v>
      </c>
      <c r="DJ62" s="39">
        <f t="shared" si="144"/>
        <v>26180.900904930022</v>
      </c>
      <c r="DK62" s="39">
        <f t="shared" si="144"/>
        <v>1.24726944295711E-2</v>
      </c>
      <c r="DL62" s="39">
        <f t="shared" si="144"/>
        <v>16.289351364119707</v>
      </c>
      <c r="DM62" s="39"/>
      <c r="DN62" s="39">
        <f t="shared" si="144"/>
        <v>4.3901418794160298E-3</v>
      </c>
      <c r="DO62" s="39">
        <f t="shared" si="144"/>
        <v>1.9699864834625702E-6</v>
      </c>
      <c r="DP62" s="39">
        <f t="shared" si="144"/>
        <v>1.74400626112645E-5</v>
      </c>
      <c r="DQ62" s="39">
        <f t="shared" si="144"/>
        <v>1.3000127206688799E-6</v>
      </c>
      <c r="DR62" s="39">
        <f t="shared" si="144"/>
        <v>4.536512105506139E-4</v>
      </c>
      <c r="DS62" s="39">
        <f t="shared" si="144"/>
        <v>2.9559163558188755E-5</v>
      </c>
      <c r="DT62" s="39">
        <f t="shared" si="144"/>
        <v>2.3741492825182032E-3</v>
      </c>
      <c r="DU62" s="39">
        <f t="shared" si="144"/>
        <v>41.146003175647721</v>
      </c>
      <c r="DV62" s="39">
        <f t="shared" si="144"/>
        <v>136.52666282004697</v>
      </c>
      <c r="DW62" s="39">
        <f t="shared" si="144"/>
        <v>33.047524466460359</v>
      </c>
      <c r="DX62" s="39">
        <f t="shared" si="144"/>
        <v>44.837863091046394</v>
      </c>
      <c r="DY62" s="39">
        <f t="shared" si="144"/>
        <v>127.57373232669163</v>
      </c>
      <c r="DZ62" s="39">
        <f t="shared" si="144"/>
        <v>37.05662184487278</v>
      </c>
      <c r="EA62" s="39">
        <f t="shared" si="144"/>
        <v>1.2007796645667601</v>
      </c>
      <c r="EB62" s="39">
        <f t="shared" si="144"/>
        <v>1.7469026796353676E-2</v>
      </c>
      <c r="EC62" s="39">
        <f t="shared" si="144"/>
        <v>10.592055058888754</v>
      </c>
      <c r="ED62" s="39">
        <f t="shared" si="144"/>
        <v>2260.2676402439583</v>
      </c>
      <c r="EE62" s="39">
        <f t="shared" si="144"/>
        <v>2086.1751225541589</v>
      </c>
      <c r="EF62" s="39">
        <f t="shared" si="144"/>
        <v>174.09251768979783</v>
      </c>
      <c r="EG62" s="39">
        <f t="shared" si="144"/>
        <v>0.28701864492909301</v>
      </c>
      <c r="EH62" s="39">
        <f t="shared" si="144"/>
        <v>0.1785936206890201</v>
      </c>
      <c r="EI62" s="39">
        <f t="shared" si="144"/>
        <v>413.92742000154203</v>
      </c>
      <c r="EJ62" s="39">
        <f t="shared" si="144"/>
        <v>16.890633933872301</v>
      </c>
      <c r="EK62" s="39">
        <f t="shared" si="144"/>
        <v>259.93754247210842</v>
      </c>
      <c r="EL62" s="39">
        <f t="shared" si="144"/>
        <v>70.731144185115468</v>
      </c>
      <c r="EM62" s="39">
        <f t="shared" si="144"/>
        <v>34.912012801114329</v>
      </c>
      <c r="EN62" s="39">
        <f t="shared" si="144"/>
        <v>649.84404844977485</v>
      </c>
      <c r="EO62" s="39">
        <f t="shared" si="144"/>
        <v>6.7659523773382496E-2</v>
      </c>
      <c r="EP62" s="39">
        <f t="shared" si="144"/>
        <v>25.260829218280051</v>
      </c>
      <c r="EQ62" s="39">
        <f t="shared" si="144"/>
        <v>80.529993498646803</v>
      </c>
      <c r="ER62" s="39">
        <f t="shared" si="144"/>
        <v>261.34068452303512</v>
      </c>
      <c r="ES62" s="39">
        <f t="shared" si="144"/>
        <v>2.1414507951628301</v>
      </c>
      <c r="ET62" s="39">
        <f t="shared" si="144"/>
        <v>15290.918561618235</v>
      </c>
      <c r="EU62" s="39">
        <f t="shared" si="144"/>
        <v>4.4425106810054604</v>
      </c>
      <c r="EV62" s="39">
        <f t="shared" si="144"/>
        <v>3.8991582882395659</v>
      </c>
      <c r="EW62" s="39">
        <f t="shared" si="144"/>
        <v>257.04989228065972</v>
      </c>
      <c r="EX62" s="39">
        <f t="shared" si="144"/>
        <v>0.14618718985308801</v>
      </c>
      <c r="EY62" s="39">
        <f t="shared" si="144"/>
        <v>18.203900396979538</v>
      </c>
      <c r="EZ62" s="39">
        <f t="shared" si="144"/>
        <v>2.0343870336664849</v>
      </c>
      <c r="FA62" s="39">
        <f t="shared" si="144"/>
        <v>5.0297516424081001</v>
      </c>
      <c r="FB62" s="39">
        <f t="shared" si="144"/>
        <v>365.78561017449488</v>
      </c>
      <c r="FC62" s="39">
        <f t="shared" ref="FC62:FD62" si="145">SUM(FC2:FC54)</f>
        <v>6.8120969087529626E-2</v>
      </c>
      <c r="FD62" s="39">
        <f t="shared" si="145"/>
        <v>12.193781147264001</v>
      </c>
    </row>
    <row r="63" spans="1:209" x14ac:dyDescent="0.25"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15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Z63"/>
  <sheetViews>
    <sheetView zoomScale="85" zoomScaleNormal="85" workbookViewId="0">
      <pane xSplit="1" ySplit="2" topLeftCell="BF3" activePane="bottomRight" state="frozen"/>
      <selection pane="topRight" activeCell="AY55" sqref="AY55"/>
      <selection pane="bottomLeft" activeCell="AY55" sqref="AY55"/>
      <selection pane="bottomRight" activeCell="BF2" sqref="BF2"/>
    </sheetView>
  </sheetViews>
  <sheetFormatPr defaultColWidth="9.140625" defaultRowHeight="15" x14ac:dyDescent="0.25"/>
  <cols>
    <col min="1" max="1" width="19" style="17" customWidth="1"/>
    <col min="2" max="8" width="9" style="15" customWidth="1"/>
    <col min="9" max="56" width="9" style="17" customWidth="1"/>
    <col min="57" max="57" width="11.5703125" style="17" customWidth="1"/>
    <col min="58" max="58" width="15" style="17" bestFit="1" customWidth="1"/>
    <col min="59" max="180" width="9" style="17" customWidth="1"/>
    <col min="181" max="208" width="9.140625" style="17"/>
    <col min="209" max="209" width="9.140625" style="17" customWidth="1"/>
    <col min="210" max="16384" width="9.140625" style="17"/>
  </cols>
  <sheetData>
    <row r="1" spans="1:234" x14ac:dyDescent="0.25">
      <c r="B1" s="15" t="s">
        <v>334</v>
      </c>
      <c r="BF1" s="17" t="s">
        <v>354</v>
      </c>
      <c r="FX1" s="17" t="s">
        <v>355</v>
      </c>
    </row>
    <row r="2" spans="1:234" x14ac:dyDescent="0.25">
      <c r="A2" s="17" t="s">
        <v>356</v>
      </c>
      <c r="B2" s="17" t="s">
        <v>51</v>
      </c>
      <c r="C2" s="17" t="s">
        <v>77</v>
      </c>
      <c r="D2" s="17" t="s">
        <v>159</v>
      </c>
      <c r="E2" s="17" t="s">
        <v>160</v>
      </c>
      <c r="F2" s="17" t="s">
        <v>161</v>
      </c>
      <c r="G2" s="17" t="s">
        <v>137</v>
      </c>
      <c r="H2" s="17" t="s">
        <v>162</v>
      </c>
      <c r="I2" s="17" t="s">
        <v>357</v>
      </c>
      <c r="J2" s="17" t="s">
        <v>410</v>
      </c>
      <c r="K2" s="17" t="s">
        <v>411</v>
      </c>
      <c r="L2" s="17" t="s">
        <v>43</v>
      </c>
      <c r="M2" s="17" t="s">
        <v>465</v>
      </c>
      <c r="N2" s="17" t="s">
        <v>413</v>
      </c>
      <c r="O2" s="17" t="s">
        <v>414</v>
      </c>
      <c r="P2" s="17" t="s">
        <v>466</v>
      </c>
      <c r="Q2" s="17" t="s">
        <v>358</v>
      </c>
      <c r="R2" s="17" t="s">
        <v>542</v>
      </c>
      <c r="S2" s="17" t="s">
        <v>415</v>
      </c>
      <c r="T2" s="17" t="s">
        <v>288</v>
      </c>
      <c r="U2" s="17" t="s">
        <v>467</v>
      </c>
      <c r="V2" s="17" t="s">
        <v>359</v>
      </c>
      <c r="W2" s="17" t="s">
        <v>494</v>
      </c>
      <c r="X2" s="17" t="s">
        <v>468</v>
      </c>
      <c r="Y2" s="17" t="s">
        <v>416</v>
      </c>
      <c r="Z2" s="17" t="s">
        <v>63</v>
      </c>
      <c r="AA2" s="17" t="s">
        <v>417</v>
      </c>
      <c r="AB2" s="17" t="s">
        <v>418</v>
      </c>
      <c r="AC2" s="17" t="s">
        <v>419</v>
      </c>
      <c r="AD2" s="17" t="s">
        <v>360</v>
      </c>
      <c r="AE2" s="17" t="s">
        <v>361</v>
      </c>
      <c r="AF2" s="17" t="s">
        <v>420</v>
      </c>
      <c r="AG2" s="17" t="s">
        <v>421</v>
      </c>
      <c r="AH2" s="17" t="s">
        <v>470</v>
      </c>
      <c r="AI2" s="17" t="s">
        <v>471</v>
      </c>
      <c r="AJ2" s="17" t="s">
        <v>362</v>
      </c>
      <c r="AK2" s="17" t="s">
        <v>472</v>
      </c>
      <c r="AL2" s="17" t="s">
        <v>473</v>
      </c>
      <c r="AM2" s="17" t="s">
        <v>296</v>
      </c>
      <c r="AN2" s="17" t="s">
        <v>405</v>
      </c>
      <c r="AO2" s="17" t="s">
        <v>641</v>
      </c>
      <c r="AP2" s="17" t="s">
        <v>642</v>
      </c>
      <c r="AQ2" s="17" t="s">
        <v>406</v>
      </c>
      <c r="AR2" s="17" t="s">
        <v>407</v>
      </c>
      <c r="AS2" s="17" t="s">
        <v>408</v>
      </c>
      <c r="AT2" s="17" t="s">
        <v>293</v>
      </c>
      <c r="AU2" s="17" t="s">
        <v>477</v>
      </c>
      <c r="AV2" s="17" t="s">
        <v>397</v>
      </c>
      <c r="AW2" s="17" t="s">
        <v>291</v>
      </c>
      <c r="AX2" s="17" t="s">
        <v>474</v>
      </c>
      <c r="AY2" s="17" t="s">
        <v>478</v>
      </c>
      <c r="AZ2" s="17" t="s">
        <v>464</v>
      </c>
      <c r="BA2" s="17" t="s">
        <v>363</v>
      </c>
      <c r="BB2" s="17" t="s">
        <v>640</v>
      </c>
      <c r="BC2" s="17" t="s">
        <v>412</v>
      </c>
      <c r="BD2" s="17" t="s">
        <v>647</v>
      </c>
      <c r="BE2" s="15"/>
      <c r="BF2" s="17" t="s">
        <v>339</v>
      </c>
      <c r="BG2" s="17" t="s">
        <v>364</v>
      </c>
      <c r="BH2" s="17" t="s">
        <v>33</v>
      </c>
      <c r="BI2" s="17" t="s">
        <v>365</v>
      </c>
      <c r="BJ2" s="17" t="s">
        <v>35</v>
      </c>
      <c r="BK2" s="17" t="s">
        <v>480</v>
      </c>
      <c r="BL2" s="17" t="s">
        <v>37</v>
      </c>
      <c r="BM2" s="17" t="s">
        <v>39</v>
      </c>
      <c r="BN2" s="17" t="s">
        <v>41</v>
      </c>
      <c r="BO2" s="17" t="s">
        <v>366</v>
      </c>
      <c r="BP2" s="17" t="s">
        <v>385</v>
      </c>
      <c r="BQ2" s="17" t="s">
        <v>386</v>
      </c>
      <c r="BR2" s="17" t="s">
        <v>284</v>
      </c>
      <c r="BS2" s="17" t="s">
        <v>285</v>
      </c>
      <c r="BT2" s="17" t="s">
        <v>481</v>
      </c>
      <c r="BU2" s="17" t="s">
        <v>482</v>
      </c>
      <c r="BV2" s="17" t="s">
        <v>483</v>
      </c>
      <c r="BW2" s="17" t="s">
        <v>45</v>
      </c>
      <c r="BX2" s="17" t="s">
        <v>387</v>
      </c>
      <c r="BY2" s="17" t="s">
        <v>388</v>
      </c>
      <c r="BZ2" s="17" t="s">
        <v>466</v>
      </c>
      <c r="CA2" s="17" t="s">
        <v>484</v>
      </c>
      <c r="CB2" s="17" t="s">
        <v>47</v>
      </c>
      <c r="CC2" s="17" t="s">
        <v>358</v>
      </c>
      <c r="CD2" s="17" t="s">
        <v>389</v>
      </c>
      <c r="CE2" s="17" t="s">
        <v>390</v>
      </c>
      <c r="CF2" s="17" t="s">
        <v>49</v>
      </c>
      <c r="CG2" s="17" t="s">
        <v>288</v>
      </c>
      <c r="CH2" s="17" t="s">
        <v>367</v>
      </c>
      <c r="CI2" s="17" t="s">
        <v>467</v>
      </c>
      <c r="CJ2" s="17" t="s">
        <v>485</v>
      </c>
      <c r="CK2" s="17" t="s">
        <v>486</v>
      </c>
      <c r="CL2" s="17" t="s">
        <v>487</v>
      </c>
      <c r="CM2" s="17" t="s">
        <v>51</v>
      </c>
      <c r="CN2" s="17" t="s">
        <v>368</v>
      </c>
      <c r="CO2" s="17" t="s">
        <v>496</v>
      </c>
      <c r="CP2" s="17" t="s">
        <v>53</v>
      </c>
      <c r="CQ2" s="17" t="s">
        <v>55</v>
      </c>
      <c r="CR2" s="17" t="s">
        <v>369</v>
      </c>
      <c r="CS2" s="17" t="s">
        <v>397</v>
      </c>
      <c r="CT2" s="17" t="s">
        <v>57</v>
      </c>
      <c r="CU2" s="17" t="s">
        <v>370</v>
      </c>
      <c r="CV2" s="17" t="s">
        <v>59</v>
      </c>
      <c r="CW2" s="17" t="s">
        <v>61</v>
      </c>
      <c r="CX2" s="17" t="s">
        <v>371</v>
      </c>
      <c r="CY2" s="17" t="s">
        <v>372</v>
      </c>
      <c r="CZ2" s="17" t="s">
        <v>63</v>
      </c>
      <c r="DA2" s="17" t="s">
        <v>291</v>
      </c>
      <c r="DB2" s="17" t="s">
        <v>398</v>
      </c>
      <c r="DC2" s="17" t="s">
        <v>292</v>
      </c>
      <c r="DD2" s="17" t="s">
        <v>65</v>
      </c>
      <c r="DE2" s="17" t="s">
        <v>647</v>
      </c>
      <c r="DF2" s="17" t="s">
        <v>67</v>
      </c>
      <c r="DG2" s="17" t="s">
        <v>69</v>
      </c>
      <c r="DH2" s="17" t="s">
        <v>373</v>
      </c>
      <c r="DI2" s="17" t="s">
        <v>374</v>
      </c>
      <c r="DJ2" s="17" t="s">
        <v>71</v>
      </c>
      <c r="DK2" s="17" t="s">
        <v>399</v>
      </c>
      <c r="DL2" s="17" t="s">
        <v>400</v>
      </c>
      <c r="DM2" s="17" t="s">
        <v>401</v>
      </c>
      <c r="DN2" s="17" t="s">
        <v>402</v>
      </c>
      <c r="DO2" s="17" t="s">
        <v>73</v>
      </c>
      <c r="DP2" s="17" t="s">
        <v>489</v>
      </c>
      <c r="DQ2" s="17" t="s">
        <v>375</v>
      </c>
      <c r="DR2" s="17" t="s">
        <v>75</v>
      </c>
      <c r="DS2" s="17" t="s">
        <v>77</v>
      </c>
      <c r="DT2" s="17" t="s">
        <v>79</v>
      </c>
      <c r="DU2" s="17" t="s">
        <v>403</v>
      </c>
      <c r="DV2" s="17" t="s">
        <v>404</v>
      </c>
      <c r="DW2" s="17" t="s">
        <v>376</v>
      </c>
      <c r="DX2" s="17" t="s">
        <v>81</v>
      </c>
      <c r="DY2" s="17" t="s">
        <v>83</v>
      </c>
      <c r="DZ2" s="17" t="s">
        <v>159</v>
      </c>
      <c r="EA2" s="17" t="s">
        <v>87</v>
      </c>
      <c r="EB2" s="17" t="s">
        <v>89</v>
      </c>
      <c r="EC2" s="17" t="s">
        <v>377</v>
      </c>
      <c r="ED2" s="17" t="s">
        <v>405</v>
      </c>
      <c r="EE2" s="17" t="s">
        <v>641</v>
      </c>
      <c r="EF2" s="17" t="s">
        <v>642</v>
      </c>
      <c r="EG2" s="17" t="s">
        <v>406</v>
      </c>
      <c r="EH2" s="17" t="s">
        <v>407</v>
      </c>
      <c r="EI2" s="17" t="s">
        <v>408</v>
      </c>
      <c r="EJ2" s="17" t="s">
        <v>293</v>
      </c>
      <c r="EK2" s="17" t="s">
        <v>91</v>
      </c>
      <c r="EL2" s="17" t="s">
        <v>93</v>
      </c>
      <c r="EM2" s="17" t="s">
        <v>95</v>
      </c>
      <c r="EN2" s="17" t="s">
        <v>97</v>
      </c>
      <c r="EO2" s="17" t="s">
        <v>99</v>
      </c>
      <c r="EP2" s="17" t="s">
        <v>101</v>
      </c>
      <c r="EQ2" s="17" t="s">
        <v>103</v>
      </c>
      <c r="ER2" s="17" t="s">
        <v>409</v>
      </c>
      <c r="ES2" s="17" t="s">
        <v>105</v>
      </c>
      <c r="ET2" s="17" t="s">
        <v>160</v>
      </c>
      <c r="EU2" s="17" t="s">
        <v>161</v>
      </c>
      <c r="EV2" s="17" t="s">
        <v>107</v>
      </c>
      <c r="EW2" s="17" t="s">
        <v>111</v>
      </c>
      <c r="EX2" s="17" t="s">
        <v>113</v>
      </c>
      <c r="EY2" s="17" t="s">
        <v>115</v>
      </c>
      <c r="EZ2" s="17" t="s">
        <v>117</v>
      </c>
      <c r="FA2" s="17" t="s">
        <v>119</v>
      </c>
      <c r="FB2" s="17" t="s">
        <v>121</v>
      </c>
      <c r="FC2" s="17" t="s">
        <v>123</v>
      </c>
      <c r="FD2" s="17" t="s">
        <v>125</v>
      </c>
      <c r="FE2" s="17" t="s">
        <v>490</v>
      </c>
      <c r="FF2" s="17" t="s">
        <v>127</v>
      </c>
      <c r="FG2" s="17" t="s">
        <v>129</v>
      </c>
      <c r="FH2" s="17" t="s">
        <v>131</v>
      </c>
      <c r="FI2" s="17" t="s">
        <v>133</v>
      </c>
      <c r="FJ2" s="17" t="s">
        <v>640</v>
      </c>
      <c r="FK2" s="17" t="s">
        <v>137</v>
      </c>
      <c r="FL2" s="17" t="s">
        <v>139</v>
      </c>
      <c r="FM2" s="17" t="s">
        <v>474</v>
      </c>
      <c r="FN2" s="17" t="s">
        <v>141</v>
      </c>
      <c r="FO2" s="17" t="s">
        <v>143</v>
      </c>
      <c r="FP2" s="17" t="s">
        <v>145</v>
      </c>
      <c r="FQ2" s="17" t="s">
        <v>295</v>
      </c>
      <c r="FR2" s="17" t="s">
        <v>149</v>
      </c>
      <c r="FS2" s="17" t="s">
        <v>151</v>
      </c>
      <c r="FT2" s="17" t="s">
        <v>296</v>
      </c>
      <c r="FU2" s="17" t="s">
        <v>153</v>
      </c>
      <c r="FW2" s="17" t="s">
        <v>376</v>
      </c>
      <c r="FX2" s="17" t="s">
        <v>51</v>
      </c>
      <c r="FY2" s="17" t="s">
        <v>77</v>
      </c>
      <c r="FZ2" s="17" t="s">
        <v>159</v>
      </c>
      <c r="GA2" s="17" t="s">
        <v>160</v>
      </c>
      <c r="GB2" s="17" t="s">
        <v>161</v>
      </c>
      <c r="GC2" s="17" t="s">
        <v>137</v>
      </c>
      <c r="GD2" s="17" t="s">
        <v>162</v>
      </c>
      <c r="GE2" s="17" t="s">
        <v>357</v>
      </c>
      <c r="GF2" s="17" t="s">
        <v>410</v>
      </c>
      <c r="GG2" s="17" t="s">
        <v>411</v>
      </c>
      <c r="GH2" s="17" t="s">
        <v>43</v>
      </c>
      <c r="GI2" s="17" t="s">
        <v>465</v>
      </c>
      <c r="GJ2" s="17" t="s">
        <v>413</v>
      </c>
      <c r="GK2" s="17" t="s">
        <v>414</v>
      </c>
      <c r="GL2" s="17" t="s">
        <v>466</v>
      </c>
      <c r="GM2" s="17" t="s">
        <v>358</v>
      </c>
      <c r="GN2" s="17" t="s">
        <v>542</v>
      </c>
      <c r="GO2" s="17" t="s">
        <v>415</v>
      </c>
      <c r="GP2" s="17" t="s">
        <v>288</v>
      </c>
      <c r="GQ2" s="17" t="s">
        <v>467</v>
      </c>
      <c r="GR2" s="17" t="s">
        <v>359</v>
      </c>
      <c r="GS2" s="17" t="s">
        <v>494</v>
      </c>
      <c r="GT2" s="17" t="s">
        <v>468</v>
      </c>
      <c r="GU2" s="17" t="s">
        <v>416</v>
      </c>
      <c r="GV2" s="17" t="s">
        <v>63</v>
      </c>
      <c r="GW2" s="17" t="s">
        <v>417</v>
      </c>
      <c r="GX2" s="17" t="s">
        <v>418</v>
      </c>
      <c r="GY2" s="17" t="s">
        <v>419</v>
      </c>
      <c r="GZ2" s="17" t="s">
        <v>360</v>
      </c>
      <c r="HA2" s="17" t="s">
        <v>361</v>
      </c>
      <c r="HB2" s="17" t="s">
        <v>420</v>
      </c>
      <c r="HC2" s="17" t="s">
        <v>421</v>
      </c>
      <c r="HD2" s="17" t="s">
        <v>470</v>
      </c>
      <c r="HE2" s="17" t="s">
        <v>471</v>
      </c>
      <c r="HF2" s="17" t="s">
        <v>362</v>
      </c>
      <c r="HG2" s="17" t="s">
        <v>472</v>
      </c>
      <c r="HH2" s="17" t="s">
        <v>473</v>
      </c>
      <c r="HI2" s="17" t="s">
        <v>492</v>
      </c>
      <c r="HJ2" s="17" t="s">
        <v>405</v>
      </c>
      <c r="HK2" s="17" t="s">
        <v>641</v>
      </c>
      <c r="HL2" s="17" t="s">
        <v>642</v>
      </c>
      <c r="HM2" s="17" t="s">
        <v>406</v>
      </c>
      <c r="HN2" s="17" t="s">
        <v>407</v>
      </c>
      <c r="HO2" s="17" t="s">
        <v>408</v>
      </c>
      <c r="HP2" s="17" t="s">
        <v>293</v>
      </c>
      <c r="HQ2" s="17" t="s">
        <v>477</v>
      </c>
      <c r="HR2" s="17" t="s">
        <v>397</v>
      </c>
      <c r="HS2" s="17" t="s">
        <v>291</v>
      </c>
      <c r="HT2" s="17" t="s">
        <v>474</v>
      </c>
      <c r="HU2" s="17" t="s">
        <v>478</v>
      </c>
      <c r="HV2" s="17" t="s">
        <v>464</v>
      </c>
      <c r="HW2" s="17" t="s">
        <v>363</v>
      </c>
      <c r="HX2" s="17" t="s">
        <v>640</v>
      </c>
      <c r="HY2" s="17" t="s">
        <v>412</v>
      </c>
      <c r="HZ2" s="17" t="s">
        <v>647</v>
      </c>
    </row>
    <row r="3" spans="1:234" x14ac:dyDescent="0.25">
      <c r="A3" s="17" t="s">
        <v>172</v>
      </c>
      <c r="B3" s="17">
        <v>2223.5420639999902</v>
      </c>
      <c r="C3" s="17">
        <v>0</v>
      </c>
      <c r="D3" s="17">
        <v>10607.931064799999</v>
      </c>
      <c r="E3" s="17">
        <v>317.76018192599997</v>
      </c>
      <c r="F3" s="17">
        <v>299.16800338399997</v>
      </c>
      <c r="G3" s="17">
        <v>3304.9831500300002</v>
      </c>
      <c r="H3" s="17">
        <v>1208.96664189999</v>
      </c>
      <c r="I3" s="17">
        <v>36.760770913400002</v>
      </c>
      <c r="J3" s="17">
        <v>34.071364317299903</v>
      </c>
      <c r="K3" s="17">
        <v>3.7723839300000001E-4</v>
      </c>
      <c r="L3" s="17">
        <v>11.506507254000001</v>
      </c>
      <c r="M3" s="17">
        <v>1.37016E-4</v>
      </c>
      <c r="N3" s="17">
        <v>1.9493685573599899</v>
      </c>
      <c r="O3" s="17">
        <v>1.20671340999999E-3</v>
      </c>
      <c r="P3" s="17">
        <v>0.14830879999999999</v>
      </c>
      <c r="Q3" s="17">
        <v>8.9472985749999998E-2</v>
      </c>
      <c r="S3" s="5">
        <v>9.8370394999999894E-5</v>
      </c>
      <c r="T3" s="5">
        <v>2.4234725990000001E-2</v>
      </c>
      <c r="W3" s="17">
        <v>7.5783265500000002E-2</v>
      </c>
      <c r="X3" s="17">
        <v>0.1152068</v>
      </c>
      <c r="Y3" s="17">
        <v>242.543185118</v>
      </c>
      <c r="AA3" s="17">
        <v>2.9701599999999999E-4</v>
      </c>
      <c r="AB3" s="17">
        <v>1.0973551919999901E-3</v>
      </c>
      <c r="AC3" s="17">
        <v>1.6735579999999999E-3</v>
      </c>
      <c r="AD3" s="17">
        <v>0.88129522575999997</v>
      </c>
      <c r="AE3" s="17">
        <v>6.6241028040999899</v>
      </c>
      <c r="AF3" s="17">
        <v>0.42886966339999999</v>
      </c>
      <c r="AG3" s="17">
        <v>2.5394007900000001E-3</v>
      </c>
      <c r="AI3" s="17">
        <v>2.5157939989999999E-2</v>
      </c>
      <c r="AJ3" s="17">
        <v>10.46567942768</v>
      </c>
      <c r="AK3" s="17">
        <v>0.75946388400999998</v>
      </c>
      <c r="AL3" s="17">
        <v>5.1365508959999903E-2</v>
      </c>
      <c r="AM3" s="17">
        <v>5.4753843224399903</v>
      </c>
      <c r="AN3" s="17">
        <v>5.0495852849999998E-3</v>
      </c>
      <c r="AR3" s="5">
        <v>7.7439358500000006E-5</v>
      </c>
      <c r="AS3" s="17">
        <v>3.0517093300000002E-4</v>
      </c>
      <c r="AT3" s="17">
        <v>5.9931857222999901E-2</v>
      </c>
      <c r="AV3" s="17">
        <v>2.4877947233999902</v>
      </c>
      <c r="AW3" s="17">
        <v>21.359128500000001</v>
      </c>
      <c r="AX3" s="17">
        <v>8.3345074490000004E-2</v>
      </c>
      <c r="AY3" s="17">
        <v>2.665E-2</v>
      </c>
      <c r="BC3" s="5">
        <v>8.7100000000000006E-8</v>
      </c>
      <c r="BE3" s="15"/>
      <c r="BF3" s="17" t="s">
        <v>172</v>
      </c>
      <c r="BG3" s="17">
        <v>0</v>
      </c>
      <c r="BH3" s="17">
        <v>0</v>
      </c>
      <c r="BI3" s="17">
        <v>0</v>
      </c>
      <c r="BJ3" s="17">
        <v>34.071286404127797</v>
      </c>
      <c r="BK3" s="17">
        <v>0</v>
      </c>
      <c r="BL3" s="17">
        <v>36.7604152215076</v>
      </c>
      <c r="BM3" s="17">
        <v>36.7604152215076</v>
      </c>
      <c r="BN3" s="17">
        <v>0.56866491140726505</v>
      </c>
      <c r="BO3" s="17">
        <v>0</v>
      </c>
      <c r="BP3" s="17">
        <v>1.5466344020238399E-4</v>
      </c>
      <c r="BQ3" s="17">
        <v>2.22555705286132E-4</v>
      </c>
      <c r="BR3" s="17">
        <v>11.5064666441951</v>
      </c>
      <c r="BS3" s="5">
        <v>8.7102191636766997E-8</v>
      </c>
      <c r="BT3" s="5">
        <v>4.3843097052971298E-5</v>
      </c>
      <c r="BU3" s="5">
        <v>9.3166884373087493E-5</v>
      </c>
      <c r="BV3" s="17">
        <v>0.115203779047603</v>
      </c>
      <c r="BW3" s="17">
        <v>1.94935182690622</v>
      </c>
      <c r="BX3" s="17">
        <v>2.8962491112617499E-4</v>
      </c>
      <c r="BY3" s="17">
        <v>9.1707119826716201E-4</v>
      </c>
      <c r="BZ3" s="17">
        <v>0.14830813200024501</v>
      </c>
      <c r="CA3" s="17">
        <v>0</v>
      </c>
      <c r="CB3" s="17">
        <v>4969.6246102457299</v>
      </c>
      <c r="CC3" s="17">
        <v>8.9470434925762704E-2</v>
      </c>
      <c r="CD3" s="5">
        <v>2.8526723711260602E-5</v>
      </c>
      <c r="CE3" s="5">
        <v>6.9844508341738201E-5</v>
      </c>
      <c r="CF3" s="17">
        <v>0</v>
      </c>
      <c r="CG3" s="17">
        <v>2.4235750965459098E-2</v>
      </c>
      <c r="CH3" s="17">
        <v>0.88129199684931403</v>
      </c>
      <c r="CI3" s="17">
        <v>0</v>
      </c>
      <c r="CJ3" s="17">
        <v>0.75946178271465903</v>
      </c>
      <c r="CK3" s="17">
        <v>0</v>
      </c>
      <c r="CL3" s="17">
        <v>5.1364731973081501E-2</v>
      </c>
      <c r="CM3" s="17">
        <v>2223.5245691937098</v>
      </c>
      <c r="CN3" s="17">
        <v>0</v>
      </c>
      <c r="CO3" s="17">
        <v>7.5786107590568502E-2</v>
      </c>
      <c r="CP3" s="17">
        <v>46.0884611405545</v>
      </c>
      <c r="CQ3" s="17">
        <v>855.82454786831704</v>
      </c>
      <c r="CR3" s="17">
        <v>39.590861945931501</v>
      </c>
      <c r="CS3" s="17">
        <v>2.4876443141916398</v>
      </c>
      <c r="CT3" s="17">
        <v>3.4105881995808801E-2</v>
      </c>
      <c r="CU3" s="17">
        <v>0</v>
      </c>
      <c r="CV3" s="17">
        <v>242.53958880791899</v>
      </c>
      <c r="CW3" s="17">
        <v>242.53958880791899</v>
      </c>
      <c r="CX3" s="17">
        <v>0</v>
      </c>
      <c r="CY3" s="17">
        <v>0</v>
      </c>
      <c r="CZ3" s="17">
        <v>0</v>
      </c>
      <c r="DA3" s="5">
        <v>21.359155410080401</v>
      </c>
      <c r="DB3" s="17">
        <v>1.18804244160782E-4</v>
      </c>
      <c r="DC3" s="17">
        <v>1.48512375275164E-4</v>
      </c>
      <c r="DD3" s="17">
        <v>0</v>
      </c>
      <c r="DE3" s="5">
        <v>0</v>
      </c>
      <c r="DF3" s="17">
        <v>9.8182406898427494</v>
      </c>
      <c r="DG3" s="17">
        <v>3.4162561851000597E-2</v>
      </c>
      <c r="DH3" s="17">
        <v>0</v>
      </c>
      <c r="DI3" s="5">
        <v>0.329999862906381</v>
      </c>
      <c r="DJ3" s="17">
        <v>0</v>
      </c>
      <c r="DK3" s="17">
        <v>2.8528974079156799E-4</v>
      </c>
      <c r="DL3" s="17">
        <v>8.1199448072884802E-4</v>
      </c>
      <c r="DM3" s="17">
        <v>5.5226706625440198E-4</v>
      </c>
      <c r="DN3" s="17">
        <v>1.1212873030308E-3</v>
      </c>
      <c r="DO3" s="17">
        <v>6.62410980202716</v>
      </c>
      <c r="DP3" s="17">
        <v>2.6650361629656401E-2</v>
      </c>
      <c r="DQ3" s="17">
        <v>0</v>
      </c>
      <c r="DR3" s="17">
        <v>0.97983935305365</v>
      </c>
      <c r="DS3" s="17">
        <v>0</v>
      </c>
      <c r="DT3" s="17">
        <v>0</v>
      </c>
      <c r="DU3" s="17">
        <v>1.04117124401307E-3</v>
      </c>
      <c r="DV3" s="17">
        <v>1.4982635405126701E-3</v>
      </c>
      <c r="DW3" s="17">
        <v>2187.4027802812998</v>
      </c>
      <c r="DX3" s="17">
        <v>9546.5138790985402</v>
      </c>
      <c r="DY3" s="17">
        <v>1060.72243932935</v>
      </c>
      <c r="DZ3" s="17">
        <v>10607.2363184278</v>
      </c>
      <c r="EA3" s="17">
        <v>0</v>
      </c>
      <c r="EB3" s="17">
        <v>62.8393910006779</v>
      </c>
      <c r="EC3" s="17">
        <v>0</v>
      </c>
      <c r="ED3" s="17">
        <v>5.0500048085561598E-3</v>
      </c>
      <c r="EE3" s="17">
        <v>0</v>
      </c>
      <c r="EF3" s="5">
        <v>0</v>
      </c>
      <c r="EG3" s="17">
        <v>0</v>
      </c>
      <c r="EH3" s="5">
        <v>7.7440182542700401E-5</v>
      </c>
      <c r="EI3" s="17">
        <v>3.0519091254815401E-4</v>
      </c>
      <c r="EJ3" s="17">
        <v>5.99395877312787E-2</v>
      </c>
      <c r="EK3" s="17">
        <v>2.46469498514635</v>
      </c>
      <c r="EL3" s="17">
        <v>572.95682942717303</v>
      </c>
      <c r="EM3" s="17">
        <v>3.3017792203354301</v>
      </c>
      <c r="EN3" s="17">
        <v>8.3546042725574292</v>
      </c>
      <c r="EO3" s="17">
        <v>20.374643882449501</v>
      </c>
      <c r="EP3" s="17">
        <v>4.73729857085379</v>
      </c>
      <c r="EQ3" s="17">
        <v>0</v>
      </c>
      <c r="ER3" s="5">
        <v>2.9702199661590498E-5</v>
      </c>
      <c r="ES3" s="17">
        <v>1.1213164573378001</v>
      </c>
      <c r="ET3" s="17">
        <v>317.72935285195302</v>
      </c>
      <c r="EU3" s="17">
        <v>299.137187044538</v>
      </c>
      <c r="EV3" s="17">
        <v>18.592165807415199</v>
      </c>
      <c r="EW3" s="17">
        <v>3.2795504775762397E-4</v>
      </c>
      <c r="EX3" s="5">
        <v>7.2459806985344398E-5</v>
      </c>
      <c r="EY3" s="17">
        <v>9.9552129659330699</v>
      </c>
      <c r="EZ3" s="17">
        <v>1.93713740857706E-4</v>
      </c>
      <c r="FA3" s="17">
        <v>54.590836103991897</v>
      </c>
      <c r="FB3" s="17">
        <v>13.518081292680099</v>
      </c>
      <c r="FC3" s="17">
        <v>7.2417755760952902</v>
      </c>
      <c r="FD3" s="17">
        <v>136.47853298390001</v>
      </c>
      <c r="FE3" s="5">
        <v>2.5142506489855901E-2</v>
      </c>
      <c r="FF3" s="17">
        <v>254.41359051836099</v>
      </c>
      <c r="FG3" s="17">
        <v>7.4837385566339902</v>
      </c>
      <c r="FH3" s="17">
        <v>28.856435505437101</v>
      </c>
      <c r="FI3" s="17">
        <v>0.657642542590541</v>
      </c>
      <c r="FJ3" s="17">
        <v>0</v>
      </c>
      <c r="FK3" s="17">
        <v>3304.9743195700999</v>
      </c>
      <c r="FL3" s="17">
        <v>15.1863180040892</v>
      </c>
      <c r="FM3" s="17">
        <v>8.3342012843025601E-2</v>
      </c>
      <c r="FN3" s="17">
        <v>5.4890521778909601E-3</v>
      </c>
      <c r="FO3" s="17">
        <v>0</v>
      </c>
      <c r="FP3" s="17">
        <v>18.2260024145234</v>
      </c>
      <c r="FQ3" s="17">
        <v>10.465205603247099</v>
      </c>
      <c r="FR3" s="17">
        <v>9.6958719740075194E-2</v>
      </c>
      <c r="FS3" s="17">
        <v>1208.9408384563201</v>
      </c>
      <c r="FT3" s="17">
        <v>5.4750914739011796</v>
      </c>
      <c r="FU3" s="17">
        <v>10.7811095706468</v>
      </c>
      <c r="FW3" s="26">
        <f t="shared" ref="FW3:FW34" si="0">DW3/FS3</f>
        <v>1.8093546935467615</v>
      </c>
      <c r="FX3" s="40">
        <f t="shared" ref="FX3:FX34" si="1">(CM3-B3)/(B3+1E-50)</f>
        <v>-7.8679898004441952E-6</v>
      </c>
      <c r="FY3" s="40">
        <f t="shared" ref="FY3:FY34" si="2">(DS3-C3)/(C3+1E-50)</f>
        <v>0</v>
      </c>
      <c r="FZ3" s="40">
        <f t="shared" ref="FZ3:FZ34" si="3">(DZ3-D3)/(D3+1E-50)</f>
        <v>-6.5493107746935077E-5</v>
      </c>
      <c r="GA3" s="40">
        <f t="shared" ref="GA3:GA34" si="4">(ET3-E3)/(E3+1E-50)</f>
        <v>-9.7019940824833324E-5</v>
      </c>
      <c r="GB3" s="40">
        <f t="shared" ref="GB3:GB34" si="5">(EU3-F3)/(F3+1E-50)</f>
        <v>-1.0300680257715813E-4</v>
      </c>
      <c r="GC3" s="40">
        <f t="shared" ref="GC3:GC34" si="6">(FK3-G3)/(G3+1E-50)</f>
        <v>-2.6718623059331937E-6</v>
      </c>
      <c r="GD3" s="40">
        <f t="shared" ref="GD3:GD34" si="7">(FS3-H3)/(H3+1E-50)</f>
        <v>-2.1343387630097731E-5</v>
      </c>
      <c r="GE3" s="40">
        <f t="shared" ref="GE3:GE34" si="8">(BM3-I3)/(I3+1E-50)</f>
        <v>-9.6758550912833264E-6</v>
      </c>
      <c r="GF3" s="40">
        <f t="shared" ref="GF3:GF34" si="9">(BJ3-J3)/(J3+1E-50)</f>
        <v>-2.2867640808406332E-6</v>
      </c>
      <c r="GG3" s="40">
        <f t="shared" ref="GG3:GG34" si="10">(BQ3+BP3-K3)/(K3+1E-50)</f>
        <v>-5.1022143666041859E-5</v>
      </c>
      <c r="GH3" s="40">
        <f t="shared" ref="GH3:GH34" si="11">(BR3-L3)/(L3+1E-50)</f>
        <v>-3.5292903401294198E-6</v>
      </c>
      <c r="GI3" s="40">
        <f t="shared" ref="GI3:GI34" si="12">(BT3+BU3-M3)/(M3+1E-50)</f>
        <v>-4.3926066599515744E-5</v>
      </c>
      <c r="GJ3" s="40">
        <f t="shared" ref="GJ3:GJ34" si="13">(BW3-N3)/(N3+1E-50)</f>
        <v>-8.5824990388624918E-6</v>
      </c>
      <c r="GK3" s="40">
        <f t="shared" ref="GK3:GK34" si="14">(BX3+BY3-O3)/(O3+1E-50)</f>
        <v>-1.433696394656836E-5</v>
      </c>
      <c r="GL3" s="40">
        <f t="shared" ref="GL3:GL34" si="15">(BZ3-P3)/(P3+1E-50)</f>
        <v>-4.5041140848216377E-6</v>
      </c>
      <c r="GM3" s="40">
        <f t="shared" ref="GM3:GM34" si="16">(CC3-Q3)/(Q3+1E-50)</f>
        <v>-2.850943461773846E-5</v>
      </c>
      <c r="GN3" s="40">
        <f t="shared" ref="GN3:GN34" si="17">(CF3-R3)/(R3+1E-50)</f>
        <v>0</v>
      </c>
      <c r="GO3" s="40">
        <f t="shared" ref="GO3:GO34" si="18">(CD3+CE3-S3)/(S3+1E-50)</f>
        <v>8.5091962770781588E-6</v>
      </c>
      <c r="GP3" s="40">
        <f t="shared" ref="GP3:GP34" si="19">(CG3-T3)/(T3+1E-50)</f>
        <v>4.2293668165285819E-5</v>
      </c>
      <c r="GQ3" s="40">
        <f t="shared" ref="GQ3:GQ34" si="20">(CI3-U3)/(U3+1E-50)</f>
        <v>0</v>
      </c>
      <c r="GR3" s="40">
        <f t="shared" ref="GR3:GR34" si="21">(CN3-V3)/(V3+1E-50)</f>
        <v>0</v>
      </c>
      <c r="GS3" s="40">
        <f t="shared" ref="GS3:GS34" si="22">(CO3-W3)/(W3+1E-50)</f>
        <v>3.7502878105721695E-5</v>
      </c>
      <c r="GT3" s="40">
        <f t="shared" ref="GT3:GT34" si="23">(BV3-X3)/(X3+1E-50)</f>
        <v>-2.6221997286626773E-5</v>
      </c>
      <c r="GU3" s="40">
        <f t="shared" ref="GU3:GU34" si="24">(CW3-Y3)/(Y3+1E-50)</f>
        <v>-1.4827504138111605E-5</v>
      </c>
      <c r="GV3" s="40">
        <f t="shared" ref="GV3:GV34" si="25">(CZ3-Z3)/(Z3+1E-50)</f>
        <v>0</v>
      </c>
      <c r="GW3" s="40">
        <f t="shared" ref="GW3:GW34" si="26">(DB3+DC3+ER3-AA3)/(AA3+1E-50)</f>
        <v>9.4913995760001978E-6</v>
      </c>
      <c r="GX3" s="40">
        <f t="shared" ref="GX3:GX34" si="27">(DK3+DL3-AB3)/(AB3+1E-50)</f>
        <v>-6.4674118363408224E-5</v>
      </c>
      <c r="GY3" s="40">
        <f t="shared" ref="GY3:GY34" si="28">(DN3+DM3-AC3)/(AC3+1E-50)</f>
        <v>-2.1694586012669723E-6</v>
      </c>
      <c r="GZ3" s="40">
        <f t="shared" ref="GZ3:GZ34" si="29">(CH3-AD3)/(AD3+1E-50)</f>
        <v>-3.6638240983920343E-6</v>
      </c>
      <c r="HA3" s="40">
        <f t="shared" ref="HA3:HA34" si="30">(DO3-AE3)/(AE3+1E-50)</f>
        <v>1.0564339620229295E-6</v>
      </c>
      <c r="HB3" s="40">
        <f t="shared" ref="HB3:HB34" si="31">(DR3-AF3)/(AF3+1E-50)</f>
        <v>1.2847019425101402</v>
      </c>
      <c r="HC3" s="40">
        <f t="shared" ref="HC3:HC34" si="32">(DU3+DV3-AG3)/(AG3+1E-50)</f>
        <v>1.3386829630761266E-5</v>
      </c>
      <c r="HD3" s="40">
        <f t="shared" ref="HD3:HD34" si="33">(CK3-AH3)/(AH3+1E-50)</f>
        <v>0</v>
      </c>
      <c r="HE3" s="40">
        <f t="shared" ref="HE3:HE34" si="34">(FE3-AI3)/(AI3+1E-50)</f>
        <v>-6.134643834206265E-4</v>
      </c>
      <c r="HF3" s="40">
        <f t="shared" ref="HF3:HF34" si="35">(FQ3-AJ3)/(AJ3+1E-50)</f>
        <v>-4.5274120631569181E-5</v>
      </c>
      <c r="HG3" s="40">
        <f t="shared" ref="HG3:HG34" si="36">(CJ3-AK3)/(AK3+1E-50)</f>
        <v>-2.7668140450018096E-6</v>
      </c>
      <c r="HH3" s="40">
        <f t="shared" ref="HH3:HH34" si="37">(CL3-AL3)/(AL3+1E-50)</f>
        <v>-1.5126627461380324E-5</v>
      </c>
      <c r="HI3" s="40">
        <f t="shared" ref="HI3:HI34" si="38">(FT3-AM3)/(AM3+1E-50)</f>
        <v>-5.348456319505051E-5</v>
      </c>
      <c r="HJ3" s="40">
        <f t="shared" ref="HJ3:HJ34" si="39">(ED3-AN3)/(AN3+1E-50)</f>
        <v>8.3080794259720681E-5</v>
      </c>
      <c r="HK3" s="40">
        <f t="shared" ref="HK3:HK34" si="40">(EE3-AO3)/(AO3+1E-50)</f>
        <v>0</v>
      </c>
      <c r="HL3" s="40">
        <f t="shared" ref="HL3:HL34" si="41">(EF3-AP3)/(AP3+1E-50)</f>
        <v>0</v>
      </c>
      <c r="HM3" s="40">
        <f t="shared" ref="HM3:HM34" si="42">(EG3-AQ3)/(AQ3+1E-50)</f>
        <v>0</v>
      </c>
      <c r="HN3" s="40">
        <f t="shared" ref="HN3:HN34" si="43">(EH3-AR3)/(AR3+1E-50)</f>
        <v>1.0641135416885801E-5</v>
      </c>
      <c r="HO3" s="40">
        <f t="shared" ref="HO3:HO34" si="44">(EI3-AS3)/(AS3+1E-50)</f>
        <v>6.5470023496600426E-5</v>
      </c>
      <c r="HP3" s="40">
        <f t="shared" ref="HP3:HP34" si="45">(EJ3-AT3)/(AT3+1E-50)</f>
        <v>1.2898829832745006E-4</v>
      </c>
      <c r="HQ3" s="40">
        <f t="shared" ref="HQ3:HQ34" si="46">(CA3-AU3)/(AU3+1E-50)</f>
        <v>0</v>
      </c>
      <c r="HR3" s="40">
        <f t="shared" ref="HR3:HR34" si="47">(CS3-AV3)/(AV3+1E-50)</f>
        <v>-6.045885013569407E-5</v>
      </c>
      <c r="HS3" s="40">
        <f t="shared" ref="HS3:HS34" si="48">(DA3-AW3)/(AW3+1E-50)</f>
        <v>1.259886628822668E-6</v>
      </c>
      <c r="HT3" s="40">
        <f t="shared" ref="HT3:HT34" si="49">(FM3-AX3)/(AX3+1E-50)</f>
        <v>-3.6734588014203522E-5</v>
      </c>
      <c r="HU3" s="40">
        <f t="shared" ref="HU3:HU34" si="50">(DP3-AY3)/(AY3+1E-50)</f>
        <v>1.3569593110722008E-5</v>
      </c>
      <c r="HV3" s="40">
        <f t="shared" ref="HV3:HV34" si="51">(BK3-AZ3)/(AZ3+1E-50)</f>
        <v>0</v>
      </c>
      <c r="HW3" s="40">
        <f t="shared" ref="HW3:HW34" si="52">(BI3-BA3)/(BA3+1E-50)</f>
        <v>0</v>
      </c>
      <c r="HX3" s="40">
        <f t="shared" ref="HX3:HX34" si="53">(FJ3-BB3)/(BB3+1E-50)</f>
        <v>0</v>
      </c>
      <c r="HY3" s="40">
        <f t="shared" ref="HY3:HY34" si="54">(BS3-BC3)/(BC3+1E-50)</f>
        <v>2.5162305017116823E-5</v>
      </c>
      <c r="HZ3" s="40">
        <f t="shared" ref="HZ3:HZ34" si="55">(DE3-BD3)/(BD3+1E-50)</f>
        <v>0</v>
      </c>
    </row>
    <row r="4" spans="1:234" x14ac:dyDescent="0.25">
      <c r="A4" s="17" t="s">
        <v>174</v>
      </c>
      <c r="B4" s="17">
        <v>353.64201758000002</v>
      </c>
      <c r="C4" s="17"/>
      <c r="D4" s="17">
        <v>2374.112062655</v>
      </c>
      <c r="E4" s="17">
        <v>49.180491288399999</v>
      </c>
      <c r="F4" s="17">
        <v>48.800449698400001</v>
      </c>
      <c r="G4" s="17">
        <v>28.469176465939999</v>
      </c>
      <c r="H4" s="17">
        <v>180.453247651</v>
      </c>
      <c r="I4" s="17">
        <v>2.5301353187200002</v>
      </c>
      <c r="J4" s="17">
        <v>2.2698850845599901</v>
      </c>
      <c r="L4" s="17">
        <v>0.63182950802899995</v>
      </c>
      <c r="N4" s="17">
        <v>0.24185711718142999</v>
      </c>
      <c r="Q4" s="17">
        <v>1.2307327999999999E-2</v>
      </c>
      <c r="T4" s="17">
        <v>1.1027996E-2</v>
      </c>
      <c r="W4" s="17">
        <v>1.14450517E-2</v>
      </c>
      <c r="Y4" s="17">
        <v>19.4032148309999</v>
      </c>
      <c r="AD4" s="17">
        <v>4.0225110317199997E-2</v>
      </c>
      <c r="AE4" s="17">
        <v>0.80016212645999996</v>
      </c>
      <c r="AF4" s="17">
        <v>3.4492883908399899E-2</v>
      </c>
      <c r="AI4" s="17">
        <v>1.16551316E-2</v>
      </c>
      <c r="AJ4" s="17">
        <v>0.99733032819799905</v>
      </c>
      <c r="AK4" s="17">
        <v>1.8088199259000001E-2</v>
      </c>
      <c r="AL4" s="17">
        <v>7.22156426999999E-3</v>
      </c>
      <c r="AM4" s="17">
        <v>0.43422272015000002</v>
      </c>
      <c r="AN4" s="5">
        <v>7.5709959999999999E-6</v>
      </c>
      <c r="AR4" s="5">
        <v>1.06869499999999E-7</v>
      </c>
      <c r="AS4" s="5">
        <v>4.4614800000000001E-7</v>
      </c>
      <c r="AT4" s="17">
        <v>4.2910175234000002E-2</v>
      </c>
      <c r="AV4" s="17">
        <v>0.20631089435779901</v>
      </c>
      <c r="AW4" s="17">
        <v>0.14242568594999999</v>
      </c>
      <c r="AX4" s="17">
        <v>1.4320399500000001E-2</v>
      </c>
      <c r="BE4" s="15"/>
      <c r="BF4" s="17" t="s">
        <v>174</v>
      </c>
      <c r="BG4" s="17">
        <v>0</v>
      </c>
      <c r="BH4" s="17">
        <v>0</v>
      </c>
      <c r="BI4" s="17">
        <v>0</v>
      </c>
      <c r="BJ4" s="17">
        <v>2.2698798790199701</v>
      </c>
      <c r="BK4" s="17">
        <v>0</v>
      </c>
      <c r="BL4" s="17">
        <v>2.5301335731635599</v>
      </c>
      <c r="BM4" s="17">
        <v>2.5301335731635599</v>
      </c>
      <c r="BN4" s="17">
        <v>4.1833222515104303E-2</v>
      </c>
      <c r="BO4" s="17">
        <v>0</v>
      </c>
      <c r="BP4" s="17">
        <v>0</v>
      </c>
      <c r="BQ4" s="17">
        <v>0</v>
      </c>
      <c r="BR4" s="17">
        <v>0.63183563763355099</v>
      </c>
      <c r="BS4" s="17">
        <v>0</v>
      </c>
      <c r="BT4" s="17">
        <v>0</v>
      </c>
      <c r="BU4" s="17">
        <v>0</v>
      </c>
      <c r="BV4" s="17">
        <v>0</v>
      </c>
      <c r="BW4" s="17">
        <v>0.241855286441328</v>
      </c>
      <c r="BX4" s="17">
        <v>0</v>
      </c>
      <c r="BY4" s="17">
        <v>0</v>
      </c>
      <c r="BZ4" s="17">
        <v>0</v>
      </c>
      <c r="CA4" s="17">
        <v>0</v>
      </c>
      <c r="CB4" s="17">
        <v>682.79866179378598</v>
      </c>
      <c r="CC4" s="17">
        <v>1.23054917230774E-2</v>
      </c>
      <c r="CD4" s="17">
        <v>0</v>
      </c>
      <c r="CE4" s="17">
        <v>0</v>
      </c>
      <c r="CF4" s="17">
        <v>0</v>
      </c>
      <c r="CG4" s="17">
        <v>1.1024937477140799E-2</v>
      </c>
      <c r="CH4" s="17">
        <v>4.0225106859857002E-2</v>
      </c>
      <c r="CI4" s="17">
        <v>0</v>
      </c>
      <c r="CJ4" s="17">
        <v>1.8089446963747698E-2</v>
      </c>
      <c r="CK4" s="17">
        <v>0</v>
      </c>
      <c r="CL4" s="17">
        <v>7.2203518266671001E-3</v>
      </c>
      <c r="CM4" s="17">
        <v>353.642293247792</v>
      </c>
      <c r="CN4" s="17">
        <v>0</v>
      </c>
      <c r="CO4" s="17">
        <v>1.14477624960729E-2</v>
      </c>
      <c r="CP4" s="17">
        <v>2.60451885153608</v>
      </c>
      <c r="CQ4" s="17">
        <v>112.193518195853</v>
      </c>
      <c r="CR4" s="17">
        <v>1.3221304419757101</v>
      </c>
      <c r="CS4" s="17">
        <v>0.20631162524237001</v>
      </c>
      <c r="CT4" s="17">
        <v>2.1374933217811001</v>
      </c>
      <c r="CU4" s="17">
        <v>0</v>
      </c>
      <c r="CV4" s="17">
        <v>19.4032836363012</v>
      </c>
      <c r="CW4" s="17">
        <v>19.4032836363012</v>
      </c>
      <c r="CX4" s="17">
        <v>0</v>
      </c>
      <c r="CY4" s="17">
        <v>0</v>
      </c>
      <c r="CZ4" s="17">
        <v>0</v>
      </c>
      <c r="DA4" s="5">
        <v>0.14242658961829699</v>
      </c>
      <c r="DB4" s="17">
        <v>0</v>
      </c>
      <c r="DC4" s="17">
        <v>0</v>
      </c>
      <c r="DD4" s="17">
        <v>0</v>
      </c>
      <c r="DE4" s="17">
        <v>0</v>
      </c>
      <c r="DF4" s="17">
        <v>2.3886773288977299</v>
      </c>
      <c r="DG4" s="17">
        <v>8.9509410462033402E-3</v>
      </c>
      <c r="DH4" s="17">
        <v>0</v>
      </c>
      <c r="DI4" s="17">
        <v>3.1287975096512599E-2</v>
      </c>
      <c r="DJ4" s="17">
        <v>0</v>
      </c>
      <c r="DK4" s="17">
        <v>0</v>
      </c>
      <c r="DL4" s="17">
        <v>0</v>
      </c>
      <c r="DM4" s="17">
        <v>0</v>
      </c>
      <c r="DN4" s="17">
        <v>0</v>
      </c>
      <c r="DO4" s="17">
        <v>0.80015966147038498</v>
      </c>
      <c r="DP4" s="17">
        <v>0</v>
      </c>
      <c r="DQ4" s="17">
        <v>0</v>
      </c>
      <c r="DR4" s="17">
        <v>7.5745100599488593E-2</v>
      </c>
      <c r="DS4" s="17">
        <v>0</v>
      </c>
      <c r="DT4" s="17">
        <v>0</v>
      </c>
      <c r="DU4" s="17">
        <v>0</v>
      </c>
      <c r="DV4" s="17">
        <v>0</v>
      </c>
      <c r="DW4" s="17">
        <v>299.87997817424002</v>
      </c>
      <c r="DX4" s="17">
        <v>2136.6988591081199</v>
      </c>
      <c r="DY4" s="17">
        <v>237.41102753021599</v>
      </c>
      <c r="DZ4" s="17">
        <v>2374.10988663833</v>
      </c>
      <c r="EA4" s="17">
        <v>0</v>
      </c>
      <c r="EB4" s="17">
        <v>4.8089258698795998</v>
      </c>
      <c r="EC4" s="17">
        <v>0</v>
      </c>
      <c r="ED4" s="5">
        <v>7.5710387076506102E-6</v>
      </c>
      <c r="EE4" s="17">
        <v>0</v>
      </c>
      <c r="EF4" s="5">
        <v>0</v>
      </c>
      <c r="EG4" s="17">
        <v>0</v>
      </c>
      <c r="EH4" s="5">
        <v>1.06875633966611E-7</v>
      </c>
      <c r="EI4" s="5">
        <v>4.4610400304237703E-7</v>
      </c>
      <c r="EJ4" s="17">
        <v>4.2912405312918497E-2</v>
      </c>
      <c r="EK4" s="17">
        <v>0.39063499506715799</v>
      </c>
      <c r="EL4" s="17">
        <v>91.343555850791205</v>
      </c>
      <c r="EM4" s="17">
        <v>0.528508380319341</v>
      </c>
      <c r="EN4" s="17">
        <v>1.3787145400331799</v>
      </c>
      <c r="EO4" s="17">
        <v>3.33959157724167</v>
      </c>
      <c r="EP4" s="17">
        <v>0.78127465731906798</v>
      </c>
      <c r="EQ4" s="17">
        <v>0</v>
      </c>
      <c r="ER4" s="17">
        <v>0</v>
      </c>
      <c r="ES4" s="17">
        <v>0.18383248124693399</v>
      </c>
      <c r="ET4" s="17">
        <v>49.180409784387898</v>
      </c>
      <c r="EU4" s="17">
        <v>48.800369640701703</v>
      </c>
      <c r="EV4" s="17">
        <v>0.38004014368624001</v>
      </c>
      <c r="EW4" s="17">
        <v>0</v>
      </c>
      <c r="EX4" s="17">
        <v>0</v>
      </c>
      <c r="EY4" s="17">
        <v>1.4547594757408799</v>
      </c>
      <c r="EZ4" s="17">
        <v>0</v>
      </c>
      <c r="FA4" s="17">
        <v>8.9622098028516994</v>
      </c>
      <c r="FB4" s="17">
        <v>2.22893598880052</v>
      </c>
      <c r="FC4" s="17">
        <v>1.19488740995496</v>
      </c>
      <c r="FD4" s="17">
        <v>22.4055365774345</v>
      </c>
      <c r="FE4" s="5">
        <v>1.16468629882548E-2</v>
      </c>
      <c r="FF4" s="17">
        <v>54.379194636948</v>
      </c>
      <c r="FG4" s="17">
        <v>1.2178720878321301</v>
      </c>
      <c r="FH4" s="17">
        <v>4.7336116668595798</v>
      </c>
      <c r="FI4" s="17">
        <v>0</v>
      </c>
      <c r="FJ4" s="17">
        <v>0</v>
      </c>
      <c r="FK4" s="17">
        <v>28.469208992653002</v>
      </c>
      <c r="FL4" s="17">
        <v>0.94195145054292195</v>
      </c>
      <c r="FM4" s="17">
        <v>1.43186230757782E-2</v>
      </c>
      <c r="FN4" s="17">
        <v>0</v>
      </c>
      <c r="FO4" s="17">
        <v>0</v>
      </c>
      <c r="FP4" s="17">
        <v>2.6466526772893202</v>
      </c>
      <c r="FQ4" s="17">
        <v>0.99733997046114697</v>
      </c>
      <c r="FR4" s="17">
        <v>2.5757738887878402E-3</v>
      </c>
      <c r="FS4" s="17">
        <v>180.453479720232</v>
      </c>
      <c r="FT4" s="17">
        <v>0.434227114413544</v>
      </c>
      <c r="FU4" s="17">
        <v>2.57052834068657</v>
      </c>
      <c r="FW4" s="26">
        <f t="shared" si="0"/>
        <v>1.6618132198900359</v>
      </c>
      <c r="FX4" s="40">
        <f t="shared" si="1"/>
        <v>7.7951085639759579E-7</v>
      </c>
      <c r="FY4" s="40">
        <f t="shared" si="2"/>
        <v>0</v>
      </c>
      <c r="FZ4" s="40">
        <f t="shared" si="3"/>
        <v>-9.1656021816342478E-7</v>
      </c>
      <c r="GA4" s="40">
        <f t="shared" si="4"/>
        <v>-1.6572427392645311E-6</v>
      </c>
      <c r="GB4" s="40">
        <f t="shared" si="5"/>
        <v>-1.6405114869432054E-6</v>
      </c>
      <c r="GC4" s="40">
        <f t="shared" si="6"/>
        <v>1.1425238465164963E-6</v>
      </c>
      <c r="GD4" s="40">
        <f t="shared" si="7"/>
        <v>1.2860352197550507E-6</v>
      </c>
      <c r="GE4" s="40">
        <f t="shared" si="8"/>
        <v>-6.8990635693084699E-7</v>
      </c>
      <c r="GF4" s="40">
        <f t="shared" si="9"/>
        <v>-2.2933055313392083E-6</v>
      </c>
      <c r="GG4" s="40">
        <f t="shared" si="10"/>
        <v>0</v>
      </c>
      <c r="GH4" s="40">
        <f t="shared" si="11"/>
        <v>9.7013584727359455E-6</v>
      </c>
      <c r="GI4" s="40">
        <f t="shared" si="12"/>
        <v>0</v>
      </c>
      <c r="GJ4" s="40">
        <f t="shared" si="13"/>
        <v>-7.5695109712838393E-6</v>
      </c>
      <c r="GK4" s="40">
        <f t="shared" si="14"/>
        <v>0</v>
      </c>
      <c r="GL4" s="40">
        <f t="shared" si="15"/>
        <v>0</v>
      </c>
      <c r="GM4" s="40">
        <f t="shared" si="16"/>
        <v>-1.4920191633791563E-4</v>
      </c>
      <c r="GN4" s="40">
        <f t="shared" si="17"/>
        <v>0</v>
      </c>
      <c r="GO4" s="40">
        <f t="shared" si="18"/>
        <v>0</v>
      </c>
      <c r="GP4" s="40">
        <f t="shared" si="19"/>
        <v>-2.7734167288423099E-4</v>
      </c>
      <c r="GQ4" s="40">
        <f t="shared" si="20"/>
        <v>0</v>
      </c>
      <c r="GR4" s="40">
        <f t="shared" si="21"/>
        <v>0</v>
      </c>
      <c r="GS4" s="40">
        <f t="shared" si="22"/>
        <v>2.3685310857091423E-4</v>
      </c>
      <c r="GT4" s="40">
        <f t="shared" si="23"/>
        <v>0</v>
      </c>
      <c r="GU4" s="40">
        <f t="shared" si="24"/>
        <v>3.5460773845640023E-6</v>
      </c>
      <c r="GV4" s="40">
        <f t="shared" si="25"/>
        <v>0</v>
      </c>
      <c r="GW4" s="40">
        <f t="shared" si="26"/>
        <v>0</v>
      </c>
      <c r="GX4" s="40">
        <f t="shared" si="27"/>
        <v>0</v>
      </c>
      <c r="GY4" s="40">
        <f t="shared" si="28"/>
        <v>0</v>
      </c>
      <c r="GZ4" s="40">
        <f t="shared" si="29"/>
        <v>-8.5949869819237799E-8</v>
      </c>
      <c r="HA4" s="40">
        <f t="shared" si="30"/>
        <v>-3.080612707684931E-6</v>
      </c>
      <c r="HB4" s="40">
        <f t="shared" si="31"/>
        <v>1.1959631093949417</v>
      </c>
      <c r="HC4" s="40">
        <f t="shared" si="32"/>
        <v>0</v>
      </c>
      <c r="HD4" s="40">
        <f t="shared" si="33"/>
        <v>0</v>
      </c>
      <c r="HE4" s="40">
        <f t="shared" si="34"/>
        <v>-7.0943958669674281E-4</v>
      </c>
      <c r="HF4" s="40">
        <f t="shared" si="35"/>
        <v>9.6680737317455757E-6</v>
      </c>
      <c r="HG4" s="40">
        <f t="shared" si="36"/>
        <v>6.8978936478502617E-5</v>
      </c>
      <c r="HH4" s="40">
        <f t="shared" si="37"/>
        <v>-1.678920643172415E-4</v>
      </c>
      <c r="HI4" s="40">
        <f t="shared" si="38"/>
        <v>1.0119837908217041E-5</v>
      </c>
      <c r="HJ4" s="40">
        <f t="shared" si="39"/>
        <v>5.6409553789567682E-6</v>
      </c>
      <c r="HK4" s="40">
        <f t="shared" si="40"/>
        <v>0</v>
      </c>
      <c r="HL4" s="40">
        <f t="shared" si="41"/>
        <v>0</v>
      </c>
      <c r="HM4" s="40">
        <f t="shared" si="42"/>
        <v>0</v>
      </c>
      <c r="HN4" s="40">
        <f t="shared" si="43"/>
        <v>5.7396793397579728E-5</v>
      </c>
      <c r="HO4" s="40">
        <f t="shared" si="44"/>
        <v>-9.8615162732951074E-5</v>
      </c>
      <c r="HP4" s="40">
        <f t="shared" si="45"/>
        <v>5.1970864866770051E-5</v>
      </c>
      <c r="HQ4" s="40">
        <f t="shared" si="46"/>
        <v>0</v>
      </c>
      <c r="HR4" s="40">
        <f t="shared" si="47"/>
        <v>3.5426368213816576E-6</v>
      </c>
      <c r="HS4" s="40">
        <f t="shared" si="48"/>
        <v>6.3448407565673188E-6</v>
      </c>
      <c r="HT4" s="40">
        <f t="shared" si="49"/>
        <v>-1.2404851008522894E-4</v>
      </c>
      <c r="HU4" s="40">
        <f t="shared" si="50"/>
        <v>0</v>
      </c>
      <c r="HV4" s="40">
        <f t="shared" si="51"/>
        <v>0</v>
      </c>
      <c r="HW4" s="40">
        <f t="shared" si="52"/>
        <v>0</v>
      </c>
      <c r="HX4" s="40">
        <f t="shared" si="53"/>
        <v>0</v>
      </c>
      <c r="HY4" s="40">
        <f t="shared" si="54"/>
        <v>0</v>
      </c>
      <c r="HZ4" s="40">
        <f t="shared" si="55"/>
        <v>0</v>
      </c>
    </row>
    <row r="5" spans="1:234" x14ac:dyDescent="0.25">
      <c r="A5" s="17" t="s">
        <v>175</v>
      </c>
      <c r="B5" s="17">
        <v>1025.0052435099899</v>
      </c>
      <c r="C5" s="17">
        <v>2.34E-4</v>
      </c>
      <c r="D5" s="17">
        <v>4029.2421199519999</v>
      </c>
      <c r="E5" s="17">
        <v>65.115584812430001</v>
      </c>
      <c r="F5" s="17">
        <v>64.646990120886002</v>
      </c>
      <c r="G5" s="17">
        <v>16.246887421210999</v>
      </c>
      <c r="H5" s="17">
        <v>320.23963470007902</v>
      </c>
      <c r="I5" s="17">
        <v>8.7442155916033908</v>
      </c>
      <c r="J5" s="17">
        <v>8.7805389766180006</v>
      </c>
      <c r="K5" s="5">
        <v>2.6856910000000001E-5</v>
      </c>
      <c r="L5" s="17">
        <v>1.90092482981599</v>
      </c>
      <c r="N5" s="17">
        <v>0.88809720369799905</v>
      </c>
      <c r="O5" s="17">
        <v>1.4842680920000001E-4</v>
      </c>
      <c r="Q5" s="17">
        <v>3.0955841210000001E-2</v>
      </c>
      <c r="S5" s="5">
        <v>7.5240100000000002E-6</v>
      </c>
      <c r="T5" s="5">
        <v>2.773800673E-2</v>
      </c>
      <c r="W5" s="17">
        <v>2.8786957129999999E-2</v>
      </c>
      <c r="Y5" s="17">
        <v>84.297772885469996</v>
      </c>
      <c r="AA5" s="5">
        <v>2.9757680000000001E-9</v>
      </c>
      <c r="AB5" s="5">
        <v>6.712958E-5</v>
      </c>
      <c r="AC5" s="5">
        <v>5.1010359999999999E-5</v>
      </c>
      <c r="AD5" s="17">
        <v>0.12126651735607499</v>
      </c>
      <c r="AE5" s="17">
        <v>3.7629529131330002</v>
      </c>
      <c r="AF5" s="17">
        <v>8.1055760780225E-2</v>
      </c>
      <c r="AG5" s="17">
        <v>2.8190829999999998E-4</v>
      </c>
      <c r="AI5" s="17">
        <v>2.9315390579999899E-2</v>
      </c>
      <c r="AJ5" s="17">
        <v>1.0337166173364001</v>
      </c>
      <c r="AK5" s="17">
        <v>5.5827495465999903E-2</v>
      </c>
      <c r="AL5" s="17">
        <v>1.9733394780374999E-2</v>
      </c>
      <c r="AM5" s="17">
        <v>0.33117374458652998</v>
      </c>
      <c r="AN5" s="17">
        <v>4.5789457178266003E-3</v>
      </c>
      <c r="AR5" s="17">
        <v>1.7709721814834E-4</v>
      </c>
      <c r="AS5" s="17">
        <v>4.2300696693229998E-4</v>
      </c>
      <c r="AT5" s="17">
        <v>0.15450416971731501</v>
      </c>
      <c r="AV5" s="17">
        <v>8.7499531833680005E-2</v>
      </c>
      <c r="AW5" s="17">
        <v>0.74364030109409895</v>
      </c>
      <c r="AX5" s="17">
        <v>3.6019203280000002E-2</v>
      </c>
      <c r="BC5" s="5">
        <v>1.5142629977999999E-6</v>
      </c>
      <c r="BE5" s="15"/>
      <c r="BF5" s="17" t="s">
        <v>175</v>
      </c>
      <c r="BG5" s="17">
        <v>0</v>
      </c>
      <c r="BH5" s="17">
        <v>0</v>
      </c>
      <c r="BI5" s="17">
        <v>0</v>
      </c>
      <c r="BJ5" s="17">
        <v>8.7804524181746793</v>
      </c>
      <c r="BK5" s="17">
        <v>0</v>
      </c>
      <c r="BL5" s="17">
        <v>8.7441929649660501</v>
      </c>
      <c r="BM5" s="17">
        <v>8.7441929649660501</v>
      </c>
      <c r="BN5" s="17">
        <v>0.28093090101191298</v>
      </c>
      <c r="BO5" s="17">
        <v>0</v>
      </c>
      <c r="BP5" s="5">
        <v>1.1011137750293401E-5</v>
      </c>
      <c r="BQ5" s="5">
        <v>1.5846204467666499E-5</v>
      </c>
      <c r="BR5" s="17">
        <v>1.9008839858158799</v>
      </c>
      <c r="BS5" s="5">
        <v>1.51435535371253E-6</v>
      </c>
      <c r="BT5" s="17">
        <v>0</v>
      </c>
      <c r="BU5" s="17">
        <v>0</v>
      </c>
      <c r="BV5" s="5">
        <v>0</v>
      </c>
      <c r="BW5" s="17">
        <v>0.88809426324981999</v>
      </c>
      <c r="BX5" s="5">
        <v>3.5625133792996998E-5</v>
      </c>
      <c r="BY5" s="17">
        <v>1.12805486201822E-4</v>
      </c>
      <c r="BZ5" s="17">
        <v>0</v>
      </c>
      <c r="CA5" s="17">
        <v>0</v>
      </c>
      <c r="CB5" s="17">
        <v>2203.0911937445999</v>
      </c>
      <c r="CC5" s="17">
        <v>3.09532108254435E-2</v>
      </c>
      <c r="CD5" s="5">
        <v>2.1819509802300398E-6</v>
      </c>
      <c r="CE5" s="5">
        <v>5.34218048137921E-6</v>
      </c>
      <c r="CF5" s="17">
        <v>0</v>
      </c>
      <c r="CG5" s="17">
        <v>2.7739124922171399E-2</v>
      </c>
      <c r="CH5" s="5">
        <v>0.12126582578580999</v>
      </c>
      <c r="CI5" s="17">
        <v>0</v>
      </c>
      <c r="CJ5" s="17">
        <v>5.5829928926156097E-2</v>
      </c>
      <c r="CK5" s="17">
        <v>0</v>
      </c>
      <c r="CL5" s="17">
        <v>1.9732484967233701E-2</v>
      </c>
      <c r="CM5" s="17">
        <v>1024.9997230553799</v>
      </c>
      <c r="CN5" s="17">
        <v>0</v>
      </c>
      <c r="CO5" s="17">
        <v>2.87873722406124E-2</v>
      </c>
      <c r="CP5" s="17">
        <v>17.513724360364598</v>
      </c>
      <c r="CQ5" s="17">
        <v>399.81170079308498</v>
      </c>
      <c r="CR5" s="17">
        <v>8.8928120160212796</v>
      </c>
      <c r="CS5" s="17">
        <v>8.7486368390130007E-2</v>
      </c>
      <c r="CT5" s="17">
        <v>0</v>
      </c>
      <c r="CU5" s="17">
        <v>0</v>
      </c>
      <c r="CV5" s="17">
        <v>84.297054454420007</v>
      </c>
      <c r="CW5" s="17">
        <v>84.297054454420007</v>
      </c>
      <c r="CX5" s="17">
        <v>0</v>
      </c>
      <c r="CY5" s="17">
        <v>0</v>
      </c>
      <c r="CZ5" s="17">
        <v>0</v>
      </c>
      <c r="DA5" s="5">
        <v>0.74363855554407199</v>
      </c>
      <c r="DB5" s="5">
        <v>1.1902411849291901E-9</v>
      </c>
      <c r="DC5" s="5">
        <v>1.48795907914041E-9</v>
      </c>
      <c r="DD5" s="17">
        <v>0</v>
      </c>
      <c r="DE5" s="5">
        <v>0</v>
      </c>
      <c r="DF5" s="17">
        <v>0.44355166679588198</v>
      </c>
      <c r="DG5" s="17">
        <v>0</v>
      </c>
      <c r="DH5" s="17">
        <v>0</v>
      </c>
      <c r="DI5" s="5">
        <v>0.145089374517474</v>
      </c>
      <c r="DJ5" s="17">
        <v>0</v>
      </c>
      <c r="DK5" s="5">
        <v>1.7452026874342099E-5</v>
      </c>
      <c r="DL5" s="5">
        <v>4.9674278124086999E-5</v>
      </c>
      <c r="DM5" s="5">
        <v>1.6831965916544E-5</v>
      </c>
      <c r="DN5" s="5">
        <v>3.4179290883336799E-5</v>
      </c>
      <c r="DO5" s="17">
        <v>3.7629821399061898</v>
      </c>
      <c r="DP5" s="17">
        <v>0</v>
      </c>
      <c r="DQ5" s="17">
        <v>0</v>
      </c>
      <c r="DR5" s="17">
        <v>0.35805976599415301</v>
      </c>
      <c r="DS5" s="17">
        <v>2.3399091695740001E-4</v>
      </c>
      <c r="DT5" s="17">
        <v>0</v>
      </c>
      <c r="DU5" s="17">
        <v>1.15580791128601E-4</v>
      </c>
      <c r="DV5" s="17">
        <v>1.6632620689275101E-4</v>
      </c>
      <c r="DW5" s="17">
        <v>791.22929090538298</v>
      </c>
      <c r="DX5" s="5">
        <v>3626.2391347586199</v>
      </c>
      <c r="DY5" s="17">
        <v>402.91665680252498</v>
      </c>
      <c r="DZ5" s="17">
        <v>4029.1557915611502</v>
      </c>
      <c r="EA5" s="17">
        <v>0</v>
      </c>
      <c r="EB5" s="17">
        <v>28.852125732549901</v>
      </c>
      <c r="EC5" s="17">
        <v>0</v>
      </c>
      <c r="ED5" s="17">
        <v>4.5784449400508203E-3</v>
      </c>
      <c r="EE5" s="17">
        <v>0</v>
      </c>
      <c r="EF5" s="5">
        <v>0</v>
      </c>
      <c r="EG5" s="17">
        <v>0</v>
      </c>
      <c r="EH5" s="17">
        <v>1.77097046445873E-4</v>
      </c>
      <c r="EI5" s="17">
        <v>4.22970328221032E-4</v>
      </c>
      <c r="EJ5" s="17">
        <v>0.15450641967507001</v>
      </c>
      <c r="EK5" s="17">
        <v>0.518385101385054</v>
      </c>
      <c r="EL5" s="17">
        <v>121.431395433272</v>
      </c>
      <c r="EM5" s="17">
        <v>0.70095555746622795</v>
      </c>
      <c r="EN5" s="17">
        <v>1.8254458746562101</v>
      </c>
      <c r="EO5" s="17">
        <v>4.42412535072779</v>
      </c>
      <c r="EP5" s="17">
        <v>1.0343884162546699</v>
      </c>
      <c r="EQ5" s="17">
        <v>0</v>
      </c>
      <c r="ER5" s="5">
        <v>2.9759982803948398E-10</v>
      </c>
      <c r="ES5" s="17">
        <v>0.243479110875951</v>
      </c>
      <c r="ET5" s="17">
        <v>65.113434678666806</v>
      </c>
      <c r="EU5" s="17">
        <v>64.644880105454007</v>
      </c>
      <c r="EV5" s="17">
        <v>0.46855457321274002</v>
      </c>
      <c r="EW5" s="17">
        <v>0</v>
      </c>
      <c r="EX5" s="17">
        <v>0</v>
      </c>
      <c r="EY5" s="17">
        <v>1.9366978051885699</v>
      </c>
      <c r="EZ5" s="17">
        <v>0</v>
      </c>
      <c r="FA5" s="17">
        <v>11.868344520356899</v>
      </c>
      <c r="FB5" s="17">
        <v>2.9510016964566299</v>
      </c>
      <c r="FC5" s="17">
        <v>1.5819730545588699</v>
      </c>
      <c r="FD5" s="17">
        <v>29.671056119754901</v>
      </c>
      <c r="FE5" s="5">
        <v>2.9293177728357499E-2</v>
      </c>
      <c r="FF5" s="17">
        <v>97.255517363801204</v>
      </c>
      <c r="FG5" s="17">
        <v>1.6136264731008501</v>
      </c>
      <c r="FH5" s="17">
        <v>6.2671121149489704</v>
      </c>
      <c r="FI5" s="17">
        <v>8.2889097222539794E-3</v>
      </c>
      <c r="FJ5" s="17">
        <v>0</v>
      </c>
      <c r="FK5" s="17">
        <v>16.244842644443999</v>
      </c>
      <c r="FL5" s="17">
        <v>2.6923263985983001</v>
      </c>
      <c r="FM5" s="17">
        <v>3.6020828308999601E-2</v>
      </c>
      <c r="FN5" s="17">
        <v>0</v>
      </c>
      <c r="FO5" s="17">
        <v>0</v>
      </c>
      <c r="FP5" s="17">
        <v>2.6802358146469598</v>
      </c>
      <c r="FQ5" s="17">
        <v>1.0336740015146999</v>
      </c>
      <c r="FR5" s="17">
        <v>1.0293481122373E-3</v>
      </c>
      <c r="FS5" s="17">
        <v>320.23903157349201</v>
      </c>
      <c r="FT5" s="17">
        <v>0.33115338968889901</v>
      </c>
      <c r="FU5" s="17">
        <v>2.79604527124547</v>
      </c>
      <c r="FW5" s="26">
        <f t="shared" si="0"/>
        <v>2.470745951914993</v>
      </c>
      <c r="FX5" s="40">
        <f t="shared" si="1"/>
        <v>-5.3857818239507547E-6</v>
      </c>
      <c r="FY5" s="40">
        <f t="shared" si="2"/>
        <v>-3.8816421367451546E-5</v>
      </c>
      <c r="FZ5" s="40">
        <f t="shared" si="3"/>
        <v>-2.1425466199282726E-5</v>
      </c>
      <c r="GA5" s="40">
        <f t="shared" si="4"/>
        <v>-3.3020263419091267E-5</v>
      </c>
      <c r="GB5" s="40">
        <f t="shared" si="5"/>
        <v>-3.2639035909478398E-5</v>
      </c>
      <c r="GC5" s="40">
        <f t="shared" si="6"/>
        <v>-1.2585652340589944E-4</v>
      </c>
      <c r="GD5" s="40">
        <f t="shared" si="7"/>
        <v>-1.883360214216106E-6</v>
      </c>
      <c r="GE5" s="40">
        <f t="shared" si="8"/>
        <v>-2.5876120166087232E-6</v>
      </c>
      <c r="GF5" s="40">
        <f t="shared" si="9"/>
        <v>-9.8579874825330662E-6</v>
      </c>
      <c r="GG5" s="40">
        <f t="shared" si="10"/>
        <v>1.6093361443990298E-5</v>
      </c>
      <c r="GH5" s="40">
        <f t="shared" si="11"/>
        <v>-2.1486383611505911E-5</v>
      </c>
      <c r="GI5" s="40">
        <f t="shared" si="12"/>
        <v>0</v>
      </c>
      <c r="GJ5" s="40">
        <f t="shared" si="13"/>
        <v>-3.3109530880317525E-6</v>
      </c>
      <c r="GK5" s="40">
        <f t="shared" si="14"/>
        <v>2.567457213113348E-5</v>
      </c>
      <c r="GL5" s="40">
        <f t="shared" si="15"/>
        <v>0</v>
      </c>
      <c r="GM5" s="40">
        <f t="shared" si="16"/>
        <v>-8.4972155615383439E-5</v>
      </c>
      <c r="GN5" s="40">
        <f t="shared" si="17"/>
        <v>0</v>
      </c>
      <c r="GO5" s="40">
        <f t="shared" si="18"/>
        <v>1.61432014643334E-5</v>
      </c>
      <c r="GP5" s="40">
        <f t="shared" si="19"/>
        <v>4.031263609828215E-5</v>
      </c>
      <c r="GQ5" s="40">
        <f t="shared" si="20"/>
        <v>0</v>
      </c>
      <c r="GR5" s="40">
        <f t="shared" si="21"/>
        <v>0</v>
      </c>
      <c r="GS5" s="40">
        <f t="shared" si="22"/>
        <v>1.442009346547842E-5</v>
      </c>
      <c r="GT5" s="40">
        <f t="shared" si="23"/>
        <v>0</v>
      </c>
      <c r="GU5" s="40">
        <f t="shared" si="24"/>
        <v>-8.5225389164855263E-6</v>
      </c>
      <c r="GV5" s="40">
        <f t="shared" si="25"/>
        <v>0</v>
      </c>
      <c r="GW5" s="40">
        <f t="shared" si="26"/>
        <v>1.078447953065211E-5</v>
      </c>
      <c r="GX5" s="40">
        <f t="shared" si="27"/>
        <v>-4.8786266365825837E-5</v>
      </c>
      <c r="GY5" s="40">
        <f t="shared" si="28"/>
        <v>1.7580740085007544E-5</v>
      </c>
      <c r="GZ5" s="40">
        <f t="shared" si="29"/>
        <v>-5.7028954082052093E-6</v>
      </c>
      <c r="HA5" s="40">
        <f t="shared" si="30"/>
        <v>7.7669781855661876E-6</v>
      </c>
      <c r="HB5" s="40">
        <f t="shared" si="31"/>
        <v>3.4174499449212257</v>
      </c>
      <c r="HC5" s="40">
        <f t="shared" si="32"/>
        <v>-4.6184473743443907E-6</v>
      </c>
      <c r="HD5" s="40">
        <f t="shared" si="33"/>
        <v>0</v>
      </c>
      <c r="HE5" s="40">
        <f t="shared" si="34"/>
        <v>-7.577197916494436E-4</v>
      </c>
      <c r="HF5" s="40">
        <f t="shared" si="35"/>
        <v>-4.1225826290753728E-5</v>
      </c>
      <c r="HG5" s="40">
        <f t="shared" si="36"/>
        <v>4.3588918612263883E-5</v>
      </c>
      <c r="HH5" s="40">
        <f t="shared" si="37"/>
        <v>-4.6105252108091049E-5</v>
      </c>
      <c r="HI5" s="40">
        <f t="shared" si="38"/>
        <v>-6.1462896632650711E-5</v>
      </c>
      <c r="HJ5" s="40">
        <f t="shared" si="39"/>
        <v>-1.0936530080066983E-4</v>
      </c>
      <c r="HK5" s="40">
        <f t="shared" si="40"/>
        <v>0</v>
      </c>
      <c r="HL5" s="40">
        <f t="shared" si="41"/>
        <v>0</v>
      </c>
      <c r="HM5" s="40">
        <f t="shared" si="42"/>
        <v>0</v>
      </c>
      <c r="HN5" s="40">
        <f t="shared" si="43"/>
        <v>-9.6953791138712897E-7</v>
      </c>
      <c r="HO5" s="40">
        <f t="shared" si="44"/>
        <v>-8.66149121223474E-5</v>
      </c>
      <c r="HP5" s="40">
        <f t="shared" si="45"/>
        <v>1.4562440347808924E-5</v>
      </c>
      <c r="HQ5" s="40">
        <f t="shared" si="46"/>
        <v>0</v>
      </c>
      <c r="HR5" s="40">
        <f t="shared" si="47"/>
        <v>-1.5044015978302698E-4</v>
      </c>
      <c r="HS5" s="40">
        <f t="shared" si="48"/>
        <v>-2.3473042335086945E-6</v>
      </c>
      <c r="HT5" s="40">
        <f t="shared" si="49"/>
        <v>4.5115628654168474E-5</v>
      </c>
      <c r="HU5" s="40">
        <f t="shared" si="50"/>
        <v>0</v>
      </c>
      <c r="HV5" s="40">
        <f t="shared" si="51"/>
        <v>0</v>
      </c>
      <c r="HW5" s="40">
        <f t="shared" si="52"/>
        <v>0</v>
      </c>
      <c r="HX5" s="40">
        <f t="shared" si="53"/>
        <v>0</v>
      </c>
      <c r="HY5" s="40">
        <f t="shared" si="54"/>
        <v>6.0990668506251993E-5</v>
      </c>
      <c r="HZ5" s="40">
        <f t="shared" si="55"/>
        <v>0</v>
      </c>
    </row>
    <row r="6" spans="1:234" x14ac:dyDescent="0.25">
      <c r="A6" s="17" t="s">
        <v>176</v>
      </c>
      <c r="B6" s="17">
        <v>5955.50842053422</v>
      </c>
      <c r="C6" s="17">
        <v>115.837976021347</v>
      </c>
      <c r="D6" s="17">
        <v>2596.7266109717598</v>
      </c>
      <c r="E6" s="17">
        <v>346.47665837986301</v>
      </c>
      <c r="F6" s="17">
        <v>341.57831259452502</v>
      </c>
      <c r="G6" s="17">
        <v>179.95751867643</v>
      </c>
      <c r="H6" s="17">
        <v>2263.8433036751899</v>
      </c>
      <c r="I6" s="17">
        <v>17.1578362307459</v>
      </c>
      <c r="J6" s="17">
        <v>7.1206153274189603</v>
      </c>
      <c r="K6" s="17">
        <v>2.7945729171844E-3</v>
      </c>
      <c r="L6" s="17">
        <v>14.078297866200099</v>
      </c>
      <c r="M6" s="5">
        <v>9.1864343982949994E-5</v>
      </c>
      <c r="N6" s="17">
        <v>1.54823784092629</v>
      </c>
      <c r="O6" s="17">
        <v>7.365090208415E-3</v>
      </c>
      <c r="P6" s="17">
        <v>7.5657472876449999E-2</v>
      </c>
      <c r="Q6" s="17">
        <v>0.22400821380095001</v>
      </c>
      <c r="R6" s="17">
        <v>4.63905427E-4</v>
      </c>
      <c r="S6" s="17">
        <v>8.4095388332067905E-4</v>
      </c>
      <c r="T6" s="17">
        <v>5.4052932367999899E-2</v>
      </c>
      <c r="U6" s="17">
        <v>0.1134547501</v>
      </c>
      <c r="V6" s="17">
        <v>4.3552119499999902E-4</v>
      </c>
      <c r="W6" s="17">
        <v>5.9366088487900003E-2</v>
      </c>
      <c r="X6" s="17">
        <v>9.4759569235499802E-2</v>
      </c>
      <c r="Y6" s="17">
        <v>60.253961492362599</v>
      </c>
      <c r="Z6" s="17">
        <v>0.15027968798999999</v>
      </c>
      <c r="AA6" s="17">
        <v>1.85265599274981E-3</v>
      </c>
      <c r="AB6" s="17">
        <v>8.8290005430361005E-3</v>
      </c>
      <c r="AC6" s="17">
        <v>7.1832595083455896E-3</v>
      </c>
      <c r="AD6" s="5">
        <v>0.18348932311600799</v>
      </c>
      <c r="AE6" s="17">
        <v>5.6886843459257204</v>
      </c>
      <c r="AF6" s="17">
        <v>0.33178711383412501</v>
      </c>
      <c r="AG6" s="17">
        <v>1.690880339459E-2</v>
      </c>
      <c r="AH6" s="17">
        <v>0.15079652588449999</v>
      </c>
      <c r="AI6" s="17">
        <v>6.0499509604499999E-2</v>
      </c>
      <c r="AJ6" s="17">
        <v>18.864921567274202</v>
      </c>
      <c r="AK6" s="17">
        <v>0.102362352552302</v>
      </c>
      <c r="AL6" s="17">
        <v>3.1262201576790001E-2</v>
      </c>
      <c r="AM6" s="17">
        <v>7.5597903131638402</v>
      </c>
      <c r="AN6" s="17">
        <v>8.6976978120203406E-3</v>
      </c>
      <c r="AO6" s="5">
        <v>3.3194450000000001E-7</v>
      </c>
      <c r="AP6" s="5">
        <v>3.112315E-6</v>
      </c>
      <c r="AQ6" s="5">
        <v>4.1881368425500002E-5</v>
      </c>
      <c r="AR6" s="17">
        <v>5.4697406917607002E-4</v>
      </c>
      <c r="AS6" s="17">
        <v>3.7221807294005E-4</v>
      </c>
      <c r="AT6" s="17">
        <v>8.6194403512419901E-2</v>
      </c>
      <c r="AU6" s="5">
        <v>1.6832200000000001E-5</v>
      </c>
      <c r="AV6" s="17">
        <v>3.3873226988646401</v>
      </c>
      <c r="AW6" s="17">
        <v>111.51230496065899</v>
      </c>
      <c r="AX6" s="17">
        <v>7.1594924950099795E-2</v>
      </c>
      <c r="AY6" s="5">
        <v>2.8286840000000001E-5</v>
      </c>
      <c r="BA6" s="5">
        <v>5.239632E-5</v>
      </c>
      <c r="BC6" s="17">
        <v>1.50488159054186E-3</v>
      </c>
      <c r="BD6" s="17">
        <v>5.8999999999999999E-3</v>
      </c>
      <c r="BE6" s="15"/>
      <c r="BF6" s="17" t="s">
        <v>176</v>
      </c>
      <c r="BG6" s="17">
        <v>0.17324830582317499</v>
      </c>
      <c r="BH6" s="17">
        <v>31.6581433057477</v>
      </c>
      <c r="BI6" s="5">
        <v>5.2389390256672697E-5</v>
      </c>
      <c r="BJ6" s="17">
        <v>7.1199409924849002</v>
      </c>
      <c r="BK6" s="17">
        <v>0</v>
      </c>
      <c r="BL6" s="17">
        <v>17.153673072238298</v>
      </c>
      <c r="BM6" s="17">
        <v>17.153673072238298</v>
      </c>
      <c r="BN6" s="17">
        <v>0.382693595331833</v>
      </c>
      <c r="BO6" s="17">
        <v>0.13878894452490501</v>
      </c>
      <c r="BP6" s="17">
        <v>1.14578676931386E-3</v>
      </c>
      <c r="BQ6" s="17">
        <v>1.6487969869321E-3</v>
      </c>
      <c r="BR6" s="17">
        <v>14.0777657213587</v>
      </c>
      <c r="BS6" s="17">
        <v>1.50226147861578E-3</v>
      </c>
      <c r="BT6" s="5">
        <v>2.9395653173277901E-5</v>
      </c>
      <c r="BU6" s="5">
        <v>6.2456677499076805E-5</v>
      </c>
      <c r="BV6" s="17">
        <v>9.4753862115193294E-2</v>
      </c>
      <c r="BW6" s="17">
        <v>1.54803460643788</v>
      </c>
      <c r="BX6" s="17">
        <v>1.76761302200764E-3</v>
      </c>
      <c r="BY6" s="17">
        <v>5.5973909914074898E-3</v>
      </c>
      <c r="BZ6" s="17">
        <v>7.5653600629920298E-2</v>
      </c>
      <c r="CA6" s="5">
        <v>1.6831134796100099E-5</v>
      </c>
      <c r="CB6" s="17">
        <v>3889.3470063474902</v>
      </c>
      <c r="CC6" s="17">
        <v>0.22400040336619201</v>
      </c>
      <c r="CD6" s="17">
        <v>2.4387635539873401E-4</v>
      </c>
      <c r="CE6" s="17">
        <v>5.97061891336389E-4</v>
      </c>
      <c r="CF6" s="17">
        <v>4.6389813500719203E-4</v>
      </c>
      <c r="CG6" s="17">
        <v>5.4050889901168402E-2</v>
      </c>
      <c r="CH6" s="17">
        <v>0.183479316171866</v>
      </c>
      <c r="CI6" s="17">
        <v>0.113456333398818</v>
      </c>
      <c r="CJ6" s="5">
        <v>0.102357823835873</v>
      </c>
      <c r="CK6" s="5">
        <v>0.15079132416769001</v>
      </c>
      <c r="CL6" s="17">
        <v>3.1259361876367499E-2</v>
      </c>
      <c r="CM6" s="17">
        <v>5955.1068840472499</v>
      </c>
      <c r="CN6" s="17">
        <v>4.3548151975506699E-4</v>
      </c>
      <c r="CO6" s="17">
        <v>5.9363931808857601E-2</v>
      </c>
      <c r="CP6" s="17">
        <v>22.7297842073929</v>
      </c>
      <c r="CQ6" s="17">
        <v>527.83774143558105</v>
      </c>
      <c r="CR6" s="17">
        <v>19.009035624556098</v>
      </c>
      <c r="CS6" s="17">
        <v>3.3869997941561301</v>
      </c>
      <c r="CT6" s="17">
        <v>6.1862798347651502</v>
      </c>
      <c r="CU6" s="17">
        <v>0.101096659818026</v>
      </c>
      <c r="CV6" s="17">
        <v>60.235663602235803</v>
      </c>
      <c r="CW6" s="17">
        <v>60.235663602235803</v>
      </c>
      <c r="CX6" s="17">
        <v>5.1568560636753502E-3</v>
      </c>
      <c r="CY6" s="17">
        <v>0</v>
      </c>
      <c r="CZ6" s="17">
        <v>0.15028009452777499</v>
      </c>
      <c r="DA6" s="5">
        <v>111.51019100745999</v>
      </c>
      <c r="DB6" s="17">
        <v>7.4101554071235697E-4</v>
      </c>
      <c r="DC6" s="17">
        <v>9.2637767069225102E-4</v>
      </c>
      <c r="DD6" s="17">
        <v>0</v>
      </c>
      <c r="DE6" s="17">
        <v>5.8995126407513504E-3</v>
      </c>
      <c r="DF6" s="17">
        <v>7.0161711742864297</v>
      </c>
      <c r="DG6" s="17">
        <v>0.11982226221603701</v>
      </c>
      <c r="DH6" s="17">
        <v>8.5346091549401495E-3</v>
      </c>
      <c r="DI6" s="17">
        <v>12.451810753603199</v>
      </c>
      <c r="DJ6" s="17">
        <v>1.59831673772372</v>
      </c>
      <c r="DK6" s="17">
        <v>2.2955166102173199E-3</v>
      </c>
      <c r="DL6" s="17">
        <v>6.5335799577484104E-3</v>
      </c>
      <c r="DM6" s="17">
        <v>2.3704348325203801E-3</v>
      </c>
      <c r="DN6" s="17">
        <v>4.8127866511461096E-3</v>
      </c>
      <c r="DO6" s="17">
        <v>5.72150712806281</v>
      </c>
      <c r="DP6" s="5">
        <v>2.8277538980472599E-5</v>
      </c>
      <c r="DQ6" s="17">
        <v>1.12691898330064E-4</v>
      </c>
      <c r="DR6" s="17">
        <v>0.448349147001603</v>
      </c>
      <c r="DS6" s="17">
        <v>115.838183668716</v>
      </c>
      <c r="DT6" s="17">
        <v>0</v>
      </c>
      <c r="DU6" s="17">
        <v>6.9325010850046897E-3</v>
      </c>
      <c r="DV6" s="17">
        <v>9.9759562323010094E-3</v>
      </c>
      <c r="DW6" s="17">
        <v>2654.1975323666002</v>
      </c>
      <c r="DX6" s="17">
        <v>2336.6906275227102</v>
      </c>
      <c r="DY6" s="17">
        <v>259.63267147803299</v>
      </c>
      <c r="DZ6" s="17">
        <v>2596.32329900075</v>
      </c>
      <c r="EA6" s="17">
        <v>2.19016724294134E-3</v>
      </c>
      <c r="EB6" s="17">
        <v>32.416985611467197</v>
      </c>
      <c r="EC6" s="17">
        <v>9.63506097942637E-2</v>
      </c>
      <c r="ED6" s="17">
        <v>8.6965956714802704E-3</v>
      </c>
      <c r="EE6" s="5">
        <v>3.31932291649441E-7</v>
      </c>
      <c r="EF6" s="5">
        <v>3.1122695899954199E-6</v>
      </c>
      <c r="EG6" s="5">
        <v>4.1881943996338002E-5</v>
      </c>
      <c r="EH6" s="17">
        <v>5.4697099376699299E-4</v>
      </c>
      <c r="EI6" s="17">
        <v>3.72184337863925E-4</v>
      </c>
      <c r="EJ6" s="17">
        <v>8.6182807224783206E-2</v>
      </c>
      <c r="EK6" s="17">
        <v>2.6423078215579001</v>
      </c>
      <c r="EL6" s="17">
        <v>1290.5658487754099</v>
      </c>
      <c r="EM6" s="17">
        <v>3.4816505724222702</v>
      </c>
      <c r="EN6" s="17">
        <v>8.7463182344741899</v>
      </c>
      <c r="EO6" s="17">
        <v>30.002758933513899</v>
      </c>
      <c r="EP6" s="17">
        <v>5.0966891774620402</v>
      </c>
      <c r="EQ6" s="17">
        <v>0.33886709853296698</v>
      </c>
      <c r="ER6" s="17">
        <v>1.8525508327968301E-4</v>
      </c>
      <c r="ES6" s="17">
        <v>1.1845595636622599</v>
      </c>
      <c r="ET6" s="17">
        <v>346.459073956407</v>
      </c>
      <c r="EU6" s="17">
        <v>341.56073691604797</v>
      </c>
      <c r="EV6" s="17">
        <v>4.8983370403589097</v>
      </c>
      <c r="EW6" s="17">
        <v>6.7423211968892704E-3</v>
      </c>
      <c r="EX6" s="17">
        <v>2.61474774164034E-3</v>
      </c>
      <c r="EY6" s="17">
        <v>22.061551900761099</v>
      </c>
      <c r="EZ6" s="17">
        <v>1.0886781544007001E-2</v>
      </c>
      <c r="FA6" s="17">
        <v>58.374513462986997</v>
      </c>
      <c r="FB6" s="17">
        <v>14.560304751732</v>
      </c>
      <c r="FC6" s="17">
        <v>7.7523470461714901</v>
      </c>
      <c r="FD6" s="17">
        <v>146.594262317741</v>
      </c>
      <c r="FE6" s="17">
        <v>6.0447945942555197E-2</v>
      </c>
      <c r="FF6" s="17">
        <v>444.56763065480101</v>
      </c>
      <c r="FG6" s="17">
        <v>8.0744234185970694</v>
      </c>
      <c r="FH6" s="17">
        <v>32.408396519589701</v>
      </c>
      <c r="FI6" s="17">
        <v>0.22154224636047601</v>
      </c>
      <c r="FJ6" s="17">
        <v>0</v>
      </c>
      <c r="FK6" s="17">
        <v>179.942516569405</v>
      </c>
      <c r="FL6" s="17">
        <v>79.297405821827795</v>
      </c>
      <c r="FM6" s="17">
        <v>7.1591366949996502E-2</v>
      </c>
      <c r="FN6" s="17">
        <v>2.5899232496260499E-3</v>
      </c>
      <c r="FO6" s="17">
        <v>1.5536325889432301</v>
      </c>
      <c r="FP6" s="17">
        <v>112.845256140831</v>
      </c>
      <c r="FQ6" s="17">
        <v>18.8633005400618</v>
      </c>
      <c r="FR6" s="17">
        <v>2.05429936338796</v>
      </c>
      <c r="FS6" s="17">
        <v>2263.83933194662</v>
      </c>
      <c r="FT6" s="17">
        <v>7.5590481846895097</v>
      </c>
      <c r="FU6" s="17">
        <v>44.323288912593902</v>
      </c>
      <c r="FW6" s="26">
        <f t="shared" si="0"/>
        <v>1.1724319367153679</v>
      </c>
      <c r="FX6" s="40">
        <f t="shared" si="1"/>
        <v>-6.7422704934086181E-5</v>
      </c>
      <c r="FY6" s="40">
        <f t="shared" si="2"/>
        <v>1.7925673093347327E-6</v>
      </c>
      <c r="FZ6" s="40">
        <f t="shared" si="3"/>
        <v>-1.5531553044732783E-4</v>
      </c>
      <c r="GA6" s="40">
        <f t="shared" si="4"/>
        <v>-5.0752115707418498E-5</v>
      </c>
      <c r="GB6" s="40">
        <f t="shared" si="5"/>
        <v>-5.1454316123130622E-5</v>
      </c>
      <c r="GC6" s="40">
        <f t="shared" si="6"/>
        <v>-8.3364713713196016E-5</v>
      </c>
      <c r="GD6" s="40">
        <f t="shared" si="7"/>
        <v>-1.754418498610191E-6</v>
      </c>
      <c r="GE6" s="40">
        <f t="shared" si="8"/>
        <v>-2.4263889989471388E-4</v>
      </c>
      <c r="GF6" s="40">
        <f t="shared" si="9"/>
        <v>-9.4701778294845022E-5</v>
      </c>
      <c r="GG6" s="40">
        <f t="shared" si="10"/>
        <v>3.8786111083751963E-6</v>
      </c>
      <c r="GH6" s="40">
        <f t="shared" si="11"/>
        <v>-3.7798947462013454E-5</v>
      </c>
      <c r="GI6" s="40">
        <f t="shared" si="12"/>
        <v>-1.3077228960038149E-4</v>
      </c>
      <c r="GJ6" s="40">
        <f t="shared" si="13"/>
        <v>-1.3126826062356364E-4</v>
      </c>
      <c r="GK6" s="40">
        <f t="shared" si="14"/>
        <v>-1.1703183183251648E-5</v>
      </c>
      <c r="GL6" s="40">
        <f t="shared" si="15"/>
        <v>-5.1181282991369077E-5</v>
      </c>
      <c r="GM6" s="40">
        <f t="shared" si="16"/>
        <v>-3.4866733792826816E-5</v>
      </c>
      <c r="GN6" s="40">
        <f t="shared" si="17"/>
        <v>-1.5718705545500188E-5</v>
      </c>
      <c r="GO6" s="40">
        <f t="shared" si="18"/>
        <v>-1.8593868065921929E-5</v>
      </c>
      <c r="GP6" s="40">
        <f t="shared" si="19"/>
        <v>-3.7786420495975707E-5</v>
      </c>
      <c r="GQ6" s="40">
        <f t="shared" si="20"/>
        <v>1.3955332999297393E-5</v>
      </c>
      <c r="GR6" s="40">
        <f t="shared" si="21"/>
        <v>-9.1098310225833087E-5</v>
      </c>
      <c r="GS6" s="40">
        <f t="shared" si="22"/>
        <v>-3.6328467940774449E-5</v>
      </c>
      <c r="GT6" s="40">
        <f t="shared" si="23"/>
        <v>-6.0227377061253881E-5</v>
      </c>
      <c r="GU6" s="40">
        <f t="shared" si="24"/>
        <v>-3.0367945399100701E-4</v>
      </c>
      <c r="GV6" s="40">
        <f t="shared" si="25"/>
        <v>2.705207739229544E-6</v>
      </c>
      <c r="GW6" s="40">
        <f t="shared" si="26"/>
        <v>-4.1551510637404301E-6</v>
      </c>
      <c r="GX6" s="40">
        <f t="shared" si="27"/>
        <v>1.0876081518089612E-5</v>
      </c>
      <c r="GY6" s="40">
        <f t="shared" si="28"/>
        <v>-5.2935132102188162E-6</v>
      </c>
      <c r="GZ6" s="40">
        <f t="shared" si="29"/>
        <v>-5.4536928754524521E-5</v>
      </c>
      <c r="HA6" s="40">
        <f t="shared" si="30"/>
        <v>5.7698371259775729E-3</v>
      </c>
      <c r="HB6" s="40">
        <f t="shared" si="31"/>
        <v>0.35131573321365483</v>
      </c>
      <c r="HC6" s="40">
        <f t="shared" si="32"/>
        <v>-2.0467284184815622E-5</v>
      </c>
      <c r="HD6" s="40">
        <f t="shared" si="33"/>
        <v>-3.4494937993245818E-5</v>
      </c>
      <c r="HE6" s="40">
        <f t="shared" si="34"/>
        <v>-8.5229884145981093E-4</v>
      </c>
      <c r="HF6" s="40">
        <f t="shared" si="35"/>
        <v>-8.5928118313165005E-5</v>
      </c>
      <c r="HG6" s="40">
        <f t="shared" si="36"/>
        <v>-4.4242011990581726E-5</v>
      </c>
      <c r="HH6" s="40">
        <f t="shared" si="37"/>
        <v>-9.0834946973489389E-5</v>
      </c>
      <c r="HI6" s="40">
        <f t="shared" si="38"/>
        <v>-9.8167864925864651E-5</v>
      </c>
      <c r="HJ6" s="40">
        <f t="shared" si="39"/>
        <v>-1.2671635229118678E-4</v>
      </c>
      <c r="HK6" s="40">
        <f t="shared" si="40"/>
        <v>-3.6778288415719353E-5</v>
      </c>
      <c r="HL6" s="40">
        <f t="shared" si="41"/>
        <v>-1.4590426926611055E-5</v>
      </c>
      <c r="HM6" s="40">
        <f t="shared" si="42"/>
        <v>1.3742885193060522E-5</v>
      </c>
      <c r="HN6" s="40">
        <f t="shared" si="43"/>
        <v>-5.6225866093910126E-6</v>
      </c>
      <c r="HO6" s="40">
        <f t="shared" si="44"/>
        <v>-9.0632558109112211E-5</v>
      </c>
      <c r="HP6" s="40">
        <f t="shared" si="45"/>
        <v>-1.345364335054992E-4</v>
      </c>
      <c r="HQ6" s="40">
        <f t="shared" si="46"/>
        <v>-6.328370028291973E-5</v>
      </c>
      <c r="HR6" s="40">
        <f t="shared" si="47"/>
        <v>-9.5327412595874638E-5</v>
      </c>
      <c r="HS6" s="40">
        <f t="shared" si="48"/>
        <v>-1.895712943738361E-5</v>
      </c>
      <c r="HT6" s="40">
        <f t="shared" si="49"/>
        <v>-4.9696261372896972E-5</v>
      </c>
      <c r="HU6" s="40">
        <f t="shared" si="50"/>
        <v>-3.2881083667889925E-4</v>
      </c>
      <c r="HV6" s="40">
        <f t="shared" si="51"/>
        <v>0</v>
      </c>
      <c r="HW6" s="40">
        <f t="shared" si="52"/>
        <v>-1.3225629829161157E-4</v>
      </c>
      <c r="HX6" s="40">
        <f t="shared" si="53"/>
        <v>0</v>
      </c>
      <c r="HY6" s="40">
        <f t="shared" si="54"/>
        <v>-1.7410751400956292E-3</v>
      </c>
      <c r="HZ6" s="40">
        <f t="shared" si="55"/>
        <v>-8.2603262482959638E-5</v>
      </c>
    </row>
    <row r="7" spans="1:234" x14ac:dyDescent="0.25">
      <c r="A7" s="17" t="s">
        <v>177</v>
      </c>
      <c r="B7" s="17">
        <v>9812.8876158200092</v>
      </c>
      <c r="C7" s="17"/>
      <c r="D7" s="17">
        <v>13358.604773809901</v>
      </c>
      <c r="E7" s="17">
        <v>442.81148911999901</v>
      </c>
      <c r="F7" s="17">
        <v>421.13066338999897</v>
      </c>
      <c r="G7" s="17">
        <v>350.08097935000001</v>
      </c>
      <c r="H7" s="17">
        <v>10470.39005899</v>
      </c>
      <c r="I7" s="17">
        <v>160.77243276953999</v>
      </c>
      <c r="J7" s="17">
        <v>124.504570297217</v>
      </c>
      <c r="K7" s="17">
        <v>3.48718706999999E-4</v>
      </c>
      <c r="L7" s="17">
        <v>155.53944960528599</v>
      </c>
      <c r="M7" s="5">
        <v>7.5275749999999997E-6</v>
      </c>
      <c r="N7" s="17">
        <v>27.670640657667899</v>
      </c>
      <c r="O7" s="17">
        <v>1.86947365299999E-3</v>
      </c>
      <c r="Q7" s="17">
        <v>7.3931178599999897E-2</v>
      </c>
      <c r="S7" s="5">
        <v>9.6237720800000003E-5</v>
      </c>
      <c r="T7" s="17">
        <v>6.6246084799999994E-2</v>
      </c>
      <c r="W7" s="17">
        <v>6.8751289500000007E-2</v>
      </c>
      <c r="Y7" s="17">
        <v>639.84151035984996</v>
      </c>
      <c r="AA7" s="5">
        <v>9.5341882600000003E-6</v>
      </c>
      <c r="AB7" s="17">
        <v>8.6912702100000005E-4</v>
      </c>
      <c r="AC7" s="17">
        <v>6.5832591999999998E-4</v>
      </c>
      <c r="AD7" s="17">
        <v>1.9477288143910501</v>
      </c>
      <c r="AE7" s="17">
        <v>230.12254930878399</v>
      </c>
      <c r="AF7" s="17">
        <v>2.0124111128595898</v>
      </c>
      <c r="AG7" s="17">
        <v>3.5625617149999999E-3</v>
      </c>
      <c r="AI7" s="17">
        <v>7.0013275799999997E-2</v>
      </c>
      <c r="AJ7" s="17">
        <v>192.68777831595401</v>
      </c>
      <c r="AK7" s="17">
        <v>0.87938060810099905</v>
      </c>
      <c r="AL7" s="17">
        <v>0.3773937898359</v>
      </c>
      <c r="AM7" s="17">
        <v>122.07175260734201</v>
      </c>
      <c r="AN7" s="17">
        <v>0.26945870173906999</v>
      </c>
      <c r="AR7" s="17">
        <v>3.91273649229719E-3</v>
      </c>
      <c r="AS7" s="17">
        <v>1.5895081322067899E-2</v>
      </c>
      <c r="AT7" s="17">
        <v>1.55853874382277</v>
      </c>
      <c r="AV7" s="17">
        <v>17.704590233826</v>
      </c>
      <c r="AW7" s="17">
        <v>171.79462300859799</v>
      </c>
      <c r="AX7" s="17">
        <v>0.4504671529</v>
      </c>
      <c r="BC7" s="5">
        <v>9.3288073999999895E-7</v>
      </c>
      <c r="BE7" s="15"/>
      <c r="BF7" s="17" t="s">
        <v>177</v>
      </c>
      <c r="BG7" s="17">
        <v>0.64584525789535896</v>
      </c>
      <c r="BH7" s="17">
        <v>1.35367501927997</v>
      </c>
      <c r="BI7" s="17">
        <v>0</v>
      </c>
      <c r="BJ7" s="17">
        <v>124.504278817523</v>
      </c>
      <c r="BK7" s="17">
        <v>0</v>
      </c>
      <c r="BL7" s="17">
        <v>160.77128500849301</v>
      </c>
      <c r="BM7" s="17">
        <v>160.77128500849301</v>
      </c>
      <c r="BN7" s="17">
        <v>5.4447358521230296</v>
      </c>
      <c r="BO7" s="17">
        <v>0.521666106207888</v>
      </c>
      <c r="BP7" s="17">
        <v>1.4297801440720401E-4</v>
      </c>
      <c r="BQ7" s="17">
        <v>2.0574843058471999E-4</v>
      </c>
      <c r="BR7" s="17">
        <v>155.54022708445299</v>
      </c>
      <c r="BS7" s="5">
        <v>9.3291929199094203E-7</v>
      </c>
      <c r="BT7" s="5">
        <v>2.40875896316629E-6</v>
      </c>
      <c r="BU7" s="5">
        <v>5.1186031515071496E-6</v>
      </c>
      <c r="BV7" s="17">
        <v>0</v>
      </c>
      <c r="BW7" s="17">
        <v>27.670666842775301</v>
      </c>
      <c r="BX7" s="17">
        <v>4.4867241632081599E-4</v>
      </c>
      <c r="BY7" s="17">
        <v>1.42080190920264E-3</v>
      </c>
      <c r="BZ7" s="17">
        <v>0</v>
      </c>
      <c r="CA7" s="17">
        <v>0</v>
      </c>
      <c r="CB7" s="17">
        <v>45909.453202521399</v>
      </c>
      <c r="CC7" s="17">
        <v>7.3927907235952703E-2</v>
      </c>
      <c r="CD7" s="5">
        <v>2.7909085136989601E-5</v>
      </c>
      <c r="CE7" s="5">
        <v>6.83283255344832E-5</v>
      </c>
      <c r="CF7" s="17">
        <v>0</v>
      </c>
      <c r="CG7" s="17">
        <v>6.6247332326076894E-2</v>
      </c>
      <c r="CH7" s="5">
        <v>1.9477266228604899</v>
      </c>
      <c r="CI7" s="17">
        <v>0</v>
      </c>
      <c r="CJ7" s="17">
        <v>0.87938515740257395</v>
      </c>
      <c r="CK7" s="17">
        <v>0</v>
      </c>
      <c r="CL7" s="17">
        <v>0.37739708376736802</v>
      </c>
      <c r="CM7" s="17">
        <v>9812.8167808991293</v>
      </c>
      <c r="CN7" s="17">
        <v>0</v>
      </c>
      <c r="CO7" s="17">
        <v>6.8746090839960805E-2</v>
      </c>
      <c r="CP7" s="17">
        <v>414.20813178919002</v>
      </c>
      <c r="CQ7" s="17">
        <v>8148.5164448741098</v>
      </c>
      <c r="CR7" s="17">
        <v>337.93624527200802</v>
      </c>
      <c r="CS7" s="17">
        <v>17.704179842949902</v>
      </c>
      <c r="CT7" s="17">
        <v>3.2782830718417801</v>
      </c>
      <c r="CU7" s="17">
        <v>0.37146734959655398</v>
      </c>
      <c r="CV7" s="17">
        <v>639.83421747370005</v>
      </c>
      <c r="CW7" s="17">
        <v>639.83421747370005</v>
      </c>
      <c r="CX7" s="17">
        <v>1.7689965644471499E-2</v>
      </c>
      <c r="CY7" s="17">
        <v>0</v>
      </c>
      <c r="CZ7" s="17">
        <v>0</v>
      </c>
      <c r="DA7" s="5">
        <v>171.794959096496</v>
      </c>
      <c r="DB7" s="5">
        <v>3.81343061135382E-6</v>
      </c>
      <c r="DC7" s="5">
        <v>4.7670898672552697E-6</v>
      </c>
      <c r="DD7" s="17">
        <v>0</v>
      </c>
      <c r="DE7" s="17">
        <v>0</v>
      </c>
      <c r="DF7" s="17">
        <v>14.0373333040185</v>
      </c>
      <c r="DG7" s="17">
        <v>0.376732504678923</v>
      </c>
      <c r="DH7" s="17">
        <v>8.8370431632411994E-3</v>
      </c>
      <c r="DI7" s="17">
        <v>7.5662936901793998</v>
      </c>
      <c r="DJ7" s="17">
        <v>0.84957078068861502</v>
      </c>
      <c r="DK7" s="17">
        <v>2.2596511185700701E-4</v>
      </c>
      <c r="DL7" s="17">
        <v>6.4313783847837203E-4</v>
      </c>
      <c r="DM7" s="17">
        <v>2.1724048567822401E-4</v>
      </c>
      <c r="DN7" s="17">
        <v>4.4108924860971097E-4</v>
      </c>
      <c r="DO7" s="17">
        <v>230.21256531355399</v>
      </c>
      <c r="DP7" s="17">
        <v>0</v>
      </c>
      <c r="DQ7" s="17">
        <v>0</v>
      </c>
      <c r="DR7" s="17">
        <v>6.6620732673982097</v>
      </c>
      <c r="DS7" s="17">
        <v>0</v>
      </c>
      <c r="DT7" s="17">
        <v>0</v>
      </c>
      <c r="DU7" s="17">
        <v>1.4606469308906099E-3</v>
      </c>
      <c r="DV7" s="17">
        <v>2.10190737280708E-3</v>
      </c>
      <c r="DW7" s="17">
        <v>18927.945411757199</v>
      </c>
      <c r="DX7" s="17">
        <v>12022.6793015934</v>
      </c>
      <c r="DY7" s="17">
        <v>1335.8502297943601</v>
      </c>
      <c r="DZ7" s="17">
        <v>13358.5295313877</v>
      </c>
      <c r="EA7" s="17">
        <v>5.3014581835513202E-3</v>
      </c>
      <c r="EB7" s="17">
        <v>504.44602480374101</v>
      </c>
      <c r="EC7" s="17">
        <v>0.35250700687771302</v>
      </c>
      <c r="ED7" s="17">
        <v>0.26946255204726699</v>
      </c>
      <c r="EE7" s="17">
        <v>0</v>
      </c>
      <c r="EF7" s="17">
        <v>0</v>
      </c>
      <c r="EG7" s="17">
        <v>0</v>
      </c>
      <c r="EH7" s="17">
        <v>3.9130905061261004E-3</v>
      </c>
      <c r="EI7" s="17">
        <v>1.5895457114039498E-2</v>
      </c>
      <c r="EJ7" s="17">
        <v>1.5585360736123199</v>
      </c>
      <c r="EK7" s="17">
        <v>3.98064049504785</v>
      </c>
      <c r="EL7" s="17">
        <v>4940.4804334113196</v>
      </c>
      <c r="EM7" s="17">
        <v>5.1226081295435799</v>
      </c>
      <c r="EN7" s="17">
        <v>11.2455009961584</v>
      </c>
      <c r="EO7" s="17">
        <v>30.383518168840901</v>
      </c>
      <c r="EP7" s="17">
        <v>6.4790454466288496</v>
      </c>
      <c r="EQ7" s="17">
        <v>0.117125033482696</v>
      </c>
      <c r="ER7" s="5">
        <v>9.5331719550036995E-7</v>
      </c>
      <c r="ES7" s="17">
        <v>1.6949054739110501</v>
      </c>
      <c r="ET7" s="17">
        <v>442.61892577427898</v>
      </c>
      <c r="EU7" s="17">
        <v>420.99929906087499</v>
      </c>
      <c r="EV7" s="17">
        <v>21.619626713404699</v>
      </c>
      <c r="EW7" s="17">
        <v>1.9108333746699999E-2</v>
      </c>
      <c r="EX7" s="17">
        <v>7.1981305577142503E-3</v>
      </c>
      <c r="EY7" s="17">
        <v>20.986588575648799</v>
      </c>
      <c r="EZ7" s="17">
        <v>5.8994143531914602E-2</v>
      </c>
      <c r="FA7" s="17">
        <v>74.008029567838904</v>
      </c>
      <c r="FB7" s="17">
        <v>18.204606746143199</v>
      </c>
      <c r="FC7" s="17">
        <v>9.7879891402525292</v>
      </c>
      <c r="FD7" s="17">
        <v>185.26432258028899</v>
      </c>
      <c r="FE7" s="5">
        <v>6.9956809859620606E-2</v>
      </c>
      <c r="FF7" s="17">
        <v>3056.3538532647799</v>
      </c>
      <c r="FG7" s="17">
        <v>11.168391820852399</v>
      </c>
      <c r="FH7" s="17">
        <v>39.255293061172701</v>
      </c>
      <c r="FI7" s="17">
        <v>3.21543321722692</v>
      </c>
      <c r="FJ7" s="17">
        <v>0</v>
      </c>
      <c r="FK7" s="17">
        <v>350.07692778341601</v>
      </c>
      <c r="FL7" s="17">
        <v>58.918187342029199</v>
      </c>
      <c r="FM7" s="17">
        <v>0.45046656210282299</v>
      </c>
      <c r="FN7" s="17">
        <v>4.3386911820631903E-2</v>
      </c>
      <c r="FO7" s="17">
        <v>9.74508081390454E-2</v>
      </c>
      <c r="FP7" s="17">
        <v>81.597213728049994</v>
      </c>
      <c r="FQ7" s="17">
        <v>192.68633698604299</v>
      </c>
      <c r="FR7" s="17">
        <v>2.9891978795633198</v>
      </c>
      <c r="FS7" s="17">
        <v>10470.375236313401</v>
      </c>
      <c r="FT7" s="17">
        <v>122.07071373503599</v>
      </c>
      <c r="FU7" s="17">
        <v>68.495408287600199</v>
      </c>
      <c r="FW7" s="26">
        <f t="shared" si="0"/>
        <v>1.8077618981706802</v>
      </c>
      <c r="FX7" s="40">
        <f t="shared" si="1"/>
        <v>-7.2185602906185521E-6</v>
      </c>
      <c r="FY7" s="40">
        <f t="shared" si="2"/>
        <v>0</v>
      </c>
      <c r="FZ7" s="40">
        <f t="shared" si="3"/>
        <v>-5.6325060494706836E-6</v>
      </c>
      <c r="GA7" s="40">
        <f t="shared" si="4"/>
        <v>-4.3486528794163374E-4</v>
      </c>
      <c r="GB7" s="40">
        <f t="shared" si="5"/>
        <v>-3.1193247261202022E-4</v>
      </c>
      <c r="GC7" s="40">
        <f t="shared" si="6"/>
        <v>-1.1573226833170967E-5</v>
      </c>
      <c r="GD7" s="40">
        <f t="shared" si="7"/>
        <v>-1.4156756831472362E-6</v>
      </c>
      <c r="GE7" s="40">
        <f t="shared" si="8"/>
        <v>-7.1390413593164375E-6</v>
      </c>
      <c r="GF7" s="40">
        <f t="shared" si="9"/>
        <v>-2.3411164208927327E-6</v>
      </c>
      <c r="GG7" s="40">
        <f t="shared" si="10"/>
        <v>2.2189781533587504E-5</v>
      </c>
      <c r="GH7" s="40">
        <f t="shared" si="11"/>
        <v>4.9985979053660667E-6</v>
      </c>
      <c r="GI7" s="40">
        <f t="shared" si="12"/>
        <v>-2.8280731385670208E-5</v>
      </c>
      <c r="GJ7" s="40">
        <f t="shared" si="13"/>
        <v>9.46313738284634E-7</v>
      </c>
      <c r="GK7" s="40">
        <f t="shared" si="14"/>
        <v>3.5973947259103302E-7</v>
      </c>
      <c r="GL7" s="40">
        <f t="shared" si="15"/>
        <v>0</v>
      </c>
      <c r="GM7" s="40">
        <f t="shared" si="16"/>
        <v>-4.4248774456766303E-5</v>
      </c>
      <c r="GN7" s="40">
        <f t="shared" si="17"/>
        <v>0</v>
      </c>
      <c r="GO7" s="40">
        <f t="shared" si="18"/>
        <v>-3.2225256856031476E-6</v>
      </c>
      <c r="GP7" s="40">
        <f t="shared" si="19"/>
        <v>1.8831695196274479E-5</v>
      </c>
      <c r="GQ7" s="40">
        <f t="shared" si="20"/>
        <v>0</v>
      </c>
      <c r="GR7" s="40">
        <f t="shared" si="21"/>
        <v>0</v>
      </c>
      <c r="GS7" s="40">
        <f t="shared" si="22"/>
        <v>-7.5615455026509338E-5</v>
      </c>
      <c r="GT7" s="40">
        <f t="shared" si="23"/>
        <v>0</v>
      </c>
      <c r="GU7" s="40">
        <f t="shared" si="24"/>
        <v>-1.139795720007387E-5</v>
      </c>
      <c r="GV7" s="40">
        <f t="shared" si="25"/>
        <v>0</v>
      </c>
      <c r="GW7" s="40">
        <f t="shared" si="26"/>
        <v>-3.6771446186958295E-5</v>
      </c>
      <c r="GX7" s="40">
        <f t="shared" si="27"/>
        <v>-2.7695220651777711E-5</v>
      </c>
      <c r="GY7" s="40">
        <f t="shared" si="28"/>
        <v>5.7939203350511137E-6</v>
      </c>
      <c r="GZ7" s="40">
        <f t="shared" si="29"/>
        <v>-1.1251723258102924E-6</v>
      </c>
      <c r="HA7" s="40">
        <f t="shared" si="30"/>
        <v>3.9116551176921513E-4</v>
      </c>
      <c r="HB7" s="40">
        <f t="shared" si="31"/>
        <v>2.3104931814511582</v>
      </c>
      <c r="HC7" s="40">
        <f t="shared" si="32"/>
        <v>-2.0803295220119105E-6</v>
      </c>
      <c r="HD7" s="40">
        <f t="shared" si="33"/>
        <v>0</v>
      </c>
      <c r="HE7" s="40">
        <f t="shared" si="34"/>
        <v>-8.0650333432036065E-4</v>
      </c>
      <c r="HF7" s="40">
        <f t="shared" si="35"/>
        <v>-7.4801314521050828E-6</v>
      </c>
      <c r="HG7" s="40">
        <f t="shared" si="36"/>
        <v>5.1733021321912369E-6</v>
      </c>
      <c r="HH7" s="40">
        <f t="shared" si="37"/>
        <v>8.7281019368692444E-6</v>
      </c>
      <c r="HI7" s="40">
        <f t="shared" si="38"/>
        <v>-8.5103415312909749E-6</v>
      </c>
      <c r="HJ7" s="40">
        <f t="shared" si="39"/>
        <v>1.4289047531758059E-5</v>
      </c>
      <c r="HK7" s="40">
        <f t="shared" si="40"/>
        <v>0</v>
      </c>
      <c r="HL7" s="40">
        <f t="shared" si="41"/>
        <v>0</v>
      </c>
      <c r="HM7" s="40">
        <f t="shared" si="42"/>
        <v>0</v>
      </c>
      <c r="HN7" s="40">
        <f t="shared" si="43"/>
        <v>9.0477298843743095E-5</v>
      </c>
      <c r="HO7" s="40">
        <f t="shared" si="44"/>
        <v>2.3642028875816897E-5</v>
      </c>
      <c r="HP7" s="40">
        <f t="shared" si="45"/>
        <v>-1.7132781977140521E-6</v>
      </c>
      <c r="HQ7" s="40">
        <f t="shared" si="46"/>
        <v>0</v>
      </c>
      <c r="HR7" s="40">
        <f t="shared" si="47"/>
        <v>-2.3179913834667178E-5</v>
      </c>
      <c r="HS7" s="40">
        <f t="shared" si="48"/>
        <v>1.9563353737170127E-6</v>
      </c>
      <c r="HT7" s="40">
        <f t="shared" si="49"/>
        <v>-1.3115211025047909E-6</v>
      </c>
      <c r="HU7" s="40">
        <f t="shared" si="50"/>
        <v>0</v>
      </c>
      <c r="HV7" s="40">
        <f t="shared" si="51"/>
        <v>0</v>
      </c>
      <c r="HW7" s="40">
        <f t="shared" si="52"/>
        <v>0</v>
      </c>
      <c r="HX7" s="40">
        <f t="shared" si="53"/>
        <v>0</v>
      </c>
      <c r="HY7" s="40">
        <f t="shared" si="54"/>
        <v>4.1325744320845425E-5</v>
      </c>
      <c r="HZ7" s="40">
        <f t="shared" si="55"/>
        <v>0</v>
      </c>
    </row>
    <row r="8" spans="1:234" x14ac:dyDescent="0.25">
      <c r="A8" s="17" t="s">
        <v>178</v>
      </c>
      <c r="B8" s="17">
        <v>8.4259270900000001</v>
      </c>
      <c r="C8" s="17">
        <v>0</v>
      </c>
      <c r="D8" s="17">
        <v>59.156396395999998</v>
      </c>
      <c r="E8" s="17">
        <v>12.422193224999999</v>
      </c>
      <c r="F8" s="17">
        <v>12.422193224999999</v>
      </c>
      <c r="G8" s="17">
        <v>17.20288430734</v>
      </c>
      <c r="H8" s="17">
        <v>34.904726715999999</v>
      </c>
      <c r="I8" s="17">
        <v>8.794379494E-2</v>
      </c>
      <c r="J8" s="17">
        <v>1.55868783199999E-2</v>
      </c>
      <c r="K8" s="17">
        <v>0</v>
      </c>
      <c r="L8" s="17">
        <v>2.7821060160000001E-2</v>
      </c>
      <c r="N8" s="17">
        <v>1.0312279024999899E-3</v>
      </c>
      <c r="O8" s="17">
        <v>1.3394803367E-2</v>
      </c>
      <c r="P8" s="5">
        <v>5.4842519999999997E-6</v>
      </c>
      <c r="Q8" s="5">
        <v>4.346444E-6</v>
      </c>
      <c r="S8" s="17">
        <v>1.028287567E-3</v>
      </c>
      <c r="T8" s="5">
        <v>2.5039599999999998E-6</v>
      </c>
      <c r="W8" s="5">
        <v>4.0324749999999999E-6</v>
      </c>
      <c r="X8" s="5">
        <v>6.7561029999999901E-6</v>
      </c>
      <c r="Y8" s="17">
        <v>1.619994425</v>
      </c>
      <c r="AA8" s="17">
        <v>1.2818482523E-2</v>
      </c>
      <c r="AB8" s="17">
        <v>0</v>
      </c>
      <c r="AC8" s="17">
        <v>0.155016337949999</v>
      </c>
      <c r="AD8" s="5">
        <v>9.0609399999999993E-6</v>
      </c>
      <c r="AE8" s="17">
        <v>3.810207E-4</v>
      </c>
      <c r="AF8" s="17">
        <v>3.0188130640000001E-3</v>
      </c>
      <c r="AG8" s="17">
        <v>0.22228028524999999</v>
      </c>
      <c r="AH8" s="5">
        <v>2.63128E-7</v>
      </c>
      <c r="AI8" s="5">
        <v>2.8540900000000001E-6</v>
      </c>
      <c r="AJ8" s="17">
        <v>0.30069398801999903</v>
      </c>
      <c r="AK8" s="5">
        <v>1.7319530000000001E-6</v>
      </c>
      <c r="AL8" s="5">
        <v>2.2686258000000002E-6</v>
      </c>
      <c r="AM8" s="17">
        <v>0.14800843477699999</v>
      </c>
      <c r="AN8" s="5">
        <v>2.56058599999999E-6</v>
      </c>
      <c r="AR8" s="17">
        <v>4.4987950660999899E-3</v>
      </c>
      <c r="AS8" s="5">
        <v>1.513218E-7</v>
      </c>
      <c r="AT8" s="17">
        <v>5.3038068383999999E-3</v>
      </c>
      <c r="AV8" s="17">
        <v>7.4008623166999896E-2</v>
      </c>
      <c r="AW8" s="5">
        <v>4.5365679999999997E-5</v>
      </c>
      <c r="AX8" s="5">
        <v>3.6029989999999998E-6</v>
      </c>
      <c r="BE8" s="15"/>
      <c r="BF8" s="17" t="s">
        <v>178</v>
      </c>
      <c r="BG8" s="17">
        <v>1.9863195994201699E-4</v>
      </c>
      <c r="BH8" s="17">
        <v>3.99587822219284E-4</v>
      </c>
      <c r="BI8" s="17">
        <v>0</v>
      </c>
      <c r="BJ8" s="17">
        <v>1.55884877482102E-2</v>
      </c>
      <c r="BK8" s="17">
        <v>0</v>
      </c>
      <c r="BL8" s="17">
        <v>8.7944321828733601E-2</v>
      </c>
      <c r="BM8" s="17">
        <v>8.7944321828733601E-2</v>
      </c>
      <c r="BN8" s="17">
        <v>3.3621256303840899E-4</v>
      </c>
      <c r="BO8" s="17">
        <v>1.60437259291104E-4</v>
      </c>
      <c r="BP8" s="17">
        <v>0</v>
      </c>
      <c r="BQ8" s="17">
        <v>0</v>
      </c>
      <c r="BR8" s="17">
        <v>2.7820495899447101E-2</v>
      </c>
      <c r="BS8" s="17">
        <v>0</v>
      </c>
      <c r="BT8" s="17">
        <v>0</v>
      </c>
      <c r="BU8" s="17">
        <v>0</v>
      </c>
      <c r="BV8" s="5">
        <v>6.7564763207063502E-6</v>
      </c>
      <c r="BW8" s="17">
        <v>1.03117074959573E-3</v>
      </c>
      <c r="BX8" s="17">
        <v>3.2147649046225398E-3</v>
      </c>
      <c r="BY8" s="17">
        <v>1.0180055336011899E-2</v>
      </c>
      <c r="BZ8" s="5">
        <v>5.4840344010923597E-6</v>
      </c>
      <c r="CA8" s="17">
        <v>0</v>
      </c>
      <c r="CB8" s="17">
        <v>13.762329387324399</v>
      </c>
      <c r="CC8" s="5">
        <v>4.3467876695492201E-6</v>
      </c>
      <c r="CD8" s="17">
        <v>2.9821701196558698E-4</v>
      </c>
      <c r="CE8" s="17">
        <v>7.3009253900802702E-4</v>
      </c>
      <c r="CF8" s="17">
        <v>0</v>
      </c>
      <c r="CG8" s="5">
        <v>2.5040025927677199E-6</v>
      </c>
      <c r="CH8" s="5">
        <v>9.0621583690205705E-6</v>
      </c>
      <c r="CI8" s="17">
        <v>0</v>
      </c>
      <c r="CJ8" s="5">
        <v>1.73223065030838E-6</v>
      </c>
      <c r="CK8" s="5">
        <v>2.6314614417125599E-7</v>
      </c>
      <c r="CL8" s="5">
        <v>2.2687144849176302E-6</v>
      </c>
      <c r="CM8" s="17">
        <v>8.4258674338750605</v>
      </c>
      <c r="CN8" s="17">
        <v>0</v>
      </c>
      <c r="CO8" s="5">
        <v>4.03261274822664E-6</v>
      </c>
      <c r="CP8" s="17">
        <v>8.7936569602672099E-3</v>
      </c>
      <c r="CQ8" s="17">
        <v>0.45181804324972302</v>
      </c>
      <c r="CR8" s="17">
        <v>4.3019994414590298E-3</v>
      </c>
      <c r="CS8" s="17">
        <v>7.40102237674784E-2</v>
      </c>
      <c r="CT8" s="17">
        <v>3.6940896551419599E-4</v>
      </c>
      <c r="CU8" s="17">
        <v>1.1423667953614701E-4</v>
      </c>
      <c r="CV8" s="17">
        <v>1.6200029786349901</v>
      </c>
      <c r="CW8" s="17">
        <v>1.6200029786349901</v>
      </c>
      <c r="CX8" s="5">
        <v>5.4406450944404499E-6</v>
      </c>
      <c r="CY8" s="17">
        <v>0</v>
      </c>
      <c r="CZ8" s="17">
        <v>0</v>
      </c>
      <c r="DA8" s="5">
        <v>4.5350913540236701E-5</v>
      </c>
      <c r="DB8" s="17">
        <v>5.1272575996075898E-3</v>
      </c>
      <c r="DC8" s="17">
        <v>6.4088702342962097E-3</v>
      </c>
      <c r="DD8" s="17">
        <v>0</v>
      </c>
      <c r="DE8" s="5">
        <v>0</v>
      </c>
      <c r="DF8" s="17">
        <v>3.8642473977193198E-4</v>
      </c>
      <c r="DG8" s="17">
        <v>1.08776132922172E-4</v>
      </c>
      <c r="DH8" s="5">
        <v>2.7182615385505501E-6</v>
      </c>
      <c r="DI8" s="5">
        <v>1.58570376239472E-3</v>
      </c>
      <c r="DJ8" s="17">
        <v>2.6113156191956497E-4</v>
      </c>
      <c r="DK8" s="17">
        <v>0</v>
      </c>
      <c r="DL8" s="17">
        <v>0</v>
      </c>
      <c r="DM8" s="17">
        <v>5.1155161295656199E-2</v>
      </c>
      <c r="DN8" s="17">
        <v>0.103861356834603</v>
      </c>
      <c r="DO8" s="17">
        <v>4.0823461562966801E-4</v>
      </c>
      <c r="DP8" s="17">
        <v>0</v>
      </c>
      <c r="DQ8" s="17">
        <v>0</v>
      </c>
      <c r="DR8" s="17">
        <v>3.1487252701681498E-3</v>
      </c>
      <c r="DS8" s="17">
        <v>0</v>
      </c>
      <c r="DT8" s="17">
        <v>0</v>
      </c>
      <c r="DU8" s="17">
        <v>9.1134829169353795E-2</v>
      </c>
      <c r="DV8" s="17">
        <v>0.131145477493565</v>
      </c>
      <c r="DW8" s="17">
        <v>25.551083296130201</v>
      </c>
      <c r="DX8" s="17">
        <v>53.240492336182598</v>
      </c>
      <c r="DY8" s="17">
        <v>5.9156040565044501</v>
      </c>
      <c r="DZ8" s="17">
        <v>59.156096392687097</v>
      </c>
      <c r="EA8" s="5">
        <v>1.62402080501771E-6</v>
      </c>
      <c r="EB8" s="17">
        <v>1.37538104355781</v>
      </c>
      <c r="EC8" s="17">
        <v>1.08404595343011E-4</v>
      </c>
      <c r="ED8" s="5">
        <v>2.56073419974978E-6</v>
      </c>
      <c r="EE8" s="17">
        <v>0</v>
      </c>
      <c r="EF8" s="5">
        <v>0</v>
      </c>
      <c r="EG8" s="17">
        <v>0</v>
      </c>
      <c r="EH8" s="17">
        <v>4.49883457067743E-3</v>
      </c>
      <c r="EI8" s="5">
        <v>1.5131576249607201E-7</v>
      </c>
      <c r="EJ8" s="17">
        <v>5.3032109878360196E-3</v>
      </c>
      <c r="EK8" s="17">
        <v>9.9436135959038094E-2</v>
      </c>
      <c r="EL8" s="17">
        <v>17.4297443594802</v>
      </c>
      <c r="EM8" s="17">
        <v>0.13453264438896101</v>
      </c>
      <c r="EN8" s="17">
        <v>0.3509568500361</v>
      </c>
      <c r="EO8" s="17">
        <v>0.85009613254187399</v>
      </c>
      <c r="EP8" s="17">
        <v>0.19887770300434801</v>
      </c>
      <c r="EQ8" s="17">
        <v>0</v>
      </c>
      <c r="ER8" s="17">
        <v>1.28182619862541E-3</v>
      </c>
      <c r="ES8" s="17">
        <v>4.6794439943341398E-2</v>
      </c>
      <c r="ET8" s="17">
        <v>12.422178680203</v>
      </c>
      <c r="EU8" s="17">
        <v>12.422178680203</v>
      </c>
      <c r="EV8" s="17">
        <v>0</v>
      </c>
      <c r="EW8" s="17">
        <v>0</v>
      </c>
      <c r="EX8" s="17">
        <v>0</v>
      </c>
      <c r="EY8" s="17">
        <v>0.370308961237233</v>
      </c>
      <c r="EZ8" s="17">
        <v>0</v>
      </c>
      <c r="FA8" s="17">
        <v>2.28132388652811</v>
      </c>
      <c r="FB8" s="17">
        <v>0.56737953118713302</v>
      </c>
      <c r="FC8" s="17">
        <v>0.30415867766773103</v>
      </c>
      <c r="FD8" s="17">
        <v>5.7033675600897498</v>
      </c>
      <c r="FE8" s="5">
        <v>2.8517552979821998E-6</v>
      </c>
      <c r="FF8" s="17">
        <v>2.1626848287659</v>
      </c>
      <c r="FG8" s="17">
        <v>0.31001339307858999</v>
      </c>
      <c r="FH8" s="17">
        <v>1.2049327645408501</v>
      </c>
      <c r="FI8" s="17">
        <v>0</v>
      </c>
      <c r="FJ8" s="17">
        <v>0</v>
      </c>
      <c r="FK8" s="17">
        <v>17.203036469959301</v>
      </c>
      <c r="FL8" s="17">
        <v>2.9168585098259898</v>
      </c>
      <c r="FM8" s="5">
        <v>3.6029125316225498E-6</v>
      </c>
      <c r="FN8" s="17">
        <v>0</v>
      </c>
      <c r="FO8" s="5">
        <v>1.9036508422207E-5</v>
      </c>
      <c r="FP8" s="17">
        <v>1.6003936715471401</v>
      </c>
      <c r="FQ8" s="17">
        <v>0.30069633473966201</v>
      </c>
      <c r="FR8" s="17">
        <v>6.5071595760511495E-4</v>
      </c>
      <c r="FS8" s="17">
        <v>34.904754046859303</v>
      </c>
      <c r="FT8" s="17">
        <v>0.148002507319344</v>
      </c>
      <c r="FU8" s="17">
        <v>0.57011271467892499</v>
      </c>
      <c r="FW8" s="26">
        <f t="shared" si="0"/>
        <v>0.73202301502620859</v>
      </c>
      <c r="FX8" s="40">
        <f t="shared" si="1"/>
        <v>-7.0800665971015678E-6</v>
      </c>
      <c r="FY8" s="40">
        <f t="shared" si="2"/>
        <v>0</v>
      </c>
      <c r="FZ8" s="40">
        <f t="shared" si="3"/>
        <v>-5.0713588247160206E-6</v>
      </c>
      <c r="GA8" s="40">
        <f t="shared" si="4"/>
        <v>-1.1708719012302686E-6</v>
      </c>
      <c r="GB8" s="40">
        <f t="shared" si="5"/>
        <v>-1.1708719012302686E-6</v>
      </c>
      <c r="GC8" s="40">
        <f t="shared" si="6"/>
        <v>8.8451806442796633E-6</v>
      </c>
      <c r="GD8" s="40">
        <f t="shared" si="7"/>
        <v>7.8301312960009938E-7</v>
      </c>
      <c r="GE8" s="40">
        <f t="shared" si="8"/>
        <v>5.9911985144689952E-6</v>
      </c>
      <c r="GF8" s="40">
        <f t="shared" si="9"/>
        <v>1.0325532651622062E-4</v>
      </c>
      <c r="GG8" s="40">
        <f t="shared" si="10"/>
        <v>0</v>
      </c>
      <c r="GH8" s="40">
        <f t="shared" si="11"/>
        <v>-2.0281777533103492E-5</v>
      </c>
      <c r="GI8" s="40">
        <f t="shared" si="12"/>
        <v>0</v>
      </c>
      <c r="GJ8" s="40">
        <f t="shared" si="13"/>
        <v>-5.5422185650103918E-5</v>
      </c>
      <c r="GK8" s="40">
        <f t="shared" si="14"/>
        <v>1.2597149787894204E-6</v>
      </c>
      <c r="GL8" s="40">
        <f t="shared" si="15"/>
        <v>-3.9677043950562658E-5</v>
      </c>
      <c r="GM8" s="40">
        <f t="shared" si="16"/>
        <v>7.9069130815930663E-5</v>
      </c>
      <c r="GN8" s="40">
        <f t="shared" si="17"/>
        <v>0</v>
      </c>
      <c r="GO8" s="40">
        <f t="shared" si="18"/>
        <v>2.1379207839790225E-5</v>
      </c>
      <c r="GP8" s="40">
        <f t="shared" si="19"/>
        <v>1.7010162989859627E-5</v>
      </c>
      <c r="GQ8" s="40">
        <f t="shared" si="20"/>
        <v>0</v>
      </c>
      <c r="GR8" s="40">
        <f t="shared" si="21"/>
        <v>0</v>
      </c>
      <c r="GS8" s="40">
        <f t="shared" si="22"/>
        <v>3.4159722413682107E-5</v>
      </c>
      <c r="GT8" s="40">
        <f t="shared" si="23"/>
        <v>5.5256810969292107E-5</v>
      </c>
      <c r="GU8" s="40">
        <f t="shared" si="24"/>
        <v>5.2800397693237555E-6</v>
      </c>
      <c r="GV8" s="40">
        <f t="shared" si="25"/>
        <v>0</v>
      </c>
      <c r="GW8" s="40">
        <f t="shared" si="26"/>
        <v>-4.1228785844353694E-5</v>
      </c>
      <c r="GX8" s="40">
        <f t="shared" si="27"/>
        <v>0</v>
      </c>
      <c r="GY8" s="40">
        <f t="shared" si="28"/>
        <v>1.162330774723239E-6</v>
      </c>
      <c r="GZ8" s="40">
        <f t="shared" si="29"/>
        <v>1.3446386584296639E-4</v>
      </c>
      <c r="HA8" s="40">
        <f t="shared" si="30"/>
        <v>7.1423719576568942E-2</v>
      </c>
      <c r="HB8" s="40">
        <f t="shared" si="31"/>
        <v>4.3034200334356856E-2</v>
      </c>
      <c r="HC8" s="40">
        <f t="shared" si="32"/>
        <v>9.6332964495138001E-8</v>
      </c>
      <c r="HD8" s="40">
        <f t="shared" si="33"/>
        <v>6.8955684138493001E-5</v>
      </c>
      <c r="HE8" s="40">
        <f t="shared" si="34"/>
        <v>-8.1801976034401281E-4</v>
      </c>
      <c r="HF8" s="40">
        <f t="shared" si="35"/>
        <v>7.8043451365120011E-6</v>
      </c>
      <c r="HG8" s="40">
        <f t="shared" si="36"/>
        <v>1.6031053289550687E-4</v>
      </c>
      <c r="HH8" s="40">
        <f t="shared" si="37"/>
        <v>3.9091910896017721E-5</v>
      </c>
      <c r="HI8" s="40">
        <f t="shared" si="38"/>
        <v>-4.0048107156298727E-5</v>
      </c>
      <c r="HJ8" s="40">
        <f t="shared" si="39"/>
        <v>5.787727879087375E-5</v>
      </c>
      <c r="HK8" s="40">
        <f t="shared" si="40"/>
        <v>0</v>
      </c>
      <c r="HL8" s="40">
        <f t="shared" si="41"/>
        <v>0</v>
      </c>
      <c r="HM8" s="40">
        <f t="shared" si="42"/>
        <v>0</v>
      </c>
      <c r="HN8" s="40">
        <f t="shared" si="43"/>
        <v>8.7811462535148847E-6</v>
      </c>
      <c r="HO8" s="40">
        <f t="shared" si="44"/>
        <v>-3.9898441123443081E-5</v>
      </c>
      <c r="HP8" s="40">
        <f t="shared" si="45"/>
        <v>-1.1234394127370696E-4</v>
      </c>
      <c r="HQ8" s="40">
        <f t="shared" si="46"/>
        <v>0</v>
      </c>
      <c r="HR8" s="40">
        <f t="shared" si="47"/>
        <v>2.162721599201879E-5</v>
      </c>
      <c r="HS8" s="40">
        <f t="shared" si="48"/>
        <v>-3.2549847733564103E-4</v>
      </c>
      <c r="HT8" s="40">
        <f t="shared" si="49"/>
        <v>-2.3999001234804588E-5</v>
      </c>
      <c r="HU8" s="40">
        <f t="shared" si="50"/>
        <v>0</v>
      </c>
      <c r="HV8" s="40">
        <f t="shared" si="51"/>
        <v>0</v>
      </c>
      <c r="HW8" s="40">
        <f t="shared" si="52"/>
        <v>0</v>
      </c>
      <c r="HX8" s="40">
        <f t="shared" si="53"/>
        <v>0</v>
      </c>
      <c r="HY8" s="40">
        <f t="shared" si="54"/>
        <v>0</v>
      </c>
      <c r="HZ8" s="40">
        <f t="shared" si="55"/>
        <v>0</v>
      </c>
    </row>
    <row r="9" spans="1:234" x14ac:dyDescent="0.25">
      <c r="A9" s="17" t="s">
        <v>179</v>
      </c>
      <c r="B9" s="17">
        <v>0.40872880699999897</v>
      </c>
      <c r="C9" s="17"/>
      <c r="D9" s="17">
        <v>6.3839870259999998</v>
      </c>
      <c r="E9" s="17">
        <v>0.27206542734</v>
      </c>
      <c r="F9" s="17">
        <v>0.27206542734</v>
      </c>
      <c r="G9" s="17">
        <v>2.0006717635999999E-2</v>
      </c>
      <c r="H9" s="17">
        <v>0.75718229999999898</v>
      </c>
      <c r="I9" s="17">
        <v>5.3818690799999902E-2</v>
      </c>
      <c r="J9" s="17">
        <v>3.404575587E-2</v>
      </c>
      <c r="L9" s="17">
        <v>4.3561456210000002E-3</v>
      </c>
      <c r="N9" s="17">
        <v>2.3230954369999899E-3</v>
      </c>
      <c r="Y9" s="17">
        <v>0.34288434309999999</v>
      </c>
      <c r="AD9" s="17">
        <v>1.65105325E-4</v>
      </c>
      <c r="AE9" s="17">
        <v>1.8435404759999999E-2</v>
      </c>
      <c r="AF9" s="17">
        <v>4.5398896000000002E-4</v>
      </c>
      <c r="AJ9" s="17">
        <v>3.0766477439999902E-3</v>
      </c>
      <c r="AK9" s="5">
        <v>2.66558E-5</v>
      </c>
      <c r="AL9" s="5">
        <v>9.0681540800000005E-5</v>
      </c>
      <c r="AM9" s="17">
        <v>1.329371207E-3</v>
      </c>
      <c r="AN9" s="5">
        <v>7.2099247519999995E-5</v>
      </c>
      <c r="AR9" s="5">
        <v>1.0353362310000001E-6</v>
      </c>
      <c r="AS9" s="5">
        <v>4.2217916E-6</v>
      </c>
      <c r="AT9" s="17">
        <v>3.1667018973199901E-4</v>
      </c>
      <c r="AV9" s="17">
        <v>2.41530408E-4</v>
      </c>
      <c r="AW9" s="17">
        <v>6.7539378899999997E-3</v>
      </c>
      <c r="BE9" s="15"/>
      <c r="BF9" s="17" t="s">
        <v>179</v>
      </c>
      <c r="BG9" s="17">
        <v>0</v>
      </c>
      <c r="BH9" s="17">
        <v>0</v>
      </c>
      <c r="BI9" s="17">
        <v>0</v>
      </c>
      <c r="BJ9" s="17">
        <v>3.4047090651080102E-2</v>
      </c>
      <c r="BK9" s="17">
        <v>0</v>
      </c>
      <c r="BL9" s="17">
        <v>5.3817997259214101E-2</v>
      </c>
      <c r="BM9" s="17">
        <v>5.3817997259214101E-2</v>
      </c>
      <c r="BN9" s="17">
        <v>8.18666351130147E-4</v>
      </c>
      <c r="BO9" s="17">
        <v>0</v>
      </c>
      <c r="BP9" s="17">
        <v>0</v>
      </c>
      <c r="BQ9" s="17">
        <v>0</v>
      </c>
      <c r="BR9" s="17">
        <v>4.3562040358581799E-3</v>
      </c>
      <c r="BS9" s="17">
        <v>0</v>
      </c>
      <c r="BT9" s="17">
        <v>0</v>
      </c>
      <c r="BU9" s="17">
        <v>0</v>
      </c>
      <c r="BV9" s="17">
        <v>0</v>
      </c>
      <c r="BW9" s="17">
        <v>2.3229742478546199E-3</v>
      </c>
      <c r="BX9" s="17">
        <v>0</v>
      </c>
      <c r="BY9" s="17">
        <v>0</v>
      </c>
      <c r="BZ9" s="17">
        <v>0</v>
      </c>
      <c r="CA9" s="17">
        <v>0</v>
      </c>
      <c r="CB9" s="17">
        <v>6.2094116354656999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5">
        <v>1.65114439061492E-4</v>
      </c>
      <c r="CI9" s="17">
        <v>0</v>
      </c>
      <c r="CJ9" s="5">
        <v>2.6655416673556001E-5</v>
      </c>
      <c r="CK9" s="17">
        <v>0</v>
      </c>
      <c r="CL9" s="5">
        <v>9.0692502769556502E-5</v>
      </c>
      <c r="CM9" s="17">
        <v>0.40872790004243997</v>
      </c>
      <c r="CN9" s="17">
        <v>0</v>
      </c>
      <c r="CO9" s="17">
        <v>0</v>
      </c>
      <c r="CP9" s="17">
        <v>5.2793545200813197E-2</v>
      </c>
      <c r="CQ9" s="17">
        <v>1.1294598167512699</v>
      </c>
      <c r="CR9" s="17">
        <v>2.65939117081961E-2</v>
      </c>
      <c r="CS9" s="17">
        <v>2.4153894718855699E-4</v>
      </c>
      <c r="CT9" s="17">
        <v>0</v>
      </c>
      <c r="CU9" s="17">
        <v>0</v>
      </c>
      <c r="CV9" s="17">
        <v>0.34288959872462399</v>
      </c>
      <c r="CW9" s="17">
        <v>0.34288959872462399</v>
      </c>
      <c r="CX9" s="17">
        <v>0</v>
      </c>
      <c r="CY9" s="17">
        <v>0</v>
      </c>
      <c r="CZ9" s="17">
        <v>0</v>
      </c>
      <c r="DA9" s="5">
        <v>6.7526054039418696E-3</v>
      </c>
      <c r="DB9" s="17">
        <v>0</v>
      </c>
      <c r="DC9" s="17">
        <v>0</v>
      </c>
      <c r="DD9" s="17">
        <v>0</v>
      </c>
      <c r="DE9" s="17">
        <v>0</v>
      </c>
      <c r="DF9" s="17">
        <v>1.2926276654706601E-3</v>
      </c>
      <c r="DG9" s="17">
        <v>0</v>
      </c>
      <c r="DH9" s="17">
        <v>0</v>
      </c>
      <c r="DI9" s="17">
        <v>4.2286041731565301E-4</v>
      </c>
      <c r="DJ9" s="17">
        <v>0</v>
      </c>
      <c r="DK9" s="17">
        <v>0</v>
      </c>
      <c r="DL9" s="17">
        <v>0</v>
      </c>
      <c r="DM9" s="17">
        <v>0</v>
      </c>
      <c r="DN9" s="5">
        <v>0</v>
      </c>
      <c r="DO9" s="5">
        <v>1.84354039143062E-2</v>
      </c>
      <c r="DP9" s="17">
        <v>0</v>
      </c>
      <c r="DQ9" s="17">
        <v>0</v>
      </c>
      <c r="DR9" s="17">
        <v>1.2614600274128099E-3</v>
      </c>
      <c r="DS9" s="17">
        <v>0</v>
      </c>
      <c r="DT9" s="17">
        <v>0</v>
      </c>
      <c r="DU9" s="17">
        <v>0</v>
      </c>
      <c r="DV9" s="17">
        <v>0</v>
      </c>
      <c r="DW9" s="17">
        <v>2.2305441558226602</v>
      </c>
      <c r="DX9" s="17">
        <v>5.7456729773971604</v>
      </c>
      <c r="DY9" s="17">
        <v>0.63840810859967401</v>
      </c>
      <c r="DZ9" s="17">
        <v>6.3840810859968302</v>
      </c>
      <c r="EA9" s="17">
        <v>0</v>
      </c>
      <c r="EB9" s="17">
        <v>8.4175785121005597E-2</v>
      </c>
      <c r="EC9" s="17">
        <v>0</v>
      </c>
      <c r="ED9" s="5">
        <v>7.2103583883111603E-5</v>
      </c>
      <c r="EE9" s="17">
        <v>0</v>
      </c>
      <c r="EF9" s="5">
        <v>0</v>
      </c>
      <c r="EG9" s="17">
        <v>0</v>
      </c>
      <c r="EH9" s="5">
        <v>1.03522387252875E-6</v>
      </c>
      <c r="EI9" s="5">
        <v>4.2215675854429E-6</v>
      </c>
      <c r="EJ9" s="17">
        <v>3.1669117765395298E-4</v>
      </c>
      <c r="EK9" s="17">
        <v>2.1403467870390099E-3</v>
      </c>
      <c r="EL9" s="17">
        <v>0.22896980670976499</v>
      </c>
      <c r="EM9" s="17">
        <v>2.8984826689153701E-3</v>
      </c>
      <c r="EN9" s="17">
        <v>7.5550857873531996E-3</v>
      </c>
      <c r="EO9" s="17">
        <v>2.1909374603856901E-2</v>
      </c>
      <c r="EP9" s="17">
        <v>4.2819408389688802E-3</v>
      </c>
      <c r="EQ9" s="17">
        <v>0</v>
      </c>
      <c r="ER9" s="17">
        <v>0</v>
      </c>
      <c r="ES9" s="17">
        <v>1.0073876882885E-3</v>
      </c>
      <c r="ET9" s="17">
        <v>0.27206611054459601</v>
      </c>
      <c r="EU9" s="17">
        <v>0.27206611054459601</v>
      </c>
      <c r="EV9" s="17">
        <v>0</v>
      </c>
      <c r="EW9" s="17">
        <v>0</v>
      </c>
      <c r="EX9" s="17">
        <v>0</v>
      </c>
      <c r="EY9" s="17">
        <v>7.9901398281496793E-3</v>
      </c>
      <c r="EZ9" s="17">
        <v>0</v>
      </c>
      <c r="FA9" s="17">
        <v>4.9311341677827601E-2</v>
      </c>
      <c r="FB9" s="17">
        <v>1.2212614295871199E-2</v>
      </c>
      <c r="FC9" s="17">
        <v>6.5521641120609804E-3</v>
      </c>
      <c r="FD9" s="17">
        <v>0.123584235850459</v>
      </c>
      <c r="FE9" s="5">
        <v>0</v>
      </c>
      <c r="FF9" s="17">
        <v>0.23494143773541201</v>
      </c>
      <c r="FG9" s="17">
        <v>6.6730281034188604E-3</v>
      </c>
      <c r="FH9" s="17">
        <v>2.59499495692719E-2</v>
      </c>
      <c r="FI9" s="5">
        <v>1.8733113973445199E-8</v>
      </c>
      <c r="FJ9" s="17">
        <v>0</v>
      </c>
      <c r="FK9" s="17">
        <v>2.0007223223487799E-2</v>
      </c>
      <c r="FL9" s="17">
        <v>2.4736414955339901E-3</v>
      </c>
      <c r="FM9" s="17">
        <v>0</v>
      </c>
      <c r="FN9" s="17">
        <v>0</v>
      </c>
      <c r="FO9" s="17">
        <v>0</v>
      </c>
      <c r="FP9" s="17">
        <v>3.9337284587046498E-3</v>
      </c>
      <c r="FQ9" s="17">
        <v>3.07654615413612E-3</v>
      </c>
      <c r="FR9" s="17">
        <v>0</v>
      </c>
      <c r="FS9" s="17">
        <v>0.75716623400960203</v>
      </c>
      <c r="FT9" s="17">
        <v>1.3293699768514599E-3</v>
      </c>
      <c r="FU9" s="17">
        <v>7.5094325368034497E-3</v>
      </c>
      <c r="FW9" s="26">
        <f t="shared" si="0"/>
        <v>2.9459107599274872</v>
      </c>
      <c r="FX9" s="40">
        <f t="shared" si="1"/>
        <v>-2.218971463392057E-6</v>
      </c>
      <c r="FY9" s="40">
        <f t="shared" si="2"/>
        <v>0</v>
      </c>
      <c r="FZ9" s="40">
        <f t="shared" si="3"/>
        <v>1.4733738719604848E-5</v>
      </c>
      <c r="GA9" s="40">
        <f t="shared" si="4"/>
        <v>2.5111775600739016E-6</v>
      </c>
      <c r="GB9" s="40">
        <f t="shared" si="5"/>
        <v>2.5111775600739016E-6</v>
      </c>
      <c r="GC9" s="40">
        <f t="shared" si="6"/>
        <v>2.5270886359168611E-5</v>
      </c>
      <c r="GD9" s="40">
        <f t="shared" si="7"/>
        <v>-2.1218127255405597E-5</v>
      </c>
      <c r="GE9" s="40">
        <f t="shared" si="8"/>
        <v>-1.2886615699709376E-5</v>
      </c>
      <c r="GF9" s="40">
        <f t="shared" si="9"/>
        <v>3.9205505825711694E-5</v>
      </c>
      <c r="GG9" s="40">
        <f t="shared" si="10"/>
        <v>0</v>
      </c>
      <c r="GH9" s="40">
        <f t="shared" si="11"/>
        <v>1.3409757905739238E-5</v>
      </c>
      <c r="GI9" s="40">
        <f t="shared" si="12"/>
        <v>0</v>
      </c>
      <c r="GJ9" s="40">
        <f t="shared" si="13"/>
        <v>-5.2167097158308441E-5</v>
      </c>
      <c r="GK9" s="40">
        <f t="shared" si="14"/>
        <v>0</v>
      </c>
      <c r="GL9" s="40">
        <f t="shared" si="15"/>
        <v>0</v>
      </c>
      <c r="GM9" s="40">
        <f t="shared" si="16"/>
        <v>0</v>
      </c>
      <c r="GN9" s="40">
        <f t="shared" si="17"/>
        <v>0</v>
      </c>
      <c r="GO9" s="40">
        <f t="shared" si="18"/>
        <v>0</v>
      </c>
      <c r="GP9" s="40">
        <f t="shared" si="19"/>
        <v>0</v>
      </c>
      <c r="GQ9" s="40">
        <f t="shared" si="20"/>
        <v>0</v>
      </c>
      <c r="GR9" s="40">
        <f t="shared" si="21"/>
        <v>0</v>
      </c>
      <c r="GS9" s="40">
        <f t="shared" si="22"/>
        <v>0</v>
      </c>
      <c r="GT9" s="40">
        <f t="shared" si="23"/>
        <v>0</v>
      </c>
      <c r="GU9" s="40">
        <f t="shared" si="24"/>
        <v>1.5327689145806834E-5</v>
      </c>
      <c r="GV9" s="40">
        <f t="shared" si="25"/>
        <v>0</v>
      </c>
      <c r="GW9" s="40">
        <f t="shared" si="26"/>
        <v>0</v>
      </c>
      <c r="GX9" s="40">
        <f t="shared" si="27"/>
        <v>0</v>
      </c>
      <c r="GY9" s="40">
        <f t="shared" si="28"/>
        <v>0</v>
      </c>
      <c r="GZ9" s="40">
        <f t="shared" si="29"/>
        <v>5.5201499358069349E-5</v>
      </c>
      <c r="HA9" s="40">
        <f t="shared" si="30"/>
        <v>-4.5873351343301043E-8</v>
      </c>
      <c r="HB9" s="40">
        <f t="shared" si="31"/>
        <v>1.7786138839429264</v>
      </c>
      <c r="HC9" s="40">
        <f t="shared" si="32"/>
        <v>0</v>
      </c>
      <c r="HD9" s="40">
        <f t="shared" si="33"/>
        <v>0</v>
      </c>
      <c r="HE9" s="40">
        <f t="shared" si="34"/>
        <v>0</v>
      </c>
      <c r="HF9" s="40">
        <f t="shared" si="35"/>
        <v>-3.3019660462686146E-5</v>
      </c>
      <c r="HG9" s="40">
        <f t="shared" si="36"/>
        <v>-1.4380601745153912E-5</v>
      </c>
      <c r="HH9" s="40">
        <f t="shared" si="37"/>
        <v>1.2088424457491398E-4</v>
      </c>
      <c r="HI9" s="40">
        <f t="shared" si="38"/>
        <v>-9.253612035745948E-7</v>
      </c>
      <c r="HJ9" s="40">
        <f t="shared" si="39"/>
        <v>6.0144360180800806E-5</v>
      </c>
      <c r="HK9" s="40">
        <f t="shared" si="40"/>
        <v>0</v>
      </c>
      <c r="HL9" s="40">
        <f t="shared" si="41"/>
        <v>0</v>
      </c>
      <c r="HM9" s="40">
        <f t="shared" si="42"/>
        <v>0</v>
      </c>
      <c r="HN9" s="40">
        <f t="shared" si="43"/>
        <v>-1.0852365433168316E-4</v>
      </c>
      <c r="HO9" s="40">
        <f t="shared" si="44"/>
        <v>-5.3061491026704207E-5</v>
      </c>
      <c r="HP9" s="40">
        <f t="shared" si="45"/>
        <v>6.6276910913967208E-5</v>
      </c>
      <c r="HQ9" s="40">
        <f t="shared" si="46"/>
        <v>0</v>
      </c>
      <c r="HR9" s="40">
        <f t="shared" si="47"/>
        <v>3.5354507234522004E-5</v>
      </c>
      <c r="HS9" s="40">
        <f t="shared" si="48"/>
        <v>-1.9729024457020863E-4</v>
      </c>
      <c r="HT9" s="40">
        <f t="shared" si="49"/>
        <v>0</v>
      </c>
      <c r="HU9" s="40">
        <f t="shared" si="50"/>
        <v>0</v>
      </c>
      <c r="HV9" s="40">
        <f t="shared" si="51"/>
        <v>0</v>
      </c>
      <c r="HW9" s="40">
        <f t="shared" si="52"/>
        <v>0</v>
      </c>
      <c r="HX9" s="40">
        <f t="shared" si="53"/>
        <v>0</v>
      </c>
      <c r="HY9" s="40">
        <f t="shared" si="54"/>
        <v>0</v>
      </c>
      <c r="HZ9" s="40">
        <f t="shared" si="55"/>
        <v>0</v>
      </c>
    </row>
    <row r="10" spans="1:234" x14ac:dyDescent="0.25">
      <c r="A10" s="17" t="s">
        <v>180</v>
      </c>
      <c r="B10" s="17"/>
      <c r="C10" s="17"/>
      <c r="D10" s="17"/>
      <c r="E10" s="17"/>
      <c r="F10" s="17"/>
      <c r="G10" s="17"/>
      <c r="H10" s="17"/>
      <c r="S10" s="5"/>
      <c r="U10" s="5"/>
      <c r="V10" s="5"/>
      <c r="AA10" s="5"/>
      <c r="AC10" s="5"/>
      <c r="BE10" s="15"/>
      <c r="BO10" s="5"/>
      <c r="CG10" s="5"/>
      <c r="CH10" s="5"/>
      <c r="CI10" s="5"/>
      <c r="DD10" s="5"/>
      <c r="DF10" s="5"/>
      <c r="DG10" s="5"/>
      <c r="DN10" s="5"/>
      <c r="DO10" s="5"/>
      <c r="DU10" s="5"/>
      <c r="EC10" s="5"/>
      <c r="FE10" s="5"/>
      <c r="FW10" s="26" t="e">
        <f t="shared" si="0"/>
        <v>#DIV/0!</v>
      </c>
      <c r="FX10" s="40">
        <f t="shared" si="1"/>
        <v>0</v>
      </c>
      <c r="FY10" s="40">
        <f t="shared" si="2"/>
        <v>0</v>
      </c>
      <c r="FZ10" s="40">
        <f t="shared" si="3"/>
        <v>0</v>
      </c>
      <c r="GA10" s="40">
        <f t="shared" si="4"/>
        <v>0</v>
      </c>
      <c r="GB10" s="40">
        <f t="shared" si="5"/>
        <v>0</v>
      </c>
      <c r="GC10" s="40">
        <f t="shared" si="6"/>
        <v>0</v>
      </c>
      <c r="GD10" s="40">
        <f t="shared" si="7"/>
        <v>0</v>
      </c>
      <c r="GE10" s="40">
        <f t="shared" si="8"/>
        <v>0</v>
      </c>
      <c r="GF10" s="40">
        <f t="shared" si="9"/>
        <v>0</v>
      </c>
      <c r="GG10" s="40">
        <f t="shared" si="10"/>
        <v>0</v>
      </c>
      <c r="GH10" s="40">
        <f t="shared" si="11"/>
        <v>0</v>
      </c>
      <c r="GI10" s="40">
        <f t="shared" si="12"/>
        <v>0</v>
      </c>
      <c r="GJ10" s="40">
        <f t="shared" si="13"/>
        <v>0</v>
      </c>
      <c r="GK10" s="40">
        <f t="shared" si="14"/>
        <v>0</v>
      </c>
      <c r="GL10" s="40">
        <f t="shared" si="15"/>
        <v>0</v>
      </c>
      <c r="GM10" s="40">
        <f t="shared" si="16"/>
        <v>0</v>
      </c>
      <c r="GN10" s="40">
        <f t="shared" si="17"/>
        <v>0</v>
      </c>
      <c r="GO10" s="40">
        <f t="shared" si="18"/>
        <v>0</v>
      </c>
      <c r="GP10" s="40">
        <f t="shared" si="19"/>
        <v>0</v>
      </c>
      <c r="GQ10" s="40">
        <f t="shared" si="20"/>
        <v>0</v>
      </c>
      <c r="GR10" s="40">
        <f t="shared" si="21"/>
        <v>0</v>
      </c>
      <c r="GS10" s="40">
        <f t="shared" si="22"/>
        <v>0</v>
      </c>
      <c r="GT10" s="40">
        <f t="shared" si="23"/>
        <v>0</v>
      </c>
      <c r="GU10" s="40">
        <f t="shared" si="24"/>
        <v>0</v>
      </c>
      <c r="GV10" s="40">
        <f t="shared" si="25"/>
        <v>0</v>
      </c>
      <c r="GW10" s="40">
        <f t="shared" si="26"/>
        <v>0</v>
      </c>
      <c r="GX10" s="40">
        <f t="shared" si="27"/>
        <v>0</v>
      </c>
      <c r="GY10" s="40">
        <f t="shared" si="28"/>
        <v>0</v>
      </c>
      <c r="GZ10" s="40">
        <f t="shared" si="29"/>
        <v>0</v>
      </c>
      <c r="HA10" s="40">
        <f t="shared" si="30"/>
        <v>0</v>
      </c>
      <c r="HB10" s="40">
        <f t="shared" si="31"/>
        <v>0</v>
      </c>
      <c r="HC10" s="40">
        <f t="shared" si="32"/>
        <v>0</v>
      </c>
      <c r="HD10" s="40">
        <f t="shared" si="33"/>
        <v>0</v>
      </c>
      <c r="HE10" s="40">
        <f t="shared" si="34"/>
        <v>0</v>
      </c>
      <c r="HF10" s="40">
        <f t="shared" si="35"/>
        <v>0</v>
      </c>
      <c r="HG10" s="40">
        <f t="shared" si="36"/>
        <v>0</v>
      </c>
      <c r="HH10" s="40">
        <f t="shared" si="37"/>
        <v>0</v>
      </c>
      <c r="HI10" s="40">
        <f t="shared" si="38"/>
        <v>0</v>
      </c>
      <c r="HJ10" s="40">
        <f t="shared" si="39"/>
        <v>0</v>
      </c>
      <c r="HK10" s="40">
        <f t="shared" si="40"/>
        <v>0</v>
      </c>
      <c r="HL10" s="40">
        <f t="shared" si="41"/>
        <v>0</v>
      </c>
      <c r="HM10" s="40">
        <f t="shared" si="42"/>
        <v>0</v>
      </c>
      <c r="HN10" s="40">
        <f t="shared" si="43"/>
        <v>0</v>
      </c>
      <c r="HO10" s="40">
        <f t="shared" si="44"/>
        <v>0</v>
      </c>
      <c r="HP10" s="40">
        <f t="shared" si="45"/>
        <v>0</v>
      </c>
      <c r="HQ10" s="40">
        <f t="shared" si="46"/>
        <v>0</v>
      </c>
      <c r="HR10" s="40">
        <f t="shared" si="47"/>
        <v>0</v>
      </c>
      <c r="HS10" s="40">
        <f t="shared" si="48"/>
        <v>0</v>
      </c>
      <c r="HT10" s="40">
        <f t="shared" si="49"/>
        <v>0</v>
      </c>
      <c r="HU10" s="40">
        <f t="shared" si="50"/>
        <v>0</v>
      </c>
      <c r="HV10" s="40">
        <f t="shared" si="51"/>
        <v>0</v>
      </c>
      <c r="HW10" s="40">
        <f t="shared" si="52"/>
        <v>0</v>
      </c>
      <c r="HX10" s="40">
        <f t="shared" si="53"/>
        <v>0</v>
      </c>
      <c r="HY10" s="40">
        <f t="shared" si="54"/>
        <v>0</v>
      </c>
      <c r="HZ10" s="40">
        <f t="shared" si="55"/>
        <v>0</v>
      </c>
    </row>
    <row r="11" spans="1:234" x14ac:dyDescent="0.25">
      <c r="A11" s="17" t="s">
        <v>181</v>
      </c>
      <c r="B11" s="17">
        <v>1098.8540289999901</v>
      </c>
      <c r="C11" s="17"/>
      <c r="D11" s="17">
        <v>6191.7237080000004</v>
      </c>
      <c r="E11" s="17">
        <v>87.892440612999906</v>
      </c>
      <c r="F11" s="17">
        <v>85.052374286000003</v>
      </c>
      <c r="G11" s="17">
        <v>888.18419499999902</v>
      </c>
      <c r="H11" s="17">
        <v>696.25212099999999</v>
      </c>
      <c r="I11" s="17">
        <v>18.224409403899902</v>
      </c>
      <c r="J11" s="17">
        <v>12.575144770970001</v>
      </c>
      <c r="L11" s="17">
        <v>3.5669269629100002</v>
      </c>
      <c r="N11" s="17">
        <v>1.346078428</v>
      </c>
      <c r="Q11" s="17">
        <v>4.2963149999999999E-2</v>
      </c>
      <c r="T11" s="17">
        <v>3.8497163000000001E-2</v>
      </c>
      <c r="W11" s="17">
        <v>3.9953108000000001E-2</v>
      </c>
      <c r="Y11" s="17">
        <v>131.11417202000001</v>
      </c>
      <c r="AD11" s="17">
        <v>0.17811248819700001</v>
      </c>
      <c r="AE11" s="17">
        <v>8.1861411933199904</v>
      </c>
      <c r="AF11" s="17">
        <v>0.25543819296299902</v>
      </c>
      <c r="AI11" s="17">
        <v>4.0686420000000001E-2</v>
      </c>
      <c r="AJ11" s="17">
        <v>3.9098935656899898</v>
      </c>
      <c r="AK11" s="17">
        <v>6.2809912886999997E-2</v>
      </c>
      <c r="AL11" s="17">
        <v>5.2499405102999899E-2</v>
      </c>
      <c r="AM11" s="17">
        <v>2.6973207638499899</v>
      </c>
      <c r="AN11" s="17">
        <v>2.630361438862E-2</v>
      </c>
      <c r="AR11" s="17">
        <v>5.2785653496399904E-4</v>
      </c>
      <c r="AS11" s="17">
        <v>1.7648544460499901E-3</v>
      </c>
      <c r="AT11" s="17">
        <v>0.11101496892021</v>
      </c>
      <c r="AV11" s="17">
        <v>0.63489962794699994</v>
      </c>
      <c r="AW11" s="17">
        <v>8.2819980294400004</v>
      </c>
      <c r="AX11" s="17">
        <v>4.9990550000000002E-2</v>
      </c>
      <c r="BC11" s="5">
        <v>2.10881649999999E-6</v>
      </c>
      <c r="BE11" s="15"/>
      <c r="BF11" s="17" t="s">
        <v>181</v>
      </c>
      <c r="BG11" s="17">
        <v>9.892016110936569E-4</v>
      </c>
      <c r="BH11" s="17">
        <v>5.2004804150200699E-3</v>
      </c>
      <c r="BI11" s="17">
        <v>0</v>
      </c>
      <c r="BJ11" s="17">
        <v>12.5751686445314</v>
      </c>
      <c r="BK11" s="17">
        <v>0</v>
      </c>
      <c r="BL11" s="17">
        <v>18.2243782736006</v>
      </c>
      <c r="BM11" s="17">
        <v>18.2243782736006</v>
      </c>
      <c r="BN11" s="17">
        <v>0.42599128103664002</v>
      </c>
      <c r="BO11" s="17">
        <v>0</v>
      </c>
      <c r="BP11" s="17">
        <v>0</v>
      </c>
      <c r="BQ11" s="17">
        <v>0</v>
      </c>
      <c r="BR11" s="17">
        <v>3.5669362969119902</v>
      </c>
      <c r="BS11" s="5">
        <v>2.1088983664390401E-6</v>
      </c>
      <c r="BT11" s="17">
        <v>0</v>
      </c>
      <c r="BU11" s="17">
        <v>0</v>
      </c>
      <c r="BV11" s="17">
        <v>0</v>
      </c>
      <c r="BW11" s="17">
        <v>1.34607273819714</v>
      </c>
      <c r="BX11" s="17">
        <v>0</v>
      </c>
      <c r="BY11" s="17">
        <v>0</v>
      </c>
      <c r="BZ11" s="17">
        <v>0</v>
      </c>
      <c r="CA11" s="17">
        <v>0</v>
      </c>
      <c r="CB11" s="17">
        <v>3472.0556710904798</v>
      </c>
      <c r="CC11" s="17">
        <v>4.29673957284568E-2</v>
      </c>
      <c r="CD11" s="17">
        <v>0</v>
      </c>
      <c r="CE11" s="17">
        <v>0</v>
      </c>
      <c r="CF11" s="17">
        <v>0</v>
      </c>
      <c r="CG11" s="17">
        <v>3.8498890555333197E-2</v>
      </c>
      <c r="CH11" s="17">
        <v>0.178115342233304</v>
      </c>
      <c r="CI11" s="17">
        <v>0</v>
      </c>
      <c r="CJ11" s="17">
        <v>6.2810280206030106E-2</v>
      </c>
      <c r="CK11" s="17">
        <v>0</v>
      </c>
      <c r="CL11" s="17">
        <v>5.2494094045384798E-2</v>
      </c>
      <c r="CM11" s="17">
        <v>1098.85288105513</v>
      </c>
      <c r="CN11" s="17">
        <v>0</v>
      </c>
      <c r="CO11" s="17">
        <v>3.9955995067709298E-2</v>
      </c>
      <c r="CP11" s="17">
        <v>26.728803037704498</v>
      </c>
      <c r="CQ11" s="17">
        <v>623.82237372869201</v>
      </c>
      <c r="CR11" s="17">
        <v>13.8816527897716</v>
      </c>
      <c r="CS11" s="17">
        <v>0.634903974220971</v>
      </c>
      <c r="CT11" s="17">
        <v>1.09641151750966E-3</v>
      </c>
      <c r="CU11" s="17">
        <v>1.57802254033079E-3</v>
      </c>
      <c r="CV11" s="17">
        <v>131.113395347813</v>
      </c>
      <c r="CW11" s="17">
        <v>131.113395347813</v>
      </c>
      <c r="CX11" s="17">
        <v>0</v>
      </c>
      <c r="CY11" s="17">
        <v>0</v>
      </c>
      <c r="CZ11" s="17">
        <v>0</v>
      </c>
      <c r="DA11" s="5">
        <v>8.2820108290548493</v>
      </c>
      <c r="DB11" s="17">
        <v>0</v>
      </c>
      <c r="DC11" s="17">
        <v>0</v>
      </c>
      <c r="DD11" s="17">
        <v>0</v>
      </c>
      <c r="DE11" s="17">
        <v>0</v>
      </c>
      <c r="DF11" s="17">
        <v>0.672760336481809</v>
      </c>
      <c r="DG11" s="5">
        <v>7.3321669358510003E-6</v>
      </c>
      <c r="DH11" s="17">
        <v>0</v>
      </c>
      <c r="DI11" s="17">
        <v>0.27126176375600802</v>
      </c>
      <c r="DJ11" s="17">
        <v>5.8482662191283999E-3</v>
      </c>
      <c r="DK11" s="17">
        <v>0</v>
      </c>
      <c r="DL11" s="17">
        <v>0</v>
      </c>
      <c r="DM11" s="17">
        <v>0</v>
      </c>
      <c r="DN11" s="17">
        <v>0</v>
      </c>
      <c r="DO11" s="17">
        <v>8.1930839313150905</v>
      </c>
      <c r="DP11" s="17">
        <v>0</v>
      </c>
      <c r="DQ11" s="17">
        <v>0</v>
      </c>
      <c r="DR11" s="17">
        <v>0.67537961771113897</v>
      </c>
      <c r="DS11" s="17">
        <v>0</v>
      </c>
      <c r="DT11" s="17">
        <v>0</v>
      </c>
      <c r="DU11" s="17">
        <v>0</v>
      </c>
      <c r="DV11" s="17">
        <v>0</v>
      </c>
      <c r="DW11" s="17">
        <v>1407.6155361916201</v>
      </c>
      <c r="DX11" s="17">
        <v>5572.5499592861297</v>
      </c>
      <c r="DY11" s="17">
        <v>619.17254656547595</v>
      </c>
      <c r="DZ11" s="17">
        <v>6191.7225058516096</v>
      </c>
      <c r="EA11" s="17">
        <v>1.6843122218731599E-4</v>
      </c>
      <c r="EB11" s="17">
        <v>43.653547731994998</v>
      </c>
      <c r="EC11" s="17">
        <v>1.6739650630632199E-3</v>
      </c>
      <c r="ED11" s="17">
        <v>2.6304778489334601E-2</v>
      </c>
      <c r="EE11" s="17">
        <v>0</v>
      </c>
      <c r="EF11" s="17">
        <v>0</v>
      </c>
      <c r="EG11" s="17">
        <v>0</v>
      </c>
      <c r="EH11" s="17">
        <v>5.2786351572391404E-4</v>
      </c>
      <c r="EI11" s="17">
        <v>1.7649044165591299E-3</v>
      </c>
      <c r="EJ11" s="17">
        <v>0.111010584396787</v>
      </c>
      <c r="EK11" s="17">
        <v>0.680830128854642</v>
      </c>
      <c r="EL11" s="17">
        <v>325.34459128072399</v>
      </c>
      <c r="EM11" s="17">
        <v>0.92111117390608999</v>
      </c>
      <c r="EN11" s="17">
        <v>2.4029193048275599</v>
      </c>
      <c r="EO11" s="17">
        <v>5.8205380931122104</v>
      </c>
      <c r="EP11" s="17">
        <v>1.36166286077261</v>
      </c>
      <c r="EQ11" s="17">
        <v>0</v>
      </c>
      <c r="ER11" s="17">
        <v>0</v>
      </c>
      <c r="ES11" s="17">
        <v>0.32039001906446601</v>
      </c>
      <c r="ET11" s="17">
        <v>87.89243557204</v>
      </c>
      <c r="EU11" s="17">
        <v>85.052368236270596</v>
      </c>
      <c r="EV11" s="17">
        <v>2.8400673357694401</v>
      </c>
      <c r="EW11" s="17">
        <v>0</v>
      </c>
      <c r="EX11" s="17">
        <v>0</v>
      </c>
      <c r="EY11" s="17">
        <v>2.5354578445410798</v>
      </c>
      <c r="EZ11" s="17">
        <v>0</v>
      </c>
      <c r="FA11" s="17">
        <v>15.619863991909</v>
      </c>
      <c r="FB11" s="17">
        <v>3.8847226076268901</v>
      </c>
      <c r="FC11" s="17">
        <v>2.08252370029266</v>
      </c>
      <c r="FD11" s="17">
        <v>39.049695013145097</v>
      </c>
      <c r="FE11" s="17">
        <v>4.0653638723082898E-2</v>
      </c>
      <c r="FF11" s="17">
        <v>188.21563212837901</v>
      </c>
      <c r="FG11" s="17">
        <v>2.12258968374696</v>
      </c>
      <c r="FH11" s="17">
        <v>8.25006381388582</v>
      </c>
      <c r="FI11" s="5">
        <v>5.8540650473718103E-10</v>
      </c>
      <c r="FJ11" s="17">
        <v>0</v>
      </c>
      <c r="FK11" s="17">
        <v>888.18454174617102</v>
      </c>
      <c r="FL11" s="17">
        <v>13.311438610783</v>
      </c>
      <c r="FM11" s="17">
        <v>4.9989468534532601E-2</v>
      </c>
      <c r="FN11" s="17">
        <v>0</v>
      </c>
      <c r="FO11" s="17">
        <v>0</v>
      </c>
      <c r="FP11" s="17">
        <v>4.3235869099738196</v>
      </c>
      <c r="FQ11" s="17">
        <v>3.9098553157040201</v>
      </c>
      <c r="FR11" s="17">
        <v>3.5178526199176399E-2</v>
      </c>
      <c r="FS11" s="17">
        <v>696.25182710802903</v>
      </c>
      <c r="FT11" s="17">
        <v>2.6973211076768502</v>
      </c>
      <c r="FU11" s="17">
        <v>4.1911600678984504</v>
      </c>
      <c r="FW11" s="26">
        <f t="shared" si="0"/>
        <v>2.0217046209247753</v>
      </c>
      <c r="FX11" s="40">
        <f t="shared" si="1"/>
        <v>-1.0446745698942714E-6</v>
      </c>
      <c r="FY11" s="40">
        <f t="shared" si="2"/>
        <v>0</v>
      </c>
      <c r="FZ11" s="40">
        <f t="shared" si="3"/>
        <v>-1.941540752617355E-7</v>
      </c>
      <c r="GA11" s="40">
        <f t="shared" si="4"/>
        <v>-5.7353736798549404E-8</v>
      </c>
      <c r="GB11" s="40">
        <f t="shared" si="5"/>
        <v>-7.1129459441852194E-8</v>
      </c>
      <c r="GC11" s="40">
        <f t="shared" si="6"/>
        <v>3.9039894421816126E-7</v>
      </c>
      <c r="GD11" s="40">
        <f t="shared" si="7"/>
        <v>-4.2210567421018121E-7</v>
      </c>
      <c r="GE11" s="40">
        <f t="shared" si="8"/>
        <v>-1.70816505555704E-6</v>
      </c>
      <c r="GF11" s="40">
        <f t="shared" si="9"/>
        <v>1.8984720919380778E-6</v>
      </c>
      <c r="GG11" s="40">
        <f t="shared" si="10"/>
        <v>0</v>
      </c>
      <c r="GH11" s="40">
        <f t="shared" si="11"/>
        <v>2.6168189276228668E-6</v>
      </c>
      <c r="GI11" s="40">
        <f t="shared" si="12"/>
        <v>0</v>
      </c>
      <c r="GJ11" s="40">
        <f t="shared" si="13"/>
        <v>-4.2269475103542121E-6</v>
      </c>
      <c r="GK11" s="40">
        <f t="shared" si="14"/>
        <v>0</v>
      </c>
      <c r="GL11" s="40">
        <f t="shared" si="15"/>
        <v>0</v>
      </c>
      <c r="GM11" s="40">
        <f t="shared" si="16"/>
        <v>9.8822559723897517E-5</v>
      </c>
      <c r="GN11" s="40">
        <f t="shared" si="17"/>
        <v>0</v>
      </c>
      <c r="GO11" s="40">
        <f t="shared" si="18"/>
        <v>0</v>
      </c>
      <c r="GP11" s="40">
        <f t="shared" si="19"/>
        <v>4.4874873849693118E-5</v>
      </c>
      <c r="GQ11" s="40">
        <f t="shared" si="20"/>
        <v>0</v>
      </c>
      <c r="GR11" s="40">
        <f t="shared" si="21"/>
        <v>0</v>
      </c>
      <c r="GS11" s="40">
        <f t="shared" si="22"/>
        <v>7.2261404777233628E-5</v>
      </c>
      <c r="GT11" s="40">
        <f t="shared" si="23"/>
        <v>0</v>
      </c>
      <c r="GU11" s="40">
        <f t="shared" si="24"/>
        <v>-5.9236326252895053E-6</v>
      </c>
      <c r="GV11" s="40">
        <f t="shared" si="25"/>
        <v>0</v>
      </c>
      <c r="GW11" s="40">
        <f t="shared" si="26"/>
        <v>0</v>
      </c>
      <c r="GX11" s="40">
        <f t="shared" si="27"/>
        <v>0</v>
      </c>
      <c r="GY11" s="40">
        <f t="shared" si="28"/>
        <v>0</v>
      </c>
      <c r="GZ11" s="40">
        <f t="shared" si="29"/>
        <v>1.6023785490141991E-5</v>
      </c>
      <c r="HA11" s="40">
        <f t="shared" si="30"/>
        <v>8.4810875248102495E-4</v>
      </c>
      <c r="HB11" s="40">
        <f t="shared" si="31"/>
        <v>1.6440040538846503</v>
      </c>
      <c r="HC11" s="40">
        <f t="shared" si="32"/>
        <v>0</v>
      </c>
      <c r="HD11" s="40">
        <f t="shared" si="33"/>
        <v>0</v>
      </c>
      <c r="HE11" s="40">
        <f t="shared" si="34"/>
        <v>-8.0570561177667921E-4</v>
      </c>
      <c r="HF11" s="40">
        <f t="shared" si="35"/>
        <v>-9.7828714073793218E-6</v>
      </c>
      <c r="HG11" s="40">
        <f t="shared" si="36"/>
        <v>5.8481060269871648E-6</v>
      </c>
      <c r="HH11" s="40">
        <f t="shared" si="37"/>
        <v>-1.0116414852094403E-4</v>
      </c>
      <c r="HI11" s="40">
        <f t="shared" si="38"/>
        <v>1.2746977108701057E-7</v>
      </c>
      <c r="HJ11" s="40">
        <f t="shared" si="39"/>
        <v>4.4256302476244672E-5</v>
      </c>
      <c r="HK11" s="40">
        <f t="shared" si="40"/>
        <v>0</v>
      </c>
      <c r="HL11" s="40">
        <f t="shared" si="41"/>
        <v>0</v>
      </c>
      <c r="HM11" s="40">
        <f t="shared" si="42"/>
        <v>0</v>
      </c>
      <c r="HN11" s="40">
        <f t="shared" si="43"/>
        <v>1.3224729547916398E-5</v>
      </c>
      <c r="HO11" s="40">
        <f t="shared" si="44"/>
        <v>2.831423818077667E-5</v>
      </c>
      <c r="HP11" s="40">
        <f t="shared" si="45"/>
        <v>-3.9494884929858902E-5</v>
      </c>
      <c r="HQ11" s="40">
        <f t="shared" si="46"/>
        <v>0</v>
      </c>
      <c r="HR11" s="40">
        <f t="shared" si="47"/>
        <v>6.84560799808704E-6</v>
      </c>
      <c r="HS11" s="40">
        <f t="shared" si="48"/>
        <v>1.5454742688181082E-6</v>
      </c>
      <c r="HT11" s="40">
        <f t="shared" si="49"/>
        <v>-2.1633398060248044E-5</v>
      </c>
      <c r="HU11" s="40">
        <f t="shared" si="50"/>
        <v>0</v>
      </c>
      <c r="HV11" s="40">
        <f t="shared" si="51"/>
        <v>0</v>
      </c>
      <c r="HW11" s="40">
        <f t="shared" si="52"/>
        <v>0</v>
      </c>
      <c r="HX11" s="40">
        <f t="shared" si="53"/>
        <v>0</v>
      </c>
      <c r="HY11" s="40">
        <f t="shared" si="54"/>
        <v>3.8821034950211568E-5</v>
      </c>
      <c r="HZ11" s="40">
        <f t="shared" si="55"/>
        <v>0</v>
      </c>
    </row>
    <row r="12" spans="1:234" x14ac:dyDescent="0.25">
      <c r="A12" s="17" t="s">
        <v>182</v>
      </c>
      <c r="B12" s="17">
        <v>1237.2811829999901</v>
      </c>
      <c r="C12" s="17"/>
      <c r="D12" s="17">
        <v>3114.1712389999998</v>
      </c>
      <c r="E12" s="17">
        <v>131.565358199999</v>
      </c>
      <c r="F12" s="17">
        <v>131.565358199999</v>
      </c>
      <c r="G12" s="17">
        <v>31.324277500000001</v>
      </c>
      <c r="H12" s="17">
        <v>525.88010599999996</v>
      </c>
      <c r="I12" s="17">
        <v>31.50356613212</v>
      </c>
      <c r="J12" s="17">
        <v>30.1321405398999</v>
      </c>
      <c r="K12" s="5">
        <v>1.5140412779999999E-5</v>
      </c>
      <c r="L12" s="17">
        <v>7.9293714647979998</v>
      </c>
      <c r="N12" s="17">
        <v>3.2760004996979899</v>
      </c>
      <c r="O12" s="5">
        <v>8.3236311399999903E-5</v>
      </c>
      <c r="Q12" s="17">
        <v>0.16708340999999899</v>
      </c>
      <c r="S12" s="5">
        <v>4.24161613E-6</v>
      </c>
      <c r="T12" s="17">
        <v>0.14971520199999999</v>
      </c>
      <c r="W12" s="17">
        <v>0.15537684999999901</v>
      </c>
      <c r="Y12" s="17">
        <v>230.57754816606999</v>
      </c>
      <c r="AA12" s="5">
        <v>7.9815999999999899E-9</v>
      </c>
      <c r="AB12" s="5">
        <v>3.7843843900000001E-5</v>
      </c>
      <c r="AC12" s="5">
        <v>2.8756717199999998E-5</v>
      </c>
      <c r="AD12" s="17">
        <v>0.54508771470099904</v>
      </c>
      <c r="AE12" s="17">
        <v>10.7904709096</v>
      </c>
      <c r="AF12" s="17">
        <v>0.38286880771949899</v>
      </c>
      <c r="AG12" s="17">
        <v>1.589239922E-4</v>
      </c>
      <c r="AI12" s="17">
        <v>0.15822899799999901</v>
      </c>
      <c r="AJ12" s="17">
        <v>6.1321968188179898</v>
      </c>
      <c r="AK12" s="17">
        <v>0.24680579904399999</v>
      </c>
      <c r="AL12" s="17">
        <v>9.1115019130000002E-2</v>
      </c>
      <c r="AM12" s="17">
        <v>2.2470275349819899</v>
      </c>
      <c r="AN12" s="17">
        <v>7.8645311845420007E-3</v>
      </c>
      <c r="AR12" s="17">
        <v>5.7312566497999995E-4</v>
      </c>
      <c r="AS12" s="17">
        <v>8.2254506265999996E-4</v>
      </c>
      <c r="AT12" s="17">
        <v>5.8543046381583599E-2</v>
      </c>
      <c r="AV12" s="17">
        <v>0.97420064214000002</v>
      </c>
      <c r="AW12" s="17">
        <v>2.11329168069999</v>
      </c>
      <c r="AX12" s="17">
        <v>0.19441273100000001</v>
      </c>
      <c r="BC12" s="5">
        <v>5.8504425000000004E-6</v>
      </c>
      <c r="BE12" s="15"/>
      <c r="BF12" s="17" t="s">
        <v>182</v>
      </c>
      <c r="BG12" s="17">
        <v>0</v>
      </c>
      <c r="BH12" s="17">
        <v>1.2266504904611499</v>
      </c>
      <c r="BI12" s="17">
        <v>0</v>
      </c>
      <c r="BJ12" s="17">
        <v>30.1320430832079</v>
      </c>
      <c r="BK12" s="17">
        <v>0</v>
      </c>
      <c r="BL12" s="17">
        <v>31.503765029251401</v>
      </c>
      <c r="BM12" s="17">
        <v>31.503765029251401</v>
      </c>
      <c r="BN12" s="17">
        <v>0.50986893350501605</v>
      </c>
      <c r="BO12" s="17">
        <v>0</v>
      </c>
      <c r="BP12" s="5">
        <v>6.2067119716485398E-6</v>
      </c>
      <c r="BQ12" s="5">
        <v>8.9340377100591603E-6</v>
      </c>
      <c r="BR12" s="17">
        <v>7.9294706006610696</v>
      </c>
      <c r="BS12" s="5">
        <v>5.8499882560910997E-6</v>
      </c>
      <c r="BT12" s="17">
        <v>0</v>
      </c>
      <c r="BU12" s="17">
        <v>0</v>
      </c>
      <c r="BV12" s="17">
        <v>0</v>
      </c>
      <c r="BW12" s="17">
        <v>3.2760041394249302</v>
      </c>
      <c r="BX12" s="5">
        <v>1.9977160116183701E-5</v>
      </c>
      <c r="BY12" s="5">
        <v>6.3257654171971497E-5</v>
      </c>
      <c r="BZ12" s="17">
        <v>0</v>
      </c>
      <c r="CA12" s="17">
        <v>0</v>
      </c>
      <c r="CB12" s="17">
        <v>3978.98445887157</v>
      </c>
      <c r="CC12" s="17">
        <v>0.16708955740141099</v>
      </c>
      <c r="CD12" s="5">
        <v>1.22988365107447E-6</v>
      </c>
      <c r="CE12" s="5">
        <v>3.0117021335229199E-6</v>
      </c>
      <c r="CF12" s="17">
        <v>0</v>
      </c>
      <c r="CG12" s="17">
        <v>0.14971976577615401</v>
      </c>
      <c r="CH12" s="17">
        <v>0.54508505683147801</v>
      </c>
      <c r="CI12" s="17">
        <v>0</v>
      </c>
      <c r="CJ12" s="17">
        <v>0.246811883363976</v>
      </c>
      <c r="CK12" s="17">
        <v>0</v>
      </c>
      <c r="CL12" s="17">
        <v>9.1117735353731702E-2</v>
      </c>
      <c r="CM12" s="17">
        <v>1237.28126633487</v>
      </c>
      <c r="CN12" s="17">
        <v>0</v>
      </c>
      <c r="CO12" s="17">
        <v>0.15538015889317</v>
      </c>
      <c r="CP12" s="17">
        <v>32.670674967722597</v>
      </c>
      <c r="CQ12" s="17">
        <v>706.62586801540897</v>
      </c>
      <c r="CR12" s="17">
        <v>17.968750968205601</v>
      </c>
      <c r="CS12" s="17">
        <v>0.97418469304851396</v>
      </c>
      <c r="CT12" s="17">
        <v>0</v>
      </c>
      <c r="CU12" s="17">
        <v>0</v>
      </c>
      <c r="CV12" s="17">
        <v>230.577885969877</v>
      </c>
      <c r="CW12" s="17">
        <v>230.577885969877</v>
      </c>
      <c r="CX12" s="17">
        <v>0</v>
      </c>
      <c r="CY12" s="17">
        <v>0</v>
      </c>
      <c r="CZ12" s="17">
        <v>0</v>
      </c>
      <c r="DA12" s="5">
        <v>2.1132860198250598</v>
      </c>
      <c r="DB12" s="5">
        <v>3.1927238902759498E-9</v>
      </c>
      <c r="DC12" s="5">
        <v>3.9908031510661904E-9</v>
      </c>
      <c r="DD12" s="17">
        <v>0</v>
      </c>
      <c r="DE12" s="17">
        <v>0</v>
      </c>
      <c r="DF12" s="17">
        <v>0.80503491057722498</v>
      </c>
      <c r="DG12" s="17">
        <v>0</v>
      </c>
      <c r="DH12" s="17">
        <v>0</v>
      </c>
      <c r="DI12" s="17">
        <v>0.68610129837165301</v>
      </c>
      <c r="DJ12" s="17">
        <v>5.1796117848068202E-2</v>
      </c>
      <c r="DK12" s="5">
        <v>9.8377012406510593E-6</v>
      </c>
      <c r="DL12" s="5">
        <v>2.8003913204032199E-5</v>
      </c>
      <c r="DM12" s="5">
        <v>9.4892717582411107E-6</v>
      </c>
      <c r="DN12" s="5">
        <v>1.9267023815428999E-5</v>
      </c>
      <c r="DO12" s="17">
        <v>10.7903901677882</v>
      </c>
      <c r="DP12" s="17">
        <v>0</v>
      </c>
      <c r="DQ12" s="17">
        <v>0</v>
      </c>
      <c r="DR12" s="17">
        <v>0.88562335624689803</v>
      </c>
      <c r="DS12" s="17">
        <v>0</v>
      </c>
      <c r="DT12" s="17">
        <v>0</v>
      </c>
      <c r="DU12" s="5">
        <v>6.5142633531197806E-5</v>
      </c>
      <c r="DV12" s="5">
        <v>9.3746038569861897E-5</v>
      </c>
      <c r="DW12" s="17">
        <v>1426.23634286281</v>
      </c>
      <c r="DX12" s="17">
        <v>2802.7545976619999</v>
      </c>
      <c r="DY12" s="17">
        <v>311.41600266979799</v>
      </c>
      <c r="DZ12" s="17">
        <v>3114.1706003318</v>
      </c>
      <c r="EA12" s="17">
        <v>0</v>
      </c>
      <c r="EB12" s="17">
        <v>51.7536484158964</v>
      </c>
      <c r="EC12" s="17">
        <v>0</v>
      </c>
      <c r="ED12" s="17">
        <v>7.8654114948257404E-3</v>
      </c>
      <c r="EE12" s="17">
        <v>0</v>
      </c>
      <c r="EF12" s="5">
        <v>0</v>
      </c>
      <c r="EG12" s="17">
        <v>0</v>
      </c>
      <c r="EH12" s="17">
        <v>5.7312050766271296E-4</v>
      </c>
      <c r="EI12" s="17">
        <v>8.2257394244085198E-4</v>
      </c>
      <c r="EJ12" s="17">
        <v>5.8543234981089598E-2</v>
      </c>
      <c r="EK12" s="17">
        <v>1.05309069594404</v>
      </c>
      <c r="EL12" s="17">
        <v>148.48915244121099</v>
      </c>
      <c r="EM12" s="17">
        <v>1.42478481235911</v>
      </c>
      <c r="EN12" s="17">
        <v>3.71679614852538</v>
      </c>
      <c r="EO12" s="17">
        <v>9.0097086371578001</v>
      </c>
      <c r="EP12" s="17">
        <v>2.1061544337704001</v>
      </c>
      <c r="EQ12" s="17">
        <v>0</v>
      </c>
      <c r="ER12" s="5">
        <v>7.9824732551794502E-10</v>
      </c>
      <c r="ES12" s="17">
        <v>0.49556984132233201</v>
      </c>
      <c r="ET12" s="17">
        <v>131.565459843838</v>
      </c>
      <c r="EU12" s="17">
        <v>131.565459843838</v>
      </c>
      <c r="EV12" s="17">
        <v>0</v>
      </c>
      <c r="EW12" s="17">
        <v>0</v>
      </c>
      <c r="EX12" s="17">
        <v>0</v>
      </c>
      <c r="EY12" s="17">
        <v>3.92182219172496</v>
      </c>
      <c r="EZ12" s="17">
        <v>0</v>
      </c>
      <c r="FA12" s="17">
        <v>24.1608308889586</v>
      </c>
      <c r="FB12" s="17">
        <v>6.00879541107932</v>
      </c>
      <c r="FC12" s="17">
        <v>3.2212182013591399</v>
      </c>
      <c r="FD12" s="17">
        <v>60.402550637411302</v>
      </c>
      <c r="FE12" s="5">
        <v>0.158105256573908</v>
      </c>
      <c r="FF12" s="17">
        <v>149.035208050249</v>
      </c>
      <c r="FG12" s="17">
        <v>3.2831479124985399</v>
      </c>
      <c r="FH12" s="17">
        <v>12.7609899965276</v>
      </c>
      <c r="FI12" s="5">
        <v>3.5199347431890702E-8</v>
      </c>
      <c r="FJ12" s="17">
        <v>0</v>
      </c>
      <c r="FK12" s="17">
        <v>31.3243286659281</v>
      </c>
      <c r="FL12" s="17">
        <v>1.8365075001808899</v>
      </c>
      <c r="FM12" s="17">
        <v>0.19440977435693901</v>
      </c>
      <c r="FN12" s="17">
        <v>0</v>
      </c>
      <c r="FO12" s="17">
        <v>0</v>
      </c>
      <c r="FP12" s="17">
        <v>4.9730603425550903</v>
      </c>
      <c r="FQ12" s="17">
        <v>6.1322189531645499</v>
      </c>
      <c r="FR12" s="17">
        <v>0</v>
      </c>
      <c r="FS12" s="17">
        <v>525.88016832288895</v>
      </c>
      <c r="FT12" s="17">
        <v>2.2470227123100801</v>
      </c>
      <c r="FU12" s="17">
        <v>5.6835056262930799</v>
      </c>
      <c r="FW12" s="26">
        <f t="shared" si="0"/>
        <v>2.7120937977396875</v>
      </c>
      <c r="FX12" s="40">
        <f t="shared" si="1"/>
        <v>6.7353226648118834E-8</v>
      </c>
      <c r="FY12" s="40">
        <f t="shared" si="2"/>
        <v>0</v>
      </c>
      <c r="FZ12" s="40">
        <f t="shared" si="3"/>
        <v>-2.0508448341831777E-7</v>
      </c>
      <c r="GA12" s="40">
        <f t="shared" si="4"/>
        <v>7.7257296596228162E-7</v>
      </c>
      <c r="GB12" s="40">
        <f t="shared" si="5"/>
        <v>7.7257296596228162E-7</v>
      </c>
      <c r="GC12" s="40">
        <f t="shared" si="6"/>
        <v>1.6334272386279199E-6</v>
      </c>
      <c r="GD12" s="40">
        <f t="shared" si="7"/>
        <v>1.185115928183619E-7</v>
      </c>
      <c r="GE12" s="40">
        <f t="shared" si="8"/>
        <v>6.3134798951703741E-6</v>
      </c>
      <c r="GF12" s="40">
        <f t="shared" si="9"/>
        <v>-3.2343102830998667E-6</v>
      </c>
      <c r="GG12" s="40">
        <f t="shared" si="10"/>
        <v>2.2251817872939693E-5</v>
      </c>
      <c r="GH12" s="40">
        <f t="shared" si="11"/>
        <v>1.250236081256413E-5</v>
      </c>
      <c r="GI12" s="40">
        <f t="shared" si="12"/>
        <v>0</v>
      </c>
      <c r="GJ12" s="40">
        <f t="shared" si="13"/>
        <v>1.111027590081568E-6</v>
      </c>
      <c r="GK12" s="40">
        <f t="shared" si="14"/>
        <v>-1.7986282903754639E-5</v>
      </c>
      <c r="GL12" s="40">
        <f t="shared" si="15"/>
        <v>0</v>
      </c>
      <c r="GM12" s="40">
        <f t="shared" si="16"/>
        <v>3.6792410521181688E-5</v>
      </c>
      <c r="GN12" s="40">
        <f t="shared" si="17"/>
        <v>0</v>
      </c>
      <c r="GO12" s="40">
        <f t="shared" si="18"/>
        <v>-7.1542076605329382E-6</v>
      </c>
      <c r="GP12" s="40">
        <f t="shared" si="19"/>
        <v>3.0483051106694922E-5</v>
      </c>
      <c r="GQ12" s="40">
        <f t="shared" si="20"/>
        <v>0</v>
      </c>
      <c r="GR12" s="40">
        <f t="shared" si="21"/>
        <v>0</v>
      </c>
      <c r="GS12" s="40">
        <f t="shared" si="22"/>
        <v>2.1295921309957414E-5</v>
      </c>
      <c r="GT12" s="40">
        <f t="shared" si="23"/>
        <v>0</v>
      </c>
      <c r="GU12" s="40">
        <f t="shared" si="24"/>
        <v>1.4650333898536034E-6</v>
      </c>
      <c r="GV12" s="40">
        <f t="shared" si="25"/>
        <v>0</v>
      </c>
      <c r="GW12" s="40">
        <f t="shared" si="26"/>
        <v>2.1846103550042476E-5</v>
      </c>
      <c r="GX12" s="40">
        <f t="shared" si="27"/>
        <v>-5.8911967891933097E-5</v>
      </c>
      <c r="GY12" s="40">
        <f t="shared" si="28"/>
        <v>-1.4661838030953414E-5</v>
      </c>
      <c r="GZ12" s="40">
        <f t="shared" si="29"/>
        <v>-4.8760400378601389E-6</v>
      </c>
      <c r="HA12" s="40">
        <f t="shared" si="30"/>
        <v>-7.4826958412197763E-6</v>
      </c>
      <c r="HB12" s="40">
        <f t="shared" si="31"/>
        <v>1.3131248573681975</v>
      </c>
      <c r="HC12" s="40">
        <f t="shared" si="32"/>
        <v>-2.2224522837219589E-4</v>
      </c>
      <c r="HD12" s="40">
        <f t="shared" si="33"/>
        <v>0</v>
      </c>
      <c r="HE12" s="40">
        <f t="shared" si="34"/>
        <v>-7.8204012952800932E-4</v>
      </c>
      <c r="HF12" s="40">
        <f t="shared" si="35"/>
        <v>3.6095297026575071E-6</v>
      </c>
      <c r="HG12" s="40">
        <f t="shared" si="36"/>
        <v>2.4652256954962178E-5</v>
      </c>
      <c r="HH12" s="40">
        <f t="shared" si="37"/>
        <v>2.9810933012308778E-5</v>
      </c>
      <c r="HI12" s="40">
        <f t="shared" si="38"/>
        <v>-2.1462451326212391E-6</v>
      </c>
      <c r="HJ12" s="40">
        <f t="shared" si="39"/>
        <v>1.1193423524976687E-4</v>
      </c>
      <c r="HK12" s="40">
        <f t="shared" si="40"/>
        <v>0</v>
      </c>
      <c r="HL12" s="40">
        <f t="shared" si="41"/>
        <v>0</v>
      </c>
      <c r="HM12" s="40">
        <f t="shared" si="42"/>
        <v>0</v>
      </c>
      <c r="HN12" s="40">
        <f t="shared" si="43"/>
        <v>-8.9985802453441799E-6</v>
      </c>
      <c r="HO12" s="40">
        <f t="shared" si="44"/>
        <v>3.5110271963246636E-5</v>
      </c>
      <c r="HP12" s="40">
        <f t="shared" si="45"/>
        <v>3.2215526463945219E-6</v>
      </c>
      <c r="HQ12" s="40">
        <f t="shared" si="46"/>
        <v>0</v>
      </c>
      <c r="HR12" s="40">
        <f t="shared" si="47"/>
        <v>-1.6371464764200032E-5</v>
      </c>
      <c r="HS12" s="40">
        <f t="shared" si="48"/>
        <v>-2.678700238990063E-6</v>
      </c>
      <c r="HT12" s="40">
        <f t="shared" si="49"/>
        <v>-1.5208073287092233E-5</v>
      </c>
      <c r="HU12" s="40">
        <f t="shared" si="50"/>
        <v>0</v>
      </c>
      <c r="HV12" s="40">
        <f t="shared" si="51"/>
        <v>0</v>
      </c>
      <c r="HW12" s="40">
        <f t="shared" si="52"/>
        <v>0</v>
      </c>
      <c r="HX12" s="40">
        <f t="shared" si="53"/>
        <v>0</v>
      </c>
      <c r="HY12" s="40">
        <f t="shared" si="54"/>
        <v>-7.7642658465684281E-5</v>
      </c>
      <c r="HZ12" s="40">
        <f t="shared" si="55"/>
        <v>0</v>
      </c>
    </row>
    <row r="13" spans="1:234" x14ac:dyDescent="0.25">
      <c r="A13" s="17" t="s">
        <v>183</v>
      </c>
      <c r="B13" s="17">
        <v>329.38893231999998</v>
      </c>
      <c r="C13" s="17"/>
      <c r="D13" s="17">
        <v>1291.0081341099899</v>
      </c>
      <c r="E13" s="17">
        <v>20.759566911</v>
      </c>
      <c r="F13" s="17">
        <v>20.759566911</v>
      </c>
      <c r="G13" s="17">
        <v>8.0463359193599899</v>
      </c>
      <c r="H13" s="17">
        <v>38.226518447799997</v>
      </c>
      <c r="I13" s="17">
        <v>1.9858201357</v>
      </c>
      <c r="J13" s="17">
        <v>1.74799778289999</v>
      </c>
      <c r="K13" s="5">
        <v>1.3599824E-5</v>
      </c>
      <c r="L13" s="17">
        <v>0.67810643832999895</v>
      </c>
      <c r="N13" s="17">
        <v>0.2540223768</v>
      </c>
      <c r="O13" s="5">
        <v>7.4766894999999997E-5</v>
      </c>
      <c r="Q13" s="17">
        <v>7.2780509999999998E-3</v>
      </c>
      <c r="S13" s="5">
        <v>3.81001979999999E-6</v>
      </c>
      <c r="T13" s="5">
        <v>6.5215059999999998E-3</v>
      </c>
      <c r="W13" s="17">
        <v>6.7681240000000004E-3</v>
      </c>
      <c r="Y13" s="17">
        <v>16.908095481699998</v>
      </c>
      <c r="AB13" s="5">
        <v>3.3993128999999997E-5</v>
      </c>
      <c r="AC13" s="5">
        <v>2.58306249999999E-5</v>
      </c>
      <c r="AD13" s="17">
        <v>3.062722839E-2</v>
      </c>
      <c r="AE13" s="17">
        <v>0.97109022440000003</v>
      </c>
      <c r="AF13" s="17">
        <v>2.3043552182999999E-2</v>
      </c>
      <c r="AG13" s="17">
        <v>1.4275356000000001E-4</v>
      </c>
      <c r="AI13" s="17">
        <v>6.8923649999999897E-3</v>
      </c>
      <c r="AJ13" s="17">
        <v>1.0668560300200001</v>
      </c>
      <c r="AK13" s="17">
        <v>1.5101145373999999E-2</v>
      </c>
      <c r="AL13" s="17">
        <v>3.8192851449999998E-3</v>
      </c>
      <c r="AM13" s="17">
        <v>0.47795782712999901</v>
      </c>
      <c r="AN13" s="17">
        <v>7.4967624218000002E-4</v>
      </c>
      <c r="AR13" s="5">
        <v>5.45689868E-5</v>
      </c>
      <c r="AS13" s="17">
        <v>1.0447281369999899E-4</v>
      </c>
      <c r="AT13" s="17">
        <v>4.3964079333899996E-3</v>
      </c>
      <c r="AV13" s="17">
        <v>0.21623632332999901</v>
      </c>
      <c r="AW13" s="17">
        <v>0.1913535271</v>
      </c>
      <c r="AX13" s="17">
        <v>8.4685030000000005E-3</v>
      </c>
      <c r="BC13" s="5">
        <v>5.9275739999999895E-7</v>
      </c>
      <c r="BE13" s="15"/>
      <c r="BF13" s="17" t="s">
        <v>183</v>
      </c>
      <c r="BG13" s="17">
        <v>0</v>
      </c>
      <c r="BH13" s="17">
        <v>0</v>
      </c>
      <c r="BI13" s="17">
        <v>0</v>
      </c>
      <c r="BJ13" s="17">
        <v>1.74799373951387</v>
      </c>
      <c r="BK13" s="17">
        <v>0</v>
      </c>
      <c r="BL13" s="17">
        <v>1.9858085934413501</v>
      </c>
      <c r="BM13" s="17">
        <v>1.9858085934413501</v>
      </c>
      <c r="BN13" s="17">
        <v>2.6963610220018398E-2</v>
      </c>
      <c r="BO13" s="17">
        <v>0</v>
      </c>
      <c r="BP13" s="5">
        <v>5.5748611363724101E-6</v>
      </c>
      <c r="BQ13" s="5">
        <v>8.0248621835678803E-6</v>
      </c>
      <c r="BR13" s="17">
        <v>0.67810493722443099</v>
      </c>
      <c r="BS13" s="5">
        <v>5.9276188457701205E-7</v>
      </c>
      <c r="BT13" s="17">
        <v>0</v>
      </c>
      <c r="BU13" s="17">
        <v>0</v>
      </c>
      <c r="BV13" s="17">
        <v>0</v>
      </c>
      <c r="BW13" s="17">
        <v>0.25402141248384402</v>
      </c>
      <c r="BX13" s="5">
        <v>1.79443057369775E-5</v>
      </c>
      <c r="BY13" s="5">
        <v>5.6812140853298803E-5</v>
      </c>
      <c r="BZ13" s="17">
        <v>0</v>
      </c>
      <c r="CA13" s="17">
        <v>0</v>
      </c>
      <c r="CB13" s="17">
        <v>235.587793593226</v>
      </c>
      <c r="CC13" s="17">
        <v>7.2781075753236696E-3</v>
      </c>
      <c r="CD13" s="5">
        <v>1.1048967079482199E-6</v>
      </c>
      <c r="CE13" s="5">
        <v>2.7050278388641802E-6</v>
      </c>
      <c r="CF13" s="17">
        <v>0</v>
      </c>
      <c r="CG13" s="17">
        <v>6.5217940005621502E-3</v>
      </c>
      <c r="CH13" s="5">
        <v>3.0624920084103401E-2</v>
      </c>
      <c r="CI13" s="17">
        <v>0</v>
      </c>
      <c r="CJ13" s="17">
        <v>1.5101809669471999E-2</v>
      </c>
      <c r="CK13" s="17">
        <v>0</v>
      </c>
      <c r="CL13" s="17">
        <v>3.8191479790505699E-3</v>
      </c>
      <c r="CM13" s="17">
        <v>329.38850241130399</v>
      </c>
      <c r="CN13" s="17">
        <v>0</v>
      </c>
      <c r="CO13" s="17">
        <v>6.7677528828188503E-3</v>
      </c>
      <c r="CP13" s="17">
        <v>1.6785177548905801</v>
      </c>
      <c r="CQ13" s="17">
        <v>37.192112574159601</v>
      </c>
      <c r="CR13" s="17">
        <v>0.852181053811219</v>
      </c>
      <c r="CS13" s="17">
        <v>0.21623299162381401</v>
      </c>
      <c r="CT13" s="17">
        <v>0</v>
      </c>
      <c r="CU13" s="17">
        <v>0</v>
      </c>
      <c r="CV13" s="17">
        <v>16.908156730055001</v>
      </c>
      <c r="CW13" s="17">
        <v>16.908156730055001</v>
      </c>
      <c r="CX13" s="17">
        <v>0</v>
      </c>
      <c r="CY13" s="17">
        <v>0</v>
      </c>
      <c r="CZ13" s="17">
        <v>0</v>
      </c>
      <c r="DA13" s="5">
        <v>0.19135223605549001</v>
      </c>
      <c r="DB13" s="17">
        <v>0</v>
      </c>
      <c r="DC13" s="17">
        <v>0</v>
      </c>
      <c r="DD13" s="17">
        <v>0</v>
      </c>
      <c r="DE13" s="5">
        <v>0</v>
      </c>
      <c r="DF13" s="17">
        <v>4.2570179961245701E-2</v>
      </c>
      <c r="DG13" s="17">
        <v>0</v>
      </c>
      <c r="DH13" s="17">
        <v>0</v>
      </c>
      <c r="DI13" s="5">
        <v>1.39257000698096E-2</v>
      </c>
      <c r="DJ13" s="17">
        <v>0</v>
      </c>
      <c r="DK13" s="5">
        <v>8.8387597898995605E-6</v>
      </c>
      <c r="DL13" s="5">
        <v>2.5155446794203901E-5</v>
      </c>
      <c r="DM13" s="5">
        <v>8.5235965100834E-6</v>
      </c>
      <c r="DN13" s="5">
        <v>1.7306186279535102E-5</v>
      </c>
      <c r="DO13" s="17">
        <v>0.97109805091474899</v>
      </c>
      <c r="DP13" s="17">
        <v>0</v>
      </c>
      <c r="DQ13" s="17">
        <v>0</v>
      </c>
      <c r="DR13" s="17">
        <v>4.9630358928628299E-2</v>
      </c>
      <c r="DS13" s="17">
        <v>0</v>
      </c>
      <c r="DT13" s="17">
        <v>0</v>
      </c>
      <c r="DU13" s="5">
        <v>5.85308266781308E-5</v>
      </c>
      <c r="DV13" s="5">
        <v>8.4230460159724396E-5</v>
      </c>
      <c r="DW13" s="17">
        <v>80.299477559704002</v>
      </c>
      <c r="DX13" s="17">
        <v>1161.90826587741</v>
      </c>
      <c r="DY13" s="17">
        <v>129.10125503618301</v>
      </c>
      <c r="DZ13" s="17">
        <v>1291.00952091359</v>
      </c>
      <c r="EA13" s="17">
        <v>0</v>
      </c>
      <c r="EB13" s="17">
        <v>2.7361594657068302</v>
      </c>
      <c r="EC13" s="17">
        <v>0</v>
      </c>
      <c r="ED13" s="17">
        <v>7.4974173716155104E-4</v>
      </c>
      <c r="EE13" s="17">
        <v>0</v>
      </c>
      <c r="EF13" s="5">
        <v>0</v>
      </c>
      <c r="EG13" s="17">
        <v>0</v>
      </c>
      <c r="EH13" s="5">
        <v>5.45657435693935E-5</v>
      </c>
      <c r="EI13" s="17">
        <v>1.04467732766745E-4</v>
      </c>
      <c r="EJ13" s="17">
        <v>4.39602168270111E-3</v>
      </c>
      <c r="EK13" s="17">
        <v>0.16617595529026599</v>
      </c>
      <c r="EL13" s="17">
        <v>7.7439770423419301</v>
      </c>
      <c r="EM13" s="17">
        <v>0.22483046236434701</v>
      </c>
      <c r="EN13" s="17">
        <v>0.58650173669097205</v>
      </c>
      <c r="EO13" s="17">
        <v>1.4206473718149999</v>
      </c>
      <c r="EP13" s="17">
        <v>0.33235613132933101</v>
      </c>
      <c r="EQ13" s="17">
        <v>0</v>
      </c>
      <c r="ER13" s="17">
        <v>0</v>
      </c>
      <c r="ES13" s="17">
        <v>7.8201013354497695E-2</v>
      </c>
      <c r="ET13" s="17">
        <v>20.759543407684099</v>
      </c>
      <c r="EU13" s="17">
        <v>20.759543407684099</v>
      </c>
      <c r="EV13" s="17">
        <v>0</v>
      </c>
      <c r="EW13" s="17">
        <v>0</v>
      </c>
      <c r="EX13" s="17">
        <v>0</v>
      </c>
      <c r="EY13" s="17">
        <v>0.61885059497235795</v>
      </c>
      <c r="EZ13" s="17">
        <v>0</v>
      </c>
      <c r="FA13" s="17">
        <v>3.81250344747763</v>
      </c>
      <c r="FB13" s="17">
        <v>0.94818578569971901</v>
      </c>
      <c r="FC13" s="17">
        <v>0.50830065532388502</v>
      </c>
      <c r="FD13" s="17">
        <v>9.5312305759023594</v>
      </c>
      <c r="FE13" s="5">
        <v>6.8868209736713199E-3</v>
      </c>
      <c r="FF13" s="17">
        <v>7.77182867864878</v>
      </c>
      <c r="FG13" s="17">
        <v>0.51807936969857105</v>
      </c>
      <c r="FH13" s="17">
        <v>2.0136803077652199</v>
      </c>
      <c r="FI13" s="17">
        <v>0</v>
      </c>
      <c r="FJ13" s="17">
        <v>0</v>
      </c>
      <c r="FK13" s="17">
        <v>8.0462835518664608</v>
      </c>
      <c r="FL13" s="17">
        <v>8.1471833173913905E-2</v>
      </c>
      <c r="FM13" s="17">
        <v>8.4704901040030898E-3</v>
      </c>
      <c r="FN13" s="17">
        <v>0</v>
      </c>
      <c r="FO13" s="17">
        <v>0</v>
      </c>
      <c r="FP13" s="17">
        <v>0.14650854904423199</v>
      </c>
      <c r="FQ13" s="17">
        <v>1.0668614623067101</v>
      </c>
      <c r="FR13" s="17">
        <v>0</v>
      </c>
      <c r="FS13" s="17">
        <v>38.226500901139197</v>
      </c>
      <c r="FT13" s="17">
        <v>0.47796066144777499</v>
      </c>
      <c r="FU13" s="17">
        <v>0.247262320202704</v>
      </c>
      <c r="FW13" s="26">
        <f t="shared" si="0"/>
        <v>2.1006232761762136</v>
      </c>
      <c r="FX13" s="40">
        <f t="shared" si="1"/>
        <v>-1.3051704347313773E-6</v>
      </c>
      <c r="FY13" s="40">
        <f t="shared" si="2"/>
        <v>0</v>
      </c>
      <c r="FZ13" s="40">
        <f t="shared" si="3"/>
        <v>1.074202062293453E-6</v>
      </c>
      <c r="GA13" s="40">
        <f t="shared" si="4"/>
        <v>-1.1321679302015497E-6</v>
      </c>
      <c r="GB13" s="40">
        <f t="shared" si="5"/>
        <v>-1.1321679302015497E-6</v>
      </c>
      <c r="GC13" s="40">
        <f t="shared" si="6"/>
        <v>-6.5082410247258754E-6</v>
      </c>
      <c r="GD13" s="40">
        <f t="shared" si="7"/>
        <v>-4.5901801975126089E-7</v>
      </c>
      <c r="GE13" s="40">
        <f t="shared" si="8"/>
        <v>-5.8123384099422447E-6</v>
      </c>
      <c r="GF13" s="40">
        <f t="shared" si="9"/>
        <v>-2.3131528881088297E-6</v>
      </c>
      <c r="GG13" s="40">
        <f t="shared" si="10"/>
        <v>-7.4030413710416727E-6</v>
      </c>
      <c r="GH13" s="40">
        <f t="shared" si="11"/>
        <v>-2.2136724901992717E-6</v>
      </c>
      <c r="GI13" s="40">
        <f t="shared" si="12"/>
        <v>0</v>
      </c>
      <c r="GJ13" s="40">
        <f t="shared" si="13"/>
        <v>-3.7961858641363195E-6</v>
      </c>
      <c r="GK13" s="40">
        <f t="shared" si="14"/>
        <v>-1.3974647099755124E-4</v>
      </c>
      <c r="GL13" s="40">
        <f t="shared" si="15"/>
        <v>0</v>
      </c>
      <c r="GM13" s="40">
        <f t="shared" si="16"/>
        <v>7.7734167663561994E-6</v>
      </c>
      <c r="GN13" s="40">
        <f t="shared" si="17"/>
        <v>0</v>
      </c>
      <c r="GO13" s="40">
        <f t="shared" si="18"/>
        <v>-2.5000706712890005E-5</v>
      </c>
      <c r="GP13" s="40">
        <f t="shared" si="19"/>
        <v>4.4161664828699172E-5</v>
      </c>
      <c r="GQ13" s="40">
        <f t="shared" si="20"/>
        <v>0</v>
      </c>
      <c r="GR13" s="40">
        <f t="shared" si="21"/>
        <v>0</v>
      </c>
      <c r="GS13" s="40">
        <f t="shared" si="22"/>
        <v>-5.4833094244443252E-5</v>
      </c>
      <c r="GT13" s="40">
        <f t="shared" si="23"/>
        <v>0</v>
      </c>
      <c r="GU13" s="40">
        <f t="shared" si="24"/>
        <v>3.6224277931931842E-6</v>
      </c>
      <c r="GV13" s="40">
        <f t="shared" si="25"/>
        <v>0</v>
      </c>
      <c r="GW13" s="40">
        <f t="shared" si="26"/>
        <v>0</v>
      </c>
      <c r="GX13" s="40">
        <f t="shared" si="27"/>
        <v>3.1700056310323766E-5</v>
      </c>
      <c r="GY13" s="40">
        <f t="shared" si="28"/>
        <v>-3.2605110460868158E-5</v>
      </c>
      <c r="GZ13" s="40">
        <f t="shared" si="29"/>
        <v>-7.536776972456547E-5</v>
      </c>
      <c r="HA13" s="40">
        <f t="shared" si="30"/>
        <v>8.0595134749605235E-6</v>
      </c>
      <c r="HB13" s="40">
        <f t="shared" si="31"/>
        <v>1.1537633839821917</v>
      </c>
      <c r="HC13" s="40">
        <f t="shared" si="32"/>
        <v>5.4127111472414794E-5</v>
      </c>
      <c r="HD13" s="40">
        <f t="shared" si="33"/>
        <v>0</v>
      </c>
      <c r="HE13" s="40">
        <f t="shared" si="34"/>
        <v>-8.0437213186908166E-4</v>
      </c>
      <c r="HF13" s="40">
        <f t="shared" si="35"/>
        <v>5.09186484132696E-6</v>
      </c>
      <c r="HG13" s="40">
        <f t="shared" si="36"/>
        <v>4.3989740880446411E-5</v>
      </c>
      <c r="HH13" s="40">
        <f t="shared" si="37"/>
        <v>-3.5914037371477598E-5</v>
      </c>
      <c r="HI13" s="40">
        <f t="shared" si="38"/>
        <v>5.9300582919597415E-6</v>
      </c>
      <c r="HJ13" s="40">
        <f t="shared" si="39"/>
        <v>8.7364355258966192E-5</v>
      </c>
      <c r="HK13" s="40">
        <f t="shared" si="40"/>
        <v>0</v>
      </c>
      <c r="HL13" s="40">
        <f t="shared" si="41"/>
        <v>0</v>
      </c>
      <c r="HM13" s="40">
        <f t="shared" si="42"/>
        <v>0</v>
      </c>
      <c r="HN13" s="40">
        <f t="shared" si="43"/>
        <v>-5.9433586670512909E-5</v>
      </c>
      <c r="HO13" s="40">
        <f t="shared" si="44"/>
        <v>-4.8634023283633955E-5</v>
      </c>
      <c r="HP13" s="40">
        <f t="shared" si="45"/>
        <v>-8.7855971225068581E-5</v>
      </c>
      <c r="HQ13" s="40">
        <f t="shared" si="46"/>
        <v>0</v>
      </c>
      <c r="HR13" s="40">
        <f t="shared" si="47"/>
        <v>-1.5407708259588504E-5</v>
      </c>
      <c r="HS13" s="40">
        <f t="shared" si="48"/>
        <v>-6.7469073058617259E-6</v>
      </c>
      <c r="HT13" s="40">
        <f t="shared" si="49"/>
        <v>2.3464643079057729E-4</v>
      </c>
      <c r="HU13" s="40">
        <f t="shared" si="50"/>
        <v>0</v>
      </c>
      <c r="HV13" s="40">
        <f t="shared" si="51"/>
        <v>0</v>
      </c>
      <c r="HW13" s="40">
        <f t="shared" si="52"/>
        <v>0</v>
      </c>
      <c r="HX13" s="40">
        <f t="shared" si="53"/>
        <v>0</v>
      </c>
      <c r="HY13" s="40">
        <f t="shared" si="54"/>
        <v>7.5656196162167795E-6</v>
      </c>
      <c r="HZ13" s="40">
        <f t="shared" si="55"/>
        <v>0</v>
      </c>
    </row>
    <row r="14" spans="1:234" x14ac:dyDescent="0.25">
      <c r="A14" s="17" t="s">
        <v>184</v>
      </c>
      <c r="B14" s="17">
        <v>1605.399369</v>
      </c>
      <c r="C14" s="17"/>
      <c r="D14" s="17">
        <v>4570.7453109999897</v>
      </c>
      <c r="E14" s="17">
        <v>103.21930599999899</v>
      </c>
      <c r="F14" s="17">
        <v>101.142787759999</v>
      </c>
      <c r="G14" s="17">
        <v>63.121555000000001</v>
      </c>
      <c r="H14" s="17">
        <v>1038.73906299999</v>
      </c>
      <c r="I14" s="17">
        <v>4.8076056567160004</v>
      </c>
      <c r="J14" s="17">
        <v>2.9902079655190001</v>
      </c>
      <c r="K14" s="17">
        <v>2.7609452339999902E-4</v>
      </c>
      <c r="L14" s="17">
        <v>0.67292439158700001</v>
      </c>
      <c r="M14" s="5">
        <v>1.2903499999999999E-5</v>
      </c>
      <c r="N14" s="17">
        <v>0.21651070956999999</v>
      </c>
      <c r="O14" s="17">
        <v>1.436194101E-3</v>
      </c>
      <c r="Q14" s="17">
        <v>5.4123273999999999E-3</v>
      </c>
      <c r="S14" s="5">
        <v>7.4851463480000004E-5</v>
      </c>
      <c r="T14" s="17">
        <v>4.8497242999999898E-3</v>
      </c>
      <c r="W14" s="17">
        <v>5.0331297999999898E-3</v>
      </c>
      <c r="Y14" s="17">
        <v>39.985980910229998</v>
      </c>
      <c r="AA14" s="5">
        <v>1.2903499999999999E-5</v>
      </c>
      <c r="AB14" s="17">
        <v>6.8510721829999897E-4</v>
      </c>
      <c r="AC14" s="17">
        <v>5.1752617539999903E-4</v>
      </c>
      <c r="AD14" s="17">
        <v>2.5735325727000002E-2</v>
      </c>
      <c r="AE14" s="17">
        <v>1.31207776269999</v>
      </c>
      <c r="AF14" s="17">
        <v>6.3865336108199999E-2</v>
      </c>
      <c r="AG14" s="17">
        <v>2.73041346199999E-3</v>
      </c>
      <c r="AI14" s="17">
        <v>5.1255173000000001E-3</v>
      </c>
      <c r="AJ14" s="17">
        <v>2.752668856988</v>
      </c>
      <c r="AK14" s="17">
        <v>8.5661237139999895E-3</v>
      </c>
      <c r="AL14" s="17">
        <v>8.2776239769999892E-3</v>
      </c>
      <c r="AM14" s="17">
        <v>1.3212512058819901</v>
      </c>
      <c r="AN14" s="17">
        <v>4.6204665151449997E-3</v>
      </c>
      <c r="AR14" s="5">
        <v>8.2513287589999898E-5</v>
      </c>
      <c r="AS14" s="17">
        <v>2.9488583787399999E-4</v>
      </c>
      <c r="AT14" s="17">
        <v>2.30462479656229E-2</v>
      </c>
      <c r="AV14" s="17">
        <v>0.63489533611999904</v>
      </c>
      <c r="AW14" s="17">
        <v>1.62453633334999</v>
      </c>
      <c r="AX14" s="17">
        <v>6.2976140999999996E-3</v>
      </c>
      <c r="BC14" s="5">
        <v>2.38293524E-7</v>
      </c>
      <c r="BE14" s="15"/>
      <c r="BF14" s="17" t="s">
        <v>184</v>
      </c>
      <c r="BG14" s="17">
        <v>8.4323207741363107E-3</v>
      </c>
      <c r="BH14" s="17">
        <v>0.94799960370951897</v>
      </c>
      <c r="BI14" s="17">
        <v>0</v>
      </c>
      <c r="BJ14" s="17">
        <v>2.9902039848055102</v>
      </c>
      <c r="BK14" s="17">
        <v>0</v>
      </c>
      <c r="BL14" s="17">
        <v>4.8076212132905898</v>
      </c>
      <c r="BM14" s="17">
        <v>4.8076212132905898</v>
      </c>
      <c r="BN14" s="17">
        <v>0.46989125204307303</v>
      </c>
      <c r="BO14" s="17">
        <v>6.8109548844093003E-3</v>
      </c>
      <c r="BP14" s="17">
        <v>1.13185560673952E-4</v>
      </c>
      <c r="BQ14" s="17">
        <v>1.6291103468421401E-4</v>
      </c>
      <c r="BR14" s="17">
        <v>0.67292665128676499</v>
      </c>
      <c r="BS14" s="5">
        <v>2.38302662760077E-7</v>
      </c>
      <c r="BT14" s="5">
        <v>4.1295017003147098E-6</v>
      </c>
      <c r="BU14" s="5">
        <v>8.7746710979569106E-6</v>
      </c>
      <c r="BV14" s="17">
        <v>0</v>
      </c>
      <c r="BW14" s="17">
        <v>0.21650949157316701</v>
      </c>
      <c r="BX14" s="17">
        <v>3.4470133721346699E-4</v>
      </c>
      <c r="BY14" s="17">
        <v>1.0914971360858E-3</v>
      </c>
      <c r="BZ14" s="17">
        <v>0</v>
      </c>
      <c r="CA14" s="17">
        <v>0</v>
      </c>
      <c r="CB14" s="17">
        <v>2498.3998225682299</v>
      </c>
      <c r="CC14" s="17">
        <v>5.4121108796110597E-3</v>
      </c>
      <c r="CD14" s="5">
        <v>2.1706527312510699E-5</v>
      </c>
      <c r="CE14" s="5">
        <v>5.31453582455616E-5</v>
      </c>
      <c r="CF14" s="17">
        <v>0</v>
      </c>
      <c r="CG14" s="17">
        <v>4.8495391286231398E-3</v>
      </c>
      <c r="CH14" s="17">
        <v>2.5734052368012E-2</v>
      </c>
      <c r="CI14" s="17">
        <v>0</v>
      </c>
      <c r="CJ14" s="17">
        <v>8.5660581785082096E-3</v>
      </c>
      <c r="CK14" s="17">
        <v>0</v>
      </c>
      <c r="CL14" s="17">
        <v>8.2774130965569195E-3</v>
      </c>
      <c r="CM14" s="17">
        <v>1605.39066421953</v>
      </c>
      <c r="CN14" s="17">
        <v>0</v>
      </c>
      <c r="CO14" s="17">
        <v>5.0331757651416297E-3</v>
      </c>
      <c r="CP14" s="17">
        <v>27.336172024783401</v>
      </c>
      <c r="CQ14" s="17">
        <v>453.953194973704</v>
      </c>
      <c r="CR14" s="17">
        <v>9.5541284756360501</v>
      </c>
      <c r="CS14" s="17">
        <v>0.63488970747807805</v>
      </c>
      <c r="CT14" s="17">
        <v>2.9808996082981598</v>
      </c>
      <c r="CU14" s="17">
        <v>4.8506299636636796E-3</v>
      </c>
      <c r="CV14" s="17">
        <v>39.985962981757403</v>
      </c>
      <c r="CW14" s="17">
        <v>39.985962981757403</v>
      </c>
      <c r="CX14" s="17">
        <v>2.3097764653811099E-4</v>
      </c>
      <c r="CY14" s="17">
        <v>0</v>
      </c>
      <c r="CZ14" s="17">
        <v>0</v>
      </c>
      <c r="DA14" s="5">
        <v>1.6245512210974</v>
      </c>
      <c r="DB14" s="5">
        <v>5.1615322579186801E-6</v>
      </c>
      <c r="DC14" s="5">
        <v>6.4518611498205899E-6</v>
      </c>
      <c r="DD14" s="17">
        <v>0</v>
      </c>
      <c r="DE14" s="17">
        <v>0</v>
      </c>
      <c r="DF14" s="17">
        <v>5.7980857244659596</v>
      </c>
      <c r="DG14" s="17">
        <v>2.5112413750002199E-2</v>
      </c>
      <c r="DH14" s="17">
        <v>1.15397331438113E-4</v>
      </c>
      <c r="DI14" s="17">
        <v>2.9208500515325402</v>
      </c>
      <c r="DJ14" s="17">
        <v>1.1085204678147199E-2</v>
      </c>
      <c r="DK14" s="17">
        <v>1.78131716904489E-4</v>
      </c>
      <c r="DL14" s="17">
        <v>5.0696352386778805E-4</v>
      </c>
      <c r="DM14" s="17">
        <v>1.70776558419727E-4</v>
      </c>
      <c r="DN14" s="17">
        <v>3.46714478413994E-4</v>
      </c>
      <c r="DO14" s="17">
        <v>1.3132497179454199</v>
      </c>
      <c r="DP14" s="17">
        <v>0</v>
      </c>
      <c r="DQ14" s="17">
        <v>0</v>
      </c>
      <c r="DR14" s="17">
        <v>0.34513143745011099</v>
      </c>
      <c r="DS14" s="17">
        <v>0</v>
      </c>
      <c r="DT14" s="17">
        <v>0</v>
      </c>
      <c r="DU14" s="17">
        <v>1.1194334344152501E-3</v>
      </c>
      <c r="DV14" s="17">
        <v>1.61095258839157E-3</v>
      </c>
      <c r="DW14" s="17">
        <v>1447.8217344576899</v>
      </c>
      <c r="DX14" s="17">
        <v>4113.6679528005798</v>
      </c>
      <c r="DY14" s="17">
        <v>457.07404665310798</v>
      </c>
      <c r="DZ14" s="17">
        <v>4570.7419994536904</v>
      </c>
      <c r="EA14" s="5">
        <v>6.8939892814934707E-5</v>
      </c>
      <c r="EB14" s="17">
        <v>37.192480847403303</v>
      </c>
      <c r="EC14" s="17">
        <v>4.6028001676380699E-3</v>
      </c>
      <c r="ED14" s="17">
        <v>4.6204893303116402E-3</v>
      </c>
      <c r="EE14" s="17">
        <v>0</v>
      </c>
      <c r="EF14" s="17">
        <v>0</v>
      </c>
      <c r="EG14" s="17">
        <v>0</v>
      </c>
      <c r="EH14" s="5">
        <v>8.2516051742477796E-5</v>
      </c>
      <c r="EI14" s="17">
        <v>2.94889148299409E-4</v>
      </c>
      <c r="EJ14" s="17">
        <v>2.3046592990627199E-2</v>
      </c>
      <c r="EK14" s="17">
        <v>0.83812048053043298</v>
      </c>
      <c r="EL14" s="17">
        <v>614.54065901174602</v>
      </c>
      <c r="EM14" s="17">
        <v>1.2106738013745799</v>
      </c>
      <c r="EN14" s="17">
        <v>2.7770503769352399</v>
      </c>
      <c r="EO14" s="17">
        <v>7.0344745006806599</v>
      </c>
      <c r="EP14" s="17">
        <v>1.6013321903470601</v>
      </c>
      <c r="EQ14" s="17">
        <v>3.3488583365024902E-2</v>
      </c>
      <c r="ER14" s="5">
        <v>1.29035863688222E-6</v>
      </c>
      <c r="ES14" s="17">
        <v>0.415478535822351</v>
      </c>
      <c r="ET14" s="17">
        <v>103.18457112065499</v>
      </c>
      <c r="EU14" s="17">
        <v>101.131144727692</v>
      </c>
      <c r="EV14" s="17">
        <v>2.05342639296284</v>
      </c>
      <c r="EW14" s="17">
        <v>2.8177587812849699E-3</v>
      </c>
      <c r="EX14" s="17">
        <v>1.17019182691513E-3</v>
      </c>
      <c r="EY14" s="17">
        <v>3.6016096952661201</v>
      </c>
      <c r="EZ14" s="17">
        <v>1.60519287686634E-2</v>
      </c>
      <c r="FA14" s="17">
        <v>18.248946188814799</v>
      </c>
      <c r="FB14" s="17">
        <v>4.6366635885734402</v>
      </c>
      <c r="FC14" s="17">
        <v>2.4692716585922301</v>
      </c>
      <c r="FD14" s="17">
        <v>45.6227548798756</v>
      </c>
      <c r="FE14" s="5">
        <v>5.1211674465517203E-3</v>
      </c>
      <c r="FF14" s="17">
        <v>210.57191846155499</v>
      </c>
      <c r="FG14" s="17">
        <v>2.5201167961330899</v>
      </c>
      <c r="FH14" s="17">
        <v>9.9647512730038397</v>
      </c>
      <c r="FI14" s="17">
        <v>0.136372299000732</v>
      </c>
      <c r="FJ14" s="17">
        <v>0</v>
      </c>
      <c r="FK14" s="17">
        <v>63.120427473170402</v>
      </c>
      <c r="FL14" s="17">
        <v>34.073480162130899</v>
      </c>
      <c r="FM14" s="17">
        <v>6.2973446761135097E-3</v>
      </c>
      <c r="FN14" s="17">
        <v>1.01759213390873E-4</v>
      </c>
      <c r="FO14" s="17">
        <v>8.07873147764927E-4</v>
      </c>
      <c r="FP14" s="17">
        <v>15.3980730382813</v>
      </c>
      <c r="FQ14" s="17">
        <v>2.75264989631297</v>
      </c>
      <c r="FR14" s="17">
        <v>1.2839611783715601</v>
      </c>
      <c r="FS14" s="17">
        <v>1038.72373954816</v>
      </c>
      <c r="FT14" s="17">
        <v>1.3212604825457599</v>
      </c>
      <c r="FU14" s="17">
        <v>8.2779898424435103</v>
      </c>
      <c r="FW14" s="26">
        <f t="shared" si="0"/>
        <v>1.3938467749735706</v>
      </c>
      <c r="FX14" s="40">
        <f t="shared" si="1"/>
        <v>-5.4221900407373251E-6</v>
      </c>
      <c r="FY14" s="40">
        <f t="shared" si="2"/>
        <v>0</v>
      </c>
      <c r="FZ14" s="40">
        <f t="shared" si="3"/>
        <v>-7.2450904042528453E-7</v>
      </c>
      <c r="GA14" s="40">
        <f t="shared" si="4"/>
        <v>-3.3651533506726816E-4</v>
      </c>
      <c r="GB14" s="40">
        <f t="shared" si="5"/>
        <v>-1.151148051665306E-4</v>
      </c>
      <c r="GC14" s="40">
        <f t="shared" si="6"/>
        <v>-1.7862786010245388E-5</v>
      </c>
      <c r="GD14" s="40">
        <f t="shared" si="7"/>
        <v>-1.475197417313241E-5</v>
      </c>
      <c r="GE14" s="40">
        <f t="shared" si="8"/>
        <v>3.2358258351892757E-6</v>
      </c>
      <c r="GF14" s="40">
        <f t="shared" si="9"/>
        <v>-1.3312497110071105E-6</v>
      </c>
      <c r="GG14" s="40">
        <f t="shared" si="10"/>
        <v>7.5045246877055481E-6</v>
      </c>
      <c r="GH14" s="40">
        <f t="shared" si="11"/>
        <v>3.3580292128264996E-6</v>
      </c>
      <c r="GI14" s="40">
        <f t="shared" si="12"/>
        <v>5.2140758059459035E-5</v>
      </c>
      <c r="GJ14" s="40">
        <f t="shared" si="13"/>
        <v>-5.6255731432134384E-6</v>
      </c>
      <c r="GK14" s="40">
        <f t="shared" si="14"/>
        <v>3.0443651481054825E-6</v>
      </c>
      <c r="GL14" s="40">
        <f t="shared" si="15"/>
        <v>0</v>
      </c>
      <c r="GM14" s="40">
        <f t="shared" si="16"/>
        <v>-4.000504273636592E-5</v>
      </c>
      <c r="GN14" s="40">
        <f t="shared" si="17"/>
        <v>0</v>
      </c>
      <c r="GO14" s="40">
        <f t="shared" si="18"/>
        <v>5.6388753495480826E-6</v>
      </c>
      <c r="GP14" s="40">
        <f t="shared" si="19"/>
        <v>-3.8181835790125232E-5</v>
      </c>
      <c r="GQ14" s="40">
        <f t="shared" si="20"/>
        <v>0</v>
      </c>
      <c r="GR14" s="40">
        <f t="shared" si="21"/>
        <v>0</v>
      </c>
      <c r="GS14" s="40">
        <f t="shared" si="22"/>
        <v>9.132516638047332E-6</v>
      </c>
      <c r="GT14" s="40">
        <f t="shared" si="23"/>
        <v>0</v>
      </c>
      <c r="GU14" s="40">
        <f t="shared" si="24"/>
        <v>-4.4836895797978658E-7</v>
      </c>
      <c r="GV14" s="40">
        <f t="shared" si="25"/>
        <v>0</v>
      </c>
      <c r="GW14" s="40">
        <f t="shared" si="26"/>
        <v>1.9533043088310322E-5</v>
      </c>
      <c r="GX14" s="40">
        <f t="shared" si="27"/>
        <v>-1.7482705483149855E-5</v>
      </c>
      <c r="GY14" s="40">
        <f t="shared" si="28"/>
        <v>-6.7897176893278119E-5</v>
      </c>
      <c r="GZ14" s="40">
        <f t="shared" si="29"/>
        <v>-4.9479031332645515E-5</v>
      </c>
      <c r="HA14" s="40">
        <f t="shared" si="30"/>
        <v>8.9320563060092922E-4</v>
      </c>
      <c r="HB14" s="40">
        <f t="shared" si="31"/>
        <v>4.4040494966689412</v>
      </c>
      <c r="HC14" s="40">
        <f t="shared" si="32"/>
        <v>-1.0049464504793565E-5</v>
      </c>
      <c r="HD14" s="40">
        <f t="shared" si="33"/>
        <v>0</v>
      </c>
      <c r="HE14" s="40">
        <f t="shared" si="34"/>
        <v>-8.4866623087581324E-4</v>
      </c>
      <c r="HF14" s="40">
        <f t="shared" si="35"/>
        <v>-6.8881060582024196E-6</v>
      </c>
      <c r="HG14" s="40">
        <f t="shared" si="36"/>
        <v>-7.6505422951999596E-6</v>
      </c>
      <c r="HH14" s="40">
        <f t="shared" si="37"/>
        <v>-2.5475963109170045E-5</v>
      </c>
      <c r="HI14" s="40">
        <f t="shared" si="38"/>
        <v>7.0211203808338889E-6</v>
      </c>
      <c r="HJ14" s="40">
        <f t="shared" si="39"/>
        <v>4.9378491469850254E-6</v>
      </c>
      <c r="HK14" s="40">
        <f t="shared" si="40"/>
        <v>0</v>
      </c>
      <c r="HL14" s="40">
        <f t="shared" si="41"/>
        <v>0</v>
      </c>
      <c r="HM14" s="40">
        <f t="shared" si="42"/>
        <v>0</v>
      </c>
      <c r="HN14" s="40">
        <f t="shared" si="43"/>
        <v>3.3499483036393963E-5</v>
      </c>
      <c r="HO14" s="40">
        <f t="shared" si="44"/>
        <v>1.1226125448650336E-5</v>
      </c>
      <c r="HP14" s="40">
        <f t="shared" si="45"/>
        <v>1.4970983772030517E-5</v>
      </c>
      <c r="HQ14" s="40">
        <f t="shared" si="46"/>
        <v>0</v>
      </c>
      <c r="HR14" s="40">
        <f t="shared" si="47"/>
        <v>-8.865464275409727E-6</v>
      </c>
      <c r="HS14" s="40">
        <f t="shared" si="48"/>
        <v>9.1643055956070157E-6</v>
      </c>
      <c r="HT14" s="40">
        <f t="shared" si="49"/>
        <v>-4.2781898384331746E-5</v>
      </c>
      <c r="HU14" s="40">
        <f t="shared" si="50"/>
        <v>0</v>
      </c>
      <c r="HV14" s="40">
        <f t="shared" si="51"/>
        <v>0</v>
      </c>
      <c r="HW14" s="40">
        <f t="shared" si="52"/>
        <v>0</v>
      </c>
      <c r="HX14" s="40">
        <f t="shared" si="53"/>
        <v>0</v>
      </c>
      <c r="HY14" s="40">
        <f t="shared" si="54"/>
        <v>3.8350853701768034E-5</v>
      </c>
      <c r="HZ14" s="40">
        <f t="shared" si="55"/>
        <v>0</v>
      </c>
    </row>
    <row r="15" spans="1:234" x14ac:dyDescent="0.25">
      <c r="A15" s="17" t="s">
        <v>185</v>
      </c>
      <c r="B15" s="17">
        <v>777.81097943999998</v>
      </c>
      <c r="C15" s="17">
        <v>0.390135759999999</v>
      </c>
      <c r="D15" s="17">
        <v>949.44596651999905</v>
      </c>
      <c r="E15" s="17">
        <v>29.08840382</v>
      </c>
      <c r="F15" s="17">
        <v>28.902262820000001</v>
      </c>
      <c r="G15" s="17">
        <v>69.635566659999995</v>
      </c>
      <c r="H15" s="17">
        <v>135.87151539999999</v>
      </c>
      <c r="I15" s="17">
        <v>3.26595763582</v>
      </c>
      <c r="J15" s="17">
        <v>2.9314384279799999</v>
      </c>
      <c r="K15" s="5">
        <v>9.8631634999999992E-6</v>
      </c>
      <c r="L15" s="17">
        <v>0.76617956248600005</v>
      </c>
      <c r="N15" s="17">
        <v>0.28262912289999897</v>
      </c>
      <c r="O15" s="5">
        <v>5.4223983000000001E-5</v>
      </c>
      <c r="P15" s="17">
        <v>1.6435999999999999E-2</v>
      </c>
      <c r="Q15" s="17">
        <v>1.28351775249E-2</v>
      </c>
      <c r="S15" s="5">
        <v>2.76318808E-6</v>
      </c>
      <c r="T15" s="17">
        <v>1.0457921689999899E-2</v>
      </c>
      <c r="W15" s="17">
        <v>1.2019633501699999E-2</v>
      </c>
      <c r="X15" s="17">
        <v>1.9980000000000001E-2</v>
      </c>
      <c r="Y15" s="17">
        <v>27.353107943029901</v>
      </c>
      <c r="AA15" s="17">
        <v>5.0737949999999999E-3</v>
      </c>
      <c r="AB15" s="5">
        <v>2.46659E-5</v>
      </c>
      <c r="AC15" s="5">
        <v>1.8733452000000002E-5</v>
      </c>
      <c r="AD15" s="17">
        <v>5.5135268366000002E-2</v>
      </c>
      <c r="AE15" s="17">
        <v>0.93627558485999995</v>
      </c>
      <c r="AF15" s="17">
        <v>3.4930638937900001E-2</v>
      </c>
      <c r="AG15" s="17">
        <v>2.0006607330000001E-3</v>
      </c>
      <c r="AH15" s="17">
        <v>2.2709999999999999E-4</v>
      </c>
      <c r="AI15" s="17">
        <v>1.22142568341999E-2</v>
      </c>
      <c r="AJ15" s="17">
        <v>0.61233629416400004</v>
      </c>
      <c r="AK15" s="17">
        <v>2.0568212340499999E-2</v>
      </c>
      <c r="AL15" s="17">
        <v>8.0375405351E-3</v>
      </c>
      <c r="AM15" s="17">
        <v>0.230503793038</v>
      </c>
      <c r="AN15" s="17">
        <v>1.7085954429669899E-3</v>
      </c>
      <c r="AR15" s="17">
        <v>1.1278281835399999E-4</v>
      </c>
      <c r="AS15" s="17">
        <v>2.4684489509300001E-4</v>
      </c>
      <c r="AT15" s="17">
        <v>1.2112562829001E-2</v>
      </c>
      <c r="AV15" s="17">
        <v>9.4269736079999999E-2</v>
      </c>
      <c r="AW15" s="17">
        <v>0.23204957275900001</v>
      </c>
      <c r="AX15" s="17">
        <v>1.5868289297000002E-2</v>
      </c>
      <c r="BC15" s="5">
        <v>1.077620358E-6</v>
      </c>
      <c r="BE15" s="15"/>
      <c r="BF15" s="17" t="s">
        <v>185</v>
      </c>
      <c r="BG15" s="17">
        <v>6.9947637031035604E-4</v>
      </c>
      <c r="BH15" s="17">
        <v>1.4069697529721099E-3</v>
      </c>
      <c r="BI15" s="17">
        <v>0</v>
      </c>
      <c r="BJ15" s="17">
        <v>2.9314255648053602</v>
      </c>
      <c r="BK15" s="17">
        <v>0</v>
      </c>
      <c r="BL15" s="17">
        <v>3.26596122187112</v>
      </c>
      <c r="BM15" s="17">
        <v>3.26596122187112</v>
      </c>
      <c r="BN15" s="17">
        <v>5.8393308823475903E-2</v>
      </c>
      <c r="BO15" s="17">
        <v>5.6512065025325696E-4</v>
      </c>
      <c r="BP15" s="5">
        <v>4.0434741425398199E-6</v>
      </c>
      <c r="BQ15" s="5">
        <v>5.8192369472598896E-6</v>
      </c>
      <c r="BR15" s="17">
        <v>0.76617881398176901</v>
      </c>
      <c r="BS15" s="5">
        <v>1.0776194828896499E-6</v>
      </c>
      <c r="BT15" s="17">
        <v>0</v>
      </c>
      <c r="BU15" s="17">
        <v>0</v>
      </c>
      <c r="BV15" s="17">
        <v>1.99800168597364E-2</v>
      </c>
      <c r="BW15" s="17">
        <v>0.282627893876715</v>
      </c>
      <c r="BX15" s="5">
        <v>1.3013444236842499E-5</v>
      </c>
      <c r="BY15" s="5">
        <v>4.12120878321402E-5</v>
      </c>
      <c r="BZ15" s="17">
        <v>1.64356405788477E-2</v>
      </c>
      <c r="CA15" s="17">
        <v>0</v>
      </c>
      <c r="CB15" s="17">
        <v>455.99390549011002</v>
      </c>
      <c r="CC15" s="17">
        <v>1.28347959749802E-2</v>
      </c>
      <c r="CD15" s="5">
        <v>8.0125252952815397E-7</v>
      </c>
      <c r="CE15" s="5">
        <v>1.9617599056421799E-6</v>
      </c>
      <c r="CF15" s="17">
        <v>0</v>
      </c>
      <c r="CG15" s="17">
        <v>1.04578081635595E-2</v>
      </c>
      <c r="CH15" s="17">
        <v>5.5133598878924203E-2</v>
      </c>
      <c r="CI15" s="17">
        <v>0</v>
      </c>
      <c r="CJ15" s="17">
        <v>2.0568121801617E-2</v>
      </c>
      <c r="CK15" s="17">
        <v>2.2713702297216001E-4</v>
      </c>
      <c r="CL15" s="17">
        <v>8.0374367163257993E-3</v>
      </c>
      <c r="CM15" s="17">
        <v>777.81136329194499</v>
      </c>
      <c r="CN15" s="17">
        <v>0</v>
      </c>
      <c r="CO15" s="17">
        <v>1.2020521199771801E-2</v>
      </c>
      <c r="CP15" s="17">
        <v>3.9391744182049599</v>
      </c>
      <c r="CQ15" s="17">
        <v>80.595256311764302</v>
      </c>
      <c r="CR15" s="17">
        <v>2.14192586246436</v>
      </c>
      <c r="CS15" s="17">
        <v>9.4273863888983706E-2</v>
      </c>
      <c r="CT15" s="17">
        <v>2.6040273740637101</v>
      </c>
      <c r="CU15" s="17">
        <v>4.0239310201336799E-4</v>
      </c>
      <c r="CV15" s="17">
        <v>27.353171313017199</v>
      </c>
      <c r="CW15" s="17">
        <v>27.353171313017199</v>
      </c>
      <c r="CX15" s="5">
        <v>1.9161344912008099E-5</v>
      </c>
      <c r="CY15" s="17">
        <v>0</v>
      </c>
      <c r="CZ15" s="17">
        <v>0</v>
      </c>
      <c r="DA15" s="5">
        <v>0.23204759928284899</v>
      </c>
      <c r="DB15" s="17">
        <v>2.02953464100974E-3</v>
      </c>
      <c r="DC15" s="17">
        <v>2.53710150822166E-3</v>
      </c>
      <c r="DD15" s="17">
        <v>0</v>
      </c>
      <c r="DE15" s="17">
        <v>0</v>
      </c>
      <c r="DF15" s="17">
        <v>4.7440803227311701</v>
      </c>
      <c r="DG15" s="17">
        <v>1.82579780072421E-2</v>
      </c>
      <c r="DH15" s="5">
        <v>9.5741237922806003E-6</v>
      </c>
      <c r="DI15" s="17">
        <v>5.0159670637517501E-2</v>
      </c>
      <c r="DJ15" s="17">
        <v>9.1964228134283198E-4</v>
      </c>
      <c r="DK15" s="5">
        <v>6.4135567938182196E-6</v>
      </c>
      <c r="DL15" s="5">
        <v>1.8252999873234299E-5</v>
      </c>
      <c r="DM15" s="5">
        <v>6.1821702739794097E-6</v>
      </c>
      <c r="DN15" s="5">
        <v>1.2551260029652199E-5</v>
      </c>
      <c r="DO15" s="17">
        <v>0.93637186069646205</v>
      </c>
      <c r="DP15" s="17">
        <v>0</v>
      </c>
      <c r="DQ15" s="17">
        <v>0</v>
      </c>
      <c r="DR15" s="17">
        <v>9.1798733820360703E-2</v>
      </c>
      <c r="DS15" s="17">
        <v>0.39013005540215001</v>
      </c>
      <c r="DT15" s="17">
        <v>0</v>
      </c>
      <c r="DU15" s="17">
        <v>8.2028580829709204E-4</v>
      </c>
      <c r="DV15" s="17">
        <v>1.1803988736586201E-3</v>
      </c>
      <c r="DW15" s="17">
        <v>236.625150983536</v>
      </c>
      <c r="DX15" s="17">
        <v>854.50132826931497</v>
      </c>
      <c r="DY15" s="17">
        <v>94.944762561991098</v>
      </c>
      <c r="DZ15" s="17">
        <v>949.44609083130695</v>
      </c>
      <c r="EA15" s="5">
        <v>5.7178730523542597E-6</v>
      </c>
      <c r="EB15" s="17">
        <v>7.2400204164908502</v>
      </c>
      <c r="EC15" s="17">
        <v>3.8190492137766603E-4</v>
      </c>
      <c r="ED15" s="17">
        <v>1.70841527404939E-3</v>
      </c>
      <c r="EE15" s="17">
        <v>0</v>
      </c>
      <c r="EF15" s="5">
        <v>0</v>
      </c>
      <c r="EG15" s="17">
        <v>0</v>
      </c>
      <c r="EH15" s="17">
        <v>1.12783826177284E-4</v>
      </c>
      <c r="EI15" s="17">
        <v>2.4685432689098701E-4</v>
      </c>
      <c r="EJ15" s="17">
        <v>1.2112580645755801E-2</v>
      </c>
      <c r="EK15" s="17">
        <v>0.22601367339627401</v>
      </c>
      <c r="EL15" s="17">
        <v>73.956877571292694</v>
      </c>
      <c r="EM15" s="17">
        <v>0.30617261550841302</v>
      </c>
      <c r="EN15" s="17">
        <v>0.79783508137810899</v>
      </c>
      <c r="EO15" s="17">
        <v>2.4470268163604998</v>
      </c>
      <c r="EP15" s="17">
        <v>0.45220265017609201</v>
      </c>
      <c r="EQ15" s="17">
        <v>0</v>
      </c>
      <c r="ER15" s="17">
        <v>5.0737315359050098E-4</v>
      </c>
      <c r="ES15" s="17">
        <v>0.10638528949442499</v>
      </c>
      <c r="ET15" s="17">
        <v>29.088459857579199</v>
      </c>
      <c r="EU15" s="17">
        <v>28.902239185941099</v>
      </c>
      <c r="EV15" s="17">
        <v>0.186220671638088</v>
      </c>
      <c r="EW15" s="17">
        <v>0</v>
      </c>
      <c r="EX15" s="17">
        <v>0</v>
      </c>
      <c r="EY15" s="17">
        <v>0.84441879054437696</v>
      </c>
      <c r="EZ15" s="17">
        <v>0</v>
      </c>
      <c r="FA15" s="17">
        <v>5.2146035544018101</v>
      </c>
      <c r="FB15" s="17">
        <v>1.28961287587427</v>
      </c>
      <c r="FC15" s="17">
        <v>0.69210229324779204</v>
      </c>
      <c r="FD15" s="17">
        <v>13.0805018396468</v>
      </c>
      <c r="FE15" s="5">
        <v>1.2204567844045E-2</v>
      </c>
      <c r="FF15" s="17">
        <v>18.280551319284999</v>
      </c>
      <c r="FG15" s="17">
        <v>0.70463113554567103</v>
      </c>
      <c r="FH15" s="17">
        <v>2.7407299001857299</v>
      </c>
      <c r="FI15" s="5">
        <v>2.67018083411874E-6</v>
      </c>
      <c r="FJ15" s="17">
        <v>0</v>
      </c>
      <c r="FK15" s="17">
        <v>69.634761512573107</v>
      </c>
      <c r="FL15" s="17">
        <v>1.78341799671406</v>
      </c>
      <c r="FM15" s="17">
        <v>1.5868210696991299E-2</v>
      </c>
      <c r="FN15" s="17">
        <v>0</v>
      </c>
      <c r="FO15" s="5">
        <v>6.7036135330720195E-5</v>
      </c>
      <c r="FP15" s="17">
        <v>4.8864104839196703</v>
      </c>
      <c r="FQ15" s="17">
        <v>0.61233448202245799</v>
      </c>
      <c r="FR15" s="17">
        <v>1.09410742503678E-2</v>
      </c>
      <c r="FS15" s="17">
        <v>135.87139778986599</v>
      </c>
      <c r="FT15" s="17">
        <v>0.23049900836370199</v>
      </c>
      <c r="FU15" s="17">
        <v>3.9183376014523899</v>
      </c>
      <c r="FW15" s="26">
        <f t="shared" si="0"/>
        <v>1.7415376218436516</v>
      </c>
      <c r="FX15" s="40">
        <f t="shared" si="1"/>
        <v>4.9350286271241688E-7</v>
      </c>
      <c r="FY15" s="40">
        <f t="shared" si="2"/>
        <v>-1.4622083986835293E-5</v>
      </c>
      <c r="FZ15" s="40">
        <f t="shared" si="3"/>
        <v>1.3093036600656027E-7</v>
      </c>
      <c r="GA15" s="40">
        <f t="shared" si="4"/>
        <v>1.926457688978201E-6</v>
      </c>
      <c r="GB15" s="40">
        <f t="shared" si="5"/>
        <v>-8.1772347892356085E-7</v>
      </c>
      <c r="GC15" s="40">
        <f t="shared" si="6"/>
        <v>-1.1562301644206905E-5</v>
      </c>
      <c r="GD15" s="40">
        <f t="shared" si="7"/>
        <v>-8.6559816199646282E-7</v>
      </c>
      <c r="GE15" s="40">
        <f t="shared" si="8"/>
        <v>1.0980090741906195E-6</v>
      </c>
      <c r="GF15" s="40">
        <f t="shared" si="9"/>
        <v>-4.3880077837860179E-6</v>
      </c>
      <c r="GG15" s="40">
        <f t="shared" si="10"/>
        <v>-4.5868670867157137E-5</v>
      </c>
      <c r="GH15" s="40">
        <f t="shared" si="11"/>
        <v>-9.769305626112243E-7</v>
      </c>
      <c r="GI15" s="40">
        <f t="shared" si="12"/>
        <v>0</v>
      </c>
      <c r="GJ15" s="40">
        <f t="shared" si="13"/>
        <v>-4.3485373034688838E-6</v>
      </c>
      <c r="GK15" s="40">
        <f t="shared" si="14"/>
        <v>2.8567967474821383E-5</v>
      </c>
      <c r="GL15" s="40">
        <f t="shared" si="15"/>
        <v>-2.1867921166885018E-5</v>
      </c>
      <c r="GM15" s="40">
        <f t="shared" si="16"/>
        <v>-2.9726890731306262E-5</v>
      </c>
      <c r="GN15" s="40">
        <f t="shared" si="17"/>
        <v>0</v>
      </c>
      <c r="GO15" s="40">
        <f t="shared" si="18"/>
        <v>-6.3566005852915355E-5</v>
      </c>
      <c r="GP15" s="40">
        <f t="shared" si="19"/>
        <v>-1.0855545084833847E-5</v>
      </c>
      <c r="GQ15" s="40">
        <f t="shared" si="20"/>
        <v>0</v>
      </c>
      <c r="GR15" s="40">
        <f t="shared" si="21"/>
        <v>0</v>
      </c>
      <c r="GS15" s="40">
        <f t="shared" si="22"/>
        <v>7.3854004922526431E-5</v>
      </c>
      <c r="GT15" s="40">
        <f t="shared" si="23"/>
        <v>8.4383065058280598E-7</v>
      </c>
      <c r="GU15" s="40">
        <f t="shared" si="24"/>
        <v>2.3167380990301108E-6</v>
      </c>
      <c r="GV15" s="40">
        <f t="shared" si="25"/>
        <v>0</v>
      </c>
      <c r="GW15" s="40">
        <f t="shared" si="26"/>
        <v>4.2237185755702014E-5</v>
      </c>
      <c r="GX15" s="40">
        <f t="shared" si="27"/>
        <v>2.6622464719229441E-5</v>
      </c>
      <c r="GY15" s="40">
        <f t="shared" si="28"/>
        <v>-1.1581617948653825E-6</v>
      </c>
      <c r="GZ15" s="40">
        <f t="shared" si="29"/>
        <v>-3.0279839479817037E-5</v>
      </c>
      <c r="HA15" s="40">
        <f t="shared" si="30"/>
        <v>1.028285240146434E-4</v>
      </c>
      <c r="HB15" s="40">
        <f t="shared" si="31"/>
        <v>1.6280290487546278</v>
      </c>
      <c r="HC15" s="40">
        <f t="shared" si="32"/>
        <v>1.1970523196260466E-5</v>
      </c>
      <c r="HD15" s="40">
        <f t="shared" si="33"/>
        <v>1.6302497648622644E-4</v>
      </c>
      <c r="HE15" s="40">
        <f t="shared" si="34"/>
        <v>-7.9325253156382295E-4</v>
      </c>
      <c r="HF15" s="40">
        <f t="shared" si="35"/>
        <v>-2.9593894063062781E-6</v>
      </c>
      <c r="HG15" s="40">
        <f t="shared" si="36"/>
        <v>-4.4018839119127999E-6</v>
      </c>
      <c r="HH15" s="40">
        <f t="shared" si="37"/>
        <v>-1.2916734136195157E-5</v>
      </c>
      <c r="HI15" s="40">
        <f t="shared" si="38"/>
        <v>-2.0757464486604813E-5</v>
      </c>
      <c r="HJ15" s="40">
        <f t="shared" si="39"/>
        <v>-1.0544855327900795E-4</v>
      </c>
      <c r="HK15" s="40">
        <f t="shared" si="40"/>
        <v>0</v>
      </c>
      <c r="HL15" s="40">
        <f t="shared" si="41"/>
        <v>0</v>
      </c>
      <c r="HM15" s="40">
        <f t="shared" si="42"/>
        <v>0</v>
      </c>
      <c r="HN15" s="40">
        <f t="shared" si="43"/>
        <v>8.9359647037557186E-6</v>
      </c>
      <c r="HO15" s="40">
        <f t="shared" si="44"/>
        <v>3.8209410745318962E-5</v>
      </c>
      <c r="HP15" s="40">
        <f t="shared" si="45"/>
        <v>1.4709318789258824E-6</v>
      </c>
      <c r="HQ15" s="40">
        <f t="shared" si="46"/>
        <v>0</v>
      </c>
      <c r="HR15" s="40">
        <f t="shared" si="47"/>
        <v>4.3787212687251389E-5</v>
      </c>
      <c r="HS15" s="40">
        <f t="shared" si="48"/>
        <v>-8.5045455053404402E-6</v>
      </c>
      <c r="HT15" s="40">
        <f t="shared" si="49"/>
        <v>-4.9532755063825526E-6</v>
      </c>
      <c r="HU15" s="40">
        <f t="shared" si="50"/>
        <v>0</v>
      </c>
      <c r="HV15" s="40">
        <f t="shared" si="51"/>
        <v>0</v>
      </c>
      <c r="HW15" s="40">
        <f t="shared" si="52"/>
        <v>0</v>
      </c>
      <c r="HX15" s="40">
        <f t="shared" si="53"/>
        <v>0</v>
      </c>
      <c r="HY15" s="40">
        <f t="shared" si="54"/>
        <v>-8.1207666835264373E-7</v>
      </c>
      <c r="HZ15" s="40">
        <f t="shared" si="55"/>
        <v>0</v>
      </c>
    </row>
    <row r="16" spans="1:234" x14ac:dyDescent="0.25">
      <c r="A16" s="17" t="s">
        <v>186</v>
      </c>
      <c r="B16" s="17">
        <v>925.82260675799898</v>
      </c>
      <c r="C16" s="17">
        <v>0.120635799999999</v>
      </c>
      <c r="D16" s="17">
        <v>3962.1548294549898</v>
      </c>
      <c r="E16" s="17">
        <v>82.143991269495004</v>
      </c>
      <c r="F16" s="17">
        <v>82.143887269494996</v>
      </c>
      <c r="G16" s="17">
        <v>7.0895016503730002</v>
      </c>
      <c r="H16" s="17">
        <v>223.20697690135</v>
      </c>
      <c r="I16" s="17">
        <v>12.974321849148</v>
      </c>
      <c r="J16" s="17">
        <v>12.066944018314899</v>
      </c>
      <c r="K16" s="5">
        <v>2.9519863549999899E-5</v>
      </c>
      <c r="L16" s="17">
        <v>2.9859501035599001</v>
      </c>
      <c r="N16" s="17">
        <v>1.2131082231200001</v>
      </c>
      <c r="O16" s="17">
        <v>1.6228914419999901E-4</v>
      </c>
      <c r="P16" s="17">
        <v>5.0695342651399897E-2</v>
      </c>
      <c r="Q16" s="17">
        <v>5.7431898040399998E-2</v>
      </c>
      <c r="S16" s="5">
        <v>8.2700448799999904E-6</v>
      </c>
      <c r="T16" s="5">
        <v>4.5957984100000002E-2</v>
      </c>
      <c r="W16" s="17">
        <v>5.1800330110899899E-2</v>
      </c>
      <c r="X16" s="17">
        <v>6.3369691919999999E-2</v>
      </c>
      <c r="Y16" s="17">
        <v>87.184445031289997</v>
      </c>
      <c r="AA16" s="5">
        <v>9.7153579999999996E-9</v>
      </c>
      <c r="AB16" s="5">
        <v>6.8911566299999994E-5</v>
      </c>
      <c r="AC16" s="5">
        <v>5.6068057599999903E-5</v>
      </c>
      <c r="AD16" s="17">
        <v>0.20421108501819901</v>
      </c>
      <c r="AE16" s="17">
        <v>4.21673834764999</v>
      </c>
      <c r="AF16" s="17">
        <v>0.14360129781</v>
      </c>
      <c r="AG16" s="17">
        <v>3.0986055689999998E-4</v>
      </c>
      <c r="AI16" s="17">
        <v>4.8571492099999898E-2</v>
      </c>
      <c r="AJ16" s="17">
        <v>1.7106455713953901</v>
      </c>
      <c r="AK16" s="17">
        <v>8.6813199172800004E-2</v>
      </c>
      <c r="AL16" s="17">
        <v>2.8011396195299899E-2</v>
      </c>
      <c r="AM16" s="17">
        <v>0.56227006120300005</v>
      </c>
      <c r="AN16" s="17">
        <v>1.1344573328519901E-3</v>
      </c>
      <c r="AR16" s="17">
        <v>1.6097348743899999E-4</v>
      </c>
      <c r="AS16" s="17">
        <v>1.14675418743999E-4</v>
      </c>
      <c r="AT16" s="17">
        <v>0.112287476538714</v>
      </c>
      <c r="AV16" s="17">
        <v>0.20954448144529</v>
      </c>
      <c r="AW16" s="17">
        <v>1.1941368944099899</v>
      </c>
      <c r="AX16" s="17">
        <v>6.6458515950400004E-2</v>
      </c>
      <c r="AY16" s="17">
        <v>8.9195358000000002E-2</v>
      </c>
      <c r="BC16" s="5">
        <v>1.7467878499999999E-6</v>
      </c>
      <c r="BE16" s="15"/>
      <c r="BF16" s="17" t="s">
        <v>186</v>
      </c>
      <c r="BG16" s="5">
        <v>9.6573646014870503E-5</v>
      </c>
      <c r="BH16" s="17">
        <v>1.9420902868213101E-4</v>
      </c>
      <c r="BI16" s="17">
        <v>0</v>
      </c>
      <c r="BJ16" s="17">
        <v>12.0668839726227</v>
      </c>
      <c r="BK16" s="17">
        <v>0</v>
      </c>
      <c r="BL16" s="17">
        <v>12.974428964997699</v>
      </c>
      <c r="BM16" s="17">
        <v>12.974428964997699</v>
      </c>
      <c r="BN16" s="17">
        <v>0.19962301065692201</v>
      </c>
      <c r="BO16" s="5">
        <v>7.7998708565507694E-5</v>
      </c>
      <c r="BP16" s="5">
        <v>1.2102219062264001E-5</v>
      </c>
      <c r="BQ16" s="5">
        <v>1.7416437441095198E-5</v>
      </c>
      <c r="BR16" s="17">
        <v>2.9859509253184999</v>
      </c>
      <c r="BS16" s="5">
        <v>1.7467136472053699E-6</v>
      </c>
      <c r="BT16" s="17">
        <v>0</v>
      </c>
      <c r="BU16" s="17">
        <v>0</v>
      </c>
      <c r="BV16" s="5">
        <v>6.3370143920585001E-2</v>
      </c>
      <c r="BW16" s="17">
        <v>1.2131095442870601</v>
      </c>
      <c r="BX16" s="5">
        <v>3.8950718982346402E-5</v>
      </c>
      <c r="BY16" s="17">
        <v>1.2333932880283501E-4</v>
      </c>
      <c r="BZ16" s="17">
        <v>5.0696473564659603E-2</v>
      </c>
      <c r="CA16" s="17">
        <v>0</v>
      </c>
      <c r="CB16" s="17">
        <v>1582.5555447823699</v>
      </c>
      <c r="CC16" s="17">
        <v>5.7430689046737697E-2</v>
      </c>
      <c r="CD16" s="5">
        <v>2.39832404636321E-6</v>
      </c>
      <c r="CE16" s="5">
        <v>5.8718467567254702E-6</v>
      </c>
      <c r="CF16" s="17">
        <v>0</v>
      </c>
      <c r="CG16" s="17">
        <v>4.5958739907868897E-2</v>
      </c>
      <c r="CH16" s="5">
        <v>0.20420553776692801</v>
      </c>
      <c r="CI16" s="17">
        <v>0</v>
      </c>
      <c r="CJ16" s="17">
        <v>8.6808740728120601E-2</v>
      </c>
      <c r="CK16" s="17">
        <v>0</v>
      </c>
      <c r="CL16" s="17">
        <v>2.8014534469264801E-2</v>
      </c>
      <c r="CM16" s="17">
        <v>925.82246192342404</v>
      </c>
      <c r="CN16" s="17">
        <v>0</v>
      </c>
      <c r="CO16" s="17">
        <v>5.1800472763338302E-2</v>
      </c>
      <c r="CP16" s="17">
        <v>12.4212135468987</v>
      </c>
      <c r="CQ16" s="17">
        <v>281.95396955057902</v>
      </c>
      <c r="CR16" s="17">
        <v>6.2961206298992796</v>
      </c>
      <c r="CS16" s="17">
        <v>0.209545015849087</v>
      </c>
      <c r="CT16" s="17">
        <v>1.5271437068580299E-3</v>
      </c>
      <c r="CU16" s="5">
        <v>5.5535062721495203E-5</v>
      </c>
      <c r="CV16" s="17">
        <v>87.183950666691899</v>
      </c>
      <c r="CW16" s="17">
        <v>87.183950666691899</v>
      </c>
      <c r="CX16" s="5">
        <v>2.64560124120216E-6</v>
      </c>
      <c r="CY16" s="17">
        <v>0</v>
      </c>
      <c r="CZ16" s="17">
        <v>0</v>
      </c>
      <c r="DA16" s="5">
        <v>1.19413573845466</v>
      </c>
      <c r="DB16" s="5">
        <v>3.8862965095322096E-9</v>
      </c>
      <c r="DC16" s="5">
        <v>4.8574925344334402E-9</v>
      </c>
      <c r="DD16" s="17">
        <v>0</v>
      </c>
      <c r="DE16" s="5">
        <v>0</v>
      </c>
      <c r="DF16" s="17">
        <v>0.32123413271682399</v>
      </c>
      <c r="DG16" s="5">
        <v>7.8640019099742396E-5</v>
      </c>
      <c r="DH16" s="5">
        <v>1.32148288926733E-6</v>
      </c>
      <c r="DI16" s="5">
        <v>0.104603811494464</v>
      </c>
      <c r="DJ16" s="17">
        <v>1.2697116354436899E-4</v>
      </c>
      <c r="DK16" s="5">
        <v>1.7916792715928899E-5</v>
      </c>
      <c r="DL16" s="5">
        <v>5.0996806053891898E-5</v>
      </c>
      <c r="DM16" s="5">
        <v>1.8502173316357698E-5</v>
      </c>
      <c r="DN16" s="5">
        <v>3.7567892987648502E-5</v>
      </c>
      <c r="DO16" s="17">
        <v>4.2167610583437902</v>
      </c>
      <c r="DP16" s="17">
        <v>8.9196133732369703E-2</v>
      </c>
      <c r="DQ16" s="17">
        <v>0</v>
      </c>
      <c r="DR16" s="17">
        <v>0.33995047695144498</v>
      </c>
      <c r="DS16" s="17">
        <v>0.120635906016964</v>
      </c>
      <c r="DT16" s="17">
        <v>0</v>
      </c>
      <c r="DU16" s="17">
        <v>1.2704322602335701E-4</v>
      </c>
      <c r="DV16" s="17">
        <v>1.8282043794815801E-4</v>
      </c>
      <c r="DW16" s="17">
        <v>583.35965465147603</v>
      </c>
      <c r="DX16" s="17">
        <v>3565.9383019340198</v>
      </c>
      <c r="DY16" s="17">
        <v>396.214848792694</v>
      </c>
      <c r="DZ16" s="17">
        <v>3962.15315072671</v>
      </c>
      <c r="EA16" s="5">
        <v>7.8947691264736899E-7</v>
      </c>
      <c r="EB16" s="17">
        <v>20.223846038236399</v>
      </c>
      <c r="EC16" s="5">
        <v>5.2698801873377698E-5</v>
      </c>
      <c r="ED16" s="17">
        <v>1.1344006656914499E-3</v>
      </c>
      <c r="EE16" s="17">
        <v>0</v>
      </c>
      <c r="EF16" s="5">
        <v>0</v>
      </c>
      <c r="EG16" s="17">
        <v>0</v>
      </c>
      <c r="EH16" s="17">
        <v>1.6097143375113E-4</v>
      </c>
      <c r="EI16" s="17">
        <v>1.14681093381199E-4</v>
      </c>
      <c r="EJ16" s="17">
        <v>0.11228475941048301</v>
      </c>
      <c r="EK16" s="17">
        <v>0.65736336359176994</v>
      </c>
      <c r="EL16" s="17">
        <v>77.855924379669005</v>
      </c>
      <c r="EM16" s="17">
        <v>0.88938208469055302</v>
      </c>
      <c r="EN16" s="17">
        <v>2.3201405441006999</v>
      </c>
      <c r="EO16" s="17">
        <v>5.6283638475063</v>
      </c>
      <c r="EP16" s="17">
        <v>1.31473388007959</v>
      </c>
      <c r="EQ16" s="17">
        <v>1.6061553045960701E-4</v>
      </c>
      <c r="ER16" s="5">
        <v>9.7162783776187299E-10</v>
      </c>
      <c r="ES16" s="17">
        <v>0.30934838759459199</v>
      </c>
      <c r="ET16" s="17">
        <v>82.143882506767696</v>
      </c>
      <c r="EU16" s="17">
        <v>82.143778500969503</v>
      </c>
      <c r="EV16" s="17">
        <v>1.04005798155833E-4</v>
      </c>
      <c r="EW16" s="17">
        <v>0</v>
      </c>
      <c r="EX16" s="5">
        <v>1.9344676113472001E-7</v>
      </c>
      <c r="EY16" s="17">
        <v>2.4560692108004298</v>
      </c>
      <c r="EZ16" s="17">
        <v>0</v>
      </c>
      <c r="FA16" s="17">
        <v>15.0822356410214</v>
      </c>
      <c r="FB16" s="17">
        <v>3.7508195682247698</v>
      </c>
      <c r="FC16" s="17">
        <v>2.01079445592684</v>
      </c>
      <c r="FD16" s="17">
        <v>37.706247149148098</v>
      </c>
      <c r="FE16" s="5">
        <v>4.8529807106599002E-2</v>
      </c>
      <c r="FF16" s="17">
        <v>64.715545083479896</v>
      </c>
      <c r="FG16" s="17">
        <v>2.0494208943048999</v>
      </c>
      <c r="FH16" s="17">
        <v>7.9686952606138703</v>
      </c>
      <c r="FI16" s="5">
        <v>3.4043884213252901E-6</v>
      </c>
      <c r="FJ16" s="17">
        <v>0</v>
      </c>
      <c r="FK16" s="17">
        <v>7.0894501086327502</v>
      </c>
      <c r="FL16" s="17">
        <v>0.93221353455592204</v>
      </c>
      <c r="FM16" s="17">
        <v>6.6456737652026407E-2</v>
      </c>
      <c r="FN16" s="17">
        <v>0</v>
      </c>
      <c r="FO16" s="5">
        <v>9.2524118101599105E-6</v>
      </c>
      <c r="FP16" s="17">
        <v>1.03376084261053</v>
      </c>
      <c r="FQ16" s="17">
        <v>1.71063887745511</v>
      </c>
      <c r="FR16" s="17">
        <v>3.09148138031383E-3</v>
      </c>
      <c r="FS16" s="17">
        <v>223.206838577578</v>
      </c>
      <c r="FT16" s="17">
        <v>0.56227387614406099</v>
      </c>
      <c r="FU16" s="17">
        <v>1.8403745818805199</v>
      </c>
      <c r="FW16" s="26">
        <f t="shared" si="0"/>
        <v>2.6135384487725855</v>
      </c>
      <c r="FX16" s="40">
        <f t="shared" si="1"/>
        <v>-1.5643879711114178E-7</v>
      </c>
      <c r="FY16" s="40">
        <f t="shared" si="2"/>
        <v>8.7881843531164451E-7</v>
      </c>
      <c r="FZ16" s="40">
        <f t="shared" si="3"/>
        <v>-4.236907319484804E-7</v>
      </c>
      <c r="GA16" s="40">
        <f t="shared" si="4"/>
        <v>-1.3240497037835831E-6</v>
      </c>
      <c r="GB16" s="40">
        <f t="shared" si="5"/>
        <v>-1.3241219658399542E-6</v>
      </c>
      <c r="GC16" s="40">
        <f t="shared" si="6"/>
        <v>-7.2701499755352289E-6</v>
      </c>
      <c r="GD16" s="40">
        <f t="shared" si="7"/>
        <v>-6.1971079007724055E-7</v>
      </c>
      <c r="GE16" s="40">
        <f t="shared" si="8"/>
        <v>8.2559883240835833E-6</v>
      </c>
      <c r="GF16" s="40">
        <f t="shared" si="9"/>
        <v>-4.9760479628159972E-6</v>
      </c>
      <c r="GG16" s="40">
        <f t="shared" si="10"/>
        <v>-4.0889302847022024E-5</v>
      </c>
      <c r="GH16" s="40">
        <f t="shared" si="11"/>
        <v>2.7520841652848954E-7</v>
      </c>
      <c r="GI16" s="40">
        <f t="shared" si="12"/>
        <v>0</v>
      </c>
      <c r="GJ16" s="40">
        <f t="shared" si="13"/>
        <v>1.0890760072317533E-6</v>
      </c>
      <c r="GK16" s="40">
        <f t="shared" si="14"/>
        <v>5.5677487662692067E-6</v>
      </c>
      <c r="GL16" s="40">
        <f t="shared" si="15"/>
        <v>2.2308030689969223E-5</v>
      </c>
      <c r="GM16" s="40">
        <f t="shared" si="16"/>
        <v>-2.1050909051453606E-5</v>
      </c>
      <c r="GN16" s="40">
        <f t="shared" si="17"/>
        <v>0</v>
      </c>
      <c r="GO16" s="40">
        <f t="shared" si="18"/>
        <v>1.5226409350486128E-5</v>
      </c>
      <c r="GP16" s="40">
        <f t="shared" si="19"/>
        <v>1.6445627102579933E-5</v>
      </c>
      <c r="GQ16" s="40">
        <f t="shared" si="20"/>
        <v>0</v>
      </c>
      <c r="GR16" s="40">
        <f t="shared" si="21"/>
        <v>0</v>
      </c>
      <c r="GS16" s="40">
        <f t="shared" si="22"/>
        <v>2.7538905273015612E-6</v>
      </c>
      <c r="GT16" s="40">
        <f t="shared" si="23"/>
        <v>7.1327565482391386E-6</v>
      </c>
      <c r="GU16" s="40">
        <f t="shared" si="24"/>
        <v>-5.6703302741657492E-6</v>
      </c>
      <c r="GV16" s="40">
        <f t="shared" si="25"/>
        <v>0</v>
      </c>
      <c r="GW16" s="40">
        <f t="shared" si="26"/>
        <v>6.0606853111273633E-6</v>
      </c>
      <c r="GX16" s="40">
        <f t="shared" si="27"/>
        <v>2.9493885133116511E-5</v>
      </c>
      <c r="GY16" s="40">
        <f t="shared" si="28"/>
        <v>3.582617433669095E-5</v>
      </c>
      <c r="GZ16" s="40">
        <f t="shared" si="29"/>
        <v>-2.7164300461477299E-5</v>
      </c>
      <c r="HA16" s="40">
        <f t="shared" si="30"/>
        <v>5.3858437322480832E-6</v>
      </c>
      <c r="HB16" s="40">
        <f t="shared" si="31"/>
        <v>1.3673217591754367</v>
      </c>
      <c r="HC16" s="40">
        <f t="shared" si="32"/>
        <v>1.0027321793032139E-5</v>
      </c>
      <c r="HD16" s="40">
        <f t="shared" si="33"/>
        <v>0</v>
      </c>
      <c r="HE16" s="40">
        <f t="shared" si="34"/>
        <v>-8.5821932987099891E-4</v>
      </c>
      <c r="HF16" s="40">
        <f t="shared" si="35"/>
        <v>-3.9131076548006197E-6</v>
      </c>
      <c r="HG16" s="40">
        <f t="shared" si="36"/>
        <v>-5.1356760514363874E-5</v>
      </c>
      <c r="HH16" s="40">
        <f t="shared" si="37"/>
        <v>1.1203561375598901E-4</v>
      </c>
      <c r="HI16" s="40">
        <f t="shared" si="38"/>
        <v>6.7848909699727621E-6</v>
      </c>
      <c r="HJ16" s="40">
        <f t="shared" si="39"/>
        <v>-4.9950896256003496E-5</v>
      </c>
      <c r="HK16" s="40">
        <f t="shared" si="40"/>
        <v>0</v>
      </c>
      <c r="HL16" s="40">
        <f t="shared" si="41"/>
        <v>0</v>
      </c>
      <c r="HM16" s="40">
        <f t="shared" si="42"/>
        <v>0</v>
      </c>
      <c r="HN16" s="40">
        <f t="shared" si="43"/>
        <v>-1.2757926181905739E-5</v>
      </c>
      <c r="HO16" s="40">
        <f t="shared" si="44"/>
        <v>4.9484338162001692E-5</v>
      </c>
      <c r="HP16" s="40">
        <f t="shared" si="45"/>
        <v>-2.4197963252453802E-5</v>
      </c>
      <c r="HQ16" s="40">
        <f t="shared" si="46"/>
        <v>0</v>
      </c>
      <c r="HR16" s="40">
        <f t="shared" si="47"/>
        <v>2.5503119590951847E-6</v>
      </c>
      <c r="HS16" s="40">
        <f t="shared" si="48"/>
        <v>-9.6802580618057927E-7</v>
      </c>
      <c r="HT16" s="40">
        <f t="shared" si="49"/>
        <v>-2.6758021122902459E-5</v>
      </c>
      <c r="HU16" s="40">
        <f t="shared" si="50"/>
        <v>8.6970038250317524E-6</v>
      </c>
      <c r="HV16" s="40">
        <f t="shared" si="51"/>
        <v>0</v>
      </c>
      <c r="HW16" s="40">
        <f t="shared" si="52"/>
        <v>0</v>
      </c>
      <c r="HX16" s="40">
        <f t="shared" si="53"/>
        <v>0</v>
      </c>
      <c r="HY16" s="40">
        <f t="shared" si="54"/>
        <v>-4.2479568786791135E-5</v>
      </c>
      <c r="HZ16" s="40">
        <f t="shared" si="55"/>
        <v>0</v>
      </c>
    </row>
    <row r="17" spans="1:234" x14ac:dyDescent="0.25">
      <c r="A17" s="17" t="s">
        <v>187</v>
      </c>
      <c r="B17" s="17">
        <v>6191.462422525</v>
      </c>
      <c r="C17" s="17">
        <v>11.7052210999999</v>
      </c>
      <c r="D17" s="17">
        <v>17740.814310896902</v>
      </c>
      <c r="E17" s="17">
        <v>307.95736718241699</v>
      </c>
      <c r="F17" s="17">
        <v>297.82879273691702</v>
      </c>
      <c r="G17" s="17">
        <v>268.16011836720799</v>
      </c>
      <c r="H17" s="17">
        <v>3009.0786686532001</v>
      </c>
      <c r="I17" s="17">
        <v>62.798868946913998</v>
      </c>
      <c r="J17" s="17">
        <v>52.362192882761903</v>
      </c>
      <c r="K17" s="17">
        <v>7.1970480759999897E-4</v>
      </c>
      <c r="L17" s="17">
        <v>26.589999215468001</v>
      </c>
      <c r="M17" s="5">
        <v>9.9221041000000007E-7</v>
      </c>
      <c r="N17" s="17">
        <v>8.9710476583719991</v>
      </c>
      <c r="O17" s="17">
        <v>3.9548976385199996E-3</v>
      </c>
      <c r="P17" s="17">
        <v>5.3046718394999998E-2</v>
      </c>
      <c r="Q17" s="17">
        <v>0.121477333169499</v>
      </c>
      <c r="S17" s="17">
        <v>2.018917817E-4</v>
      </c>
      <c r="T17" s="5">
        <v>0.107142740257699</v>
      </c>
      <c r="V17" s="5">
        <v>9.9221041000000003E-5</v>
      </c>
      <c r="W17" s="17">
        <v>0.110805287169</v>
      </c>
      <c r="X17" s="17">
        <v>6.4107909848999903E-2</v>
      </c>
      <c r="Y17" s="17">
        <v>373.86617755594</v>
      </c>
      <c r="Z17" s="17">
        <v>0.73799999999999999</v>
      </c>
      <c r="AA17" s="5">
        <v>2.7885632019E-5</v>
      </c>
      <c r="AB17" s="17">
        <v>1.72385429669899E-3</v>
      </c>
      <c r="AC17" s="17">
        <v>1.3663469119999899E-3</v>
      </c>
      <c r="AD17" s="17">
        <v>1.0672209003091599</v>
      </c>
      <c r="AE17" s="17">
        <v>116.417955359579</v>
      </c>
      <c r="AF17" s="17">
        <v>0.57602769988579905</v>
      </c>
      <c r="AG17" s="17">
        <v>7.5511087148000004E-3</v>
      </c>
      <c r="AI17" s="17">
        <v>0.1132355718307</v>
      </c>
      <c r="AJ17" s="17">
        <v>22.7563022884489</v>
      </c>
      <c r="AK17" s="17">
        <v>0.56743633156855999</v>
      </c>
      <c r="AL17" s="17">
        <v>0.11186669944659999</v>
      </c>
      <c r="AM17" s="17">
        <v>8.2195617433437906</v>
      </c>
      <c r="AN17" s="17">
        <v>4.9144641690758099E-2</v>
      </c>
      <c r="AO17" s="5">
        <v>1.4883131E-7</v>
      </c>
      <c r="AP17" s="5">
        <v>1.3229505500000001E-6</v>
      </c>
      <c r="AQ17" s="5">
        <v>9.9221040999999896E-8</v>
      </c>
      <c r="AR17" s="17">
        <v>1.3086925036552E-3</v>
      </c>
      <c r="AS17" s="17">
        <v>3.7409783381766098E-3</v>
      </c>
      <c r="AT17" s="17">
        <v>0.66484914470947298</v>
      </c>
      <c r="AV17" s="17">
        <v>2.3404105926449899</v>
      </c>
      <c r="AW17" s="17">
        <v>30.727570105710001</v>
      </c>
      <c r="AX17" s="17">
        <v>0.14727944237769899</v>
      </c>
      <c r="BC17" s="5">
        <v>8.5228936941099901E-6</v>
      </c>
      <c r="BE17" s="15"/>
      <c r="BF17" s="17" t="s">
        <v>187</v>
      </c>
      <c r="BG17" s="17">
        <v>1.31724285319088</v>
      </c>
      <c r="BH17" s="17">
        <v>16.833672202828399</v>
      </c>
      <c r="BI17" s="17">
        <v>0</v>
      </c>
      <c r="BJ17" s="17">
        <v>52.362094211475601</v>
      </c>
      <c r="BK17" s="17">
        <v>0</v>
      </c>
      <c r="BL17" s="17">
        <v>62.798861504310999</v>
      </c>
      <c r="BM17" s="17">
        <v>62.798861504310999</v>
      </c>
      <c r="BN17" s="17">
        <v>2.83070474989831</v>
      </c>
      <c r="BO17" s="17">
        <v>1.0639607649210201</v>
      </c>
      <c r="BP17" s="17">
        <v>2.95088781935326E-4</v>
      </c>
      <c r="BQ17" s="17">
        <v>4.2463193528332103E-4</v>
      </c>
      <c r="BR17" s="17">
        <v>26.5899876405228</v>
      </c>
      <c r="BS17" s="5">
        <v>8.5223753245299993E-6</v>
      </c>
      <c r="BT17" s="5">
        <v>3.1750734414700399E-7</v>
      </c>
      <c r="BU17" s="5">
        <v>6.7468267222231503E-7</v>
      </c>
      <c r="BV17" s="5">
        <v>6.4110562873063298E-2</v>
      </c>
      <c r="BW17" s="17">
        <v>8.9710747133913902</v>
      </c>
      <c r="BX17" s="17">
        <v>9.4917146293203197E-4</v>
      </c>
      <c r="BY17" s="17">
        <v>3.0057236175642398E-3</v>
      </c>
      <c r="BZ17" s="17">
        <v>5.3048022193345201E-2</v>
      </c>
      <c r="CA17" s="17">
        <v>0</v>
      </c>
      <c r="CB17" s="17">
        <v>12820.245374739799</v>
      </c>
      <c r="CC17" s="17">
        <v>0.12148133686667401</v>
      </c>
      <c r="CD17" s="5">
        <v>5.8550504051543702E-5</v>
      </c>
      <c r="CE17" s="17">
        <v>1.4334001821017701E-4</v>
      </c>
      <c r="CF17" s="17">
        <v>0</v>
      </c>
      <c r="CG17" s="17">
        <v>0.107141505018146</v>
      </c>
      <c r="CH17" s="5">
        <v>1.0672152420416301</v>
      </c>
      <c r="CI17" s="17">
        <v>0</v>
      </c>
      <c r="CJ17" s="17">
        <v>0.567413732562143</v>
      </c>
      <c r="CK17" s="17">
        <v>0</v>
      </c>
      <c r="CL17" s="17">
        <v>0.111869970843529</v>
      </c>
      <c r="CM17" s="17">
        <v>6191.4652846420504</v>
      </c>
      <c r="CN17" s="5">
        <v>9.9222724655941E-5</v>
      </c>
      <c r="CO17" s="17">
        <v>0.11080280836817701</v>
      </c>
      <c r="CP17" s="17">
        <v>97.134927265682606</v>
      </c>
      <c r="CQ17" s="17">
        <v>2259.5418644383099</v>
      </c>
      <c r="CR17" s="17">
        <v>47.563596749457702</v>
      </c>
      <c r="CS17" s="17">
        <v>2.3403719545723298</v>
      </c>
      <c r="CT17" s="17">
        <v>2.9713285468496902</v>
      </c>
      <c r="CU17" s="17">
        <v>0.75762560562343495</v>
      </c>
      <c r="CV17" s="17">
        <v>373.86538605777599</v>
      </c>
      <c r="CW17" s="17">
        <v>373.86538605777599</v>
      </c>
      <c r="CX17" s="17">
        <v>3.6080307656837701E-2</v>
      </c>
      <c r="CY17" s="17">
        <v>0</v>
      </c>
      <c r="CZ17" s="17">
        <v>0.73800508286623001</v>
      </c>
      <c r="DA17" s="5">
        <v>30.727461404218399</v>
      </c>
      <c r="DB17" s="5">
        <v>1.11539758156539E-5</v>
      </c>
      <c r="DC17" s="5">
        <v>1.3944955558895799E-5</v>
      </c>
      <c r="DD17" s="17">
        <v>0</v>
      </c>
      <c r="DE17" s="5">
        <v>0</v>
      </c>
      <c r="DF17" s="17">
        <v>3.9844575122203798</v>
      </c>
      <c r="DG17" s="17">
        <v>0.72389522494827996</v>
      </c>
      <c r="DH17" s="17">
        <v>1.8025921780311101E-2</v>
      </c>
      <c r="DI17" s="5">
        <v>16.048515558679501</v>
      </c>
      <c r="DJ17" s="17">
        <v>2.3311979907775799</v>
      </c>
      <c r="DK17" s="17">
        <v>4.4820792543968598E-4</v>
      </c>
      <c r="DL17" s="17">
        <v>1.2756569375595901E-3</v>
      </c>
      <c r="DM17" s="17">
        <v>4.5090166064253598E-4</v>
      </c>
      <c r="DN17" s="17">
        <v>9.1545397046908605E-4</v>
      </c>
      <c r="DO17" s="17">
        <v>116.599346973176</v>
      </c>
      <c r="DP17" s="17">
        <v>0</v>
      </c>
      <c r="DQ17" s="17">
        <v>0</v>
      </c>
      <c r="DR17" s="17">
        <v>1.9076091199730401</v>
      </c>
      <c r="DS17" s="17">
        <v>11.705557804637399</v>
      </c>
      <c r="DT17" s="17">
        <v>0</v>
      </c>
      <c r="DU17" s="17">
        <v>3.0959700148260501E-3</v>
      </c>
      <c r="DV17" s="17">
        <v>4.4551479503078103E-3</v>
      </c>
      <c r="DW17" s="17">
        <v>5622.4284270573198</v>
      </c>
      <c r="DX17" s="17">
        <v>15966.693555289099</v>
      </c>
      <c r="DY17" s="17">
        <v>1774.0759164856099</v>
      </c>
      <c r="DZ17" s="17">
        <v>17740.7694717747</v>
      </c>
      <c r="EA17" s="17">
        <v>1.0770239492193001E-2</v>
      </c>
      <c r="EB17" s="17">
        <v>157.05450218472001</v>
      </c>
      <c r="EC17" s="17">
        <v>0.71896560651860997</v>
      </c>
      <c r="ED17" s="17">
        <v>4.9142015503431502E-2</v>
      </c>
      <c r="EE17" s="5">
        <v>1.4881897297684499E-7</v>
      </c>
      <c r="EF17" s="5">
        <v>1.32268571460066E-6</v>
      </c>
      <c r="EG17" s="5">
        <v>9.9213083990585695E-8</v>
      </c>
      <c r="EH17" s="17">
        <v>1.30868602595413E-3</v>
      </c>
      <c r="EI17" s="17">
        <v>3.7406924403861098E-3</v>
      </c>
      <c r="EJ17" s="17">
        <v>0.66485169596013505</v>
      </c>
      <c r="EK17" s="17">
        <v>2.2597136249497001</v>
      </c>
      <c r="EL17" s="17">
        <v>1410.26207785204</v>
      </c>
      <c r="EM17" s="17">
        <v>3.0449590596184901</v>
      </c>
      <c r="EN17" s="17">
        <v>7.8814588005754098</v>
      </c>
      <c r="EO17" s="17">
        <v>19.5436502405793</v>
      </c>
      <c r="EP17" s="17">
        <v>4.4606584516939698</v>
      </c>
      <c r="EQ17" s="17">
        <v>0.428154400353841</v>
      </c>
      <c r="ER17" s="5">
        <v>2.7885631957097902E-6</v>
      </c>
      <c r="ES17" s="17">
        <v>1.0536216034766801</v>
      </c>
      <c r="ET17" s="17">
        <v>307.95279064583599</v>
      </c>
      <c r="EU17" s="17">
        <v>297.82421836113599</v>
      </c>
      <c r="EV17" s="17">
        <v>10.1285722847005</v>
      </c>
      <c r="EW17" s="17">
        <v>1.9031250516708201E-4</v>
      </c>
      <c r="EX17" s="17">
        <v>1.2742219062263999E-4</v>
      </c>
      <c r="EY17" s="17">
        <v>22.4925854285509</v>
      </c>
      <c r="EZ17" s="17">
        <v>1.1717168493747101E-3</v>
      </c>
      <c r="FA17" s="17">
        <v>51.734308011596298</v>
      </c>
      <c r="FB17" s="17">
        <v>12.724701932902301</v>
      </c>
      <c r="FC17" s="17">
        <v>6.8714296935024199</v>
      </c>
      <c r="FD17" s="17">
        <v>129.362653033284</v>
      </c>
      <c r="FE17" s="5">
        <v>0.113144218174848</v>
      </c>
      <c r="FF17" s="17">
        <v>810.00376910756097</v>
      </c>
      <c r="FG17" s="17">
        <v>6.9880930978796902</v>
      </c>
      <c r="FH17" s="17">
        <v>28.796195393993401</v>
      </c>
      <c r="FI17" s="17">
        <v>0.18054613663393301</v>
      </c>
      <c r="FJ17" s="17">
        <v>0</v>
      </c>
      <c r="FK17" s="17">
        <v>268.157955256489</v>
      </c>
      <c r="FL17" s="17">
        <v>62.3249855181922</v>
      </c>
      <c r="FM17" s="17">
        <v>0.14728673744092999</v>
      </c>
      <c r="FN17" s="17">
        <v>0</v>
      </c>
      <c r="FO17" s="17">
        <v>0.12623138443339099</v>
      </c>
      <c r="FP17" s="17">
        <v>83.521219150908905</v>
      </c>
      <c r="FQ17" s="17">
        <v>22.756210707725501</v>
      </c>
      <c r="FR17" s="17">
        <v>6.2450032551552201</v>
      </c>
      <c r="FS17" s="17">
        <v>3009.0763475310901</v>
      </c>
      <c r="FT17" s="17">
        <v>8.2195464915675096</v>
      </c>
      <c r="FU17" s="17">
        <v>35.193097849346501</v>
      </c>
      <c r="FW17" s="26">
        <f t="shared" si="0"/>
        <v>1.8684897881273277</v>
      </c>
      <c r="FX17" s="40">
        <f t="shared" si="1"/>
        <v>4.6226833906219157E-7</v>
      </c>
      <c r="FY17" s="40">
        <f t="shared" si="2"/>
        <v>2.8765337674771045E-5</v>
      </c>
      <c r="FZ17" s="40">
        <f t="shared" si="3"/>
        <v>-2.5274556971223057E-6</v>
      </c>
      <c r="GA17" s="40">
        <f t="shared" si="4"/>
        <v>-1.4860942028665765E-5</v>
      </c>
      <c r="GB17" s="40">
        <f t="shared" si="5"/>
        <v>-1.5359078412118219E-5</v>
      </c>
      <c r="GC17" s="40">
        <f t="shared" si="6"/>
        <v>-8.0664892757088445E-6</v>
      </c>
      <c r="GD17" s="40">
        <f t="shared" si="7"/>
        <v>-7.7137302332472894E-7</v>
      </c>
      <c r="GE17" s="40">
        <f t="shared" si="8"/>
        <v>-1.1851492112008971E-7</v>
      </c>
      <c r="GF17" s="40">
        <f t="shared" si="9"/>
        <v>-1.8843994277206792E-6</v>
      </c>
      <c r="GG17" s="40">
        <f t="shared" si="10"/>
        <v>2.2105755693164399E-5</v>
      </c>
      <c r="GH17" s="40">
        <f t="shared" si="11"/>
        <v>-4.3531197980246322E-7</v>
      </c>
      <c r="GI17" s="40">
        <f t="shared" si="12"/>
        <v>-2.0553735856293811E-5</v>
      </c>
      <c r="GJ17" s="40">
        <f t="shared" si="13"/>
        <v>3.0158149216601226E-6</v>
      </c>
      <c r="GK17" s="40">
        <f t="shared" si="14"/>
        <v>-6.4679897219591361E-7</v>
      </c>
      <c r="GL17" s="40">
        <f t="shared" si="15"/>
        <v>2.4578303515311263E-5</v>
      </c>
      <c r="GM17" s="40">
        <f t="shared" si="16"/>
        <v>3.2958388783644884E-5</v>
      </c>
      <c r="GN17" s="40">
        <f t="shared" si="17"/>
        <v>0</v>
      </c>
      <c r="GO17" s="40">
        <f t="shared" si="18"/>
        <v>-6.238184975507538E-6</v>
      </c>
      <c r="GP17" s="40">
        <f t="shared" si="19"/>
        <v>-1.152891507192789E-5</v>
      </c>
      <c r="GQ17" s="40">
        <f t="shared" si="20"/>
        <v>0</v>
      </c>
      <c r="GR17" s="40">
        <f t="shared" si="21"/>
        <v>1.6968738929043043E-5</v>
      </c>
      <c r="GS17" s="40">
        <f t="shared" si="22"/>
        <v>-2.2370781091075501E-5</v>
      </c>
      <c r="GT17" s="40">
        <f t="shared" si="23"/>
        <v>4.1383724249384362E-5</v>
      </c>
      <c r="GU17" s="40">
        <f t="shared" si="24"/>
        <v>-2.1170627660940523E-6</v>
      </c>
      <c r="GV17" s="40">
        <f t="shared" si="25"/>
        <v>6.8873526152056139E-6</v>
      </c>
      <c r="GW17" s="40">
        <f t="shared" si="26"/>
        <v>6.6792506557455047E-5</v>
      </c>
      <c r="GX17" s="40">
        <f t="shared" si="27"/>
        <v>6.1294625110442062E-6</v>
      </c>
      <c r="GY17" s="40">
        <f t="shared" si="28"/>
        <v>6.3813307993407561E-6</v>
      </c>
      <c r="GZ17" s="40">
        <f t="shared" si="29"/>
        <v>-5.3018709886697085E-6</v>
      </c>
      <c r="HA17" s="40">
        <f t="shared" si="30"/>
        <v>1.5581068490400634E-3</v>
      </c>
      <c r="HB17" s="40">
        <f t="shared" si="31"/>
        <v>2.3116621307468979</v>
      </c>
      <c r="HC17" s="40">
        <f t="shared" si="32"/>
        <v>1.225029887582065E-6</v>
      </c>
      <c r="HD17" s="40">
        <f t="shared" si="33"/>
        <v>0</v>
      </c>
      <c r="HE17" s="40">
        <f t="shared" si="34"/>
        <v>-8.0675757957564883E-4</v>
      </c>
      <c r="HF17" s="40">
        <f t="shared" si="35"/>
        <v>-4.02441144605105E-6</v>
      </c>
      <c r="HG17" s="40">
        <f t="shared" si="36"/>
        <v>-3.9826505917447727E-5</v>
      </c>
      <c r="HH17" s="40">
        <f t="shared" si="37"/>
        <v>2.9243706529165137E-5</v>
      </c>
      <c r="HI17" s="40">
        <f t="shared" si="38"/>
        <v>-1.855546166239856E-6</v>
      </c>
      <c r="HJ17" s="40">
        <f t="shared" si="39"/>
        <v>-5.3437917873581215E-5</v>
      </c>
      <c r="HK17" s="40">
        <f t="shared" si="40"/>
        <v>-8.2892659851035606E-5</v>
      </c>
      <c r="HL17" s="40">
        <f t="shared" si="41"/>
        <v>-2.0018541081530354E-4</v>
      </c>
      <c r="HM17" s="40">
        <f t="shared" si="42"/>
        <v>-8.0194778587344091E-5</v>
      </c>
      <c r="HN17" s="40">
        <f t="shared" si="43"/>
        <v>-4.9497502674556848E-6</v>
      </c>
      <c r="HO17" s="40">
        <f t="shared" si="44"/>
        <v>-7.642326810139209E-5</v>
      </c>
      <c r="HP17" s="40">
        <f t="shared" si="45"/>
        <v>3.8373376612807624E-6</v>
      </c>
      <c r="HQ17" s="40">
        <f t="shared" si="46"/>
        <v>0</v>
      </c>
      <c r="HR17" s="40">
        <f t="shared" si="47"/>
        <v>-1.6509100061950236E-5</v>
      </c>
      <c r="HS17" s="40">
        <f t="shared" si="48"/>
        <v>-3.5375882709805612E-6</v>
      </c>
      <c r="HT17" s="40">
        <f t="shared" si="49"/>
        <v>4.9532121477524592E-5</v>
      </c>
      <c r="HU17" s="40">
        <f t="shared" si="50"/>
        <v>0</v>
      </c>
      <c r="HV17" s="40">
        <f t="shared" si="51"/>
        <v>0</v>
      </c>
      <c r="HW17" s="40">
        <f t="shared" si="52"/>
        <v>0</v>
      </c>
      <c r="HX17" s="40">
        <f t="shared" si="53"/>
        <v>0</v>
      </c>
      <c r="HY17" s="40">
        <f t="shared" si="54"/>
        <v>-6.082084308397325E-5</v>
      </c>
      <c r="HZ17" s="40">
        <f t="shared" si="55"/>
        <v>0</v>
      </c>
    </row>
    <row r="18" spans="1:234" x14ac:dyDescent="0.25">
      <c r="A18" s="17" t="s">
        <v>188</v>
      </c>
      <c r="B18" s="17">
        <v>2743.9777539299998</v>
      </c>
      <c r="C18" s="17">
        <v>1.55088369999999E-2</v>
      </c>
      <c r="D18" s="17">
        <v>9201.3044956199901</v>
      </c>
      <c r="E18" s="17">
        <v>352.11937277045001</v>
      </c>
      <c r="F18" s="17">
        <v>349.88067729714999</v>
      </c>
      <c r="G18" s="17">
        <v>30.2500233938799</v>
      </c>
      <c r="H18" s="17">
        <v>1124.83414400999</v>
      </c>
      <c r="I18" s="17">
        <v>31.898721921520998</v>
      </c>
      <c r="J18" s="17">
        <v>27.344060202627499</v>
      </c>
      <c r="K18" s="17">
        <v>3.6936391315E-4</v>
      </c>
      <c r="L18" s="17">
        <v>17.279571122078799</v>
      </c>
      <c r="M18" s="5">
        <v>5.9999999999999995E-8</v>
      </c>
      <c r="N18" s="17">
        <v>2.2440048798391001</v>
      </c>
      <c r="O18" s="17">
        <v>2.0306251726000001E-3</v>
      </c>
      <c r="P18" s="17">
        <v>3.7104464E-4</v>
      </c>
      <c r="Q18" s="17">
        <v>0.105614628135</v>
      </c>
      <c r="S18" s="17">
        <v>1.03477969719999E-4</v>
      </c>
      <c r="T18" s="17">
        <v>9.4628787468000006E-2</v>
      </c>
      <c r="W18" s="17">
        <v>9.8163061469999993E-2</v>
      </c>
      <c r="X18" s="17">
        <v>4.4824981000000003E-4</v>
      </c>
      <c r="Y18" s="17">
        <v>182.85162452879999</v>
      </c>
      <c r="Z18" s="17">
        <v>5.8634550000000001E-2</v>
      </c>
      <c r="AA18" s="5">
        <v>5.7921639469999898E-5</v>
      </c>
      <c r="AB18" s="17">
        <v>1.18079998195999E-2</v>
      </c>
      <c r="AC18" s="17">
        <v>7.0154563000000001E-4</v>
      </c>
      <c r="AD18" s="17">
        <v>0.35640504489027902</v>
      </c>
      <c r="AE18" s="17">
        <v>9.1912059246229898</v>
      </c>
      <c r="AF18" s="17">
        <v>0.30486092907664902</v>
      </c>
      <c r="AG18" s="17">
        <v>3.8770918727999999E-3</v>
      </c>
      <c r="AH18" s="5">
        <v>7.6069999999999995E-5</v>
      </c>
      <c r="AI18" s="17">
        <v>9.9954246548000003E-2</v>
      </c>
      <c r="AJ18" s="17">
        <v>19.3428913394619</v>
      </c>
      <c r="AK18" s="17">
        <v>0.15870999553373</v>
      </c>
      <c r="AL18" s="17">
        <v>6.4650982539219998E-2</v>
      </c>
      <c r="AM18" s="17">
        <v>18.1355430061109</v>
      </c>
      <c r="AN18" s="17">
        <v>1.7001393558956902E-2</v>
      </c>
      <c r="AR18" s="17">
        <v>8.7639270174089904E-4</v>
      </c>
      <c r="AS18" s="17">
        <v>1.87308983600009E-3</v>
      </c>
      <c r="AT18" s="17">
        <v>0.114273420506671</v>
      </c>
      <c r="AV18" s="17">
        <v>4.3814530741019899</v>
      </c>
      <c r="AW18" s="17">
        <v>14.300594436602999</v>
      </c>
      <c r="AX18" s="17">
        <v>0.122872027022999</v>
      </c>
      <c r="AY18" s="17">
        <v>0</v>
      </c>
      <c r="BC18" s="5">
        <v>8.5711121049999993E-6</v>
      </c>
      <c r="BE18" s="15"/>
      <c r="BF18" s="17" t="s">
        <v>188</v>
      </c>
      <c r="BG18" s="17">
        <v>4.9628102169612699E-2</v>
      </c>
      <c r="BH18" s="17">
        <v>10.150311726672101</v>
      </c>
      <c r="BI18" s="17">
        <v>0</v>
      </c>
      <c r="BJ18" s="17">
        <v>27.344135743893801</v>
      </c>
      <c r="BK18" s="17">
        <v>0</v>
      </c>
      <c r="BL18" s="17">
        <v>31.898422310029101</v>
      </c>
      <c r="BM18" s="17">
        <v>31.898422310029101</v>
      </c>
      <c r="BN18" s="17">
        <v>0.67828310479095899</v>
      </c>
      <c r="BO18" s="17">
        <v>4.0082862133560403E-2</v>
      </c>
      <c r="BP18" s="17">
        <v>1.5144463527284901E-4</v>
      </c>
      <c r="BQ18" s="17">
        <v>2.1792337724940299E-4</v>
      </c>
      <c r="BR18" s="17">
        <v>17.279646837009199</v>
      </c>
      <c r="BS18" s="5">
        <v>8.5721904605831402E-6</v>
      </c>
      <c r="BT18" s="5">
        <v>1.9199567894089801E-8</v>
      </c>
      <c r="BU18" s="5">
        <v>4.0794986689594997E-8</v>
      </c>
      <c r="BV18" s="17">
        <v>4.4822786977297602E-4</v>
      </c>
      <c r="BW18" s="17">
        <v>2.2440123766669</v>
      </c>
      <c r="BX18" s="17">
        <v>4.8733296585591699E-4</v>
      </c>
      <c r="BY18" s="17">
        <v>1.54323806301912E-3</v>
      </c>
      <c r="BZ18" s="17">
        <v>3.7102319762441E-4</v>
      </c>
      <c r="CA18" s="17">
        <v>0</v>
      </c>
      <c r="CB18" s="17">
        <v>5647.6429014261103</v>
      </c>
      <c r="CC18" s="17">
        <v>0.105613114350743</v>
      </c>
      <c r="CD18" s="5">
        <v>3.0009291819198899E-5</v>
      </c>
      <c r="CE18" s="5">
        <v>7.3467840376549402E-5</v>
      </c>
      <c r="CF18" s="17">
        <v>0</v>
      </c>
      <c r="CG18" s="17">
        <v>9.46279420869756E-2</v>
      </c>
      <c r="CH18" s="5">
        <v>0.35641120660877601</v>
      </c>
      <c r="CI18" s="17">
        <v>0</v>
      </c>
      <c r="CJ18" s="17">
        <v>0.15871020767144101</v>
      </c>
      <c r="CK18" s="5">
        <v>7.6061512260453405E-5</v>
      </c>
      <c r="CL18" s="17">
        <v>6.4650626096454902E-2</v>
      </c>
      <c r="CM18" s="17">
        <v>2743.9726419859198</v>
      </c>
      <c r="CN18" s="17">
        <v>0</v>
      </c>
      <c r="CO18" s="17">
        <v>9.8160629016808901E-2</v>
      </c>
      <c r="CP18" s="17">
        <v>60.0341423538109</v>
      </c>
      <c r="CQ18" s="17">
        <v>979.017492978777</v>
      </c>
      <c r="CR18" s="17">
        <v>20.128420174596201</v>
      </c>
      <c r="CS18" s="17">
        <v>4.3814275880449198</v>
      </c>
      <c r="CT18" s="17">
        <v>0.61619719388280902</v>
      </c>
      <c r="CU18" s="17">
        <v>2.8545005572774399E-2</v>
      </c>
      <c r="CV18" s="17">
        <v>182.851324483691</v>
      </c>
      <c r="CW18" s="17">
        <v>182.851324483691</v>
      </c>
      <c r="CX18" s="17">
        <v>1.35941873063157E-3</v>
      </c>
      <c r="CY18" s="17">
        <v>0</v>
      </c>
      <c r="CZ18" s="17">
        <v>5.8635236572474499E-2</v>
      </c>
      <c r="DA18" s="5">
        <v>14.300586911081799</v>
      </c>
      <c r="DB18" s="5">
        <v>2.31711725203027E-5</v>
      </c>
      <c r="DC18" s="5">
        <v>2.8961922950338198E-5</v>
      </c>
      <c r="DD18" s="17">
        <v>0</v>
      </c>
      <c r="DE18" s="17">
        <v>0</v>
      </c>
      <c r="DF18" s="17">
        <v>1.60800077212397</v>
      </c>
      <c r="DG18" s="17">
        <v>2.9419232789599601E-2</v>
      </c>
      <c r="DH18" s="17">
        <v>6.7928027597331797E-4</v>
      </c>
      <c r="DI18" s="17">
        <v>4.1566416776648198</v>
      </c>
      <c r="DJ18" s="17">
        <v>0.48665997126987298</v>
      </c>
      <c r="DK18" s="17">
        <v>3.0700975112352901E-3</v>
      </c>
      <c r="DL18" s="17">
        <v>8.7379331329331695E-3</v>
      </c>
      <c r="DM18" s="17">
        <v>2.3150750506236299E-4</v>
      </c>
      <c r="DN18" s="17">
        <v>4.7005951194078099E-4</v>
      </c>
      <c r="DO18" s="17">
        <v>9.1980125685524303</v>
      </c>
      <c r="DP18" s="17">
        <v>0</v>
      </c>
      <c r="DQ18" s="17">
        <v>0</v>
      </c>
      <c r="DR18" s="17">
        <v>0.91801392377903601</v>
      </c>
      <c r="DS18" s="17">
        <v>1.55087537823047E-2</v>
      </c>
      <c r="DT18" s="17">
        <v>0</v>
      </c>
      <c r="DU18" s="17">
        <v>1.5896184882907001E-3</v>
      </c>
      <c r="DV18" s="17">
        <v>2.2874935422212699E-3</v>
      </c>
      <c r="DW18" s="17">
        <v>2199.3049392626599</v>
      </c>
      <c r="DX18" s="17">
        <v>8281.16788543242</v>
      </c>
      <c r="DY18" s="17">
        <v>920.13060004343299</v>
      </c>
      <c r="DZ18" s="17">
        <v>9201.2984854758506</v>
      </c>
      <c r="EA18" s="17">
        <v>4.0670510754487902E-4</v>
      </c>
      <c r="EB18" s="17">
        <v>68.374788936827599</v>
      </c>
      <c r="EC18" s="17">
        <v>2.7088988697646699E-2</v>
      </c>
      <c r="ED18" s="17">
        <v>1.70010940323614E-2</v>
      </c>
      <c r="EE18" s="17">
        <v>0</v>
      </c>
      <c r="EF18" s="5">
        <v>0</v>
      </c>
      <c r="EG18" s="17">
        <v>0</v>
      </c>
      <c r="EH18" s="17">
        <v>8.7643586515566202E-4</v>
      </c>
      <c r="EI18" s="17">
        <v>1.8730195710603601E-3</v>
      </c>
      <c r="EJ18" s="17">
        <v>0.11427696540904</v>
      </c>
      <c r="EK18" s="17">
        <v>2.8083950660559802</v>
      </c>
      <c r="EL18" s="17">
        <v>442.10416787847299</v>
      </c>
      <c r="EM18" s="17">
        <v>3.7938265145477499</v>
      </c>
      <c r="EN18" s="17">
        <v>9.8760804293335909</v>
      </c>
      <c r="EO18" s="17">
        <v>23.954716352232399</v>
      </c>
      <c r="EP18" s="17">
        <v>5.59728763441856</v>
      </c>
      <c r="EQ18" s="17">
        <v>7.3297520957687297E-4</v>
      </c>
      <c r="ER18" s="5">
        <v>5.7902272684182398E-6</v>
      </c>
      <c r="ES18" s="17">
        <v>1.3178382606469401</v>
      </c>
      <c r="ET18" s="17">
        <v>352.11910127560401</v>
      </c>
      <c r="EU18" s="17">
        <v>349.88040330154098</v>
      </c>
      <c r="EV18" s="17">
        <v>2.2386979740626098</v>
      </c>
      <c r="EW18" s="17">
        <v>1.5582040046958499E-4</v>
      </c>
      <c r="EX18" s="5">
        <v>5.00385775778921E-5</v>
      </c>
      <c r="EY18" s="17">
        <v>10.548642019764401</v>
      </c>
      <c r="EZ18" s="17">
        <v>1.8827222121177E-4</v>
      </c>
      <c r="FA18" s="17">
        <v>64.212906805116802</v>
      </c>
      <c r="FB18" s="17">
        <v>15.9652693168428</v>
      </c>
      <c r="FC18" s="17">
        <v>8.5588604360742107</v>
      </c>
      <c r="FD18" s="17">
        <v>160.53521249524599</v>
      </c>
      <c r="FE18" s="5">
        <v>9.9878113719985506E-2</v>
      </c>
      <c r="FF18" s="17">
        <v>293.20632870556301</v>
      </c>
      <c r="FG18" s="17">
        <v>8.7380078459189399</v>
      </c>
      <c r="FH18" s="17">
        <v>33.921631399659297</v>
      </c>
      <c r="FI18" s="17">
        <v>5.0601619274496502E-2</v>
      </c>
      <c r="FJ18" s="17">
        <v>0</v>
      </c>
      <c r="FK18" s="17">
        <v>30.250016509885</v>
      </c>
      <c r="FL18" s="17">
        <v>15.3833397003052</v>
      </c>
      <c r="FM18" s="17">
        <v>0.122873853461117</v>
      </c>
      <c r="FN18" s="17">
        <v>0</v>
      </c>
      <c r="FO18" s="17">
        <v>7.2635516268286203E-3</v>
      </c>
      <c r="FP18" s="17">
        <v>32.662530055008197</v>
      </c>
      <c r="FQ18" s="17">
        <v>19.343078168720002</v>
      </c>
      <c r="FR18" s="17">
        <v>0.20285919619293599</v>
      </c>
      <c r="FS18" s="17">
        <v>1124.8332461129701</v>
      </c>
      <c r="FT18" s="17">
        <v>18.135488069596502</v>
      </c>
      <c r="FU18" s="17">
        <v>15.216949527554</v>
      </c>
      <c r="FW18" s="26">
        <f t="shared" si="0"/>
        <v>1.9552275387153499</v>
      </c>
      <c r="FX18" s="40">
        <f t="shared" si="1"/>
        <v>-1.8629684853231443E-6</v>
      </c>
      <c r="FY18" s="40">
        <f t="shared" si="2"/>
        <v>-5.3658243490526732E-6</v>
      </c>
      <c r="FZ18" s="40">
        <f t="shared" si="3"/>
        <v>-6.5318391999417237E-7</v>
      </c>
      <c r="GA18" s="40">
        <f t="shared" si="4"/>
        <v>-7.7103069867403005E-7</v>
      </c>
      <c r="GB18" s="40">
        <f t="shared" si="5"/>
        <v>-7.8311157713365008E-7</v>
      </c>
      <c r="GC18" s="40">
        <f t="shared" si="6"/>
        <v>-2.2756990332927917E-7</v>
      </c>
      <c r="GD18" s="40">
        <f t="shared" si="7"/>
        <v>-7.982483682143734E-7</v>
      </c>
      <c r="GE18" s="40">
        <f t="shared" si="8"/>
        <v>-9.392586092768477E-6</v>
      </c>
      <c r="GF18" s="40">
        <f t="shared" si="9"/>
        <v>2.7626206840550856E-6</v>
      </c>
      <c r="GG18" s="40">
        <f t="shared" si="10"/>
        <v>1.109846443055679E-5</v>
      </c>
      <c r="GH18" s="40">
        <f t="shared" si="11"/>
        <v>4.3817598171343093E-6</v>
      </c>
      <c r="GI18" s="40">
        <f t="shared" si="12"/>
        <v>-9.0756938586721348E-5</v>
      </c>
      <c r="GJ18" s="40">
        <f t="shared" si="13"/>
        <v>3.3408250878747918E-6</v>
      </c>
      <c r="GK18" s="40">
        <f t="shared" si="14"/>
        <v>-2.6663574200547826E-5</v>
      </c>
      <c r="GL18" s="40">
        <f t="shared" si="15"/>
        <v>-5.7789207223139762E-5</v>
      </c>
      <c r="GM18" s="40">
        <f t="shared" si="16"/>
        <v>-1.4333092713882859E-5</v>
      </c>
      <c r="GN18" s="40">
        <f t="shared" si="17"/>
        <v>0</v>
      </c>
      <c r="GO18" s="40">
        <f t="shared" si="18"/>
        <v>-8.0937445232990525E-6</v>
      </c>
      <c r="GP18" s="40">
        <f t="shared" si="19"/>
        <v>-8.9336558887184938E-6</v>
      </c>
      <c r="GQ18" s="40">
        <f t="shared" si="20"/>
        <v>0</v>
      </c>
      <c r="GR18" s="40">
        <f t="shared" si="21"/>
        <v>0</v>
      </c>
      <c r="GS18" s="40">
        <f t="shared" si="22"/>
        <v>-2.4779720137760907E-5</v>
      </c>
      <c r="GT18" s="40">
        <f t="shared" si="23"/>
        <v>-4.8946427939389588E-5</v>
      </c>
      <c r="GU18" s="40">
        <f t="shared" si="24"/>
        <v>-1.6409212100754972E-6</v>
      </c>
      <c r="GV18" s="40">
        <f t="shared" si="25"/>
        <v>1.1709350110098976E-5</v>
      </c>
      <c r="GW18" s="40">
        <f t="shared" si="26"/>
        <v>2.9061143203865214E-5</v>
      </c>
      <c r="GX18" s="40">
        <f t="shared" si="27"/>
        <v>2.6104817945476471E-6</v>
      </c>
      <c r="GY18" s="40">
        <f t="shared" si="28"/>
        <v>3.0485548237177895E-5</v>
      </c>
      <c r="GZ18" s="40">
        <f t="shared" si="29"/>
        <v>1.7288527716787987E-5</v>
      </c>
      <c r="HA18" s="40">
        <f t="shared" si="30"/>
        <v>7.4056048632374909E-4</v>
      </c>
      <c r="HB18" s="40">
        <f t="shared" si="31"/>
        <v>2.0112547598653627</v>
      </c>
      <c r="HC18" s="40">
        <f t="shared" si="32"/>
        <v>5.1991834682893472E-6</v>
      </c>
      <c r="HD18" s="40">
        <f t="shared" si="33"/>
        <v>-1.1157801428408098E-4</v>
      </c>
      <c r="HE18" s="40">
        <f t="shared" si="34"/>
        <v>-7.6167677356195514E-4</v>
      </c>
      <c r="HF18" s="40">
        <f t="shared" si="35"/>
        <v>9.6588071980937376E-6</v>
      </c>
      <c r="HG18" s="40">
        <f t="shared" si="36"/>
        <v>1.3366373699104081E-6</v>
      </c>
      <c r="HH18" s="40">
        <f t="shared" si="37"/>
        <v>-5.5133387165331196E-6</v>
      </c>
      <c r="HI18" s="40">
        <f t="shared" si="38"/>
        <v>-3.029218059829062E-6</v>
      </c>
      <c r="HJ18" s="40">
        <f t="shared" si="39"/>
        <v>-1.7617767300272755E-5</v>
      </c>
      <c r="HK18" s="40">
        <f t="shared" si="40"/>
        <v>0</v>
      </c>
      <c r="HL18" s="40">
        <f t="shared" si="41"/>
        <v>0</v>
      </c>
      <c r="HM18" s="40">
        <f t="shared" si="42"/>
        <v>0</v>
      </c>
      <c r="HN18" s="40">
        <f t="shared" si="43"/>
        <v>4.9251225708788838E-5</v>
      </c>
      <c r="HO18" s="40">
        <f t="shared" si="44"/>
        <v>-3.7512850894510785E-5</v>
      </c>
      <c r="HP18" s="40">
        <f t="shared" si="45"/>
        <v>3.1021232700390912E-5</v>
      </c>
      <c r="HQ18" s="40">
        <f t="shared" si="46"/>
        <v>0</v>
      </c>
      <c r="HR18" s="40">
        <f t="shared" si="47"/>
        <v>-5.8168047538232361E-6</v>
      </c>
      <c r="HS18" s="40">
        <f t="shared" si="48"/>
        <v>-5.2623834857650303E-7</v>
      </c>
      <c r="HT18" s="40">
        <f t="shared" si="49"/>
        <v>1.4864555930657707E-5</v>
      </c>
      <c r="HU18" s="40">
        <f t="shared" si="50"/>
        <v>0</v>
      </c>
      <c r="HV18" s="40">
        <f t="shared" si="51"/>
        <v>0</v>
      </c>
      <c r="HW18" s="40">
        <f t="shared" si="52"/>
        <v>0</v>
      </c>
      <c r="HX18" s="40">
        <f t="shared" si="53"/>
        <v>0</v>
      </c>
      <c r="HY18" s="40">
        <f t="shared" si="54"/>
        <v>1.2581279651118429E-4</v>
      </c>
      <c r="HZ18" s="40">
        <f t="shared" si="55"/>
        <v>0</v>
      </c>
    </row>
    <row r="19" spans="1:234" x14ac:dyDescent="0.25">
      <c r="A19" s="17" t="s">
        <v>189</v>
      </c>
      <c r="B19" s="17">
        <v>14736.8504113299</v>
      </c>
      <c r="C19" s="17">
        <v>33.643739999999902</v>
      </c>
      <c r="D19" s="17">
        <v>27875.340202269999</v>
      </c>
      <c r="E19" s="17">
        <v>1424.20625977899</v>
      </c>
      <c r="F19" s="17">
        <v>1418.0384033069899</v>
      </c>
      <c r="G19" s="17">
        <v>1108.7379879999901</v>
      </c>
      <c r="H19" s="17">
        <v>8243.22435150811</v>
      </c>
      <c r="I19" s="17">
        <v>83.306421322981095</v>
      </c>
      <c r="J19" s="17">
        <v>62.860743467070797</v>
      </c>
      <c r="K19" s="17">
        <v>4.8240392183999898E-4</v>
      </c>
      <c r="L19" s="17">
        <v>27.7158299994949</v>
      </c>
      <c r="N19" s="17">
        <v>6.3299952632329903</v>
      </c>
      <c r="O19" s="17">
        <v>2.6520829475E-3</v>
      </c>
      <c r="Q19" s="17">
        <v>0.18574248357099901</v>
      </c>
      <c r="S19" s="17">
        <v>1.3514649294999999E-4</v>
      </c>
      <c r="T19" s="5">
        <v>0.16643466869599899</v>
      </c>
      <c r="W19" s="17">
        <v>0.17272861006000001</v>
      </c>
      <c r="Y19" s="17">
        <v>592.86364747920095</v>
      </c>
      <c r="Z19" s="17">
        <v>2.7699999999999999E-3</v>
      </c>
      <c r="AA19" s="5">
        <v>6.7367678999999998E-7</v>
      </c>
      <c r="AB19" s="17">
        <v>1.20578167906E-3</v>
      </c>
      <c r="AC19" s="17">
        <v>9.1624719999999998E-4</v>
      </c>
      <c r="AD19" s="17">
        <v>0.78085982532249898</v>
      </c>
      <c r="AE19" s="17">
        <v>35.81913065314</v>
      </c>
      <c r="AF19" s="17">
        <v>1.78669850189629</v>
      </c>
      <c r="AG19" s="17">
        <v>5.5801819635000003E-3</v>
      </c>
      <c r="AH19" s="17">
        <v>1.7528501999999999E-4</v>
      </c>
      <c r="AI19" s="17">
        <v>0.17589925747599999</v>
      </c>
      <c r="AJ19" s="17">
        <v>37.047522181524897</v>
      </c>
      <c r="AK19" s="17">
        <v>0.33252857531300001</v>
      </c>
      <c r="AL19" s="17">
        <v>0.1610420973037</v>
      </c>
      <c r="AM19" s="17">
        <v>16.884096719359</v>
      </c>
      <c r="AN19" s="17">
        <v>5.943334965765E-2</v>
      </c>
      <c r="AR19" s="17">
        <v>1.5870663330775001E-3</v>
      </c>
      <c r="AS19" s="17">
        <v>4.21987725319929E-3</v>
      </c>
      <c r="AT19" s="17">
        <v>1.05377429769026</v>
      </c>
      <c r="AV19" s="17">
        <v>6.7424674701900003</v>
      </c>
      <c r="AW19" s="17">
        <v>35.090569881259903</v>
      </c>
      <c r="AX19" s="17">
        <v>0.21612368461600001</v>
      </c>
      <c r="BC19" s="5">
        <v>9.6083664307999995E-6</v>
      </c>
      <c r="BE19" s="15"/>
      <c r="BF19" s="17" t="s">
        <v>189</v>
      </c>
      <c r="BG19" s="17">
        <v>0.90796925923066596</v>
      </c>
      <c r="BH19" s="17">
        <v>161.88562026900601</v>
      </c>
      <c r="BI19" s="17">
        <v>0</v>
      </c>
      <c r="BJ19" s="17">
        <v>62.859402671871202</v>
      </c>
      <c r="BK19" s="17">
        <v>0</v>
      </c>
      <c r="BL19" s="17">
        <v>83.300077493181007</v>
      </c>
      <c r="BM19" s="17">
        <v>83.300077493181007</v>
      </c>
      <c r="BN19" s="17">
        <v>3.3947427265418502</v>
      </c>
      <c r="BO19" s="17">
        <v>0.70803617950910003</v>
      </c>
      <c r="BP19" s="17">
        <v>1.9778771074257099E-4</v>
      </c>
      <c r="BQ19" s="17">
        <v>2.84598188373926E-4</v>
      </c>
      <c r="BR19" s="17">
        <v>27.714008613131899</v>
      </c>
      <c r="BS19" s="5">
        <v>9.6083926097373303E-6</v>
      </c>
      <c r="BT19" s="17">
        <v>0</v>
      </c>
      <c r="BU19" s="17">
        <v>0</v>
      </c>
      <c r="BV19" s="17">
        <v>0</v>
      </c>
      <c r="BW19" s="17">
        <v>6.3299363295909101</v>
      </c>
      <c r="BX19" s="17">
        <v>6.3649745503949E-4</v>
      </c>
      <c r="BY19" s="17">
        <v>2.0155493689820599E-3</v>
      </c>
      <c r="BZ19" s="17">
        <v>0</v>
      </c>
      <c r="CA19" s="17">
        <v>0</v>
      </c>
      <c r="CB19" s="17">
        <v>23942.630469206899</v>
      </c>
      <c r="CC19" s="17">
        <v>0.18574234279287599</v>
      </c>
      <c r="CD19" s="5">
        <v>3.9190502549094199E-5</v>
      </c>
      <c r="CE19" s="5">
        <v>9.5964476382435999E-5</v>
      </c>
      <c r="CF19" s="17">
        <v>0</v>
      </c>
      <c r="CG19" s="17">
        <v>0.16643588825896399</v>
      </c>
      <c r="CH19" s="5">
        <v>0.78085372759276594</v>
      </c>
      <c r="CI19" s="17">
        <v>0</v>
      </c>
      <c r="CJ19" s="17">
        <v>0.33252730561298099</v>
      </c>
      <c r="CK19" s="17">
        <v>1.7527508132299401E-4</v>
      </c>
      <c r="CL19" s="17">
        <v>0.161043578693982</v>
      </c>
      <c r="CM19" s="17">
        <v>14726.6056341981</v>
      </c>
      <c r="CN19" s="17">
        <v>0</v>
      </c>
      <c r="CO19" s="17">
        <v>0.172726711410985</v>
      </c>
      <c r="CP19" s="17">
        <v>166.40316461669201</v>
      </c>
      <c r="CQ19" s="17">
        <v>4009.6425351632101</v>
      </c>
      <c r="CR19" s="17">
        <v>85.220053548914805</v>
      </c>
      <c r="CS19" s="17">
        <v>6.7373432633269399</v>
      </c>
      <c r="CT19" s="17">
        <v>10.009521392333401</v>
      </c>
      <c r="CU19" s="17">
        <v>0.55423179581414705</v>
      </c>
      <c r="CV19" s="17">
        <v>592.86228899151502</v>
      </c>
      <c r="CW19" s="17">
        <v>592.86228899151502</v>
      </c>
      <c r="CX19" s="17">
        <v>2.40100846003353E-2</v>
      </c>
      <c r="CY19" s="17">
        <v>0</v>
      </c>
      <c r="CZ19" s="17">
        <v>2.7695911197826301E-3</v>
      </c>
      <c r="DA19" s="5">
        <v>35.090210188108998</v>
      </c>
      <c r="DB19" s="5">
        <v>2.6946630185972999E-7</v>
      </c>
      <c r="DC19" s="5">
        <v>3.3683528380323698E-7</v>
      </c>
      <c r="DD19" s="17">
        <v>0</v>
      </c>
      <c r="DE19" s="5">
        <v>0</v>
      </c>
      <c r="DF19" s="17">
        <v>38.528685105571299</v>
      </c>
      <c r="DG19" s="17">
        <v>0.61209824180972605</v>
      </c>
      <c r="DH19" s="17">
        <v>1.19951613906445E-2</v>
      </c>
      <c r="DI19" s="5">
        <v>65.187875423123003</v>
      </c>
      <c r="DJ19" s="17">
        <v>8.0156518918449304</v>
      </c>
      <c r="DK19" s="17">
        <v>3.1351645296163501E-4</v>
      </c>
      <c r="DL19" s="17">
        <v>8.9223393076384499E-4</v>
      </c>
      <c r="DM19" s="17">
        <v>3.0234267483479101E-4</v>
      </c>
      <c r="DN19" s="17">
        <v>6.1391431378384897E-4</v>
      </c>
      <c r="DO19" s="17">
        <v>36.158408232590098</v>
      </c>
      <c r="DP19" s="17">
        <v>0</v>
      </c>
      <c r="DQ19" s="17">
        <v>0</v>
      </c>
      <c r="DR19" s="17">
        <v>3.7695441382933299</v>
      </c>
      <c r="DS19" s="17">
        <v>33.643803634319099</v>
      </c>
      <c r="DT19" s="17">
        <v>0</v>
      </c>
      <c r="DU19" s="17">
        <v>2.2878725391182499E-3</v>
      </c>
      <c r="DV19" s="17">
        <v>3.2922772662687299E-3</v>
      </c>
      <c r="DW19" s="17">
        <v>12284.468652810599</v>
      </c>
      <c r="DX19" s="17">
        <v>25076.537682909198</v>
      </c>
      <c r="DY19" s="17">
        <v>2786.2853881644801</v>
      </c>
      <c r="DZ19" s="17">
        <v>27862.823071073701</v>
      </c>
      <c r="EA19" s="17">
        <v>1.25146110143267E-2</v>
      </c>
      <c r="EB19" s="17">
        <v>256.95558984217598</v>
      </c>
      <c r="EC19" s="17">
        <v>0.53154790006904995</v>
      </c>
      <c r="ED19" s="17">
        <v>5.9436670357737198E-2</v>
      </c>
      <c r="EE19" s="17">
        <v>0</v>
      </c>
      <c r="EF19" s="5">
        <v>0</v>
      </c>
      <c r="EG19" s="17">
        <v>0</v>
      </c>
      <c r="EH19" s="17">
        <v>1.58716035147892E-3</v>
      </c>
      <c r="EI19" s="17">
        <v>4.2196931570508698E-3</v>
      </c>
      <c r="EJ19" s="17">
        <v>1.0534287912153599</v>
      </c>
      <c r="EK19" s="17">
        <v>13.6416824803099</v>
      </c>
      <c r="EL19" s="17">
        <v>4123.25289889945</v>
      </c>
      <c r="EM19" s="17">
        <v>17.137553501986901</v>
      </c>
      <c r="EN19" s="17">
        <v>36.495813614643097</v>
      </c>
      <c r="EO19" s="17">
        <v>94.647373253525899</v>
      </c>
      <c r="EP19" s="17">
        <v>21.162233236550399</v>
      </c>
      <c r="EQ19" s="17">
        <v>1.19072756163296</v>
      </c>
      <c r="ER19" s="5">
        <v>6.7367465842137695E-8</v>
      </c>
      <c r="ES19" s="17">
        <v>5.0967691751958002</v>
      </c>
      <c r="ET19" s="17">
        <v>1423.7881264801399</v>
      </c>
      <c r="EU19" s="17">
        <v>1417.62026908185</v>
      </c>
      <c r="EV19" s="17">
        <v>6.1678573982958298</v>
      </c>
      <c r="EW19" s="17">
        <v>3.6755412622563099E-2</v>
      </c>
      <c r="EX19" s="17">
        <v>8.7829104399874108E-3</v>
      </c>
      <c r="EY19" s="17">
        <v>82.879829748066797</v>
      </c>
      <c r="EZ19" s="17">
        <v>2.17511034684215E-2</v>
      </c>
      <c r="FA19" s="17">
        <v>246.30084320177201</v>
      </c>
      <c r="FB19" s="17">
        <v>61.147493600533501</v>
      </c>
      <c r="FC19" s="17">
        <v>32.273157192854796</v>
      </c>
      <c r="FD19" s="17">
        <v>615.91530988717795</v>
      </c>
      <c r="FE19" s="5">
        <v>0.175759043657853</v>
      </c>
      <c r="FF19" s="17">
        <v>1869.98888570956</v>
      </c>
      <c r="FG19" s="17">
        <v>35.899048861037102</v>
      </c>
      <c r="FH19" s="17">
        <v>135.050060296411</v>
      </c>
      <c r="FI19" s="17">
        <v>18.715084043622099</v>
      </c>
      <c r="FJ19" s="17">
        <v>0</v>
      </c>
      <c r="FK19" s="17">
        <v>1108.7238277352401</v>
      </c>
      <c r="FL19" s="17">
        <v>145.15772019496299</v>
      </c>
      <c r="FM19" s="17">
        <v>0.21612745560384</v>
      </c>
      <c r="FN19" s="17">
        <v>0</v>
      </c>
      <c r="FO19" s="17">
        <v>9.9513950171035703E-2</v>
      </c>
      <c r="FP19" s="17">
        <v>437.02560567684702</v>
      </c>
      <c r="FQ19" s="17">
        <v>37.026714101589597</v>
      </c>
      <c r="FR19" s="17">
        <v>7.3860643357565703</v>
      </c>
      <c r="FS19" s="17">
        <v>8242.7980145174297</v>
      </c>
      <c r="FT19" s="17">
        <v>16.873781168702401</v>
      </c>
      <c r="FU19" s="17">
        <v>187.474232542886</v>
      </c>
      <c r="FW19" s="26">
        <f t="shared" si="0"/>
        <v>1.4903275115045733</v>
      </c>
      <c r="FX19" s="40">
        <f t="shared" si="1"/>
        <v>-6.9518091355014969E-4</v>
      </c>
      <c r="FY19" s="40">
        <f t="shared" si="2"/>
        <v>1.8914163287759467E-6</v>
      </c>
      <c r="FZ19" s="40">
        <f t="shared" si="3"/>
        <v>-4.490395850049306E-4</v>
      </c>
      <c r="GA19" s="40">
        <f t="shared" si="4"/>
        <v>-2.935904093800053E-4</v>
      </c>
      <c r="GB19" s="40">
        <f t="shared" si="5"/>
        <v>-2.9486805446512582E-4</v>
      </c>
      <c r="GC19" s="40">
        <f t="shared" si="6"/>
        <v>-1.2771515816403654E-5</v>
      </c>
      <c r="GD19" s="40">
        <f t="shared" si="7"/>
        <v>-5.1719687891581483E-5</v>
      </c>
      <c r="GE19" s="40">
        <f t="shared" si="8"/>
        <v>-7.6150549973720883E-5</v>
      </c>
      <c r="GF19" s="40">
        <f t="shared" si="9"/>
        <v>-2.1329610908884852E-5</v>
      </c>
      <c r="GG19" s="40">
        <f t="shared" si="10"/>
        <v>-3.7360234206383665E-5</v>
      </c>
      <c r="GH19" s="40">
        <f t="shared" si="11"/>
        <v>-6.5716464671447972E-5</v>
      </c>
      <c r="GI19" s="40">
        <f t="shared" si="12"/>
        <v>0</v>
      </c>
      <c r="GJ19" s="40">
        <f t="shared" si="13"/>
        <v>-9.3102189858678852E-6</v>
      </c>
      <c r="GK19" s="40">
        <f t="shared" si="14"/>
        <v>-1.362079511287764E-5</v>
      </c>
      <c r="GL19" s="40">
        <f t="shared" si="15"/>
        <v>0</v>
      </c>
      <c r="GM19" s="40">
        <f t="shared" si="16"/>
        <v>-7.5792096839404557E-7</v>
      </c>
      <c r="GN19" s="40">
        <f t="shared" si="17"/>
        <v>0</v>
      </c>
      <c r="GO19" s="40">
        <f t="shared" si="18"/>
        <v>6.2790985877443417E-5</v>
      </c>
      <c r="GP19" s="40">
        <f t="shared" si="19"/>
        <v>7.3275776889506457E-6</v>
      </c>
      <c r="GQ19" s="40">
        <f t="shared" si="20"/>
        <v>0</v>
      </c>
      <c r="GR19" s="40">
        <f t="shared" si="21"/>
        <v>0</v>
      </c>
      <c r="GS19" s="40">
        <f t="shared" si="22"/>
        <v>-1.0992093402181921E-5</v>
      </c>
      <c r="GT19" s="40">
        <f t="shared" si="23"/>
        <v>0</v>
      </c>
      <c r="GU19" s="40">
        <f t="shared" si="24"/>
        <v>-2.2913998719776626E-6</v>
      </c>
      <c r="GV19" s="40">
        <f t="shared" si="25"/>
        <v>-1.4761018677611221E-4</v>
      </c>
      <c r="GW19" s="40">
        <f t="shared" si="26"/>
        <v>-1.1486954887248524E-5</v>
      </c>
      <c r="GX19" s="40">
        <f t="shared" si="27"/>
        <v>-2.5954395446131304E-5</v>
      </c>
      <c r="GY19" s="40">
        <f t="shared" si="28"/>
        <v>1.0683381777247132E-5</v>
      </c>
      <c r="GZ19" s="40">
        <f t="shared" si="29"/>
        <v>-7.808994054107048E-6</v>
      </c>
      <c r="HA19" s="40">
        <f t="shared" si="30"/>
        <v>9.4719657697877636E-3</v>
      </c>
      <c r="HB19" s="40">
        <f t="shared" si="31"/>
        <v>1.1097818878185501</v>
      </c>
      <c r="HC19" s="40">
        <f t="shared" si="32"/>
        <v>-5.7629147635189684E-6</v>
      </c>
      <c r="HD19" s="40">
        <f t="shared" si="33"/>
        <v>-5.6700093402025666E-5</v>
      </c>
      <c r="HE19" s="40">
        <f t="shared" si="34"/>
        <v>-7.9712569660008803E-4</v>
      </c>
      <c r="HF19" s="40">
        <f t="shared" si="35"/>
        <v>-5.6165915316400247E-4</v>
      </c>
      <c r="HG19" s="40">
        <f t="shared" si="36"/>
        <v>-3.8183185244096118E-6</v>
      </c>
      <c r="HH19" s="40">
        <f t="shared" si="37"/>
        <v>9.1987766354353673E-6</v>
      </c>
      <c r="HI19" s="40">
        <f t="shared" si="38"/>
        <v>-6.1096254232967655E-4</v>
      </c>
      <c r="HJ19" s="40">
        <f t="shared" si="39"/>
        <v>5.5872672604281221E-5</v>
      </c>
      <c r="HK19" s="40">
        <f t="shared" si="40"/>
        <v>0</v>
      </c>
      <c r="HL19" s="40">
        <f t="shared" si="41"/>
        <v>0</v>
      </c>
      <c r="HM19" s="40">
        <f t="shared" si="42"/>
        <v>0</v>
      </c>
      <c r="HN19" s="40">
        <f t="shared" si="43"/>
        <v>5.9240372919749146E-5</v>
      </c>
      <c r="HO19" s="40">
        <f t="shared" si="44"/>
        <v>-4.362594866489965E-5</v>
      </c>
      <c r="HP19" s="40">
        <f t="shared" si="45"/>
        <v>-3.278752154587236E-4</v>
      </c>
      <c r="HQ19" s="40">
        <f t="shared" si="46"/>
        <v>0</v>
      </c>
      <c r="HR19" s="40">
        <f t="shared" si="47"/>
        <v>-7.5998985322742196E-4</v>
      </c>
      <c r="HS19" s="40">
        <f t="shared" si="48"/>
        <v>-1.025042203994555E-5</v>
      </c>
      <c r="HT19" s="40">
        <f t="shared" si="49"/>
        <v>1.7448285904854282E-5</v>
      </c>
      <c r="HU19" s="40">
        <f t="shared" si="50"/>
        <v>0</v>
      </c>
      <c r="HV19" s="40">
        <f t="shared" si="51"/>
        <v>0</v>
      </c>
      <c r="HW19" s="40">
        <f t="shared" si="52"/>
        <v>0</v>
      </c>
      <c r="HX19" s="40">
        <f t="shared" si="53"/>
        <v>0</v>
      </c>
      <c r="HY19" s="40">
        <f t="shared" si="54"/>
        <v>2.7245981425997721E-6</v>
      </c>
      <c r="HZ19" s="40">
        <f t="shared" si="55"/>
        <v>0</v>
      </c>
    </row>
    <row r="20" spans="1:234" x14ac:dyDescent="0.25">
      <c r="A20" s="17" t="s">
        <v>190</v>
      </c>
      <c r="B20" s="17">
        <v>38.912725999999999</v>
      </c>
      <c r="C20" s="17">
        <v>0</v>
      </c>
      <c r="D20" s="17">
        <v>31.751878000000001</v>
      </c>
      <c r="E20" s="17">
        <v>1.690968969</v>
      </c>
      <c r="F20" s="17">
        <v>1.690968969</v>
      </c>
      <c r="G20" s="17">
        <v>2.2471009999999998</v>
      </c>
      <c r="H20" s="17">
        <v>63.565950000000001</v>
      </c>
      <c r="I20" s="17">
        <v>4.95822324999999E-2</v>
      </c>
      <c r="J20" s="17">
        <v>7.9331166199999997E-3</v>
      </c>
      <c r="K20" s="5">
        <v>3.14426299999999E-6</v>
      </c>
      <c r="L20" s="17">
        <v>1.4908532679999901E-2</v>
      </c>
      <c r="O20" s="5">
        <v>1.7285951999999999E-5</v>
      </c>
      <c r="S20" s="5">
        <v>8.8087050000000004E-7</v>
      </c>
      <c r="T20" s="5"/>
      <c r="Y20" s="17">
        <v>0.88171269609999903</v>
      </c>
      <c r="AB20" s="5">
        <v>6.9999999999999999E-6</v>
      </c>
      <c r="AC20" s="5">
        <v>5.9719999999999997E-6</v>
      </c>
      <c r="AF20" s="17">
        <v>1.6211193E-3</v>
      </c>
      <c r="AG20" s="5">
        <v>3.300423E-5</v>
      </c>
      <c r="AJ20" s="17">
        <v>0.161197274649999</v>
      </c>
      <c r="AM20" s="17">
        <v>7.9331685700000001E-2</v>
      </c>
      <c r="AN20" s="5">
        <v>3.4339000000000001E-7</v>
      </c>
      <c r="AT20" s="5">
        <v>4.6880179999999998E-7</v>
      </c>
      <c r="AV20" s="17">
        <v>3.9665844899999997E-2</v>
      </c>
      <c r="AW20" s="17">
        <v>2.8977369999999999E-2</v>
      </c>
      <c r="BE20" s="15"/>
      <c r="BF20" s="17" t="s">
        <v>190</v>
      </c>
      <c r="BG20" s="17">
        <v>0</v>
      </c>
      <c r="BH20" s="17">
        <v>0</v>
      </c>
      <c r="BI20" s="17">
        <v>0</v>
      </c>
      <c r="BJ20" s="17">
        <v>7.9338789012459408E-3</v>
      </c>
      <c r="BK20" s="17">
        <v>0</v>
      </c>
      <c r="BL20" s="17">
        <v>4.9582284787532897E-2</v>
      </c>
      <c r="BM20" s="17">
        <v>4.9582284787532897E-2</v>
      </c>
      <c r="BN20" s="17">
        <v>1.0794972596934399E-3</v>
      </c>
      <c r="BO20" s="17">
        <v>0</v>
      </c>
      <c r="BP20" s="5">
        <v>1.2890560359794199E-6</v>
      </c>
      <c r="BQ20" s="5">
        <v>1.8552201590634701E-6</v>
      </c>
      <c r="BR20" s="17">
        <v>1.4907779346163301E-2</v>
      </c>
      <c r="BS20" s="17">
        <v>0</v>
      </c>
      <c r="BT20" s="17">
        <v>0</v>
      </c>
      <c r="BU20" s="17">
        <v>0</v>
      </c>
      <c r="BV20" s="5">
        <v>0</v>
      </c>
      <c r="BW20" s="17">
        <v>0</v>
      </c>
      <c r="BX20" s="5">
        <v>4.14856253134696E-6</v>
      </c>
      <c r="BY20" s="5">
        <v>1.3137799897485E-5</v>
      </c>
      <c r="BZ20" s="17">
        <v>0</v>
      </c>
      <c r="CA20" s="17">
        <v>0</v>
      </c>
      <c r="CB20" s="17">
        <v>40.598653145036501</v>
      </c>
      <c r="CC20" s="17">
        <v>0</v>
      </c>
      <c r="CD20" s="5">
        <v>2.5544466674382802E-7</v>
      </c>
      <c r="CE20" s="5">
        <v>6.25431670497199E-7</v>
      </c>
      <c r="CF20" s="17">
        <v>0</v>
      </c>
      <c r="CG20" s="17">
        <v>0</v>
      </c>
      <c r="CH20" s="5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38.912916950787299</v>
      </c>
      <c r="CN20" s="17">
        <v>0</v>
      </c>
      <c r="CO20" s="17">
        <v>0</v>
      </c>
      <c r="CP20" s="17">
        <v>6.7201378421104893E-2</v>
      </c>
      <c r="CQ20" s="17">
        <v>6.7745722328841396</v>
      </c>
      <c r="CR20" s="17">
        <v>3.4118403658592401E-2</v>
      </c>
      <c r="CS20" s="17">
        <v>3.9664377229470998E-2</v>
      </c>
      <c r="CT20" s="17">
        <v>0</v>
      </c>
      <c r="CU20" s="17">
        <v>0</v>
      </c>
      <c r="CV20" s="17">
        <v>0.88171252204928596</v>
      </c>
      <c r="CW20" s="17">
        <v>0.88171252204928596</v>
      </c>
      <c r="CX20" s="17">
        <v>0</v>
      </c>
      <c r="CY20" s="17">
        <v>0</v>
      </c>
      <c r="CZ20" s="17">
        <v>0</v>
      </c>
      <c r="DA20" s="5">
        <v>2.8977901969278401E-2</v>
      </c>
      <c r="DB20" s="17">
        <v>0</v>
      </c>
      <c r="DC20" s="17">
        <v>0</v>
      </c>
      <c r="DD20" s="17">
        <v>0</v>
      </c>
      <c r="DE20" s="5">
        <v>0</v>
      </c>
      <c r="DF20" s="17">
        <v>1.7043791474517199E-3</v>
      </c>
      <c r="DG20" s="17">
        <v>0</v>
      </c>
      <c r="DH20" s="17">
        <v>0</v>
      </c>
      <c r="DI20" s="5">
        <v>5.5754731843548895E-4</v>
      </c>
      <c r="DJ20" s="17">
        <v>0</v>
      </c>
      <c r="DK20" s="5">
        <v>1.82000143300429E-6</v>
      </c>
      <c r="DL20" s="5">
        <v>5.1799699069098399E-6</v>
      </c>
      <c r="DM20" s="5">
        <v>1.9707710114254501E-6</v>
      </c>
      <c r="DN20" s="5">
        <v>4.0013119705462398E-6</v>
      </c>
      <c r="DO20" s="17">
        <v>0</v>
      </c>
      <c r="DP20" s="17">
        <v>0</v>
      </c>
      <c r="DQ20" s="17">
        <v>0</v>
      </c>
      <c r="DR20" s="17">
        <v>2.68569960623373E-3</v>
      </c>
      <c r="DS20" s="17">
        <v>0</v>
      </c>
      <c r="DT20" s="17">
        <v>0</v>
      </c>
      <c r="DU20" s="5">
        <v>1.3532409596719499E-5</v>
      </c>
      <c r="DV20" s="5">
        <v>1.9471224722630899E-5</v>
      </c>
      <c r="DW20" s="17">
        <v>68.464883347938994</v>
      </c>
      <c r="DX20" s="17">
        <v>28.5767109515699</v>
      </c>
      <c r="DY20" s="17">
        <v>3.1751918060814401</v>
      </c>
      <c r="DZ20" s="17">
        <v>31.751902757651301</v>
      </c>
      <c r="EA20" s="17">
        <v>0</v>
      </c>
      <c r="EB20" s="17">
        <v>0.154506679712518</v>
      </c>
      <c r="EC20" s="17">
        <v>0</v>
      </c>
      <c r="ED20" s="5">
        <v>3.4338861797759002E-7</v>
      </c>
      <c r="EE20" s="17">
        <v>0</v>
      </c>
      <c r="EF20" s="5">
        <v>0</v>
      </c>
      <c r="EG20" s="17">
        <v>0</v>
      </c>
      <c r="EH20" s="17">
        <v>0</v>
      </c>
      <c r="EI20" s="17">
        <v>0</v>
      </c>
      <c r="EJ20" s="5">
        <v>4.6879131290750898E-7</v>
      </c>
      <c r="EK20" s="17">
        <v>1.3535934236126E-2</v>
      </c>
      <c r="EL20" s="17">
        <v>50.424380426594396</v>
      </c>
      <c r="EM20" s="17">
        <v>1.83133897716562E-2</v>
      </c>
      <c r="EN20" s="17">
        <v>4.7773661160623003E-2</v>
      </c>
      <c r="EO20" s="17">
        <v>0.115720077712925</v>
      </c>
      <c r="EP20" s="17">
        <v>2.70717893263226E-2</v>
      </c>
      <c r="EQ20" s="17">
        <v>0</v>
      </c>
      <c r="ER20" s="17">
        <v>0</v>
      </c>
      <c r="ES20" s="17">
        <v>6.3698549799654797E-3</v>
      </c>
      <c r="ET20" s="17">
        <v>1.6909710646560401</v>
      </c>
      <c r="EU20" s="17">
        <v>1.6909710646560401</v>
      </c>
      <c r="EV20" s="17">
        <v>0</v>
      </c>
      <c r="EW20" s="17">
        <v>0</v>
      </c>
      <c r="EX20" s="17">
        <v>0</v>
      </c>
      <c r="EY20" s="17">
        <v>5.0408472031613999E-2</v>
      </c>
      <c r="EZ20" s="17">
        <v>0</v>
      </c>
      <c r="FA20" s="17">
        <v>0.31054813274029103</v>
      </c>
      <c r="FB20" s="17">
        <v>7.7234616864255798E-2</v>
      </c>
      <c r="FC20" s="17">
        <v>4.1403914085880997E-2</v>
      </c>
      <c r="FD20" s="17">
        <v>0.77636775773408595</v>
      </c>
      <c r="FE20" s="5">
        <v>0</v>
      </c>
      <c r="FF20" s="17">
        <v>10.8113271917326</v>
      </c>
      <c r="FG20" s="17">
        <v>4.2200406973219098E-2</v>
      </c>
      <c r="FH20" s="17">
        <v>0.16402305703908199</v>
      </c>
      <c r="FI20" s="17">
        <v>0</v>
      </c>
      <c r="FJ20" s="17">
        <v>0</v>
      </c>
      <c r="FK20" s="17">
        <v>2.24710705225504</v>
      </c>
      <c r="FL20" s="17">
        <v>0.87663575155402795</v>
      </c>
      <c r="FM20" s="17">
        <v>0</v>
      </c>
      <c r="FN20" s="17">
        <v>0</v>
      </c>
      <c r="FO20" s="17">
        <v>0</v>
      </c>
      <c r="FP20" s="17">
        <v>0.46732894110991502</v>
      </c>
      <c r="FQ20" s="17">
        <v>0.16119650633722099</v>
      </c>
      <c r="FR20" s="17">
        <v>0</v>
      </c>
      <c r="FS20" s="17">
        <v>63.565929661535598</v>
      </c>
      <c r="FT20" s="17">
        <v>7.9333000309969703E-2</v>
      </c>
      <c r="FU20" s="17">
        <v>0.19228845032711001</v>
      </c>
      <c r="FW20" s="26">
        <f t="shared" si="0"/>
        <v>1.0770688592535098</v>
      </c>
      <c r="FX20" s="40">
        <f t="shared" si="1"/>
        <v>4.9071552401512789E-6</v>
      </c>
      <c r="FY20" s="40">
        <f t="shared" si="2"/>
        <v>0</v>
      </c>
      <c r="FZ20" s="40">
        <f t="shared" si="3"/>
        <v>7.7972242459871936E-7</v>
      </c>
      <c r="GA20" s="40">
        <f t="shared" si="4"/>
        <v>1.2393225886780689E-6</v>
      </c>
      <c r="GB20" s="40">
        <f t="shared" si="5"/>
        <v>1.2393225886780689E-6</v>
      </c>
      <c r="GC20" s="40">
        <f t="shared" si="6"/>
        <v>2.6933613754990605E-6</v>
      </c>
      <c r="GD20" s="40">
        <f t="shared" si="7"/>
        <v>-3.199584746615766E-7</v>
      </c>
      <c r="GE20" s="40">
        <f t="shared" si="8"/>
        <v>1.0545618936742484E-6</v>
      </c>
      <c r="GF20" s="40">
        <f t="shared" si="9"/>
        <v>9.6088496167992087E-5</v>
      </c>
      <c r="GG20" s="40">
        <f t="shared" si="10"/>
        <v>4.1965455498520748E-6</v>
      </c>
      <c r="GH20" s="40">
        <f t="shared" si="11"/>
        <v>-5.0530381008622532E-5</v>
      </c>
      <c r="GI20" s="40">
        <f t="shared" si="12"/>
        <v>0</v>
      </c>
      <c r="GJ20" s="40">
        <f t="shared" si="13"/>
        <v>0</v>
      </c>
      <c r="GK20" s="40">
        <f t="shared" si="14"/>
        <v>2.3743490202871879E-5</v>
      </c>
      <c r="GL20" s="40">
        <f t="shared" si="15"/>
        <v>0</v>
      </c>
      <c r="GM20" s="40">
        <f t="shared" si="16"/>
        <v>0</v>
      </c>
      <c r="GN20" s="40">
        <f t="shared" si="17"/>
        <v>0</v>
      </c>
      <c r="GO20" s="40">
        <f t="shared" si="18"/>
        <v>6.6266733043378875E-6</v>
      </c>
      <c r="GP20" s="40">
        <f t="shared" si="19"/>
        <v>0</v>
      </c>
      <c r="GQ20" s="40">
        <f t="shared" si="20"/>
        <v>0</v>
      </c>
      <c r="GR20" s="40">
        <f t="shared" si="21"/>
        <v>0</v>
      </c>
      <c r="GS20" s="40">
        <f t="shared" si="22"/>
        <v>0</v>
      </c>
      <c r="GT20" s="40">
        <f t="shared" si="23"/>
        <v>0</v>
      </c>
      <c r="GU20" s="40">
        <f t="shared" si="24"/>
        <v>-1.9740071095060095E-7</v>
      </c>
      <c r="GV20" s="40">
        <f t="shared" si="25"/>
        <v>0</v>
      </c>
      <c r="GW20" s="40">
        <f t="shared" si="26"/>
        <v>0</v>
      </c>
      <c r="GX20" s="40">
        <f t="shared" si="27"/>
        <v>-4.0942979814087901E-6</v>
      </c>
      <c r="GY20" s="40">
        <f t="shared" si="28"/>
        <v>1.389517275454614E-5</v>
      </c>
      <c r="GZ20" s="40">
        <f t="shared" si="29"/>
        <v>0</v>
      </c>
      <c r="HA20" s="40">
        <f t="shared" si="30"/>
        <v>0</v>
      </c>
      <c r="HB20" s="40">
        <f t="shared" si="31"/>
        <v>0.65669460984995376</v>
      </c>
      <c r="HC20" s="40">
        <f t="shared" si="32"/>
        <v>-1.8048615271506626E-5</v>
      </c>
      <c r="HD20" s="40">
        <f t="shared" si="33"/>
        <v>0</v>
      </c>
      <c r="HE20" s="40">
        <f t="shared" si="34"/>
        <v>0</v>
      </c>
      <c r="HF20" s="40">
        <f t="shared" si="35"/>
        <v>-4.7662888822298294E-6</v>
      </c>
      <c r="HG20" s="40">
        <f t="shared" si="36"/>
        <v>0</v>
      </c>
      <c r="HH20" s="40">
        <f t="shared" si="37"/>
        <v>0</v>
      </c>
      <c r="HI20" s="40">
        <f t="shared" si="38"/>
        <v>1.6571058059617248E-5</v>
      </c>
      <c r="HJ20" s="40">
        <f t="shared" si="39"/>
        <v>-4.0246437286687535E-6</v>
      </c>
      <c r="HK20" s="40">
        <f t="shared" si="40"/>
        <v>0</v>
      </c>
      <c r="HL20" s="40">
        <f t="shared" si="41"/>
        <v>0</v>
      </c>
      <c r="HM20" s="40">
        <f t="shared" si="42"/>
        <v>0</v>
      </c>
      <c r="HN20" s="40">
        <f t="shared" si="43"/>
        <v>0</v>
      </c>
      <c r="HO20" s="40">
        <f t="shared" si="44"/>
        <v>0</v>
      </c>
      <c r="HP20" s="40">
        <f t="shared" si="45"/>
        <v>-2.2369991947555459E-5</v>
      </c>
      <c r="HQ20" s="40">
        <f t="shared" si="46"/>
        <v>0</v>
      </c>
      <c r="HR20" s="40">
        <f t="shared" si="47"/>
        <v>-3.7000863909454572E-5</v>
      </c>
      <c r="HS20" s="40">
        <f t="shared" si="48"/>
        <v>1.8358093864354423E-5</v>
      </c>
      <c r="HT20" s="40">
        <f t="shared" si="49"/>
        <v>0</v>
      </c>
      <c r="HU20" s="40">
        <f t="shared" si="50"/>
        <v>0</v>
      </c>
      <c r="HV20" s="40">
        <f t="shared" si="51"/>
        <v>0</v>
      </c>
      <c r="HW20" s="40">
        <f t="shared" si="52"/>
        <v>0</v>
      </c>
      <c r="HX20" s="40">
        <f t="shared" si="53"/>
        <v>0</v>
      </c>
      <c r="HY20" s="40">
        <f t="shared" si="54"/>
        <v>0</v>
      </c>
      <c r="HZ20" s="40">
        <f t="shared" si="55"/>
        <v>0</v>
      </c>
    </row>
    <row r="21" spans="1:234" x14ac:dyDescent="0.25">
      <c r="A21" s="17" t="s">
        <v>191</v>
      </c>
      <c r="B21" s="17">
        <v>196.765774999999</v>
      </c>
      <c r="C21" s="17">
        <v>0</v>
      </c>
      <c r="D21" s="17">
        <v>185.92621500000001</v>
      </c>
      <c r="E21" s="17">
        <v>27.344956100000001</v>
      </c>
      <c r="F21" s="17">
        <v>27.333089600000001</v>
      </c>
      <c r="G21" s="17">
        <v>1.06167748</v>
      </c>
      <c r="H21" s="17">
        <v>122.519946</v>
      </c>
      <c r="I21" s="17">
        <v>1.8937919999999999</v>
      </c>
      <c r="J21" s="17">
        <v>1.2135248000000001</v>
      </c>
      <c r="K21" s="5">
        <v>3.3037743150000002E-5</v>
      </c>
      <c r="L21" s="17">
        <v>0.65896162917999901</v>
      </c>
      <c r="M21" s="5">
        <v>2.3999999999999998E-7</v>
      </c>
      <c r="N21" s="17">
        <v>0.11435223</v>
      </c>
      <c r="O21" s="17">
        <v>1.7559826029999999E-4</v>
      </c>
      <c r="P21" s="17">
        <v>1.0938649999999999E-2</v>
      </c>
      <c r="Q21" s="17">
        <v>6.8175299999999996E-3</v>
      </c>
      <c r="S21" s="5">
        <v>9.1102257500000001E-6</v>
      </c>
      <c r="T21" s="5">
        <v>6.1088499999999999E-3</v>
      </c>
      <c r="W21" s="17">
        <v>6.3398700000000001E-3</v>
      </c>
      <c r="Y21" s="17">
        <v>14.922227999999899</v>
      </c>
      <c r="AB21" s="17">
        <v>4.4892179499999999E-4</v>
      </c>
      <c r="AC21" s="5">
        <v>6.0666199999999999E-5</v>
      </c>
      <c r="AD21" s="17">
        <v>2.13190428E-2</v>
      </c>
      <c r="AE21" s="17">
        <v>12.71881007</v>
      </c>
      <c r="AF21" s="17">
        <v>3.9198919787999997E-2</v>
      </c>
      <c r="AG21" s="17">
        <v>3.3527179329999898E-4</v>
      </c>
      <c r="AI21" s="17">
        <v>6.4562400000000002E-3</v>
      </c>
      <c r="AJ21" s="17">
        <v>3.4234711364279899</v>
      </c>
      <c r="AK21" s="17">
        <v>9.59665E-3</v>
      </c>
      <c r="AL21" s="17">
        <v>3.6055204000000002E-3</v>
      </c>
      <c r="AM21" s="17">
        <v>1.6751997805199901</v>
      </c>
      <c r="AN21" s="17">
        <v>7.2219800304999901E-4</v>
      </c>
      <c r="AR21" s="5">
        <v>5.1121305999999998E-5</v>
      </c>
      <c r="AS21" s="5">
        <v>9.8575721999999999E-5</v>
      </c>
      <c r="AT21" s="17">
        <v>4.1277198639500003E-3</v>
      </c>
      <c r="AV21" s="17">
        <v>0.84510744979999997</v>
      </c>
      <c r="AW21" s="17">
        <v>1.3739154099999999</v>
      </c>
      <c r="AX21" s="17">
        <v>7.9326499999999994E-3</v>
      </c>
      <c r="BC21" s="5">
        <v>5.5186999999999998E-7</v>
      </c>
      <c r="BE21" s="15"/>
      <c r="BF21" s="17" t="s">
        <v>191</v>
      </c>
      <c r="BG21" s="17">
        <v>1.6292121468057599E-2</v>
      </c>
      <c r="BH21" s="17">
        <v>3.2766201421981E-2</v>
      </c>
      <c r="BI21" s="17">
        <v>0</v>
      </c>
      <c r="BJ21" s="17">
        <v>1.2135258764898</v>
      </c>
      <c r="BK21" s="17">
        <v>0</v>
      </c>
      <c r="BL21" s="17">
        <v>1.89351985512514</v>
      </c>
      <c r="BM21" s="17">
        <v>1.89351985512514</v>
      </c>
      <c r="BN21" s="17">
        <v>3.6473023753451399E-2</v>
      </c>
      <c r="BO21" s="17">
        <v>1.31605691683614E-2</v>
      </c>
      <c r="BP21" s="5">
        <v>1.35251458081869E-5</v>
      </c>
      <c r="BQ21" s="5">
        <v>1.94636205404631E-5</v>
      </c>
      <c r="BR21" s="17">
        <v>0.65896781779486102</v>
      </c>
      <c r="BS21" s="5">
        <v>5.5185024911125895E-7</v>
      </c>
      <c r="BT21" s="5">
        <v>7.6790511306955094E-8</v>
      </c>
      <c r="BU21" s="5">
        <v>1.6318016722057699E-7</v>
      </c>
      <c r="BV21" s="17">
        <v>0</v>
      </c>
      <c r="BW21" s="17">
        <v>0.114351530329889</v>
      </c>
      <c r="BX21" s="5">
        <v>4.2078870351692199E-5</v>
      </c>
      <c r="BY21" s="17">
        <v>1.33263018017273E-4</v>
      </c>
      <c r="BZ21" s="17">
        <v>1.0935886228112099E-2</v>
      </c>
      <c r="CA21" s="17">
        <v>0</v>
      </c>
      <c r="CB21" s="17">
        <v>314.67225263133599</v>
      </c>
      <c r="CC21" s="17">
        <v>6.8155709426412298E-3</v>
      </c>
      <c r="CD21" s="5">
        <v>2.6381042455507999E-6</v>
      </c>
      <c r="CE21" s="5">
        <v>6.4585981911076403E-6</v>
      </c>
      <c r="CF21" s="17">
        <v>0</v>
      </c>
      <c r="CG21" s="17">
        <v>6.1077118417963002E-3</v>
      </c>
      <c r="CH21" s="5">
        <v>2.1319752694158398E-2</v>
      </c>
      <c r="CI21" s="17">
        <v>0</v>
      </c>
      <c r="CJ21" s="17">
        <v>9.5964902693496407E-3</v>
      </c>
      <c r="CK21" s="17">
        <v>0</v>
      </c>
      <c r="CL21" s="17">
        <v>3.60670783798234E-3</v>
      </c>
      <c r="CM21" s="17">
        <v>196.744335763929</v>
      </c>
      <c r="CN21" s="17">
        <v>0</v>
      </c>
      <c r="CO21" s="17">
        <v>6.3400244713041299E-3</v>
      </c>
      <c r="CP21" s="17">
        <v>1.28944230303379</v>
      </c>
      <c r="CQ21" s="17">
        <v>33.443955103548497</v>
      </c>
      <c r="CR21" s="17">
        <v>0.63982777536314905</v>
      </c>
      <c r="CS21" s="17">
        <v>0.84489580005732501</v>
      </c>
      <c r="CT21" s="17">
        <v>3.0305251310372001E-2</v>
      </c>
      <c r="CU21" s="17">
        <v>9.3700372581116305E-3</v>
      </c>
      <c r="CV21" s="17">
        <v>14.921773749639</v>
      </c>
      <c r="CW21" s="17">
        <v>14.921773749639</v>
      </c>
      <c r="CX21" s="17">
        <v>4.4622629937664601E-4</v>
      </c>
      <c r="CY21" s="17">
        <v>0</v>
      </c>
      <c r="CZ21" s="17">
        <v>0</v>
      </c>
      <c r="DA21" s="5">
        <v>1.3727353151011099</v>
      </c>
      <c r="DB21" s="17">
        <v>0</v>
      </c>
      <c r="DC21" s="17">
        <v>0</v>
      </c>
      <c r="DD21" s="17">
        <v>0</v>
      </c>
      <c r="DE21" s="5">
        <v>0</v>
      </c>
      <c r="DF21" s="17">
        <v>4.5750654543173397E-2</v>
      </c>
      <c r="DG21" s="17">
        <v>8.9207939698077599E-3</v>
      </c>
      <c r="DH21" s="17">
        <v>2.2295441149269499E-4</v>
      </c>
      <c r="DI21" s="5">
        <v>0.13464121853406699</v>
      </c>
      <c r="DJ21" s="17">
        <v>2.1415802917817198E-2</v>
      </c>
      <c r="DK21" s="17">
        <v>1.16419175802069E-4</v>
      </c>
      <c r="DL21" s="17">
        <v>3.3135828965425899E-4</v>
      </c>
      <c r="DM21" s="5">
        <v>1.9990304072488E-5</v>
      </c>
      <c r="DN21" s="5">
        <v>4.0586485667201301E-5</v>
      </c>
      <c r="DO21" s="17">
        <v>12.721137754868</v>
      </c>
      <c r="DP21" s="17">
        <v>0</v>
      </c>
      <c r="DQ21" s="17">
        <v>0</v>
      </c>
      <c r="DR21" s="17">
        <v>5.8604809259767403E-2</v>
      </c>
      <c r="DS21" s="17">
        <v>0</v>
      </c>
      <c r="DT21" s="17">
        <v>0</v>
      </c>
      <c r="DU21" s="17">
        <v>1.37253595462888E-4</v>
      </c>
      <c r="DV21" s="17">
        <v>1.9752612091249199E-4</v>
      </c>
      <c r="DW21" s="17">
        <v>122.05522535094801</v>
      </c>
      <c r="DX21" s="17">
        <v>167.30294034843999</v>
      </c>
      <c r="DY21" s="17">
        <v>18.589173412258798</v>
      </c>
      <c r="DZ21" s="17">
        <v>185.892113760699</v>
      </c>
      <c r="EA21" s="17">
        <v>1.3318902043133501E-4</v>
      </c>
      <c r="EB21" s="17">
        <v>3.78535758732672</v>
      </c>
      <c r="EC21" s="17">
        <v>8.8918610253146003E-3</v>
      </c>
      <c r="ED21" s="17">
        <v>7.2220275626228296E-4</v>
      </c>
      <c r="EE21" s="17">
        <v>0</v>
      </c>
      <c r="EF21" s="5">
        <v>0</v>
      </c>
      <c r="EG21" s="17">
        <v>0</v>
      </c>
      <c r="EH21" s="5">
        <v>5.1117910814486697E-5</v>
      </c>
      <c r="EI21" s="5">
        <v>9.8592892152316698E-5</v>
      </c>
      <c r="EJ21" s="17">
        <v>4.1275542307335098E-3</v>
      </c>
      <c r="EK21" s="17">
        <v>0.29720274673853703</v>
      </c>
      <c r="EL21" s="17">
        <v>34.502713546632698</v>
      </c>
      <c r="EM21" s="17">
        <v>0.36924626410269101</v>
      </c>
      <c r="EN21" s="17">
        <v>0.70122271862960694</v>
      </c>
      <c r="EO21" s="17">
        <v>1.7105136460589501</v>
      </c>
      <c r="EP21" s="17">
        <v>0.39494837117015902</v>
      </c>
      <c r="EQ21" s="17">
        <v>0</v>
      </c>
      <c r="ER21" s="17">
        <v>0</v>
      </c>
      <c r="ES21" s="17">
        <v>0.100625250968656</v>
      </c>
      <c r="ET21" s="17">
        <v>27.3253643485066</v>
      </c>
      <c r="EU21" s="17">
        <v>27.313525220324301</v>
      </c>
      <c r="EV21" s="17">
        <v>1.18391281822341E-2</v>
      </c>
      <c r="EW21" s="17">
        <v>0</v>
      </c>
      <c r="EX21" s="17">
        <v>0</v>
      </c>
      <c r="EY21" s="17">
        <v>1.6255990685472099</v>
      </c>
      <c r="EZ21" s="17">
        <v>0</v>
      </c>
      <c r="FA21" s="17">
        <v>4.7410890832630601</v>
      </c>
      <c r="FB21" s="17">
        <v>1.1228663109509101</v>
      </c>
      <c r="FC21" s="17">
        <v>0.601969507652792</v>
      </c>
      <c r="FD21" s="17">
        <v>11.853505293848499</v>
      </c>
      <c r="FE21" s="5">
        <v>6.4502907345249704E-3</v>
      </c>
      <c r="FF21" s="17">
        <v>13.128054158962399</v>
      </c>
      <c r="FG21" s="17">
        <v>0.71706593032292099</v>
      </c>
      <c r="FH21" s="17">
        <v>2.3847196454967801</v>
      </c>
      <c r="FI21" s="17">
        <v>0.69295138257357003</v>
      </c>
      <c r="FJ21" s="17">
        <v>0</v>
      </c>
      <c r="FK21" s="17">
        <v>1.0593998939576801</v>
      </c>
      <c r="FL21" s="17">
        <v>3.77360590461705</v>
      </c>
      <c r="FM21" s="17">
        <v>7.9324417566428596E-3</v>
      </c>
      <c r="FN21" s="17">
        <v>0</v>
      </c>
      <c r="FO21" s="17">
        <v>1.56107042863363E-3</v>
      </c>
      <c r="FP21" s="17">
        <v>2.2757134145502498</v>
      </c>
      <c r="FQ21" s="17">
        <v>3.4225988222352601</v>
      </c>
      <c r="FR21" s="17">
        <v>5.33717135534644E-2</v>
      </c>
      <c r="FS21" s="17">
        <v>122.50435442605399</v>
      </c>
      <c r="FT21" s="17">
        <v>1.67476061609185</v>
      </c>
      <c r="FU21" s="17">
        <v>0.97036064001176003</v>
      </c>
      <c r="FW21" s="26">
        <f t="shared" si="0"/>
        <v>0.9963337705242381</v>
      </c>
      <c r="FX21" s="40">
        <f t="shared" si="1"/>
        <v>-1.0895815631552164E-4</v>
      </c>
      <c r="FY21" s="40">
        <f t="shared" si="2"/>
        <v>0</v>
      </c>
      <c r="FZ21" s="40">
        <f t="shared" si="3"/>
        <v>-1.8341275489854373E-4</v>
      </c>
      <c r="GA21" s="40">
        <f t="shared" si="4"/>
        <v>-7.1646673784204671E-4</v>
      </c>
      <c r="GB21" s="40">
        <f t="shared" si="5"/>
        <v>-7.1577637076562621E-4</v>
      </c>
      <c r="GC21" s="40">
        <f t="shared" si="6"/>
        <v>-2.1452711253891043E-3</v>
      </c>
      <c r="GD21" s="40">
        <f t="shared" si="7"/>
        <v>-1.2725743403454727E-4</v>
      </c>
      <c r="GE21" s="40">
        <f t="shared" si="8"/>
        <v>-1.4370367752104585E-4</v>
      </c>
      <c r="GF21" s="40">
        <f t="shared" si="9"/>
        <v>8.8707688542261867E-7</v>
      </c>
      <c r="GG21" s="40">
        <f t="shared" si="10"/>
        <v>-1.482449970254723E-3</v>
      </c>
      <c r="GH21" s="40">
        <f t="shared" si="11"/>
        <v>9.3914646740717362E-6</v>
      </c>
      <c r="GI21" s="40">
        <f t="shared" si="12"/>
        <v>-1.221728019495427E-4</v>
      </c>
      <c r="GJ21" s="40">
        <f t="shared" si="13"/>
        <v>-6.118552397283807E-6</v>
      </c>
      <c r="GK21" s="40">
        <f t="shared" si="14"/>
        <v>-1.4599912926061647E-3</v>
      </c>
      <c r="GL21" s="40">
        <f t="shared" si="15"/>
        <v>-2.5266114994996607E-4</v>
      </c>
      <c r="GM21" s="40">
        <f t="shared" si="16"/>
        <v>-2.873558838420668E-4</v>
      </c>
      <c r="GN21" s="40">
        <f t="shared" si="17"/>
        <v>0</v>
      </c>
      <c r="GO21" s="40">
        <f t="shared" si="18"/>
        <v>-1.4844103442288731E-3</v>
      </c>
      <c r="GP21" s="40">
        <f t="shared" si="19"/>
        <v>-1.8631300550834065E-4</v>
      </c>
      <c r="GQ21" s="40">
        <f t="shared" si="20"/>
        <v>0</v>
      </c>
      <c r="GR21" s="40">
        <f t="shared" si="21"/>
        <v>0</v>
      </c>
      <c r="GS21" s="40">
        <f t="shared" si="22"/>
        <v>2.4365058610015239E-5</v>
      </c>
      <c r="GT21" s="40">
        <f t="shared" si="23"/>
        <v>0</v>
      </c>
      <c r="GU21" s="40">
        <f t="shared" si="24"/>
        <v>-3.0441188869351476E-5</v>
      </c>
      <c r="GV21" s="40">
        <f t="shared" si="25"/>
        <v>0</v>
      </c>
      <c r="GW21" s="40">
        <f t="shared" si="26"/>
        <v>0</v>
      </c>
      <c r="GX21" s="40">
        <f t="shared" si="27"/>
        <v>-2.5490621226621178E-3</v>
      </c>
      <c r="GY21" s="40">
        <f t="shared" si="28"/>
        <v>-1.4738068366024922E-3</v>
      </c>
      <c r="GZ21" s="40">
        <f t="shared" si="29"/>
        <v>3.3298594362695514E-5</v>
      </c>
      <c r="HA21" s="40">
        <f t="shared" si="30"/>
        <v>1.8301121372117754E-4</v>
      </c>
      <c r="HB21" s="40">
        <f t="shared" si="31"/>
        <v>0.49506184294670663</v>
      </c>
      <c r="HC21" s="40">
        <f t="shared" si="32"/>
        <v>-1.4676955665597899E-3</v>
      </c>
      <c r="HD21" s="40">
        <f t="shared" si="33"/>
        <v>0</v>
      </c>
      <c r="HE21" s="40">
        <f t="shared" si="34"/>
        <v>-9.2147526656844608E-4</v>
      </c>
      <c r="HF21" s="40">
        <f t="shared" si="35"/>
        <v>-2.5480401556415041E-4</v>
      </c>
      <c r="HG21" s="40">
        <f t="shared" si="36"/>
        <v>-1.6644417620652573E-5</v>
      </c>
      <c r="HH21" s="40">
        <f t="shared" si="37"/>
        <v>3.2933886113632358E-4</v>
      </c>
      <c r="HI21" s="40">
        <f t="shared" si="38"/>
        <v>-2.6215645038095225E-4</v>
      </c>
      <c r="HJ21" s="40">
        <f t="shared" si="39"/>
        <v>6.5815915633580906E-6</v>
      </c>
      <c r="HK21" s="40">
        <f t="shared" si="40"/>
        <v>0</v>
      </c>
      <c r="HL21" s="40">
        <f t="shared" si="41"/>
        <v>0</v>
      </c>
      <c r="HM21" s="40">
        <f t="shared" si="42"/>
        <v>0</v>
      </c>
      <c r="HN21" s="40">
        <f t="shared" si="43"/>
        <v>-6.6414295309684439E-5</v>
      </c>
      <c r="HO21" s="40">
        <f t="shared" si="44"/>
        <v>1.7418236426103566E-4</v>
      </c>
      <c r="HP21" s="40">
        <f t="shared" si="45"/>
        <v>-4.0127048818645453E-5</v>
      </c>
      <c r="HQ21" s="40">
        <f t="shared" si="46"/>
        <v>0</v>
      </c>
      <c r="HR21" s="40">
        <f t="shared" si="47"/>
        <v>-2.5044122226711618E-4</v>
      </c>
      <c r="HS21" s="40">
        <f t="shared" si="48"/>
        <v>-8.5892835199369256E-4</v>
      </c>
      <c r="HT21" s="40">
        <f t="shared" si="49"/>
        <v>-2.6251423816732201E-5</v>
      </c>
      <c r="HU21" s="40">
        <f t="shared" si="50"/>
        <v>0</v>
      </c>
      <c r="HV21" s="40">
        <f t="shared" si="51"/>
        <v>0</v>
      </c>
      <c r="HW21" s="40">
        <f t="shared" si="52"/>
        <v>0</v>
      </c>
      <c r="HX21" s="40">
        <f t="shared" si="53"/>
        <v>0</v>
      </c>
      <c r="HY21" s="40">
        <f t="shared" si="54"/>
        <v>-3.5789024119854631E-5</v>
      </c>
      <c r="HZ21" s="40">
        <f t="shared" si="55"/>
        <v>0</v>
      </c>
    </row>
    <row r="22" spans="1:234" x14ac:dyDescent="0.25">
      <c r="A22" s="17" t="s">
        <v>192</v>
      </c>
      <c r="B22" s="17">
        <v>144.489599999999</v>
      </c>
      <c r="C22" s="17">
        <v>0.38139999999999902</v>
      </c>
      <c r="D22" s="17">
        <v>235.46499999999901</v>
      </c>
      <c r="E22" s="17">
        <v>9.4048116999999998</v>
      </c>
      <c r="F22" s="17">
        <v>9.4048116999999998</v>
      </c>
      <c r="G22" s="17">
        <v>5.4922000000000004</v>
      </c>
      <c r="H22" s="17">
        <v>69.148499999999999</v>
      </c>
      <c r="I22" s="17">
        <v>3.3018653816799999</v>
      </c>
      <c r="J22" s="17">
        <v>3.0346292087200002</v>
      </c>
      <c r="K22" s="17">
        <v>1.20410569999999E-4</v>
      </c>
      <c r="L22" s="17">
        <v>0.84686830472999897</v>
      </c>
      <c r="N22" s="17">
        <v>0.31646813439999999</v>
      </c>
      <c r="O22" s="17">
        <v>6.6196324999999998E-4</v>
      </c>
      <c r="Q22" s="17">
        <v>1.7960799999999999E-2</v>
      </c>
      <c r="S22" s="5">
        <v>3.3733899999999999E-5</v>
      </c>
      <c r="T22" s="17">
        <v>1.609379E-2</v>
      </c>
      <c r="W22" s="17">
        <v>1.6702399999999999E-2</v>
      </c>
      <c r="Y22" s="17">
        <v>26.967048072579999</v>
      </c>
      <c r="AA22" s="17">
        <v>0</v>
      </c>
      <c r="AB22" s="17">
        <v>3.00971459999999E-4</v>
      </c>
      <c r="AC22" s="17">
        <v>2.28699999999999E-4</v>
      </c>
      <c r="AD22" s="17">
        <v>5.6291357700000003E-2</v>
      </c>
      <c r="AE22" s="17">
        <v>0.96338814640000003</v>
      </c>
      <c r="AF22" s="17">
        <v>4.7449083419999899E-2</v>
      </c>
      <c r="AG22" s="17">
        <v>1.2638868200000001E-3</v>
      </c>
      <c r="AI22" s="17">
        <v>1.7008989999999901E-2</v>
      </c>
      <c r="AJ22" s="17">
        <v>1.4286706901599999</v>
      </c>
      <c r="AK22" s="17">
        <v>2.5424527999999998E-2</v>
      </c>
      <c r="AL22" s="17">
        <v>9.42033158E-3</v>
      </c>
      <c r="AM22" s="17">
        <v>0.62393787233999998</v>
      </c>
      <c r="AN22" s="5">
        <v>1.5486200799999899E-5</v>
      </c>
      <c r="AR22" s="5">
        <v>3.5512190000000002E-8</v>
      </c>
      <c r="AS22" s="5">
        <v>1.48552199999999E-7</v>
      </c>
      <c r="AT22" s="5">
        <v>2.743068E-5</v>
      </c>
      <c r="AV22" s="17">
        <v>0.30149049636999897</v>
      </c>
      <c r="AW22" s="17">
        <v>0.56646557809999998</v>
      </c>
      <c r="AX22" s="17">
        <v>2.0898590000000002E-2</v>
      </c>
      <c r="BE22" s="15"/>
      <c r="BF22" s="17" t="s">
        <v>192</v>
      </c>
      <c r="BG22" s="17">
        <v>0</v>
      </c>
      <c r="BH22" s="17">
        <v>0.163110346967376</v>
      </c>
      <c r="BI22" s="17">
        <v>0</v>
      </c>
      <c r="BJ22" s="17">
        <v>3.0346264306071999</v>
      </c>
      <c r="BK22" s="17">
        <v>0</v>
      </c>
      <c r="BL22" s="17">
        <v>3.3018451047703401</v>
      </c>
      <c r="BM22" s="17">
        <v>3.3018451047703401</v>
      </c>
      <c r="BN22" s="17">
        <v>5.18991381689346E-2</v>
      </c>
      <c r="BO22" s="17">
        <v>0</v>
      </c>
      <c r="BP22" s="5">
        <v>4.9366148029343403E-5</v>
      </c>
      <c r="BQ22" s="5">
        <v>7.1040949310228894E-5</v>
      </c>
      <c r="BR22" s="17">
        <v>0.84687265838982695</v>
      </c>
      <c r="BS22" s="17">
        <v>0</v>
      </c>
      <c r="BT22" s="17">
        <v>0</v>
      </c>
      <c r="BU22" s="17">
        <v>0</v>
      </c>
      <c r="BV22" s="17">
        <v>0</v>
      </c>
      <c r="BW22" s="17">
        <v>0.31646341946382101</v>
      </c>
      <c r="BX22" s="17">
        <v>1.5886349090869E-4</v>
      </c>
      <c r="BY22" s="17">
        <v>5.0310003141585996E-4</v>
      </c>
      <c r="BZ22" s="17">
        <v>0</v>
      </c>
      <c r="CA22" s="17">
        <v>0</v>
      </c>
      <c r="CB22" s="17">
        <v>444.809884135478</v>
      </c>
      <c r="CC22" s="17">
        <v>1.7958717233640401E-2</v>
      </c>
      <c r="CD22" s="5">
        <v>9.7825536246741405E-6</v>
      </c>
      <c r="CE22" s="5">
        <v>2.3950900356597701E-5</v>
      </c>
      <c r="CF22" s="17">
        <v>0</v>
      </c>
      <c r="CG22" s="17">
        <v>1.60934623628037E-2</v>
      </c>
      <c r="CH22" s="17">
        <v>5.6290442100567002E-2</v>
      </c>
      <c r="CI22" s="17">
        <v>0</v>
      </c>
      <c r="CJ22" s="17">
        <v>2.5426309545461798E-2</v>
      </c>
      <c r="CK22" s="17">
        <v>0</v>
      </c>
      <c r="CL22" s="17">
        <v>9.4202743720960703E-3</v>
      </c>
      <c r="CM22" s="17">
        <v>144.48809544249499</v>
      </c>
      <c r="CN22" s="17">
        <v>0</v>
      </c>
      <c r="CO22" s="17">
        <v>1.67028391177102E-2</v>
      </c>
      <c r="CP22" s="17">
        <v>3.2356911521762601</v>
      </c>
      <c r="CQ22" s="17">
        <v>73.075609905088896</v>
      </c>
      <c r="CR22" s="17">
        <v>1.6421396175260901</v>
      </c>
      <c r="CS22" s="17">
        <v>0.30149066042803502</v>
      </c>
      <c r="CT22" s="17">
        <v>0</v>
      </c>
      <c r="CU22" s="17">
        <v>0</v>
      </c>
      <c r="CV22" s="17">
        <v>26.966851838177199</v>
      </c>
      <c r="CW22" s="17">
        <v>26.966851838177199</v>
      </c>
      <c r="CX22" s="5">
        <v>1.3111254165357599E-5</v>
      </c>
      <c r="CY22" s="17">
        <v>0</v>
      </c>
      <c r="CZ22" s="17">
        <v>0</v>
      </c>
      <c r="DA22" s="5">
        <v>0.56646910763570502</v>
      </c>
      <c r="DB22" s="17">
        <v>0</v>
      </c>
      <c r="DC22" s="17">
        <v>0</v>
      </c>
      <c r="DD22" s="17">
        <v>0</v>
      </c>
      <c r="DE22" s="17">
        <v>0</v>
      </c>
      <c r="DF22" s="17">
        <v>8.1927806744810094E-2</v>
      </c>
      <c r="DG22" s="17">
        <v>0</v>
      </c>
      <c r="DH22" s="17">
        <v>0</v>
      </c>
      <c r="DI22" s="17">
        <v>2.6937604807805E-2</v>
      </c>
      <c r="DJ22" s="17">
        <v>2.0558892508143299E-4</v>
      </c>
      <c r="DK22" s="5">
        <v>7.8258693210315697E-5</v>
      </c>
      <c r="DL22" s="17">
        <v>2.2271166421402501E-4</v>
      </c>
      <c r="DM22" s="5">
        <v>7.5466821872054502E-5</v>
      </c>
      <c r="DN22" s="17">
        <v>1.53227300826181E-4</v>
      </c>
      <c r="DO22" s="17">
        <v>0.96338483261969099</v>
      </c>
      <c r="DP22" s="17">
        <v>0</v>
      </c>
      <c r="DQ22" s="17">
        <v>0</v>
      </c>
      <c r="DR22" s="17">
        <v>9.8614559091350695E-2</v>
      </c>
      <c r="DS22" s="17">
        <v>0.38139044682175999</v>
      </c>
      <c r="DT22" s="17">
        <v>0</v>
      </c>
      <c r="DU22" s="17">
        <v>5.1819206666776604E-4</v>
      </c>
      <c r="DV22" s="17">
        <v>7.45682725133241E-4</v>
      </c>
      <c r="DW22" s="17">
        <v>151.91957174225701</v>
      </c>
      <c r="DX22" s="17">
        <v>211.916230585823</v>
      </c>
      <c r="DY22" s="17">
        <v>23.546251451467899</v>
      </c>
      <c r="DZ22" s="17">
        <v>235.46248203729101</v>
      </c>
      <c r="EA22" s="17">
        <v>0</v>
      </c>
      <c r="EB22" s="17">
        <v>5.2688768502113401</v>
      </c>
      <c r="EC22" s="17">
        <v>0</v>
      </c>
      <c r="ED22" s="5">
        <v>1.5486553462083202E-5</v>
      </c>
      <c r="EE22" s="17">
        <v>0</v>
      </c>
      <c r="EF22" s="5">
        <v>0</v>
      </c>
      <c r="EG22" s="17">
        <v>0</v>
      </c>
      <c r="EH22" s="5">
        <v>3.55102096264821E-8</v>
      </c>
      <c r="EI22" s="5">
        <v>1.4852334463202E-7</v>
      </c>
      <c r="EJ22" s="5">
        <v>2.74304211410021E-5</v>
      </c>
      <c r="EK22" s="17">
        <v>7.5134488445025099E-2</v>
      </c>
      <c r="EL22" s="17">
        <v>16.873456013227699</v>
      </c>
      <c r="EM22" s="17">
        <v>0.101663588242751</v>
      </c>
      <c r="EN22" s="17">
        <v>0.26517183088344698</v>
      </c>
      <c r="EO22" s="17">
        <v>0.65688801060423097</v>
      </c>
      <c r="EP22" s="17">
        <v>0.15026644157476099</v>
      </c>
      <c r="EQ22" s="17">
        <v>0</v>
      </c>
      <c r="ER22" s="17">
        <v>0</v>
      </c>
      <c r="ES22" s="17">
        <v>3.5356746308636097E-2</v>
      </c>
      <c r="ET22" s="17">
        <v>9.4047131571408897</v>
      </c>
      <c r="EU22" s="17">
        <v>9.4047131571408897</v>
      </c>
      <c r="EV22" s="17">
        <v>0</v>
      </c>
      <c r="EW22" s="17">
        <v>0</v>
      </c>
      <c r="EX22" s="17">
        <v>0</v>
      </c>
      <c r="EY22" s="17">
        <v>0.27990180503425399</v>
      </c>
      <c r="EZ22" s="17">
        <v>0</v>
      </c>
      <c r="FA22" s="17">
        <v>1.72452077690878</v>
      </c>
      <c r="FB22" s="17">
        <v>0.428689135071677</v>
      </c>
      <c r="FC22" s="17">
        <v>0.229833811626074</v>
      </c>
      <c r="FD22" s="17">
        <v>4.3125581805254596</v>
      </c>
      <c r="FE22" s="5">
        <v>1.6993336364688499E-2</v>
      </c>
      <c r="FF22" s="17">
        <v>16.1624608992439</v>
      </c>
      <c r="FG22" s="17">
        <v>0.23423536864035399</v>
      </c>
      <c r="FH22" s="17">
        <v>0.91046724416739899</v>
      </c>
      <c r="FI22" s="5">
        <v>2.5729108020965799E-5</v>
      </c>
      <c r="FJ22" s="17">
        <v>0</v>
      </c>
      <c r="FK22" s="17">
        <v>5.4922003481098001</v>
      </c>
      <c r="FL22" s="17">
        <v>0.157484175250378</v>
      </c>
      <c r="FM22" s="17">
        <v>2.0897563148641201E-2</v>
      </c>
      <c r="FN22" s="17">
        <v>0</v>
      </c>
      <c r="FO22" s="17">
        <v>0</v>
      </c>
      <c r="FP22" s="17">
        <v>0.320306255556011</v>
      </c>
      <c r="FQ22" s="17">
        <v>1.4286649322545999</v>
      </c>
      <c r="FR22" s="17">
        <v>0</v>
      </c>
      <c r="FS22" s="17">
        <v>69.148214992531706</v>
      </c>
      <c r="FT22" s="17">
        <v>0.62393590409880095</v>
      </c>
      <c r="FU22" s="17">
        <v>0.47891869799581699</v>
      </c>
      <c r="FW22" s="26">
        <f t="shared" si="0"/>
        <v>2.1970136432106737</v>
      </c>
      <c r="FX22" s="40">
        <f t="shared" si="1"/>
        <v>-1.0412912098907142E-5</v>
      </c>
      <c r="FY22" s="40">
        <f t="shared" si="2"/>
        <v>-2.5047661874751308E-5</v>
      </c>
      <c r="FZ22" s="40">
        <f t="shared" si="3"/>
        <v>-1.0693575299929407E-5</v>
      </c>
      <c r="GA22" s="40">
        <f t="shared" si="4"/>
        <v>-1.0477919415445621E-5</v>
      </c>
      <c r="GB22" s="40">
        <f t="shared" si="5"/>
        <v>-1.0477919415445621E-5</v>
      </c>
      <c r="GC22" s="40">
        <f t="shared" si="6"/>
        <v>6.3382578866887264E-8</v>
      </c>
      <c r="GD22" s="40">
        <f t="shared" si="7"/>
        <v>-4.1216724627796652E-6</v>
      </c>
      <c r="GE22" s="40">
        <f t="shared" si="8"/>
        <v>-6.1410467465698822E-6</v>
      </c>
      <c r="GF22" s="40">
        <f t="shared" si="9"/>
        <v>-9.1547026314361494E-7</v>
      </c>
      <c r="GG22" s="40">
        <f t="shared" si="10"/>
        <v>-2.8840162675925385E-5</v>
      </c>
      <c r="GH22" s="40">
        <f t="shared" si="11"/>
        <v>5.1408935765645074E-6</v>
      </c>
      <c r="GI22" s="40">
        <f t="shared" si="12"/>
        <v>0</v>
      </c>
      <c r="GJ22" s="40">
        <f t="shared" si="13"/>
        <v>-1.4898612740027078E-5</v>
      </c>
      <c r="GK22" s="40">
        <f t="shared" si="14"/>
        <v>4.1138922735448745E-7</v>
      </c>
      <c r="GL22" s="40">
        <f t="shared" si="15"/>
        <v>0</v>
      </c>
      <c r="GM22" s="40">
        <f t="shared" si="16"/>
        <v>-1.1596178119002395E-4</v>
      </c>
      <c r="GN22" s="40">
        <f t="shared" si="17"/>
        <v>0</v>
      </c>
      <c r="GO22" s="40">
        <f t="shared" si="18"/>
        <v>-1.3221676952738671E-5</v>
      </c>
      <c r="GP22" s="40">
        <f t="shared" si="19"/>
        <v>-2.0357988783285408E-5</v>
      </c>
      <c r="GQ22" s="40">
        <f t="shared" si="20"/>
        <v>0</v>
      </c>
      <c r="GR22" s="40">
        <f t="shared" si="21"/>
        <v>0</v>
      </c>
      <c r="GS22" s="40">
        <f t="shared" si="22"/>
        <v>2.6290695361182193E-5</v>
      </c>
      <c r="GT22" s="40">
        <f t="shared" si="23"/>
        <v>0</v>
      </c>
      <c r="GU22" s="40">
        <f t="shared" si="24"/>
        <v>-7.2768217816051725E-6</v>
      </c>
      <c r="GV22" s="40">
        <f t="shared" si="25"/>
        <v>0</v>
      </c>
      <c r="GW22" s="40">
        <f t="shared" si="26"/>
        <v>0</v>
      </c>
      <c r="GX22" s="40">
        <f t="shared" si="27"/>
        <v>-3.6633894068352904E-6</v>
      </c>
      <c r="GY22" s="40">
        <f t="shared" si="28"/>
        <v>-2.5698739674187463E-5</v>
      </c>
      <c r="GZ22" s="40">
        <f t="shared" si="29"/>
        <v>-1.6265364176860181E-5</v>
      </c>
      <c r="HA22" s="40">
        <f t="shared" si="30"/>
        <v>-3.4397146377888934E-6</v>
      </c>
      <c r="HB22" s="40">
        <f t="shared" si="31"/>
        <v>1.0783237943387634</v>
      </c>
      <c r="HC22" s="40">
        <f t="shared" si="32"/>
        <v>-9.5168323640133503E-6</v>
      </c>
      <c r="HD22" s="40">
        <f t="shared" si="33"/>
        <v>0</v>
      </c>
      <c r="HE22" s="40">
        <f t="shared" si="34"/>
        <v>-9.2031539270713244E-4</v>
      </c>
      <c r="HF22" s="40">
        <f t="shared" si="35"/>
        <v>-4.0302537454471135E-6</v>
      </c>
      <c r="HG22" s="40">
        <f t="shared" si="36"/>
        <v>7.0071918810057687E-5</v>
      </c>
      <c r="HH22" s="40">
        <f t="shared" si="37"/>
        <v>-6.0728121344610662E-6</v>
      </c>
      <c r="HI22" s="40">
        <f t="shared" si="38"/>
        <v>-3.1545467686428737E-6</v>
      </c>
      <c r="HJ22" s="40">
        <f t="shared" si="39"/>
        <v>2.2772666314824986E-5</v>
      </c>
      <c r="HK22" s="40">
        <f t="shared" si="40"/>
        <v>0</v>
      </c>
      <c r="HL22" s="40">
        <f t="shared" si="41"/>
        <v>0</v>
      </c>
      <c r="HM22" s="40">
        <f t="shared" si="42"/>
        <v>0</v>
      </c>
      <c r="HN22" s="40">
        <f t="shared" si="43"/>
        <v>-5.5766020566497115E-5</v>
      </c>
      <c r="HO22" s="40">
        <f t="shared" si="44"/>
        <v>-1.9424396258685487E-4</v>
      </c>
      <c r="HP22" s="40">
        <f t="shared" si="45"/>
        <v>-9.4368421745272466E-6</v>
      </c>
      <c r="HQ22" s="40">
        <f t="shared" si="46"/>
        <v>0</v>
      </c>
      <c r="HR22" s="40">
        <f t="shared" si="47"/>
        <v>5.4415657548222161E-7</v>
      </c>
      <c r="HS22" s="40">
        <f t="shared" si="48"/>
        <v>6.2308034971454525E-6</v>
      </c>
      <c r="HT22" s="40">
        <f t="shared" si="49"/>
        <v>-4.9134958808255645E-5</v>
      </c>
      <c r="HU22" s="40">
        <f t="shared" si="50"/>
        <v>0</v>
      </c>
      <c r="HV22" s="40">
        <f t="shared" si="51"/>
        <v>0</v>
      </c>
      <c r="HW22" s="40">
        <f t="shared" si="52"/>
        <v>0</v>
      </c>
      <c r="HX22" s="40">
        <f t="shared" si="53"/>
        <v>0</v>
      </c>
      <c r="HY22" s="40">
        <f t="shared" si="54"/>
        <v>0</v>
      </c>
      <c r="HZ22" s="40">
        <f t="shared" si="55"/>
        <v>0</v>
      </c>
    </row>
    <row r="23" spans="1:234" x14ac:dyDescent="0.25">
      <c r="A23" s="17" t="s">
        <v>193</v>
      </c>
      <c r="B23" s="17">
        <v>3907.0266045550002</v>
      </c>
      <c r="C23" s="17">
        <v>10.0288702999999</v>
      </c>
      <c r="D23" s="17">
        <v>9133.8016447299906</v>
      </c>
      <c r="E23" s="17">
        <v>152.18454960299999</v>
      </c>
      <c r="F23" s="17">
        <v>152.00412570699899</v>
      </c>
      <c r="G23" s="17">
        <v>712.57294202200001</v>
      </c>
      <c r="H23" s="17">
        <v>989.625595609995</v>
      </c>
      <c r="I23" s="17">
        <v>35.259466397054901</v>
      </c>
      <c r="J23" s="17">
        <v>30.6245283208535</v>
      </c>
      <c r="K23" s="17">
        <v>1.0204186669999899E-4</v>
      </c>
      <c r="L23" s="17">
        <v>6.3568173242439903</v>
      </c>
      <c r="M23" s="5">
        <v>3.4186641300000001E-6</v>
      </c>
      <c r="N23" s="17">
        <v>2.8073031548978</v>
      </c>
      <c r="O23" s="17">
        <v>3.83471877214E-2</v>
      </c>
      <c r="P23" s="17">
        <v>0.22251430747000001</v>
      </c>
      <c r="Q23" s="17">
        <v>0.153567038829999</v>
      </c>
      <c r="S23" s="17">
        <v>2.9320902631399999E-3</v>
      </c>
      <c r="T23" s="17">
        <v>0.14647839207999999</v>
      </c>
      <c r="U23" s="17">
        <v>0</v>
      </c>
      <c r="W23" s="17">
        <v>0.16018992665000001</v>
      </c>
      <c r="X23" s="17">
        <v>0.268697104379999</v>
      </c>
      <c r="Y23" s="17">
        <v>161.246707486134</v>
      </c>
      <c r="Z23" s="17">
        <v>0</v>
      </c>
      <c r="AA23" s="5">
        <v>4.8185754189999998E-8</v>
      </c>
      <c r="AB23" s="17">
        <v>1.6022515899999999E-4</v>
      </c>
      <c r="AC23" s="17">
        <v>0.43871775972599902</v>
      </c>
      <c r="AD23" s="17">
        <v>0.29242823386</v>
      </c>
      <c r="AE23" s="17">
        <v>15.997162253000001</v>
      </c>
      <c r="AF23" s="17">
        <v>0.39922836964949998</v>
      </c>
      <c r="AG23" s="17">
        <v>0.62812986289700001</v>
      </c>
      <c r="AH23" s="17">
        <v>7.3040633899999997E-3</v>
      </c>
      <c r="AI23" s="17">
        <v>0.16327638220999899</v>
      </c>
      <c r="AJ23" s="17">
        <v>3.6975892389570002</v>
      </c>
      <c r="AK23" s="17">
        <v>0.25135680936999899</v>
      </c>
      <c r="AL23" s="17">
        <v>7.8472915190000006E-2</v>
      </c>
      <c r="AM23" s="17">
        <v>1.641160773612</v>
      </c>
      <c r="AN23" s="17">
        <v>4.7027283701066E-2</v>
      </c>
      <c r="AO23" s="5">
        <v>5.12792168999999E-7</v>
      </c>
      <c r="AQ23" s="5">
        <v>4.2230921599999898E-7</v>
      </c>
      <c r="AR23" s="17">
        <v>1.7386579681659901E-2</v>
      </c>
      <c r="AS23" s="17">
        <v>2.7148855635499998E-3</v>
      </c>
      <c r="AT23" s="17">
        <v>0.40873130396910101</v>
      </c>
      <c r="AV23" s="17">
        <v>0.4501287263</v>
      </c>
      <c r="AW23" s="17">
        <v>5.1197062661999899</v>
      </c>
      <c r="AX23" s="17">
        <v>0.16126167456000001</v>
      </c>
      <c r="BA23" s="17">
        <v>0</v>
      </c>
      <c r="BC23" s="17">
        <v>4.2554389013593798E-2</v>
      </c>
      <c r="BE23" s="15"/>
      <c r="BF23" s="17" t="s">
        <v>193</v>
      </c>
      <c r="BG23" s="17">
        <v>3.2236558481236001E-2</v>
      </c>
      <c r="BH23" s="17">
        <v>6.4835344087424002E-2</v>
      </c>
      <c r="BI23" s="17">
        <v>0</v>
      </c>
      <c r="BJ23" s="17">
        <v>30.624597838588699</v>
      </c>
      <c r="BK23" s="17">
        <v>0</v>
      </c>
      <c r="BL23" s="17">
        <v>35.2593342460247</v>
      </c>
      <c r="BM23" s="17">
        <v>35.2593342460247</v>
      </c>
      <c r="BN23" s="17">
        <v>0.72771781095948196</v>
      </c>
      <c r="BO23" s="17">
        <v>2.6041592719235802E-2</v>
      </c>
      <c r="BP23" s="5">
        <v>4.1836715973037399E-5</v>
      </c>
      <c r="BQ23" s="5">
        <v>6.0202799076263299E-5</v>
      </c>
      <c r="BR23" s="17">
        <v>6.3568238794853498</v>
      </c>
      <c r="BS23" s="17">
        <v>4.25415860419638E-2</v>
      </c>
      <c r="BT23" s="5">
        <v>1.09399947089071E-6</v>
      </c>
      <c r="BU23" s="5">
        <v>2.3247398270474098E-6</v>
      </c>
      <c r="BV23" s="17">
        <v>0.26870657269201198</v>
      </c>
      <c r="BW23" s="17">
        <v>2.8073008061011802</v>
      </c>
      <c r="BX23" s="17">
        <v>9.20052118844558E-3</v>
      </c>
      <c r="BY23" s="17">
        <v>2.9134955102762899E-2</v>
      </c>
      <c r="BZ23" s="17">
        <v>0.222517046451911</v>
      </c>
      <c r="CA23" s="17">
        <v>0</v>
      </c>
      <c r="CB23" s="17">
        <v>5983.8856782374796</v>
      </c>
      <c r="CC23" s="17">
        <v>0.153571531371269</v>
      </c>
      <c r="CD23" s="17">
        <v>8.5005029138598997E-4</v>
      </c>
      <c r="CE23" s="17">
        <v>2.08120799287686E-3</v>
      </c>
      <c r="CF23" s="17">
        <v>0</v>
      </c>
      <c r="CG23" s="17">
        <v>0.146474976691295</v>
      </c>
      <c r="CH23" s="17">
        <v>0.29243131825895302</v>
      </c>
      <c r="CI23" s="17">
        <v>0</v>
      </c>
      <c r="CJ23" s="17">
        <v>0.25136035900535098</v>
      </c>
      <c r="CK23" s="17">
        <v>7.3043688627622101E-3</v>
      </c>
      <c r="CL23" s="17">
        <v>7.8472419796196402E-2</v>
      </c>
      <c r="CM23" s="17">
        <v>3906.91260043496</v>
      </c>
      <c r="CN23" s="17">
        <v>0</v>
      </c>
      <c r="CO23" s="17">
        <v>0.16018427077965999</v>
      </c>
      <c r="CP23" s="17">
        <v>43.490053159710399</v>
      </c>
      <c r="CQ23" s="17">
        <v>1068.28962482222</v>
      </c>
      <c r="CR23" s="17">
        <v>22.202445950131501</v>
      </c>
      <c r="CS23" s="17">
        <v>0.45007877321330497</v>
      </c>
      <c r="CT23" s="17">
        <v>7.0260547262774406E-2</v>
      </c>
      <c r="CU23" s="17">
        <v>1.85400260725485E-2</v>
      </c>
      <c r="CV23" s="17">
        <v>161.245218137102</v>
      </c>
      <c r="CW23" s="17">
        <v>161.245218137102</v>
      </c>
      <c r="CX23" s="17">
        <v>8.8307740988883198E-4</v>
      </c>
      <c r="CY23" s="17">
        <v>0</v>
      </c>
      <c r="CZ23" s="17">
        <v>0</v>
      </c>
      <c r="DA23" s="5">
        <v>5.1196984005138004</v>
      </c>
      <c r="DB23" s="5">
        <v>1.9272477764612901E-8</v>
      </c>
      <c r="DC23" s="5">
        <v>2.4092721630115098E-8</v>
      </c>
      <c r="DD23" s="17">
        <v>0</v>
      </c>
      <c r="DE23" s="17">
        <v>0</v>
      </c>
      <c r="DF23" s="17">
        <v>2.4880672813027802</v>
      </c>
      <c r="DG23" s="17">
        <v>2.2877574832211801E-2</v>
      </c>
      <c r="DH23" s="17">
        <v>4.4118521257240702E-4</v>
      </c>
      <c r="DI23" s="17">
        <v>0.61460145007590805</v>
      </c>
      <c r="DJ23" s="17">
        <v>4.23764808886831E-2</v>
      </c>
      <c r="DK23" s="5">
        <v>4.1658635206710798E-5</v>
      </c>
      <c r="DL23" s="17">
        <v>1.18565590921366E-4</v>
      </c>
      <c r="DM23" s="17">
        <v>0.144732974713283</v>
      </c>
      <c r="DN23" s="17">
        <v>0.29384938739881</v>
      </c>
      <c r="DO23" s="17">
        <v>16.001635901884999</v>
      </c>
      <c r="DP23" s="17">
        <v>0</v>
      </c>
      <c r="DQ23" s="17">
        <v>0</v>
      </c>
      <c r="DR23" s="17">
        <v>1.08108177294692</v>
      </c>
      <c r="DS23" s="17">
        <v>10.028849570815201</v>
      </c>
      <c r="DT23" s="17">
        <v>0</v>
      </c>
      <c r="DU23" s="17">
        <v>0.25745686048215</v>
      </c>
      <c r="DV23" s="17">
        <v>0.370480394268975</v>
      </c>
      <c r="DW23" s="17">
        <v>2196.0072590684299</v>
      </c>
      <c r="DX23" s="17">
        <v>8220.0926415619706</v>
      </c>
      <c r="DY23" s="17">
        <v>913.344640611165</v>
      </c>
      <c r="DZ23" s="17">
        <v>9133.4372821731395</v>
      </c>
      <c r="EA23" s="17">
        <v>2.6465422888826502E-4</v>
      </c>
      <c r="EB23" s="17">
        <v>70.8744561981689</v>
      </c>
      <c r="EC23" s="17">
        <v>1.75954877744341E-2</v>
      </c>
      <c r="ED23" s="17">
        <v>4.7026214955033299E-2</v>
      </c>
      <c r="EE23" s="5">
        <v>5.1280319432089296E-7</v>
      </c>
      <c r="EF23" s="5">
        <v>0</v>
      </c>
      <c r="EG23" s="5">
        <v>4.2230052210298899E-7</v>
      </c>
      <c r="EH23" s="17">
        <v>1.7380885266603401E-2</v>
      </c>
      <c r="EI23" s="17">
        <v>2.7149153501215299E-3</v>
      </c>
      <c r="EJ23" s="17">
        <v>0.40871711281006701</v>
      </c>
      <c r="EK23" s="17">
        <v>1.2158129271537701</v>
      </c>
      <c r="EL23" s="17">
        <v>420.08480871440901</v>
      </c>
      <c r="EM23" s="17">
        <v>1.64498396489139</v>
      </c>
      <c r="EN23" s="17">
        <v>4.2911462588667098</v>
      </c>
      <c r="EO23" s="17">
        <v>10.477148125134301</v>
      </c>
      <c r="EP23" s="17">
        <v>2.4316577101693699</v>
      </c>
      <c r="EQ23" s="17">
        <v>0</v>
      </c>
      <c r="ER23" s="5">
        <v>4.8190497015493102E-9</v>
      </c>
      <c r="ES23" s="17">
        <v>0.57215156917277099</v>
      </c>
      <c r="ET23" s="17">
        <v>152.173210626528</v>
      </c>
      <c r="EU23" s="17">
        <v>151.99278515498699</v>
      </c>
      <c r="EV23" s="17">
        <v>0.18042547154108601</v>
      </c>
      <c r="EW23" s="17">
        <v>0</v>
      </c>
      <c r="EX23" s="17">
        <v>0</v>
      </c>
      <c r="EY23" s="17">
        <v>4.5282019898256598</v>
      </c>
      <c r="EZ23" s="17">
        <v>0</v>
      </c>
      <c r="FA23" s="17">
        <v>27.898496790842</v>
      </c>
      <c r="FB23" s="17">
        <v>6.9373323716110704</v>
      </c>
      <c r="FC23" s="17">
        <v>3.7190841584792498</v>
      </c>
      <c r="FD23" s="17">
        <v>69.753143883772296</v>
      </c>
      <c r="FE23" s="5">
        <v>0.163148825387637</v>
      </c>
      <c r="FF23" s="17">
        <v>305.66633334083099</v>
      </c>
      <c r="FG23" s="17">
        <v>3.7904841642994498</v>
      </c>
      <c r="FH23" s="17">
        <v>14.733140809537099</v>
      </c>
      <c r="FI23" s="5">
        <v>4.3123189426632899E-7</v>
      </c>
      <c r="FJ23" s="17">
        <v>0</v>
      </c>
      <c r="FK23" s="17">
        <v>712.55745688761795</v>
      </c>
      <c r="FL23" s="17">
        <v>5.9934407815918904</v>
      </c>
      <c r="FM23" s="17">
        <v>0.16126427687717701</v>
      </c>
      <c r="FN23" s="17">
        <v>0</v>
      </c>
      <c r="FO23" s="17">
        <v>3.0895381644670001E-3</v>
      </c>
      <c r="FP23" s="17">
        <v>6.7458324209549998</v>
      </c>
      <c r="FQ23" s="17">
        <v>3.6973969193402598</v>
      </c>
      <c r="FR23" s="17">
        <v>0.14115921863209299</v>
      </c>
      <c r="FS23" s="17">
        <v>989.62037758670897</v>
      </c>
      <c r="FT23" s="17">
        <v>1.6410615894988601</v>
      </c>
      <c r="FU23" s="17">
        <v>7.5051972759851502</v>
      </c>
      <c r="FW23" s="26">
        <f t="shared" si="0"/>
        <v>2.2190400569798485</v>
      </c>
      <c r="FX23" s="40">
        <f t="shared" si="1"/>
        <v>-2.9179253580516729E-5</v>
      </c>
      <c r="FY23" s="40">
        <f t="shared" si="2"/>
        <v>-2.0669511200498564E-6</v>
      </c>
      <c r="FZ23" s="40">
        <f t="shared" si="3"/>
        <v>-3.989166516018543E-5</v>
      </c>
      <c r="GA23" s="40">
        <f t="shared" si="4"/>
        <v>-7.4508066039354743E-5</v>
      </c>
      <c r="GB23" s="40">
        <f t="shared" si="5"/>
        <v>-7.4606869775765256E-5</v>
      </c>
      <c r="GC23" s="40">
        <f t="shared" si="6"/>
        <v>-2.1731297203231324E-5</v>
      </c>
      <c r="GD23" s="40">
        <f t="shared" si="7"/>
        <v>-5.2727246639345227E-6</v>
      </c>
      <c r="GE23" s="40">
        <f t="shared" si="8"/>
        <v>-3.7479588803881375E-6</v>
      </c>
      <c r="GF23" s="40">
        <f t="shared" si="9"/>
        <v>2.2700018256689405E-6</v>
      </c>
      <c r="GG23" s="40">
        <f t="shared" si="10"/>
        <v>-2.3045939616246633E-5</v>
      </c>
      <c r="GH23" s="40">
        <f t="shared" si="11"/>
        <v>1.0312143679992792E-6</v>
      </c>
      <c r="GI23" s="40">
        <f t="shared" si="12"/>
        <v>2.1987517714978006E-5</v>
      </c>
      <c r="GJ23" s="40">
        <f t="shared" si="13"/>
        <v>-8.3667366517530283E-7</v>
      </c>
      <c r="GK23" s="40">
        <f t="shared" si="14"/>
        <v>-3.0540519103003757E-4</v>
      </c>
      <c r="GL23" s="40">
        <f t="shared" si="15"/>
        <v>1.2309239536735679E-5</v>
      </c>
      <c r="GM23" s="40">
        <f t="shared" si="16"/>
        <v>2.925459333085914E-5</v>
      </c>
      <c r="GN23" s="40">
        <f t="shared" si="17"/>
        <v>0</v>
      </c>
      <c r="GO23" s="40">
        <f t="shared" si="18"/>
        <v>-2.8374940826640378E-4</v>
      </c>
      <c r="GP23" s="40">
        <f t="shared" si="19"/>
        <v>-2.3316672558271528E-5</v>
      </c>
      <c r="GQ23" s="40">
        <f t="shared" si="20"/>
        <v>0</v>
      </c>
      <c r="GR23" s="40">
        <f t="shared" si="21"/>
        <v>0</v>
      </c>
      <c r="GS23" s="40">
        <f t="shared" si="22"/>
        <v>-3.5307278418156252E-5</v>
      </c>
      <c r="GT23" s="40">
        <f t="shared" si="23"/>
        <v>3.5237863968913964E-5</v>
      </c>
      <c r="GU23" s="40">
        <f t="shared" si="24"/>
        <v>-9.2364616631147458E-6</v>
      </c>
      <c r="GV23" s="40">
        <f t="shared" si="25"/>
        <v>0</v>
      </c>
      <c r="GW23" s="40">
        <f t="shared" si="26"/>
        <v>-3.1235242614489881E-5</v>
      </c>
      <c r="GX23" s="40">
        <f t="shared" si="27"/>
        <v>-5.822256186262688E-6</v>
      </c>
      <c r="GY23" s="40">
        <f t="shared" si="28"/>
        <v>-3.0862122835095894E-4</v>
      </c>
      <c r="GZ23" s="40">
        <f t="shared" si="29"/>
        <v>1.0547541570491687E-5</v>
      </c>
      <c r="HA23" s="40">
        <f t="shared" si="30"/>
        <v>2.7965265427992822E-4</v>
      </c>
      <c r="HB23" s="40">
        <f t="shared" si="31"/>
        <v>1.7079282313930968</v>
      </c>
      <c r="HC23" s="40">
        <f t="shared" si="32"/>
        <v>-3.0663746026439985E-4</v>
      </c>
      <c r="HD23" s="40">
        <f t="shared" si="33"/>
        <v>4.1822304366717614E-5</v>
      </c>
      <c r="HE23" s="40">
        <f t="shared" si="34"/>
        <v>-7.812325373422772E-4</v>
      </c>
      <c r="HF23" s="40">
        <f t="shared" si="35"/>
        <v>-5.2012163686041564E-5</v>
      </c>
      <c r="HG23" s="40">
        <f t="shared" si="36"/>
        <v>1.4121898511051426E-5</v>
      </c>
      <c r="HH23" s="40">
        <f t="shared" si="37"/>
        <v>-6.3129272361618725E-6</v>
      </c>
      <c r="HI23" s="40">
        <f t="shared" si="38"/>
        <v>-6.0435342310567058E-5</v>
      </c>
      <c r="HJ23" s="40">
        <f t="shared" si="39"/>
        <v>-2.2726084702114526E-5</v>
      </c>
      <c r="HK23" s="40">
        <f t="shared" si="40"/>
        <v>2.1500564089066612E-5</v>
      </c>
      <c r="HL23" s="40">
        <f t="shared" si="41"/>
        <v>0</v>
      </c>
      <c r="HM23" s="40">
        <f t="shared" si="42"/>
        <v>-2.0586567094928307E-5</v>
      </c>
      <c r="HN23" s="40">
        <f t="shared" si="43"/>
        <v>-3.2751784196559532E-4</v>
      </c>
      <c r="HO23" s="40">
        <f t="shared" si="44"/>
        <v>1.0971575351079188E-5</v>
      </c>
      <c r="HP23" s="40">
        <f t="shared" si="45"/>
        <v>-3.4720019964699673E-5</v>
      </c>
      <c r="HQ23" s="40">
        <f t="shared" si="46"/>
        <v>0</v>
      </c>
      <c r="HR23" s="40">
        <f t="shared" si="47"/>
        <v>-1.1097511395382257E-4</v>
      </c>
      <c r="HS23" s="40">
        <f t="shared" si="48"/>
        <v>-1.5363549743895896E-6</v>
      </c>
      <c r="HT23" s="40">
        <f t="shared" si="49"/>
        <v>1.613723275600175E-5</v>
      </c>
      <c r="HU23" s="40">
        <f t="shared" si="50"/>
        <v>0</v>
      </c>
      <c r="HV23" s="40">
        <f t="shared" si="51"/>
        <v>0</v>
      </c>
      <c r="HW23" s="40">
        <f t="shared" si="52"/>
        <v>0</v>
      </c>
      <c r="HX23" s="40">
        <f t="shared" si="53"/>
        <v>0</v>
      </c>
      <c r="HY23" s="40">
        <f t="shared" si="54"/>
        <v>-3.0086136651869422E-4</v>
      </c>
      <c r="HZ23" s="40">
        <f t="shared" si="55"/>
        <v>0</v>
      </c>
    </row>
    <row r="24" spans="1:234" x14ac:dyDescent="0.25">
      <c r="A24" s="17" t="s">
        <v>194</v>
      </c>
      <c r="B24" s="17">
        <v>880.508432499999</v>
      </c>
      <c r="C24" s="17">
        <v>55.1896970559999</v>
      </c>
      <c r="D24" s="17">
        <v>2377.4561630499902</v>
      </c>
      <c r="E24" s="17">
        <v>24.097024500300002</v>
      </c>
      <c r="F24" s="17">
        <v>7.5063240116379903</v>
      </c>
      <c r="G24" s="17">
        <v>36.049794408939903</v>
      </c>
      <c r="H24" s="17">
        <v>172.42432759799999</v>
      </c>
      <c r="I24" s="17">
        <v>4.8558657445705897</v>
      </c>
      <c r="J24" s="17">
        <v>4.7077274946975898</v>
      </c>
      <c r="K24" s="5">
        <v>2.1025447790000001E-6</v>
      </c>
      <c r="L24" s="17">
        <v>1.22376333018211</v>
      </c>
      <c r="N24" s="17">
        <v>0.49299166646231002</v>
      </c>
      <c r="O24" s="5">
        <v>1.155901198E-5</v>
      </c>
      <c r="Q24" s="17">
        <v>2.8313308618999899E-2</v>
      </c>
      <c r="S24" s="5">
        <v>5.8903266800000002E-7</v>
      </c>
      <c r="T24" s="17">
        <v>2.5370157758999999E-2</v>
      </c>
      <c r="W24" s="17">
        <v>2.6329585276999998E-2</v>
      </c>
      <c r="Y24" s="17">
        <v>36.572727214190103</v>
      </c>
      <c r="AA24" s="17">
        <v>1.4939393529639999E-3</v>
      </c>
      <c r="AB24" s="5">
        <v>4.0548736539999901E-5</v>
      </c>
      <c r="AC24" s="5">
        <v>3.9934381920000002E-6</v>
      </c>
      <c r="AD24" s="17">
        <v>8.8370673234297994E-2</v>
      </c>
      <c r="AE24" s="17">
        <v>1.49118046513369</v>
      </c>
      <c r="AF24" s="17">
        <v>6.4147949209999999E-2</v>
      </c>
      <c r="AG24" s="5">
        <v>2.206972355E-5</v>
      </c>
      <c r="AI24" s="17">
        <v>2.6812876281E-2</v>
      </c>
      <c r="AJ24" s="17">
        <v>1.19792642825822</v>
      </c>
      <c r="AK24" s="17">
        <v>3.9857046022860998E-2</v>
      </c>
      <c r="AL24" s="17">
        <v>1.4846320994E-2</v>
      </c>
      <c r="AM24" s="17">
        <v>0.46569762880828303</v>
      </c>
      <c r="AN24" s="17">
        <v>2.2816758512085901E-3</v>
      </c>
      <c r="AR24" s="17">
        <v>1.6678759824899901E-4</v>
      </c>
      <c r="AS24" s="17">
        <v>3.1902745071704999E-4</v>
      </c>
      <c r="AT24" s="17">
        <v>1.3230992679269299E-2</v>
      </c>
      <c r="AV24" s="17">
        <v>0.21719279153999899</v>
      </c>
      <c r="AW24" s="17">
        <v>0.44279675409999902</v>
      </c>
      <c r="AX24" s="17">
        <v>3.2944412249E-2</v>
      </c>
      <c r="BC24" s="5">
        <v>1.81235258075E-6</v>
      </c>
      <c r="BE24" s="15"/>
      <c r="BF24" s="17" t="s">
        <v>194</v>
      </c>
      <c r="BG24" s="17">
        <v>0</v>
      </c>
      <c r="BH24" s="17">
        <v>5.9122720958833903E-3</v>
      </c>
      <c r="BI24" s="17">
        <v>0</v>
      </c>
      <c r="BJ24" s="17">
        <v>4.70772194655716</v>
      </c>
      <c r="BK24" s="17">
        <v>0</v>
      </c>
      <c r="BL24" s="17">
        <v>4.8558664839851096</v>
      </c>
      <c r="BM24" s="17">
        <v>4.8558664839851096</v>
      </c>
      <c r="BN24" s="17">
        <v>7.8662405179014502E-2</v>
      </c>
      <c r="BO24" s="17">
        <v>0</v>
      </c>
      <c r="BP24" s="5">
        <v>8.6206557207184303E-7</v>
      </c>
      <c r="BQ24" s="5">
        <v>1.2406716413961799E-6</v>
      </c>
      <c r="BR24" s="17">
        <v>1.22376415425461</v>
      </c>
      <c r="BS24" s="5">
        <v>1.8124261229733801E-6</v>
      </c>
      <c r="BT24" s="17">
        <v>0</v>
      </c>
      <c r="BU24" s="17">
        <v>0</v>
      </c>
      <c r="BV24" s="17">
        <v>0</v>
      </c>
      <c r="BW24" s="17">
        <v>0.49299294424330498</v>
      </c>
      <c r="BX24" s="5">
        <v>2.7741095256204601E-6</v>
      </c>
      <c r="BY24" s="5">
        <v>8.7846123117114704E-6</v>
      </c>
      <c r="BZ24" s="17">
        <v>0</v>
      </c>
      <c r="CA24" s="17">
        <v>0</v>
      </c>
      <c r="CB24" s="17">
        <v>720.19877765347701</v>
      </c>
      <c r="CC24" s="17">
        <v>2.8310579820817101E-2</v>
      </c>
      <c r="CD24" s="5">
        <v>1.7083094473563701E-7</v>
      </c>
      <c r="CE24" s="5">
        <v>4.1821534086211599E-7</v>
      </c>
      <c r="CF24" s="17">
        <v>0</v>
      </c>
      <c r="CG24" s="17">
        <v>2.53715605293841E-2</v>
      </c>
      <c r="CH24" s="5">
        <v>8.8369506802152997E-2</v>
      </c>
      <c r="CI24" s="17">
        <v>0</v>
      </c>
      <c r="CJ24" s="17">
        <v>3.98595168129963E-2</v>
      </c>
      <c r="CK24" s="17">
        <v>0</v>
      </c>
      <c r="CL24" s="17">
        <v>1.4845126226321E-2</v>
      </c>
      <c r="CM24" s="17">
        <v>880.50763365796195</v>
      </c>
      <c r="CN24" s="17">
        <v>0</v>
      </c>
      <c r="CO24" s="17">
        <v>2.63318852723303E-2</v>
      </c>
      <c r="CP24" s="17">
        <v>5.0268621365970798</v>
      </c>
      <c r="CQ24" s="17">
        <v>132.025257990873</v>
      </c>
      <c r="CR24" s="17">
        <v>2.4925174029361101</v>
      </c>
      <c r="CS24" s="17">
        <v>0.217189803123123</v>
      </c>
      <c r="CT24" s="17">
        <v>1.6799489006211299</v>
      </c>
      <c r="CU24" s="17">
        <v>0</v>
      </c>
      <c r="CV24" s="17">
        <v>36.572631900514601</v>
      </c>
      <c r="CW24" s="17">
        <v>36.572631900514601</v>
      </c>
      <c r="CX24" s="5">
        <v>2.0764384336248899E-5</v>
      </c>
      <c r="CY24" s="17">
        <v>0</v>
      </c>
      <c r="CZ24" s="17">
        <v>0</v>
      </c>
      <c r="DA24" s="5">
        <v>0.44279231939604702</v>
      </c>
      <c r="DB24" s="17">
        <v>3.2957625394605103E-4</v>
      </c>
      <c r="DC24" s="17">
        <v>1.08926528817133E-3</v>
      </c>
      <c r="DD24" s="17">
        <v>0</v>
      </c>
      <c r="DE24" s="17">
        <v>0</v>
      </c>
      <c r="DF24" s="17">
        <v>1.9738963929485001</v>
      </c>
      <c r="DG24" s="17">
        <v>7.1280843687229903E-3</v>
      </c>
      <c r="DH24" s="17">
        <v>0</v>
      </c>
      <c r="DI24" s="5">
        <v>4.8351076581695199E-2</v>
      </c>
      <c r="DJ24" s="17">
        <v>3.2431593603730298E-3</v>
      </c>
      <c r="DK24" s="5">
        <v>1.0544625449053899E-5</v>
      </c>
      <c r="DL24" s="5">
        <v>3.00052079564806E-5</v>
      </c>
      <c r="DM24" s="5">
        <v>1.31781389573239E-6</v>
      </c>
      <c r="DN24" s="5">
        <v>2.6756451771138202E-6</v>
      </c>
      <c r="DO24" s="17">
        <v>1.4911726558769101</v>
      </c>
      <c r="DP24" s="17">
        <v>0</v>
      </c>
      <c r="DQ24" s="5">
        <v>5.1934417984358598E-6</v>
      </c>
      <c r="DR24" s="17">
        <v>0.14168168514350599</v>
      </c>
      <c r="DS24" s="17">
        <v>55.189756125266697</v>
      </c>
      <c r="DT24" s="17">
        <v>0</v>
      </c>
      <c r="DU24" s="5">
        <v>9.0481739667212492E-6</v>
      </c>
      <c r="DV24" s="5">
        <v>1.30188766789574E-5</v>
      </c>
      <c r="DW24" s="17">
        <v>323.96219442561301</v>
      </c>
      <c r="DX24" s="17">
        <v>2139.7083033030699</v>
      </c>
      <c r="DY24" s="17">
        <v>237.74557630141501</v>
      </c>
      <c r="DZ24" s="17">
        <v>2377.4538796044899</v>
      </c>
      <c r="EA24" s="17">
        <v>0</v>
      </c>
      <c r="EB24" s="17">
        <v>9.1000584810865295</v>
      </c>
      <c r="EC24" s="17">
        <v>0</v>
      </c>
      <c r="ED24" s="17">
        <v>2.2818353251215701E-3</v>
      </c>
      <c r="EE24" s="17">
        <v>0</v>
      </c>
      <c r="EF24" s="5">
        <v>0</v>
      </c>
      <c r="EG24" s="17">
        <v>0</v>
      </c>
      <c r="EH24" s="17">
        <v>1.6678046136716501E-4</v>
      </c>
      <c r="EI24" s="17">
        <v>3.1904190886232101E-4</v>
      </c>
      <c r="EJ24" s="17">
        <v>1.32310077391769E-2</v>
      </c>
      <c r="EK24" s="17">
        <v>6.6997524881914697E-2</v>
      </c>
      <c r="EL24" s="17">
        <v>72.623510481889397</v>
      </c>
      <c r="EM24" s="17">
        <v>8.3770352419847996E-2</v>
      </c>
      <c r="EN24" s="17">
        <v>0.19699792410588801</v>
      </c>
      <c r="EO24" s="17">
        <v>0.505808806362539</v>
      </c>
      <c r="EP24" s="17">
        <v>0.117672602071242</v>
      </c>
      <c r="EQ24" s="17">
        <v>9.5632627303140899E-3</v>
      </c>
      <c r="ER24" s="5">
        <v>7.4950851669725906E-5</v>
      </c>
      <c r="ES24" s="17">
        <v>2.8391884169160601E-2</v>
      </c>
      <c r="ET24" s="17">
        <v>24.096972027164401</v>
      </c>
      <c r="EU24" s="17">
        <v>7.5062821352459999</v>
      </c>
      <c r="EV24" s="17">
        <v>16.590689891918402</v>
      </c>
      <c r="EW24" s="17">
        <v>8.8583971295821203E-4</v>
      </c>
      <c r="EX24" s="17">
        <v>1.5356244867364201E-4</v>
      </c>
      <c r="EY24" s="17">
        <v>0.55019104669940599</v>
      </c>
      <c r="EZ24" s="17">
        <v>1.3719994267982801E-4</v>
      </c>
      <c r="FA24" s="17">
        <v>1.2950521838434199</v>
      </c>
      <c r="FB24" s="17">
        <v>0.31841285900891098</v>
      </c>
      <c r="FC24" s="17">
        <v>0.17123839140858799</v>
      </c>
      <c r="FD24" s="17">
        <v>3.2388288828629301</v>
      </c>
      <c r="FE24" s="5">
        <v>2.6791668811075298E-2</v>
      </c>
      <c r="FF24" s="17">
        <v>44.906959064242002</v>
      </c>
      <c r="FG24" s="17">
        <v>0.20605039948852799</v>
      </c>
      <c r="FH24" s="17">
        <v>0.71524082441839298</v>
      </c>
      <c r="FI24" s="17">
        <v>8.8858867059309803E-4</v>
      </c>
      <c r="FJ24" s="17">
        <v>0</v>
      </c>
      <c r="FK24" s="17">
        <v>36.049845547269797</v>
      </c>
      <c r="FL24" s="17">
        <v>3.67947776586526</v>
      </c>
      <c r="FM24" s="17">
        <v>3.2943336875917398E-2</v>
      </c>
      <c r="FN24" s="17">
        <v>0</v>
      </c>
      <c r="FO24" s="17">
        <v>0</v>
      </c>
      <c r="FP24" s="17">
        <v>4.3060277350374596</v>
      </c>
      <c r="FQ24" s="17">
        <v>1.1979264089044499</v>
      </c>
      <c r="FR24" s="17">
        <v>1.9969339443443E-3</v>
      </c>
      <c r="FS24" s="17">
        <v>172.42421690173401</v>
      </c>
      <c r="FT24" s="17">
        <v>0.46570301490261901</v>
      </c>
      <c r="FU24" s="17">
        <v>2.59928471556784</v>
      </c>
      <c r="FW24" s="26">
        <f t="shared" si="0"/>
        <v>1.8788671350628301</v>
      </c>
      <c r="FX24" s="40">
        <f t="shared" si="1"/>
        <v>-9.0725086503541544E-7</v>
      </c>
      <c r="FY24" s="40">
        <f t="shared" si="2"/>
        <v>1.0702951809476262E-6</v>
      </c>
      <c r="FZ24" s="40">
        <f t="shared" si="3"/>
        <v>-9.6045745692972178E-7</v>
      </c>
      <c r="GA24" s="40">
        <f t="shared" si="4"/>
        <v>-2.1775773851058577E-6</v>
      </c>
      <c r="GB24" s="40">
        <f t="shared" si="5"/>
        <v>-5.5788148667131443E-6</v>
      </c>
      <c r="GC24" s="40">
        <f t="shared" si="6"/>
        <v>1.4185470606053582E-6</v>
      </c>
      <c r="GD24" s="40">
        <f t="shared" si="7"/>
        <v>-6.4199911648011863E-7</v>
      </c>
      <c r="GE24" s="40">
        <f t="shared" si="8"/>
        <v>1.522724388872312E-7</v>
      </c>
      <c r="GF24" s="40">
        <f t="shared" si="9"/>
        <v>-1.1785177532034848E-6</v>
      </c>
      <c r="GG24" s="40">
        <f t="shared" si="10"/>
        <v>9.1524551555274638E-5</v>
      </c>
      <c r="GH24" s="40">
        <f t="shared" si="11"/>
        <v>6.733920519531658E-7</v>
      </c>
      <c r="GI24" s="40">
        <f t="shared" si="12"/>
        <v>0</v>
      </c>
      <c r="GJ24" s="40">
        <f t="shared" si="13"/>
        <v>2.5918916725843096E-6</v>
      </c>
      <c r="GK24" s="40">
        <f t="shared" si="14"/>
        <v>-2.5100992071985912E-5</v>
      </c>
      <c r="GL24" s="40">
        <f t="shared" si="15"/>
        <v>0</v>
      </c>
      <c r="GM24" s="40">
        <f t="shared" si="16"/>
        <v>-9.6378640148290622E-5</v>
      </c>
      <c r="GN24" s="40">
        <f t="shared" si="17"/>
        <v>0</v>
      </c>
      <c r="GO24" s="40">
        <f t="shared" si="18"/>
        <v>2.3118578124442387E-5</v>
      </c>
      <c r="GP24" s="40">
        <f t="shared" si="19"/>
        <v>5.5292142738200937E-5</v>
      </c>
      <c r="GQ24" s="40">
        <f t="shared" si="20"/>
        <v>0</v>
      </c>
      <c r="GR24" s="40">
        <f t="shared" si="21"/>
        <v>0</v>
      </c>
      <c r="GS24" s="40">
        <f t="shared" si="22"/>
        <v>8.7354028029856814E-5</v>
      </c>
      <c r="GT24" s="40">
        <f t="shared" si="23"/>
        <v>0</v>
      </c>
      <c r="GU24" s="40">
        <f t="shared" si="24"/>
        <v>-2.6061407710537909E-6</v>
      </c>
      <c r="GV24" s="40">
        <f t="shared" si="25"/>
        <v>0</v>
      </c>
      <c r="GW24" s="40">
        <f t="shared" si="26"/>
        <v>-9.8370242809000765E-5</v>
      </c>
      <c r="GX24" s="40">
        <f t="shared" si="27"/>
        <v>2.7050547765301562E-5</v>
      </c>
      <c r="GY24" s="40">
        <f t="shared" si="28"/>
        <v>5.2287891300828644E-6</v>
      </c>
      <c r="GZ24" s="40">
        <f t="shared" si="29"/>
        <v>-1.3199312648718416E-5</v>
      </c>
      <c r="HA24" s="40">
        <f t="shared" si="30"/>
        <v>-5.2369629045537953E-6</v>
      </c>
      <c r="HB24" s="40">
        <f t="shared" si="31"/>
        <v>1.2086705325478946</v>
      </c>
      <c r="HC24" s="40">
        <f t="shared" si="32"/>
        <v>-1.2111181706906329E-4</v>
      </c>
      <c r="HD24" s="40">
        <f t="shared" si="33"/>
        <v>0</v>
      </c>
      <c r="HE24" s="40">
        <f t="shared" si="34"/>
        <v>-7.9094348933128166E-4</v>
      </c>
      <c r="HF24" s="40">
        <f t="shared" si="35"/>
        <v>-1.6156059074680627E-8</v>
      </c>
      <c r="HG24" s="40">
        <f t="shared" si="36"/>
        <v>6.1991300958046377E-5</v>
      </c>
      <c r="HH24" s="40">
        <f t="shared" si="37"/>
        <v>-8.0475673365986415E-5</v>
      </c>
      <c r="HI24" s="40">
        <f t="shared" si="38"/>
        <v>1.1565646897886431E-5</v>
      </c>
      <c r="HJ24" s="40">
        <f t="shared" si="39"/>
        <v>6.9893325511411746E-5</v>
      </c>
      <c r="HK24" s="40">
        <f t="shared" si="40"/>
        <v>0</v>
      </c>
      <c r="HL24" s="40">
        <f t="shared" si="41"/>
        <v>0</v>
      </c>
      <c r="HM24" s="40">
        <f t="shared" si="42"/>
        <v>0</v>
      </c>
      <c r="HN24" s="40">
        <f t="shared" si="43"/>
        <v>-4.2790242853306084E-5</v>
      </c>
      <c r="HO24" s="40">
        <f t="shared" si="44"/>
        <v>4.5319439560835956E-5</v>
      </c>
      <c r="HP24" s="40">
        <f t="shared" si="45"/>
        <v>1.1382296072228111E-6</v>
      </c>
      <c r="HQ24" s="40">
        <f t="shared" si="46"/>
        <v>0</v>
      </c>
      <c r="HR24" s="40">
        <f t="shared" si="47"/>
        <v>-1.3759282040615704E-5</v>
      </c>
      <c r="HS24" s="40">
        <f t="shared" si="48"/>
        <v>-1.0015213325172414E-5</v>
      </c>
      <c r="HT24" s="40">
        <f t="shared" si="49"/>
        <v>-3.264204789798109E-5</v>
      </c>
      <c r="HU24" s="40">
        <f t="shared" si="50"/>
        <v>0</v>
      </c>
      <c r="HV24" s="40">
        <f t="shared" si="51"/>
        <v>0</v>
      </c>
      <c r="HW24" s="40">
        <f t="shared" si="52"/>
        <v>0</v>
      </c>
      <c r="HX24" s="40">
        <f t="shared" si="53"/>
        <v>0</v>
      </c>
      <c r="HY24" s="40">
        <f t="shared" si="54"/>
        <v>4.0578320223809956E-5</v>
      </c>
      <c r="HZ24" s="40">
        <f t="shared" si="55"/>
        <v>0</v>
      </c>
    </row>
    <row r="25" spans="1:234" x14ac:dyDescent="0.25">
      <c r="A25" s="17" t="s">
        <v>195</v>
      </c>
      <c r="B25" s="17">
        <v>4001.728842</v>
      </c>
      <c r="C25" s="17"/>
      <c r="D25" s="17">
        <v>22451.723212000001</v>
      </c>
      <c r="E25" s="17">
        <v>334.52345412999898</v>
      </c>
      <c r="F25" s="17">
        <v>332.94276412999898</v>
      </c>
      <c r="G25" s="17">
        <v>459.83481399999698</v>
      </c>
      <c r="H25" s="17">
        <v>1930.29313999999</v>
      </c>
      <c r="I25" s="17">
        <v>49.367454391000003</v>
      </c>
      <c r="J25" s="17">
        <v>42.871499051000001</v>
      </c>
      <c r="K25" s="5">
        <v>3.070544E-6</v>
      </c>
      <c r="L25" s="17">
        <v>17.315959571999901</v>
      </c>
      <c r="N25" s="17">
        <v>3.6592492550000002</v>
      </c>
      <c r="O25" s="5">
        <v>1.6880770000000001E-5</v>
      </c>
      <c r="P25" s="17">
        <v>0.22484557999999999</v>
      </c>
      <c r="Q25" s="17">
        <v>0.21534328999999999</v>
      </c>
      <c r="S25" s="5">
        <v>8.6021999999999996E-7</v>
      </c>
      <c r="T25" s="5">
        <v>0.24194368099999999</v>
      </c>
      <c r="V25" s="17">
        <v>6.2593999999999996E-4</v>
      </c>
      <c r="W25" s="17">
        <v>0.20028070000000001</v>
      </c>
      <c r="X25" s="17">
        <v>0.27160662000000002</v>
      </c>
      <c r="Y25" s="17">
        <v>317.74725645999899</v>
      </c>
      <c r="AA25" s="5">
        <v>2.7209999999999901E-8</v>
      </c>
      <c r="AB25" s="5">
        <v>7.6749199999999997E-6</v>
      </c>
      <c r="AC25" s="5">
        <v>5.8320000000000002E-6</v>
      </c>
      <c r="AD25" s="17">
        <v>0.626163145999999</v>
      </c>
      <c r="AE25" s="17">
        <v>15.5524949029999</v>
      </c>
      <c r="AF25" s="17">
        <v>0.56527336399999994</v>
      </c>
      <c r="AG25" s="5">
        <v>3.2230539999999999E-5</v>
      </c>
      <c r="AI25" s="17">
        <v>0.255917700999999</v>
      </c>
      <c r="AJ25" s="17">
        <v>14.416716836000001</v>
      </c>
      <c r="AK25" s="17">
        <v>0.40107849699999998</v>
      </c>
      <c r="AL25" s="17">
        <v>0.25496897400000001</v>
      </c>
      <c r="AM25" s="17">
        <v>8.9860183829999993</v>
      </c>
      <c r="AN25" s="17">
        <v>3.1444036741999901E-2</v>
      </c>
      <c r="AR25" s="17">
        <v>3.563059866E-4</v>
      </c>
      <c r="AS25" s="17">
        <v>1.4369460056E-3</v>
      </c>
      <c r="AT25" s="17">
        <v>0.64513604080999798</v>
      </c>
      <c r="AV25" s="17">
        <v>2.4519937669999901</v>
      </c>
      <c r="AW25" s="17">
        <v>46.315133807999999</v>
      </c>
      <c r="AX25" s="17">
        <v>0.508473497</v>
      </c>
      <c r="BC25" s="5">
        <v>2.1060479999999999E-6</v>
      </c>
      <c r="BE25" s="15"/>
      <c r="BF25" s="17" t="s">
        <v>195</v>
      </c>
      <c r="BG25" s="17">
        <v>3.33044499014424E-2</v>
      </c>
      <c r="BH25" s="17">
        <v>8.1443569305974002</v>
      </c>
      <c r="BI25" s="17">
        <v>0</v>
      </c>
      <c r="BJ25" s="17">
        <v>42.871380845835397</v>
      </c>
      <c r="BK25" s="17">
        <v>0</v>
      </c>
      <c r="BL25" s="17">
        <v>49.367278927799497</v>
      </c>
      <c r="BM25" s="17">
        <v>49.367278927799497</v>
      </c>
      <c r="BN25" s="17">
        <v>1.19955144088989</v>
      </c>
      <c r="BO25" s="17">
        <v>2.6901332525174099E-2</v>
      </c>
      <c r="BP25" s="5">
        <v>1.25900428247821E-6</v>
      </c>
      <c r="BQ25" s="5">
        <v>1.81155640800938E-6</v>
      </c>
      <c r="BR25" s="17">
        <v>17.315691246141999</v>
      </c>
      <c r="BS25" s="5">
        <v>2.1060051118217201E-6</v>
      </c>
      <c r="BT25" s="17">
        <v>0</v>
      </c>
      <c r="BU25" s="17">
        <v>0</v>
      </c>
      <c r="BV25" s="5">
        <v>0.27160883640734801</v>
      </c>
      <c r="BW25" s="17">
        <v>3.6592356537352901</v>
      </c>
      <c r="BX25" s="5">
        <v>4.0512828144204504E-6</v>
      </c>
      <c r="BY25" s="5">
        <v>1.2829405248102599E-5</v>
      </c>
      <c r="BZ25" s="17">
        <v>0.22484739091088399</v>
      </c>
      <c r="CA25" s="17">
        <v>0</v>
      </c>
      <c r="CB25" s="17">
        <v>10085.610580845299</v>
      </c>
      <c r="CC25" s="17">
        <v>0.21534575548960899</v>
      </c>
      <c r="CD25" s="5">
        <v>2.49460473883496E-7</v>
      </c>
      <c r="CE25" s="5">
        <v>6.1081014346577695E-7</v>
      </c>
      <c r="CF25" s="17">
        <v>0</v>
      </c>
      <c r="CG25" s="17">
        <v>0.24194184801128199</v>
      </c>
      <c r="CH25" s="5">
        <v>0.62616317287937895</v>
      </c>
      <c r="CI25" s="17">
        <v>0</v>
      </c>
      <c r="CJ25" s="17">
        <v>0.40107042784288799</v>
      </c>
      <c r="CK25" s="17">
        <v>0</v>
      </c>
      <c r="CL25" s="17">
        <v>0.25496565409412097</v>
      </c>
      <c r="CM25" s="17">
        <v>4001.7065219552701</v>
      </c>
      <c r="CN25" s="17">
        <v>6.2594504382369395E-4</v>
      </c>
      <c r="CO25" s="17">
        <v>0.20027627200768</v>
      </c>
      <c r="CP25" s="17">
        <v>78.444151836303604</v>
      </c>
      <c r="CQ25" s="17">
        <v>1753.93161465547</v>
      </c>
      <c r="CR25" s="17">
        <v>48.0093693257637</v>
      </c>
      <c r="CS25" s="17">
        <v>2.4519912682958802</v>
      </c>
      <c r="CT25" s="17">
        <v>1.54494343597538</v>
      </c>
      <c r="CU25" s="17">
        <v>1.9155207906049899E-2</v>
      </c>
      <c r="CV25" s="17">
        <v>317.74635125212598</v>
      </c>
      <c r="CW25" s="17">
        <v>317.74635125212598</v>
      </c>
      <c r="CX25" s="17">
        <v>9.1223272948075002E-4</v>
      </c>
      <c r="CY25" s="17">
        <v>0</v>
      </c>
      <c r="CZ25" s="17">
        <v>0</v>
      </c>
      <c r="DA25" s="5">
        <v>46.314880901072897</v>
      </c>
      <c r="DB25" s="5">
        <v>1.08825412104477E-8</v>
      </c>
      <c r="DC25" s="5">
        <v>1.3602667954165799E-8</v>
      </c>
      <c r="DD25" s="17">
        <v>0</v>
      </c>
      <c r="DE25" s="5">
        <v>0</v>
      </c>
      <c r="DF25" s="17">
        <v>4.7477020450888903</v>
      </c>
      <c r="DG25" s="17">
        <v>2.9288706911379601E-2</v>
      </c>
      <c r="DH25" s="17">
        <v>4.55639742442721E-4</v>
      </c>
      <c r="DI25" s="5">
        <v>3.5906226775513601</v>
      </c>
      <c r="DJ25" s="17">
        <v>0.37768564014947298</v>
      </c>
      <c r="DK25" s="5">
        <v>1.9953824192419298E-6</v>
      </c>
      <c r="DL25" s="5">
        <v>5.6784305296052997E-6</v>
      </c>
      <c r="DM25" s="5">
        <v>1.9244597298235598E-6</v>
      </c>
      <c r="DN25" s="5">
        <v>3.9074279226398101E-6</v>
      </c>
      <c r="DO25" s="17">
        <v>15.557052147588999</v>
      </c>
      <c r="DP25" s="17">
        <v>0</v>
      </c>
      <c r="DQ25" s="17">
        <v>0</v>
      </c>
      <c r="DR25" s="17">
        <v>1.7142328621040499</v>
      </c>
      <c r="DS25" s="17">
        <v>0</v>
      </c>
      <c r="DT25" s="17">
        <v>0</v>
      </c>
      <c r="DU25" s="5">
        <v>1.32155216411206E-5</v>
      </c>
      <c r="DV25" s="5">
        <v>1.9015900836102799E-5</v>
      </c>
      <c r="DW25" s="17">
        <v>3867.6791718337399</v>
      </c>
      <c r="DX25" s="17">
        <v>20206.525766001399</v>
      </c>
      <c r="DY25" s="17">
        <v>2245.1711757359199</v>
      </c>
      <c r="DZ25" s="17">
        <v>22451.6969417373</v>
      </c>
      <c r="EA25" s="17">
        <v>2.72297910556281E-4</v>
      </c>
      <c r="EB25" s="17">
        <v>121.00767750351901</v>
      </c>
      <c r="EC25" s="17">
        <v>1.8178249541249799E-2</v>
      </c>
      <c r="ED25" s="17">
        <v>3.1444397080749899E-2</v>
      </c>
      <c r="EE25" s="17">
        <v>0</v>
      </c>
      <c r="EF25" s="5">
        <v>0</v>
      </c>
      <c r="EG25" s="17">
        <v>0</v>
      </c>
      <c r="EH25" s="17">
        <v>3.5630268488125302E-4</v>
      </c>
      <c r="EI25" s="17">
        <v>1.4369007670774999E-3</v>
      </c>
      <c r="EJ25" s="17">
        <v>0.64510882733100705</v>
      </c>
      <c r="EK25" s="17">
        <v>2.6947376539515102</v>
      </c>
      <c r="EL25" s="17">
        <v>821.42989823178095</v>
      </c>
      <c r="EM25" s="17">
        <v>3.6285151253603098</v>
      </c>
      <c r="EN25" s="17">
        <v>9.3251295666264298</v>
      </c>
      <c r="EO25" s="17">
        <v>22.9138221812529</v>
      </c>
      <c r="EP25" s="17">
        <v>5.2829959873675101</v>
      </c>
      <c r="EQ25" s="17">
        <v>2.6517535563308402E-2</v>
      </c>
      <c r="ER25" s="5">
        <v>2.7210822489348699E-9</v>
      </c>
      <c r="ES25" s="17">
        <v>1.2471614233039501</v>
      </c>
      <c r="ET25" s="17">
        <v>334.522056098684</v>
      </c>
      <c r="EU25" s="17">
        <v>332.94137612822601</v>
      </c>
      <c r="EV25" s="17">
        <v>1.5806799704580701</v>
      </c>
      <c r="EW25" s="17">
        <v>0</v>
      </c>
      <c r="EX25" s="17">
        <v>0</v>
      </c>
      <c r="EY25" s="17">
        <v>11.189603140704399</v>
      </c>
      <c r="EZ25" s="17">
        <v>0</v>
      </c>
      <c r="FA25" s="17">
        <v>60.765469756995302</v>
      </c>
      <c r="FB25" s="17">
        <v>15.0697068425954</v>
      </c>
      <c r="FC25" s="17">
        <v>8.0824138445851705</v>
      </c>
      <c r="FD25" s="17">
        <v>151.940279990851</v>
      </c>
      <c r="FE25" s="5">
        <v>0.25571772248048602</v>
      </c>
      <c r="FF25" s="17">
        <v>518.40876981895701</v>
      </c>
      <c r="FG25" s="17">
        <v>8.2893328715752599</v>
      </c>
      <c r="FH25" s="17">
        <v>32.115391113719802</v>
      </c>
      <c r="FI25" s="17">
        <v>0.370299093773374</v>
      </c>
      <c r="FJ25" s="17">
        <v>0</v>
      </c>
      <c r="FK25" s="17">
        <v>459.83252530145302</v>
      </c>
      <c r="FL25" s="17">
        <v>20.612104422067699</v>
      </c>
      <c r="FM25" s="17">
        <v>0.50847795722994804</v>
      </c>
      <c r="FN25" s="17">
        <v>0</v>
      </c>
      <c r="FO25" s="17">
        <v>3.1914900955505002E-3</v>
      </c>
      <c r="FP25" s="17">
        <v>31.655780828344302</v>
      </c>
      <c r="FQ25" s="17">
        <v>14.4166295402248</v>
      </c>
      <c r="FR25" s="17">
        <v>1.80802967234331</v>
      </c>
      <c r="FS25" s="17">
        <v>1930.2903907141299</v>
      </c>
      <c r="FT25" s="17">
        <v>8.9859745341046597</v>
      </c>
      <c r="FU25" s="17">
        <v>20.3272923985364</v>
      </c>
      <c r="FW25" s="26">
        <f t="shared" si="0"/>
        <v>2.0036773691873657</v>
      </c>
      <c r="FX25" s="40">
        <f t="shared" si="1"/>
        <v>-5.5776004849793414E-6</v>
      </c>
      <c r="FY25" s="40">
        <f t="shared" si="2"/>
        <v>0</v>
      </c>
      <c r="FZ25" s="40">
        <f t="shared" si="3"/>
        <v>-1.1700777910233112E-6</v>
      </c>
      <c r="GA25" s="40">
        <f t="shared" si="4"/>
        <v>-4.1791727836039859E-6</v>
      </c>
      <c r="GB25" s="40">
        <f t="shared" si="5"/>
        <v>-4.1688900390825484E-6</v>
      </c>
      <c r="GC25" s="40">
        <f t="shared" si="6"/>
        <v>-4.9772189366333821E-6</v>
      </c>
      <c r="GD25" s="40">
        <f t="shared" si="7"/>
        <v>-1.424284116810795E-6</v>
      </c>
      <c r="GE25" s="40">
        <f t="shared" si="8"/>
        <v>-3.5542282394446405E-6</v>
      </c>
      <c r="GF25" s="40">
        <f t="shared" si="9"/>
        <v>-2.7571969075169945E-6</v>
      </c>
      <c r="GG25" s="40">
        <f t="shared" si="10"/>
        <v>5.4356777138022379E-6</v>
      </c>
      <c r="GH25" s="40">
        <f t="shared" si="11"/>
        <v>-1.549586996821602E-5</v>
      </c>
      <c r="GI25" s="40">
        <f t="shared" si="12"/>
        <v>0</v>
      </c>
      <c r="GJ25" s="40">
        <f t="shared" si="13"/>
        <v>-3.7169549714266183E-6</v>
      </c>
      <c r="GK25" s="40">
        <f t="shared" si="14"/>
        <v>-4.8538945173580431E-6</v>
      </c>
      <c r="GL25" s="40">
        <f t="shared" si="15"/>
        <v>8.0540203814462166E-6</v>
      </c>
      <c r="GM25" s="40">
        <f t="shared" si="16"/>
        <v>1.1449112758513549E-5</v>
      </c>
      <c r="GN25" s="40">
        <f t="shared" si="17"/>
        <v>0</v>
      </c>
      <c r="GO25" s="40">
        <f t="shared" si="18"/>
        <v>5.8842330186458663E-5</v>
      </c>
      <c r="GP25" s="40">
        <f t="shared" si="19"/>
        <v>-7.5760966784808295E-6</v>
      </c>
      <c r="GQ25" s="40">
        <f t="shared" si="20"/>
        <v>0</v>
      </c>
      <c r="GR25" s="40">
        <f t="shared" si="21"/>
        <v>8.0579986803734154E-6</v>
      </c>
      <c r="GS25" s="40">
        <f t="shared" si="22"/>
        <v>-2.2108931714365069E-5</v>
      </c>
      <c r="GT25" s="40">
        <f t="shared" si="23"/>
        <v>8.1603583446824777E-6</v>
      </c>
      <c r="GU25" s="40">
        <f t="shared" si="24"/>
        <v>-2.8488298627742824E-6</v>
      </c>
      <c r="GV25" s="40">
        <f t="shared" si="25"/>
        <v>0</v>
      </c>
      <c r="GW25" s="40">
        <f t="shared" si="26"/>
        <v>-1.3629498168076594E-4</v>
      </c>
      <c r="GX25" s="40">
        <f t="shared" si="27"/>
        <v>-1.4424269605027267E-4</v>
      </c>
      <c r="GY25" s="40">
        <f t="shared" si="28"/>
        <v>-1.9263980903690245E-5</v>
      </c>
      <c r="GZ25" s="40">
        <f t="shared" si="29"/>
        <v>4.2927119099494097E-8</v>
      </c>
      <c r="HA25" s="40">
        <f t="shared" si="30"/>
        <v>2.930233777617442E-4</v>
      </c>
      <c r="HB25" s="40">
        <f t="shared" si="31"/>
        <v>2.0325732137346031</v>
      </c>
      <c r="HC25" s="40">
        <f t="shared" si="32"/>
        <v>2.7380156317474232E-5</v>
      </c>
      <c r="HD25" s="40">
        <f t="shared" si="33"/>
        <v>0</v>
      </c>
      <c r="HE25" s="40">
        <f t="shared" si="34"/>
        <v>-7.8141730224818846E-4</v>
      </c>
      <c r="HF25" s="40">
        <f t="shared" si="35"/>
        <v>-6.0551772080669397E-6</v>
      </c>
      <c r="HG25" s="40">
        <f t="shared" si="36"/>
        <v>-2.0118648026123233E-5</v>
      </c>
      <c r="HH25" s="40">
        <f t="shared" si="37"/>
        <v>-1.3020822992526434E-5</v>
      </c>
      <c r="HI25" s="40">
        <f t="shared" si="38"/>
        <v>-4.8796801286927933E-6</v>
      </c>
      <c r="HJ25" s="40">
        <f t="shared" si="39"/>
        <v>1.1459684803027505E-5</v>
      </c>
      <c r="HK25" s="40">
        <f t="shared" si="40"/>
        <v>0</v>
      </c>
      <c r="HL25" s="40">
        <f t="shared" si="41"/>
        <v>0</v>
      </c>
      <c r="HM25" s="40">
        <f t="shared" si="42"/>
        <v>0</v>
      </c>
      <c r="HN25" s="40">
        <f t="shared" si="43"/>
        <v>-9.2665261633438152E-6</v>
      </c>
      <c r="HO25" s="40">
        <f t="shared" si="44"/>
        <v>-3.148240944600097E-5</v>
      </c>
      <c r="HP25" s="40">
        <f t="shared" si="45"/>
        <v>-4.2182543323359573E-5</v>
      </c>
      <c r="HQ25" s="40">
        <f t="shared" si="46"/>
        <v>0</v>
      </c>
      <c r="HR25" s="40">
        <f t="shared" si="47"/>
        <v>-1.019049943548833E-6</v>
      </c>
      <c r="HS25" s="40">
        <f t="shared" si="48"/>
        <v>-5.4605677736014431E-6</v>
      </c>
      <c r="HT25" s="40">
        <f t="shared" si="49"/>
        <v>8.7718041832267101E-6</v>
      </c>
      <c r="HU25" s="40">
        <f t="shared" si="50"/>
        <v>0</v>
      </c>
      <c r="HV25" s="40">
        <f t="shared" si="51"/>
        <v>0</v>
      </c>
      <c r="HW25" s="40">
        <f t="shared" si="52"/>
        <v>0</v>
      </c>
      <c r="HX25" s="40">
        <f t="shared" si="53"/>
        <v>0</v>
      </c>
      <c r="HY25" s="40">
        <f t="shared" si="54"/>
        <v>-2.036429287453491E-5</v>
      </c>
      <c r="HZ25" s="40">
        <f t="shared" si="55"/>
        <v>0</v>
      </c>
    </row>
    <row r="26" spans="1:234" x14ac:dyDescent="0.25">
      <c r="A26" s="17" t="s">
        <v>196</v>
      </c>
      <c r="B26" s="17">
        <v>397.38029999999998</v>
      </c>
      <c r="C26" s="17">
        <v>0.2049</v>
      </c>
      <c r="D26" s="17">
        <v>2342.2471999999998</v>
      </c>
      <c r="E26" s="17">
        <v>31.255599999999902</v>
      </c>
      <c r="F26" s="17">
        <v>31.255599999999902</v>
      </c>
      <c r="G26" s="17">
        <v>63.248800000000003</v>
      </c>
      <c r="H26" s="17">
        <v>91.983499999999907</v>
      </c>
      <c r="I26" s="17">
        <v>4.5049193081899999</v>
      </c>
      <c r="J26" s="17">
        <v>4.5025849778499998</v>
      </c>
      <c r="K26" s="5">
        <v>1.1118010999999999E-5</v>
      </c>
      <c r="L26" s="17">
        <v>1.1283117579499899</v>
      </c>
      <c r="N26" s="17">
        <v>0.47702318303000002</v>
      </c>
      <c r="O26" s="5">
        <v>9.3634523999999998E-5</v>
      </c>
      <c r="P26" s="17">
        <v>2.0405E-2</v>
      </c>
      <c r="Q26" s="17">
        <v>2.76346850999999E-2</v>
      </c>
      <c r="S26" s="5">
        <v>2.04139744E-5</v>
      </c>
      <c r="T26" s="17">
        <v>1.39231289E-2</v>
      </c>
      <c r="V26" s="5">
        <v>2.0000000000000002E-5</v>
      </c>
      <c r="W26" s="17">
        <v>2.5702963999999998E-2</v>
      </c>
      <c r="X26" s="17">
        <v>2.4684999999999999E-2</v>
      </c>
      <c r="Y26" s="17">
        <v>32.038553840500001</v>
      </c>
      <c r="AA26" s="5">
        <v>1.0000000000000001E-5</v>
      </c>
      <c r="AB26" s="5">
        <v>4.0292178E-5</v>
      </c>
      <c r="AC26" s="5">
        <v>3.1620140000000002E-5</v>
      </c>
      <c r="AD26" s="17">
        <v>8.6655226520000003E-2</v>
      </c>
      <c r="AE26" s="17">
        <v>1.45673782482</v>
      </c>
      <c r="AF26" s="17">
        <v>5.6805620649999902E-2</v>
      </c>
      <c r="AG26" s="17">
        <v>1.8921878E-4</v>
      </c>
      <c r="AI26" s="17">
        <v>1.47143808999999E-2</v>
      </c>
      <c r="AJ26" s="17">
        <v>0.54671047653999905</v>
      </c>
      <c r="AK26" s="17">
        <v>3.9112267959999898E-2</v>
      </c>
      <c r="AL26" s="17">
        <v>1.45218438E-2</v>
      </c>
      <c r="AM26" s="17">
        <v>0.15313885356999901</v>
      </c>
      <c r="AN26" s="17">
        <v>9.8808936499999891E-4</v>
      </c>
      <c r="AR26" s="5">
        <v>7.1347141039999998E-5</v>
      </c>
      <c r="AS26" s="17">
        <v>1.3487398637999901E-4</v>
      </c>
      <c r="AT26" s="17">
        <v>5.95464632599799E-2</v>
      </c>
      <c r="AV26" s="17">
        <v>6.10897512E-2</v>
      </c>
      <c r="AW26" s="17">
        <v>0.50682134199999995</v>
      </c>
      <c r="AX26" s="17">
        <v>3.2154721900000002E-2</v>
      </c>
      <c r="BC26" s="5">
        <v>7.7042538000000002E-7</v>
      </c>
      <c r="BE26" s="15"/>
      <c r="BF26" s="17" t="s">
        <v>196</v>
      </c>
      <c r="BG26" s="17">
        <v>4.3031689655362504E-3</v>
      </c>
      <c r="BH26" s="17">
        <v>3.3112043513726701E-2</v>
      </c>
      <c r="BI26" s="17">
        <v>0</v>
      </c>
      <c r="BJ26" s="17">
        <v>4.50259361418121</v>
      </c>
      <c r="BK26" s="17">
        <v>0</v>
      </c>
      <c r="BL26" s="17">
        <v>4.50488454442515</v>
      </c>
      <c r="BM26" s="17">
        <v>4.50488454442515</v>
      </c>
      <c r="BN26" s="17">
        <v>7.60638019364928E-2</v>
      </c>
      <c r="BO26" s="17">
        <v>3.47623197275089E-3</v>
      </c>
      <c r="BP26" s="5">
        <v>4.5582984727481296E-6</v>
      </c>
      <c r="BQ26" s="5">
        <v>6.5595994201843998E-6</v>
      </c>
      <c r="BR26" s="17">
        <v>1.1283251661295799</v>
      </c>
      <c r="BS26" s="5">
        <v>7.7044832516190096E-7</v>
      </c>
      <c r="BT26" s="17">
        <v>0</v>
      </c>
      <c r="BU26" s="17">
        <v>0</v>
      </c>
      <c r="BV26" s="17">
        <v>2.4683549301410201E-2</v>
      </c>
      <c r="BW26" s="17">
        <v>0.47702141423684602</v>
      </c>
      <c r="BX26" s="5">
        <v>2.2471077674344399E-5</v>
      </c>
      <c r="BY26" s="5">
        <v>7.1147630306938697E-5</v>
      </c>
      <c r="BZ26" s="17">
        <v>2.0406227544613201E-2</v>
      </c>
      <c r="CA26" s="17">
        <v>0</v>
      </c>
      <c r="CB26" s="17">
        <v>572.88475442285096</v>
      </c>
      <c r="CC26" s="17">
        <v>2.7634282339632998E-2</v>
      </c>
      <c r="CD26" s="5">
        <v>5.9206651895699403E-6</v>
      </c>
      <c r="CE26" s="5">
        <v>1.4494272667647599E-5</v>
      </c>
      <c r="CF26" s="17">
        <v>0</v>
      </c>
      <c r="CG26" s="17">
        <v>1.3925025581004899E-2</v>
      </c>
      <c r="CH26" s="17">
        <v>8.6656443915982498E-2</v>
      </c>
      <c r="CI26" s="17">
        <v>0</v>
      </c>
      <c r="CJ26" s="17">
        <v>3.9109822042281597E-2</v>
      </c>
      <c r="CK26" s="17">
        <v>0</v>
      </c>
      <c r="CL26" s="17">
        <v>1.45220610322039E-2</v>
      </c>
      <c r="CM26" s="17">
        <v>397.38012519166398</v>
      </c>
      <c r="CN26" s="5">
        <v>2.0002695909433899E-5</v>
      </c>
      <c r="CO26" s="17">
        <v>2.5705539922783099E-2</v>
      </c>
      <c r="CP26" s="17">
        <v>4.5545370990759597</v>
      </c>
      <c r="CQ26" s="17">
        <v>100.772386861633</v>
      </c>
      <c r="CR26" s="17">
        <v>2.4347486566582699</v>
      </c>
      <c r="CS26" s="17">
        <v>6.1086861306955301E-2</v>
      </c>
      <c r="CT26" s="17">
        <v>8.0054055296329002E-3</v>
      </c>
      <c r="CU26" s="17">
        <v>2.4758379079239498E-3</v>
      </c>
      <c r="CV26" s="17">
        <v>32.0384746104369</v>
      </c>
      <c r="CW26" s="17">
        <v>32.0384746104369</v>
      </c>
      <c r="CX26" s="17">
        <v>1.178728602435E-4</v>
      </c>
      <c r="CY26" s="17">
        <v>0</v>
      </c>
      <c r="CZ26" s="17">
        <v>0</v>
      </c>
      <c r="DA26" s="5">
        <v>0.50682223004679205</v>
      </c>
      <c r="DB26" s="5">
        <v>3.9997935878569601E-6</v>
      </c>
      <c r="DC26" s="5">
        <v>4.9997419848212099E-6</v>
      </c>
      <c r="DD26" s="17">
        <v>0</v>
      </c>
      <c r="DE26" s="17">
        <v>0</v>
      </c>
      <c r="DF26" s="17">
        <v>0.116963531409202</v>
      </c>
      <c r="DG26" s="17">
        <v>2.35667918114826E-3</v>
      </c>
      <c r="DH26" s="5">
        <v>5.8911177031145899E-5</v>
      </c>
      <c r="DI26" s="17">
        <v>6.9880360979487799E-2</v>
      </c>
      <c r="DJ26" s="17">
        <v>5.65746399025555E-3</v>
      </c>
      <c r="DK26" s="5">
        <v>1.0477908254655901E-5</v>
      </c>
      <c r="DL26" s="5">
        <v>2.9816549546123401E-5</v>
      </c>
      <c r="DM26" s="5">
        <v>1.0433075833484799E-5</v>
      </c>
      <c r="DN26" s="5">
        <v>2.1183828436316699E-5</v>
      </c>
      <c r="DO26" s="17">
        <v>1.45732887433319</v>
      </c>
      <c r="DP26" s="17">
        <v>0</v>
      </c>
      <c r="DQ26" s="17">
        <v>0</v>
      </c>
      <c r="DR26" s="17">
        <v>0.127430001896947</v>
      </c>
      <c r="DS26" s="17">
        <v>0.20490383703434301</v>
      </c>
      <c r="DT26" s="17">
        <v>0</v>
      </c>
      <c r="DU26" s="5">
        <v>7.75874942817621E-5</v>
      </c>
      <c r="DV26" s="17">
        <v>1.11638471756037E-4</v>
      </c>
      <c r="DW26" s="17">
        <v>217.23360593484199</v>
      </c>
      <c r="DX26" s="17">
        <v>2108.02047976211</v>
      </c>
      <c r="DY26" s="17">
        <v>234.224808578184</v>
      </c>
      <c r="DZ26" s="17">
        <v>2342.2452883402998</v>
      </c>
      <c r="EA26" s="5">
        <v>3.5188458721209099E-5</v>
      </c>
      <c r="EB26" s="17">
        <v>7.2952317166770202</v>
      </c>
      <c r="EC26" s="17">
        <v>2.3495307218208E-3</v>
      </c>
      <c r="ED26" s="17">
        <v>9.8811199204131201E-4</v>
      </c>
      <c r="EE26" s="17">
        <v>0</v>
      </c>
      <c r="EF26" s="5">
        <v>0</v>
      </c>
      <c r="EG26" s="17">
        <v>0</v>
      </c>
      <c r="EH26" s="5">
        <v>7.1346545191994798E-5</v>
      </c>
      <c r="EI26" s="17">
        <v>1.34879724201789E-4</v>
      </c>
      <c r="EJ26" s="17">
        <v>5.9550244242794599E-2</v>
      </c>
      <c r="EK26" s="17">
        <v>0.25042491961397001</v>
      </c>
      <c r="EL26" s="17">
        <v>34.508725153491298</v>
      </c>
      <c r="EM26" s="17">
        <v>0.33858528045547398</v>
      </c>
      <c r="EN26" s="17">
        <v>0.88206936181704998</v>
      </c>
      <c r="EO26" s="17">
        <v>2.1418224229897902</v>
      </c>
      <c r="EP26" s="17">
        <v>0.50041167011138898</v>
      </c>
      <c r="EQ26" s="17">
        <v>0</v>
      </c>
      <c r="ER26" s="5">
        <v>9.9982363024079294E-7</v>
      </c>
      <c r="ES26" s="17">
        <v>0.117646127912167</v>
      </c>
      <c r="ET26" s="17">
        <v>31.2556560799616</v>
      </c>
      <c r="EU26" s="17">
        <v>31.2556560799616</v>
      </c>
      <c r="EV26" s="17">
        <v>0</v>
      </c>
      <c r="EW26" s="5">
        <v>4.0837866587300497E-5</v>
      </c>
      <c r="EX26" s="5">
        <v>9.0245650005235706E-6</v>
      </c>
      <c r="EY26" s="17">
        <v>0.93433083444942699</v>
      </c>
      <c r="EZ26" s="5">
        <v>2.41325639202587E-5</v>
      </c>
      <c r="FA26" s="17">
        <v>5.73773869828094</v>
      </c>
      <c r="FB26" s="17">
        <v>1.4287230570390801</v>
      </c>
      <c r="FC26" s="17">
        <v>0.76527499512227504</v>
      </c>
      <c r="FD26" s="17">
        <v>14.3444220434641</v>
      </c>
      <c r="FE26" s="5">
        <v>1.47033923047669E-2</v>
      </c>
      <c r="FF26" s="17">
        <v>23.856543520909199</v>
      </c>
      <c r="FG26" s="17">
        <v>0.779783098375745</v>
      </c>
      <c r="FH26" s="17">
        <v>3.0343495753346899</v>
      </c>
      <c r="FI26" s="17">
        <v>0</v>
      </c>
      <c r="FJ26" s="17">
        <v>0</v>
      </c>
      <c r="FK26" s="17">
        <v>63.249900303731103</v>
      </c>
      <c r="FL26" s="17">
        <v>0.47339929721238599</v>
      </c>
      <c r="FM26" s="17">
        <v>3.2155470543769903E-2</v>
      </c>
      <c r="FN26" s="17">
        <v>0</v>
      </c>
      <c r="FO26" s="17">
        <v>4.1241200509267901E-4</v>
      </c>
      <c r="FP26" s="17">
        <v>0.47461965661153999</v>
      </c>
      <c r="FQ26" s="17">
        <v>0.54671160652432904</v>
      </c>
      <c r="FR26" s="17">
        <v>1.40988457481109E-2</v>
      </c>
      <c r="FS26" s="17">
        <v>91.983455028467205</v>
      </c>
      <c r="FT26" s="17">
        <v>0.153139826882947</v>
      </c>
      <c r="FU26" s="17">
        <v>0.71178433216037296</v>
      </c>
      <c r="FW26" s="26">
        <f t="shared" si="0"/>
        <v>2.3616595600547092</v>
      </c>
      <c r="FX26" s="40">
        <f t="shared" si="1"/>
        <v>-4.3990186730061248E-7</v>
      </c>
      <c r="FY26" s="40">
        <f t="shared" si="2"/>
        <v>1.8726375514920425E-5</v>
      </c>
      <c r="FZ26" s="40">
        <f t="shared" si="3"/>
        <v>-8.1616479251177708E-7</v>
      </c>
      <c r="GA26" s="40">
        <f t="shared" si="4"/>
        <v>1.7942372470350896E-6</v>
      </c>
      <c r="GB26" s="40">
        <f t="shared" si="5"/>
        <v>1.7942372470350896E-6</v>
      </c>
      <c r="GC26" s="40">
        <f t="shared" si="6"/>
        <v>1.7396436471520843E-5</v>
      </c>
      <c r="GD26" s="40">
        <f t="shared" si="7"/>
        <v>-4.8890869234395813E-7</v>
      </c>
      <c r="GE26" s="40">
        <f t="shared" si="8"/>
        <v>-7.7168451800452641E-6</v>
      </c>
      <c r="GF26" s="40">
        <f t="shared" si="9"/>
        <v>1.9180828907532544E-6</v>
      </c>
      <c r="GG26" s="40">
        <f t="shared" si="10"/>
        <v>-1.0173318543141594E-5</v>
      </c>
      <c r="GH26" s="40">
        <f t="shared" si="11"/>
        <v>1.1883399685834742E-5</v>
      </c>
      <c r="GI26" s="40">
        <f t="shared" si="12"/>
        <v>0</v>
      </c>
      <c r="GJ26" s="40">
        <f t="shared" si="13"/>
        <v>-3.7079815340731274E-6</v>
      </c>
      <c r="GK26" s="40">
        <f t="shared" si="14"/>
        <v>-1.6891225630521903E-4</v>
      </c>
      <c r="GL26" s="40">
        <f t="shared" si="15"/>
        <v>6.0159010693518104E-5</v>
      </c>
      <c r="GM26" s="40">
        <f t="shared" si="16"/>
        <v>-1.4574451108959059E-5</v>
      </c>
      <c r="GN26" s="40">
        <f t="shared" si="17"/>
        <v>0</v>
      </c>
      <c r="GO26" s="40">
        <f t="shared" si="18"/>
        <v>4.7195964816164249E-5</v>
      </c>
      <c r="GP26" s="40">
        <f t="shared" si="19"/>
        <v>1.3622519898523215E-4</v>
      </c>
      <c r="GQ26" s="40">
        <f t="shared" si="20"/>
        <v>0</v>
      </c>
      <c r="GR26" s="40">
        <f t="shared" si="21"/>
        <v>1.3479547169485771E-4</v>
      </c>
      <c r="GS26" s="40">
        <f t="shared" si="22"/>
        <v>1.0021890016657691E-4</v>
      </c>
      <c r="GT26" s="40">
        <f t="shared" si="23"/>
        <v>-5.8768425756418216E-5</v>
      </c>
      <c r="GU26" s="40">
        <f t="shared" si="24"/>
        <v>-2.4729600310596924E-6</v>
      </c>
      <c r="GV26" s="40">
        <f t="shared" si="25"/>
        <v>0</v>
      </c>
      <c r="GW26" s="40">
        <f t="shared" si="26"/>
        <v>-6.4079708103830597E-5</v>
      </c>
      <c r="GX26" s="40">
        <f t="shared" si="27"/>
        <v>5.6581721129708362E-5</v>
      </c>
      <c r="GY26" s="40">
        <f t="shared" si="28"/>
        <v>-1.0233130525367402E-4</v>
      </c>
      <c r="GZ26" s="40">
        <f t="shared" si="29"/>
        <v>1.4048731177381679E-5</v>
      </c>
      <c r="HA26" s="40">
        <f t="shared" si="30"/>
        <v>4.0573499439614875E-4</v>
      </c>
      <c r="HB26" s="40">
        <f t="shared" si="31"/>
        <v>1.2432639664671497</v>
      </c>
      <c r="HC26" s="40">
        <f t="shared" si="32"/>
        <v>3.7977402661088709E-5</v>
      </c>
      <c r="HD26" s="40">
        <f t="shared" si="33"/>
        <v>0</v>
      </c>
      <c r="HE26" s="40">
        <f t="shared" si="34"/>
        <v>-7.4679290332902055E-4</v>
      </c>
      <c r="HF26" s="40">
        <f t="shared" si="35"/>
        <v>2.0668788663908674E-6</v>
      </c>
      <c r="HG26" s="40">
        <f t="shared" si="36"/>
        <v>-6.2535819216679583E-5</v>
      </c>
      <c r="HH26" s="40">
        <f t="shared" si="37"/>
        <v>1.495899604019137E-5</v>
      </c>
      <c r="HI26" s="40">
        <f t="shared" si="38"/>
        <v>6.355754436566984E-6</v>
      </c>
      <c r="HJ26" s="40">
        <f t="shared" si="39"/>
        <v>2.2899792381734173E-5</v>
      </c>
      <c r="HK26" s="40">
        <f t="shared" si="40"/>
        <v>0</v>
      </c>
      <c r="HL26" s="40">
        <f t="shared" si="41"/>
        <v>0</v>
      </c>
      <c r="HM26" s="40">
        <f t="shared" si="42"/>
        <v>0</v>
      </c>
      <c r="HN26" s="40">
        <f t="shared" si="43"/>
        <v>-8.3513928731311936E-6</v>
      </c>
      <c r="HO26" s="40">
        <f t="shared" si="44"/>
        <v>4.2542093875864764E-5</v>
      </c>
      <c r="HP26" s="40">
        <f t="shared" si="45"/>
        <v>6.3496345671979623E-5</v>
      </c>
      <c r="HQ26" s="40">
        <f t="shared" si="46"/>
        <v>0</v>
      </c>
      <c r="HR26" s="40">
        <f t="shared" si="47"/>
        <v>-4.7305693474483575E-5</v>
      </c>
      <c r="HS26" s="40">
        <f t="shared" si="48"/>
        <v>1.7521890230550216E-6</v>
      </c>
      <c r="HT26" s="40">
        <f t="shared" si="49"/>
        <v>2.3282545320359417E-5</v>
      </c>
      <c r="HU26" s="40">
        <f t="shared" si="50"/>
        <v>0</v>
      </c>
      <c r="HV26" s="40">
        <f t="shared" si="51"/>
        <v>0</v>
      </c>
      <c r="HW26" s="40">
        <f t="shared" si="52"/>
        <v>0</v>
      </c>
      <c r="HX26" s="40">
        <f t="shared" si="53"/>
        <v>0</v>
      </c>
      <c r="HY26" s="40">
        <f t="shared" si="54"/>
        <v>2.9782458491874296E-5</v>
      </c>
      <c r="HZ26" s="40">
        <f t="shared" si="55"/>
        <v>0</v>
      </c>
    </row>
    <row r="27" spans="1:234" x14ac:dyDescent="0.25">
      <c r="A27" s="17" t="s">
        <v>197</v>
      </c>
      <c r="B27" s="17">
        <v>648.74528999999904</v>
      </c>
      <c r="C27" s="17"/>
      <c r="D27" s="17">
        <v>815.49839599999905</v>
      </c>
      <c r="E27" s="17">
        <v>98.193733299999806</v>
      </c>
      <c r="F27" s="17">
        <v>85.4791270999999</v>
      </c>
      <c r="G27" s="17">
        <v>80.211929999999896</v>
      </c>
      <c r="H27" s="17">
        <v>1035.06762369999</v>
      </c>
      <c r="I27" s="17">
        <v>20.659540500999999</v>
      </c>
      <c r="J27" s="17">
        <v>17.907976788999999</v>
      </c>
      <c r="K27" s="5">
        <v>7.0140339999999999E-5</v>
      </c>
      <c r="L27" s="17">
        <v>6.1722576146399897</v>
      </c>
      <c r="N27" s="17">
        <v>3.8426245564400001</v>
      </c>
      <c r="O27" s="17">
        <v>3.8560551999999903E-4</v>
      </c>
      <c r="Q27" s="17">
        <v>6.7457784999999998E-3</v>
      </c>
      <c r="S27" s="5">
        <v>1.964995E-5</v>
      </c>
      <c r="T27" s="5">
        <v>6.0445624599999902E-3</v>
      </c>
      <c r="W27" s="17">
        <v>6.2731430000000001E-3</v>
      </c>
      <c r="Y27" s="17">
        <v>151.900274715199</v>
      </c>
      <c r="AA27" s="5">
        <v>2.3499999999999999E-8</v>
      </c>
      <c r="AB27" s="17">
        <v>1.7531765999999999E-4</v>
      </c>
      <c r="AC27" s="17">
        <v>1.3322E-4</v>
      </c>
      <c r="AD27" s="17">
        <v>0.25417481189999902</v>
      </c>
      <c r="AE27" s="17">
        <v>18.154658686800001</v>
      </c>
      <c r="AF27" s="17">
        <v>6.57537905599999E-2</v>
      </c>
      <c r="AG27" s="17">
        <v>7.3624083999999999E-4</v>
      </c>
      <c r="AI27" s="17">
        <v>6.3882964599999998E-3</v>
      </c>
      <c r="AJ27" s="17">
        <v>4.6923451679800001</v>
      </c>
      <c r="AK27" s="17">
        <v>0.14677864930000001</v>
      </c>
      <c r="AL27" s="17">
        <v>1.06654164199999E-2</v>
      </c>
      <c r="AM27" s="17">
        <v>1.83380245956</v>
      </c>
      <c r="AN27" s="17">
        <v>5.6929305595999997E-3</v>
      </c>
      <c r="AR27" s="5">
        <v>8.3116108570000004E-5</v>
      </c>
      <c r="AS27" s="17">
        <v>3.365008405E-4</v>
      </c>
      <c r="AT27" s="17">
        <v>0.11782004673407</v>
      </c>
      <c r="AV27" s="17">
        <v>0.35791061867999902</v>
      </c>
      <c r="AW27" s="17">
        <v>8.0264650759999991</v>
      </c>
      <c r="AX27" s="17">
        <v>7.8491634800000008E-3</v>
      </c>
      <c r="BC27" s="5">
        <v>2.7179999999999999E-8</v>
      </c>
      <c r="BE27" s="15"/>
      <c r="BF27" s="17" t="s">
        <v>197</v>
      </c>
      <c r="BG27" s="17">
        <v>0.62377630726217703</v>
      </c>
      <c r="BH27" s="17">
        <v>1.2545652984703299</v>
      </c>
      <c r="BI27" s="17">
        <v>0</v>
      </c>
      <c r="BJ27" s="17">
        <v>17.907862993150601</v>
      </c>
      <c r="BK27" s="17">
        <v>0</v>
      </c>
      <c r="BL27" s="17">
        <v>20.659479157645901</v>
      </c>
      <c r="BM27" s="17">
        <v>20.659479157645901</v>
      </c>
      <c r="BN27" s="17">
        <v>1.14128391083682</v>
      </c>
      <c r="BO27" s="17">
        <v>0.50383893405207103</v>
      </c>
      <c r="BP27" s="5">
        <v>2.87586958558617E-5</v>
      </c>
      <c r="BQ27" s="5">
        <v>4.1383891268043302E-5</v>
      </c>
      <c r="BR27" s="17">
        <v>6.1722271892117302</v>
      </c>
      <c r="BS27" s="5">
        <v>2.7176289861494401E-8</v>
      </c>
      <c r="BT27" s="17">
        <v>0</v>
      </c>
      <c r="BU27" s="17">
        <v>0</v>
      </c>
      <c r="BV27" s="17">
        <v>0</v>
      </c>
      <c r="BW27" s="17">
        <v>3.84261153257351</v>
      </c>
      <c r="BX27" s="5">
        <v>9.2549143008316802E-5</v>
      </c>
      <c r="BY27" s="17">
        <v>2.9304849947915998E-4</v>
      </c>
      <c r="BZ27" s="17">
        <v>0</v>
      </c>
      <c r="CA27" s="17">
        <v>0</v>
      </c>
      <c r="CB27" s="17">
        <v>5350.5178063000303</v>
      </c>
      <c r="CC27" s="17">
        <v>6.7477514488356498E-3</v>
      </c>
      <c r="CD27" s="5">
        <v>5.6980049052839303E-6</v>
      </c>
      <c r="CE27" s="5">
        <v>1.39514495940739E-5</v>
      </c>
      <c r="CF27" s="17">
        <v>0</v>
      </c>
      <c r="CG27" s="17">
        <v>6.0456393335736299E-3</v>
      </c>
      <c r="CH27" s="5">
        <v>0.25417475945845402</v>
      </c>
      <c r="CI27" s="17">
        <v>0</v>
      </c>
      <c r="CJ27" s="17">
        <v>0.14678422783858799</v>
      </c>
      <c r="CK27" s="17">
        <v>0</v>
      </c>
      <c r="CL27" s="17">
        <v>1.0665618827058399E-2</v>
      </c>
      <c r="CM27" s="17">
        <v>648.73544056614605</v>
      </c>
      <c r="CN27" s="17">
        <v>0</v>
      </c>
      <c r="CO27" s="17">
        <v>6.2730970298781E-3</v>
      </c>
      <c r="CP27" s="17">
        <v>39.457336472291203</v>
      </c>
      <c r="CQ27" s="17">
        <v>845.72001315061505</v>
      </c>
      <c r="CR27" s="17">
        <v>27.785262363215299</v>
      </c>
      <c r="CS27" s="17">
        <v>0.35791458860473302</v>
      </c>
      <c r="CT27" s="17">
        <v>1.1603047007962299</v>
      </c>
      <c r="CU27" s="17">
        <v>0.358773171255033</v>
      </c>
      <c r="CV27" s="17">
        <v>151.899688550913</v>
      </c>
      <c r="CW27" s="17">
        <v>151.899688550913</v>
      </c>
      <c r="CX27" s="17">
        <v>1.7086763190883501E-2</v>
      </c>
      <c r="CY27" s="17">
        <v>0</v>
      </c>
      <c r="CZ27" s="17">
        <v>0</v>
      </c>
      <c r="DA27" s="5">
        <v>8.0265024952697992</v>
      </c>
      <c r="DB27" s="5">
        <v>9.3993844750519602E-9</v>
      </c>
      <c r="DC27" s="5">
        <v>1.1750231128160199E-8</v>
      </c>
      <c r="DD27" s="17">
        <v>0</v>
      </c>
      <c r="DE27" s="5">
        <v>0</v>
      </c>
      <c r="DF27" s="17">
        <v>4.0898089359171497</v>
      </c>
      <c r="DG27" s="17">
        <v>0.35206973294962401</v>
      </c>
      <c r="DH27" s="17">
        <v>8.5369737672088691E-3</v>
      </c>
      <c r="DI27" s="5">
        <v>5.02833453429347</v>
      </c>
      <c r="DJ27" s="17">
        <v>0.81999316701829805</v>
      </c>
      <c r="DK27" s="5">
        <v>4.5582153474759802E-5</v>
      </c>
      <c r="DL27" s="17">
        <v>1.2973491338591299E-4</v>
      </c>
      <c r="DM27" s="5">
        <v>4.3963937013949801E-5</v>
      </c>
      <c r="DN27" s="5">
        <v>8.9261772405848901E-5</v>
      </c>
      <c r="DO27" s="17">
        <v>18.240168693854098</v>
      </c>
      <c r="DP27" s="17">
        <v>0</v>
      </c>
      <c r="DQ27" s="17">
        <v>0</v>
      </c>
      <c r="DR27" s="17">
        <v>0.55739852406219503</v>
      </c>
      <c r="DS27" s="17">
        <v>0</v>
      </c>
      <c r="DT27" s="17">
        <v>0</v>
      </c>
      <c r="DU27" s="17">
        <v>3.0184968225885502E-4</v>
      </c>
      <c r="DV27" s="17">
        <v>4.3439105584858499E-4</v>
      </c>
      <c r="DW27" s="17">
        <v>1986.3594353081201</v>
      </c>
      <c r="DX27" s="17">
        <v>733.94234596118702</v>
      </c>
      <c r="DY27" s="17">
        <v>81.549006260575297</v>
      </c>
      <c r="DZ27" s="17">
        <v>815.49135222176199</v>
      </c>
      <c r="EA27" s="17">
        <v>5.1001905811666696E-3</v>
      </c>
      <c r="EB27" s="17">
        <v>54.891208027211597</v>
      </c>
      <c r="EC27" s="17">
        <v>0.34046091529870998</v>
      </c>
      <c r="ED27" s="17">
        <v>5.6933758268892E-3</v>
      </c>
      <c r="EE27" s="17">
        <v>0</v>
      </c>
      <c r="EF27" s="5">
        <v>0</v>
      </c>
      <c r="EG27" s="17">
        <v>0</v>
      </c>
      <c r="EH27" s="5">
        <v>8.3114715495521396E-5</v>
      </c>
      <c r="EI27" s="17">
        <v>3.36498031427265E-4</v>
      </c>
      <c r="EJ27" s="17">
        <v>0.11782165622834601</v>
      </c>
      <c r="EK27" s="17">
        <v>0.85310844182829504</v>
      </c>
      <c r="EL27" s="17">
        <v>468.010239600337</v>
      </c>
      <c r="EM27" s="17">
        <v>1.08301086371577</v>
      </c>
      <c r="EN27" s="17">
        <v>2.3049092137766798</v>
      </c>
      <c r="EO27" s="17">
        <v>5.9251249020872097</v>
      </c>
      <c r="EP27" s="17">
        <v>1.4412785434062401</v>
      </c>
      <c r="EQ27" s="17">
        <v>5.7179913689048897E-3</v>
      </c>
      <c r="ER27" s="5">
        <v>2.34997712704683E-9</v>
      </c>
      <c r="ES27" s="17">
        <v>0.362811066320541</v>
      </c>
      <c r="ET27" s="17">
        <v>98.192401773431101</v>
      </c>
      <c r="EU27" s="17">
        <v>85.477797401671197</v>
      </c>
      <c r="EV27" s="17">
        <v>12.714604371759901</v>
      </c>
      <c r="EW27" s="17">
        <v>2.1773234235574802E-2</v>
      </c>
      <c r="EX27" s="17">
        <v>4.3765347751561203E-3</v>
      </c>
      <c r="EY27" s="17">
        <v>4.6276635520869398</v>
      </c>
      <c r="EZ27" s="17">
        <v>6.3666647927379597E-3</v>
      </c>
      <c r="FA27" s="17">
        <v>15.018051136206999</v>
      </c>
      <c r="FB27" s="17">
        <v>3.7173427267867001</v>
      </c>
      <c r="FC27" s="17">
        <v>1.99643965674035</v>
      </c>
      <c r="FD27" s="17">
        <v>37.575443002254303</v>
      </c>
      <c r="FE27" s="5">
        <v>6.3822447097339197E-3</v>
      </c>
      <c r="FF27" s="17">
        <v>283.946352352497</v>
      </c>
      <c r="FG27" s="17">
        <v>2.60711086999894</v>
      </c>
      <c r="FH27" s="17">
        <v>7.9155044197159299</v>
      </c>
      <c r="FI27" s="17">
        <v>1.1764581573769301E-2</v>
      </c>
      <c r="FJ27" s="17">
        <v>0</v>
      </c>
      <c r="FK27" s="17">
        <v>80.211928103749699</v>
      </c>
      <c r="FL27" s="17">
        <v>11.966671701970901</v>
      </c>
      <c r="FM27" s="17">
        <v>7.8497650129246196E-3</v>
      </c>
      <c r="FN27" s="17">
        <v>0</v>
      </c>
      <c r="FO27" s="17">
        <v>5.9777872597349603E-2</v>
      </c>
      <c r="FP27" s="17">
        <v>12.9914098854324</v>
      </c>
      <c r="FQ27" s="17">
        <v>4.6923234510900702</v>
      </c>
      <c r="FR27" s="17">
        <v>2.0528007714610998</v>
      </c>
      <c r="FS27" s="17">
        <v>1035.0484468878899</v>
      </c>
      <c r="FT27" s="17">
        <v>1.83381597179052</v>
      </c>
      <c r="FU27" s="17">
        <v>8.6761065792072607</v>
      </c>
      <c r="FW27" s="26">
        <f t="shared" si="0"/>
        <v>1.9190980299333471</v>
      </c>
      <c r="FX27" s="40">
        <f t="shared" si="1"/>
        <v>-1.5182281867498053E-5</v>
      </c>
      <c r="FY27" s="40">
        <f t="shared" si="2"/>
        <v>0</v>
      </c>
      <c r="FZ27" s="40">
        <f t="shared" si="3"/>
        <v>-8.6373906700630996E-6</v>
      </c>
      <c r="GA27" s="40">
        <f t="shared" si="4"/>
        <v>-1.3560199046892757E-5</v>
      </c>
      <c r="GB27" s="40">
        <f t="shared" si="5"/>
        <v>-1.5555824840698977E-5</v>
      </c>
      <c r="GC27" s="40">
        <f t="shared" si="6"/>
        <v>-2.3640500819073421E-8</v>
      </c>
      <c r="GD27" s="40">
        <f t="shared" si="7"/>
        <v>-1.8527110365565405E-5</v>
      </c>
      <c r="GE27" s="40">
        <f t="shared" si="8"/>
        <v>-2.9692506517614876E-6</v>
      </c>
      <c r="GF27" s="40">
        <f t="shared" si="9"/>
        <v>-6.3544782718082214E-6</v>
      </c>
      <c r="GG27" s="40">
        <f t="shared" si="10"/>
        <v>3.2037539381798271E-5</v>
      </c>
      <c r="GH27" s="40">
        <f t="shared" si="11"/>
        <v>-4.9293840534649578E-6</v>
      </c>
      <c r="GI27" s="40">
        <f t="shared" si="12"/>
        <v>0</v>
      </c>
      <c r="GJ27" s="40">
        <f t="shared" si="13"/>
        <v>-3.3893153751727073E-6</v>
      </c>
      <c r="GK27" s="40">
        <f t="shared" si="14"/>
        <v>-2.0428941271973981E-5</v>
      </c>
      <c r="GL27" s="40">
        <f t="shared" si="15"/>
        <v>0</v>
      </c>
      <c r="GM27" s="40">
        <f t="shared" si="16"/>
        <v>2.9247163031665882E-4</v>
      </c>
      <c r="GN27" s="40">
        <f t="shared" si="17"/>
        <v>0</v>
      </c>
      <c r="GO27" s="40">
        <f t="shared" si="18"/>
        <v>-2.5216381831419792E-5</v>
      </c>
      <c r="GP27" s="40">
        <f t="shared" si="19"/>
        <v>1.7815575250746459E-4</v>
      </c>
      <c r="GQ27" s="40">
        <f t="shared" si="20"/>
        <v>0</v>
      </c>
      <c r="GR27" s="40">
        <f t="shared" si="21"/>
        <v>0</v>
      </c>
      <c r="GS27" s="40">
        <f t="shared" si="22"/>
        <v>-7.3280844865292643E-6</v>
      </c>
      <c r="GT27" s="40">
        <f t="shared" si="23"/>
        <v>0</v>
      </c>
      <c r="GU27" s="40">
        <f t="shared" si="24"/>
        <v>-3.8588757466334632E-6</v>
      </c>
      <c r="GV27" s="40">
        <f t="shared" si="25"/>
        <v>0</v>
      </c>
      <c r="GW27" s="40">
        <f t="shared" si="26"/>
        <v>-1.7330627277065206E-5</v>
      </c>
      <c r="GX27" s="40">
        <f t="shared" si="27"/>
        <v>-3.3832263515543306E-6</v>
      </c>
      <c r="GY27" s="40">
        <f t="shared" si="28"/>
        <v>4.2857077005709243E-5</v>
      </c>
      <c r="GZ27" s="40">
        <f t="shared" si="29"/>
        <v>-2.0632077822104815E-7</v>
      </c>
      <c r="HA27" s="40">
        <f t="shared" si="30"/>
        <v>4.7100861838989122E-3</v>
      </c>
      <c r="HB27" s="40">
        <f t="shared" si="31"/>
        <v>7.4770553806106816</v>
      </c>
      <c r="HC27" s="40">
        <f t="shared" si="32"/>
        <v>-1.3839569132845792E-7</v>
      </c>
      <c r="HD27" s="40">
        <f t="shared" si="33"/>
        <v>0</v>
      </c>
      <c r="HE27" s="40">
        <f t="shared" si="34"/>
        <v>-9.4731831936305266E-4</v>
      </c>
      <c r="HF27" s="40">
        <f t="shared" si="35"/>
        <v>-4.6281526939036684E-6</v>
      </c>
      <c r="HG27" s="40">
        <f t="shared" si="36"/>
        <v>3.8006471749061447E-5</v>
      </c>
      <c r="HH27" s="40">
        <f t="shared" si="37"/>
        <v>1.8977886144200893E-5</v>
      </c>
      <c r="HI27" s="40">
        <f t="shared" si="38"/>
        <v>7.3684220727258201E-6</v>
      </c>
      <c r="HJ27" s="40">
        <f t="shared" si="39"/>
        <v>7.8214073496720571E-5</v>
      </c>
      <c r="HK27" s="40">
        <f t="shared" si="40"/>
        <v>0</v>
      </c>
      <c r="HL27" s="40">
        <f t="shared" si="41"/>
        <v>0</v>
      </c>
      <c r="HM27" s="40">
        <f t="shared" si="42"/>
        <v>0</v>
      </c>
      <c r="HN27" s="40">
        <f t="shared" si="43"/>
        <v>-1.676058350872935E-5</v>
      </c>
      <c r="HO27" s="40">
        <f t="shared" si="44"/>
        <v>-8.3478921800822843E-6</v>
      </c>
      <c r="HP27" s="40">
        <f t="shared" si="45"/>
        <v>1.3660614815757261E-5</v>
      </c>
      <c r="HQ27" s="40">
        <f t="shared" si="46"/>
        <v>0</v>
      </c>
      <c r="HR27" s="40">
        <f t="shared" si="47"/>
        <v>1.1091944543711853E-5</v>
      </c>
      <c r="HS27" s="40">
        <f t="shared" si="48"/>
        <v>4.6619862474630138E-6</v>
      </c>
      <c r="HT27" s="40">
        <f t="shared" si="49"/>
        <v>7.6636564667238209E-5</v>
      </c>
      <c r="HU27" s="40">
        <f t="shared" si="50"/>
        <v>0</v>
      </c>
      <c r="HV27" s="40">
        <f t="shared" si="51"/>
        <v>0</v>
      </c>
      <c r="HW27" s="40">
        <f t="shared" si="52"/>
        <v>0</v>
      </c>
      <c r="HX27" s="40">
        <f t="shared" si="53"/>
        <v>0</v>
      </c>
      <c r="HY27" s="40">
        <f t="shared" si="54"/>
        <v>-1.3650252044143186E-4</v>
      </c>
      <c r="HZ27" s="40">
        <f t="shared" si="55"/>
        <v>0</v>
      </c>
    </row>
    <row r="28" spans="1:234" x14ac:dyDescent="0.25">
      <c r="A28" s="17" t="s">
        <v>198</v>
      </c>
      <c r="B28" s="17">
        <v>778.68369758999995</v>
      </c>
      <c r="C28" s="17">
        <v>0.02</v>
      </c>
      <c r="D28" s="17">
        <v>2757.3488996000001</v>
      </c>
      <c r="E28" s="17">
        <v>35.793212073999896</v>
      </c>
      <c r="F28" s="17">
        <v>35.413121146199899</v>
      </c>
      <c r="G28" s="17">
        <v>3.2740052054</v>
      </c>
      <c r="H28" s="17">
        <v>265.82120620699999</v>
      </c>
      <c r="I28" s="17">
        <v>8.5710952020999898</v>
      </c>
      <c r="J28" s="17">
        <v>6.5572282530799999</v>
      </c>
      <c r="K28" s="5">
        <v>3.1523197199999897E-5</v>
      </c>
      <c r="L28" s="17">
        <v>1.1691102407859999</v>
      </c>
      <c r="M28" s="5">
        <v>5.8739999999999998E-7</v>
      </c>
      <c r="N28" s="17">
        <v>0.43169848929999999</v>
      </c>
      <c r="O28" s="17">
        <v>1.7332285899999901E-4</v>
      </c>
      <c r="P28" s="5">
        <v>7.4867999999999905E-7</v>
      </c>
      <c r="Q28" s="17">
        <v>3.07807820999999E-2</v>
      </c>
      <c r="S28" s="5">
        <v>8.8297162999999998E-6</v>
      </c>
      <c r="T28" s="5">
        <v>2.75805843999999E-2</v>
      </c>
      <c r="W28" s="17">
        <v>2.8624112359999999E-2</v>
      </c>
      <c r="X28" s="17">
        <v>1.025368944E-2</v>
      </c>
      <c r="Y28" s="17">
        <v>42.714950976999901</v>
      </c>
      <c r="AA28" s="5">
        <v>1.2727E-5</v>
      </c>
      <c r="AB28" s="5">
        <v>6.6569211500000001E-5</v>
      </c>
      <c r="AC28" s="5">
        <v>5.9878656799999999E-5</v>
      </c>
      <c r="AD28" s="17">
        <v>5.6050118517999903E-2</v>
      </c>
      <c r="AE28" s="17">
        <v>2.6656013673999999</v>
      </c>
      <c r="AF28" s="17">
        <v>8.0284947724499997E-2</v>
      </c>
      <c r="AG28" s="17">
        <v>3.3091887400000001E-4</v>
      </c>
      <c r="AI28" s="17">
        <v>2.9148994300000002E-2</v>
      </c>
      <c r="AJ28" s="17">
        <v>1.0296609289730001</v>
      </c>
      <c r="AK28" s="17">
        <v>1.8302707586E-2</v>
      </c>
      <c r="AL28" s="17">
        <v>2.51241657600999E-2</v>
      </c>
      <c r="AM28" s="17">
        <v>0.539707627409999</v>
      </c>
      <c r="AN28" s="17">
        <v>7.5178904691209896E-3</v>
      </c>
      <c r="AO28" s="5">
        <v>9.1439999E-8</v>
      </c>
      <c r="AP28" s="5">
        <v>8.1279999999999997E-7</v>
      </c>
      <c r="AQ28" s="5">
        <v>6.0959998999999994E-8</v>
      </c>
      <c r="AR28" s="17">
        <v>1.2446641107699999E-4</v>
      </c>
      <c r="AS28" s="17">
        <v>4.6396782189799901E-4</v>
      </c>
      <c r="AT28" s="17">
        <v>3.8925590907217901E-2</v>
      </c>
      <c r="AV28" s="17">
        <v>0.18062974649999899</v>
      </c>
      <c r="AW28" s="17">
        <v>1.68293698229999</v>
      </c>
      <c r="AX28" s="17">
        <v>3.5815231939999997E-2</v>
      </c>
      <c r="BC28" s="5">
        <v>3.2334889900000002E-7</v>
      </c>
      <c r="BE28" s="15"/>
      <c r="BF28" s="17" t="s">
        <v>198</v>
      </c>
      <c r="BG28" s="17">
        <v>1.4076508923758699E-2</v>
      </c>
      <c r="BH28" s="17">
        <v>13.291206981202301</v>
      </c>
      <c r="BI28" s="17">
        <v>0</v>
      </c>
      <c r="BJ28" s="17">
        <v>6.5572167536206196</v>
      </c>
      <c r="BK28" s="17">
        <v>0</v>
      </c>
      <c r="BL28" s="17">
        <v>8.5710185999796593</v>
      </c>
      <c r="BM28" s="17">
        <v>8.5710185999796593</v>
      </c>
      <c r="BN28" s="17">
        <v>0.178085797382562</v>
      </c>
      <c r="BO28" s="17">
        <v>1.1368188444473799E-2</v>
      </c>
      <c r="BP28" s="5">
        <v>1.2923796932268499E-5</v>
      </c>
      <c r="BQ28" s="5">
        <v>1.85985510783356E-5</v>
      </c>
      <c r="BR28" s="17">
        <v>1.16911545891649</v>
      </c>
      <c r="BS28" s="5">
        <v>3.2334992465069302E-7</v>
      </c>
      <c r="BT28" s="5">
        <v>1.8796243324129E-7</v>
      </c>
      <c r="BU28" s="5">
        <v>3.9944145901883302E-7</v>
      </c>
      <c r="BV28" s="17">
        <v>1.02501286110814E-2</v>
      </c>
      <c r="BW28" s="17">
        <v>0.43169856140621798</v>
      </c>
      <c r="BX28" s="5">
        <v>4.1597250329315201E-5</v>
      </c>
      <c r="BY28" s="17">
        <v>1.3172119799158901E-4</v>
      </c>
      <c r="BZ28" s="5">
        <v>7.4886374284187104E-7</v>
      </c>
      <c r="CA28" s="17">
        <v>0</v>
      </c>
      <c r="CB28" s="17">
        <v>1282.55595296554</v>
      </c>
      <c r="CC28" s="17">
        <v>3.0782081877511702E-2</v>
      </c>
      <c r="CD28" s="5">
        <v>2.5605314219260601E-6</v>
      </c>
      <c r="CE28" s="5">
        <v>6.2699105529743099E-6</v>
      </c>
      <c r="CF28" s="17">
        <v>0</v>
      </c>
      <c r="CG28" s="17">
        <v>2.7581455177102501E-2</v>
      </c>
      <c r="CH28" s="5">
        <v>5.6053734901838598E-2</v>
      </c>
      <c r="CI28" s="17">
        <v>0</v>
      </c>
      <c r="CJ28" s="17">
        <v>1.83055443919409E-2</v>
      </c>
      <c r="CK28" s="17">
        <v>0</v>
      </c>
      <c r="CL28" s="17">
        <v>2.5123250329315401E-2</v>
      </c>
      <c r="CM28" s="17">
        <v>778.68355589830003</v>
      </c>
      <c r="CN28" s="17">
        <v>0</v>
      </c>
      <c r="CO28" s="17">
        <v>2.8624855982344301E-2</v>
      </c>
      <c r="CP28" s="17">
        <v>10.2265356837326</v>
      </c>
      <c r="CQ28" s="17">
        <v>228.389641342559</v>
      </c>
      <c r="CR28" s="17">
        <v>5.18052261868249</v>
      </c>
      <c r="CS28" s="17">
        <v>0.180632033505705</v>
      </c>
      <c r="CT28" s="17">
        <v>5.13094780901358E-2</v>
      </c>
      <c r="CU28" s="17">
        <v>8.0960084767715303E-3</v>
      </c>
      <c r="CV28" s="17">
        <v>42.714954639770603</v>
      </c>
      <c r="CW28" s="17">
        <v>42.714954639770603</v>
      </c>
      <c r="CX28" s="17">
        <v>3.8551523823696402E-4</v>
      </c>
      <c r="CY28" s="17">
        <v>0</v>
      </c>
      <c r="CZ28" s="17">
        <v>0</v>
      </c>
      <c r="DA28" s="5">
        <v>1.6829385926200799</v>
      </c>
      <c r="DB28" s="5">
        <v>5.0906723150184203E-6</v>
      </c>
      <c r="DC28" s="5">
        <v>6.3633918024437898E-6</v>
      </c>
      <c r="DD28" s="17">
        <v>0</v>
      </c>
      <c r="DE28" s="5">
        <v>0</v>
      </c>
      <c r="DF28" s="17">
        <v>0.55598838096994296</v>
      </c>
      <c r="DG28" s="17">
        <v>8.7999041934611194E-3</v>
      </c>
      <c r="DH28" s="17">
        <v>1.9263870287207101E-4</v>
      </c>
      <c r="DI28" s="5">
        <v>4.7637171792810804</v>
      </c>
      <c r="DJ28" s="17">
        <v>0.57853280103837701</v>
      </c>
      <c r="DK28" s="5">
        <v>1.7308927969487999E-5</v>
      </c>
      <c r="DL28" s="5">
        <v>4.92608511825042E-5</v>
      </c>
      <c r="DM28" s="5">
        <v>1.9760894723788399E-5</v>
      </c>
      <c r="DN28" s="5">
        <v>4.0119722382976001E-5</v>
      </c>
      <c r="DO28" s="17">
        <v>2.6675448039724001</v>
      </c>
      <c r="DP28" s="17">
        <v>0</v>
      </c>
      <c r="DQ28" s="17">
        <v>0</v>
      </c>
      <c r="DR28" s="17">
        <v>0.241585730802273</v>
      </c>
      <c r="DS28" s="17">
        <v>1.9999691352921199E-2</v>
      </c>
      <c r="DT28" s="17">
        <v>0</v>
      </c>
      <c r="DU28" s="17">
        <v>1.3567325495902099E-4</v>
      </c>
      <c r="DV28" s="17">
        <v>1.9524290106207601E-4</v>
      </c>
      <c r="DW28" s="17">
        <v>529.81201911737799</v>
      </c>
      <c r="DX28" s="17">
        <v>2481.61418144347</v>
      </c>
      <c r="DY28" s="17">
        <v>275.73538871334898</v>
      </c>
      <c r="DZ28" s="17">
        <v>2757.3495701568199</v>
      </c>
      <c r="EA28" s="17">
        <v>1.1508175179263299E-4</v>
      </c>
      <c r="EB28" s="17">
        <v>16.730743947950799</v>
      </c>
      <c r="EC28" s="17">
        <v>7.6839677908860796E-3</v>
      </c>
      <c r="ED28" s="17">
        <v>7.5177569290003103E-3</v>
      </c>
      <c r="EE28" s="5">
        <v>9.1440435456935106E-8</v>
      </c>
      <c r="EF28" s="5">
        <v>8.1280076897214904E-7</v>
      </c>
      <c r="EG28" s="5">
        <v>6.0958291770697603E-8</v>
      </c>
      <c r="EH28" s="17">
        <v>1.2447050207840601E-4</v>
      </c>
      <c r="EI28" s="17">
        <v>4.6396471417186198E-4</v>
      </c>
      <c r="EJ28" s="17">
        <v>3.8929201056044499E-2</v>
      </c>
      <c r="EK28" s="17">
        <v>0.225671997512084</v>
      </c>
      <c r="EL28" s="17">
        <v>91.014406147851403</v>
      </c>
      <c r="EM28" s="17">
        <v>0.305322733069881</v>
      </c>
      <c r="EN28" s="17">
        <v>0.79649196947700895</v>
      </c>
      <c r="EO28" s="17">
        <v>1.99482502543582</v>
      </c>
      <c r="EP28" s="17">
        <v>0.45134346946874099</v>
      </c>
      <c r="EQ28" s="17">
        <v>0.17071765185711801</v>
      </c>
      <c r="ER28" s="5">
        <v>1.27279661810987E-6</v>
      </c>
      <c r="ES28" s="17">
        <v>0.10619978765301399</v>
      </c>
      <c r="ET28" s="17">
        <v>35.7931798110111</v>
      </c>
      <c r="EU28" s="17">
        <v>35.413091311311497</v>
      </c>
      <c r="EV28" s="17">
        <v>0.380088499699619</v>
      </c>
      <c r="EW28" s="17">
        <v>0</v>
      </c>
      <c r="EX28" s="17">
        <v>0</v>
      </c>
      <c r="EY28" s="17">
        <v>6.3482064880591897</v>
      </c>
      <c r="EZ28" s="17">
        <v>0</v>
      </c>
      <c r="FA28" s="17">
        <v>5.3900894196883797</v>
      </c>
      <c r="FB28" s="17">
        <v>1.2876478298582901</v>
      </c>
      <c r="FC28" s="17">
        <v>0.71172462359937605</v>
      </c>
      <c r="FD28" s="17">
        <v>13.475331643711</v>
      </c>
      <c r="FE28" s="5">
        <v>2.9127150878817398E-2</v>
      </c>
      <c r="FF28" s="17">
        <v>52.584630496128398</v>
      </c>
      <c r="FG28" s="17">
        <v>0.70356990393359897</v>
      </c>
      <c r="FH28" s="17">
        <v>3.4459487646400602</v>
      </c>
      <c r="FI28" s="5">
        <v>3.3479003731322499E-9</v>
      </c>
      <c r="FJ28" s="17">
        <v>0</v>
      </c>
      <c r="FK28" s="17">
        <v>3.27400566949408</v>
      </c>
      <c r="FL28" s="17">
        <v>4.2602929804906298</v>
      </c>
      <c r="FM28" s="17">
        <v>3.5815896001893298E-2</v>
      </c>
      <c r="FN28" s="17">
        <v>0</v>
      </c>
      <c r="FO28" s="17">
        <v>1.3489446365404999E-3</v>
      </c>
      <c r="FP28" s="17">
        <v>27.405852150814798</v>
      </c>
      <c r="FQ28" s="17">
        <v>1.0296668883303599</v>
      </c>
      <c r="FR28" s="17">
        <v>4.7292504224243297E-2</v>
      </c>
      <c r="FS28" s="17">
        <v>265.82112175575998</v>
      </c>
      <c r="FT28" s="17">
        <v>0.53970716312538702</v>
      </c>
      <c r="FU28" s="17">
        <v>12.5523018156776</v>
      </c>
      <c r="FW28" s="26">
        <f t="shared" si="0"/>
        <v>1.9931148270609451</v>
      </c>
      <c r="FX28" s="40">
        <f t="shared" si="1"/>
        <v>-1.8196310050129008E-7</v>
      </c>
      <c r="FY28" s="40">
        <f t="shared" si="2"/>
        <v>-1.5432353940060539E-5</v>
      </c>
      <c r="FZ28" s="40">
        <f t="shared" si="3"/>
        <v>2.4318896311546583E-7</v>
      </c>
      <c r="GA28" s="40">
        <f t="shared" si="4"/>
        <v>-9.0137171063061512E-7</v>
      </c>
      <c r="GB28" s="40">
        <f t="shared" si="5"/>
        <v>-8.4248118877774759E-7</v>
      </c>
      <c r="GC28" s="40">
        <f t="shared" si="6"/>
        <v>1.4175117354408029E-7</v>
      </c>
      <c r="GD28" s="40">
        <f t="shared" si="7"/>
        <v>-3.1769940863102622E-7</v>
      </c>
      <c r="GE28" s="40">
        <f t="shared" si="8"/>
        <v>-8.9372616362586713E-6</v>
      </c>
      <c r="GF28" s="40">
        <f t="shared" si="9"/>
        <v>-1.7537073495772461E-6</v>
      </c>
      <c r="GG28" s="40">
        <f t="shared" si="10"/>
        <v>-2.693855545201444E-5</v>
      </c>
      <c r="GH28" s="40">
        <f t="shared" si="11"/>
        <v>4.4633348576602688E-6</v>
      </c>
      <c r="GI28" s="40">
        <f t="shared" si="12"/>
        <v>6.6262514862229348E-6</v>
      </c>
      <c r="GJ28" s="40">
        <f t="shared" si="13"/>
        <v>1.6702911820097128E-7</v>
      </c>
      <c r="GK28" s="40">
        <f t="shared" si="14"/>
        <v>-2.5447763325886785E-5</v>
      </c>
      <c r="GL28" s="40">
        <f t="shared" si="15"/>
        <v>2.4542239925200306E-4</v>
      </c>
      <c r="GM28" s="40">
        <f t="shared" si="16"/>
        <v>4.2226916378489901E-5</v>
      </c>
      <c r="GN28" s="40">
        <f t="shared" si="17"/>
        <v>0</v>
      </c>
      <c r="GO28" s="40">
        <f t="shared" si="18"/>
        <v>8.2185528471645202E-5</v>
      </c>
      <c r="GP28" s="40">
        <f t="shared" si="19"/>
        <v>3.1572104853625181E-5</v>
      </c>
      <c r="GQ28" s="40">
        <f t="shared" si="20"/>
        <v>0</v>
      </c>
      <c r="GR28" s="40">
        <f t="shared" si="21"/>
        <v>0</v>
      </c>
      <c r="GS28" s="40">
        <f t="shared" si="22"/>
        <v>2.5978878749135067E-5</v>
      </c>
      <c r="GT28" s="40">
        <f t="shared" si="23"/>
        <v>-3.4727294399118262E-4</v>
      </c>
      <c r="GU28" s="40">
        <f t="shared" si="24"/>
        <v>8.5749149140386414E-8</v>
      </c>
      <c r="GV28" s="40">
        <f t="shared" si="25"/>
        <v>0</v>
      </c>
      <c r="GW28" s="40">
        <f t="shared" si="26"/>
        <v>-1.0942439531680564E-5</v>
      </c>
      <c r="GX28" s="40">
        <f t="shared" si="27"/>
        <v>8.5272452445613394E-6</v>
      </c>
      <c r="GY28" s="40">
        <f t="shared" si="28"/>
        <v>3.273798827767692E-5</v>
      </c>
      <c r="GZ28" s="40">
        <f t="shared" si="29"/>
        <v>6.4520538659227437E-5</v>
      </c>
      <c r="HA28" s="40">
        <f t="shared" si="30"/>
        <v>7.2907997278522823E-4</v>
      </c>
      <c r="HB28" s="40">
        <f t="shared" si="31"/>
        <v>2.0091036694858553</v>
      </c>
      <c r="HC28" s="40">
        <f t="shared" si="32"/>
        <v>-8.2134296849851371E-6</v>
      </c>
      <c r="HD28" s="40">
        <f t="shared" si="33"/>
        <v>0</v>
      </c>
      <c r="HE28" s="40">
        <f t="shared" si="34"/>
        <v>-7.4937134906926241E-4</v>
      </c>
      <c r="HF28" s="40">
        <f t="shared" si="35"/>
        <v>5.7876891237897059E-6</v>
      </c>
      <c r="HG28" s="40">
        <f t="shared" si="36"/>
        <v>1.5499378589591041E-4</v>
      </c>
      <c r="HH28" s="40">
        <f t="shared" si="37"/>
        <v>-3.6436265913863657E-5</v>
      </c>
      <c r="HI28" s="40">
        <f t="shared" si="38"/>
        <v>-8.6025208538649551E-7</v>
      </c>
      <c r="HJ28" s="40">
        <f t="shared" si="39"/>
        <v>-1.7762977690063349E-5</v>
      </c>
      <c r="HK28" s="40">
        <f t="shared" si="40"/>
        <v>4.7731511360406433E-6</v>
      </c>
      <c r="HL28" s="40">
        <f t="shared" si="41"/>
        <v>9.4607793930116177E-7</v>
      </c>
      <c r="HM28" s="40">
        <f t="shared" si="42"/>
        <v>-2.800573048552219E-5</v>
      </c>
      <c r="HN28" s="40">
        <f t="shared" si="43"/>
        <v>3.2868316605410438E-5</v>
      </c>
      <c r="HO28" s="40">
        <f t="shared" si="44"/>
        <v>-6.6981501525655826E-6</v>
      </c>
      <c r="HP28" s="40">
        <f t="shared" si="45"/>
        <v>9.2744868927052535E-5</v>
      </c>
      <c r="HQ28" s="40">
        <f t="shared" si="46"/>
        <v>0</v>
      </c>
      <c r="HR28" s="40">
        <f t="shared" si="47"/>
        <v>1.2661290569926794E-5</v>
      </c>
      <c r="HS28" s="40">
        <f t="shared" si="48"/>
        <v>9.5685109239148586E-7</v>
      </c>
      <c r="HT28" s="40">
        <f t="shared" si="49"/>
        <v>1.8541326059619182E-5</v>
      </c>
      <c r="HU28" s="40">
        <f t="shared" si="50"/>
        <v>0</v>
      </c>
      <c r="HV28" s="40">
        <f t="shared" si="51"/>
        <v>0</v>
      </c>
      <c r="HW28" s="40">
        <f t="shared" si="52"/>
        <v>0</v>
      </c>
      <c r="HX28" s="40">
        <f t="shared" si="53"/>
        <v>0</v>
      </c>
      <c r="HY28" s="40">
        <f t="shared" si="54"/>
        <v>3.1719628431420566E-6</v>
      </c>
      <c r="HZ28" s="40">
        <f t="shared" si="55"/>
        <v>0</v>
      </c>
    </row>
    <row r="29" spans="1:234" x14ac:dyDescent="0.25">
      <c r="A29" s="17" t="s">
        <v>199</v>
      </c>
      <c r="B29" s="17">
        <v>127.860780983924</v>
      </c>
      <c r="C29" s="17"/>
      <c r="D29" s="17">
        <v>235.71755672964099</v>
      </c>
      <c r="E29" s="17">
        <v>13.392360055099999</v>
      </c>
      <c r="F29" s="17">
        <v>11.3923600550999</v>
      </c>
      <c r="G29" s="17">
        <v>25.70426669611</v>
      </c>
      <c r="H29" s="17">
        <v>22.266630503499901</v>
      </c>
      <c r="I29" s="17">
        <v>0.26326777606000001</v>
      </c>
      <c r="J29" s="17">
        <v>0.10098247883758001</v>
      </c>
      <c r="K29" s="5">
        <v>3.7333689999999999E-6</v>
      </c>
      <c r="L29" s="17">
        <v>0.10824433265202001</v>
      </c>
      <c r="N29" s="17">
        <v>8.7511458680000001E-3</v>
      </c>
      <c r="O29" s="5">
        <v>2.0524679999999999E-5</v>
      </c>
      <c r="S29" s="5">
        <v>1.0459100000000001E-6</v>
      </c>
      <c r="Y29" s="17">
        <v>3.8383524341899902</v>
      </c>
      <c r="AA29" s="5">
        <v>5.8291190000000003E-8</v>
      </c>
      <c r="AB29" s="5">
        <v>9.3316599999999997E-6</v>
      </c>
      <c r="AC29" s="5">
        <v>7.0909199999999999E-6</v>
      </c>
      <c r="AD29" s="17">
        <v>5.6000406889999998E-4</v>
      </c>
      <c r="AE29" s="17">
        <v>4.6410234139999999E-2</v>
      </c>
      <c r="AF29" s="17">
        <v>9.9195517074490008E-3</v>
      </c>
      <c r="AG29" s="5">
        <v>3.9187970000000003E-5</v>
      </c>
      <c r="AJ29" s="17">
        <v>0.62541947760399996</v>
      </c>
      <c r="AK29" s="17">
        <v>2.8556348099999999E-4</v>
      </c>
      <c r="AL29" s="5">
        <v>7.0777564499999998E-5</v>
      </c>
      <c r="AM29" s="17">
        <v>0.298015752211999</v>
      </c>
      <c r="AN29" s="5">
        <v>6.2513326699999996E-5</v>
      </c>
      <c r="AR29" s="5">
        <v>1.1031208569999901E-6</v>
      </c>
      <c r="AS29" s="5">
        <v>3.35294671999999E-6</v>
      </c>
      <c r="AT29" s="17">
        <v>8.5863892710100003E-4</v>
      </c>
      <c r="AV29" s="17">
        <v>0.14760097028169999</v>
      </c>
      <c r="AW29" s="17">
        <v>3.0560381130000001E-2</v>
      </c>
      <c r="BE29" s="15"/>
      <c r="BF29" s="17" t="s">
        <v>199</v>
      </c>
      <c r="BG29" s="17">
        <v>3.5643092970011198E-2</v>
      </c>
      <c r="BH29" s="17">
        <v>7.1713559099516905E-2</v>
      </c>
      <c r="BI29" s="17">
        <v>0</v>
      </c>
      <c r="BJ29" s="17">
        <v>0.10098286553493201</v>
      </c>
      <c r="BK29" s="17">
        <v>0</v>
      </c>
      <c r="BL29" s="17">
        <v>0.26326560037778601</v>
      </c>
      <c r="BM29" s="17">
        <v>0.26326560037778601</v>
      </c>
      <c r="BN29" s="17">
        <v>3.8234444915424902E-2</v>
      </c>
      <c r="BO29" s="17">
        <v>2.8787717314550099E-2</v>
      </c>
      <c r="BP29" s="5">
        <v>1.5306172390416501E-6</v>
      </c>
      <c r="BQ29" s="5">
        <v>2.20284396236709E-6</v>
      </c>
      <c r="BR29" s="17">
        <v>0.10824376884877999</v>
      </c>
      <c r="BS29" s="17">
        <v>0</v>
      </c>
      <c r="BT29" s="17">
        <v>0</v>
      </c>
      <c r="BU29" s="17">
        <v>0</v>
      </c>
      <c r="BV29" s="17">
        <v>0</v>
      </c>
      <c r="BW29" s="17">
        <v>8.7527077695204007E-3</v>
      </c>
      <c r="BX29" s="5">
        <v>4.9260536715223198E-6</v>
      </c>
      <c r="BY29" s="5">
        <v>1.55978218334739E-5</v>
      </c>
      <c r="BZ29" s="17">
        <v>0</v>
      </c>
      <c r="CA29" s="17">
        <v>0</v>
      </c>
      <c r="CB29" s="17">
        <v>44.185532754742397</v>
      </c>
      <c r="CC29" s="17">
        <v>0</v>
      </c>
      <c r="CD29" s="5">
        <v>3.0331740493945599E-7</v>
      </c>
      <c r="CE29" s="5">
        <v>7.4251844993028304E-7</v>
      </c>
      <c r="CF29" s="17">
        <v>0</v>
      </c>
      <c r="CG29" s="17">
        <v>0</v>
      </c>
      <c r="CH29" s="5">
        <v>5.5991744886307296E-4</v>
      </c>
      <c r="CI29" s="17">
        <v>0</v>
      </c>
      <c r="CJ29" s="17">
        <v>2.8558965948180298E-4</v>
      </c>
      <c r="CK29" s="17">
        <v>0</v>
      </c>
      <c r="CL29" s="5">
        <v>7.0788996662753494E-5</v>
      </c>
      <c r="CM29" s="17">
        <v>127.85818388752</v>
      </c>
      <c r="CN29" s="17">
        <v>0</v>
      </c>
      <c r="CO29" s="17">
        <v>0</v>
      </c>
      <c r="CP29" s="17">
        <v>0.252980041559004</v>
      </c>
      <c r="CQ29" s="17">
        <v>1.51312843544816</v>
      </c>
      <c r="CR29" s="17">
        <v>9.3228227684717196E-2</v>
      </c>
      <c r="CS29" s="17">
        <v>0.14760126672396501</v>
      </c>
      <c r="CT29" s="17">
        <v>6.6300846444771397E-2</v>
      </c>
      <c r="CU29" s="17">
        <v>2.0501123020662801E-2</v>
      </c>
      <c r="CV29" s="17">
        <v>3.83832522227218</v>
      </c>
      <c r="CW29" s="17">
        <v>3.83832522227218</v>
      </c>
      <c r="CX29" s="17">
        <v>9.7628056394230295E-4</v>
      </c>
      <c r="CY29" s="17">
        <v>0</v>
      </c>
      <c r="CZ29" s="17">
        <v>0</v>
      </c>
      <c r="DA29" s="5">
        <v>3.0557913581520098E-2</v>
      </c>
      <c r="DB29" s="5">
        <v>2.3318256660328399E-8</v>
      </c>
      <c r="DC29" s="5">
        <v>2.91461425810613E-8</v>
      </c>
      <c r="DD29" s="17">
        <v>0</v>
      </c>
      <c r="DE29" s="17">
        <v>0</v>
      </c>
      <c r="DF29" s="17">
        <v>3.4470229890090298E-2</v>
      </c>
      <c r="DG29" s="17">
        <v>1.9518861644537599E-2</v>
      </c>
      <c r="DH29" s="17">
        <v>4.87871403848165E-4</v>
      </c>
      <c r="DI29" s="17">
        <v>0.27312928967161698</v>
      </c>
      <c r="DJ29" s="17">
        <v>4.68540986788804E-2</v>
      </c>
      <c r="DK29" s="5">
        <v>2.4264179853061801E-6</v>
      </c>
      <c r="DL29" s="5">
        <v>6.9057281590855003E-6</v>
      </c>
      <c r="DM29" s="5">
        <v>2.3399262553944199E-6</v>
      </c>
      <c r="DN29" s="5">
        <v>4.7508556689098898E-6</v>
      </c>
      <c r="DO29" s="17">
        <v>5.1294594367388202E-2</v>
      </c>
      <c r="DP29" s="17">
        <v>0</v>
      </c>
      <c r="DQ29" s="17">
        <v>0</v>
      </c>
      <c r="DR29" s="17">
        <v>1.1409840934817899E-2</v>
      </c>
      <c r="DS29" s="17">
        <v>0</v>
      </c>
      <c r="DT29" s="17">
        <v>0</v>
      </c>
      <c r="DU29" s="5">
        <v>1.6064485193207501E-5</v>
      </c>
      <c r="DV29" s="5">
        <v>2.3118658267056801E-5</v>
      </c>
      <c r="DW29" s="17">
        <v>12.388857287653501</v>
      </c>
      <c r="DX29" s="17">
        <v>212.14378213043599</v>
      </c>
      <c r="DY29" s="17">
        <v>23.571487746600699</v>
      </c>
      <c r="DZ29" s="17">
        <v>235.715269877037</v>
      </c>
      <c r="EA29" s="17">
        <v>2.9148324573135599E-4</v>
      </c>
      <c r="EB29" s="17">
        <v>0.37030961205900897</v>
      </c>
      <c r="EC29" s="17">
        <v>1.94537066490022E-2</v>
      </c>
      <c r="ED29" s="5">
        <v>6.2517250207399394E-5</v>
      </c>
      <c r="EE29" s="17">
        <v>0</v>
      </c>
      <c r="EF29" s="5">
        <v>0</v>
      </c>
      <c r="EG29" s="17">
        <v>0</v>
      </c>
      <c r="EH29" s="5">
        <v>1.1031144373859701E-6</v>
      </c>
      <c r="EI29" s="5">
        <v>3.35298467302699E-6</v>
      </c>
      <c r="EJ29" s="17">
        <v>8.5864578175344399E-4</v>
      </c>
      <c r="EK29" s="17">
        <v>9.0677030181274904E-2</v>
      </c>
      <c r="EL29" s="17">
        <v>3.0894611437292201</v>
      </c>
      <c r="EM29" s="17">
        <v>0.12271961970270701</v>
      </c>
      <c r="EN29" s="17">
        <v>0.32005225670618498</v>
      </c>
      <c r="EO29" s="17">
        <v>0.82488070553415105</v>
      </c>
      <c r="EP29" s="17">
        <v>0.18137255045001799</v>
      </c>
      <c r="EQ29" s="17">
        <v>0</v>
      </c>
      <c r="ER29" s="5">
        <v>5.8296113802587103E-9</v>
      </c>
      <c r="ES29" s="17">
        <v>4.2674348342399797E-2</v>
      </c>
      <c r="ET29" s="17">
        <v>13.392287720676199</v>
      </c>
      <c r="EU29" s="17">
        <v>11.3922847444365</v>
      </c>
      <c r="EV29" s="17">
        <v>2.0000029762396898</v>
      </c>
      <c r="EW29" s="17">
        <v>0</v>
      </c>
      <c r="EX29" s="17">
        <v>0</v>
      </c>
      <c r="EY29" s="17">
        <v>0.33795172572297699</v>
      </c>
      <c r="EZ29" s="17">
        <v>0</v>
      </c>
      <c r="FA29" s="17">
        <v>2.0831978863186702</v>
      </c>
      <c r="FB29" s="17">
        <v>0.51739367841178996</v>
      </c>
      <c r="FC29" s="17">
        <v>0.27744082000914999</v>
      </c>
      <c r="FD29" s="17">
        <v>5.2122350871101197</v>
      </c>
      <c r="FE29" s="5">
        <v>0</v>
      </c>
      <c r="FF29" s="17">
        <v>0.60480634526188204</v>
      </c>
      <c r="FG29" s="17">
        <v>0.28270114315161599</v>
      </c>
      <c r="FH29" s="17">
        <v>1.0989876351571</v>
      </c>
      <c r="FI29" s="5">
        <v>2.5763836483186901E-7</v>
      </c>
      <c r="FJ29" s="17">
        <v>0</v>
      </c>
      <c r="FK29" s="17">
        <v>25.7040201643545</v>
      </c>
      <c r="FL29" s="17">
        <v>0.293450332822697</v>
      </c>
      <c r="FM29" s="17">
        <v>0</v>
      </c>
      <c r="FN29" s="17">
        <v>0</v>
      </c>
      <c r="FO29" s="17">
        <v>3.4159378199595299E-3</v>
      </c>
      <c r="FP29" s="17">
        <v>0.36456584112073398</v>
      </c>
      <c r="FQ29" s="17">
        <v>0.62541671209245997</v>
      </c>
      <c r="FR29" s="17">
        <v>0.118048513765108</v>
      </c>
      <c r="FS29" s="17">
        <v>22.266592744589001</v>
      </c>
      <c r="FT29" s="17">
        <v>0.29801354733163499</v>
      </c>
      <c r="FU29" s="17">
        <v>0.16548952821681001</v>
      </c>
      <c r="FW29" s="26">
        <f t="shared" si="0"/>
        <v>0.5563876534574026</v>
      </c>
      <c r="FX29" s="40">
        <f t="shared" si="1"/>
        <v>-2.0311907873683921E-5</v>
      </c>
      <c r="FY29" s="40">
        <f t="shared" si="2"/>
        <v>0</v>
      </c>
      <c r="FZ29" s="40">
        <f t="shared" si="3"/>
        <v>-9.701664295672858E-6</v>
      </c>
      <c r="GA29" s="40">
        <f t="shared" si="4"/>
        <v>-5.401170779642522E-6</v>
      </c>
      <c r="GB29" s="40">
        <f t="shared" si="5"/>
        <v>-6.610628792934402E-6</v>
      </c>
      <c r="GC29" s="40">
        <f t="shared" si="6"/>
        <v>-9.5910830063874624E-6</v>
      </c>
      <c r="GD29" s="40">
        <f t="shared" si="7"/>
        <v>-1.6957622256032084E-6</v>
      </c>
      <c r="GE29" s="40">
        <f t="shared" si="8"/>
        <v>-8.2641417288563791E-6</v>
      </c>
      <c r="GF29" s="40">
        <f t="shared" si="9"/>
        <v>3.8293509572343723E-6</v>
      </c>
      <c r="GG29" s="40">
        <f t="shared" si="10"/>
        <v>2.469656997210349E-5</v>
      </c>
      <c r="GH29" s="40">
        <f t="shared" si="11"/>
        <v>-5.208616711821365E-6</v>
      </c>
      <c r="GI29" s="40">
        <f t="shared" si="12"/>
        <v>0</v>
      </c>
      <c r="GJ29" s="40">
        <f t="shared" si="13"/>
        <v>1.7847965785965984E-4</v>
      </c>
      <c r="GK29" s="40">
        <f t="shared" si="14"/>
        <v>-3.9196469995160096E-5</v>
      </c>
      <c r="GL29" s="40">
        <f t="shared" si="15"/>
        <v>0</v>
      </c>
      <c r="GM29" s="40">
        <f t="shared" si="16"/>
        <v>0</v>
      </c>
      <c r="GN29" s="40">
        <f t="shared" si="17"/>
        <v>0</v>
      </c>
      <c r="GO29" s="40">
        <f t="shared" si="18"/>
        <v>-7.0890545325214625E-5</v>
      </c>
      <c r="GP29" s="40">
        <f t="shared" si="19"/>
        <v>0</v>
      </c>
      <c r="GQ29" s="40">
        <f t="shared" si="20"/>
        <v>0</v>
      </c>
      <c r="GR29" s="40">
        <f t="shared" si="21"/>
        <v>0</v>
      </c>
      <c r="GS29" s="40">
        <f t="shared" si="22"/>
        <v>0</v>
      </c>
      <c r="GT29" s="40">
        <f t="shared" si="23"/>
        <v>0</v>
      </c>
      <c r="GU29" s="40">
        <f t="shared" si="24"/>
        <v>-7.0894786960673445E-6</v>
      </c>
      <c r="GV29" s="40">
        <f t="shared" si="25"/>
        <v>0</v>
      </c>
      <c r="GW29" s="40">
        <f t="shared" si="26"/>
        <v>4.8388472570399938E-5</v>
      </c>
      <c r="GX29" s="40">
        <f t="shared" si="27"/>
        <v>5.209623922019759E-5</v>
      </c>
      <c r="GY29" s="40">
        <f t="shared" si="28"/>
        <v>-1.9472183537497391E-5</v>
      </c>
      <c r="GZ29" s="40">
        <f t="shared" si="29"/>
        <v>-1.5467751349943724E-4</v>
      </c>
      <c r="HA29" s="40">
        <f t="shared" si="30"/>
        <v>0.10524317142322874</v>
      </c>
      <c r="HB29" s="40">
        <f t="shared" si="31"/>
        <v>0.15023755824063892</v>
      </c>
      <c r="HC29" s="40">
        <f t="shared" si="32"/>
        <v>-1.2316381113125832E-4</v>
      </c>
      <c r="HD29" s="40">
        <f t="shared" si="33"/>
        <v>0</v>
      </c>
      <c r="HE29" s="40">
        <f t="shared" si="34"/>
        <v>0</v>
      </c>
      <c r="HF29" s="40">
        <f t="shared" si="35"/>
        <v>-4.4218506762652638E-6</v>
      </c>
      <c r="HG29" s="40">
        <f t="shared" si="36"/>
        <v>9.1673072870928355E-5</v>
      </c>
      <c r="HH29" s="40">
        <f t="shared" si="37"/>
        <v>1.6152240945641456E-4</v>
      </c>
      <c r="HI29" s="40">
        <f t="shared" si="38"/>
        <v>-7.3985363110641302E-6</v>
      </c>
      <c r="HJ29" s="40">
        <f t="shared" si="39"/>
        <v>6.276273566797663E-5</v>
      </c>
      <c r="HK29" s="40">
        <f t="shared" si="40"/>
        <v>0</v>
      </c>
      <c r="HL29" s="40">
        <f t="shared" si="41"/>
        <v>0</v>
      </c>
      <c r="HM29" s="40">
        <f t="shared" si="42"/>
        <v>0</v>
      </c>
      <c r="HN29" s="40">
        <f t="shared" si="43"/>
        <v>-5.8195019877122586E-6</v>
      </c>
      <c r="HO29" s="40">
        <f t="shared" si="44"/>
        <v>1.1319305127505241E-5</v>
      </c>
      <c r="HP29" s="40">
        <f t="shared" si="45"/>
        <v>7.9831605901044684E-6</v>
      </c>
      <c r="HQ29" s="40">
        <f t="shared" si="46"/>
        <v>0</v>
      </c>
      <c r="HR29" s="40">
        <f t="shared" si="47"/>
        <v>2.0084032269392487E-6</v>
      </c>
      <c r="HS29" s="40">
        <f t="shared" si="48"/>
        <v>-8.0743380437772345E-5</v>
      </c>
      <c r="HT29" s="40">
        <f t="shared" si="49"/>
        <v>0</v>
      </c>
      <c r="HU29" s="40">
        <f t="shared" si="50"/>
        <v>0</v>
      </c>
      <c r="HV29" s="40">
        <f t="shared" si="51"/>
        <v>0</v>
      </c>
      <c r="HW29" s="40">
        <f t="shared" si="52"/>
        <v>0</v>
      </c>
      <c r="HX29" s="40">
        <f t="shared" si="53"/>
        <v>0</v>
      </c>
      <c r="HY29" s="40">
        <f t="shared" si="54"/>
        <v>0</v>
      </c>
      <c r="HZ29" s="40">
        <f t="shared" si="55"/>
        <v>0</v>
      </c>
    </row>
    <row r="30" spans="1:234" x14ac:dyDescent="0.25">
      <c r="A30" s="17" t="s">
        <v>200</v>
      </c>
      <c r="B30" s="17"/>
      <c r="C30" s="17"/>
      <c r="D30" s="17"/>
      <c r="E30" s="17"/>
      <c r="F30" s="17"/>
      <c r="G30" s="17"/>
      <c r="H30" s="17"/>
      <c r="T30" s="5"/>
      <c r="BE30" s="15"/>
      <c r="CH30" s="5"/>
      <c r="DA30" s="5"/>
      <c r="DE30" s="5"/>
      <c r="DI30" s="5"/>
      <c r="EF30" s="5"/>
      <c r="FE30" s="5"/>
      <c r="FW30" s="26" t="e">
        <f t="shared" si="0"/>
        <v>#DIV/0!</v>
      </c>
      <c r="FX30" s="40">
        <f t="shared" si="1"/>
        <v>0</v>
      </c>
      <c r="FY30" s="40">
        <f t="shared" si="2"/>
        <v>0</v>
      </c>
      <c r="FZ30" s="40">
        <f t="shared" si="3"/>
        <v>0</v>
      </c>
      <c r="GA30" s="40">
        <f t="shared" si="4"/>
        <v>0</v>
      </c>
      <c r="GB30" s="40">
        <f t="shared" si="5"/>
        <v>0</v>
      </c>
      <c r="GC30" s="40">
        <f t="shared" si="6"/>
        <v>0</v>
      </c>
      <c r="GD30" s="40">
        <f t="shared" si="7"/>
        <v>0</v>
      </c>
      <c r="GE30" s="40">
        <f t="shared" si="8"/>
        <v>0</v>
      </c>
      <c r="GF30" s="40">
        <f t="shared" si="9"/>
        <v>0</v>
      </c>
      <c r="GG30" s="40">
        <f t="shared" si="10"/>
        <v>0</v>
      </c>
      <c r="GH30" s="40">
        <f t="shared" si="11"/>
        <v>0</v>
      </c>
      <c r="GI30" s="40">
        <f t="shared" si="12"/>
        <v>0</v>
      </c>
      <c r="GJ30" s="40">
        <f t="shared" si="13"/>
        <v>0</v>
      </c>
      <c r="GK30" s="40">
        <f t="shared" si="14"/>
        <v>0</v>
      </c>
      <c r="GL30" s="40">
        <f t="shared" si="15"/>
        <v>0</v>
      </c>
      <c r="GM30" s="40">
        <f t="shared" si="16"/>
        <v>0</v>
      </c>
      <c r="GN30" s="40">
        <f t="shared" si="17"/>
        <v>0</v>
      </c>
      <c r="GO30" s="40">
        <f t="shared" si="18"/>
        <v>0</v>
      </c>
      <c r="GP30" s="40">
        <f t="shared" si="19"/>
        <v>0</v>
      </c>
      <c r="GQ30" s="40">
        <f t="shared" si="20"/>
        <v>0</v>
      </c>
      <c r="GR30" s="40">
        <f t="shared" si="21"/>
        <v>0</v>
      </c>
      <c r="GS30" s="40">
        <f t="shared" si="22"/>
        <v>0</v>
      </c>
      <c r="GT30" s="40">
        <f t="shared" si="23"/>
        <v>0</v>
      </c>
      <c r="GU30" s="40">
        <f t="shared" si="24"/>
        <v>0</v>
      </c>
      <c r="GV30" s="40">
        <f t="shared" si="25"/>
        <v>0</v>
      </c>
      <c r="GW30" s="40">
        <f t="shared" si="26"/>
        <v>0</v>
      </c>
      <c r="GX30" s="40">
        <f t="shared" si="27"/>
        <v>0</v>
      </c>
      <c r="GY30" s="40">
        <f t="shared" si="28"/>
        <v>0</v>
      </c>
      <c r="GZ30" s="40">
        <f t="shared" si="29"/>
        <v>0</v>
      </c>
      <c r="HA30" s="40">
        <f t="shared" si="30"/>
        <v>0</v>
      </c>
      <c r="HB30" s="40">
        <f t="shared" si="31"/>
        <v>0</v>
      </c>
      <c r="HC30" s="40">
        <f t="shared" si="32"/>
        <v>0</v>
      </c>
      <c r="HD30" s="40">
        <f t="shared" si="33"/>
        <v>0</v>
      </c>
      <c r="HE30" s="40">
        <f t="shared" si="34"/>
        <v>0</v>
      </c>
      <c r="HF30" s="40">
        <f t="shared" si="35"/>
        <v>0</v>
      </c>
      <c r="HG30" s="40">
        <f t="shared" si="36"/>
        <v>0</v>
      </c>
      <c r="HH30" s="40">
        <f t="shared" si="37"/>
        <v>0</v>
      </c>
      <c r="HI30" s="40">
        <f t="shared" si="38"/>
        <v>0</v>
      </c>
      <c r="HJ30" s="40">
        <f t="shared" si="39"/>
        <v>0</v>
      </c>
      <c r="HK30" s="40">
        <f t="shared" si="40"/>
        <v>0</v>
      </c>
      <c r="HL30" s="40">
        <f t="shared" si="41"/>
        <v>0</v>
      </c>
      <c r="HM30" s="40">
        <f t="shared" si="42"/>
        <v>0</v>
      </c>
      <c r="HN30" s="40">
        <f t="shared" si="43"/>
        <v>0</v>
      </c>
      <c r="HO30" s="40">
        <f t="shared" si="44"/>
        <v>0</v>
      </c>
      <c r="HP30" s="40">
        <f t="shared" si="45"/>
        <v>0</v>
      </c>
      <c r="HQ30" s="40">
        <f t="shared" si="46"/>
        <v>0</v>
      </c>
      <c r="HR30" s="40">
        <f t="shared" si="47"/>
        <v>0</v>
      </c>
      <c r="HS30" s="40">
        <f t="shared" si="48"/>
        <v>0</v>
      </c>
      <c r="HT30" s="40">
        <f t="shared" si="49"/>
        <v>0</v>
      </c>
      <c r="HU30" s="40">
        <f t="shared" si="50"/>
        <v>0</v>
      </c>
      <c r="HV30" s="40">
        <f t="shared" si="51"/>
        <v>0</v>
      </c>
      <c r="HW30" s="40">
        <f t="shared" si="52"/>
        <v>0</v>
      </c>
      <c r="HX30" s="40">
        <f t="shared" si="53"/>
        <v>0</v>
      </c>
      <c r="HY30" s="40">
        <f t="shared" si="54"/>
        <v>0</v>
      </c>
      <c r="HZ30" s="40">
        <f t="shared" si="55"/>
        <v>0</v>
      </c>
    </row>
    <row r="31" spans="1:234" x14ac:dyDescent="0.25">
      <c r="A31" s="17" t="s">
        <v>201</v>
      </c>
      <c r="B31" s="17">
        <v>81.435100000000006</v>
      </c>
      <c r="C31" s="17">
        <v>5.6615999999999902</v>
      </c>
      <c r="D31" s="17">
        <v>95.398299999999907</v>
      </c>
      <c r="E31" s="17">
        <v>20.973199999999899</v>
      </c>
      <c r="F31" s="17">
        <v>19.8311999999999</v>
      </c>
      <c r="G31" s="17">
        <v>6.3498999999999999</v>
      </c>
      <c r="H31" s="17">
        <v>94.250899999999902</v>
      </c>
      <c r="I31" s="17">
        <v>3.10754539999999</v>
      </c>
      <c r="J31" s="17">
        <v>0.22170219999999899</v>
      </c>
      <c r="K31" s="17">
        <v>1.0208115E-4</v>
      </c>
      <c r="L31" s="17">
        <v>0.87786604999999895</v>
      </c>
      <c r="N31" s="17">
        <v>0.32325787700000003</v>
      </c>
      <c r="O31" s="17">
        <v>5.7589999999999996E-4</v>
      </c>
      <c r="P31" s="17">
        <v>2.3534300000000001E-2</v>
      </c>
      <c r="Q31" s="17">
        <v>1.83909643E-2</v>
      </c>
      <c r="S31" s="5">
        <v>4.780478E-6</v>
      </c>
      <c r="T31" s="17">
        <v>1.6482650000000001E-2</v>
      </c>
      <c r="W31" s="17">
        <v>1.71023865E-2</v>
      </c>
      <c r="X31" s="17">
        <v>2.87309E-2</v>
      </c>
      <c r="Y31" s="17">
        <v>15.833107944</v>
      </c>
      <c r="AA31" s="5">
        <v>3.6199999999999999E-10</v>
      </c>
      <c r="AB31" s="17">
        <v>0</v>
      </c>
      <c r="AC31" s="5">
        <v>3.2410019999999998E-5</v>
      </c>
      <c r="AD31" s="17">
        <v>5.7592718199999997E-2</v>
      </c>
      <c r="AE31" s="17">
        <v>3.0882698E-2</v>
      </c>
      <c r="AF31" s="17">
        <v>1.4711781619999999E-2</v>
      </c>
      <c r="AG31" s="17">
        <v>9.9510049999999893E-4</v>
      </c>
      <c r="AI31" s="17">
        <v>1.74147482E-2</v>
      </c>
      <c r="AJ31" s="17">
        <v>1.3811969117</v>
      </c>
      <c r="AK31" s="17">
        <v>2.5915566299999901E-2</v>
      </c>
      <c r="AL31" s="17">
        <v>9.7652274399999996E-3</v>
      </c>
      <c r="AM31" s="17">
        <v>0.67904805594999995</v>
      </c>
      <c r="AN31" s="17">
        <v>1.1004673329999899E-4</v>
      </c>
      <c r="AR31" s="5">
        <v>2.1803854999999998E-6</v>
      </c>
      <c r="AS31" s="5">
        <v>7.2791696399999904E-6</v>
      </c>
      <c r="AT31" s="17">
        <v>4.8821036783999999E-4</v>
      </c>
      <c r="AV31" s="17">
        <v>0.33885912504999999</v>
      </c>
      <c r="AW31" s="17">
        <v>0.186004855</v>
      </c>
      <c r="AX31" s="17">
        <v>1.5075670000000001E-4</v>
      </c>
      <c r="BC31" s="5">
        <v>8.7254399999999901E-9</v>
      </c>
      <c r="BE31" s="15"/>
      <c r="BF31" s="17" t="s">
        <v>201</v>
      </c>
      <c r="BG31" s="17">
        <v>0</v>
      </c>
      <c r="BH31" s="17">
        <v>3.7782056770024899</v>
      </c>
      <c r="BI31" s="17">
        <v>0</v>
      </c>
      <c r="BJ31" s="17">
        <v>0.221702095364436</v>
      </c>
      <c r="BK31" s="17">
        <v>0</v>
      </c>
      <c r="BL31" s="17">
        <v>3.1075959037648699</v>
      </c>
      <c r="BM31" s="17">
        <v>3.1075959037648699</v>
      </c>
      <c r="BN31" s="17">
        <v>5.2138557898080598E-2</v>
      </c>
      <c r="BO31" s="17">
        <v>0</v>
      </c>
      <c r="BP31" s="5">
        <v>4.18521867094362E-5</v>
      </c>
      <c r="BQ31" s="5">
        <v>6.0235549529588597E-5</v>
      </c>
      <c r="BR31" s="17">
        <v>0.87786663499053896</v>
      </c>
      <c r="BS31" s="5">
        <v>8.7254468195571492E-9</v>
      </c>
      <c r="BT31" s="17">
        <v>0</v>
      </c>
      <c r="BU31" s="17">
        <v>0</v>
      </c>
      <c r="BV31" s="17">
        <v>2.87300531008777E-2</v>
      </c>
      <c r="BW31" s="17">
        <v>0.32326491352290798</v>
      </c>
      <c r="BX31" s="17">
        <v>1.3822793035598999E-4</v>
      </c>
      <c r="BY31" s="17">
        <v>4.3766122676190699E-4</v>
      </c>
      <c r="BZ31" s="17">
        <v>2.3536601768823402E-2</v>
      </c>
      <c r="CA31" s="17">
        <v>0</v>
      </c>
      <c r="CB31" s="17">
        <v>449.345665987514</v>
      </c>
      <c r="CC31" s="17">
        <v>1.8390898398840401E-2</v>
      </c>
      <c r="CD31" s="5">
        <v>1.38640045856136E-6</v>
      </c>
      <c r="CE31" s="5">
        <v>3.3940124671373498E-6</v>
      </c>
      <c r="CF31" s="17">
        <v>0</v>
      </c>
      <c r="CG31" s="17">
        <v>1.64816643866465E-2</v>
      </c>
      <c r="CH31" s="17">
        <v>5.75917933289243E-2</v>
      </c>
      <c r="CI31" s="17">
        <v>0</v>
      </c>
      <c r="CJ31" s="17">
        <v>2.5913184541576401E-2</v>
      </c>
      <c r="CK31" s="17">
        <v>0</v>
      </c>
      <c r="CL31" s="17">
        <v>9.7644747212530195E-3</v>
      </c>
      <c r="CM31" s="17">
        <v>81.405996245528399</v>
      </c>
      <c r="CN31" s="17">
        <v>0</v>
      </c>
      <c r="CO31" s="17">
        <v>1.7100162200598599E-2</v>
      </c>
      <c r="CP31" s="17">
        <v>3.30049521111401</v>
      </c>
      <c r="CQ31" s="17">
        <v>72.200909670138799</v>
      </c>
      <c r="CR31" s="17">
        <v>1.6874650464868499</v>
      </c>
      <c r="CS31" s="17">
        <v>0.33881094807932099</v>
      </c>
      <c r="CT31" s="17">
        <v>0</v>
      </c>
      <c r="CU31" s="17">
        <v>0</v>
      </c>
      <c r="CV31" s="17">
        <v>15.8331915296326</v>
      </c>
      <c r="CW31" s="17">
        <v>15.8331915296326</v>
      </c>
      <c r="CX31" s="17">
        <v>0</v>
      </c>
      <c r="CY31" s="17">
        <v>0</v>
      </c>
      <c r="CZ31" s="17">
        <v>0</v>
      </c>
      <c r="DA31" s="5">
        <v>0.18600418336281899</v>
      </c>
      <c r="DB31" s="5">
        <v>1.4480252659049599E-10</v>
      </c>
      <c r="DC31" s="5">
        <v>1.8098160529109201E-10</v>
      </c>
      <c r="DD31" s="17">
        <v>0</v>
      </c>
      <c r="DE31" s="17">
        <v>0</v>
      </c>
      <c r="DF31" s="17">
        <v>8.2320034217947702E-2</v>
      </c>
      <c r="DG31" s="17">
        <v>0</v>
      </c>
      <c r="DH31" s="17">
        <v>0</v>
      </c>
      <c r="DI31" s="17">
        <v>1.3290936164471601</v>
      </c>
      <c r="DJ31" s="17">
        <v>0.159536889907792</v>
      </c>
      <c r="DK31" s="17">
        <v>0</v>
      </c>
      <c r="DL31" s="17">
        <v>0</v>
      </c>
      <c r="DM31" s="5">
        <v>1.0695886726522101E-5</v>
      </c>
      <c r="DN31" s="5">
        <v>2.1714974343711499E-5</v>
      </c>
      <c r="DO31" s="17">
        <v>3.0882395610266799E-2</v>
      </c>
      <c r="DP31" s="17">
        <v>0</v>
      </c>
      <c r="DQ31" s="17">
        <v>0</v>
      </c>
      <c r="DR31" s="17">
        <v>6.6119817780847398E-2</v>
      </c>
      <c r="DS31" s="17">
        <v>5.6616504219094903</v>
      </c>
      <c r="DT31" s="17">
        <v>0</v>
      </c>
      <c r="DU31" s="17">
        <v>4.0799771821624099E-4</v>
      </c>
      <c r="DV31" s="17">
        <v>5.87125922496516E-4</v>
      </c>
      <c r="DW31" s="17">
        <v>161.02013472665499</v>
      </c>
      <c r="DX31" s="17">
        <v>85.832787953283997</v>
      </c>
      <c r="DY31" s="17">
        <v>9.5370233925604708</v>
      </c>
      <c r="DZ31" s="17">
        <v>95.369811345844496</v>
      </c>
      <c r="EA31" s="17">
        <v>0</v>
      </c>
      <c r="EB31" s="17">
        <v>5.3170800189810601</v>
      </c>
      <c r="EC31" s="17">
        <v>0</v>
      </c>
      <c r="ED31" s="17">
        <v>1.10044417446761E-4</v>
      </c>
      <c r="EE31" s="17">
        <v>0</v>
      </c>
      <c r="EF31" s="5">
        <v>0</v>
      </c>
      <c r="EG31" s="17">
        <v>0</v>
      </c>
      <c r="EH31" s="5">
        <v>2.18055745391733E-6</v>
      </c>
      <c r="EI31" s="5">
        <v>7.2787827647944401E-6</v>
      </c>
      <c r="EJ31" s="17">
        <v>4.88227382338994E-4</v>
      </c>
      <c r="EK31" s="17">
        <v>0.15397366060946799</v>
      </c>
      <c r="EL31" s="17">
        <v>22.8205116569818</v>
      </c>
      <c r="EM31" s="17">
        <v>0.208315193672514</v>
      </c>
      <c r="EN31" s="17">
        <v>0.54343553552411195</v>
      </c>
      <c r="EO31" s="17">
        <v>1.32190138505375</v>
      </c>
      <c r="EP31" s="17">
        <v>0.30794708613385402</v>
      </c>
      <c r="EQ31" s="17">
        <v>1.39707749797449E-2</v>
      </c>
      <c r="ER31" s="5">
        <v>3.6199286804786103E-11</v>
      </c>
      <c r="ES31" s="17">
        <v>7.2458115262712702E-2</v>
      </c>
      <c r="ET31" s="17">
        <v>20.9679007861799</v>
      </c>
      <c r="EU31" s="17">
        <v>19.825900666579201</v>
      </c>
      <c r="EV31" s="17">
        <v>1.1420001196007401</v>
      </c>
      <c r="EW31" s="17">
        <v>0</v>
      </c>
      <c r="EX31" s="17">
        <v>0</v>
      </c>
      <c r="EY31" s="17">
        <v>1.02385535710797</v>
      </c>
      <c r="EZ31" s="17">
        <v>0</v>
      </c>
      <c r="FA31" s="17">
        <v>3.5499066751544599</v>
      </c>
      <c r="FB31" s="17">
        <v>0.87855581717069897</v>
      </c>
      <c r="FC31" s="17">
        <v>0.47273165221757601</v>
      </c>
      <c r="FD31" s="17">
        <v>8.8748177907262402</v>
      </c>
      <c r="FE31" s="5">
        <v>1.7402112183843299E-2</v>
      </c>
      <c r="FF31" s="17">
        <v>15.682760819814201</v>
      </c>
      <c r="FG31" s="17">
        <v>0.480032828144205</v>
      </c>
      <c r="FH31" s="17">
        <v>1.9239987932218801</v>
      </c>
      <c r="FI31" s="5">
        <v>1.5999764105446999E-9</v>
      </c>
      <c r="FJ31" s="17">
        <v>0</v>
      </c>
      <c r="FK31" s="17">
        <v>6.3483690171420202</v>
      </c>
      <c r="FL31" s="17">
        <v>1.09119363154963</v>
      </c>
      <c r="FM31" s="17">
        <v>1.50770868676179E-4</v>
      </c>
      <c r="FN31" s="17">
        <v>0</v>
      </c>
      <c r="FO31" s="17">
        <v>0</v>
      </c>
      <c r="FP31" s="17">
        <v>7.7309628065885203</v>
      </c>
      <c r="FQ31" s="17">
        <v>1.38101163893001</v>
      </c>
      <c r="FR31" s="5">
        <v>9.1659914813406205E-5</v>
      </c>
      <c r="FS31" s="17">
        <v>94.247696857862394</v>
      </c>
      <c r="FT31" s="17">
        <v>0.67896447366371004</v>
      </c>
      <c r="FU31" s="17">
        <v>3.57046855717687</v>
      </c>
      <c r="FW31" s="26">
        <f t="shared" si="0"/>
        <v>1.7084781919869509</v>
      </c>
      <c r="FX31" s="40">
        <f t="shared" si="1"/>
        <v>-3.5738587502939372E-4</v>
      </c>
      <c r="FY31" s="40">
        <f t="shared" si="2"/>
        <v>8.9059469938019541E-6</v>
      </c>
      <c r="FZ31" s="40">
        <f t="shared" si="3"/>
        <v>-2.986285306489755E-4</v>
      </c>
      <c r="GA31" s="40">
        <f t="shared" si="4"/>
        <v>-2.5266596513641258E-4</v>
      </c>
      <c r="GB31" s="40">
        <f t="shared" si="5"/>
        <v>-2.6722202492527588E-4</v>
      </c>
      <c r="GC31" s="40">
        <f t="shared" si="6"/>
        <v>-2.4110345957884397E-4</v>
      </c>
      <c r="GD31" s="40">
        <f t="shared" si="7"/>
        <v>-3.3985268443145433E-5</v>
      </c>
      <c r="GE31" s="40">
        <f t="shared" si="8"/>
        <v>1.6251979739352114E-5</v>
      </c>
      <c r="GF31" s="40">
        <f t="shared" si="9"/>
        <v>-4.7196447753741455E-7</v>
      </c>
      <c r="GG31" s="40">
        <f t="shared" si="10"/>
        <v>6.4519639765022653E-5</v>
      </c>
      <c r="GH31" s="40">
        <f t="shared" si="11"/>
        <v>6.6637790584229294E-7</v>
      </c>
      <c r="GI31" s="40">
        <f t="shared" si="12"/>
        <v>0</v>
      </c>
      <c r="GJ31" s="40">
        <f t="shared" si="13"/>
        <v>2.1767521872189299E-5</v>
      </c>
      <c r="GK31" s="40">
        <f t="shared" si="14"/>
        <v>-1.8827716796182635E-5</v>
      </c>
      <c r="GL31" s="40">
        <f t="shared" si="15"/>
        <v>9.7804856035678501E-5</v>
      </c>
      <c r="GM31" s="40">
        <f t="shared" si="16"/>
        <v>-3.5833444360942772E-6</v>
      </c>
      <c r="GN31" s="40">
        <f t="shared" si="17"/>
        <v>0</v>
      </c>
      <c r="GO31" s="40">
        <f t="shared" si="18"/>
        <v>-1.3612509311827802E-5</v>
      </c>
      <c r="GP31" s="40">
        <f t="shared" si="19"/>
        <v>-5.9797020109138438E-5</v>
      </c>
      <c r="GQ31" s="40">
        <f t="shared" si="20"/>
        <v>0</v>
      </c>
      <c r="GR31" s="40">
        <f t="shared" si="21"/>
        <v>0</v>
      </c>
      <c r="GS31" s="40">
        <f t="shared" si="22"/>
        <v>-1.3005783733174102E-4</v>
      </c>
      <c r="GT31" s="40">
        <f t="shared" si="23"/>
        <v>-2.947694371912158E-5</v>
      </c>
      <c r="GU31" s="40">
        <f t="shared" si="24"/>
        <v>5.2791677348427413E-6</v>
      </c>
      <c r="GV31" s="40">
        <f t="shared" si="25"/>
        <v>0</v>
      </c>
      <c r="GW31" s="40">
        <f t="shared" si="26"/>
        <v>-4.5804733773111016E-5</v>
      </c>
      <c r="GX31" s="40">
        <f t="shared" si="27"/>
        <v>0</v>
      </c>
      <c r="GY31" s="40">
        <f t="shared" si="28"/>
        <v>2.5950932261098597E-5</v>
      </c>
      <c r="GZ31" s="40">
        <f t="shared" si="29"/>
        <v>-1.6058819666842075E-5</v>
      </c>
      <c r="HA31" s="40">
        <f t="shared" si="30"/>
        <v>-9.7915581469341901E-6</v>
      </c>
      <c r="HB31" s="40">
        <f t="shared" si="31"/>
        <v>3.4943447020013201</v>
      </c>
      <c r="HC31" s="40">
        <f t="shared" si="32"/>
        <v>2.3254648910442366E-5</v>
      </c>
      <c r="HD31" s="40">
        <f t="shared" si="33"/>
        <v>0</v>
      </c>
      <c r="HE31" s="40">
        <f t="shared" si="34"/>
        <v>-7.255928142963832E-4</v>
      </c>
      <c r="HF31" s="40">
        <f t="shared" si="35"/>
        <v>-1.3413928775875519E-4</v>
      </c>
      <c r="HG31" s="40">
        <f t="shared" si="36"/>
        <v>-9.1904548638024978E-5</v>
      </c>
      <c r="HH31" s="40">
        <f t="shared" si="37"/>
        <v>-7.708153769125452E-5</v>
      </c>
      <c r="HI31" s="40">
        <f t="shared" si="38"/>
        <v>-1.2308743918421812E-4</v>
      </c>
      <c r="HJ31" s="40">
        <f t="shared" si="39"/>
        <v>-2.1044270634351298E-5</v>
      </c>
      <c r="HK31" s="40">
        <f t="shared" si="40"/>
        <v>0</v>
      </c>
      <c r="HL31" s="40">
        <f t="shared" si="41"/>
        <v>0</v>
      </c>
      <c r="HM31" s="40">
        <f t="shared" si="42"/>
        <v>0</v>
      </c>
      <c r="HN31" s="40">
        <f t="shared" si="43"/>
        <v>7.8863997825220325E-5</v>
      </c>
      <c r="HO31" s="40">
        <f t="shared" si="44"/>
        <v>-5.3148260678575392E-5</v>
      </c>
      <c r="HP31" s="40">
        <f t="shared" si="45"/>
        <v>3.4850753107299891E-5</v>
      </c>
      <c r="HQ31" s="40">
        <f t="shared" si="46"/>
        <v>0</v>
      </c>
      <c r="HR31" s="40">
        <f t="shared" si="47"/>
        <v>-1.4217403964518829E-4</v>
      </c>
      <c r="HS31" s="40">
        <f t="shared" si="48"/>
        <v>-3.6108583349076723E-6</v>
      </c>
      <c r="HT31" s="40">
        <f t="shared" si="49"/>
        <v>9.3983724630380817E-5</v>
      </c>
      <c r="HU31" s="40">
        <f t="shared" si="50"/>
        <v>0</v>
      </c>
      <c r="HV31" s="40">
        <f t="shared" si="51"/>
        <v>0</v>
      </c>
      <c r="HW31" s="40">
        <f t="shared" si="52"/>
        <v>0</v>
      </c>
      <c r="HX31" s="40">
        <f t="shared" si="53"/>
        <v>0</v>
      </c>
      <c r="HY31" s="40">
        <f t="shared" si="54"/>
        <v>7.8157172121081536E-7</v>
      </c>
      <c r="HZ31" s="40">
        <f t="shared" si="55"/>
        <v>0</v>
      </c>
    </row>
    <row r="32" spans="1:234" x14ac:dyDescent="0.25">
      <c r="A32" s="17" t="s">
        <v>202</v>
      </c>
      <c r="B32" s="17">
        <v>34708.008725701002</v>
      </c>
      <c r="C32" s="17">
        <v>0.14299999999999999</v>
      </c>
      <c r="D32" s="17">
        <v>34979.586416001301</v>
      </c>
      <c r="E32" s="17">
        <v>1628.84833851902</v>
      </c>
      <c r="F32" s="17">
        <v>1365.0011092795</v>
      </c>
      <c r="G32" s="17">
        <v>5825.2761962998802</v>
      </c>
      <c r="H32" s="17">
        <v>63796.009808599898</v>
      </c>
      <c r="I32" s="17">
        <v>646.41214511939597</v>
      </c>
      <c r="J32" s="17">
        <v>435.66892768824601</v>
      </c>
      <c r="K32" s="17">
        <v>1.07893940799999E-3</v>
      </c>
      <c r="L32" s="17">
        <v>437.05035630546001</v>
      </c>
      <c r="M32" s="17">
        <v>0</v>
      </c>
      <c r="N32" s="17">
        <v>60.796417558536</v>
      </c>
      <c r="O32" s="17">
        <v>5.9316051529999898E-3</v>
      </c>
      <c r="P32" s="17">
        <v>1.2E-2</v>
      </c>
      <c r="Q32" s="17">
        <v>6.4839071999999998E-2</v>
      </c>
      <c r="S32" s="17">
        <v>3.022670282E-4</v>
      </c>
      <c r="T32" s="5">
        <v>5.3876705099999998E-2</v>
      </c>
      <c r="W32" s="17">
        <v>5.9996885100000001E-2</v>
      </c>
      <c r="X32" s="17">
        <v>1.7999999999999999E-2</v>
      </c>
      <c r="Y32" s="17">
        <v>2398.0639261541901</v>
      </c>
      <c r="AA32" s="5">
        <v>1.5850684000000001E-7</v>
      </c>
      <c r="AB32" s="17">
        <v>2.696836377E-3</v>
      </c>
      <c r="AC32" s="17">
        <v>2.0492673749999898E-3</v>
      </c>
      <c r="AD32" s="17">
        <v>4.1654321523547999</v>
      </c>
      <c r="AE32" s="17">
        <v>375.750696081868</v>
      </c>
      <c r="AF32" s="17">
        <v>5.0169649198419899</v>
      </c>
      <c r="AG32" s="17">
        <v>1.1325280869999999E-2</v>
      </c>
      <c r="AI32" s="17">
        <v>5.6940494500000001E-2</v>
      </c>
      <c r="AJ32" s="17">
        <v>429.77915528431902</v>
      </c>
      <c r="AK32" s="17">
        <v>1.7423351972059899</v>
      </c>
      <c r="AL32" s="17">
        <v>0.99508111997520099</v>
      </c>
      <c r="AM32" s="17">
        <v>191.75247652659101</v>
      </c>
      <c r="AN32" s="17">
        <v>0.75516061557839798</v>
      </c>
      <c r="AR32" s="17">
        <v>1.0901408979404901E-2</v>
      </c>
      <c r="AS32" s="17">
        <v>4.4534815444089902E-2</v>
      </c>
      <c r="AT32" s="17">
        <v>4.7385130093569803</v>
      </c>
      <c r="AV32" s="17">
        <v>81.209662799209696</v>
      </c>
      <c r="AW32" s="17">
        <v>915.44441889091104</v>
      </c>
      <c r="AX32" s="17">
        <v>1.6129314163999899</v>
      </c>
      <c r="BC32" s="5">
        <v>1.9893945100000002E-6</v>
      </c>
      <c r="BE32" s="15"/>
      <c r="BF32" s="17" t="s">
        <v>202</v>
      </c>
      <c r="BG32" s="17">
        <v>0.25446696655797801</v>
      </c>
      <c r="BH32" s="17">
        <v>0.96282422336623696</v>
      </c>
      <c r="BI32" s="17">
        <v>0</v>
      </c>
      <c r="BJ32" s="17">
        <v>435.666165394953</v>
      </c>
      <c r="BK32" s="17">
        <v>0</v>
      </c>
      <c r="BL32" s="17">
        <v>646.40025552214604</v>
      </c>
      <c r="BM32" s="17">
        <v>646.40025552214604</v>
      </c>
      <c r="BN32" s="17">
        <v>13.4243138240319</v>
      </c>
      <c r="BO32" s="17">
        <v>0.205533448678384</v>
      </c>
      <c r="BP32" s="17">
        <v>4.4235308895098502E-4</v>
      </c>
      <c r="BQ32" s="17">
        <v>6.3654349333377405E-4</v>
      </c>
      <c r="BR32" s="17">
        <v>437.01721970192801</v>
      </c>
      <c r="BS32" s="5">
        <v>1.9891470654173099E-6</v>
      </c>
      <c r="BT32" s="17">
        <v>0</v>
      </c>
      <c r="BU32" s="17">
        <v>0</v>
      </c>
      <c r="BV32" s="17">
        <v>1.8002657233089098E-2</v>
      </c>
      <c r="BW32" s="17">
        <v>60.795777111323297</v>
      </c>
      <c r="BX32" s="17">
        <v>1.42354831043282E-3</v>
      </c>
      <c r="BY32" s="17">
        <v>4.5079079790781296E-3</v>
      </c>
      <c r="BZ32" s="17">
        <v>1.2001624546437601E-2</v>
      </c>
      <c r="CA32" s="17">
        <v>0</v>
      </c>
      <c r="CB32" s="17">
        <v>154844.82476878999</v>
      </c>
      <c r="CC32" s="17">
        <v>6.4837261248631498E-2</v>
      </c>
      <c r="CD32" s="5">
        <v>8.7650650749295395E-5</v>
      </c>
      <c r="CE32" s="17">
        <v>2.1461755871184001E-4</v>
      </c>
      <c r="CF32" s="17">
        <v>0</v>
      </c>
      <c r="CG32" s="17">
        <v>5.38780611942654E-2</v>
      </c>
      <c r="CH32" s="5">
        <v>4.1654021909040102</v>
      </c>
      <c r="CI32" s="17">
        <v>0</v>
      </c>
      <c r="CJ32" s="17">
        <v>1.7423896056622099</v>
      </c>
      <c r="CK32" s="17">
        <v>0</v>
      </c>
      <c r="CL32" s="17">
        <v>0.99508855002011798</v>
      </c>
      <c r="CM32" s="17">
        <v>34706.412902135598</v>
      </c>
      <c r="CN32" s="17">
        <v>0</v>
      </c>
      <c r="CO32" s="17">
        <v>5.9998062567172002E-2</v>
      </c>
      <c r="CP32" s="17">
        <v>1519.6933303385499</v>
      </c>
      <c r="CQ32" s="17">
        <v>27346.792578694502</v>
      </c>
      <c r="CR32" s="17">
        <v>1795.8418376111499</v>
      </c>
      <c r="CS32" s="17">
        <v>81.208784538405496</v>
      </c>
      <c r="CT32" s="17">
        <v>2.3683046031235602</v>
      </c>
      <c r="CU32" s="17">
        <v>0.146358352400006</v>
      </c>
      <c r="CV32" s="17">
        <v>2397.8679004168998</v>
      </c>
      <c r="CW32" s="17">
        <v>2397.8679004168998</v>
      </c>
      <c r="CX32" s="17">
        <v>6.9701295175691397E-3</v>
      </c>
      <c r="CY32" s="17">
        <v>0</v>
      </c>
      <c r="CZ32" s="17">
        <v>0</v>
      </c>
      <c r="DA32" s="5">
        <v>915.54728773087595</v>
      </c>
      <c r="DB32" s="5">
        <v>6.3403264454879702E-8</v>
      </c>
      <c r="DC32" s="5">
        <v>7.9258671418178399E-8</v>
      </c>
      <c r="DD32" s="17">
        <v>0</v>
      </c>
      <c r="DE32" s="5">
        <v>0</v>
      </c>
      <c r="DF32" s="17">
        <v>142.33395567779399</v>
      </c>
      <c r="DG32" s="17">
        <v>0.605755612578595</v>
      </c>
      <c r="DH32" s="17">
        <v>3.4823107399721601E-3</v>
      </c>
      <c r="DI32" s="5">
        <v>9.84337853807485</v>
      </c>
      <c r="DJ32" s="17">
        <v>0.33451347330257603</v>
      </c>
      <c r="DK32" s="17">
        <v>7.0117153833010803E-4</v>
      </c>
      <c r="DL32" s="17">
        <v>1.9956142131979599E-3</v>
      </c>
      <c r="DM32" s="17">
        <v>6.7623801209234905E-4</v>
      </c>
      <c r="DN32" s="17">
        <v>1.37296883656585E-3</v>
      </c>
      <c r="DO32" s="17">
        <v>375.78474747927999</v>
      </c>
      <c r="DP32" s="17">
        <v>0</v>
      </c>
      <c r="DQ32" s="17">
        <v>0</v>
      </c>
      <c r="DR32" s="17">
        <v>17.573131755109198</v>
      </c>
      <c r="DS32" s="17">
        <v>0.142998814464525</v>
      </c>
      <c r="DT32" s="17">
        <v>0</v>
      </c>
      <c r="DU32" s="17">
        <v>4.6432479373005398E-3</v>
      </c>
      <c r="DV32" s="17">
        <v>6.6817465456329101E-3</v>
      </c>
      <c r="DW32" s="17">
        <v>91377.837934285693</v>
      </c>
      <c r="DX32" s="17">
        <v>31480.8017420592</v>
      </c>
      <c r="DY32" s="17">
        <v>3497.9652453485101</v>
      </c>
      <c r="DZ32" s="17">
        <v>34978.766987407696</v>
      </c>
      <c r="EA32" s="17">
        <v>2.08060081473128E-3</v>
      </c>
      <c r="EB32" s="17">
        <v>1391.45639675658</v>
      </c>
      <c r="EC32" s="17">
        <v>0.13888928927067601</v>
      </c>
      <c r="ED32" s="17">
        <v>0.75516422096926195</v>
      </c>
      <c r="EE32" s="17">
        <v>0</v>
      </c>
      <c r="EF32" s="5">
        <v>0</v>
      </c>
      <c r="EG32" s="17">
        <v>0</v>
      </c>
      <c r="EH32" s="17">
        <v>1.09023324327452E-2</v>
      </c>
      <c r="EI32" s="17">
        <v>4.4533160005952498E-2</v>
      </c>
      <c r="EJ32" s="17">
        <v>4.7385234273825096</v>
      </c>
      <c r="EK32" s="17">
        <v>12.817551899006199</v>
      </c>
      <c r="EL32" s="17">
        <v>39077.030372778099</v>
      </c>
      <c r="EM32" s="17">
        <v>16.442481733053299</v>
      </c>
      <c r="EN32" s="17">
        <v>35.679185968683299</v>
      </c>
      <c r="EO32" s="17">
        <v>92.717775536412105</v>
      </c>
      <c r="EP32" s="17">
        <v>20.154148393657302</v>
      </c>
      <c r="EQ32" s="17">
        <v>0.61100995827753102</v>
      </c>
      <c r="ER32" s="5">
        <v>1.5850564107651701E-8</v>
      </c>
      <c r="ES32" s="17">
        <v>4.95318904468217</v>
      </c>
      <c r="ET32" s="17">
        <v>1628.81535320427</v>
      </c>
      <c r="EU32" s="17">
        <v>1364.9730982948499</v>
      </c>
      <c r="EV32" s="17">
        <v>263.84225490941702</v>
      </c>
      <c r="EW32" s="17">
        <v>2.92668860265547E-4</v>
      </c>
      <c r="EX32" s="17">
        <v>1.02390581854858E-4</v>
      </c>
      <c r="EY32" s="17">
        <v>81.682823988491805</v>
      </c>
      <c r="EZ32" s="17">
        <v>1.37478706107354E-4</v>
      </c>
      <c r="FA32" s="17">
        <v>238.02366600528001</v>
      </c>
      <c r="FB32" s="17">
        <v>57.393290668386101</v>
      </c>
      <c r="FC32" s="17">
        <v>30.824446001642301</v>
      </c>
      <c r="FD32" s="17">
        <v>595.49047294653099</v>
      </c>
      <c r="FE32" s="5">
        <v>5.6895198245120598E-2</v>
      </c>
      <c r="FF32" s="17">
        <v>15882.5802440926</v>
      </c>
      <c r="FG32" s="17">
        <v>34.198664609203099</v>
      </c>
      <c r="FH32" s="17">
        <v>124.944280532636</v>
      </c>
      <c r="FI32" s="17">
        <v>19.0395784707639</v>
      </c>
      <c r="FJ32" s="17">
        <v>0</v>
      </c>
      <c r="FK32" s="17">
        <v>5825.1706904606999</v>
      </c>
      <c r="FL32" s="17">
        <v>810.448920179374</v>
      </c>
      <c r="FM32" s="17">
        <v>1.61293753879307</v>
      </c>
      <c r="FN32" s="17">
        <v>0</v>
      </c>
      <c r="FO32" s="17">
        <v>2.4386249642069601E-2</v>
      </c>
      <c r="FP32" s="17">
        <v>474.21821412130402</v>
      </c>
      <c r="FQ32" s="17">
        <v>429.76818200446098</v>
      </c>
      <c r="FR32" s="17">
        <v>4.7024983316159101</v>
      </c>
      <c r="FS32" s="17">
        <v>63796.001150696902</v>
      </c>
      <c r="FT32" s="17">
        <v>191.742358133408</v>
      </c>
      <c r="FU32" s="17">
        <v>249.250560449895</v>
      </c>
      <c r="FW32" s="26">
        <f t="shared" si="0"/>
        <v>1.4323442893926195</v>
      </c>
      <c r="FX32" s="40">
        <f t="shared" si="1"/>
        <v>-4.5978539939161435E-5</v>
      </c>
      <c r="FY32" s="40">
        <f t="shared" si="2"/>
        <v>-8.2904578670249445E-6</v>
      </c>
      <c r="FZ32" s="40">
        <f t="shared" si="3"/>
        <v>-2.3425908581623434E-5</v>
      </c>
      <c r="GA32" s="40">
        <f t="shared" si="4"/>
        <v>-2.0250697360819069E-5</v>
      </c>
      <c r="GB32" s="40">
        <f t="shared" si="5"/>
        <v>-2.0520851199083908E-5</v>
      </c>
      <c r="GC32" s="40">
        <f t="shared" si="6"/>
        <v>-1.8111731637258925E-5</v>
      </c>
      <c r="GD32" s="40">
        <f t="shared" si="7"/>
        <v>-1.357122964545916E-7</v>
      </c>
      <c r="GE32" s="40">
        <f t="shared" si="8"/>
        <v>-1.8393214514459701E-5</v>
      </c>
      <c r="GF32" s="40">
        <f t="shared" si="9"/>
        <v>-6.3403495578040547E-6</v>
      </c>
      <c r="GG32" s="40">
        <f t="shared" si="10"/>
        <v>-3.9692419160400188E-5</v>
      </c>
      <c r="GH32" s="40">
        <f t="shared" si="11"/>
        <v>-7.5818731306194419E-5</v>
      </c>
      <c r="GI32" s="40">
        <f t="shared" si="12"/>
        <v>0</v>
      </c>
      <c r="GJ32" s="40">
        <f t="shared" si="13"/>
        <v>-1.0534291960318722E-5</v>
      </c>
      <c r="GK32" s="40">
        <f t="shared" si="14"/>
        <v>-2.5096661898456182E-5</v>
      </c>
      <c r="GL32" s="40">
        <f t="shared" si="15"/>
        <v>1.3537886980003722E-4</v>
      </c>
      <c r="GM32" s="40">
        <f t="shared" si="16"/>
        <v>-2.7926855099037554E-5</v>
      </c>
      <c r="GN32" s="40">
        <f t="shared" si="17"/>
        <v>0</v>
      </c>
      <c r="GO32" s="40">
        <f t="shared" si="18"/>
        <v>3.9080052575945168E-6</v>
      </c>
      <c r="GP32" s="40">
        <f t="shared" si="19"/>
        <v>2.5170326635323662E-5</v>
      </c>
      <c r="GQ32" s="40">
        <f t="shared" si="20"/>
        <v>0</v>
      </c>
      <c r="GR32" s="40">
        <f t="shared" si="21"/>
        <v>0</v>
      </c>
      <c r="GS32" s="40">
        <f t="shared" si="22"/>
        <v>1.9625471723039712E-5</v>
      </c>
      <c r="GT32" s="40">
        <f t="shared" si="23"/>
        <v>1.4762406050554248E-4</v>
      </c>
      <c r="GU32" s="40">
        <f t="shared" si="24"/>
        <v>-8.1743332674465185E-5</v>
      </c>
      <c r="GV32" s="40">
        <f t="shared" si="25"/>
        <v>0</v>
      </c>
      <c r="GW32" s="40">
        <f t="shared" si="26"/>
        <v>3.5708116506486869E-5</v>
      </c>
      <c r="GX32" s="40">
        <f t="shared" si="27"/>
        <v>-1.8772170371164038E-5</v>
      </c>
      <c r="GY32" s="40">
        <f t="shared" si="28"/>
        <v>-2.9535600151237471E-5</v>
      </c>
      <c r="GZ32" s="40">
        <f t="shared" si="29"/>
        <v>-7.1928793205210038E-6</v>
      </c>
      <c r="HA32" s="40">
        <f t="shared" si="30"/>
        <v>9.0622313589984005E-5</v>
      </c>
      <c r="HB32" s="40">
        <f t="shared" si="31"/>
        <v>2.5027416049109363</v>
      </c>
      <c r="HC32" s="40">
        <f t="shared" si="32"/>
        <v>-2.5287414046212044E-5</v>
      </c>
      <c r="HD32" s="40">
        <f t="shared" si="33"/>
        <v>0</v>
      </c>
      <c r="HE32" s="40">
        <f t="shared" si="34"/>
        <v>-7.9550160702244218E-4</v>
      </c>
      <c r="HF32" s="40">
        <f t="shared" si="35"/>
        <v>-2.5532368713359244E-5</v>
      </c>
      <c r="HG32" s="40">
        <f t="shared" si="36"/>
        <v>3.1227318547662888E-5</v>
      </c>
      <c r="HH32" s="40">
        <f t="shared" si="37"/>
        <v>7.466773077932257E-6</v>
      </c>
      <c r="HI32" s="40">
        <f t="shared" si="38"/>
        <v>-5.2767992186026824E-5</v>
      </c>
      <c r="HJ32" s="40">
        <f t="shared" si="39"/>
        <v>4.7743364651087775E-6</v>
      </c>
      <c r="HK32" s="40">
        <f t="shared" si="40"/>
        <v>0</v>
      </c>
      <c r="HL32" s="40">
        <f t="shared" si="41"/>
        <v>0</v>
      </c>
      <c r="HM32" s="40">
        <f t="shared" si="42"/>
        <v>0</v>
      </c>
      <c r="HN32" s="40">
        <f t="shared" si="43"/>
        <v>8.470954002769966E-5</v>
      </c>
      <c r="HO32" s="40">
        <f t="shared" si="44"/>
        <v>-3.7171774956220913E-5</v>
      </c>
      <c r="HP32" s="40">
        <f t="shared" si="45"/>
        <v>2.1985854019597107E-6</v>
      </c>
      <c r="HQ32" s="40">
        <f t="shared" si="46"/>
        <v>0</v>
      </c>
      <c r="HR32" s="40">
        <f t="shared" si="47"/>
        <v>-1.081473280305596E-5</v>
      </c>
      <c r="HS32" s="40">
        <f t="shared" si="48"/>
        <v>1.1237038299882963E-4</v>
      </c>
      <c r="HT32" s="40">
        <f t="shared" si="49"/>
        <v>3.7958173657071992E-6</v>
      </c>
      <c r="HU32" s="40">
        <f t="shared" si="50"/>
        <v>0</v>
      </c>
      <c r="HV32" s="40">
        <f t="shared" si="51"/>
        <v>0</v>
      </c>
      <c r="HW32" s="40">
        <f t="shared" si="52"/>
        <v>0</v>
      </c>
      <c r="HX32" s="40">
        <f t="shared" si="53"/>
        <v>0</v>
      </c>
      <c r="HY32" s="40">
        <f t="shared" si="54"/>
        <v>-1.2438185661336131E-4</v>
      </c>
      <c r="HZ32" s="40">
        <f t="shared" si="55"/>
        <v>0</v>
      </c>
    </row>
    <row r="33" spans="1:234" x14ac:dyDescent="0.25">
      <c r="A33" s="17" t="s">
        <v>203</v>
      </c>
      <c r="B33" s="17">
        <v>951.54472558600003</v>
      </c>
      <c r="C33" s="17">
        <v>0.37768639999999898</v>
      </c>
      <c r="D33" s="17">
        <v>1072.3314325050001</v>
      </c>
      <c r="E33" s="17">
        <v>69.495724013624894</v>
      </c>
      <c r="F33" s="17">
        <v>57.235184163664997</v>
      </c>
      <c r="G33" s="17">
        <v>6.9432984292849902</v>
      </c>
      <c r="H33" s="17">
        <v>255.52570665399901</v>
      </c>
      <c r="I33" s="17">
        <v>5.16725248917</v>
      </c>
      <c r="J33" s="17">
        <v>4.8285988155100004</v>
      </c>
      <c r="K33" s="5">
        <v>2.9133832720000001E-5</v>
      </c>
      <c r="L33" s="17">
        <v>1.570432249385</v>
      </c>
      <c r="M33" s="5">
        <v>9.8910000000000004E-8</v>
      </c>
      <c r="N33" s="17">
        <v>0.49503297731000001</v>
      </c>
      <c r="O33" s="17">
        <v>8.7598162912100007E-3</v>
      </c>
      <c r="P33" s="17">
        <v>3.7140821774999999E-2</v>
      </c>
      <c r="Q33" s="17">
        <v>2.8820788664999999E-2</v>
      </c>
      <c r="S33" s="17">
        <v>6.7051047044989999E-4</v>
      </c>
      <c r="T33" s="17">
        <v>2.5688354184999901E-2</v>
      </c>
      <c r="W33" s="17">
        <v>2.6794087375000001E-2</v>
      </c>
      <c r="X33" s="17">
        <v>4.4905419065E-2</v>
      </c>
      <c r="Y33" s="17">
        <v>62.390802581634901</v>
      </c>
      <c r="AA33" s="17">
        <v>1.4150549434999901E-2</v>
      </c>
      <c r="AB33" s="5">
        <v>7.1709959999999905E-5</v>
      </c>
      <c r="AC33" s="17">
        <v>0.10060504252963701</v>
      </c>
      <c r="AD33" s="17">
        <v>8.8673154579999997E-2</v>
      </c>
      <c r="AE33" s="17">
        <v>1.6092148932749999</v>
      </c>
      <c r="AF33" s="17">
        <v>6.8175873821999897E-2</v>
      </c>
      <c r="AG33" s="17">
        <v>0.15020571191419901</v>
      </c>
      <c r="AH33" s="17">
        <v>5.0554283000000004E-4</v>
      </c>
      <c r="AI33" s="17">
        <v>2.7285434819999999E-2</v>
      </c>
      <c r="AJ33" s="17">
        <v>2.1979143483899901</v>
      </c>
      <c r="AK33" s="17">
        <v>4.0635647019999999E-2</v>
      </c>
      <c r="AL33" s="17">
        <v>1.511090522E-2</v>
      </c>
      <c r="AM33" s="17">
        <v>1.7507689305249901</v>
      </c>
      <c r="AN33" s="17">
        <v>3.79248253287739E-3</v>
      </c>
      <c r="AO33" s="5">
        <v>1.4839999999999999E-8</v>
      </c>
      <c r="AP33" s="5">
        <v>1.3187E-7</v>
      </c>
      <c r="AQ33" s="5">
        <v>9.8949999999999903E-9</v>
      </c>
      <c r="AR33" s="17">
        <v>3.94479056999999E-3</v>
      </c>
      <c r="AS33" s="17">
        <v>4.3548684499999902E-4</v>
      </c>
      <c r="AT33" s="17">
        <v>3.6134645042796502E-2</v>
      </c>
      <c r="AV33" s="17">
        <v>0.33655731236000003</v>
      </c>
      <c r="AW33" s="17">
        <v>0.68913911739</v>
      </c>
      <c r="AX33" s="17">
        <v>3.2881128604999997E-2</v>
      </c>
      <c r="BC33" s="5">
        <v>3.2457699999999902E-6</v>
      </c>
      <c r="BE33" s="15"/>
      <c r="BF33" s="17" t="s">
        <v>203</v>
      </c>
      <c r="BG33" s="5">
        <v>2.79065702144545E-6</v>
      </c>
      <c r="BH33" s="17">
        <v>1.5055137181815099E-3</v>
      </c>
      <c r="BI33" s="17">
        <v>0</v>
      </c>
      <c r="BJ33" s="17">
        <v>4.8281954186848104</v>
      </c>
      <c r="BK33" s="17">
        <v>0</v>
      </c>
      <c r="BL33" s="17">
        <v>5.1667920153509401</v>
      </c>
      <c r="BM33" s="17">
        <v>5.1667920153509401</v>
      </c>
      <c r="BN33" s="17">
        <v>0.201610889774643</v>
      </c>
      <c r="BO33" s="5">
        <v>2.2533569284104098E-6</v>
      </c>
      <c r="BP33" s="5">
        <v>1.19445341247926E-5</v>
      </c>
      <c r="BQ33" s="5">
        <v>1.71895605196294E-5</v>
      </c>
      <c r="BR33" s="17">
        <v>1.57030607314082</v>
      </c>
      <c r="BS33" s="5">
        <v>3.24526158854435E-6</v>
      </c>
      <c r="BT33" s="5">
        <v>3.1652364181506397E-8</v>
      </c>
      <c r="BU33" s="5">
        <v>6.7251718227263699E-8</v>
      </c>
      <c r="BV33" s="17">
        <v>4.4899071484648397E-2</v>
      </c>
      <c r="BW33" s="17">
        <v>0.49499013159291799</v>
      </c>
      <c r="BX33" s="17">
        <v>2.1005511388746401E-3</v>
      </c>
      <c r="BY33" s="17">
        <v>6.6517484871883798E-3</v>
      </c>
      <c r="BZ33" s="17">
        <v>3.7141545199509698E-2</v>
      </c>
      <c r="CA33" s="17">
        <v>0</v>
      </c>
      <c r="CB33" s="17">
        <v>1644.91270846622</v>
      </c>
      <c r="CC33" s="17">
        <v>2.8815831039425401E-2</v>
      </c>
      <c r="CD33" s="17">
        <v>1.94266585760346E-4</v>
      </c>
      <c r="CE33" s="17">
        <v>4.7563318315778998E-4</v>
      </c>
      <c r="CF33" s="17">
        <v>0</v>
      </c>
      <c r="CG33" s="17">
        <v>2.5685501303767001E-2</v>
      </c>
      <c r="CH33" s="17">
        <v>8.8667770245554806E-2</v>
      </c>
      <c r="CI33" s="17">
        <v>0</v>
      </c>
      <c r="CJ33" s="17">
        <v>4.0634427629531698E-2</v>
      </c>
      <c r="CK33" s="17">
        <v>5.0553550197037801E-4</v>
      </c>
      <c r="CL33" s="17">
        <v>1.51090383742015E-2</v>
      </c>
      <c r="CM33" s="17">
        <v>951.393489323567</v>
      </c>
      <c r="CN33" s="17">
        <v>0</v>
      </c>
      <c r="CO33" s="17">
        <v>2.67926675995902E-2</v>
      </c>
      <c r="CP33" s="17">
        <v>15.4647580945832</v>
      </c>
      <c r="CQ33" s="17">
        <v>282.96123466029201</v>
      </c>
      <c r="CR33" s="17">
        <v>6.4227552775209</v>
      </c>
      <c r="CS33" s="17">
        <v>0.33648307314067399</v>
      </c>
      <c r="CT33" s="17">
        <v>1.66984715018437E-4</v>
      </c>
      <c r="CU33" s="5">
        <v>1.6045725858011299E-6</v>
      </c>
      <c r="CV33" s="17">
        <v>62.387089019168997</v>
      </c>
      <c r="CW33" s="17">
        <v>62.387089019168997</v>
      </c>
      <c r="CX33" s="5">
        <v>7.6402535403473206E-8</v>
      </c>
      <c r="CY33" s="17">
        <v>0</v>
      </c>
      <c r="CZ33" s="17">
        <v>0</v>
      </c>
      <c r="DA33" s="5">
        <v>0.68911484836554804</v>
      </c>
      <c r="DB33" s="17">
        <v>5.65732245128383E-3</v>
      </c>
      <c r="DC33" s="17">
        <v>7.0716368659512396E-3</v>
      </c>
      <c r="DD33" s="17">
        <v>0</v>
      </c>
      <c r="DE33" s="17">
        <v>0</v>
      </c>
      <c r="DF33" s="17">
        <v>0.31829779961867</v>
      </c>
      <c r="DG33" s="5">
        <v>1.52763458026752E-6</v>
      </c>
      <c r="DH33" s="5">
        <v>3.8183692532394202E-8</v>
      </c>
      <c r="DI33" s="17">
        <v>0.104772000518216</v>
      </c>
      <c r="DJ33" s="17">
        <v>3.4485483974051401E-4</v>
      </c>
      <c r="DK33" s="5">
        <v>1.8643926497902799E-5</v>
      </c>
      <c r="DL33" s="5">
        <v>5.3063080959231001E-5</v>
      </c>
      <c r="DM33" s="17">
        <v>3.3170761575896802E-2</v>
      </c>
      <c r="DN33" s="17">
        <v>6.7347590497947002E-2</v>
      </c>
      <c r="DO33" s="17">
        <v>1.60910142927487</v>
      </c>
      <c r="DP33" s="17">
        <v>0</v>
      </c>
      <c r="DQ33" s="17">
        <v>0</v>
      </c>
      <c r="DR33" s="17">
        <v>0.26694981906850201</v>
      </c>
      <c r="DS33" s="17">
        <v>0.37767992671836498</v>
      </c>
      <c r="DT33" s="17">
        <v>0</v>
      </c>
      <c r="DU33" s="17">
        <v>6.1533379953923197E-2</v>
      </c>
      <c r="DV33" s="17">
        <v>8.8547701728974706E-2</v>
      </c>
      <c r="DW33" s="17">
        <v>553.61850690878896</v>
      </c>
      <c r="DX33" s="17">
        <v>964.94419252798298</v>
      </c>
      <c r="DY33" s="17">
        <v>107.21635072945401</v>
      </c>
      <c r="DZ33" s="17">
        <v>1072.1605432574299</v>
      </c>
      <c r="EA33" s="5">
        <v>2.2811134647288101E-8</v>
      </c>
      <c r="EB33" s="17">
        <v>21.009914132387401</v>
      </c>
      <c r="EC33" s="5">
        <v>1.5226929761156799E-6</v>
      </c>
      <c r="ED33" s="17">
        <v>3.7922344250947699E-3</v>
      </c>
      <c r="EE33" s="5">
        <v>1.4836062986050199E-8</v>
      </c>
      <c r="EF33" s="5">
        <v>1.3187082237911701E-7</v>
      </c>
      <c r="EG33" s="5">
        <v>9.8947374570788298E-9</v>
      </c>
      <c r="EH33" s="17">
        <v>3.9416762188748799E-3</v>
      </c>
      <c r="EI33" s="17">
        <v>4.3546053938061101E-4</v>
      </c>
      <c r="EJ33" s="17">
        <v>3.6128002260471498E-2</v>
      </c>
      <c r="EK33" s="17">
        <v>0.45863051809663902</v>
      </c>
      <c r="EL33" s="17">
        <v>79.381076276760396</v>
      </c>
      <c r="EM33" s="17">
        <v>0.62026953548173702</v>
      </c>
      <c r="EN33" s="17">
        <v>1.61625207604292</v>
      </c>
      <c r="EO33" s="17">
        <v>3.9149552732077701</v>
      </c>
      <c r="EP33" s="17">
        <v>0.91585699086184102</v>
      </c>
      <c r="EQ33" s="17">
        <v>0</v>
      </c>
      <c r="ER33" s="17">
        <v>1.4143284768321799E-3</v>
      </c>
      <c r="ES33" s="17">
        <v>0.215550397002816</v>
      </c>
      <c r="ET33" s="17">
        <v>69.485242910371696</v>
      </c>
      <c r="EU33" s="17">
        <v>57.225204755039499</v>
      </c>
      <c r="EV33" s="17">
        <v>12.260038155332101</v>
      </c>
      <c r="EW33" s="17">
        <v>0</v>
      </c>
      <c r="EX33" s="17">
        <v>0</v>
      </c>
      <c r="EY33" s="17">
        <v>1.71160992376968</v>
      </c>
      <c r="EZ33" s="17">
        <v>0</v>
      </c>
      <c r="FA33" s="17">
        <v>10.507500456852799</v>
      </c>
      <c r="FB33" s="17">
        <v>2.6128670501165598</v>
      </c>
      <c r="FC33" s="17">
        <v>1.4007137152565301</v>
      </c>
      <c r="FD33" s="17">
        <v>26.268767752387902</v>
      </c>
      <c r="FE33" s="5">
        <v>2.7260833035505399E-2</v>
      </c>
      <c r="FF33" s="17">
        <v>64.080405618533106</v>
      </c>
      <c r="FG33" s="17">
        <v>1.4283784294217801</v>
      </c>
      <c r="FH33" s="17">
        <v>5.54898428003108</v>
      </c>
      <c r="FI33" s="17">
        <v>4.8683565094219897E-3</v>
      </c>
      <c r="FJ33" s="17">
        <v>0</v>
      </c>
      <c r="FK33" s="17">
        <v>6.9424142101114796</v>
      </c>
      <c r="FL33" s="17">
        <v>1.7417156869847199</v>
      </c>
      <c r="FM33" s="17">
        <v>3.2878077661642399E-2</v>
      </c>
      <c r="FN33" s="17">
        <v>0</v>
      </c>
      <c r="FO33" s="5">
        <v>2.67322348330272E-7</v>
      </c>
      <c r="FP33" s="17">
        <v>1.7723461220041099</v>
      </c>
      <c r="FQ33" s="17">
        <v>2.1975823908301102</v>
      </c>
      <c r="FR33" s="5">
        <v>9.1383557929198703E-6</v>
      </c>
      <c r="FS33" s="17">
        <v>255.51280025705799</v>
      </c>
      <c r="FT33" s="17">
        <v>1.7506375669049601</v>
      </c>
      <c r="FU33" s="17">
        <v>1.8614686530965801</v>
      </c>
      <c r="FW33" s="26">
        <f t="shared" si="0"/>
        <v>2.1666957833494935</v>
      </c>
      <c r="FX33" s="40">
        <f t="shared" si="1"/>
        <v>-1.5893762885385481E-4</v>
      </c>
      <c r="FY33" s="40">
        <f t="shared" si="2"/>
        <v>-1.7139302961400663E-5</v>
      </c>
      <c r="FZ33" s="40">
        <f t="shared" si="3"/>
        <v>-1.5936234114757579E-4</v>
      </c>
      <c r="GA33" s="40">
        <f t="shared" si="4"/>
        <v>-1.5081652003716862E-4</v>
      </c>
      <c r="GB33" s="40">
        <f t="shared" si="5"/>
        <v>-1.7435793684110647E-4</v>
      </c>
      <c r="GC33" s="40">
        <f t="shared" si="6"/>
        <v>-1.2734857683506111E-4</v>
      </c>
      <c r="GD33" s="40">
        <f t="shared" si="7"/>
        <v>-5.0509191854015388E-5</v>
      </c>
      <c r="GE33" s="40">
        <f t="shared" si="8"/>
        <v>-8.9113860804169209E-5</v>
      </c>
      <c r="GF33" s="40">
        <f t="shared" si="9"/>
        <v>-8.3543247348323162E-5</v>
      </c>
      <c r="GG33" s="40">
        <f t="shared" si="10"/>
        <v>8.9903866929772049E-6</v>
      </c>
      <c r="GH33" s="40">
        <f t="shared" si="11"/>
        <v>-8.0344914102088472E-5</v>
      </c>
      <c r="GI33" s="40">
        <f t="shared" si="12"/>
        <v>-5.9828037912317055E-5</v>
      </c>
      <c r="GJ33" s="40">
        <f t="shared" si="13"/>
        <v>-8.6551238090927364E-5</v>
      </c>
      <c r="GK33" s="40">
        <f t="shared" si="14"/>
        <v>-8.5808479277405339E-4</v>
      </c>
      <c r="GL33" s="40">
        <f t="shared" si="15"/>
        <v>1.9477881078718024E-5</v>
      </c>
      <c r="GM33" s="40">
        <f t="shared" si="16"/>
        <v>-1.7201561110017407E-4</v>
      </c>
      <c r="GN33" s="40">
        <f t="shared" si="17"/>
        <v>0</v>
      </c>
      <c r="GO33" s="40">
        <f t="shared" si="18"/>
        <v>-9.1080088779848763E-4</v>
      </c>
      <c r="GP33" s="40">
        <f t="shared" si="19"/>
        <v>-1.110573769091882E-4</v>
      </c>
      <c r="GQ33" s="40">
        <f t="shared" si="20"/>
        <v>0</v>
      </c>
      <c r="GR33" s="40">
        <f t="shared" si="21"/>
        <v>0</v>
      </c>
      <c r="GS33" s="40">
        <f t="shared" si="22"/>
        <v>-5.2988384710803065E-5</v>
      </c>
      <c r="GT33" s="40">
        <f t="shared" si="23"/>
        <v>-1.4135443970394391E-4</v>
      </c>
      <c r="GU33" s="40">
        <f t="shared" si="24"/>
        <v>-5.952099207323682E-5</v>
      </c>
      <c r="GV33" s="40">
        <f t="shared" si="25"/>
        <v>0</v>
      </c>
      <c r="GW33" s="40">
        <f t="shared" si="26"/>
        <v>-5.1317024586264618E-4</v>
      </c>
      <c r="GX33" s="40">
        <f t="shared" si="27"/>
        <v>-4.1173399986667696E-5</v>
      </c>
      <c r="GY33" s="40">
        <f t="shared" si="28"/>
        <v>-8.6169096114313722E-4</v>
      </c>
      <c r="GZ33" s="40">
        <f t="shared" si="29"/>
        <v>-6.0721133365490455E-5</v>
      </c>
      <c r="HA33" s="40">
        <f t="shared" si="30"/>
        <v>-7.0508917487699201E-5</v>
      </c>
      <c r="HB33" s="40">
        <f t="shared" si="31"/>
        <v>2.9156053909258306</v>
      </c>
      <c r="HC33" s="40">
        <f t="shared" si="32"/>
        <v>-8.2973030594399452E-4</v>
      </c>
      <c r="HD33" s="40">
        <f t="shared" si="33"/>
        <v>-1.4495368517088594E-5</v>
      </c>
      <c r="HE33" s="40">
        <f t="shared" si="34"/>
        <v>-9.0164531578464764E-4</v>
      </c>
      <c r="HF33" s="40">
        <f t="shared" si="35"/>
        <v>-1.5103298275616548E-4</v>
      </c>
      <c r="HG33" s="40">
        <f t="shared" si="36"/>
        <v>-3.0007900888107338E-5</v>
      </c>
      <c r="HH33" s="40">
        <f t="shared" si="37"/>
        <v>-1.2354294936808261E-4</v>
      </c>
      <c r="HI33" s="40">
        <f t="shared" si="38"/>
        <v>-7.503195752427262E-5</v>
      </c>
      <c r="HJ33" s="40">
        <f t="shared" si="39"/>
        <v>-6.5420942738483423E-5</v>
      </c>
      <c r="HK33" s="40">
        <f t="shared" si="40"/>
        <v>-2.6529743597033964E-4</v>
      </c>
      <c r="HL33" s="40">
        <f t="shared" si="41"/>
        <v>6.2362866232573754E-6</v>
      </c>
      <c r="HM33" s="40">
        <f t="shared" si="42"/>
        <v>-2.6532887434110131E-5</v>
      </c>
      <c r="HN33" s="40">
        <f t="shared" si="43"/>
        <v>-7.8948452898733724E-4</v>
      </c>
      <c r="HO33" s="40">
        <f t="shared" si="44"/>
        <v>-6.04050838504853E-5</v>
      </c>
      <c r="HP33" s="40">
        <f t="shared" si="45"/>
        <v>-1.8383416571927239E-4</v>
      </c>
      <c r="HQ33" s="40">
        <f t="shared" si="46"/>
        <v>0</v>
      </c>
      <c r="HR33" s="40">
        <f t="shared" si="47"/>
        <v>-2.2058418165231533E-4</v>
      </c>
      <c r="HS33" s="40">
        <f t="shared" si="48"/>
        <v>-3.5216437203385816E-5</v>
      </c>
      <c r="HT33" s="40">
        <f t="shared" si="49"/>
        <v>-9.2787063189002985E-5</v>
      </c>
      <c r="HU33" s="40">
        <f t="shared" si="50"/>
        <v>0</v>
      </c>
      <c r="HV33" s="40">
        <f t="shared" si="51"/>
        <v>0</v>
      </c>
      <c r="HW33" s="40">
        <f t="shared" si="52"/>
        <v>0</v>
      </c>
      <c r="HX33" s="40">
        <f t="shared" si="53"/>
        <v>0</v>
      </c>
      <c r="HY33" s="40">
        <f t="shared" si="54"/>
        <v>-1.5663816463894515E-4</v>
      </c>
      <c r="HZ33" s="40">
        <f t="shared" si="55"/>
        <v>0</v>
      </c>
    </row>
    <row r="34" spans="1:234" x14ac:dyDescent="0.25">
      <c r="A34" s="17" t="s">
        <v>204</v>
      </c>
      <c r="B34" s="17">
        <v>833.69999999999902</v>
      </c>
      <c r="C34" s="17">
        <v>6.1594999999999997E-2</v>
      </c>
      <c r="D34" s="17">
        <v>1680.52999999999</v>
      </c>
      <c r="E34" s="17">
        <v>49.32</v>
      </c>
      <c r="F34" s="17">
        <v>49.32</v>
      </c>
      <c r="G34" s="17">
        <v>40.72</v>
      </c>
      <c r="H34" s="17">
        <v>237.078</v>
      </c>
      <c r="I34" s="17">
        <v>16.762963956</v>
      </c>
      <c r="J34" s="17">
        <v>15.646906329999901</v>
      </c>
      <c r="K34" s="5">
        <v>6.9073646999999997E-5</v>
      </c>
      <c r="L34" s="17">
        <v>3.5924012599999999</v>
      </c>
      <c r="N34" s="17">
        <v>1.479250841</v>
      </c>
      <c r="O34" s="17">
        <v>4.3727310999999898E-4</v>
      </c>
      <c r="P34" s="17">
        <v>5.7023999999999998E-2</v>
      </c>
      <c r="Q34" s="17">
        <v>8.2093319999999997E-2</v>
      </c>
      <c r="S34" s="5">
        <v>2.2550985E-5</v>
      </c>
      <c r="T34" s="17">
        <v>7.5142219999999996E-2</v>
      </c>
      <c r="U34" s="17">
        <v>1.56849999999999E-2</v>
      </c>
      <c r="W34" s="17">
        <v>8.1210449999999906E-2</v>
      </c>
      <c r="X34" s="17">
        <v>6.8909499999999999E-2</v>
      </c>
      <c r="Y34" s="17">
        <v>118.862415735</v>
      </c>
      <c r="Z34" s="17">
        <v>2.8689099999999899</v>
      </c>
      <c r="AA34" s="17">
        <v>1.10035E-4</v>
      </c>
      <c r="AB34" s="5">
        <v>6.0072777999999998E-5</v>
      </c>
      <c r="AC34" s="5">
        <v>4.5647999999999899E-5</v>
      </c>
      <c r="AD34" s="17">
        <v>0.234541585</v>
      </c>
      <c r="AE34" s="17">
        <v>4.50651913</v>
      </c>
      <c r="AF34" s="17">
        <v>0.18271015999999901</v>
      </c>
      <c r="AG34" s="17">
        <v>2.5227402000000001E-4</v>
      </c>
      <c r="AH34" s="17">
        <v>2.3654999999999999E-2</v>
      </c>
      <c r="AI34" s="17">
        <v>7.8458819999999901E-2</v>
      </c>
      <c r="AJ34" s="17">
        <v>2.2441529939999998</v>
      </c>
      <c r="AK34" s="17">
        <v>0.12325112000000001</v>
      </c>
      <c r="AL34" s="17">
        <v>4.4934336999999998E-2</v>
      </c>
      <c r="AM34" s="17">
        <v>0.76700760499999898</v>
      </c>
      <c r="AN34" s="17">
        <v>3.856954565E-3</v>
      </c>
      <c r="AR34" s="17">
        <v>1.2550151699999899E-4</v>
      </c>
      <c r="AS34" s="17">
        <v>4.4751250999999998E-4</v>
      </c>
      <c r="AT34" s="17">
        <v>1.7122687652999902E-2</v>
      </c>
      <c r="AU34" s="17">
        <v>2.4599999999999999E-3</v>
      </c>
      <c r="AV34" s="17">
        <v>0.239062257999999</v>
      </c>
      <c r="AW34" s="17">
        <v>1.1510741499999999</v>
      </c>
      <c r="AX34" s="17">
        <v>9.5349370000000003E-2</v>
      </c>
      <c r="AY34" s="17">
        <v>2.5899999999999999E-3</v>
      </c>
      <c r="AZ34" s="17">
        <v>2.80349999999999E-2</v>
      </c>
      <c r="BC34" s="5">
        <v>1.348152E-6</v>
      </c>
      <c r="BE34" s="15"/>
      <c r="BF34" s="17" t="s">
        <v>204</v>
      </c>
      <c r="BG34" s="17">
        <v>3.03009781003876E-2</v>
      </c>
      <c r="BH34" s="17">
        <v>0.76075328907692297</v>
      </c>
      <c r="BI34" s="17">
        <v>0</v>
      </c>
      <c r="BJ34" s="17">
        <v>15.646829098059699</v>
      </c>
      <c r="BK34" s="17">
        <v>2.7954806212624701E-2</v>
      </c>
      <c r="BL34" s="17">
        <v>16.762876688092501</v>
      </c>
      <c r="BM34" s="17">
        <v>16.762876688092501</v>
      </c>
      <c r="BN34" s="17">
        <v>0.27790690490748898</v>
      </c>
      <c r="BO34" s="17">
        <v>2.4473396617999601E-2</v>
      </c>
      <c r="BP34" s="5">
        <v>2.8321561754217699E-5</v>
      </c>
      <c r="BQ34" s="5">
        <v>4.0755570142804298E-5</v>
      </c>
      <c r="BR34" s="17">
        <v>3.5923662425663898</v>
      </c>
      <c r="BS34" s="5">
        <v>1.3481551339583399E-6</v>
      </c>
      <c r="BT34" s="17">
        <v>0</v>
      </c>
      <c r="BU34" s="17">
        <v>0</v>
      </c>
      <c r="BV34" s="17">
        <v>6.8909825358885402E-2</v>
      </c>
      <c r="BW34" s="17">
        <v>1.47924374362177</v>
      </c>
      <c r="BX34" s="17">
        <v>1.04943774423077E-4</v>
      </c>
      <c r="BY34" s="17">
        <v>3.3230796915733902E-4</v>
      </c>
      <c r="BZ34" s="17">
        <v>5.7024756573352202E-2</v>
      </c>
      <c r="CA34" s="17">
        <v>2.45240558265403E-3</v>
      </c>
      <c r="CB34" s="17">
        <v>1872.1488384036099</v>
      </c>
      <c r="CC34" s="17">
        <v>8.2093393107690205E-2</v>
      </c>
      <c r="CD34" s="5">
        <v>6.5399022139916301E-6</v>
      </c>
      <c r="CE34" s="5">
        <v>1.6010147985251099E-5</v>
      </c>
      <c r="CF34" s="17">
        <v>0</v>
      </c>
      <c r="CG34" s="17">
        <v>7.5139658327683795E-2</v>
      </c>
      <c r="CH34" s="17">
        <v>0.23439560547545499</v>
      </c>
      <c r="CI34" s="17">
        <v>1.5642200853618501E-2</v>
      </c>
      <c r="CJ34" s="17">
        <v>0.12322771254485</v>
      </c>
      <c r="CK34" s="17">
        <v>2.35885559251971E-2</v>
      </c>
      <c r="CL34" s="17">
        <v>4.4880852926911297E-2</v>
      </c>
      <c r="CM34" s="17">
        <v>833.28112906187698</v>
      </c>
      <c r="CN34" s="17">
        <v>0</v>
      </c>
      <c r="CO34" s="17">
        <v>8.1211919003951694E-2</v>
      </c>
      <c r="CP34" s="17">
        <v>15.459572787909099</v>
      </c>
      <c r="CQ34" s="17">
        <v>339.75279499257101</v>
      </c>
      <c r="CR34" s="17">
        <v>7.8230552618694196</v>
      </c>
      <c r="CS34" s="17">
        <v>0.238945851689154</v>
      </c>
      <c r="CT34" s="17">
        <v>0.126249082013944</v>
      </c>
      <c r="CU34" s="17">
        <v>1.7427824871442898E-2</v>
      </c>
      <c r="CV34" s="17">
        <v>118.816197893574</v>
      </c>
      <c r="CW34" s="17">
        <v>118.816197893574</v>
      </c>
      <c r="CX34" s="17">
        <v>8.3004629798332798E-4</v>
      </c>
      <c r="CY34" s="17">
        <v>0</v>
      </c>
      <c r="CZ34" s="17">
        <v>2.8609218754719201</v>
      </c>
      <c r="DA34" s="5">
        <v>1.15092453367863</v>
      </c>
      <c r="DB34" s="5">
        <v>4.3975308652589901E-5</v>
      </c>
      <c r="DC34" s="5">
        <v>5.49701087110125E-5</v>
      </c>
      <c r="DD34" s="17">
        <v>0</v>
      </c>
      <c r="DE34" s="17">
        <v>0</v>
      </c>
      <c r="DF34" s="17">
        <v>0.47466443902213801</v>
      </c>
      <c r="DG34" s="17">
        <v>1.6815079988343001E-2</v>
      </c>
      <c r="DH34" s="17">
        <v>4.1471607386420802E-4</v>
      </c>
      <c r="DI34" s="17">
        <v>0.59498399161191995</v>
      </c>
      <c r="DJ34" s="17">
        <v>6.7978505675248199E-2</v>
      </c>
      <c r="DK34" s="5">
        <v>1.5617047349768901E-5</v>
      </c>
      <c r="DL34" s="5">
        <v>4.44535998721317E-5</v>
      </c>
      <c r="DM34" s="5">
        <v>1.50619728059877E-5</v>
      </c>
      <c r="DN34" s="5">
        <v>3.0583125823288503E-5</v>
      </c>
      <c r="DO34" s="17">
        <v>4.51069259865102</v>
      </c>
      <c r="DP34" s="17">
        <v>2.5827353230046799E-3</v>
      </c>
      <c r="DQ34" s="17">
        <v>0</v>
      </c>
      <c r="DR34" s="17">
        <v>0.42595408391151302</v>
      </c>
      <c r="DS34" s="17">
        <v>6.15952621571123E-2</v>
      </c>
      <c r="DT34" s="17">
        <v>0</v>
      </c>
      <c r="DU34" s="17">
        <v>1.03422897203988E-4</v>
      </c>
      <c r="DV34" s="17">
        <v>1.4882536638061701E-4</v>
      </c>
      <c r="DW34" s="17">
        <v>696.81638990618899</v>
      </c>
      <c r="DX34" s="17">
        <v>1512.42386429626</v>
      </c>
      <c r="DY34" s="17">
        <v>168.04691868851401</v>
      </c>
      <c r="DZ34" s="17">
        <v>1680.47078298477</v>
      </c>
      <c r="EA34" s="17">
        <v>2.59568098319525E-4</v>
      </c>
      <c r="EB34" s="17">
        <v>25.1861158865612</v>
      </c>
      <c r="EC34" s="17">
        <v>1.6542030400545301E-2</v>
      </c>
      <c r="ED34" s="17">
        <v>3.8559849254308702E-3</v>
      </c>
      <c r="EE34" s="17">
        <v>0</v>
      </c>
      <c r="EF34" s="5">
        <v>0</v>
      </c>
      <c r="EG34" s="17">
        <v>0</v>
      </c>
      <c r="EH34" s="17">
        <v>1.25499793316687E-4</v>
      </c>
      <c r="EI34" s="17">
        <v>4.4757725623770299E-4</v>
      </c>
      <c r="EJ34" s="17">
        <v>1.71256296461837E-2</v>
      </c>
      <c r="EK34" s="17">
        <v>0.39458501606618102</v>
      </c>
      <c r="EL34" s="17">
        <v>72.802148701192195</v>
      </c>
      <c r="EM34" s="17">
        <v>0.53385855343727995</v>
      </c>
      <c r="EN34" s="17">
        <v>1.3926551628388899</v>
      </c>
      <c r="EO34" s="17">
        <v>3.3810474591180499</v>
      </c>
      <c r="EP34" s="17">
        <v>0.78917560475536597</v>
      </c>
      <c r="EQ34" s="17">
        <v>0</v>
      </c>
      <c r="ER34" s="5">
        <v>1.09948753561842E-5</v>
      </c>
      <c r="ES34" s="17">
        <v>0.18568713459768299</v>
      </c>
      <c r="ET34" s="17">
        <v>49.303521349105502</v>
      </c>
      <c r="EU34" s="17">
        <v>49.303521349105502</v>
      </c>
      <c r="EV34" s="17">
        <v>0</v>
      </c>
      <c r="EW34" s="17">
        <v>0</v>
      </c>
      <c r="EX34" s="17">
        <v>0</v>
      </c>
      <c r="EY34" s="17">
        <v>1.46950584798029</v>
      </c>
      <c r="EZ34" s="17">
        <v>0</v>
      </c>
      <c r="FA34" s="17">
        <v>9.0531932776665798</v>
      </c>
      <c r="FB34" s="17">
        <v>2.2514836650738199</v>
      </c>
      <c r="FC34" s="17">
        <v>1.20698122091965</v>
      </c>
      <c r="FD34" s="17">
        <v>22.633685921835099</v>
      </c>
      <c r="FE34" s="5">
        <v>7.8393371363062597E-2</v>
      </c>
      <c r="FF34" s="17">
        <v>70.910654958402603</v>
      </c>
      <c r="FG34" s="17">
        <v>1.2301761035510901</v>
      </c>
      <c r="FH34" s="17">
        <v>4.7814863412644701</v>
      </c>
      <c r="FI34" s="5">
        <v>4.0000992079895502E-8</v>
      </c>
      <c r="FJ34" s="17">
        <v>0</v>
      </c>
      <c r="FK34" s="17">
        <v>40.717167589852103</v>
      </c>
      <c r="FL34" s="17">
        <v>1.0549489213176</v>
      </c>
      <c r="FM34" s="17">
        <v>9.5348536571922798E-2</v>
      </c>
      <c r="FN34" s="17">
        <v>0</v>
      </c>
      <c r="FO34" s="17">
        <v>3.6496774214423502E-2</v>
      </c>
      <c r="FP34" s="17">
        <v>2.79313661273049</v>
      </c>
      <c r="FQ34" s="17">
        <v>2.2432937508931601</v>
      </c>
      <c r="FR34" s="17">
        <v>0.112607882752691</v>
      </c>
      <c r="FS34" s="17">
        <v>237.06152835198901</v>
      </c>
      <c r="FT34" s="17">
        <v>0.76670647152372395</v>
      </c>
      <c r="FU34" s="17">
        <v>2.98866949710786</v>
      </c>
      <c r="FW34" s="26">
        <f t="shared" si="0"/>
        <v>2.9393904390574748</v>
      </c>
      <c r="FX34" s="40">
        <f t="shared" si="1"/>
        <v>-5.0242405916041866E-4</v>
      </c>
      <c r="FY34" s="40">
        <f t="shared" si="2"/>
        <v>4.2561427437812714E-6</v>
      </c>
      <c r="FZ34" s="40">
        <f t="shared" si="3"/>
        <v>-3.5237106876954933E-5</v>
      </c>
      <c r="GA34" s="40">
        <f t="shared" si="4"/>
        <v>-3.3411700921529832E-4</v>
      </c>
      <c r="GB34" s="40">
        <f t="shared" si="5"/>
        <v>-3.3411700921529832E-4</v>
      </c>
      <c r="GC34" s="40">
        <f t="shared" si="6"/>
        <v>-6.9558205989582868E-5</v>
      </c>
      <c r="GD34" s="40">
        <f t="shared" si="7"/>
        <v>-6.9477758421243883E-5</v>
      </c>
      <c r="GE34" s="40">
        <f t="shared" si="8"/>
        <v>-5.2059950572303455E-6</v>
      </c>
      <c r="GF34" s="40">
        <f t="shared" si="9"/>
        <v>-4.9359239821928834E-6</v>
      </c>
      <c r="GG34" s="40">
        <f t="shared" si="10"/>
        <v>5.0451904211694392E-5</v>
      </c>
      <c r="GH34" s="40">
        <f t="shared" si="11"/>
        <v>-9.7476398307794638E-6</v>
      </c>
      <c r="GI34" s="40">
        <f t="shared" si="12"/>
        <v>0</v>
      </c>
      <c r="GJ34" s="40">
        <f t="shared" si="13"/>
        <v>-4.7979545005472995E-6</v>
      </c>
      <c r="GK34" s="40">
        <f t="shared" si="14"/>
        <v>-4.8862871039430221E-5</v>
      </c>
      <c r="GL34" s="40">
        <f t="shared" si="15"/>
        <v>1.3267630334658781E-5</v>
      </c>
      <c r="GM34" s="40">
        <f t="shared" si="16"/>
        <v>8.9054371545925889E-7</v>
      </c>
      <c r="GN34" s="40">
        <f t="shared" si="17"/>
        <v>0</v>
      </c>
      <c r="GO34" s="40">
        <f t="shared" si="18"/>
        <v>-4.1452768350133134E-5</v>
      </c>
      <c r="GP34" s="40">
        <f t="shared" si="19"/>
        <v>-3.4090985283650899E-5</v>
      </c>
      <c r="GQ34" s="40">
        <f t="shared" si="20"/>
        <v>-2.7286672860312366E-3</v>
      </c>
      <c r="GR34" s="40">
        <f t="shared" si="21"/>
        <v>0</v>
      </c>
      <c r="GS34" s="40">
        <f t="shared" si="22"/>
        <v>1.8088853734799967E-5</v>
      </c>
      <c r="GT34" s="40">
        <f t="shared" si="23"/>
        <v>4.7215389083213632E-6</v>
      </c>
      <c r="GU34" s="40">
        <f t="shared" si="24"/>
        <v>-3.8883478129067068E-4</v>
      </c>
      <c r="GV34" s="40">
        <f t="shared" si="25"/>
        <v>-2.7843761317259057E-3</v>
      </c>
      <c r="GW34" s="40">
        <f t="shared" si="26"/>
        <v>-8.6070141512612766E-4</v>
      </c>
      <c r="GX34" s="40">
        <f t="shared" si="27"/>
        <v>-3.5469944463033818E-5</v>
      </c>
      <c r="GY34" s="40">
        <f t="shared" si="28"/>
        <v>-6.3559646067679599E-5</v>
      </c>
      <c r="GZ34" s="40">
        <f t="shared" si="29"/>
        <v>-6.2240359015655611E-4</v>
      </c>
      <c r="HA34" s="40">
        <f t="shared" si="30"/>
        <v>9.2609584706677451E-4</v>
      </c>
      <c r="HB34" s="40">
        <f t="shared" si="31"/>
        <v>1.3313103327779654</v>
      </c>
      <c r="HC34" s="40">
        <f t="shared" si="32"/>
        <v>-1.0209697928869292E-4</v>
      </c>
      <c r="HD34" s="40">
        <f t="shared" si="33"/>
        <v>-2.8088807779707813E-3</v>
      </c>
      <c r="HE34" s="40">
        <f t="shared" si="34"/>
        <v>-8.3417819612000618E-4</v>
      </c>
      <c r="HF34" s="40">
        <f t="shared" si="35"/>
        <v>-3.8288080587063281E-4</v>
      </c>
      <c r="HG34" s="40">
        <f t="shared" si="36"/>
        <v>-1.8991677438715432E-4</v>
      </c>
      <c r="HH34" s="40">
        <f t="shared" si="37"/>
        <v>-1.1902717756512406E-3</v>
      </c>
      <c r="HI34" s="40">
        <f t="shared" si="38"/>
        <v>-3.9260820142067405E-4</v>
      </c>
      <c r="HJ34" s="40">
        <f t="shared" si="39"/>
        <v>-2.514003089195922E-4</v>
      </c>
      <c r="HK34" s="40">
        <f t="shared" si="40"/>
        <v>0</v>
      </c>
      <c r="HL34" s="40">
        <f t="shared" si="41"/>
        <v>0</v>
      </c>
      <c r="HM34" s="40">
        <f t="shared" si="42"/>
        <v>0</v>
      </c>
      <c r="HN34" s="40">
        <f t="shared" si="43"/>
        <v>-1.3734362366275147E-5</v>
      </c>
      <c r="HO34" s="40">
        <f t="shared" si="44"/>
        <v>1.4468028548075799E-4</v>
      </c>
      <c r="HP34" s="40">
        <f t="shared" si="45"/>
        <v>1.7181842263431197E-4</v>
      </c>
      <c r="HQ34" s="40">
        <f t="shared" si="46"/>
        <v>-3.0871615227520081E-3</v>
      </c>
      <c r="HR34" s="40">
        <f t="shared" si="47"/>
        <v>-4.8692885200223642E-4</v>
      </c>
      <c r="HS34" s="40">
        <f t="shared" si="48"/>
        <v>-1.2997974228671041E-4</v>
      </c>
      <c r="HT34" s="40">
        <f t="shared" si="49"/>
        <v>-8.7407822118208378E-6</v>
      </c>
      <c r="HU34" s="40">
        <f t="shared" si="50"/>
        <v>-2.8048945927876172E-3</v>
      </c>
      <c r="HV34" s="40">
        <f t="shared" si="51"/>
        <v>-2.8604882245478612E-3</v>
      </c>
      <c r="HW34" s="40">
        <f t="shared" si="52"/>
        <v>0</v>
      </c>
      <c r="HX34" s="40">
        <f t="shared" si="53"/>
        <v>0</v>
      </c>
      <c r="HY34" s="40">
        <f t="shared" si="54"/>
        <v>2.3246327861314297E-6</v>
      </c>
      <c r="HZ34" s="40">
        <f t="shared" si="55"/>
        <v>0</v>
      </c>
    </row>
    <row r="35" spans="1:234" x14ac:dyDescent="0.25">
      <c r="A35" s="17" t="s">
        <v>205</v>
      </c>
      <c r="B35" s="17">
        <v>4335.2322680999996</v>
      </c>
      <c r="C35" s="17">
        <v>8982.0357000000004</v>
      </c>
      <c r="D35" s="17">
        <v>4197.218406</v>
      </c>
      <c r="E35" s="17">
        <v>462.20952553299998</v>
      </c>
      <c r="F35" s="17">
        <v>460.32465953299999</v>
      </c>
      <c r="G35" s="17">
        <v>3758.2774885028798</v>
      </c>
      <c r="H35" s="17">
        <v>2735.78380633499</v>
      </c>
      <c r="I35" s="17">
        <v>11.907998636319901</v>
      </c>
      <c r="J35" s="17">
        <v>7.7922505010299901</v>
      </c>
      <c r="K35" s="17">
        <v>0.16737725234100001</v>
      </c>
      <c r="L35" s="17">
        <v>8.7414018979999994</v>
      </c>
      <c r="M35" s="17">
        <v>5.0000000000000001E-4</v>
      </c>
      <c r="N35" s="17">
        <v>0.493807320419</v>
      </c>
      <c r="O35" s="17">
        <v>6.2155849100000004E-3</v>
      </c>
      <c r="Q35" s="5">
        <v>7.0650000000000001E-8</v>
      </c>
      <c r="R35" s="17">
        <v>0.1105</v>
      </c>
      <c r="S35" s="17">
        <v>1.6395763879300002E-2</v>
      </c>
      <c r="T35" s="5">
        <v>6.3305999999999998E-8</v>
      </c>
      <c r="W35" s="5">
        <v>6.5699999999999999E-8</v>
      </c>
      <c r="Y35" s="17">
        <v>57.940622809999901</v>
      </c>
      <c r="Z35" s="17">
        <v>0.4965</v>
      </c>
      <c r="AA35" s="17">
        <v>2.5000000000000001E-2</v>
      </c>
      <c r="AB35" s="17">
        <v>7.4692713635999997E-2</v>
      </c>
      <c r="AC35" s="17">
        <v>8.1166197029999998E-2</v>
      </c>
      <c r="AD35" s="17">
        <v>3.5079774297099998E-2</v>
      </c>
      <c r="AE35" s="17">
        <v>305.97454149179998</v>
      </c>
      <c r="AF35" s="17">
        <v>1.159310393383</v>
      </c>
      <c r="AG35" s="17">
        <v>0.83102560519000002</v>
      </c>
      <c r="AI35" s="5">
        <v>6.6906000000000004E-8</v>
      </c>
      <c r="AJ35" s="17">
        <v>8.0435362381999997</v>
      </c>
      <c r="AK35" s="17">
        <v>5.7136556119000001E-3</v>
      </c>
      <c r="AL35" s="17">
        <v>1.9206187180999999E-2</v>
      </c>
      <c r="AM35" s="17">
        <v>6.3207807916499998</v>
      </c>
      <c r="AN35" s="17">
        <v>0.10723615216724899</v>
      </c>
      <c r="AR35" s="17">
        <v>2.1392711475999999E-4</v>
      </c>
      <c r="AS35" s="17">
        <v>8.9307777549199998E-4</v>
      </c>
      <c r="AT35" s="17">
        <v>0.88783298666780597</v>
      </c>
      <c r="AU35" s="17">
        <v>1.0999999999999999E-2</v>
      </c>
      <c r="AV35" s="17">
        <v>1.10053221104</v>
      </c>
      <c r="AW35" s="17">
        <v>75.633896570299896</v>
      </c>
      <c r="AX35" s="5">
        <v>8.2205999999999896E-8</v>
      </c>
      <c r="BA35" s="17">
        <v>172.93799999999999</v>
      </c>
      <c r="BB35" s="17">
        <v>0.59</v>
      </c>
      <c r="BC35" s="5">
        <v>1.4491999999999999E-11</v>
      </c>
      <c r="BE35" s="15"/>
      <c r="BF35" s="17" t="s">
        <v>205</v>
      </c>
      <c r="BG35" s="17">
        <v>1.8788206302286199</v>
      </c>
      <c r="BH35" s="17">
        <v>4.5298703060114498</v>
      </c>
      <c r="BI35" s="17">
        <v>172.93783969091001</v>
      </c>
      <c r="BJ35" s="17">
        <v>7.7912175064913001</v>
      </c>
      <c r="BK35" s="17">
        <v>0</v>
      </c>
      <c r="BL35" s="17">
        <v>11.906376529664</v>
      </c>
      <c r="BM35" s="17">
        <v>11.906376529664</v>
      </c>
      <c r="BN35" s="17">
        <v>2.39773155897436</v>
      </c>
      <c r="BO35" s="17">
        <v>1.5175650456548699</v>
      </c>
      <c r="BP35" s="17">
        <v>6.8625309170675802E-2</v>
      </c>
      <c r="BQ35" s="17">
        <v>9.8753769848488201E-2</v>
      </c>
      <c r="BR35" s="17">
        <v>8.7413461272769801</v>
      </c>
      <c r="BS35" s="5">
        <v>1.4496728398286899E-11</v>
      </c>
      <c r="BT35" s="17">
        <v>1.60012015189844E-4</v>
      </c>
      <c r="BU35" s="17">
        <v>3.3998026863319098E-4</v>
      </c>
      <c r="BV35" s="5">
        <v>0</v>
      </c>
      <c r="BW35" s="17">
        <v>0.493808433558727</v>
      </c>
      <c r="BX35" s="17">
        <v>1.4917465566560201E-3</v>
      </c>
      <c r="BY35" s="17">
        <v>4.7238623874953697E-3</v>
      </c>
      <c r="BZ35" s="17">
        <v>0</v>
      </c>
      <c r="CA35" s="17">
        <v>1.0999209428065799E-2</v>
      </c>
      <c r="CB35" s="17">
        <v>6695.9431217753299</v>
      </c>
      <c r="CC35" s="5">
        <v>7.0653311181291806E-8</v>
      </c>
      <c r="CD35" s="17">
        <v>4.7549545462061303E-3</v>
      </c>
      <c r="CE35" s="17">
        <v>1.1640882521205599E-2</v>
      </c>
      <c r="CF35" s="17">
        <v>0.110500234422968</v>
      </c>
      <c r="CG35" s="5">
        <v>6.3306791580548304E-8</v>
      </c>
      <c r="CH35" s="5">
        <v>3.5081595599642801E-2</v>
      </c>
      <c r="CI35" s="5">
        <v>0</v>
      </c>
      <c r="CJ35" s="17">
        <v>5.7138349256692401E-3</v>
      </c>
      <c r="CK35" s="17">
        <v>0</v>
      </c>
      <c r="CL35" s="17">
        <v>1.92061630724439E-2</v>
      </c>
      <c r="CM35" s="17">
        <v>4335.2294195781396</v>
      </c>
      <c r="CN35" s="17">
        <v>0</v>
      </c>
      <c r="CO35" s="5">
        <v>6.5721943815208003E-8</v>
      </c>
      <c r="CP35" s="17">
        <v>122.896251148638</v>
      </c>
      <c r="CQ35" s="17">
        <v>1103.49335931669</v>
      </c>
      <c r="CR35" s="17">
        <v>193.28298927716301</v>
      </c>
      <c r="CS35" s="17">
        <v>1.10053350219472</v>
      </c>
      <c r="CT35" s="17">
        <v>4.3169895365252096</v>
      </c>
      <c r="CU35" s="17">
        <v>1.0806211497274101</v>
      </c>
      <c r="CV35" s="17">
        <v>57.935931712508399</v>
      </c>
      <c r="CW35" s="17">
        <v>57.935931712508399</v>
      </c>
      <c r="CX35" s="17">
        <v>5.1462508310135498E-2</v>
      </c>
      <c r="CY35" s="17">
        <v>0</v>
      </c>
      <c r="CZ35" s="17">
        <v>0.496502018221196</v>
      </c>
      <c r="DA35" s="5">
        <v>75.632208128889502</v>
      </c>
      <c r="DB35" s="17">
        <v>5.50011971372979E-3</v>
      </c>
      <c r="DC35" s="17">
        <v>1.82476458881045E-2</v>
      </c>
      <c r="DD35" s="17">
        <v>0</v>
      </c>
      <c r="DE35" s="5">
        <v>0</v>
      </c>
      <c r="DF35" s="17">
        <v>3.4342118169922502</v>
      </c>
      <c r="DG35" s="17">
        <v>1.03322298232544</v>
      </c>
      <c r="DH35" s="17">
        <v>2.5710812633156398E-2</v>
      </c>
      <c r="DI35" s="5">
        <v>15.060953341822101</v>
      </c>
      <c r="DJ35" s="17">
        <v>2.46976016515374</v>
      </c>
      <c r="DK35" s="17">
        <v>1.9419894949762199E-2</v>
      </c>
      <c r="DL35" s="17">
        <v>5.5271088146298199E-2</v>
      </c>
      <c r="DM35" s="17">
        <v>2.6784648335235001E-2</v>
      </c>
      <c r="DN35" s="5">
        <v>5.4382600792561402E-2</v>
      </c>
      <c r="DO35" s="5">
        <v>306.23198677982299</v>
      </c>
      <c r="DP35" s="17">
        <v>0</v>
      </c>
      <c r="DQ35" s="17">
        <v>0</v>
      </c>
      <c r="DR35" s="17">
        <v>1.3925896329282099</v>
      </c>
      <c r="DS35" s="17">
        <v>8982.0351185260406</v>
      </c>
      <c r="DT35" s="17">
        <v>0</v>
      </c>
      <c r="DU35" s="17">
        <v>0.34071794407976203</v>
      </c>
      <c r="DV35" s="17">
        <v>0.49031718425679599</v>
      </c>
      <c r="DW35" s="17">
        <v>3902.7749687494902</v>
      </c>
      <c r="DX35" s="17">
        <v>3777.4580607263101</v>
      </c>
      <c r="DY35" s="17">
        <v>419.71736303841101</v>
      </c>
      <c r="DZ35" s="17">
        <v>4197.1754237647201</v>
      </c>
      <c r="EA35" s="17">
        <v>1.5361966650930099E-2</v>
      </c>
      <c r="EB35" s="17">
        <v>43.313431738129502</v>
      </c>
      <c r="EC35" s="17">
        <v>1.0254799129518499</v>
      </c>
      <c r="ED35" s="17">
        <v>0.1072412250193</v>
      </c>
      <c r="EE35" s="17">
        <v>0</v>
      </c>
      <c r="EF35" s="5">
        <v>0</v>
      </c>
      <c r="EG35" s="17">
        <v>0</v>
      </c>
      <c r="EH35" s="17">
        <v>2.13963311944971E-4</v>
      </c>
      <c r="EI35" s="17">
        <v>8.9307406980935198E-4</v>
      </c>
      <c r="EJ35" s="17">
        <v>0.88783106120780098</v>
      </c>
      <c r="EK35" s="17">
        <v>3.8070554098667699</v>
      </c>
      <c r="EL35" s="17">
        <v>1206.88248007793</v>
      </c>
      <c r="EM35" s="17">
        <v>5.0082276371412702</v>
      </c>
      <c r="EN35" s="17">
        <v>12.769879347652299</v>
      </c>
      <c r="EO35" s="17">
        <v>27.457308729751901</v>
      </c>
      <c r="EP35" s="17">
        <v>6.2148740019951996</v>
      </c>
      <c r="EQ35" s="17">
        <v>1.0726266417544299</v>
      </c>
      <c r="ER35" s="17">
        <v>1.25000082673325E-3</v>
      </c>
      <c r="ES35" s="17">
        <v>1.6040498685494</v>
      </c>
      <c r="ET35" s="17">
        <v>462.20929229043702</v>
      </c>
      <c r="EU35" s="17">
        <v>460.32442947855202</v>
      </c>
      <c r="EV35" s="17">
        <v>1.8848628118851101</v>
      </c>
      <c r="EW35" s="17">
        <v>0</v>
      </c>
      <c r="EX35" s="17">
        <v>8.1217061569580206E-3</v>
      </c>
      <c r="EY35" s="17">
        <v>53.454175557356201</v>
      </c>
      <c r="EZ35" s="17">
        <v>0</v>
      </c>
      <c r="FA35" s="17">
        <v>75.507837745332907</v>
      </c>
      <c r="FB35" s="17">
        <v>17.680146781527299</v>
      </c>
      <c r="FC35" s="17">
        <v>9.6737315861704101</v>
      </c>
      <c r="FD35" s="17">
        <v>188.76949492110199</v>
      </c>
      <c r="FE35" s="5">
        <v>6.6864985642398703E-8</v>
      </c>
      <c r="FF35" s="17">
        <v>720.17213671734396</v>
      </c>
      <c r="FG35" s="17">
        <v>10.3907914107927</v>
      </c>
      <c r="FH35" s="17">
        <v>42.016749292591697</v>
      </c>
      <c r="FI35" s="17">
        <v>4.8893588408097699</v>
      </c>
      <c r="FJ35" s="17">
        <v>0.589977810700135</v>
      </c>
      <c r="FK35" s="17">
        <v>3758.2758004931902</v>
      </c>
      <c r="FL35" s="17">
        <v>16.033541770852601</v>
      </c>
      <c r="FM35" s="5">
        <v>8.2215798872335603E-8</v>
      </c>
      <c r="FN35" s="17">
        <v>0</v>
      </c>
      <c r="FO35" s="17">
        <v>0.18005120536272101</v>
      </c>
      <c r="FP35" s="17">
        <v>30.612235254633099</v>
      </c>
      <c r="FQ35" s="17">
        <v>8.0433461088131697</v>
      </c>
      <c r="FR35" s="17">
        <v>7.7472851999901096</v>
      </c>
      <c r="FS35" s="17">
        <v>2735.77554400702</v>
      </c>
      <c r="FT35" s="17">
        <v>6.3207952817261797</v>
      </c>
      <c r="FU35" s="17">
        <v>13.858472130739999</v>
      </c>
      <c r="FW35" s="26">
        <f t="shared" ref="FW35:FW51" si="56">DW35/FS35</f>
        <v>1.4265698724074403</v>
      </c>
      <c r="FX35" s="40">
        <f t="shared" ref="FX35:FX51" si="57">(CM35-B35)/(B35+1E-50)</f>
        <v>-6.5706326300442825E-7</v>
      </c>
      <c r="FY35" s="40">
        <f t="shared" ref="FY35:FY51" si="58">(DS35-C35)/(C35+1E-50)</f>
        <v>-6.4737435830430435E-8</v>
      </c>
      <c r="FZ35" s="40">
        <f t="shared" ref="FZ35:FZ51" si="59">(DZ35-D35)/(D35+1E-50)</f>
        <v>-1.024064776291058E-5</v>
      </c>
      <c r="GA35" s="40">
        <f t="shared" ref="GA35:GA51" si="60">(ET35-E35)/(E35+1E-50)</f>
        <v>-5.0462517553511651E-7</v>
      </c>
      <c r="GB35" s="40">
        <f t="shared" ref="GB35:GB51" si="61">(EU35-F35)/(F35+1E-50)</f>
        <v>-4.9976563975842E-7</v>
      </c>
      <c r="GC35" s="40">
        <f t="shared" ref="GC35:GC51" si="62">(FK35-G35)/(G35+1E-50)</f>
        <v>-4.4914450695866839E-7</v>
      </c>
      <c r="GD35" s="40">
        <f t="shared" ref="GD35:GD51" si="63">(FS35-H35)/(H35+1E-50)</f>
        <v>-3.0200953565318679E-6</v>
      </c>
      <c r="GE35" s="40">
        <f t="shared" ref="GE35:GE51" si="64">(BM35-I35)/(I35+1E-50)</f>
        <v>-1.3621992288055359E-4</v>
      </c>
      <c r="GF35" s="40">
        <f t="shared" ref="GF35:GF51" si="65">(BJ35-J35)/(J35+1E-50)</f>
        <v>-1.3256690587057593E-4</v>
      </c>
      <c r="GG35" s="40">
        <f t="shared" ref="GG35:GG51" si="66">(BQ35+BP35-K35)/(K35+1E-50)</f>
        <v>1.0913538957242695E-5</v>
      </c>
      <c r="GH35" s="40">
        <f t="shared" ref="GH35:GH51" si="67">(BR35-L35)/(L35+1E-50)</f>
        <v>-6.3800662262287423E-6</v>
      </c>
      <c r="GI35" s="40">
        <f t="shared" ref="GI35:GI51" si="68">(BT35+BU35-M35)/(M35+1E-50)</f>
        <v>-1.5432353930129247E-5</v>
      </c>
      <c r="GJ35" s="40">
        <f t="shared" ref="GJ35:GJ51" si="69">(BW35-N35)/(N35+1E-50)</f>
        <v>2.254198512205663E-6</v>
      </c>
      <c r="GK35" s="40">
        <f t="shared" ref="GK35:GK51" si="70">(BX35+BY35-O35)/(O35+1E-50)</f>
        <v>3.8667561842638841E-6</v>
      </c>
      <c r="GL35" s="40">
        <f t="shared" ref="GL35:GL51" si="71">(BZ35-P35)/(P35+1E-50)</f>
        <v>0</v>
      </c>
      <c r="GM35" s="40">
        <f t="shared" ref="GM35:GM51" si="72">(CC35-Q35)/(Q35+1E-50)</f>
        <v>4.686739266532217E-5</v>
      </c>
      <c r="GN35" s="40">
        <f t="shared" ref="GN35:GN51" si="73">(CF35-R35)/(R35+1E-50)</f>
        <v>2.1214748234904573E-6</v>
      </c>
      <c r="GO35" s="40">
        <f t="shared" ref="GO35:GO51" si="74">(CD35+CE35-S35)/(S35+1E-50)</f>
        <v>4.4638427502438716E-6</v>
      </c>
      <c r="GP35" s="40">
        <f t="shared" ref="GP35:GP51" si="75">(CG35-T35)/(T35+1E-50)</f>
        <v>1.2504036715416261E-5</v>
      </c>
      <c r="GQ35" s="40">
        <f t="shared" ref="GQ35:GQ51" si="76">(CI35-U35)/(U35+1E-50)</f>
        <v>0</v>
      </c>
      <c r="GR35" s="40">
        <f t="shared" ref="GR35:GR51" si="77">(CN35-V35)/(V35+1E-50)</f>
        <v>0</v>
      </c>
      <c r="GS35" s="40">
        <f t="shared" ref="GS35:GS51" si="78">(CO35-W35)/(W35+1E-50)</f>
        <v>3.3400023147646629E-4</v>
      </c>
      <c r="GT35" s="40">
        <f t="shared" ref="GT35:GT51" si="79">(BV35-X35)/(X35+1E-50)</f>
        <v>0</v>
      </c>
      <c r="GU35" s="40">
        <f t="shared" ref="GU35:GU51" si="80">(CW35-Y35)/(Y35+1E-50)</f>
        <v>-8.0963877569720821E-5</v>
      </c>
      <c r="GV35" s="40">
        <f t="shared" ref="GV35:GV51" si="81">(CZ35-Z35)/(Z35+1E-50)</f>
        <v>4.0648966686777077E-6</v>
      </c>
      <c r="GW35" s="40">
        <f t="shared" ref="GW35:GW51" si="82">(DB35+DC35+ER35-AA35)/(AA35+1E-50)</f>
        <v>-8.9342857298585487E-5</v>
      </c>
      <c r="GX35" s="40">
        <f t="shared" ref="GX35:GX51" si="83">(DK35+DL35-AB35)/(AB35+1E-50)</f>
        <v>-2.3168791912311753E-5</v>
      </c>
      <c r="GY35" s="40">
        <f t="shared" ref="GY35:GY51" si="84">(DN35+DM35-AC35)/(AC35+1E-50)</f>
        <v>1.2962265510879811E-5</v>
      </c>
      <c r="GZ35" s="40">
        <f t="shared" ref="GZ35:GZ51" si="85">(CH35-AD35)/(AD35+1E-50)</f>
        <v>5.1918878593040098E-5</v>
      </c>
      <c r="HA35" s="40">
        <f t="shared" ref="HA35:HA51" si="86">(DO35-AE35)/(AE35+1E-50)</f>
        <v>8.413944727813453E-4</v>
      </c>
      <c r="HB35" s="40">
        <f t="shared" ref="HB35:HB51" si="87">(DR35-AF35)/(AF35+1E-50)</f>
        <v>0.20122241711684691</v>
      </c>
      <c r="HC35" s="40">
        <f t="shared" ref="HC35:HC51" si="88">(DU35+DV35-AG35)/(AG35+1E-50)</f>
        <v>1.1459510391165304E-5</v>
      </c>
      <c r="HD35" s="40">
        <f t="shared" ref="HD35:HD51" si="89">(CK35-AH35)/(AH35+1E-50)</f>
        <v>0</v>
      </c>
      <c r="HE35" s="40">
        <f t="shared" ref="HE35:HE51" si="90">(FE35-AI35)/(AI35+1E-50)</f>
        <v>-6.1301464145668166E-4</v>
      </c>
      <c r="HF35" s="40">
        <f t="shared" ref="HF35:HF51" si="91">(FQ35-AJ35)/(AJ35+1E-50)</f>
        <v>-2.3637537172655157E-5</v>
      </c>
      <c r="HG35" s="40">
        <f t="shared" ref="HG35:HG51" si="92">(CJ35-AK35)/(AK35+1E-50)</f>
        <v>3.1383370195889935E-5</v>
      </c>
      <c r="HH35" s="40">
        <f t="shared" ref="HH35:HH51" si="93">(CL35-AL35)/(AL35+1E-50)</f>
        <v>-1.2552494606130576E-6</v>
      </c>
      <c r="HI35" s="40">
        <f t="shared" ref="HI35:HI51" si="94">(FT35-AM35)/(AM35+1E-50)</f>
        <v>2.2924503566015619E-6</v>
      </c>
      <c r="HJ35" s="40">
        <f t="shared" ref="HJ35:HJ51" si="95">(ED35-AN35)/(AN35+1E-50)</f>
        <v>4.7305427773053174E-5</v>
      </c>
      <c r="HK35" s="40">
        <f t="shared" ref="HK35:HK51" si="96">(EE35-AO35)/(AO35+1E-50)</f>
        <v>0</v>
      </c>
      <c r="HL35" s="40">
        <f t="shared" ref="HL35:HL51" si="97">(EF35-AP35)/(AP35+1E-50)</f>
        <v>0</v>
      </c>
      <c r="HM35" s="40">
        <f t="shared" ref="HM35:HM51" si="98">(EG35-AQ35)/(AQ35+1E-50)</f>
        <v>0</v>
      </c>
      <c r="HN35" s="40">
        <f t="shared" ref="HN35:HN51" si="99">(EH35-AR35)/(AR35+1E-50)</f>
        <v>1.6920335232689727E-4</v>
      </c>
      <c r="HO35" s="40">
        <f t="shared" ref="HO35:HO51" si="100">(EI35-AS35)/(AS35+1E-50)</f>
        <v>-4.1493392285528896E-6</v>
      </c>
      <c r="HP35" s="40">
        <f t="shared" ref="HP35:HP51" si="101">(EJ35-AT35)/(AT35+1E-50)</f>
        <v>-2.168718704875864E-6</v>
      </c>
      <c r="HQ35" s="40">
        <f t="shared" ref="HQ35:HQ51" si="102">(CA35-AU35)/(AU35+1E-50)</f>
        <v>-7.1870175836378689E-5</v>
      </c>
      <c r="HR35" s="40">
        <f t="shared" ref="HR35:HR51" si="103">(CS35-AV35)/(AV35+1E-50)</f>
        <v>1.1732093864011525E-6</v>
      </c>
      <c r="HS35" s="40">
        <f t="shared" ref="HS35:HS51" si="104">(DA35-AW35)/(AW35+1E-50)</f>
        <v>-2.2323871795032828E-5</v>
      </c>
      <c r="HT35" s="40">
        <f t="shared" ref="HT35:HT51" si="105">(FM35-AX35)/(AX35+1E-50)</f>
        <v>1.1919899199215702E-4</v>
      </c>
      <c r="HU35" s="40">
        <f t="shared" ref="HU35:HU51" si="106">(DP35-AY35)/(AY35+1E-50)</f>
        <v>0</v>
      </c>
      <c r="HV35" s="40">
        <f t="shared" ref="HV35:HV51" si="107">(BK35-AZ35)/(AZ35+1E-50)</f>
        <v>0</v>
      </c>
      <c r="HW35" s="40">
        <f t="shared" ref="HW35:HW51" si="108">(BI35-BA35)/(BA35+1E-50)</f>
        <v>-9.2697434906019852E-7</v>
      </c>
      <c r="HX35" s="40">
        <f t="shared" ref="HX35:HX51" si="109">(FJ35-BB35)/(BB35+1E-50)</f>
        <v>-3.7608982821986409E-5</v>
      </c>
      <c r="HY35" s="40">
        <f t="shared" ref="HY35:HY51" si="110">(BS35-BC35)/(BC35+1E-50)</f>
        <v>3.2627644817140989E-4</v>
      </c>
      <c r="HZ35" s="40">
        <f t="shared" ref="HZ35:HZ51" si="111">(DE35-BD35)/(BD35+1E-50)</f>
        <v>0</v>
      </c>
    </row>
    <row r="36" spans="1:234" x14ac:dyDescent="0.25">
      <c r="A36" s="17" t="s">
        <v>206</v>
      </c>
      <c r="B36" s="17">
        <v>2445.93696799999</v>
      </c>
      <c r="C36" s="17">
        <v>0.74448499999999995</v>
      </c>
      <c r="D36" s="17">
        <v>8828.2684039999895</v>
      </c>
      <c r="E36" s="17">
        <v>400.42421402999997</v>
      </c>
      <c r="F36" s="17">
        <v>395.38204820999999</v>
      </c>
      <c r="G36" s="17">
        <v>38.986416169999899</v>
      </c>
      <c r="H36" s="17">
        <v>1583.984483</v>
      </c>
      <c r="I36" s="17">
        <v>31.726793996999898</v>
      </c>
      <c r="J36" s="17">
        <v>22.084207826499998</v>
      </c>
      <c r="K36" s="17">
        <v>8.6127795999999999E-4</v>
      </c>
      <c r="L36" s="17">
        <v>2.8710883067999999</v>
      </c>
      <c r="M36" s="5">
        <v>2.5838816299999999E-5</v>
      </c>
      <c r="N36" s="17">
        <v>1.25168558009999</v>
      </c>
      <c r="O36" s="17">
        <v>4.2826254750000001E-2</v>
      </c>
      <c r="P36" s="17">
        <v>9.6669131199999994E-2</v>
      </c>
      <c r="Q36" s="17">
        <v>5.3547028199999999E-2</v>
      </c>
      <c r="S36" s="17">
        <v>3.1652719340000001E-3</v>
      </c>
      <c r="T36" s="17">
        <v>4.6479509899999903E-2</v>
      </c>
      <c r="W36" s="17">
        <v>6.9627406599999997E-2</v>
      </c>
      <c r="X36" s="17">
        <v>8.3357702499999894E-2</v>
      </c>
      <c r="Y36" s="17">
        <v>205.61294461999901</v>
      </c>
      <c r="AA36" s="17">
        <v>6.1226172169999898E-2</v>
      </c>
      <c r="AB36" s="17">
        <v>8.15542436E-3</v>
      </c>
      <c r="AC36" s="17">
        <v>0.442759200479999</v>
      </c>
      <c r="AD36" s="17">
        <v>0.15517092629999901</v>
      </c>
      <c r="AE36" s="17">
        <v>14.5572072999999</v>
      </c>
      <c r="AF36" s="17">
        <v>0.280450832249999</v>
      </c>
      <c r="AG36" s="17">
        <v>1.0033686049999899</v>
      </c>
      <c r="AH36" s="17">
        <v>7.4804660999999899E-3</v>
      </c>
      <c r="AI36" s="17">
        <v>5.0636802699999997E-2</v>
      </c>
      <c r="AJ36" s="17">
        <v>3.3337151784499999</v>
      </c>
      <c r="AK36" s="17">
        <v>0.106732194999999</v>
      </c>
      <c r="AL36" s="17">
        <v>5.8114187599999902E-2</v>
      </c>
      <c r="AM36" s="17">
        <v>1.6972874179999899</v>
      </c>
      <c r="AN36" s="17">
        <v>5.3516140627199997E-2</v>
      </c>
      <c r="AO36" s="5">
        <v>3.8758871999999998E-6</v>
      </c>
      <c r="AP36" s="5">
        <v>3.4454838399999998E-5</v>
      </c>
      <c r="AQ36" s="5">
        <v>2.5888261299999998E-6</v>
      </c>
      <c r="AR36" s="17">
        <v>1.3893322878299899E-2</v>
      </c>
      <c r="AS36" s="17">
        <v>3.4171762179000002E-3</v>
      </c>
      <c r="AT36" s="17">
        <v>0.22849085431793001</v>
      </c>
      <c r="AV36" s="17">
        <v>0.52120866349999995</v>
      </c>
      <c r="AW36" s="17">
        <v>14.382069029999901</v>
      </c>
      <c r="AX36" s="17">
        <v>5.4914739899999898E-2</v>
      </c>
      <c r="BC36" s="5">
        <v>6.38614463E-6</v>
      </c>
      <c r="BE36" s="15"/>
      <c r="BF36" s="17" t="s">
        <v>206</v>
      </c>
      <c r="BG36" s="17">
        <v>2.63813251426557E-2</v>
      </c>
      <c r="BH36" s="17">
        <v>7.0034191963876904E-2</v>
      </c>
      <c r="BI36" s="17">
        <v>0</v>
      </c>
      <c r="BJ36" s="17">
        <v>22.084127359125201</v>
      </c>
      <c r="BK36" s="17">
        <v>0</v>
      </c>
      <c r="BL36" s="17">
        <v>31.726683115045201</v>
      </c>
      <c r="BM36" s="17">
        <v>31.726683115045201</v>
      </c>
      <c r="BN36" s="17">
        <v>0.87053460343507505</v>
      </c>
      <c r="BO36" s="17">
        <v>2.1309543169574001E-2</v>
      </c>
      <c r="BP36" s="17">
        <v>3.53118348958591E-4</v>
      </c>
      <c r="BQ36" s="17">
        <v>5.0816118663778501E-4</v>
      </c>
      <c r="BR36" s="17">
        <v>2.8710947586522</v>
      </c>
      <c r="BS36" s="5">
        <v>6.3866012482500003E-6</v>
      </c>
      <c r="BT36" s="5">
        <v>8.2684957588584304E-6</v>
      </c>
      <c r="BU36" s="5">
        <v>1.7569461464861001E-5</v>
      </c>
      <c r="BV36" s="17">
        <v>8.3354237946063697E-2</v>
      </c>
      <c r="BW36" s="17">
        <v>1.2516836948632799</v>
      </c>
      <c r="BX36" s="17">
        <v>1.02782723388283E-2</v>
      </c>
      <c r="BY36" s="17">
        <v>3.2547892783721097E-2</v>
      </c>
      <c r="BZ36" s="17">
        <v>9.6672157378072193E-2</v>
      </c>
      <c r="CA36" s="17">
        <v>0</v>
      </c>
      <c r="CB36" s="17">
        <v>8401.9336603783595</v>
      </c>
      <c r="CC36" s="17">
        <v>5.3548999492593799E-2</v>
      </c>
      <c r="CD36" s="17">
        <v>9.1796092799153496E-4</v>
      </c>
      <c r="CE36" s="17">
        <v>2.2473088052161298E-3</v>
      </c>
      <c r="CF36" s="17">
        <v>0</v>
      </c>
      <c r="CG36" s="17">
        <v>4.64762828829378E-2</v>
      </c>
      <c r="CH36" s="17">
        <v>0.15516881251328499</v>
      </c>
      <c r="CI36" s="17">
        <v>0</v>
      </c>
      <c r="CJ36" s="17">
        <v>0.10673785783784399</v>
      </c>
      <c r="CK36" s="17">
        <v>7.48023406132323E-3</v>
      </c>
      <c r="CL36" s="17">
        <v>5.8112963108406898E-2</v>
      </c>
      <c r="CM36" s="17">
        <v>2445.86003664081</v>
      </c>
      <c r="CN36" s="17">
        <v>0</v>
      </c>
      <c r="CO36" s="17">
        <v>6.9626157673473396E-2</v>
      </c>
      <c r="CP36" s="17">
        <v>69.094510369819602</v>
      </c>
      <c r="CQ36" s="17">
        <v>1434.70490512166</v>
      </c>
      <c r="CR36" s="17">
        <v>60.243005548842</v>
      </c>
      <c r="CS36" s="17">
        <v>0.52121075321794497</v>
      </c>
      <c r="CT36" s="17">
        <v>9.9984345525069199E-2</v>
      </c>
      <c r="CU36" s="17">
        <v>1.51732198392555E-2</v>
      </c>
      <c r="CV36" s="17">
        <v>205.61329182459201</v>
      </c>
      <c r="CW36" s="17">
        <v>205.61329182459201</v>
      </c>
      <c r="CX36" s="17">
        <v>7.2247563780706604E-4</v>
      </c>
      <c r="CY36" s="17">
        <v>0</v>
      </c>
      <c r="CZ36" s="17">
        <v>0</v>
      </c>
      <c r="DA36" s="5">
        <v>14.382030862687801</v>
      </c>
      <c r="DB36" s="17">
        <v>2.4489671498485299E-2</v>
      </c>
      <c r="DC36" s="17">
        <v>3.06114312334991E-2</v>
      </c>
      <c r="DD36" s="17">
        <v>0</v>
      </c>
      <c r="DE36" s="17">
        <v>0</v>
      </c>
      <c r="DF36" s="17">
        <v>4.2204910556580399</v>
      </c>
      <c r="DG36" s="17">
        <v>2.5398555579716299E-2</v>
      </c>
      <c r="DH36" s="17">
        <v>3.6110182664721E-4</v>
      </c>
      <c r="DI36" s="17">
        <v>0.64222805901637603</v>
      </c>
      <c r="DJ36" s="17">
        <v>4.1573373784839898E-2</v>
      </c>
      <c r="DK36" s="17">
        <v>2.1204187337753601E-3</v>
      </c>
      <c r="DL36" s="17">
        <v>6.0348381972805997E-3</v>
      </c>
      <c r="DM36" s="17">
        <v>0.146111199552351</v>
      </c>
      <c r="DN36" s="17">
        <v>0.29664909514608401</v>
      </c>
      <c r="DO36" s="17">
        <v>14.5608605609048</v>
      </c>
      <c r="DP36" s="17">
        <v>0</v>
      </c>
      <c r="DQ36" s="17">
        <v>0</v>
      </c>
      <c r="DR36" s="17">
        <v>1.1120267308568801</v>
      </c>
      <c r="DS36" s="17">
        <v>0.74448863991357705</v>
      </c>
      <c r="DT36" s="17">
        <v>0</v>
      </c>
      <c r="DU36" s="17">
        <v>0.41136764284462202</v>
      </c>
      <c r="DV36" s="17">
        <v>0.59197199895280295</v>
      </c>
      <c r="DW36" s="17">
        <v>3089.5609867006101</v>
      </c>
      <c r="DX36" s="17">
        <v>7945.3910701301102</v>
      </c>
      <c r="DY36" s="17">
        <v>882.82184026146695</v>
      </c>
      <c r="DZ36" s="17">
        <v>8828.2129103915795</v>
      </c>
      <c r="EA36" s="17">
        <v>2.15689357802985E-4</v>
      </c>
      <c r="EB36" s="17">
        <v>86.576672085668704</v>
      </c>
      <c r="EC36" s="17">
        <v>1.43986819572455E-2</v>
      </c>
      <c r="ED36" s="17">
        <v>5.35155415734705E-2</v>
      </c>
      <c r="EE36" s="5">
        <v>3.8756715529379299E-6</v>
      </c>
      <c r="EF36" s="5">
        <v>3.4456469816939303E-5</v>
      </c>
      <c r="EG36" s="5">
        <v>2.58895526527885E-6</v>
      </c>
      <c r="EH36" s="17">
        <v>1.3893708422974899E-2</v>
      </c>
      <c r="EI36" s="17">
        <v>3.4171893758338599E-3</v>
      </c>
      <c r="EJ36" s="17">
        <v>0.22848829042078</v>
      </c>
      <c r="EK36" s="17">
        <v>3.23511773067235</v>
      </c>
      <c r="EL36" s="17">
        <v>654.46415296587497</v>
      </c>
      <c r="EM36" s="17">
        <v>4.4227950010196402</v>
      </c>
      <c r="EN36" s="17">
        <v>11.101639785159501</v>
      </c>
      <c r="EO36" s="17">
        <v>26.8987308432128</v>
      </c>
      <c r="EP36" s="17">
        <v>6.3159466134250399</v>
      </c>
      <c r="EQ36" s="17">
        <v>9.3657522996963595E-3</v>
      </c>
      <c r="ER36" s="17">
        <v>6.1223790041722397E-3</v>
      </c>
      <c r="ES36" s="17">
        <v>1.49309361894211</v>
      </c>
      <c r="ET36" s="17">
        <v>400.42223540093198</v>
      </c>
      <c r="EU36" s="17">
        <v>395.380082587559</v>
      </c>
      <c r="EV36" s="17">
        <v>5.04215281337326</v>
      </c>
      <c r="EW36" s="17">
        <v>5.8960223107745397E-3</v>
      </c>
      <c r="EX36" s="17">
        <v>2.0114238551122501E-3</v>
      </c>
      <c r="EY36" s="17">
        <v>12.8854672079013</v>
      </c>
      <c r="EZ36" s="17">
        <v>2.6942281563297598E-3</v>
      </c>
      <c r="FA36" s="17">
        <v>72.266421644978607</v>
      </c>
      <c r="FB36" s="17">
        <v>17.9375465302005</v>
      </c>
      <c r="FC36" s="17">
        <v>9.6160413344576696</v>
      </c>
      <c r="FD36" s="17">
        <v>180.66632824616801</v>
      </c>
      <c r="FE36" s="5">
        <v>5.0595321931083397E-2</v>
      </c>
      <c r="FF36" s="17">
        <v>471.790917799922</v>
      </c>
      <c r="FG36" s="17">
        <v>9.9813520709667696</v>
      </c>
      <c r="FH36" s="17">
        <v>38.129429691848898</v>
      </c>
      <c r="FI36" s="17">
        <v>0.41020484198408003</v>
      </c>
      <c r="FJ36" s="17">
        <v>0</v>
      </c>
      <c r="FK36" s="17">
        <v>38.986324551662499</v>
      </c>
      <c r="FL36" s="17">
        <v>5.7963034256629804</v>
      </c>
      <c r="FM36" s="17">
        <v>5.4916709131599503E-2</v>
      </c>
      <c r="FN36" s="17">
        <v>0</v>
      </c>
      <c r="FO36" s="17">
        <v>2.5279255376488702E-3</v>
      </c>
      <c r="FP36" s="17">
        <v>12.139020126846701</v>
      </c>
      <c r="FQ36" s="17">
        <v>3.3337320142562299</v>
      </c>
      <c r="FR36" s="17">
        <v>0.142192467788819</v>
      </c>
      <c r="FS36" s="17">
        <v>1583.9658517942801</v>
      </c>
      <c r="FT36" s="17">
        <v>1.6972863043078501</v>
      </c>
      <c r="FU36" s="17">
        <v>9.9491358340520506</v>
      </c>
      <c r="FW36" s="26">
        <f t="shared" si="56"/>
        <v>1.9505224706712121</v>
      </c>
      <c r="FX36" s="40">
        <f t="shared" si="57"/>
        <v>-3.1452715334232756E-5</v>
      </c>
      <c r="FY36" s="40">
        <f t="shared" si="58"/>
        <v>4.8891697980517847E-6</v>
      </c>
      <c r="FZ36" s="40">
        <f t="shared" si="59"/>
        <v>-6.2858995524895167E-6</v>
      </c>
      <c r="GA36" s="40">
        <f t="shared" si="60"/>
        <v>-4.9413322138493177E-6</v>
      </c>
      <c r="GB36" s="40">
        <f t="shared" si="61"/>
        <v>-4.9714509039808642E-6</v>
      </c>
      <c r="GC36" s="40">
        <f t="shared" si="62"/>
        <v>-2.3500066536183656E-6</v>
      </c>
      <c r="GD36" s="40">
        <f t="shared" si="63"/>
        <v>-1.1762240047072953E-5</v>
      </c>
      <c r="GE36" s="40">
        <f t="shared" si="64"/>
        <v>-3.4948994439082412E-6</v>
      </c>
      <c r="GF36" s="40">
        <f t="shared" si="65"/>
        <v>-3.6436613633299194E-6</v>
      </c>
      <c r="GG36" s="40">
        <f t="shared" si="66"/>
        <v>1.8293703649692141E-6</v>
      </c>
      <c r="GH36" s="40">
        <f t="shared" si="67"/>
        <v>2.2471799926078047E-6</v>
      </c>
      <c r="GI36" s="40">
        <f t="shared" si="68"/>
        <v>-3.3247509119382044E-5</v>
      </c>
      <c r="GJ36" s="40">
        <f t="shared" si="69"/>
        <v>-1.506158367602695E-6</v>
      </c>
      <c r="GK36" s="40">
        <f t="shared" si="70"/>
        <v>-2.0928155199036945E-6</v>
      </c>
      <c r="GL36" s="40">
        <f t="shared" si="71"/>
        <v>3.1304492288631128E-5</v>
      </c>
      <c r="GM36" s="40">
        <f t="shared" si="72"/>
        <v>3.6814229660644367E-5</v>
      </c>
      <c r="GN36" s="40">
        <f t="shared" si="73"/>
        <v>0</v>
      </c>
      <c r="GO36" s="40">
        <f t="shared" si="74"/>
        <v>-6.9529328953516213E-7</v>
      </c>
      <c r="GP36" s="40">
        <f t="shared" si="75"/>
        <v>-6.942881000780985E-5</v>
      </c>
      <c r="GQ36" s="40">
        <f t="shared" si="76"/>
        <v>0</v>
      </c>
      <c r="GR36" s="40">
        <f t="shared" si="77"/>
        <v>0</v>
      </c>
      <c r="GS36" s="40">
        <f t="shared" si="78"/>
        <v>-1.7937283428861792E-5</v>
      </c>
      <c r="GT36" s="40">
        <f t="shared" si="79"/>
        <v>-4.1562493114504456E-5</v>
      </c>
      <c r="GU36" s="40">
        <f t="shared" si="80"/>
        <v>1.6886319761621905E-6</v>
      </c>
      <c r="GV36" s="40">
        <f t="shared" si="81"/>
        <v>0</v>
      </c>
      <c r="GW36" s="40">
        <f t="shared" si="82"/>
        <v>-4.3942545285738235E-5</v>
      </c>
      <c r="GX36" s="40">
        <f t="shared" si="83"/>
        <v>-2.0529764810494676E-5</v>
      </c>
      <c r="GY36" s="40">
        <f t="shared" si="84"/>
        <v>2.4713623903016694E-6</v>
      </c>
      <c r="GZ36" s="40">
        <f t="shared" si="85"/>
        <v>-1.3622311630328285E-5</v>
      </c>
      <c r="HA36" s="40">
        <f t="shared" si="86"/>
        <v>2.5095891194043752E-4</v>
      </c>
      <c r="HB36" s="40">
        <f t="shared" si="87"/>
        <v>2.9651397071469523</v>
      </c>
      <c r="HC36" s="40">
        <f t="shared" si="88"/>
        <v>-2.8865964532504043E-5</v>
      </c>
      <c r="HD36" s="40">
        <f t="shared" si="89"/>
        <v>-3.1019280571286238E-5</v>
      </c>
      <c r="HE36" s="40">
        <f t="shared" si="90"/>
        <v>-8.1918222922476342E-4</v>
      </c>
      <c r="HF36" s="40">
        <f t="shared" si="91"/>
        <v>5.0501633549413681E-6</v>
      </c>
      <c r="HG36" s="40">
        <f t="shared" si="92"/>
        <v>5.3056510690062953E-5</v>
      </c>
      <c r="HH36" s="40">
        <f t="shared" si="93"/>
        <v>-2.1070441549173028E-5</v>
      </c>
      <c r="HI36" s="40">
        <f t="shared" si="94"/>
        <v>-6.5616001628928417E-7</v>
      </c>
      <c r="HJ36" s="40">
        <f t="shared" si="95"/>
        <v>-1.119388884318211E-5</v>
      </c>
      <c r="HK36" s="40">
        <f t="shared" si="96"/>
        <v>-5.5638116111804401E-5</v>
      </c>
      <c r="HL36" s="40">
        <f t="shared" si="97"/>
        <v>4.7349429428903099E-5</v>
      </c>
      <c r="HM36" s="40">
        <f t="shared" si="98"/>
        <v>4.988178902928316E-5</v>
      </c>
      <c r="HN36" s="40">
        <f t="shared" si="99"/>
        <v>2.7750357375055947E-5</v>
      </c>
      <c r="HO36" s="40">
        <f t="shared" si="100"/>
        <v>3.8505283370340994E-6</v>
      </c>
      <c r="HP36" s="40">
        <f t="shared" si="101"/>
        <v>-1.1221005574414207E-5</v>
      </c>
      <c r="HQ36" s="40">
        <f t="shared" si="102"/>
        <v>0</v>
      </c>
      <c r="HR36" s="40">
        <f t="shared" si="103"/>
        <v>4.0093691670182008E-6</v>
      </c>
      <c r="HS36" s="40">
        <f t="shared" si="104"/>
        <v>-2.6538123284308248E-6</v>
      </c>
      <c r="HT36" s="40">
        <f t="shared" si="105"/>
        <v>3.5859800177348226E-5</v>
      </c>
      <c r="HU36" s="40">
        <f t="shared" si="106"/>
        <v>0</v>
      </c>
      <c r="HV36" s="40">
        <f t="shared" si="107"/>
        <v>0</v>
      </c>
      <c r="HW36" s="40">
        <f t="shared" si="108"/>
        <v>0</v>
      </c>
      <c r="HX36" s="40">
        <f t="shared" si="109"/>
        <v>0</v>
      </c>
      <c r="HY36" s="40">
        <f t="shared" si="110"/>
        <v>7.1501395044399122E-5</v>
      </c>
      <c r="HZ36" s="40">
        <f t="shared" si="111"/>
        <v>0</v>
      </c>
    </row>
    <row r="37" spans="1:234" x14ac:dyDescent="0.25">
      <c r="A37" s="17" t="s">
        <v>207</v>
      </c>
      <c r="B37" s="17">
        <v>24101.156089855998</v>
      </c>
      <c r="C37" s="17">
        <v>5.2065035000000003E-2</v>
      </c>
      <c r="D37" s="17">
        <v>33936.750450238003</v>
      </c>
      <c r="E37" s="17">
        <v>1304.3950202178401</v>
      </c>
      <c r="F37" s="17">
        <v>1217.5566258148399</v>
      </c>
      <c r="G37" s="17">
        <v>712.491072173421</v>
      </c>
      <c r="H37" s="17">
        <v>26130.807120888199</v>
      </c>
      <c r="I37" s="17">
        <v>475.40267722001698</v>
      </c>
      <c r="J37" s="17">
        <v>321.46904070389502</v>
      </c>
      <c r="K37" s="17">
        <v>8.3263437148499899E-3</v>
      </c>
      <c r="L37" s="17">
        <v>144.542629485574</v>
      </c>
      <c r="N37" s="17">
        <v>72.701061915196107</v>
      </c>
      <c r="O37" s="17">
        <v>4.5775096927499898E-2</v>
      </c>
      <c r="P37" s="17">
        <v>1.0980134549999999E-2</v>
      </c>
      <c r="Q37" s="17">
        <v>0.26055519435799901</v>
      </c>
      <c r="S37" s="17">
        <v>2.3326446174599998E-3</v>
      </c>
      <c r="T37" s="5">
        <v>0.23346918131300001</v>
      </c>
      <c r="W37" s="17">
        <v>0.24229985318899899</v>
      </c>
      <c r="Y37" s="17">
        <v>2046.6021568803501</v>
      </c>
      <c r="AA37" s="5">
        <v>9.4731632199999898E-7</v>
      </c>
      <c r="AB37" s="17">
        <v>2.0811920631799999E-2</v>
      </c>
      <c r="AC37" s="17">
        <v>1.58144788766999E-2</v>
      </c>
      <c r="AD37" s="17">
        <v>5.2350762455028903</v>
      </c>
      <c r="AE37" s="17">
        <v>202.459962338808</v>
      </c>
      <c r="AF37" s="17">
        <v>4.5153642817989903</v>
      </c>
      <c r="AG37" s="17">
        <v>8.7398938633099998E-2</v>
      </c>
      <c r="AI37" s="17">
        <v>0.24674577986499999</v>
      </c>
      <c r="AJ37" s="17">
        <v>157.56588876069401</v>
      </c>
      <c r="AK37" s="17">
        <v>2.4541670432674998</v>
      </c>
      <c r="AL37" s="17">
        <v>0.89731452417439905</v>
      </c>
      <c r="AM37" s="17">
        <v>81.207001886276799</v>
      </c>
      <c r="AN37" s="17">
        <v>0.60870404633752895</v>
      </c>
      <c r="AR37" s="17">
        <v>9.2284820667446893E-3</v>
      </c>
      <c r="AS37" s="17">
        <v>3.6253343872617798E-2</v>
      </c>
      <c r="AT37" s="17">
        <v>4.2911878189308004</v>
      </c>
      <c r="AV37" s="17">
        <v>19.801070060719901</v>
      </c>
      <c r="AW37" s="17">
        <v>300.26806463278803</v>
      </c>
      <c r="AX37" s="17">
        <v>0.30547215847999898</v>
      </c>
      <c r="BA37" s="17">
        <v>6.2259899999999998E-3</v>
      </c>
      <c r="BC37" s="5">
        <v>8.0679246636000005E-6</v>
      </c>
      <c r="BE37" s="15"/>
      <c r="BF37" s="17" t="s">
        <v>207</v>
      </c>
      <c r="BG37" s="17">
        <v>1.7946706666340299E-2</v>
      </c>
      <c r="BH37" s="17">
        <v>0.60489287302903805</v>
      </c>
      <c r="BI37" s="17">
        <v>6.2266078583750597E-3</v>
      </c>
      <c r="BJ37" s="17">
        <v>321.46765135368901</v>
      </c>
      <c r="BK37" s="17">
        <v>0</v>
      </c>
      <c r="BL37" s="17">
        <v>475.40123836334499</v>
      </c>
      <c r="BM37" s="17">
        <v>475.40123836334499</v>
      </c>
      <c r="BN37" s="17">
        <v>10.316670126092999</v>
      </c>
      <c r="BO37" s="17">
        <v>1.4494418641902099E-2</v>
      </c>
      <c r="BP37" s="17">
        <v>3.4138024756482899E-3</v>
      </c>
      <c r="BQ37" s="17">
        <v>4.9125014958977401E-3</v>
      </c>
      <c r="BR37" s="17">
        <v>144.54248632733001</v>
      </c>
      <c r="BS37" s="5">
        <v>8.0670972892308106E-6</v>
      </c>
      <c r="BT37" s="17">
        <v>0</v>
      </c>
      <c r="BU37" s="17">
        <v>0</v>
      </c>
      <c r="BV37" s="17">
        <v>0</v>
      </c>
      <c r="BW37" s="17">
        <v>72.700553491014304</v>
      </c>
      <c r="BX37" s="17">
        <v>1.0986058236015801E-2</v>
      </c>
      <c r="BY37" s="17">
        <v>3.4789078014307702E-2</v>
      </c>
      <c r="BZ37" s="17">
        <v>1.0979877331286801E-2</v>
      </c>
      <c r="CA37" s="17">
        <v>0</v>
      </c>
      <c r="CB37" s="17">
        <v>107905.469770005</v>
      </c>
      <c r="CC37" s="17">
        <v>0.26055722141880699</v>
      </c>
      <c r="CD37" s="17">
        <v>6.7647137784134404E-4</v>
      </c>
      <c r="CE37" s="17">
        <v>1.65617922028581E-3</v>
      </c>
      <c r="CF37" s="17">
        <v>0</v>
      </c>
      <c r="CG37" s="17">
        <v>0.23347230191728</v>
      </c>
      <c r="CH37" s="5">
        <v>5.2350777823577799</v>
      </c>
      <c r="CI37" s="17">
        <v>0</v>
      </c>
      <c r="CJ37" s="17">
        <v>2.4541640496360402</v>
      </c>
      <c r="CK37" s="17">
        <v>0</v>
      </c>
      <c r="CL37" s="17">
        <v>0.89731728086057305</v>
      </c>
      <c r="CM37" s="17">
        <v>24101.108403366401</v>
      </c>
      <c r="CN37" s="17">
        <v>0</v>
      </c>
      <c r="CO37" s="17">
        <v>0.242303515119315</v>
      </c>
      <c r="CP37" s="17">
        <v>686.09216065041903</v>
      </c>
      <c r="CQ37" s="17">
        <v>19058.839351295901</v>
      </c>
      <c r="CR37" s="17">
        <v>413.34993629511899</v>
      </c>
      <c r="CS37" s="17">
        <v>19.801055512131999</v>
      </c>
      <c r="CT37" s="17">
        <v>5.3384629309055303</v>
      </c>
      <c r="CU37" s="17">
        <v>1.0321019786812999E-2</v>
      </c>
      <c r="CV37" s="17">
        <v>2046.60244959239</v>
      </c>
      <c r="CW37" s="17">
        <v>2046.60244959239</v>
      </c>
      <c r="CX37" s="17">
        <v>4.9153102352397901E-4</v>
      </c>
      <c r="CY37" s="17">
        <v>0</v>
      </c>
      <c r="CZ37" s="17">
        <v>0</v>
      </c>
      <c r="DA37" s="5">
        <v>300.26888157769997</v>
      </c>
      <c r="DB37" s="5">
        <v>3.7893923657563598E-7</v>
      </c>
      <c r="DC37" s="5">
        <v>4.73672740436812E-7</v>
      </c>
      <c r="DD37" s="17">
        <v>0</v>
      </c>
      <c r="DE37" s="5">
        <v>0</v>
      </c>
      <c r="DF37" s="17">
        <v>87.473931440938301</v>
      </c>
      <c r="DG37" s="17">
        <v>0.28220612917590598</v>
      </c>
      <c r="DH37" s="17">
        <v>2.4559786731916903E-4</v>
      </c>
      <c r="DI37" s="5">
        <v>5.6714980144613403</v>
      </c>
      <c r="DJ37" s="17">
        <v>2.3588135217182799E-2</v>
      </c>
      <c r="DK37" s="17">
        <v>5.41114401915814E-3</v>
      </c>
      <c r="DL37" s="17">
        <v>1.54008333736337E-2</v>
      </c>
      <c r="DM37" s="17">
        <v>5.2188327874402697E-3</v>
      </c>
      <c r="DN37" s="17">
        <v>1.0595763979948899E-2</v>
      </c>
      <c r="DO37" s="17">
        <v>202.46282930028801</v>
      </c>
      <c r="DP37" s="17">
        <v>0</v>
      </c>
      <c r="DQ37" s="17">
        <v>0</v>
      </c>
      <c r="DR37" s="17">
        <v>14.638116164606201</v>
      </c>
      <c r="DS37" s="17">
        <v>5.2065302413510102E-2</v>
      </c>
      <c r="DT37" s="17">
        <v>0</v>
      </c>
      <c r="DU37" s="17">
        <v>3.5833579782106099E-2</v>
      </c>
      <c r="DV37" s="17">
        <v>5.1564914671197198E-2</v>
      </c>
      <c r="DW37" s="17">
        <v>46602.6055214757</v>
      </c>
      <c r="DX37" s="17">
        <v>30543.029481307502</v>
      </c>
      <c r="DY37" s="17">
        <v>3393.6633231832502</v>
      </c>
      <c r="DZ37" s="17">
        <v>33936.692804490704</v>
      </c>
      <c r="EA37" s="17">
        <v>1.46709773596123E-4</v>
      </c>
      <c r="EB37" s="17">
        <v>1070.4080779835299</v>
      </c>
      <c r="EC37" s="17">
        <v>9.7951449637964996E-3</v>
      </c>
      <c r="ED37" s="17">
        <v>0.60869075755707602</v>
      </c>
      <c r="EE37" s="17">
        <v>0</v>
      </c>
      <c r="EF37" s="5">
        <v>0</v>
      </c>
      <c r="EG37" s="17">
        <v>0</v>
      </c>
      <c r="EH37" s="17">
        <v>9.2286095446869193E-3</v>
      </c>
      <c r="EI37" s="17">
        <v>3.6253272352016398E-2</v>
      </c>
      <c r="EJ37" s="17">
        <v>4.2911685924696998</v>
      </c>
      <c r="EK37" s="17">
        <v>9.5594195487138798</v>
      </c>
      <c r="EL37" s="17">
        <v>13594.364774793199</v>
      </c>
      <c r="EM37" s="17">
        <v>12.9005065578685</v>
      </c>
      <c r="EN37" s="17">
        <v>33.527855336011903</v>
      </c>
      <c r="EO37" s="17">
        <v>83.440131999537002</v>
      </c>
      <c r="EP37" s="17">
        <v>19.013004195946799</v>
      </c>
      <c r="EQ37" s="17">
        <v>0.57182170560580203</v>
      </c>
      <c r="ER37" s="5">
        <v>9.4727829384303998E-8</v>
      </c>
      <c r="ES37" s="17">
        <v>4.4758069921791002</v>
      </c>
      <c r="ET37" s="17">
        <v>1304.39283168006</v>
      </c>
      <c r="EU37" s="17">
        <v>1217.5544870879901</v>
      </c>
      <c r="EV37" s="17">
        <v>86.838344592073</v>
      </c>
      <c r="EW37" s="17">
        <v>1.63050754807454E-3</v>
      </c>
      <c r="EX37" s="17">
        <v>4.9389919917105997E-4</v>
      </c>
      <c r="EY37" s="17">
        <v>56.134671856346898</v>
      </c>
      <c r="EZ37" s="17">
        <v>1.4765403418266401E-3</v>
      </c>
      <c r="FA37" s="17">
        <v>218.932446615629</v>
      </c>
      <c r="FB37" s="17">
        <v>54.243154581479999</v>
      </c>
      <c r="FC37" s="17">
        <v>29.117085089369802</v>
      </c>
      <c r="FD37" s="17">
        <v>547.43263626492796</v>
      </c>
      <c r="FE37" s="5">
        <v>0.246557698222579</v>
      </c>
      <c r="FF37" s="17">
        <v>8201.1234270471396</v>
      </c>
      <c r="FG37" s="17">
        <v>29.6968113670309</v>
      </c>
      <c r="FH37" s="17">
        <v>118.25547753876</v>
      </c>
      <c r="FI37" s="17">
        <v>0.25005649149605602</v>
      </c>
      <c r="FJ37" s="17">
        <v>0</v>
      </c>
      <c r="FK37" s="17">
        <v>712.488900041335</v>
      </c>
      <c r="FL37" s="17">
        <v>156.483125833495</v>
      </c>
      <c r="FM37" s="17">
        <v>0.30546928076770402</v>
      </c>
      <c r="FN37" s="17">
        <v>0</v>
      </c>
      <c r="FO37" s="17">
        <v>1.71990164091139E-3</v>
      </c>
      <c r="FP37" s="17">
        <v>227.539326119127</v>
      </c>
      <c r="FQ37" s="17">
        <v>157.56588591443099</v>
      </c>
      <c r="FR37" s="17">
        <v>0.79056024376329903</v>
      </c>
      <c r="FS37" s="17">
        <v>26130.724536450602</v>
      </c>
      <c r="FT37" s="17">
        <v>81.207208315508893</v>
      </c>
      <c r="FU37" s="17">
        <v>172.43990885476401</v>
      </c>
      <c r="FW37" s="26">
        <f t="shared" si="56"/>
        <v>1.7834410008979353</v>
      </c>
      <c r="FX37" s="40">
        <f t="shared" si="57"/>
        <v>-1.9785976000265343E-6</v>
      </c>
      <c r="FY37" s="40">
        <f t="shared" si="58"/>
        <v>5.1361438650603283E-6</v>
      </c>
      <c r="FZ37" s="40">
        <f t="shared" si="59"/>
        <v>-1.6986230718924264E-6</v>
      </c>
      <c r="GA37" s="40">
        <f t="shared" si="60"/>
        <v>-1.6778182576101336E-6</v>
      </c>
      <c r="GB37" s="40">
        <f t="shared" si="61"/>
        <v>-1.7565727987198137E-6</v>
      </c>
      <c r="GC37" s="40">
        <f t="shared" si="62"/>
        <v>-3.0486446368744417E-6</v>
      </c>
      <c r="GD37" s="40">
        <f t="shared" si="63"/>
        <v>-3.1604242921250202E-6</v>
      </c>
      <c r="GE37" s="40">
        <f t="shared" si="64"/>
        <v>-3.026606161348838E-6</v>
      </c>
      <c r="GF37" s="40">
        <f t="shared" si="65"/>
        <v>-4.321878719547105E-6</v>
      </c>
      <c r="GG37" s="40">
        <f t="shared" si="66"/>
        <v>-4.7732000168880729E-6</v>
      </c>
      <c r="GH37" s="40">
        <f t="shared" si="67"/>
        <v>-9.9042230306631483E-7</v>
      </c>
      <c r="GI37" s="40">
        <f t="shared" si="68"/>
        <v>0</v>
      </c>
      <c r="GJ37" s="40">
        <f t="shared" si="69"/>
        <v>-6.9933528948392574E-6</v>
      </c>
      <c r="GK37" s="40">
        <f t="shared" si="70"/>
        <v>8.5904402716378239E-7</v>
      </c>
      <c r="GL37" s="40">
        <f t="shared" si="71"/>
        <v>-2.3425825250805206E-5</v>
      </c>
      <c r="GM37" s="40">
        <f t="shared" si="72"/>
        <v>7.7797750798249791E-6</v>
      </c>
      <c r="GN37" s="40">
        <f t="shared" si="73"/>
        <v>0</v>
      </c>
      <c r="GO37" s="40">
        <f t="shared" si="74"/>
        <v>2.5638998368880179E-6</v>
      </c>
      <c r="GP37" s="40">
        <f t="shared" si="75"/>
        <v>1.3366236444710345E-5</v>
      </c>
      <c r="GQ37" s="40">
        <f t="shared" si="76"/>
        <v>0</v>
      </c>
      <c r="GR37" s="40">
        <f t="shared" si="77"/>
        <v>0</v>
      </c>
      <c r="GS37" s="40">
        <f t="shared" si="78"/>
        <v>1.5113217229852917E-5</v>
      </c>
      <c r="GT37" s="40">
        <f t="shared" si="79"/>
        <v>0</v>
      </c>
      <c r="GU37" s="40">
        <f t="shared" si="80"/>
        <v>1.4302342003904061E-7</v>
      </c>
      <c r="GV37" s="40">
        <f t="shared" si="81"/>
        <v>0</v>
      </c>
      <c r="GW37" s="40">
        <f t="shared" si="82"/>
        <v>2.4790448773716608E-5</v>
      </c>
      <c r="GX37" s="40">
        <f t="shared" si="83"/>
        <v>2.727330785319657E-6</v>
      </c>
      <c r="GY37" s="40">
        <f t="shared" si="84"/>
        <v>7.4546047447334509E-6</v>
      </c>
      <c r="GZ37" s="40">
        <f t="shared" si="85"/>
        <v>2.9356876910674159E-7</v>
      </c>
      <c r="HA37" s="40">
        <f t="shared" si="86"/>
        <v>1.416063426511799E-5</v>
      </c>
      <c r="HB37" s="40">
        <f t="shared" si="87"/>
        <v>2.2418461171806392</v>
      </c>
      <c r="HC37" s="40">
        <f t="shared" si="88"/>
        <v>-5.082210420864577E-6</v>
      </c>
      <c r="HD37" s="40">
        <f t="shared" si="89"/>
        <v>0</v>
      </c>
      <c r="HE37" s="40">
        <f t="shared" si="90"/>
        <v>-7.6224866955733838E-4</v>
      </c>
      <c r="HF37" s="40">
        <f t="shared" si="91"/>
        <v>-1.8063954310706644E-8</v>
      </c>
      <c r="HG37" s="40">
        <f t="shared" si="92"/>
        <v>-1.2198156876997919E-6</v>
      </c>
      <c r="HH37" s="40">
        <f t="shared" si="93"/>
        <v>3.0721515140251718E-6</v>
      </c>
      <c r="HI37" s="40">
        <f t="shared" si="94"/>
        <v>2.5420127242584628E-6</v>
      </c>
      <c r="HJ37" s="40">
        <f t="shared" si="95"/>
        <v>-2.1831266824791261E-5</v>
      </c>
      <c r="HK37" s="40">
        <f t="shared" si="96"/>
        <v>0</v>
      </c>
      <c r="HL37" s="40">
        <f t="shared" si="97"/>
        <v>0</v>
      </c>
      <c r="HM37" s="40">
        <f t="shared" si="98"/>
        <v>0</v>
      </c>
      <c r="HN37" s="40">
        <f t="shared" si="99"/>
        <v>1.3813533071638783E-5</v>
      </c>
      <c r="HO37" s="40">
        <f t="shared" si="100"/>
        <v>-1.97280012709691E-6</v>
      </c>
      <c r="HP37" s="40">
        <f t="shared" si="101"/>
        <v>-4.4804520127763698E-6</v>
      </c>
      <c r="HQ37" s="40">
        <f t="shared" si="102"/>
        <v>0</v>
      </c>
      <c r="HR37" s="40">
        <f t="shared" si="103"/>
        <v>-7.3473745902536384E-7</v>
      </c>
      <c r="HS37" s="40">
        <f t="shared" si="104"/>
        <v>2.720718611702759E-6</v>
      </c>
      <c r="HT37" s="40">
        <f t="shared" si="105"/>
        <v>-9.4205387138281543E-6</v>
      </c>
      <c r="HU37" s="40">
        <f t="shared" si="106"/>
        <v>0</v>
      </c>
      <c r="HV37" s="40">
        <f t="shared" si="107"/>
        <v>0</v>
      </c>
      <c r="HW37" s="40">
        <f t="shared" si="108"/>
        <v>9.9238574918992595E-5</v>
      </c>
      <c r="HX37" s="40">
        <f t="shared" si="109"/>
        <v>0</v>
      </c>
      <c r="HY37" s="40">
        <f t="shared" si="110"/>
        <v>-1.0255107771677662E-4</v>
      </c>
      <c r="HZ37" s="40">
        <f t="shared" si="111"/>
        <v>0</v>
      </c>
    </row>
    <row r="38" spans="1:234" x14ac:dyDescent="0.25">
      <c r="A38" s="17" t="s">
        <v>208</v>
      </c>
      <c r="B38" s="17">
        <v>882.97204959999897</v>
      </c>
      <c r="C38" s="17">
        <v>9.4500000000000001E-2</v>
      </c>
      <c r="D38" s="17">
        <v>1018.5227014</v>
      </c>
      <c r="E38" s="17">
        <v>35.905493999999997</v>
      </c>
      <c r="F38" s="17">
        <v>35.800204000000001</v>
      </c>
      <c r="G38" s="17">
        <v>18.7267765</v>
      </c>
      <c r="H38" s="17">
        <v>94.0570314</v>
      </c>
      <c r="I38" s="17">
        <v>0.24845635299999999</v>
      </c>
      <c r="J38" s="17">
        <v>8.0177129400000005E-2</v>
      </c>
      <c r="K38" s="5">
        <v>6.68E-7</v>
      </c>
      <c r="L38" s="17">
        <v>8.8529778896E-2</v>
      </c>
      <c r="M38" s="5">
        <v>3.8999999999999998E-8</v>
      </c>
      <c r="N38" s="17">
        <v>1.5780447999999999E-2</v>
      </c>
      <c r="O38" s="5">
        <v>3.6799999999999999E-6</v>
      </c>
      <c r="P38" s="5">
        <v>3.3507999999999998E-5</v>
      </c>
      <c r="Q38" s="5">
        <v>2.6166E-5</v>
      </c>
      <c r="S38" s="5">
        <v>4.6799999999999899E-6</v>
      </c>
      <c r="T38" s="5">
        <v>2.0958000000000002E-5</v>
      </c>
      <c r="W38" s="5">
        <v>2.4083E-5</v>
      </c>
      <c r="X38" s="5">
        <v>4.0807999999999898E-5</v>
      </c>
      <c r="Y38" s="17">
        <v>3.8757906078</v>
      </c>
      <c r="AA38" s="5">
        <v>8.6799999999999999E-7</v>
      </c>
      <c r="AB38" s="5">
        <v>1.6700000000000001E-6</v>
      </c>
      <c r="AC38" s="5">
        <v>1.268E-6</v>
      </c>
      <c r="AD38" s="17">
        <v>7.5849999999999995E-4</v>
      </c>
      <c r="AE38" s="17">
        <v>0.18790536499999999</v>
      </c>
      <c r="AF38" s="17">
        <v>6.5948509599999998E-3</v>
      </c>
      <c r="AG38" s="17">
        <v>0</v>
      </c>
      <c r="AI38" s="5">
        <v>2.5108000000000001E-5</v>
      </c>
      <c r="AJ38" s="17">
        <v>0.65234254321999996</v>
      </c>
      <c r="AK38" s="17">
        <v>4.66148E-4</v>
      </c>
      <c r="AL38" s="5">
        <v>1.3608000000000001E-5</v>
      </c>
      <c r="AM38" s="17">
        <v>0.31929179338719998</v>
      </c>
      <c r="AQ38" s="5">
        <v>2.059426E-6</v>
      </c>
      <c r="AR38" s="5">
        <v>5.0233019999999901E-6</v>
      </c>
      <c r="AS38" s="5">
        <v>9.613987999999999E-7</v>
      </c>
      <c r="AT38" s="5">
        <v>2.55528263999999E-5</v>
      </c>
      <c r="AV38" s="17">
        <v>0.15774638299999999</v>
      </c>
      <c r="AW38" s="17">
        <v>2.5231550419999998E-2</v>
      </c>
      <c r="AX38" s="5">
        <v>2.3008000000000001E-5</v>
      </c>
      <c r="BC38" s="5">
        <v>3E-9</v>
      </c>
      <c r="BE38" s="15"/>
      <c r="BF38" s="17" t="s">
        <v>208</v>
      </c>
      <c r="BG38" s="17">
        <v>0</v>
      </c>
      <c r="BH38" s="17">
        <v>8.9030970915524397E-3</v>
      </c>
      <c r="BI38" s="17">
        <v>0</v>
      </c>
      <c r="BJ38" s="17">
        <v>8.0123964309079296E-2</v>
      </c>
      <c r="BK38" s="17">
        <v>0</v>
      </c>
      <c r="BL38" s="17">
        <v>0.24813057856330201</v>
      </c>
      <c r="BM38" s="17">
        <v>0.24813057856330201</v>
      </c>
      <c r="BN38" s="17">
        <v>7.6970845656674294E-2</v>
      </c>
      <c r="BO38" s="17">
        <v>4.46341169254343E-2</v>
      </c>
      <c r="BP38" s="5">
        <v>2.7390829874832398E-7</v>
      </c>
      <c r="BQ38" s="5">
        <v>3.9411895037947001E-7</v>
      </c>
      <c r="BR38" s="17">
        <v>8.8430713064828595E-2</v>
      </c>
      <c r="BS38" s="5">
        <v>2.9998326331497899E-9</v>
      </c>
      <c r="BT38" s="5">
        <v>1.2480596570710501E-8</v>
      </c>
      <c r="BU38" s="5">
        <v>2.6518857785346802E-8</v>
      </c>
      <c r="BV38" s="5">
        <v>4.0807053423436001E-5</v>
      </c>
      <c r="BW38" s="17">
        <v>1.5779281461207301E-2</v>
      </c>
      <c r="BX38" s="5">
        <v>8.8336833170742401E-7</v>
      </c>
      <c r="BY38" s="5">
        <v>2.79690581303704E-6</v>
      </c>
      <c r="BZ38" s="5">
        <v>3.3502871464968397E-5</v>
      </c>
      <c r="CA38" s="5">
        <v>0</v>
      </c>
      <c r="CB38" s="5">
        <v>636.10160475500004</v>
      </c>
      <c r="CC38" s="5">
        <v>2.6164403571558102E-5</v>
      </c>
      <c r="CD38" s="5">
        <v>1.35697018799914E-6</v>
      </c>
      <c r="CE38" s="5">
        <v>3.3229396429614701E-6</v>
      </c>
      <c r="CF38" s="5">
        <v>0</v>
      </c>
      <c r="CG38" s="5">
        <v>2.09560636236764E-5</v>
      </c>
      <c r="CH38" s="5">
        <v>7.5833315311265605E-4</v>
      </c>
      <c r="CI38" s="5">
        <v>0</v>
      </c>
      <c r="CJ38" s="5">
        <v>4.66166649156896E-4</v>
      </c>
      <c r="CK38" s="5">
        <v>0</v>
      </c>
      <c r="CL38" s="5">
        <v>1.36078857261748E-5</v>
      </c>
      <c r="CM38" s="17">
        <v>882.45569551304504</v>
      </c>
      <c r="CN38" s="17">
        <v>0</v>
      </c>
      <c r="CO38" s="5">
        <v>2.40798221139568E-5</v>
      </c>
      <c r="CP38" s="17">
        <v>4.7305852893136304</v>
      </c>
      <c r="CQ38" s="17">
        <v>109.16850785012799</v>
      </c>
      <c r="CR38" s="17">
        <v>2.3976890471404899</v>
      </c>
      <c r="CS38" s="17">
        <v>0.157488108098785</v>
      </c>
      <c r="CT38" s="17">
        <v>3.6162413031520201E-3</v>
      </c>
      <c r="CU38" s="17">
        <v>0</v>
      </c>
      <c r="CV38" s="17">
        <v>3.8700459906147202</v>
      </c>
      <c r="CW38" s="17">
        <v>3.8700459906147202</v>
      </c>
      <c r="CX38" s="5">
        <v>1.6665186282842E-6</v>
      </c>
      <c r="CY38" s="17">
        <v>0</v>
      </c>
      <c r="CZ38" s="17">
        <v>0</v>
      </c>
      <c r="DA38" s="5">
        <v>2.52305042813936E-2</v>
      </c>
      <c r="DB38" s="5">
        <v>2.5807285398237198E-7</v>
      </c>
      <c r="DC38" s="5">
        <v>5.4782671591791796E-7</v>
      </c>
      <c r="DD38" s="17">
        <v>0</v>
      </c>
      <c r="DE38" s="5">
        <v>0</v>
      </c>
      <c r="DF38" s="17">
        <v>0.122912033245991</v>
      </c>
      <c r="DG38" s="17">
        <v>2.4273877785126602E-3</v>
      </c>
      <c r="DH38" s="17">
        <v>0</v>
      </c>
      <c r="DI38" s="5">
        <v>9.8309512978094496E-2</v>
      </c>
      <c r="DJ38" s="17">
        <v>5.7270372305538698E-4</v>
      </c>
      <c r="DK38" s="5">
        <v>4.34192474522838E-7</v>
      </c>
      <c r="DL38" s="5">
        <v>1.2357942426296701E-6</v>
      </c>
      <c r="DM38" s="5">
        <v>4.1844463918605399E-7</v>
      </c>
      <c r="DN38" s="5">
        <v>8.49569933365295E-7</v>
      </c>
      <c r="DO38" s="17">
        <v>0.18790148945653301</v>
      </c>
      <c r="DP38" s="17">
        <v>0</v>
      </c>
      <c r="DQ38" s="5">
        <v>7.4079875907339404E-7</v>
      </c>
      <c r="DR38" s="17">
        <v>8.1329884977891703E-2</v>
      </c>
      <c r="DS38" s="17">
        <v>9.4497317030154002E-2</v>
      </c>
      <c r="DT38" s="17">
        <v>0</v>
      </c>
      <c r="DU38" s="17">
        <v>0</v>
      </c>
      <c r="DV38" s="17">
        <v>0</v>
      </c>
      <c r="DW38" s="17">
        <v>186.463697090229</v>
      </c>
      <c r="DX38" s="17">
        <v>915.53997063972395</v>
      </c>
      <c r="DY38" s="17">
        <v>101.727224559268</v>
      </c>
      <c r="DZ38" s="17">
        <v>1017.26719519899</v>
      </c>
      <c r="EA38" s="5">
        <v>1.20674885883253E-5</v>
      </c>
      <c r="EB38" s="17">
        <v>7.7025731225797101</v>
      </c>
      <c r="EC38" s="17">
        <v>0</v>
      </c>
      <c r="ED38" s="17">
        <v>0</v>
      </c>
      <c r="EE38" s="17">
        <v>0</v>
      </c>
      <c r="EF38" s="5">
        <v>0</v>
      </c>
      <c r="EG38" s="5">
        <v>2.0593698440781202E-6</v>
      </c>
      <c r="EH38" s="5">
        <v>5.0236836367444702E-6</v>
      </c>
      <c r="EI38" s="5">
        <v>9.616692339489771E-7</v>
      </c>
      <c r="EJ38" s="5">
        <v>2.5544647581254101E-5</v>
      </c>
      <c r="EK38" s="17">
        <v>0.21603528315723899</v>
      </c>
      <c r="EL38" s="17">
        <v>27.370354715025002</v>
      </c>
      <c r="EM38" s="17">
        <v>0.29691261655560802</v>
      </c>
      <c r="EN38" s="17">
        <v>0.75807014069897805</v>
      </c>
      <c r="EO38" s="17">
        <v>8.0394258671384495</v>
      </c>
      <c r="EP38" s="17">
        <v>0.43437396529924999</v>
      </c>
      <c r="EQ38" s="17">
        <v>1.3200085980257601E-3</v>
      </c>
      <c r="ER38" s="5">
        <v>6.20490969317176E-8</v>
      </c>
      <c r="ES38" s="17">
        <v>0.101421160772058</v>
      </c>
      <c r="ET38" s="17">
        <v>35.868698745532498</v>
      </c>
      <c r="EU38" s="17">
        <v>35.763409471569702</v>
      </c>
      <c r="EV38" s="17">
        <v>0.105289273962863</v>
      </c>
      <c r="EW38" s="17">
        <v>0</v>
      </c>
      <c r="EX38" s="17">
        <v>2.9998732342355702E-4</v>
      </c>
      <c r="EY38" s="17">
        <v>1.14243831369566</v>
      </c>
      <c r="EZ38" s="17">
        <v>2.40001929044239E-3</v>
      </c>
      <c r="FA38" s="17">
        <v>5.44428291186472</v>
      </c>
      <c r="FB38" s="17">
        <v>1.22241345890859</v>
      </c>
      <c r="FC38" s="17">
        <v>0.66993975288391905</v>
      </c>
      <c r="FD38" s="17">
        <v>14.137498333746599</v>
      </c>
      <c r="FE38" s="5">
        <v>2.5085124663657199E-5</v>
      </c>
      <c r="FF38" s="17">
        <v>25.463261076205601</v>
      </c>
      <c r="FG38" s="17">
        <v>0.67091578486196402</v>
      </c>
      <c r="FH38" s="17">
        <v>2.6251298503612799</v>
      </c>
      <c r="FI38" s="17">
        <v>5.3201641341071697E-4</v>
      </c>
      <c r="FJ38" s="17">
        <v>0</v>
      </c>
      <c r="FK38" s="17">
        <v>18.713245398863499</v>
      </c>
      <c r="FL38" s="17">
        <v>0.35420022778287802</v>
      </c>
      <c r="FM38" s="5">
        <v>2.3006344144027799E-5</v>
      </c>
      <c r="FN38" s="17">
        <v>0</v>
      </c>
      <c r="FO38" s="17">
        <v>0.241291718184274</v>
      </c>
      <c r="FP38" s="17">
        <v>0.39974867862024499</v>
      </c>
      <c r="FQ38" s="17">
        <v>0.65128741775022803</v>
      </c>
      <c r="FR38" s="17">
        <v>1.9623661105507501E-3</v>
      </c>
      <c r="FS38" s="17">
        <v>93.921486564482706</v>
      </c>
      <c r="FT38" s="17">
        <v>0.31877307235895902</v>
      </c>
      <c r="FU38" s="17">
        <v>0.71744933929858101</v>
      </c>
      <c r="FW38" s="26">
        <f t="shared" si="56"/>
        <v>1.9853145846686588</v>
      </c>
      <c r="FX38" s="40">
        <f t="shared" si="57"/>
        <v>-5.8479097632574179E-4</v>
      </c>
      <c r="FY38" s="40">
        <f t="shared" si="58"/>
        <v>-2.8391215301577015E-5</v>
      </c>
      <c r="FZ38" s="40">
        <f t="shared" si="59"/>
        <v>-1.2326737531566691E-3</v>
      </c>
      <c r="GA38" s="40">
        <f t="shared" si="60"/>
        <v>-1.0247806218039838E-3</v>
      </c>
      <c r="GB38" s="40">
        <f t="shared" si="61"/>
        <v>-1.0277742671605744E-3</v>
      </c>
      <c r="GC38" s="40">
        <f t="shared" si="62"/>
        <v>-7.2255367262488918E-4</v>
      </c>
      <c r="GD38" s="40">
        <f t="shared" si="63"/>
        <v>-1.4410920002445868E-3</v>
      </c>
      <c r="GE38" s="40">
        <f t="shared" si="64"/>
        <v>-1.3111938284708874E-3</v>
      </c>
      <c r="GF38" s="40">
        <f t="shared" si="65"/>
        <v>-6.630954652351186E-4</v>
      </c>
      <c r="GG38" s="40">
        <f t="shared" si="66"/>
        <v>4.0792107476105827E-5</v>
      </c>
      <c r="GH38" s="40">
        <f t="shared" si="67"/>
        <v>-1.1190113926273562E-3</v>
      </c>
      <c r="GI38" s="40">
        <f t="shared" si="68"/>
        <v>-1.3990870325506233E-5</v>
      </c>
      <c r="GJ38" s="40">
        <f t="shared" si="69"/>
        <v>-7.3923046588938318E-5</v>
      </c>
      <c r="GK38" s="40">
        <f t="shared" si="70"/>
        <v>7.4495854473932769E-5</v>
      </c>
      <c r="GL38" s="40">
        <f t="shared" si="71"/>
        <v>-1.5305404773788742E-4</v>
      </c>
      <c r="GM38" s="40">
        <f t="shared" si="72"/>
        <v>-6.1011558583590436E-5</v>
      </c>
      <c r="GN38" s="40">
        <f t="shared" si="73"/>
        <v>0</v>
      </c>
      <c r="GO38" s="40">
        <f t="shared" si="74"/>
        <v>-1.9266888756380202E-5</v>
      </c>
      <c r="GP38" s="40">
        <f t="shared" si="75"/>
        <v>-9.2393182727450556E-5</v>
      </c>
      <c r="GQ38" s="40">
        <f t="shared" si="76"/>
        <v>0</v>
      </c>
      <c r="GR38" s="40">
        <f t="shared" si="77"/>
        <v>0</v>
      </c>
      <c r="GS38" s="40">
        <f t="shared" si="78"/>
        <v>-1.3195557211308318E-4</v>
      </c>
      <c r="GT38" s="40">
        <f t="shared" si="79"/>
        <v>-2.3195857770455973E-5</v>
      </c>
      <c r="GU38" s="40">
        <f t="shared" si="80"/>
        <v>-1.4821794484249856E-3</v>
      </c>
      <c r="GV38" s="40">
        <f t="shared" si="81"/>
        <v>0</v>
      </c>
      <c r="GW38" s="40">
        <f t="shared" si="82"/>
        <v>-5.9139594461332614E-5</v>
      </c>
      <c r="GX38" s="40">
        <f t="shared" si="83"/>
        <v>-7.953800893503211E-6</v>
      </c>
      <c r="GY38" s="40">
        <f t="shared" si="84"/>
        <v>1.1492548382422902E-5</v>
      </c>
      <c r="GZ38" s="40">
        <f t="shared" si="85"/>
        <v>-2.1996952846921753E-4</v>
      </c>
      <c r="HA38" s="40">
        <f t="shared" si="86"/>
        <v>-2.0624975061143986E-5</v>
      </c>
      <c r="HB38" s="40">
        <f t="shared" si="87"/>
        <v>11.332331006596654</v>
      </c>
      <c r="HC38" s="40">
        <f t="shared" si="88"/>
        <v>0</v>
      </c>
      <c r="HD38" s="40">
        <f t="shared" si="89"/>
        <v>0</v>
      </c>
      <c r="HE38" s="40">
        <f t="shared" si="90"/>
        <v>-9.1107759848660049E-4</v>
      </c>
      <c r="HF38" s="40">
        <f t="shared" si="91"/>
        <v>-1.6174408380047916E-3</v>
      </c>
      <c r="HG38" s="40">
        <f t="shared" si="92"/>
        <v>4.0006943923392902E-5</v>
      </c>
      <c r="HH38" s="40">
        <f t="shared" si="93"/>
        <v>-8.3975474133830211E-6</v>
      </c>
      <c r="HI38" s="40">
        <f t="shared" si="94"/>
        <v>-1.6245986867940584E-3</v>
      </c>
      <c r="HJ38" s="40">
        <f t="shared" si="95"/>
        <v>0</v>
      </c>
      <c r="HK38" s="40">
        <f t="shared" si="96"/>
        <v>0</v>
      </c>
      <c r="HL38" s="40">
        <f t="shared" si="97"/>
        <v>0</v>
      </c>
      <c r="HM38" s="40">
        <f t="shared" si="98"/>
        <v>-2.7267754160547381E-5</v>
      </c>
      <c r="HN38" s="40">
        <f t="shared" si="99"/>
        <v>7.5973283007877061E-5</v>
      </c>
      <c r="HO38" s="40">
        <f t="shared" si="100"/>
        <v>2.8129216406053148E-4</v>
      </c>
      <c r="HP38" s="40">
        <f t="shared" si="101"/>
        <v>-3.2007491530558691E-4</v>
      </c>
      <c r="HQ38" s="40">
        <f t="shared" si="102"/>
        <v>0</v>
      </c>
      <c r="HR38" s="40">
        <f t="shared" si="103"/>
        <v>-1.637279386716552E-3</v>
      </c>
      <c r="HS38" s="40">
        <f t="shared" si="104"/>
        <v>-4.1461526897254656E-5</v>
      </c>
      <c r="HT38" s="40">
        <f t="shared" si="105"/>
        <v>-7.1968705328647524E-5</v>
      </c>
      <c r="HU38" s="40">
        <f t="shared" si="106"/>
        <v>0</v>
      </c>
      <c r="HV38" s="40">
        <f t="shared" si="107"/>
        <v>0</v>
      </c>
      <c r="HW38" s="40">
        <f t="shared" si="108"/>
        <v>0</v>
      </c>
      <c r="HX38" s="40">
        <f t="shared" si="109"/>
        <v>0</v>
      </c>
      <c r="HY38" s="40">
        <f t="shared" si="110"/>
        <v>-5.5788950070015683E-5</v>
      </c>
      <c r="HZ38" s="40">
        <f t="shared" si="111"/>
        <v>0</v>
      </c>
    </row>
    <row r="39" spans="1:234" x14ac:dyDescent="0.25">
      <c r="A39" s="17" t="s">
        <v>209</v>
      </c>
      <c r="B39" s="17">
        <v>1828.87380015999</v>
      </c>
      <c r="C39" s="17">
        <v>5.8913999999999902</v>
      </c>
      <c r="D39" s="17">
        <v>3026.7919233399998</v>
      </c>
      <c r="E39" s="17">
        <v>292.37358793999999</v>
      </c>
      <c r="F39" s="17">
        <v>291.16733934000001</v>
      </c>
      <c r="G39" s="17">
        <v>81.635917440000199</v>
      </c>
      <c r="H39" s="17">
        <v>918.176165959998</v>
      </c>
      <c r="I39" s="17">
        <v>23.737728220200001</v>
      </c>
      <c r="J39" s="17">
        <v>21.005338059940001</v>
      </c>
      <c r="K39" s="17">
        <v>3.8392504729999901E-4</v>
      </c>
      <c r="L39" s="17">
        <v>7.6149839442899898</v>
      </c>
      <c r="N39" s="17">
        <v>0.23341921732000001</v>
      </c>
      <c r="O39" s="17">
        <v>2.1411676449999899E-3</v>
      </c>
      <c r="Q39" s="17">
        <v>9.3637190500000002E-3</v>
      </c>
      <c r="S39" s="17">
        <v>1.0198476249999999E-4</v>
      </c>
      <c r="T39" s="17">
        <v>8.3903651099999903E-3</v>
      </c>
      <c r="W39" s="17">
        <v>8.7076599999999903E-3</v>
      </c>
      <c r="Y39" s="17">
        <v>206.2498681674</v>
      </c>
      <c r="Z39" s="17">
        <v>0.65</v>
      </c>
      <c r="AA39" s="5">
        <v>1.3E-7</v>
      </c>
      <c r="AB39" s="17">
        <v>9.5963205599999997E-4</v>
      </c>
      <c r="AC39" s="17">
        <v>7.2920500000000002E-4</v>
      </c>
      <c r="AD39" s="17">
        <v>3.4214794999999999E-2</v>
      </c>
      <c r="AE39" s="17">
        <v>22.9664088027099</v>
      </c>
      <c r="AF39" s="17">
        <v>8.1312349202999998E-2</v>
      </c>
      <c r="AG39" s="17">
        <v>2.9272157269999901E-3</v>
      </c>
      <c r="AI39" s="17">
        <v>8.8674971099999902E-3</v>
      </c>
      <c r="AJ39" s="17">
        <v>8.2207581389199902</v>
      </c>
      <c r="AK39" s="17">
        <v>1.371733405E-2</v>
      </c>
      <c r="AL39" s="17">
        <v>7.9771682299999997E-3</v>
      </c>
      <c r="AM39" s="17">
        <v>6.6566950565599896</v>
      </c>
      <c r="AN39" s="17">
        <v>4.1605364658999899E-3</v>
      </c>
      <c r="AR39" s="17">
        <v>1.5791272955999999E-4</v>
      </c>
      <c r="AS39" s="17">
        <v>3.7806514739999902E-4</v>
      </c>
      <c r="AT39" s="17">
        <v>2.3113222340729898E-2</v>
      </c>
      <c r="AV39" s="17">
        <v>1.98986199146</v>
      </c>
      <c r="AW39" s="17">
        <v>7.3896821212999901</v>
      </c>
      <c r="AX39" s="17">
        <v>1.08953088099999E-2</v>
      </c>
      <c r="BC39" s="5">
        <v>1.3366299999999901E-6</v>
      </c>
      <c r="BE39" s="15"/>
      <c r="BF39" s="17" t="s">
        <v>209</v>
      </c>
      <c r="BG39" s="17">
        <v>8.1440674075849498E-2</v>
      </c>
      <c r="BH39" s="17">
        <v>2.8970741028725699</v>
      </c>
      <c r="BI39" s="17">
        <v>0</v>
      </c>
      <c r="BJ39" s="17">
        <v>21.005138377507301</v>
      </c>
      <c r="BK39" s="17">
        <v>0</v>
      </c>
      <c r="BL39" s="17">
        <v>23.737653966462599</v>
      </c>
      <c r="BM39" s="17">
        <v>23.737653966462599</v>
      </c>
      <c r="BN39" s="17">
        <v>0.72218249601779605</v>
      </c>
      <c r="BO39" s="17">
        <v>6.5775165344389305E-2</v>
      </c>
      <c r="BP39" s="17">
        <v>1.57398003714787E-4</v>
      </c>
      <c r="BQ39" s="17">
        <v>2.2651742279689301E-4</v>
      </c>
      <c r="BR39" s="17">
        <v>7.6148798476537003</v>
      </c>
      <c r="BS39" s="5">
        <v>1.3366328743420599E-6</v>
      </c>
      <c r="BT39" s="17">
        <v>0</v>
      </c>
      <c r="BU39" s="17">
        <v>0</v>
      </c>
      <c r="BV39" s="17">
        <v>0</v>
      </c>
      <c r="BW39" s="17">
        <v>0.23341762764717999</v>
      </c>
      <c r="BX39" s="17">
        <v>5.1386116437110397E-4</v>
      </c>
      <c r="BY39" s="17">
        <v>1.6272908271190501E-3</v>
      </c>
      <c r="BZ39" s="17">
        <v>0</v>
      </c>
      <c r="CA39" s="17">
        <v>0</v>
      </c>
      <c r="CB39" s="17">
        <v>5803.3512735036802</v>
      </c>
      <c r="CC39" s="17">
        <v>9.3652861187519497E-3</v>
      </c>
      <c r="CD39" s="5">
        <v>2.95748229853888E-5</v>
      </c>
      <c r="CE39" s="5">
        <v>7.2409109938986901E-5</v>
      </c>
      <c r="CF39" s="17">
        <v>0</v>
      </c>
      <c r="CG39" s="17">
        <v>8.3920518124571998E-3</v>
      </c>
      <c r="CH39" s="17">
        <v>3.42152723953437E-2</v>
      </c>
      <c r="CI39" s="17">
        <v>0</v>
      </c>
      <c r="CJ39" s="17">
        <v>1.37150861654062E-2</v>
      </c>
      <c r="CK39" s="17">
        <v>0</v>
      </c>
      <c r="CL39" s="17">
        <v>7.9760857177697906E-3</v>
      </c>
      <c r="CM39" s="17">
        <v>1828.76579450498</v>
      </c>
      <c r="CN39" s="17">
        <v>0</v>
      </c>
      <c r="CO39" s="17">
        <v>8.7068627617850804E-3</v>
      </c>
      <c r="CP39" s="17">
        <v>40.082891553315697</v>
      </c>
      <c r="CQ39" s="17">
        <v>1010.6236262666999</v>
      </c>
      <c r="CR39" s="17">
        <v>20.271002874197301</v>
      </c>
      <c r="CS39" s="17">
        <v>1.9897798503986801</v>
      </c>
      <c r="CT39" s="17">
        <v>0.21686660261564999</v>
      </c>
      <c r="CU39" s="17">
        <v>4.68420754677931E-2</v>
      </c>
      <c r="CV39" s="17">
        <v>206.23647028525801</v>
      </c>
      <c r="CW39" s="17">
        <v>206.23647028525801</v>
      </c>
      <c r="CX39" s="17">
        <v>2.2306201229451502E-3</v>
      </c>
      <c r="CY39" s="17">
        <v>0</v>
      </c>
      <c r="CZ39" s="17">
        <v>0.65000308536847196</v>
      </c>
      <c r="DA39" s="5">
        <v>7.3896942337257601</v>
      </c>
      <c r="DB39" s="5">
        <v>5.2001296668264803E-8</v>
      </c>
      <c r="DC39" s="5">
        <v>6.5000636884428E-8</v>
      </c>
      <c r="DD39" s="17">
        <v>0</v>
      </c>
      <c r="DE39" s="17">
        <v>0</v>
      </c>
      <c r="DF39" s="17">
        <v>1.1258649559479601</v>
      </c>
      <c r="DG39" s="17">
        <v>4.47670929387722E-2</v>
      </c>
      <c r="DH39" s="17">
        <v>1.11425485737407E-3</v>
      </c>
      <c r="DI39" s="17">
        <v>1.8879175822521099</v>
      </c>
      <c r="DJ39" s="17">
        <v>0.22085143871646901</v>
      </c>
      <c r="DK39" s="17">
        <v>2.4949454642658302E-4</v>
      </c>
      <c r="DL39" s="17">
        <v>7.1009830850377802E-4</v>
      </c>
      <c r="DM39" s="17">
        <v>2.4062079719131099E-4</v>
      </c>
      <c r="DN39" s="17">
        <v>4.8855350893147397E-4</v>
      </c>
      <c r="DO39" s="17">
        <v>22.977901391879001</v>
      </c>
      <c r="DP39" s="17">
        <v>0</v>
      </c>
      <c r="DQ39" s="17">
        <v>0</v>
      </c>
      <c r="DR39" s="17">
        <v>0.71066979426999399</v>
      </c>
      <c r="DS39" s="17">
        <v>5.8913194690167803</v>
      </c>
      <c r="DT39" s="17">
        <v>0</v>
      </c>
      <c r="DU39" s="17">
        <v>1.2001110192518601E-3</v>
      </c>
      <c r="DV39" s="17">
        <v>1.7270000804687001E-3</v>
      </c>
      <c r="DW39" s="17">
        <v>2049.00686595347</v>
      </c>
      <c r="DX39" s="17">
        <v>2723.8610053484099</v>
      </c>
      <c r="DY39" s="17">
        <v>302.65138609699198</v>
      </c>
      <c r="DZ39" s="17">
        <v>3026.5123914454002</v>
      </c>
      <c r="EA39" s="17">
        <v>6.79536015613132E-4</v>
      </c>
      <c r="EB39" s="17">
        <v>65.585961993223805</v>
      </c>
      <c r="EC39" s="17">
        <v>4.4454616258320902E-2</v>
      </c>
      <c r="ED39" s="17">
        <v>4.1604770441898697E-3</v>
      </c>
      <c r="EE39" s="17">
        <v>0</v>
      </c>
      <c r="EF39" s="5">
        <v>0</v>
      </c>
      <c r="EG39" s="17">
        <v>0</v>
      </c>
      <c r="EH39" s="17">
        <v>1.5792103968715501E-4</v>
      </c>
      <c r="EI39" s="17">
        <v>3.7808006830853698E-4</v>
      </c>
      <c r="EJ39" s="17">
        <v>2.3113402708247601E-2</v>
      </c>
      <c r="EK39" s="17">
        <v>2.3641578306519602</v>
      </c>
      <c r="EL39" s="17">
        <v>326.47503321408601</v>
      </c>
      <c r="EM39" s="17">
        <v>3.18372934947116</v>
      </c>
      <c r="EN39" s="17">
        <v>8.1851759383918292</v>
      </c>
      <c r="EO39" s="17">
        <v>20.068613719252401</v>
      </c>
      <c r="EP39" s="17">
        <v>4.6372241503717504</v>
      </c>
      <c r="EQ39" s="17">
        <v>0</v>
      </c>
      <c r="ER39" s="5">
        <v>1.2999311055628101E-8</v>
      </c>
      <c r="ES39" s="17">
        <v>1.09461918293953</v>
      </c>
      <c r="ET39" s="17">
        <v>292.36818774391003</v>
      </c>
      <c r="EU39" s="17">
        <v>291.16196675514499</v>
      </c>
      <c r="EV39" s="17">
        <v>1.20622098876524</v>
      </c>
      <c r="EW39" s="17">
        <v>0</v>
      </c>
      <c r="EX39" s="17">
        <v>0</v>
      </c>
      <c r="EY39" s="17">
        <v>9.0427236866791194</v>
      </c>
      <c r="EZ39" s="17">
        <v>0</v>
      </c>
      <c r="FA39" s="17">
        <v>53.303286174374499</v>
      </c>
      <c r="FB39" s="17">
        <v>13.2276859192998</v>
      </c>
      <c r="FC39" s="17">
        <v>7.0914735737473604</v>
      </c>
      <c r="FD39" s="17">
        <v>133.278867333454</v>
      </c>
      <c r="FE39" s="5">
        <v>8.8583841338866903E-3</v>
      </c>
      <c r="FF39" s="17">
        <v>268.50385772711297</v>
      </c>
      <c r="FG39" s="17">
        <v>7.2748197991589301</v>
      </c>
      <c r="FH39" s="17">
        <v>28.092786910608002</v>
      </c>
      <c r="FI39" s="17">
        <v>0.31680318674462199</v>
      </c>
      <c r="FJ39" s="17">
        <v>0</v>
      </c>
      <c r="FK39" s="17">
        <v>81.631810966892104</v>
      </c>
      <c r="FL39" s="17">
        <v>4.7961166102487898</v>
      </c>
      <c r="FM39" s="17">
        <v>1.0894976185122101E-2</v>
      </c>
      <c r="FN39" s="17">
        <v>0</v>
      </c>
      <c r="FO39" s="17">
        <v>4.6569964845245497E-2</v>
      </c>
      <c r="FP39" s="17">
        <v>11.088907870472401</v>
      </c>
      <c r="FQ39" s="17">
        <v>8.2207130432610906</v>
      </c>
      <c r="FR39" s="17">
        <v>0.284419253761304</v>
      </c>
      <c r="FS39" s="17">
        <v>918.150920473773</v>
      </c>
      <c r="FT39" s="17">
        <v>6.6566480516790802</v>
      </c>
      <c r="FU39" s="17">
        <v>8.6969387606935609</v>
      </c>
      <c r="FW39" s="26">
        <f t="shared" si="56"/>
        <v>2.2316667339353824</v>
      </c>
      <c r="FX39" s="40">
        <f t="shared" si="57"/>
        <v>-5.9055827143731149E-5</v>
      </c>
      <c r="FY39" s="40">
        <f t="shared" si="58"/>
        <v>-1.3669243848648131E-5</v>
      </c>
      <c r="FZ39" s="40">
        <f t="shared" si="59"/>
        <v>-9.2352530890570274E-5</v>
      </c>
      <c r="GA39" s="40">
        <f t="shared" si="60"/>
        <v>-1.8470191264587346E-5</v>
      </c>
      <c r="GB39" s="40">
        <f t="shared" si="61"/>
        <v>-1.8451880170360397E-5</v>
      </c>
      <c r="GC39" s="40">
        <f t="shared" si="62"/>
        <v>-5.0302284054236479E-5</v>
      </c>
      <c r="GD39" s="40">
        <f t="shared" si="63"/>
        <v>-2.7495253265050662E-5</v>
      </c>
      <c r="GE39" s="40">
        <f t="shared" si="64"/>
        <v>-3.1280894579938186E-6</v>
      </c>
      <c r="GF39" s="40">
        <f t="shared" si="65"/>
        <v>-9.506270840823798E-6</v>
      </c>
      <c r="GG39" s="40">
        <f t="shared" si="66"/>
        <v>-2.5059027502017226E-5</v>
      </c>
      <c r="GH39" s="40">
        <f t="shared" si="67"/>
        <v>-1.3669974493849687E-5</v>
      </c>
      <c r="GI39" s="40">
        <f t="shared" si="68"/>
        <v>0</v>
      </c>
      <c r="GJ39" s="40">
        <f t="shared" si="69"/>
        <v>-6.8103767901804154E-6</v>
      </c>
      <c r="GK39" s="40">
        <f t="shared" si="70"/>
        <v>-7.3107352768730866E-6</v>
      </c>
      <c r="GL39" s="40">
        <f t="shared" si="71"/>
        <v>0</v>
      </c>
      <c r="GM39" s="40">
        <f t="shared" si="72"/>
        <v>1.6735537915882979E-4</v>
      </c>
      <c r="GN39" s="40">
        <f t="shared" si="73"/>
        <v>0</v>
      </c>
      <c r="GO39" s="40">
        <f t="shared" si="74"/>
        <v>-8.1343095179189298E-6</v>
      </c>
      <c r="GP39" s="40">
        <f t="shared" si="75"/>
        <v>2.0102849340837147E-4</v>
      </c>
      <c r="GQ39" s="40">
        <f t="shared" si="76"/>
        <v>0</v>
      </c>
      <c r="GR39" s="40">
        <f t="shared" si="77"/>
        <v>0</v>
      </c>
      <c r="GS39" s="40">
        <f t="shared" si="78"/>
        <v>-9.155596508245636E-5</v>
      </c>
      <c r="GT39" s="40">
        <f t="shared" si="79"/>
        <v>0</v>
      </c>
      <c r="GU39" s="40">
        <f t="shared" si="80"/>
        <v>-6.4959470088548734E-5</v>
      </c>
      <c r="GV39" s="40">
        <f t="shared" si="81"/>
        <v>4.7467207260514062E-6</v>
      </c>
      <c r="GW39" s="40">
        <f t="shared" si="82"/>
        <v>9.5739101609014526E-6</v>
      </c>
      <c r="GX39" s="40">
        <f t="shared" si="83"/>
        <v>-4.0850104364245406E-5</v>
      </c>
      <c r="GY39" s="40">
        <f t="shared" si="84"/>
        <v>-4.2092247331074034E-5</v>
      </c>
      <c r="GZ39" s="40">
        <f t="shared" si="85"/>
        <v>1.3952892124618843E-5</v>
      </c>
      <c r="HA39" s="40">
        <f t="shared" si="86"/>
        <v>5.0040863017928629E-4</v>
      </c>
      <c r="HB39" s="40">
        <f t="shared" si="87"/>
        <v>7.7399983057404276</v>
      </c>
      <c r="HC39" s="40">
        <f t="shared" si="88"/>
        <v>-3.574293430601367E-5</v>
      </c>
      <c r="HD39" s="40">
        <f t="shared" si="89"/>
        <v>0</v>
      </c>
      <c r="HE39" s="40">
        <f t="shared" si="90"/>
        <v>-1.0276830091123571E-3</v>
      </c>
      <c r="HF39" s="40">
        <f t="shared" si="91"/>
        <v>-5.4855839494951396E-6</v>
      </c>
      <c r="HG39" s="40">
        <f t="shared" si="92"/>
        <v>-1.6387182710620159E-4</v>
      </c>
      <c r="HH39" s="40">
        <f t="shared" si="93"/>
        <v>-1.3570131643182227E-4</v>
      </c>
      <c r="HI39" s="40">
        <f t="shared" si="94"/>
        <v>-7.0612940070073654E-6</v>
      </c>
      <c r="HJ39" s="40">
        <f t="shared" si="95"/>
        <v>-1.428222312366287E-5</v>
      </c>
      <c r="HK39" s="40">
        <f t="shared" si="96"/>
        <v>0</v>
      </c>
      <c r="HL39" s="40">
        <f t="shared" si="97"/>
        <v>0</v>
      </c>
      <c r="HM39" s="40">
        <f t="shared" si="98"/>
        <v>0</v>
      </c>
      <c r="HN39" s="40">
        <f t="shared" si="99"/>
        <v>5.2624808513964867E-5</v>
      </c>
      <c r="HO39" s="40">
        <f t="shared" si="100"/>
        <v>3.9466501052991128E-5</v>
      </c>
      <c r="HP39" s="40">
        <f t="shared" si="101"/>
        <v>7.8036508732431903E-6</v>
      </c>
      <c r="HQ39" s="40">
        <f t="shared" si="102"/>
        <v>0</v>
      </c>
      <c r="HR39" s="40">
        <f t="shared" si="103"/>
        <v>-4.1279778031040821E-5</v>
      </c>
      <c r="HS39" s="40">
        <f t="shared" si="104"/>
        <v>1.6390997029513725E-6</v>
      </c>
      <c r="HT39" s="40">
        <f t="shared" si="105"/>
        <v>-3.0529183119066682E-5</v>
      </c>
      <c r="HU39" s="40">
        <f t="shared" si="106"/>
        <v>0</v>
      </c>
      <c r="HV39" s="40">
        <f t="shared" si="107"/>
        <v>0</v>
      </c>
      <c r="HW39" s="40">
        <f t="shared" si="108"/>
        <v>0</v>
      </c>
      <c r="HX39" s="40">
        <f t="shared" si="109"/>
        <v>0</v>
      </c>
      <c r="HY39" s="40">
        <f t="shared" si="110"/>
        <v>2.1504395905060565E-6</v>
      </c>
      <c r="HZ39" s="40">
        <f t="shared" si="111"/>
        <v>0</v>
      </c>
    </row>
    <row r="40" spans="1:234" x14ac:dyDescent="0.25">
      <c r="A40" s="17" t="s">
        <v>210</v>
      </c>
      <c r="B40" s="17">
        <v>29.168500359999999</v>
      </c>
      <c r="C40" s="17">
        <v>1.18583795E-2</v>
      </c>
      <c r="D40" s="17">
        <v>39.378670749999998</v>
      </c>
      <c r="E40" s="17">
        <v>4.7489333594999996</v>
      </c>
      <c r="F40" s="17">
        <v>4.7489048594999996</v>
      </c>
      <c r="G40" s="17">
        <v>0.56187657399999902</v>
      </c>
      <c r="H40" s="17">
        <v>25.391474919999901</v>
      </c>
      <c r="I40" s="17">
        <v>0.19344352779999999</v>
      </c>
      <c r="J40" s="17">
        <v>3.3327227000000001E-2</v>
      </c>
      <c r="K40" s="5">
        <v>4.8303379999999999E-6</v>
      </c>
      <c r="L40" s="17">
        <v>7.0414342444999903E-2</v>
      </c>
      <c r="M40" s="5">
        <v>6.1000000000000004E-8</v>
      </c>
      <c r="N40" s="17">
        <v>5.3290800000000001E-4</v>
      </c>
      <c r="O40" s="5">
        <v>2.5786218999999999E-5</v>
      </c>
      <c r="P40" s="5">
        <v>1.8465E-5</v>
      </c>
      <c r="Q40" s="5">
        <v>1.433E-5</v>
      </c>
      <c r="S40" s="5">
        <v>1.2584016E-6</v>
      </c>
      <c r="T40" s="5">
        <v>1.2669999999999901E-5</v>
      </c>
      <c r="V40" s="5">
        <v>6.1144999999999996E-6</v>
      </c>
      <c r="W40" s="5">
        <v>1.33169999999999E-5</v>
      </c>
      <c r="X40" s="5">
        <v>2.2321999999999899E-5</v>
      </c>
      <c r="Y40" s="17">
        <v>0.50950958040000005</v>
      </c>
      <c r="AA40" s="5">
        <v>3.9635000000000003E-6</v>
      </c>
      <c r="AB40" s="5">
        <v>1.0582747E-5</v>
      </c>
      <c r="AC40" s="5">
        <v>9.1773060000000008E-6</v>
      </c>
      <c r="AD40" s="5">
        <v>4.5540499999999901E-5</v>
      </c>
      <c r="AE40" s="17">
        <v>9.9486449999999999E-4</v>
      </c>
      <c r="AF40" s="17">
        <v>6.2393636264999998E-3</v>
      </c>
      <c r="AG40" s="5">
        <v>4.468272E-5</v>
      </c>
      <c r="AI40" s="5">
        <v>1.3562E-5</v>
      </c>
      <c r="AJ40" s="17">
        <v>0.58700859353500001</v>
      </c>
      <c r="AK40" s="5">
        <v>2.01615E-5</v>
      </c>
      <c r="AL40" s="5">
        <v>7.5104999999999902E-6</v>
      </c>
      <c r="AM40" s="17">
        <v>1.0301423946199999</v>
      </c>
      <c r="AN40" s="5">
        <v>4.6273023249999996E-6</v>
      </c>
      <c r="AO40" s="5">
        <v>8.9999999999999995E-9</v>
      </c>
      <c r="AP40" s="5">
        <v>8.1499999999999995E-8</v>
      </c>
      <c r="AQ40" s="5">
        <v>6E-9</v>
      </c>
      <c r="AR40" s="5">
        <v>2.1183867999999899E-7</v>
      </c>
      <c r="AS40" s="5">
        <v>2.6506899299999998E-7</v>
      </c>
      <c r="AT40" s="17">
        <v>1.33867003281909E-3</v>
      </c>
      <c r="AV40" s="17">
        <v>0.152347756</v>
      </c>
      <c r="AW40" s="17">
        <v>0.235357857999999</v>
      </c>
      <c r="AX40" s="5">
        <v>1.5837499999999999E-5</v>
      </c>
      <c r="BC40" s="5">
        <v>7.4999999999999993E-9</v>
      </c>
      <c r="BE40" s="15"/>
      <c r="BF40" s="17" t="s">
        <v>210</v>
      </c>
      <c r="BG40" s="17">
        <v>0</v>
      </c>
      <c r="BH40" s="17">
        <v>0</v>
      </c>
      <c r="BI40" s="17">
        <v>0</v>
      </c>
      <c r="BJ40" s="17">
        <v>3.3252690032876099E-2</v>
      </c>
      <c r="BK40" s="17">
        <v>0</v>
      </c>
      <c r="BL40" s="17">
        <v>0.19297777642820499</v>
      </c>
      <c r="BM40" s="17">
        <v>0.19297777642820499</v>
      </c>
      <c r="BN40" s="17">
        <v>1.39294400821773E-4</v>
      </c>
      <c r="BO40" s="17">
        <v>0</v>
      </c>
      <c r="BP40" s="5">
        <v>1.9804791745895099E-6</v>
      </c>
      <c r="BQ40" s="5">
        <v>2.84990382336569E-6</v>
      </c>
      <c r="BR40" s="17">
        <v>7.0274466467782598E-2</v>
      </c>
      <c r="BS40" s="5">
        <v>7.4997999154747907E-9</v>
      </c>
      <c r="BT40" s="5">
        <v>1.9519943561677001E-8</v>
      </c>
      <c r="BU40" s="5">
        <v>4.14727756742006E-8</v>
      </c>
      <c r="BV40" s="5">
        <v>2.2320029729327401E-5</v>
      </c>
      <c r="BW40" s="17">
        <v>5.3285735353076095E-4</v>
      </c>
      <c r="BX40" s="5">
        <v>6.1875141233596004E-6</v>
      </c>
      <c r="BY40" s="5">
        <v>1.9597821833473899E-5</v>
      </c>
      <c r="BZ40" s="5">
        <v>1.8467846352397801E-5</v>
      </c>
      <c r="CA40" s="17">
        <v>0</v>
      </c>
      <c r="CB40" s="17">
        <v>76.59665982141</v>
      </c>
      <c r="CC40" s="5">
        <v>1.4332391608767799E-5</v>
      </c>
      <c r="CD40" s="5">
        <v>3.6491156710042398E-7</v>
      </c>
      <c r="CE40" s="5">
        <v>8.9335692278862495E-7</v>
      </c>
      <c r="CF40" s="17">
        <v>0</v>
      </c>
      <c r="CG40" s="5">
        <v>1.2669321434547501E-5</v>
      </c>
      <c r="CH40" s="5">
        <v>4.5549989087120699E-5</v>
      </c>
      <c r="CI40" s="5">
        <v>0</v>
      </c>
      <c r="CJ40" s="5">
        <v>2.0158707567915899E-5</v>
      </c>
      <c r="CK40" s="17">
        <v>0</v>
      </c>
      <c r="CL40" s="5">
        <v>7.5112504615926996E-6</v>
      </c>
      <c r="CM40" s="17">
        <v>29.157205479367398</v>
      </c>
      <c r="CN40" s="5">
        <v>6.1142172837470102E-6</v>
      </c>
      <c r="CO40" s="5">
        <v>1.3318516195704299E-5</v>
      </c>
      <c r="CP40" s="17">
        <v>1.5930626786762301E-2</v>
      </c>
      <c r="CQ40" s="17">
        <v>8.57199395083612</v>
      </c>
      <c r="CR40" s="17">
        <v>7.2595401719902598E-3</v>
      </c>
      <c r="CS40" s="17">
        <v>0.15197476128242801</v>
      </c>
      <c r="CT40" s="17">
        <v>0</v>
      </c>
      <c r="CU40" s="17">
        <v>0</v>
      </c>
      <c r="CV40" s="17">
        <v>0.50950984674631805</v>
      </c>
      <c r="CW40" s="17">
        <v>0.50950984674631805</v>
      </c>
      <c r="CX40" s="17">
        <v>0</v>
      </c>
      <c r="CY40" s="17">
        <v>0</v>
      </c>
      <c r="CZ40" s="17">
        <v>0</v>
      </c>
      <c r="DA40" s="5">
        <v>0.23535737249293201</v>
      </c>
      <c r="DB40" s="5">
        <v>1.58543235117424E-6</v>
      </c>
      <c r="DC40" s="5">
        <v>1.9817920973120002E-6</v>
      </c>
      <c r="DD40" s="17">
        <v>0</v>
      </c>
      <c r="DE40" s="5">
        <v>0</v>
      </c>
      <c r="DF40" s="17">
        <v>2.19928797687351E-4</v>
      </c>
      <c r="DG40" s="17">
        <v>0</v>
      </c>
      <c r="DH40" s="17">
        <v>0</v>
      </c>
      <c r="DI40" s="5">
        <v>7.1947964826750999E-5</v>
      </c>
      <c r="DJ40" s="17">
        <v>0</v>
      </c>
      <c r="DK40" s="5">
        <v>2.75152697630583E-6</v>
      </c>
      <c r="DL40" s="5">
        <v>7.8306409387279893E-6</v>
      </c>
      <c r="DM40" s="5">
        <v>3.02841096358515E-6</v>
      </c>
      <c r="DN40" s="5">
        <v>6.14828287504751E-6</v>
      </c>
      <c r="DO40" s="5">
        <v>9.9484256329635695E-4</v>
      </c>
      <c r="DP40" s="17">
        <v>0</v>
      </c>
      <c r="DQ40" s="17">
        <v>0</v>
      </c>
      <c r="DR40" s="17">
        <v>6.3620759774569999E-3</v>
      </c>
      <c r="DS40" s="17">
        <v>1.18584184592998E-2</v>
      </c>
      <c r="DT40" s="17">
        <v>0</v>
      </c>
      <c r="DU40" s="5">
        <v>1.8320629199116E-5</v>
      </c>
      <c r="DV40" s="5">
        <v>2.6362726456014999E-5</v>
      </c>
      <c r="DW40" s="17">
        <v>24.590815752134301</v>
      </c>
      <c r="DX40" s="17">
        <v>35.382029257317903</v>
      </c>
      <c r="DY40" s="17">
        <v>3.9313374365757801</v>
      </c>
      <c r="DZ40" s="17">
        <v>39.313366693893599</v>
      </c>
      <c r="EA40" s="17">
        <v>0</v>
      </c>
      <c r="EB40" s="17">
        <v>1.98136537872649E-2</v>
      </c>
      <c r="EC40" s="17">
        <v>0</v>
      </c>
      <c r="ED40" s="5">
        <v>4.6270787050050503E-6</v>
      </c>
      <c r="EE40" s="5">
        <v>9.0000124340679697E-9</v>
      </c>
      <c r="EF40" s="5">
        <v>8.1499901343165995E-8</v>
      </c>
      <c r="EG40" s="5">
        <v>5.9998418845108801E-9</v>
      </c>
      <c r="EH40" s="5">
        <v>2.11836152493701E-7</v>
      </c>
      <c r="EI40" s="5">
        <v>2.65060565154848E-7</v>
      </c>
      <c r="EJ40" s="17">
        <v>1.33875752088052E-3</v>
      </c>
      <c r="EK40" s="17">
        <v>3.7813909351455198E-2</v>
      </c>
      <c r="EL40" s="17">
        <v>8.7906211921129707</v>
      </c>
      <c r="EM40" s="17">
        <v>5.1171220125993899E-2</v>
      </c>
      <c r="EN40" s="17">
        <v>0.13346430025298001</v>
      </c>
      <c r="EO40" s="17">
        <v>0.33747665084850398</v>
      </c>
      <c r="EP40" s="17">
        <v>7.5632595110148595E-2</v>
      </c>
      <c r="EQ40" s="17">
        <v>0</v>
      </c>
      <c r="ER40" s="5">
        <v>3.9629843967878602E-7</v>
      </c>
      <c r="ES40" s="17">
        <v>1.77955566995706E-2</v>
      </c>
      <c r="ET40" s="17">
        <v>4.7423286239862898</v>
      </c>
      <c r="EU40" s="17">
        <v>4.74230012599525</v>
      </c>
      <c r="EV40" s="5">
        <v>2.84979910382118E-5</v>
      </c>
      <c r="EW40" s="17">
        <v>0</v>
      </c>
      <c r="EX40" s="17">
        <v>0</v>
      </c>
      <c r="EY40" s="17">
        <v>0.14089675520428499</v>
      </c>
      <c r="EZ40" s="17">
        <v>0</v>
      </c>
      <c r="FA40" s="17">
        <v>0.86835011877401302</v>
      </c>
      <c r="FB40" s="17">
        <v>0.21576191297254699</v>
      </c>
      <c r="FC40" s="17">
        <v>0.115686864939345</v>
      </c>
      <c r="FD40" s="17">
        <v>2.1720925656839598</v>
      </c>
      <c r="FE40" s="5">
        <v>1.35501530007661E-5</v>
      </c>
      <c r="FF40" s="17">
        <v>6.5546516477537802</v>
      </c>
      <c r="FG40" s="17">
        <v>0.117890784514734</v>
      </c>
      <c r="FH40" s="17">
        <v>0.458266817848619</v>
      </c>
      <c r="FI40" s="5">
        <v>7.3669097262410599E-8</v>
      </c>
      <c r="FJ40" s="17">
        <v>0</v>
      </c>
      <c r="FK40" s="17">
        <v>0.56156243232416803</v>
      </c>
      <c r="FL40" s="17">
        <v>4.6041035584315999E-2</v>
      </c>
      <c r="FM40" s="5">
        <v>1.5835550659457499E-5</v>
      </c>
      <c r="FN40" s="17">
        <v>0</v>
      </c>
      <c r="FO40" s="17">
        <v>0</v>
      </c>
      <c r="FP40" s="17">
        <v>7.4088458753308301E-2</v>
      </c>
      <c r="FQ40" s="17">
        <v>0.58700356968154499</v>
      </c>
      <c r="FR40" s="17">
        <v>0</v>
      </c>
      <c r="FS40" s="17">
        <v>25.366912242045402</v>
      </c>
      <c r="FT40" s="17">
        <v>1.02939416542117</v>
      </c>
      <c r="FU40" s="17">
        <v>1.8098807831904699E-2</v>
      </c>
      <c r="FW40" s="26">
        <f t="shared" si="56"/>
        <v>0.96940516518109254</v>
      </c>
      <c r="FX40" s="40">
        <f t="shared" si="57"/>
        <v>-3.8722870539104325E-4</v>
      </c>
      <c r="FY40" s="40">
        <f t="shared" si="58"/>
        <v>3.2853814300793997E-6</v>
      </c>
      <c r="FZ40" s="40">
        <f t="shared" si="59"/>
        <v>-1.6583611092662108E-3</v>
      </c>
      <c r="GA40" s="40">
        <f t="shared" si="60"/>
        <v>-1.3907829429733588E-3</v>
      </c>
      <c r="GB40" s="40">
        <f t="shared" si="61"/>
        <v>-1.3907908665588757E-3</v>
      </c>
      <c r="GC40" s="40">
        <f t="shared" si="62"/>
        <v>-5.5909374116564045E-4</v>
      </c>
      <c r="GD40" s="40">
        <f t="shared" si="63"/>
        <v>-9.6735924289108907E-4</v>
      </c>
      <c r="GE40" s="40">
        <f t="shared" si="64"/>
        <v>-2.4076865072298272E-3</v>
      </c>
      <c r="GF40" s="40">
        <f t="shared" si="65"/>
        <v>-2.2365187215816619E-3</v>
      </c>
      <c r="GG40" s="40">
        <f t="shared" si="66"/>
        <v>9.3156949266059191E-6</v>
      </c>
      <c r="GH40" s="40">
        <f t="shared" si="67"/>
        <v>-1.9864699770016422E-3</v>
      </c>
      <c r="GI40" s="40">
        <f t="shared" si="68"/>
        <v>-1.1935678889184115E-4</v>
      </c>
      <c r="GJ40" s="40">
        <f t="shared" si="69"/>
        <v>-9.5037922566490045E-5</v>
      </c>
      <c r="GK40" s="40">
        <f t="shared" si="70"/>
        <v>-3.4244771073207189E-5</v>
      </c>
      <c r="GL40" s="40">
        <f t="shared" si="71"/>
        <v>1.5414851870026243E-4</v>
      </c>
      <c r="GM40" s="40">
        <f t="shared" si="72"/>
        <v>1.6689523850657194E-4</v>
      </c>
      <c r="GN40" s="40">
        <f t="shared" si="73"/>
        <v>0</v>
      </c>
      <c r="GO40" s="40">
        <f t="shared" si="74"/>
        <v>-1.0577713104543641E-4</v>
      </c>
      <c r="GP40" s="40">
        <f t="shared" si="75"/>
        <v>-5.355686285715936E-5</v>
      </c>
      <c r="GQ40" s="40">
        <f t="shared" si="76"/>
        <v>0</v>
      </c>
      <c r="GR40" s="40">
        <f t="shared" si="77"/>
        <v>-4.6237019051349533E-5</v>
      </c>
      <c r="GS40" s="40">
        <f t="shared" si="78"/>
        <v>1.1385414916270146E-4</v>
      </c>
      <c r="GT40" s="40">
        <f t="shared" si="79"/>
        <v>-8.8265866521712751E-5</v>
      </c>
      <c r="GU40" s="40">
        <f t="shared" si="80"/>
        <v>5.2275036279341516E-7</v>
      </c>
      <c r="GV40" s="40">
        <f t="shared" si="81"/>
        <v>0</v>
      </c>
      <c r="GW40" s="40">
        <f t="shared" si="82"/>
        <v>5.7747357198818956E-6</v>
      </c>
      <c r="GX40" s="40">
        <f t="shared" si="83"/>
        <v>-5.4719721276564126E-5</v>
      </c>
      <c r="GY40" s="40">
        <f t="shared" si="84"/>
        <v>-6.6703819981730575E-5</v>
      </c>
      <c r="GZ40" s="40">
        <f t="shared" si="85"/>
        <v>2.0836589674681522E-4</v>
      </c>
      <c r="HA40" s="40">
        <f t="shared" si="86"/>
        <v>-2.2049941115640956E-5</v>
      </c>
      <c r="HB40" s="40">
        <f t="shared" si="87"/>
        <v>1.9667446602376685E-2</v>
      </c>
      <c r="HC40" s="40">
        <f t="shared" si="88"/>
        <v>1.4225972165590095E-5</v>
      </c>
      <c r="HD40" s="40">
        <f t="shared" si="89"/>
        <v>0</v>
      </c>
      <c r="HE40" s="40">
        <f t="shared" si="90"/>
        <v>-8.7354366862557576E-4</v>
      </c>
      <c r="HF40" s="40">
        <f t="shared" si="91"/>
        <v>-8.5583984806215973E-6</v>
      </c>
      <c r="HG40" s="40">
        <f t="shared" si="92"/>
        <v>-1.3850319093821972E-4</v>
      </c>
      <c r="HH40" s="40">
        <f t="shared" si="93"/>
        <v>9.992165537706339E-5</v>
      </c>
      <c r="HI40" s="40">
        <f t="shared" si="94"/>
        <v>-7.2633570148900994E-4</v>
      </c>
      <c r="HJ40" s="40">
        <f t="shared" si="95"/>
        <v>-4.832621238969698E-5</v>
      </c>
      <c r="HK40" s="40">
        <f t="shared" si="96"/>
        <v>1.3815631077983416E-6</v>
      </c>
      <c r="HL40" s="40">
        <f t="shared" si="97"/>
        <v>-1.2105133006131477E-6</v>
      </c>
      <c r="HM40" s="40">
        <f t="shared" si="98"/>
        <v>-2.6352581519977392E-5</v>
      </c>
      <c r="HN40" s="40">
        <f t="shared" si="99"/>
        <v>-1.1931278546444346E-5</v>
      </c>
      <c r="HO40" s="40">
        <f t="shared" si="100"/>
        <v>-3.1794911417551355E-5</v>
      </c>
      <c r="HP40" s="40">
        <f t="shared" si="101"/>
        <v>6.5354463224779591E-5</v>
      </c>
      <c r="HQ40" s="40">
        <f t="shared" si="102"/>
        <v>0</v>
      </c>
      <c r="HR40" s="40">
        <f t="shared" si="103"/>
        <v>-2.4483112017218648E-3</v>
      </c>
      <c r="HS40" s="40">
        <f t="shared" si="104"/>
        <v>-2.0628462169043859E-6</v>
      </c>
      <c r="HT40" s="40">
        <f t="shared" si="105"/>
        <v>-1.2308385430148718E-4</v>
      </c>
      <c r="HU40" s="40">
        <f t="shared" si="106"/>
        <v>0</v>
      </c>
      <c r="HV40" s="40">
        <f t="shared" si="107"/>
        <v>0</v>
      </c>
      <c r="HW40" s="40">
        <f t="shared" si="108"/>
        <v>0</v>
      </c>
      <c r="HX40" s="40">
        <f t="shared" si="109"/>
        <v>0</v>
      </c>
      <c r="HY40" s="40">
        <f t="shared" si="110"/>
        <v>-2.6677936694478823E-5</v>
      </c>
      <c r="HZ40" s="40">
        <f t="shared" si="111"/>
        <v>0</v>
      </c>
    </row>
    <row r="41" spans="1:234" x14ac:dyDescent="0.25">
      <c r="A41" s="17" t="s">
        <v>211</v>
      </c>
      <c r="B41" s="17">
        <v>96.416084940000005</v>
      </c>
      <c r="C41" s="17">
        <v>4.2907297999999899E-2</v>
      </c>
      <c r="D41" s="17">
        <v>314.92137494999901</v>
      </c>
      <c r="E41" s="17">
        <v>15.78938544237</v>
      </c>
      <c r="F41" s="17">
        <v>15.78938544237</v>
      </c>
      <c r="G41" s="17">
        <v>0.45717336549400001</v>
      </c>
      <c r="H41" s="17">
        <v>120.96527057599999</v>
      </c>
      <c r="I41" s="17">
        <v>1.66606600757</v>
      </c>
      <c r="J41" s="17">
        <v>1.7543813157000001</v>
      </c>
      <c r="K41" s="5">
        <v>1.2614623999999899E-6</v>
      </c>
      <c r="L41" s="17">
        <v>0.41625187073499897</v>
      </c>
      <c r="N41" s="17">
        <v>0.184130010447</v>
      </c>
      <c r="O41" s="5">
        <v>6.9380431999999902E-6</v>
      </c>
      <c r="Q41" s="17">
        <v>1.05558229999999E-2</v>
      </c>
      <c r="S41" s="5">
        <v>3.53209469E-7</v>
      </c>
      <c r="T41" s="5">
        <v>9.4576509999999992E-3</v>
      </c>
      <c r="V41" s="5">
        <v>7.5687743999999997E-6</v>
      </c>
      <c r="W41" s="17">
        <v>9.8162370000000002E-3</v>
      </c>
      <c r="Y41" s="17">
        <v>12.0267877261499</v>
      </c>
      <c r="AA41" s="5">
        <v>1.6399010999999999E-6</v>
      </c>
      <c r="AB41" s="5">
        <v>3.153656E-6</v>
      </c>
      <c r="AC41" s="5">
        <v>2.3967785999999902E-6</v>
      </c>
      <c r="AD41" s="17">
        <v>3.3050217273499903E-2</v>
      </c>
      <c r="AE41" s="17">
        <v>0.55888000499999901</v>
      </c>
      <c r="AF41" s="17">
        <v>2.12392247699499E-2</v>
      </c>
      <c r="AG41" s="5">
        <v>1.3245355000000001E-5</v>
      </c>
      <c r="AI41" s="17">
        <v>9.9955249999999999E-3</v>
      </c>
      <c r="AJ41" s="17">
        <v>0.216365654660999</v>
      </c>
      <c r="AK41" s="17">
        <v>1.4860862650000001E-2</v>
      </c>
      <c r="AL41" s="17">
        <v>5.5524961639999903E-3</v>
      </c>
      <c r="AM41" s="17">
        <v>6.1656253340000002E-2</v>
      </c>
      <c r="AN41" s="17">
        <v>1.037099892316E-3</v>
      </c>
      <c r="AR41" s="5">
        <v>7.9637730200000004E-5</v>
      </c>
      <c r="AS41" s="17">
        <v>1.5234705548000001E-4</v>
      </c>
      <c r="AT41" s="17">
        <v>6.3121378454639998E-3</v>
      </c>
      <c r="AV41" s="17">
        <v>2.49303691439999E-2</v>
      </c>
      <c r="AW41" s="17">
        <v>0.1123400755</v>
      </c>
      <c r="AX41" s="17">
        <v>1.2281494E-2</v>
      </c>
      <c r="BC41" s="5">
        <v>1.2729744E-6</v>
      </c>
      <c r="BE41" s="15"/>
      <c r="BF41" s="17" t="s">
        <v>211</v>
      </c>
      <c r="BG41" s="17">
        <v>1.9640789086128999E-2</v>
      </c>
      <c r="BH41" s="17">
        <v>5.85396159551251E-2</v>
      </c>
      <c r="BI41" s="17">
        <v>0</v>
      </c>
      <c r="BJ41" s="17">
        <v>1.75437318173182</v>
      </c>
      <c r="BK41" s="17">
        <v>0</v>
      </c>
      <c r="BL41" s="17">
        <v>1.6660609438276699</v>
      </c>
      <c r="BM41" s="17">
        <v>1.6660609438276699</v>
      </c>
      <c r="BN41" s="17">
        <v>5.5461805290448002E-2</v>
      </c>
      <c r="BO41" s="17">
        <v>1.5863665663728901E-2</v>
      </c>
      <c r="BP41" s="5">
        <v>5.1720206573080602E-7</v>
      </c>
      <c r="BQ41" s="5">
        <v>7.4413023804406297E-7</v>
      </c>
      <c r="BR41" s="17">
        <v>0.41625998914453299</v>
      </c>
      <c r="BS41" s="5">
        <v>1.2730320316142799E-6</v>
      </c>
      <c r="BT41" s="17">
        <v>0</v>
      </c>
      <c r="BU41" s="17">
        <v>0</v>
      </c>
      <c r="BV41" s="17">
        <v>0</v>
      </c>
      <c r="BW41" s="17">
        <v>0.18413120831809901</v>
      </c>
      <c r="BX41" s="5">
        <v>1.66504852924155E-6</v>
      </c>
      <c r="BY41" s="5">
        <v>5.27305960746701E-6</v>
      </c>
      <c r="BZ41" s="17">
        <v>0</v>
      </c>
      <c r="CA41" s="17">
        <v>0</v>
      </c>
      <c r="CB41" s="17">
        <v>369.362678328877</v>
      </c>
      <c r="CC41" s="17">
        <v>1.0557170494662101E-2</v>
      </c>
      <c r="CD41" s="5">
        <v>1.0243013387567E-7</v>
      </c>
      <c r="CE41" s="5">
        <v>2.50789444269911E-7</v>
      </c>
      <c r="CF41" s="17">
        <v>0</v>
      </c>
      <c r="CG41" s="17">
        <v>9.4562031448931997E-3</v>
      </c>
      <c r="CH41" s="17">
        <v>3.3049210243785203E-2</v>
      </c>
      <c r="CI41" s="17">
        <v>0</v>
      </c>
      <c r="CJ41" s="17">
        <v>1.48640922468956E-2</v>
      </c>
      <c r="CK41" s="17">
        <v>0</v>
      </c>
      <c r="CL41" s="17">
        <v>5.55371956450448E-3</v>
      </c>
      <c r="CM41" s="17">
        <v>96.416084767715702</v>
      </c>
      <c r="CN41" s="5">
        <v>7.5691896259036404E-6</v>
      </c>
      <c r="CO41" s="17">
        <v>9.8181083185899208E-3</v>
      </c>
      <c r="CP41" s="17">
        <v>2.3119496557299102</v>
      </c>
      <c r="CQ41" s="17">
        <v>64.740472240030599</v>
      </c>
      <c r="CR41" s="17">
        <v>1.1283486742545901</v>
      </c>
      <c r="CS41" s="17">
        <v>2.4931357028394299E-2</v>
      </c>
      <c r="CT41" s="17">
        <v>3.6536085121072301E-2</v>
      </c>
      <c r="CU41" s="17">
        <v>1.12964687719428E-2</v>
      </c>
      <c r="CV41" s="17">
        <v>12.0268147677246</v>
      </c>
      <c r="CW41" s="17">
        <v>12.0268147677246</v>
      </c>
      <c r="CX41" s="17">
        <v>5.3803076398309098E-4</v>
      </c>
      <c r="CY41" s="17">
        <v>0</v>
      </c>
      <c r="CZ41" s="17">
        <v>0</v>
      </c>
      <c r="DA41" s="5">
        <v>0.112339296887267</v>
      </c>
      <c r="DB41" s="5">
        <v>6.5593555085214197E-7</v>
      </c>
      <c r="DC41" s="5">
        <v>8.1994272061243896E-7</v>
      </c>
      <c r="DD41" s="17">
        <v>0</v>
      </c>
      <c r="DE41" s="5">
        <v>0</v>
      </c>
      <c r="DF41" s="17">
        <v>7.3306634258504602E-2</v>
      </c>
      <c r="DG41" s="17">
        <v>1.07552161620506E-2</v>
      </c>
      <c r="DH41" s="17">
        <v>2.6879712105232E-4</v>
      </c>
      <c r="DI41" s="17">
        <v>0.18173582522866499</v>
      </c>
      <c r="DJ41" s="17">
        <v>2.6622780177141401E-2</v>
      </c>
      <c r="DK41" s="5">
        <v>8.1991674245054904E-7</v>
      </c>
      <c r="DL41" s="5">
        <v>2.3338162116878099E-6</v>
      </c>
      <c r="DM41" s="5">
        <v>7.9076424323594802E-7</v>
      </c>
      <c r="DN41" s="5">
        <v>1.60601015228425E-6</v>
      </c>
      <c r="DO41" s="17">
        <v>0.56157117793014899</v>
      </c>
      <c r="DP41" s="17">
        <v>0</v>
      </c>
      <c r="DQ41" s="17">
        <v>0</v>
      </c>
      <c r="DR41" s="17">
        <v>5.5974670859218603E-2</v>
      </c>
      <c r="DS41" s="17">
        <v>4.2907407651140698E-2</v>
      </c>
      <c r="DT41" s="17">
        <v>0</v>
      </c>
      <c r="DU41" s="5">
        <v>5.4303544481004103E-6</v>
      </c>
      <c r="DV41" s="5">
        <v>7.8163194938187907E-6</v>
      </c>
      <c r="DW41" s="17">
        <v>189.450695503123</v>
      </c>
      <c r="DX41" s="17">
        <v>283.42926968148498</v>
      </c>
      <c r="DY41" s="17">
        <v>31.492166972558</v>
      </c>
      <c r="DZ41" s="17">
        <v>314.92143665404302</v>
      </c>
      <c r="EA41" s="17">
        <v>1.60584513114193E-4</v>
      </c>
      <c r="EB41" s="17">
        <v>5.0891863718315697</v>
      </c>
      <c r="EC41" s="17">
        <v>1.07199080520014E-2</v>
      </c>
      <c r="ED41" s="17">
        <v>1.0370360270413399E-3</v>
      </c>
      <c r="EE41" s="17">
        <v>0</v>
      </c>
      <c r="EF41" s="5">
        <v>0</v>
      </c>
      <c r="EG41" s="17">
        <v>0</v>
      </c>
      <c r="EH41" s="5">
        <v>7.9633802472924402E-5</v>
      </c>
      <c r="EI41" s="17">
        <v>1.52314110240578E-4</v>
      </c>
      <c r="EJ41" s="17">
        <v>6.3124754755336798E-3</v>
      </c>
      <c r="EK41" s="17">
        <v>0.126366503414408</v>
      </c>
      <c r="EL41" s="17">
        <v>65.010161787397294</v>
      </c>
      <c r="EM41" s="17">
        <v>0.17097097130133401</v>
      </c>
      <c r="EN41" s="17">
        <v>0.44600311039093399</v>
      </c>
      <c r="EO41" s="17">
        <v>1.0826189244751601</v>
      </c>
      <c r="EP41" s="17">
        <v>0.25273669835810603</v>
      </c>
      <c r="EQ41" s="17">
        <v>0</v>
      </c>
      <c r="ER41" s="5">
        <v>1.6398040421744201E-7</v>
      </c>
      <c r="ES41" s="17">
        <v>5.9466470786002798E-2</v>
      </c>
      <c r="ET41" s="17">
        <v>15.789372990468101</v>
      </c>
      <c r="EU41" s="17">
        <v>15.789372990468101</v>
      </c>
      <c r="EV41" s="17">
        <v>0</v>
      </c>
      <c r="EW41" s="17">
        <v>0</v>
      </c>
      <c r="EX41" s="17">
        <v>0</v>
      </c>
      <c r="EY41" s="17">
        <v>0.47061204396015999</v>
      </c>
      <c r="EZ41" s="17">
        <v>0</v>
      </c>
      <c r="FA41" s="17">
        <v>2.8993035709364698</v>
      </c>
      <c r="FB41" s="17">
        <v>0.72104508286622504</v>
      </c>
      <c r="FC41" s="17">
        <v>0.38653959776671698</v>
      </c>
      <c r="FD41" s="17">
        <v>7.2484649757215998</v>
      </c>
      <c r="FE41" s="5">
        <v>9.9888657219861406E-3</v>
      </c>
      <c r="FF41" s="17">
        <v>28.560920214791899</v>
      </c>
      <c r="FG41" s="17">
        <v>0.39397011381361002</v>
      </c>
      <c r="FH41" s="17">
        <v>1.53127491481892</v>
      </c>
      <c r="FI41" s="5">
        <v>1.1858518383791499E-8</v>
      </c>
      <c r="FJ41" s="17">
        <v>0</v>
      </c>
      <c r="FK41" s="17">
        <v>0.457179395514697</v>
      </c>
      <c r="FL41" s="17">
        <v>6.4268136651744801</v>
      </c>
      <c r="FM41" s="17">
        <v>1.2282084938573599E-2</v>
      </c>
      <c r="FN41" s="17">
        <v>0</v>
      </c>
      <c r="FO41" s="17">
        <v>1.88243278172478E-3</v>
      </c>
      <c r="FP41" s="17">
        <v>5.1666379767496098</v>
      </c>
      <c r="FQ41" s="17">
        <v>0.21636444462276799</v>
      </c>
      <c r="FR41" s="17">
        <v>6.43485393243938E-2</v>
      </c>
      <c r="FS41" s="17">
        <v>120.96529693502301</v>
      </c>
      <c r="FT41" s="17">
        <v>6.1655672491174103E-2</v>
      </c>
      <c r="FU41" s="17">
        <v>0.89717922319344801</v>
      </c>
      <c r="FW41" s="26">
        <f t="shared" si="56"/>
        <v>1.5661574046719136</v>
      </c>
      <c r="FX41" s="40">
        <f t="shared" si="57"/>
        <v>-1.7868834073394956E-9</v>
      </c>
      <c r="FY41" s="40">
        <f t="shared" si="58"/>
        <v>2.555535909046027E-6</v>
      </c>
      <c r="FZ41" s="40">
        <f t="shared" si="59"/>
        <v>1.9593475998423096E-7</v>
      </c>
      <c r="GA41" s="40">
        <f t="shared" si="60"/>
        <v>-7.886248609460939E-7</v>
      </c>
      <c r="GB41" s="40">
        <f t="shared" si="61"/>
        <v>-7.886248609460939E-7</v>
      </c>
      <c r="GC41" s="40">
        <f t="shared" si="62"/>
        <v>1.3189790027409237E-5</v>
      </c>
      <c r="GD41" s="40">
        <f t="shared" si="63"/>
        <v>2.179057086798554E-7</v>
      </c>
      <c r="GE41" s="40">
        <f t="shared" si="64"/>
        <v>-3.0393407626743667E-6</v>
      </c>
      <c r="GF41" s="40">
        <f t="shared" si="65"/>
        <v>-4.6363741492923123E-6</v>
      </c>
      <c r="GG41" s="40">
        <f t="shared" si="66"/>
        <v>-1.0313127455954529E-4</v>
      </c>
      <c r="GH41" s="40">
        <f t="shared" si="67"/>
        <v>1.9503598914003884E-5</v>
      </c>
      <c r="GI41" s="40">
        <f t="shared" si="68"/>
        <v>0</v>
      </c>
      <c r="GJ41" s="40">
        <f t="shared" si="69"/>
        <v>6.5055723187047507E-6</v>
      </c>
      <c r="GK41" s="40">
        <f t="shared" si="70"/>
        <v>9.3595134389254442E-6</v>
      </c>
      <c r="GL41" s="40">
        <f t="shared" si="71"/>
        <v>0</v>
      </c>
      <c r="GM41" s="40">
        <f t="shared" si="72"/>
        <v>1.2765415469742183E-4</v>
      </c>
      <c r="GN41" s="40">
        <f t="shared" si="73"/>
        <v>0</v>
      </c>
      <c r="GO41" s="40">
        <f t="shared" si="74"/>
        <v>2.8620822679488335E-5</v>
      </c>
      <c r="GP41" s="40">
        <f t="shared" si="75"/>
        <v>-1.5308823584201951E-4</v>
      </c>
      <c r="GQ41" s="40">
        <f t="shared" si="76"/>
        <v>0</v>
      </c>
      <c r="GR41" s="40">
        <f t="shared" si="77"/>
        <v>5.486038844554255E-5</v>
      </c>
      <c r="GS41" s="40">
        <f t="shared" si="78"/>
        <v>1.9063502540949057E-4</v>
      </c>
      <c r="GT41" s="40">
        <f t="shared" si="79"/>
        <v>0</v>
      </c>
      <c r="GU41" s="40">
        <f t="shared" si="80"/>
        <v>2.248445330214956E-6</v>
      </c>
      <c r="GV41" s="40">
        <f t="shared" si="81"/>
        <v>0</v>
      </c>
      <c r="GW41" s="40">
        <f t="shared" si="82"/>
        <v>-2.5870046661455222E-5</v>
      </c>
      <c r="GX41" s="40">
        <f t="shared" si="83"/>
        <v>2.4401563886124967E-5</v>
      </c>
      <c r="GY41" s="40">
        <f t="shared" si="84"/>
        <v>-1.7542211834148974E-6</v>
      </c>
      <c r="GZ41" s="40">
        <f t="shared" si="85"/>
        <v>-3.0469685157189138E-5</v>
      </c>
      <c r="HA41" s="40">
        <f t="shared" si="86"/>
        <v>4.8152964966960681E-3</v>
      </c>
      <c r="HB41" s="40">
        <f t="shared" si="87"/>
        <v>1.6354385089616734</v>
      </c>
      <c r="HC41" s="40">
        <f t="shared" si="88"/>
        <v>9.9577694912639909E-5</v>
      </c>
      <c r="HD41" s="40">
        <f t="shared" si="89"/>
        <v>0</v>
      </c>
      <c r="HE41" s="40">
        <f t="shared" si="90"/>
        <v>-6.6622593749296162E-4</v>
      </c>
      <c r="HF41" s="40">
        <f t="shared" si="91"/>
        <v>-5.5925615038073827E-6</v>
      </c>
      <c r="HG41" s="40">
        <f t="shared" si="92"/>
        <v>2.173223029956034E-4</v>
      </c>
      <c r="HH41" s="40">
        <f t="shared" si="93"/>
        <v>2.203334263284449E-4</v>
      </c>
      <c r="HI41" s="40">
        <f t="shared" si="94"/>
        <v>-9.4207609842171992E-6</v>
      </c>
      <c r="HJ41" s="40">
        <f t="shared" si="95"/>
        <v>-6.1580639563540477E-5</v>
      </c>
      <c r="HK41" s="40">
        <f t="shared" si="96"/>
        <v>0</v>
      </c>
      <c r="HL41" s="40">
        <f t="shared" si="97"/>
        <v>0</v>
      </c>
      <c r="HM41" s="40">
        <f t="shared" si="98"/>
        <v>0</v>
      </c>
      <c r="HN41" s="40">
        <f t="shared" si="99"/>
        <v>-4.9319927448176715E-5</v>
      </c>
      <c r="HO41" s="40">
        <f t="shared" si="100"/>
        <v>-2.1625123845166904E-4</v>
      </c>
      <c r="HP41" s="40">
        <f t="shared" si="101"/>
        <v>5.3489020351899218E-5</v>
      </c>
      <c r="HQ41" s="40">
        <f t="shared" si="102"/>
        <v>0</v>
      </c>
      <c r="HR41" s="40">
        <f t="shared" si="103"/>
        <v>3.9625742751452812E-5</v>
      </c>
      <c r="HS41" s="40">
        <f t="shared" si="104"/>
        <v>-6.9308546351847132E-6</v>
      </c>
      <c r="HT41" s="40">
        <f t="shared" si="105"/>
        <v>4.8116179806708752E-5</v>
      </c>
      <c r="HU41" s="40">
        <f t="shared" si="106"/>
        <v>0</v>
      </c>
      <c r="HV41" s="40">
        <f t="shared" si="107"/>
        <v>0</v>
      </c>
      <c r="HW41" s="40">
        <f t="shared" si="108"/>
        <v>0</v>
      </c>
      <c r="HX41" s="40">
        <f t="shared" si="109"/>
        <v>0</v>
      </c>
      <c r="HY41" s="40">
        <f t="shared" si="110"/>
        <v>4.5273191888136069E-5</v>
      </c>
      <c r="HZ41" s="40">
        <f t="shared" si="111"/>
        <v>0</v>
      </c>
    </row>
    <row r="42" spans="1:234" x14ac:dyDescent="0.25">
      <c r="A42" s="17" t="s">
        <v>212</v>
      </c>
      <c r="B42" s="17">
        <v>79.25</v>
      </c>
      <c r="C42" s="17"/>
      <c r="D42" s="17">
        <v>357.58</v>
      </c>
      <c r="E42" s="17">
        <v>111.77885999999999</v>
      </c>
      <c r="F42" s="17">
        <v>111.77885999999999</v>
      </c>
      <c r="G42" s="17">
        <v>0.68</v>
      </c>
      <c r="H42" s="17">
        <v>10.42</v>
      </c>
      <c r="I42" s="17">
        <v>8.3237900000000004E-2</v>
      </c>
      <c r="J42" s="17">
        <v>1.331801E-2</v>
      </c>
      <c r="L42" s="17">
        <v>2.4971509999999999E-2</v>
      </c>
      <c r="T42" s="5"/>
      <c r="Y42" s="17">
        <v>1.477476</v>
      </c>
      <c r="AF42" s="17">
        <v>2.7050300000000002E-3</v>
      </c>
      <c r="AJ42" s="17">
        <v>0.27052349999999997</v>
      </c>
      <c r="AM42" s="17">
        <v>0.13318099999999999</v>
      </c>
      <c r="AT42" s="17">
        <v>0</v>
      </c>
      <c r="AV42" s="17">
        <v>6.6590499999999997E-2</v>
      </c>
      <c r="BE42" s="15"/>
      <c r="BF42" s="17" t="s">
        <v>212</v>
      </c>
      <c r="BG42" s="17">
        <v>0</v>
      </c>
      <c r="BH42" s="17">
        <v>0.34483728026256899</v>
      </c>
      <c r="BI42" s="17">
        <v>0</v>
      </c>
      <c r="BJ42" s="17">
        <v>1.33197343510418E-2</v>
      </c>
      <c r="BK42" s="17">
        <v>0</v>
      </c>
      <c r="BL42" s="17">
        <v>8.3238526059954299E-2</v>
      </c>
      <c r="BM42" s="17">
        <v>8.3238526059954299E-2</v>
      </c>
      <c r="BN42" s="5">
        <v>1.0859363233519E-5</v>
      </c>
      <c r="BO42" s="17">
        <v>0</v>
      </c>
      <c r="BP42" s="17">
        <v>0</v>
      </c>
      <c r="BQ42" s="17">
        <v>0</v>
      </c>
      <c r="BR42" s="17">
        <v>2.4972510835386399E-2</v>
      </c>
      <c r="BS42" s="17">
        <v>0</v>
      </c>
      <c r="BT42" s="17">
        <v>0</v>
      </c>
      <c r="BU42" s="17">
        <v>0</v>
      </c>
      <c r="BV42" s="5">
        <v>0</v>
      </c>
      <c r="BW42" s="17">
        <v>0</v>
      </c>
      <c r="BX42" s="5">
        <v>0</v>
      </c>
      <c r="BY42" s="17">
        <v>0</v>
      </c>
      <c r="BZ42" s="17">
        <v>0</v>
      </c>
      <c r="CA42" s="17">
        <v>0</v>
      </c>
      <c r="CB42" s="17">
        <v>15.5631698302471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5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79.248785639092105</v>
      </c>
      <c r="CN42" s="17">
        <v>0</v>
      </c>
      <c r="CO42" s="17">
        <v>0</v>
      </c>
      <c r="CP42" s="17">
        <v>6.76041475553498E-4</v>
      </c>
      <c r="CQ42" s="17">
        <v>1.49794388792804E-2</v>
      </c>
      <c r="CR42" s="17">
        <v>3.4319526162800103E-4</v>
      </c>
      <c r="CS42" s="17">
        <v>6.6588100279987197E-2</v>
      </c>
      <c r="CT42" s="17">
        <v>0</v>
      </c>
      <c r="CU42" s="17">
        <v>0</v>
      </c>
      <c r="CV42" s="17">
        <v>1.4774777217436299</v>
      </c>
      <c r="CW42" s="17">
        <v>1.4774777217436299</v>
      </c>
      <c r="CX42" s="17">
        <v>0</v>
      </c>
      <c r="CY42" s="17">
        <v>0</v>
      </c>
      <c r="CZ42" s="17">
        <v>0</v>
      </c>
      <c r="DA42" s="5">
        <v>0</v>
      </c>
      <c r="DB42" s="17">
        <v>0</v>
      </c>
      <c r="DC42" s="17">
        <v>0</v>
      </c>
      <c r="DD42" s="17">
        <v>0</v>
      </c>
      <c r="DE42" s="5">
        <v>0</v>
      </c>
      <c r="DF42" s="5">
        <v>1.71455128799527E-5</v>
      </c>
      <c r="DG42" s="17">
        <v>0</v>
      </c>
      <c r="DH42" s="17">
        <v>0</v>
      </c>
      <c r="DI42" s="5">
        <v>0.118852440994288</v>
      </c>
      <c r="DJ42" s="17">
        <v>1.4560519640426E-2</v>
      </c>
      <c r="DK42" s="5">
        <v>0</v>
      </c>
      <c r="DL42" s="5">
        <v>0</v>
      </c>
      <c r="DM42" s="17">
        <v>0</v>
      </c>
      <c r="DN42" s="5">
        <v>0</v>
      </c>
      <c r="DO42" s="5">
        <v>0</v>
      </c>
      <c r="DP42" s="17">
        <v>0</v>
      </c>
      <c r="DQ42" s="17">
        <v>0</v>
      </c>
      <c r="DR42" s="17">
        <v>2.7158692961193201E-3</v>
      </c>
      <c r="DS42" s="17">
        <v>0</v>
      </c>
      <c r="DT42" s="17">
        <v>0</v>
      </c>
      <c r="DU42" s="17">
        <v>0</v>
      </c>
      <c r="DV42" s="17">
        <v>0</v>
      </c>
      <c r="DW42" s="17">
        <v>6.7024036993556901</v>
      </c>
      <c r="DX42" s="5">
        <v>321.821381967295</v>
      </c>
      <c r="DY42" s="17">
        <v>35.757958035020401</v>
      </c>
      <c r="DZ42" s="17">
        <v>357.57934000231501</v>
      </c>
      <c r="EA42" s="17">
        <v>0</v>
      </c>
      <c r="EB42" s="17">
        <v>1.1018496883215599E-3</v>
      </c>
      <c r="EC42" s="17">
        <v>0</v>
      </c>
      <c r="ED42" s="5">
        <v>0</v>
      </c>
      <c r="EE42" s="17">
        <v>0</v>
      </c>
      <c r="EF42" s="5">
        <v>0</v>
      </c>
      <c r="EG42" s="17">
        <v>0</v>
      </c>
      <c r="EH42" s="17">
        <v>0</v>
      </c>
      <c r="EI42" s="17">
        <v>0</v>
      </c>
      <c r="EJ42" s="17">
        <v>0</v>
      </c>
      <c r="EK42" s="17">
        <v>0.58794620060957803</v>
      </c>
      <c r="EL42" s="17">
        <v>3.0754839513186401</v>
      </c>
      <c r="EM42" s="17">
        <v>0.79545727629976304</v>
      </c>
      <c r="EN42" s="5">
        <v>2.0750800328488701</v>
      </c>
      <c r="EO42" s="17">
        <v>5.3690331894817298</v>
      </c>
      <c r="EP42" s="17">
        <v>1.1758762582053299</v>
      </c>
      <c r="EQ42" s="17">
        <v>0.90684204434597704</v>
      </c>
      <c r="ER42" s="17">
        <v>0</v>
      </c>
      <c r="ES42" s="17">
        <v>0.27668168340525801</v>
      </c>
      <c r="ET42" s="17">
        <v>111.77876660478201</v>
      </c>
      <c r="EU42" s="17">
        <v>111.77876660478201</v>
      </c>
      <c r="EV42" s="17">
        <v>0</v>
      </c>
      <c r="EW42" s="17">
        <v>0</v>
      </c>
      <c r="EX42" s="17">
        <v>0</v>
      </c>
      <c r="EY42" s="17">
        <v>31.428601080264801</v>
      </c>
      <c r="EZ42" s="17">
        <v>0</v>
      </c>
      <c r="FA42" s="17">
        <v>14.617179803457899</v>
      </c>
      <c r="FB42" s="17">
        <v>3.3547650901414698</v>
      </c>
      <c r="FC42" s="17">
        <v>1.9122577930631499</v>
      </c>
      <c r="FD42" s="17">
        <v>36.542947590623797</v>
      </c>
      <c r="FE42" s="5">
        <v>0</v>
      </c>
      <c r="FF42" s="17">
        <v>0.37762560423569702</v>
      </c>
      <c r="FG42" s="17">
        <v>1.83300021715526</v>
      </c>
      <c r="FH42" s="17">
        <v>10.903098344879901</v>
      </c>
      <c r="FI42" s="17">
        <v>0</v>
      </c>
      <c r="FJ42" s="17">
        <v>0</v>
      </c>
      <c r="FK42" s="17">
        <v>0.67999787474440099</v>
      </c>
      <c r="FL42" s="17">
        <v>8.3212593559983797E-2</v>
      </c>
      <c r="FM42" s="17">
        <v>0</v>
      </c>
      <c r="FN42" s="17">
        <v>0</v>
      </c>
      <c r="FO42" s="17">
        <v>0</v>
      </c>
      <c r="FP42" s="17">
        <v>0.86697043628646897</v>
      </c>
      <c r="FQ42" s="17">
        <v>0.27052401379916902</v>
      </c>
      <c r="FR42" s="17">
        <v>0</v>
      </c>
      <c r="FS42" s="17">
        <v>10.4199710092208</v>
      </c>
      <c r="FT42" s="17">
        <v>0.13318047203988101</v>
      </c>
      <c r="FU42" s="17">
        <v>0.28153884793598799</v>
      </c>
      <c r="FW42" s="26">
        <f t="shared" si="56"/>
        <v>0.64322671276384791</v>
      </c>
      <c r="FX42" s="40">
        <f t="shared" si="57"/>
        <v>-1.5323166030217405E-5</v>
      </c>
      <c r="FY42" s="40">
        <f t="shared" si="58"/>
        <v>0</v>
      </c>
      <c r="FZ42" s="40">
        <f t="shared" si="59"/>
        <v>-1.8457343391046559E-6</v>
      </c>
      <c r="GA42" s="40">
        <f t="shared" si="60"/>
        <v>-8.3553561011259735E-7</v>
      </c>
      <c r="GB42" s="40">
        <f t="shared" si="61"/>
        <v>-8.3553561011259735E-7</v>
      </c>
      <c r="GC42" s="40">
        <f t="shared" si="62"/>
        <v>-3.1253758809726529E-6</v>
      </c>
      <c r="GD42" s="40">
        <f t="shared" si="63"/>
        <v>-2.7822244913137451E-6</v>
      </c>
      <c r="GE42" s="40">
        <f t="shared" si="64"/>
        <v>7.5213328819576119E-6</v>
      </c>
      <c r="GF42" s="40">
        <f t="shared" si="65"/>
        <v>1.2947512742516476E-4</v>
      </c>
      <c r="GG42" s="40">
        <f t="shared" si="66"/>
        <v>0</v>
      </c>
      <c r="GH42" s="40">
        <f t="shared" si="67"/>
        <v>4.0079089586490577E-5</v>
      </c>
      <c r="GI42" s="40">
        <f t="shared" si="68"/>
        <v>0</v>
      </c>
      <c r="GJ42" s="40">
        <f t="shared" si="69"/>
        <v>0</v>
      </c>
      <c r="GK42" s="40">
        <f t="shared" si="70"/>
        <v>0</v>
      </c>
      <c r="GL42" s="40">
        <f t="shared" si="71"/>
        <v>0</v>
      </c>
      <c r="GM42" s="40">
        <f t="shared" si="72"/>
        <v>0</v>
      </c>
      <c r="GN42" s="40">
        <f t="shared" si="73"/>
        <v>0</v>
      </c>
      <c r="GO42" s="40">
        <f t="shared" si="74"/>
        <v>0</v>
      </c>
      <c r="GP42" s="40">
        <f t="shared" si="75"/>
        <v>0</v>
      </c>
      <c r="GQ42" s="40">
        <f t="shared" si="76"/>
        <v>0</v>
      </c>
      <c r="GR42" s="40">
        <f t="shared" si="77"/>
        <v>0</v>
      </c>
      <c r="GS42" s="40">
        <f t="shared" si="78"/>
        <v>0</v>
      </c>
      <c r="GT42" s="40">
        <f t="shared" si="79"/>
        <v>0</v>
      </c>
      <c r="GU42" s="40">
        <f t="shared" si="80"/>
        <v>1.1653276465336638E-6</v>
      </c>
      <c r="GV42" s="40">
        <f t="shared" si="81"/>
        <v>0</v>
      </c>
      <c r="GW42" s="40">
        <f t="shared" si="82"/>
        <v>0</v>
      </c>
      <c r="GX42" s="40">
        <f t="shared" si="83"/>
        <v>0</v>
      </c>
      <c r="GY42" s="40">
        <f t="shared" si="84"/>
        <v>0</v>
      </c>
      <c r="GZ42" s="40">
        <f t="shared" si="85"/>
        <v>0</v>
      </c>
      <c r="HA42" s="40">
        <f t="shared" si="86"/>
        <v>0</v>
      </c>
      <c r="HB42" s="40">
        <f t="shared" si="87"/>
        <v>4.0070890597590182E-3</v>
      </c>
      <c r="HC42" s="40">
        <f t="shared" si="88"/>
        <v>0</v>
      </c>
      <c r="HD42" s="40">
        <f t="shared" si="89"/>
        <v>0</v>
      </c>
      <c r="HE42" s="40">
        <f t="shared" si="90"/>
        <v>0</v>
      </c>
      <c r="HF42" s="40">
        <f t="shared" si="91"/>
        <v>1.8992773975053481E-6</v>
      </c>
      <c r="HG42" s="40">
        <f t="shared" si="92"/>
        <v>0</v>
      </c>
      <c r="HH42" s="40">
        <f t="shared" si="93"/>
        <v>0</v>
      </c>
      <c r="HI42" s="40">
        <f t="shared" si="94"/>
        <v>-3.9642300251873985E-6</v>
      </c>
      <c r="HJ42" s="40">
        <f t="shared" si="95"/>
        <v>0</v>
      </c>
      <c r="HK42" s="40">
        <f t="shared" si="96"/>
        <v>0</v>
      </c>
      <c r="HL42" s="40">
        <f t="shared" si="97"/>
        <v>0</v>
      </c>
      <c r="HM42" s="40">
        <f t="shared" si="98"/>
        <v>0</v>
      </c>
      <c r="HN42" s="40">
        <f t="shared" si="99"/>
        <v>0</v>
      </c>
      <c r="HO42" s="40">
        <f t="shared" si="100"/>
        <v>0</v>
      </c>
      <c r="HP42" s="40">
        <f t="shared" si="101"/>
        <v>0</v>
      </c>
      <c r="HQ42" s="40">
        <f t="shared" si="102"/>
        <v>0</v>
      </c>
      <c r="HR42" s="40">
        <f t="shared" si="103"/>
        <v>-3.6036972432997704E-5</v>
      </c>
      <c r="HS42" s="40">
        <f t="shared" si="104"/>
        <v>0</v>
      </c>
      <c r="HT42" s="40">
        <f t="shared" si="105"/>
        <v>0</v>
      </c>
      <c r="HU42" s="40">
        <f t="shared" si="106"/>
        <v>0</v>
      </c>
      <c r="HV42" s="40">
        <f t="shared" si="107"/>
        <v>0</v>
      </c>
      <c r="HW42" s="40">
        <f t="shared" si="108"/>
        <v>0</v>
      </c>
      <c r="HX42" s="40">
        <f t="shared" si="109"/>
        <v>0</v>
      </c>
      <c r="HY42" s="40">
        <f t="shared" si="110"/>
        <v>0</v>
      </c>
      <c r="HZ42" s="40">
        <f t="shared" si="111"/>
        <v>0</v>
      </c>
    </row>
    <row r="43" spans="1:234" x14ac:dyDescent="0.25">
      <c r="A43" s="17" t="s">
        <v>213</v>
      </c>
      <c r="B43" s="17">
        <v>1544.42422541</v>
      </c>
      <c r="C43" s="17">
        <v>0</v>
      </c>
      <c r="D43" s="17">
        <v>6452.3187832000003</v>
      </c>
      <c r="E43" s="17">
        <v>147.69561540519999</v>
      </c>
      <c r="F43" s="17">
        <v>147.04659240519999</v>
      </c>
      <c r="G43" s="17">
        <v>7.0781706299399998</v>
      </c>
      <c r="H43" s="17">
        <v>531.793133718999</v>
      </c>
      <c r="I43" s="17">
        <v>17.7517279477191</v>
      </c>
      <c r="J43" s="17">
        <v>16.608158518284998</v>
      </c>
      <c r="K43" s="5">
        <v>2.83249450999999E-5</v>
      </c>
      <c r="L43" s="17">
        <v>4.33074896765637</v>
      </c>
      <c r="M43" s="5">
        <v>6.1200000000000005E-8</v>
      </c>
      <c r="N43" s="17">
        <v>1.701811863284</v>
      </c>
      <c r="O43" s="17">
        <v>1.55722295E-4</v>
      </c>
      <c r="P43" s="17">
        <v>9.3254422481999999E-2</v>
      </c>
      <c r="Q43" s="17">
        <v>7.1157716588000006E-2</v>
      </c>
      <c r="S43" s="5">
        <v>7.9356788000000003E-6</v>
      </c>
      <c r="T43" s="17">
        <v>2.8999529999999999E-2</v>
      </c>
      <c r="W43" s="17">
        <v>6.7464252840000002E-2</v>
      </c>
      <c r="X43" s="17">
        <v>0.10885934039</v>
      </c>
      <c r="Y43" s="17">
        <v>139.61273146221001</v>
      </c>
      <c r="AA43" s="5">
        <v>5.1698999999999997E-9</v>
      </c>
      <c r="AB43" s="5">
        <v>7.0802425E-5</v>
      </c>
      <c r="AC43" s="5">
        <v>5.3801229999999998E-5</v>
      </c>
      <c r="AD43" s="17">
        <v>0.27695278201849999</v>
      </c>
      <c r="AE43" s="17">
        <v>5.5014627463819901</v>
      </c>
      <c r="AF43" s="17">
        <v>0.24998746581010001</v>
      </c>
      <c r="AG43" s="17">
        <v>2.9733241299999898E-4</v>
      </c>
      <c r="AI43" s="17">
        <v>2.9568172E-2</v>
      </c>
      <c r="AJ43" s="17">
        <v>3.5940503817383398</v>
      </c>
      <c r="AK43" s="17">
        <v>0.114515353766</v>
      </c>
      <c r="AL43" s="17">
        <v>3.24908118707E-2</v>
      </c>
      <c r="AM43" s="17">
        <v>1.3809230837440001</v>
      </c>
      <c r="AN43" s="17">
        <v>5.4972353871399898E-3</v>
      </c>
      <c r="AR43" s="17">
        <v>1.91157001177E-4</v>
      </c>
      <c r="AS43" s="17">
        <v>2.9684227164299999E-4</v>
      </c>
      <c r="AT43" s="17">
        <v>0.27908082636545201</v>
      </c>
      <c r="AV43" s="17">
        <v>0.55736234720399902</v>
      </c>
      <c r="AW43" s="17">
        <v>1.69254458219999</v>
      </c>
      <c r="AX43" s="17">
        <v>8.6602716509999997E-2</v>
      </c>
      <c r="BC43" s="5">
        <v>2.402002225E-6</v>
      </c>
      <c r="BE43" s="15"/>
      <c r="BF43" s="17" t="s">
        <v>213</v>
      </c>
      <c r="BG43" s="17">
        <v>0</v>
      </c>
      <c r="BH43" s="5">
        <v>7.9987667570561105E-5</v>
      </c>
      <c r="BI43" s="17">
        <v>0</v>
      </c>
      <c r="BJ43" s="17">
        <v>16.6081154092053</v>
      </c>
      <c r="BK43" s="17">
        <v>0</v>
      </c>
      <c r="BL43" s="17">
        <v>17.751800232922101</v>
      </c>
      <c r="BM43" s="17">
        <v>17.751800232922101</v>
      </c>
      <c r="BN43" s="17">
        <v>0.52521545672119996</v>
      </c>
      <c r="BO43" s="17">
        <v>0</v>
      </c>
      <c r="BP43" s="5">
        <v>1.16132939808308E-5</v>
      </c>
      <c r="BQ43" s="5">
        <v>1.6711292845450498E-5</v>
      </c>
      <c r="BR43" s="17">
        <v>4.3307654218118197</v>
      </c>
      <c r="BS43" s="5">
        <v>2.40201641840858E-6</v>
      </c>
      <c r="BT43" s="5">
        <v>1.9582058786245401E-8</v>
      </c>
      <c r="BU43" s="5">
        <v>4.1602319262333201E-8</v>
      </c>
      <c r="BV43" s="17">
        <v>0.108858707812629</v>
      </c>
      <c r="BW43" s="17">
        <v>1.70180157592202</v>
      </c>
      <c r="BX43" s="5">
        <v>3.7372246013767999E-5</v>
      </c>
      <c r="BY43" s="17">
        <v>1.1833658735539001E-4</v>
      </c>
      <c r="BZ43" s="17">
        <v>9.3253340644779803E-2</v>
      </c>
      <c r="CA43" s="17">
        <v>0</v>
      </c>
      <c r="CB43" s="17">
        <v>4103.5289865431896</v>
      </c>
      <c r="CC43" s="17">
        <v>7.1153792148326997E-2</v>
      </c>
      <c r="CD43" s="5">
        <v>2.30144235189074E-6</v>
      </c>
      <c r="CE43" s="5">
        <v>5.6342837458732302E-6</v>
      </c>
      <c r="CF43" s="17">
        <v>0</v>
      </c>
      <c r="CG43" s="17">
        <v>2.9001677350485301E-2</v>
      </c>
      <c r="CH43" s="17">
        <v>0.27695404267188101</v>
      </c>
      <c r="CI43" s="17">
        <v>0</v>
      </c>
      <c r="CJ43" s="17">
        <v>0.114512595776877</v>
      </c>
      <c r="CK43" s="17">
        <v>0</v>
      </c>
      <c r="CL43" s="17">
        <v>3.2490244547694197E-2</v>
      </c>
      <c r="CM43" s="17">
        <v>1544.42213006167</v>
      </c>
      <c r="CN43" s="17">
        <v>0</v>
      </c>
      <c r="CO43" s="17">
        <v>6.7458753335868593E-2</v>
      </c>
      <c r="CP43" s="17">
        <v>32.703539427604397</v>
      </c>
      <c r="CQ43" s="17">
        <v>731.27281725794899</v>
      </c>
      <c r="CR43" s="17">
        <v>16.6006936551832</v>
      </c>
      <c r="CS43" s="17">
        <v>0.55736373175779597</v>
      </c>
      <c r="CT43" s="17">
        <v>0</v>
      </c>
      <c r="CU43" s="17">
        <v>0</v>
      </c>
      <c r="CV43" s="17">
        <v>139.61344795446701</v>
      </c>
      <c r="CW43" s="17">
        <v>139.61344795446701</v>
      </c>
      <c r="CX43" s="17">
        <v>0</v>
      </c>
      <c r="CY43" s="17">
        <v>0</v>
      </c>
      <c r="CZ43" s="17">
        <v>0</v>
      </c>
      <c r="DA43" s="5">
        <v>1.6925329785793399</v>
      </c>
      <c r="DB43" s="5">
        <v>2.0681453974657799E-9</v>
      </c>
      <c r="DC43" s="5">
        <v>2.5847306772047799E-9</v>
      </c>
      <c r="DD43" s="17">
        <v>0</v>
      </c>
      <c r="DE43" s="17">
        <v>0</v>
      </c>
      <c r="DF43" s="17">
        <v>0.82925145250906196</v>
      </c>
      <c r="DG43" s="17">
        <v>0</v>
      </c>
      <c r="DH43" s="17">
        <v>0</v>
      </c>
      <c r="DI43" s="17">
        <v>0.27128864414557302</v>
      </c>
      <c r="DJ43" s="5">
        <v>3.37662126247679E-6</v>
      </c>
      <c r="DK43" s="5">
        <v>1.84078158258789E-5</v>
      </c>
      <c r="DL43" s="5">
        <v>5.2393011348291398E-5</v>
      </c>
      <c r="DM43" s="5">
        <v>1.7755194144524E-5</v>
      </c>
      <c r="DN43" s="5">
        <v>3.6048924971201999E-5</v>
      </c>
      <c r="DO43" s="17">
        <v>5.5014255278965303</v>
      </c>
      <c r="DP43" s="17">
        <v>0</v>
      </c>
      <c r="DQ43" s="17">
        <v>0</v>
      </c>
      <c r="DR43" s="17">
        <v>0.76786677206656095</v>
      </c>
      <c r="DS43" s="17">
        <v>0</v>
      </c>
      <c r="DT43" s="17">
        <v>0</v>
      </c>
      <c r="DU43" s="17">
        <v>1.21903589675755E-4</v>
      </c>
      <c r="DV43" s="17">
        <v>1.7542009402712701E-4</v>
      </c>
      <c r="DW43" s="17">
        <v>1348.35378439899</v>
      </c>
      <c r="DX43" s="17">
        <v>5807.0836929645102</v>
      </c>
      <c r="DY43" s="17">
        <v>645.23216163296297</v>
      </c>
      <c r="DZ43" s="17">
        <v>6452.3158545974702</v>
      </c>
      <c r="EA43" s="17">
        <v>0</v>
      </c>
      <c r="EB43" s="17">
        <v>53.401725986979102</v>
      </c>
      <c r="EC43" s="17">
        <v>0</v>
      </c>
      <c r="ED43" s="17">
        <v>5.4973945678944199E-3</v>
      </c>
      <c r="EE43" s="17">
        <v>0</v>
      </c>
      <c r="EF43" s="5">
        <v>0</v>
      </c>
      <c r="EG43" s="17">
        <v>0</v>
      </c>
      <c r="EH43" s="17">
        <v>1.9116280185408699E-4</v>
      </c>
      <c r="EI43" s="17">
        <v>2.9685226276889498E-4</v>
      </c>
      <c r="EJ43" s="17">
        <v>0.279084640259745</v>
      </c>
      <c r="EK43" s="17">
        <v>1.1768800482812201</v>
      </c>
      <c r="EL43" s="17">
        <v>156.16488746161801</v>
      </c>
      <c r="EM43" s="17">
        <v>1.59226684386315</v>
      </c>
      <c r="EN43" s="17">
        <v>4.1536983012836401</v>
      </c>
      <c r="EO43" s="17">
        <v>10.0805488863903</v>
      </c>
      <c r="EP43" s="17">
        <v>2.35377705214482</v>
      </c>
      <c r="EQ43" s="17">
        <v>0</v>
      </c>
      <c r="ER43" s="5">
        <v>5.1687472786697704E-10</v>
      </c>
      <c r="ES43" s="17">
        <v>0.55383077108858703</v>
      </c>
      <c r="ET43" s="17">
        <v>147.69556960713601</v>
      </c>
      <c r="EU43" s="17">
        <v>147.046566518405</v>
      </c>
      <c r="EV43" s="17">
        <v>0.64900308873052304</v>
      </c>
      <c r="EW43" s="17">
        <v>0</v>
      </c>
      <c r="EX43" s="17">
        <v>0</v>
      </c>
      <c r="EY43" s="17">
        <v>4.38284712864521</v>
      </c>
      <c r="EZ43" s="17">
        <v>0</v>
      </c>
      <c r="FA43" s="17">
        <v>27.001638809614398</v>
      </c>
      <c r="FB43" s="17">
        <v>6.7151781181897796</v>
      </c>
      <c r="FC43" s="17">
        <v>3.5999119839393301</v>
      </c>
      <c r="FD43" s="17">
        <v>67.505764392599104</v>
      </c>
      <c r="FE43" s="5">
        <v>2.95441485474295E-2</v>
      </c>
      <c r="FF43" s="17">
        <v>156.43564669526199</v>
      </c>
      <c r="FG43" s="17">
        <v>3.66911041110688</v>
      </c>
      <c r="FH43" s="17">
        <v>14.261113670860899</v>
      </c>
      <c r="FI43" s="5">
        <v>1.00398343226574E-7</v>
      </c>
      <c r="FJ43" s="17">
        <v>0</v>
      </c>
      <c r="FK43" s="17">
        <v>7.0781575716529597</v>
      </c>
      <c r="FL43" s="17">
        <v>2.0337271220670599</v>
      </c>
      <c r="FM43" s="17">
        <v>8.66039938050122E-2</v>
      </c>
      <c r="FN43" s="17">
        <v>0</v>
      </c>
      <c r="FO43" s="17">
        <v>0</v>
      </c>
      <c r="FP43" s="17">
        <v>2.9607727015913898</v>
      </c>
      <c r="FQ43" s="17">
        <v>3.5940562724909002</v>
      </c>
      <c r="FR43" s="5">
        <v>4.93494436085252E-6</v>
      </c>
      <c r="FS43" s="17">
        <v>531.79258337604699</v>
      </c>
      <c r="FT43" s="17">
        <v>1.38092409259883</v>
      </c>
      <c r="FU43" s="17">
        <v>4.8630315891459999</v>
      </c>
      <c r="FW43" s="26">
        <f t="shared" si="56"/>
        <v>2.5354881330594399</v>
      </c>
      <c r="FX43" s="40">
        <f t="shared" si="57"/>
        <v>-1.3567181189317351E-6</v>
      </c>
      <c r="FY43" s="40">
        <f t="shared" si="58"/>
        <v>0</v>
      </c>
      <c r="FZ43" s="40">
        <f t="shared" si="59"/>
        <v>-4.5388373211568492E-7</v>
      </c>
      <c r="GA43" s="40">
        <f t="shared" si="60"/>
        <v>-3.1008411355863599E-7</v>
      </c>
      <c r="GB43" s="40">
        <f t="shared" si="61"/>
        <v>-1.7604484784920901E-7</v>
      </c>
      <c r="GC43" s="40">
        <f t="shared" si="62"/>
        <v>-1.8448675120784452E-6</v>
      </c>
      <c r="GD43" s="40">
        <f t="shared" si="63"/>
        <v>-1.0348816430962029E-6</v>
      </c>
      <c r="GE43" s="40">
        <f t="shared" si="64"/>
        <v>4.072009396103061E-6</v>
      </c>
      <c r="GF43" s="40">
        <f t="shared" si="65"/>
        <v>-2.5956568062915883E-6</v>
      </c>
      <c r="GG43" s="40">
        <f t="shared" si="66"/>
        <v>-1.2648699488612001E-5</v>
      </c>
      <c r="GH43" s="40">
        <f t="shared" si="67"/>
        <v>3.7993787154585595E-6</v>
      </c>
      <c r="GI43" s="40">
        <f t="shared" si="68"/>
        <v>-2.5526064414052401E-4</v>
      </c>
      <c r="GJ43" s="40">
        <f t="shared" si="69"/>
        <v>-6.0449466841787958E-6</v>
      </c>
      <c r="GK43" s="40">
        <f t="shared" si="70"/>
        <v>-8.6446393832000708E-5</v>
      </c>
      <c r="GL43" s="40">
        <f t="shared" si="71"/>
        <v>-1.160092134402273E-5</v>
      </c>
      <c r="GM43" s="40">
        <f t="shared" si="72"/>
        <v>-5.5151287326025881E-5</v>
      </c>
      <c r="GN43" s="40">
        <f t="shared" si="73"/>
        <v>0</v>
      </c>
      <c r="GO43" s="40">
        <f t="shared" si="74"/>
        <v>5.9601409233315823E-6</v>
      </c>
      <c r="GP43" s="40">
        <f t="shared" si="75"/>
        <v>7.4047768543195628E-5</v>
      </c>
      <c r="GQ43" s="40">
        <f t="shared" si="76"/>
        <v>0</v>
      </c>
      <c r="GR43" s="40">
        <f t="shared" si="77"/>
        <v>0</v>
      </c>
      <c r="GS43" s="40">
        <f t="shared" si="78"/>
        <v>-8.1517305830868455E-5</v>
      </c>
      <c r="GT43" s="40">
        <f t="shared" si="79"/>
        <v>-5.8109609036061487E-6</v>
      </c>
      <c r="GU43" s="40">
        <f t="shared" si="80"/>
        <v>5.1319979882520508E-6</v>
      </c>
      <c r="GV43" s="40">
        <f t="shared" si="81"/>
        <v>0</v>
      </c>
      <c r="GW43" s="40">
        <f t="shared" si="82"/>
        <v>-2.8858868152688092E-5</v>
      </c>
      <c r="GX43" s="40">
        <f t="shared" si="83"/>
        <v>-2.2567388471634322E-5</v>
      </c>
      <c r="GY43" s="40">
        <f t="shared" si="84"/>
        <v>5.3699808089913007E-5</v>
      </c>
      <c r="GZ43" s="40">
        <f t="shared" si="85"/>
        <v>4.5518711595201601E-6</v>
      </c>
      <c r="HA43" s="40">
        <f t="shared" si="86"/>
        <v>-6.7651981255831575E-6</v>
      </c>
      <c r="HB43" s="40">
        <f t="shared" si="87"/>
        <v>2.0716210893943852</v>
      </c>
      <c r="HC43" s="40">
        <f t="shared" si="88"/>
        <v>-2.9358713464460833E-5</v>
      </c>
      <c r="HD43" s="40">
        <f t="shared" si="89"/>
        <v>0</v>
      </c>
      <c r="HE43" s="40">
        <f t="shared" si="90"/>
        <v>-8.1247675948651558E-4</v>
      </c>
      <c r="HF43" s="40">
        <f t="shared" si="91"/>
        <v>1.6390289324664621E-6</v>
      </c>
      <c r="HG43" s="40">
        <f t="shared" si="92"/>
        <v>-2.4084011726790009E-5</v>
      </c>
      <c r="HH43" s="40">
        <f t="shared" si="93"/>
        <v>-1.7461028922893653E-5</v>
      </c>
      <c r="HI43" s="40">
        <f t="shared" si="94"/>
        <v>7.3056554834528558E-7</v>
      </c>
      <c r="HJ43" s="40">
        <f t="shared" si="95"/>
        <v>2.8956510540275866E-5</v>
      </c>
      <c r="HK43" s="40">
        <f t="shared" si="96"/>
        <v>0</v>
      </c>
      <c r="HL43" s="40">
        <f t="shared" si="97"/>
        <v>0</v>
      </c>
      <c r="HM43" s="40">
        <f t="shared" si="98"/>
        <v>0</v>
      </c>
      <c r="HN43" s="40">
        <f t="shared" si="99"/>
        <v>3.0345093568518641E-5</v>
      </c>
      <c r="HO43" s="40">
        <f t="shared" si="100"/>
        <v>3.3658029362478684E-5</v>
      </c>
      <c r="HP43" s="40">
        <f t="shared" si="101"/>
        <v>1.3665912999691119E-5</v>
      </c>
      <c r="HQ43" s="40">
        <f t="shared" si="102"/>
        <v>0</v>
      </c>
      <c r="HR43" s="40">
        <f t="shared" si="103"/>
        <v>2.4841179241681914E-6</v>
      </c>
      <c r="HS43" s="40">
        <f t="shared" si="104"/>
        <v>-6.8557252625103846E-6</v>
      </c>
      <c r="HT43" s="40">
        <f t="shared" si="105"/>
        <v>1.4748902386400253E-5</v>
      </c>
      <c r="HU43" s="40">
        <f t="shared" si="106"/>
        <v>0</v>
      </c>
      <c r="HV43" s="40">
        <f t="shared" si="107"/>
        <v>0</v>
      </c>
      <c r="HW43" s="40">
        <f t="shared" si="108"/>
        <v>0</v>
      </c>
      <c r="HX43" s="40">
        <f t="shared" si="109"/>
        <v>0</v>
      </c>
      <c r="HY43" s="40">
        <f t="shared" si="110"/>
        <v>5.9089906047144823E-6</v>
      </c>
      <c r="HZ43" s="40">
        <f t="shared" si="111"/>
        <v>0</v>
      </c>
    </row>
    <row r="44" spans="1:234" x14ac:dyDescent="0.25">
      <c r="A44" s="17" t="s">
        <v>214</v>
      </c>
      <c r="B44" s="17">
        <v>26200.993769500001</v>
      </c>
      <c r="C44" s="17">
        <v>58.038400000000003</v>
      </c>
      <c r="D44" s="17">
        <v>46526.218346030102</v>
      </c>
      <c r="E44" s="17">
        <v>2636.0066687100002</v>
      </c>
      <c r="F44" s="17">
        <v>2598.4347327584001</v>
      </c>
      <c r="G44" s="17">
        <v>8906.7215550200199</v>
      </c>
      <c r="H44" s="17">
        <v>20616.552146620001</v>
      </c>
      <c r="I44" s="17">
        <v>540.07007255376698</v>
      </c>
      <c r="J44" s="17">
        <v>356.25886935551898</v>
      </c>
      <c r="K44" s="17">
        <v>2.6902417961000001E-3</v>
      </c>
      <c r="L44" s="17">
        <v>201.156385714691</v>
      </c>
      <c r="M44" s="5">
        <v>4.7914700000000002E-7</v>
      </c>
      <c r="N44" s="17">
        <v>34.626854069279801</v>
      </c>
      <c r="O44" s="17">
        <v>1.4779908411699899E-2</v>
      </c>
      <c r="Q44" s="17">
        <v>0.26393619889999997</v>
      </c>
      <c r="S44" s="17">
        <v>7.5736464174999999E-4</v>
      </c>
      <c r="T44" s="17">
        <v>0.228973424539999</v>
      </c>
      <c r="W44" s="17">
        <v>0.23763233749999901</v>
      </c>
      <c r="Y44" s="17">
        <v>1622.26494268035</v>
      </c>
      <c r="Z44" s="17">
        <v>2.6863000000000001</v>
      </c>
      <c r="AA44" s="5">
        <v>1.9317495000000001E-6</v>
      </c>
      <c r="AB44" s="17">
        <v>2.1666732962200001E-2</v>
      </c>
      <c r="AC44" s="17">
        <v>5.1171962919999902E-3</v>
      </c>
      <c r="AD44" s="17">
        <v>2.8671258218036901</v>
      </c>
      <c r="AE44" s="17">
        <v>215.205393039939</v>
      </c>
      <c r="AF44" s="17">
        <v>4.8370588359450002</v>
      </c>
      <c r="AG44" s="17">
        <v>2.83529906439999E-2</v>
      </c>
      <c r="AI44" s="17">
        <v>0.24199436853999901</v>
      </c>
      <c r="AJ44" s="17">
        <v>174.11338634815999</v>
      </c>
      <c r="AK44" s="17">
        <v>1.0231783643682999</v>
      </c>
      <c r="AL44" s="17">
        <v>0.87485651991019897</v>
      </c>
      <c r="AM44" s="17">
        <v>76.23984430873</v>
      </c>
      <c r="AN44" s="17">
        <v>0.57652078722785005</v>
      </c>
      <c r="AR44" s="17">
        <v>9.2814720711513199E-3</v>
      </c>
      <c r="AS44" s="17">
        <v>3.4935776959757997E-2</v>
      </c>
      <c r="AT44" s="17">
        <v>3.1739512344265899</v>
      </c>
      <c r="AU44" s="17">
        <v>0.79420000000000002</v>
      </c>
      <c r="AV44" s="17">
        <v>16.265810982126901</v>
      </c>
      <c r="AW44" s="17">
        <v>359.76487802282003</v>
      </c>
      <c r="AX44" s="17">
        <v>0.29749890283999902</v>
      </c>
      <c r="BC44" s="5">
        <v>1.44711745E-5</v>
      </c>
      <c r="BE44" s="15"/>
      <c r="BF44" s="17" t="s">
        <v>214</v>
      </c>
      <c r="BG44" s="17">
        <v>1.16818514975165</v>
      </c>
      <c r="BH44" s="17">
        <v>5.8626317763740197</v>
      </c>
      <c r="BI44" s="17">
        <v>0</v>
      </c>
      <c r="BJ44" s="17">
        <v>356.25706071150699</v>
      </c>
      <c r="BK44" s="17">
        <v>0</v>
      </c>
      <c r="BL44" s="17">
        <v>540.06565458056605</v>
      </c>
      <c r="BM44" s="17">
        <v>540.06565458056605</v>
      </c>
      <c r="BN44" s="17">
        <v>9.8337571761723908</v>
      </c>
      <c r="BO44" s="17">
        <v>0.94310777403703505</v>
      </c>
      <c r="BP44" s="17">
        <v>1.10300438003273E-3</v>
      </c>
      <c r="BQ44" s="17">
        <v>1.5872509569712901E-3</v>
      </c>
      <c r="BR44" s="17">
        <v>201.15510199502299</v>
      </c>
      <c r="BS44" s="5">
        <v>1.44714596687562E-5</v>
      </c>
      <c r="BT44" s="5">
        <v>1.53350529384855E-7</v>
      </c>
      <c r="BU44" s="5">
        <v>3.2580961986805299E-7</v>
      </c>
      <c r="BV44" s="17">
        <v>0</v>
      </c>
      <c r="BW44" s="17">
        <v>34.6267940287266</v>
      </c>
      <c r="BX44" s="17">
        <v>3.5471626560183399E-3</v>
      </c>
      <c r="BY44" s="17">
        <v>1.12327246623346E-2</v>
      </c>
      <c r="BZ44" s="17">
        <v>0</v>
      </c>
      <c r="CA44" s="17">
        <v>0.79421010990040997</v>
      </c>
      <c r="CB44" s="17">
        <v>85470.434374924094</v>
      </c>
      <c r="CC44" s="17">
        <v>0.26393983365810197</v>
      </c>
      <c r="CD44" s="17">
        <v>2.1964056665399001E-4</v>
      </c>
      <c r="CE44" s="17">
        <v>5.3772319392406001E-4</v>
      </c>
      <c r="CF44" s="17">
        <v>0</v>
      </c>
      <c r="CG44" s="17">
        <v>0.22897846800301999</v>
      </c>
      <c r="CH44" s="17">
        <v>2.8671165191847101</v>
      </c>
      <c r="CI44" s="17">
        <v>0</v>
      </c>
      <c r="CJ44" s="17">
        <v>1.02318135186373</v>
      </c>
      <c r="CK44" s="17">
        <v>0</v>
      </c>
      <c r="CL44" s="17">
        <v>0.87484899680054296</v>
      </c>
      <c r="CM44" s="17">
        <v>26199.8959608595</v>
      </c>
      <c r="CN44" s="17">
        <v>0</v>
      </c>
      <c r="CO44" s="17">
        <v>0.23762426028150899</v>
      </c>
      <c r="CP44" s="17">
        <v>585.39557858697901</v>
      </c>
      <c r="CQ44" s="17">
        <v>14856.711847667801</v>
      </c>
      <c r="CR44" s="17">
        <v>349.841847914629</v>
      </c>
      <c r="CS44" s="17">
        <v>16.262429038963798</v>
      </c>
      <c r="CT44" s="17">
        <v>24.4960469846644</v>
      </c>
      <c r="CU44" s="17">
        <v>0.67248137218035597</v>
      </c>
      <c r="CV44" s="17">
        <v>1622.2443533756</v>
      </c>
      <c r="CW44" s="17">
        <v>1622.2443533756</v>
      </c>
      <c r="CX44" s="17">
        <v>3.1983131096242803E-2</v>
      </c>
      <c r="CY44" s="17">
        <v>0</v>
      </c>
      <c r="CZ44" s="17">
        <v>2.68634202229976</v>
      </c>
      <c r="DA44" s="5">
        <v>359.76386672034403</v>
      </c>
      <c r="DB44" s="5">
        <v>7.7263783690551099E-7</v>
      </c>
      <c r="DC44" s="5">
        <v>9.6580652231889295E-7</v>
      </c>
      <c r="DD44" s="17">
        <v>0</v>
      </c>
      <c r="DE44" s="17">
        <v>0</v>
      </c>
      <c r="DF44" s="17">
        <v>66.000330376572194</v>
      </c>
      <c r="DG44" s="17">
        <v>0.83813725300874498</v>
      </c>
      <c r="DH44" s="17">
        <v>1.59786283762599E-2</v>
      </c>
      <c r="DI44" s="17">
        <v>22.3632370749058</v>
      </c>
      <c r="DJ44" s="17">
        <v>1.8730094122241501</v>
      </c>
      <c r="DK44" s="17">
        <v>5.6333463127146302E-3</v>
      </c>
      <c r="DL44" s="17">
        <v>1.60331916372073E-2</v>
      </c>
      <c r="DM44" s="17">
        <v>1.68866943743558E-3</v>
      </c>
      <c r="DN44" s="17">
        <v>3.4284892033047201E-3</v>
      </c>
      <c r="DO44" s="17">
        <v>215.369076135613</v>
      </c>
      <c r="DP44" s="17">
        <v>0</v>
      </c>
      <c r="DQ44" s="17">
        <v>0</v>
      </c>
      <c r="DR44" s="17">
        <v>12.9842052739493</v>
      </c>
      <c r="DS44" s="17">
        <v>57.925347789150003</v>
      </c>
      <c r="DT44" s="17">
        <v>0</v>
      </c>
      <c r="DU44" s="17">
        <v>1.1624698530288699E-2</v>
      </c>
      <c r="DV44" s="17">
        <v>1.6728230789971099E-2</v>
      </c>
      <c r="DW44" s="17">
        <v>36385.639679586799</v>
      </c>
      <c r="DX44" s="17">
        <v>41872.4674678714</v>
      </c>
      <c r="DY44" s="17">
        <v>4652.5048582176696</v>
      </c>
      <c r="DZ44" s="17">
        <v>46524.972326089097</v>
      </c>
      <c r="EA44" s="17">
        <v>9.8237167983839802E-3</v>
      </c>
      <c r="EB44" s="17">
        <v>894.35927231415701</v>
      </c>
      <c r="EC44" s="17">
        <v>0.63832467693934203</v>
      </c>
      <c r="ED44" s="17">
        <v>0.57651631243510404</v>
      </c>
      <c r="EE44" s="17">
        <v>0</v>
      </c>
      <c r="EF44" s="17">
        <v>0</v>
      </c>
      <c r="EG44" s="17">
        <v>0</v>
      </c>
      <c r="EH44" s="17">
        <v>9.2813731637802696E-3</v>
      </c>
      <c r="EI44" s="17">
        <v>3.4936546093619902E-2</v>
      </c>
      <c r="EJ44" s="17">
        <v>3.1739545359764199</v>
      </c>
      <c r="EK44" s="17">
        <v>20.481670858314398</v>
      </c>
      <c r="EL44" s="17">
        <v>10490.5785179308</v>
      </c>
      <c r="EM44" s="17">
        <v>27.060124157586301</v>
      </c>
      <c r="EN44" s="17">
        <v>66.587418617261093</v>
      </c>
      <c r="EO44" s="17">
        <v>173.52197390311699</v>
      </c>
      <c r="EP44" s="17">
        <v>38.227332420840298</v>
      </c>
      <c r="EQ44" s="17">
        <v>4.2242516148425997</v>
      </c>
      <c r="ER44" s="5">
        <v>1.9317836665068199E-7</v>
      </c>
      <c r="ES44" s="17">
        <v>8.9994693098100207</v>
      </c>
      <c r="ET44" s="17">
        <v>2635.6373887838699</v>
      </c>
      <c r="EU44" s="17">
        <v>2598.0694931397602</v>
      </c>
      <c r="EV44" s="17">
        <v>37.5678956441078</v>
      </c>
      <c r="EW44" s="17">
        <v>4.2018698330549997E-2</v>
      </c>
      <c r="EX44" s="17">
        <v>1.0196558723964799E-2</v>
      </c>
      <c r="EY44" s="17">
        <v>217.78229045365501</v>
      </c>
      <c r="EZ44" s="17">
        <v>3.7132900143851497E-2</v>
      </c>
      <c r="FA44" s="17">
        <v>443.20816420840202</v>
      </c>
      <c r="FB44" s="17">
        <v>110.11405731014</v>
      </c>
      <c r="FC44" s="17">
        <v>58.842485978383699</v>
      </c>
      <c r="FD44" s="17">
        <v>1108.4518638904899</v>
      </c>
      <c r="FE44" s="17">
        <v>0.24180274398837301</v>
      </c>
      <c r="FF44" s="17">
        <v>5887.6963404456301</v>
      </c>
      <c r="FG44" s="17">
        <v>60.561680991198003</v>
      </c>
      <c r="FH44" s="17">
        <v>252.32338431290199</v>
      </c>
      <c r="FI44" s="17">
        <v>7.5939769556182997</v>
      </c>
      <c r="FJ44" s="17">
        <v>0</v>
      </c>
      <c r="FK44" s="17">
        <v>8906.2289704842897</v>
      </c>
      <c r="FL44" s="17">
        <v>208.644939977608</v>
      </c>
      <c r="FM44" s="17">
        <v>0.29749543233555698</v>
      </c>
      <c r="FN44" s="5">
        <v>3.2549295898851899E-5</v>
      </c>
      <c r="FO44" s="17">
        <v>0.61821017875691597</v>
      </c>
      <c r="FP44" s="17">
        <v>219.769743330891</v>
      </c>
      <c r="FQ44" s="17">
        <v>174.11139894612199</v>
      </c>
      <c r="FR44" s="17">
        <v>6.9154747248479502</v>
      </c>
      <c r="FS44" s="17">
        <v>20616.063869343001</v>
      </c>
      <c r="FT44" s="17">
        <v>76.234900004332403</v>
      </c>
      <c r="FU44" s="17">
        <v>145.660602143332</v>
      </c>
      <c r="FW44" s="26">
        <f t="shared" si="56"/>
        <v>1.7649169070383923</v>
      </c>
      <c r="FX44" s="40">
        <f t="shared" si="57"/>
        <v>-4.1899503895119647E-5</v>
      </c>
      <c r="FY44" s="40">
        <f t="shared" si="58"/>
        <v>-1.947886413994877E-3</v>
      </c>
      <c r="FZ44" s="40">
        <f t="shared" si="59"/>
        <v>-2.6781027672143345E-5</v>
      </c>
      <c r="GA44" s="40">
        <f t="shared" si="60"/>
        <v>-1.4009066460783735E-4</v>
      </c>
      <c r="GB44" s="40">
        <f t="shared" si="61"/>
        <v>-1.4056139799676143E-4</v>
      </c>
      <c r="GC44" s="40">
        <f t="shared" si="62"/>
        <v>-5.5304809147488288E-5</v>
      </c>
      <c r="GD44" s="40">
        <f t="shared" si="63"/>
        <v>-2.3683750489762451E-5</v>
      </c>
      <c r="GE44" s="40">
        <f t="shared" si="64"/>
        <v>-8.1803703360917163E-6</v>
      </c>
      <c r="GF44" s="40">
        <f t="shared" si="65"/>
        <v>-5.0767690787859044E-6</v>
      </c>
      <c r="GG44" s="40">
        <f t="shared" si="66"/>
        <v>5.0333408839500787E-6</v>
      </c>
      <c r="GH44" s="40">
        <f t="shared" si="67"/>
        <v>-6.3816998075830882E-6</v>
      </c>
      <c r="GI44" s="40">
        <f t="shared" si="68"/>
        <v>2.7443045470381188E-5</v>
      </c>
      <c r="GJ44" s="40">
        <f t="shared" si="69"/>
        <v>-1.7339303501572553E-6</v>
      </c>
      <c r="GK44" s="40">
        <f t="shared" si="70"/>
        <v>-1.4271635772131698E-6</v>
      </c>
      <c r="GL44" s="40">
        <f t="shared" si="71"/>
        <v>0</v>
      </c>
      <c r="GM44" s="40">
        <f t="shared" si="72"/>
        <v>1.3771351247569256E-5</v>
      </c>
      <c r="GN44" s="40">
        <f t="shared" si="73"/>
        <v>0</v>
      </c>
      <c r="GO44" s="40">
        <f t="shared" si="74"/>
        <v>-1.1634712018406317E-6</v>
      </c>
      <c r="GP44" s="40">
        <f t="shared" si="75"/>
        <v>2.2026412152960373E-5</v>
      </c>
      <c r="GQ44" s="40">
        <f t="shared" si="76"/>
        <v>0</v>
      </c>
      <c r="GR44" s="40">
        <f t="shared" si="77"/>
        <v>0</v>
      </c>
      <c r="GS44" s="40">
        <f t="shared" si="78"/>
        <v>-3.3990401201296447E-5</v>
      </c>
      <c r="GT44" s="40">
        <f t="shared" si="79"/>
        <v>0</v>
      </c>
      <c r="GU44" s="40">
        <f t="shared" si="80"/>
        <v>-1.2691702944667297E-5</v>
      </c>
      <c r="GV44" s="40">
        <f t="shared" si="81"/>
        <v>1.5643189427805533E-5</v>
      </c>
      <c r="GW44" s="40">
        <f t="shared" si="82"/>
        <v>-6.5626586114923832E-5</v>
      </c>
      <c r="GX44" s="40">
        <f t="shared" si="83"/>
        <v>-9.00053914046873E-6</v>
      </c>
      <c r="GY44" s="40">
        <f t="shared" si="84"/>
        <v>-7.3577907786618947E-6</v>
      </c>
      <c r="GZ44" s="40">
        <f t="shared" si="85"/>
        <v>-3.2445799585350942E-6</v>
      </c>
      <c r="HA44" s="40">
        <f t="shared" si="86"/>
        <v>7.6059011980069444E-4</v>
      </c>
      <c r="HB44" s="40">
        <f t="shared" si="87"/>
        <v>1.6843182426191468</v>
      </c>
      <c r="HC44" s="40">
        <f t="shared" si="88"/>
        <v>-2.1628667280029469E-6</v>
      </c>
      <c r="HD44" s="40">
        <f t="shared" si="89"/>
        <v>0</v>
      </c>
      <c r="HE44" s="40">
        <f t="shared" si="90"/>
        <v>-7.9185541705828087E-4</v>
      </c>
      <c r="HF44" s="40">
        <f t="shared" si="91"/>
        <v>-1.141441264041156E-5</v>
      </c>
      <c r="HG44" s="40">
        <f t="shared" si="92"/>
        <v>2.9198188059768534E-6</v>
      </c>
      <c r="HH44" s="40">
        <f t="shared" si="93"/>
        <v>-8.5992496881522817E-6</v>
      </c>
      <c r="HI44" s="40">
        <f t="shared" si="94"/>
        <v>-6.485197395701933E-5</v>
      </c>
      <c r="HJ44" s="40">
        <f t="shared" si="95"/>
        <v>-7.7617196901584178E-6</v>
      </c>
      <c r="HK44" s="40">
        <f t="shared" si="96"/>
        <v>0</v>
      </c>
      <c r="HL44" s="40">
        <f t="shared" si="97"/>
        <v>0</v>
      </c>
      <c r="HM44" s="40">
        <f t="shared" si="98"/>
        <v>0</v>
      </c>
      <c r="HN44" s="40">
        <f t="shared" si="99"/>
        <v>-1.0656431468205027E-5</v>
      </c>
      <c r="HO44" s="40">
        <f t="shared" si="100"/>
        <v>2.2015650683576086E-5</v>
      </c>
      <c r="HP44" s="40">
        <f t="shared" si="101"/>
        <v>1.0402018134871889E-6</v>
      </c>
      <c r="HQ44" s="40">
        <f t="shared" si="102"/>
        <v>1.272966558794912E-5</v>
      </c>
      <c r="HR44" s="40">
        <f t="shared" si="103"/>
        <v>-2.0791727918260513E-4</v>
      </c>
      <c r="HS44" s="40">
        <f t="shared" si="104"/>
        <v>-2.8110094614003063E-6</v>
      </c>
      <c r="HT44" s="40">
        <f t="shared" si="105"/>
        <v>-1.1665604171708872E-5</v>
      </c>
      <c r="HU44" s="40">
        <f t="shared" si="106"/>
        <v>0</v>
      </c>
      <c r="HV44" s="40">
        <f t="shared" si="107"/>
        <v>0</v>
      </c>
      <c r="HW44" s="40">
        <f t="shared" si="108"/>
        <v>0</v>
      </c>
      <c r="HX44" s="40">
        <f t="shared" si="109"/>
        <v>0</v>
      </c>
      <c r="HY44" s="40">
        <f t="shared" si="110"/>
        <v>1.9705985592247056E-5</v>
      </c>
      <c r="HZ44" s="40">
        <f t="shared" si="111"/>
        <v>0</v>
      </c>
    </row>
    <row r="45" spans="1:234" x14ac:dyDescent="0.25">
      <c r="A45" s="17" t="s">
        <v>215</v>
      </c>
      <c r="B45" s="17">
        <v>673.77772930799995</v>
      </c>
      <c r="C45" s="17">
        <v>5.4921317539999999</v>
      </c>
      <c r="D45" s="17">
        <v>2452.7644773500001</v>
      </c>
      <c r="E45" s="17">
        <v>84.623988626999903</v>
      </c>
      <c r="F45" s="17">
        <v>82.450055416999902</v>
      </c>
      <c r="G45" s="17">
        <v>8.4517215287000003</v>
      </c>
      <c r="H45" s="17">
        <v>652.29204716649997</v>
      </c>
      <c r="I45" s="17">
        <v>5.5054580736099998</v>
      </c>
      <c r="J45" s="17">
        <v>5.2495286458999901</v>
      </c>
      <c r="K45" s="5">
        <v>7.9708477450000004E-5</v>
      </c>
      <c r="L45" s="17">
        <v>4.5167781816418904</v>
      </c>
      <c r="N45" s="17">
        <v>0.71917788719999898</v>
      </c>
      <c r="O45" s="17">
        <v>4.38148995919999E-4</v>
      </c>
      <c r="Q45" s="17">
        <v>3.6655437000000001E-3</v>
      </c>
      <c r="S45" s="5">
        <v>2.2326767961000001E-5</v>
      </c>
      <c r="T45" s="17">
        <v>3.2845165999999901E-3</v>
      </c>
      <c r="W45" s="17">
        <v>3.408721E-3</v>
      </c>
      <c r="X45" s="5">
        <v>2.8013730000000001E-5</v>
      </c>
      <c r="Y45" s="17">
        <v>26.2280618315359</v>
      </c>
      <c r="AA45" s="5">
        <v>2.0999999999999899E-9</v>
      </c>
      <c r="AB45" s="17">
        <v>2.5529187700999999E-4</v>
      </c>
      <c r="AC45" s="17">
        <v>1.513614437E-4</v>
      </c>
      <c r="AD45" s="17">
        <v>5.0677374506000003E-2</v>
      </c>
      <c r="AE45" s="17">
        <v>16.712690676499999</v>
      </c>
      <c r="AF45" s="17">
        <v>3.421463035083E-2</v>
      </c>
      <c r="AG45" s="17">
        <v>8.3667929189999897E-4</v>
      </c>
      <c r="AI45" s="17">
        <v>3.4712889999999998E-3</v>
      </c>
      <c r="AJ45" s="17">
        <v>4.5661912935895996</v>
      </c>
      <c r="AK45" s="17">
        <v>2.5539014914999901E-2</v>
      </c>
      <c r="AL45" s="17">
        <v>6.4308928799999996E-3</v>
      </c>
      <c r="AM45" s="17">
        <v>4.6660310311029898</v>
      </c>
      <c r="AN45" s="17">
        <v>3.9352796107780903E-3</v>
      </c>
      <c r="AR45" s="5">
        <v>7.7620834556099905E-5</v>
      </c>
      <c r="AS45" s="17">
        <v>2.6186701270500002E-4</v>
      </c>
      <c r="AT45" s="17">
        <v>9.4208762941189295E-2</v>
      </c>
      <c r="AV45" s="17">
        <v>0.40206780465000003</v>
      </c>
      <c r="AW45" s="17">
        <v>9.4112416140000104</v>
      </c>
      <c r="AX45" s="17">
        <v>4.2651039E-3</v>
      </c>
      <c r="BC45" s="5">
        <v>2.9884711999999999E-7</v>
      </c>
      <c r="BE45" s="15"/>
      <c r="BF45" s="17" t="s">
        <v>215</v>
      </c>
      <c r="BG45" s="17">
        <v>0.19767614294945199</v>
      </c>
      <c r="BH45" s="17">
        <v>0.398248660435854</v>
      </c>
      <c r="BI45" s="17">
        <v>0</v>
      </c>
      <c r="BJ45" s="17">
        <v>5.2495292317340798</v>
      </c>
      <c r="BK45" s="17">
        <v>0</v>
      </c>
      <c r="BL45" s="17">
        <v>5.5054788966660704</v>
      </c>
      <c r="BM45" s="17">
        <v>5.5054788966660704</v>
      </c>
      <c r="BN45" s="17">
        <v>0.290750041397839</v>
      </c>
      <c r="BO45" s="17">
        <v>0.159671005456439</v>
      </c>
      <c r="BP45" s="5">
        <v>3.2682273075502697E-5</v>
      </c>
      <c r="BQ45" s="5">
        <v>4.7029890154709302E-5</v>
      </c>
      <c r="BR45" s="17">
        <v>4.5167967080615101</v>
      </c>
      <c r="BS45" s="5">
        <v>2.98797063688224E-7</v>
      </c>
      <c r="BT45" s="17">
        <v>0</v>
      </c>
      <c r="BU45" s="17">
        <v>0</v>
      </c>
      <c r="BV45" s="5">
        <v>2.8016058989070601E-5</v>
      </c>
      <c r="BW45" s="17">
        <v>0.71919620038863497</v>
      </c>
      <c r="BX45" s="17">
        <v>1.05146848988905E-4</v>
      </c>
      <c r="BY45" s="17">
        <v>3.3298749097482701E-4</v>
      </c>
      <c r="BZ45" s="17">
        <v>0</v>
      </c>
      <c r="CA45" s="17">
        <v>0</v>
      </c>
      <c r="CB45" s="17">
        <v>1871.84302209465</v>
      </c>
      <c r="CC45" s="17">
        <v>3.66571088331487E-3</v>
      </c>
      <c r="CD45" s="5">
        <v>6.4746513335207402E-6</v>
      </c>
      <c r="CE45" s="5">
        <v>1.5852433627099099E-5</v>
      </c>
      <c r="CF45" s="17">
        <v>0</v>
      </c>
      <c r="CG45" s="17">
        <v>3.2843881996726301E-3</v>
      </c>
      <c r="CH45" s="5">
        <v>5.0678381714798298E-2</v>
      </c>
      <c r="CI45" s="17">
        <v>0</v>
      </c>
      <c r="CJ45" s="17">
        <v>2.5544538170513699E-2</v>
      </c>
      <c r="CK45" s="17">
        <v>0</v>
      </c>
      <c r="CL45" s="17">
        <v>6.4318339802520797E-3</v>
      </c>
      <c r="CM45" s="17">
        <v>673.77723555834802</v>
      </c>
      <c r="CN45" s="17">
        <v>0</v>
      </c>
      <c r="CO45" s="17">
        <v>3.40887935481738E-3</v>
      </c>
      <c r="CP45" s="17">
        <v>10.7033948572612</v>
      </c>
      <c r="CQ45" s="17">
        <v>289.72944620347602</v>
      </c>
      <c r="CR45" s="17">
        <v>12.4090144259476</v>
      </c>
      <c r="CS45" s="17">
        <v>0.40207041308939201</v>
      </c>
      <c r="CT45" s="17">
        <v>66.985284712068406</v>
      </c>
      <c r="CU45" s="17">
        <v>0.113695653615304</v>
      </c>
      <c r="CV45" s="17">
        <v>26.227936811036301</v>
      </c>
      <c r="CW45" s="17">
        <v>26.227936811036301</v>
      </c>
      <c r="CX45" s="17">
        <v>5.4153914681129098E-3</v>
      </c>
      <c r="CY45" s="17">
        <v>0</v>
      </c>
      <c r="CZ45" s="17">
        <v>0</v>
      </c>
      <c r="DA45" s="5">
        <v>9.4113114874666906</v>
      </c>
      <c r="DB45" s="5">
        <v>8.4005305852720202E-10</v>
      </c>
      <c r="DC45" s="5">
        <v>1.0499154138350999E-9</v>
      </c>
      <c r="DD45" s="17">
        <v>0</v>
      </c>
      <c r="DE45" s="17">
        <v>0</v>
      </c>
      <c r="DF45" s="17">
        <v>2.3563494738288</v>
      </c>
      <c r="DG45" s="17">
        <v>0.15115071333167901</v>
      </c>
      <c r="DH45" s="17">
        <v>2.7052127458677099E-3</v>
      </c>
      <c r="DI45" s="5">
        <v>1.5654983307041801</v>
      </c>
      <c r="DJ45" s="17">
        <v>0.25986131021787301</v>
      </c>
      <c r="DK45" s="5">
        <v>6.6375709254451801E-5</v>
      </c>
      <c r="DL45" s="17">
        <v>1.88901397179186E-4</v>
      </c>
      <c r="DM45" s="5">
        <v>4.9949666606039701E-5</v>
      </c>
      <c r="DN45" s="17">
        <v>1.01423102013371E-4</v>
      </c>
      <c r="DO45" s="17">
        <v>16.740404134715501</v>
      </c>
      <c r="DP45" s="17">
        <v>0</v>
      </c>
      <c r="DQ45" s="17">
        <v>0</v>
      </c>
      <c r="DR45" s="17">
        <v>0.12004694284464</v>
      </c>
      <c r="DS45" s="17">
        <v>5.4921101191046802</v>
      </c>
      <c r="DT45" s="17">
        <v>0</v>
      </c>
      <c r="DU45" s="17">
        <v>3.4303613485672698E-4</v>
      </c>
      <c r="DV45" s="17">
        <v>4.9361913501656297E-4</v>
      </c>
      <c r="DW45" s="17">
        <v>895.95449406680905</v>
      </c>
      <c r="DX45" s="17">
        <v>2207.4853578707698</v>
      </c>
      <c r="DY45" s="17">
        <v>245.27706910938701</v>
      </c>
      <c r="DZ45" s="17">
        <v>2452.7624269801499</v>
      </c>
      <c r="EA45" s="17">
        <v>1.6205927159730401E-3</v>
      </c>
      <c r="EB45" s="17">
        <v>11.403676392549499</v>
      </c>
      <c r="EC45" s="17">
        <v>0.107893204304138</v>
      </c>
      <c r="ED45" s="17">
        <v>3.9359300938242997E-3</v>
      </c>
      <c r="EE45" s="17">
        <v>0</v>
      </c>
      <c r="EF45" s="5">
        <v>0</v>
      </c>
      <c r="EG45" s="17">
        <v>0</v>
      </c>
      <c r="EH45" s="5">
        <v>7.7619788686982195E-5</v>
      </c>
      <c r="EI45" s="17">
        <v>2.6186479273797498E-4</v>
      </c>
      <c r="EJ45" s="17">
        <v>9.4211846326603704E-2</v>
      </c>
      <c r="EK45" s="17">
        <v>0.67832038007683004</v>
      </c>
      <c r="EL45" s="17">
        <v>238.70176770521999</v>
      </c>
      <c r="EM45" s="17">
        <v>0.89584238826700102</v>
      </c>
      <c r="EN45" s="17">
        <v>2.3220237327557198</v>
      </c>
      <c r="EO45" s="17">
        <v>5.6267876563214703</v>
      </c>
      <c r="EP45" s="17">
        <v>1.32259586633376</v>
      </c>
      <c r="EQ45" s="17">
        <v>1.88724813571652E-4</v>
      </c>
      <c r="ER45" s="5">
        <v>2.09988921774498E-10</v>
      </c>
      <c r="ES45" s="17">
        <v>0.31295647789590902</v>
      </c>
      <c r="ET45" s="17">
        <v>84.623886034866004</v>
      </c>
      <c r="EU45" s="17">
        <v>82.449921672580501</v>
      </c>
      <c r="EV45" s="17">
        <v>2.17396436228552</v>
      </c>
      <c r="EW45" s="17">
        <v>9.9157156478557607E-4</v>
      </c>
      <c r="EX45" s="17">
        <v>3.1024225488737001E-4</v>
      </c>
      <c r="EY45" s="17">
        <v>2.6156280207454898</v>
      </c>
      <c r="EZ45" s="17">
        <v>1.18996715113234E-3</v>
      </c>
      <c r="FA45" s="17">
        <v>15.093593500774301</v>
      </c>
      <c r="FB45" s="17">
        <v>3.7535982252792999</v>
      </c>
      <c r="FC45" s="17">
        <v>2.01216433472776</v>
      </c>
      <c r="FD45" s="17">
        <v>37.734291858882003</v>
      </c>
      <c r="FE45" s="5">
        <v>3.46862113019946E-3</v>
      </c>
      <c r="FF45" s="17">
        <v>178.36354120169</v>
      </c>
      <c r="FG45" s="17">
        <v>2.09720726753637</v>
      </c>
      <c r="FH45" s="17">
        <v>7.9724330649206099</v>
      </c>
      <c r="FI45" s="17">
        <v>9.7983922794138197E-3</v>
      </c>
      <c r="FJ45" s="17">
        <v>0</v>
      </c>
      <c r="FK45" s="17">
        <v>8.4517513283398404</v>
      </c>
      <c r="FL45" s="17">
        <v>5.9518405257294003</v>
      </c>
      <c r="FM45" s="17">
        <v>4.26541598736752E-3</v>
      </c>
      <c r="FN45" s="17">
        <v>0</v>
      </c>
      <c r="FO45" s="17">
        <v>2.6602508546878501E-2</v>
      </c>
      <c r="FP45" s="17">
        <v>14.9600622769404</v>
      </c>
      <c r="FQ45" s="17">
        <v>4.5661883747646703</v>
      </c>
      <c r="FR45" s="17">
        <v>0.68561049505448002</v>
      </c>
      <c r="FS45" s="17">
        <v>652.17610134647202</v>
      </c>
      <c r="FT45" s="17">
        <v>4.6660460677871702</v>
      </c>
      <c r="FU45" s="17">
        <v>9.5648797742009695</v>
      </c>
      <c r="FW45" s="26">
        <f t="shared" si="56"/>
        <v>1.3737922812826722</v>
      </c>
      <c r="FX45" s="40">
        <f t="shared" si="57"/>
        <v>-7.3280791342032634E-7</v>
      </c>
      <c r="FY45" s="40">
        <f t="shared" si="58"/>
        <v>-3.9392527872156119E-6</v>
      </c>
      <c r="FZ45" s="40">
        <f t="shared" si="59"/>
        <v>-8.359424107374107E-7</v>
      </c>
      <c r="GA45" s="40">
        <f t="shared" si="60"/>
        <v>-1.2123292173273931E-6</v>
      </c>
      <c r="GB45" s="40">
        <f t="shared" si="61"/>
        <v>-1.6221264949344301E-6</v>
      </c>
      <c r="GC45" s="40">
        <f t="shared" si="62"/>
        <v>3.5258662674800035E-6</v>
      </c>
      <c r="GD45" s="40">
        <f t="shared" si="63"/>
        <v>-1.7775139300196059E-4</v>
      </c>
      <c r="GE45" s="40">
        <f t="shared" si="64"/>
        <v>3.7822567699414521E-6</v>
      </c>
      <c r="GF45" s="40">
        <f t="shared" si="65"/>
        <v>1.1159746506786888E-7</v>
      </c>
      <c r="GG45" s="40">
        <f t="shared" si="66"/>
        <v>4.6240755436594808E-5</v>
      </c>
      <c r="GH45" s="40">
        <f t="shared" si="67"/>
        <v>4.1016890523970837E-6</v>
      </c>
      <c r="GI45" s="40">
        <f t="shared" si="68"/>
        <v>0</v>
      </c>
      <c r="GJ45" s="40">
        <f t="shared" si="69"/>
        <v>2.5464059674147011E-5</v>
      </c>
      <c r="GK45" s="40">
        <f t="shared" si="70"/>
        <v>-3.344970866858061E-5</v>
      </c>
      <c r="GL45" s="40">
        <f t="shared" si="71"/>
        <v>0</v>
      </c>
      <c r="GM45" s="40">
        <f t="shared" si="72"/>
        <v>4.5609418016194992E-5</v>
      </c>
      <c r="GN45" s="40">
        <f t="shared" si="73"/>
        <v>0</v>
      </c>
      <c r="GO45" s="40">
        <f t="shared" si="74"/>
        <v>1.419818669644804E-5</v>
      </c>
      <c r="GP45" s="40">
        <f t="shared" si="75"/>
        <v>-3.9092610267241334E-5</v>
      </c>
      <c r="GQ45" s="40">
        <f t="shared" si="76"/>
        <v>0</v>
      </c>
      <c r="GR45" s="40">
        <f t="shared" si="77"/>
        <v>0</v>
      </c>
      <c r="GS45" s="40">
        <f t="shared" si="78"/>
        <v>4.6455787194084489E-5</v>
      </c>
      <c r="GT45" s="40">
        <f t="shared" si="79"/>
        <v>8.3137414068006283E-5</v>
      </c>
      <c r="GU45" s="40">
        <f t="shared" si="80"/>
        <v>-4.7666693941044021E-6</v>
      </c>
      <c r="GV45" s="40">
        <f t="shared" si="81"/>
        <v>0</v>
      </c>
      <c r="GW45" s="40">
        <f t="shared" si="82"/>
        <v>-2.028850628081087E-5</v>
      </c>
      <c r="GX45" s="40">
        <f t="shared" si="83"/>
        <v>-5.785760414789218E-5</v>
      </c>
      <c r="GY45" s="40">
        <f t="shared" si="84"/>
        <v>7.482037125083451E-5</v>
      </c>
      <c r="GZ45" s="40">
        <f t="shared" si="85"/>
        <v>1.9874920674435527E-5</v>
      </c>
      <c r="HA45" s="40">
        <f t="shared" si="86"/>
        <v>1.6582283937361317E-3</v>
      </c>
      <c r="HB45" s="40">
        <f t="shared" si="87"/>
        <v>2.508643571878538</v>
      </c>
      <c r="HC45" s="40">
        <f t="shared" si="88"/>
        <v>-2.8711152459047045E-5</v>
      </c>
      <c r="HD45" s="40">
        <f t="shared" si="89"/>
        <v>0</v>
      </c>
      <c r="HE45" s="40">
        <f t="shared" si="90"/>
        <v>-7.6855306502563955E-4</v>
      </c>
      <c r="HF45" s="40">
        <f t="shared" si="91"/>
        <v>-6.3922528462783393E-7</v>
      </c>
      <c r="HG45" s="40">
        <f t="shared" si="92"/>
        <v>2.1626736709229785E-4</v>
      </c>
      <c r="HH45" s="40">
        <f t="shared" si="93"/>
        <v>1.4634052683521571E-4</v>
      </c>
      <c r="HI45" s="40">
        <f t="shared" si="94"/>
        <v>3.2225855508088764E-6</v>
      </c>
      <c r="HJ45" s="40">
        <f t="shared" si="95"/>
        <v>1.6529525486012338E-4</v>
      </c>
      <c r="HK45" s="40">
        <f t="shared" si="96"/>
        <v>0</v>
      </c>
      <c r="HL45" s="40">
        <f t="shared" si="97"/>
        <v>0</v>
      </c>
      <c r="HM45" s="40">
        <f t="shared" si="98"/>
        <v>0</v>
      </c>
      <c r="HN45" s="40">
        <f t="shared" si="99"/>
        <v>-1.3474077207382985E-5</v>
      </c>
      <c r="HO45" s="40">
        <f t="shared" si="100"/>
        <v>-8.4774596162730197E-6</v>
      </c>
      <c r="HP45" s="40">
        <f t="shared" si="101"/>
        <v>3.2729284603115947E-5</v>
      </c>
      <c r="HQ45" s="40">
        <f t="shared" si="102"/>
        <v>0</v>
      </c>
      <c r="HR45" s="40">
        <f t="shared" si="103"/>
        <v>6.4875609581646162E-6</v>
      </c>
      <c r="HS45" s="40">
        <f t="shared" si="104"/>
        <v>7.4244684756844339E-6</v>
      </c>
      <c r="HT45" s="40">
        <f t="shared" si="105"/>
        <v>7.3172277824238872E-5</v>
      </c>
      <c r="HU45" s="40">
        <f t="shared" si="106"/>
        <v>0</v>
      </c>
      <c r="HV45" s="40">
        <f t="shared" si="107"/>
        <v>0</v>
      </c>
      <c r="HW45" s="40">
        <f t="shared" si="108"/>
        <v>0</v>
      </c>
      <c r="HX45" s="40">
        <f t="shared" si="109"/>
        <v>0</v>
      </c>
      <c r="HY45" s="40">
        <f t="shared" si="110"/>
        <v>-1.674980564510317E-4</v>
      </c>
      <c r="HZ45" s="40">
        <f t="shared" si="111"/>
        <v>0</v>
      </c>
    </row>
    <row r="46" spans="1:234" x14ac:dyDescent="0.25">
      <c r="A46" s="17" t="s">
        <v>216</v>
      </c>
      <c r="B46" s="17"/>
      <c r="C46" s="17"/>
      <c r="D46" s="17"/>
      <c r="E46" s="17"/>
      <c r="F46" s="17"/>
      <c r="G46" s="17"/>
      <c r="H46" s="17"/>
      <c r="T46" s="5"/>
      <c r="BE46" s="15"/>
      <c r="BV46" s="5"/>
      <c r="BX46" s="5"/>
      <c r="CG46" s="5"/>
      <c r="CH46" s="5"/>
      <c r="CI46" s="5"/>
      <c r="DA46" s="5"/>
      <c r="DE46" s="5"/>
      <c r="DI46" s="5"/>
      <c r="DL46" s="5"/>
      <c r="DN46" s="5"/>
      <c r="DO46" s="5"/>
      <c r="DX46" s="5"/>
      <c r="ED46" s="5"/>
      <c r="EF46" s="5"/>
      <c r="EN46" s="5"/>
      <c r="FE46" s="5"/>
      <c r="FW46" s="26" t="e">
        <f t="shared" si="56"/>
        <v>#DIV/0!</v>
      </c>
      <c r="FX46" s="40">
        <f t="shared" si="57"/>
        <v>0</v>
      </c>
      <c r="FY46" s="40">
        <f t="shared" si="58"/>
        <v>0</v>
      </c>
      <c r="FZ46" s="40">
        <f t="shared" si="59"/>
        <v>0</v>
      </c>
      <c r="GA46" s="40">
        <f t="shared" si="60"/>
        <v>0</v>
      </c>
      <c r="GB46" s="40">
        <f t="shared" si="61"/>
        <v>0</v>
      </c>
      <c r="GC46" s="40">
        <f t="shared" si="62"/>
        <v>0</v>
      </c>
      <c r="GD46" s="40">
        <f t="shared" si="63"/>
        <v>0</v>
      </c>
      <c r="GE46" s="40">
        <f t="shared" si="64"/>
        <v>0</v>
      </c>
      <c r="GF46" s="40">
        <f t="shared" si="65"/>
        <v>0</v>
      </c>
      <c r="GG46" s="40">
        <f t="shared" si="66"/>
        <v>0</v>
      </c>
      <c r="GH46" s="40">
        <f t="shared" si="67"/>
        <v>0</v>
      </c>
      <c r="GI46" s="40">
        <f t="shared" si="68"/>
        <v>0</v>
      </c>
      <c r="GJ46" s="40">
        <f t="shared" si="69"/>
        <v>0</v>
      </c>
      <c r="GK46" s="40">
        <f t="shared" si="70"/>
        <v>0</v>
      </c>
      <c r="GL46" s="40">
        <f t="shared" si="71"/>
        <v>0</v>
      </c>
      <c r="GM46" s="40">
        <f t="shared" si="72"/>
        <v>0</v>
      </c>
      <c r="GN46" s="40">
        <f t="shared" si="73"/>
        <v>0</v>
      </c>
      <c r="GO46" s="40">
        <f t="shared" si="74"/>
        <v>0</v>
      </c>
      <c r="GP46" s="40">
        <f t="shared" si="75"/>
        <v>0</v>
      </c>
      <c r="GQ46" s="40">
        <f t="shared" si="76"/>
        <v>0</v>
      </c>
      <c r="GR46" s="40">
        <f t="shared" si="77"/>
        <v>0</v>
      </c>
      <c r="GS46" s="40">
        <f t="shared" si="78"/>
        <v>0</v>
      </c>
      <c r="GT46" s="40">
        <f t="shared" si="79"/>
        <v>0</v>
      </c>
      <c r="GU46" s="40">
        <f t="shared" si="80"/>
        <v>0</v>
      </c>
      <c r="GV46" s="40">
        <f t="shared" si="81"/>
        <v>0</v>
      </c>
      <c r="GW46" s="40">
        <f t="shared" si="82"/>
        <v>0</v>
      </c>
      <c r="GX46" s="40">
        <f t="shared" si="83"/>
        <v>0</v>
      </c>
      <c r="GY46" s="40">
        <f t="shared" si="84"/>
        <v>0</v>
      </c>
      <c r="GZ46" s="40">
        <f t="shared" si="85"/>
        <v>0</v>
      </c>
      <c r="HA46" s="40">
        <f t="shared" si="86"/>
        <v>0</v>
      </c>
      <c r="HB46" s="40">
        <f t="shared" si="87"/>
        <v>0</v>
      </c>
      <c r="HC46" s="40">
        <f t="shared" si="88"/>
        <v>0</v>
      </c>
      <c r="HD46" s="40">
        <f t="shared" si="89"/>
        <v>0</v>
      </c>
      <c r="HE46" s="40">
        <f t="shared" si="90"/>
        <v>0</v>
      </c>
      <c r="HF46" s="40">
        <f t="shared" si="91"/>
        <v>0</v>
      </c>
      <c r="HG46" s="40">
        <f t="shared" si="92"/>
        <v>0</v>
      </c>
      <c r="HH46" s="40">
        <f t="shared" si="93"/>
        <v>0</v>
      </c>
      <c r="HI46" s="40">
        <f t="shared" si="94"/>
        <v>0</v>
      </c>
      <c r="HJ46" s="40">
        <f t="shared" si="95"/>
        <v>0</v>
      </c>
      <c r="HK46" s="40">
        <f t="shared" si="96"/>
        <v>0</v>
      </c>
      <c r="HL46" s="40">
        <f t="shared" si="97"/>
        <v>0</v>
      </c>
      <c r="HM46" s="40">
        <f t="shared" si="98"/>
        <v>0</v>
      </c>
      <c r="HN46" s="40">
        <f t="shared" si="99"/>
        <v>0</v>
      </c>
      <c r="HO46" s="40">
        <f t="shared" si="100"/>
        <v>0</v>
      </c>
      <c r="HP46" s="40">
        <f t="shared" si="101"/>
        <v>0</v>
      </c>
      <c r="HQ46" s="40">
        <f t="shared" si="102"/>
        <v>0</v>
      </c>
      <c r="HR46" s="40">
        <f t="shared" si="103"/>
        <v>0</v>
      </c>
      <c r="HS46" s="40">
        <f t="shared" si="104"/>
        <v>0</v>
      </c>
      <c r="HT46" s="40">
        <f t="shared" si="105"/>
        <v>0</v>
      </c>
      <c r="HU46" s="40">
        <f t="shared" si="106"/>
        <v>0</v>
      </c>
      <c r="HV46" s="40">
        <f t="shared" si="107"/>
        <v>0</v>
      </c>
      <c r="HW46" s="40">
        <f t="shared" si="108"/>
        <v>0</v>
      </c>
      <c r="HX46" s="40">
        <f t="shared" si="109"/>
        <v>0</v>
      </c>
      <c r="HY46" s="40">
        <f t="shared" si="110"/>
        <v>0</v>
      </c>
      <c r="HZ46" s="40">
        <f t="shared" si="111"/>
        <v>0</v>
      </c>
    </row>
    <row r="47" spans="1:234" x14ac:dyDescent="0.25">
      <c r="A47" s="17" t="s">
        <v>217</v>
      </c>
      <c r="B47" s="17">
        <v>1322.06782165</v>
      </c>
      <c r="C47" s="17">
        <v>11.595334999999899</v>
      </c>
      <c r="D47" s="17">
        <v>2725.4909940799998</v>
      </c>
      <c r="E47" s="17">
        <v>111.1991273</v>
      </c>
      <c r="F47" s="17">
        <v>111.14924737</v>
      </c>
      <c r="G47" s="17">
        <v>11.987605029999999</v>
      </c>
      <c r="H47" s="17">
        <v>427.8822126</v>
      </c>
      <c r="I47" s="17">
        <v>11.2393444721745</v>
      </c>
      <c r="J47" s="17">
        <v>11.853422541247699</v>
      </c>
      <c r="K47" s="5">
        <v>4.5195980000000003E-6</v>
      </c>
      <c r="L47" s="17">
        <v>2.78597851389359</v>
      </c>
      <c r="N47" s="17">
        <v>1.1340426757318101</v>
      </c>
      <c r="O47" s="5">
        <v>2.4847013999999999E-5</v>
      </c>
      <c r="Q47" s="17">
        <v>6.4953940000000002E-2</v>
      </c>
      <c r="S47" s="5">
        <v>1.2661712999999999E-6</v>
      </c>
      <c r="T47" s="17">
        <v>5.8202039999999997E-2</v>
      </c>
      <c r="W47" s="17">
        <v>6.0402999999999998E-2</v>
      </c>
      <c r="Y47" s="17">
        <v>112.324107599999</v>
      </c>
      <c r="AB47" s="5">
        <v>1.3456816E-5</v>
      </c>
      <c r="AC47" s="5">
        <v>8.5842139999999999E-6</v>
      </c>
      <c r="AD47" s="17">
        <v>0.236346579987184</v>
      </c>
      <c r="AE47" s="17">
        <v>3.4501896488391002</v>
      </c>
      <c r="AF47" s="17">
        <v>0.14209993039379901</v>
      </c>
      <c r="AG47" s="5">
        <v>4.74407099999999E-5</v>
      </c>
      <c r="AI47" s="17">
        <v>6.1511789999999997E-2</v>
      </c>
      <c r="AJ47" s="17">
        <v>2.1899898878689101</v>
      </c>
      <c r="AK47" s="17">
        <v>9.1431920379008005E-2</v>
      </c>
      <c r="AL47" s="17">
        <v>3.4236824715000003E-2</v>
      </c>
      <c r="AM47" s="17">
        <v>0.78266004763114005</v>
      </c>
      <c r="AN47" s="17">
        <v>3.03864236888999E-3</v>
      </c>
      <c r="AR47" s="17">
        <v>2.1382842145000001E-4</v>
      </c>
      <c r="AS47" s="17">
        <v>4.1358399500000001E-4</v>
      </c>
      <c r="AT47" s="17">
        <v>1.9772581910682999E-2</v>
      </c>
      <c r="AV47" s="17">
        <v>0.35484721223499899</v>
      </c>
      <c r="AW47" s="17">
        <v>0.79007250200000001</v>
      </c>
      <c r="AX47" s="17">
        <v>7.5578229999999996E-2</v>
      </c>
      <c r="BC47" s="5">
        <v>2.3024939999999998E-6</v>
      </c>
      <c r="BE47" s="15"/>
      <c r="BF47" s="17" t="s">
        <v>217</v>
      </c>
      <c r="BG47" s="17">
        <v>0</v>
      </c>
      <c r="BH47" s="17">
        <v>35.736005883070703</v>
      </c>
      <c r="BI47" s="17">
        <v>0</v>
      </c>
      <c r="BJ47" s="17">
        <v>11.8533559412936</v>
      </c>
      <c r="BK47" s="17">
        <v>0</v>
      </c>
      <c r="BL47" s="17">
        <v>11.2392858719997</v>
      </c>
      <c r="BM47" s="17">
        <v>11.2392858719997</v>
      </c>
      <c r="BN47" s="17">
        <v>0.20858743831429499</v>
      </c>
      <c r="BO47" s="17">
        <v>0</v>
      </c>
      <c r="BP47" s="5">
        <v>1.85301542684237E-6</v>
      </c>
      <c r="BQ47" s="5">
        <v>2.6666537696280302E-6</v>
      </c>
      <c r="BR47" s="17">
        <v>2.7859923695212898</v>
      </c>
      <c r="BS47" s="5">
        <v>2.3028276399631698E-6</v>
      </c>
      <c r="BT47" s="17">
        <v>0</v>
      </c>
      <c r="BU47" s="17">
        <v>0</v>
      </c>
      <c r="BV47" s="17">
        <v>0</v>
      </c>
      <c r="BW47" s="17">
        <v>1.13403538459773</v>
      </c>
      <c r="BX47" s="5">
        <v>5.9631590028494699E-6</v>
      </c>
      <c r="BY47" s="5">
        <v>1.8882732849418699E-5</v>
      </c>
      <c r="BZ47" s="17">
        <v>0</v>
      </c>
      <c r="CA47" s="17">
        <v>0</v>
      </c>
      <c r="CB47" s="17">
        <v>1625.7339248871399</v>
      </c>
      <c r="CC47" s="17">
        <v>6.4955417023958406E-2</v>
      </c>
      <c r="CD47" s="5">
        <v>3.67190914752777E-7</v>
      </c>
      <c r="CE47" s="5">
        <v>8.9902521536400603E-7</v>
      </c>
      <c r="CF47" s="17">
        <v>0</v>
      </c>
      <c r="CG47" s="17">
        <v>5.8201238194149497E-2</v>
      </c>
      <c r="CH47" s="17">
        <v>0.23634560145774899</v>
      </c>
      <c r="CI47" s="17">
        <v>0</v>
      </c>
      <c r="CJ47" s="17">
        <v>9.1430713370282996E-2</v>
      </c>
      <c r="CK47" s="17">
        <v>0</v>
      </c>
      <c r="CL47" s="17">
        <v>3.4237345814249802E-2</v>
      </c>
      <c r="CM47" s="17">
        <v>1322.06418153299</v>
      </c>
      <c r="CN47" s="17">
        <v>0</v>
      </c>
      <c r="CO47" s="17">
        <v>6.0404359910050998E-2</v>
      </c>
      <c r="CP47" s="17">
        <v>18.300760146044802</v>
      </c>
      <c r="CQ47" s="17">
        <v>289.125790194111</v>
      </c>
      <c r="CR47" s="17">
        <v>8.6834771572892002</v>
      </c>
      <c r="CS47" s="17">
        <v>0.35484803829345801</v>
      </c>
      <c r="CT47" s="17">
        <v>0</v>
      </c>
      <c r="CU47" s="17">
        <v>0</v>
      </c>
      <c r="CV47" s="17">
        <v>112.324095060313</v>
      </c>
      <c r="CW47" s="17">
        <v>112.324095060313</v>
      </c>
      <c r="CX47" s="17">
        <v>0</v>
      </c>
      <c r="CY47" s="17">
        <v>0</v>
      </c>
      <c r="CZ47" s="17">
        <v>0</v>
      </c>
      <c r="DA47" s="5">
        <v>0.790055758904745</v>
      </c>
      <c r="DB47" s="17">
        <v>0</v>
      </c>
      <c r="DC47" s="17">
        <v>0</v>
      </c>
      <c r="DD47" s="17">
        <v>0</v>
      </c>
      <c r="DE47" s="17">
        <v>0</v>
      </c>
      <c r="DF47" s="17">
        <v>0.329337575408373</v>
      </c>
      <c r="DG47" s="17">
        <v>0</v>
      </c>
      <c r="DH47" s="17">
        <v>0</v>
      </c>
      <c r="DI47" s="17">
        <v>12.424071353141899</v>
      </c>
      <c r="DJ47" s="17">
        <v>1.5089321489299301</v>
      </c>
      <c r="DK47" s="5">
        <v>3.4988119292095998E-6</v>
      </c>
      <c r="DL47" s="5">
        <v>9.9581142765808098E-6</v>
      </c>
      <c r="DM47" s="5">
        <v>2.8326512232896198E-6</v>
      </c>
      <c r="DN47" s="5">
        <v>5.7513824633344096E-6</v>
      </c>
      <c r="DO47" s="17">
        <v>3.4501304532753299</v>
      </c>
      <c r="DP47" s="17">
        <v>0</v>
      </c>
      <c r="DQ47" s="17">
        <v>0</v>
      </c>
      <c r="DR47" s="17">
        <v>0.347771609016093</v>
      </c>
      <c r="DS47" s="17">
        <v>11.5952525789116</v>
      </c>
      <c r="DT47" s="17">
        <v>0</v>
      </c>
      <c r="DU47" s="5">
        <v>1.9451875857735799E-5</v>
      </c>
      <c r="DV47" s="5">
        <v>2.79897198476607E-5</v>
      </c>
      <c r="DW47" s="17">
        <v>828.62486438818996</v>
      </c>
      <c r="DX47" s="17">
        <v>2452.9395049609502</v>
      </c>
      <c r="DY47" s="17">
        <v>272.54799758262999</v>
      </c>
      <c r="DZ47" s="17">
        <v>2725.4875025435799</v>
      </c>
      <c r="EA47" s="17">
        <v>0</v>
      </c>
      <c r="EB47" s="17">
        <v>24.428966066122001</v>
      </c>
      <c r="EC47" s="17">
        <v>0</v>
      </c>
      <c r="ED47" s="17">
        <v>3.0389275485661498E-3</v>
      </c>
      <c r="EE47" s="17">
        <v>0</v>
      </c>
      <c r="EF47" s="5">
        <v>0</v>
      </c>
      <c r="EG47" s="17">
        <v>0</v>
      </c>
      <c r="EH47" s="17">
        <v>2.13814130083722E-4</v>
      </c>
      <c r="EI47" s="17">
        <v>4.1360895451313898E-4</v>
      </c>
      <c r="EJ47" s="17">
        <v>1.9773209479749799E-2</v>
      </c>
      <c r="EK47" s="17">
        <v>0.49533568103529102</v>
      </c>
      <c r="EL47" s="17">
        <v>123.173564274746</v>
      </c>
      <c r="EM47" s="17">
        <v>0.67187124868686998</v>
      </c>
      <c r="EN47" s="17">
        <v>1.76093452438035</v>
      </c>
      <c r="EO47" s="17">
        <v>5.0773223205851101</v>
      </c>
      <c r="EP47" s="17">
        <v>0.99197568618307896</v>
      </c>
      <c r="EQ47" s="17">
        <v>1.0582828954402801</v>
      </c>
      <c r="ER47" s="17">
        <v>0</v>
      </c>
      <c r="ES47" s="17">
        <v>0.23311932942563901</v>
      </c>
      <c r="ET47" s="17">
        <v>111.19908227989001</v>
      </c>
      <c r="EU47" s="17">
        <v>111.149202425185</v>
      </c>
      <c r="EV47" s="17">
        <v>4.9879854704387501E-2</v>
      </c>
      <c r="EW47" s="17">
        <v>0</v>
      </c>
      <c r="EX47" s="17">
        <v>1.4865915662185799E-4</v>
      </c>
      <c r="EY47" s="17">
        <v>38.103468584577698</v>
      </c>
      <c r="EZ47" s="17">
        <v>0</v>
      </c>
      <c r="FA47" s="17">
        <v>12.719829029029199</v>
      </c>
      <c r="FB47" s="17">
        <v>2.8263181941830902</v>
      </c>
      <c r="FC47" s="17">
        <v>1.6485910265160899</v>
      </c>
      <c r="FD47" s="17">
        <v>31.8340162529141</v>
      </c>
      <c r="FE47" s="5">
        <v>6.1464457012626698E-2</v>
      </c>
      <c r="FF47" s="17">
        <v>61.058141594575801</v>
      </c>
      <c r="FG47" s="17">
        <v>1.5442621915596</v>
      </c>
      <c r="FH47" s="17">
        <v>12.1811424340129</v>
      </c>
      <c r="FI47" s="17">
        <v>2.5843674994626199E-3</v>
      </c>
      <c r="FJ47" s="17">
        <v>0</v>
      </c>
      <c r="FK47" s="17">
        <v>11.987515224965099</v>
      </c>
      <c r="FL47" s="17">
        <v>9.57408668621472</v>
      </c>
      <c r="FM47" s="17">
        <v>7.5578193091817195E-2</v>
      </c>
      <c r="FN47" s="17">
        <v>0</v>
      </c>
      <c r="FO47" s="17">
        <v>0</v>
      </c>
      <c r="FP47" s="17">
        <v>71.669483026410902</v>
      </c>
      <c r="FQ47" s="17">
        <v>2.18998384218638</v>
      </c>
      <c r="FR47" s="17">
        <v>0</v>
      </c>
      <c r="FS47" s="17">
        <v>427.88232090477499</v>
      </c>
      <c r="FT47" s="17">
        <v>0.78266321373355696</v>
      </c>
      <c r="FU47" s="17">
        <v>31.104543640855599</v>
      </c>
      <c r="FW47" s="26">
        <f t="shared" si="56"/>
        <v>1.9365718654512956</v>
      </c>
      <c r="FX47" s="40">
        <f t="shared" si="57"/>
        <v>-2.7533511900268195E-6</v>
      </c>
      <c r="FY47" s="40">
        <f t="shared" si="58"/>
        <v>-7.10812480184977E-6</v>
      </c>
      <c r="FZ47" s="40">
        <f t="shared" si="59"/>
        <v>-1.2810669444511029E-6</v>
      </c>
      <c r="GA47" s="40">
        <f t="shared" si="60"/>
        <v>-4.0486028161250742E-7</v>
      </c>
      <c r="GB47" s="40">
        <f t="shared" si="61"/>
        <v>-4.0436454646024899E-7</v>
      </c>
      <c r="GC47" s="40">
        <f t="shared" si="62"/>
        <v>-7.4914909754981462E-6</v>
      </c>
      <c r="GD47" s="40">
        <f t="shared" si="63"/>
        <v>2.5311819887281219E-7</v>
      </c>
      <c r="GE47" s="40">
        <f t="shared" si="64"/>
        <v>-5.2138427596758668E-6</v>
      </c>
      <c r="GF47" s="40">
        <f t="shared" si="65"/>
        <v>-5.6186265078658629E-6</v>
      </c>
      <c r="GG47" s="40">
        <f t="shared" si="66"/>
        <v>1.5752832530700467E-5</v>
      </c>
      <c r="GH47" s="40">
        <f t="shared" si="67"/>
        <v>4.9733433444464897E-6</v>
      </c>
      <c r="GI47" s="40">
        <f t="shared" si="68"/>
        <v>0</v>
      </c>
      <c r="GJ47" s="40">
        <f t="shared" si="69"/>
        <v>-6.4293295447106319E-6</v>
      </c>
      <c r="GK47" s="40">
        <f t="shared" si="70"/>
        <v>-4.5162277118372377E-5</v>
      </c>
      <c r="GL47" s="40">
        <f t="shared" si="71"/>
        <v>0</v>
      </c>
      <c r="GM47" s="40">
        <f t="shared" si="72"/>
        <v>2.2739559115342858E-5</v>
      </c>
      <c r="GN47" s="40">
        <f t="shared" si="73"/>
        <v>0</v>
      </c>
      <c r="GO47" s="40">
        <f t="shared" si="74"/>
        <v>3.5406044018827089E-5</v>
      </c>
      <c r="GP47" s="40">
        <f t="shared" si="75"/>
        <v>-1.3776249947580951E-5</v>
      </c>
      <c r="GQ47" s="40">
        <f t="shared" si="76"/>
        <v>0</v>
      </c>
      <c r="GR47" s="40">
        <f t="shared" si="77"/>
        <v>0</v>
      </c>
      <c r="GS47" s="40">
        <f t="shared" si="78"/>
        <v>2.2513948827032178E-5</v>
      </c>
      <c r="GT47" s="40">
        <f t="shared" si="79"/>
        <v>0</v>
      </c>
      <c r="GU47" s="40">
        <f t="shared" si="80"/>
        <v>-1.1163842086136621E-7</v>
      </c>
      <c r="GV47" s="40">
        <f t="shared" si="81"/>
        <v>0</v>
      </c>
      <c r="GW47" s="40">
        <f t="shared" si="82"/>
        <v>0</v>
      </c>
      <c r="GX47" s="40">
        <f t="shared" si="83"/>
        <v>8.1895888603592616E-6</v>
      </c>
      <c r="GY47" s="40">
        <f t="shared" si="84"/>
        <v>-2.1005228430985722E-5</v>
      </c>
      <c r="GZ47" s="40">
        <f t="shared" si="85"/>
        <v>-4.140230990698004E-6</v>
      </c>
      <c r="HA47" s="40">
        <f t="shared" si="86"/>
        <v>-1.7157191283742293E-5</v>
      </c>
      <c r="HB47" s="40">
        <f t="shared" si="87"/>
        <v>1.4473735353164476</v>
      </c>
      <c r="HC47" s="40">
        <f t="shared" si="88"/>
        <v>1.8669733159520155E-5</v>
      </c>
      <c r="HD47" s="40">
        <f t="shared" si="89"/>
        <v>0</v>
      </c>
      <c r="HE47" s="40">
        <f t="shared" si="90"/>
        <v>-7.6949455337421225E-4</v>
      </c>
      <c r="HF47" s="40">
        <f t="shared" si="91"/>
        <v>-2.7605983770256891E-6</v>
      </c>
      <c r="HG47" s="40">
        <f t="shared" si="92"/>
        <v>-1.3201174382059834E-5</v>
      </c>
      <c r="HH47" s="40">
        <f t="shared" si="93"/>
        <v>1.5220431629890597E-5</v>
      </c>
      <c r="HI47" s="40">
        <f t="shared" si="94"/>
        <v>4.045309871750771E-6</v>
      </c>
      <c r="HJ47" s="40">
        <f t="shared" si="95"/>
        <v>9.3851016848691855E-5</v>
      </c>
      <c r="HK47" s="40">
        <f t="shared" si="96"/>
        <v>0</v>
      </c>
      <c r="HL47" s="40">
        <f t="shared" si="97"/>
        <v>0</v>
      </c>
      <c r="HM47" s="40">
        <f t="shared" si="98"/>
        <v>0</v>
      </c>
      <c r="HN47" s="40">
        <f t="shared" si="99"/>
        <v>-6.6835672176286047E-5</v>
      </c>
      <c r="HO47" s="40">
        <f t="shared" si="100"/>
        <v>6.0349320671781793E-5</v>
      </c>
      <c r="HP47" s="40">
        <f t="shared" si="101"/>
        <v>3.1739358553934084E-5</v>
      </c>
      <c r="HQ47" s="40">
        <f t="shared" si="102"/>
        <v>0</v>
      </c>
      <c r="HR47" s="40">
        <f t="shared" si="103"/>
        <v>2.3279271487630145E-6</v>
      </c>
      <c r="HS47" s="40">
        <f t="shared" si="104"/>
        <v>-2.1191846587026049E-5</v>
      </c>
      <c r="HT47" s="40">
        <f t="shared" si="105"/>
        <v>-4.8834410122683293E-7</v>
      </c>
      <c r="HU47" s="40">
        <f t="shared" si="106"/>
        <v>0</v>
      </c>
      <c r="HV47" s="40">
        <f t="shared" si="107"/>
        <v>0</v>
      </c>
      <c r="HW47" s="40">
        <f t="shared" si="108"/>
        <v>0</v>
      </c>
      <c r="HX47" s="40">
        <f t="shared" si="109"/>
        <v>0</v>
      </c>
      <c r="HY47" s="40">
        <f t="shared" si="110"/>
        <v>1.4490372751026817E-4</v>
      </c>
      <c r="HZ47" s="40">
        <f t="shared" si="111"/>
        <v>0</v>
      </c>
    </row>
    <row r="48" spans="1:234" x14ac:dyDescent="0.25">
      <c r="A48" s="17" t="s">
        <v>218</v>
      </c>
      <c r="B48" s="17">
        <v>500.41</v>
      </c>
      <c r="C48" s="17">
        <v>0</v>
      </c>
      <c r="D48" s="17">
        <v>874.05</v>
      </c>
      <c r="E48" s="17">
        <v>25.79</v>
      </c>
      <c r="F48" s="17">
        <v>25.788399999999999</v>
      </c>
      <c r="G48" s="17">
        <v>20.3</v>
      </c>
      <c r="H48" s="17">
        <v>55.96</v>
      </c>
      <c r="I48" s="17">
        <v>4.8603273820000004</v>
      </c>
      <c r="J48" s="17">
        <v>1.430723228</v>
      </c>
      <c r="K48" s="5">
        <v>8.6430259999999995E-6</v>
      </c>
      <c r="L48" s="17">
        <v>0.46680100999999902</v>
      </c>
      <c r="N48" s="17">
        <v>2.9263715999999902E-2</v>
      </c>
      <c r="O48" s="5">
        <v>4.751614E-5</v>
      </c>
      <c r="Q48" s="17">
        <v>1.5739249999999899E-3</v>
      </c>
      <c r="S48" s="5">
        <v>2.4213599999999898E-6</v>
      </c>
      <c r="T48" s="17">
        <v>1.4103169999999999E-3</v>
      </c>
      <c r="W48" s="17">
        <v>1.4636499999999999E-3</v>
      </c>
      <c r="Y48" s="17">
        <v>19.071776799999999</v>
      </c>
      <c r="AA48" s="17">
        <v>1.4999999999999999E-4</v>
      </c>
      <c r="AB48" s="5">
        <v>2.1603461999999898E-5</v>
      </c>
      <c r="AC48" s="5">
        <v>1.6416E-5</v>
      </c>
      <c r="AD48" s="17">
        <v>5.0279720000000003E-3</v>
      </c>
      <c r="AE48" s="17">
        <v>9.1468329999999903E-2</v>
      </c>
      <c r="AF48" s="17">
        <v>2.04884129999999E-2</v>
      </c>
      <c r="AG48" s="5">
        <v>9.0723059999999996E-5</v>
      </c>
      <c r="AI48" s="17">
        <v>1.49051699999999E-3</v>
      </c>
      <c r="AJ48" s="17">
        <v>1.8232201539999999</v>
      </c>
      <c r="AK48" s="17">
        <v>2.2865889999999999E-3</v>
      </c>
      <c r="AL48" s="17">
        <v>8.2525799999999896E-4</v>
      </c>
      <c r="AM48" s="17">
        <v>0.85175794699999996</v>
      </c>
      <c r="AN48" s="17">
        <v>1.54646259999999E-4</v>
      </c>
      <c r="AR48" s="5">
        <v>1.1240559999999999E-5</v>
      </c>
      <c r="AS48" s="5">
        <v>2.1503680000000001E-5</v>
      </c>
      <c r="AT48" s="17">
        <v>8.9222511600000004E-4</v>
      </c>
      <c r="AV48" s="17">
        <v>0.37328508199999999</v>
      </c>
      <c r="AW48" s="17">
        <v>7.0506689999999997E-2</v>
      </c>
      <c r="AX48" s="17">
        <v>1.8313649999999999E-3</v>
      </c>
      <c r="BC48" s="5">
        <v>1.2218E-7</v>
      </c>
      <c r="BE48" s="15"/>
      <c r="BF48" s="17" t="s">
        <v>218</v>
      </c>
      <c r="BG48" s="17">
        <v>3.97408889079955E-2</v>
      </c>
      <c r="BH48" s="17">
        <v>7.9929248298306693E-2</v>
      </c>
      <c r="BI48" s="17">
        <v>0</v>
      </c>
      <c r="BJ48" s="17">
        <v>1.4307165820782399</v>
      </c>
      <c r="BK48" s="17">
        <v>0</v>
      </c>
      <c r="BL48" s="17">
        <v>4.8602672837264604</v>
      </c>
      <c r="BM48" s="17">
        <v>4.8602672837264604</v>
      </c>
      <c r="BN48" s="17">
        <v>6.6860246488284994E-2</v>
      </c>
      <c r="BO48" s="17">
        <v>3.2098414431455502E-2</v>
      </c>
      <c r="BP48" s="5">
        <v>3.5438275544679299E-6</v>
      </c>
      <c r="BQ48" s="5">
        <v>5.0993706906529498E-6</v>
      </c>
      <c r="BR48" s="17">
        <v>0.46679413555855698</v>
      </c>
      <c r="BS48" s="5">
        <v>1.2218671078556201E-7</v>
      </c>
      <c r="BT48" s="17">
        <v>0</v>
      </c>
      <c r="BU48" s="17">
        <v>0</v>
      </c>
      <c r="BV48" s="17">
        <v>0</v>
      </c>
      <c r="BW48" s="17">
        <v>2.9263947740890899E-2</v>
      </c>
      <c r="BX48" s="5">
        <v>1.14039043855442E-5</v>
      </c>
      <c r="BY48" s="5">
        <v>3.6112111642057601E-5</v>
      </c>
      <c r="BZ48" s="17">
        <v>0</v>
      </c>
      <c r="CA48" s="17">
        <v>0</v>
      </c>
      <c r="CB48" s="17">
        <v>258.17052476066101</v>
      </c>
      <c r="CC48" s="17">
        <v>1.5739694136036101E-3</v>
      </c>
      <c r="CD48" s="5">
        <v>7.0217893814381695E-7</v>
      </c>
      <c r="CE48" s="5">
        <v>1.71913071754934E-6</v>
      </c>
      <c r="CF48" s="17">
        <v>0</v>
      </c>
      <c r="CG48" s="17">
        <v>1.41026827533524E-3</v>
      </c>
      <c r="CH48" s="5">
        <v>5.0278235141123003E-3</v>
      </c>
      <c r="CI48" s="17">
        <v>0</v>
      </c>
      <c r="CJ48" s="17">
        <v>2.2868145918417898E-3</v>
      </c>
      <c r="CK48" s="17">
        <v>0</v>
      </c>
      <c r="CL48" s="17">
        <v>8.2505566670524504E-4</v>
      </c>
      <c r="CM48" s="17">
        <v>500.406663425869</v>
      </c>
      <c r="CN48" s="17">
        <v>0</v>
      </c>
      <c r="CO48" s="17">
        <v>1.4635633955587799E-3</v>
      </c>
      <c r="CP48" s="17">
        <v>1.7348634527523601</v>
      </c>
      <c r="CQ48" s="17">
        <v>35.061950365172997</v>
      </c>
      <c r="CR48" s="17">
        <v>0.84850104946543303</v>
      </c>
      <c r="CS48" s="17">
        <v>0.373278733314925</v>
      </c>
      <c r="CT48" s="17">
        <v>7.3924424343215195E-2</v>
      </c>
      <c r="CU48" s="17">
        <v>2.2858446623345699E-2</v>
      </c>
      <c r="CV48" s="17">
        <v>19.0690888298858</v>
      </c>
      <c r="CW48" s="17">
        <v>19.0690888298858</v>
      </c>
      <c r="CX48" s="17">
        <v>1.08859602705072E-3</v>
      </c>
      <c r="CY48" s="17">
        <v>0</v>
      </c>
      <c r="CZ48" s="17">
        <v>0</v>
      </c>
      <c r="DA48" s="5">
        <v>7.0507688046263894E-2</v>
      </c>
      <c r="DB48" s="5">
        <v>5.99969038178544E-5</v>
      </c>
      <c r="DC48" s="5">
        <v>7.5000165076583201E-5</v>
      </c>
      <c r="DD48" s="17">
        <v>0</v>
      </c>
      <c r="DE48" s="17">
        <v>0</v>
      </c>
      <c r="DF48" s="17">
        <v>7.6694576846514206E-2</v>
      </c>
      <c r="DG48" s="17">
        <v>2.1763448514360201E-2</v>
      </c>
      <c r="DH48" s="17">
        <v>5.4399071562029398E-4</v>
      </c>
      <c r="DI48" s="17">
        <v>0.31702821830483002</v>
      </c>
      <c r="DJ48" s="17">
        <v>5.2242546139982499E-2</v>
      </c>
      <c r="DK48" s="5">
        <v>5.61680693574079E-6</v>
      </c>
      <c r="DL48" s="5">
        <v>1.59856864917299E-5</v>
      </c>
      <c r="DM48" s="5">
        <v>5.4170582626476496E-6</v>
      </c>
      <c r="DN48" s="5">
        <v>1.0998085285801599E-5</v>
      </c>
      <c r="DO48" s="17">
        <v>9.6916078647685006E-2</v>
      </c>
      <c r="DP48" s="17">
        <v>0</v>
      </c>
      <c r="DQ48" s="17">
        <v>0</v>
      </c>
      <c r="DR48" s="17">
        <v>4.6042198806527899E-2</v>
      </c>
      <c r="DS48" s="17">
        <v>0</v>
      </c>
      <c r="DT48" s="17">
        <v>0</v>
      </c>
      <c r="DU48" s="5">
        <v>3.7196609291379402E-5</v>
      </c>
      <c r="DV48" s="5">
        <v>5.35272077911339E-5</v>
      </c>
      <c r="DW48" s="17">
        <v>85.237550885431503</v>
      </c>
      <c r="DX48" s="17">
        <v>786.61702464216103</v>
      </c>
      <c r="DY48" s="17">
        <v>87.402101421430103</v>
      </c>
      <c r="DZ48" s="17">
        <v>874.01912606359099</v>
      </c>
      <c r="EA48" s="17">
        <v>3.2492487612780299E-4</v>
      </c>
      <c r="EB48" s="17">
        <v>2.7910192447957098</v>
      </c>
      <c r="EC48" s="17">
        <v>2.16911122604539E-2</v>
      </c>
      <c r="ED48" s="17">
        <v>1.5464105169904699E-4</v>
      </c>
      <c r="EE48" s="17">
        <v>0</v>
      </c>
      <c r="EF48" s="5">
        <v>0</v>
      </c>
      <c r="EG48" s="17">
        <v>0</v>
      </c>
      <c r="EH48" s="5">
        <v>1.12403511962829E-5</v>
      </c>
      <c r="EI48" s="5">
        <v>2.1503442186544099E-5</v>
      </c>
      <c r="EJ48" s="17">
        <v>8.9222354913275298E-4</v>
      </c>
      <c r="EK48" s="17">
        <v>0.206393971461168</v>
      </c>
      <c r="EL48" s="17">
        <v>9.0332930543659593</v>
      </c>
      <c r="EM48" s="17">
        <v>0.27924280163362403</v>
      </c>
      <c r="EN48" s="17">
        <v>0.72845143493333897</v>
      </c>
      <c r="EO48" s="17">
        <v>1.7644672806538899</v>
      </c>
      <c r="EP48" s="17">
        <v>0.41279108891791699</v>
      </c>
      <c r="EQ48" s="17">
        <v>0</v>
      </c>
      <c r="ER48" s="5">
        <v>1.4999366171178001E-5</v>
      </c>
      <c r="ES48" s="17">
        <v>9.7127285504058899E-2</v>
      </c>
      <c r="ET48" s="17">
        <v>25.785400921972801</v>
      </c>
      <c r="EU48" s="17">
        <v>25.783800926492301</v>
      </c>
      <c r="EV48" s="17">
        <v>1.5999954805249099E-3</v>
      </c>
      <c r="EW48" s="17">
        <v>0</v>
      </c>
      <c r="EX48" s="17">
        <v>0</v>
      </c>
      <c r="EY48" s="17">
        <v>0.76862812436272498</v>
      </c>
      <c r="EZ48" s="17">
        <v>0</v>
      </c>
      <c r="FA48" s="17">
        <v>4.73522950666072</v>
      </c>
      <c r="FB48" s="17">
        <v>1.1776653108241399</v>
      </c>
      <c r="FC48" s="17">
        <v>0.63132483782249504</v>
      </c>
      <c r="FD48" s="17">
        <v>11.837997685146799</v>
      </c>
      <c r="FE48" s="5">
        <v>1.48947206468361E-3</v>
      </c>
      <c r="FF48" s="17">
        <v>7.4249873675071996</v>
      </c>
      <c r="FG48" s="17">
        <v>0.64346387892215895</v>
      </c>
      <c r="FH48" s="17">
        <v>2.5010177196492398</v>
      </c>
      <c r="FI48" s="17">
        <v>0</v>
      </c>
      <c r="FJ48" s="17">
        <v>0</v>
      </c>
      <c r="FK48" s="17">
        <v>20.299307368618301</v>
      </c>
      <c r="FL48" s="17">
        <v>0.18787557926711701</v>
      </c>
      <c r="FM48" s="17">
        <v>1.8312081604082799E-3</v>
      </c>
      <c r="FN48" s="17">
        <v>0</v>
      </c>
      <c r="FO48" s="17">
        <v>3.8083979417648899E-3</v>
      </c>
      <c r="FP48" s="17">
        <v>0.365089822365746</v>
      </c>
      <c r="FQ48" s="17">
        <v>1.82323272133652</v>
      </c>
      <c r="FR48" s="17">
        <v>0.130189638056184</v>
      </c>
      <c r="FS48" s="17">
        <v>55.959748893555101</v>
      </c>
      <c r="FT48" s="17">
        <v>0.85174878337003601</v>
      </c>
      <c r="FU48" s="17">
        <v>0.390202202128066</v>
      </c>
      <c r="FW48" s="26">
        <f t="shared" si="56"/>
        <v>1.5231939486999437</v>
      </c>
      <c r="FX48" s="40">
        <f t="shared" si="57"/>
        <v>-6.6676807638262259E-6</v>
      </c>
      <c r="FY48" s="40">
        <f t="shared" si="58"/>
        <v>0</v>
      </c>
      <c r="FZ48" s="40">
        <f t="shared" si="59"/>
        <v>-3.5322849275174273E-5</v>
      </c>
      <c r="GA48" s="40">
        <f t="shared" si="60"/>
        <v>-1.7832795762690322E-4</v>
      </c>
      <c r="GB48" s="40">
        <f t="shared" si="61"/>
        <v>-1.7833884644640196E-4</v>
      </c>
      <c r="GC48" s="40">
        <f t="shared" si="62"/>
        <v>-3.4119772497523472E-5</v>
      </c>
      <c r="GD48" s="40">
        <f t="shared" si="63"/>
        <v>-4.4872488366612326E-6</v>
      </c>
      <c r="GE48" s="40">
        <f t="shared" si="64"/>
        <v>-1.2365066962874264E-5</v>
      </c>
      <c r="GF48" s="40">
        <f t="shared" si="65"/>
        <v>-4.6451484326002594E-6</v>
      </c>
      <c r="GG48" s="40">
        <f t="shared" si="66"/>
        <v>1.992879818707862E-5</v>
      </c>
      <c r="GH48" s="40">
        <f t="shared" si="67"/>
        <v>-1.4726706444014871E-5</v>
      </c>
      <c r="GI48" s="40">
        <f t="shared" si="68"/>
        <v>0</v>
      </c>
      <c r="GJ48" s="40">
        <f t="shared" si="69"/>
        <v>7.9190520779282141E-6</v>
      </c>
      <c r="GK48" s="40">
        <f t="shared" si="70"/>
        <v>-2.609058694526143E-6</v>
      </c>
      <c r="GL48" s="40">
        <f t="shared" si="71"/>
        <v>0</v>
      </c>
      <c r="GM48" s="40">
        <f t="shared" si="72"/>
        <v>2.8218373569354043E-5</v>
      </c>
      <c r="GN48" s="40">
        <f t="shared" si="73"/>
        <v>0</v>
      </c>
      <c r="GO48" s="40">
        <f t="shared" si="74"/>
        <v>-2.0791747956980217E-5</v>
      </c>
      <c r="GP48" s="40">
        <f t="shared" si="75"/>
        <v>-3.4548732490599631E-5</v>
      </c>
      <c r="GQ48" s="40">
        <f t="shared" si="76"/>
        <v>0</v>
      </c>
      <c r="GR48" s="40">
        <f t="shared" si="77"/>
        <v>0</v>
      </c>
      <c r="GS48" s="40">
        <f t="shared" si="78"/>
        <v>-5.9170184962253309E-5</v>
      </c>
      <c r="GT48" s="40">
        <f t="shared" si="79"/>
        <v>0</v>
      </c>
      <c r="GU48" s="40">
        <f t="shared" si="80"/>
        <v>-1.4093967973653271E-4</v>
      </c>
      <c r="GV48" s="40">
        <f t="shared" si="81"/>
        <v>0</v>
      </c>
      <c r="GW48" s="40">
        <f t="shared" si="82"/>
        <v>-2.3766229229118623E-5</v>
      </c>
      <c r="GX48" s="40">
        <f t="shared" si="83"/>
        <v>-4.4834134881158168E-5</v>
      </c>
      <c r="GY48" s="40">
        <f t="shared" si="84"/>
        <v>-5.2171756259246672E-5</v>
      </c>
      <c r="GZ48" s="40">
        <f t="shared" si="85"/>
        <v>-2.9531963921045771E-5</v>
      </c>
      <c r="HA48" s="40">
        <f t="shared" si="86"/>
        <v>5.9558851109286763E-2</v>
      </c>
      <c r="HB48" s="40">
        <f t="shared" si="87"/>
        <v>1.2472310962556312</v>
      </c>
      <c r="HC48" s="40">
        <f t="shared" si="88"/>
        <v>8.3449843215010114E-6</v>
      </c>
      <c r="HD48" s="40">
        <f t="shared" si="89"/>
        <v>0</v>
      </c>
      <c r="HE48" s="40">
        <f t="shared" si="90"/>
        <v>-7.0105561786956065E-4</v>
      </c>
      <c r="HF48" s="40">
        <f t="shared" si="91"/>
        <v>6.8929341816108741E-6</v>
      </c>
      <c r="HG48" s="40">
        <f t="shared" si="92"/>
        <v>9.8658675341283862E-5</v>
      </c>
      <c r="HH48" s="40">
        <f t="shared" si="93"/>
        <v>-2.4517580532866105E-4</v>
      </c>
      <c r="HI48" s="40">
        <f t="shared" si="94"/>
        <v>-1.0758490714673185E-5</v>
      </c>
      <c r="HJ48" s="40">
        <f t="shared" si="95"/>
        <v>-3.3678803173160194E-5</v>
      </c>
      <c r="HK48" s="40">
        <f t="shared" si="96"/>
        <v>0</v>
      </c>
      <c r="HL48" s="40">
        <f t="shared" si="97"/>
        <v>0</v>
      </c>
      <c r="HM48" s="40">
        <f t="shared" si="98"/>
        <v>0</v>
      </c>
      <c r="HN48" s="40">
        <f t="shared" si="99"/>
        <v>-1.8575917667734544E-5</v>
      </c>
      <c r="HO48" s="40">
        <f t="shared" si="100"/>
        <v>-1.105919804899492E-5</v>
      </c>
      <c r="HP48" s="40">
        <f t="shared" si="101"/>
        <v>-1.7561344317282633E-6</v>
      </c>
      <c r="HQ48" s="40">
        <f t="shared" si="102"/>
        <v>0</v>
      </c>
      <c r="HR48" s="40">
        <f t="shared" si="103"/>
        <v>-1.7007604592637038E-5</v>
      </c>
      <c r="HS48" s="40">
        <f t="shared" si="104"/>
        <v>1.4155341342751237E-5</v>
      </c>
      <c r="HT48" s="40">
        <f t="shared" si="105"/>
        <v>-8.56408153044333E-5</v>
      </c>
      <c r="HU48" s="40">
        <f t="shared" si="106"/>
        <v>0</v>
      </c>
      <c r="HV48" s="40">
        <f t="shared" si="107"/>
        <v>0</v>
      </c>
      <c r="HW48" s="40">
        <f t="shared" si="108"/>
        <v>0</v>
      </c>
      <c r="HX48" s="40">
        <f t="shared" si="109"/>
        <v>0</v>
      </c>
      <c r="HY48" s="40">
        <f t="shared" si="110"/>
        <v>5.4925401555144476E-5</v>
      </c>
      <c r="HZ48" s="40">
        <f t="shared" si="111"/>
        <v>0</v>
      </c>
    </row>
    <row r="49" spans="1:234" x14ac:dyDescent="0.25">
      <c r="A49" s="17" t="s">
        <v>219</v>
      </c>
      <c r="B49" s="17">
        <v>2920.3589190579901</v>
      </c>
      <c r="C49" s="17">
        <v>9.9388420000000005E-2</v>
      </c>
      <c r="D49" s="17">
        <v>8335.1888648099994</v>
      </c>
      <c r="E49" s="17">
        <v>554.67867731160004</v>
      </c>
      <c r="F49" s="17">
        <v>517.21398819011995</v>
      </c>
      <c r="G49" s="17">
        <v>19.7686968937399</v>
      </c>
      <c r="H49" s="17">
        <v>3263.2494402820898</v>
      </c>
      <c r="I49" s="17">
        <v>28.6586698077699</v>
      </c>
      <c r="J49" s="17">
        <v>20.948905985589999</v>
      </c>
      <c r="K49" s="17">
        <v>1.3732955357999999E-3</v>
      </c>
      <c r="L49" s="17">
        <v>6.8852277027540003</v>
      </c>
      <c r="N49" s="17">
        <v>1.3052525869959899</v>
      </c>
      <c r="O49" s="17">
        <v>7.5498704421E-3</v>
      </c>
      <c r="P49" s="17">
        <v>1.0573439999999899E-2</v>
      </c>
      <c r="Q49" s="17">
        <v>3.6828045935199998E-2</v>
      </c>
      <c r="S49" s="17">
        <v>3.8473129250799902E-4</v>
      </c>
      <c r="T49" s="5">
        <v>2.9252531623999899E-2</v>
      </c>
      <c r="W49" s="17">
        <v>3.4126120604199998E-2</v>
      </c>
      <c r="X49" s="17">
        <v>1.26918E-2</v>
      </c>
      <c r="Y49" s="17">
        <v>173.948952621839</v>
      </c>
      <c r="AA49" s="5">
        <v>2.9258999999999901E-9</v>
      </c>
      <c r="AB49" s="17">
        <v>3.43259180518E-3</v>
      </c>
      <c r="AC49" s="17">
        <v>2.60835304679999E-3</v>
      </c>
      <c r="AD49" s="17">
        <v>0.161048813240699</v>
      </c>
      <c r="AE49" s="17">
        <v>11.56224766245</v>
      </c>
      <c r="AF49" s="17">
        <v>0.29897592315621901</v>
      </c>
      <c r="AG49" s="17">
        <v>1.4415048733000001E-2</v>
      </c>
      <c r="AI49" s="17">
        <v>3.0916017553799999E-2</v>
      </c>
      <c r="AJ49" s="17">
        <v>9.1139839961509992</v>
      </c>
      <c r="AK49" s="17">
        <v>5.3750645641699998E-2</v>
      </c>
      <c r="AL49" s="17">
        <v>5.4171425555699898E-2</v>
      </c>
      <c r="AM49" s="17">
        <v>8.7950391685419902</v>
      </c>
      <c r="AN49" s="17">
        <v>2.14118169034762E-2</v>
      </c>
      <c r="AR49" s="17">
        <v>3.9997593652659998E-4</v>
      </c>
      <c r="AS49" s="17">
        <v>1.29209797714961E-3</v>
      </c>
      <c r="AT49" s="17">
        <v>0.31257452894280902</v>
      </c>
      <c r="AV49" s="17">
        <v>2.3979098742169902</v>
      </c>
      <c r="AW49" s="17">
        <v>34.485779771163003</v>
      </c>
      <c r="AX49" s="17">
        <v>4.22108135605E-2</v>
      </c>
      <c r="BC49" s="5">
        <v>1.1820901936199999E-6</v>
      </c>
      <c r="BE49" s="15"/>
      <c r="BF49" s="17" t="s">
        <v>219</v>
      </c>
      <c r="BG49" s="17">
        <v>3.3826145714490499E-3</v>
      </c>
      <c r="BH49" s="17">
        <v>6.8046768321787096E-3</v>
      </c>
      <c r="BI49" s="17">
        <v>0</v>
      </c>
      <c r="BJ49" s="17">
        <v>20.9489309036693</v>
      </c>
      <c r="BK49" s="17">
        <v>0</v>
      </c>
      <c r="BL49" s="17">
        <v>28.658641775160199</v>
      </c>
      <c r="BM49" s="17">
        <v>28.658641775160199</v>
      </c>
      <c r="BN49" s="17">
        <v>1.4763636030660101</v>
      </c>
      <c r="BO49" s="17">
        <v>2.7329695074323301E-3</v>
      </c>
      <c r="BP49" s="17">
        <v>5.6305628124362695E-4</v>
      </c>
      <c r="BQ49" s="17">
        <v>8.1025590959947296E-4</v>
      </c>
      <c r="BR49" s="17">
        <v>6.88523494037858</v>
      </c>
      <c r="BS49" s="5">
        <v>1.18208676773545E-6</v>
      </c>
      <c r="BT49" s="17">
        <v>0</v>
      </c>
      <c r="BU49" s="17">
        <v>0</v>
      </c>
      <c r="BV49" s="5">
        <v>1.2691351817986401E-2</v>
      </c>
      <c r="BW49" s="17">
        <v>1.3052489394601601</v>
      </c>
      <c r="BX49" s="5">
        <v>1.81196933569228E-3</v>
      </c>
      <c r="BY49" s="17">
        <v>5.737914805139E-3</v>
      </c>
      <c r="BZ49" s="17">
        <v>1.05732133741408E-2</v>
      </c>
      <c r="CA49" s="17">
        <v>0</v>
      </c>
      <c r="CB49" s="17">
        <v>13990.5211310207</v>
      </c>
      <c r="CC49" s="17">
        <v>3.6825835472438798E-2</v>
      </c>
      <c r="CD49" s="17">
        <v>1.11574933938502E-4</v>
      </c>
      <c r="CE49" s="17">
        <v>2.7315312696417999E-4</v>
      </c>
      <c r="CF49" s="17">
        <v>0</v>
      </c>
      <c r="CG49" s="17">
        <v>2.9252171574559602E-2</v>
      </c>
      <c r="CH49" s="5">
        <v>0.16105524819603501</v>
      </c>
      <c r="CI49" s="17">
        <v>0</v>
      </c>
      <c r="CJ49" s="17">
        <v>5.3749303808388001E-2</v>
      </c>
      <c r="CK49" s="17">
        <v>0</v>
      </c>
      <c r="CL49" s="17">
        <v>5.4169139134382698E-2</v>
      </c>
      <c r="CM49" s="17">
        <v>2920.3191927997</v>
      </c>
      <c r="CN49" s="17">
        <v>0</v>
      </c>
      <c r="CO49" s="17">
        <v>3.4126516068705197E-2</v>
      </c>
      <c r="CP49" s="17">
        <v>108.465161363607</v>
      </c>
      <c r="CQ49" s="17">
        <v>2424.4860476448298</v>
      </c>
      <c r="CR49" s="17">
        <v>79.944579995885604</v>
      </c>
      <c r="CS49" s="17">
        <v>2.3979042882510702</v>
      </c>
      <c r="CT49" s="17">
        <v>2.0469427136914802</v>
      </c>
      <c r="CU49" s="17">
        <v>1.94622710637852E-3</v>
      </c>
      <c r="CV49" s="17">
        <v>173.94848014948499</v>
      </c>
      <c r="CW49" s="17">
        <v>173.94848014948499</v>
      </c>
      <c r="CX49" s="5">
        <v>9.2677769870534301E-5</v>
      </c>
      <c r="CY49" s="17">
        <v>0</v>
      </c>
      <c r="CZ49" s="17">
        <v>0</v>
      </c>
      <c r="DA49" s="5">
        <v>34.485703441077902</v>
      </c>
      <c r="DB49" s="5">
        <v>1.17038417125504E-9</v>
      </c>
      <c r="DC49" s="5">
        <v>1.4627767905113101E-9</v>
      </c>
      <c r="DD49" s="17">
        <v>0</v>
      </c>
      <c r="DE49" s="5">
        <v>0</v>
      </c>
      <c r="DF49" s="17">
        <v>4.6555183550216599</v>
      </c>
      <c r="DG49" s="17">
        <v>1.11554991310647E-2</v>
      </c>
      <c r="DH49" s="5">
        <v>4.63054823768028E-5</v>
      </c>
      <c r="DI49" s="5">
        <v>0.91301725506911002</v>
      </c>
      <c r="DJ49" s="17">
        <v>4.4480491630703896E-3</v>
      </c>
      <c r="DK49" s="17">
        <v>8.9246468035736998E-4</v>
      </c>
      <c r="DL49" s="5">
        <v>2.5401073377535901E-3</v>
      </c>
      <c r="DM49" s="17">
        <v>8.6075375584913699E-4</v>
      </c>
      <c r="DN49" s="5">
        <v>1.74759492490506E-3</v>
      </c>
      <c r="DO49" s="17">
        <v>11.562744512363899</v>
      </c>
      <c r="DP49" s="17">
        <v>0</v>
      </c>
      <c r="DQ49" s="17">
        <v>0</v>
      </c>
      <c r="DR49" s="17">
        <v>1.69523899173577</v>
      </c>
      <c r="DS49" s="17">
        <v>9.9388506093023701E-2</v>
      </c>
      <c r="DT49" s="17">
        <v>0</v>
      </c>
      <c r="DU49" s="17">
        <v>5.9101960961655802E-3</v>
      </c>
      <c r="DV49" s="17">
        <v>8.5047630064429992E-3</v>
      </c>
      <c r="DW49" s="17">
        <v>5634.6150111609004</v>
      </c>
      <c r="DX49" s="5">
        <v>7501.6532083092097</v>
      </c>
      <c r="DY49" s="17">
        <v>833.51615899733702</v>
      </c>
      <c r="DZ49" s="17">
        <v>8335.1693673065492</v>
      </c>
      <c r="EA49" s="5">
        <v>2.7663882642460001E-5</v>
      </c>
      <c r="EB49" s="17">
        <v>146.01043550952599</v>
      </c>
      <c r="EC49" s="17">
        <v>1.84666659046941E-3</v>
      </c>
      <c r="ED49" s="5">
        <v>2.1412005733626002E-2</v>
      </c>
      <c r="EE49" s="17">
        <v>0</v>
      </c>
      <c r="EF49" s="5">
        <v>0</v>
      </c>
      <c r="EG49" s="17">
        <v>0</v>
      </c>
      <c r="EH49" s="17">
        <v>3.9992800044671799E-4</v>
      </c>
      <c r="EI49" s="17">
        <v>1.29209607680988E-3</v>
      </c>
      <c r="EJ49" s="17">
        <v>0.31256360967286201</v>
      </c>
      <c r="EK49" s="17">
        <v>9.7988491861086509</v>
      </c>
      <c r="EL49" s="17">
        <v>1700.72342787205</v>
      </c>
      <c r="EM49" s="17">
        <v>10.892230066083499</v>
      </c>
      <c r="EN49" s="5">
        <v>9.5603437369445192</v>
      </c>
      <c r="EO49" s="17">
        <v>23.4271444027403</v>
      </c>
      <c r="EP49" s="17">
        <v>5.2494175675303199</v>
      </c>
      <c r="EQ49" s="17">
        <v>0</v>
      </c>
      <c r="ER49" s="5">
        <v>2.9258001399934902E-10</v>
      </c>
      <c r="ES49" s="17">
        <v>1.7877265138863601</v>
      </c>
      <c r="ET49" s="17">
        <v>554.67818266610504</v>
      </c>
      <c r="EU49" s="17">
        <v>517.213557200737</v>
      </c>
      <c r="EV49" s="17">
        <v>37.464625465368002</v>
      </c>
      <c r="EW49" s="17">
        <v>3.94296642911865E-4</v>
      </c>
      <c r="EX49" s="5">
        <v>8.7107370602468301E-5</v>
      </c>
      <c r="EY49" s="17">
        <v>73.814383447698603</v>
      </c>
      <c r="EZ49" s="17">
        <v>2.3291665977722399E-4</v>
      </c>
      <c r="FA49" s="17">
        <v>75.300450966451095</v>
      </c>
      <c r="FB49" s="17">
        <v>14.7078716424984</v>
      </c>
      <c r="FC49" s="17">
        <v>7.8785370503259999</v>
      </c>
      <c r="FD49" s="17">
        <v>188.25228933458999</v>
      </c>
      <c r="FE49" s="5">
        <v>3.0890800591323101E-2</v>
      </c>
      <c r="FF49" s="17">
        <v>880.09887012449303</v>
      </c>
      <c r="FG49" s="17">
        <v>15.473645351278901</v>
      </c>
      <c r="FH49" s="17">
        <v>31.236994542458199</v>
      </c>
      <c r="FI49" s="17">
        <v>49.832959071468899</v>
      </c>
      <c r="FJ49" s="17">
        <v>0</v>
      </c>
      <c r="FK49" s="17">
        <v>19.7684694557339</v>
      </c>
      <c r="FL49" s="17">
        <v>22.338262044021501</v>
      </c>
      <c r="FM49" s="17">
        <v>4.2211772122547501E-2</v>
      </c>
      <c r="FN49" s="17">
        <v>0</v>
      </c>
      <c r="FO49" s="17">
        <v>3.2427291628499201E-4</v>
      </c>
      <c r="FP49" s="17">
        <v>15.5900454682162</v>
      </c>
      <c r="FQ49" s="17">
        <v>9.1139195978557002</v>
      </c>
      <c r="FR49" s="17">
        <v>0.41672738940346399</v>
      </c>
      <c r="FS49" s="17">
        <v>3263.2407591615802</v>
      </c>
      <c r="FT49" s="17">
        <v>8.7950168184629796</v>
      </c>
      <c r="FU49" s="17">
        <v>16.158852235134301</v>
      </c>
      <c r="FW49" s="26">
        <f t="shared" si="56"/>
        <v>1.7266930107261207</v>
      </c>
      <c r="FX49" s="40">
        <f t="shared" si="57"/>
        <v>-1.3603210903581839E-5</v>
      </c>
      <c r="FY49" s="40">
        <f t="shared" si="58"/>
        <v>8.662279136364272E-7</v>
      </c>
      <c r="FZ49" s="40">
        <f t="shared" si="59"/>
        <v>-2.3391795634562023E-6</v>
      </c>
      <c r="GA49" s="40">
        <f t="shared" si="60"/>
        <v>-8.9176944279402688E-7</v>
      </c>
      <c r="GB49" s="40">
        <f t="shared" si="61"/>
        <v>-8.3329026822488977E-7</v>
      </c>
      <c r="GC49" s="40">
        <f t="shared" si="62"/>
        <v>-1.1504956913580669E-5</v>
      </c>
      <c r="GD49" s="40">
        <f t="shared" si="63"/>
        <v>-2.6602687500693505E-6</v>
      </c>
      <c r="GE49" s="40">
        <f t="shared" si="64"/>
        <v>-9.781545999865837E-7</v>
      </c>
      <c r="GF49" s="40">
        <f t="shared" si="65"/>
        <v>1.1894692409433175E-6</v>
      </c>
      <c r="GG49" s="40">
        <f t="shared" si="66"/>
        <v>1.2127792354741011E-5</v>
      </c>
      <c r="GH49" s="40">
        <f t="shared" si="67"/>
        <v>1.0511815864512493E-6</v>
      </c>
      <c r="GI49" s="40">
        <f t="shared" si="68"/>
        <v>0</v>
      </c>
      <c r="GJ49" s="40">
        <f t="shared" si="69"/>
        <v>-2.7945057272134529E-6</v>
      </c>
      <c r="GK49" s="40">
        <f t="shared" si="70"/>
        <v>1.8144326297321901E-6</v>
      </c>
      <c r="GL49" s="40">
        <f t="shared" si="71"/>
        <v>-2.1433503107755163E-5</v>
      </c>
      <c r="GM49" s="40">
        <f t="shared" si="72"/>
        <v>-6.0021179649044583E-5</v>
      </c>
      <c r="GN49" s="40">
        <f t="shared" si="73"/>
        <v>0</v>
      </c>
      <c r="GO49" s="40">
        <f t="shared" si="74"/>
        <v>-8.3996425037102512E-6</v>
      </c>
      <c r="GP49" s="40">
        <f t="shared" si="75"/>
        <v>-1.2308317274035201E-5</v>
      </c>
      <c r="GQ49" s="40">
        <f t="shared" si="76"/>
        <v>0</v>
      </c>
      <c r="GR49" s="40">
        <f t="shared" si="77"/>
        <v>0</v>
      </c>
      <c r="GS49" s="40">
        <f t="shared" si="78"/>
        <v>1.1588322909161253E-5</v>
      </c>
      <c r="GT49" s="40">
        <f t="shared" si="79"/>
        <v>-3.5312722671232802E-5</v>
      </c>
      <c r="GU49" s="40">
        <f t="shared" si="80"/>
        <v>-2.7161552103863083E-6</v>
      </c>
      <c r="GV49" s="40">
        <f t="shared" si="81"/>
        <v>0</v>
      </c>
      <c r="GW49" s="40">
        <f t="shared" si="82"/>
        <v>-5.4350536344760996E-5</v>
      </c>
      <c r="GX49" s="40">
        <f t="shared" si="83"/>
        <v>-5.7644689969441286E-6</v>
      </c>
      <c r="GY49" s="40">
        <f t="shared" si="84"/>
        <v>-1.6738707202570915E-6</v>
      </c>
      <c r="GZ49" s="40">
        <f t="shared" si="85"/>
        <v>3.9956552342840636E-5</v>
      </c>
      <c r="HA49" s="40">
        <f t="shared" si="86"/>
        <v>4.2971741170438675E-5</v>
      </c>
      <c r="HB49" s="40">
        <f t="shared" si="87"/>
        <v>4.6701522110527423</v>
      </c>
      <c r="HC49" s="40">
        <f t="shared" si="88"/>
        <v>-6.2178347837394704E-6</v>
      </c>
      <c r="HD49" s="40">
        <f t="shared" si="89"/>
        <v>0</v>
      </c>
      <c r="HE49" s="40">
        <f t="shared" si="90"/>
        <v>-8.1566011641104146E-4</v>
      </c>
      <c r="HF49" s="40">
        <f t="shared" si="91"/>
        <v>-7.0658775927437538E-6</v>
      </c>
      <c r="HG49" s="40">
        <f t="shared" si="92"/>
        <v>-2.4964040821803999E-5</v>
      </c>
      <c r="HH49" s="40">
        <f t="shared" si="93"/>
        <v>-4.2207146918251075E-5</v>
      </c>
      <c r="HI49" s="40">
        <f t="shared" si="94"/>
        <v>-2.5412142666262621E-6</v>
      </c>
      <c r="HJ49" s="40">
        <f t="shared" si="95"/>
        <v>8.8189690138158798E-6</v>
      </c>
      <c r="HK49" s="40">
        <f t="shared" si="96"/>
        <v>0</v>
      </c>
      <c r="HL49" s="40">
        <f t="shared" si="97"/>
        <v>0</v>
      </c>
      <c r="HM49" s="40">
        <f t="shared" si="98"/>
        <v>0</v>
      </c>
      <c r="HN49" s="40">
        <f t="shared" si="99"/>
        <v>-1.1984740956735997E-4</v>
      </c>
      <c r="HO49" s="40">
        <f t="shared" si="100"/>
        <v>-1.4707396525531525E-6</v>
      </c>
      <c r="HP49" s="40">
        <f t="shared" si="101"/>
        <v>-3.4933332488538078E-5</v>
      </c>
      <c r="HQ49" s="40">
        <f t="shared" si="102"/>
        <v>0</v>
      </c>
      <c r="HR49" s="40">
        <f t="shared" si="103"/>
        <v>-2.3295145410186961E-6</v>
      </c>
      <c r="HS49" s="40">
        <f t="shared" si="104"/>
        <v>-2.2133785463763314E-6</v>
      </c>
      <c r="HT49" s="40">
        <f t="shared" si="105"/>
        <v>2.2708921402977002E-5</v>
      </c>
      <c r="HU49" s="40">
        <f t="shared" si="106"/>
        <v>0</v>
      </c>
      <c r="HV49" s="40">
        <f t="shared" si="107"/>
        <v>0</v>
      </c>
      <c r="HW49" s="40">
        <f t="shared" si="108"/>
        <v>0</v>
      </c>
      <c r="HX49" s="40">
        <f t="shared" si="109"/>
        <v>0</v>
      </c>
      <c r="HY49" s="40">
        <f t="shared" si="110"/>
        <v>-2.8981583372139216E-6</v>
      </c>
      <c r="HZ49" s="40">
        <f t="shared" si="111"/>
        <v>0</v>
      </c>
    </row>
    <row r="50" spans="1:234" x14ac:dyDescent="0.25">
      <c r="A50" s="17" t="s">
        <v>220</v>
      </c>
      <c r="B50" s="17">
        <v>132.42212559999899</v>
      </c>
      <c r="C50" s="17">
        <v>0.59385987499999904</v>
      </c>
      <c r="D50" s="17">
        <v>428.99104832500001</v>
      </c>
      <c r="E50" s="17">
        <v>13.870173399999899</v>
      </c>
      <c r="F50" s="17">
        <v>10.292100717</v>
      </c>
      <c r="G50" s="17">
        <v>313.94790430999899</v>
      </c>
      <c r="H50" s="17">
        <v>204.47017739</v>
      </c>
      <c r="I50" s="17">
        <v>0.75004190043999996</v>
      </c>
      <c r="J50" s="17">
        <v>0.82349444999999899</v>
      </c>
      <c r="K50" s="5">
        <v>2.7102879E-5</v>
      </c>
      <c r="L50" s="17">
        <v>0.96937031408999996</v>
      </c>
      <c r="N50" s="17">
        <v>8.0975384999999997E-2</v>
      </c>
      <c r="O50" s="17">
        <v>2.3380587299999902E-3</v>
      </c>
      <c r="P50" s="17">
        <v>2.887705E-3</v>
      </c>
      <c r="Q50" s="17">
        <v>2.2425750000000001E-3</v>
      </c>
      <c r="S50" s="5">
        <v>4.14311665599999E-5</v>
      </c>
      <c r="T50" s="5">
        <v>2.007595E-3</v>
      </c>
      <c r="U50" s="5">
        <v>3.2784999999999999E-5</v>
      </c>
      <c r="W50" s="17">
        <v>2.0837149999999999E-3</v>
      </c>
      <c r="X50" s="17">
        <v>3.4918850000000001E-3</v>
      </c>
      <c r="Y50" s="17">
        <v>6.4259265040000004</v>
      </c>
      <c r="AA50" s="17">
        <v>7.1141399999999997E-3</v>
      </c>
      <c r="AB50" s="17">
        <v>3.6965642409999899E-4</v>
      </c>
      <c r="AC50" s="17">
        <v>2.1974226074E-2</v>
      </c>
      <c r="AD50" s="17">
        <v>7.0115899999999903E-3</v>
      </c>
      <c r="AE50" s="17">
        <v>0.118502575</v>
      </c>
      <c r="AF50" s="17">
        <v>5.0871008499999999E-3</v>
      </c>
      <c r="AG50" s="17">
        <v>3.6687658249999901E-2</v>
      </c>
      <c r="AH50" s="5">
        <v>3.1850000000000002E-5</v>
      </c>
      <c r="AI50" s="17">
        <v>2.1217749999999998E-3</v>
      </c>
      <c r="AJ50" s="17">
        <v>8.3776512309999898E-2</v>
      </c>
      <c r="AK50" s="17">
        <v>3.1584249999999999E-3</v>
      </c>
      <c r="AL50" s="17">
        <v>1.40161E-3</v>
      </c>
      <c r="AM50" s="17">
        <v>3.1497976999999899E-2</v>
      </c>
      <c r="AN50" s="17">
        <v>1.7493315035099999E-4</v>
      </c>
      <c r="AR50" s="5">
        <v>1.1038313013E-5</v>
      </c>
      <c r="AS50" s="5">
        <v>1.9439640336999999E-5</v>
      </c>
      <c r="AT50" s="17">
        <v>8.5208768943000003E-4</v>
      </c>
      <c r="AV50" s="17">
        <v>1.3890794999999999E-2</v>
      </c>
      <c r="AW50" s="17">
        <v>4.5460225400000001</v>
      </c>
      <c r="AX50" s="17">
        <v>2.61875E-3</v>
      </c>
      <c r="BC50" s="5">
        <v>1.088784E-7</v>
      </c>
      <c r="BE50" s="15"/>
      <c r="BF50" s="17" t="s">
        <v>220</v>
      </c>
      <c r="BG50" s="17">
        <v>2.0650861958696501E-4</v>
      </c>
      <c r="BH50" s="17">
        <v>4.1524418718342701E-4</v>
      </c>
      <c r="BI50" s="17">
        <v>0</v>
      </c>
      <c r="BJ50" s="17">
        <v>0.82351149956745895</v>
      </c>
      <c r="BK50" s="17">
        <v>0</v>
      </c>
      <c r="BL50" s="17">
        <v>0.75003284305754603</v>
      </c>
      <c r="BM50" s="17">
        <v>0.75003284305754603</v>
      </c>
      <c r="BN50" s="17">
        <v>1.81463451362655E-2</v>
      </c>
      <c r="BO50" s="17">
        <v>1.6679555176728E-4</v>
      </c>
      <c r="BP50" s="5">
        <v>1.10974567480723E-5</v>
      </c>
      <c r="BQ50" s="5">
        <v>1.5968814409409299E-5</v>
      </c>
      <c r="BR50" s="17">
        <v>0.96937270372473705</v>
      </c>
      <c r="BS50" s="5">
        <v>1.08928498398892E-7</v>
      </c>
      <c r="BT50" s="17">
        <v>0</v>
      </c>
      <c r="BU50" s="17">
        <v>0</v>
      </c>
      <c r="BV50" s="17">
        <v>3.4919924601928098E-3</v>
      </c>
      <c r="BW50" s="17">
        <v>8.0977413670564893E-2</v>
      </c>
      <c r="BX50" s="17">
        <v>5.6090833854175099E-4</v>
      </c>
      <c r="BY50" s="17">
        <v>1.7761820268192201E-3</v>
      </c>
      <c r="BZ50" s="17">
        <v>2.8877671273554702E-3</v>
      </c>
      <c r="CA50" s="17">
        <v>0</v>
      </c>
      <c r="CB50" s="17">
        <v>146.654825303319</v>
      </c>
      <c r="CC50" s="17">
        <v>2.2425019950240602E-3</v>
      </c>
      <c r="CD50" s="5">
        <v>1.1990786949740101E-5</v>
      </c>
      <c r="CE50" s="5">
        <v>2.9358211831103899E-5</v>
      </c>
      <c r="CF50" s="17">
        <v>0</v>
      </c>
      <c r="CG50" s="17">
        <v>2.0075021581706098E-3</v>
      </c>
      <c r="CH50" s="17">
        <v>7.0123610206518404E-3</v>
      </c>
      <c r="CI50" s="5">
        <v>3.2785775377568797E-5</v>
      </c>
      <c r="CJ50" s="17">
        <v>3.15832785835577E-3</v>
      </c>
      <c r="CK50" s="5">
        <v>3.1852426274684699E-5</v>
      </c>
      <c r="CL50" s="17">
        <v>1.40163906755513E-3</v>
      </c>
      <c r="CM50" s="17">
        <v>132.33071853260299</v>
      </c>
      <c r="CN50" s="17">
        <v>0</v>
      </c>
      <c r="CO50" s="17">
        <v>2.0837249441955099E-3</v>
      </c>
      <c r="CP50" s="17">
        <v>1.3700415626406299</v>
      </c>
      <c r="CQ50" s="17">
        <v>31.127190814559999</v>
      </c>
      <c r="CR50" s="17">
        <v>0.94535724012883005</v>
      </c>
      <c r="CS50" s="17">
        <v>1.3890768037768699E-2</v>
      </c>
      <c r="CT50" s="17">
        <v>3.8405186981706901E-4</v>
      </c>
      <c r="CU50" s="17">
        <v>1.1877355528365101E-4</v>
      </c>
      <c r="CV50" s="17">
        <v>6.4256630864453701</v>
      </c>
      <c r="CW50" s="17">
        <v>6.4256630864453701</v>
      </c>
      <c r="CX50" s="5">
        <v>5.6554688492424101E-6</v>
      </c>
      <c r="CY50" s="17">
        <v>0</v>
      </c>
      <c r="CZ50" s="17">
        <v>0</v>
      </c>
      <c r="DA50" s="5">
        <v>4.5457454648011097</v>
      </c>
      <c r="DB50" s="17">
        <v>2.8445566203699102E-3</v>
      </c>
      <c r="DC50" s="17">
        <v>3.55580648740687E-3</v>
      </c>
      <c r="DD50" s="17">
        <v>0</v>
      </c>
      <c r="DE50" s="5">
        <v>0</v>
      </c>
      <c r="DF50" s="17">
        <v>8.8638196998691292</v>
      </c>
      <c r="DG50" s="17">
        <v>3.3889975965795301E-2</v>
      </c>
      <c r="DH50" s="5">
        <v>2.8257060500339199E-6</v>
      </c>
      <c r="DI50" s="5">
        <v>2.65383189883159E-2</v>
      </c>
      <c r="DJ50" s="17">
        <v>2.7145159256381098E-4</v>
      </c>
      <c r="DK50" s="5">
        <v>9.5915098111189995E-5</v>
      </c>
      <c r="DL50" s="17">
        <v>2.7298544751070601E-4</v>
      </c>
      <c r="DM50" s="17">
        <v>7.2514521246493102E-3</v>
      </c>
      <c r="DN50" s="17">
        <v>1.47226109778049E-2</v>
      </c>
      <c r="DO50" s="17">
        <v>0.1185314608183</v>
      </c>
      <c r="DP50" s="17">
        <v>0</v>
      </c>
      <c r="DQ50" s="17">
        <v>0</v>
      </c>
      <c r="DR50" s="17">
        <v>2.2770029038820101E-2</v>
      </c>
      <c r="DS50" s="17">
        <v>0.59327835799754103</v>
      </c>
      <c r="DT50" s="17">
        <v>0</v>
      </c>
      <c r="DU50" s="17">
        <v>1.5035571310151701E-2</v>
      </c>
      <c r="DV50" s="17">
        <v>2.1636686938165801E-2</v>
      </c>
      <c r="DW50" s="17">
        <v>234.94780728407</v>
      </c>
      <c r="DX50" s="17">
        <v>386.04180155425701</v>
      </c>
      <c r="DY50" s="17">
        <v>42.893715203624303</v>
      </c>
      <c r="DZ50" s="17">
        <v>428.935516757882</v>
      </c>
      <c r="EA50" s="5">
        <v>1.68840220462199E-6</v>
      </c>
      <c r="EB50" s="17">
        <v>6.9276001647472798</v>
      </c>
      <c r="EC50" s="17">
        <v>1.12702724573819E-4</v>
      </c>
      <c r="ED50" s="17">
        <v>1.74897825755573E-4</v>
      </c>
      <c r="EE50" s="17">
        <v>0</v>
      </c>
      <c r="EF50" s="5">
        <v>0</v>
      </c>
      <c r="EG50" s="17">
        <v>0</v>
      </c>
      <c r="EH50" s="5">
        <v>1.10394789076687E-5</v>
      </c>
      <c r="EI50" s="5">
        <v>1.9440125869481799E-5</v>
      </c>
      <c r="EJ50" s="17">
        <v>8.5236114412797403E-4</v>
      </c>
      <c r="EK50" s="17">
        <v>7.9816798888870402E-2</v>
      </c>
      <c r="EL50" s="17">
        <v>146.11730202233801</v>
      </c>
      <c r="EM50" s="17">
        <v>0.108125069307803</v>
      </c>
      <c r="EN50" s="17">
        <v>0.28175312764210098</v>
      </c>
      <c r="EO50" s="17">
        <v>0.86791605593125998</v>
      </c>
      <c r="EP50" s="17">
        <v>0.159695666925709</v>
      </c>
      <c r="EQ50" s="17">
        <v>1.07079702596492E-3</v>
      </c>
      <c r="ER50" s="17">
        <v>7.11178059050799E-4</v>
      </c>
      <c r="ES50" s="17">
        <v>3.7569763543268402E-2</v>
      </c>
      <c r="ET50" s="17">
        <v>13.863134719778101</v>
      </c>
      <c r="EU50" s="17">
        <v>10.2879587918527</v>
      </c>
      <c r="EV50" s="17">
        <v>3.5751759279253998</v>
      </c>
      <c r="EW50" s="17">
        <v>0</v>
      </c>
      <c r="EX50" s="17">
        <v>0</v>
      </c>
      <c r="EY50" s="17">
        <v>0.35995943131775698</v>
      </c>
      <c r="EZ50" s="17">
        <v>0</v>
      </c>
      <c r="FA50" s="17">
        <v>1.8443776901073099</v>
      </c>
      <c r="FB50" s="17">
        <v>0.455424581535188</v>
      </c>
      <c r="FC50" s="17">
        <v>0.24454630885651699</v>
      </c>
      <c r="FD50" s="17">
        <v>4.6265141584131104</v>
      </c>
      <c r="FE50" s="5">
        <v>2.1199652716921099E-3</v>
      </c>
      <c r="FF50" s="17">
        <v>14.4334221384771</v>
      </c>
      <c r="FG50" s="17">
        <v>0.248841126120912</v>
      </c>
      <c r="FH50" s="17">
        <v>0.972347272276327</v>
      </c>
      <c r="FI50" s="5">
        <v>9.4396062710472301E-7</v>
      </c>
      <c r="FJ50" s="17">
        <v>0</v>
      </c>
      <c r="FK50" s="17">
        <v>313.94664294140603</v>
      </c>
      <c r="FL50" s="17">
        <v>5.87354260837248</v>
      </c>
      <c r="FM50" s="17">
        <v>2.61857738449159E-3</v>
      </c>
      <c r="FN50" s="17">
        <v>0</v>
      </c>
      <c r="FO50" s="5">
        <v>1.9787444688790001E-5</v>
      </c>
      <c r="FP50" s="17">
        <v>12.9653274111163</v>
      </c>
      <c r="FQ50" s="17">
        <v>8.3775826754281801E-2</v>
      </c>
      <c r="FR50" s="17">
        <v>2.7613155488681901E-2</v>
      </c>
      <c r="FS50" s="17">
        <v>204.46484950699099</v>
      </c>
      <c r="FT50" s="17">
        <v>3.1498616298803302E-2</v>
      </c>
      <c r="FU50" s="17">
        <v>4.37429230689657</v>
      </c>
      <c r="FW50" s="26">
        <f t="shared" si="56"/>
        <v>1.1490865439735976</v>
      </c>
      <c r="FX50" s="40">
        <f t="shared" si="57"/>
        <v>-6.9027035309880387E-4</v>
      </c>
      <c r="FY50" s="40">
        <f t="shared" si="58"/>
        <v>-9.7921585030140423E-4</v>
      </c>
      <c r="FZ50" s="40">
        <f t="shared" si="59"/>
        <v>-1.2944691348416997E-4</v>
      </c>
      <c r="GA50" s="40">
        <f t="shared" si="60"/>
        <v>-5.0746879788817888E-4</v>
      </c>
      <c r="GB50" s="40">
        <f t="shared" si="61"/>
        <v>-4.024372925595642E-4</v>
      </c>
      <c r="GC50" s="40">
        <f t="shared" si="62"/>
        <v>-4.0177640164087872E-6</v>
      </c>
      <c r="GD50" s="40">
        <f t="shared" si="63"/>
        <v>-2.6057017590659176E-5</v>
      </c>
      <c r="GE50" s="40">
        <f t="shared" si="64"/>
        <v>-1.2075835294832228E-5</v>
      </c>
      <c r="GF50" s="40">
        <f t="shared" si="65"/>
        <v>2.0703925156944453E-5</v>
      </c>
      <c r="GG50" s="40">
        <f t="shared" si="66"/>
        <v>-1.3506994042366729E-3</v>
      </c>
      <c r="GH50" s="40">
        <f t="shared" si="67"/>
        <v>2.4651412389609146E-6</v>
      </c>
      <c r="GI50" s="40">
        <f t="shared" si="68"/>
        <v>0</v>
      </c>
      <c r="GJ50" s="40">
        <f t="shared" si="69"/>
        <v>2.5052928922738901E-5</v>
      </c>
      <c r="GK50" s="40">
        <f t="shared" si="70"/>
        <v>-4.1417464266140685E-4</v>
      </c>
      <c r="GL50" s="40">
        <f t="shared" si="71"/>
        <v>2.1514439830330872E-5</v>
      </c>
      <c r="GM50" s="40">
        <f t="shared" si="72"/>
        <v>-3.2554084452012847E-5</v>
      </c>
      <c r="GN50" s="40">
        <f t="shared" si="73"/>
        <v>0</v>
      </c>
      <c r="GO50" s="40">
        <f t="shared" si="74"/>
        <v>-1.9832359544331795E-3</v>
      </c>
      <c r="GP50" s="40">
        <f t="shared" si="75"/>
        <v>-4.62452981752787E-5</v>
      </c>
      <c r="GQ50" s="40">
        <f t="shared" si="76"/>
        <v>2.3650375744966119E-5</v>
      </c>
      <c r="GR50" s="40">
        <f t="shared" si="77"/>
        <v>0</v>
      </c>
      <c r="GS50" s="40">
        <f t="shared" si="78"/>
        <v>4.7723395521965976E-6</v>
      </c>
      <c r="GT50" s="40">
        <f t="shared" si="79"/>
        <v>3.0774264561891058E-5</v>
      </c>
      <c r="GU50" s="40">
        <f t="shared" si="80"/>
        <v>-4.0992929885886177E-5</v>
      </c>
      <c r="GV50" s="40">
        <f t="shared" si="81"/>
        <v>0</v>
      </c>
      <c r="GW50" s="40">
        <f t="shared" si="82"/>
        <v>-3.6530531763799551E-4</v>
      </c>
      <c r="GX50" s="40">
        <f t="shared" si="83"/>
        <v>-2.0448135858678186E-3</v>
      </c>
      <c r="GY50" s="40">
        <f t="shared" si="84"/>
        <v>-7.416486261719104E-6</v>
      </c>
      <c r="GZ50" s="40">
        <f t="shared" si="85"/>
        <v>1.0996373887379721E-4</v>
      </c>
      <c r="HA50" s="40">
        <f t="shared" si="86"/>
        <v>2.43756882920084E-4</v>
      </c>
      <c r="HB50" s="40">
        <f t="shared" si="87"/>
        <v>3.4760325596493922</v>
      </c>
      <c r="HC50" s="40">
        <f t="shared" si="88"/>
        <v>-4.1975973438959044E-4</v>
      </c>
      <c r="HD50" s="40">
        <f t="shared" si="89"/>
        <v>7.6178169064268486E-5</v>
      </c>
      <c r="HE50" s="40">
        <f t="shared" si="90"/>
        <v>-8.5293129944969521E-4</v>
      </c>
      <c r="HF50" s="40">
        <f t="shared" si="91"/>
        <v>-8.1831494197327422E-6</v>
      </c>
      <c r="HG50" s="40">
        <f t="shared" si="92"/>
        <v>-3.075635616798981E-5</v>
      </c>
      <c r="HH50" s="40">
        <f t="shared" si="93"/>
        <v>2.0738689885220728E-5</v>
      </c>
      <c r="HI50" s="40">
        <f t="shared" si="94"/>
        <v>2.0296503594575519E-5</v>
      </c>
      <c r="HJ50" s="40">
        <f t="shared" si="95"/>
        <v>-2.0193196861836109E-4</v>
      </c>
      <c r="HK50" s="40">
        <f t="shared" si="96"/>
        <v>0</v>
      </c>
      <c r="HL50" s="40">
        <f t="shared" si="97"/>
        <v>0</v>
      </c>
      <c r="HM50" s="40">
        <f t="shared" si="98"/>
        <v>0</v>
      </c>
      <c r="HN50" s="40">
        <f t="shared" si="99"/>
        <v>1.0562254099214563E-4</v>
      </c>
      <c r="HO50" s="40">
        <f t="shared" si="100"/>
        <v>2.4976412803098151E-5</v>
      </c>
      <c r="HP50" s="40">
        <f t="shared" si="101"/>
        <v>3.2092318826590555E-4</v>
      </c>
      <c r="HQ50" s="40">
        <f t="shared" si="102"/>
        <v>0</v>
      </c>
      <c r="HR50" s="40">
        <f t="shared" si="103"/>
        <v>-1.9410142688046332E-6</v>
      </c>
      <c r="HS50" s="40">
        <f t="shared" si="104"/>
        <v>-6.094892765100734E-5</v>
      </c>
      <c r="HT50" s="40">
        <f t="shared" si="105"/>
        <v>-6.5915229941755166E-5</v>
      </c>
      <c r="HU50" s="40">
        <f t="shared" si="106"/>
        <v>0</v>
      </c>
      <c r="HV50" s="40">
        <f t="shared" si="107"/>
        <v>0</v>
      </c>
      <c r="HW50" s="40">
        <f t="shared" si="108"/>
        <v>0</v>
      </c>
      <c r="HX50" s="40">
        <f t="shared" si="109"/>
        <v>0</v>
      </c>
      <c r="HY50" s="40">
        <f t="shared" si="110"/>
        <v>4.6013165964963588E-4</v>
      </c>
      <c r="HZ50" s="40">
        <f t="shared" si="111"/>
        <v>0</v>
      </c>
    </row>
    <row r="51" spans="1:234" x14ac:dyDescent="0.25">
      <c r="A51" s="17" t="s">
        <v>221</v>
      </c>
      <c r="B51" s="17">
        <v>11213.239282197799</v>
      </c>
      <c r="C51" s="17">
        <v>25.066634469010999</v>
      </c>
      <c r="D51" s="17">
        <v>13165.2398126764</v>
      </c>
      <c r="E51" s="17">
        <v>795.10653355008901</v>
      </c>
      <c r="F51" s="17">
        <v>709.79760006704998</v>
      </c>
      <c r="G51" s="17">
        <v>4515.54801587983</v>
      </c>
      <c r="H51" s="17">
        <v>50572.331848947899</v>
      </c>
      <c r="I51" s="17">
        <v>108.961114451173</v>
      </c>
      <c r="J51" s="17">
        <v>78.416684741908199</v>
      </c>
      <c r="K51" s="17">
        <v>2.4200109237099898E-3</v>
      </c>
      <c r="L51" s="17">
        <v>872.59090208711302</v>
      </c>
      <c r="M51" s="5">
        <v>3.3324623580000002E-5</v>
      </c>
      <c r="N51" s="17">
        <v>10.083117710811599</v>
      </c>
      <c r="O51" s="17">
        <v>8.82135308279898E-2</v>
      </c>
      <c r="P51" s="17">
        <v>0.99402668544785999</v>
      </c>
      <c r="Q51" s="17">
        <v>1.8549054909814</v>
      </c>
      <c r="S51" s="17">
        <v>7.0953999655919897E-3</v>
      </c>
      <c r="T51" s="5">
        <v>0.54793589509128704</v>
      </c>
      <c r="U51" s="17">
        <v>3.5850205519999997E-2</v>
      </c>
      <c r="V51" s="5">
        <v>5.5415999999999999E-5</v>
      </c>
      <c r="W51" s="17">
        <v>0.70606155358258804</v>
      </c>
      <c r="X51" s="17">
        <v>0.74266311911011895</v>
      </c>
      <c r="Y51" s="17">
        <v>340.78270536247197</v>
      </c>
      <c r="AA51" s="17">
        <v>9.7569896225160394E-2</v>
      </c>
      <c r="AB51" s="17">
        <v>4.7651276168100103E-3</v>
      </c>
      <c r="AC51" s="17">
        <v>0.969538285024094</v>
      </c>
      <c r="AD51" s="17">
        <v>2.7253114919245198</v>
      </c>
      <c r="AE51" s="17">
        <v>135.111244501778</v>
      </c>
      <c r="AF51" s="17">
        <v>2.8977853417347701</v>
      </c>
      <c r="AG51" s="17">
        <v>1.63505437682013</v>
      </c>
      <c r="AH51" s="17">
        <v>0.17077768194000001</v>
      </c>
      <c r="AI51" s="17">
        <v>0.42168206081848603</v>
      </c>
      <c r="AJ51" s="17">
        <v>1821.4863351301599</v>
      </c>
      <c r="AK51" s="17">
        <v>2.1836630632070002</v>
      </c>
      <c r="AL51" s="17">
        <v>0.53400844072428899</v>
      </c>
      <c r="AM51" s="17">
        <v>606.11021674297103</v>
      </c>
      <c r="AN51" s="17">
        <v>0.35984113143830598</v>
      </c>
      <c r="AO51" s="5">
        <v>4.9968750799999701E-6</v>
      </c>
      <c r="AP51" s="5">
        <v>4.44435793099998E-5</v>
      </c>
      <c r="AQ51" s="17">
        <v>1.2239262008999899E-4</v>
      </c>
      <c r="AR51" s="17">
        <v>3.6581490209044498E-2</v>
      </c>
      <c r="AS51" s="17">
        <v>2.1340981124455601E-2</v>
      </c>
      <c r="AT51" s="17">
        <v>1.9738505880514201</v>
      </c>
      <c r="AU51" s="17">
        <v>1813.7886205586101</v>
      </c>
      <c r="AV51" s="17">
        <v>215.08450611529099</v>
      </c>
      <c r="AW51" s="17">
        <v>962.30620379019695</v>
      </c>
      <c r="AX51" s="17">
        <v>0.58235468737475204</v>
      </c>
      <c r="AY51" s="5">
        <v>1.035E-6</v>
      </c>
      <c r="BC51" s="17">
        <v>6.3641057345463102E-4</v>
      </c>
      <c r="BE51" s="15"/>
      <c r="BF51" s="17" t="s">
        <v>221</v>
      </c>
      <c r="BG51" s="17">
        <v>0.62462014250147502</v>
      </c>
      <c r="BH51" s="17">
        <v>5.5313921681941398</v>
      </c>
      <c r="BI51" s="17">
        <v>0</v>
      </c>
      <c r="BJ51" s="17">
        <v>78.417086080614695</v>
      </c>
      <c r="BK51" s="17">
        <v>0</v>
      </c>
      <c r="BL51" s="17">
        <v>108.960357330983</v>
      </c>
      <c r="BM51" s="17">
        <v>108.960357330983</v>
      </c>
      <c r="BN51" s="17">
        <v>3.6329249332448699</v>
      </c>
      <c r="BO51" s="17">
        <v>0.48984614113659303</v>
      </c>
      <c r="BP51" s="17">
        <v>9.9220927749025796E-4</v>
      </c>
      <c r="BQ51" s="17">
        <v>1.4277935574331601E-3</v>
      </c>
      <c r="BR51" s="17">
        <v>872.44771183787702</v>
      </c>
      <c r="BS51" s="17">
        <v>6.3638568601906398E-4</v>
      </c>
      <c r="BT51" s="5">
        <v>1.06635227985471E-5</v>
      </c>
      <c r="BU51" s="5">
        <v>2.26612647695894E-5</v>
      </c>
      <c r="BV51" s="5">
        <v>0.74264821247775603</v>
      </c>
      <c r="BW51" s="17">
        <v>10.083168577452801</v>
      </c>
      <c r="BX51" s="17">
        <v>2.1171098904854E-2</v>
      </c>
      <c r="BY51" s="17">
        <v>6.7042231413658601E-2</v>
      </c>
      <c r="BZ51" s="17">
        <v>0.994052453996631</v>
      </c>
      <c r="CA51" s="17">
        <v>1813.7877181861099</v>
      </c>
      <c r="CB51" s="17">
        <v>157684.41968238301</v>
      </c>
      <c r="CC51" s="17">
        <v>1.8549218612311</v>
      </c>
      <c r="CD51" s="17">
        <v>2.0576845411905999E-3</v>
      </c>
      <c r="CE51" s="17">
        <v>5.0377101670552203E-3</v>
      </c>
      <c r="CF51" s="17">
        <v>0</v>
      </c>
      <c r="CG51" s="17">
        <v>0.54794804175498701</v>
      </c>
      <c r="CH51" s="5">
        <v>2.7253133508062599</v>
      </c>
      <c r="CI51" s="5">
        <v>3.5849569610973797E-2</v>
      </c>
      <c r="CJ51" s="17">
        <v>2.1836700982893</v>
      </c>
      <c r="CK51" s="17">
        <v>0.170782442314794</v>
      </c>
      <c r="CL51" s="17">
        <v>0.53400452950610999</v>
      </c>
      <c r="CM51" s="17">
        <v>11212.788776112</v>
      </c>
      <c r="CN51" s="5">
        <v>5.5415632861544003E-5</v>
      </c>
      <c r="CO51" s="17">
        <v>0.70605928848023403</v>
      </c>
      <c r="CP51" s="17">
        <v>329.32162016214301</v>
      </c>
      <c r="CQ51" s="17">
        <v>22444.331745632098</v>
      </c>
      <c r="CR51" s="17">
        <v>224.80103034655201</v>
      </c>
      <c r="CS51" s="17">
        <v>215.050009809253</v>
      </c>
      <c r="CT51" s="17">
        <v>7.6544326933571902</v>
      </c>
      <c r="CU51" s="17">
        <v>0.37777649617911502</v>
      </c>
      <c r="CV51" s="17">
        <v>340.76341719376097</v>
      </c>
      <c r="CW51" s="17">
        <v>340.76341719376097</v>
      </c>
      <c r="CX51" s="17">
        <v>1.66106630798569E-2</v>
      </c>
      <c r="CY51" s="17">
        <v>0</v>
      </c>
      <c r="CZ51" s="17">
        <v>0</v>
      </c>
      <c r="DA51" s="5">
        <v>962.18182785934698</v>
      </c>
      <c r="DB51" s="17">
        <v>3.9017208219107799E-2</v>
      </c>
      <c r="DC51" s="17">
        <v>4.8773750183744198E-2</v>
      </c>
      <c r="DD51" s="17">
        <v>0</v>
      </c>
      <c r="DE51" s="5">
        <v>0</v>
      </c>
      <c r="DF51" s="17">
        <v>19.258827427045201</v>
      </c>
      <c r="DG51" s="17">
        <v>0.38615757690490299</v>
      </c>
      <c r="DH51" s="17">
        <v>8.2995484887790696E-3</v>
      </c>
      <c r="DI51" s="5">
        <v>7.1770883042417903</v>
      </c>
      <c r="DJ51" s="17">
        <v>0.90466893398162596</v>
      </c>
      <c r="DK51" s="17">
        <v>1.2389203260635901E-3</v>
      </c>
      <c r="DL51" s="17">
        <v>3.52620758389964E-3</v>
      </c>
      <c r="DM51" s="17">
        <v>0.31994714012467201</v>
      </c>
      <c r="DN51" s="5">
        <v>0.64958905109431897</v>
      </c>
      <c r="DO51" s="5">
        <v>135.320881933512</v>
      </c>
      <c r="DP51" s="5">
        <v>1.03501480679243E-6</v>
      </c>
      <c r="DQ51" s="17">
        <v>0</v>
      </c>
      <c r="DR51" s="17">
        <v>5.8569745717039297</v>
      </c>
      <c r="DS51" s="17">
        <v>25.066763849159699</v>
      </c>
      <c r="DT51" s="17">
        <v>0</v>
      </c>
      <c r="DU51" s="17">
        <v>0.67024047872826398</v>
      </c>
      <c r="DV51" s="17">
        <v>0.96448791785258703</v>
      </c>
      <c r="DW51" s="17">
        <v>73438.699180872703</v>
      </c>
      <c r="DX51" s="17">
        <v>11848.419458086</v>
      </c>
      <c r="DY51" s="17">
        <v>1316.45735930091</v>
      </c>
      <c r="DZ51" s="17">
        <v>13164.876817386899</v>
      </c>
      <c r="EA51" s="17">
        <v>8.0509299594459603E-3</v>
      </c>
      <c r="EB51" s="17">
        <v>441.14132564769</v>
      </c>
      <c r="EC51" s="17">
        <v>0.36173979509937398</v>
      </c>
      <c r="ED51" s="17">
        <v>0.359848363958649</v>
      </c>
      <c r="EE51" s="5">
        <v>4.9970997785898202E-6</v>
      </c>
      <c r="EF51" s="5">
        <v>4.4444307967173E-5</v>
      </c>
      <c r="EG51" s="17">
        <v>1.22361002868919E-4</v>
      </c>
      <c r="EH51" s="17">
        <v>3.6582553883461502E-2</v>
      </c>
      <c r="EI51" s="17">
        <v>2.1345237291949901E-2</v>
      </c>
      <c r="EJ51" s="17">
        <v>1.9738254706963601</v>
      </c>
      <c r="EK51" s="17">
        <v>5.7116601176716904</v>
      </c>
      <c r="EL51" s="17">
        <v>31629.7872715872</v>
      </c>
      <c r="EM51" s="17">
        <v>7.4595005446518403</v>
      </c>
      <c r="EN51" s="17">
        <v>18.175173494601399</v>
      </c>
      <c r="EO51" s="17">
        <v>75.894746509807803</v>
      </c>
      <c r="EP51" s="17">
        <v>10.608064357159799</v>
      </c>
      <c r="EQ51" s="17">
        <v>0.16404500019290399</v>
      </c>
      <c r="ER51" s="17">
        <v>9.7549086003151306E-3</v>
      </c>
      <c r="ES51" s="17">
        <v>2.4998089641032402</v>
      </c>
      <c r="ET51" s="17">
        <v>795.11062428375999</v>
      </c>
      <c r="EU51" s="17">
        <v>709.80175061741795</v>
      </c>
      <c r="EV51" s="17">
        <v>85.308873666341697</v>
      </c>
      <c r="EW51" s="17">
        <v>3.3595675021081503E-2</v>
      </c>
      <c r="EX51" s="17">
        <v>8.9200201513473E-3</v>
      </c>
      <c r="EY51" s="17">
        <v>31.715338516013801</v>
      </c>
      <c r="EZ51" s="17">
        <v>2.3345881265122201E-2</v>
      </c>
      <c r="FA51" s="17">
        <v>121.586816587024</v>
      </c>
      <c r="FB51" s="17">
        <v>30.1985835808572</v>
      </c>
      <c r="FC51" s="17">
        <v>16.050509513660302</v>
      </c>
      <c r="FD51" s="17">
        <v>306.56865614731299</v>
      </c>
      <c r="FE51" s="5">
        <v>0.42134871631543203</v>
      </c>
      <c r="FF51" s="17">
        <v>16931.945226756499</v>
      </c>
      <c r="FG51" s="17">
        <v>17.074932098800101</v>
      </c>
      <c r="FH51" s="17">
        <v>65.083202982302396</v>
      </c>
      <c r="FI51" s="17">
        <v>0.94485062682027599</v>
      </c>
      <c r="FJ51" s="17">
        <v>0</v>
      </c>
      <c r="FK51" s="17">
        <v>4515.5375590839603</v>
      </c>
      <c r="FL51" s="17">
        <v>689.90505079836998</v>
      </c>
      <c r="FM51" s="17">
        <v>0.58234992704633504</v>
      </c>
      <c r="FN51" s="17">
        <v>0</v>
      </c>
      <c r="FO51" s="17">
        <v>5.8116711682567601E-2</v>
      </c>
      <c r="FP51" s="17">
        <v>471.719773394161</v>
      </c>
      <c r="FQ51" s="17">
        <v>1821.01088797072</v>
      </c>
      <c r="FR51" s="17">
        <v>3.1634541342912499</v>
      </c>
      <c r="FS51" s="17">
        <v>50551.504223427401</v>
      </c>
      <c r="FT51" s="17">
        <v>605.97204298470399</v>
      </c>
      <c r="FU51" s="17">
        <v>165.94910753661799</v>
      </c>
      <c r="FW51" s="26">
        <f t="shared" si="56"/>
        <v>1.4527500280958712</v>
      </c>
      <c r="FX51" s="40">
        <f t="shared" si="57"/>
        <v>-4.0176266149457795E-5</v>
      </c>
      <c r="FY51" s="40">
        <f t="shared" si="58"/>
        <v>5.1614487321543722E-6</v>
      </c>
      <c r="FZ51" s="40">
        <f t="shared" si="59"/>
        <v>-2.7572250461494992E-5</v>
      </c>
      <c r="GA51" s="40">
        <f t="shared" si="60"/>
        <v>5.1448875067257826E-6</v>
      </c>
      <c r="GB51" s="40">
        <f t="shared" si="61"/>
        <v>5.8475125410049611E-6</v>
      </c>
      <c r="GC51" s="40">
        <f t="shared" si="62"/>
        <v>-2.3157312983745837E-6</v>
      </c>
      <c r="GD51" s="40">
        <f t="shared" si="63"/>
        <v>-4.1183834636510943E-4</v>
      </c>
      <c r="GE51" s="40">
        <f t="shared" si="64"/>
        <v>-6.948535666284377E-6</v>
      </c>
      <c r="GF51" s="40">
        <f t="shared" si="65"/>
        <v>5.1180269583795331E-6</v>
      </c>
      <c r="GG51" s="40">
        <f t="shared" si="66"/>
        <v>-3.3424587024467265E-6</v>
      </c>
      <c r="GH51" s="40">
        <f t="shared" si="67"/>
        <v>-1.6409780218142189E-4</v>
      </c>
      <c r="GI51" s="40">
        <f t="shared" si="68"/>
        <v>4.9209298975428737E-6</v>
      </c>
      <c r="GJ51" s="40">
        <f t="shared" si="69"/>
        <v>5.0447334505289866E-6</v>
      </c>
      <c r="GK51" s="40">
        <f t="shared" si="70"/>
        <v>-2.2730013788165048E-6</v>
      </c>
      <c r="GL51" s="40">
        <f t="shared" si="71"/>
        <v>2.5923397377807972E-5</v>
      </c>
      <c r="GM51" s="40">
        <f t="shared" si="72"/>
        <v>8.8253820906880697E-6</v>
      </c>
      <c r="GN51" s="40">
        <f t="shared" si="73"/>
        <v>0</v>
      </c>
      <c r="GO51" s="40">
        <f t="shared" si="74"/>
        <v>-7.4095134805830402E-7</v>
      </c>
      <c r="GP51" s="40">
        <f t="shared" si="75"/>
        <v>2.2168037919747656E-5</v>
      </c>
      <c r="GQ51" s="40">
        <f t="shared" si="76"/>
        <v>-1.7737946462973729E-5</v>
      </c>
      <c r="GR51" s="40">
        <f t="shared" si="77"/>
        <v>-6.625134545907233E-6</v>
      </c>
      <c r="GS51" s="40">
        <f t="shared" si="78"/>
        <v>-3.2080805738851176E-6</v>
      </c>
      <c r="GT51" s="40">
        <f t="shared" si="79"/>
        <v>-2.0071862974402948E-5</v>
      </c>
      <c r="GU51" s="40">
        <f t="shared" si="80"/>
        <v>-5.6599611445905041E-5</v>
      </c>
      <c r="GV51" s="40">
        <f t="shared" si="81"/>
        <v>0</v>
      </c>
      <c r="GW51" s="40">
        <f t="shared" si="82"/>
        <v>-2.4627700677061438E-4</v>
      </c>
      <c r="GX51" s="40">
        <f t="shared" si="83"/>
        <v>6.1520539040156476E-8</v>
      </c>
      <c r="GY51" s="40">
        <f t="shared" si="84"/>
        <v>-2.1595899154338727E-6</v>
      </c>
      <c r="GZ51" s="40">
        <f t="shared" si="85"/>
        <v>6.8208046881951135E-7</v>
      </c>
      <c r="HA51" s="40">
        <f t="shared" si="86"/>
        <v>1.5515913017234944E-3</v>
      </c>
      <c r="HB51" s="40">
        <f t="shared" si="87"/>
        <v>1.0211899367941553</v>
      </c>
      <c r="HC51" s="40">
        <f t="shared" si="88"/>
        <v>-1.9936966250196439E-4</v>
      </c>
      <c r="HD51" s="40">
        <f t="shared" si="89"/>
        <v>2.7874689127508002E-5</v>
      </c>
      <c r="HE51" s="40">
        <f t="shared" si="90"/>
        <v>-7.9051146355853502E-4</v>
      </c>
      <c r="HF51" s="40">
        <f t="shared" si="91"/>
        <v>-2.6102153514422863E-4</v>
      </c>
      <c r="HG51" s="40">
        <f t="shared" si="92"/>
        <v>3.2216885555092172E-6</v>
      </c>
      <c r="HH51" s="40">
        <f t="shared" si="93"/>
        <v>-7.324262840664268E-6</v>
      </c>
      <c r="HI51" s="40">
        <f t="shared" si="94"/>
        <v>-2.2796804021806865E-4</v>
      </c>
      <c r="HJ51" s="40">
        <f t="shared" si="95"/>
        <v>2.0099204096279311E-5</v>
      </c>
      <c r="HK51" s="40">
        <f t="shared" si="96"/>
        <v>4.496782213936435E-5</v>
      </c>
      <c r="HL51" s="40">
        <f t="shared" si="97"/>
        <v>1.6395105536345242E-5</v>
      </c>
      <c r="HM51" s="40">
        <f t="shared" si="98"/>
        <v>-2.5832620509915155E-4</v>
      </c>
      <c r="HN51" s="40">
        <f t="shared" si="99"/>
        <v>2.9076847633204411E-5</v>
      </c>
      <c r="HO51" s="40">
        <f t="shared" si="100"/>
        <v>1.9943635531467839E-4</v>
      </c>
      <c r="HP51" s="40">
        <f t="shared" si="101"/>
        <v>-1.2725053867857162E-5</v>
      </c>
      <c r="HQ51" s="40">
        <f t="shared" si="102"/>
        <v>-4.9750698064909163E-7</v>
      </c>
      <c r="HR51" s="40">
        <f t="shared" si="103"/>
        <v>-1.6038489550476029E-4</v>
      </c>
      <c r="HS51" s="40">
        <f t="shared" si="104"/>
        <v>-1.2924776995107201E-4</v>
      </c>
      <c r="HT51" s="40">
        <f t="shared" si="105"/>
        <v>-8.1742768113842375E-6</v>
      </c>
      <c r="HU51" s="40">
        <f t="shared" si="106"/>
        <v>1.4306079642462975E-5</v>
      </c>
      <c r="HV51" s="40">
        <f t="shared" si="107"/>
        <v>0</v>
      </c>
      <c r="HW51" s="40">
        <f t="shared" si="108"/>
        <v>0</v>
      </c>
      <c r="HX51" s="40">
        <f t="shared" si="109"/>
        <v>0</v>
      </c>
      <c r="HY51" s="40">
        <f t="shared" si="110"/>
        <v>-3.9105942932306582E-5</v>
      </c>
      <c r="HZ51" s="40">
        <f t="shared" si="111"/>
        <v>0</v>
      </c>
    </row>
    <row r="52" spans="1:234" x14ac:dyDescent="0.25">
      <c r="B52" s="17"/>
      <c r="C52" s="17"/>
      <c r="D52" s="17"/>
      <c r="E52" s="17"/>
      <c r="F52" s="17"/>
      <c r="G52" s="17"/>
      <c r="H52" s="17"/>
      <c r="BE52" s="15"/>
      <c r="HV52" s="40"/>
      <c r="HW52" s="40"/>
      <c r="HX52" s="40"/>
    </row>
    <row r="53" spans="1:234" x14ac:dyDescent="0.25">
      <c r="B53" s="17"/>
      <c r="C53" s="17"/>
      <c r="D53" s="17"/>
      <c r="E53" s="17"/>
      <c r="F53" s="17"/>
      <c r="G53" s="17"/>
      <c r="H53" s="17"/>
      <c r="BE53" s="15"/>
      <c r="HV53" s="40"/>
      <c r="HW53" s="40"/>
      <c r="HX53" s="40"/>
    </row>
    <row r="54" spans="1:234" x14ac:dyDescent="0.25">
      <c r="A54" s="17" t="s">
        <v>343</v>
      </c>
      <c r="B54" s="17">
        <v>5362.6674240000202</v>
      </c>
      <c r="C54" s="17"/>
      <c r="D54" s="17">
        <v>7858.57404580001</v>
      </c>
      <c r="E54" s="17">
        <v>165.57538377489999</v>
      </c>
      <c r="F54" s="17">
        <v>139.21807336199899</v>
      </c>
      <c r="G54" s="17">
        <v>68.1961735000001</v>
      </c>
      <c r="H54" s="17">
        <v>2220.0933978438902</v>
      </c>
      <c r="I54" s="17">
        <v>60.783611375689901</v>
      </c>
      <c r="J54" s="17">
        <v>40.944033353350001</v>
      </c>
      <c r="K54" s="5">
        <v>7.7332399999999998E-5</v>
      </c>
      <c r="L54" s="17">
        <v>18.293899991449901</v>
      </c>
      <c r="N54" s="17">
        <v>4.37318288163</v>
      </c>
      <c r="O54" s="17">
        <v>4.2514400000000002E-4</v>
      </c>
      <c r="Q54" s="17">
        <v>2.2116983E-2</v>
      </c>
      <c r="S54" s="5">
        <v>2.16648E-5</v>
      </c>
      <c r="T54" s="5">
        <v>1.98179429999999E-2</v>
      </c>
      <c r="W54" s="17">
        <v>2.05673849999999E-2</v>
      </c>
      <c r="Y54" s="17">
        <v>451.52918755714899</v>
      </c>
      <c r="AA54" s="5">
        <v>2.47003E-6</v>
      </c>
      <c r="AB54" s="17">
        <v>3.6156889999999997E-4</v>
      </c>
      <c r="AC54" s="17">
        <v>1.4688E-4</v>
      </c>
      <c r="AD54" s="17">
        <v>0.32143372248000002</v>
      </c>
      <c r="AE54" s="17">
        <v>27.572810016819901</v>
      </c>
      <c r="AF54" s="17">
        <v>0.29142174700000001</v>
      </c>
      <c r="AG54" s="17">
        <v>8.1173200000000001E-4</v>
      </c>
      <c r="AI54" s="17">
        <v>2.0944923000000001E-2</v>
      </c>
      <c r="AJ54" s="17">
        <v>22.046225877439898</v>
      </c>
      <c r="AK54" s="17">
        <v>0.15397739656000001</v>
      </c>
      <c r="AL54" s="17">
        <v>5.0614489799999898E-2</v>
      </c>
      <c r="AM54" s="17">
        <v>21.60420365057</v>
      </c>
      <c r="AN54" s="17">
        <v>3.1507592087999997E-2</v>
      </c>
      <c r="AR54" s="17">
        <v>4.9166721240000003E-4</v>
      </c>
      <c r="AS54" s="17">
        <v>1.9120872237999901E-3</v>
      </c>
      <c r="AT54" s="17">
        <v>0.228634262757999</v>
      </c>
      <c r="AV54" s="17">
        <v>2.2952990990000002</v>
      </c>
      <c r="AW54" s="17">
        <v>9.0407534689999896</v>
      </c>
      <c r="AX54" s="17">
        <v>2.5734615999999901E-2</v>
      </c>
      <c r="BC54" s="5">
        <v>6.2177999999999905E-7</v>
      </c>
      <c r="BE54" s="15"/>
      <c r="BF54" s="17" t="s">
        <v>343</v>
      </c>
      <c r="BG54" s="5">
        <v>1.27911153866081E-5</v>
      </c>
      <c r="BH54" s="5">
        <v>2.5727847500785499E-5</v>
      </c>
      <c r="BI54" s="17">
        <v>0</v>
      </c>
      <c r="BJ54" s="17">
        <v>40.943648731983899</v>
      </c>
      <c r="BK54" s="17">
        <v>0</v>
      </c>
      <c r="BL54" s="17">
        <v>60.780933680318597</v>
      </c>
      <c r="BM54" s="17">
        <v>60.780933680318597</v>
      </c>
      <c r="BN54" s="17">
        <v>1.35278585905851</v>
      </c>
      <c r="BO54" s="5">
        <v>1.0332225273786499E-5</v>
      </c>
      <c r="BP54" s="5">
        <v>3.1704668838219401E-5</v>
      </c>
      <c r="BQ54" s="5">
        <v>4.5625754394086897E-5</v>
      </c>
      <c r="BR54" s="17">
        <v>18.294011131539801</v>
      </c>
      <c r="BS54" s="5">
        <v>6.2179594845594199E-7</v>
      </c>
      <c r="BT54" s="17">
        <v>0</v>
      </c>
      <c r="BU54" s="17">
        <v>0</v>
      </c>
      <c r="BV54" s="5">
        <v>0</v>
      </c>
      <c r="BW54" s="17">
        <v>4.3732590884990001</v>
      </c>
      <c r="BX54" s="5">
        <v>1.0203431494127399E-4</v>
      </c>
      <c r="BY54" s="17">
        <v>3.2312207543114003E-4</v>
      </c>
      <c r="BZ54" s="17">
        <v>0</v>
      </c>
      <c r="CA54" s="17">
        <v>0</v>
      </c>
      <c r="CB54" s="17">
        <v>13040.0965334179</v>
      </c>
      <c r="CC54" s="17">
        <v>2.2118184771573499E-2</v>
      </c>
      <c r="CD54" s="5">
        <v>6.2846056757993504E-6</v>
      </c>
      <c r="CE54" s="5">
        <v>1.5381592508694601E-5</v>
      </c>
      <c r="CF54" s="17">
        <v>0</v>
      </c>
      <c r="CG54" s="17">
        <v>1.9816220232477401E-2</v>
      </c>
      <c r="CH54" s="17">
        <v>0.32143325382363802</v>
      </c>
      <c r="CI54" s="17">
        <v>0</v>
      </c>
      <c r="CJ54" s="17">
        <v>0.153976057805187</v>
      </c>
      <c r="CK54" s="17">
        <v>0</v>
      </c>
      <c r="CL54" s="17">
        <v>5.0614813957461799E-2</v>
      </c>
      <c r="CM54" s="17">
        <v>5362.4839817677803</v>
      </c>
      <c r="CN54" s="17">
        <v>0</v>
      </c>
      <c r="CO54" s="17">
        <v>2.0569361084012701E-2</v>
      </c>
      <c r="CP54" s="17">
        <v>85.444976101522798</v>
      </c>
      <c r="CQ54" s="17">
        <v>2264.4084701975798</v>
      </c>
      <c r="CR54" s="17">
        <v>45.230750641065498</v>
      </c>
      <c r="CS54" s="17">
        <v>2.2928438730606202</v>
      </c>
      <c r="CT54" s="17">
        <v>0.16190418328499601</v>
      </c>
      <c r="CU54" s="5">
        <v>7.3571458550350903E-6</v>
      </c>
      <c r="CV54" s="17">
        <v>451.50563891146601</v>
      </c>
      <c r="CW54" s="17">
        <v>451.50563891146601</v>
      </c>
      <c r="CX54" s="5">
        <v>3.5025612195968899E-7</v>
      </c>
      <c r="CY54" s="17">
        <v>0</v>
      </c>
      <c r="CZ54" s="17">
        <v>0</v>
      </c>
      <c r="DA54" s="5">
        <v>9.0409708758412197</v>
      </c>
      <c r="DB54" s="5">
        <v>9.8520527463527193E-7</v>
      </c>
      <c r="DC54" s="5">
        <v>1.2315770729233801E-6</v>
      </c>
      <c r="DD54" s="17">
        <v>0</v>
      </c>
      <c r="DE54" s="5">
        <v>0</v>
      </c>
      <c r="DF54" s="17">
        <v>2.2427715027860802</v>
      </c>
      <c r="DG54" s="17">
        <v>1.10420518907389E-4</v>
      </c>
      <c r="DH54" s="5">
        <v>1.75041491542518E-7</v>
      </c>
      <c r="DI54" s="5">
        <v>4.3006193114171003</v>
      </c>
      <c r="DJ54" s="5">
        <v>1.6813533072085598E-5</v>
      </c>
      <c r="DK54" s="5">
        <v>9.3878977275858706E-5</v>
      </c>
      <c r="DL54" s="5">
        <v>2.6719952380164998E-4</v>
      </c>
      <c r="DM54" s="5">
        <v>4.8482393337632201E-5</v>
      </c>
      <c r="DN54" s="5">
        <v>9.8413223322696295E-5</v>
      </c>
      <c r="DO54" s="17">
        <v>27.573082549535101</v>
      </c>
      <c r="DP54" s="17">
        <v>0</v>
      </c>
      <c r="DQ54" s="17">
        <v>0</v>
      </c>
      <c r="DR54" s="17">
        <v>1.62518423714595</v>
      </c>
      <c r="DS54" s="17">
        <v>0</v>
      </c>
      <c r="DT54" s="17">
        <v>0</v>
      </c>
      <c r="DU54" s="17">
        <v>3.3281855409866899E-4</v>
      </c>
      <c r="DV54" s="17">
        <v>4.7890948373264201E-4</v>
      </c>
      <c r="DW54" s="17">
        <v>4802.9245274117202</v>
      </c>
      <c r="DX54" s="5">
        <v>7072.5558200367304</v>
      </c>
      <c r="DY54" s="17">
        <v>785.80041226431399</v>
      </c>
      <c r="DZ54" s="17">
        <v>7858.3562323010501</v>
      </c>
      <c r="EA54" s="5">
        <v>2.5406509818835301E-5</v>
      </c>
      <c r="EB54" s="17">
        <v>138.18714946234701</v>
      </c>
      <c r="EC54" s="5">
        <v>6.9823364184261802E-6</v>
      </c>
      <c r="ED54" s="5">
        <v>3.1504060362550101E-2</v>
      </c>
      <c r="EE54" s="17">
        <v>0</v>
      </c>
      <c r="EF54" s="5">
        <v>0</v>
      </c>
      <c r="EG54" s="17">
        <v>0</v>
      </c>
      <c r="EH54" s="17">
        <v>4.9162192937493002E-4</v>
      </c>
      <c r="EI54" s="17">
        <v>1.9117432497230301E-3</v>
      </c>
      <c r="EJ54" s="17">
        <v>0.22862896542601399</v>
      </c>
      <c r="EK54" s="17">
        <v>1.0611256028263201</v>
      </c>
      <c r="EL54" s="17">
        <v>890.56657428131905</v>
      </c>
      <c r="EM54" s="17">
        <v>1.3617241576966099</v>
      </c>
      <c r="EN54" s="5">
        <v>3.0248803716992598</v>
      </c>
      <c r="EO54" s="17">
        <v>7.3419370911114896</v>
      </c>
      <c r="EP54" s="17">
        <v>1.7157784244668901</v>
      </c>
      <c r="EQ54" s="17">
        <v>1.52789949128347</v>
      </c>
      <c r="ER54" s="5">
        <v>2.4629022746187298E-7</v>
      </c>
      <c r="ES54" s="17">
        <v>0.41813048275710002</v>
      </c>
      <c r="ET54" s="17">
        <v>165.54942104443899</v>
      </c>
      <c r="EU54" s="17">
        <v>139.19289607985101</v>
      </c>
      <c r="EV54" s="17">
        <v>26.356524964588299</v>
      </c>
      <c r="EW54" s="17">
        <v>0</v>
      </c>
      <c r="EX54" s="5">
        <v>6.2752580785616999E-5</v>
      </c>
      <c r="EY54" s="17">
        <v>22.8386359673054</v>
      </c>
      <c r="EZ54" s="17">
        <v>0</v>
      </c>
      <c r="FA54" s="17">
        <v>20.3983118107111</v>
      </c>
      <c r="FB54" s="17">
        <v>4.8701641341071698</v>
      </c>
      <c r="FC54" s="17">
        <v>2.684982103981</v>
      </c>
      <c r="FD54" s="17">
        <v>50.994766558089097</v>
      </c>
      <c r="FE54" s="17">
        <v>2.0927105221096101E-2</v>
      </c>
      <c r="FF54" s="17">
        <v>717.54876464421295</v>
      </c>
      <c r="FG54" s="17">
        <v>2.8811580658851201</v>
      </c>
      <c r="FH54" s="17">
        <v>16.7300055666704</v>
      </c>
      <c r="FI54" s="17">
        <v>1.3433334986799801</v>
      </c>
      <c r="FJ54" s="17">
        <v>0</v>
      </c>
      <c r="FK54" s="17">
        <v>68.183900359904499</v>
      </c>
      <c r="FL54" s="17">
        <v>7.9090867023241103</v>
      </c>
      <c r="FM54" s="17">
        <v>2.5733293622579801E-2</v>
      </c>
      <c r="FN54" s="17">
        <v>0</v>
      </c>
      <c r="FO54" s="5">
        <v>1.22561568764915E-6</v>
      </c>
      <c r="FP54" s="17">
        <v>18.729195045187002</v>
      </c>
      <c r="FQ54" s="17">
        <v>22.045583752376899</v>
      </c>
      <c r="FR54" s="17">
        <v>2.25149579192776E-3</v>
      </c>
      <c r="FS54" s="17">
        <v>2219.77673550599</v>
      </c>
      <c r="FT54" s="17">
        <v>21.603872120680901</v>
      </c>
      <c r="FU54" s="17">
        <v>22.530362900202299</v>
      </c>
      <c r="FW54" s="26">
        <f>DW54/FS54</f>
        <v>2.1636971189883702</v>
      </c>
      <c r="FX54" s="40">
        <f>(CM54-B54)/(B54+1E-50)</f>
        <v>-3.4207273682303186E-5</v>
      </c>
      <c r="FY54" s="40">
        <f>(DS54-C54)/(C54+1E-50)</f>
        <v>0</v>
      </c>
      <c r="FZ54" s="40">
        <f>(DZ54-D54)/(D54+1E-50)</f>
        <v>-2.7716669422529996E-5</v>
      </c>
      <c r="GA54" s="40">
        <f>(ET54-E54)/(E54+1E-50)</f>
        <v>-1.5680308188987729E-4</v>
      </c>
      <c r="GB54" s="40">
        <f>(EU54-F54)/(F54+1E-50)</f>
        <v>-1.8084779899598427E-4</v>
      </c>
      <c r="GC54" s="40">
        <f>(FK54-G54)/(G54+1E-50)</f>
        <v>-1.7996816339851241E-4</v>
      </c>
      <c r="GD54" s="40">
        <f>(FS54-H54)/(H54+1E-50)</f>
        <v>-1.4263469194932685E-4</v>
      </c>
      <c r="GE54" s="40">
        <f>(BM54-I54)/(I54+1E-50)</f>
        <v>-4.4052916743522794E-5</v>
      </c>
      <c r="GF54" s="40">
        <f>(BJ54-J54)/(J54+1E-50)</f>
        <v>-9.3938318871215373E-6</v>
      </c>
      <c r="GG54" s="40">
        <f>(BQ54+BP54-K54)/(K54+1E-50)</f>
        <v>-2.5561959718145779E-5</v>
      </c>
      <c r="GH54" s="40">
        <f>(BR54-L54)/(L54+1E-50)</f>
        <v>6.0752540437606402E-6</v>
      </c>
      <c r="GI54" s="40">
        <f>(BT54+BU54-M54)/(M54+1E-50)</f>
        <v>0</v>
      </c>
      <c r="GJ54" s="40">
        <f>(BW54-N54)/(N54+1E-50)</f>
        <v>1.7425950632028655E-5</v>
      </c>
      <c r="GK54" s="40">
        <f>(BX54+BY54-O54)/(O54+1E-50)</f>
        <v>2.9143942791147284E-5</v>
      </c>
      <c r="GL54" s="40">
        <f>(BZ54-P54)/(P54+1E-50)</f>
        <v>0</v>
      </c>
      <c r="GM54" s="40">
        <f>(CC54-Q54)/(Q54+1E-50)</f>
        <v>5.4337048298984636E-5</v>
      </c>
      <c r="GN54" s="40">
        <f>(CF54-R54)/(R54+1E-50)</f>
        <v>0</v>
      </c>
      <c r="GO54" s="40">
        <f>(CD54+CE54-S54)/(S54+1E-50)</f>
        <v>6.4537152152402462E-5</v>
      </c>
      <c r="GP54" s="40">
        <f>(CG54-T54)/(T54+1E-50)</f>
        <v>-8.6929683998968326E-5</v>
      </c>
      <c r="GQ54" s="40">
        <f>(CI54-U54)/(U54+1E-50)</f>
        <v>0</v>
      </c>
      <c r="GR54" s="40">
        <f>(CN54-V54)/(V54+1E-50)</f>
        <v>0</v>
      </c>
      <c r="GS54" s="40">
        <f>(CO54-W54)/(W54+1E-50)</f>
        <v>9.6078524946217203E-5</v>
      </c>
      <c r="GT54" s="40">
        <f>(BV54-X54)/(X54+1E-50)</f>
        <v>0</v>
      </c>
      <c r="GU54" s="40">
        <f>(CW54-Y54)/(Y54+1E-50)</f>
        <v>-5.2153097367594842E-5</v>
      </c>
      <c r="GV54" s="40">
        <f>(CZ54-Z54)/(Z54+1E-50)</f>
        <v>0</v>
      </c>
      <c r="GW54" s="40">
        <f>(DB54+DC54+ER54-AA54)/(AA54+1E-50)</f>
        <v>-2.8167370353699497E-3</v>
      </c>
      <c r="GX54" s="40">
        <f>(DK54+DL54-AB54)/(AB54+1E-50)</f>
        <v>-1.356308361950664E-3</v>
      </c>
      <c r="GY54" s="40">
        <f>(DN54+DM54-AC54)/(AC54+1E-50)</f>
        <v>1.0632257848928262E-4</v>
      </c>
      <c r="GZ54" s="40">
        <f>(CH54-AD54)/(AD54+1E-50)</f>
        <v>-1.4580186496305185E-6</v>
      </c>
      <c r="HA54" s="40">
        <f>(DO54-AE54)/(AE54+1E-50)</f>
        <v>9.8841110149607051E-6</v>
      </c>
      <c r="HB54" s="40">
        <f>(DR54-AF54)/(AF54+1E-50)</f>
        <v>4.5767431699115777</v>
      </c>
      <c r="HC54" s="40">
        <f>(DU54+DV54-AG54)/(AG54+1E-50)</f>
        <v>-4.881129102898511E-6</v>
      </c>
      <c r="HD54" s="40">
        <f>(CK54-AH54)/(AH54+1E-50)</f>
        <v>0</v>
      </c>
      <c r="HE54" s="40">
        <f>(FE54-AI54)/(AI54+1E-50)</f>
        <v>-8.5069679673205507E-4</v>
      </c>
      <c r="HF54" s="40">
        <f>(FQ54-AJ54)/(AJ54+1E-50)</f>
        <v>-2.91263033667904E-5</v>
      </c>
      <c r="HG54" s="40">
        <f>(CJ54-AK54)/(AK54+1E-50)</f>
        <v>-8.6944892102108036E-6</v>
      </c>
      <c r="HH54" s="40">
        <f>(CL54-AL54)/(AL54+1E-50)</f>
        <v>6.4044399771984087E-6</v>
      </c>
      <c r="HI54" s="40">
        <f>(FT54-AM54)/(AM54+1E-50)</f>
        <v>-1.5345619512809751E-5</v>
      </c>
      <c r="HJ54" s="40">
        <f t="shared" ref="HJ54:HP55" si="112">(ED54-AN54)/(AN54+1E-50)</f>
        <v>-1.1209125216651377E-4</v>
      </c>
      <c r="HK54" s="40">
        <f t="shared" si="112"/>
        <v>0</v>
      </c>
      <c r="HL54" s="40">
        <f t="shared" si="112"/>
        <v>0</v>
      </c>
      <c r="HM54" s="40">
        <f t="shared" si="112"/>
        <v>0</v>
      </c>
      <c r="HN54" s="40">
        <f t="shared" si="112"/>
        <v>-9.2100965710070263E-5</v>
      </c>
      <c r="HO54" s="40">
        <f t="shared" si="112"/>
        <v>-1.7989455328111263E-4</v>
      </c>
      <c r="HP54" s="40">
        <f t="shared" si="112"/>
        <v>-2.3169458160421424E-5</v>
      </c>
      <c r="HQ54" s="40">
        <f>(CA54-AU54)/(AU54+1E-50)</f>
        <v>0</v>
      </c>
      <c r="HR54" s="40">
        <f>(CS54-AV54)/(AV54+1E-50)</f>
        <v>-1.0696758171733016E-3</v>
      </c>
      <c r="HS54" s="40">
        <f>(DA54-AW54)/(AW54+1E-50)</f>
        <v>2.4047425026646574E-5</v>
      </c>
      <c r="HT54" s="40">
        <f>(FM54-AX54)/(AX54+1E-50)</f>
        <v>-5.1385162308237573E-5</v>
      </c>
      <c r="HU54" s="40">
        <f>(DP54-AY54)/(AY54+1E-50)</f>
        <v>0</v>
      </c>
      <c r="HV54" s="40">
        <f>(BK54-AZ54)/(AZ54+1E-50)</f>
        <v>0</v>
      </c>
      <c r="HW54" s="40">
        <f>(BI54-BA54)/(BA54+1E-50)</f>
        <v>0</v>
      </c>
      <c r="HX54" s="40">
        <f>(FJ54-BB54)/(BB54+1E-50)</f>
        <v>0</v>
      </c>
      <c r="HY54" s="40">
        <f>(BS54-BC54)/(BC54+1E-50)</f>
        <v>2.5649676642780158E-5</v>
      </c>
      <c r="HZ54" s="40">
        <f>(DE54-BD54)/(BD54+1E-50)</f>
        <v>0</v>
      </c>
    </row>
    <row r="55" spans="1:234" x14ac:dyDescent="0.25">
      <c r="A55" s="17" t="s">
        <v>344</v>
      </c>
      <c r="B55" s="17">
        <v>7955.2611999999999</v>
      </c>
      <c r="C55" s="17">
        <v>0</v>
      </c>
      <c r="D55" s="17">
        <v>38697.615100000003</v>
      </c>
      <c r="E55" s="17">
        <v>1245.18559999999</v>
      </c>
      <c r="F55" s="17">
        <v>366.68517949999898</v>
      </c>
      <c r="G55" s="17">
        <v>1439.24629999999</v>
      </c>
      <c r="H55" s="17">
        <v>1729.9938999999899</v>
      </c>
      <c r="I55" s="17">
        <v>12.696577363039999</v>
      </c>
      <c r="J55" s="17">
        <v>7.01940813604</v>
      </c>
      <c r="K55" s="17">
        <v>1.292799023E-3</v>
      </c>
      <c r="L55" s="17">
        <v>3.44523211959</v>
      </c>
      <c r="M55" s="5">
        <v>3.4057899999999998E-5</v>
      </c>
      <c r="N55" s="17">
        <v>0.59338443759999904</v>
      </c>
      <c r="O55" s="17">
        <v>1.0844269526999999E-2</v>
      </c>
      <c r="Q55" s="17">
        <v>3.1487681999999899E-2</v>
      </c>
      <c r="S55" s="17">
        <v>3.5559024619999998E-4</v>
      </c>
      <c r="T55" s="17">
        <v>2.8214567999999999E-2</v>
      </c>
      <c r="W55" s="17">
        <v>2.9281551999999999E-2</v>
      </c>
      <c r="Y55" s="17">
        <v>155.98528372983</v>
      </c>
      <c r="AA55" s="17">
        <v>2.82815099704E-2</v>
      </c>
      <c r="AB55" s="17">
        <v>1.6062765018999999E-2</v>
      </c>
      <c r="AC55" s="17">
        <v>2.4373236900000002E-3</v>
      </c>
      <c r="AD55" s="17">
        <v>0.10163190638</v>
      </c>
      <c r="AE55" s="17">
        <v>2.0709513700999902</v>
      </c>
      <c r="AF55" s="17">
        <v>0.40365433910999998</v>
      </c>
      <c r="AG55" s="17">
        <v>1.3127473793E-2</v>
      </c>
      <c r="AI55" s="17">
        <v>2.9819039999999901E-2</v>
      </c>
      <c r="AJ55" s="17">
        <v>20.656336351379998</v>
      </c>
      <c r="AK55" s="17">
        <v>4.4405151660000003E-2</v>
      </c>
      <c r="AL55" s="17">
        <v>1.89131006999999E-2</v>
      </c>
      <c r="AM55" s="17">
        <v>10.02856622705</v>
      </c>
      <c r="AN55" s="17">
        <v>5.9823633936799802E-3</v>
      </c>
      <c r="AR55" s="17">
        <v>4.7881133073000002E-4</v>
      </c>
      <c r="AS55" s="17">
        <v>4.9157201046999999E-4</v>
      </c>
      <c r="AT55" s="17">
        <v>2.3540092405460001E-2</v>
      </c>
      <c r="AV55" s="17">
        <v>4.98291085443</v>
      </c>
      <c r="AW55" s="17">
        <v>3.7172281499999902</v>
      </c>
      <c r="AX55" s="17">
        <v>3.6638043000000002E-2</v>
      </c>
      <c r="BC55" s="5">
        <v>1.9273672999999999E-6</v>
      </c>
      <c r="BE55" s="15"/>
      <c r="BF55" s="17" t="s">
        <v>344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0</v>
      </c>
      <c r="FJ55" s="17">
        <v>0</v>
      </c>
      <c r="FK55" s="17">
        <v>0</v>
      </c>
      <c r="FL55" s="17">
        <v>0</v>
      </c>
      <c r="FM55" s="17">
        <v>0</v>
      </c>
      <c r="FN55" s="17">
        <v>0</v>
      </c>
      <c r="FO55" s="17">
        <v>0</v>
      </c>
      <c r="FP55" s="17">
        <v>0</v>
      </c>
      <c r="FQ55" s="17">
        <v>0</v>
      </c>
      <c r="FR55" s="17">
        <v>0</v>
      </c>
      <c r="FS55" s="17">
        <v>0</v>
      </c>
      <c r="FT55" s="17">
        <v>0</v>
      </c>
      <c r="FU55" s="17">
        <v>0</v>
      </c>
      <c r="FW55" s="26" t="e">
        <f>DW55/FS55</f>
        <v>#DIV/0!</v>
      </c>
      <c r="FX55" s="40">
        <f>(CM55-B55)/(B55+1E-50)</f>
        <v>-1</v>
      </c>
      <c r="FY55" s="40">
        <f>(DS55-C55)/(C55+1E-50)</f>
        <v>0</v>
      </c>
      <c r="FZ55" s="40">
        <f>(DZ55-D55)/(D55+1E-50)</f>
        <v>-1</v>
      </c>
      <c r="GA55" s="40">
        <f>(ET55-E55)/(E55+1E-50)</f>
        <v>-1</v>
      </c>
      <c r="GB55" s="40">
        <f>(EU55-F55)/(F55+1E-50)</f>
        <v>-1</v>
      </c>
      <c r="GC55" s="40">
        <f>(FK55-G55)/(G55+1E-50)</f>
        <v>-1</v>
      </c>
      <c r="GD55" s="40">
        <f>(FS55-H55)/(H55+1E-50)</f>
        <v>-1</v>
      </c>
      <c r="GE55" s="40">
        <f>(BM55-I55)/(I55+1E-50)</f>
        <v>-1</v>
      </c>
      <c r="GF55" s="40">
        <f>(BJ55-J55)/(J55+1E-50)</f>
        <v>-1</v>
      </c>
      <c r="GG55" s="40">
        <f>(BQ55+BP55-K55)/(K55+1E-50)</f>
        <v>-1</v>
      </c>
      <c r="GH55" s="40">
        <f>(BR55-L55)/(L55+1E-50)</f>
        <v>-1</v>
      </c>
      <c r="GI55" s="40">
        <f>(BT55+BU55-M55)/(M55+1E-50)</f>
        <v>-1</v>
      </c>
      <c r="GJ55" s="40">
        <f>(BW55-N55)/(N55+1E-50)</f>
        <v>-1</v>
      </c>
      <c r="GK55" s="40">
        <f>(BX55+BY55-O55)/(O55+1E-50)</f>
        <v>-1</v>
      </c>
      <c r="GL55" s="40">
        <f>(BZ55-P55)/(P55+1E-50)</f>
        <v>0</v>
      </c>
      <c r="GM55" s="40">
        <f>(CC55-Q55)/(Q55+1E-50)</f>
        <v>-1</v>
      </c>
      <c r="GN55" s="40">
        <f>(CF55-R55)/(R55+1E-50)</f>
        <v>0</v>
      </c>
      <c r="GO55" s="40">
        <f>(CD55+CE55-S55)/(S55+1E-50)</f>
        <v>-1</v>
      </c>
      <c r="GP55" s="40">
        <f>(CG55-T55)/(T55+1E-50)</f>
        <v>-1</v>
      </c>
      <c r="GQ55" s="40">
        <f>(CI55-U55)/(U55+1E-50)</f>
        <v>0</v>
      </c>
      <c r="GR55" s="40">
        <f>(CN55-V55)/(V55+1E-50)</f>
        <v>0</v>
      </c>
      <c r="GS55" s="40">
        <f>(CO55-W55)/(W55+1E-50)</f>
        <v>-1</v>
      </c>
      <c r="GT55" s="40">
        <f>(BV55-X55)/(X55+1E-50)</f>
        <v>0</v>
      </c>
      <c r="GU55" s="40">
        <f>(CW55-Y55)/(Y55+1E-50)</f>
        <v>-1</v>
      </c>
      <c r="GV55" s="40">
        <f>(CZ55-Z55)/(Z55+1E-50)</f>
        <v>0</v>
      </c>
      <c r="GW55" s="40">
        <f>(DB55+DC55+ER55-AA55)/(AA55+1E-50)</f>
        <v>-1</v>
      </c>
      <c r="GX55" s="40">
        <f>(DK55+DL55-AB55)/(AB55+1E-50)</f>
        <v>-1</v>
      </c>
      <c r="GY55" s="40">
        <f>(DN55+DM55-AC55)/(AC55+1E-50)</f>
        <v>-1</v>
      </c>
      <c r="GZ55" s="40">
        <f>(CH55-AD55)/(AD55+1E-50)</f>
        <v>-1</v>
      </c>
      <c r="HA55" s="40">
        <f>(DO55-AE55)/(AE55+1E-50)</f>
        <v>-1</v>
      </c>
      <c r="HB55" s="40">
        <f>(DR55-AF55)/(AF55+1E-50)</f>
        <v>-1</v>
      </c>
      <c r="HC55" s="40">
        <f>(DU55+DV55-AG55)/(AG55+1E-50)</f>
        <v>-1</v>
      </c>
      <c r="HD55" s="40">
        <f>(CK55-AH55)/(AH55+1E-50)</f>
        <v>0</v>
      </c>
      <c r="HE55" s="40">
        <f>(FE55-AI55)/(AI55+1E-50)</f>
        <v>-1</v>
      </c>
      <c r="HF55" s="40">
        <f>(FQ55-AJ55)/(AJ55+1E-50)</f>
        <v>-1</v>
      </c>
      <c r="HG55" s="40">
        <f>(CJ55-AK55)/(AK55+1E-50)</f>
        <v>-1</v>
      </c>
      <c r="HH55" s="40">
        <f>(CL55-AL55)/(AL55+1E-50)</f>
        <v>-1</v>
      </c>
      <c r="HI55" s="40">
        <f>(FT55-AM55)/(AM55+1E-50)</f>
        <v>-1</v>
      </c>
      <c r="HJ55" s="40">
        <f t="shared" si="112"/>
        <v>-1</v>
      </c>
      <c r="HK55" s="40">
        <f t="shared" si="112"/>
        <v>0</v>
      </c>
      <c r="HL55" s="40">
        <f t="shared" si="112"/>
        <v>0</v>
      </c>
      <c r="HM55" s="40">
        <f t="shared" si="112"/>
        <v>0</v>
      </c>
      <c r="HN55" s="40">
        <f t="shared" si="112"/>
        <v>-1</v>
      </c>
      <c r="HO55" s="40">
        <f t="shared" si="112"/>
        <v>-1</v>
      </c>
      <c r="HP55" s="40">
        <f t="shared" si="112"/>
        <v>-1</v>
      </c>
      <c r="HQ55" s="40">
        <f>(CA55-AU55)/(AU55+1E-50)</f>
        <v>0</v>
      </c>
      <c r="HR55" s="40">
        <f>(CS55-AV55)/(AV55+1E-50)</f>
        <v>-1</v>
      </c>
      <c r="HS55" s="40">
        <f>(DA55-AW55)/(AW55+1E-50)</f>
        <v>-1</v>
      </c>
      <c r="HT55" s="40">
        <f>(FM55-AX55)/(AX55+1E-50)</f>
        <v>-1</v>
      </c>
      <c r="HU55" s="40">
        <f>(DP55-AY55)/(AY55+1E-50)</f>
        <v>0</v>
      </c>
      <c r="HV55" s="40">
        <f>(BK55-AZ55)/(AZ55+1E-50)</f>
        <v>0</v>
      </c>
      <c r="HW55" s="40">
        <f>(BI55-BA55)/(BA55+1E-50)</f>
        <v>0</v>
      </c>
      <c r="HX55" s="40">
        <f>(FJ55-BB55)/(BB55+1E-50)</f>
        <v>0</v>
      </c>
      <c r="HY55" s="40">
        <f>(BS55-BC55)/(BC55+1E-50)</f>
        <v>-1</v>
      </c>
      <c r="HZ55" s="40">
        <f>(DE55-BD55)/(BD55+1E-50)</f>
        <v>0</v>
      </c>
    </row>
    <row r="56" spans="1:234" x14ac:dyDescent="0.25">
      <c r="A56" s="17" t="s">
        <v>345</v>
      </c>
      <c r="B56" s="17"/>
      <c r="C56" s="17"/>
      <c r="D56" s="17"/>
      <c r="E56" s="17"/>
      <c r="F56" s="17"/>
      <c r="G56" s="17"/>
      <c r="H56" s="17"/>
      <c r="BE56" s="15"/>
      <c r="HZ56" s="40"/>
    </row>
    <row r="57" spans="1:234" x14ac:dyDescent="0.25">
      <c r="A57" s="17" t="s">
        <v>346</v>
      </c>
      <c r="B57" s="17">
        <v>6.7999999999999896E-4</v>
      </c>
      <c r="C57" s="17"/>
      <c r="D57" s="17">
        <v>2.5999999999999998E-4</v>
      </c>
      <c r="E57" s="5">
        <v>6.2399999999999999E-5</v>
      </c>
      <c r="F57" s="5">
        <v>6.0999999999999999E-5</v>
      </c>
      <c r="G57" s="5">
        <v>4.9200000000000003E-6</v>
      </c>
      <c r="H57" s="5">
        <v>4.5099999999999998E-5</v>
      </c>
      <c r="K57" s="5">
        <v>2.5947000000000001E-9</v>
      </c>
      <c r="L57" s="5">
        <v>1.7219180000000001E-8</v>
      </c>
      <c r="O57" s="5">
        <v>1.42646799999999E-8</v>
      </c>
      <c r="S57" s="5">
        <v>7.2691000000000003E-10</v>
      </c>
      <c r="T57" s="5"/>
      <c r="Y57" s="5">
        <v>6.1500099999999996E-7</v>
      </c>
      <c r="AB57" s="5">
        <v>4.1000000000000003E-9</v>
      </c>
      <c r="AC57" s="5">
        <v>4.9281999999999996E-9</v>
      </c>
      <c r="AF57" s="5">
        <v>5.0015899999999999E-9</v>
      </c>
      <c r="AG57" s="5">
        <v>2.72357E-8</v>
      </c>
      <c r="AJ57" s="5">
        <v>2.7880799999999999E-8</v>
      </c>
      <c r="AN57" s="5">
        <v>2.8337160000000002E-10</v>
      </c>
      <c r="AT57" s="5">
        <v>3.8686410000000001E-10</v>
      </c>
      <c r="AW57" s="5">
        <v>1.4759999999999999E-5</v>
      </c>
      <c r="BE57" s="15"/>
      <c r="BF57" s="17" t="s">
        <v>346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  <c r="FU57" s="17">
        <v>0</v>
      </c>
      <c r="HZ57" s="40"/>
    </row>
    <row r="58" spans="1:234" x14ac:dyDescent="0.25">
      <c r="A58" s="17" t="s">
        <v>424</v>
      </c>
      <c r="B58" s="17"/>
      <c r="C58" s="17"/>
      <c r="D58" s="17"/>
      <c r="E58" s="17"/>
      <c r="F58" s="17"/>
      <c r="G58" s="17"/>
      <c r="H58" s="17"/>
      <c r="T58" s="5"/>
      <c r="HZ58" s="40"/>
    </row>
    <row r="59" spans="1:234" x14ac:dyDescent="0.25">
      <c r="A59" s="17" t="s">
        <v>378</v>
      </c>
      <c r="B59" s="17">
        <v>28551.213713232901</v>
      </c>
      <c r="C59" s="17">
        <v>4.4417321409999904</v>
      </c>
      <c r="D59" s="17">
        <v>34660.468887515002</v>
      </c>
      <c r="E59" s="17">
        <v>422.40688876199903</v>
      </c>
      <c r="F59" s="17">
        <v>416.01459820999901</v>
      </c>
      <c r="G59" s="17">
        <v>299.414701366499</v>
      </c>
      <c r="H59" s="17">
        <v>30911.000023580898</v>
      </c>
      <c r="I59" s="17">
        <v>248.501544524455</v>
      </c>
      <c r="K59" s="17">
        <v>4.1200583039999903E-3</v>
      </c>
      <c r="L59" s="17">
        <v>41.354388000100997</v>
      </c>
      <c r="M59" s="17">
        <v>1.2441823309999899E-4</v>
      </c>
      <c r="O59" s="17">
        <v>0.26021945317999901</v>
      </c>
      <c r="S59" s="17">
        <v>2.0502364624999998E-2</v>
      </c>
      <c r="Y59" s="17">
        <v>595.35253215148305</v>
      </c>
      <c r="AA59" s="17">
        <v>0.24668501786399999</v>
      </c>
      <c r="AB59" s="17">
        <v>5.5590842600000004E-3</v>
      </c>
      <c r="AJ59" s="17">
        <v>24.692279457116999</v>
      </c>
      <c r="AM59" s="17">
        <v>15.3950800749361</v>
      </c>
      <c r="AT59" s="17">
        <v>1.3524164151740901</v>
      </c>
      <c r="AV59" s="17">
        <v>3.6931293669239902</v>
      </c>
      <c r="AW59" s="17">
        <v>440.941852057799</v>
      </c>
      <c r="BF59" s="17" t="s">
        <v>425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248.48424588991099</v>
      </c>
      <c r="BM59" s="17">
        <v>248.48424588991099</v>
      </c>
      <c r="BN59" s="17">
        <v>0.49991070867574</v>
      </c>
      <c r="BO59" s="17">
        <v>0</v>
      </c>
      <c r="BP59" s="17">
        <v>1.68922865788123E-3</v>
      </c>
      <c r="BQ59" s="17">
        <v>2.4308030886754199E-3</v>
      </c>
      <c r="BR59" s="17">
        <v>41.347329286749698</v>
      </c>
      <c r="BS59" s="17">
        <v>0</v>
      </c>
      <c r="BT59" s="5">
        <v>3.9811152080336201E-5</v>
      </c>
      <c r="BU59" s="5">
        <v>8.4611077123188295E-5</v>
      </c>
      <c r="BV59" s="17">
        <v>0</v>
      </c>
      <c r="BW59" s="17">
        <v>0</v>
      </c>
      <c r="BX59" s="17">
        <v>6.2451804207521E-2</v>
      </c>
      <c r="BY59" s="17">
        <v>0.19776504241141499</v>
      </c>
      <c r="BZ59" s="17">
        <v>0</v>
      </c>
      <c r="CA59" s="17">
        <v>0</v>
      </c>
      <c r="CB59" s="17">
        <v>76026.984146148796</v>
      </c>
      <c r="CC59" s="17">
        <v>0</v>
      </c>
      <c r="CD59" s="17">
        <v>5.9457111834961603E-3</v>
      </c>
      <c r="CE59" s="17">
        <v>1.45565821745289E-2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  <c r="CM59" s="17">
        <v>28548.419956679201</v>
      </c>
      <c r="CN59" s="17">
        <v>0</v>
      </c>
      <c r="CO59" s="17">
        <v>0</v>
      </c>
      <c r="CP59" s="17">
        <v>768.955565185605</v>
      </c>
      <c r="CQ59" s="17">
        <v>11633.571934056999</v>
      </c>
      <c r="CR59" s="17">
        <v>1339.1949251958499</v>
      </c>
      <c r="CS59" s="17">
        <v>3.6928652393393002</v>
      </c>
      <c r="CT59" s="17">
        <v>0</v>
      </c>
      <c r="CU59" s="17">
        <v>0</v>
      </c>
      <c r="CV59" s="17">
        <v>595.296180656204</v>
      </c>
      <c r="CW59" s="17">
        <v>595.296180656204</v>
      </c>
      <c r="CX59" s="17">
        <v>0</v>
      </c>
      <c r="CY59" s="17">
        <v>0</v>
      </c>
      <c r="CZ59" s="17">
        <v>0</v>
      </c>
      <c r="DA59" s="17">
        <v>440.92229531738099</v>
      </c>
      <c r="DB59" s="17">
        <v>9.8669247773056898E-2</v>
      </c>
      <c r="DC59" s="17">
        <v>0.123349168660196</v>
      </c>
      <c r="DD59" s="17">
        <v>0</v>
      </c>
      <c r="DE59" s="17">
        <v>0</v>
      </c>
      <c r="DF59" s="17">
        <v>0.78928443955753103</v>
      </c>
      <c r="DG59" s="17">
        <v>0</v>
      </c>
      <c r="DH59" s="17">
        <v>0</v>
      </c>
      <c r="DI59" s="17">
        <v>0.25819061526044601</v>
      </c>
      <c r="DJ59" s="17">
        <v>0</v>
      </c>
      <c r="DK59" s="17">
        <v>1.44534157861957E-3</v>
      </c>
      <c r="DL59" s="17">
        <v>4.1137137408576996E-3</v>
      </c>
      <c r="DM59" s="17">
        <v>0</v>
      </c>
      <c r="DN59" s="17">
        <v>0</v>
      </c>
      <c r="DO59" s="17">
        <v>0</v>
      </c>
      <c r="DP59" s="17">
        <v>0</v>
      </c>
      <c r="DQ59" s="17">
        <v>0</v>
      </c>
      <c r="DR59" s="17">
        <v>0.49292848294201402</v>
      </c>
      <c r="DS59" s="17">
        <v>4.4417193957131298</v>
      </c>
      <c r="DT59" s="17">
        <v>0</v>
      </c>
      <c r="DU59" s="17">
        <v>0</v>
      </c>
      <c r="DV59" s="17">
        <v>0</v>
      </c>
      <c r="DW59" s="17">
        <v>41563.862383086103</v>
      </c>
      <c r="DX59" s="17">
        <v>31192.2313905099</v>
      </c>
      <c r="DY59" s="17">
        <v>3465.8384289863602</v>
      </c>
      <c r="DZ59" s="17">
        <v>34658.069819496297</v>
      </c>
      <c r="EA59" s="17">
        <v>0</v>
      </c>
      <c r="EB59" s="17">
        <v>115.759870346181</v>
      </c>
      <c r="EC59" s="17">
        <v>0</v>
      </c>
      <c r="ED59" s="17">
        <v>0</v>
      </c>
      <c r="EE59" s="17">
        <v>0</v>
      </c>
      <c r="EF59" s="17">
        <v>0</v>
      </c>
      <c r="EG59" s="17">
        <v>0</v>
      </c>
      <c r="EH59" s="17">
        <v>0</v>
      </c>
      <c r="EI59" s="17">
        <v>0</v>
      </c>
      <c r="EJ59" s="17">
        <v>1.35235754559433</v>
      </c>
      <c r="EK59" s="17">
        <v>1.5119992063360801</v>
      </c>
      <c r="EL59" s="17">
        <v>16998.2770426229</v>
      </c>
      <c r="EM59" s="17">
        <v>2.5107623031685899</v>
      </c>
      <c r="EN59" s="17">
        <v>4.3918401428594898</v>
      </c>
      <c r="EO59" s="17">
        <v>207.024339908619</v>
      </c>
      <c r="EP59" s="17">
        <v>2.7933229716099799</v>
      </c>
      <c r="EQ59" s="17">
        <v>2.0621312080777401E-2</v>
      </c>
      <c r="ER59" s="17">
        <v>2.4666881617310701E-2</v>
      </c>
      <c r="ES59" s="17">
        <v>0.70212712952705003</v>
      </c>
      <c r="ET59" s="17">
        <v>422.39414927716001</v>
      </c>
      <c r="EU59" s="17">
        <v>416.00184682506898</v>
      </c>
      <c r="EV59" s="17">
        <v>6.3923024520907497</v>
      </c>
      <c r="EW59" s="17">
        <v>0</v>
      </c>
      <c r="EX59" s="17">
        <v>8.0525030726919192E-3</v>
      </c>
      <c r="EY59" s="17">
        <v>10.4180914587433</v>
      </c>
      <c r="EZ59" s="17">
        <v>0</v>
      </c>
      <c r="FA59" s="17">
        <v>39.516312439028503</v>
      </c>
      <c r="FB59" s="17">
        <v>7.0155690404933804</v>
      </c>
      <c r="FC59" s="17">
        <v>4.0514811201684502</v>
      </c>
      <c r="FD59" s="17">
        <v>115.572537464794</v>
      </c>
      <c r="FE59" s="17">
        <v>0</v>
      </c>
      <c r="FF59" s="17">
        <v>10182.1345143616</v>
      </c>
      <c r="FG59" s="17">
        <v>4.7149789734177503</v>
      </c>
      <c r="FH59" s="17">
        <v>15.7215218505597</v>
      </c>
      <c r="FI59" s="17">
        <v>2.8289000589736501E-2</v>
      </c>
      <c r="FJ59" s="17">
        <v>0</v>
      </c>
      <c r="FK59" s="17">
        <v>299.40488698556402</v>
      </c>
      <c r="FL59" s="17">
        <v>115.270344850608</v>
      </c>
      <c r="FM59" s="17">
        <v>0</v>
      </c>
      <c r="FN59" s="17">
        <v>1.57818905735874E-4</v>
      </c>
      <c r="FO59" s="17">
        <v>0</v>
      </c>
      <c r="FP59" s="17">
        <v>64.622266040994802</v>
      </c>
      <c r="FQ59" s="17">
        <v>24.686292427427599</v>
      </c>
      <c r="FR59" s="17">
        <v>0.67649378461945198</v>
      </c>
      <c r="FS59" s="17">
        <v>30905.289509857401</v>
      </c>
      <c r="FT59" s="17">
        <v>15.3929589433797</v>
      </c>
      <c r="FU59" s="17">
        <v>21.649995911804201</v>
      </c>
      <c r="FW59" s="26">
        <f>DW59/FS59</f>
        <v>1.3448785965855163</v>
      </c>
      <c r="FX59" s="40">
        <f>(CM59-B59)/(B59+1E-50)</f>
        <v>-9.785071071793514E-5</v>
      </c>
      <c r="FY59" s="40">
        <f>(DS59-C59)/(C59+1E-50)</f>
        <v>-2.869440672237861E-6</v>
      </c>
      <c r="FZ59" s="40">
        <f>(DZ59-D59)/(D59+1E-50)</f>
        <v>-6.9216259782609523E-5</v>
      </c>
      <c r="GA59" s="40">
        <f>(ET59-E59)/(E59+1E-50)</f>
        <v>-3.0159273387690192E-5</v>
      </c>
      <c r="GB59" s="40">
        <f>(EU59-F59)/(F59+1E-50)</f>
        <v>-3.0651292009686649E-5</v>
      </c>
      <c r="GC59" s="40">
        <f>(FK59-G59)/(G59+1E-50)</f>
        <v>-3.2778553926015276E-5</v>
      </c>
      <c r="GD59" s="40">
        <f>(FS59-H59)/(H59+1E-50)</f>
        <v>-1.8474050399991016E-4</v>
      </c>
      <c r="GE59" s="40">
        <f>(BM59-I59)/(I59+1E-50)</f>
        <v>-6.9611778780323834E-5</v>
      </c>
      <c r="GF59" s="40">
        <f>(BJ59-J59)/(J59+1E-50)</f>
        <v>0</v>
      </c>
      <c r="GG59" s="40">
        <f>(BQ59+BP59-K59)/(K59+1E-50)</f>
        <v>-6.4458901746677835E-6</v>
      </c>
      <c r="GH59" s="40">
        <f>(BR59-L59)/(L59+1E-50)</f>
        <v>-1.706883765582861E-4</v>
      </c>
      <c r="GI59" s="40">
        <f>(BT59+BU59-M59)/(M59+1E-50)</f>
        <v>3.211831116658823E-5</v>
      </c>
      <c r="GJ59" s="40">
        <f>(BW59-N59)/(N59+1E-50)</f>
        <v>0</v>
      </c>
      <c r="GK59" s="40">
        <f>(BX59+BY59-O59)/(O59+1E-50)</f>
        <v>-1.0016780187615161E-5</v>
      </c>
      <c r="GL59" s="40">
        <f>(BZ59-P59)/(P59+1E-50)</f>
        <v>0</v>
      </c>
      <c r="GM59" s="40">
        <f>(CC59-Q59)/(Q59+1E-50)</f>
        <v>0</v>
      </c>
      <c r="GN59" s="40">
        <f>(CF59-R59)/(R59+1E-50)</f>
        <v>0</v>
      </c>
      <c r="GO59" s="40">
        <f>(CD59+CE59-S59)/(S59+1E-50)</f>
        <v>-3.4760368495532383E-6</v>
      </c>
      <c r="GP59" s="40">
        <f>(CG59-T59)/(T59+1E-50)</f>
        <v>0</v>
      </c>
      <c r="GQ59" s="40">
        <f>(CI59-U59)/(U59+1E-50)</f>
        <v>0</v>
      </c>
      <c r="GR59" s="40">
        <f>(CN59-V59)/(V59+1E-50)</f>
        <v>0</v>
      </c>
      <c r="GS59" s="40">
        <f>(CO59-W59)/(W59+1E-50)</f>
        <v>0</v>
      </c>
      <c r="GT59" s="40">
        <f>(BV59-X59)/(X59+1E-50)</f>
        <v>0</v>
      </c>
      <c r="GU59" s="40">
        <f>(CW59-Y59)/(Y59+1E-50)</f>
        <v>-9.4652314781298983E-5</v>
      </c>
      <c r="GV59" s="40">
        <f>(CZ59-Z59)/(Z59+1E-50)</f>
        <v>0</v>
      </c>
      <c r="GW59" s="40">
        <f>(DB59+DC59+ER59-AA59)/(AA59+1E-50)</f>
        <v>1.1358069737803342E-6</v>
      </c>
      <c r="GX59" s="40">
        <f>(DK59+DL59-AB59)/(AB59+1E-50)</f>
        <v>-5.2059874211880513E-6</v>
      </c>
      <c r="GY59" s="40">
        <f>(DN59+DM59-AC59)/(AC59+1E-50)</f>
        <v>0</v>
      </c>
      <c r="GZ59" s="40">
        <f>(CH59-AD59)/(AD59+1E-50)</f>
        <v>0</v>
      </c>
      <c r="HA59" s="40">
        <f>(DO59-AE59)/(AE59+1E-50)</f>
        <v>0</v>
      </c>
      <c r="HB59" s="40">
        <f>(DR59-AF59)/(AF59+1E-50)</f>
        <v>4.9292848294201402E+49</v>
      </c>
      <c r="HC59" s="40">
        <f>(DU59+DV59-AG59)/(AG59+1E-50)</f>
        <v>0</v>
      </c>
      <c r="HD59" s="40">
        <f>(CK59-AH59)/(AH59+1E-50)</f>
        <v>0</v>
      </c>
      <c r="HE59" s="40">
        <f>(FE59-AI59)/(AI59+1E-50)</f>
        <v>0</v>
      </c>
      <c r="HF59" s="40">
        <f>(FQ59-AJ59)/(AJ59+1E-50)</f>
        <v>-2.4246565408422957E-4</v>
      </c>
      <c r="HG59" s="40">
        <f>(CJ59-AK59)/(AK59+1E-50)</f>
        <v>0</v>
      </c>
      <c r="HH59" s="40">
        <f>(CL59-AL59)/(AL59+1E-50)</f>
        <v>0</v>
      </c>
      <c r="HI59" s="40">
        <f>(FT59-AM59)/(AM59+1E-50)</f>
        <v>-1.3777983265274193E-4</v>
      </c>
      <c r="HJ59" s="40">
        <f t="shared" ref="HJ59:HP59" si="113">(ED59-AN59)/(AN59+1E-50)</f>
        <v>0</v>
      </c>
      <c r="HK59" s="40">
        <f t="shared" si="113"/>
        <v>0</v>
      </c>
      <c r="HL59" s="40">
        <f t="shared" si="113"/>
        <v>0</v>
      </c>
      <c r="HM59" s="40">
        <f t="shared" si="113"/>
        <v>0</v>
      </c>
      <c r="HN59" s="40">
        <f t="shared" si="113"/>
        <v>0</v>
      </c>
      <c r="HO59" s="40">
        <f t="shared" si="113"/>
        <v>0</v>
      </c>
      <c r="HP59" s="40">
        <f t="shared" si="113"/>
        <v>-4.3529181618600966E-5</v>
      </c>
      <c r="HQ59" s="40">
        <f>(CA59-AU59)/(AU59+1E-50)</f>
        <v>0</v>
      </c>
      <c r="HR59" s="40">
        <f>(CS59-AV59)/(AV59+1E-50)</f>
        <v>-7.1518638652498116E-5</v>
      </c>
      <c r="HS59" s="40">
        <f>(DA59-AW59)/(AW59+1E-50)</f>
        <v>-4.4352198201969538E-5</v>
      </c>
      <c r="HT59" s="40">
        <f>(FM59-AX59)/(AX59+1E-50)</f>
        <v>0</v>
      </c>
      <c r="HU59" s="40">
        <f>(DP59-AY59)/(AY59+1E-50)</f>
        <v>0</v>
      </c>
      <c r="HV59" s="40">
        <f>(BK59-AZ59)/(AZ59+1E-50)</f>
        <v>0</v>
      </c>
      <c r="HW59" s="40">
        <f>(BI59-BA59)/(BA59+1E-50)</f>
        <v>0</v>
      </c>
      <c r="HX59" s="40">
        <f>(FJ59-BB59)/(BB59+1E-50)</f>
        <v>0</v>
      </c>
      <c r="HY59" s="40">
        <f>(BS59-BC59)/(BC59+1E-50)</f>
        <v>0</v>
      </c>
      <c r="HZ59" s="40">
        <f>(DE59-BD59)/(BD59+1E-50)</f>
        <v>0</v>
      </c>
    </row>
    <row r="60" spans="1:234" x14ac:dyDescent="0.25">
      <c r="A60" s="17" t="s">
        <v>426</v>
      </c>
      <c r="B60" s="17"/>
      <c r="C60" s="17"/>
      <c r="D60" s="17"/>
      <c r="E60" s="17"/>
      <c r="F60" s="17"/>
      <c r="G60" s="17"/>
      <c r="H60" s="17"/>
      <c r="BN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</row>
    <row r="61" spans="1:234" x14ac:dyDescent="0.25">
      <c r="A61" s="2" t="s">
        <v>353</v>
      </c>
      <c r="B61" s="1">
        <f>SUM(B3:B59)</f>
        <v>216898.90095553271</v>
      </c>
      <c r="C61" s="1">
        <f t="shared" ref="C61:BC61" si="114">SUM(C3:C59)</f>
        <v>9327.982597645856</v>
      </c>
      <c r="D61" s="1">
        <f t="shared" si="114"/>
        <v>400220.00007656304</v>
      </c>
      <c r="E61" s="1">
        <f t="shared" si="114"/>
        <v>15099.272403451916</v>
      </c>
      <c r="F61" s="1">
        <f t="shared" si="114"/>
        <v>13545.781230486275</v>
      </c>
      <c r="G61" s="1">
        <f t="shared" si="114"/>
        <v>33862.974659805492</v>
      </c>
      <c r="H61" s="1">
        <f t="shared" si="114"/>
        <v>241465.65282205452</v>
      </c>
      <c r="I61" s="1">
        <f t="shared" si="114"/>
        <v>2861.7944939270365</v>
      </c>
      <c r="J61" s="1">
        <f t="shared" si="114"/>
        <v>1863.4874959490674</v>
      </c>
      <c r="K61" s="1">
        <f t="shared" si="114"/>
        <v>0.19620022620996344</v>
      </c>
      <c r="L61" s="1">
        <f t="shared" si="114"/>
        <v>2071.1262877906534</v>
      </c>
      <c r="M61" s="1">
        <f t="shared" si="114"/>
        <v>9.7298852350294893E-4</v>
      </c>
      <c r="N61" s="1">
        <f t="shared" si="114"/>
        <v>261.2068545439646</v>
      </c>
      <c r="O61" s="1">
        <f t="shared" si="114"/>
        <v>0.57207197306681357</v>
      </c>
      <c r="P61" s="1">
        <f t="shared" si="114"/>
        <v>2.1613677624197098</v>
      </c>
      <c r="Q61" s="1">
        <f t="shared" si="114"/>
        <v>4.5047561431223446</v>
      </c>
      <c r="R61" s="1">
        <f t="shared" si="114"/>
        <v>0.11096390542700001</v>
      </c>
      <c r="S61" s="1">
        <f t="shared" si="114"/>
        <v>5.7827593424178571E-2</v>
      </c>
      <c r="T61" s="1">
        <f t="shared" si="114"/>
        <v>2.7081697827279831</v>
      </c>
      <c r="U61" s="1">
        <f t="shared" si="114"/>
        <v>0.16502274061999989</v>
      </c>
      <c r="V61" s="1">
        <f t="shared" si="114"/>
        <v>1.2497815103999989E-3</v>
      </c>
      <c r="W61" s="1">
        <f t="shared" si="114"/>
        <v>3.0453122391822847</v>
      </c>
      <c r="X61" s="1">
        <f t="shared" si="114"/>
        <v>2.0448222005326175</v>
      </c>
      <c r="Y61" s="1">
        <f t="shared" si="114"/>
        <v>12292.808752189729</v>
      </c>
      <c r="Z61" s="1">
        <f t="shared" si="114"/>
        <v>7.6513942379899902</v>
      </c>
      <c r="AA61" s="1">
        <f t="shared" si="114"/>
        <v>0.50196715259104518</v>
      </c>
      <c r="AB61" s="1">
        <f t="shared" si="114"/>
        <v>0.18775002443803501</v>
      </c>
      <c r="AC61" s="1">
        <f t="shared" si="114"/>
        <v>2.2527350029272659</v>
      </c>
      <c r="AD61" s="1">
        <f t="shared" si="114"/>
        <v>24.691790316076553</v>
      </c>
      <c r="AE61" s="1">
        <f t="shared" si="114"/>
        <v>1849.9049713731968</v>
      </c>
      <c r="AF61" s="1">
        <f t="shared" si="114"/>
        <v>28.329659803023862</v>
      </c>
      <c r="AG61" s="1">
        <f t="shared" si="114"/>
        <v>4.7163139896526589</v>
      </c>
      <c r="AH61" s="1">
        <f t="shared" si="114"/>
        <v>0.36102984829250007</v>
      </c>
      <c r="AI61" s="1">
        <f t="shared" si="114"/>
        <v>2.7170798799176814</v>
      </c>
      <c r="AJ61" s="1">
        <f t="shared" si="114"/>
        <v>3049.7625510581529</v>
      </c>
      <c r="AK61" s="1">
        <f t="shared" si="114"/>
        <v>12.470003795911149</v>
      </c>
      <c r="AL61" s="1">
        <f t="shared" si="114"/>
        <v>5.0891123703136731</v>
      </c>
      <c r="AM61" s="1">
        <f t="shared" si="114"/>
        <v>1241.3543629564747</v>
      </c>
      <c r="AN61" s="1">
        <f t="shared" si="114"/>
        <v>3.0972234653195896</v>
      </c>
      <c r="AO61" s="1">
        <f t="shared" si="114"/>
        <v>9.9816102579999695E-6</v>
      </c>
      <c r="AP61" s="1">
        <f t="shared" si="114"/>
        <v>8.4359853259999802E-5</v>
      </c>
      <c r="AQ61" s="1">
        <f t="shared" si="114"/>
        <v>1.6952062590149899E-4</v>
      </c>
      <c r="AR61" s="1">
        <f t="shared" si="114"/>
        <v>0.11902972059699408</v>
      </c>
      <c r="AS61" s="1">
        <f t="shared" si="114"/>
        <v>0.18319688174813317</v>
      </c>
      <c r="AT61" s="1">
        <f t="shared" si="114"/>
        <v>23.040735498195609</v>
      </c>
      <c r="AU61" s="1">
        <f t="shared" si="114"/>
        <v>1814.5962973908102</v>
      </c>
      <c r="AV61" s="1">
        <f t="shared" si="114"/>
        <v>397.58840464498945</v>
      </c>
      <c r="AW61" s="1">
        <f t="shared" si="114"/>
        <v>3605.6931779898205</v>
      </c>
      <c r="AX61" s="1">
        <f t="shared" si="114"/>
        <v>5.5711001853984383</v>
      </c>
      <c r="AY61" s="1">
        <f t="shared" si="114"/>
        <v>0.11846467983999999</v>
      </c>
      <c r="AZ61" s="1">
        <f t="shared" si="114"/>
        <v>2.80349999999999E-2</v>
      </c>
      <c r="BA61" s="1">
        <f t="shared" si="114"/>
        <v>172.94427838631998</v>
      </c>
      <c r="BB61" s="1">
        <f t="shared" si="114"/>
        <v>0.59</v>
      </c>
      <c r="BC61" s="1">
        <f t="shared" si="114"/>
        <v>4.4789226780423984E-2</v>
      </c>
      <c r="BD61" s="1"/>
      <c r="BE61" s="1"/>
      <c r="BG61" s="1">
        <f t="shared" ref="BG61:DW61" si="115">SUM(BG3:BG59)</f>
        <v>8.2068072895753836</v>
      </c>
      <c r="BH61" s="1">
        <f t="shared" si="115"/>
        <v>308.75782638543717</v>
      </c>
      <c r="BI61" s="1">
        <f t="shared" si="115"/>
        <v>172.94411868815862</v>
      </c>
      <c r="BJ61" s="1">
        <f t="shared" si="115"/>
        <v>1856.4573200158775</v>
      </c>
      <c r="BK61" s="1">
        <f t="shared" si="115"/>
        <v>2.7954806212624701E-2</v>
      </c>
      <c r="BL61" s="1">
        <f t="shared" si="115"/>
        <v>2849.0434398824109</v>
      </c>
      <c r="BM61" s="1">
        <f t="shared" si="115"/>
        <v>2849.0434398824109</v>
      </c>
      <c r="BN61" s="1">
        <f t="shared" si="115"/>
        <v>65.144500184220277</v>
      </c>
      <c r="BO61" s="1">
        <f t="shared" si="115"/>
        <v>6.6310084213948173</v>
      </c>
      <c r="BP61" s="1">
        <f t="shared" si="115"/>
        <v>7.9912646953160041E-2</v>
      </c>
      <c r="BQ61" s="1">
        <f t="shared" si="115"/>
        <v>0.11499643370930929</v>
      </c>
      <c r="BR61" s="1">
        <f t="shared" si="115"/>
        <v>2067.4941201312563</v>
      </c>
      <c r="BS61" s="1">
        <f t="shared" si="115"/>
        <v>4.477185134767802E-2</v>
      </c>
      <c r="BT61" s="1">
        <f t="shared" si="115"/>
        <v>3.0046424153728091E-4</v>
      </c>
      <c r="BU61" s="1">
        <f t="shared" si="115"/>
        <v>6.3844440251547402E-4</v>
      </c>
      <c r="BV61" s="1">
        <f t="shared" si="115"/>
        <v>2.0447996890083968</v>
      </c>
      <c r="BW61" s="1">
        <f t="shared" si="115"/>
        <v>260.61208183089531</v>
      </c>
      <c r="BX61" s="1">
        <f t="shared" si="115"/>
        <v>0.13468867956414604</v>
      </c>
      <c r="BY61" s="1">
        <f t="shared" si="115"/>
        <v>0.42651529321736914</v>
      </c>
      <c r="BZ61" s="1">
        <f t="shared" si="115"/>
        <v>2.1614009848565123</v>
      </c>
      <c r="CA61" s="1">
        <f t="shared" si="115"/>
        <v>1814.5953967421558</v>
      </c>
      <c r="CB61" s="1">
        <f t="shared" si="115"/>
        <v>780082.2433020646</v>
      </c>
      <c r="CC61" s="1">
        <f t="shared" si="115"/>
        <v>4.4732812513702047</v>
      </c>
      <c r="CD61" s="1">
        <f t="shared" si="115"/>
        <v>1.6666693121662031E-2</v>
      </c>
      <c r="CE61" s="1">
        <f t="shared" si="115"/>
        <v>4.0803782559492123E-2</v>
      </c>
      <c r="CF61" s="1">
        <f t="shared" si="115"/>
        <v>0.11096413255797519</v>
      </c>
      <c r="CG61" s="1">
        <f t="shared" si="115"/>
        <v>2.6799694814236754</v>
      </c>
      <c r="CH61" s="1">
        <f t="shared" si="115"/>
        <v>24.589951276586856</v>
      </c>
      <c r="CI61" s="1">
        <f t="shared" si="115"/>
        <v>0.16498088963878788</v>
      </c>
      <c r="CJ61" s="1">
        <f t="shared" si="115"/>
        <v>12.425624932774186</v>
      </c>
      <c r="CK61" s="1">
        <f t="shared" si="115"/>
        <v>0.3609630500227114</v>
      </c>
      <c r="CL61" s="1">
        <f t="shared" si="115"/>
        <v>5.070137260411534</v>
      </c>
      <c r="CM61" s="1">
        <f t="shared" si="115"/>
        <v>208925.08869517426</v>
      </c>
      <c r="CN61" s="1">
        <f t="shared" si="115"/>
        <v>1.2497510239153303E-3</v>
      </c>
      <c r="CO61" s="1">
        <f t="shared" si="115"/>
        <v>3.0160159337001131</v>
      </c>
      <c r="CP61" s="1">
        <f t="shared" si="115"/>
        <v>5539.1364014143064</v>
      </c>
      <c r="CQ61" s="1">
        <f t="shared" si="115"/>
        <v>129553.73765679481</v>
      </c>
      <c r="CR61" s="1">
        <f t="shared" si="115"/>
        <v>5301.8588570771935</v>
      </c>
      <c r="CS61" s="1">
        <f t="shared" si="115"/>
        <v>392.55668248149573</v>
      </c>
      <c r="CT61" s="1">
        <f t="shared" si="115"/>
        <v>149.35860393115962</v>
      </c>
      <c r="CU61" s="1">
        <f t="shared" si="115"/>
        <v>4.7738046875131888</v>
      </c>
      <c r="CV61" s="1">
        <f t="shared" si="115"/>
        <v>12136.394878146644</v>
      </c>
      <c r="CW61" s="1">
        <f t="shared" si="115"/>
        <v>12136.394878146644</v>
      </c>
      <c r="CX61" s="1"/>
      <c r="CY61" s="1"/>
      <c r="CZ61" s="1">
        <f t="shared" si="115"/>
        <v>7.6434590064476104</v>
      </c>
      <c r="DA61" s="1">
        <f t="shared" si="115"/>
        <v>3601.9290768046394</v>
      </c>
      <c r="DB61" s="1">
        <f t="shared" si="115"/>
        <v>0.18468577380432255</v>
      </c>
      <c r="DC61" s="1">
        <f t="shared" si="115"/>
        <v>0.24292162155154387</v>
      </c>
      <c r="DD61" s="1">
        <f t="shared" si="115"/>
        <v>0</v>
      </c>
      <c r="DE61" s="1"/>
      <c r="DF61" s="1">
        <f t="shared" si="115"/>
        <v>449.40921969250741</v>
      </c>
      <c r="DG61" s="1">
        <f t="shared" si="115"/>
        <v>5.8633209190042361</v>
      </c>
      <c r="DH61" s="1"/>
      <c r="DI61" s="1">
        <f t="shared" si="115"/>
        <v>209.66757041245592</v>
      </c>
      <c r="DJ61" s="1">
        <f t="shared" si="115"/>
        <v>23.210755791565841</v>
      </c>
      <c r="DK61" s="1">
        <f t="shared" si="115"/>
        <v>4.4637832342607063E-2</v>
      </c>
      <c r="DL61" s="1">
        <f t="shared" si="115"/>
        <v>0.12704483309305079</v>
      </c>
      <c r="DM61" s="1">
        <f t="shared" si="115"/>
        <v>0.74252505292030035</v>
      </c>
      <c r="DN61" s="1">
        <f t="shared" si="115"/>
        <v>1.5075504913588171</v>
      </c>
      <c r="DO61" s="1">
        <f t="shared" si="115"/>
        <v>1849.3202727362764</v>
      </c>
      <c r="DP61" s="1">
        <f t="shared" si="115"/>
        <v>0.11845854323881805</v>
      </c>
      <c r="DQ61" s="1"/>
      <c r="DR61" s="1">
        <f t="shared" si="115"/>
        <v>81.836852877238371</v>
      </c>
      <c r="DS61" s="1">
        <f t="shared" si="115"/>
        <v>9327.8689935869861</v>
      </c>
      <c r="DT61" s="1">
        <f t="shared" si="115"/>
        <v>0</v>
      </c>
      <c r="DU61" s="1">
        <f t="shared" si="115"/>
        <v>1.9280243320024326</v>
      </c>
      <c r="DV61" s="1">
        <f t="shared" si="115"/>
        <v>2.7744822390060784</v>
      </c>
      <c r="DW61" s="1">
        <f t="shared" si="115"/>
        <v>373711.7869640842</v>
      </c>
      <c r="DX61" s="1">
        <f t="shared" ref="DX61:FU61" si="116">SUM(DX3:DX59)</f>
        <v>325350.78046160552</v>
      </c>
      <c r="DY61" s="1">
        <f t="shared" si="116"/>
        <v>36150.153505148577</v>
      </c>
      <c r="DZ61" s="1">
        <f t="shared" si="116"/>
        <v>361500.93396675377</v>
      </c>
      <c r="EA61" s="1">
        <f t="shared" si="116"/>
        <v>7.643243739204425E-2</v>
      </c>
      <c r="EB61" s="1">
        <f t="shared" si="116"/>
        <v>6125.5633870584134</v>
      </c>
      <c r="EC61" s="1"/>
      <c r="ED61" s="1">
        <f t="shared" si="116"/>
        <v>3.09123977438112</v>
      </c>
      <c r="EE61" s="1">
        <f t="shared" si="116"/>
        <v>9.9816023013519829E-6</v>
      </c>
      <c r="EF61" s="1">
        <f t="shared" si="116"/>
        <v>8.4361904581402812E-5</v>
      </c>
      <c r="EG61" s="1">
        <f t="shared" si="116"/>
        <v>1.6948963845181983E-4</v>
      </c>
      <c r="EH61" s="1">
        <f t="shared" si="116"/>
        <v>0.11854494960309946</v>
      </c>
      <c r="EI61" s="1">
        <f t="shared" si="116"/>
        <v>0.1827082179854137</v>
      </c>
      <c r="EJ61" s="1">
        <f t="shared" si="116"/>
        <v>23.016708390293587</v>
      </c>
      <c r="EK61" s="1">
        <f t="shared" si="116"/>
        <v>113.17363437563255</v>
      </c>
      <c r="EL61" s="1">
        <f t="shared" si="116"/>
        <v>133792.13952380361</v>
      </c>
      <c r="EM61" s="1">
        <f t="shared" si="116"/>
        <v>147.38874342160676</v>
      </c>
      <c r="EN61" s="1">
        <f t="shared" si="116"/>
        <v>337.10987087161993</v>
      </c>
      <c r="EO61" s="1">
        <f t="shared" si="116"/>
        <v>1090.8259000288294</v>
      </c>
      <c r="EP61" s="1">
        <f t="shared" si="116"/>
        <v>191.82104417284805</v>
      </c>
      <c r="EQ61" s="1">
        <f t="shared" si="116"/>
        <v>12.505089431167946</v>
      </c>
      <c r="ER61" s="1">
        <f t="shared" si="116"/>
        <v>4.6039144983857166E-2</v>
      </c>
      <c r="ES61" s="1">
        <f t="shared" si="116"/>
        <v>46.480570353128613</v>
      </c>
      <c r="ET61" s="1">
        <f t="shared" si="116"/>
        <v>13852.81719720336</v>
      </c>
      <c r="EU61" s="1">
        <f t="shared" si="116"/>
        <v>13177.924158968235</v>
      </c>
      <c r="EV61" s="1">
        <f t="shared" si="116"/>
        <v>674.89303823512773</v>
      </c>
      <c r="EW61" s="1">
        <f t="shared" si="116"/>
        <v>0.17361726639439551</v>
      </c>
      <c r="EX61" s="1">
        <f t="shared" si="116"/>
        <v>6.3362466804455508E-2</v>
      </c>
      <c r="EY61" s="1">
        <f t="shared" si="116"/>
        <v>870.53110622355371</v>
      </c>
      <c r="EZ61" s="1">
        <f t="shared" si="116"/>
        <v>0.18437558913837815</v>
      </c>
      <c r="FA61" s="1">
        <f t="shared" si="116"/>
        <v>2245.863963830493</v>
      </c>
      <c r="FB61" s="1">
        <f t="shared" si="116"/>
        <v>546.87728343310175</v>
      </c>
      <c r="FC61" s="1">
        <f t="shared" si="116"/>
        <v>293.28632752011185</v>
      </c>
      <c r="FD61" s="1">
        <f t="shared" si="116"/>
        <v>5636.8237060381707</v>
      </c>
      <c r="FE61" s="1">
        <f t="shared" si="116"/>
        <v>2.6851339377787893</v>
      </c>
      <c r="FF61" s="1">
        <f t="shared" si="116"/>
        <v>69564.173635792045</v>
      </c>
      <c r="FG61" s="1">
        <f t="shared" si="116"/>
        <v>316.9564924061624</v>
      </c>
      <c r="FH61" s="1">
        <f t="shared" si="116"/>
        <v>1218.9304290388736</v>
      </c>
      <c r="FI61" s="1">
        <f t="shared" si="116"/>
        <v>108.92864250060094</v>
      </c>
      <c r="FJ61" s="1">
        <f t="shared" si="116"/>
        <v>0.589977810700135</v>
      </c>
      <c r="FK61" s="1">
        <f t="shared" si="116"/>
        <v>32423.001464321926</v>
      </c>
      <c r="FL61" s="1">
        <f t="shared" si="116"/>
        <v>2558.9715498090209</v>
      </c>
      <c r="FM61" s="1">
        <f t="shared" si="116"/>
        <v>5.5344644887515901</v>
      </c>
      <c r="FN61" s="1">
        <f t="shared" si="116"/>
        <v>5.1758014663174513E-2</v>
      </c>
      <c r="FO61" s="1">
        <f t="shared" si="116"/>
        <v>3.1998022697006081</v>
      </c>
      <c r="FP61" s="1">
        <f t="shared" si="116"/>
        <v>2558.3312334560187</v>
      </c>
      <c r="FQ61" s="1">
        <f t="shared" si="116"/>
        <v>3028.5829697783211</v>
      </c>
      <c r="FR61" s="1">
        <f t="shared" si="116"/>
        <v>50.41240385750335</v>
      </c>
      <c r="FS61" s="1">
        <f t="shared" si="116"/>
        <v>239707.31541636301</v>
      </c>
      <c r="FT61" s="1">
        <f t="shared" si="116"/>
        <v>1231.1554441478993</v>
      </c>
      <c r="FU61" s="1">
        <f t="shared" si="116"/>
        <v>1332.5416961197357</v>
      </c>
      <c r="FW61" s="17" t="s">
        <v>653</v>
      </c>
      <c r="FX61" s="13">
        <f>MIN(FX3:FX51)</f>
        <v>-6.9518091355014969E-4</v>
      </c>
      <c r="FY61" s="13">
        <f t="shared" ref="FY61:HZ61" si="117">MIN(FY3:FY51)</f>
        <v>-1.947886413994877E-3</v>
      </c>
      <c r="FZ61" s="13">
        <f t="shared" si="117"/>
        <v>-1.6583611092662108E-3</v>
      </c>
      <c r="GA61" s="13">
        <f t="shared" si="117"/>
        <v>-1.3907829429733588E-3</v>
      </c>
      <c r="GB61" s="13">
        <f t="shared" si="117"/>
        <v>-1.3907908665588757E-3</v>
      </c>
      <c r="GC61" s="13">
        <f t="shared" si="117"/>
        <v>-2.1452711253891043E-3</v>
      </c>
      <c r="GD61" s="13">
        <f t="shared" si="117"/>
        <v>-1.4410920002445868E-3</v>
      </c>
      <c r="GE61" s="13">
        <f t="shared" si="117"/>
        <v>-2.4076865072298272E-3</v>
      </c>
      <c r="GF61" s="13">
        <f t="shared" si="117"/>
        <v>-2.2365187215816619E-3</v>
      </c>
      <c r="GG61" s="13">
        <f t="shared" si="117"/>
        <v>-1.482449970254723E-3</v>
      </c>
      <c r="GH61" s="13">
        <f t="shared" si="117"/>
        <v>-1.9864699770016422E-3</v>
      </c>
      <c r="GI61" s="13">
        <f t="shared" si="117"/>
        <v>-2.5526064414052401E-4</v>
      </c>
      <c r="GJ61" s="13">
        <f t="shared" si="117"/>
        <v>-1.3126826062356364E-4</v>
      </c>
      <c r="GK61" s="13">
        <f t="shared" si="117"/>
        <v>-1.4599912926061647E-3</v>
      </c>
      <c r="GL61" s="13">
        <f t="shared" si="117"/>
        <v>-2.5266114994996607E-4</v>
      </c>
      <c r="GM61" s="13">
        <f t="shared" si="117"/>
        <v>-2.873558838420668E-4</v>
      </c>
      <c r="GN61" s="13">
        <f t="shared" si="117"/>
        <v>-1.5718705545500188E-5</v>
      </c>
      <c r="GO61" s="13">
        <f t="shared" si="117"/>
        <v>-1.9832359544331795E-3</v>
      </c>
      <c r="GP61" s="13">
        <f t="shared" si="117"/>
        <v>-2.7734167288423099E-4</v>
      </c>
      <c r="GQ61" s="13">
        <f t="shared" si="117"/>
        <v>-2.7286672860312366E-3</v>
      </c>
      <c r="GR61" s="13">
        <f t="shared" si="117"/>
        <v>-9.1098310225833087E-5</v>
      </c>
      <c r="GS61" s="13">
        <f t="shared" si="117"/>
        <v>-1.3195557211308318E-4</v>
      </c>
      <c r="GT61" s="13">
        <f t="shared" si="117"/>
        <v>-3.4727294399118262E-4</v>
      </c>
      <c r="GU61" s="13">
        <f t="shared" si="117"/>
        <v>-1.4821794484249856E-3</v>
      </c>
      <c r="GV61" s="13">
        <f t="shared" si="117"/>
        <v>-2.7843761317259057E-3</v>
      </c>
      <c r="GW61" s="13">
        <f t="shared" si="117"/>
        <v>-8.6070141512612766E-4</v>
      </c>
      <c r="GX61" s="13">
        <f t="shared" si="117"/>
        <v>-2.5490621226621178E-3</v>
      </c>
      <c r="GY61" s="13">
        <f t="shared" si="117"/>
        <v>-1.4738068366024922E-3</v>
      </c>
      <c r="GZ61" s="13">
        <f t="shared" si="117"/>
        <v>-6.2240359015655611E-4</v>
      </c>
      <c r="HA61" s="13">
        <f t="shared" si="117"/>
        <v>-7.0508917487699201E-5</v>
      </c>
      <c r="HB61" s="13">
        <f t="shared" si="117"/>
        <v>0</v>
      </c>
      <c r="HC61" s="13">
        <f t="shared" si="117"/>
        <v>-1.4676955665597899E-3</v>
      </c>
      <c r="HD61" s="13">
        <f t="shared" si="117"/>
        <v>-2.8088807779707813E-3</v>
      </c>
      <c r="HE61" s="13">
        <f t="shared" si="117"/>
        <v>-1.0276830091123571E-3</v>
      </c>
      <c r="HF61" s="13">
        <f t="shared" si="117"/>
        <v>-1.6174408380047916E-3</v>
      </c>
      <c r="HG61" s="13">
        <f t="shared" si="117"/>
        <v>-1.8991677438715432E-4</v>
      </c>
      <c r="HH61" s="13">
        <f t="shared" si="117"/>
        <v>-1.1902717756512406E-3</v>
      </c>
      <c r="HI61" s="13">
        <f t="shared" si="117"/>
        <v>-1.6245986867940584E-3</v>
      </c>
      <c r="HJ61" s="13">
        <f t="shared" si="117"/>
        <v>-2.514003089195922E-4</v>
      </c>
      <c r="HK61" s="13">
        <f t="shared" si="117"/>
        <v>-2.6529743597033964E-4</v>
      </c>
      <c r="HL61" s="13">
        <f t="shared" si="117"/>
        <v>-2.0018541081530354E-4</v>
      </c>
      <c r="HM61" s="13">
        <f t="shared" si="117"/>
        <v>-2.5832620509915155E-4</v>
      </c>
      <c r="HN61" s="13">
        <f t="shared" si="117"/>
        <v>-7.8948452898733724E-4</v>
      </c>
      <c r="HO61" s="13">
        <f t="shared" si="117"/>
        <v>-2.1625123845166904E-4</v>
      </c>
      <c r="HP61" s="13">
        <f t="shared" si="117"/>
        <v>-3.278752154587236E-4</v>
      </c>
      <c r="HQ61" s="13">
        <f t="shared" si="117"/>
        <v>-3.0871615227520081E-3</v>
      </c>
      <c r="HR61" s="13">
        <f t="shared" si="117"/>
        <v>-2.4483112017218648E-3</v>
      </c>
      <c r="HS61" s="13">
        <f t="shared" si="117"/>
        <v>-8.5892835199369256E-4</v>
      </c>
      <c r="HT61" s="13">
        <f t="shared" si="117"/>
        <v>-1.2404851008522894E-4</v>
      </c>
      <c r="HU61" s="13">
        <f t="shared" si="117"/>
        <v>-2.8048945927876172E-3</v>
      </c>
      <c r="HV61" s="13">
        <f t="shared" si="117"/>
        <v>-2.8604882245478612E-3</v>
      </c>
      <c r="HW61" s="13">
        <f t="shared" si="117"/>
        <v>-1.3225629829161157E-4</v>
      </c>
      <c r="HX61" s="13">
        <f t="shared" si="117"/>
        <v>-3.7608982821986409E-5</v>
      </c>
      <c r="HY61" s="13">
        <f t="shared" si="117"/>
        <v>-1.7410751400956292E-3</v>
      </c>
      <c r="HZ61" s="13">
        <f t="shared" si="117"/>
        <v>-8.2603262482959638E-5</v>
      </c>
    </row>
    <row r="62" spans="1:234" x14ac:dyDescent="0.25">
      <c r="A62" s="2" t="s">
        <v>223</v>
      </c>
      <c r="B62" s="1">
        <f>SUM(B2:B54)</f>
        <v>180392.42536229981</v>
      </c>
      <c r="C62" s="1">
        <f t="shared" ref="C62:BC62" si="118">SUM(C2:C54)</f>
        <v>9323.5408655048559</v>
      </c>
      <c r="D62" s="1">
        <f t="shared" si="118"/>
        <v>326861.91582904803</v>
      </c>
      <c r="E62" s="1">
        <f t="shared" si="118"/>
        <v>13431.679852289926</v>
      </c>
      <c r="F62" s="1">
        <f t="shared" si="118"/>
        <v>12763.081391776277</v>
      </c>
      <c r="G62" s="1">
        <f t="shared" si="118"/>
        <v>32124.313653519002</v>
      </c>
      <c r="H62" s="1">
        <f t="shared" si="118"/>
        <v>208824.65885337361</v>
      </c>
      <c r="I62" s="1">
        <f t="shared" si="118"/>
        <v>2600.5963720395416</v>
      </c>
      <c r="J62" s="1">
        <f t="shared" si="118"/>
        <v>1856.4680878130273</v>
      </c>
      <c r="K62" s="1">
        <f t="shared" si="118"/>
        <v>0.19078736628826343</v>
      </c>
      <c r="L62" s="1">
        <f t="shared" si="118"/>
        <v>2026.3266676537432</v>
      </c>
      <c r="M62" s="1">
        <f t="shared" si="118"/>
        <v>8.1451239040294997E-4</v>
      </c>
      <c r="N62" s="1">
        <f t="shared" si="118"/>
        <v>260.61347010636462</v>
      </c>
      <c r="O62" s="1">
        <f t="shared" si="118"/>
        <v>0.30100823609513461</v>
      </c>
      <c r="P62" s="1">
        <f t="shared" si="118"/>
        <v>2.1613677624197098</v>
      </c>
      <c r="Q62" s="1">
        <f t="shared" si="118"/>
        <v>4.4732684611223448</v>
      </c>
      <c r="R62" s="1">
        <f t="shared" si="118"/>
        <v>0.11096390542700001</v>
      </c>
      <c r="S62" s="1">
        <f t="shared" si="118"/>
        <v>3.6969637826068574E-2</v>
      </c>
      <c r="T62" s="1">
        <f t="shared" si="118"/>
        <v>2.679955214727983</v>
      </c>
      <c r="U62" s="1">
        <f t="shared" si="118"/>
        <v>0.16502274061999989</v>
      </c>
      <c r="V62" s="1">
        <f t="shared" si="118"/>
        <v>1.2497815103999989E-3</v>
      </c>
      <c r="W62" s="1">
        <f t="shared" si="118"/>
        <v>3.0160306871822846</v>
      </c>
      <c r="X62" s="1">
        <f t="shared" si="118"/>
        <v>2.0448222005326175</v>
      </c>
      <c r="Y62" s="1">
        <f t="shared" si="118"/>
        <v>11541.470935693416</v>
      </c>
      <c r="Z62" s="1">
        <f t="shared" si="118"/>
        <v>7.6513942379899902</v>
      </c>
      <c r="AA62" s="1">
        <f t="shared" si="118"/>
        <v>0.22700062475664515</v>
      </c>
      <c r="AB62" s="1">
        <f t="shared" si="118"/>
        <v>0.16612817105903499</v>
      </c>
      <c r="AC62" s="1">
        <f t="shared" si="118"/>
        <v>2.2502976743090657</v>
      </c>
      <c r="AD62" s="1">
        <f t="shared" si="118"/>
        <v>24.590158409696553</v>
      </c>
      <c r="AE62" s="1">
        <f t="shared" si="118"/>
        <v>1847.8340200030968</v>
      </c>
      <c r="AF62" s="1">
        <f t="shared" si="118"/>
        <v>27.926005458912275</v>
      </c>
      <c r="AG62" s="1">
        <f t="shared" si="118"/>
        <v>4.7031864886239587</v>
      </c>
      <c r="AH62" s="1">
        <f t="shared" si="118"/>
        <v>0.36102984829250007</v>
      </c>
      <c r="AI62" s="1">
        <f t="shared" si="118"/>
        <v>2.6872608399176814</v>
      </c>
      <c r="AJ62" s="1">
        <f t="shared" si="118"/>
        <v>3004.4139352217749</v>
      </c>
      <c r="AK62" s="1">
        <f t="shared" si="118"/>
        <v>12.425598644251149</v>
      </c>
      <c r="AL62" s="1">
        <f t="shared" si="118"/>
        <v>5.0701992696136733</v>
      </c>
      <c r="AM62" s="1">
        <f t="shared" si="118"/>
        <v>1215.9307166544886</v>
      </c>
      <c r="AN62" s="1">
        <f t="shared" si="118"/>
        <v>3.0912411016425381</v>
      </c>
      <c r="AO62" s="1">
        <f t="shared" si="118"/>
        <v>9.9816102579999695E-6</v>
      </c>
      <c r="AP62" s="1">
        <f t="shared" si="118"/>
        <v>8.4359853259999802E-5</v>
      </c>
      <c r="AQ62" s="1">
        <f t="shared" si="118"/>
        <v>1.6952062590149899E-4</v>
      </c>
      <c r="AR62" s="1">
        <f t="shared" si="118"/>
        <v>0.11855090926626409</v>
      </c>
      <c r="AS62" s="1">
        <f t="shared" si="118"/>
        <v>0.18270530973766316</v>
      </c>
      <c r="AT62" s="1">
        <f t="shared" si="118"/>
        <v>21.664778990229191</v>
      </c>
      <c r="AU62" s="1">
        <f t="shared" si="118"/>
        <v>1814.5962973908102</v>
      </c>
      <c r="AV62" s="1">
        <f t="shared" si="118"/>
        <v>388.91236442363549</v>
      </c>
      <c r="AW62" s="1">
        <f t="shared" si="118"/>
        <v>3161.0340830220216</v>
      </c>
      <c r="AX62" s="1">
        <f t="shared" si="118"/>
        <v>5.5344621423984384</v>
      </c>
      <c r="AY62" s="1">
        <f t="shared" si="118"/>
        <v>0.11846467983999999</v>
      </c>
      <c r="AZ62" s="1">
        <f t="shared" si="118"/>
        <v>2.80349999999999E-2</v>
      </c>
      <c r="BA62" s="1">
        <f t="shared" si="118"/>
        <v>172.94427838631998</v>
      </c>
      <c r="BB62" s="1">
        <f t="shared" si="118"/>
        <v>0.59</v>
      </c>
      <c r="BC62" s="1">
        <f t="shared" si="118"/>
        <v>4.4787299413123982E-2</v>
      </c>
      <c r="BD62" s="1"/>
      <c r="BE62" s="1"/>
      <c r="BG62" s="1">
        <f t="shared" ref="BG62:DW62" si="119">SUM(BG2:BG54)</f>
        <v>8.2068072895753836</v>
      </c>
      <c r="BH62" s="1">
        <f t="shared" si="119"/>
        <v>308.75782638543717</v>
      </c>
      <c r="BI62" s="1">
        <f t="shared" si="119"/>
        <v>172.94411868815862</v>
      </c>
      <c r="BJ62" s="1">
        <f t="shared" si="119"/>
        <v>1856.4573200158775</v>
      </c>
      <c r="BK62" s="1">
        <f t="shared" si="119"/>
        <v>2.7954806212624701E-2</v>
      </c>
      <c r="BL62" s="1">
        <f t="shared" si="119"/>
        <v>2600.5591939924998</v>
      </c>
      <c r="BM62" s="1">
        <f t="shared" si="119"/>
        <v>2600.5591939924998</v>
      </c>
      <c r="BN62" s="1">
        <f t="shared" si="119"/>
        <v>64.644589475544535</v>
      </c>
      <c r="BO62" s="1">
        <f t="shared" si="119"/>
        <v>6.6310084213948173</v>
      </c>
      <c r="BP62" s="1">
        <f t="shared" si="119"/>
        <v>7.8223418295278804E-2</v>
      </c>
      <c r="BQ62" s="1">
        <f t="shared" si="119"/>
        <v>0.11256563062063386</v>
      </c>
      <c r="BR62" s="1">
        <f t="shared" si="119"/>
        <v>2026.1467908445068</v>
      </c>
      <c r="BS62" s="1">
        <f t="shared" si="119"/>
        <v>4.477185134767802E-2</v>
      </c>
      <c r="BT62" s="1">
        <f t="shared" si="119"/>
        <v>2.6065308945694474E-4</v>
      </c>
      <c r="BU62" s="1">
        <f t="shared" si="119"/>
        <v>5.538333253922857E-4</v>
      </c>
      <c r="BV62" s="1">
        <f t="shared" si="119"/>
        <v>2.0447996890083968</v>
      </c>
      <c r="BW62" s="1">
        <f t="shared" si="119"/>
        <v>260.61208183089531</v>
      </c>
      <c r="BX62" s="1">
        <f t="shared" si="119"/>
        <v>7.2236875356625041E-2</v>
      </c>
      <c r="BY62" s="1">
        <f t="shared" si="119"/>
        <v>0.22875025080595415</v>
      </c>
      <c r="BZ62" s="1">
        <f t="shared" si="119"/>
        <v>2.1614009848565123</v>
      </c>
      <c r="CA62" s="1">
        <f t="shared" si="119"/>
        <v>1814.5953967421558</v>
      </c>
      <c r="CB62" s="1">
        <f t="shared" si="119"/>
        <v>704055.25915591582</v>
      </c>
      <c r="CC62" s="1">
        <f t="shared" si="119"/>
        <v>4.4732812513702047</v>
      </c>
      <c r="CD62" s="1">
        <f t="shared" si="119"/>
        <v>1.0720981938165869E-2</v>
      </c>
      <c r="CE62" s="1">
        <f t="shared" si="119"/>
        <v>2.6247200384963223E-2</v>
      </c>
      <c r="CF62" s="1">
        <f t="shared" si="119"/>
        <v>0.11096413255797519</v>
      </c>
      <c r="CG62" s="1">
        <f t="shared" si="119"/>
        <v>2.6799694814236754</v>
      </c>
      <c r="CH62" s="1">
        <f t="shared" si="119"/>
        <v>24.589951276586856</v>
      </c>
      <c r="CI62" s="1">
        <f t="shared" si="119"/>
        <v>0.16498088963878788</v>
      </c>
      <c r="CJ62" s="1">
        <f t="shared" si="119"/>
        <v>12.425624932774186</v>
      </c>
      <c r="CK62" s="1">
        <f t="shared" si="119"/>
        <v>0.3609630500227114</v>
      </c>
      <c r="CL62" s="1">
        <f t="shared" si="119"/>
        <v>5.070137260411534</v>
      </c>
      <c r="CM62" s="1">
        <f t="shared" si="119"/>
        <v>180376.66873849506</v>
      </c>
      <c r="CN62" s="1">
        <f t="shared" si="119"/>
        <v>1.2497510239153303E-3</v>
      </c>
      <c r="CO62" s="1">
        <f t="shared" si="119"/>
        <v>3.0160159337001131</v>
      </c>
      <c r="CP62" s="1">
        <f t="shared" si="119"/>
        <v>4770.1808362287011</v>
      </c>
      <c r="CQ62" s="1">
        <f t="shared" si="119"/>
        <v>117920.1657227378</v>
      </c>
      <c r="CR62" s="1">
        <f t="shared" si="119"/>
        <v>3962.6639318813432</v>
      </c>
      <c r="CS62" s="1">
        <f t="shared" si="119"/>
        <v>388.86381724215641</v>
      </c>
      <c r="CT62" s="1">
        <f t="shared" si="119"/>
        <v>149.35860393115962</v>
      </c>
      <c r="CU62" s="1">
        <f t="shared" si="119"/>
        <v>4.7738046875131888</v>
      </c>
      <c r="CV62" s="1">
        <f t="shared" si="119"/>
        <v>11541.098697490441</v>
      </c>
      <c r="CW62" s="1">
        <f t="shared" si="119"/>
        <v>11541.098697490441</v>
      </c>
      <c r="CX62" s="1"/>
      <c r="CY62" s="1"/>
      <c r="CZ62" s="1">
        <f t="shared" si="119"/>
        <v>7.6434590064476104</v>
      </c>
      <c r="DA62" s="1">
        <f t="shared" si="119"/>
        <v>3161.0067814872582</v>
      </c>
      <c r="DB62" s="1">
        <f t="shared" si="119"/>
        <v>8.6016526031265667E-2</v>
      </c>
      <c r="DC62" s="1">
        <f t="shared" si="119"/>
        <v>0.11957245289134787</v>
      </c>
      <c r="DD62" s="1">
        <f t="shared" si="119"/>
        <v>0</v>
      </c>
      <c r="DE62" s="1"/>
      <c r="DF62" s="1">
        <f t="shared" si="119"/>
        <v>448.61993525294986</v>
      </c>
      <c r="DG62" s="1">
        <f t="shared" si="119"/>
        <v>5.8633209190042361</v>
      </c>
      <c r="DH62" s="1"/>
      <c r="DI62" s="1">
        <f t="shared" si="119"/>
        <v>209.40937979719547</v>
      </c>
      <c r="DJ62" s="1">
        <f t="shared" si="119"/>
        <v>23.210755791565841</v>
      </c>
      <c r="DK62" s="1">
        <f t="shared" si="119"/>
        <v>4.3192490763987491E-2</v>
      </c>
      <c r="DL62" s="1">
        <f t="shared" si="119"/>
        <v>0.12293111935219309</v>
      </c>
      <c r="DM62" s="1">
        <f t="shared" si="119"/>
        <v>0.74252505292030035</v>
      </c>
      <c r="DN62" s="1">
        <f t="shared" si="119"/>
        <v>1.5075504913588171</v>
      </c>
      <c r="DO62" s="1">
        <f t="shared" si="119"/>
        <v>1849.3202727362764</v>
      </c>
      <c r="DP62" s="1">
        <f t="shared" si="119"/>
        <v>0.11845854323881805</v>
      </c>
      <c r="DQ62" s="1"/>
      <c r="DR62" s="1">
        <f t="shared" si="119"/>
        <v>81.343924394296351</v>
      </c>
      <c r="DS62" s="1">
        <f t="shared" si="119"/>
        <v>9323.4272741912737</v>
      </c>
      <c r="DT62" s="1">
        <f t="shared" si="119"/>
        <v>0</v>
      </c>
      <c r="DU62" s="1">
        <f t="shared" si="119"/>
        <v>1.9280243320024326</v>
      </c>
      <c r="DV62" s="1">
        <f t="shared" si="119"/>
        <v>2.7744822390060784</v>
      </c>
      <c r="DW62" s="1">
        <f t="shared" si="119"/>
        <v>332147.92458099808</v>
      </c>
      <c r="DX62" s="1">
        <f t="shared" ref="DX62:FU62" si="120">SUM(DX2:DX54)</f>
        <v>294158.54907109559</v>
      </c>
      <c r="DY62" s="1">
        <f t="shared" si="120"/>
        <v>32684.31507616222</v>
      </c>
      <c r="DZ62" s="1">
        <f t="shared" si="120"/>
        <v>326842.86414725747</v>
      </c>
      <c r="EA62" s="1">
        <f t="shared" si="120"/>
        <v>7.643243739204425E-2</v>
      </c>
      <c r="EB62" s="1">
        <f t="shared" si="120"/>
        <v>6009.8035167122325</v>
      </c>
      <c r="EC62" s="1"/>
      <c r="ED62" s="1">
        <f t="shared" si="120"/>
        <v>3.09123977438112</v>
      </c>
      <c r="EE62" s="1">
        <f t="shared" si="120"/>
        <v>9.9816023013519829E-6</v>
      </c>
      <c r="EF62" s="1">
        <f t="shared" si="120"/>
        <v>8.4361904581402812E-5</v>
      </c>
      <c r="EG62" s="1">
        <f t="shared" si="120"/>
        <v>1.6948963845181983E-4</v>
      </c>
      <c r="EH62" s="1">
        <f t="shared" si="120"/>
        <v>0.11854494960309946</v>
      </c>
      <c r="EI62" s="1">
        <f t="shared" si="120"/>
        <v>0.1827082179854137</v>
      </c>
      <c r="EJ62" s="1">
        <f t="shared" si="120"/>
        <v>21.664350844699257</v>
      </c>
      <c r="EK62" s="1">
        <f t="shared" si="120"/>
        <v>111.66163516929646</v>
      </c>
      <c r="EL62" s="1">
        <f t="shared" si="120"/>
        <v>116793.86248118069</v>
      </c>
      <c r="EM62" s="1">
        <f t="shared" si="120"/>
        <v>144.87798111843819</v>
      </c>
      <c r="EN62" s="1">
        <f t="shared" si="120"/>
        <v>332.71803072876043</v>
      </c>
      <c r="EO62" s="1">
        <f t="shared" si="120"/>
        <v>883.80156012021041</v>
      </c>
      <c r="EP62" s="1">
        <f t="shared" si="120"/>
        <v>189.02772120123808</v>
      </c>
      <c r="EQ62" s="1">
        <f t="shared" si="120"/>
        <v>12.484468119087168</v>
      </c>
      <c r="ER62" s="1">
        <f t="shared" si="120"/>
        <v>2.1372263366546462E-2</v>
      </c>
      <c r="ES62" s="1">
        <f t="shared" si="120"/>
        <v>45.778443223601563</v>
      </c>
      <c r="ET62" s="1">
        <f t="shared" si="120"/>
        <v>13430.423047926201</v>
      </c>
      <c r="EU62" s="1">
        <f t="shared" si="120"/>
        <v>12761.922312143166</v>
      </c>
      <c r="EV62" s="1">
        <f t="shared" si="120"/>
        <v>668.50073578303693</v>
      </c>
      <c r="EW62" s="1">
        <f t="shared" si="120"/>
        <v>0.17361726639439551</v>
      </c>
      <c r="EX62" s="1">
        <f t="shared" si="120"/>
        <v>5.5309963731763591E-2</v>
      </c>
      <c r="EY62" s="1">
        <f t="shared" si="120"/>
        <v>860.11301476481037</v>
      </c>
      <c r="EZ62" s="1">
        <f t="shared" si="120"/>
        <v>0.18437558913837815</v>
      </c>
      <c r="FA62" s="1">
        <f t="shared" si="120"/>
        <v>2206.3476513914648</v>
      </c>
      <c r="FB62" s="1">
        <f t="shared" si="120"/>
        <v>539.86171439260841</v>
      </c>
      <c r="FC62" s="1">
        <f t="shared" si="120"/>
        <v>289.23484639994342</v>
      </c>
      <c r="FD62" s="1">
        <f t="shared" si="120"/>
        <v>5521.2511685733771</v>
      </c>
      <c r="FE62" s="1">
        <f t="shared" si="120"/>
        <v>2.6851339377787893</v>
      </c>
      <c r="FF62" s="1">
        <f t="shared" si="120"/>
        <v>59382.03912143044</v>
      </c>
      <c r="FG62" s="1">
        <f t="shared" si="120"/>
        <v>312.24151343274463</v>
      </c>
      <c r="FH62" s="1">
        <f t="shared" si="120"/>
        <v>1203.208907188314</v>
      </c>
      <c r="FI62" s="1">
        <f t="shared" si="120"/>
        <v>108.90035350001121</v>
      </c>
      <c r="FJ62" s="1">
        <f t="shared" si="120"/>
        <v>0.589977810700135</v>
      </c>
      <c r="FK62" s="1">
        <f t="shared" si="120"/>
        <v>32123.59657733636</v>
      </c>
      <c r="FL62" s="1">
        <f t="shared" si="120"/>
        <v>2443.7012049584127</v>
      </c>
      <c r="FM62" s="1">
        <f t="shared" si="120"/>
        <v>5.5344644887515901</v>
      </c>
      <c r="FN62" s="1">
        <f t="shared" si="120"/>
        <v>5.1600195757438641E-2</v>
      </c>
      <c r="FO62" s="1">
        <f t="shared" si="120"/>
        <v>3.1998022697006081</v>
      </c>
      <c r="FP62" s="1">
        <f t="shared" si="120"/>
        <v>2493.7089674150238</v>
      </c>
      <c r="FQ62" s="1">
        <f t="shared" si="120"/>
        <v>3003.8966773508932</v>
      </c>
      <c r="FR62" s="1">
        <f t="shared" si="120"/>
        <v>49.735910072883897</v>
      </c>
      <c r="FS62" s="1">
        <f t="shared" si="120"/>
        <v>208802.02590650562</v>
      </c>
      <c r="FT62" s="1">
        <f t="shared" si="120"/>
        <v>1215.7624852045196</v>
      </c>
      <c r="FU62" s="1">
        <f t="shared" si="120"/>
        <v>1310.8917002079315</v>
      </c>
      <c r="FW62" s="17" t="s">
        <v>654</v>
      </c>
      <c r="FX62" s="13">
        <f>MAX(FX3:FX51)</f>
        <v>4.9071552401512789E-6</v>
      </c>
      <c r="FY62" s="13">
        <f t="shared" ref="FY62:HZ62" si="121">MAX(FY3:FY51)</f>
        <v>2.8765337674771045E-5</v>
      </c>
      <c r="FZ62" s="13">
        <f t="shared" si="121"/>
        <v>1.4733738719604848E-5</v>
      </c>
      <c r="GA62" s="13">
        <f t="shared" si="121"/>
        <v>5.1448875067257826E-6</v>
      </c>
      <c r="GB62" s="13">
        <f t="shared" si="121"/>
        <v>5.8475125410049611E-6</v>
      </c>
      <c r="GC62" s="13">
        <f t="shared" si="121"/>
        <v>2.5270886359168611E-5</v>
      </c>
      <c r="GD62" s="13">
        <f t="shared" si="121"/>
        <v>1.2860352197550507E-6</v>
      </c>
      <c r="GE62" s="13">
        <f t="shared" si="121"/>
        <v>1.6251979739352114E-5</v>
      </c>
      <c r="GF62" s="13">
        <f t="shared" si="121"/>
        <v>1.2947512742516476E-4</v>
      </c>
      <c r="GG62" s="13">
        <f t="shared" si="121"/>
        <v>9.1524551555274638E-5</v>
      </c>
      <c r="GH62" s="13">
        <f t="shared" si="121"/>
        <v>4.0079089586490577E-5</v>
      </c>
      <c r="GI62" s="13">
        <f t="shared" si="121"/>
        <v>5.2140758059459035E-5</v>
      </c>
      <c r="GJ62" s="13">
        <f t="shared" si="121"/>
        <v>1.7847965785965984E-4</v>
      </c>
      <c r="GK62" s="13">
        <f t="shared" si="121"/>
        <v>7.4495854473932769E-5</v>
      </c>
      <c r="GL62" s="13">
        <f t="shared" si="121"/>
        <v>2.4542239925200306E-4</v>
      </c>
      <c r="GM62" s="13">
        <f t="shared" si="121"/>
        <v>2.9247163031665882E-4</v>
      </c>
      <c r="GN62" s="13">
        <f t="shared" si="121"/>
        <v>2.1214748234904573E-6</v>
      </c>
      <c r="GO62" s="13">
        <f t="shared" si="121"/>
        <v>8.2185528471645202E-5</v>
      </c>
      <c r="GP62" s="13">
        <f t="shared" si="121"/>
        <v>2.0102849340837147E-4</v>
      </c>
      <c r="GQ62" s="13">
        <f t="shared" si="121"/>
        <v>2.3650375744966119E-5</v>
      </c>
      <c r="GR62" s="13">
        <f t="shared" si="121"/>
        <v>1.3479547169485771E-4</v>
      </c>
      <c r="GS62" s="13">
        <f t="shared" si="121"/>
        <v>3.3400023147646629E-4</v>
      </c>
      <c r="GT62" s="13">
        <f t="shared" si="121"/>
        <v>1.4762406050554248E-4</v>
      </c>
      <c r="GU62" s="13">
        <f t="shared" si="121"/>
        <v>1.5327689145806834E-5</v>
      </c>
      <c r="GV62" s="13">
        <f t="shared" si="121"/>
        <v>1.5643189427805533E-5</v>
      </c>
      <c r="GW62" s="13">
        <f t="shared" si="121"/>
        <v>6.6792506557455047E-5</v>
      </c>
      <c r="GX62" s="13">
        <f t="shared" si="121"/>
        <v>5.6581721129708362E-5</v>
      </c>
      <c r="GY62" s="13">
        <f t="shared" si="121"/>
        <v>7.482037125083451E-5</v>
      </c>
      <c r="GZ62" s="13">
        <f t="shared" si="121"/>
        <v>2.0836589674681522E-4</v>
      </c>
      <c r="HA62" s="13">
        <f t="shared" si="121"/>
        <v>0.10524317142322874</v>
      </c>
      <c r="HB62" s="13">
        <f t="shared" si="121"/>
        <v>11.332331006596654</v>
      </c>
      <c r="HC62" s="13">
        <f t="shared" si="121"/>
        <v>9.9577694912639909E-5</v>
      </c>
      <c r="HD62" s="13">
        <f t="shared" si="121"/>
        <v>1.6302497648622644E-4</v>
      </c>
      <c r="HE62" s="13">
        <f t="shared" si="121"/>
        <v>0</v>
      </c>
      <c r="HF62" s="13">
        <f t="shared" si="121"/>
        <v>9.6680737317455757E-6</v>
      </c>
      <c r="HG62" s="13">
        <f t="shared" si="121"/>
        <v>2.173223029956034E-4</v>
      </c>
      <c r="HH62" s="13">
        <f t="shared" si="121"/>
        <v>3.2933886113632358E-4</v>
      </c>
      <c r="HI62" s="13">
        <f t="shared" si="121"/>
        <v>2.0296503594575519E-5</v>
      </c>
      <c r="HJ62" s="13">
        <f t="shared" si="121"/>
        <v>1.6529525486012338E-4</v>
      </c>
      <c r="HK62" s="13">
        <f t="shared" si="121"/>
        <v>4.496782213936435E-5</v>
      </c>
      <c r="HL62" s="13">
        <f t="shared" si="121"/>
        <v>4.7349429428903099E-5</v>
      </c>
      <c r="HM62" s="13">
        <f t="shared" si="121"/>
        <v>4.988178902928316E-5</v>
      </c>
      <c r="HN62" s="13">
        <f t="shared" si="121"/>
        <v>1.6920335232689727E-4</v>
      </c>
      <c r="HO62" s="13">
        <f t="shared" si="121"/>
        <v>2.8129216406053148E-4</v>
      </c>
      <c r="HP62" s="13">
        <f t="shared" si="121"/>
        <v>3.2092318826590555E-4</v>
      </c>
      <c r="HQ62" s="13">
        <f t="shared" si="121"/>
        <v>1.272966558794912E-5</v>
      </c>
      <c r="HR62" s="13">
        <f t="shared" si="121"/>
        <v>4.3787212687251389E-5</v>
      </c>
      <c r="HS62" s="13">
        <f t="shared" si="121"/>
        <v>1.1237038299882963E-4</v>
      </c>
      <c r="HT62" s="13">
        <f t="shared" si="121"/>
        <v>2.3464643079057729E-4</v>
      </c>
      <c r="HU62" s="13">
        <f t="shared" si="121"/>
        <v>1.4306079642462975E-5</v>
      </c>
      <c r="HV62" s="13">
        <f t="shared" si="121"/>
        <v>0</v>
      </c>
      <c r="HW62" s="13">
        <f t="shared" si="121"/>
        <v>9.9238574918992595E-5</v>
      </c>
      <c r="HX62" s="13">
        <f t="shared" si="121"/>
        <v>0</v>
      </c>
      <c r="HY62" s="13">
        <f t="shared" si="121"/>
        <v>4.6013165964963588E-4</v>
      </c>
      <c r="HZ62" s="13">
        <f t="shared" si="121"/>
        <v>0</v>
      </c>
    </row>
    <row r="63" spans="1:234" x14ac:dyDescent="0.25">
      <c r="A63" s="17" t="s">
        <v>224</v>
      </c>
      <c r="B63" s="15">
        <f>+B3+B5+B8+B9+B11+B12+B14+B15+B16+B17+B18+B19+B20+B21+B22+B23+B24+B25+B26+B28+B30+B31+B33+B34+B35+B36+B37+B39+B40+B41+B42+B43+B44+B46+B47+B49+B50</f>
        <v>109823.31709425482</v>
      </c>
      <c r="C63" s="15">
        <f t="shared" ref="C63:BC63" si="122">+C3+C5+C8+C9+C11+C12+C14+C15+C16+C17+C18+C19+C20+C21+C22+C23+C24+C25+C26+C28+C30+C31+C33+C34+C35+C36+C37+C39+C40+C41+C42+C43+C44+C46+C47+C49+C50</f>
        <v>9176.9066232605001</v>
      </c>
      <c r="D63" s="15">
        <f t="shared" si="122"/>
        <v>245841.51084154393</v>
      </c>
      <c r="E63" s="15">
        <f t="shared" si="122"/>
        <v>9725.0158147645561</v>
      </c>
      <c r="F63" s="15">
        <f t="shared" si="122"/>
        <v>9475.8854699017083</v>
      </c>
      <c r="G63" s="15">
        <f t="shared" si="122"/>
        <v>20995.344562702758</v>
      </c>
      <c r="H63" s="15">
        <f t="shared" si="122"/>
        <v>77423.667336447979</v>
      </c>
      <c r="I63" s="15">
        <f t="shared" si="122"/>
        <v>1570.4562265529059</v>
      </c>
      <c r="J63" s="15">
        <f t="shared" si="122"/>
        <v>1141.0259852662896</v>
      </c>
      <c r="K63" s="15">
        <f t="shared" si="122"/>
        <v>0.18389129889591901</v>
      </c>
      <c r="L63" s="15">
        <f t="shared" si="122"/>
        <v>516.11121493404562</v>
      </c>
      <c r="M63" s="15">
        <f t="shared" si="122"/>
        <v>6.8175684783999997E-4</v>
      </c>
      <c r="N63" s="15">
        <f t="shared" si="122"/>
        <v>151.03039620930338</v>
      </c>
      <c r="O63" s="15">
        <f t="shared" si="122"/>
        <v>0.1962331500218098</v>
      </c>
      <c r="P63" s="15">
        <f t="shared" si="122"/>
        <v>1.0796500960953999</v>
      </c>
      <c r="Q63" s="15">
        <f t="shared" si="122"/>
        <v>2.2018707305399947</v>
      </c>
      <c r="R63" s="15">
        <f t="shared" si="122"/>
        <v>0.1105</v>
      </c>
      <c r="S63" s="15">
        <f t="shared" si="122"/>
        <v>2.8559180420394903E-2</v>
      </c>
      <c r="T63" s="15">
        <f t="shared" si="122"/>
        <v>1.9097157983086968</v>
      </c>
      <c r="U63" s="15">
        <f t="shared" si="122"/>
        <v>1.5717784999999901E-2</v>
      </c>
      <c r="V63" s="15">
        <f t="shared" si="122"/>
        <v>7.5884431540000001E-4</v>
      </c>
      <c r="W63" s="15">
        <f t="shared" si="122"/>
        <v>2.0719047128117971</v>
      </c>
      <c r="X63" s="15">
        <f t="shared" si="122"/>
        <v>1.1893306904569989</v>
      </c>
      <c r="Y63" s="15">
        <f t="shared" si="122"/>
        <v>7409.7740780659642</v>
      </c>
      <c r="Z63" s="15">
        <f t="shared" si="122"/>
        <v>7.5011145499999907</v>
      </c>
      <c r="AA63" s="15">
        <f t="shared" si="122"/>
        <v>0.12741495792244498</v>
      </c>
      <c r="AB63" s="15">
        <f t="shared" si="122"/>
        <v>0.14810930281317888</v>
      </c>
      <c r="AC63" s="15">
        <f t="shared" si="122"/>
        <v>1.2703864694929259</v>
      </c>
      <c r="AD63" s="15">
        <f t="shared" si="122"/>
        <v>14.864711904248068</v>
      </c>
      <c r="AE63" s="15">
        <f t="shared" si="122"/>
        <v>1036.6236501046214</v>
      </c>
      <c r="AF63" s="15">
        <f t="shared" si="122"/>
        <v>17.181127550972121</v>
      </c>
      <c r="AG63" s="15">
        <f t="shared" si="122"/>
        <v>3.033678149102339</v>
      </c>
      <c r="AH63" s="15">
        <f t="shared" si="122"/>
        <v>3.9455640467999993E-2</v>
      </c>
      <c r="AI63" s="15">
        <f t="shared" si="122"/>
        <v>2.027257869134695</v>
      </c>
      <c r="AJ63" s="15">
        <f t="shared" si="122"/>
        <v>505.12581405201593</v>
      </c>
      <c r="AK63" s="15">
        <f t="shared" si="122"/>
        <v>7.1553347172958546</v>
      </c>
      <c r="AL63" s="15">
        <f t="shared" si="122"/>
        <v>3.0527924254219929</v>
      </c>
      <c r="AM63" s="15">
        <f t="shared" si="122"/>
        <v>257.95119728330832</v>
      </c>
      <c r="AN63" s="15">
        <f t="shared" si="122"/>
        <v>1.655972745991487</v>
      </c>
      <c r="AO63" s="15">
        <f t="shared" si="122"/>
        <v>4.6527906779999992E-6</v>
      </c>
      <c r="AP63" s="15">
        <f t="shared" si="122"/>
        <v>3.6803958950000001E-5</v>
      </c>
      <c r="AQ63" s="15">
        <f t="shared" si="122"/>
        <v>3.1872113859999989E-6</v>
      </c>
      <c r="AR63" s="15">
        <f t="shared" si="122"/>
        <v>6.588385252165832E-2</v>
      </c>
      <c r="AS63" s="15">
        <f t="shared" si="122"/>
        <v>9.7921021709884717E-2</v>
      </c>
      <c r="AT63" s="15">
        <f t="shared" si="122"/>
        <v>12.817936173015447</v>
      </c>
      <c r="AU63" s="15">
        <f t="shared" si="122"/>
        <v>0.80766000000000004</v>
      </c>
      <c r="AV63" s="15">
        <f t="shared" si="122"/>
        <v>67.369825401144723</v>
      </c>
      <c r="AW63" s="15">
        <f t="shared" si="122"/>
        <v>973.03799437805674</v>
      </c>
      <c r="AX63" s="15">
        <f t="shared" si="122"/>
        <v>2.7546218018935953</v>
      </c>
      <c r="AY63" s="15">
        <f t="shared" si="122"/>
        <v>0.118435358</v>
      </c>
      <c r="AZ63" s="15">
        <f t="shared" si="122"/>
        <v>2.80349999999999E-2</v>
      </c>
      <c r="BA63" s="15">
        <f t="shared" si="122"/>
        <v>172.94422598999998</v>
      </c>
      <c r="BB63" s="15">
        <f t="shared" si="122"/>
        <v>0.59</v>
      </c>
      <c r="BC63" s="15">
        <f t="shared" si="122"/>
        <v>4.2641419229357491E-2</v>
      </c>
      <c r="BD63" s="15"/>
      <c r="BE63" s="15"/>
      <c r="BG63" s="15">
        <f t="shared" ref="BG63:DW63" si="123">+BG3+BG5+BG8+BG9+BG11+BG12+BG14+BG15+BG16+BG17+BG18+BG19+BG20+BG21+BG22+BG23+BG24+BG25+BG26+BG28+BG30+BG31+BG33+BG34+BG35+BG36+BG37+BG39+BG40+BG41+BG42+BG43+BG44+BG46+BG47+BG49+BG50</f>
        <v>5.6117773935923765</v>
      </c>
      <c r="BH63" s="15">
        <f t="shared" si="123"/>
        <v>267.43840607760609</v>
      </c>
      <c r="BI63" s="15">
        <f t="shared" si="123"/>
        <v>172.94406629876838</v>
      </c>
      <c r="BJ63" s="15">
        <f t="shared" si="123"/>
        <v>1141.0191107429769</v>
      </c>
      <c r="BK63" s="15">
        <f t="shared" si="123"/>
        <v>2.7954806212624701E-2</v>
      </c>
      <c r="BL63" s="15">
        <f t="shared" si="123"/>
        <v>1570.4401256947378</v>
      </c>
      <c r="BM63" s="15">
        <f t="shared" si="123"/>
        <v>1570.4401256947378</v>
      </c>
      <c r="BN63" s="15">
        <f t="shared" si="123"/>
        <v>38.724239089724222</v>
      </c>
      <c r="BO63" s="15">
        <f t="shared" si="123"/>
        <v>4.5061332604418229</v>
      </c>
      <c r="BP63" s="15">
        <f t="shared" si="123"/>
        <v>7.5396022293118287E-2</v>
      </c>
      <c r="BQ63" s="15">
        <f t="shared" si="123"/>
        <v>0.10849698742074632</v>
      </c>
      <c r="BR63" s="15">
        <f t="shared" si="123"/>
        <v>516.10742227774688</v>
      </c>
      <c r="BS63" s="15">
        <f t="shared" si="123"/>
        <v>4.2628616398955765E-2</v>
      </c>
      <c r="BT63" s="15">
        <f t="shared" si="123"/>
        <v>2.181726739253828E-4</v>
      </c>
      <c r="BU63" s="15">
        <f t="shared" si="123"/>
        <v>4.6357026111432695E-4</v>
      </c>
      <c r="BV63" s="15">
        <f t="shared" si="123"/>
        <v>1.1893261340699459</v>
      </c>
      <c r="BW63" s="15">
        <f t="shared" si="123"/>
        <v>151.02969523554805</v>
      </c>
      <c r="BX63" s="15">
        <f t="shared" si="123"/>
        <v>4.7091054763945518E-2</v>
      </c>
      <c r="BY63" s="15">
        <f t="shared" si="123"/>
        <v>0.1491214414665803</v>
      </c>
      <c r="BZ63" s="15">
        <f t="shared" si="123"/>
        <v>1.079659802812059</v>
      </c>
      <c r="CA63" s="15">
        <f t="shared" si="123"/>
        <v>0.80766172491112975</v>
      </c>
      <c r="CB63" s="15">
        <f t="shared" si="123"/>
        <v>319607.91301640385</v>
      </c>
      <c r="CC63" s="15">
        <f t="shared" si="123"/>
        <v>2.2018784380690275</v>
      </c>
      <c r="CD63" s="15">
        <f t="shared" si="123"/>
        <v>8.2819366805366151E-3</v>
      </c>
      <c r="CE63" s="15">
        <f t="shared" si="123"/>
        <v>2.0275807349946121E-2</v>
      </c>
      <c r="CF63" s="15">
        <f t="shared" si="123"/>
        <v>0.110500234422968</v>
      </c>
      <c r="CG63" s="15">
        <f t="shared" si="123"/>
        <v>1.9097209526647925</v>
      </c>
      <c r="CH63" s="15">
        <f t="shared" si="123"/>
        <v>14.86454729978729</v>
      </c>
      <c r="CI63" s="15">
        <f t="shared" si="123"/>
        <v>1.5674986628996069E-2</v>
      </c>
      <c r="CJ63" s="15">
        <f t="shared" si="123"/>
        <v>7.1552875962362403</v>
      </c>
      <c r="CK63" s="15">
        <f t="shared" si="123"/>
        <v>3.9389283540227381E-2</v>
      </c>
      <c r="CL63" s="15">
        <f t="shared" si="123"/>
        <v>3.0527265161219859</v>
      </c>
      <c r="CM63" s="15">
        <f t="shared" si="123"/>
        <v>109810.79539892328</v>
      </c>
      <c r="CN63" s="15">
        <f t="shared" si="123"/>
        <v>7.5885387129871946E-4</v>
      </c>
      <c r="CO63" s="15">
        <f t="shared" si="123"/>
        <v>2.0718940639386161</v>
      </c>
      <c r="CP63" s="15">
        <f t="shared" si="123"/>
        <v>2337.6207969102979</v>
      </c>
      <c r="CQ63" s="15">
        <f t="shared" si="123"/>
        <v>55757.70006512908</v>
      </c>
      <c r="CR63" s="15">
        <f t="shared" si="123"/>
        <v>1494.1370257767705</v>
      </c>
      <c r="CS63" s="15">
        <f t="shared" si="123"/>
        <v>67.360101657633251</v>
      </c>
      <c r="CT63" s="15">
        <f t="shared" si="123"/>
        <v>59.282475298050073</v>
      </c>
      <c r="CU63" s="15">
        <f t="shared" si="123"/>
        <v>3.2612700778592885</v>
      </c>
      <c r="CV63" s="15">
        <f t="shared" si="123"/>
        <v>7409.6753341213025</v>
      </c>
      <c r="CW63" s="15">
        <f t="shared" si="123"/>
        <v>7409.6753341213025</v>
      </c>
      <c r="CX63" s="15"/>
      <c r="CY63" s="15"/>
      <c r="CZ63" s="15">
        <f t="shared" si="123"/>
        <v>7.4931789119198351</v>
      </c>
      <c r="DA63" s="15">
        <f t="shared" si="123"/>
        <v>973.03365600291909</v>
      </c>
      <c r="DB63" s="15">
        <f t="shared" si="123"/>
        <v>4.6193151697929029E-2</v>
      </c>
      <c r="DC63" s="15">
        <f t="shared" si="123"/>
        <v>6.9790657173218196E-2</v>
      </c>
      <c r="DD63" s="15">
        <f t="shared" si="123"/>
        <v>0</v>
      </c>
      <c r="DE63" s="15"/>
      <c r="DF63" s="15">
        <f t="shared" si="123"/>
        <v>254.61939340843202</v>
      </c>
      <c r="DG63" s="15">
        <f t="shared" si="123"/>
        <v>3.8188614568419528</v>
      </c>
      <c r="DH63" s="15"/>
      <c r="DI63" s="15">
        <f t="shared" si="123"/>
        <v>160.74267563856063</v>
      </c>
      <c r="DJ63" s="15">
        <f t="shared" si="123"/>
        <v>18.344145226558151</v>
      </c>
      <c r="DK63" s="15">
        <f t="shared" si="123"/>
        <v>3.8507764160328931E-2</v>
      </c>
      <c r="DL63" s="15">
        <f t="shared" si="123"/>
        <v>0.1095974612688143</v>
      </c>
      <c r="DM63" s="15">
        <f t="shared" si="123"/>
        <v>0.41915490444271264</v>
      </c>
      <c r="DN63" s="15">
        <f t="shared" si="123"/>
        <v>0.85101159273326699</v>
      </c>
      <c r="DO63" s="15">
        <f t="shared" si="123"/>
        <v>1037.6195456289065</v>
      </c>
      <c r="DP63" s="15">
        <f t="shared" si="123"/>
        <v>0.11842923068503078</v>
      </c>
      <c r="DQ63" s="15"/>
      <c r="DR63" s="15">
        <f t="shared" si="123"/>
        <v>48.236608564783282</v>
      </c>
      <c r="DS63" s="15">
        <f t="shared" si="123"/>
        <v>9176.7927204227999</v>
      </c>
      <c r="DT63" s="15">
        <f t="shared" si="123"/>
        <v>0</v>
      </c>
      <c r="DU63" s="15">
        <f t="shared" si="123"/>
        <v>1.2436579610285958</v>
      </c>
      <c r="DV63" s="15">
        <f t="shared" si="123"/>
        <v>1.7896669150019344</v>
      </c>
      <c r="DW63" s="15">
        <f t="shared" si="123"/>
        <v>137399.73650393198</v>
      </c>
      <c r="DX63" s="15">
        <f t="shared" ref="DX63:FU63" si="124">+DX3+DX5+DX8+DX9+DX11+DX12+DX14+DX15+DX16+DX17+DX18+DX19+DX20+DX21+DX22+DX23+DX24+DX25+DX26+DX28+DX30+DX31+DX33+DX34+DX35+DX36+DX37+DX39+DX40+DX41+DX42+DX43+DX44+DX46+DX47+DX49+DX50</f>
        <v>221243.06651556763</v>
      </c>
      <c r="DY63" s="15">
        <f t="shared" si="124"/>
        <v>24582.569986312446</v>
      </c>
      <c r="DZ63" s="15">
        <f t="shared" si="124"/>
        <v>245825.63650187998</v>
      </c>
      <c r="EA63" s="15">
        <f t="shared" si="124"/>
        <v>5.1434615773968351E-2</v>
      </c>
      <c r="EB63" s="15">
        <f t="shared" si="124"/>
        <v>3417.4517626956253</v>
      </c>
      <c r="EC63" s="15"/>
      <c r="ED63" s="15">
        <f t="shared" si="124"/>
        <v>1.6559602043734227</v>
      </c>
      <c r="EE63" s="15">
        <f t="shared" si="124"/>
        <v>4.6525702311127209E-6</v>
      </c>
      <c r="EF63" s="15">
        <f t="shared" si="124"/>
        <v>3.6805327024234397E-5</v>
      </c>
      <c r="EG63" s="15">
        <f t="shared" si="124"/>
        <v>3.1873217424847123E-6</v>
      </c>
      <c r="EH63" s="15">
        <f t="shared" si="124"/>
        <v>6.5875605584968411E-2</v>
      </c>
      <c r="EI63" s="15">
        <f t="shared" si="124"/>
        <v>9.792134122885629E-2</v>
      </c>
      <c r="EJ63" s="15">
        <f t="shared" si="124"/>
        <v>12.817535756828237</v>
      </c>
      <c r="EK63" s="15">
        <f t="shared" si="124"/>
        <v>82.847003176124275</v>
      </c>
      <c r="EL63" s="15">
        <f t="shared" si="124"/>
        <v>38120.139331235521</v>
      </c>
      <c r="EM63" s="15">
        <f t="shared" si="124"/>
        <v>107.57894884851221</v>
      </c>
      <c r="EN63" s="15">
        <f t="shared" si="124"/>
        <v>247.44824860754886</v>
      </c>
      <c r="EO63" s="15">
        <f t="shared" si="124"/>
        <v>620.51989851973258</v>
      </c>
      <c r="EP63" s="15">
        <f t="shared" si="124"/>
        <v>140.06795259880761</v>
      </c>
      <c r="EQ63" s="15">
        <f t="shared" si="124"/>
        <v>9.7182948125370991</v>
      </c>
      <c r="ER63" s="15">
        <f t="shared" si="124"/>
        <v>1.141581442011904E-2</v>
      </c>
      <c r="ES63" s="15">
        <f t="shared" si="124"/>
        <v>33.848825861049356</v>
      </c>
      <c r="ET63" s="15">
        <f t="shared" si="124"/>
        <v>9724.0670212744935</v>
      </c>
      <c r="EU63" s="15">
        <f t="shared" si="124"/>
        <v>9474.9674039089859</v>
      </c>
      <c r="EV63" s="15">
        <f t="shared" si="124"/>
        <v>249.09961736551139</v>
      </c>
      <c r="EW63" s="15">
        <f t="shared" si="124"/>
        <v>9.1113461769098819E-2</v>
      </c>
      <c r="EX63" s="15">
        <f t="shared" si="124"/>
        <v>3.1425157764954172E-2</v>
      </c>
      <c r="EY63" s="15">
        <f t="shared" si="124"/>
        <v>669.26215600926218</v>
      </c>
      <c r="EZ63" s="15">
        <f t="shared" si="124"/>
        <v>8.1054652856914294E-2</v>
      </c>
      <c r="FA63" s="15">
        <f t="shared" si="124"/>
        <v>1638.8072457654691</v>
      </c>
      <c r="FB63" s="15">
        <f t="shared" si="124"/>
        <v>401.06922933667204</v>
      </c>
      <c r="FC63" s="15">
        <f t="shared" si="124"/>
        <v>214.8440751267733</v>
      </c>
      <c r="FD63" s="15">
        <f t="shared" si="124"/>
        <v>4097.9044549029359</v>
      </c>
      <c r="FE63" s="15">
        <f t="shared" si="124"/>
        <v>2.0256590552037572</v>
      </c>
      <c r="FF63" s="15">
        <f t="shared" si="124"/>
        <v>21791.089430358788</v>
      </c>
      <c r="FG63" s="15">
        <f t="shared" si="124"/>
        <v>230.80659301740513</v>
      </c>
      <c r="FH63" s="15">
        <f t="shared" si="124"/>
        <v>895.92736386151398</v>
      </c>
      <c r="FI63" s="15">
        <f t="shared" si="124"/>
        <v>84.113520192254697</v>
      </c>
      <c r="FJ63" s="15">
        <f t="shared" si="124"/>
        <v>0.589977810700135</v>
      </c>
      <c r="FK63" s="15">
        <f t="shared" si="124"/>
        <v>20994.789238170524</v>
      </c>
      <c r="FL63" s="15">
        <f t="shared" si="124"/>
        <v>777.4450924631974</v>
      </c>
      <c r="FM63" s="15">
        <f t="shared" si="124"/>
        <v>2.7546272915521612</v>
      </c>
      <c r="FN63" s="15">
        <f t="shared" si="124"/>
        <v>5.6233606871806856E-3</v>
      </c>
      <c r="FO63" s="15">
        <f t="shared" si="124"/>
        <v>1.1313182505877806</v>
      </c>
      <c r="FP63" s="15">
        <f t="shared" si="124"/>
        <v>1302.7252772546778</v>
      </c>
      <c r="FQ63" s="15">
        <f t="shared" si="124"/>
        <v>505.09973598742863</v>
      </c>
      <c r="FR63" s="15">
        <f t="shared" si="124"/>
        <v>33.833021309897305</v>
      </c>
      <c r="FS63" s="15">
        <f t="shared" si="124"/>
        <v>77422.476871556879</v>
      </c>
      <c r="FT63" s="15">
        <f t="shared" si="124"/>
        <v>257.9338648275014</v>
      </c>
      <c r="FU63" s="15">
        <f t="shared" si="124"/>
        <v>738.01105403708129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J66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J2" sqref="J2"/>
    </sheetView>
  </sheetViews>
  <sheetFormatPr defaultColWidth="9.140625" defaultRowHeight="15" x14ac:dyDescent="0.25"/>
  <cols>
    <col min="1" max="1" width="17.85546875" style="17" customWidth="1"/>
    <col min="2" max="8" width="9.140625" style="15"/>
    <col min="9" max="9" width="9.140625" style="17"/>
    <col min="10" max="10" width="17" style="17" customWidth="1"/>
    <col min="11" max="11" width="6" style="17" bestFit="1" customWidth="1"/>
    <col min="12" max="12" width="6.7109375" style="17" bestFit="1" customWidth="1"/>
    <col min="13" max="13" width="6.7109375" style="15" bestFit="1" customWidth="1"/>
    <col min="14" max="14" width="14.5703125" style="15" bestFit="1" customWidth="1"/>
    <col min="15" max="15" width="6.7109375" style="15" bestFit="1" customWidth="1"/>
    <col min="16" max="16" width="5.42578125" style="15" bestFit="1" customWidth="1"/>
    <col min="17" max="17" width="6.7109375" style="15" bestFit="1" customWidth="1"/>
    <col min="18" max="19" width="9.28515625" style="15" bestFit="1" customWidth="1"/>
    <col min="20" max="21" width="6.7109375" style="15" bestFit="1" customWidth="1"/>
    <col min="22" max="22" width="6.7109375" style="15" customWidth="1"/>
    <col min="23" max="24" width="6.7109375" style="15" bestFit="1" customWidth="1"/>
    <col min="25" max="25" width="5.7109375" style="15" bestFit="1" customWidth="1"/>
    <col min="26" max="26" width="6.7109375" style="15" bestFit="1" customWidth="1"/>
    <col min="27" max="27" width="15.42578125" style="15" bestFit="1" customWidth="1"/>
    <col min="28" max="29" width="6.7109375" style="15" customWidth="1"/>
    <col min="30" max="30" width="6.5703125" style="15" bestFit="1" customWidth="1"/>
    <col min="31" max="31" width="6.7109375" style="15" bestFit="1" customWidth="1"/>
    <col min="32" max="32" width="5.140625" style="15" bestFit="1" customWidth="1"/>
    <col min="33" max="34" width="6.7109375" style="15" customWidth="1"/>
    <col min="35" max="35" width="5.7109375" style="15" bestFit="1" customWidth="1"/>
    <col min="36" max="36" width="6.7109375" style="15" bestFit="1" customWidth="1"/>
    <col min="37" max="37" width="6.7109375" style="15" customWidth="1"/>
    <col min="38" max="38" width="6.140625" style="15" bestFit="1" customWidth="1"/>
    <col min="39" max="39" width="7.7109375" style="15" bestFit="1" customWidth="1"/>
    <col min="40" max="40" width="10" style="15" bestFit="1" customWidth="1"/>
    <col min="41" max="41" width="10" style="15" customWidth="1"/>
    <col min="42" max="42" width="7.7109375" style="15" bestFit="1" customWidth="1"/>
    <col min="43" max="43" width="6.7109375" style="15" bestFit="1" customWidth="1"/>
    <col min="44" max="44" width="7.7109375" style="15" bestFit="1" customWidth="1"/>
    <col min="45" max="45" width="6" style="15" bestFit="1" customWidth="1"/>
    <col min="46" max="46" width="6.7109375" style="15" bestFit="1" customWidth="1"/>
    <col min="47" max="47" width="6.7109375" style="15" customWidth="1"/>
    <col min="48" max="48" width="5.7109375" style="15" bestFit="1" customWidth="1"/>
    <col min="49" max="49" width="7.7109375" style="15" bestFit="1" customWidth="1"/>
    <col min="50" max="51" width="5.7109375" style="15" bestFit="1" customWidth="1"/>
    <col min="52" max="52" width="6.7109375" style="15" bestFit="1" customWidth="1"/>
    <col min="53" max="53" width="5.7109375" style="15" bestFit="1" customWidth="1"/>
    <col min="54" max="54" width="5.85546875" style="15" bestFit="1" customWidth="1"/>
    <col min="55" max="55" width="5.7109375" style="15" bestFit="1" customWidth="1"/>
    <col min="56" max="58" width="7.7109375" style="15" bestFit="1" customWidth="1"/>
    <col min="59" max="59" width="5.140625" style="15" bestFit="1" customWidth="1"/>
    <col min="60" max="60" width="5.28515625" style="15" bestFit="1" customWidth="1"/>
    <col min="61" max="61" width="8.7109375" style="15" bestFit="1" customWidth="1"/>
    <col min="62" max="62" width="4.85546875" style="15" bestFit="1" customWidth="1"/>
    <col min="63" max="63" width="7.85546875" style="15" bestFit="1" customWidth="1"/>
    <col min="64" max="64" width="5.85546875" style="15" bestFit="1" customWidth="1"/>
    <col min="65" max="65" width="6" style="15" bestFit="1" customWidth="1"/>
    <col min="66" max="67" width="7.7109375" style="15" bestFit="1" customWidth="1"/>
    <col min="68" max="69" width="5.7109375" style="15" bestFit="1" customWidth="1"/>
    <col min="70" max="70" width="4.140625" style="15" bestFit="1" customWidth="1"/>
    <col min="71" max="71" width="6.7109375" style="15" bestFit="1" customWidth="1"/>
    <col min="72" max="72" width="8" style="15" bestFit="1" customWidth="1"/>
    <col min="73" max="73" width="5.28515625" style="15" bestFit="1" customWidth="1"/>
    <col min="74" max="76" width="6.7109375" style="15" bestFit="1" customWidth="1"/>
    <col min="77" max="77" width="9.28515625" style="15" bestFit="1" customWidth="1"/>
    <col min="78" max="78" width="7.140625" style="15" bestFit="1" customWidth="1"/>
    <col min="79" max="16384" width="9.140625" style="17"/>
  </cols>
  <sheetData>
    <row r="1" spans="1:88" x14ac:dyDescent="0.25">
      <c r="B1" s="15" t="s">
        <v>334</v>
      </c>
      <c r="J1" s="17" t="s">
        <v>354</v>
      </c>
      <c r="CD1" s="17" t="s">
        <v>552</v>
      </c>
    </row>
    <row r="2" spans="1:88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J2" s="15" t="s">
        <v>339</v>
      </c>
      <c r="K2" s="15" t="s">
        <v>364</v>
      </c>
      <c r="L2" s="15" t="s">
        <v>33</v>
      </c>
      <c r="M2" s="15" t="s">
        <v>37</v>
      </c>
      <c r="N2" s="15" t="s">
        <v>39</v>
      </c>
      <c r="O2" s="15" t="s">
        <v>41</v>
      </c>
      <c r="P2" s="15" t="s">
        <v>366</v>
      </c>
      <c r="Q2" s="15" t="s">
        <v>284</v>
      </c>
      <c r="R2" s="15" t="s">
        <v>47</v>
      </c>
      <c r="S2" s="15" t="s">
        <v>51</v>
      </c>
      <c r="T2" s="15" t="s">
        <v>53</v>
      </c>
      <c r="U2" s="15" t="s">
        <v>55</v>
      </c>
      <c r="V2" s="15" t="s">
        <v>369</v>
      </c>
      <c r="W2" s="15" t="s">
        <v>397</v>
      </c>
      <c r="X2" s="15" t="s">
        <v>57</v>
      </c>
      <c r="Y2" s="15" t="s">
        <v>370</v>
      </c>
      <c r="Z2" s="15" t="s">
        <v>59</v>
      </c>
      <c r="AA2" s="15" t="s">
        <v>61</v>
      </c>
      <c r="AB2" s="15" t="s">
        <v>371</v>
      </c>
      <c r="AC2" s="15" t="s">
        <v>372</v>
      </c>
      <c r="AD2" s="15" t="s">
        <v>65</v>
      </c>
      <c r="AE2" s="15" t="s">
        <v>67</v>
      </c>
      <c r="AF2" s="15" t="s">
        <v>69</v>
      </c>
      <c r="AG2" s="15" t="s">
        <v>373</v>
      </c>
      <c r="AH2" s="15" t="s">
        <v>374</v>
      </c>
      <c r="AI2" s="15" t="s">
        <v>71</v>
      </c>
      <c r="AJ2" s="15" t="s">
        <v>73</v>
      </c>
      <c r="AK2" s="15" t="s">
        <v>375</v>
      </c>
      <c r="AL2" s="15" t="s">
        <v>75</v>
      </c>
      <c r="AM2" s="15" t="s">
        <v>77</v>
      </c>
      <c r="AN2" s="15" t="s">
        <v>79</v>
      </c>
      <c r="AO2" s="15" t="s">
        <v>376</v>
      </c>
      <c r="AP2" s="15" t="s">
        <v>81</v>
      </c>
      <c r="AQ2" s="15" t="s">
        <v>83</v>
      </c>
      <c r="AR2" s="15" t="s">
        <v>159</v>
      </c>
      <c r="AS2" s="15" t="s">
        <v>87</v>
      </c>
      <c r="AT2" s="15" t="s">
        <v>89</v>
      </c>
      <c r="AU2" s="15" t="s">
        <v>377</v>
      </c>
      <c r="AV2" s="15" t="s">
        <v>91</v>
      </c>
      <c r="AW2" s="15" t="s">
        <v>93</v>
      </c>
      <c r="AX2" s="15" t="s">
        <v>95</v>
      </c>
      <c r="AY2" s="15" t="s">
        <v>97</v>
      </c>
      <c r="AZ2" s="15" t="s">
        <v>99</v>
      </c>
      <c r="BA2" s="15" t="s">
        <v>101</v>
      </c>
      <c r="BB2" s="15" t="s">
        <v>103</v>
      </c>
      <c r="BC2" s="15" t="s">
        <v>105</v>
      </c>
      <c r="BD2" s="15" t="s">
        <v>160</v>
      </c>
      <c r="BE2" s="15" t="s">
        <v>161</v>
      </c>
      <c r="BF2" s="15" t="s">
        <v>107</v>
      </c>
      <c r="BG2" s="15" t="s">
        <v>111</v>
      </c>
      <c r="BH2" s="15" t="s">
        <v>113</v>
      </c>
      <c r="BI2" s="15" t="s">
        <v>115</v>
      </c>
      <c r="BJ2" s="15" t="s">
        <v>117</v>
      </c>
      <c r="BK2" s="15" t="s">
        <v>119</v>
      </c>
      <c r="BL2" s="15" t="s">
        <v>121</v>
      </c>
      <c r="BM2" s="15" t="s">
        <v>123</v>
      </c>
      <c r="BN2" s="15" t="s">
        <v>125</v>
      </c>
      <c r="BO2" s="15" t="s">
        <v>127</v>
      </c>
      <c r="BP2" s="15" t="s">
        <v>129</v>
      </c>
      <c r="BQ2" s="15" t="s">
        <v>131</v>
      </c>
      <c r="BR2" s="15" t="s">
        <v>133</v>
      </c>
      <c r="BS2" s="15" t="s">
        <v>137</v>
      </c>
      <c r="BT2" s="15" t="s">
        <v>139</v>
      </c>
      <c r="BU2" s="15" t="s">
        <v>141</v>
      </c>
      <c r="BV2" s="15" t="s">
        <v>143</v>
      </c>
      <c r="BW2" s="15" t="s">
        <v>145</v>
      </c>
      <c r="BX2" s="15" t="s">
        <v>149</v>
      </c>
      <c r="BY2" s="15" t="s">
        <v>151</v>
      </c>
      <c r="BZ2" s="15" t="s">
        <v>153</v>
      </c>
      <c r="CB2" s="15" t="s">
        <v>376</v>
      </c>
      <c r="CC2" s="15" t="s">
        <v>65</v>
      </c>
      <c r="CD2" s="15" t="s">
        <v>51</v>
      </c>
      <c r="CE2" s="15" t="s">
        <v>77</v>
      </c>
      <c r="CF2" s="15" t="s">
        <v>159</v>
      </c>
      <c r="CG2" s="15" t="s">
        <v>160</v>
      </c>
      <c r="CH2" s="15" t="s">
        <v>161</v>
      </c>
      <c r="CI2" s="15" t="s">
        <v>137</v>
      </c>
      <c r="CJ2" s="15" t="s">
        <v>162</v>
      </c>
    </row>
    <row r="3" spans="1:88" x14ac:dyDescent="0.25">
      <c r="A3" s="17" t="s">
        <v>431</v>
      </c>
      <c r="B3" s="15">
        <v>40044.630182739798</v>
      </c>
      <c r="C3" s="15">
        <v>78.986388849307502</v>
      </c>
      <c r="D3" s="15">
        <v>4685.07931805321</v>
      </c>
      <c r="E3" s="15">
        <v>3178.44914068964</v>
      </c>
      <c r="F3" s="15">
        <v>2879.3996592789899</v>
      </c>
      <c r="G3" s="15">
        <v>523.61287990306698</v>
      </c>
      <c r="H3" s="15">
        <v>11371.9925920071</v>
      </c>
      <c r="J3" s="15" t="s">
        <v>431</v>
      </c>
      <c r="K3" s="15">
        <v>4.20370222422107</v>
      </c>
      <c r="L3" s="15">
        <v>126.301198995574</v>
      </c>
      <c r="M3" s="15">
        <v>140.76462677180399</v>
      </c>
      <c r="N3" s="15">
        <v>140.76462677180399</v>
      </c>
      <c r="O3" s="15">
        <v>51.2597897766166</v>
      </c>
      <c r="P3" s="15">
        <v>19.728239284710401</v>
      </c>
      <c r="Q3" s="15">
        <v>77.138945013083202</v>
      </c>
      <c r="R3" s="15">
        <v>9901.5978678439405</v>
      </c>
      <c r="S3" s="15">
        <v>12048.811636435699</v>
      </c>
      <c r="T3" s="15">
        <v>174.086926427355</v>
      </c>
      <c r="U3" s="15">
        <v>115.094881784751</v>
      </c>
      <c r="V3" s="15">
        <v>91.197440702723299</v>
      </c>
      <c r="W3" s="15">
        <v>0</v>
      </c>
      <c r="X3" s="15">
        <v>130.13300637347299</v>
      </c>
      <c r="Y3" s="15">
        <v>0.25030672798271603</v>
      </c>
      <c r="Z3" s="15">
        <v>110.191214900378</v>
      </c>
      <c r="AA3" s="15">
        <v>110.191214900378</v>
      </c>
      <c r="AB3" s="15">
        <v>50.132621266092201</v>
      </c>
      <c r="AC3" s="15">
        <v>0</v>
      </c>
      <c r="AD3" s="15">
        <v>6.9237422135506996</v>
      </c>
      <c r="AE3" s="15">
        <v>29.428885838610601</v>
      </c>
      <c r="AF3" s="15">
        <v>3.4413075420944899</v>
      </c>
      <c r="AG3" s="15">
        <v>5.9429682849694602E-3</v>
      </c>
      <c r="AH3" s="15">
        <v>199.85197480571199</v>
      </c>
      <c r="AI3" s="15">
        <v>17.825253154317998</v>
      </c>
      <c r="AJ3" s="15">
        <v>18.616854628989699</v>
      </c>
      <c r="AK3" s="15">
        <v>69.077158600869694</v>
      </c>
      <c r="AL3" s="15">
        <v>19.165525308432699</v>
      </c>
      <c r="AM3" s="15">
        <v>21.383911881258999</v>
      </c>
      <c r="AN3" s="15">
        <v>0</v>
      </c>
      <c r="AO3" s="15">
        <v>3295.0173162034198</v>
      </c>
      <c r="AP3" s="15">
        <v>1216.52864057496</v>
      </c>
      <c r="AQ3" s="15">
        <v>128.24126214608901</v>
      </c>
      <c r="AR3" s="15">
        <v>1351.6936449345999</v>
      </c>
      <c r="AS3" s="15">
        <v>0.11753551213831701</v>
      </c>
      <c r="AT3" s="15">
        <v>84.532656453755294</v>
      </c>
      <c r="AU3" s="15">
        <v>0.76535632217298899</v>
      </c>
      <c r="AV3" s="15">
        <v>0.23092136664517099</v>
      </c>
      <c r="AW3" s="15">
        <v>1018.3533250186</v>
      </c>
      <c r="AX3" s="15">
        <v>0.57029939868935198</v>
      </c>
      <c r="AY3" s="15">
        <v>4.0189556705633303</v>
      </c>
      <c r="AZ3" s="15">
        <v>103.234894536395</v>
      </c>
      <c r="BA3" s="15">
        <v>0.24240132938705899</v>
      </c>
      <c r="BB3" s="15">
        <v>1.0748119181864699</v>
      </c>
      <c r="BC3" s="15">
        <v>7.8580141867424897</v>
      </c>
      <c r="BD3" s="15">
        <v>903.66802965040097</v>
      </c>
      <c r="BE3" s="15">
        <v>853.52152425183294</v>
      </c>
      <c r="BF3" s="15">
        <v>50.146505398568003</v>
      </c>
      <c r="BG3" s="15">
        <v>0.12572445532057899</v>
      </c>
      <c r="BH3" s="15">
        <v>6.5234736024074296E-3</v>
      </c>
      <c r="BI3" s="15">
        <v>52.590398209846903</v>
      </c>
      <c r="BJ3" s="15">
        <v>0.90246879081995302</v>
      </c>
      <c r="BK3" s="15">
        <v>264.87761459900599</v>
      </c>
      <c r="BL3" s="15">
        <v>1.4803466768079201</v>
      </c>
      <c r="BM3" s="15">
        <v>1.7489885745465299</v>
      </c>
      <c r="BN3" s="15">
        <v>405.384840137347</v>
      </c>
      <c r="BO3" s="15">
        <v>65.793938465913698</v>
      </c>
      <c r="BP3" s="15">
        <v>0.74333995822241095</v>
      </c>
      <c r="BQ3" s="15">
        <v>8.4156110385423109</v>
      </c>
      <c r="BR3" s="15">
        <v>1.53699311606783E-2</v>
      </c>
      <c r="BS3" s="15">
        <v>151.49013089943</v>
      </c>
      <c r="BT3" s="15">
        <v>56.970980281089297</v>
      </c>
      <c r="BU3" s="15">
        <v>1.21208192375315E-3</v>
      </c>
      <c r="BV3" s="15">
        <v>38.739855157062799</v>
      </c>
      <c r="BW3" s="15">
        <v>182.79444480739801</v>
      </c>
      <c r="BX3" s="15">
        <v>16.759468708146599</v>
      </c>
      <c r="BY3" s="15">
        <v>2978.7908816834401</v>
      </c>
      <c r="BZ3" s="15">
        <v>146.17658423970801</v>
      </c>
      <c r="CB3" s="26">
        <f t="shared" ref="CB3:CB47" si="0">AO3/BY3</f>
        <v>1.1061593267471219</v>
      </c>
      <c r="CC3" s="25">
        <f t="shared" ref="CC3:CC47" si="1">AD3/AR3</f>
        <v>5.1222717806635072E-3</v>
      </c>
      <c r="CD3" s="13">
        <f t="shared" ref="CD3:CD47" si="2">+(S3-B3)/B3</f>
        <v>-0.69911542243111968</v>
      </c>
      <c r="CE3" s="13">
        <f t="shared" ref="CE3:CE47" si="3">+(AM3-C3)/C3</f>
        <v>-0.7292709263863697</v>
      </c>
      <c r="CF3" s="13">
        <f t="shared" ref="CF3:CF47" si="4">+(AR3-D3)/D3</f>
        <v>-0.7114896988560977</v>
      </c>
      <c r="CG3" s="13">
        <f t="shared" ref="CG3:CG47" si="5">+(BD3-E3)/E3</f>
        <v>-0.71568900754714337</v>
      </c>
      <c r="CH3" s="13">
        <f t="shared" ref="CH3:CH47" si="6">+(BE3-F3)/F3</f>
        <v>-0.70357656968482196</v>
      </c>
      <c r="CI3" s="13">
        <f t="shared" ref="CI3:CI47" si="7">+(BS3-G3)/G3</f>
        <v>-0.71068295545465876</v>
      </c>
      <c r="CJ3" s="13">
        <f t="shared" ref="CJ3:CJ47" si="8">+(BY3-H3)/H3</f>
        <v>-0.73805902021277181</v>
      </c>
    </row>
    <row r="4" spans="1:88" x14ac:dyDescent="0.25">
      <c r="A4" s="17" t="s">
        <v>432</v>
      </c>
      <c r="B4" s="15">
        <v>11628.2130297065</v>
      </c>
      <c r="C4" s="15">
        <v>34.245455104554097</v>
      </c>
      <c r="D4" s="15">
        <v>882.13115416586299</v>
      </c>
      <c r="E4" s="15">
        <v>1109.5834775419901</v>
      </c>
      <c r="F4" s="15">
        <v>1023.77393927542</v>
      </c>
      <c r="G4" s="15">
        <v>233.80763945540701</v>
      </c>
      <c r="H4" s="15">
        <v>4532.7823091341397</v>
      </c>
      <c r="J4" s="15" t="s">
        <v>432</v>
      </c>
      <c r="K4" s="15">
        <v>77.371152095768693</v>
      </c>
      <c r="L4" s="15">
        <v>165.94383212134201</v>
      </c>
      <c r="M4" s="15">
        <v>171.48620982999</v>
      </c>
      <c r="N4" s="15">
        <v>171.48620982999</v>
      </c>
      <c r="O4" s="15">
        <v>65.163348666479294</v>
      </c>
      <c r="P4" s="15">
        <v>53.183055905950702</v>
      </c>
      <c r="Q4" s="15">
        <v>102.10676923518299</v>
      </c>
      <c r="R4" s="15">
        <v>6528.6488236026798</v>
      </c>
      <c r="S4" s="15">
        <v>11620.728450316001</v>
      </c>
      <c r="T4" s="15">
        <v>154.473510452884</v>
      </c>
      <c r="U4" s="15">
        <v>95.398340253311204</v>
      </c>
      <c r="V4" s="15">
        <v>87.238898848856806</v>
      </c>
      <c r="W4" s="15">
        <v>0</v>
      </c>
      <c r="X4" s="15">
        <v>371.76716119904899</v>
      </c>
      <c r="Y4" s="15">
        <v>0.324351381278349</v>
      </c>
      <c r="Z4" s="15">
        <v>122.973612276437</v>
      </c>
      <c r="AA4" s="15">
        <v>122.973612276437</v>
      </c>
      <c r="AB4" s="15">
        <v>63.786327163390197</v>
      </c>
      <c r="AC4" s="15">
        <v>0</v>
      </c>
      <c r="AD4" s="15">
        <v>4.2299068436978304</v>
      </c>
      <c r="AE4" s="15">
        <v>36.507792736101202</v>
      </c>
      <c r="AF4" s="15">
        <v>4.2756754484002597</v>
      </c>
      <c r="AG4" s="15">
        <v>7.7022181192369704E-3</v>
      </c>
      <c r="AH4" s="15">
        <v>265.34079734350701</v>
      </c>
      <c r="AI4" s="15">
        <v>21.328997751946901</v>
      </c>
      <c r="AJ4" s="15">
        <v>176.944518476165</v>
      </c>
      <c r="AK4" s="15">
        <v>88.871659698936696</v>
      </c>
      <c r="AL4" s="15">
        <v>30.395797575621302</v>
      </c>
      <c r="AM4" s="15">
        <v>34.238331872771298</v>
      </c>
      <c r="AN4" s="15">
        <v>0</v>
      </c>
      <c r="AO4" s="15">
        <v>4870.4474936203696</v>
      </c>
      <c r="AP4" s="15">
        <v>793.26317366358398</v>
      </c>
      <c r="AQ4" s="15">
        <v>83.910523873300207</v>
      </c>
      <c r="AR4" s="15">
        <v>881.40360438058201</v>
      </c>
      <c r="AS4" s="15">
        <v>0.14800861541692101</v>
      </c>
      <c r="AT4" s="15">
        <v>92.821435710466801</v>
      </c>
      <c r="AU4" s="15">
        <v>11.9170109317862</v>
      </c>
      <c r="AV4" s="15">
        <v>0.39507900814056601</v>
      </c>
      <c r="AW4" s="15">
        <v>1776.1657049885</v>
      </c>
      <c r="AX4" s="15">
        <v>0.89088062523079503</v>
      </c>
      <c r="AY4" s="15">
        <v>4.33489905587063</v>
      </c>
      <c r="AZ4" s="15">
        <v>80.366000760594403</v>
      </c>
      <c r="BA4" s="15">
        <v>0.36756391474726702</v>
      </c>
      <c r="BB4" s="15">
        <v>0.84671883904606005</v>
      </c>
      <c r="BC4" s="15">
        <v>9.4285522798547099</v>
      </c>
      <c r="BD4" s="15">
        <v>1109.33148701135</v>
      </c>
      <c r="BE4" s="15">
        <v>1023.59406641908</v>
      </c>
      <c r="BF4" s="15">
        <v>85.737420592271803</v>
      </c>
      <c r="BG4" s="15">
        <v>0.17302748612466001</v>
      </c>
      <c r="BH4" s="15">
        <v>1.04123804957092E-2</v>
      </c>
      <c r="BI4" s="15">
        <v>50.727771953901197</v>
      </c>
      <c r="BJ4" s="15">
        <v>1.23096554726984</v>
      </c>
      <c r="BK4" s="15">
        <v>341.86837646125002</v>
      </c>
      <c r="BL4" s="15">
        <v>1.6458801677717301</v>
      </c>
      <c r="BM4" s="15">
        <v>2.1879427018744702</v>
      </c>
      <c r="BN4" s="15">
        <v>519.49692444209302</v>
      </c>
      <c r="BO4" s="15">
        <v>85.715705207647702</v>
      </c>
      <c r="BP4" s="15">
        <v>1.1994760054454101</v>
      </c>
      <c r="BQ4" s="15">
        <v>8.3910880360676003</v>
      </c>
      <c r="BR4" s="15">
        <v>3.2506753308310897E-2</v>
      </c>
      <c r="BS4" s="15">
        <v>233.74846453589899</v>
      </c>
      <c r="BT4" s="15">
        <v>105.44126558951</v>
      </c>
      <c r="BU4" s="15">
        <v>0.45306920418657698</v>
      </c>
      <c r="BV4" s="15">
        <v>91.979443401290595</v>
      </c>
      <c r="BW4" s="15">
        <v>165.54172529638299</v>
      </c>
      <c r="BX4" s="15">
        <v>18.092414279336602</v>
      </c>
      <c r="BY4" s="15">
        <v>4531.4190980891399</v>
      </c>
      <c r="BZ4" s="15">
        <v>114.078846892309</v>
      </c>
      <c r="CB4" s="26">
        <f t="shared" si="0"/>
        <v>1.0748172676577621</v>
      </c>
      <c r="CC4" s="25">
        <f t="shared" si="1"/>
        <v>4.7990578013014287E-3</v>
      </c>
      <c r="CD4" s="13">
        <f t="shared" si="2"/>
        <v>-6.4365688617657531E-4</v>
      </c>
      <c r="CE4" s="13">
        <f t="shared" si="3"/>
        <v>-2.0800517210390032E-4</v>
      </c>
      <c r="CF4" s="13">
        <f t="shared" si="4"/>
        <v>-8.2476373478607146E-4</v>
      </c>
      <c r="CG4" s="13">
        <f t="shared" si="5"/>
        <v>-2.2710371570991433E-4</v>
      </c>
      <c r="CH4" s="13">
        <f t="shared" si="6"/>
        <v>-1.7569587331683548E-4</v>
      </c>
      <c r="CI4" s="13">
        <f t="shared" si="7"/>
        <v>-2.530923268626137E-4</v>
      </c>
      <c r="CJ4" s="13">
        <f t="shared" si="8"/>
        <v>-3.0074487412572138E-4</v>
      </c>
    </row>
    <row r="5" spans="1:88" x14ac:dyDescent="0.25">
      <c r="A5" s="17" t="s">
        <v>433</v>
      </c>
      <c r="B5" s="15">
        <v>84289.9177966727</v>
      </c>
      <c r="C5" s="15">
        <v>442.16249126300602</v>
      </c>
      <c r="D5" s="15">
        <v>7200.9726890882703</v>
      </c>
      <c r="E5" s="15">
        <v>7347.2580640757997</v>
      </c>
      <c r="F5" s="15">
        <v>6683.5761358025902</v>
      </c>
      <c r="G5" s="15">
        <v>999.52299140601701</v>
      </c>
      <c r="H5" s="15">
        <v>20974.016993459602</v>
      </c>
      <c r="J5" s="15" t="s">
        <v>433</v>
      </c>
      <c r="K5" s="15">
        <v>7.1298425576701598</v>
      </c>
      <c r="L5" s="15">
        <v>1138.4780747791201</v>
      </c>
      <c r="M5" s="15">
        <v>1019.82502979341</v>
      </c>
      <c r="N5" s="15">
        <v>1019.82502979341</v>
      </c>
      <c r="O5" s="15">
        <v>383.584576166933</v>
      </c>
      <c r="P5" s="15">
        <v>135.19130911313499</v>
      </c>
      <c r="Q5" s="15">
        <v>458.36688935000001</v>
      </c>
      <c r="R5" s="15">
        <v>35795.970534597604</v>
      </c>
      <c r="S5" s="15">
        <v>84110.092974641302</v>
      </c>
      <c r="T5" s="15">
        <v>987.58222658608599</v>
      </c>
      <c r="U5" s="15">
        <v>564.36078640486699</v>
      </c>
      <c r="V5" s="15">
        <v>556.15767890342102</v>
      </c>
      <c r="W5" s="15">
        <v>0</v>
      </c>
      <c r="X5" s="15">
        <v>996.48364123926206</v>
      </c>
      <c r="Y5" s="15">
        <v>2.5143200507614099</v>
      </c>
      <c r="Z5" s="15">
        <v>751.83998858115899</v>
      </c>
      <c r="AA5" s="15">
        <v>751.83998858115899</v>
      </c>
      <c r="AB5" s="15">
        <v>378.063387304684</v>
      </c>
      <c r="AC5" s="15">
        <v>0</v>
      </c>
      <c r="AD5" s="15">
        <v>39.301159520935599</v>
      </c>
      <c r="AE5" s="15">
        <v>211.25965316335601</v>
      </c>
      <c r="AF5" s="15">
        <v>25.8623621554589</v>
      </c>
      <c r="AG5" s="15">
        <v>5.9733685955675998E-2</v>
      </c>
      <c r="AH5" s="15">
        <v>1561.99931184809</v>
      </c>
      <c r="AI5" s="15">
        <v>134.21925606574101</v>
      </c>
      <c r="AJ5" s="15">
        <v>83.050758206760506</v>
      </c>
      <c r="AK5" s="15">
        <v>526.19674411679898</v>
      </c>
      <c r="AL5" s="15">
        <v>147.70786563390499</v>
      </c>
      <c r="AM5" s="15">
        <v>441.52070900643201</v>
      </c>
      <c r="AN5" s="15">
        <v>0</v>
      </c>
      <c r="AO5" s="15">
        <v>23126.125714159702</v>
      </c>
      <c r="AP5" s="15">
        <v>6464.9807860579604</v>
      </c>
      <c r="AQ5" s="15">
        <v>679.09528949442404</v>
      </c>
      <c r="AR5" s="15">
        <v>7183.3772350733198</v>
      </c>
      <c r="AS5" s="15">
        <v>0.91337541048628401</v>
      </c>
      <c r="AT5" s="15">
        <v>534.97508696131399</v>
      </c>
      <c r="AU5" s="15">
        <v>2.4831383330990802</v>
      </c>
      <c r="AV5" s="15">
        <v>3.8247044428644599</v>
      </c>
      <c r="AW5" s="15">
        <v>7280.3238211246799</v>
      </c>
      <c r="AX5" s="15">
        <v>9.1949901067588193</v>
      </c>
      <c r="AY5" s="15">
        <v>27.439917767599699</v>
      </c>
      <c r="AZ5" s="15">
        <v>499.628228861808</v>
      </c>
      <c r="BA5" s="15">
        <v>4.8283237707854498</v>
      </c>
      <c r="BB5" s="15">
        <v>5.9529125812265402</v>
      </c>
      <c r="BC5" s="15">
        <v>61.218161786184801</v>
      </c>
      <c r="BD5" s="15">
        <v>7361.2924761762997</v>
      </c>
      <c r="BE5" s="15">
        <v>6675.7806675595302</v>
      </c>
      <c r="BF5" s="15">
        <v>685.51180861676505</v>
      </c>
      <c r="BG5" s="15">
        <v>1.19243296571261</v>
      </c>
      <c r="BH5" s="15">
        <v>0.208031316655368</v>
      </c>
      <c r="BI5" s="15">
        <v>374.30006316241997</v>
      </c>
      <c r="BJ5" s="15">
        <v>8.0898621560100707</v>
      </c>
      <c r="BK5" s="15">
        <v>2209.6175692940201</v>
      </c>
      <c r="BL5" s="15">
        <v>10.9567561192039</v>
      </c>
      <c r="BM5" s="15">
        <v>14.422062864796001</v>
      </c>
      <c r="BN5" s="15">
        <v>3372.6963469413599</v>
      </c>
      <c r="BO5" s="15">
        <v>588.84398552445202</v>
      </c>
      <c r="BP5" s="15">
        <v>12.4157665746236</v>
      </c>
      <c r="BQ5" s="15">
        <v>59.452479042312198</v>
      </c>
      <c r="BR5" s="15">
        <v>0.34205780518857798</v>
      </c>
      <c r="BS5" s="15">
        <v>998.61625754394004</v>
      </c>
      <c r="BT5" s="15">
        <v>537.93298666009503</v>
      </c>
      <c r="BU5" s="15">
        <v>0</v>
      </c>
      <c r="BV5" s="15">
        <v>264.20911268660802</v>
      </c>
      <c r="BW5" s="15">
        <v>1165.1746383355101</v>
      </c>
      <c r="BX5" s="15">
        <v>118.257166871145</v>
      </c>
      <c r="BY5" s="15">
        <v>20917.4914598455</v>
      </c>
      <c r="BZ5" s="15">
        <v>914.71338490384903</v>
      </c>
      <c r="CB5" s="26">
        <f t="shared" si="0"/>
        <v>1.1055879123246701</v>
      </c>
      <c r="CC5" s="25">
        <f t="shared" si="1"/>
        <v>5.4711256606495701E-3</v>
      </c>
      <c r="CD5" s="13">
        <f t="shared" si="2"/>
        <v>-2.1334084399652429E-3</v>
      </c>
      <c r="CE5" s="13">
        <f t="shared" si="3"/>
        <v>-1.4514624583844688E-3</v>
      </c>
      <c r="CF5" s="13">
        <f t="shared" si="4"/>
        <v>-2.4434829535755834E-3</v>
      </c>
      <c r="CG5" s="13">
        <f t="shared" si="5"/>
        <v>1.9101564118348981E-3</v>
      </c>
      <c r="CH5" s="13">
        <f t="shared" si="6"/>
        <v>-1.1663618524970802E-3</v>
      </c>
      <c r="CI5" s="13">
        <f t="shared" si="7"/>
        <v>-9.0716658833578639E-4</v>
      </c>
      <c r="CJ5" s="13">
        <f t="shared" si="8"/>
        <v>-2.6950265956077121E-3</v>
      </c>
    </row>
    <row r="6" spans="1:88" x14ac:dyDescent="0.25">
      <c r="A6" s="17" t="s">
        <v>434</v>
      </c>
      <c r="B6" s="15">
        <v>77550.346448598997</v>
      </c>
      <c r="C6" s="15">
        <v>483.88903600012299</v>
      </c>
      <c r="D6" s="15">
        <v>5505.2850002772902</v>
      </c>
      <c r="E6" s="15">
        <v>6946.5928101534701</v>
      </c>
      <c r="F6" s="15">
        <v>5443.8010213781499</v>
      </c>
      <c r="G6" s="15">
        <v>541.36116004821395</v>
      </c>
      <c r="H6" s="15">
        <v>19682.2630909135</v>
      </c>
      <c r="J6" s="15" t="s">
        <v>434</v>
      </c>
      <c r="K6" s="15">
        <v>14.069933677078</v>
      </c>
      <c r="L6" s="15">
        <v>936.25711019549499</v>
      </c>
      <c r="M6" s="15">
        <v>867.14899390419805</v>
      </c>
      <c r="N6" s="15">
        <v>867.14899390419805</v>
      </c>
      <c r="O6" s="15">
        <v>322.236282296333</v>
      </c>
      <c r="P6" s="15">
        <v>104.622188665156</v>
      </c>
      <c r="Q6" s="15">
        <v>639.483871072581</v>
      </c>
      <c r="R6" s="15">
        <v>34448.597325127703</v>
      </c>
      <c r="S6" s="15">
        <v>77382.132781295993</v>
      </c>
      <c r="T6" s="15">
        <v>933.14422951371603</v>
      </c>
      <c r="U6" s="15">
        <v>617.40623324988803</v>
      </c>
      <c r="V6" s="15">
        <v>498.01916756097103</v>
      </c>
      <c r="W6" s="15">
        <v>0</v>
      </c>
      <c r="X6" s="15">
        <v>691.07503481322999</v>
      </c>
      <c r="Y6" s="15">
        <v>2.9160362108335001</v>
      </c>
      <c r="Z6" s="15">
        <v>640.78276477410702</v>
      </c>
      <c r="AA6" s="15">
        <v>640.78276477410702</v>
      </c>
      <c r="AB6" s="15">
        <v>315.91131810159902</v>
      </c>
      <c r="AC6" s="15">
        <v>0</v>
      </c>
      <c r="AD6" s="15">
        <v>30.2911104129808</v>
      </c>
      <c r="AE6" s="15">
        <v>181.959964096628</v>
      </c>
      <c r="AF6" s="15">
        <v>22.310285694869201</v>
      </c>
      <c r="AG6" s="15">
        <v>6.9313009485937299E-2</v>
      </c>
      <c r="AH6" s="15">
        <v>1310.96297410388</v>
      </c>
      <c r="AI6" s="15">
        <v>111.878697709948</v>
      </c>
      <c r="AJ6" s="15">
        <v>78.323075782778602</v>
      </c>
      <c r="AK6" s="15">
        <v>440.655722629011</v>
      </c>
      <c r="AL6" s="15">
        <v>126.96215658790599</v>
      </c>
      <c r="AM6" s="15">
        <v>483.305735875263</v>
      </c>
      <c r="AN6" s="15">
        <v>0</v>
      </c>
      <c r="AO6" s="15">
        <v>21583.824864829101</v>
      </c>
      <c r="AP6" s="15">
        <v>4941.9824221079398</v>
      </c>
      <c r="AQ6" s="15">
        <v>518.79877863941704</v>
      </c>
      <c r="AR6" s="15">
        <v>5491.0723111603402</v>
      </c>
      <c r="AS6" s="15">
        <v>0.77958947305786497</v>
      </c>
      <c r="AT6" s="15">
        <v>577.69751819639703</v>
      </c>
      <c r="AU6" s="15">
        <v>3.90236017218374</v>
      </c>
      <c r="AV6" s="15">
        <v>2.1393376213230999</v>
      </c>
      <c r="AW6" s="15">
        <v>7527.4954761950403</v>
      </c>
      <c r="AX6" s="15">
        <v>5.0117557058372997</v>
      </c>
      <c r="AY6" s="15">
        <v>26.410932940910602</v>
      </c>
      <c r="AZ6" s="15">
        <v>360.47602429493401</v>
      </c>
      <c r="BA6" s="15">
        <v>2.6288939962631601</v>
      </c>
      <c r="BB6" s="15">
        <v>5.3211554423849501</v>
      </c>
      <c r="BC6" s="15">
        <v>50.207386034821901</v>
      </c>
      <c r="BD6" s="15">
        <v>7014.9527793228499</v>
      </c>
      <c r="BE6" s="15">
        <v>5437.5139974867297</v>
      </c>
      <c r="BF6" s="15">
        <v>1577.4387818361199</v>
      </c>
      <c r="BG6" s="15">
        <v>0.96024328003659498</v>
      </c>
      <c r="BH6" s="15">
        <v>0.130979667873697</v>
      </c>
      <c r="BI6" s="15">
        <v>342.31190440759002</v>
      </c>
      <c r="BJ6" s="15">
        <v>6.3012172820317804</v>
      </c>
      <c r="BK6" s="15">
        <v>1784.8520550935</v>
      </c>
      <c r="BL6" s="15">
        <v>10.0962996522208</v>
      </c>
      <c r="BM6" s="15">
        <v>11.0514831043282</v>
      </c>
      <c r="BN6" s="15">
        <v>2777.3286310950898</v>
      </c>
      <c r="BO6" s="15">
        <v>554.74789100084399</v>
      </c>
      <c r="BP6" s="15">
        <v>6.8932242045448202</v>
      </c>
      <c r="BQ6" s="15">
        <v>45.169418145141201</v>
      </c>
      <c r="BR6" s="15">
        <v>0.223055517893263</v>
      </c>
      <c r="BS6" s="15">
        <v>540.761272728275</v>
      </c>
      <c r="BT6" s="15">
        <v>447.35541181044601</v>
      </c>
      <c r="BU6" s="15">
        <v>0</v>
      </c>
      <c r="BV6" s="15">
        <v>198.377193499892</v>
      </c>
      <c r="BW6" s="15">
        <v>1059.3691639661099</v>
      </c>
      <c r="BX6" s="15">
        <v>97.249640794325302</v>
      </c>
      <c r="BY6" s="15">
        <v>19629.786336855199</v>
      </c>
      <c r="BZ6" s="15">
        <v>851.11327258938297</v>
      </c>
      <c r="CB6" s="26">
        <f t="shared" si="0"/>
        <v>1.0995445642882606</v>
      </c>
      <c r="CC6" s="25">
        <f t="shared" si="1"/>
        <v>5.516428977162726E-3</v>
      </c>
      <c r="CD6" s="13">
        <f t="shared" si="2"/>
        <v>-2.1690898236605169E-3</v>
      </c>
      <c r="CE6" s="13">
        <f t="shared" si="3"/>
        <v>-1.2054419122235294E-3</v>
      </c>
      <c r="CF6" s="13">
        <f t="shared" si="4"/>
        <v>-2.5816445681257545E-3</v>
      </c>
      <c r="CG6" s="13">
        <f t="shared" si="5"/>
        <v>9.8407911673564132E-3</v>
      </c>
      <c r="CH6" s="13">
        <f t="shared" si="6"/>
        <v>-1.1548959755749038E-3</v>
      </c>
      <c r="CI6" s="13">
        <f t="shared" si="7"/>
        <v>-1.1081092701321928E-3</v>
      </c>
      <c r="CJ6" s="13">
        <f t="shared" si="8"/>
        <v>-2.6661951329432221E-3</v>
      </c>
    </row>
    <row r="7" spans="1:88" x14ac:dyDescent="0.25">
      <c r="A7" s="17" t="s">
        <v>435</v>
      </c>
      <c r="B7" s="15">
        <v>598781.48301224399</v>
      </c>
      <c r="C7" s="15">
        <v>1682.57768090432</v>
      </c>
      <c r="D7" s="15">
        <v>46290.454612564703</v>
      </c>
      <c r="E7" s="15">
        <v>53387.422053118898</v>
      </c>
      <c r="F7" s="15">
        <v>44476.3749074566</v>
      </c>
      <c r="G7" s="15">
        <v>2515.5124893088</v>
      </c>
      <c r="H7" s="15">
        <v>153379.21451136799</v>
      </c>
      <c r="J7" s="15" t="s">
        <v>435</v>
      </c>
      <c r="K7" s="15">
        <v>83.095661282318304</v>
      </c>
      <c r="L7" s="15">
        <v>11065.614011645301</v>
      </c>
      <c r="M7" s="15">
        <v>6031.84285074739</v>
      </c>
      <c r="N7" s="15">
        <v>6031.84285074739</v>
      </c>
      <c r="O7" s="15">
        <v>2290.8525573670099</v>
      </c>
      <c r="P7" s="15">
        <v>1186.9534165300599</v>
      </c>
      <c r="Q7" s="15">
        <v>2906.2680038682302</v>
      </c>
      <c r="R7" s="15">
        <v>376694.190268818</v>
      </c>
      <c r="S7" s="15">
        <v>581326.032193213</v>
      </c>
      <c r="T7" s="15">
        <v>5924.4519148712698</v>
      </c>
      <c r="U7" s="15">
        <v>4416.9047949006999</v>
      </c>
      <c r="V7" s="15">
        <v>3226.2075497279998</v>
      </c>
      <c r="W7" s="15">
        <v>0</v>
      </c>
      <c r="X7" s="15">
        <v>8515.7673103278394</v>
      </c>
      <c r="Y7" s="15">
        <v>34.565219682314002</v>
      </c>
      <c r="Z7" s="15">
        <v>4499.6808866896999</v>
      </c>
      <c r="AA7" s="15">
        <v>4499.6808866896999</v>
      </c>
      <c r="AB7" s="15">
        <v>2225.7984024891498</v>
      </c>
      <c r="AC7" s="15">
        <v>0</v>
      </c>
      <c r="AD7" s="15">
        <v>245.03926718365</v>
      </c>
      <c r="AE7" s="15">
        <v>1270.4287982307901</v>
      </c>
      <c r="AF7" s="15">
        <v>166.94162602830801</v>
      </c>
      <c r="AG7" s="15">
        <v>0.70412703848498204</v>
      </c>
      <c r="AH7" s="15">
        <v>11305.1748485997</v>
      </c>
      <c r="AI7" s="15">
        <v>948.33477328990205</v>
      </c>
      <c r="AJ7" s="15">
        <v>757.57400893665499</v>
      </c>
      <c r="AK7" s="15">
        <v>3084.7136923401499</v>
      </c>
      <c r="AL7" s="15">
        <v>953.28908053292298</v>
      </c>
      <c r="AM7" s="15">
        <v>1672.1066951062901</v>
      </c>
      <c r="AN7" s="15">
        <v>0</v>
      </c>
      <c r="AO7" s="15">
        <v>170695.74739771901</v>
      </c>
      <c r="AP7" s="15">
        <v>40967.590254248003</v>
      </c>
      <c r="AQ7" s="15">
        <v>4306.9765595771496</v>
      </c>
      <c r="AR7" s="15">
        <v>45519.606081008802</v>
      </c>
      <c r="AS7" s="15">
        <v>6.4456945223631301</v>
      </c>
      <c r="AT7" s="15">
        <v>3648.3268024162599</v>
      </c>
      <c r="AU7" s="15">
        <v>29.0300195622447</v>
      </c>
      <c r="AV7" s="15">
        <v>32.327949476567603</v>
      </c>
      <c r="AW7" s="15">
        <v>55948.149407179299</v>
      </c>
      <c r="AX7" s="15">
        <v>85.346264477477007</v>
      </c>
      <c r="AY7" s="15">
        <v>188.17314720812101</v>
      </c>
      <c r="AZ7" s="15">
        <v>3365.78393172285</v>
      </c>
      <c r="BA7" s="15">
        <v>170.280500636585</v>
      </c>
      <c r="BB7" s="15">
        <v>61.222302617437499</v>
      </c>
      <c r="BC7" s="15">
        <v>424.870691718888</v>
      </c>
      <c r="BD7" s="15">
        <v>53105.975774388899</v>
      </c>
      <c r="BE7" s="15">
        <v>44213.7531090009</v>
      </c>
      <c r="BF7" s="15">
        <v>8892.2226653879807</v>
      </c>
      <c r="BG7" s="15">
        <v>7.8584736579639101</v>
      </c>
      <c r="BH7" s="15">
        <v>9.1405933477735903</v>
      </c>
      <c r="BI7" s="15">
        <v>3264.2208618969598</v>
      </c>
      <c r="BJ7" s="15">
        <v>48.036751844441802</v>
      </c>
      <c r="BK7" s="15">
        <v>13851.4057606772</v>
      </c>
      <c r="BL7" s="15">
        <v>85.823946042979102</v>
      </c>
      <c r="BM7" s="15">
        <v>102.753167435528</v>
      </c>
      <c r="BN7" s="15">
        <v>21432.142120736102</v>
      </c>
      <c r="BO7" s="15">
        <v>5832.0878955838098</v>
      </c>
      <c r="BP7" s="15">
        <v>117.673114304138</v>
      </c>
      <c r="BQ7" s="15">
        <v>964.13436652942801</v>
      </c>
      <c r="BR7" s="15">
        <v>2.5591646703814499</v>
      </c>
      <c r="BS7" s="15">
        <v>2497.1840188715601</v>
      </c>
      <c r="BT7" s="15">
        <v>4742.6721860260204</v>
      </c>
      <c r="BU7" s="15">
        <v>0</v>
      </c>
      <c r="BV7" s="15">
        <v>2301.1044830062201</v>
      </c>
      <c r="BW7" s="15">
        <v>8704.2110105070096</v>
      </c>
      <c r="BX7" s="15">
        <v>1082.067186778</v>
      </c>
      <c r="BY7" s="15">
        <v>150488.978208413</v>
      </c>
      <c r="BZ7" s="15">
        <v>5879.9987031862202</v>
      </c>
      <c r="CB7" s="26">
        <f t="shared" si="0"/>
        <v>1.1342740805995875</v>
      </c>
      <c r="CC7" s="25">
        <f t="shared" si="1"/>
        <v>5.3831587810221106E-3</v>
      </c>
      <c r="CD7" s="13">
        <f t="shared" si="2"/>
        <v>-2.915162094061291E-2</v>
      </c>
      <c r="CE7" s="13">
        <f t="shared" si="3"/>
        <v>-6.2231812039739926E-3</v>
      </c>
      <c r="CF7" s="13">
        <f t="shared" si="4"/>
        <v>-1.66524294912988E-2</v>
      </c>
      <c r="CG7" s="13">
        <f t="shared" si="5"/>
        <v>-5.2717712881878657E-3</v>
      </c>
      <c r="CH7" s="13">
        <f t="shared" si="6"/>
        <v>-5.9047482849523174E-3</v>
      </c>
      <c r="CI7" s="13">
        <f t="shared" si="7"/>
        <v>-7.2861774748238933E-3</v>
      </c>
      <c r="CJ7" s="13">
        <f t="shared" si="8"/>
        <v>-1.8843728677074255E-2</v>
      </c>
    </row>
    <row r="8" spans="1:88" x14ac:dyDescent="0.25">
      <c r="A8" s="17" t="s">
        <v>436</v>
      </c>
      <c r="B8" s="15">
        <v>759449.87064419303</v>
      </c>
      <c r="C8" s="15">
        <v>1288.5556093937801</v>
      </c>
      <c r="D8" s="15">
        <v>91251.127185044097</v>
      </c>
      <c r="E8" s="15">
        <v>52469.186577106499</v>
      </c>
      <c r="F8" s="15">
        <v>38782.706803839603</v>
      </c>
      <c r="G8" s="15">
        <v>2241.2391959401202</v>
      </c>
      <c r="H8" s="15">
        <v>227275.37223790001</v>
      </c>
      <c r="J8" s="15" t="s">
        <v>436</v>
      </c>
      <c r="K8" s="15">
        <v>107.514788971599</v>
      </c>
      <c r="L8" s="15">
        <v>20033.4818399875</v>
      </c>
      <c r="M8" s="15">
        <v>4007.6236785665701</v>
      </c>
      <c r="N8" s="15">
        <v>4007.6236785665701</v>
      </c>
      <c r="O8" s="15">
        <v>1403.6895634534301</v>
      </c>
      <c r="P8" s="15">
        <v>2179.7562401034602</v>
      </c>
      <c r="Q8" s="15">
        <v>3788.73116185042</v>
      </c>
      <c r="R8" s="15">
        <v>344861.27929349401</v>
      </c>
      <c r="S8" s="15">
        <v>757245.12939918495</v>
      </c>
      <c r="T8" s="15">
        <v>6309.0507166808302</v>
      </c>
      <c r="U8" s="15">
        <v>4550.9137119224797</v>
      </c>
      <c r="V8" s="15">
        <v>3202.2502751398001</v>
      </c>
      <c r="W8" s="15">
        <v>0</v>
      </c>
      <c r="X8" s="15">
        <v>17131.274802670501</v>
      </c>
      <c r="Y8" s="15">
        <v>38.794044483760104</v>
      </c>
      <c r="Z8" s="15">
        <v>3431.6722598812698</v>
      </c>
      <c r="AA8" s="15">
        <v>3431.6722598812698</v>
      </c>
      <c r="AB8" s="15">
        <v>1268.07926733211</v>
      </c>
      <c r="AC8" s="15">
        <v>0</v>
      </c>
      <c r="AD8" s="15">
        <v>502.54841669560102</v>
      </c>
      <c r="AE8" s="15">
        <v>1572.7209477537599</v>
      </c>
      <c r="AF8" s="15">
        <v>110.173389618957</v>
      </c>
      <c r="AG8" s="15">
        <v>0.73539028925411998</v>
      </c>
      <c r="AH8" s="15">
        <v>14784.803130795801</v>
      </c>
      <c r="AI8" s="15">
        <v>981.42310810187598</v>
      </c>
      <c r="AJ8" s="15">
        <v>1352.7476220415899</v>
      </c>
      <c r="AK8" s="15">
        <v>1689.95239700722</v>
      </c>
      <c r="AL8" s="15">
        <v>783.74612717425305</v>
      </c>
      <c r="AM8" s="15">
        <v>1285.64447152455</v>
      </c>
      <c r="AN8" s="15">
        <v>0</v>
      </c>
      <c r="AO8" s="15">
        <v>258822.27417230199</v>
      </c>
      <c r="AP8" s="15">
        <v>81930.502040487801</v>
      </c>
      <c r="AQ8" s="15">
        <v>8601.18655930157</v>
      </c>
      <c r="AR8" s="15">
        <v>91034.237016485</v>
      </c>
      <c r="AS8" s="15">
        <v>6.7867202604981296</v>
      </c>
      <c r="AT8" s="15">
        <v>5309.3951248863104</v>
      </c>
      <c r="AU8" s="15">
        <v>30.471248455992999</v>
      </c>
      <c r="AV8" s="15">
        <v>78.858170332071097</v>
      </c>
      <c r="AW8" s="15">
        <v>97714.946323990094</v>
      </c>
      <c r="AX8" s="15">
        <v>209.997643104768</v>
      </c>
      <c r="AY8" s="15">
        <v>205.31114692152099</v>
      </c>
      <c r="AZ8" s="15">
        <v>3780.3394772841202</v>
      </c>
      <c r="BA8" s="15">
        <v>456.04767831258198</v>
      </c>
      <c r="BB8" s="15">
        <v>94.356998407160503</v>
      </c>
      <c r="BC8" s="15">
        <v>359.94247572766301</v>
      </c>
      <c r="BD8" s="15">
        <v>52375.805603190398</v>
      </c>
      <c r="BE8" s="15">
        <v>38703.414100244401</v>
      </c>
      <c r="BF8" s="15">
        <v>13672.3915029459</v>
      </c>
      <c r="BG8" s="15">
        <v>9.1454282164056799</v>
      </c>
      <c r="BH8" s="15">
        <v>23.362674861577201</v>
      </c>
      <c r="BI8" s="15">
        <v>4774.5085976950604</v>
      </c>
      <c r="BJ8" s="15">
        <v>65.708244318413506</v>
      </c>
      <c r="BK8" s="15">
        <v>9232.9628930151994</v>
      </c>
      <c r="BL8" s="15">
        <v>100.083564226701</v>
      </c>
      <c r="BM8" s="15">
        <v>155.66395167468499</v>
      </c>
      <c r="BN8" s="15">
        <v>16698.191091343</v>
      </c>
      <c r="BO8" s="15">
        <v>11842.339039746899</v>
      </c>
      <c r="BP8" s="15">
        <v>252.54548597033599</v>
      </c>
      <c r="BQ8" s="15">
        <v>2198.9290404933899</v>
      </c>
      <c r="BR8" s="15">
        <v>7.4595383398094102</v>
      </c>
      <c r="BS8" s="15">
        <v>2234.4487836990202</v>
      </c>
      <c r="BT8" s="15">
        <v>9370.7273817115893</v>
      </c>
      <c r="BU8" s="15">
        <v>0</v>
      </c>
      <c r="BV8" s="15">
        <v>4315.2761728987598</v>
      </c>
      <c r="BW8" s="15">
        <v>15813.493958949901</v>
      </c>
      <c r="BX8" s="15">
        <v>1732.9945841731001</v>
      </c>
      <c r="BY8" s="15">
        <v>226571.15041033499</v>
      </c>
      <c r="BZ8" s="15">
        <v>11883.3872836808</v>
      </c>
      <c r="CB8" s="26">
        <f t="shared" si="0"/>
        <v>1.1423443527720019</v>
      </c>
      <c r="CC8" s="25">
        <f t="shared" si="1"/>
        <v>5.5204331157803488E-3</v>
      </c>
      <c r="CD8" s="13">
        <f t="shared" si="2"/>
        <v>-2.9030767272867292E-3</v>
      </c>
      <c r="CE8" s="13">
        <f t="shared" si="3"/>
        <v>-2.2592256383871922E-3</v>
      </c>
      <c r="CF8" s="13">
        <f t="shared" si="4"/>
        <v>-2.3768491990161975E-3</v>
      </c>
      <c r="CG8" s="13">
        <f t="shared" si="5"/>
        <v>-1.7797297806184187E-3</v>
      </c>
      <c r="CH8" s="13">
        <f t="shared" si="6"/>
        <v>-2.0445376336483915E-3</v>
      </c>
      <c r="CI8" s="13">
        <f t="shared" si="7"/>
        <v>-3.0297579363240258E-3</v>
      </c>
      <c r="CJ8" s="13">
        <f t="shared" si="8"/>
        <v>-3.0985399809526229E-3</v>
      </c>
    </row>
    <row r="9" spans="1:88" x14ac:dyDescent="0.25">
      <c r="A9" s="17" t="s">
        <v>553</v>
      </c>
      <c r="B9" s="15">
        <v>81222.072431056498</v>
      </c>
      <c r="C9" s="15">
        <v>139.66738335920999</v>
      </c>
      <c r="D9" s="15">
        <v>23315.8813092331</v>
      </c>
      <c r="E9" s="15">
        <v>10011.064851302601</v>
      </c>
      <c r="F9" s="15">
        <v>5011.5740275677899</v>
      </c>
      <c r="G9" s="15">
        <v>176.03869566278399</v>
      </c>
      <c r="H9" s="15">
        <v>29568.511565548</v>
      </c>
      <c r="J9" s="15" t="s">
        <v>553</v>
      </c>
      <c r="K9" s="15">
        <v>70.250285051009399</v>
      </c>
      <c r="L9" s="15">
        <v>1639.4345508598501</v>
      </c>
      <c r="M9" s="15">
        <v>477.857286761686</v>
      </c>
      <c r="N9" s="15">
        <v>477.857286761686</v>
      </c>
      <c r="O9" s="15">
        <v>163.363008945253</v>
      </c>
      <c r="P9" s="15">
        <v>202.50439208165901</v>
      </c>
      <c r="Q9" s="15">
        <v>772.11179818965195</v>
      </c>
      <c r="R9" s="15">
        <v>87694.682855480394</v>
      </c>
      <c r="S9" s="15">
        <v>77084.493017411005</v>
      </c>
      <c r="T9" s="15">
        <v>795.04927564708498</v>
      </c>
      <c r="U9" s="15">
        <v>1028.45489412192</v>
      </c>
      <c r="V9" s="15">
        <v>373.67154594751798</v>
      </c>
      <c r="W9" s="15">
        <v>0</v>
      </c>
      <c r="X9" s="15">
        <v>1716.82223719378</v>
      </c>
      <c r="Y9" s="15">
        <v>6.7295755730639097</v>
      </c>
      <c r="Z9" s="15">
        <v>441.35160421810298</v>
      </c>
      <c r="AA9" s="15">
        <v>441.35160421810298</v>
      </c>
      <c r="AB9" s="15">
        <v>145.179473646058</v>
      </c>
      <c r="AC9" s="15">
        <v>0</v>
      </c>
      <c r="AD9" s="15">
        <v>145.82743607974001</v>
      </c>
      <c r="AE9" s="15">
        <v>202.88136759977201</v>
      </c>
      <c r="AF9" s="15">
        <v>14.182846392312401</v>
      </c>
      <c r="AG9" s="15">
        <v>0.104595812238297</v>
      </c>
      <c r="AH9" s="15">
        <v>1343.70050643331</v>
      </c>
      <c r="AI9" s="15">
        <v>101.722469158991</v>
      </c>
      <c r="AJ9" s="15">
        <v>234.26690185904701</v>
      </c>
      <c r="AK9" s="15">
        <v>190.03835141761499</v>
      </c>
      <c r="AL9" s="15">
        <v>76.796954596454896</v>
      </c>
      <c r="AM9" s="15">
        <v>136.43610255901501</v>
      </c>
      <c r="AN9" s="15">
        <v>0</v>
      </c>
      <c r="AO9" s="15">
        <v>32055.885289108599</v>
      </c>
      <c r="AP9" s="15">
        <v>19173.558926349098</v>
      </c>
      <c r="AQ9" s="15">
        <v>1984.6436415946</v>
      </c>
      <c r="AR9" s="15">
        <v>21304.0300040234</v>
      </c>
      <c r="AS9" s="15">
        <v>0.60862574678152703</v>
      </c>
      <c r="AT9" s="15">
        <v>1225.9684637753001</v>
      </c>
      <c r="AU9" s="15">
        <v>12.791466708485499</v>
      </c>
      <c r="AV9" s="15">
        <v>8.2360323418045809</v>
      </c>
      <c r="AW9" s="15">
        <v>13043.204465463999</v>
      </c>
      <c r="AX9" s="15">
        <v>24.767490754366499</v>
      </c>
      <c r="AY9" s="15">
        <v>25.828566058742101</v>
      </c>
      <c r="AZ9" s="15">
        <v>677.710822268887</v>
      </c>
      <c r="BA9" s="15">
        <v>50.883443178623999</v>
      </c>
      <c r="BB9" s="15">
        <v>15.370120956585399</v>
      </c>
      <c r="BC9" s="15">
        <v>37.612611870787099</v>
      </c>
      <c r="BD9" s="15">
        <v>9896.1823038079292</v>
      </c>
      <c r="BE9" s="15">
        <v>4911.6008986920997</v>
      </c>
      <c r="BF9" s="15">
        <v>4984.5814051158204</v>
      </c>
      <c r="BG9" s="15">
        <v>1.1383517143691699</v>
      </c>
      <c r="BH9" s="15">
        <v>3.4892155403804099</v>
      </c>
      <c r="BI9" s="15">
        <v>852.63871194960097</v>
      </c>
      <c r="BJ9" s="15">
        <v>6.1688373374780197</v>
      </c>
      <c r="BK9" s="15">
        <v>1027.0620106152501</v>
      </c>
      <c r="BL9" s="15">
        <v>14.9082684347735</v>
      </c>
      <c r="BM9" s="15">
        <v>16.767802598147</v>
      </c>
      <c r="BN9" s="15">
        <v>1902.4934089518599</v>
      </c>
      <c r="BO9" s="15">
        <v>1379.5680027901601</v>
      </c>
      <c r="BP9" s="15">
        <v>43.564980792230998</v>
      </c>
      <c r="BQ9" s="15">
        <v>202.220952396699</v>
      </c>
      <c r="BR9" s="15">
        <v>0.73927093150790602</v>
      </c>
      <c r="BS9" s="15">
        <v>172.956940866526</v>
      </c>
      <c r="BT9" s="15">
        <v>1066.33430716413</v>
      </c>
      <c r="BU9" s="15">
        <v>0</v>
      </c>
      <c r="BV9" s="15">
        <v>383.22532519849801</v>
      </c>
      <c r="BW9" s="15">
        <v>2434.98392298417</v>
      </c>
      <c r="BX9" s="15">
        <v>167.06284562244701</v>
      </c>
      <c r="BY9" s="15">
        <v>28687.0150233965</v>
      </c>
      <c r="BZ9" s="15">
        <v>1178.3386626024401</v>
      </c>
      <c r="CB9" s="26">
        <f t="shared" si="0"/>
        <v>1.1174353714725818</v>
      </c>
      <c r="CC9" s="25">
        <f t="shared" si="1"/>
        <v>6.8450634012531706E-3</v>
      </c>
      <c r="CD9" s="13">
        <f t="shared" si="2"/>
        <v>-5.094156415619145E-2</v>
      </c>
      <c r="CE9" s="13">
        <f t="shared" si="3"/>
        <v>-2.3135543335013744E-2</v>
      </c>
      <c r="CF9" s="13">
        <f t="shared" si="4"/>
        <v>-8.6286736432004671E-2</v>
      </c>
      <c r="CG9" s="13">
        <f t="shared" si="5"/>
        <v>-1.1475557216046156E-2</v>
      </c>
      <c r="CH9" s="13">
        <f t="shared" si="6"/>
        <v>-1.9948448995416528E-2</v>
      </c>
      <c r="CI9" s="13">
        <f t="shared" si="7"/>
        <v>-1.7506121507292582E-2</v>
      </c>
      <c r="CJ9" s="13">
        <f t="shared" si="8"/>
        <v>-2.9812002548636363E-2</v>
      </c>
    </row>
    <row r="10" spans="1:88" x14ac:dyDescent="0.25">
      <c r="A10" s="17" t="s">
        <v>554</v>
      </c>
      <c r="B10" s="15">
        <v>90616.334664309106</v>
      </c>
      <c r="C10" s="15">
        <v>198.394944078225</v>
      </c>
      <c r="D10" s="15">
        <v>52927.996515877603</v>
      </c>
      <c r="E10" s="15">
        <v>13187.1560264897</v>
      </c>
      <c r="F10" s="15">
        <v>6373.7939494819902</v>
      </c>
      <c r="G10" s="15">
        <v>6128.8519485356201</v>
      </c>
      <c r="H10" s="15">
        <v>61830.160497938399</v>
      </c>
      <c r="J10" s="15" t="s">
        <v>554</v>
      </c>
      <c r="K10" s="15">
        <v>64.794319715603706</v>
      </c>
      <c r="L10" s="15">
        <v>1184.7200177874399</v>
      </c>
      <c r="M10" s="15">
        <v>442.46567698420898</v>
      </c>
      <c r="N10" s="15">
        <v>442.46567698420898</v>
      </c>
      <c r="O10" s="15">
        <v>126.94050895351999</v>
      </c>
      <c r="P10" s="15">
        <v>185.25059329133501</v>
      </c>
      <c r="Q10" s="15">
        <v>1421.3285329165401</v>
      </c>
      <c r="R10" s="15">
        <v>110286.645770089</v>
      </c>
      <c r="S10" s="15">
        <v>82860.749873068795</v>
      </c>
      <c r="T10" s="15">
        <v>1296.7614090775201</v>
      </c>
      <c r="U10" s="15">
        <v>5716.1475395978696</v>
      </c>
      <c r="V10" s="15">
        <v>518.77100542006303</v>
      </c>
      <c r="W10" s="15">
        <v>0</v>
      </c>
      <c r="X10" s="15">
        <v>1601.9285560784599</v>
      </c>
      <c r="Y10" s="15">
        <v>9.3057214319570907</v>
      </c>
      <c r="Z10" s="15">
        <v>596.45724490396196</v>
      </c>
      <c r="AA10" s="15">
        <v>596.45724490396196</v>
      </c>
      <c r="AB10" s="15">
        <v>92.203430319504704</v>
      </c>
      <c r="AC10" s="15">
        <v>0</v>
      </c>
      <c r="AD10" s="15">
        <v>379.27024212260898</v>
      </c>
      <c r="AE10" s="15">
        <v>216.926819756719</v>
      </c>
      <c r="AF10" s="15">
        <v>15.715818844711899</v>
      </c>
      <c r="AG10" s="15">
        <v>0.16331774353081199</v>
      </c>
      <c r="AH10" s="15">
        <v>1338.4601428464</v>
      </c>
      <c r="AI10" s="15">
        <v>100.693274439061</v>
      </c>
      <c r="AJ10" s="15">
        <v>225.72709790704201</v>
      </c>
      <c r="AK10" s="15">
        <v>92.906641180376695</v>
      </c>
      <c r="AL10" s="15">
        <v>60.236563346764797</v>
      </c>
      <c r="AM10" s="15">
        <v>195.80768035185699</v>
      </c>
      <c r="AN10" s="15">
        <v>0</v>
      </c>
      <c r="AO10" s="15">
        <v>67669.805475178699</v>
      </c>
      <c r="AP10" s="15">
        <v>47146.609948797697</v>
      </c>
      <c r="AQ10" s="15">
        <v>4859.5256936567503</v>
      </c>
      <c r="AR10" s="15">
        <v>52385.405884576998</v>
      </c>
      <c r="AS10" s="15">
        <v>0.55707522939202003</v>
      </c>
      <c r="AT10" s="15">
        <v>2363.5217287378</v>
      </c>
      <c r="AU10" s="15">
        <v>13.655673440227201</v>
      </c>
      <c r="AV10" s="15">
        <v>6.3538648676951102</v>
      </c>
      <c r="AW10" s="15">
        <v>36105.090896807102</v>
      </c>
      <c r="AX10" s="15">
        <v>26.481375684121701</v>
      </c>
      <c r="AY10" s="15">
        <v>33.002232069533697</v>
      </c>
      <c r="AZ10" s="15">
        <v>1836.31698804543</v>
      </c>
      <c r="BA10" s="15">
        <v>61.2065037451015</v>
      </c>
      <c r="BB10" s="15">
        <v>13.0823718425679</v>
      </c>
      <c r="BC10" s="15">
        <v>28.9906368601773</v>
      </c>
      <c r="BD10" s="15">
        <v>13095.0840631954</v>
      </c>
      <c r="BE10" s="15">
        <v>6295.3535319367002</v>
      </c>
      <c r="BF10" s="15">
        <v>6799.7305312587796</v>
      </c>
      <c r="BG10" s="15">
        <v>1.3188647299062399</v>
      </c>
      <c r="BH10" s="15">
        <v>5.9791805420063104</v>
      </c>
      <c r="BI10" s="15">
        <v>1202.3140271278701</v>
      </c>
      <c r="BJ10" s="15">
        <v>8.2707697988833608</v>
      </c>
      <c r="BK10" s="15">
        <v>872.91618920065901</v>
      </c>
      <c r="BL10" s="15">
        <v>20.686080898603901</v>
      </c>
      <c r="BM10" s="15">
        <v>29.888211996450501</v>
      </c>
      <c r="BN10" s="15">
        <v>1963.35229517683</v>
      </c>
      <c r="BO10" s="15">
        <v>6673.6524521547499</v>
      </c>
      <c r="BP10" s="15">
        <v>71.228240656536201</v>
      </c>
      <c r="BQ10" s="15">
        <v>113.36491046478901</v>
      </c>
      <c r="BR10" s="15">
        <v>0.60078822952319499</v>
      </c>
      <c r="BS10" s="15">
        <v>6089.5773153215596</v>
      </c>
      <c r="BT10" s="15">
        <v>1614.6634123123699</v>
      </c>
      <c r="BU10" s="15">
        <v>0</v>
      </c>
      <c r="BV10" s="15">
        <v>356.81710198206503</v>
      </c>
      <c r="BW10" s="15">
        <v>3411.8867204422399</v>
      </c>
      <c r="BX10" s="15">
        <v>169.39043101903101</v>
      </c>
      <c r="BY10" s="15">
        <v>60119.468818377703</v>
      </c>
      <c r="BZ10" s="15">
        <v>1247.0554695227499</v>
      </c>
      <c r="CB10" s="26">
        <f t="shared" si="0"/>
        <v>1.1255888783650223</v>
      </c>
      <c r="CC10" s="25">
        <f t="shared" si="1"/>
        <v>7.2399981582326823E-3</v>
      </c>
      <c r="CD10" s="13">
        <f t="shared" si="2"/>
        <v>-8.5587050281509452E-2</v>
      </c>
      <c r="CE10" s="13">
        <f t="shared" si="3"/>
        <v>-1.3040976111507546E-2</v>
      </c>
      <c r="CF10" s="13">
        <f t="shared" si="4"/>
        <v>-1.0251486302487121E-2</v>
      </c>
      <c r="CG10" s="13">
        <f t="shared" si="5"/>
        <v>-6.9819423618974795E-3</v>
      </c>
      <c r="CH10" s="13">
        <f t="shared" si="6"/>
        <v>-1.2306707459795601E-2</v>
      </c>
      <c r="CI10" s="13">
        <f t="shared" si="7"/>
        <v>-6.4081549927869378E-3</v>
      </c>
      <c r="CJ10" s="13">
        <f t="shared" si="8"/>
        <v>-2.7667592414186523E-2</v>
      </c>
    </row>
    <row r="11" spans="1:88" x14ac:dyDescent="0.25">
      <c r="A11" s="17" t="s">
        <v>437</v>
      </c>
      <c r="B11" s="15">
        <v>216852.58554659499</v>
      </c>
      <c r="C11" s="15">
        <v>867.17842180055095</v>
      </c>
      <c r="D11" s="15">
        <v>90004.676342831794</v>
      </c>
      <c r="E11" s="15">
        <v>26388.065985556499</v>
      </c>
      <c r="F11" s="15">
        <v>15909.739667696</v>
      </c>
      <c r="G11" s="15">
        <v>1077.9926959716299</v>
      </c>
      <c r="H11" s="15">
        <v>155781.63822730599</v>
      </c>
      <c r="J11" s="15" t="s">
        <v>437</v>
      </c>
      <c r="K11" s="15">
        <v>122.168871058934</v>
      </c>
      <c r="L11" s="15">
        <v>5480.8846631161296</v>
      </c>
      <c r="M11" s="15">
        <v>1054.48124714304</v>
      </c>
      <c r="N11" s="15">
        <v>1054.48124714304</v>
      </c>
      <c r="O11" s="15">
        <v>371.36274938408297</v>
      </c>
      <c r="P11" s="15">
        <v>627.17797526854895</v>
      </c>
      <c r="Q11" s="15">
        <v>1474.34916285335</v>
      </c>
      <c r="R11" s="15">
        <v>371871.31577440101</v>
      </c>
      <c r="S11" s="15">
        <v>171774.19052122699</v>
      </c>
      <c r="T11" s="15">
        <v>2166.09248127713</v>
      </c>
      <c r="U11" s="15">
        <v>11954.246227285799</v>
      </c>
      <c r="V11" s="15">
        <v>955.12918934407105</v>
      </c>
      <c r="W11" s="15">
        <v>0</v>
      </c>
      <c r="X11" s="15">
        <v>4957.6588755442399</v>
      </c>
      <c r="Y11" s="15">
        <v>77.554333191410805</v>
      </c>
      <c r="Z11" s="15">
        <v>1121.8700184884001</v>
      </c>
      <c r="AA11" s="15">
        <v>1121.8700184884001</v>
      </c>
      <c r="AB11" s="15">
        <v>302.72706352331602</v>
      </c>
      <c r="AC11" s="15">
        <v>0</v>
      </c>
      <c r="AD11" s="15">
        <v>338.11734409188699</v>
      </c>
      <c r="AE11" s="15">
        <v>597.49131369896895</v>
      </c>
      <c r="AF11" s="15">
        <v>41.015925636182203</v>
      </c>
      <c r="AG11" s="15">
        <v>0.43386505543852499</v>
      </c>
      <c r="AH11" s="15">
        <v>4398.9586863573104</v>
      </c>
      <c r="AI11" s="15">
        <v>293.72770195494701</v>
      </c>
      <c r="AJ11" s="15">
        <v>477.64636082629198</v>
      </c>
      <c r="AK11" s="15">
        <v>381.1425045844</v>
      </c>
      <c r="AL11" s="15">
        <v>194.898829907405</v>
      </c>
      <c r="AM11" s="15">
        <v>748.96565981580295</v>
      </c>
      <c r="AN11" s="15">
        <v>0</v>
      </c>
      <c r="AO11" s="15">
        <v>154018.09213335699</v>
      </c>
      <c r="AP11" s="15">
        <v>51874.707681674598</v>
      </c>
      <c r="AQ11" s="15">
        <v>5426.72240391982</v>
      </c>
      <c r="AR11" s="15">
        <v>57639.547429686303</v>
      </c>
      <c r="AS11" s="15">
        <v>2.0256567802267398</v>
      </c>
      <c r="AT11" s="15">
        <v>2498.2710351692299</v>
      </c>
      <c r="AU11" s="15">
        <v>17.7142919853999</v>
      </c>
      <c r="AV11" s="15">
        <v>34.5621385935614</v>
      </c>
      <c r="AW11" s="15">
        <v>83035.356318722203</v>
      </c>
      <c r="AX11" s="15">
        <v>91.8093523371749</v>
      </c>
      <c r="AY11" s="15">
        <v>87.9670774979746</v>
      </c>
      <c r="AZ11" s="15">
        <v>1988.9419834984001</v>
      </c>
      <c r="BA11" s="15">
        <v>76.280038139960396</v>
      </c>
      <c r="BB11" s="15">
        <v>40.054845373325101</v>
      </c>
      <c r="BC11" s="15">
        <v>77.707421859929497</v>
      </c>
      <c r="BD11" s="15">
        <v>22826.3851025976</v>
      </c>
      <c r="BE11" s="15">
        <v>13144.585709970899</v>
      </c>
      <c r="BF11" s="15">
        <v>9681.7993926266408</v>
      </c>
      <c r="BG11" s="15">
        <v>3.5017035114116699</v>
      </c>
      <c r="BH11" s="15">
        <v>4.9123720079145796</v>
      </c>
      <c r="BI11" s="15">
        <v>2070.0610632891799</v>
      </c>
      <c r="BJ11" s="15">
        <v>25.037484305847201</v>
      </c>
      <c r="BK11" s="15">
        <v>2739.7789583161002</v>
      </c>
      <c r="BL11" s="15">
        <v>52.038598301338702</v>
      </c>
      <c r="BM11" s="15">
        <v>64.837330202770005</v>
      </c>
      <c r="BN11" s="15">
        <v>5278.54507735467</v>
      </c>
      <c r="BO11" s="15">
        <v>15440.219005561101</v>
      </c>
      <c r="BP11" s="15">
        <v>136.82774417566401</v>
      </c>
      <c r="BQ11" s="15">
        <v>368.085273345568</v>
      </c>
      <c r="BR11" s="15">
        <v>3.6372478601387699</v>
      </c>
      <c r="BS11" s="15">
        <v>828.95348754664201</v>
      </c>
      <c r="BT11" s="15">
        <v>3416.3811802677901</v>
      </c>
      <c r="BU11" s="15">
        <v>0</v>
      </c>
      <c r="BV11" s="15">
        <v>1238.16074587344</v>
      </c>
      <c r="BW11" s="15">
        <v>5739.2321592711396</v>
      </c>
      <c r="BX11" s="15">
        <v>619.66447010036495</v>
      </c>
      <c r="BY11" s="15">
        <v>134186.96921135101</v>
      </c>
      <c r="BZ11" s="15">
        <v>3076.06845580559</v>
      </c>
      <c r="CB11" s="26">
        <f t="shared" si="0"/>
        <v>1.1477872481848144</v>
      </c>
      <c r="CC11" s="25">
        <f t="shared" si="1"/>
        <v>5.8660652133737121E-3</v>
      </c>
      <c r="CD11" s="13">
        <f t="shared" si="2"/>
        <v>-0.20787575537429792</v>
      </c>
      <c r="CE11" s="13">
        <f t="shared" si="3"/>
        <v>-0.1363188462869025</v>
      </c>
      <c r="CF11" s="13">
        <f t="shared" si="4"/>
        <v>-0.3595938592108846</v>
      </c>
      <c r="CG11" s="13">
        <f t="shared" si="5"/>
        <v>-0.13497316873879214</v>
      </c>
      <c r="CH11" s="13">
        <f t="shared" si="6"/>
        <v>-0.17380258982738853</v>
      </c>
      <c r="CI11" s="13">
        <f t="shared" si="7"/>
        <v>-0.23102123915646827</v>
      </c>
      <c r="CJ11" s="13">
        <f t="shared" si="8"/>
        <v>-0.13862140148022775</v>
      </c>
    </row>
    <row r="12" spans="1:88" x14ac:dyDescent="0.25">
      <c r="A12" s="17" t="s">
        <v>438</v>
      </c>
      <c r="B12" s="15">
        <v>235575.48647088799</v>
      </c>
      <c r="C12" s="15">
        <v>1037.30136434513</v>
      </c>
      <c r="D12" s="15">
        <v>39503.694669533703</v>
      </c>
      <c r="E12" s="15">
        <v>19064.066501977901</v>
      </c>
      <c r="F12" s="15">
        <v>13159.913129197301</v>
      </c>
      <c r="G12" s="15">
        <v>658.87140656864801</v>
      </c>
      <c r="H12" s="15">
        <v>78828.775790871703</v>
      </c>
      <c r="J12" s="15" t="s">
        <v>438</v>
      </c>
      <c r="K12" s="15">
        <v>462.390219058296</v>
      </c>
      <c r="L12" s="15">
        <v>4876.3352359323098</v>
      </c>
      <c r="M12" s="15">
        <v>1038.93703119006</v>
      </c>
      <c r="N12" s="15">
        <v>1038.93703119006</v>
      </c>
      <c r="O12" s="15">
        <v>383.01434723457697</v>
      </c>
      <c r="P12" s="15">
        <v>666.18711195097103</v>
      </c>
      <c r="Q12" s="15">
        <v>1084.84374245085</v>
      </c>
      <c r="R12" s="15">
        <v>149186.35183415801</v>
      </c>
      <c r="S12" s="15">
        <v>205794.65551657</v>
      </c>
      <c r="T12" s="15">
        <v>1833.9352266757001</v>
      </c>
      <c r="U12" s="15">
        <v>1575.1183561841301</v>
      </c>
      <c r="V12" s="15">
        <v>844.08472584301899</v>
      </c>
      <c r="W12" s="15">
        <v>0</v>
      </c>
      <c r="X12" s="15">
        <v>4828.9761184599301</v>
      </c>
      <c r="Y12" s="15">
        <v>326.59666421678003</v>
      </c>
      <c r="Z12" s="15">
        <v>1153.92589173277</v>
      </c>
      <c r="AA12" s="15">
        <v>1153.92589173277</v>
      </c>
      <c r="AB12" s="15">
        <v>297.87368823047098</v>
      </c>
      <c r="AC12" s="15">
        <v>0</v>
      </c>
      <c r="AD12" s="15">
        <v>184.926125321737</v>
      </c>
      <c r="AE12" s="15">
        <v>591.67949075877596</v>
      </c>
      <c r="AF12" s="15">
        <v>48.170659119405499</v>
      </c>
      <c r="AG12" s="15">
        <v>0.44144338381256298</v>
      </c>
      <c r="AH12" s="15">
        <v>4429.16562137049</v>
      </c>
      <c r="AI12" s="15">
        <v>288.95074704564098</v>
      </c>
      <c r="AJ12" s="15">
        <v>677.11900646218703</v>
      </c>
      <c r="AK12" s="15">
        <v>385.86198626399198</v>
      </c>
      <c r="AL12" s="15">
        <v>195.780347692622</v>
      </c>
      <c r="AM12" s="15">
        <v>958.144677766938</v>
      </c>
      <c r="AN12" s="15">
        <v>0</v>
      </c>
      <c r="AO12" s="15">
        <v>73742.9978124638</v>
      </c>
      <c r="AP12" s="15">
        <v>27132.938168289798</v>
      </c>
      <c r="AQ12" s="15">
        <v>2829.9869830299199</v>
      </c>
      <c r="AR12" s="15">
        <v>30147.851276641399</v>
      </c>
      <c r="AS12" s="15">
        <v>1.98118312360764</v>
      </c>
      <c r="AT12" s="15">
        <v>1606.63166776346</v>
      </c>
      <c r="AU12" s="15">
        <v>19.974299487094601</v>
      </c>
      <c r="AV12" s="15">
        <v>44.636754936424197</v>
      </c>
      <c r="AW12" s="15">
        <v>27510.153959873602</v>
      </c>
      <c r="AX12" s="15">
        <v>84.382146397923194</v>
      </c>
      <c r="AY12" s="15">
        <v>52.3491543180278</v>
      </c>
      <c r="AZ12" s="15">
        <v>1488.53380468151</v>
      </c>
      <c r="BA12" s="15">
        <v>51.343241224226503</v>
      </c>
      <c r="BB12" s="15">
        <v>27.800819017069198</v>
      </c>
      <c r="BC12" s="15">
        <v>71.923470339566805</v>
      </c>
      <c r="BD12" s="15">
        <v>16849.147969602302</v>
      </c>
      <c r="BE12" s="15">
        <v>11771.7524096007</v>
      </c>
      <c r="BF12" s="15">
        <v>5077.3955600015397</v>
      </c>
      <c r="BG12" s="15">
        <v>4.1600160463411502</v>
      </c>
      <c r="BH12" s="15">
        <v>1.9080774351427701</v>
      </c>
      <c r="BI12" s="15">
        <v>1462.21862784327</v>
      </c>
      <c r="BJ12" s="15">
        <v>19.414389203966099</v>
      </c>
      <c r="BK12" s="15">
        <v>2876.7773350529301</v>
      </c>
      <c r="BL12" s="15">
        <v>29.5107419214382</v>
      </c>
      <c r="BM12" s="15">
        <v>52.273644295265001</v>
      </c>
      <c r="BN12" s="15">
        <v>5115.1780182652901</v>
      </c>
      <c r="BO12" s="15">
        <v>2812.9892089203299</v>
      </c>
      <c r="BP12" s="15">
        <v>137.38846215490699</v>
      </c>
      <c r="BQ12" s="15">
        <v>246.829987929694</v>
      </c>
      <c r="BR12" s="15">
        <v>5.1237185377844696</v>
      </c>
      <c r="BS12" s="15">
        <v>344.71359592585799</v>
      </c>
      <c r="BT12" s="15">
        <v>2368.7556822940001</v>
      </c>
      <c r="BU12" s="15">
        <v>0</v>
      </c>
      <c r="BV12" s="15">
        <v>1255.13691856281</v>
      </c>
      <c r="BW12" s="15">
        <v>4295.5042427050703</v>
      </c>
      <c r="BX12" s="15">
        <v>586.61889155778999</v>
      </c>
      <c r="BY12" s="15">
        <v>64878.003909345898</v>
      </c>
      <c r="BZ12" s="15">
        <v>2931.6699891786102</v>
      </c>
      <c r="CB12" s="26">
        <f t="shared" si="0"/>
        <v>1.136640977973135</v>
      </c>
      <c r="CC12" s="25">
        <f t="shared" si="1"/>
        <v>6.1339736495588347E-3</v>
      </c>
      <c r="CD12" s="13">
        <f t="shared" si="2"/>
        <v>-0.12641735946493846</v>
      </c>
      <c r="CE12" s="13">
        <f t="shared" si="3"/>
        <v>-7.6310211573051609E-2</v>
      </c>
      <c r="CF12" s="13">
        <f t="shared" si="4"/>
        <v>-0.23683464220646122</v>
      </c>
      <c r="CG12" s="13">
        <f t="shared" si="5"/>
        <v>-0.11618290002008758</v>
      </c>
      <c r="CH12" s="13">
        <f t="shared" si="6"/>
        <v>-0.10548403366863811</v>
      </c>
      <c r="CI12" s="13">
        <f t="shared" si="7"/>
        <v>-0.47681202661214261</v>
      </c>
      <c r="CJ12" s="13">
        <f t="shared" si="8"/>
        <v>-0.1769756252277267</v>
      </c>
    </row>
    <row r="13" spans="1:88" x14ac:dyDescent="0.25">
      <c r="A13" s="17" t="s">
        <v>555</v>
      </c>
      <c r="B13" s="15">
        <v>1907.5524526533</v>
      </c>
      <c r="C13" s="15">
        <v>3.6574318207986298</v>
      </c>
      <c r="D13" s="15">
        <v>207.21334485174401</v>
      </c>
      <c r="E13" s="15">
        <v>86.584486357232294</v>
      </c>
      <c r="F13" s="15">
        <v>54.691137233767599</v>
      </c>
      <c r="G13" s="15">
        <v>5.5221621692593601</v>
      </c>
      <c r="H13" s="15">
        <v>810.40619434603695</v>
      </c>
      <c r="J13" s="15" t="s">
        <v>555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B13" s="26" t="e">
        <f t="shared" si="0"/>
        <v>#DIV/0!</v>
      </c>
      <c r="CC13" s="25" t="e">
        <f t="shared" si="1"/>
        <v>#DIV/0!</v>
      </c>
      <c r="CD13" s="13">
        <f t="shared" si="2"/>
        <v>-1</v>
      </c>
      <c r="CE13" s="13">
        <f t="shared" si="3"/>
        <v>-1</v>
      </c>
      <c r="CF13" s="13">
        <f t="shared" si="4"/>
        <v>-1</v>
      </c>
      <c r="CG13" s="13">
        <f t="shared" si="5"/>
        <v>-1</v>
      </c>
      <c r="CH13" s="13">
        <f t="shared" si="6"/>
        <v>-1</v>
      </c>
      <c r="CI13" s="13">
        <f t="shared" si="7"/>
        <v>-1</v>
      </c>
      <c r="CJ13" s="13">
        <f t="shared" si="8"/>
        <v>-1</v>
      </c>
    </row>
    <row r="14" spans="1:88" x14ac:dyDescent="0.25">
      <c r="A14" s="17" t="s">
        <v>556</v>
      </c>
      <c r="B14" s="15">
        <v>2359.83174689098</v>
      </c>
      <c r="C14" s="15">
        <v>7.0517729378324896</v>
      </c>
      <c r="D14" s="15">
        <v>816.90487675565601</v>
      </c>
      <c r="E14" s="15">
        <v>287.872373671709</v>
      </c>
      <c r="F14" s="15">
        <v>185.525253385453</v>
      </c>
      <c r="G14" s="15">
        <v>66.895767364217406</v>
      </c>
      <c r="H14" s="15">
        <v>1144.80276859433</v>
      </c>
      <c r="J14" s="15" t="s">
        <v>556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B14" s="26" t="e">
        <f t="shared" si="0"/>
        <v>#DIV/0!</v>
      </c>
      <c r="CC14" s="25" t="e">
        <f t="shared" si="1"/>
        <v>#DIV/0!</v>
      </c>
      <c r="CD14" s="13">
        <f t="shared" si="2"/>
        <v>-1</v>
      </c>
      <c r="CE14" s="13">
        <f t="shared" si="3"/>
        <v>-1</v>
      </c>
      <c r="CF14" s="13">
        <f t="shared" si="4"/>
        <v>-1</v>
      </c>
      <c r="CG14" s="13">
        <f t="shared" si="5"/>
        <v>-1</v>
      </c>
      <c r="CH14" s="13">
        <f t="shared" si="6"/>
        <v>-1</v>
      </c>
      <c r="CI14" s="13">
        <f t="shared" si="7"/>
        <v>-1</v>
      </c>
      <c r="CJ14" s="13">
        <f t="shared" si="8"/>
        <v>-1</v>
      </c>
    </row>
    <row r="15" spans="1:88" x14ac:dyDescent="0.25">
      <c r="A15" s="8" t="s">
        <v>439</v>
      </c>
      <c r="B15" s="15">
        <v>1222.6882834962901</v>
      </c>
      <c r="C15" s="15">
        <v>1.39173182366419</v>
      </c>
      <c r="D15" s="15">
        <v>205.72322012289899</v>
      </c>
      <c r="E15" s="15">
        <v>40.729646718003501</v>
      </c>
      <c r="F15" s="15">
        <v>33.716048791672101</v>
      </c>
      <c r="G15" s="15">
        <v>0.68395230893880898</v>
      </c>
      <c r="H15" s="15">
        <v>939.06880579609901</v>
      </c>
      <c r="J15" s="15" t="s">
        <v>439</v>
      </c>
      <c r="K15" s="15">
        <v>3.5925220236225199E-7</v>
      </c>
      <c r="L15" s="15">
        <v>1.78705226047609E-3</v>
      </c>
      <c r="M15" s="15">
        <v>4.4063623044031801E-5</v>
      </c>
      <c r="N15" s="15">
        <v>4.4063623044031801E-5</v>
      </c>
      <c r="O15" s="15">
        <v>4.1916529373832196E-6</v>
      </c>
      <c r="P15" s="15">
        <v>2.0826201063068701E-5</v>
      </c>
      <c r="Q15" s="15">
        <v>2.0370631999625199E-4</v>
      </c>
      <c r="R15" s="15">
        <v>5.6482513579920296E-4</v>
      </c>
      <c r="S15" s="15">
        <v>8.4409824677436102E-2</v>
      </c>
      <c r="T15" s="15">
        <v>2.4516027812959901E-4</v>
      </c>
      <c r="U15" s="15">
        <v>9.3577090603350006E-5</v>
      </c>
      <c r="V15" s="15">
        <v>1.3266441087650299E-4</v>
      </c>
      <c r="W15" s="15">
        <v>0</v>
      </c>
      <c r="X15" s="15">
        <v>1.0234077400662501E-2</v>
      </c>
      <c r="Y15" s="15">
        <v>1.74271633018623E-7</v>
      </c>
      <c r="Z15" s="15">
        <v>5.7355606053891902E-5</v>
      </c>
      <c r="AA15" s="15">
        <v>5.7355606053891902E-5</v>
      </c>
      <c r="AB15" s="15">
        <v>6.1316060618286197E-7</v>
      </c>
      <c r="AC15" s="15">
        <v>0</v>
      </c>
      <c r="AD15" s="15">
        <v>1.0219100403996999E-5</v>
      </c>
      <c r="AE15" s="15">
        <v>7.1599758075806003E-5</v>
      </c>
      <c r="AF15" s="15">
        <v>9.8288554470146694E-8</v>
      </c>
      <c r="AG15" s="15">
        <v>4.26514495676183E-10</v>
      </c>
      <c r="AH15" s="15">
        <v>1.33006203368331E-3</v>
      </c>
      <c r="AI15" s="15">
        <v>3.4375566196531E-5</v>
      </c>
      <c r="AJ15" s="15">
        <v>6.2482544594542401E-6</v>
      </c>
      <c r="AK15" s="15">
        <v>0</v>
      </c>
      <c r="AL15" s="15">
        <v>8.9487715289604598E-6</v>
      </c>
      <c r="AM15" s="15">
        <v>1.00087280984583E-5</v>
      </c>
      <c r="AN15" s="15">
        <v>0</v>
      </c>
      <c r="AO15" s="15">
        <v>3.4720770294923202E-2</v>
      </c>
      <c r="AP15" s="15">
        <v>1.15010470852141E-3</v>
      </c>
      <c r="AQ15" s="15">
        <v>1.17569719516967E-4</v>
      </c>
      <c r="AR15" s="15">
        <v>1.2778935284423699E-3</v>
      </c>
      <c r="AS15" s="15">
        <v>2.2678480301151301E-7</v>
      </c>
      <c r="AT15" s="15">
        <v>1.6766436250599301E-4</v>
      </c>
      <c r="AU15" s="15">
        <v>6.7648444235188703E-6</v>
      </c>
      <c r="AV15" s="15">
        <v>0</v>
      </c>
      <c r="AW15" s="15">
        <v>1.4576944430298101E-2</v>
      </c>
      <c r="AX15" s="15">
        <v>3.3995987587978199E-8</v>
      </c>
      <c r="AY15" s="15">
        <v>3.5964637863280298E-9</v>
      </c>
      <c r="AZ15" s="15">
        <v>2.33320546525791E-5</v>
      </c>
      <c r="BA15" s="15">
        <v>1.25191995017554E-8</v>
      </c>
      <c r="BB15" s="15">
        <v>4.6433968815621803E-8</v>
      </c>
      <c r="BC15" s="15">
        <v>6.66723986838408E-10</v>
      </c>
      <c r="BD15" s="15">
        <v>1.05876221547203E-4</v>
      </c>
      <c r="BE15" s="15">
        <v>1.00279462341529E-4</v>
      </c>
      <c r="BF15" s="15">
        <v>5.5967592056746699E-6</v>
      </c>
      <c r="BG15" s="15">
        <v>0</v>
      </c>
      <c r="BH15" s="15">
        <v>0</v>
      </c>
      <c r="BI15" s="15">
        <v>2.5043899535375899E-5</v>
      </c>
      <c r="BJ15" s="15">
        <v>0</v>
      </c>
      <c r="BK15" s="15">
        <v>1.03059353935525E-5</v>
      </c>
      <c r="BL15" s="15">
        <v>0</v>
      </c>
      <c r="BM15" s="15">
        <v>8.1229297221625004E-8</v>
      </c>
      <c r="BN15" s="15">
        <v>4.1039159598097499E-5</v>
      </c>
      <c r="BO15" s="15">
        <v>6.3158502700110604E-4</v>
      </c>
      <c r="BP15" s="15">
        <v>9.5083472500096494E-8</v>
      </c>
      <c r="BQ15" s="15">
        <v>2.8481787066584999E-7</v>
      </c>
      <c r="BR15" s="15">
        <v>7.0177857879043306E-11</v>
      </c>
      <c r="BS15" s="15">
        <v>8.0902642790610296E-6</v>
      </c>
      <c r="BT15" s="15">
        <v>5.6674582411084804E-4</v>
      </c>
      <c r="BU15" s="15">
        <v>0</v>
      </c>
      <c r="BV15" s="15">
        <v>1.5533410636419301E-4</v>
      </c>
      <c r="BW15" s="15">
        <v>8.0550378337384296E-4</v>
      </c>
      <c r="BX15" s="15">
        <v>4.7670655864019001E-4</v>
      </c>
      <c r="BY15" s="15">
        <v>2.7382549314638099E-2</v>
      </c>
      <c r="BZ15" s="15">
        <v>8.4361260068232797E-4</v>
      </c>
      <c r="CB15" s="26">
        <f t="shared" si="0"/>
        <v>1.2679889624580081</v>
      </c>
      <c r="CC15" s="25">
        <f t="shared" si="1"/>
        <v>7.9968324250402189E-3</v>
      </c>
      <c r="CD15" s="13">
        <f t="shared" si="2"/>
        <v>-0.99993096374127677</v>
      </c>
      <c r="CE15" s="13">
        <f t="shared" si="3"/>
        <v>-0.99999280843627458</v>
      </c>
      <c r="CF15" s="13">
        <f t="shared" si="4"/>
        <v>-0.99999378828735186</v>
      </c>
      <c r="CG15" s="13">
        <f t="shared" si="5"/>
        <v>-0.99999740051215569</v>
      </c>
      <c r="CH15" s="13">
        <f t="shared" si="6"/>
        <v>-0.99999702576470439</v>
      </c>
      <c r="CI15" s="13">
        <f t="shared" si="7"/>
        <v>-0.99998817130350559</v>
      </c>
      <c r="CJ15" s="13">
        <f t="shared" si="8"/>
        <v>-0.99997084074229103</v>
      </c>
    </row>
    <row r="16" spans="1:88" x14ac:dyDescent="0.25">
      <c r="A16" s="17" t="s">
        <v>558</v>
      </c>
      <c r="B16" s="15">
        <v>2768.7421323203698</v>
      </c>
      <c r="C16" s="15">
        <v>0.124555985207164</v>
      </c>
      <c r="D16" s="15">
        <v>1606.9189728173999</v>
      </c>
      <c r="E16" s="15">
        <v>4153.8068933513996</v>
      </c>
      <c r="F16" s="15">
        <v>1729.4639580851999</v>
      </c>
      <c r="G16" s="15">
        <v>136.15740056881901</v>
      </c>
      <c r="H16" s="15">
        <v>16222.0963713415</v>
      </c>
      <c r="J16" s="15" t="s">
        <v>558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B16" s="26" t="e">
        <f t="shared" si="0"/>
        <v>#DIV/0!</v>
      </c>
      <c r="CC16" s="25" t="e">
        <f t="shared" si="1"/>
        <v>#DIV/0!</v>
      </c>
      <c r="CD16" s="13">
        <f t="shared" si="2"/>
        <v>-1</v>
      </c>
      <c r="CE16" s="13">
        <f t="shared" si="3"/>
        <v>-1</v>
      </c>
      <c r="CF16" s="13">
        <f t="shared" si="4"/>
        <v>-1</v>
      </c>
      <c r="CG16" s="13">
        <f t="shared" si="5"/>
        <v>-1</v>
      </c>
      <c r="CH16" s="13">
        <f t="shared" si="6"/>
        <v>-1</v>
      </c>
      <c r="CI16" s="13">
        <f t="shared" si="7"/>
        <v>-1</v>
      </c>
      <c r="CJ16" s="13">
        <f t="shared" si="8"/>
        <v>-1</v>
      </c>
    </row>
    <row r="17" spans="1:88" x14ac:dyDescent="0.25">
      <c r="A17" s="43" t="s">
        <v>440</v>
      </c>
      <c r="B17" s="15">
        <v>4152.8762182599903</v>
      </c>
      <c r="C17" s="15">
        <v>3955.8005210469901</v>
      </c>
      <c r="D17" s="15">
        <v>3666.7254244419901</v>
      </c>
      <c r="E17" s="15">
        <v>7883.665952757</v>
      </c>
      <c r="F17" s="15">
        <v>2664.02047163</v>
      </c>
      <c r="G17" s="15">
        <v>5462.8085489279902</v>
      </c>
      <c r="H17" s="15">
        <v>59145.057222456897</v>
      </c>
      <c r="J17" s="15" t="s">
        <v>440</v>
      </c>
      <c r="K17" s="15">
        <v>34.850995515644598</v>
      </c>
      <c r="L17" s="15">
        <v>4803.2712527099802</v>
      </c>
      <c r="M17" s="15">
        <v>107.186039154052</v>
      </c>
      <c r="N17" s="15">
        <v>107.186039154052</v>
      </c>
      <c r="O17" s="15">
        <v>43.296581681244596</v>
      </c>
      <c r="P17" s="15">
        <v>255.41566026783801</v>
      </c>
      <c r="Q17" s="15">
        <v>63.639549538016503</v>
      </c>
      <c r="R17" s="15">
        <v>74043.948325652906</v>
      </c>
      <c r="S17" s="15">
        <v>4153.1973125657896</v>
      </c>
      <c r="T17" s="15">
        <v>73.996252954476702</v>
      </c>
      <c r="U17" s="15">
        <v>823.53047600806804</v>
      </c>
      <c r="V17" s="15">
        <v>38.669405086711002</v>
      </c>
      <c r="W17" s="15">
        <v>0</v>
      </c>
      <c r="X17" s="15">
        <v>6776.4284656504497</v>
      </c>
      <c r="Y17" s="15">
        <v>52.4211027504589</v>
      </c>
      <c r="Z17" s="15">
        <v>112.060529464596</v>
      </c>
      <c r="AA17" s="15">
        <v>112.060529464596</v>
      </c>
      <c r="AB17" s="15">
        <v>33.756678164876099</v>
      </c>
      <c r="AC17" s="15">
        <v>0</v>
      </c>
      <c r="AD17" s="15">
        <v>20.196065014302398</v>
      </c>
      <c r="AE17" s="15">
        <v>95.637250284561603</v>
      </c>
      <c r="AF17" s="15">
        <v>2.3673735242435598</v>
      </c>
      <c r="AG17" s="15">
        <v>1.39215374117738E-3</v>
      </c>
      <c r="AH17" s="15">
        <v>4232.1188739121599</v>
      </c>
      <c r="AI17" s="15">
        <v>221.32153938281499</v>
      </c>
      <c r="AJ17" s="15">
        <v>430.47509786116501</v>
      </c>
      <c r="AK17" s="15">
        <v>44.524067129804997</v>
      </c>
      <c r="AL17" s="15">
        <v>23.8993632541453</v>
      </c>
      <c r="AM17" s="15">
        <v>3955.6414165798601</v>
      </c>
      <c r="AN17" s="15">
        <v>0</v>
      </c>
      <c r="AO17" s="15">
        <v>67956.456771220794</v>
      </c>
      <c r="AP17" s="15">
        <v>3300.0816298770301</v>
      </c>
      <c r="AQ17" s="15">
        <v>346.47973321869301</v>
      </c>
      <c r="AR17" s="15">
        <v>3666.7574281100301</v>
      </c>
      <c r="AS17" s="15">
        <v>0.56908438336116796</v>
      </c>
      <c r="AT17" s="15">
        <v>85.512943491680204</v>
      </c>
      <c r="AU17" s="15">
        <v>1.2171190411747801</v>
      </c>
      <c r="AV17" s="15">
        <v>84.117582460027506</v>
      </c>
      <c r="AW17" s="15">
        <v>18746.648973954601</v>
      </c>
      <c r="AX17" s="15">
        <v>75.617134703505897</v>
      </c>
      <c r="AY17" s="15">
        <v>8.2913095564851602</v>
      </c>
      <c r="AZ17" s="15">
        <v>444.267388349675</v>
      </c>
      <c r="BA17" s="15">
        <v>66.110690539415799</v>
      </c>
      <c r="BB17" s="15">
        <v>4.0054121044770303</v>
      </c>
      <c r="BC17" s="15">
        <v>29.0080426043199</v>
      </c>
      <c r="BD17" s="15">
        <v>7882.8697156602002</v>
      </c>
      <c r="BE17" s="15">
        <v>2663.8806893866099</v>
      </c>
      <c r="BF17" s="15">
        <v>5218.9890262735798</v>
      </c>
      <c r="BG17" s="15">
        <v>10.957528089639901</v>
      </c>
      <c r="BH17" s="15">
        <v>1.4584086700066601</v>
      </c>
      <c r="BI17" s="15">
        <v>877.22615232835597</v>
      </c>
      <c r="BJ17" s="15">
        <v>5.7738144259439901</v>
      </c>
      <c r="BK17" s="15">
        <v>223.154333239636</v>
      </c>
      <c r="BL17" s="15">
        <v>3.1625819430435902</v>
      </c>
      <c r="BM17" s="15">
        <v>4.1982274398275896</v>
      </c>
      <c r="BN17" s="15">
        <v>528.34679640867</v>
      </c>
      <c r="BO17" s="15">
        <v>20578.322047113099</v>
      </c>
      <c r="BP17" s="15">
        <v>264.88137013949699</v>
      </c>
      <c r="BQ17" s="15">
        <v>27.505149225350898</v>
      </c>
      <c r="BR17" s="15">
        <v>5.7987671587382899</v>
      </c>
      <c r="BS17" s="15">
        <v>5463.2465850030503</v>
      </c>
      <c r="BT17" s="15">
        <v>3104.3356042636301</v>
      </c>
      <c r="BU17" s="15">
        <v>8.3395927512028793E-3</v>
      </c>
      <c r="BV17" s="15">
        <v>1162.40986639633</v>
      </c>
      <c r="BW17" s="15">
        <v>1530.93091678257</v>
      </c>
      <c r="BX17" s="15">
        <v>580.36231234643401</v>
      </c>
      <c r="BY17" s="15">
        <v>59143.379086845503</v>
      </c>
      <c r="BZ17" s="15">
        <v>1280.63729101952</v>
      </c>
      <c r="CB17" s="26">
        <f t="shared" si="0"/>
        <v>1.1490120757462008</v>
      </c>
      <c r="CC17" s="25">
        <f t="shared" si="1"/>
        <v>5.5078813939192393E-3</v>
      </c>
      <c r="CD17" s="13">
        <f t="shared" si="2"/>
        <v>7.7318535136556833E-5</v>
      </c>
      <c r="CE17" s="13">
        <f t="shared" si="3"/>
        <v>-4.0220548605381566E-5</v>
      </c>
      <c r="CF17" s="13">
        <f t="shared" si="4"/>
        <v>8.7281332348205221E-6</v>
      </c>
      <c r="CG17" s="13">
        <f t="shared" si="5"/>
        <v>-1.0099833016407318E-4</v>
      </c>
      <c r="CH17" s="13">
        <f t="shared" si="6"/>
        <v>-5.2470408872100772E-5</v>
      </c>
      <c r="CI17" s="13">
        <f t="shared" si="7"/>
        <v>8.0185141239502751E-5</v>
      </c>
      <c r="CJ17" s="13">
        <f t="shared" si="8"/>
        <v>-2.8373218155518126E-5</v>
      </c>
    </row>
    <row r="18" spans="1:88" x14ac:dyDescent="0.25">
      <c r="A18" s="17" t="s">
        <v>441</v>
      </c>
      <c r="B18" s="15">
        <v>2712.3004236749898</v>
      </c>
      <c r="C18" s="15">
        <v>979.44658297799901</v>
      </c>
      <c r="D18" s="15">
        <v>1104.908682513</v>
      </c>
      <c r="E18" s="15">
        <v>4217.5867445880003</v>
      </c>
      <c r="F18" s="15">
        <v>1005.595399454</v>
      </c>
      <c r="G18" s="15">
        <v>1526.417606106</v>
      </c>
      <c r="H18" s="15">
        <v>11629.069202171901</v>
      </c>
      <c r="J18" s="15" t="s">
        <v>441</v>
      </c>
      <c r="K18" s="15">
        <v>1.4097478883438299</v>
      </c>
      <c r="L18" s="15">
        <v>437.29593619591299</v>
      </c>
      <c r="M18" s="15">
        <v>43.939326131216298</v>
      </c>
      <c r="N18" s="15">
        <v>43.939326131216298</v>
      </c>
      <c r="O18" s="15">
        <v>16.874795675192999</v>
      </c>
      <c r="P18" s="15">
        <v>9.2126179546449691</v>
      </c>
      <c r="Q18" s="15">
        <v>19.289498422374699</v>
      </c>
      <c r="R18" s="15">
        <v>18578.9941875277</v>
      </c>
      <c r="S18" s="15">
        <v>1285.5315178271201</v>
      </c>
      <c r="T18" s="15">
        <v>31.489271136771301</v>
      </c>
      <c r="U18" s="15">
        <v>169.62548270632701</v>
      </c>
      <c r="V18" s="15">
        <v>17.840569706625399</v>
      </c>
      <c r="W18" s="15">
        <v>0</v>
      </c>
      <c r="X18" s="15">
        <v>430.542706053372</v>
      </c>
      <c r="Y18" s="15">
        <v>1.5296849538490001</v>
      </c>
      <c r="Z18" s="15">
        <v>38.405754288355702</v>
      </c>
      <c r="AA18" s="15">
        <v>38.405754288355702</v>
      </c>
      <c r="AB18" s="15">
        <v>16.263792863036699</v>
      </c>
      <c r="AC18" s="15">
        <v>0</v>
      </c>
      <c r="AD18" s="15">
        <v>2.0975243411211602</v>
      </c>
      <c r="AE18" s="15">
        <v>25.593250195881701</v>
      </c>
      <c r="AF18" s="15">
        <v>1.0781249044780199</v>
      </c>
      <c r="AG18" s="15">
        <v>3.1553435552120098E-4</v>
      </c>
      <c r="AH18" s="15">
        <v>467.70605203039798</v>
      </c>
      <c r="AI18" s="15">
        <v>30.8344077470637</v>
      </c>
      <c r="AJ18" s="15">
        <v>49.386174228409701</v>
      </c>
      <c r="AK18" s="15">
        <v>22.398813322788001</v>
      </c>
      <c r="AL18" s="15">
        <v>11.0306309797268</v>
      </c>
      <c r="AM18" s="15">
        <v>608.36407050381001</v>
      </c>
      <c r="AN18" s="15">
        <v>0</v>
      </c>
      <c r="AO18" s="15">
        <v>7962.81336574127</v>
      </c>
      <c r="AP18" s="15">
        <v>354.32489977237202</v>
      </c>
      <c r="AQ18" s="15">
        <v>37.271952997459103</v>
      </c>
      <c r="AR18" s="15">
        <v>393.69437711095202</v>
      </c>
      <c r="AS18" s="15">
        <v>0.10324242801821</v>
      </c>
      <c r="AT18" s="15">
        <v>21.702439296890901</v>
      </c>
      <c r="AU18" s="15">
        <v>0.146853315007689</v>
      </c>
      <c r="AV18" s="15">
        <v>26.2868829400838</v>
      </c>
      <c r="AW18" s="15">
        <v>2354.63598591246</v>
      </c>
      <c r="AX18" s="15">
        <v>29.9508837778402</v>
      </c>
      <c r="AY18" s="15">
        <v>2.0411795278802001</v>
      </c>
      <c r="AZ18" s="15">
        <v>57.118046925379097</v>
      </c>
      <c r="BA18" s="15">
        <v>21.928073876882902</v>
      </c>
      <c r="BB18" s="15">
        <v>1.3320628207036</v>
      </c>
      <c r="BC18" s="15">
        <v>9.7787687186185792</v>
      </c>
      <c r="BD18" s="15">
        <v>3645.6413808969501</v>
      </c>
      <c r="BE18" s="15">
        <v>737.30408839321603</v>
      </c>
      <c r="BF18" s="15">
        <v>2908.3372925037302</v>
      </c>
      <c r="BG18" s="15">
        <v>3.5519951057391799</v>
      </c>
      <c r="BH18" s="15">
        <v>0.533979988646197</v>
      </c>
      <c r="BI18" s="15">
        <v>306.70765202246503</v>
      </c>
      <c r="BJ18" s="15">
        <v>1.18448417908144</v>
      </c>
      <c r="BK18" s="15">
        <v>60.712671946736201</v>
      </c>
      <c r="BL18" s="15">
        <v>0.716552646924276</v>
      </c>
      <c r="BM18" s="15">
        <v>0.95200321874810601</v>
      </c>
      <c r="BN18" s="15">
        <v>122.21816509311699</v>
      </c>
      <c r="BO18" s="15">
        <v>2455.7651936132102</v>
      </c>
      <c r="BP18" s="15">
        <v>83.516243324129107</v>
      </c>
      <c r="BQ18" s="15">
        <v>6.87987257284896</v>
      </c>
      <c r="BR18" s="15">
        <v>1.89456970739154</v>
      </c>
      <c r="BS18" s="15">
        <v>645.79463831522696</v>
      </c>
      <c r="BT18" s="15">
        <v>382.87930649421997</v>
      </c>
      <c r="BU18" s="15">
        <v>0</v>
      </c>
      <c r="BV18" s="15">
        <v>43.186486754117297</v>
      </c>
      <c r="BW18" s="15">
        <v>217.44119591715</v>
      </c>
      <c r="BX18" s="15">
        <v>97.542110172456304</v>
      </c>
      <c r="BY18" s="15">
        <v>6876.7357165296999</v>
      </c>
      <c r="BZ18" s="15">
        <v>159.59995092472801</v>
      </c>
      <c r="CB18" s="26">
        <f t="shared" si="0"/>
        <v>1.1579350572686617</v>
      </c>
      <c r="CC18" s="25">
        <f t="shared" si="1"/>
        <v>5.3277985744003406E-3</v>
      </c>
      <c r="CD18" s="13">
        <f t="shared" si="2"/>
        <v>-0.52603645724270143</v>
      </c>
      <c r="CE18" s="13">
        <f t="shared" si="3"/>
        <v>-0.37886957688485245</v>
      </c>
      <c r="CF18" s="13">
        <f t="shared" si="4"/>
        <v>-0.64368604994981571</v>
      </c>
      <c r="CG18" s="13">
        <f t="shared" si="5"/>
        <v>-0.13560962662474446</v>
      </c>
      <c r="CH18" s="13">
        <f t="shared" si="6"/>
        <v>-0.26679846706384691</v>
      </c>
      <c r="CI18" s="13">
        <f t="shared" si="7"/>
        <v>-0.57692139049503299</v>
      </c>
      <c r="CJ18" s="13">
        <f t="shared" si="8"/>
        <v>-0.40865983364813341</v>
      </c>
    </row>
    <row r="19" spans="1:88" x14ac:dyDescent="0.25">
      <c r="A19" s="17" t="s">
        <v>561</v>
      </c>
      <c r="B19" s="15">
        <v>21382.418582448099</v>
      </c>
      <c r="C19" s="15">
        <v>0.493004444592893</v>
      </c>
      <c r="D19" s="15">
        <v>2747.0844597351902</v>
      </c>
      <c r="E19" s="15">
        <v>2544.7749741124599</v>
      </c>
      <c r="F19" s="15">
        <v>1959.7313286531801</v>
      </c>
      <c r="G19" s="15">
        <v>89.8026297547474</v>
      </c>
      <c r="H19" s="15">
        <v>11643.5068870919</v>
      </c>
      <c r="J19" s="15" t="s">
        <v>561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B19" s="26" t="e">
        <f t="shared" si="0"/>
        <v>#DIV/0!</v>
      </c>
      <c r="CC19" s="25" t="e">
        <f t="shared" si="1"/>
        <v>#DIV/0!</v>
      </c>
      <c r="CD19" s="13">
        <f t="shared" si="2"/>
        <v>-1</v>
      </c>
      <c r="CE19" s="13">
        <f t="shared" si="3"/>
        <v>-1</v>
      </c>
      <c r="CF19" s="13">
        <f t="shared" si="4"/>
        <v>-1</v>
      </c>
      <c r="CG19" s="13">
        <f t="shared" si="5"/>
        <v>-1</v>
      </c>
      <c r="CH19" s="13">
        <f t="shared" si="6"/>
        <v>-1</v>
      </c>
      <c r="CI19" s="13">
        <f t="shared" si="7"/>
        <v>-1</v>
      </c>
      <c r="CJ19" s="13">
        <f t="shared" si="8"/>
        <v>-1</v>
      </c>
    </row>
    <row r="20" spans="1:88" x14ac:dyDescent="0.25">
      <c r="A20" s="43" t="s">
        <v>563</v>
      </c>
      <c r="B20" s="15">
        <v>8721.1399352199896</v>
      </c>
      <c r="C20" s="15">
        <v>3922.2131044729899</v>
      </c>
      <c r="D20" s="15">
        <v>7851.4134824127004</v>
      </c>
      <c r="E20" s="15">
        <v>3438.6606425800001</v>
      </c>
      <c r="F20" s="15">
        <v>1967.8797660820001</v>
      </c>
      <c r="G20" s="15">
        <v>155.01962593209899</v>
      </c>
      <c r="H20" s="15">
        <v>51700.043967812198</v>
      </c>
      <c r="J20" s="15" t="s">
        <v>563</v>
      </c>
      <c r="K20" s="15">
        <v>31.345345017671502</v>
      </c>
      <c r="L20" s="15">
        <v>3854.7324752958898</v>
      </c>
      <c r="M20" s="15">
        <v>335.843790639014</v>
      </c>
      <c r="N20" s="15">
        <v>335.843790639014</v>
      </c>
      <c r="O20" s="15">
        <v>130.55108673575899</v>
      </c>
      <c r="P20" s="15">
        <v>229.688657524295</v>
      </c>
      <c r="Q20" s="15">
        <v>107.897593144284</v>
      </c>
      <c r="R20" s="15">
        <v>51601.352658311203</v>
      </c>
      <c r="S20" s="15">
        <v>8723.1086730843199</v>
      </c>
      <c r="T20" s="15">
        <v>218.326417221491</v>
      </c>
      <c r="U20" s="15">
        <v>663.796881072985</v>
      </c>
      <c r="V20" s="15">
        <v>126.456281340902</v>
      </c>
      <c r="W20" s="15">
        <v>0</v>
      </c>
      <c r="X20" s="15">
        <v>5968.5356888036904</v>
      </c>
      <c r="Y20" s="15">
        <v>47.506489499807898</v>
      </c>
      <c r="Z20" s="15">
        <v>273.25263853128803</v>
      </c>
      <c r="AA20" s="15">
        <v>273.25263853128803</v>
      </c>
      <c r="AB20" s="15">
        <v>116.331498254632</v>
      </c>
      <c r="AC20" s="15">
        <v>0</v>
      </c>
      <c r="AD20" s="15">
        <v>53.784130480993298</v>
      </c>
      <c r="AE20" s="15">
        <v>113.923200595306</v>
      </c>
      <c r="AF20" s="15">
        <v>7.5468771253006404</v>
      </c>
      <c r="AG20" s="15">
        <v>3.5915767292119699E-3</v>
      </c>
      <c r="AH20" s="15">
        <v>3812.8831463880801</v>
      </c>
      <c r="AI20" s="15">
        <v>174.03787905902101</v>
      </c>
      <c r="AJ20" s="15">
        <v>354.24364018237497</v>
      </c>
      <c r="AK20" s="15">
        <v>160.11716048362899</v>
      </c>
      <c r="AL20" s="15">
        <v>51.023953411868398</v>
      </c>
      <c r="AM20" s="15">
        <v>3922.1767811416598</v>
      </c>
      <c r="AN20" s="15">
        <v>0</v>
      </c>
      <c r="AO20" s="15">
        <v>59159.001350661601</v>
      </c>
      <c r="AP20" s="15">
        <v>7066.1996201171696</v>
      </c>
      <c r="AQ20" s="15">
        <v>731.34953377337501</v>
      </c>
      <c r="AR20" s="15">
        <v>7851.3332843715398</v>
      </c>
      <c r="AS20" s="15">
        <v>0.67422995840383104</v>
      </c>
      <c r="AT20" s="15">
        <v>134.661118638734</v>
      </c>
      <c r="AU20" s="15">
        <v>1.10422847329651</v>
      </c>
      <c r="AV20" s="15">
        <v>23.001258297590802</v>
      </c>
      <c r="AW20" s="15">
        <v>16490.815781566402</v>
      </c>
      <c r="AX20" s="15">
        <v>21.124095930378001</v>
      </c>
      <c r="AY20" s="15">
        <v>7.99570540088295</v>
      </c>
      <c r="AZ20" s="15">
        <v>251.853155199876</v>
      </c>
      <c r="BA20" s="15">
        <v>18.4269805445416</v>
      </c>
      <c r="BB20" s="15">
        <v>6.0696741887266699</v>
      </c>
      <c r="BC20" s="15">
        <v>15.085926423607001</v>
      </c>
      <c r="BD20" s="15">
        <v>3438.53119018916</v>
      </c>
      <c r="BE20" s="15">
        <v>1968.0167596926301</v>
      </c>
      <c r="BF20" s="15">
        <v>1470.5144304965299</v>
      </c>
      <c r="BG20" s="15">
        <v>3.3024843152168502</v>
      </c>
      <c r="BH20" s="15">
        <v>0.39589533078699402</v>
      </c>
      <c r="BI20" s="15">
        <v>538.85352656183704</v>
      </c>
      <c r="BJ20" s="15">
        <v>3.5341178272347902</v>
      </c>
      <c r="BK20" s="15">
        <v>333.49966986888001</v>
      </c>
      <c r="BL20" s="15">
        <v>4.3131716799770699</v>
      </c>
      <c r="BM20" s="15">
        <v>5.5666966209758701</v>
      </c>
      <c r="BN20" s="15">
        <v>620.10068628780198</v>
      </c>
      <c r="BO20" s="15">
        <v>16541.7794455441</v>
      </c>
      <c r="BP20" s="15">
        <v>72.304585439904699</v>
      </c>
      <c r="BQ20" s="15">
        <v>40.990926042979098</v>
      </c>
      <c r="BR20" s="15">
        <v>1.59820373143294</v>
      </c>
      <c r="BS20" s="15">
        <v>155.02540252407101</v>
      </c>
      <c r="BT20" s="15">
        <v>2843.30506679571</v>
      </c>
      <c r="BU20" s="15">
        <v>6.1536210579077001E-3</v>
      </c>
      <c r="BV20" s="15">
        <v>1043.00330524434</v>
      </c>
      <c r="BW20" s="15">
        <v>1235.6192417038101</v>
      </c>
      <c r="BX20" s="15">
        <v>559.160511751081</v>
      </c>
      <c r="BY20" s="15">
        <v>51700.041502229396</v>
      </c>
      <c r="BZ20" s="15">
        <v>983.58781053280097</v>
      </c>
      <c r="CB20" s="26">
        <f t="shared" si="0"/>
        <v>1.1442737690667146</v>
      </c>
      <c r="CC20" s="25">
        <f t="shared" si="1"/>
        <v>6.8503180966796072E-3</v>
      </c>
      <c r="CD20" s="13">
        <f t="shared" si="2"/>
        <v>2.2574318024408464E-4</v>
      </c>
      <c r="CE20" s="13">
        <f t="shared" si="3"/>
        <v>-9.2609275331498964E-6</v>
      </c>
      <c r="CF20" s="13">
        <f t="shared" si="4"/>
        <v>-1.0214471743247429E-5</v>
      </c>
      <c r="CG20" s="13">
        <f t="shared" si="5"/>
        <v>-3.7646166428010186E-5</v>
      </c>
      <c r="CH20" s="13">
        <f t="shared" si="6"/>
        <v>6.9614827588168041E-5</v>
      </c>
      <c r="CI20" s="13">
        <f t="shared" si="7"/>
        <v>3.7263617024548573E-5</v>
      </c>
      <c r="CJ20" s="13">
        <f t="shared" si="8"/>
        <v>-4.769014903537509E-8</v>
      </c>
    </row>
    <row r="21" spans="1:88" x14ac:dyDescent="0.25">
      <c r="A21" s="17" t="s">
        <v>565</v>
      </c>
      <c r="B21" s="15">
        <v>7051.6835984760501</v>
      </c>
      <c r="C21" s="15">
        <v>11.1964163520077</v>
      </c>
      <c r="D21" s="15">
        <v>1863.4707500735601</v>
      </c>
      <c r="E21" s="15">
        <v>1876.25644893413</v>
      </c>
      <c r="F21" s="15">
        <v>1249.35605435549</v>
      </c>
      <c r="G21" s="15">
        <v>89.937587431374496</v>
      </c>
      <c r="H21" s="15">
        <v>10847.791436012199</v>
      </c>
      <c r="J21" s="15" t="s">
        <v>565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B21" s="26" t="e">
        <f t="shared" si="0"/>
        <v>#DIV/0!</v>
      </c>
      <c r="CC21" s="25" t="e">
        <f t="shared" si="1"/>
        <v>#DIV/0!</v>
      </c>
      <c r="CD21" s="13">
        <f t="shared" si="2"/>
        <v>-1</v>
      </c>
      <c r="CE21" s="13">
        <f t="shared" si="3"/>
        <v>-1</v>
      </c>
      <c r="CF21" s="13">
        <f t="shared" si="4"/>
        <v>-1</v>
      </c>
      <c r="CG21" s="13">
        <f t="shared" si="5"/>
        <v>-1</v>
      </c>
      <c r="CH21" s="13">
        <f t="shared" si="6"/>
        <v>-1</v>
      </c>
      <c r="CI21" s="13">
        <f t="shared" si="7"/>
        <v>-1</v>
      </c>
      <c r="CJ21" s="13">
        <f t="shared" si="8"/>
        <v>-1</v>
      </c>
    </row>
    <row r="22" spans="1:88" x14ac:dyDescent="0.25">
      <c r="A22" s="17" t="s">
        <v>567</v>
      </c>
      <c r="B22" s="15">
        <v>207438.969191126</v>
      </c>
      <c r="C22" s="15">
        <v>0.137565563595139</v>
      </c>
      <c r="D22" s="15">
        <v>8211.5395192594406</v>
      </c>
      <c r="E22" s="15">
        <v>20556.218211328902</v>
      </c>
      <c r="F22" s="15">
        <v>18772.927627335699</v>
      </c>
      <c r="G22" s="15">
        <v>638.76054224175198</v>
      </c>
      <c r="H22" s="15">
        <v>72575.412077913003</v>
      </c>
      <c r="J22" s="15" t="s">
        <v>567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B22" s="26" t="e">
        <f t="shared" si="0"/>
        <v>#DIV/0!</v>
      </c>
      <c r="CC22" s="25" t="e">
        <f t="shared" si="1"/>
        <v>#DIV/0!</v>
      </c>
      <c r="CD22" s="13">
        <f t="shared" si="2"/>
        <v>-1</v>
      </c>
      <c r="CE22" s="13">
        <f t="shared" si="3"/>
        <v>-1</v>
      </c>
      <c r="CF22" s="13">
        <f t="shared" si="4"/>
        <v>-1</v>
      </c>
      <c r="CG22" s="13">
        <f t="shared" si="5"/>
        <v>-1</v>
      </c>
      <c r="CH22" s="13">
        <f t="shared" si="6"/>
        <v>-1</v>
      </c>
      <c r="CI22" s="13">
        <f t="shared" si="7"/>
        <v>-1</v>
      </c>
      <c r="CJ22" s="13">
        <f t="shared" si="8"/>
        <v>-1</v>
      </c>
    </row>
    <row r="23" spans="1:88" x14ac:dyDescent="0.25">
      <c r="A23" s="43" t="s">
        <v>569</v>
      </c>
      <c r="B23" s="15">
        <v>20762.3311882546</v>
      </c>
      <c r="C23" s="15">
        <v>4886.1478349266499</v>
      </c>
      <c r="D23" s="15">
        <v>11453.215332048199</v>
      </c>
      <c r="E23" s="15">
        <v>8498.2710606024102</v>
      </c>
      <c r="F23" s="15">
        <v>5051.6326406893204</v>
      </c>
      <c r="G23" s="15">
        <v>15169.000536208599</v>
      </c>
      <c r="H23" s="15">
        <v>66584.863522574393</v>
      </c>
      <c r="J23" s="15" t="s">
        <v>569</v>
      </c>
      <c r="K23" s="15">
        <v>39.881236154373298</v>
      </c>
      <c r="L23" s="15">
        <v>4906.7650907320904</v>
      </c>
      <c r="M23" s="15">
        <v>870.646888562703</v>
      </c>
      <c r="N23" s="15">
        <v>870.646888562703</v>
      </c>
      <c r="O23" s="15">
        <v>334.07441654542799</v>
      </c>
      <c r="P23" s="15">
        <v>291.80678084911</v>
      </c>
      <c r="Q23" s="15">
        <v>251.62156235786301</v>
      </c>
      <c r="R23" s="15">
        <v>106421.184262492</v>
      </c>
      <c r="S23" s="15">
        <v>20765.990207950901</v>
      </c>
      <c r="T23" s="15">
        <v>615.48086088363095</v>
      </c>
      <c r="U23" s="15">
        <v>1187.63647169976</v>
      </c>
      <c r="V23" s="15">
        <v>360.03622679282398</v>
      </c>
      <c r="W23" s="15">
        <v>0</v>
      </c>
      <c r="X23" s="15">
        <v>7322.2380107947001</v>
      </c>
      <c r="Y23" s="15">
        <v>60.852001458349299</v>
      </c>
      <c r="Z23" s="15">
        <v>663.97693986071795</v>
      </c>
      <c r="AA23" s="15">
        <v>663.97693986071795</v>
      </c>
      <c r="AB23" s="15">
        <v>327.824379634347</v>
      </c>
      <c r="AC23" s="15">
        <v>0</v>
      </c>
      <c r="AD23" s="15">
        <v>78.994254893169497</v>
      </c>
      <c r="AE23" s="15">
        <v>162.51452459837901</v>
      </c>
      <c r="AF23" s="15">
        <v>20.899246732376199</v>
      </c>
      <c r="AG23" s="15">
        <v>7.6586903479765201E-3</v>
      </c>
      <c r="AH23" s="15">
        <v>5077.8492979655603</v>
      </c>
      <c r="AI23" s="15">
        <v>270.95605503764199</v>
      </c>
      <c r="AJ23" s="15">
        <v>416.83463959235701</v>
      </c>
      <c r="AK23" s="15">
        <v>455.71536636342501</v>
      </c>
      <c r="AL23" s="15">
        <v>129.694760901992</v>
      </c>
      <c r="AM23" s="15">
        <v>4886.1072560944003</v>
      </c>
      <c r="AN23" s="15">
        <v>0</v>
      </c>
      <c r="AO23" s="15">
        <v>76266.329101010197</v>
      </c>
      <c r="AP23" s="15">
        <v>10307.6653390829</v>
      </c>
      <c r="AQ23" s="15">
        <v>1066.3023333236299</v>
      </c>
      <c r="AR23" s="15">
        <v>11452.961927299701</v>
      </c>
      <c r="AS23" s="15">
        <v>2.1575983512895101</v>
      </c>
      <c r="AT23" s="15">
        <v>292.78380494512101</v>
      </c>
      <c r="AU23" s="15">
        <v>1.4193711989008599</v>
      </c>
      <c r="AV23" s="15">
        <v>27.1855356932709</v>
      </c>
      <c r="AW23" s="15">
        <v>20266.849970550698</v>
      </c>
      <c r="AX23" s="15">
        <v>39.546038613513197</v>
      </c>
      <c r="AY23" s="15">
        <v>14.3595261528795</v>
      </c>
      <c r="AZ23" s="15">
        <v>1299.42905572733</v>
      </c>
      <c r="BA23" s="15">
        <v>23.604284249849702</v>
      </c>
      <c r="BB23" s="15">
        <v>13.3816388851226</v>
      </c>
      <c r="BC23" s="15">
        <v>29.7562019254066</v>
      </c>
      <c r="BD23" s="15">
        <v>8497.7653463367096</v>
      </c>
      <c r="BE23" s="15">
        <v>5051.8558823133799</v>
      </c>
      <c r="BF23" s="15">
        <v>3445.9094640233202</v>
      </c>
      <c r="BG23" s="15">
        <v>2.9344612547605999</v>
      </c>
      <c r="BH23" s="15">
        <v>0.56320972521591495</v>
      </c>
      <c r="BI23" s="15">
        <v>1069.8504939058701</v>
      </c>
      <c r="BJ23" s="15">
        <v>4.9143816184129996</v>
      </c>
      <c r="BK23" s="15">
        <v>830.494727051263</v>
      </c>
      <c r="BL23" s="15">
        <v>7.2805717058813801</v>
      </c>
      <c r="BM23" s="15">
        <v>10.8913832675804</v>
      </c>
      <c r="BN23" s="15">
        <v>1506.9417261528799</v>
      </c>
      <c r="BO23" s="15">
        <v>19488.1157376427</v>
      </c>
      <c r="BP23" s="15">
        <v>85.175641360913104</v>
      </c>
      <c r="BQ23" s="15">
        <v>83.416489770002798</v>
      </c>
      <c r="BR23" s="15">
        <v>2.1305152532283902</v>
      </c>
      <c r="BS23" s="15">
        <v>15168.0672679199</v>
      </c>
      <c r="BT23" s="15">
        <v>3520.8223095753001</v>
      </c>
      <c r="BU23" s="15">
        <v>7.0552309465434296E-3</v>
      </c>
      <c r="BV23" s="15">
        <v>1322.2442071298599</v>
      </c>
      <c r="BW23" s="15">
        <v>1685.2303237620299</v>
      </c>
      <c r="BX23" s="15">
        <v>707.04186886384502</v>
      </c>
      <c r="BY23" s="15">
        <v>66584.951178425501</v>
      </c>
      <c r="BZ23" s="15">
        <v>1363.74937145224</v>
      </c>
      <c r="CB23" s="26">
        <f t="shared" si="0"/>
        <v>1.1453988889567828</v>
      </c>
      <c r="CC23" s="25">
        <f t="shared" si="1"/>
        <v>6.8972773501390838E-3</v>
      </c>
      <c r="CD23" s="13">
        <f t="shared" si="2"/>
        <v>1.7623356756637273E-4</v>
      </c>
      <c r="CE23" s="13">
        <f t="shared" si="3"/>
        <v>-8.3048719810588482E-6</v>
      </c>
      <c r="CF23" s="13">
        <f t="shared" si="4"/>
        <v>-2.2125205992560976E-5</v>
      </c>
      <c r="CG23" s="13">
        <f t="shared" si="5"/>
        <v>-5.9507900147485011E-5</v>
      </c>
      <c r="CH23" s="13">
        <f t="shared" si="6"/>
        <v>4.4191975137174775E-5</v>
      </c>
      <c r="CI23" s="13">
        <f t="shared" si="7"/>
        <v>-6.1524705366846098E-5</v>
      </c>
      <c r="CJ23" s="13">
        <f t="shared" si="8"/>
        <v>1.3164531166819966E-6</v>
      </c>
    </row>
    <row r="24" spans="1:88" x14ac:dyDescent="0.25">
      <c r="A24" s="17" t="s">
        <v>571</v>
      </c>
      <c r="B24" s="15">
        <v>32544.003753006898</v>
      </c>
      <c r="C24" s="15">
        <v>264.34777354880998</v>
      </c>
      <c r="D24" s="15">
        <v>4297.23684672747</v>
      </c>
      <c r="E24" s="15">
        <v>7529.5496983036101</v>
      </c>
      <c r="F24" s="15">
        <v>1712.2127184353899</v>
      </c>
      <c r="G24" s="15">
        <v>434.032815072132</v>
      </c>
      <c r="H24" s="15">
        <v>75714.902219184703</v>
      </c>
      <c r="J24" s="15" t="s">
        <v>571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B24" s="26" t="e">
        <f t="shared" si="0"/>
        <v>#DIV/0!</v>
      </c>
      <c r="CC24" s="25" t="e">
        <f t="shared" si="1"/>
        <v>#DIV/0!</v>
      </c>
      <c r="CD24" s="13">
        <f t="shared" si="2"/>
        <v>-1</v>
      </c>
      <c r="CE24" s="13">
        <f t="shared" si="3"/>
        <v>-1</v>
      </c>
      <c r="CF24" s="13">
        <f t="shared" si="4"/>
        <v>-1</v>
      </c>
      <c r="CG24" s="13">
        <f t="shared" si="5"/>
        <v>-1</v>
      </c>
      <c r="CH24" s="13">
        <f t="shared" si="6"/>
        <v>-1</v>
      </c>
      <c r="CI24" s="13">
        <f t="shared" si="7"/>
        <v>-1</v>
      </c>
      <c r="CJ24" s="13">
        <f t="shared" si="8"/>
        <v>-1</v>
      </c>
    </row>
    <row r="25" spans="1:88" x14ac:dyDescent="0.25">
      <c r="A25" s="17" t="s">
        <v>573</v>
      </c>
      <c r="B25" s="15">
        <v>13003.4351002528</v>
      </c>
      <c r="C25" s="15">
        <v>2923.4451068940002</v>
      </c>
      <c r="D25" s="15">
        <v>5004.7438305551004</v>
      </c>
      <c r="E25" s="15">
        <v>4499.8966570899902</v>
      </c>
      <c r="F25" s="15">
        <v>3875.0369543820998</v>
      </c>
      <c r="G25" s="15">
        <v>8412.1581670047799</v>
      </c>
      <c r="H25" s="15">
        <v>25546.248906203899</v>
      </c>
      <c r="J25" s="15" t="s">
        <v>573</v>
      </c>
      <c r="K25" s="15">
        <v>5.0264570869562801</v>
      </c>
      <c r="L25" s="15">
        <v>786.46574353161395</v>
      </c>
      <c r="M25" s="15">
        <v>203.411455186414</v>
      </c>
      <c r="N25" s="15">
        <v>203.411455186414</v>
      </c>
      <c r="O25" s="15">
        <v>77.505006500950699</v>
      </c>
      <c r="P25" s="15">
        <v>35.019957813729398</v>
      </c>
      <c r="Q25" s="15">
        <v>55.009255408455402</v>
      </c>
      <c r="R25" s="15">
        <v>7663.7476119217999</v>
      </c>
      <c r="S25" s="15">
        <v>5223.0161035290503</v>
      </c>
      <c r="T25" s="15">
        <v>154.35220240172401</v>
      </c>
      <c r="U25" s="15">
        <v>173.063072350429</v>
      </c>
      <c r="V25" s="15">
        <v>87.311825845806894</v>
      </c>
      <c r="W25" s="15">
        <v>0</v>
      </c>
      <c r="X25" s="15">
        <v>1014.53714811293</v>
      </c>
      <c r="Y25" s="15">
        <v>7.0683001176419102</v>
      </c>
      <c r="Z25" s="15">
        <v>154.23782107752001</v>
      </c>
      <c r="AA25" s="15">
        <v>154.23782107752001</v>
      </c>
      <c r="AB25" s="15">
        <v>77.105298633133899</v>
      </c>
      <c r="AC25" s="15">
        <v>0</v>
      </c>
      <c r="AD25" s="15">
        <v>23.880137709287499</v>
      </c>
      <c r="AE25" s="15">
        <v>41.239564409085197</v>
      </c>
      <c r="AF25" s="15">
        <v>5.0644102823049204</v>
      </c>
      <c r="AG25" s="15">
        <v>3.2773069899508099E-3</v>
      </c>
      <c r="AH25" s="15">
        <v>901.45620507154194</v>
      </c>
      <c r="AI25" s="15">
        <v>55.783512192437001</v>
      </c>
      <c r="AJ25" s="15">
        <v>75.077211501498098</v>
      </c>
      <c r="AK25" s="15">
        <v>106.913255824676</v>
      </c>
      <c r="AL25" s="15">
        <v>33.517408388770797</v>
      </c>
      <c r="AM25" s="15">
        <v>1578.7847515005201</v>
      </c>
      <c r="AN25" s="15">
        <v>0</v>
      </c>
      <c r="AO25" s="15">
        <v>14588.631851276201</v>
      </c>
      <c r="AP25" s="15">
        <v>2934.6343451357702</v>
      </c>
      <c r="AQ25" s="15">
        <v>302.19038485027801</v>
      </c>
      <c r="AR25" s="15">
        <v>3260.70486769534</v>
      </c>
      <c r="AS25" s="15">
        <v>1.3524953645423099</v>
      </c>
      <c r="AT25" s="15">
        <v>69.807906492832203</v>
      </c>
      <c r="AU25" s="15">
        <v>0.33554934279361298</v>
      </c>
      <c r="AV25" s="15">
        <v>2.9963192535149901</v>
      </c>
      <c r="AW25" s="15">
        <v>3702.2970964030501</v>
      </c>
      <c r="AX25" s="15">
        <v>3.18490778077238</v>
      </c>
      <c r="AY25" s="15">
        <v>5.9984648765136104</v>
      </c>
      <c r="AZ25" s="15">
        <v>445.12320215832398</v>
      </c>
      <c r="BA25" s="15">
        <v>2.59056590386745</v>
      </c>
      <c r="BB25" s="15">
        <v>5.4647006713073996</v>
      </c>
      <c r="BC25" s="15">
        <v>7.9751058721208903</v>
      </c>
      <c r="BD25" s="15">
        <v>1738.91112664351</v>
      </c>
      <c r="BE25" s="15">
        <v>1481.81526622915</v>
      </c>
      <c r="BF25" s="15">
        <v>257.09586041435801</v>
      </c>
      <c r="BG25" s="15">
        <v>0.53873242690300105</v>
      </c>
      <c r="BH25" s="15">
        <v>5.0922555377348501E-2</v>
      </c>
      <c r="BI25" s="15">
        <v>350.12272153529898</v>
      </c>
      <c r="BJ25" s="15">
        <v>1.2228602525394401</v>
      </c>
      <c r="BK25" s="15">
        <v>212.428800850984</v>
      </c>
      <c r="BL25" s="15">
        <v>2.20642442092847</v>
      </c>
      <c r="BM25" s="15">
        <v>3.04282973329585</v>
      </c>
      <c r="BN25" s="15">
        <v>399.37441222021903</v>
      </c>
      <c r="BO25" s="15">
        <v>4591.5587812112399</v>
      </c>
      <c r="BP25" s="15">
        <v>9.3844280670425508</v>
      </c>
      <c r="BQ25" s="15">
        <v>29.898382440185799</v>
      </c>
      <c r="BR25" s="15">
        <v>0.21148520996268599</v>
      </c>
      <c r="BS25" s="15">
        <v>5356.5869989472903</v>
      </c>
      <c r="BT25" s="15">
        <v>576.22153893793495</v>
      </c>
      <c r="BU25" s="15">
        <v>0</v>
      </c>
      <c r="BV25" s="15">
        <v>158.767709409817</v>
      </c>
      <c r="BW25" s="15">
        <v>264.98771974153101</v>
      </c>
      <c r="BX25" s="15">
        <v>116.81607693718399</v>
      </c>
      <c r="BY25" s="15">
        <v>13054.4949537304</v>
      </c>
      <c r="BZ25" s="15">
        <v>210.501737764344</v>
      </c>
      <c r="CB25" s="26">
        <f t="shared" si="0"/>
        <v>1.117517904980875</v>
      </c>
      <c r="CC25" s="25">
        <f t="shared" si="1"/>
        <v>7.3236121262841968E-3</v>
      </c>
      <c r="CD25" s="13">
        <f t="shared" si="2"/>
        <v>-0.59833566567133412</v>
      </c>
      <c r="CE25" s="13">
        <f t="shared" si="3"/>
        <v>-0.45995744959347223</v>
      </c>
      <c r="CF25" s="13">
        <f t="shared" si="4"/>
        <v>-0.34847716924330985</v>
      </c>
      <c r="CG25" s="13">
        <f t="shared" si="5"/>
        <v>-0.61356643070820305</v>
      </c>
      <c r="CH25" s="13">
        <f t="shared" si="6"/>
        <v>-0.61759970713222911</v>
      </c>
      <c r="CI25" s="13">
        <f t="shared" si="7"/>
        <v>-0.36323272903289355</v>
      </c>
      <c r="CJ25" s="13">
        <f t="shared" si="8"/>
        <v>-0.48898583891272895</v>
      </c>
    </row>
    <row r="26" spans="1:88" x14ac:dyDescent="0.25">
      <c r="A26" s="17" t="s">
        <v>575</v>
      </c>
      <c r="B26" s="15">
        <v>40566.602694573303</v>
      </c>
      <c r="C26" s="15">
        <v>5.6826259574231397</v>
      </c>
      <c r="D26" s="15">
        <v>6910.3106818460401</v>
      </c>
      <c r="E26" s="15">
        <v>19242.3517465894</v>
      </c>
      <c r="F26" s="15">
        <v>14351.094442007199</v>
      </c>
      <c r="G26" s="15">
        <v>1079.72110651309</v>
      </c>
      <c r="H26" s="15">
        <v>65628.872643473806</v>
      </c>
      <c r="J26" s="15" t="s">
        <v>575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B26" s="26" t="e">
        <f t="shared" si="0"/>
        <v>#DIV/0!</v>
      </c>
      <c r="CC26" s="25" t="e">
        <f t="shared" si="1"/>
        <v>#DIV/0!</v>
      </c>
      <c r="CD26" s="13">
        <f t="shared" si="2"/>
        <v>-1</v>
      </c>
      <c r="CE26" s="13">
        <f t="shared" si="3"/>
        <v>-1</v>
      </c>
      <c r="CF26" s="13">
        <f t="shared" si="4"/>
        <v>-1</v>
      </c>
      <c r="CG26" s="13">
        <f t="shared" si="5"/>
        <v>-1</v>
      </c>
      <c r="CH26" s="13">
        <f t="shared" si="6"/>
        <v>-1</v>
      </c>
      <c r="CI26" s="13">
        <f t="shared" si="7"/>
        <v>-1</v>
      </c>
      <c r="CJ26" s="13">
        <f t="shared" si="8"/>
        <v>-1</v>
      </c>
    </row>
    <row r="27" spans="1:88" x14ac:dyDescent="0.25">
      <c r="A27" s="17" t="s">
        <v>577</v>
      </c>
      <c r="B27" s="15">
        <v>121782.801046851</v>
      </c>
      <c r="C27" s="15">
        <v>0.63986083918944203</v>
      </c>
      <c r="D27" s="15">
        <v>4514.7611795172797</v>
      </c>
      <c r="E27" s="15">
        <v>11999.0722551774</v>
      </c>
      <c r="F27" s="15">
        <v>10698.287900727</v>
      </c>
      <c r="G27" s="15">
        <v>342.53724243705699</v>
      </c>
      <c r="H27" s="15">
        <v>50818.700956769302</v>
      </c>
      <c r="J27" s="15" t="s">
        <v>577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B27" s="26" t="e">
        <f t="shared" si="0"/>
        <v>#DIV/0!</v>
      </c>
      <c r="CC27" s="25" t="e">
        <f t="shared" si="1"/>
        <v>#DIV/0!</v>
      </c>
      <c r="CD27" s="13">
        <f t="shared" si="2"/>
        <v>-1</v>
      </c>
      <c r="CE27" s="13">
        <f t="shared" si="3"/>
        <v>-1</v>
      </c>
      <c r="CF27" s="13">
        <f t="shared" si="4"/>
        <v>-1</v>
      </c>
      <c r="CG27" s="13">
        <f t="shared" si="5"/>
        <v>-1</v>
      </c>
      <c r="CH27" s="13">
        <f t="shared" si="6"/>
        <v>-1</v>
      </c>
      <c r="CI27" s="13">
        <f t="shared" si="7"/>
        <v>-1</v>
      </c>
      <c r="CJ27" s="13">
        <f t="shared" si="8"/>
        <v>-1</v>
      </c>
    </row>
    <row r="28" spans="1:88" x14ac:dyDescent="0.25">
      <c r="A28" s="17" t="s">
        <v>579</v>
      </c>
      <c r="B28" s="15">
        <v>48656.239218276001</v>
      </c>
      <c r="C28" s="15">
        <v>10.4780163281737</v>
      </c>
      <c r="D28" s="15">
        <v>8295.1389386530791</v>
      </c>
      <c r="E28" s="15">
        <v>6035.3959506562896</v>
      </c>
      <c r="F28" s="15">
        <v>4681.0810849003801</v>
      </c>
      <c r="G28" s="15">
        <v>252.15895558611601</v>
      </c>
      <c r="H28" s="15">
        <v>40595.232858274197</v>
      </c>
      <c r="J28" s="15" t="s">
        <v>579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B28" s="26" t="e">
        <f t="shared" si="0"/>
        <v>#DIV/0!</v>
      </c>
      <c r="CC28" s="25" t="e">
        <f t="shared" si="1"/>
        <v>#DIV/0!</v>
      </c>
      <c r="CD28" s="13">
        <f t="shared" si="2"/>
        <v>-1</v>
      </c>
      <c r="CE28" s="13">
        <f t="shared" si="3"/>
        <v>-1</v>
      </c>
      <c r="CF28" s="13">
        <f t="shared" si="4"/>
        <v>-1</v>
      </c>
      <c r="CG28" s="13">
        <f t="shared" si="5"/>
        <v>-1</v>
      </c>
      <c r="CH28" s="13">
        <f t="shared" si="6"/>
        <v>-1</v>
      </c>
      <c r="CI28" s="13">
        <f t="shared" si="7"/>
        <v>-1</v>
      </c>
      <c r="CJ28" s="13">
        <f t="shared" si="8"/>
        <v>-1</v>
      </c>
    </row>
    <row r="29" spans="1:88" x14ac:dyDescent="0.25">
      <c r="A29" s="17" t="s">
        <v>581</v>
      </c>
      <c r="B29" s="15">
        <v>28486.823758731101</v>
      </c>
      <c r="C29" s="15">
        <v>3.0898224542615602</v>
      </c>
      <c r="D29" s="15">
        <v>13330.3718880161</v>
      </c>
      <c r="E29" s="15">
        <v>17259.988260880698</v>
      </c>
      <c r="F29" s="15">
        <v>10160.729337417801</v>
      </c>
      <c r="G29" s="15">
        <v>937.51418416749004</v>
      </c>
      <c r="H29" s="15">
        <v>94082.908039805203</v>
      </c>
      <c r="J29" s="15" t="s">
        <v>581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B29" s="26" t="e">
        <f t="shared" si="0"/>
        <v>#DIV/0!</v>
      </c>
      <c r="CC29" s="25" t="e">
        <f t="shared" si="1"/>
        <v>#DIV/0!</v>
      </c>
      <c r="CD29" s="13">
        <f t="shared" si="2"/>
        <v>-1</v>
      </c>
      <c r="CE29" s="13">
        <f t="shared" si="3"/>
        <v>-1</v>
      </c>
      <c r="CF29" s="13">
        <f t="shared" si="4"/>
        <v>-1</v>
      </c>
      <c r="CG29" s="13">
        <f t="shared" si="5"/>
        <v>-1</v>
      </c>
      <c r="CH29" s="13">
        <f t="shared" si="6"/>
        <v>-1</v>
      </c>
      <c r="CI29" s="13">
        <f t="shared" si="7"/>
        <v>-1</v>
      </c>
      <c r="CJ29" s="13">
        <f t="shared" si="8"/>
        <v>-1</v>
      </c>
    </row>
    <row r="30" spans="1:88" x14ac:dyDescent="0.25">
      <c r="A30" s="17" t="s">
        <v>583</v>
      </c>
      <c r="B30" s="15">
        <v>92914.059505622703</v>
      </c>
      <c r="C30" s="15">
        <v>3.0720999745025401</v>
      </c>
      <c r="D30" s="15">
        <v>12848.4761404899</v>
      </c>
      <c r="E30" s="15">
        <v>15102.937753083501</v>
      </c>
      <c r="F30" s="15">
        <v>10496.919425073</v>
      </c>
      <c r="G30" s="15">
        <v>400.65808357365</v>
      </c>
      <c r="H30" s="15">
        <v>168108.26591447901</v>
      </c>
      <c r="J30" s="15" t="s">
        <v>583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B30" s="26" t="e">
        <f t="shared" si="0"/>
        <v>#DIV/0!</v>
      </c>
      <c r="CC30" s="25" t="e">
        <f t="shared" si="1"/>
        <v>#DIV/0!</v>
      </c>
      <c r="CD30" s="13">
        <f t="shared" si="2"/>
        <v>-1</v>
      </c>
      <c r="CE30" s="13">
        <f t="shared" si="3"/>
        <v>-1</v>
      </c>
      <c r="CF30" s="13">
        <f t="shared" si="4"/>
        <v>-1</v>
      </c>
      <c r="CG30" s="13">
        <f t="shared" si="5"/>
        <v>-1</v>
      </c>
      <c r="CH30" s="13">
        <f t="shared" si="6"/>
        <v>-1</v>
      </c>
      <c r="CI30" s="13">
        <f t="shared" si="7"/>
        <v>-1</v>
      </c>
      <c r="CJ30" s="13">
        <f t="shared" si="8"/>
        <v>-1</v>
      </c>
    </row>
    <row r="31" spans="1:88" x14ac:dyDescent="0.25">
      <c r="A31" s="17" t="s">
        <v>585</v>
      </c>
      <c r="B31" s="15">
        <v>95957.407667912295</v>
      </c>
      <c r="C31" s="15">
        <v>2.7621705528243101</v>
      </c>
      <c r="D31" s="15">
        <v>9883.0234241594408</v>
      </c>
      <c r="E31" s="15">
        <v>12165.086247151399</v>
      </c>
      <c r="F31" s="15">
        <v>10488.9952807682</v>
      </c>
      <c r="G31" s="15">
        <v>520.29779458824703</v>
      </c>
      <c r="H31" s="15">
        <v>60627.1401295178</v>
      </c>
      <c r="J31" s="15" t="s">
        <v>585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B31" s="26" t="e">
        <f t="shared" si="0"/>
        <v>#DIV/0!</v>
      </c>
      <c r="CC31" s="25" t="e">
        <f t="shared" si="1"/>
        <v>#DIV/0!</v>
      </c>
      <c r="CD31" s="13">
        <f t="shared" si="2"/>
        <v>-1</v>
      </c>
      <c r="CE31" s="13">
        <f t="shared" si="3"/>
        <v>-1</v>
      </c>
      <c r="CF31" s="13">
        <f t="shared" si="4"/>
        <v>-1</v>
      </c>
      <c r="CG31" s="13">
        <f t="shared" si="5"/>
        <v>-1</v>
      </c>
      <c r="CH31" s="13">
        <f t="shared" si="6"/>
        <v>-1</v>
      </c>
      <c r="CI31" s="13">
        <f t="shared" si="7"/>
        <v>-1</v>
      </c>
      <c r="CJ31" s="13">
        <f t="shared" si="8"/>
        <v>-1</v>
      </c>
    </row>
    <row r="32" spans="1:88" x14ac:dyDescent="0.25">
      <c r="A32" s="17" t="s">
        <v>587</v>
      </c>
      <c r="B32" s="15">
        <v>16763.633904288301</v>
      </c>
      <c r="C32" s="15">
        <v>0.77308449679063396</v>
      </c>
      <c r="D32" s="15">
        <v>3081.8548655294699</v>
      </c>
      <c r="E32" s="15">
        <v>2262.2744743322601</v>
      </c>
      <c r="F32" s="15">
        <v>1682.18306401004</v>
      </c>
      <c r="G32" s="15">
        <v>47.431153603421201</v>
      </c>
      <c r="H32" s="15">
        <v>25764.087718854302</v>
      </c>
      <c r="J32" s="15" t="s">
        <v>587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B32" s="26" t="e">
        <f t="shared" si="0"/>
        <v>#DIV/0!</v>
      </c>
      <c r="CC32" s="25" t="e">
        <f t="shared" si="1"/>
        <v>#DIV/0!</v>
      </c>
      <c r="CD32" s="13">
        <f t="shared" si="2"/>
        <v>-1</v>
      </c>
      <c r="CE32" s="13">
        <f t="shared" si="3"/>
        <v>-1</v>
      </c>
      <c r="CF32" s="13">
        <f t="shared" si="4"/>
        <v>-1</v>
      </c>
      <c r="CG32" s="13">
        <f t="shared" si="5"/>
        <v>-1</v>
      </c>
      <c r="CH32" s="13">
        <f t="shared" si="6"/>
        <v>-1</v>
      </c>
      <c r="CI32" s="13">
        <f t="shared" si="7"/>
        <v>-1</v>
      </c>
      <c r="CJ32" s="13">
        <f t="shared" si="8"/>
        <v>-1</v>
      </c>
    </row>
    <row r="33" spans="1:88" x14ac:dyDescent="0.25">
      <c r="A33" s="17" t="s">
        <v>589</v>
      </c>
      <c r="B33" s="15">
        <v>12789.579935703199</v>
      </c>
      <c r="C33" s="15">
        <v>5.6604792544415299E-2</v>
      </c>
      <c r="D33" s="15">
        <v>3385.5491524262702</v>
      </c>
      <c r="E33" s="15">
        <v>1717.7084679449399</v>
      </c>
      <c r="F33" s="15">
        <v>1340.3564446978201</v>
      </c>
      <c r="G33" s="15">
        <v>94.099831386354595</v>
      </c>
      <c r="H33" s="15">
        <v>15428.154167099499</v>
      </c>
      <c r="J33" s="15" t="s">
        <v>589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B33" s="26" t="e">
        <f t="shared" si="0"/>
        <v>#DIV/0!</v>
      </c>
      <c r="CC33" s="25" t="e">
        <f t="shared" si="1"/>
        <v>#DIV/0!</v>
      </c>
      <c r="CD33" s="13">
        <f t="shared" si="2"/>
        <v>-1</v>
      </c>
      <c r="CE33" s="13">
        <f t="shared" si="3"/>
        <v>-1</v>
      </c>
      <c r="CF33" s="13">
        <f t="shared" si="4"/>
        <v>-1</v>
      </c>
      <c r="CG33" s="13">
        <f t="shared" si="5"/>
        <v>-1</v>
      </c>
      <c r="CH33" s="13">
        <f t="shared" si="6"/>
        <v>-1</v>
      </c>
      <c r="CI33" s="13">
        <f t="shared" si="7"/>
        <v>-1</v>
      </c>
      <c r="CJ33" s="13">
        <f t="shared" si="8"/>
        <v>-1</v>
      </c>
    </row>
    <row r="34" spans="1:88" x14ac:dyDescent="0.25">
      <c r="A34" s="17" t="s">
        <v>591</v>
      </c>
      <c r="B34" s="15">
        <v>12882.268410815001</v>
      </c>
      <c r="C34" s="15">
        <v>6383.7519202823896</v>
      </c>
      <c r="D34" s="15">
        <v>11117.178162685001</v>
      </c>
      <c r="E34" s="15">
        <v>12405.229986901</v>
      </c>
      <c r="F34" s="15">
        <v>4006.1879484728902</v>
      </c>
      <c r="G34" s="15">
        <v>392.80350055126002</v>
      </c>
      <c r="H34" s="15">
        <v>76736.816658664306</v>
      </c>
      <c r="J34" s="15" t="s">
        <v>591</v>
      </c>
      <c r="K34" s="15">
        <v>46.470442830168203</v>
      </c>
      <c r="L34" s="15">
        <v>6708.4201364603196</v>
      </c>
      <c r="M34" s="15">
        <v>344.58434608200099</v>
      </c>
      <c r="N34" s="15">
        <v>344.58434608200099</v>
      </c>
      <c r="O34" s="15">
        <v>132.26375853400299</v>
      </c>
      <c r="P34" s="15">
        <v>339.16321846809899</v>
      </c>
      <c r="Q34" s="15">
        <v>158.12203923461601</v>
      </c>
      <c r="R34" s="15">
        <v>221013.89756858899</v>
      </c>
      <c r="S34" s="15">
        <v>10582.4061682457</v>
      </c>
      <c r="T34" s="15">
        <v>330.98860639166901</v>
      </c>
      <c r="U34" s="15">
        <v>1762.44773891707</v>
      </c>
      <c r="V34" s="15">
        <v>137.41979006166099</v>
      </c>
      <c r="W34" s="15">
        <v>0</v>
      </c>
      <c r="X34" s="15">
        <v>9341.7439954953607</v>
      </c>
      <c r="Y34" s="15">
        <v>68.777161562239598</v>
      </c>
      <c r="Z34" s="15">
        <v>389.59846819403401</v>
      </c>
      <c r="AA34" s="15">
        <v>389.59846819403401</v>
      </c>
      <c r="AB34" s="15">
        <v>105.642752767532</v>
      </c>
      <c r="AC34" s="15">
        <v>0</v>
      </c>
      <c r="AD34" s="15">
        <v>70.986975032854403</v>
      </c>
      <c r="AE34" s="15">
        <v>125.10360417786499</v>
      </c>
      <c r="AF34" s="15">
        <v>5.4960482165459199</v>
      </c>
      <c r="AG34" s="15">
        <v>1.11005113062521E-3</v>
      </c>
      <c r="AH34" s="15">
        <v>6339.3070896008103</v>
      </c>
      <c r="AI34" s="15">
        <v>331.74544784491098</v>
      </c>
      <c r="AJ34" s="15">
        <v>654.53046255445099</v>
      </c>
      <c r="AK34" s="15">
        <v>132.063807120977</v>
      </c>
      <c r="AL34" s="15">
        <v>49.598822274649898</v>
      </c>
      <c r="AM34" s="15">
        <v>6104.9612869183202</v>
      </c>
      <c r="AN34" s="15">
        <v>0</v>
      </c>
      <c r="AO34" s="15">
        <v>89013.264101368506</v>
      </c>
      <c r="AP34" s="15">
        <v>9109.9115641418102</v>
      </c>
      <c r="AQ34" s="15">
        <v>941.22584243720905</v>
      </c>
      <c r="AR34" s="15">
        <v>10122.1243816118</v>
      </c>
      <c r="AS34" s="15">
        <v>0.65196846161137501</v>
      </c>
      <c r="AT34" s="15">
        <v>218.261989775762</v>
      </c>
      <c r="AU34" s="15">
        <v>1.78094468977124</v>
      </c>
      <c r="AV34" s="15">
        <v>85.603233436851397</v>
      </c>
      <c r="AW34" s="15">
        <v>25790.092549774901</v>
      </c>
      <c r="AX34" s="15">
        <v>82.2993928626464</v>
      </c>
      <c r="AY34" s="15">
        <v>9.9714745260338198</v>
      </c>
      <c r="AZ34" s="15">
        <v>388.216735595275</v>
      </c>
      <c r="BA34" s="15">
        <v>67.954821504764695</v>
      </c>
      <c r="BB34" s="15">
        <v>2.95982307551271</v>
      </c>
      <c r="BC34" s="15">
        <v>32.965479272474703</v>
      </c>
      <c r="BD34" s="15">
        <v>8886.3169570964892</v>
      </c>
      <c r="BE34" s="15">
        <v>2966.6254100934002</v>
      </c>
      <c r="BF34" s="15">
        <v>5919.6915470030899</v>
      </c>
      <c r="BG34" s="15">
        <v>11.0100138640409</v>
      </c>
      <c r="BH34" s="15">
        <v>1.51771401472092</v>
      </c>
      <c r="BI34" s="15">
        <v>861.35688880272505</v>
      </c>
      <c r="BJ34" s="15">
        <v>6.5810447210106</v>
      </c>
      <c r="BK34" s="15">
        <v>352.165449061657</v>
      </c>
      <c r="BL34" s="15">
        <v>5.0063856897986598</v>
      </c>
      <c r="BM34" s="15">
        <v>5.4449209309016302</v>
      </c>
      <c r="BN34" s="15">
        <v>749.27219673385196</v>
      </c>
      <c r="BO34" s="15">
        <v>19337.246834710801</v>
      </c>
      <c r="BP34" s="15">
        <v>269.39494444054901</v>
      </c>
      <c r="BQ34" s="15">
        <v>28.911542650617001</v>
      </c>
      <c r="BR34" s="15">
        <v>5.99334890996544</v>
      </c>
      <c r="BS34" s="15">
        <v>353.33466452289201</v>
      </c>
      <c r="BT34" s="15">
        <v>4876.2217278164298</v>
      </c>
      <c r="BU34" s="15">
        <v>7.8513843754312394E-3</v>
      </c>
      <c r="BV34" s="15">
        <v>1546.0776427610499</v>
      </c>
      <c r="BW34" s="15">
        <v>2746.67507779366</v>
      </c>
      <c r="BX34" s="15">
        <v>995.05173259077606</v>
      </c>
      <c r="BY34" s="15">
        <v>75253.998960630895</v>
      </c>
      <c r="BZ34" s="15">
        <v>1702.8964746434101</v>
      </c>
      <c r="CB34" s="26">
        <f t="shared" si="0"/>
        <v>1.1828376608655145</v>
      </c>
      <c r="CC34" s="25">
        <f t="shared" si="1"/>
        <v>7.0130510510038567E-3</v>
      </c>
      <c r="CD34" s="13">
        <f t="shared" si="2"/>
        <v>-0.17852929074498297</v>
      </c>
      <c r="CE34" s="13">
        <f t="shared" si="3"/>
        <v>-4.3671909066249702E-2</v>
      </c>
      <c r="CF34" s="13">
        <f t="shared" si="4"/>
        <v>-8.9505966938005485E-2</v>
      </c>
      <c r="CG34" s="13">
        <f t="shared" si="5"/>
        <v>-0.28366366714040941</v>
      </c>
      <c r="CH34" s="13">
        <f t="shared" si="6"/>
        <v>-0.25948920813257365</v>
      </c>
      <c r="CI34" s="13">
        <f t="shared" si="7"/>
        <v>-0.10047984799773291</v>
      </c>
      <c r="CJ34" s="13">
        <f t="shared" si="8"/>
        <v>-1.9323419482322062E-2</v>
      </c>
    </row>
    <row r="35" spans="1:88" x14ac:dyDescent="0.25">
      <c r="A35" s="17" t="s">
        <v>593</v>
      </c>
      <c r="B35" s="15">
        <v>175367.68260177999</v>
      </c>
      <c r="C35" s="15">
        <v>0.44979285476311898</v>
      </c>
      <c r="D35" s="15">
        <v>9267.3058315768594</v>
      </c>
      <c r="E35" s="15">
        <v>16819.526281702801</v>
      </c>
      <c r="F35" s="15">
        <v>15854.096840165101</v>
      </c>
      <c r="G35" s="15">
        <v>598.27400838421602</v>
      </c>
      <c r="H35" s="15">
        <v>60187.861339005103</v>
      </c>
      <c r="J35" s="15" t="s">
        <v>593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B35" s="26" t="e">
        <f t="shared" si="0"/>
        <v>#DIV/0!</v>
      </c>
      <c r="CC35" s="25" t="e">
        <f t="shared" si="1"/>
        <v>#DIV/0!</v>
      </c>
      <c r="CD35" s="13">
        <f t="shared" si="2"/>
        <v>-1</v>
      </c>
      <c r="CE35" s="13">
        <f t="shared" si="3"/>
        <v>-1</v>
      </c>
      <c r="CF35" s="13">
        <f t="shared" si="4"/>
        <v>-1</v>
      </c>
      <c r="CG35" s="13">
        <f t="shared" si="5"/>
        <v>-1</v>
      </c>
      <c r="CH35" s="13">
        <f t="shared" si="6"/>
        <v>-1</v>
      </c>
      <c r="CI35" s="13">
        <f t="shared" si="7"/>
        <v>-1</v>
      </c>
      <c r="CJ35" s="13">
        <f t="shared" si="8"/>
        <v>-1</v>
      </c>
    </row>
    <row r="36" spans="1:88" x14ac:dyDescent="0.25">
      <c r="A36" s="17" t="s">
        <v>595</v>
      </c>
      <c r="B36" s="15">
        <v>124374.21799793599</v>
      </c>
      <c r="C36" s="15">
        <v>1.1297573234590399</v>
      </c>
      <c r="D36" s="15">
        <v>8964.4372014819292</v>
      </c>
      <c r="E36" s="15">
        <v>26299.6848607307</v>
      </c>
      <c r="F36" s="15">
        <v>23499.1242499201</v>
      </c>
      <c r="G36" s="15">
        <v>1486.18122448175</v>
      </c>
      <c r="H36" s="15">
        <v>76329.577473755606</v>
      </c>
      <c r="J36" s="15" t="s">
        <v>595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B36" s="26" t="e">
        <f t="shared" si="0"/>
        <v>#DIV/0!</v>
      </c>
      <c r="CC36" s="25" t="e">
        <f t="shared" si="1"/>
        <v>#DIV/0!</v>
      </c>
      <c r="CD36" s="13">
        <f t="shared" si="2"/>
        <v>-1</v>
      </c>
      <c r="CE36" s="13">
        <f t="shared" si="3"/>
        <v>-1</v>
      </c>
      <c r="CF36" s="13">
        <f t="shared" si="4"/>
        <v>-1</v>
      </c>
      <c r="CG36" s="13">
        <f t="shared" si="5"/>
        <v>-1</v>
      </c>
      <c r="CH36" s="13">
        <f t="shared" si="6"/>
        <v>-1</v>
      </c>
      <c r="CI36" s="13">
        <f t="shared" si="7"/>
        <v>-1</v>
      </c>
      <c r="CJ36" s="13">
        <f t="shared" si="8"/>
        <v>-1</v>
      </c>
    </row>
    <row r="37" spans="1:88" x14ac:dyDescent="0.25">
      <c r="A37" s="17" t="s">
        <v>597</v>
      </c>
      <c r="B37" s="15">
        <v>18682.018546112598</v>
      </c>
      <c r="C37" s="15">
        <v>1.3456434211330299</v>
      </c>
      <c r="D37" s="15">
        <v>2766.48911708683</v>
      </c>
      <c r="E37" s="15">
        <v>5963.0158936253001</v>
      </c>
      <c r="F37" s="15">
        <v>4588.1053934373003</v>
      </c>
      <c r="G37" s="15">
        <v>328.81634640396402</v>
      </c>
      <c r="H37" s="15">
        <v>26142.185483916899</v>
      </c>
      <c r="J37" s="15" t="s">
        <v>597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B37" s="26" t="e">
        <f t="shared" si="0"/>
        <v>#DIV/0!</v>
      </c>
      <c r="CC37" s="25" t="e">
        <f t="shared" si="1"/>
        <v>#DIV/0!</v>
      </c>
      <c r="CD37" s="13">
        <f t="shared" si="2"/>
        <v>-1</v>
      </c>
      <c r="CE37" s="13">
        <f t="shared" si="3"/>
        <v>-1</v>
      </c>
      <c r="CF37" s="13">
        <f t="shared" si="4"/>
        <v>-1</v>
      </c>
      <c r="CG37" s="13">
        <f t="shared" si="5"/>
        <v>-1</v>
      </c>
      <c r="CH37" s="13">
        <f t="shared" si="6"/>
        <v>-1</v>
      </c>
      <c r="CI37" s="13">
        <f t="shared" si="7"/>
        <v>-1</v>
      </c>
      <c r="CJ37" s="13">
        <f t="shared" si="8"/>
        <v>-1</v>
      </c>
    </row>
    <row r="38" spans="1:88" x14ac:dyDescent="0.25">
      <c r="A38" s="17" t="s">
        <v>599</v>
      </c>
      <c r="B38" s="15">
        <v>21886.831147826801</v>
      </c>
      <c r="C38" s="15">
        <v>0.30384038818710501</v>
      </c>
      <c r="D38" s="15">
        <v>2838.9734108984298</v>
      </c>
      <c r="E38" s="15">
        <v>2818.2799256235799</v>
      </c>
      <c r="F38" s="15">
        <v>1795.7008021573899</v>
      </c>
      <c r="G38" s="15">
        <v>179.834255945249</v>
      </c>
      <c r="H38" s="15">
        <v>21626.630065363799</v>
      </c>
      <c r="J38" s="15" t="s">
        <v>599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B38" s="26" t="e">
        <f t="shared" si="0"/>
        <v>#DIV/0!</v>
      </c>
      <c r="CC38" s="25" t="e">
        <f t="shared" si="1"/>
        <v>#DIV/0!</v>
      </c>
      <c r="CD38" s="13">
        <f t="shared" si="2"/>
        <v>-1</v>
      </c>
      <c r="CE38" s="13">
        <f t="shared" si="3"/>
        <v>-1</v>
      </c>
      <c r="CF38" s="13">
        <f t="shared" si="4"/>
        <v>-1</v>
      </c>
      <c r="CG38" s="13">
        <f t="shared" si="5"/>
        <v>-1</v>
      </c>
      <c r="CH38" s="13">
        <f t="shared" si="6"/>
        <v>-1</v>
      </c>
      <c r="CI38" s="13">
        <f t="shared" si="7"/>
        <v>-1</v>
      </c>
      <c r="CJ38" s="13">
        <f t="shared" si="8"/>
        <v>-1</v>
      </c>
    </row>
    <row r="39" spans="1:88" x14ac:dyDescent="0.25">
      <c r="A39" s="17" t="s">
        <v>601</v>
      </c>
      <c r="B39" s="15">
        <v>35376.236062191099</v>
      </c>
      <c r="C39" s="15">
        <v>5473.1067690185</v>
      </c>
      <c r="D39" s="15">
        <v>6059.6014963059997</v>
      </c>
      <c r="E39" s="15">
        <v>7567.7660461319902</v>
      </c>
      <c r="F39" s="15">
        <v>6003.9439198417003</v>
      </c>
      <c r="G39" s="15">
        <v>8389.7208462267899</v>
      </c>
      <c r="H39" s="15">
        <v>44839.802245983999</v>
      </c>
      <c r="J39" s="15" t="s">
        <v>601</v>
      </c>
      <c r="K39" s="15">
        <v>3.4260457538429199E-6</v>
      </c>
      <c r="L39" s="15">
        <v>3.4459707301928398E-3</v>
      </c>
      <c r="M39" s="15">
        <v>4.8582901138246202E-3</v>
      </c>
      <c r="N39" s="15">
        <v>4.8582901138246202E-3</v>
      </c>
      <c r="O39" s="15">
        <v>1.8753341726880301E-3</v>
      </c>
      <c r="P39" s="15">
        <v>2.2161097086922601E-5</v>
      </c>
      <c r="Q39" s="15">
        <v>1.10698365491691E-3</v>
      </c>
      <c r="R39" s="15">
        <v>4.8462413658515099E-2</v>
      </c>
      <c r="S39" s="15">
        <v>8.9425386001752996E-2</v>
      </c>
      <c r="T39" s="15">
        <v>3.2834986891648299E-3</v>
      </c>
      <c r="U39" s="15">
        <v>1.64371034957588E-3</v>
      </c>
      <c r="V39" s="15">
        <v>2.02230128236246E-3</v>
      </c>
      <c r="W39" s="15">
        <v>0</v>
      </c>
      <c r="X39" s="15">
        <v>1.23852157662659E-3</v>
      </c>
      <c r="Y39" s="15">
        <v>3.1747780524369302E-6</v>
      </c>
      <c r="Z39" s="15">
        <v>3.39381989594185E-3</v>
      </c>
      <c r="AA39" s="15">
        <v>3.39381989594185E-3</v>
      </c>
      <c r="AB39" s="15">
        <v>1.90278624638634E-3</v>
      </c>
      <c r="AC39" s="15">
        <v>0</v>
      </c>
      <c r="AD39" s="15">
        <v>4.6086013106477599E-5</v>
      </c>
      <c r="AE39" s="15">
        <v>4.1271127449197203E-4</v>
      </c>
      <c r="AF39" s="15">
        <v>1.1682486169976299E-4</v>
      </c>
      <c r="AG39" s="15">
        <v>1.49999306188925E-11</v>
      </c>
      <c r="AH39" s="15">
        <v>6.1554666127504399E-3</v>
      </c>
      <c r="AI39" s="15">
        <v>5.3882962425525101E-4</v>
      </c>
      <c r="AJ39" s="15">
        <v>1.52318220186621E-4</v>
      </c>
      <c r="AK39" s="15">
        <v>2.67361351868583E-3</v>
      </c>
      <c r="AL39" s="15">
        <v>7.5945766617999697E-4</v>
      </c>
      <c r="AM39" s="15">
        <v>1.01374407645629E-2</v>
      </c>
      <c r="AN39" s="15">
        <v>0</v>
      </c>
      <c r="AO39" s="15">
        <v>6.6791601492528899E-2</v>
      </c>
      <c r="AP39" s="15">
        <v>8.5202211235856102E-3</v>
      </c>
      <c r="AQ39" s="15">
        <v>9.0060889454742095E-4</v>
      </c>
      <c r="AR39" s="15">
        <v>9.4669160312395098E-3</v>
      </c>
      <c r="AS39" s="15">
        <v>8.5633545274668193E-6</v>
      </c>
      <c r="AT39" s="15">
        <v>1.22791498646913E-3</v>
      </c>
      <c r="AU39" s="15">
        <v>4.23697007969709E-7</v>
      </c>
      <c r="AV39" s="15">
        <v>1.9686039782403798E-6</v>
      </c>
      <c r="AW39" s="15">
        <v>8.3331080771838206E-3</v>
      </c>
      <c r="AX39" s="15">
        <v>3.593606596229E-6</v>
      </c>
      <c r="AY39" s="15">
        <v>5.7779405523680401E-5</v>
      </c>
      <c r="AZ39" s="15">
        <v>2.2986955251685101E-3</v>
      </c>
      <c r="BA39" s="15">
        <v>2.9623516702767202E-6</v>
      </c>
      <c r="BB39" s="15">
        <v>1.51763973169749E-9</v>
      </c>
      <c r="BC39" s="15">
        <v>1.15180894745834E-4</v>
      </c>
      <c r="BD39" s="15">
        <v>1.3068605965596799E-2</v>
      </c>
      <c r="BE39" s="15">
        <v>1.25698671196062E-2</v>
      </c>
      <c r="BF39" s="15">
        <v>4.9873884599061901E-4</v>
      </c>
      <c r="BG39" s="15">
        <v>1.4185202577203E-6</v>
      </c>
      <c r="BH39" s="15">
        <v>4.7878878067869096E-9</v>
      </c>
      <c r="BI39" s="15">
        <v>2.6074231827025299E-4</v>
      </c>
      <c r="BJ39" s="15">
        <v>1.1823696379459501E-5</v>
      </c>
      <c r="BK39" s="15">
        <v>3.8706400568792499E-3</v>
      </c>
      <c r="BL39" s="15">
        <v>2.3769297331856201E-5</v>
      </c>
      <c r="BM39" s="15">
        <v>2.53366512894282E-5</v>
      </c>
      <c r="BN39" s="15">
        <v>5.8270674669444501E-3</v>
      </c>
      <c r="BO39" s="15">
        <v>1.1533404228685399E-2</v>
      </c>
      <c r="BP39" s="15">
        <v>5.7424703891709199E-6</v>
      </c>
      <c r="BQ39" s="15">
        <v>6.3101726770173602E-5</v>
      </c>
      <c r="BR39" s="15">
        <v>3.82218841801837E-8</v>
      </c>
      <c r="BS39" s="15">
        <v>2.42463973720905E-2</v>
      </c>
      <c r="BT39" s="15">
        <v>8.8020979514211802E-4</v>
      </c>
      <c r="BU39" s="15">
        <v>0</v>
      </c>
      <c r="BV39" s="15">
        <v>1.0395447785181601E-4</v>
      </c>
      <c r="BW39" s="15">
        <v>8.9170095759519698E-4</v>
      </c>
      <c r="BX39" s="15">
        <v>1.63367416127911E-4</v>
      </c>
      <c r="BY39" s="15">
        <v>6.1060505850515603E-2</v>
      </c>
      <c r="BZ39" s="15">
        <v>4.6837233591825301E-4</v>
      </c>
      <c r="CB39" s="26">
        <f t="shared" si="0"/>
        <v>1.0938592886217451</v>
      </c>
      <c r="CC39" s="25">
        <f t="shared" si="1"/>
        <v>4.8681125885557822E-3</v>
      </c>
      <c r="CD39" s="13">
        <f t="shared" si="2"/>
        <v>-0.99999747216222079</v>
      </c>
      <c r="CE39" s="13">
        <f t="shared" si="3"/>
        <v>-0.99999814777215335</v>
      </c>
      <c r="CF39" s="13">
        <f t="shared" si="4"/>
        <v>-0.99999843769989871</v>
      </c>
      <c r="CG39" s="13">
        <f t="shared" si="5"/>
        <v>-0.99999827312236056</v>
      </c>
      <c r="CH39" s="13">
        <f t="shared" si="6"/>
        <v>-0.99999790639831287</v>
      </c>
      <c r="CI39" s="13">
        <f t="shared" si="7"/>
        <v>-0.99999710998758884</v>
      </c>
      <c r="CJ39" s="13">
        <f t="shared" si="8"/>
        <v>-0.99999863825211543</v>
      </c>
    </row>
    <row r="40" spans="1:88" x14ac:dyDescent="0.25">
      <c r="A40" s="17" t="s">
        <v>442</v>
      </c>
      <c r="B40" s="15">
        <v>22119.446116531901</v>
      </c>
      <c r="C40" s="15">
        <v>4336.4136719419903</v>
      </c>
      <c r="D40" s="15">
        <v>8931.8434160190009</v>
      </c>
      <c r="E40" s="15">
        <v>10606.3471659059</v>
      </c>
      <c r="F40" s="15">
        <v>5861.5683291269897</v>
      </c>
      <c r="G40" s="15">
        <v>19348.569009982199</v>
      </c>
      <c r="H40" s="15">
        <v>44318.080012947001</v>
      </c>
      <c r="J40" s="15" t="s">
        <v>442</v>
      </c>
      <c r="K40" s="15">
        <v>7.3159524875598398</v>
      </c>
      <c r="L40" s="15">
        <v>2141.71553002577</v>
      </c>
      <c r="M40" s="15">
        <v>746.63037921788805</v>
      </c>
      <c r="N40" s="15">
        <v>746.63037921788805</v>
      </c>
      <c r="O40" s="15">
        <v>287.46855020793998</v>
      </c>
      <c r="P40" s="15">
        <v>48.244782601882598</v>
      </c>
      <c r="Q40" s="15">
        <v>213.17308104594301</v>
      </c>
      <c r="R40" s="15">
        <v>114360.963037754</v>
      </c>
      <c r="S40" s="15">
        <v>17419.0200301812</v>
      </c>
      <c r="T40" s="15">
        <v>531.165353527972</v>
      </c>
      <c r="U40" s="15">
        <v>1067.7352294738801</v>
      </c>
      <c r="V40" s="15">
        <v>308.87636945309998</v>
      </c>
      <c r="W40" s="15">
        <v>0</v>
      </c>
      <c r="X40" s="15">
        <v>1992.8985202327201</v>
      </c>
      <c r="Y40" s="15">
        <v>8.54230718939219</v>
      </c>
      <c r="Z40" s="15">
        <v>557.35143290889005</v>
      </c>
      <c r="AA40" s="15">
        <v>557.35143290889005</v>
      </c>
      <c r="AB40" s="15">
        <v>278.49590415683701</v>
      </c>
      <c r="AC40" s="15">
        <v>0</v>
      </c>
      <c r="AD40" s="15">
        <v>52.410185579567496</v>
      </c>
      <c r="AE40" s="15">
        <v>143.656335866445</v>
      </c>
      <c r="AF40" s="15">
        <v>17.610553778065601</v>
      </c>
      <c r="AG40" s="15">
        <v>4.1120326382932202E-3</v>
      </c>
      <c r="AH40" s="15">
        <v>2411.8562258625702</v>
      </c>
      <c r="AI40" s="15">
        <v>202.514829352595</v>
      </c>
      <c r="AJ40" s="15">
        <v>210.63593018974601</v>
      </c>
      <c r="AK40" s="15">
        <v>386.92135372623301</v>
      </c>
      <c r="AL40" s="15">
        <v>102.183665984847</v>
      </c>
      <c r="AM40" s="15">
        <v>3399.8174084734601</v>
      </c>
      <c r="AN40" s="15">
        <v>0</v>
      </c>
      <c r="AO40" s="15">
        <v>39117.570473497603</v>
      </c>
      <c r="AP40" s="15">
        <v>6627.8781202863702</v>
      </c>
      <c r="AQ40" s="15">
        <v>684.02039849071605</v>
      </c>
      <c r="AR40" s="15">
        <v>7364.3087043566602</v>
      </c>
      <c r="AS40" s="15">
        <v>2.3841967293595898</v>
      </c>
      <c r="AT40" s="15">
        <v>237.95483320805499</v>
      </c>
      <c r="AU40" s="15">
        <v>0.74019359331580603</v>
      </c>
      <c r="AV40" s="15">
        <v>69.989853552373503</v>
      </c>
      <c r="AW40" s="15">
        <v>10403.5857123275</v>
      </c>
      <c r="AX40" s="15">
        <v>63.849890670039699</v>
      </c>
      <c r="AY40" s="15">
        <v>15.5839891716683</v>
      </c>
      <c r="AZ40" s="15">
        <v>1465.8221972695701</v>
      </c>
      <c r="BA40" s="15">
        <v>55.349209148078899</v>
      </c>
      <c r="BB40" s="15">
        <v>8.6638077917426006</v>
      </c>
      <c r="BC40" s="15">
        <v>40.763721645970698</v>
      </c>
      <c r="BD40" s="15">
        <v>9647.3749881697404</v>
      </c>
      <c r="BE40" s="15">
        <v>5186.0759164809497</v>
      </c>
      <c r="BF40" s="15">
        <v>4461.2990716887898</v>
      </c>
      <c r="BG40" s="15">
        <v>9.2399828372382604</v>
      </c>
      <c r="BH40" s="15">
        <v>1.21065817627165</v>
      </c>
      <c r="BI40" s="15">
        <v>1073.017758789</v>
      </c>
      <c r="BJ40" s="15">
        <v>6.0143915140792599</v>
      </c>
      <c r="BK40" s="15">
        <v>728.54424432723204</v>
      </c>
      <c r="BL40" s="15">
        <v>5.6407409910878101</v>
      </c>
      <c r="BM40" s="15">
        <v>7.8831709531131899</v>
      </c>
      <c r="BN40" s="15">
        <v>1355.6885295832701</v>
      </c>
      <c r="BO40" s="15">
        <v>10172.620868407101</v>
      </c>
      <c r="BP40" s="15">
        <v>220.44227551668001</v>
      </c>
      <c r="BQ40" s="15">
        <v>53.552884608431597</v>
      </c>
      <c r="BR40" s="15">
        <v>4.8186099350959202</v>
      </c>
      <c r="BS40" s="15">
        <v>18353.5983788091</v>
      </c>
      <c r="BT40" s="15">
        <v>1624.7751299832701</v>
      </c>
      <c r="BU40" s="15">
        <v>7.9291505677540799E-4</v>
      </c>
      <c r="BV40" s="15">
        <v>222.84761723322001</v>
      </c>
      <c r="BW40" s="15">
        <v>1134.7349294108999</v>
      </c>
      <c r="BX40" s="15">
        <v>425.665111017833</v>
      </c>
      <c r="BY40" s="15">
        <v>33888.701189834399</v>
      </c>
      <c r="BZ40" s="15">
        <v>736.74692998532998</v>
      </c>
      <c r="CB40" s="26">
        <f t="shared" si="0"/>
        <v>1.154295358041981</v>
      </c>
      <c r="CC40" s="25">
        <f t="shared" si="1"/>
        <v>7.1167828079453125E-3</v>
      </c>
      <c r="CD40" s="13">
        <f t="shared" si="2"/>
        <v>-0.21250197955172301</v>
      </c>
      <c r="CE40" s="13">
        <f t="shared" si="3"/>
        <v>-0.21598406755531957</v>
      </c>
      <c r="CF40" s="13">
        <f t="shared" si="4"/>
        <v>-0.17549957367714406</v>
      </c>
      <c r="CG40" s="13">
        <f t="shared" si="5"/>
        <v>-9.0414933882116841E-2</v>
      </c>
      <c r="CH40" s="13">
        <f t="shared" si="6"/>
        <v>-0.11524090050941137</v>
      </c>
      <c r="CI40" s="13">
        <f t="shared" si="7"/>
        <v>-5.1423473780400991E-2</v>
      </c>
      <c r="CJ40" s="13">
        <f t="shared" si="8"/>
        <v>-0.23533011403169501</v>
      </c>
    </row>
    <row r="41" spans="1:88" x14ac:dyDescent="0.25">
      <c r="A41" s="43" t="s">
        <v>443</v>
      </c>
      <c r="B41" s="15">
        <v>15946.5448888786</v>
      </c>
      <c r="C41" s="15">
        <v>4385.1933012017398</v>
      </c>
      <c r="D41" s="15">
        <v>9043.4722904713908</v>
      </c>
      <c r="E41" s="15">
        <v>3786.0964115379002</v>
      </c>
      <c r="F41" s="15">
        <v>2528.91389274629</v>
      </c>
      <c r="G41" s="15">
        <v>219.45687288849999</v>
      </c>
      <c r="H41" s="15">
        <v>49339.111144911803</v>
      </c>
      <c r="J41" s="15" t="s">
        <v>443</v>
      </c>
      <c r="K41" s="15">
        <v>20.627942158697799</v>
      </c>
      <c r="L41" s="15">
        <v>3377.7454590157699</v>
      </c>
      <c r="M41" s="15">
        <v>346.43788479002302</v>
      </c>
      <c r="N41" s="15">
        <v>346.43788479002302</v>
      </c>
      <c r="O41" s="15">
        <v>133.013403018601</v>
      </c>
      <c r="P41" s="15">
        <v>146.05398398162001</v>
      </c>
      <c r="Q41" s="15">
        <v>121.420869544505</v>
      </c>
      <c r="R41" s="15">
        <v>60294.200045540201</v>
      </c>
      <c r="S41" s="15">
        <v>15949.0726350634</v>
      </c>
      <c r="T41" s="15">
        <v>243.004665608517</v>
      </c>
      <c r="U41" s="15">
        <v>726.84969913443194</v>
      </c>
      <c r="V41" s="15">
        <v>132.49865087951201</v>
      </c>
      <c r="W41" s="15">
        <v>0</v>
      </c>
      <c r="X41" s="15">
        <v>4534.7384877491404</v>
      </c>
      <c r="Y41" s="15">
        <v>29.138514218632</v>
      </c>
      <c r="Z41" s="15">
        <v>303.25928325042798</v>
      </c>
      <c r="AA41" s="15">
        <v>303.25928325042798</v>
      </c>
      <c r="AB41" s="15">
        <v>117.098978567041</v>
      </c>
      <c r="AC41" s="15">
        <v>0</v>
      </c>
      <c r="AD41" s="15">
        <v>62.833997303747303</v>
      </c>
      <c r="AE41" s="15">
        <v>128.78870223457901</v>
      </c>
      <c r="AF41" s="15">
        <v>7.6857932481408398</v>
      </c>
      <c r="AG41" s="15">
        <v>6.12407823865742E-3</v>
      </c>
      <c r="AH41" s="15">
        <v>3436.94113762599</v>
      </c>
      <c r="AI41" s="15">
        <v>182.07745754504501</v>
      </c>
      <c r="AJ41" s="15">
        <v>338.04744622726901</v>
      </c>
      <c r="AK41" s="15">
        <v>159.56882162742599</v>
      </c>
      <c r="AL41" s="15">
        <v>56.569081341523599</v>
      </c>
      <c r="AM41" s="15">
        <v>4385.1019957561002</v>
      </c>
      <c r="AN41" s="15">
        <v>0</v>
      </c>
      <c r="AO41" s="15">
        <v>56780.365990839702</v>
      </c>
      <c r="AP41" s="15">
        <v>8139.1728557240203</v>
      </c>
      <c r="AQ41" s="15">
        <v>841.51939105033705</v>
      </c>
      <c r="AR41" s="15">
        <v>9043.5262440781007</v>
      </c>
      <c r="AS41" s="15">
        <v>1.0650715827920201</v>
      </c>
      <c r="AT41" s="15">
        <v>147.41328860508</v>
      </c>
      <c r="AU41" s="15">
        <v>1.1526619170508901</v>
      </c>
      <c r="AV41" s="15">
        <v>18.9935241883408</v>
      </c>
      <c r="AW41" s="15">
        <v>16283.714009368799</v>
      </c>
      <c r="AX41" s="15">
        <v>17.4973317403837</v>
      </c>
      <c r="AY41" s="15">
        <v>9.6316923973610606</v>
      </c>
      <c r="AZ41" s="15">
        <v>323.515281668017</v>
      </c>
      <c r="BA41" s="15">
        <v>15.2817992532945</v>
      </c>
      <c r="BB41" s="15">
        <v>10.179483671555399</v>
      </c>
      <c r="BC41" s="15">
        <v>17.398508745514899</v>
      </c>
      <c r="BD41" s="15">
        <v>3786.1723654515199</v>
      </c>
      <c r="BE41" s="15">
        <v>2529.0878293095002</v>
      </c>
      <c r="BF41" s="15">
        <v>1257.0845361420199</v>
      </c>
      <c r="BG41" s="15">
        <v>2.8470765963943299</v>
      </c>
      <c r="BH41" s="15">
        <v>0.32535458000297601</v>
      </c>
      <c r="BI41" s="15">
        <v>754.32979435616699</v>
      </c>
      <c r="BJ41" s="15">
        <v>3.5681442836907502</v>
      </c>
      <c r="BK41" s="15">
        <v>440.45644980902398</v>
      </c>
      <c r="BL41" s="15">
        <v>4.88331589752916</v>
      </c>
      <c r="BM41" s="15">
        <v>6.4752380523267004</v>
      </c>
      <c r="BN41" s="15">
        <v>783.51567285614203</v>
      </c>
      <c r="BO41" s="15">
        <v>16523.156851463598</v>
      </c>
      <c r="BP41" s="15">
        <v>59.684726451385202</v>
      </c>
      <c r="BQ41" s="15">
        <v>59.1859476336139</v>
      </c>
      <c r="BR41" s="15">
        <v>1.3184871287554301</v>
      </c>
      <c r="BS41" s="15">
        <v>219.465104700805</v>
      </c>
      <c r="BT41" s="15">
        <v>2909.4404612972098</v>
      </c>
      <c r="BU41" s="15">
        <v>4.4147264853871999E-3</v>
      </c>
      <c r="BV41" s="15">
        <v>666.47783176440805</v>
      </c>
      <c r="BW41" s="15">
        <v>1250.85234026282</v>
      </c>
      <c r="BX41" s="15">
        <v>682.52636291578801</v>
      </c>
      <c r="BY41" s="15">
        <v>49337.621621279002</v>
      </c>
      <c r="BZ41" s="15">
        <v>1081.40136282347</v>
      </c>
      <c r="CB41" s="26">
        <f t="shared" si="0"/>
        <v>1.1508533270349355</v>
      </c>
      <c r="CC41" s="25">
        <f t="shared" si="1"/>
        <v>6.9479532217747893E-3</v>
      </c>
      <c r="CD41" s="13">
        <f t="shared" si="2"/>
        <v>1.5851372208928311E-4</v>
      </c>
      <c r="CE41" s="13">
        <f t="shared" si="3"/>
        <v>-2.0821304642276411E-5</v>
      </c>
      <c r="CF41" s="13">
        <f t="shared" si="4"/>
        <v>5.9660277575858359E-6</v>
      </c>
      <c r="CG41" s="13">
        <f t="shared" si="5"/>
        <v>2.0061272974527758E-5</v>
      </c>
      <c r="CH41" s="13">
        <f t="shared" si="6"/>
        <v>6.8779156027848492E-5</v>
      </c>
      <c r="CI41" s="13">
        <f t="shared" si="7"/>
        <v>3.7509931662952599E-5</v>
      </c>
      <c r="CJ41" s="13">
        <f t="shared" si="8"/>
        <v>-3.0189510881667921E-5</v>
      </c>
    </row>
    <row r="42" spans="1:88" x14ac:dyDescent="0.25">
      <c r="A42" s="17" t="s">
        <v>605</v>
      </c>
      <c r="B42" s="15">
        <v>61894.704542495703</v>
      </c>
      <c r="C42" s="15">
        <v>7.8593684175875297E-2</v>
      </c>
      <c r="D42" s="15">
        <v>3488.6851856929502</v>
      </c>
      <c r="E42" s="15">
        <v>6869.6582187675103</v>
      </c>
      <c r="F42" s="15">
        <v>5457.3274809418299</v>
      </c>
      <c r="G42" s="15">
        <v>187.22942330203699</v>
      </c>
      <c r="H42" s="15">
        <v>31144.444377023501</v>
      </c>
      <c r="J42" s="15" t="s">
        <v>605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B42" s="26" t="e">
        <f t="shared" si="0"/>
        <v>#DIV/0!</v>
      </c>
      <c r="CC42" s="25" t="e">
        <f t="shared" si="1"/>
        <v>#DIV/0!</v>
      </c>
      <c r="CD42" s="13">
        <f t="shared" si="2"/>
        <v>-1</v>
      </c>
      <c r="CE42" s="13">
        <f t="shared" si="3"/>
        <v>-1</v>
      </c>
      <c r="CF42" s="13">
        <f t="shared" si="4"/>
        <v>-1</v>
      </c>
      <c r="CG42" s="13">
        <f t="shared" si="5"/>
        <v>-1</v>
      </c>
      <c r="CH42" s="13">
        <f t="shared" si="6"/>
        <v>-1</v>
      </c>
      <c r="CI42" s="13">
        <f t="shared" si="7"/>
        <v>-1</v>
      </c>
      <c r="CJ42" s="13">
        <f t="shared" si="8"/>
        <v>-1</v>
      </c>
    </row>
    <row r="43" spans="1:88" x14ac:dyDescent="0.25">
      <c r="A43" s="17" t="s">
        <v>448</v>
      </c>
      <c r="B43" s="15">
        <v>17972.197236157801</v>
      </c>
      <c r="C43" s="15">
        <v>5694.2475880981001</v>
      </c>
      <c r="D43" s="15">
        <v>7877.456822483</v>
      </c>
      <c r="E43" s="15">
        <v>3927.7644957369998</v>
      </c>
      <c r="F43" s="15">
        <v>2685.3576832570002</v>
      </c>
      <c r="G43" s="15">
        <v>233.5563187102</v>
      </c>
      <c r="H43" s="15">
        <v>57478.435112428</v>
      </c>
      <c r="J43" s="15" t="s">
        <v>448</v>
      </c>
      <c r="K43" s="15">
        <v>21.1877452083455</v>
      </c>
      <c r="L43" s="15">
        <v>2656.07833805572</v>
      </c>
      <c r="M43" s="15">
        <v>201.642459355911</v>
      </c>
      <c r="N43" s="15">
        <v>201.642459355911</v>
      </c>
      <c r="O43" s="15">
        <v>79.304819252170105</v>
      </c>
      <c r="P43" s="15">
        <v>156.077917220974</v>
      </c>
      <c r="Q43" s="15">
        <v>64.009846749446297</v>
      </c>
      <c r="R43" s="15">
        <v>32046.783572155098</v>
      </c>
      <c r="S43" s="15">
        <v>5378.6686367168604</v>
      </c>
      <c r="T43" s="15">
        <v>145.61883394945201</v>
      </c>
      <c r="U43" s="15">
        <v>404.78591791123199</v>
      </c>
      <c r="V43" s="15">
        <v>78.0889716449649</v>
      </c>
      <c r="W43" s="15">
        <v>0</v>
      </c>
      <c r="X43" s="15">
        <v>4014.2873409343201</v>
      </c>
      <c r="Y43" s="15">
        <v>32.258690615042099</v>
      </c>
      <c r="Z43" s="15">
        <v>164.05393204562901</v>
      </c>
      <c r="AA43" s="15">
        <v>164.05393204562901</v>
      </c>
      <c r="AB43" s="15">
        <v>66.203124786031907</v>
      </c>
      <c r="AC43" s="15">
        <v>0</v>
      </c>
      <c r="AD43" s="15">
        <v>31.7507047812209</v>
      </c>
      <c r="AE43" s="15">
        <v>79.717199937001695</v>
      </c>
      <c r="AF43" s="15">
        <v>4.2429174865182304</v>
      </c>
      <c r="AG43" s="15">
        <v>7.4402473115558804E-4</v>
      </c>
      <c r="AH43" s="15">
        <v>2530.1170101206699</v>
      </c>
      <c r="AI43" s="15">
        <v>124.73950542503199</v>
      </c>
      <c r="AJ43" s="15">
        <v>241.32281557062899</v>
      </c>
      <c r="AK43" s="15">
        <v>89.443898343995002</v>
      </c>
      <c r="AL43" s="15">
        <v>27.206179178837399</v>
      </c>
      <c r="AM43" s="15">
        <v>2936.3218663227399</v>
      </c>
      <c r="AN43" s="15">
        <v>0</v>
      </c>
      <c r="AO43" s="15">
        <v>37912.088969504497</v>
      </c>
      <c r="AP43" s="15">
        <v>4190.2519994797003</v>
      </c>
      <c r="AQ43" s="15">
        <v>433.83233757833301</v>
      </c>
      <c r="AR43" s="15">
        <v>4655.8350418392602</v>
      </c>
      <c r="AS43" s="15">
        <v>1.179003755196</v>
      </c>
      <c r="AT43" s="15">
        <v>88.815112340068396</v>
      </c>
      <c r="AU43" s="15">
        <v>0.67746718799234396</v>
      </c>
      <c r="AV43" s="15">
        <v>7.18897224138406</v>
      </c>
      <c r="AW43" s="15">
        <v>10712.384550622801</v>
      </c>
      <c r="AX43" s="15">
        <v>7.7326840051367602</v>
      </c>
      <c r="AY43" s="15">
        <v>4.8182712956012299</v>
      </c>
      <c r="AZ43" s="15">
        <v>207.22857247419199</v>
      </c>
      <c r="BA43" s="15">
        <v>5.9044343671908104</v>
      </c>
      <c r="BB43" s="15">
        <v>1.0551507125889401</v>
      </c>
      <c r="BC43" s="15">
        <v>7.0005654734149996</v>
      </c>
      <c r="BD43" s="15">
        <v>1523.0798131173501</v>
      </c>
      <c r="BE43" s="15">
        <v>939.20339190228003</v>
      </c>
      <c r="BF43" s="15">
        <v>583.87642121507702</v>
      </c>
      <c r="BG43" s="15">
        <v>1.02071220357479</v>
      </c>
      <c r="BH43" s="15">
        <v>0.13160976974927899</v>
      </c>
      <c r="BI43" s="15">
        <v>127.355374278675</v>
      </c>
      <c r="BJ43" s="15">
        <v>1.7851971777531599</v>
      </c>
      <c r="BK43" s="15">
        <v>183.602457745663</v>
      </c>
      <c r="BL43" s="15">
        <v>1.8571658325479301</v>
      </c>
      <c r="BM43" s="15">
        <v>2.7452954386371</v>
      </c>
      <c r="BN43" s="15">
        <v>344.12305776660702</v>
      </c>
      <c r="BO43" s="15">
        <v>10090.156379018699</v>
      </c>
      <c r="BP43" s="15">
        <v>22.450390455089</v>
      </c>
      <c r="BQ43" s="15">
        <v>12.6772049419908</v>
      </c>
      <c r="BR43" s="15">
        <v>0.52627572248218402</v>
      </c>
      <c r="BS43" s="15">
        <v>134.27596469341901</v>
      </c>
      <c r="BT43" s="15">
        <v>1736.8800032475899</v>
      </c>
      <c r="BU43" s="15">
        <v>3.2789932926558401E-3</v>
      </c>
      <c r="BV43" s="15">
        <v>709.11529310928302</v>
      </c>
      <c r="BW43" s="15">
        <v>731.28531736779496</v>
      </c>
      <c r="BX43" s="15">
        <v>306.06054776999599</v>
      </c>
      <c r="BY43" s="15">
        <v>33159.3032018827</v>
      </c>
      <c r="BZ43" s="15">
        <v>662.79659701212097</v>
      </c>
      <c r="CB43" s="26">
        <f t="shared" si="0"/>
        <v>1.1433318950849349</v>
      </c>
      <c r="CC43" s="25">
        <f t="shared" si="1"/>
        <v>6.8195510570919996E-3</v>
      </c>
      <c r="CD43" s="13">
        <f t="shared" si="2"/>
        <v>-0.70072281279577464</v>
      </c>
      <c r="CE43" s="13">
        <f t="shared" si="3"/>
        <v>-0.48433540676030168</v>
      </c>
      <c r="CF43" s="13">
        <f t="shared" si="4"/>
        <v>-0.4089672407278615</v>
      </c>
      <c r="CG43" s="13">
        <f t="shared" si="5"/>
        <v>-0.61222730772926304</v>
      </c>
      <c r="CH43" s="13">
        <f t="shared" si="6"/>
        <v>-0.65025017048635958</v>
      </c>
      <c r="CI43" s="13">
        <f t="shared" si="7"/>
        <v>-0.42508100215421474</v>
      </c>
      <c r="CJ43" s="13">
        <f t="shared" si="8"/>
        <v>-0.42310010463884412</v>
      </c>
    </row>
    <row r="44" spans="1:88" x14ac:dyDescent="0.25">
      <c r="A44" s="17" t="s">
        <v>608</v>
      </c>
      <c r="B44" s="15">
        <v>10502.697167468799</v>
      </c>
      <c r="C44" s="15">
        <v>3.35183365987144E-2</v>
      </c>
      <c r="D44" s="15">
        <v>2984.7147121418898</v>
      </c>
      <c r="E44" s="15">
        <v>1550.2067442892101</v>
      </c>
      <c r="F44" s="15">
        <v>1167.7803772878799</v>
      </c>
      <c r="G44" s="15">
        <v>79.991449476944894</v>
      </c>
      <c r="H44" s="15">
        <v>14505.5876297382</v>
      </c>
      <c r="J44" s="15" t="s">
        <v>608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B44" s="26" t="e">
        <f t="shared" si="0"/>
        <v>#DIV/0!</v>
      </c>
      <c r="CC44" s="25" t="e">
        <f t="shared" si="1"/>
        <v>#DIV/0!</v>
      </c>
      <c r="CD44" s="13">
        <f t="shared" si="2"/>
        <v>-1</v>
      </c>
      <c r="CE44" s="13">
        <f t="shared" si="3"/>
        <v>-1</v>
      </c>
      <c r="CF44" s="13">
        <f t="shared" si="4"/>
        <v>-1</v>
      </c>
      <c r="CG44" s="13">
        <f t="shared" si="5"/>
        <v>-1</v>
      </c>
      <c r="CH44" s="13">
        <f t="shared" si="6"/>
        <v>-1</v>
      </c>
      <c r="CI44" s="13">
        <f t="shared" si="7"/>
        <v>-1</v>
      </c>
      <c r="CJ44" s="13">
        <f t="shared" si="8"/>
        <v>-1</v>
      </c>
    </row>
    <row r="45" spans="1:88" x14ac:dyDescent="0.25">
      <c r="A45" s="17" t="s">
        <v>610</v>
      </c>
      <c r="B45" s="15">
        <v>241990.07508279401</v>
      </c>
      <c r="C45" s="15">
        <v>16.941707920601701</v>
      </c>
      <c r="D45" s="15">
        <v>16257.412979160101</v>
      </c>
      <c r="E45" s="15">
        <v>24094.076682260798</v>
      </c>
      <c r="F45" s="15">
        <v>21393.4753622055</v>
      </c>
      <c r="G45" s="15">
        <v>775.91837269547102</v>
      </c>
      <c r="H45" s="15">
        <v>112406.42622688301</v>
      </c>
      <c r="J45" s="15" t="s">
        <v>610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B45" s="26" t="e">
        <f t="shared" si="0"/>
        <v>#DIV/0!</v>
      </c>
      <c r="CC45" s="25" t="e">
        <f t="shared" si="1"/>
        <v>#DIV/0!</v>
      </c>
      <c r="CD45" s="13">
        <f t="shared" si="2"/>
        <v>-1</v>
      </c>
      <c r="CE45" s="13">
        <f t="shared" si="3"/>
        <v>-1</v>
      </c>
      <c r="CF45" s="13">
        <f t="shared" si="4"/>
        <v>-1</v>
      </c>
      <c r="CG45" s="13">
        <f t="shared" si="5"/>
        <v>-1</v>
      </c>
      <c r="CH45" s="13">
        <f t="shared" si="6"/>
        <v>-1</v>
      </c>
      <c r="CI45" s="13">
        <f t="shared" si="7"/>
        <v>-1</v>
      </c>
      <c r="CJ45" s="13">
        <f t="shared" si="8"/>
        <v>-1</v>
      </c>
    </row>
    <row r="46" spans="1:88" x14ac:dyDescent="0.25">
      <c r="A46" s="17" t="s">
        <v>612</v>
      </c>
      <c r="B46" s="15">
        <v>60531.486331658904</v>
      </c>
      <c r="C46" s="15">
        <v>6.9473802302265701</v>
      </c>
      <c r="D46" s="15">
        <v>3626.3016992872499</v>
      </c>
      <c r="E46" s="15">
        <v>6175.0971780235895</v>
      </c>
      <c r="F46" s="15">
        <v>5207.82918262763</v>
      </c>
      <c r="G46" s="15">
        <v>174.72212161421399</v>
      </c>
      <c r="H46" s="15">
        <v>30668.117993440501</v>
      </c>
      <c r="J46" s="15" t="s">
        <v>612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B46" s="26" t="e">
        <f t="shared" si="0"/>
        <v>#DIV/0!</v>
      </c>
      <c r="CC46" s="25" t="e">
        <f t="shared" si="1"/>
        <v>#DIV/0!</v>
      </c>
      <c r="CD46" s="13">
        <f t="shared" si="2"/>
        <v>-1</v>
      </c>
      <c r="CE46" s="13">
        <f t="shared" si="3"/>
        <v>-1</v>
      </c>
      <c r="CF46" s="13">
        <f t="shared" si="4"/>
        <v>-1</v>
      </c>
      <c r="CG46" s="13">
        <f t="shared" si="5"/>
        <v>-1</v>
      </c>
      <c r="CH46" s="13">
        <f t="shared" si="6"/>
        <v>-1</v>
      </c>
      <c r="CI46" s="13">
        <f t="shared" si="7"/>
        <v>-1</v>
      </c>
      <c r="CJ46" s="13">
        <f t="shared" si="8"/>
        <v>-1</v>
      </c>
    </row>
    <row r="47" spans="1:88" x14ac:dyDescent="0.25">
      <c r="A47" s="17" t="s">
        <v>614</v>
      </c>
      <c r="B47" s="15">
        <v>9525.3779431386192</v>
      </c>
      <c r="C47" s="15">
        <v>2618.8618381164001</v>
      </c>
      <c r="D47" s="15">
        <v>5593.3225942573099</v>
      </c>
      <c r="E47" s="15">
        <v>3744.2662928714999</v>
      </c>
      <c r="F47" s="15">
        <v>3219.9616733793</v>
      </c>
      <c r="G47" s="15">
        <v>15213.517640931699</v>
      </c>
      <c r="H47" s="15">
        <v>20530.238743777401</v>
      </c>
      <c r="J47" s="15" t="s">
        <v>614</v>
      </c>
      <c r="K47" s="15">
        <v>2.1828698811439701E-2</v>
      </c>
      <c r="L47" s="15">
        <v>22.589997240545099</v>
      </c>
      <c r="M47" s="15">
        <v>27.231852386583899</v>
      </c>
      <c r="N47" s="15">
        <v>27.231852386583899</v>
      </c>
      <c r="O47" s="15">
        <v>10.4253972190231</v>
      </c>
      <c r="P47" s="15">
        <v>0.137001405655715</v>
      </c>
      <c r="Q47" s="15">
        <v>6.3187639179585098</v>
      </c>
      <c r="R47" s="15">
        <v>66.543565063969098</v>
      </c>
      <c r="S47" s="15">
        <v>520.90675954298104</v>
      </c>
      <c r="T47" s="15">
        <v>19.219923046450099</v>
      </c>
      <c r="U47" s="15">
        <v>8.3594635137349993</v>
      </c>
      <c r="V47" s="15">
        <v>11.4763305808584</v>
      </c>
      <c r="W47" s="15">
        <v>0</v>
      </c>
      <c r="X47" s="15">
        <v>8.4774972433036808</v>
      </c>
      <c r="Y47" s="15">
        <v>1.5795392799153499E-2</v>
      </c>
      <c r="Z47" s="15">
        <v>19.277079206764601</v>
      </c>
      <c r="AA47" s="15">
        <v>19.277079206764601</v>
      </c>
      <c r="AB47" s="15">
        <v>10.545267214155899</v>
      </c>
      <c r="AC47" s="15">
        <v>0</v>
      </c>
      <c r="AD47" s="15">
        <v>1.8309080500669599</v>
      </c>
      <c r="AE47" s="15">
        <v>3.3015785307362799</v>
      </c>
      <c r="AF47" s="15">
        <v>0.65880994722608799</v>
      </c>
      <c r="AG47" s="15">
        <v>5.7273646534359899E-6</v>
      </c>
      <c r="AH47" s="15">
        <v>39.823001237236703</v>
      </c>
      <c r="AI47" s="15">
        <v>3.2320069828028402</v>
      </c>
      <c r="AJ47" s="15">
        <v>1.21961702111013</v>
      </c>
      <c r="AK47" s="15">
        <v>14.7495100013253</v>
      </c>
      <c r="AL47" s="15">
        <v>4.5515314668555602</v>
      </c>
      <c r="AM47" s="15">
        <v>62.343144369450599</v>
      </c>
      <c r="AN47" s="15">
        <v>0</v>
      </c>
      <c r="AO47" s="15">
        <v>472.72315216852098</v>
      </c>
      <c r="AP47" s="15">
        <v>220.70918596978501</v>
      </c>
      <c r="AQ47" s="15">
        <v>22.692264109745999</v>
      </c>
      <c r="AR47" s="15">
        <v>245.232358129598</v>
      </c>
      <c r="AS47" s="15">
        <v>4.6688101270424401E-2</v>
      </c>
      <c r="AT47" s="15">
        <v>7.4657428680588804</v>
      </c>
      <c r="AU47" s="15">
        <v>3.5500542785404901E-3</v>
      </c>
      <c r="AV47" s="15">
        <v>0.53971387930796899</v>
      </c>
      <c r="AW47" s="15">
        <v>88.612499774202504</v>
      </c>
      <c r="AX47" s="15">
        <v>0.506953402558463</v>
      </c>
      <c r="AY47" s="15">
        <v>0.30198574281982099</v>
      </c>
      <c r="AZ47" s="15">
        <v>29.646840864873202</v>
      </c>
      <c r="BA47" s="15">
        <v>0.43872876568726199</v>
      </c>
      <c r="BB47" s="15">
        <v>1.6978747135369201E-2</v>
      </c>
      <c r="BC47" s="15">
        <v>0.76772858975842795</v>
      </c>
      <c r="BD47" s="15">
        <v>136.538669223554</v>
      </c>
      <c r="BE47" s="15">
        <v>101.82517225546</v>
      </c>
      <c r="BF47" s="15">
        <v>34.713496968093501</v>
      </c>
      <c r="BG47" s="15">
        <v>8.02257275417914E-2</v>
      </c>
      <c r="BH47" s="15">
        <v>9.1562683796579305E-3</v>
      </c>
      <c r="BI47" s="15">
        <v>6.4843080352959896</v>
      </c>
      <c r="BJ47" s="15">
        <v>0.100855245236638</v>
      </c>
      <c r="BK47" s="15">
        <v>22.7356858766403</v>
      </c>
      <c r="BL47" s="15">
        <v>0.16479351229352299</v>
      </c>
      <c r="BM47" s="15">
        <v>0.20005123343088699</v>
      </c>
      <c r="BN47" s="15">
        <v>37.4817109145323</v>
      </c>
      <c r="BO47" s="15">
        <v>97.0315377740786</v>
      </c>
      <c r="BP47" s="15">
        <v>1.70234407381074</v>
      </c>
      <c r="BQ47" s="15">
        <v>0.610160480387131</v>
      </c>
      <c r="BR47" s="15">
        <v>3.6950895770983802E-2</v>
      </c>
      <c r="BS47" s="15">
        <v>351.44614392874598</v>
      </c>
      <c r="BT47" s="15">
        <v>10.5891904464335</v>
      </c>
      <c r="BU47" s="15">
        <v>1.7530658840258501E-6</v>
      </c>
      <c r="BV47" s="15">
        <v>0.62939047784013202</v>
      </c>
      <c r="BW47" s="15">
        <v>7.6000539027990897</v>
      </c>
      <c r="BX47" s="15">
        <v>1.1887211804229501</v>
      </c>
      <c r="BY47" s="15">
        <v>436.53547236781901</v>
      </c>
      <c r="BZ47" s="15">
        <v>6.3788615882515698</v>
      </c>
      <c r="CB47" s="26">
        <f t="shared" si="0"/>
        <v>1.082897455284483</v>
      </c>
      <c r="CC47" s="25">
        <f t="shared" si="1"/>
        <v>7.4660133109325623E-3</v>
      </c>
      <c r="CD47" s="13">
        <f t="shared" si="2"/>
        <v>-0.9453137961923912</v>
      </c>
      <c r="CE47" s="13">
        <f t="shared" si="3"/>
        <v>-0.97619456534053328</v>
      </c>
      <c r="CF47" s="13">
        <f t="shared" si="4"/>
        <v>-0.95615622843184855</v>
      </c>
      <c r="CG47" s="13">
        <f t="shared" si="5"/>
        <v>-0.96353393200598414</v>
      </c>
      <c r="CH47" s="13">
        <f t="shared" si="6"/>
        <v>-0.96837689929750126</v>
      </c>
      <c r="CI47" s="13">
        <f t="shared" si="7"/>
        <v>-0.97689908723126684</v>
      </c>
      <c r="CJ47" s="13">
        <f t="shared" si="8"/>
        <v>-0.97873695100111158</v>
      </c>
    </row>
    <row r="48" spans="1:88" x14ac:dyDescent="0.25">
      <c r="A48" s="78"/>
      <c r="CD48" s="13"/>
      <c r="CE48" s="13"/>
      <c r="CF48" s="13"/>
      <c r="CG48" s="13"/>
      <c r="CH48" s="13"/>
      <c r="CI48" s="13"/>
      <c r="CJ48" s="13"/>
    </row>
    <row r="49" spans="1:88" x14ac:dyDescent="0.25">
      <c r="A49" s="79" t="s">
        <v>353</v>
      </c>
      <c r="B49" s="1">
        <f t="shared" ref="B49:H49" si="9">SUM(B3:B47)</f>
        <v>3809007.8446408287</v>
      </c>
      <c r="C49" s="1">
        <f t="shared" si="9"/>
        <v>52153.771786107318</v>
      </c>
      <c r="D49" s="1">
        <f t="shared" si="9"/>
        <v>571671.07872916956</v>
      </c>
      <c r="E49" s="1">
        <f t="shared" si="9"/>
        <v>477114.55061833246</v>
      </c>
      <c r="F49" s="1">
        <f t="shared" si="9"/>
        <v>347175.46271465614</v>
      </c>
      <c r="G49" s="1">
        <f t="shared" si="9"/>
        <v>98567.018187340931</v>
      </c>
      <c r="H49" s="1">
        <f t="shared" si="9"/>
        <v>2355034.6743340581</v>
      </c>
      <c r="K49" s="1">
        <f t="shared" ref="K49:AA49" si="10">SUM(K3:K47)</f>
        <v>1221.1264725243684</v>
      </c>
      <c r="L49" s="1">
        <f t="shared" si="10"/>
        <v>76342.535727706665</v>
      </c>
      <c r="M49" s="1">
        <f t="shared" si="10"/>
        <v>18479.991955551897</v>
      </c>
      <c r="N49" s="1">
        <f t="shared" si="10"/>
        <v>18479.991955551897</v>
      </c>
      <c r="O49" s="1">
        <f t="shared" si="10"/>
        <v>6806.2464271403733</v>
      </c>
      <c r="P49" s="1">
        <f t="shared" si="10"/>
        <v>6871.3751432701329</v>
      </c>
      <c r="Q49" s="1">
        <f t="shared" si="10"/>
        <v>13785.232246853328</v>
      </c>
      <c r="R49" s="1">
        <f t="shared" si="10"/>
        <v>2213360.9442098583</v>
      </c>
      <c r="S49" s="1">
        <f t="shared" si="10"/>
        <v>2151248.108243282</v>
      </c>
      <c r="T49" s="1">
        <f t="shared" si="10"/>
        <v>22938.273832990701</v>
      </c>
      <c r="U49" s="1">
        <f t="shared" si="10"/>
        <v>37621.877935781078</v>
      </c>
      <c r="V49" s="1"/>
      <c r="W49" s="1">
        <f t="shared" si="10"/>
        <v>0</v>
      </c>
      <c r="X49" s="1">
        <f t="shared" si="10"/>
        <v>82346.326077568738</v>
      </c>
      <c r="Y49" s="1">
        <f t="shared" si="10"/>
        <v>807.66062405740377</v>
      </c>
      <c r="Z49" s="1">
        <f t="shared" si="10"/>
        <v>15546.222816450014</v>
      </c>
      <c r="AA49" s="1">
        <f t="shared" si="10"/>
        <v>15546.222816450014</v>
      </c>
      <c r="AB49" s="1"/>
      <c r="AC49" s="1"/>
      <c r="AD49" s="1">
        <f>SUM(AD3:AD47)</f>
        <v>2275.2396899778337</v>
      </c>
      <c r="AE49" s="1">
        <f>SUM(AE3:AE47)</f>
        <v>5830.7607287743558</v>
      </c>
      <c r="AF49" s="1">
        <f>SUM(AF3:AF47)</f>
        <v>524.74016864905025</v>
      </c>
      <c r="AG49" s="1"/>
      <c r="AH49" s="1">
        <f>SUM(AH3:AH47)</f>
        <v>70188.483519847854</v>
      </c>
      <c r="AI49" s="1">
        <f>SUM(AI3:AI47)</f>
        <v>4597.3474924469265</v>
      </c>
      <c r="AJ49" s="1">
        <f>SUM(AJ3:AJ47)</f>
        <v>6853.7893986229919</v>
      </c>
      <c r="AK49" s="1"/>
      <c r="AL49" s="1">
        <f t="shared" ref="AL49:AT49" si="11">SUM(AL3:AL47)</f>
        <v>3078.2554139459421</v>
      </c>
      <c r="AM49" s="1">
        <f t="shared" si="11"/>
        <v>37817.184100869992</v>
      </c>
      <c r="AN49" s="1">
        <f t="shared" si="11"/>
        <v>0</v>
      </c>
      <c r="AO49" s="1">
        <f t="shared" si="11"/>
        <v>1259109.5643086021</v>
      </c>
      <c r="AP49" s="1">
        <f t="shared" si="11"/>
        <v>333893.50127216411</v>
      </c>
      <c r="AQ49" s="1">
        <f t="shared" si="11"/>
        <v>34825.972885241434</v>
      </c>
      <c r="AR49" s="1">
        <f t="shared" si="11"/>
        <v>370994.71384738339</v>
      </c>
      <c r="AS49" s="1">
        <f t="shared" si="11"/>
        <v>30.547052579952339</v>
      </c>
      <c r="AT49" s="1">
        <f t="shared" si="11"/>
        <v>19246.522095311921</v>
      </c>
      <c r="AU49" s="1"/>
      <c r="AV49" s="1">
        <f t="shared" ref="AV49:BZ49" si="12">SUM(AV3:AV47)</f>
        <v>557.46783089844689</v>
      </c>
      <c r="AW49" s="1">
        <f t="shared" si="12"/>
        <v>455798.89973967097</v>
      </c>
      <c r="AX49" s="1">
        <f t="shared" si="12"/>
        <v>879.76151570672505</v>
      </c>
      <c r="AY49" s="1">
        <f t="shared" si="12"/>
        <v>733.82968593999226</v>
      </c>
      <c r="AZ49" s="1">
        <f t="shared" si="12"/>
        <v>19093.554954215026</v>
      </c>
      <c r="BA49" s="1">
        <f t="shared" si="12"/>
        <v>1151.6981793767068</v>
      </c>
      <c r="BB49" s="1">
        <f t="shared" si="12"/>
        <v>318.21178971181359</v>
      </c>
      <c r="BC49" s="1">
        <f t="shared" si="12"/>
        <v>1320.2595871173835</v>
      </c>
      <c r="BD49" s="1">
        <f t="shared" si="12"/>
        <v>233721.04031621068</v>
      </c>
      <c r="BE49" s="1">
        <f t="shared" si="12"/>
        <v>156656.57309136604</v>
      </c>
      <c r="BF49" s="1">
        <f t="shared" si="12"/>
        <v>77064.467224844586</v>
      </c>
      <c r="BG49" s="1">
        <f t="shared" si="12"/>
        <v>75.057479903162118</v>
      </c>
      <c r="BH49" s="1">
        <f t="shared" si="12"/>
        <v>55.344969657367514</v>
      </c>
      <c r="BI49" s="1">
        <f t="shared" si="12"/>
        <v>20411.196983937611</v>
      </c>
      <c r="BJ49" s="1">
        <f t="shared" si="12"/>
        <v>223.840293653841</v>
      </c>
      <c r="BK49" s="1">
        <f t="shared" si="12"/>
        <v>38589.917133048824</v>
      </c>
      <c r="BL49" s="1">
        <f t="shared" si="12"/>
        <v>362.46221053114789</v>
      </c>
      <c r="BM49" s="1">
        <f t="shared" si="12"/>
        <v>498.99442775510846</v>
      </c>
      <c r="BN49" s="1">
        <f t="shared" si="12"/>
        <v>65911.877576567349</v>
      </c>
      <c r="BO49" s="1">
        <f t="shared" si="12"/>
        <v>165151.72296644381</v>
      </c>
      <c r="BP49" s="1">
        <f t="shared" si="12"/>
        <v>1869.4167899032025</v>
      </c>
      <c r="BQ49" s="1">
        <f t="shared" si="12"/>
        <v>4558.6217511745845</v>
      </c>
      <c r="BR49" s="1">
        <f t="shared" si="12"/>
        <v>45.059932267811895</v>
      </c>
      <c r="BS49" s="1">
        <f t="shared" si="12"/>
        <v>60293.315671790857</v>
      </c>
      <c r="BT49" s="1">
        <f t="shared" si="12"/>
        <v>45312.706579930389</v>
      </c>
      <c r="BU49" s="1">
        <f t="shared" si="12"/>
        <v>0.49216950314211788</v>
      </c>
      <c r="BV49" s="1">
        <f t="shared" si="12"/>
        <v>17317.785961835492</v>
      </c>
      <c r="BW49" s="1">
        <f t="shared" si="12"/>
        <v>53777.550801114732</v>
      </c>
      <c r="BX49" s="1">
        <f t="shared" si="12"/>
        <v>9079.5730955234758</v>
      </c>
      <c r="BY49" s="1">
        <f t="shared" si="12"/>
        <v>1102424.9246845029</v>
      </c>
      <c r="BZ49" s="1">
        <f t="shared" si="12"/>
        <v>36410.898352332821</v>
      </c>
      <c r="CD49" s="13">
        <f>+(S49-B49)/B49</f>
        <v>-0.43522087746024729</v>
      </c>
      <c r="CE49" s="13">
        <f>+(AM49-C49)/C49</f>
        <v>-0.27489071632315376</v>
      </c>
      <c r="CF49" s="13">
        <f>+(AR49-D49)/D49</f>
        <v>-0.35103466372287312</v>
      </c>
      <c r="CG49" s="13">
        <f t="shared" ref="CG49:CH51" si="13">+(BD49-E49)/E49</f>
        <v>-0.51013642318535013</v>
      </c>
      <c r="CH49" s="13">
        <f t="shared" si="13"/>
        <v>-0.54876830330569115</v>
      </c>
      <c r="CI49" s="13">
        <f>+(BS49-G49)/G49</f>
        <v>-0.38830131233964432</v>
      </c>
      <c r="CJ49" s="13">
        <f>+(BY49-H49)/H49</f>
        <v>-0.53188590524840584</v>
      </c>
    </row>
    <row r="50" spans="1:88" x14ac:dyDescent="0.25">
      <c r="A50" s="79" t="s">
        <v>633</v>
      </c>
      <c r="B50" s="1">
        <f t="shared" ref="B50:H50" si="14">SUM(B3:B15)</f>
        <v>2201501.0127100442</v>
      </c>
      <c r="C50" s="1">
        <f t="shared" si="14"/>
        <v>6265.0597116805038</v>
      </c>
      <c r="D50" s="1">
        <f t="shared" si="14"/>
        <v>362797.14023839997</v>
      </c>
      <c r="E50" s="1">
        <f t="shared" si="14"/>
        <v>193504.03199475995</v>
      </c>
      <c r="F50" s="1">
        <f t="shared" si="14"/>
        <v>140018.58568038535</v>
      </c>
      <c r="G50" s="1">
        <f t="shared" si="14"/>
        <v>15169.912984642722</v>
      </c>
      <c r="H50" s="1">
        <f t="shared" si="14"/>
        <v>766119.00558518292</v>
      </c>
      <c r="K50" s="1">
        <f t="shared" ref="K50:AA50" si="15">SUM(K3:K15)</f>
        <v>1012.9887760517505</v>
      </c>
      <c r="L50" s="1">
        <f t="shared" si="15"/>
        <v>46647.452322472316</v>
      </c>
      <c r="M50" s="1">
        <f t="shared" si="15"/>
        <v>15252.432675755979</v>
      </c>
      <c r="N50" s="1">
        <f t="shared" si="15"/>
        <v>15252.432675755979</v>
      </c>
      <c r="O50" s="1">
        <f t="shared" si="15"/>
        <v>5561.4667364358884</v>
      </c>
      <c r="P50" s="1">
        <f t="shared" si="15"/>
        <v>5360.5545430211878</v>
      </c>
      <c r="Q50" s="1">
        <f t="shared" si="15"/>
        <v>12724.729080506211</v>
      </c>
      <c r="R50" s="1">
        <f t="shared" si="15"/>
        <v>1527269.2809124372</v>
      </c>
      <c r="S50" s="1">
        <f t="shared" si="15"/>
        <v>2061247.1007731885</v>
      </c>
      <c r="T50" s="1">
        <f t="shared" si="15"/>
        <v>20574.628162369856</v>
      </c>
      <c r="U50" s="1">
        <f t="shared" si="15"/>
        <v>30634.045859282807</v>
      </c>
      <c r="V50" s="1"/>
      <c r="W50" s="1">
        <f t="shared" si="15"/>
        <v>0</v>
      </c>
      <c r="X50" s="1">
        <f t="shared" si="15"/>
        <v>40941.896977977172</v>
      </c>
      <c r="Y50" s="1">
        <f t="shared" si="15"/>
        <v>499.55057312441357</v>
      </c>
      <c r="Z50" s="1">
        <f t="shared" si="15"/>
        <v>12870.745543801893</v>
      </c>
      <c r="AA50" s="1">
        <f t="shared" si="15"/>
        <v>12870.745543801893</v>
      </c>
      <c r="AB50" s="1"/>
      <c r="AC50" s="1"/>
      <c r="AD50" s="1">
        <f>SUM(AD3:AD15)</f>
        <v>1876.4747607054894</v>
      </c>
      <c r="AE50" s="1">
        <f>SUM(AE3:AE15)</f>
        <v>4911.2851052332398</v>
      </c>
      <c r="AF50" s="1">
        <f>SUM(AF3:AF15)</f>
        <v>452.08989657898849</v>
      </c>
      <c r="AG50" s="1"/>
      <c r="AH50" s="1">
        <f>SUM(AH3:AH15)</f>
        <v>40938.419324566239</v>
      </c>
      <c r="AI50" s="1">
        <f>SUM(AI3:AI15)</f>
        <v>3000.1043130479379</v>
      </c>
      <c r="AJ50" s="1">
        <f>SUM(AJ3:AJ15)</f>
        <v>4082.0162113757615</v>
      </c>
      <c r="AK50" s="1"/>
      <c r="AL50" s="1">
        <f t="shared" ref="AL50:AT50" si="16">SUM(AL3:AL15)</f>
        <v>2588.979257305059</v>
      </c>
      <c r="AM50" s="1">
        <f t="shared" si="16"/>
        <v>5977.5539857689064</v>
      </c>
      <c r="AN50" s="1">
        <f t="shared" si="16"/>
        <v>0</v>
      </c>
      <c r="AO50" s="1">
        <f t="shared" si="16"/>
        <v>809880.25238971191</v>
      </c>
      <c r="AP50" s="1">
        <f t="shared" si="16"/>
        <v>281642.66319235612</v>
      </c>
      <c r="AQ50" s="1">
        <f t="shared" si="16"/>
        <v>29419.087812802758</v>
      </c>
      <c r="AR50" s="1">
        <f t="shared" si="16"/>
        <v>312938.22576586431</v>
      </c>
      <c r="AS50" s="1">
        <f t="shared" si="16"/>
        <v>20.363464900753375</v>
      </c>
      <c r="AT50" s="1">
        <f t="shared" si="16"/>
        <v>17942.141687734653</v>
      </c>
      <c r="AU50" s="1"/>
      <c r="AV50" s="1">
        <f t="shared" ref="AV50:BZ50" si="17">SUM(AV3:AV15)</f>
        <v>211.56495298709729</v>
      </c>
      <c r="AW50" s="1">
        <f t="shared" si="17"/>
        <v>330959.25427630747</v>
      </c>
      <c r="AX50" s="1">
        <f t="shared" si="17"/>
        <v>538.4521986263436</v>
      </c>
      <c r="AY50" s="1">
        <f t="shared" si="17"/>
        <v>654.83602951246098</v>
      </c>
      <c r="AZ50" s="1">
        <f t="shared" si="17"/>
        <v>14181.332179286985</v>
      </c>
      <c r="BA50" s="1">
        <f t="shared" si="17"/>
        <v>874.10858826078152</v>
      </c>
      <c r="BB50" s="1">
        <f t="shared" si="17"/>
        <v>265.08305704142361</v>
      </c>
      <c r="BC50" s="1">
        <f t="shared" si="17"/>
        <v>1129.7594226652823</v>
      </c>
      <c r="BD50" s="1">
        <f t="shared" si="17"/>
        <v>184537.82569481959</v>
      </c>
      <c r="BE50" s="1">
        <f t="shared" si="17"/>
        <v>133030.87011544232</v>
      </c>
      <c r="BF50" s="1">
        <f t="shared" si="17"/>
        <v>51506.955579377151</v>
      </c>
      <c r="BG50" s="1">
        <f t="shared" si="17"/>
        <v>29.574266063592262</v>
      </c>
      <c r="BH50" s="1">
        <f t="shared" si="17"/>
        <v>49.148060573422036</v>
      </c>
      <c r="BI50" s="1">
        <f t="shared" si="17"/>
        <v>14445.8920525796</v>
      </c>
      <c r="BJ50" s="1">
        <f t="shared" si="17"/>
        <v>189.16099058516158</v>
      </c>
      <c r="BK50" s="1">
        <f t="shared" si="17"/>
        <v>35202.118772631045</v>
      </c>
      <c r="BL50" s="1">
        <f t="shared" si="17"/>
        <v>327.23048244183877</v>
      </c>
      <c r="BM50" s="1">
        <f t="shared" si="17"/>
        <v>451.59458552961996</v>
      </c>
      <c r="BN50" s="1">
        <f t="shared" si="17"/>
        <v>59464.808795482793</v>
      </c>
      <c r="BO50" s="1">
        <f t="shared" si="17"/>
        <v>45275.957756540934</v>
      </c>
      <c r="BP50" s="1">
        <f t="shared" si="17"/>
        <v>780.4798348917318</v>
      </c>
      <c r="BQ50" s="1">
        <f t="shared" si="17"/>
        <v>4214.9931277064497</v>
      </c>
      <c r="BR50" s="1">
        <f t="shared" si="17"/>
        <v>20.732718576766207</v>
      </c>
      <c r="BS50" s="1">
        <f t="shared" si="17"/>
        <v>14092.450276028974</v>
      </c>
      <c r="BT50" s="1">
        <f t="shared" si="17"/>
        <v>23727.235360862865</v>
      </c>
      <c r="BU50" s="1">
        <f t="shared" si="17"/>
        <v>0.45428128611033014</v>
      </c>
      <c r="BV50" s="1">
        <f t="shared" si="17"/>
        <v>10443.026507600753</v>
      </c>
      <c r="BW50" s="1">
        <f t="shared" si="17"/>
        <v>42972.192792768714</v>
      </c>
      <c r="BX50" s="1">
        <f t="shared" si="17"/>
        <v>4608.1575766102451</v>
      </c>
      <c r="BY50" s="1">
        <f t="shared" si="17"/>
        <v>712989.10074024182</v>
      </c>
      <c r="BZ50" s="1">
        <f t="shared" si="17"/>
        <v>28222.601496214265</v>
      </c>
      <c r="CD50" s="13">
        <f>+(S50-B50)/B50</f>
        <v>-6.3708311341725568E-2</v>
      </c>
      <c r="CE50" s="13">
        <f>+(AM50-C50)/C50</f>
        <v>-4.5890340897402002E-2</v>
      </c>
      <c r="CF50" s="13">
        <f>+(AR50-D50)/D50</f>
        <v>-0.13742918271012983</v>
      </c>
      <c r="CG50" s="13">
        <f t="shared" si="13"/>
        <v>-4.6336017950174599E-2</v>
      </c>
      <c r="CH50" s="13">
        <f t="shared" si="13"/>
        <v>-4.9905628820545334E-2</v>
      </c>
      <c r="CI50" s="13">
        <f>+(BS50-G50)/G50</f>
        <v>-7.1026294594077E-2</v>
      </c>
      <c r="CJ50" s="13">
        <f>+(BY50-H50)/H50</f>
        <v>-6.934941498332757E-2</v>
      </c>
    </row>
    <row r="51" spans="1:88" x14ac:dyDescent="0.25">
      <c r="A51" s="79" t="s">
        <v>634</v>
      </c>
      <c r="B51" s="1">
        <f>SUM(B16:B47)</f>
        <v>1607506.8319307838</v>
      </c>
      <c r="C51" s="1">
        <f t="shared" ref="C51:H51" si="18">SUM(C16:C47)</f>
        <v>45888.712074426818</v>
      </c>
      <c r="D51" s="1">
        <f t="shared" si="18"/>
        <v>208873.93849076959</v>
      </c>
      <c r="E51" s="1">
        <f>SUM(E16:E47)</f>
        <v>283610.51862357254</v>
      </c>
      <c r="F51" s="1">
        <f t="shared" si="18"/>
        <v>207156.87703427073</v>
      </c>
      <c r="G51" s="1">
        <f t="shared" si="18"/>
        <v>83397.105202698207</v>
      </c>
      <c r="H51" s="1">
        <f t="shared" si="18"/>
        <v>1588915.6687488749</v>
      </c>
      <c r="K51" s="1">
        <f t="shared" ref="K51" si="19">SUM(K16:K47)</f>
        <v>208.13769647261805</v>
      </c>
      <c r="L51" s="1">
        <f t="shared" ref="L51" si="20">SUM(L16:L47)</f>
        <v>29695.083405234342</v>
      </c>
      <c r="M51" s="1">
        <f t="shared" ref="M51:BZ51" si="21">SUM(M16:M47)</f>
        <v>3227.5592797959198</v>
      </c>
      <c r="N51" s="1">
        <f t="shared" si="21"/>
        <v>3227.5592797959198</v>
      </c>
      <c r="O51" s="1">
        <f t="shared" si="21"/>
        <v>1244.7796907044851</v>
      </c>
      <c r="P51" s="1">
        <f t="shared" si="21"/>
        <v>1510.820600248946</v>
      </c>
      <c r="Q51" s="1">
        <f t="shared" si="21"/>
        <v>1060.5031663471175</v>
      </c>
      <c r="R51" s="1">
        <f t="shared" si="21"/>
        <v>686091.66329742153</v>
      </c>
      <c r="S51" s="1">
        <f t="shared" si="21"/>
        <v>90001.007470093318</v>
      </c>
      <c r="T51" s="1">
        <f t="shared" si="21"/>
        <v>2363.6456706208432</v>
      </c>
      <c r="U51" s="1">
        <f t="shared" si="21"/>
        <v>6987.8320764982682</v>
      </c>
      <c r="V51" s="1"/>
      <c r="W51" s="1">
        <f t="shared" si="21"/>
        <v>0</v>
      </c>
      <c r="X51" s="1">
        <f t="shared" si="21"/>
        <v>41404.429099591565</v>
      </c>
      <c r="Y51" s="1">
        <f t="shared" si="21"/>
        <v>308.11005093299008</v>
      </c>
      <c r="Z51" s="1">
        <f t="shared" si="21"/>
        <v>2675.4772726481192</v>
      </c>
      <c r="AA51" s="1">
        <f t="shared" si="21"/>
        <v>2675.4772726481192</v>
      </c>
      <c r="AB51" s="1"/>
      <c r="AC51" s="1"/>
      <c r="AD51" s="1">
        <f t="shared" si="21"/>
        <v>398.76492927234403</v>
      </c>
      <c r="AE51" s="1">
        <f t="shared" si="21"/>
        <v>919.47562354111506</v>
      </c>
      <c r="AF51" s="1">
        <f t="shared" si="21"/>
        <v>72.650272070061717</v>
      </c>
      <c r="AG51" s="1"/>
      <c r="AH51" s="1">
        <f t="shared" si="21"/>
        <v>29250.06419528163</v>
      </c>
      <c r="AI51" s="1">
        <f t="shared" si="21"/>
        <v>1597.2431793989888</v>
      </c>
      <c r="AJ51" s="1">
        <f t="shared" si="21"/>
        <v>2771.77318724723</v>
      </c>
      <c r="AK51" s="1"/>
      <c r="AL51" s="1">
        <f t="shared" si="21"/>
        <v>489.2761566408829</v>
      </c>
      <c r="AM51" s="1">
        <f t="shared" si="21"/>
        <v>31839.630115101085</v>
      </c>
      <c r="AN51" s="1">
        <f t="shared" si="21"/>
        <v>0</v>
      </c>
      <c r="AO51" s="1">
        <f t="shared" ref="AO51" si="22">SUM(AO16:AO47)</f>
        <v>449229.31191889039</v>
      </c>
      <c r="AP51" s="1">
        <f t="shared" si="21"/>
        <v>52250.838079808047</v>
      </c>
      <c r="AQ51" s="1">
        <f t="shared" si="21"/>
        <v>5406.8850724386702</v>
      </c>
      <c r="AR51" s="1">
        <f t="shared" si="21"/>
        <v>58056.488081519019</v>
      </c>
      <c r="AS51" s="1">
        <f t="shared" si="21"/>
        <v>10.183587679198967</v>
      </c>
      <c r="AT51" s="1">
        <f t="shared" si="21"/>
        <v>1304.3804075772691</v>
      </c>
      <c r="AU51" s="1"/>
      <c r="AV51" s="1">
        <f t="shared" si="21"/>
        <v>345.90287791134972</v>
      </c>
      <c r="AW51" s="1">
        <f t="shared" si="21"/>
        <v>124839.64546336349</v>
      </c>
      <c r="AX51" s="1">
        <f t="shared" si="21"/>
        <v>341.30931708038133</v>
      </c>
      <c r="AY51" s="1">
        <f t="shared" si="21"/>
        <v>78.993656427531178</v>
      </c>
      <c r="AZ51" s="1">
        <f t="shared" si="21"/>
        <v>4912.2227749280364</v>
      </c>
      <c r="BA51" s="1">
        <f t="shared" si="21"/>
        <v>277.58959111592526</v>
      </c>
      <c r="BB51" s="1">
        <f t="shared" si="21"/>
        <v>53.128732670389951</v>
      </c>
      <c r="BC51" s="1">
        <f t="shared" si="21"/>
        <v>190.50016445210147</v>
      </c>
      <c r="BD51" s="1">
        <f t="shared" si="21"/>
        <v>49183.214621391155</v>
      </c>
      <c r="BE51" s="1">
        <f t="shared" si="21"/>
        <v>23625.702975923698</v>
      </c>
      <c r="BF51" s="1">
        <f t="shared" si="21"/>
        <v>25557.511645467435</v>
      </c>
      <c r="BG51" s="1">
        <f t="shared" si="21"/>
        <v>45.483213839569864</v>
      </c>
      <c r="BH51" s="1">
        <f t="shared" si="21"/>
        <v>6.196909083945485</v>
      </c>
      <c r="BI51" s="1">
        <f t="shared" si="21"/>
        <v>5965.3049313580095</v>
      </c>
      <c r="BJ51" s="1">
        <f t="shared" si="21"/>
        <v>34.679303068679452</v>
      </c>
      <c r="BK51" s="1">
        <f t="shared" si="21"/>
        <v>3387.7983604177721</v>
      </c>
      <c r="BL51" s="1">
        <f t="shared" si="21"/>
        <v>35.231728089309193</v>
      </c>
      <c r="BM51" s="1">
        <f t="shared" si="21"/>
        <v>47.399842225488612</v>
      </c>
      <c r="BN51" s="1">
        <f t="shared" si="21"/>
        <v>6447.0687810845593</v>
      </c>
      <c r="BO51" s="1">
        <f t="shared" si="21"/>
        <v>119875.76520990286</v>
      </c>
      <c r="BP51" s="1">
        <f t="shared" si="21"/>
        <v>1088.9369550114709</v>
      </c>
      <c r="BQ51" s="1">
        <f t="shared" si="21"/>
        <v>343.62862346813478</v>
      </c>
      <c r="BR51" s="1">
        <f t="shared" si="21"/>
        <v>24.327213691045689</v>
      </c>
      <c r="BS51" s="1">
        <f t="shared" si="21"/>
        <v>46200.865395761881</v>
      </c>
      <c r="BT51" s="1">
        <f t="shared" si="21"/>
        <v>21585.47121906752</v>
      </c>
      <c r="BU51" s="1">
        <f t="shared" si="21"/>
        <v>3.7888217031787727E-2</v>
      </c>
      <c r="BV51" s="1">
        <f t="shared" si="21"/>
        <v>6874.7594542347433</v>
      </c>
      <c r="BW51" s="1">
        <f t="shared" si="21"/>
        <v>10805.358008346022</v>
      </c>
      <c r="BX51" s="1">
        <f t="shared" si="21"/>
        <v>4471.4155189132334</v>
      </c>
      <c r="BY51" s="1">
        <f t="shared" si="21"/>
        <v>389435.82394426118</v>
      </c>
      <c r="BZ51" s="1">
        <f t="shared" si="21"/>
        <v>8188.2968561185507</v>
      </c>
      <c r="CD51" s="13">
        <f>+(S51-B51)/B51</f>
        <v>-0.94401205289933798</v>
      </c>
      <c r="CE51" s="13">
        <f>+(AM51-C51)/C51</f>
        <v>-0.30615550805913994</v>
      </c>
      <c r="CF51" s="13">
        <f>+(AR51-D51)/D51</f>
        <v>-0.72205011069830227</v>
      </c>
      <c r="CG51" s="13">
        <f t="shared" si="13"/>
        <v>-0.82658183885390191</v>
      </c>
      <c r="CH51" s="13">
        <f t="shared" si="13"/>
        <v>-0.88595260116797758</v>
      </c>
      <c r="CI51" s="13">
        <f>+(BS51-G51)/G51</f>
        <v>-0.44601356026123662</v>
      </c>
      <c r="CJ51" s="13">
        <f>+(BY51-H51)/H51</f>
        <v>-0.75490466133365908</v>
      </c>
    </row>
    <row r="53" spans="1:88" x14ac:dyDescent="0.25">
      <c r="A53" s="108" t="s">
        <v>655</v>
      </c>
    </row>
    <row r="54" spans="1:88" x14ac:dyDescent="0.25">
      <c r="A54" s="17" t="s">
        <v>431</v>
      </c>
      <c r="J54" s="15"/>
      <c r="K54" s="15"/>
      <c r="L54" s="15"/>
      <c r="CB54" s="26" t="e">
        <f t="shared" ref="CB54:CB66" si="23">AO54/BY54</f>
        <v>#DIV/0!</v>
      </c>
      <c r="CC54" s="25" t="e">
        <f t="shared" ref="CC54:CC66" si="24">AD54/AR54</f>
        <v>#DIV/0!</v>
      </c>
      <c r="CD54" s="13" t="e">
        <f t="shared" ref="CD54:CD66" si="25">+(S54-B54)/B54</f>
        <v>#DIV/0!</v>
      </c>
      <c r="CE54" s="13" t="e">
        <f t="shared" ref="CE54:CE66" si="26">+(AM54-C54)/C54</f>
        <v>#DIV/0!</v>
      </c>
      <c r="CF54" s="13" t="e">
        <f t="shared" ref="CF54:CF66" si="27">+(AR54-D54)/D54</f>
        <v>#DIV/0!</v>
      </c>
      <c r="CG54" s="13" t="e">
        <f t="shared" ref="CG54:CG66" si="28">+(BD54-E54)/E54</f>
        <v>#DIV/0!</v>
      </c>
      <c r="CH54" s="13" t="e">
        <f t="shared" ref="CH54:CH66" si="29">+(BE54-F54)/F54</f>
        <v>#DIV/0!</v>
      </c>
      <c r="CI54" s="13" t="e">
        <f t="shared" ref="CI54:CI66" si="30">+(BS54-G54)/G54</f>
        <v>#DIV/0!</v>
      </c>
      <c r="CJ54" s="13" t="e">
        <f t="shared" ref="CJ54:CJ66" si="31">+(BY54-H54)/H54</f>
        <v>#DIV/0!</v>
      </c>
    </row>
    <row r="55" spans="1:88" x14ac:dyDescent="0.25">
      <c r="A55" s="17" t="s">
        <v>432</v>
      </c>
      <c r="J55" s="15"/>
      <c r="K55" s="15"/>
      <c r="L55" s="15"/>
      <c r="CB55" s="26" t="e">
        <f t="shared" si="23"/>
        <v>#DIV/0!</v>
      </c>
      <c r="CC55" s="25" t="e">
        <f t="shared" si="24"/>
        <v>#DIV/0!</v>
      </c>
      <c r="CD55" s="13" t="e">
        <f t="shared" si="25"/>
        <v>#DIV/0!</v>
      </c>
      <c r="CE55" s="13" t="e">
        <f t="shared" si="26"/>
        <v>#DIV/0!</v>
      </c>
      <c r="CF55" s="13" t="e">
        <f t="shared" si="27"/>
        <v>#DIV/0!</v>
      </c>
      <c r="CG55" s="13" t="e">
        <f t="shared" si="28"/>
        <v>#DIV/0!</v>
      </c>
      <c r="CH55" s="13" t="e">
        <f t="shared" si="29"/>
        <v>#DIV/0!</v>
      </c>
      <c r="CI55" s="13" t="e">
        <f t="shared" si="30"/>
        <v>#DIV/0!</v>
      </c>
      <c r="CJ55" s="13" t="e">
        <f t="shared" si="31"/>
        <v>#DIV/0!</v>
      </c>
    </row>
    <row r="56" spans="1:88" x14ac:dyDescent="0.25">
      <c r="A56" s="17" t="s">
        <v>433</v>
      </c>
      <c r="J56" s="15"/>
      <c r="K56" s="15"/>
      <c r="L56" s="15"/>
      <c r="CB56" s="26" t="e">
        <f t="shared" si="23"/>
        <v>#DIV/0!</v>
      </c>
      <c r="CC56" s="25" t="e">
        <f t="shared" si="24"/>
        <v>#DIV/0!</v>
      </c>
      <c r="CD56" s="13" t="e">
        <f t="shared" si="25"/>
        <v>#DIV/0!</v>
      </c>
      <c r="CE56" s="13" t="e">
        <f t="shared" si="26"/>
        <v>#DIV/0!</v>
      </c>
      <c r="CF56" s="13" t="e">
        <f t="shared" si="27"/>
        <v>#DIV/0!</v>
      </c>
      <c r="CG56" s="13" t="e">
        <f t="shared" si="28"/>
        <v>#DIV/0!</v>
      </c>
      <c r="CH56" s="13" t="e">
        <f t="shared" si="29"/>
        <v>#DIV/0!</v>
      </c>
      <c r="CI56" s="13" t="e">
        <f t="shared" si="30"/>
        <v>#DIV/0!</v>
      </c>
      <c r="CJ56" s="13" t="e">
        <f t="shared" si="31"/>
        <v>#DIV/0!</v>
      </c>
    </row>
    <row r="57" spans="1:88" x14ac:dyDescent="0.25">
      <c r="A57" s="17" t="s">
        <v>434</v>
      </c>
      <c r="J57" s="15"/>
      <c r="K57" s="15"/>
      <c r="L57" s="15"/>
      <c r="CB57" s="26" t="e">
        <f t="shared" si="23"/>
        <v>#DIV/0!</v>
      </c>
      <c r="CC57" s="25" t="e">
        <f t="shared" si="24"/>
        <v>#DIV/0!</v>
      </c>
      <c r="CD57" s="13" t="e">
        <f t="shared" si="25"/>
        <v>#DIV/0!</v>
      </c>
      <c r="CE57" s="13" t="e">
        <f t="shared" si="26"/>
        <v>#DIV/0!</v>
      </c>
      <c r="CF57" s="13" t="e">
        <f t="shared" si="27"/>
        <v>#DIV/0!</v>
      </c>
      <c r="CG57" s="13" t="e">
        <f t="shared" si="28"/>
        <v>#DIV/0!</v>
      </c>
      <c r="CH57" s="13" t="e">
        <f t="shared" si="29"/>
        <v>#DIV/0!</v>
      </c>
      <c r="CI57" s="13" t="e">
        <f t="shared" si="30"/>
        <v>#DIV/0!</v>
      </c>
      <c r="CJ57" s="13" t="e">
        <f t="shared" si="31"/>
        <v>#DIV/0!</v>
      </c>
    </row>
    <row r="58" spans="1:88" x14ac:dyDescent="0.25">
      <c r="A58" s="17" t="s">
        <v>435</v>
      </c>
      <c r="J58" s="15"/>
      <c r="K58" s="15"/>
      <c r="L58" s="15"/>
      <c r="CB58" s="26" t="e">
        <f t="shared" si="23"/>
        <v>#DIV/0!</v>
      </c>
      <c r="CC58" s="25" t="e">
        <f t="shared" si="24"/>
        <v>#DIV/0!</v>
      </c>
      <c r="CD58" s="13" t="e">
        <f t="shared" si="25"/>
        <v>#DIV/0!</v>
      </c>
      <c r="CE58" s="13" t="e">
        <f t="shared" si="26"/>
        <v>#DIV/0!</v>
      </c>
      <c r="CF58" s="13" t="e">
        <f t="shared" si="27"/>
        <v>#DIV/0!</v>
      </c>
      <c r="CG58" s="13" t="e">
        <f t="shared" si="28"/>
        <v>#DIV/0!</v>
      </c>
      <c r="CH58" s="13" t="e">
        <f t="shared" si="29"/>
        <v>#DIV/0!</v>
      </c>
      <c r="CI58" s="13" t="e">
        <f t="shared" si="30"/>
        <v>#DIV/0!</v>
      </c>
      <c r="CJ58" s="13" t="e">
        <f t="shared" si="31"/>
        <v>#DIV/0!</v>
      </c>
    </row>
    <row r="59" spans="1:88" x14ac:dyDescent="0.25">
      <c r="A59" s="17" t="s">
        <v>436</v>
      </c>
      <c r="J59" s="15"/>
      <c r="K59" s="15"/>
      <c r="L59" s="15"/>
      <c r="CB59" s="26" t="e">
        <f t="shared" si="23"/>
        <v>#DIV/0!</v>
      </c>
      <c r="CC59" s="25" t="e">
        <f t="shared" si="24"/>
        <v>#DIV/0!</v>
      </c>
      <c r="CD59" s="13" t="e">
        <f t="shared" si="25"/>
        <v>#DIV/0!</v>
      </c>
      <c r="CE59" s="13" t="e">
        <f t="shared" si="26"/>
        <v>#DIV/0!</v>
      </c>
      <c r="CF59" s="13" t="e">
        <f t="shared" si="27"/>
        <v>#DIV/0!</v>
      </c>
      <c r="CG59" s="13" t="e">
        <f t="shared" si="28"/>
        <v>#DIV/0!</v>
      </c>
      <c r="CH59" s="13" t="e">
        <f t="shared" si="29"/>
        <v>#DIV/0!</v>
      </c>
      <c r="CI59" s="13" t="e">
        <f t="shared" si="30"/>
        <v>#DIV/0!</v>
      </c>
      <c r="CJ59" s="13" t="e">
        <f t="shared" si="31"/>
        <v>#DIV/0!</v>
      </c>
    </row>
    <row r="60" spans="1:88" x14ac:dyDescent="0.25">
      <c r="A60" s="17" t="s">
        <v>553</v>
      </c>
      <c r="J60" s="15"/>
      <c r="K60" s="15"/>
      <c r="L60" s="15"/>
      <c r="CB60" s="26" t="e">
        <f t="shared" si="23"/>
        <v>#DIV/0!</v>
      </c>
      <c r="CC60" s="25" t="e">
        <f t="shared" si="24"/>
        <v>#DIV/0!</v>
      </c>
      <c r="CD60" s="13" t="e">
        <f t="shared" si="25"/>
        <v>#DIV/0!</v>
      </c>
      <c r="CE60" s="13" t="e">
        <f t="shared" si="26"/>
        <v>#DIV/0!</v>
      </c>
      <c r="CF60" s="13" t="e">
        <f t="shared" si="27"/>
        <v>#DIV/0!</v>
      </c>
      <c r="CG60" s="13" t="e">
        <f t="shared" si="28"/>
        <v>#DIV/0!</v>
      </c>
      <c r="CH60" s="13" t="e">
        <f t="shared" si="29"/>
        <v>#DIV/0!</v>
      </c>
      <c r="CI60" s="13" t="e">
        <f t="shared" si="30"/>
        <v>#DIV/0!</v>
      </c>
      <c r="CJ60" s="13" t="e">
        <f t="shared" si="31"/>
        <v>#DIV/0!</v>
      </c>
    </row>
    <row r="61" spans="1:88" x14ac:dyDescent="0.25">
      <c r="A61" s="17" t="s">
        <v>554</v>
      </c>
      <c r="J61" s="15"/>
      <c r="K61" s="15"/>
      <c r="L61" s="15"/>
      <c r="CB61" s="26" t="e">
        <f t="shared" si="23"/>
        <v>#DIV/0!</v>
      </c>
      <c r="CC61" s="25" t="e">
        <f t="shared" si="24"/>
        <v>#DIV/0!</v>
      </c>
      <c r="CD61" s="13" t="e">
        <f t="shared" si="25"/>
        <v>#DIV/0!</v>
      </c>
      <c r="CE61" s="13" t="e">
        <f t="shared" si="26"/>
        <v>#DIV/0!</v>
      </c>
      <c r="CF61" s="13" t="e">
        <f t="shared" si="27"/>
        <v>#DIV/0!</v>
      </c>
      <c r="CG61" s="13" t="e">
        <f t="shared" si="28"/>
        <v>#DIV/0!</v>
      </c>
      <c r="CH61" s="13" t="e">
        <f t="shared" si="29"/>
        <v>#DIV/0!</v>
      </c>
      <c r="CI61" s="13" t="e">
        <f t="shared" si="30"/>
        <v>#DIV/0!</v>
      </c>
      <c r="CJ61" s="13" t="e">
        <f t="shared" si="31"/>
        <v>#DIV/0!</v>
      </c>
    </row>
    <row r="62" spans="1:88" x14ac:dyDescent="0.25">
      <c r="A62" s="17" t="s">
        <v>437</v>
      </c>
      <c r="J62" s="15"/>
      <c r="K62" s="15"/>
      <c r="L62" s="15"/>
      <c r="CB62" s="26" t="e">
        <f t="shared" si="23"/>
        <v>#DIV/0!</v>
      </c>
      <c r="CC62" s="25" t="e">
        <f t="shared" si="24"/>
        <v>#DIV/0!</v>
      </c>
      <c r="CD62" s="13" t="e">
        <f t="shared" si="25"/>
        <v>#DIV/0!</v>
      </c>
      <c r="CE62" s="13" t="e">
        <f t="shared" si="26"/>
        <v>#DIV/0!</v>
      </c>
      <c r="CF62" s="13" t="e">
        <f t="shared" si="27"/>
        <v>#DIV/0!</v>
      </c>
      <c r="CG62" s="13" t="e">
        <f t="shared" si="28"/>
        <v>#DIV/0!</v>
      </c>
      <c r="CH62" s="13" t="e">
        <f t="shared" si="29"/>
        <v>#DIV/0!</v>
      </c>
      <c r="CI62" s="13" t="e">
        <f t="shared" si="30"/>
        <v>#DIV/0!</v>
      </c>
      <c r="CJ62" s="13" t="e">
        <f t="shared" si="31"/>
        <v>#DIV/0!</v>
      </c>
    </row>
    <row r="63" spans="1:88" x14ac:dyDescent="0.25">
      <c r="A63" s="17" t="s">
        <v>438</v>
      </c>
      <c r="J63" s="15"/>
      <c r="K63" s="15"/>
      <c r="L63" s="15"/>
      <c r="CB63" s="26" t="e">
        <f t="shared" si="23"/>
        <v>#DIV/0!</v>
      </c>
      <c r="CC63" s="25" t="e">
        <f t="shared" si="24"/>
        <v>#DIV/0!</v>
      </c>
      <c r="CD63" s="13" t="e">
        <f t="shared" si="25"/>
        <v>#DIV/0!</v>
      </c>
      <c r="CE63" s="13" t="e">
        <f t="shared" si="26"/>
        <v>#DIV/0!</v>
      </c>
      <c r="CF63" s="13" t="e">
        <f t="shared" si="27"/>
        <v>#DIV/0!</v>
      </c>
      <c r="CG63" s="13" t="e">
        <f t="shared" si="28"/>
        <v>#DIV/0!</v>
      </c>
      <c r="CH63" s="13" t="e">
        <f t="shared" si="29"/>
        <v>#DIV/0!</v>
      </c>
      <c r="CI63" s="13" t="e">
        <f t="shared" si="30"/>
        <v>#DIV/0!</v>
      </c>
      <c r="CJ63" s="13" t="e">
        <f t="shared" si="31"/>
        <v>#DIV/0!</v>
      </c>
    </row>
    <row r="64" spans="1:88" x14ac:dyDescent="0.25">
      <c r="A64" s="17" t="s">
        <v>555</v>
      </c>
      <c r="J64" s="15"/>
      <c r="K64" s="15"/>
      <c r="L64" s="15"/>
      <c r="CB64" s="26" t="e">
        <f t="shared" si="23"/>
        <v>#DIV/0!</v>
      </c>
      <c r="CC64" s="25" t="e">
        <f t="shared" si="24"/>
        <v>#DIV/0!</v>
      </c>
      <c r="CD64" s="13" t="e">
        <f t="shared" si="25"/>
        <v>#DIV/0!</v>
      </c>
      <c r="CE64" s="13" t="e">
        <f t="shared" si="26"/>
        <v>#DIV/0!</v>
      </c>
      <c r="CF64" s="13" t="e">
        <f t="shared" si="27"/>
        <v>#DIV/0!</v>
      </c>
      <c r="CG64" s="13" t="e">
        <f t="shared" si="28"/>
        <v>#DIV/0!</v>
      </c>
      <c r="CH64" s="13" t="e">
        <f t="shared" si="29"/>
        <v>#DIV/0!</v>
      </c>
      <c r="CI64" s="13" t="e">
        <f t="shared" si="30"/>
        <v>#DIV/0!</v>
      </c>
      <c r="CJ64" s="13" t="e">
        <f t="shared" si="31"/>
        <v>#DIV/0!</v>
      </c>
    </row>
    <row r="65" spans="1:88" x14ac:dyDescent="0.25">
      <c r="A65" s="17" t="s">
        <v>556</v>
      </c>
      <c r="J65" s="15"/>
      <c r="K65" s="15"/>
      <c r="L65" s="15"/>
      <c r="CB65" s="26" t="e">
        <f t="shared" si="23"/>
        <v>#DIV/0!</v>
      </c>
      <c r="CC65" s="25" t="e">
        <f t="shared" si="24"/>
        <v>#DIV/0!</v>
      </c>
      <c r="CD65" s="13" t="e">
        <f t="shared" si="25"/>
        <v>#DIV/0!</v>
      </c>
      <c r="CE65" s="13" t="e">
        <f t="shared" si="26"/>
        <v>#DIV/0!</v>
      </c>
      <c r="CF65" s="13" t="e">
        <f t="shared" si="27"/>
        <v>#DIV/0!</v>
      </c>
      <c r="CG65" s="13" t="e">
        <f t="shared" si="28"/>
        <v>#DIV/0!</v>
      </c>
      <c r="CH65" s="13" t="e">
        <f t="shared" si="29"/>
        <v>#DIV/0!</v>
      </c>
      <c r="CI65" s="13" t="e">
        <f t="shared" si="30"/>
        <v>#DIV/0!</v>
      </c>
      <c r="CJ65" s="13" t="e">
        <f t="shared" si="31"/>
        <v>#DIV/0!</v>
      </c>
    </row>
    <row r="66" spans="1:88" x14ac:dyDescent="0.25">
      <c r="A66" s="8" t="s">
        <v>439</v>
      </c>
      <c r="J66" s="15"/>
      <c r="K66" s="15"/>
      <c r="L66" s="15"/>
      <c r="CB66" s="26" t="e">
        <f t="shared" si="23"/>
        <v>#DIV/0!</v>
      </c>
      <c r="CC66" s="25" t="e">
        <f t="shared" si="24"/>
        <v>#DIV/0!</v>
      </c>
      <c r="CD66" s="13" t="e">
        <f t="shared" si="25"/>
        <v>#DIV/0!</v>
      </c>
      <c r="CE66" s="13" t="e">
        <f t="shared" si="26"/>
        <v>#DIV/0!</v>
      </c>
      <c r="CF66" s="13" t="e">
        <f t="shared" si="27"/>
        <v>#DIV/0!</v>
      </c>
      <c r="CG66" s="13" t="e">
        <f t="shared" si="28"/>
        <v>#DIV/0!</v>
      </c>
      <c r="CH66" s="13" t="e">
        <f t="shared" si="29"/>
        <v>#DIV/0!</v>
      </c>
      <c r="CI66" s="13" t="e">
        <f t="shared" si="30"/>
        <v>#DIV/0!</v>
      </c>
      <c r="CJ66" s="13" t="e">
        <f t="shared" si="31"/>
        <v>#DIV/0!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1B6A1-370E-4355-BE48-E780029C8908}">
  <dimension ref="A1:CJ66"/>
  <sheetViews>
    <sheetView zoomScale="85" zoomScaleNormal="85" workbookViewId="0">
      <pane xSplit="1" ySplit="2" topLeftCell="J3" activePane="bottomRight" state="frozen"/>
      <selection pane="topRight" activeCell="AY55" sqref="AY55"/>
      <selection pane="bottomLeft" activeCell="AY55" sqref="AY55"/>
      <selection pane="bottomRight" activeCell="Q14" sqref="Q14"/>
    </sheetView>
  </sheetViews>
  <sheetFormatPr defaultColWidth="9.140625" defaultRowHeight="15" x14ac:dyDescent="0.25"/>
  <cols>
    <col min="1" max="1" width="17.85546875" style="17" customWidth="1"/>
    <col min="2" max="8" width="9.140625" style="15"/>
    <col min="9" max="9" width="9.140625" style="17"/>
    <col min="10" max="10" width="17" style="17" customWidth="1"/>
    <col min="11" max="11" width="6" style="17" bestFit="1" customWidth="1"/>
    <col min="12" max="12" width="6.7109375" style="17" bestFit="1" customWidth="1"/>
    <col min="13" max="13" width="6.7109375" style="15" bestFit="1" customWidth="1"/>
    <col min="14" max="14" width="14.5703125" style="15" bestFit="1" customWidth="1"/>
    <col min="15" max="15" width="6.7109375" style="15" bestFit="1" customWidth="1"/>
    <col min="16" max="16" width="5.42578125" style="15" bestFit="1" customWidth="1"/>
    <col min="17" max="17" width="6.7109375" style="15" bestFit="1" customWidth="1"/>
    <col min="18" max="19" width="9.28515625" style="15" bestFit="1" customWidth="1"/>
    <col min="20" max="21" width="6.7109375" style="15" bestFit="1" customWidth="1"/>
    <col min="22" max="22" width="6.7109375" style="15" customWidth="1"/>
    <col min="23" max="24" width="6.7109375" style="15" bestFit="1" customWidth="1"/>
    <col min="25" max="25" width="5.7109375" style="15" bestFit="1" customWidth="1"/>
    <col min="26" max="26" width="6.7109375" style="15" bestFit="1" customWidth="1"/>
    <col min="27" max="27" width="15.42578125" style="15" bestFit="1" customWidth="1"/>
    <col min="28" max="29" width="6.7109375" style="15" customWidth="1"/>
    <col min="30" max="30" width="6.5703125" style="15" bestFit="1" customWidth="1"/>
    <col min="31" max="31" width="6.7109375" style="15" bestFit="1" customWidth="1"/>
    <col min="32" max="32" width="5.140625" style="15" bestFit="1" customWidth="1"/>
    <col min="33" max="34" width="6.7109375" style="15" customWidth="1"/>
    <col min="35" max="35" width="5.7109375" style="15" bestFit="1" customWidth="1"/>
    <col min="36" max="36" width="6.7109375" style="15" bestFit="1" customWidth="1"/>
    <col min="37" max="37" width="6.7109375" style="15" customWidth="1"/>
    <col min="38" max="38" width="6.140625" style="15" bestFit="1" customWidth="1"/>
    <col min="39" max="39" width="7.7109375" style="15" bestFit="1" customWidth="1"/>
    <col min="40" max="40" width="10" style="15" bestFit="1" customWidth="1"/>
    <col min="41" max="41" width="10" style="15" customWidth="1"/>
    <col min="42" max="42" width="7.7109375" style="15" bestFit="1" customWidth="1"/>
    <col min="43" max="43" width="6.7109375" style="15" bestFit="1" customWidth="1"/>
    <col min="44" max="44" width="7.7109375" style="15" bestFit="1" customWidth="1"/>
    <col min="45" max="45" width="6" style="15" bestFit="1" customWidth="1"/>
    <col min="46" max="46" width="6.7109375" style="15" bestFit="1" customWidth="1"/>
    <col min="47" max="47" width="6.7109375" style="15" customWidth="1"/>
    <col min="48" max="48" width="5.7109375" style="15" bestFit="1" customWidth="1"/>
    <col min="49" max="49" width="7.7109375" style="15" bestFit="1" customWidth="1"/>
    <col min="50" max="51" width="5.7109375" style="15" bestFit="1" customWidth="1"/>
    <col min="52" max="52" width="6.7109375" style="15" bestFit="1" customWidth="1"/>
    <col min="53" max="53" width="5.7109375" style="15" bestFit="1" customWidth="1"/>
    <col min="54" max="54" width="5.85546875" style="15" bestFit="1" customWidth="1"/>
    <col min="55" max="55" width="5.7109375" style="15" bestFit="1" customWidth="1"/>
    <col min="56" max="58" width="7.7109375" style="15" bestFit="1" customWidth="1"/>
    <col min="59" max="59" width="5.140625" style="15" bestFit="1" customWidth="1"/>
    <col min="60" max="60" width="5.28515625" style="15" bestFit="1" customWidth="1"/>
    <col min="61" max="61" width="8.7109375" style="15" bestFit="1" customWidth="1"/>
    <col min="62" max="62" width="4.85546875" style="15" bestFit="1" customWidth="1"/>
    <col min="63" max="63" width="7.85546875" style="15" bestFit="1" customWidth="1"/>
    <col min="64" max="64" width="5.85546875" style="15" bestFit="1" customWidth="1"/>
    <col min="65" max="65" width="6" style="15" bestFit="1" customWidth="1"/>
    <col min="66" max="67" width="7.7109375" style="15" bestFit="1" customWidth="1"/>
    <col min="68" max="69" width="5.7109375" style="15" bestFit="1" customWidth="1"/>
    <col min="70" max="70" width="4.140625" style="15" bestFit="1" customWidth="1"/>
    <col min="71" max="71" width="6.7109375" style="15" bestFit="1" customWidth="1"/>
    <col min="72" max="72" width="8" style="15" bestFit="1" customWidth="1"/>
    <col min="73" max="73" width="5.28515625" style="15" bestFit="1" customWidth="1"/>
    <col min="74" max="76" width="6.7109375" style="15" bestFit="1" customWidth="1"/>
    <col min="77" max="77" width="9.28515625" style="15" bestFit="1" customWidth="1"/>
    <col min="78" max="78" width="7.140625" style="15" bestFit="1" customWidth="1"/>
    <col min="79" max="16384" width="9.140625" style="17"/>
  </cols>
  <sheetData>
    <row r="1" spans="1:88" x14ac:dyDescent="0.25">
      <c r="B1" s="15" t="s">
        <v>334</v>
      </c>
      <c r="J1" s="17" t="s">
        <v>354</v>
      </c>
      <c r="CD1" s="17" t="s">
        <v>552</v>
      </c>
    </row>
    <row r="2" spans="1:88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J2" s="15" t="s">
        <v>339</v>
      </c>
      <c r="K2" s="15" t="s">
        <v>364</v>
      </c>
      <c r="L2" s="15" t="s">
        <v>33</v>
      </c>
      <c r="M2" s="15" t="s">
        <v>37</v>
      </c>
      <c r="N2" s="15" t="s">
        <v>39</v>
      </c>
      <c r="O2" s="15" t="s">
        <v>41</v>
      </c>
      <c r="P2" s="15" t="s">
        <v>366</v>
      </c>
      <c r="Q2" s="15" t="s">
        <v>284</v>
      </c>
      <c r="R2" s="15" t="s">
        <v>47</v>
      </c>
      <c r="S2" s="15" t="s">
        <v>51</v>
      </c>
      <c r="T2" s="15" t="s">
        <v>53</v>
      </c>
      <c r="U2" s="15" t="s">
        <v>55</v>
      </c>
      <c r="V2" s="15" t="s">
        <v>369</v>
      </c>
      <c r="W2" s="15" t="s">
        <v>397</v>
      </c>
      <c r="X2" s="15" t="s">
        <v>57</v>
      </c>
      <c r="Y2" s="15" t="s">
        <v>370</v>
      </c>
      <c r="Z2" s="15" t="s">
        <v>59</v>
      </c>
      <c r="AA2" s="15" t="s">
        <v>61</v>
      </c>
      <c r="AB2" s="15" t="s">
        <v>371</v>
      </c>
      <c r="AC2" s="15" t="s">
        <v>372</v>
      </c>
      <c r="AD2" s="15" t="s">
        <v>65</v>
      </c>
      <c r="AE2" s="15" t="s">
        <v>67</v>
      </c>
      <c r="AF2" s="15" t="s">
        <v>69</v>
      </c>
      <c r="AG2" s="15" t="s">
        <v>373</v>
      </c>
      <c r="AH2" s="15" t="s">
        <v>374</v>
      </c>
      <c r="AI2" s="15" t="s">
        <v>71</v>
      </c>
      <c r="AJ2" s="15" t="s">
        <v>73</v>
      </c>
      <c r="AK2" s="15" t="s">
        <v>375</v>
      </c>
      <c r="AL2" s="15" t="s">
        <v>75</v>
      </c>
      <c r="AM2" s="15" t="s">
        <v>77</v>
      </c>
      <c r="AN2" s="15" t="s">
        <v>79</v>
      </c>
      <c r="AO2" s="15" t="s">
        <v>376</v>
      </c>
      <c r="AP2" s="15" t="s">
        <v>81</v>
      </c>
      <c r="AQ2" s="15" t="s">
        <v>83</v>
      </c>
      <c r="AR2" s="15" t="s">
        <v>159</v>
      </c>
      <c r="AS2" s="15" t="s">
        <v>87</v>
      </c>
      <c r="AT2" s="15" t="s">
        <v>89</v>
      </c>
      <c r="AU2" s="15" t="s">
        <v>377</v>
      </c>
      <c r="AV2" s="15" t="s">
        <v>91</v>
      </c>
      <c r="AW2" s="15" t="s">
        <v>93</v>
      </c>
      <c r="AX2" s="15" t="s">
        <v>95</v>
      </c>
      <c r="AY2" s="15" t="s">
        <v>97</v>
      </c>
      <c r="AZ2" s="15" t="s">
        <v>99</v>
      </c>
      <c r="BA2" s="15" t="s">
        <v>101</v>
      </c>
      <c r="BB2" s="15" t="s">
        <v>103</v>
      </c>
      <c r="BC2" s="15" t="s">
        <v>105</v>
      </c>
      <c r="BD2" s="15" t="s">
        <v>160</v>
      </c>
      <c r="BE2" s="15" t="s">
        <v>161</v>
      </c>
      <c r="BF2" s="15" t="s">
        <v>107</v>
      </c>
      <c r="BG2" s="15" t="s">
        <v>111</v>
      </c>
      <c r="BH2" s="15" t="s">
        <v>113</v>
      </c>
      <c r="BI2" s="15" t="s">
        <v>115</v>
      </c>
      <c r="BJ2" s="15" t="s">
        <v>117</v>
      </c>
      <c r="BK2" s="15" t="s">
        <v>119</v>
      </c>
      <c r="BL2" s="15" t="s">
        <v>121</v>
      </c>
      <c r="BM2" s="15" t="s">
        <v>123</v>
      </c>
      <c r="BN2" s="15" t="s">
        <v>125</v>
      </c>
      <c r="BO2" s="15" t="s">
        <v>127</v>
      </c>
      <c r="BP2" s="15" t="s">
        <v>129</v>
      </c>
      <c r="BQ2" s="15" t="s">
        <v>131</v>
      </c>
      <c r="BR2" s="15" t="s">
        <v>133</v>
      </c>
      <c r="BS2" s="15" t="s">
        <v>137</v>
      </c>
      <c r="BT2" s="15" t="s">
        <v>139</v>
      </c>
      <c r="BU2" s="15" t="s">
        <v>141</v>
      </c>
      <c r="BV2" s="15" t="s">
        <v>143</v>
      </c>
      <c r="BW2" s="15" t="s">
        <v>145</v>
      </c>
      <c r="BX2" s="15" t="s">
        <v>149</v>
      </c>
      <c r="BY2" s="15" t="s">
        <v>151</v>
      </c>
      <c r="BZ2" s="15" t="s">
        <v>153</v>
      </c>
      <c r="CB2" s="15" t="s">
        <v>376</v>
      </c>
      <c r="CC2" s="15" t="s">
        <v>65</v>
      </c>
      <c r="CD2" s="15" t="s">
        <v>51</v>
      </c>
      <c r="CE2" s="15" t="s">
        <v>77</v>
      </c>
      <c r="CF2" s="15" t="s">
        <v>159</v>
      </c>
      <c r="CG2" s="15" t="s">
        <v>160</v>
      </c>
      <c r="CH2" s="15" t="s">
        <v>161</v>
      </c>
      <c r="CI2" s="15" t="s">
        <v>137</v>
      </c>
      <c r="CJ2" s="15" t="s">
        <v>162</v>
      </c>
    </row>
    <row r="3" spans="1:88" x14ac:dyDescent="0.25">
      <c r="A3" s="17" t="s">
        <v>431</v>
      </c>
      <c r="B3" s="15">
        <v>40044.630182739798</v>
      </c>
      <c r="C3" s="15">
        <v>78.986388849307502</v>
      </c>
      <c r="D3" s="15">
        <v>4685.07931805321</v>
      </c>
      <c r="E3" s="15">
        <v>3178.44914068964</v>
      </c>
      <c r="F3" s="15">
        <v>2879.3996592789899</v>
      </c>
      <c r="G3" s="15">
        <v>523.61287990306698</v>
      </c>
      <c r="H3" s="15">
        <v>11371.9925920071</v>
      </c>
      <c r="J3" s="15" t="s">
        <v>431</v>
      </c>
      <c r="K3" s="15">
        <v>18.65541</v>
      </c>
      <c r="L3" s="15">
        <v>532.12900000000002</v>
      </c>
      <c r="M3" s="15">
        <v>459.49180000000001</v>
      </c>
      <c r="N3" s="15">
        <v>459.49180000000001</v>
      </c>
      <c r="O3" s="15">
        <v>170.0753</v>
      </c>
      <c r="P3" s="15">
        <v>81.381079999999997</v>
      </c>
      <c r="Q3" s="15">
        <v>355.4282</v>
      </c>
      <c r="R3" s="15">
        <v>43163.86</v>
      </c>
      <c r="S3" s="15">
        <v>39728.230000000003</v>
      </c>
      <c r="T3" s="15">
        <v>528.28750000000002</v>
      </c>
      <c r="U3" s="15">
        <v>446.93860000000001</v>
      </c>
      <c r="V3" s="15">
        <v>278.26429999999999</v>
      </c>
      <c r="W3" s="15">
        <v>0</v>
      </c>
      <c r="X3" s="15">
        <v>551.70630000000006</v>
      </c>
      <c r="Y3" s="15">
        <v>1.2426090000000001</v>
      </c>
      <c r="Z3" s="15">
        <v>357.18180000000001</v>
      </c>
      <c r="AA3" s="15">
        <v>357.18180000000001</v>
      </c>
      <c r="AB3" s="15">
        <v>165.82550000000001</v>
      </c>
      <c r="AC3" s="15">
        <v>0</v>
      </c>
      <c r="AD3" s="15">
        <v>21.774920000000002</v>
      </c>
      <c r="AE3" s="15">
        <v>101.0057</v>
      </c>
      <c r="AF3" s="15">
        <v>11.66545</v>
      </c>
      <c r="AG3" s="15">
        <v>2.9513000000000001E-2</v>
      </c>
      <c r="AH3" s="15">
        <v>734.03160000000003</v>
      </c>
      <c r="AI3" s="15">
        <v>62.396639999999998</v>
      </c>
      <c r="AJ3" s="15">
        <v>78.608800000000002</v>
      </c>
      <c r="AK3" s="15">
        <v>228.86799999999999</v>
      </c>
      <c r="AL3" s="15">
        <v>65.465369999999993</v>
      </c>
      <c r="AM3" s="15">
        <v>78.913399999999996</v>
      </c>
      <c r="AN3" s="15">
        <v>0</v>
      </c>
      <c r="AO3" s="15">
        <v>12632.3</v>
      </c>
      <c r="AP3" s="15">
        <v>4205.6229999999996</v>
      </c>
      <c r="AQ3" s="15">
        <v>445.52159999999998</v>
      </c>
      <c r="AR3" s="15">
        <v>4672.9189999999999</v>
      </c>
      <c r="AS3" s="15">
        <v>0.42310500000000001</v>
      </c>
      <c r="AT3" s="15">
        <v>323.80059999999997</v>
      </c>
      <c r="AU3" s="15">
        <v>3.5045799999999998</v>
      </c>
      <c r="AV3" s="15">
        <v>0.85691300000000004</v>
      </c>
      <c r="AW3" s="15">
        <v>4219.7240000000002</v>
      </c>
      <c r="AX3" s="15">
        <v>2.095297</v>
      </c>
      <c r="AY3" s="15">
        <v>15.891540000000001</v>
      </c>
      <c r="AZ3" s="15">
        <v>300.32440000000003</v>
      </c>
      <c r="BA3" s="15">
        <v>0.88944800000000002</v>
      </c>
      <c r="BB3" s="15">
        <v>3.150636</v>
      </c>
      <c r="BC3" s="15">
        <v>27.667570000000001</v>
      </c>
      <c r="BD3" s="15">
        <v>3175.2539999999999</v>
      </c>
      <c r="BE3" s="15">
        <v>2876.6480000000001</v>
      </c>
      <c r="BF3" s="15">
        <v>298.60680000000002</v>
      </c>
      <c r="BG3" s="15">
        <v>0.51424300000000001</v>
      </c>
      <c r="BH3" s="15">
        <v>2.5323999999999999E-2</v>
      </c>
      <c r="BI3" s="15">
        <v>169.1464</v>
      </c>
      <c r="BJ3" s="15">
        <v>3.4005209999999999</v>
      </c>
      <c r="BK3" s="15">
        <v>906.60979999999995</v>
      </c>
      <c r="BL3" s="15">
        <v>5.5478149999999999</v>
      </c>
      <c r="BM3" s="15">
        <v>5.9826670000000002</v>
      </c>
      <c r="BN3" s="15">
        <v>1404.829</v>
      </c>
      <c r="BO3" s="15">
        <v>319.53500000000003</v>
      </c>
      <c r="BP3" s="15">
        <v>2.6936</v>
      </c>
      <c r="BQ3" s="15">
        <v>26.965160000000001</v>
      </c>
      <c r="BR3" s="15">
        <v>5.7355000000000003E-2</v>
      </c>
      <c r="BS3" s="15">
        <v>523.33680000000004</v>
      </c>
      <c r="BT3" s="15">
        <v>288.27519999999998</v>
      </c>
      <c r="BU3" s="15">
        <v>5.0070000000000002E-3</v>
      </c>
      <c r="BV3" s="15">
        <v>158.54560000000001</v>
      </c>
      <c r="BW3" s="15">
        <v>720.8424</v>
      </c>
      <c r="BX3" s="15">
        <v>70.257660000000001</v>
      </c>
      <c r="BY3" s="15">
        <v>11338.05</v>
      </c>
      <c r="BZ3" s="15">
        <v>486.42520000000002</v>
      </c>
      <c r="CB3" s="26">
        <f t="shared" ref="CB3:CB47" si="0">AO3/BY3</f>
        <v>1.1141510224421307</v>
      </c>
      <c r="CC3" s="25">
        <f t="shared" ref="CC3:CC47" si="1">AD3/AR3</f>
        <v>4.6598111373212341E-3</v>
      </c>
      <c r="CD3" s="13">
        <f t="shared" ref="CD3:CD47" si="2">+(S3-B3)/B3</f>
        <v>-7.9011887810159186E-3</v>
      </c>
      <c r="CE3" s="13">
        <f t="shared" ref="CE3:CE47" si="3">+(AM3-C3)/C3</f>
        <v>-9.2406869551609481E-4</v>
      </c>
      <c r="CF3" s="13">
        <f t="shared" ref="CF3:CF47" si="4">+(AR3-D3)/D3</f>
        <v>-2.5955415538755811E-3</v>
      </c>
      <c r="CG3" s="13">
        <f t="shared" ref="CG3:CH47" si="5">+(BD3-E3)/E3</f>
        <v>-1.0052514758649945E-3</v>
      </c>
      <c r="CH3" s="13">
        <f t="shared" si="5"/>
        <v>-9.5563645363451032E-4</v>
      </c>
      <c r="CI3" s="13">
        <f t="shared" ref="CI3:CI47" si="6">+(BS3-G3)/G3</f>
        <v>-5.2725957222070634E-4</v>
      </c>
      <c r="CJ3" s="13">
        <f t="shared" ref="CJ3:CJ47" si="7">+(BY3-H3)/H3</f>
        <v>-2.9847532639932944E-3</v>
      </c>
    </row>
    <row r="4" spans="1:88" x14ac:dyDescent="0.25">
      <c r="A4" s="17" t="s">
        <v>432</v>
      </c>
      <c r="B4" s="15">
        <v>11628.2130297065</v>
      </c>
      <c r="C4" s="15">
        <v>34.245455104554097</v>
      </c>
      <c r="D4" s="15">
        <v>882.13115416586299</v>
      </c>
      <c r="E4" s="15">
        <v>1109.5834775419901</v>
      </c>
      <c r="F4" s="15">
        <v>1023.77393927542</v>
      </c>
      <c r="G4" s="15">
        <v>233.80763945540701</v>
      </c>
      <c r="H4" s="15">
        <v>4532.7823091341397</v>
      </c>
      <c r="J4" s="15" t="s">
        <v>432</v>
      </c>
      <c r="K4" s="15">
        <v>77.372140000000002</v>
      </c>
      <c r="L4" s="15">
        <v>165.9564</v>
      </c>
      <c r="M4" s="15">
        <v>171.5095</v>
      </c>
      <c r="N4" s="15">
        <v>171.5095</v>
      </c>
      <c r="O4" s="15">
        <v>65.171260000000004</v>
      </c>
      <c r="P4" s="15">
        <v>53.185110000000002</v>
      </c>
      <c r="Q4" s="15">
        <v>102.126</v>
      </c>
      <c r="R4" s="15">
        <v>6529.5169999999998</v>
      </c>
      <c r="S4" s="15">
        <v>11622.19</v>
      </c>
      <c r="T4" s="15">
        <v>154.4905</v>
      </c>
      <c r="U4" s="15">
        <v>95.412189999999995</v>
      </c>
      <c r="V4" s="15">
        <v>87.248869999999997</v>
      </c>
      <c r="W4" s="15">
        <v>0</v>
      </c>
      <c r="X4" s="15">
        <v>371.7747</v>
      </c>
      <c r="Y4" s="15">
        <v>0.324355</v>
      </c>
      <c r="Z4" s="15">
        <v>122.9903</v>
      </c>
      <c r="AA4" s="15">
        <v>122.9903</v>
      </c>
      <c r="AB4" s="15">
        <v>63.790779999999998</v>
      </c>
      <c r="AC4" s="15">
        <v>0</v>
      </c>
      <c r="AD4" s="15">
        <v>4.2302749999999998</v>
      </c>
      <c r="AE4" s="15">
        <v>36.51464</v>
      </c>
      <c r="AF4" s="15">
        <v>4.27597</v>
      </c>
      <c r="AG4" s="15">
        <v>7.7019999999999996E-3</v>
      </c>
      <c r="AH4" s="15">
        <v>265.37610000000001</v>
      </c>
      <c r="AI4" s="15">
        <v>21.331379999999999</v>
      </c>
      <c r="AJ4" s="15">
        <v>176.94749999999999</v>
      </c>
      <c r="AK4" s="15">
        <v>88.87191</v>
      </c>
      <c r="AL4" s="15">
        <v>30.40005</v>
      </c>
      <c r="AM4" s="15">
        <v>34.242339999999999</v>
      </c>
      <c r="AN4" s="15">
        <v>0</v>
      </c>
      <c r="AO4" s="15">
        <v>4871.3720000000003</v>
      </c>
      <c r="AP4" s="15">
        <v>793.33820000000003</v>
      </c>
      <c r="AQ4" s="15">
        <v>83.918559999999999</v>
      </c>
      <c r="AR4" s="15">
        <v>881.48699999999997</v>
      </c>
      <c r="AS4" s="15">
        <v>0.14801</v>
      </c>
      <c r="AT4" s="15">
        <v>92.839709999999997</v>
      </c>
      <c r="AU4" s="15">
        <v>11.91713</v>
      </c>
      <c r="AV4" s="15">
        <v>0.39508199999999999</v>
      </c>
      <c r="AW4" s="15">
        <v>1776.5239999999999</v>
      </c>
      <c r="AX4" s="15">
        <v>0.89097099999999996</v>
      </c>
      <c r="AY4" s="15">
        <v>4.3350479999999996</v>
      </c>
      <c r="AZ4" s="15">
        <v>80.374300000000005</v>
      </c>
      <c r="BA4" s="15">
        <v>0.36760100000000001</v>
      </c>
      <c r="BB4" s="15">
        <v>0.846719</v>
      </c>
      <c r="BC4" s="15">
        <v>9.4287729999999996</v>
      </c>
      <c r="BD4" s="15">
        <v>1109.4559999999999</v>
      </c>
      <c r="BE4" s="15">
        <v>1023.707</v>
      </c>
      <c r="BF4" s="15">
        <v>85.748639999999995</v>
      </c>
      <c r="BG4" s="15">
        <v>0.17302799999999999</v>
      </c>
      <c r="BH4" s="15">
        <v>1.0411999999999999E-2</v>
      </c>
      <c r="BI4" s="15">
        <v>50.73386</v>
      </c>
      <c r="BJ4" s="15">
        <v>1.2309699999999999</v>
      </c>
      <c r="BK4" s="15">
        <v>341.90219999999999</v>
      </c>
      <c r="BL4" s="15">
        <v>1.645886</v>
      </c>
      <c r="BM4" s="15">
        <v>2.1881680000000001</v>
      </c>
      <c r="BN4" s="15">
        <v>519.56020000000001</v>
      </c>
      <c r="BO4" s="15">
        <v>85.73169</v>
      </c>
      <c r="BP4" s="15">
        <v>1.19957</v>
      </c>
      <c r="BQ4" s="15">
        <v>8.3917000000000002</v>
      </c>
      <c r="BR4" s="15">
        <v>3.2508000000000002E-2</v>
      </c>
      <c r="BS4" s="15">
        <v>233.77070000000001</v>
      </c>
      <c r="BT4" s="15">
        <v>105.4623</v>
      </c>
      <c r="BU4" s="15">
        <v>0.453069</v>
      </c>
      <c r="BV4" s="15">
        <v>91.98236</v>
      </c>
      <c r="BW4" s="15">
        <v>165.57310000000001</v>
      </c>
      <c r="BX4" s="15">
        <v>18.09337</v>
      </c>
      <c r="BY4" s="15">
        <v>4532.259</v>
      </c>
      <c r="BZ4" s="15">
        <v>114.0986</v>
      </c>
      <c r="CB4" s="26">
        <f t="shared" si="0"/>
        <v>1.0748220699655515</v>
      </c>
      <c r="CC4" s="25">
        <f t="shared" si="1"/>
        <v>4.7990214262944317E-3</v>
      </c>
      <c r="CD4" s="13">
        <f t="shared" si="2"/>
        <v>-5.1796692158219751E-4</v>
      </c>
      <c r="CE4" s="13">
        <f t="shared" si="3"/>
        <v>-9.0964028499179327E-5</v>
      </c>
      <c r="CF4" s="13">
        <f t="shared" si="4"/>
        <v>-7.3022493630455236E-4</v>
      </c>
      <c r="CG4" s="13">
        <f t="shared" si="5"/>
        <v>-1.1488774352748075E-4</v>
      </c>
      <c r="CH4" s="13">
        <f t="shared" si="5"/>
        <v>-6.5384820664052973E-5</v>
      </c>
      <c r="CI4" s="13">
        <f t="shared" si="6"/>
        <v>-1.5799079744806054E-4</v>
      </c>
      <c r="CJ4" s="13">
        <f t="shared" si="7"/>
        <v>-1.1544987128218649E-4</v>
      </c>
    </row>
    <row r="5" spans="1:88" x14ac:dyDescent="0.25">
      <c r="A5" s="17" t="s">
        <v>433</v>
      </c>
      <c r="B5" s="15">
        <v>84289.9177966727</v>
      </c>
      <c r="C5" s="15">
        <v>442.16249126300602</v>
      </c>
      <c r="D5" s="15">
        <v>7200.9726890882703</v>
      </c>
      <c r="E5" s="15">
        <v>7347.2580640757997</v>
      </c>
      <c r="F5" s="15">
        <v>6683.5761358025902</v>
      </c>
      <c r="G5" s="15">
        <v>999.52299140601701</v>
      </c>
      <c r="H5" s="15">
        <v>20974.016993459602</v>
      </c>
      <c r="J5" s="15" t="s">
        <v>433</v>
      </c>
      <c r="K5" s="15">
        <v>7.1303539999999996</v>
      </c>
      <c r="L5" s="15">
        <v>1139.019</v>
      </c>
      <c r="M5" s="15">
        <v>1021.088</v>
      </c>
      <c r="N5" s="15">
        <v>1021.088</v>
      </c>
      <c r="O5" s="15">
        <v>383.94810000000001</v>
      </c>
      <c r="P5" s="15">
        <v>135.23939999999999</v>
      </c>
      <c r="Q5" s="15">
        <v>459.35840000000002</v>
      </c>
      <c r="R5" s="15">
        <v>35832.519999999997</v>
      </c>
      <c r="S5" s="15">
        <v>84250.75</v>
      </c>
      <c r="T5" s="15">
        <v>989.11040000000003</v>
      </c>
      <c r="U5" s="15">
        <v>565.22220000000004</v>
      </c>
      <c r="V5" s="15">
        <v>556.97789999999998</v>
      </c>
      <c r="W5" s="15">
        <v>0</v>
      </c>
      <c r="X5" s="15">
        <v>996.61940000000004</v>
      </c>
      <c r="Y5" s="15">
        <v>2.5146570000000001</v>
      </c>
      <c r="Z5" s="15">
        <v>752.89120000000003</v>
      </c>
      <c r="AA5" s="15">
        <v>752.89120000000003</v>
      </c>
      <c r="AB5" s="15">
        <v>378.23649999999998</v>
      </c>
      <c r="AC5" s="15">
        <v>0</v>
      </c>
      <c r="AD5" s="15">
        <v>39.36177</v>
      </c>
      <c r="AE5" s="15">
        <v>211.71619999999999</v>
      </c>
      <c r="AF5" s="15">
        <v>25.87837</v>
      </c>
      <c r="AG5" s="15">
        <v>5.9735999999999997E-2</v>
      </c>
      <c r="AH5" s="15">
        <v>1563.3810000000001</v>
      </c>
      <c r="AI5" s="15">
        <v>134.36519999999999</v>
      </c>
      <c r="AJ5" s="15">
        <v>83.06129</v>
      </c>
      <c r="AK5" s="15">
        <v>526.21780000000001</v>
      </c>
      <c r="AL5" s="15">
        <v>147.83330000000001</v>
      </c>
      <c r="AM5" s="15">
        <v>442.0265</v>
      </c>
      <c r="AN5" s="15">
        <v>0</v>
      </c>
      <c r="AO5" s="15">
        <v>23175.43</v>
      </c>
      <c r="AP5" s="15">
        <v>6476.1959999999999</v>
      </c>
      <c r="AQ5" s="15">
        <v>680.22370000000001</v>
      </c>
      <c r="AR5" s="15">
        <v>7195.7809999999999</v>
      </c>
      <c r="AS5" s="15">
        <v>0.91351099999999996</v>
      </c>
      <c r="AT5" s="15">
        <v>536.08370000000002</v>
      </c>
      <c r="AU5" s="15">
        <v>2.4833989999999999</v>
      </c>
      <c r="AV5" s="15">
        <v>3.825332</v>
      </c>
      <c r="AW5" s="15">
        <v>7297.1869999999999</v>
      </c>
      <c r="AX5" s="15">
        <v>9.2038220000000006</v>
      </c>
      <c r="AY5" s="15">
        <v>27.450040000000001</v>
      </c>
      <c r="AZ5" s="15">
        <v>500.30619999999999</v>
      </c>
      <c r="BA5" s="15">
        <v>4.8324249999999997</v>
      </c>
      <c r="BB5" s="15">
        <v>5.9534849999999997</v>
      </c>
      <c r="BC5" s="15">
        <v>61.229610000000001</v>
      </c>
      <c r="BD5" s="15">
        <v>7368.2280000000001</v>
      </c>
      <c r="BE5" s="15">
        <v>6681.9970000000003</v>
      </c>
      <c r="BF5" s="15">
        <v>686.23130000000003</v>
      </c>
      <c r="BG5" s="15">
        <v>1.1925030000000001</v>
      </c>
      <c r="BH5" s="15">
        <v>0.20805000000000001</v>
      </c>
      <c r="BI5" s="15">
        <v>374.73230000000001</v>
      </c>
      <c r="BJ5" s="15">
        <v>8.0907339999999994</v>
      </c>
      <c r="BK5" s="15">
        <v>2211.2620000000002</v>
      </c>
      <c r="BL5" s="15">
        <v>10.95791</v>
      </c>
      <c r="BM5" s="15">
        <v>14.435879999999999</v>
      </c>
      <c r="BN5" s="15">
        <v>3376.0520000000001</v>
      </c>
      <c r="BO5" s="15">
        <v>589.76229999999998</v>
      </c>
      <c r="BP5" s="15">
        <v>12.423999999999999</v>
      </c>
      <c r="BQ5" s="15">
        <v>59.498899999999999</v>
      </c>
      <c r="BR5" s="15">
        <v>0.34215499999999999</v>
      </c>
      <c r="BS5" s="15">
        <v>999.2355</v>
      </c>
      <c r="BT5" s="15">
        <v>538.86850000000004</v>
      </c>
      <c r="BU5" s="15">
        <v>0</v>
      </c>
      <c r="BV5" s="15">
        <v>264.25959999999998</v>
      </c>
      <c r="BW5" s="15">
        <v>1167.9010000000001</v>
      </c>
      <c r="BX5" s="15">
        <v>118.2944</v>
      </c>
      <c r="BY5" s="15">
        <v>20962.78</v>
      </c>
      <c r="BZ5" s="15">
        <v>916.71190000000001</v>
      </c>
      <c r="CB5" s="26">
        <f t="shared" si="0"/>
        <v>1.1055513629394575</v>
      </c>
      <c r="CC5" s="25">
        <f t="shared" si="1"/>
        <v>5.4701178371048256E-3</v>
      </c>
      <c r="CD5" s="13">
        <f t="shared" si="2"/>
        <v>-4.6467949781588629E-4</v>
      </c>
      <c r="CE5" s="13">
        <f t="shared" si="3"/>
        <v>-3.0755947348127589E-4</v>
      </c>
      <c r="CF5" s="13">
        <f t="shared" si="4"/>
        <v>-7.2097052890331863E-4</v>
      </c>
      <c r="CG5" s="13">
        <f t="shared" si="5"/>
        <v>2.8541172422855646E-3</v>
      </c>
      <c r="CH5" s="13">
        <f t="shared" si="5"/>
        <v>-2.36271087588993E-4</v>
      </c>
      <c r="CI5" s="13">
        <f t="shared" si="6"/>
        <v>-2.8762860733458524E-4</v>
      </c>
      <c r="CJ5" s="13">
        <f t="shared" si="7"/>
        <v>-5.3575781230208507E-4</v>
      </c>
    </row>
    <row r="6" spans="1:88" x14ac:dyDescent="0.25">
      <c r="A6" s="17" t="s">
        <v>434</v>
      </c>
      <c r="B6" s="15">
        <v>77550.346448598997</v>
      </c>
      <c r="C6" s="15">
        <v>483.88903600012299</v>
      </c>
      <c r="D6" s="15">
        <v>5505.2850002772902</v>
      </c>
      <c r="E6" s="15">
        <v>6946.5928101534701</v>
      </c>
      <c r="F6" s="15">
        <v>5443.8010213781499</v>
      </c>
      <c r="G6" s="15">
        <v>541.36116004821395</v>
      </c>
      <c r="H6" s="15">
        <v>19682.2630909135</v>
      </c>
      <c r="J6" s="15" t="s">
        <v>434</v>
      </c>
      <c r="K6" s="15">
        <v>14.07164</v>
      </c>
      <c r="L6" s="15">
        <v>936.69539999999995</v>
      </c>
      <c r="M6" s="15">
        <v>868.18529999999998</v>
      </c>
      <c r="N6" s="15">
        <v>868.18529999999998</v>
      </c>
      <c r="O6" s="15">
        <v>322.50060000000002</v>
      </c>
      <c r="P6" s="15">
        <v>104.6521</v>
      </c>
      <c r="Q6" s="15">
        <v>640.87459999999999</v>
      </c>
      <c r="R6" s="15">
        <v>34478.379999999997</v>
      </c>
      <c r="S6" s="15">
        <v>77515.03</v>
      </c>
      <c r="T6" s="15">
        <v>934.58090000000004</v>
      </c>
      <c r="U6" s="15">
        <v>618.34630000000004</v>
      </c>
      <c r="V6" s="15">
        <v>498.7543</v>
      </c>
      <c r="W6" s="15">
        <v>0</v>
      </c>
      <c r="X6" s="15">
        <v>692.12220000000002</v>
      </c>
      <c r="Y6" s="15">
        <v>2.9163160000000001</v>
      </c>
      <c r="Z6" s="15">
        <v>641.67520000000002</v>
      </c>
      <c r="AA6" s="15">
        <v>641.67520000000002</v>
      </c>
      <c r="AB6" s="15">
        <v>316.03579999999999</v>
      </c>
      <c r="AC6" s="15">
        <v>0</v>
      </c>
      <c r="AD6" s="15">
        <v>30.343900000000001</v>
      </c>
      <c r="AE6" s="15">
        <v>182.34530000000001</v>
      </c>
      <c r="AF6" s="15">
        <v>22.322299999999998</v>
      </c>
      <c r="AG6" s="15">
        <v>6.9316000000000003E-2</v>
      </c>
      <c r="AH6" s="15">
        <v>1311.9949999999999</v>
      </c>
      <c r="AI6" s="15">
        <v>111.99469999999999</v>
      </c>
      <c r="AJ6" s="15">
        <v>78.333430000000007</v>
      </c>
      <c r="AK6" s="15">
        <v>440.6764</v>
      </c>
      <c r="AL6" s="15">
        <v>127.04949999999999</v>
      </c>
      <c r="AM6" s="15">
        <v>483.73899999999998</v>
      </c>
      <c r="AN6" s="15">
        <v>0</v>
      </c>
      <c r="AO6" s="15">
        <v>21629.09</v>
      </c>
      <c r="AP6" s="15">
        <v>4950.9129999999996</v>
      </c>
      <c r="AQ6" s="15">
        <v>519.75620000000004</v>
      </c>
      <c r="AR6" s="15">
        <v>5501.0129999999999</v>
      </c>
      <c r="AS6" s="15">
        <v>0.779756</v>
      </c>
      <c r="AT6" s="15">
        <v>578.83640000000003</v>
      </c>
      <c r="AU6" s="15">
        <v>3.90266</v>
      </c>
      <c r="AV6" s="15">
        <v>2.1396000000000002</v>
      </c>
      <c r="AW6" s="15">
        <v>7545.1530000000002</v>
      </c>
      <c r="AX6" s="15">
        <v>5.0167349999999997</v>
      </c>
      <c r="AY6" s="15">
        <v>26.41761</v>
      </c>
      <c r="AZ6" s="15">
        <v>360.9717</v>
      </c>
      <c r="BA6" s="15">
        <v>2.631113</v>
      </c>
      <c r="BB6" s="15">
        <v>5.3215979999999998</v>
      </c>
      <c r="BC6" s="15">
        <v>50.21367</v>
      </c>
      <c r="BD6" s="15">
        <v>7020.5370000000003</v>
      </c>
      <c r="BE6" s="15">
        <v>5442.1670000000004</v>
      </c>
      <c r="BF6" s="15">
        <v>1578.37</v>
      </c>
      <c r="BG6" s="15">
        <v>0.96029500000000001</v>
      </c>
      <c r="BH6" s="15">
        <v>0.13098499999999999</v>
      </c>
      <c r="BI6" s="15">
        <v>342.67520000000002</v>
      </c>
      <c r="BJ6" s="15">
        <v>6.3016829999999997</v>
      </c>
      <c r="BK6" s="15">
        <v>1785.989</v>
      </c>
      <c r="BL6" s="15">
        <v>10.097250000000001</v>
      </c>
      <c r="BM6" s="15">
        <v>11.060750000000001</v>
      </c>
      <c r="BN6" s="15">
        <v>2779.92</v>
      </c>
      <c r="BO6" s="15">
        <v>555.56799999999998</v>
      </c>
      <c r="BP6" s="15">
        <v>6.8978539999999997</v>
      </c>
      <c r="BQ6" s="15">
        <v>45.198830000000001</v>
      </c>
      <c r="BR6" s="15">
        <v>0.22311500000000001</v>
      </c>
      <c r="BS6" s="15">
        <v>541.14229999999998</v>
      </c>
      <c r="BT6" s="15">
        <v>448.09840000000003</v>
      </c>
      <c r="BU6" s="15">
        <v>0</v>
      </c>
      <c r="BV6" s="15">
        <v>198.4085</v>
      </c>
      <c r="BW6" s="15">
        <v>1061.828</v>
      </c>
      <c r="BX6" s="15">
        <v>97.277240000000006</v>
      </c>
      <c r="BY6" s="15">
        <v>19671.72</v>
      </c>
      <c r="BZ6" s="15">
        <v>852.87339999999995</v>
      </c>
      <c r="CB6" s="26">
        <f t="shared" si="0"/>
        <v>1.0995017212526408</v>
      </c>
      <c r="CC6" s="25">
        <f t="shared" si="1"/>
        <v>5.5160567699076516E-3</v>
      </c>
      <c r="CD6" s="13">
        <f t="shared" si="2"/>
        <v>-4.5540026855207257E-4</v>
      </c>
      <c r="CE6" s="13">
        <f t="shared" si="3"/>
        <v>-3.1006282217762644E-4</v>
      </c>
      <c r="CF6" s="13">
        <f t="shared" si="4"/>
        <v>-7.7598167525843708E-4</v>
      </c>
      <c r="CG6" s="13">
        <f t="shared" si="5"/>
        <v>1.0644670253084342E-2</v>
      </c>
      <c r="CH6" s="13">
        <f t="shared" si="5"/>
        <v>-3.0016184862978088E-4</v>
      </c>
      <c r="CI6" s="13">
        <f t="shared" si="6"/>
        <v>-4.0427733713751699E-4</v>
      </c>
      <c r="CJ6" s="13">
        <f t="shared" si="7"/>
        <v>-5.3566456584795078E-4</v>
      </c>
    </row>
    <row r="7" spans="1:88" x14ac:dyDescent="0.25">
      <c r="A7" s="17" t="s">
        <v>435</v>
      </c>
      <c r="B7" s="15">
        <v>598781.48301224399</v>
      </c>
      <c r="C7" s="15">
        <v>1682.57768090432</v>
      </c>
      <c r="D7" s="15">
        <v>46290.454612564703</v>
      </c>
      <c r="E7" s="15">
        <v>53387.422053118898</v>
      </c>
      <c r="F7" s="15">
        <v>44476.3749074566</v>
      </c>
      <c r="G7" s="15">
        <v>2515.5124893088</v>
      </c>
      <c r="H7" s="15">
        <v>153379.21451136799</v>
      </c>
      <c r="J7" s="15" t="s">
        <v>435</v>
      </c>
      <c r="K7" s="15">
        <v>83.254959999999997</v>
      </c>
      <c r="L7" s="15">
        <v>11095.4</v>
      </c>
      <c r="M7" s="15">
        <v>6085.9709999999995</v>
      </c>
      <c r="N7" s="15">
        <v>6085.9709999999995</v>
      </c>
      <c r="O7" s="15">
        <v>2303.62</v>
      </c>
      <c r="P7" s="15">
        <v>1189.0050000000001</v>
      </c>
      <c r="Q7" s="15">
        <v>3021.8</v>
      </c>
      <c r="R7" s="15">
        <v>379049.9</v>
      </c>
      <c r="S7" s="15">
        <v>597460.19999999995</v>
      </c>
      <c r="T7" s="15">
        <v>6089.7950000000001</v>
      </c>
      <c r="U7" s="15">
        <v>4492.2569999999996</v>
      </c>
      <c r="V7" s="15">
        <v>3315.931</v>
      </c>
      <c r="W7" s="15">
        <v>0</v>
      </c>
      <c r="X7" s="15">
        <v>8547.4330000000009</v>
      </c>
      <c r="Y7" s="15">
        <v>34.62294</v>
      </c>
      <c r="Z7" s="15">
        <v>4552.8999999999996</v>
      </c>
      <c r="AA7" s="15">
        <v>4552.8999999999996</v>
      </c>
      <c r="AB7" s="15">
        <v>2235.8789999999999</v>
      </c>
      <c r="AC7" s="15">
        <v>0</v>
      </c>
      <c r="AD7" s="15">
        <v>249.7457</v>
      </c>
      <c r="AE7" s="15">
        <v>1304.153</v>
      </c>
      <c r="AF7" s="15">
        <v>167.67330000000001</v>
      </c>
      <c r="AG7" s="15">
        <v>0.70539099999999999</v>
      </c>
      <c r="AH7" s="15">
        <v>11357.42</v>
      </c>
      <c r="AI7" s="15">
        <v>952.81230000000005</v>
      </c>
      <c r="AJ7" s="15">
        <v>759.04700000000003</v>
      </c>
      <c r="AK7" s="15">
        <v>3097.9059999999999</v>
      </c>
      <c r="AL7" s="15">
        <v>958.69479999999999</v>
      </c>
      <c r="AM7" s="15">
        <v>1681.3389999999999</v>
      </c>
      <c r="AN7" s="15">
        <v>0</v>
      </c>
      <c r="AO7" s="15">
        <v>173458.3</v>
      </c>
      <c r="AP7" s="15">
        <v>41561.5</v>
      </c>
      <c r="AQ7" s="15">
        <v>4368.348</v>
      </c>
      <c r="AR7" s="15">
        <v>46179.6</v>
      </c>
      <c r="AS7" s="15">
        <v>6.471527</v>
      </c>
      <c r="AT7" s="15">
        <v>3749.2809999999999</v>
      </c>
      <c r="AU7" s="15">
        <v>29.086510000000001</v>
      </c>
      <c r="AV7" s="15">
        <v>32.391109999999998</v>
      </c>
      <c r="AW7" s="15">
        <v>57050.73</v>
      </c>
      <c r="AX7" s="15">
        <v>85.536069999999995</v>
      </c>
      <c r="AY7" s="15">
        <v>189.03579999999999</v>
      </c>
      <c r="AZ7" s="15">
        <v>3392.0239999999999</v>
      </c>
      <c r="BA7" s="15">
        <v>170.483</v>
      </c>
      <c r="BB7" s="15">
        <v>61.241669999999999</v>
      </c>
      <c r="BC7" s="15">
        <v>426.75040000000001</v>
      </c>
      <c r="BD7" s="15">
        <v>53345.71</v>
      </c>
      <c r="BE7" s="15">
        <v>44442.79</v>
      </c>
      <c r="BF7" s="15">
        <v>8902.9159999999993</v>
      </c>
      <c r="BG7" s="15">
        <v>7.8857049999999997</v>
      </c>
      <c r="BH7" s="15">
        <v>9.1464529999999993</v>
      </c>
      <c r="BI7" s="15">
        <v>3281.0880000000002</v>
      </c>
      <c r="BJ7" s="15">
        <v>48.230119999999999</v>
      </c>
      <c r="BK7" s="15">
        <v>13919.27</v>
      </c>
      <c r="BL7" s="15">
        <v>86.177070000000001</v>
      </c>
      <c r="BM7" s="15">
        <v>103.1844</v>
      </c>
      <c r="BN7" s="15">
        <v>21543.94</v>
      </c>
      <c r="BO7" s="15">
        <v>5851.4880000000003</v>
      </c>
      <c r="BP7" s="15">
        <v>117.9875</v>
      </c>
      <c r="BQ7" s="15">
        <v>965.85509999999999</v>
      </c>
      <c r="BR7" s="15">
        <v>2.561814</v>
      </c>
      <c r="BS7" s="15">
        <v>2510.42</v>
      </c>
      <c r="BT7" s="15">
        <v>4777.366</v>
      </c>
      <c r="BU7" s="15">
        <v>0</v>
      </c>
      <c r="BV7" s="15">
        <v>2304.7860000000001</v>
      </c>
      <c r="BW7" s="15">
        <v>9006.4959999999992</v>
      </c>
      <c r="BX7" s="15">
        <v>1085.183</v>
      </c>
      <c r="BY7" s="15">
        <v>153137.1</v>
      </c>
      <c r="BZ7" s="15">
        <v>6207.9719999999998</v>
      </c>
      <c r="CB7" s="26">
        <f t="shared" si="0"/>
        <v>1.1326993915909338</v>
      </c>
      <c r="CC7" s="25">
        <f t="shared" si="1"/>
        <v>5.4081390917201533E-3</v>
      </c>
      <c r="CD7" s="13">
        <f t="shared" si="2"/>
        <v>-2.2066196930425413E-3</v>
      </c>
      <c r="CE7" s="13">
        <f t="shared" si="3"/>
        <v>-7.3618051539487913E-4</v>
      </c>
      <c r="CF7" s="13">
        <f t="shared" si="4"/>
        <v>-2.3947618033246742E-3</v>
      </c>
      <c r="CG7" s="13">
        <f t="shared" si="5"/>
        <v>-7.8130862129654989E-4</v>
      </c>
      <c r="CH7" s="13">
        <f t="shared" si="5"/>
        <v>-7.5511791431924578E-4</v>
      </c>
      <c r="CI7" s="13">
        <f t="shared" si="6"/>
        <v>-2.0244341184723078E-3</v>
      </c>
      <c r="CJ7" s="13">
        <f t="shared" si="7"/>
        <v>-1.5785353454788788E-3</v>
      </c>
    </row>
    <row r="8" spans="1:88" x14ac:dyDescent="0.25">
      <c r="A8" s="17" t="s">
        <v>436</v>
      </c>
      <c r="B8" s="15">
        <v>759449.87064419303</v>
      </c>
      <c r="C8" s="15">
        <v>1288.5556093937801</v>
      </c>
      <c r="D8" s="15">
        <v>91251.127185044097</v>
      </c>
      <c r="E8" s="15">
        <v>52469.186577106499</v>
      </c>
      <c r="F8" s="15">
        <v>38782.706803839603</v>
      </c>
      <c r="G8" s="15">
        <v>2241.2391959401202</v>
      </c>
      <c r="H8" s="15">
        <v>227275.37223790001</v>
      </c>
      <c r="J8" s="15" t="s">
        <v>436</v>
      </c>
      <c r="K8" s="15">
        <v>107.6105</v>
      </c>
      <c r="L8" s="15">
        <v>20061.919999999998</v>
      </c>
      <c r="M8" s="15">
        <v>4014.9920000000002</v>
      </c>
      <c r="N8" s="15">
        <v>4014.9920000000002</v>
      </c>
      <c r="O8" s="15">
        <v>1406.133</v>
      </c>
      <c r="P8" s="15">
        <v>2181.2469999999998</v>
      </c>
      <c r="Q8" s="15">
        <v>3798.4340000000002</v>
      </c>
      <c r="R8" s="15">
        <v>345156.8</v>
      </c>
      <c r="S8" s="15">
        <v>758833.3</v>
      </c>
      <c r="T8" s="15">
        <v>6322.4070000000002</v>
      </c>
      <c r="U8" s="15">
        <v>4558.1949999999997</v>
      </c>
      <c r="V8" s="15">
        <v>3209.23</v>
      </c>
      <c r="W8" s="15">
        <v>0</v>
      </c>
      <c r="X8" s="15">
        <v>17147.04</v>
      </c>
      <c r="Y8" s="15">
        <v>38.820770000000003</v>
      </c>
      <c r="Z8" s="15">
        <v>3438.52</v>
      </c>
      <c r="AA8" s="15">
        <v>3438.52</v>
      </c>
      <c r="AB8" s="15">
        <v>1269.9010000000001</v>
      </c>
      <c r="AC8" s="15">
        <v>0</v>
      </c>
      <c r="AD8" s="15">
        <v>503.15839999999997</v>
      </c>
      <c r="AE8" s="15">
        <v>1576.3340000000001</v>
      </c>
      <c r="AF8" s="15">
        <v>110.34</v>
      </c>
      <c r="AG8" s="15">
        <v>0.73560000000000003</v>
      </c>
      <c r="AH8" s="15">
        <v>14812.58</v>
      </c>
      <c r="AI8" s="15">
        <v>983.14239999999995</v>
      </c>
      <c r="AJ8" s="15">
        <v>1354.0050000000001</v>
      </c>
      <c r="AK8" s="15">
        <v>1692.251</v>
      </c>
      <c r="AL8" s="15">
        <v>785.17510000000004</v>
      </c>
      <c r="AM8" s="15">
        <v>1287.874</v>
      </c>
      <c r="AN8" s="15">
        <v>0</v>
      </c>
      <c r="AO8" s="15">
        <v>259411.1</v>
      </c>
      <c r="AP8" s="15">
        <v>82060.460000000006</v>
      </c>
      <c r="AQ8" s="15">
        <v>8614.7420000000002</v>
      </c>
      <c r="AR8" s="15">
        <v>91178.36</v>
      </c>
      <c r="AS8" s="15">
        <v>6.798413</v>
      </c>
      <c r="AT8" s="15">
        <v>5321.442</v>
      </c>
      <c r="AU8" s="15">
        <v>30.485859999999999</v>
      </c>
      <c r="AV8" s="15">
        <v>78.940669999999997</v>
      </c>
      <c r="AW8" s="15">
        <v>97928.87</v>
      </c>
      <c r="AX8" s="15">
        <v>210.1806</v>
      </c>
      <c r="AY8" s="15">
        <v>205.65289999999999</v>
      </c>
      <c r="AZ8" s="15">
        <v>3786.3629999999998</v>
      </c>
      <c r="BA8" s="15">
        <v>456.48989999999998</v>
      </c>
      <c r="BB8" s="15">
        <v>94.375510000000006</v>
      </c>
      <c r="BC8" s="15">
        <v>360.48590000000002</v>
      </c>
      <c r="BD8" s="15">
        <v>52444.81</v>
      </c>
      <c r="BE8" s="15">
        <v>38764.81</v>
      </c>
      <c r="BF8" s="15">
        <v>13679.99</v>
      </c>
      <c r="BG8" s="15">
        <v>9.1554830000000003</v>
      </c>
      <c r="BH8" s="15">
        <v>23.371580000000002</v>
      </c>
      <c r="BI8" s="15">
        <v>4780.4750000000004</v>
      </c>
      <c r="BJ8" s="15">
        <v>65.806049999999999</v>
      </c>
      <c r="BK8" s="15">
        <v>9249.24</v>
      </c>
      <c r="BL8" s="15">
        <v>100.2427</v>
      </c>
      <c r="BM8" s="15">
        <v>155.9256</v>
      </c>
      <c r="BN8" s="15">
        <v>16726.23</v>
      </c>
      <c r="BO8" s="15">
        <v>11860.71</v>
      </c>
      <c r="BP8" s="15">
        <v>252.80189999999999</v>
      </c>
      <c r="BQ8" s="15">
        <v>2201.614</v>
      </c>
      <c r="BR8" s="15">
        <v>7.4633409999999998</v>
      </c>
      <c r="BS8" s="15">
        <v>2237.768</v>
      </c>
      <c r="BT8" s="15">
        <v>9383.1869999999999</v>
      </c>
      <c r="BU8" s="15">
        <v>0</v>
      </c>
      <c r="BV8" s="15">
        <v>4317.6180000000004</v>
      </c>
      <c r="BW8" s="15">
        <v>15846.66</v>
      </c>
      <c r="BX8" s="15">
        <v>1735.5540000000001</v>
      </c>
      <c r="BY8" s="15">
        <v>227118.8</v>
      </c>
      <c r="BZ8" s="15">
        <v>11909.91</v>
      </c>
      <c r="CB8" s="26">
        <f t="shared" si="0"/>
        <v>1.1421824173075941</v>
      </c>
      <c r="CC8" s="25">
        <f t="shared" si="1"/>
        <v>5.518397128441441E-3</v>
      </c>
      <c r="CD8" s="13">
        <f t="shared" si="2"/>
        <v>-8.1186483535770698E-4</v>
      </c>
      <c r="CE8" s="13">
        <f t="shared" si="3"/>
        <v>-5.2897165540314488E-4</v>
      </c>
      <c r="CF8" s="13">
        <f t="shared" si="4"/>
        <v>-7.9743875269107877E-4</v>
      </c>
      <c r="CG8" s="13">
        <f t="shared" si="5"/>
        <v>-4.6458843173941965E-4</v>
      </c>
      <c r="CH8" s="13">
        <f t="shared" si="5"/>
        <v>-4.6146350563218788E-4</v>
      </c>
      <c r="CI8" s="13">
        <f t="shared" si="6"/>
        <v>-1.5487842379376883E-3</v>
      </c>
      <c r="CJ8" s="13">
        <f t="shared" si="7"/>
        <v>-6.8890982933307034E-4</v>
      </c>
    </row>
    <row r="9" spans="1:88" x14ac:dyDescent="0.25">
      <c r="A9" s="17" t="s">
        <v>553</v>
      </c>
      <c r="B9" s="15">
        <v>81222.072431056498</v>
      </c>
      <c r="C9" s="15">
        <v>139.66738335920999</v>
      </c>
      <c r="D9" s="15">
        <v>23315.8813092331</v>
      </c>
      <c r="E9" s="15">
        <v>10011.064851302601</v>
      </c>
      <c r="F9" s="15">
        <v>5011.5740275677899</v>
      </c>
      <c r="G9" s="15">
        <v>176.03869566278399</v>
      </c>
      <c r="H9" s="15">
        <v>29568.511565548</v>
      </c>
      <c r="J9" s="15" t="s">
        <v>553</v>
      </c>
      <c r="K9" s="15">
        <v>71.008219999999994</v>
      </c>
      <c r="L9" s="15">
        <v>1647.6980000000001</v>
      </c>
      <c r="M9" s="15">
        <v>494.66539999999998</v>
      </c>
      <c r="N9" s="15">
        <v>494.66539999999998</v>
      </c>
      <c r="O9" s="15">
        <v>166.8126</v>
      </c>
      <c r="P9" s="15">
        <v>203.5274</v>
      </c>
      <c r="Q9" s="15">
        <v>800.85889999999995</v>
      </c>
      <c r="R9" s="15">
        <v>88902.97</v>
      </c>
      <c r="S9" s="15">
        <v>81078.89</v>
      </c>
      <c r="T9" s="15">
        <v>839.63</v>
      </c>
      <c r="U9" s="15">
        <v>1052.4849999999999</v>
      </c>
      <c r="V9" s="15">
        <v>395.88380000000001</v>
      </c>
      <c r="W9" s="15">
        <v>0</v>
      </c>
      <c r="X9" s="15">
        <v>1738.355</v>
      </c>
      <c r="Y9" s="15">
        <v>6.7444220000000001</v>
      </c>
      <c r="Z9" s="15">
        <v>460.99639999999999</v>
      </c>
      <c r="AA9" s="15">
        <v>460.99639999999999</v>
      </c>
      <c r="AB9" s="15">
        <v>147.84370000000001</v>
      </c>
      <c r="AC9" s="15">
        <v>0</v>
      </c>
      <c r="AD9" s="15">
        <v>161.3272</v>
      </c>
      <c r="AE9" s="15">
        <v>212.88640000000001</v>
      </c>
      <c r="AF9" s="15">
        <v>14.423209999999999</v>
      </c>
      <c r="AG9" s="15">
        <v>0.104911</v>
      </c>
      <c r="AH9" s="15">
        <v>1380.117</v>
      </c>
      <c r="AI9" s="15">
        <v>102.93389999999999</v>
      </c>
      <c r="AJ9" s="15">
        <v>236.3006</v>
      </c>
      <c r="AK9" s="15">
        <v>193.03460000000001</v>
      </c>
      <c r="AL9" s="15">
        <v>78.094849999999994</v>
      </c>
      <c r="AM9" s="15">
        <v>139.49799999999999</v>
      </c>
      <c r="AN9" s="15">
        <v>0</v>
      </c>
      <c r="AO9" s="15">
        <v>32927.51</v>
      </c>
      <c r="AP9" s="15">
        <v>20957.7</v>
      </c>
      <c r="AQ9" s="15">
        <v>2167.308</v>
      </c>
      <c r="AR9" s="15">
        <v>23286.34</v>
      </c>
      <c r="AS9" s="15">
        <v>0.61407100000000003</v>
      </c>
      <c r="AT9" s="15">
        <v>1255.568</v>
      </c>
      <c r="AU9" s="15">
        <v>12.913349999999999</v>
      </c>
      <c r="AV9" s="15">
        <v>8.2784949999999995</v>
      </c>
      <c r="AW9" s="15">
        <v>13397.23</v>
      </c>
      <c r="AX9" s="15">
        <v>25.052569999999999</v>
      </c>
      <c r="AY9" s="15">
        <v>26.213439999999999</v>
      </c>
      <c r="AZ9" s="15">
        <v>703.58699999999999</v>
      </c>
      <c r="BA9" s="15">
        <v>51.102209999999999</v>
      </c>
      <c r="BB9" s="15">
        <v>15.373559999999999</v>
      </c>
      <c r="BC9" s="15">
        <v>38.107889999999998</v>
      </c>
      <c r="BD9" s="15">
        <v>10002.58</v>
      </c>
      <c r="BE9" s="15">
        <v>5006.3990000000003</v>
      </c>
      <c r="BF9" s="15">
        <v>4996.18</v>
      </c>
      <c r="BG9" s="15">
        <v>1.1910890000000001</v>
      </c>
      <c r="BH9" s="15">
        <v>3.493776</v>
      </c>
      <c r="BI9" s="15">
        <v>858.87609999999995</v>
      </c>
      <c r="BJ9" s="15">
        <v>6.3249930000000001</v>
      </c>
      <c r="BK9" s="15">
        <v>1045.0039999999999</v>
      </c>
      <c r="BL9" s="15">
        <v>15.61744</v>
      </c>
      <c r="BM9" s="15">
        <v>17.339459999999999</v>
      </c>
      <c r="BN9" s="15">
        <v>1941.672</v>
      </c>
      <c r="BO9" s="15">
        <v>1386.6990000000001</v>
      </c>
      <c r="BP9" s="15">
        <v>43.802100000000003</v>
      </c>
      <c r="BQ9" s="15">
        <v>204.6191</v>
      </c>
      <c r="BR9" s="15">
        <v>0.74385599999999996</v>
      </c>
      <c r="BS9" s="15">
        <v>175.82859999999999</v>
      </c>
      <c r="BT9" s="15">
        <v>1095.453</v>
      </c>
      <c r="BU9" s="15">
        <v>0</v>
      </c>
      <c r="BV9" s="15">
        <v>384.97519999999997</v>
      </c>
      <c r="BW9" s="15">
        <v>2513.0479999999998</v>
      </c>
      <c r="BX9" s="15">
        <v>167.95849999999999</v>
      </c>
      <c r="BY9" s="15">
        <v>29514.59</v>
      </c>
      <c r="BZ9" s="15">
        <v>1252.703</v>
      </c>
      <c r="CB9" s="26">
        <f t="shared" si="0"/>
        <v>1.1156350130562547</v>
      </c>
      <c r="CC9" s="25">
        <f t="shared" si="1"/>
        <v>6.9279758004048729E-3</v>
      </c>
      <c r="CD9" s="13">
        <f t="shared" si="2"/>
        <v>-1.7628512394587818E-3</v>
      </c>
      <c r="CE9" s="13">
        <f t="shared" si="3"/>
        <v>-1.2127624584643763E-3</v>
      </c>
      <c r="CF9" s="13">
        <f t="shared" si="4"/>
        <v>-1.2670037577091999E-3</v>
      </c>
      <c r="CG9" s="13">
        <f t="shared" si="5"/>
        <v>-8.4754733174032502E-4</v>
      </c>
      <c r="CH9" s="13">
        <f t="shared" si="5"/>
        <v>-1.0326152101760176E-3</v>
      </c>
      <c r="CI9" s="13">
        <f t="shared" si="6"/>
        <v>-1.1934629599077125E-3</v>
      </c>
      <c r="CJ9" s="13">
        <f t="shared" si="7"/>
        <v>-1.823614470023827E-3</v>
      </c>
    </row>
    <row r="10" spans="1:88" x14ac:dyDescent="0.25">
      <c r="A10" s="17" t="s">
        <v>554</v>
      </c>
      <c r="B10" s="15">
        <v>90616.334664309106</v>
      </c>
      <c r="C10" s="15">
        <v>198.394944078225</v>
      </c>
      <c r="D10" s="15">
        <v>52927.996515877603</v>
      </c>
      <c r="E10" s="15">
        <v>13187.1560264897</v>
      </c>
      <c r="F10" s="15">
        <v>6373.7939494819902</v>
      </c>
      <c r="G10" s="15">
        <v>6128.8519485356201</v>
      </c>
      <c r="H10" s="15">
        <v>61830.160497938399</v>
      </c>
      <c r="J10" s="15" t="s">
        <v>554</v>
      </c>
      <c r="K10" s="15">
        <v>64.856750000000005</v>
      </c>
      <c r="L10" s="15">
        <v>1190.0989999999999</v>
      </c>
      <c r="M10" s="15">
        <v>464.16820000000001</v>
      </c>
      <c r="N10" s="15">
        <v>464.16820000000001</v>
      </c>
      <c r="O10" s="15">
        <v>130.28700000000001</v>
      </c>
      <c r="P10" s="15">
        <v>185.98869999999999</v>
      </c>
      <c r="Q10" s="15">
        <v>1485.1120000000001</v>
      </c>
      <c r="R10" s="15">
        <v>110588.7</v>
      </c>
      <c r="S10" s="15">
        <v>90438.57</v>
      </c>
      <c r="T10" s="15">
        <v>1380.144</v>
      </c>
      <c r="U10" s="15">
        <v>5762.1229999999996</v>
      </c>
      <c r="V10" s="15">
        <v>562.90549999999996</v>
      </c>
      <c r="W10" s="15">
        <v>0</v>
      </c>
      <c r="X10" s="15">
        <v>1630.3489999999999</v>
      </c>
      <c r="Y10" s="15">
        <v>9.3208470000000005</v>
      </c>
      <c r="Z10" s="15">
        <v>619.86429999999996</v>
      </c>
      <c r="AA10" s="15">
        <v>619.86429999999996</v>
      </c>
      <c r="AB10" s="15">
        <v>94.197929999999999</v>
      </c>
      <c r="AC10" s="15">
        <v>0</v>
      </c>
      <c r="AD10" s="15">
        <v>382.4855</v>
      </c>
      <c r="AE10" s="15">
        <v>233.09119999999999</v>
      </c>
      <c r="AF10" s="15">
        <v>15.871930000000001</v>
      </c>
      <c r="AG10" s="15">
        <v>0.16365099999999999</v>
      </c>
      <c r="AH10" s="15">
        <v>1355.2529999999999</v>
      </c>
      <c r="AI10" s="15">
        <v>101.82680000000001</v>
      </c>
      <c r="AJ10" s="15">
        <v>226.13470000000001</v>
      </c>
      <c r="AK10" s="15">
        <v>95.241249999999994</v>
      </c>
      <c r="AL10" s="15">
        <v>61.517440000000001</v>
      </c>
      <c r="AM10" s="15">
        <v>197.9759</v>
      </c>
      <c r="AN10" s="15">
        <v>0</v>
      </c>
      <c r="AO10" s="15">
        <v>69315.759999999995</v>
      </c>
      <c r="AP10" s="15">
        <v>47567.6</v>
      </c>
      <c r="AQ10" s="15">
        <v>4902.875</v>
      </c>
      <c r="AR10" s="15">
        <v>52852.959999999999</v>
      </c>
      <c r="AS10" s="15">
        <v>0.56175699999999995</v>
      </c>
      <c r="AT10" s="15">
        <v>2422.098</v>
      </c>
      <c r="AU10" s="15">
        <v>13.67225</v>
      </c>
      <c r="AV10" s="15">
        <v>6.3863519999999996</v>
      </c>
      <c r="AW10" s="15">
        <v>36830.82</v>
      </c>
      <c r="AX10" s="15">
        <v>26.56484</v>
      </c>
      <c r="AY10" s="15">
        <v>33.18488</v>
      </c>
      <c r="AZ10" s="15">
        <v>1850.03</v>
      </c>
      <c r="BA10" s="15">
        <v>61.322470000000003</v>
      </c>
      <c r="BB10" s="15">
        <v>13.085369999999999</v>
      </c>
      <c r="BC10" s="15">
        <v>29.276009999999999</v>
      </c>
      <c r="BD10" s="15">
        <v>13173.09</v>
      </c>
      <c r="BE10" s="15">
        <v>6365.442</v>
      </c>
      <c r="BF10" s="15">
        <v>6807.6469999999999</v>
      </c>
      <c r="BG10" s="15">
        <v>1.3244610000000001</v>
      </c>
      <c r="BH10" s="15">
        <v>5.9812240000000001</v>
      </c>
      <c r="BI10" s="15">
        <v>1212.2349999999999</v>
      </c>
      <c r="BJ10" s="15">
        <v>8.3182950000000009</v>
      </c>
      <c r="BK10" s="15">
        <v>887.28620000000001</v>
      </c>
      <c r="BL10" s="15">
        <v>20.782060000000001</v>
      </c>
      <c r="BM10" s="15">
        <v>30.064609999999998</v>
      </c>
      <c r="BN10" s="15">
        <v>1993.6869999999999</v>
      </c>
      <c r="BO10" s="15">
        <v>6690.3779999999997</v>
      </c>
      <c r="BP10" s="15">
        <v>71.424909999999997</v>
      </c>
      <c r="BQ10" s="15">
        <v>113.88549999999999</v>
      </c>
      <c r="BR10" s="15">
        <v>0.60301400000000005</v>
      </c>
      <c r="BS10" s="15">
        <v>6096.74</v>
      </c>
      <c r="BT10" s="15">
        <v>1635.325</v>
      </c>
      <c r="BU10" s="15">
        <v>0</v>
      </c>
      <c r="BV10" s="15">
        <v>358.06740000000002</v>
      </c>
      <c r="BW10" s="15">
        <v>3574.0639999999999</v>
      </c>
      <c r="BX10" s="15">
        <v>169.97649999999999</v>
      </c>
      <c r="BY10" s="15">
        <v>61694.54</v>
      </c>
      <c r="BZ10" s="15">
        <v>1408.94</v>
      </c>
      <c r="CB10" s="26">
        <f t="shared" si="0"/>
        <v>1.123531515106523</v>
      </c>
      <c r="CC10" s="25">
        <f t="shared" si="1"/>
        <v>7.236784846108903E-3</v>
      </c>
      <c r="CD10" s="13">
        <f t="shared" si="2"/>
        <v>-1.9617286989992893E-3</v>
      </c>
      <c r="CE10" s="13">
        <f t="shared" si="3"/>
        <v>-2.1121711552274979E-3</v>
      </c>
      <c r="CF10" s="13">
        <f t="shared" si="4"/>
        <v>-1.4177093564290524E-3</v>
      </c>
      <c r="CG10" s="13">
        <f t="shared" si="5"/>
        <v>-1.0666459440871498E-3</v>
      </c>
      <c r="CH10" s="13">
        <f t="shared" si="5"/>
        <v>-1.3103576218790396E-3</v>
      </c>
      <c r="CI10" s="13">
        <f t="shared" si="6"/>
        <v>-5.2394720585953892E-3</v>
      </c>
      <c r="CJ10" s="13">
        <f t="shared" si="7"/>
        <v>-2.193435967919254E-3</v>
      </c>
    </row>
    <row r="11" spans="1:88" x14ac:dyDescent="0.25">
      <c r="A11" s="17" t="s">
        <v>437</v>
      </c>
      <c r="B11" s="15">
        <v>216852.58554659499</v>
      </c>
      <c r="C11" s="15">
        <v>867.17842180055095</v>
      </c>
      <c r="D11" s="15">
        <v>90004.676342831794</v>
      </c>
      <c r="E11" s="15">
        <v>26388.065985556499</v>
      </c>
      <c r="F11" s="15">
        <v>15909.739667696</v>
      </c>
      <c r="G11" s="15">
        <v>1077.9926959716299</v>
      </c>
      <c r="H11" s="15">
        <v>155781.63822730599</v>
      </c>
      <c r="J11" s="15" t="s">
        <v>437</v>
      </c>
      <c r="K11" s="15">
        <v>174.24619999999999</v>
      </c>
      <c r="L11" s="15">
        <v>5766.0940000000001</v>
      </c>
      <c r="M11" s="15">
        <v>1404.1020000000001</v>
      </c>
      <c r="N11" s="15">
        <v>1404.1020000000001</v>
      </c>
      <c r="O11" s="15">
        <v>474.90550000000002</v>
      </c>
      <c r="P11" s="15">
        <v>673.74189999999999</v>
      </c>
      <c r="Q11" s="15">
        <v>1836.1559999999999</v>
      </c>
      <c r="R11" s="15">
        <v>383582.4</v>
      </c>
      <c r="S11" s="15">
        <v>216167.6</v>
      </c>
      <c r="T11" s="15">
        <v>3059.7689999999998</v>
      </c>
      <c r="U11" s="15">
        <v>13666.47</v>
      </c>
      <c r="V11" s="15">
        <v>1323.8</v>
      </c>
      <c r="W11" s="15">
        <v>0</v>
      </c>
      <c r="X11" s="15">
        <v>5257.2089999999998</v>
      </c>
      <c r="Y11" s="15">
        <v>115.4502</v>
      </c>
      <c r="Z11" s="15">
        <v>1548.1590000000001</v>
      </c>
      <c r="AA11" s="15">
        <v>1548.1590000000001</v>
      </c>
      <c r="AB11" s="15">
        <v>382.55860000000001</v>
      </c>
      <c r="AC11" s="15">
        <v>0</v>
      </c>
      <c r="AD11" s="15">
        <v>581.06140000000005</v>
      </c>
      <c r="AE11" s="15">
        <v>725.62490000000003</v>
      </c>
      <c r="AF11" s="15">
        <v>53.332329999999999</v>
      </c>
      <c r="AG11" s="15">
        <v>0.52397400000000005</v>
      </c>
      <c r="AH11" s="15">
        <v>4906.9319999999998</v>
      </c>
      <c r="AI11" s="15">
        <v>354.8408</v>
      </c>
      <c r="AJ11" s="15">
        <v>537.75329999999997</v>
      </c>
      <c r="AK11" s="15">
        <v>467.56270000000001</v>
      </c>
      <c r="AL11" s="15">
        <v>224.9478</v>
      </c>
      <c r="AM11" s="15">
        <v>865.05769999999995</v>
      </c>
      <c r="AN11" s="15">
        <v>0</v>
      </c>
      <c r="AO11" s="15">
        <v>177367.5</v>
      </c>
      <c r="AP11" s="15">
        <v>80379.17</v>
      </c>
      <c r="AQ11" s="15">
        <v>8349.5609999999997</v>
      </c>
      <c r="AR11" s="15">
        <v>89309.8</v>
      </c>
      <c r="AS11" s="15">
        <v>2.2589139999999999</v>
      </c>
      <c r="AT11" s="15">
        <v>2945.5279999999998</v>
      </c>
      <c r="AU11" s="15">
        <v>21.32741</v>
      </c>
      <c r="AV11" s="15">
        <v>38.773060000000001</v>
      </c>
      <c r="AW11" s="15">
        <v>95495.75</v>
      </c>
      <c r="AX11" s="15">
        <v>102.61020000000001</v>
      </c>
      <c r="AY11" s="15">
        <v>95.177959999999999</v>
      </c>
      <c r="AZ11" s="15">
        <v>2866.8090000000002</v>
      </c>
      <c r="BA11" s="15">
        <v>81.656779999999998</v>
      </c>
      <c r="BB11" s="15">
        <v>41.492139999999999</v>
      </c>
      <c r="BC11" s="15">
        <v>88.820440000000005</v>
      </c>
      <c r="BD11" s="15">
        <v>26334.62</v>
      </c>
      <c r="BE11" s="15">
        <v>15868.48</v>
      </c>
      <c r="BF11" s="15">
        <v>10466.129999999999</v>
      </c>
      <c r="BG11" s="15">
        <v>3.840506</v>
      </c>
      <c r="BH11" s="15">
        <v>5.1045850000000002</v>
      </c>
      <c r="BI11" s="15">
        <v>2229.596</v>
      </c>
      <c r="BJ11" s="15">
        <v>27.820910000000001</v>
      </c>
      <c r="BK11" s="15">
        <v>3307.7629999999999</v>
      </c>
      <c r="BL11" s="15">
        <v>59.41939</v>
      </c>
      <c r="BM11" s="15">
        <v>76.755589999999998</v>
      </c>
      <c r="BN11" s="15">
        <v>6290.3639999999996</v>
      </c>
      <c r="BO11" s="15">
        <v>17683.080000000002</v>
      </c>
      <c r="BP11" s="15">
        <v>149.80600000000001</v>
      </c>
      <c r="BQ11" s="15">
        <v>398.36840000000001</v>
      </c>
      <c r="BR11" s="15">
        <v>4.3064640000000001</v>
      </c>
      <c r="BS11" s="15">
        <v>1075.96</v>
      </c>
      <c r="BT11" s="15">
        <v>3845.866</v>
      </c>
      <c r="BU11" s="15">
        <v>0</v>
      </c>
      <c r="BV11" s="15">
        <v>1315.0029999999999</v>
      </c>
      <c r="BW11" s="15">
        <v>6398.34</v>
      </c>
      <c r="BX11" s="15">
        <v>670.74699999999996</v>
      </c>
      <c r="BY11" s="15">
        <v>155305.1</v>
      </c>
      <c r="BZ11" s="15">
        <v>3691.3090000000002</v>
      </c>
      <c r="CB11" s="26">
        <f t="shared" si="0"/>
        <v>1.1420584385187609</v>
      </c>
      <c r="CC11" s="25">
        <f t="shared" si="1"/>
        <v>6.5061325856736888E-3</v>
      </c>
      <c r="CD11" s="13">
        <f t="shared" si="2"/>
        <v>-3.1587612611047146E-3</v>
      </c>
      <c r="CE11" s="13">
        <f t="shared" si="3"/>
        <v>-2.4455426325619032E-3</v>
      </c>
      <c r="CF11" s="13">
        <f t="shared" si="4"/>
        <v>-7.7204471041590764E-3</v>
      </c>
      <c r="CG11" s="13">
        <f t="shared" si="5"/>
        <v>-2.0253847169305148E-3</v>
      </c>
      <c r="CH11" s="13">
        <f t="shared" si="5"/>
        <v>-2.5933590717248534E-3</v>
      </c>
      <c r="CI11" s="13">
        <f t="shared" si="6"/>
        <v>-1.8856305606020423E-3</v>
      </c>
      <c r="CJ11" s="13">
        <f t="shared" si="7"/>
        <v>-3.0590140964537054E-3</v>
      </c>
    </row>
    <row r="12" spans="1:88" x14ac:dyDescent="0.25">
      <c r="A12" s="17" t="s">
        <v>438</v>
      </c>
      <c r="B12" s="15">
        <v>235575.48647088799</v>
      </c>
      <c r="C12" s="15">
        <v>1037.30136434513</v>
      </c>
      <c r="D12" s="15">
        <v>39503.694669533703</v>
      </c>
      <c r="E12" s="15">
        <v>19064.066501977901</v>
      </c>
      <c r="F12" s="15">
        <v>13159.913129197301</v>
      </c>
      <c r="G12" s="15">
        <v>658.87140656864801</v>
      </c>
      <c r="H12" s="15">
        <v>78828.775790871703</v>
      </c>
      <c r="J12" s="15" t="s">
        <v>438</v>
      </c>
      <c r="K12" s="15">
        <v>467.94619999999998</v>
      </c>
      <c r="L12" s="15">
        <v>5156.5079999999998</v>
      </c>
      <c r="M12" s="15">
        <v>1186.5509999999999</v>
      </c>
      <c r="N12" s="15">
        <v>1186.5509999999999</v>
      </c>
      <c r="O12" s="15">
        <v>426.59010000000001</v>
      </c>
      <c r="P12" s="15">
        <v>701.21270000000004</v>
      </c>
      <c r="Q12" s="15">
        <v>1558.587</v>
      </c>
      <c r="R12" s="15">
        <v>161079.29999999999</v>
      </c>
      <c r="S12" s="15">
        <v>232521.7</v>
      </c>
      <c r="T12" s="15">
        <v>2298.2559999999999</v>
      </c>
      <c r="U12" s="15">
        <v>2564.1619999999998</v>
      </c>
      <c r="V12" s="15">
        <v>1061.7550000000001</v>
      </c>
      <c r="W12" s="15">
        <v>0</v>
      </c>
      <c r="X12" s="15">
        <v>5385.2889999999998</v>
      </c>
      <c r="Y12" s="15">
        <v>329.2516</v>
      </c>
      <c r="Z12" s="15">
        <v>1310.5350000000001</v>
      </c>
      <c r="AA12" s="15">
        <v>1310.5350000000001</v>
      </c>
      <c r="AB12" s="15">
        <v>332.13560000000001</v>
      </c>
      <c r="AC12" s="15">
        <v>0</v>
      </c>
      <c r="AD12" s="15">
        <v>251.2028</v>
      </c>
      <c r="AE12" s="15">
        <v>652.02049999999997</v>
      </c>
      <c r="AF12" s="15">
        <v>52.362290000000002</v>
      </c>
      <c r="AG12" s="15">
        <v>0.48709599999999997</v>
      </c>
      <c r="AH12" s="15">
        <v>4787.58</v>
      </c>
      <c r="AI12" s="15">
        <v>310.70870000000002</v>
      </c>
      <c r="AJ12" s="15">
        <v>710.71550000000002</v>
      </c>
      <c r="AK12" s="15">
        <v>427.92669999999998</v>
      </c>
      <c r="AL12" s="15">
        <v>211.95599999999999</v>
      </c>
      <c r="AM12" s="15">
        <v>1036.2809999999999</v>
      </c>
      <c r="AN12" s="15">
        <v>0</v>
      </c>
      <c r="AO12" s="15">
        <v>88655.03</v>
      </c>
      <c r="AP12" s="15">
        <v>35366.32</v>
      </c>
      <c r="AQ12" s="15">
        <v>3678.4059999999999</v>
      </c>
      <c r="AR12" s="15">
        <v>39295.919999999998</v>
      </c>
      <c r="AS12" s="15">
        <v>2.1200670000000001</v>
      </c>
      <c r="AT12" s="15">
        <v>1928.4490000000001</v>
      </c>
      <c r="AU12" s="15">
        <v>21.941569999999999</v>
      </c>
      <c r="AV12" s="15">
        <v>52.546729999999997</v>
      </c>
      <c r="AW12" s="15">
        <v>35121.21</v>
      </c>
      <c r="AX12" s="15">
        <v>102.0102</v>
      </c>
      <c r="AY12" s="15">
        <v>56.678049999999999</v>
      </c>
      <c r="AZ12" s="15">
        <v>1707.925</v>
      </c>
      <c r="BA12" s="15">
        <v>63.897359999999999</v>
      </c>
      <c r="BB12" s="15">
        <v>28.944289999999999</v>
      </c>
      <c r="BC12" s="15">
        <v>82.117000000000004</v>
      </c>
      <c r="BD12" s="15">
        <v>19036.73</v>
      </c>
      <c r="BE12" s="15">
        <v>13135.12</v>
      </c>
      <c r="BF12" s="15">
        <v>5901.6130000000003</v>
      </c>
      <c r="BG12" s="15">
        <v>4.7604980000000001</v>
      </c>
      <c r="BH12" s="15">
        <v>2.3882810000000001</v>
      </c>
      <c r="BI12" s="15">
        <v>1633.9739999999999</v>
      </c>
      <c r="BJ12" s="15">
        <v>21.584379999999999</v>
      </c>
      <c r="BK12" s="15">
        <v>3153.8389999999999</v>
      </c>
      <c r="BL12" s="15">
        <v>34.111199999999997</v>
      </c>
      <c r="BM12" s="15">
        <v>59.343980000000002</v>
      </c>
      <c r="BN12" s="15">
        <v>5681.6239999999998</v>
      </c>
      <c r="BO12" s="15">
        <v>4091.42</v>
      </c>
      <c r="BP12" s="15">
        <v>162.1559</v>
      </c>
      <c r="BQ12" s="15">
        <v>281.38139999999999</v>
      </c>
      <c r="BR12" s="15">
        <v>5.8360900000000004</v>
      </c>
      <c r="BS12" s="15">
        <v>655.59140000000002</v>
      </c>
      <c r="BT12" s="15">
        <v>2812.0279999999998</v>
      </c>
      <c r="BU12" s="15">
        <v>0</v>
      </c>
      <c r="BV12" s="15">
        <v>1328.039</v>
      </c>
      <c r="BW12" s="15">
        <v>4881.5259999999998</v>
      </c>
      <c r="BX12" s="15">
        <v>626.75070000000005</v>
      </c>
      <c r="BY12" s="15">
        <v>78316.899999999994</v>
      </c>
      <c r="BZ12" s="15">
        <v>3494.982</v>
      </c>
      <c r="CB12" s="26">
        <f t="shared" si="0"/>
        <v>1.1320038203759342</v>
      </c>
      <c r="CC12" s="25">
        <f t="shared" si="1"/>
        <v>6.3925924116295029E-3</v>
      </c>
      <c r="CD12" s="13">
        <f t="shared" si="2"/>
        <v>-1.2963091010173337E-2</v>
      </c>
      <c r="CE12" s="13">
        <f t="shared" si="3"/>
        <v>-9.8367203611478596E-4</v>
      </c>
      <c r="CF12" s="13">
        <f t="shared" si="4"/>
        <v>-5.2596262519704496E-3</v>
      </c>
      <c r="CG12" s="13">
        <f t="shared" si="5"/>
        <v>-1.4339281692636269E-3</v>
      </c>
      <c r="CH12" s="13">
        <f t="shared" si="5"/>
        <v>-1.8839888192189215E-3</v>
      </c>
      <c r="CI12" s="13">
        <f t="shared" si="6"/>
        <v>-4.9782196282124533E-3</v>
      </c>
      <c r="CJ12" s="13">
        <f t="shared" si="7"/>
        <v>-6.4935144017672745E-3</v>
      </c>
    </row>
    <row r="13" spans="1:88" x14ac:dyDescent="0.25">
      <c r="A13" s="17" t="s">
        <v>555</v>
      </c>
      <c r="B13" s="15">
        <v>1907.5524526533</v>
      </c>
      <c r="C13" s="15">
        <v>3.6574318207986298</v>
      </c>
      <c r="D13" s="15">
        <v>207.21334485174401</v>
      </c>
      <c r="E13" s="15">
        <v>86.584486357232294</v>
      </c>
      <c r="F13" s="15">
        <v>54.691137233767599</v>
      </c>
      <c r="G13" s="15">
        <v>5.5221621692593601</v>
      </c>
      <c r="H13" s="15">
        <v>810.40619434603695</v>
      </c>
      <c r="J13" s="15" t="s">
        <v>555</v>
      </c>
      <c r="K13" s="15">
        <v>2.1999999999999999E-5</v>
      </c>
      <c r="L13" s="15">
        <v>1.209E-3</v>
      </c>
      <c r="M13" s="15">
        <v>1.884E-3</v>
      </c>
      <c r="N13" s="15">
        <v>1.884E-3</v>
      </c>
      <c r="O13" s="15">
        <v>5.6999999999999998E-4</v>
      </c>
      <c r="P13" s="15">
        <v>9.990000000000001E-4</v>
      </c>
      <c r="Q13" s="15">
        <v>2.6229999999999999E-3</v>
      </c>
      <c r="R13" s="15">
        <v>1.0458E-2</v>
      </c>
      <c r="S13" s="15">
        <v>0.34118999999999999</v>
      </c>
      <c r="T13" s="15">
        <v>3.9240000000000004E-3</v>
      </c>
      <c r="U13" s="15">
        <v>1.523E-3</v>
      </c>
      <c r="V13" s="15">
        <v>2.215E-3</v>
      </c>
      <c r="W13" s="15">
        <v>0</v>
      </c>
      <c r="X13" s="15">
        <v>2.4139999999999999E-3</v>
      </c>
      <c r="Y13" s="15">
        <v>1.3999999999999999E-6</v>
      </c>
      <c r="Z13" s="15">
        <v>1.6130000000000001E-3</v>
      </c>
      <c r="AA13" s="15">
        <v>1.6130000000000001E-3</v>
      </c>
      <c r="AB13" s="15">
        <v>5.3300000000000005E-4</v>
      </c>
      <c r="AC13" s="15">
        <v>0</v>
      </c>
      <c r="AD13" s="15">
        <v>7.0400000000000004E-5</v>
      </c>
      <c r="AE13" s="15">
        <v>7.3700000000000002E-4</v>
      </c>
      <c r="AF13" s="15">
        <v>3.3800000000000002E-5</v>
      </c>
      <c r="AG13" s="15">
        <v>3.2800000000000003E-8</v>
      </c>
      <c r="AH13" s="15">
        <v>7.4460000000000004E-3</v>
      </c>
      <c r="AI13" s="15">
        <v>1.6799999999999999E-4</v>
      </c>
      <c r="AJ13" s="15">
        <v>4.4000000000000002E-4</v>
      </c>
      <c r="AK13" s="15">
        <v>7.4299999999999995E-4</v>
      </c>
      <c r="AL13" s="15">
        <v>5.2999999999999998E-4</v>
      </c>
      <c r="AM13" s="15">
        <v>3.0200000000000002E-4</v>
      </c>
      <c r="AN13" s="15">
        <v>0</v>
      </c>
      <c r="AO13" s="15">
        <v>9.1159000000000004E-2</v>
      </c>
      <c r="AP13" s="15">
        <v>1.0709E-2</v>
      </c>
      <c r="AQ13" s="15">
        <v>1.119E-3</v>
      </c>
      <c r="AR13" s="15">
        <v>1.1899E-2</v>
      </c>
      <c r="AS13" s="15">
        <v>3.19E-6</v>
      </c>
      <c r="AT13" s="15">
        <v>2.284E-3</v>
      </c>
      <c r="AU13" s="15">
        <v>1.31E-6</v>
      </c>
      <c r="AV13" s="15">
        <v>9.2999999999999999E-7</v>
      </c>
      <c r="AW13" s="15">
        <v>3.1573999999999998E-2</v>
      </c>
      <c r="AX13" s="15">
        <v>1.6899999999999999E-6</v>
      </c>
      <c r="AY13" s="15">
        <v>2.3499999999999999E-5</v>
      </c>
      <c r="AZ13" s="15">
        <v>5.0500000000000002E-4</v>
      </c>
      <c r="BA13" s="15">
        <v>7.6599999999999995E-7</v>
      </c>
      <c r="BB13" s="15">
        <v>3.4999999999999999E-6</v>
      </c>
      <c r="BC13" s="15">
        <v>6.7299999999999996E-5</v>
      </c>
      <c r="BD13" s="15">
        <v>8.0309999999999999E-3</v>
      </c>
      <c r="BE13" s="15">
        <v>7.9719999999999999E-3</v>
      </c>
      <c r="BF13" s="15">
        <v>5.9200000000000002E-5</v>
      </c>
      <c r="BG13" s="15">
        <v>7.85E-7</v>
      </c>
      <c r="BH13" s="15">
        <v>1.51E-8</v>
      </c>
      <c r="BI13" s="15">
        <v>5.5800000000000001E-4</v>
      </c>
      <c r="BJ13" s="15">
        <v>8.14E-6</v>
      </c>
      <c r="BK13" s="15">
        <v>2.6719999999999999E-3</v>
      </c>
      <c r="BL13" s="15">
        <v>1.08E-5</v>
      </c>
      <c r="BM13" s="15">
        <v>1.6699999999999999E-5</v>
      </c>
      <c r="BN13" s="15">
        <v>4.0470000000000002E-3</v>
      </c>
      <c r="BO13" s="15">
        <v>1.5430000000000001E-3</v>
      </c>
      <c r="BP13" s="15">
        <v>3.36E-6</v>
      </c>
      <c r="BQ13" s="15">
        <v>5.3000000000000001E-5</v>
      </c>
      <c r="BR13" s="15">
        <v>7.5600000000000002E-8</v>
      </c>
      <c r="BS13" s="15">
        <v>4.0999999999999999E-4</v>
      </c>
      <c r="BT13" s="15">
        <v>2.872E-3</v>
      </c>
      <c r="BU13" s="15">
        <v>0</v>
      </c>
      <c r="BV13" s="15">
        <v>1.8079999999999999E-3</v>
      </c>
      <c r="BW13" s="15">
        <v>6.4819999999999999E-3</v>
      </c>
      <c r="BX13" s="15">
        <v>5.1000000000000004E-4</v>
      </c>
      <c r="BY13" s="15">
        <v>8.6255999999999999E-2</v>
      </c>
      <c r="BZ13" s="15">
        <v>7.6629999999999997E-3</v>
      </c>
      <c r="CB13" s="26">
        <f t="shared" si="0"/>
        <v>1.0568424225561122</v>
      </c>
      <c r="CC13" s="25">
        <f t="shared" si="1"/>
        <v>5.9164635683670898E-3</v>
      </c>
      <c r="CD13" s="13">
        <f t="shared" si="2"/>
        <v>-0.99982113729060218</v>
      </c>
      <c r="CE13" s="13">
        <f t="shared" si="3"/>
        <v>-0.99991742839927111</v>
      </c>
      <c r="CF13" s="13">
        <f t="shared" si="4"/>
        <v>-0.99994257609224679</v>
      </c>
      <c r="CG13" s="13">
        <f t="shared" si="5"/>
        <v>-0.99990724666348574</v>
      </c>
      <c r="CH13" s="13">
        <f t="shared" si="5"/>
        <v>-0.99985423598039425</v>
      </c>
      <c r="CI13" s="13">
        <f t="shared" si="6"/>
        <v>-0.9999257537197509</v>
      </c>
      <c r="CJ13" s="13">
        <f t="shared" si="7"/>
        <v>-0.99989356448580746</v>
      </c>
    </row>
    <row r="14" spans="1:88" x14ac:dyDescent="0.25">
      <c r="A14" s="17" t="s">
        <v>556</v>
      </c>
      <c r="B14" s="15">
        <v>2359.83174689098</v>
      </c>
      <c r="C14" s="15">
        <v>7.0517729378324896</v>
      </c>
      <c r="D14" s="15">
        <v>816.90487675565601</v>
      </c>
      <c r="E14" s="15">
        <v>287.872373671709</v>
      </c>
      <c r="F14" s="15">
        <v>185.525253385453</v>
      </c>
      <c r="G14" s="15">
        <v>66.895767364217406</v>
      </c>
      <c r="H14" s="15">
        <v>1144.80276859433</v>
      </c>
      <c r="J14" s="15" t="s">
        <v>556</v>
      </c>
      <c r="K14" s="15">
        <v>5.2802000000000002E-2</v>
      </c>
      <c r="L14" s="15">
        <v>27.885020000000001</v>
      </c>
      <c r="M14" s="15">
        <v>10.538489999999999</v>
      </c>
      <c r="N14" s="15">
        <v>10.538489999999999</v>
      </c>
      <c r="O14" s="15">
        <v>3.5621779999999998</v>
      </c>
      <c r="P14" s="15">
        <v>1.166031</v>
      </c>
      <c r="Q14" s="15">
        <v>5.5905849999999999</v>
      </c>
      <c r="R14" s="15">
        <v>2410.248</v>
      </c>
      <c r="S14" s="15">
        <v>663.10050000000001</v>
      </c>
      <c r="T14" s="15">
        <v>16.986889999999999</v>
      </c>
      <c r="U14" s="15">
        <v>18.563199999999998</v>
      </c>
      <c r="V14" s="15">
        <v>7.0113899999999996</v>
      </c>
      <c r="W14" s="15">
        <v>0</v>
      </c>
      <c r="X14" s="15">
        <v>8.7229709999999994</v>
      </c>
      <c r="Y14" s="15">
        <v>1.6157999999999999E-2</v>
      </c>
      <c r="Z14" s="15">
        <v>10.195790000000001</v>
      </c>
      <c r="AA14" s="15">
        <v>10.195790000000001</v>
      </c>
      <c r="AB14" s="15">
        <v>3.3479619999999999</v>
      </c>
      <c r="AC14" s="15">
        <v>0</v>
      </c>
      <c r="AD14" s="15">
        <v>3.5901589999999999</v>
      </c>
      <c r="AE14" s="15">
        <v>1.4778629999999999</v>
      </c>
      <c r="AF14" s="15">
        <v>0.26762799999999998</v>
      </c>
      <c r="AG14" s="15">
        <v>3.8400000000000001E-4</v>
      </c>
      <c r="AH14" s="15">
        <v>18.024329999999999</v>
      </c>
      <c r="AI14" s="15">
        <v>2.1115849999999998</v>
      </c>
      <c r="AJ14" s="15">
        <v>0.77891100000000002</v>
      </c>
      <c r="AK14" s="15">
        <v>4.2510089999999998</v>
      </c>
      <c r="AL14" s="15">
        <v>1.495835</v>
      </c>
      <c r="AM14" s="15">
        <v>4.0216219999999998</v>
      </c>
      <c r="AN14" s="15">
        <v>0</v>
      </c>
      <c r="AO14" s="15">
        <v>343.86880000000002</v>
      </c>
      <c r="AP14" s="15">
        <v>475.86900000000003</v>
      </c>
      <c r="AQ14" s="15">
        <v>49.284289999999999</v>
      </c>
      <c r="AR14" s="15">
        <v>528.74339999999995</v>
      </c>
      <c r="AS14" s="15">
        <v>1.026E-2</v>
      </c>
      <c r="AT14" s="15">
        <v>14.717090000000001</v>
      </c>
      <c r="AU14" s="15">
        <v>1.5866999999999999E-2</v>
      </c>
      <c r="AV14" s="15">
        <v>5.5959000000000002E-2</v>
      </c>
      <c r="AW14" s="15">
        <v>101.21550000000001</v>
      </c>
      <c r="AX14" s="15">
        <v>0.18246100000000001</v>
      </c>
      <c r="AY14" s="15">
        <v>0.47568700000000003</v>
      </c>
      <c r="AZ14" s="15">
        <v>21.647739999999999</v>
      </c>
      <c r="BA14" s="15">
        <v>9.2523999999999995E-2</v>
      </c>
      <c r="BB14" s="15">
        <v>6.9979999999999999E-3</v>
      </c>
      <c r="BC14" s="15">
        <v>0.52114899999999997</v>
      </c>
      <c r="BD14" s="15">
        <v>101.5192</v>
      </c>
      <c r="BE14" s="15">
        <v>64.114429999999999</v>
      </c>
      <c r="BF14" s="15">
        <v>37.404820000000001</v>
      </c>
      <c r="BG14" s="15">
        <v>1.439E-2</v>
      </c>
      <c r="BH14" s="15">
        <v>1.9589999999999998E-3</v>
      </c>
      <c r="BI14" s="15">
        <v>2.03505</v>
      </c>
      <c r="BJ14" s="15">
        <v>6.6309000000000007E-2</v>
      </c>
      <c r="BK14" s="15">
        <v>13.633190000000001</v>
      </c>
      <c r="BL14" s="15">
        <v>0.297734</v>
      </c>
      <c r="BM14" s="15">
        <v>0.22104299999999999</v>
      </c>
      <c r="BN14" s="15">
        <v>23.886869999999998</v>
      </c>
      <c r="BO14" s="15">
        <v>11.590680000000001</v>
      </c>
      <c r="BP14" s="15">
        <v>0.193664</v>
      </c>
      <c r="BQ14" s="15">
        <v>0.77840500000000001</v>
      </c>
      <c r="BR14" s="15">
        <v>3.3059999999999999E-3</v>
      </c>
      <c r="BS14" s="15">
        <v>48.406999999999996</v>
      </c>
      <c r="BT14" s="15">
        <v>8.4706299999999999</v>
      </c>
      <c r="BU14" s="15">
        <v>0</v>
      </c>
      <c r="BV14" s="15">
        <v>2.4073169999999999</v>
      </c>
      <c r="BW14" s="15">
        <v>28.779800000000002</v>
      </c>
      <c r="BX14" s="15">
        <v>1.787282</v>
      </c>
      <c r="BY14" s="15">
        <v>289.64519999999999</v>
      </c>
      <c r="BZ14" s="15">
        <v>10.612019999999999</v>
      </c>
      <c r="CB14" s="26">
        <f t="shared" si="0"/>
        <v>1.1872069690780307</v>
      </c>
      <c r="CC14" s="25">
        <f t="shared" si="1"/>
        <v>6.7899835723717787E-3</v>
      </c>
      <c r="CD14" s="13">
        <f t="shared" si="2"/>
        <v>-0.71900517870665204</v>
      </c>
      <c r="CE14" s="13">
        <f t="shared" si="3"/>
        <v>-0.42970058232814717</v>
      </c>
      <c r="CF14" s="13">
        <f t="shared" si="4"/>
        <v>-0.35274789630353481</v>
      </c>
      <c r="CG14" s="13">
        <f t="shared" si="5"/>
        <v>-0.64734650044685083</v>
      </c>
      <c r="CH14" s="13">
        <f t="shared" si="5"/>
        <v>-0.6544166962176633</v>
      </c>
      <c r="CI14" s="13">
        <f t="shared" si="6"/>
        <v>-0.27638172178449461</v>
      </c>
      <c r="CJ14" s="13">
        <f t="shared" si="7"/>
        <v>-0.74699117791648351</v>
      </c>
    </row>
    <row r="15" spans="1:88" x14ac:dyDescent="0.25">
      <c r="A15" s="8" t="s">
        <v>439</v>
      </c>
      <c r="B15" s="15">
        <v>1222.6882834962901</v>
      </c>
      <c r="C15" s="15">
        <v>1.39173182366419</v>
      </c>
      <c r="D15" s="15">
        <v>205.72322012289899</v>
      </c>
      <c r="E15" s="15">
        <v>40.729646718003501</v>
      </c>
      <c r="F15" s="15">
        <v>33.716048791672101</v>
      </c>
      <c r="G15" s="15">
        <v>0.68395230893880898</v>
      </c>
      <c r="H15" s="15">
        <v>939.06880579609901</v>
      </c>
      <c r="J15" s="15" t="s">
        <v>439</v>
      </c>
      <c r="K15" s="15">
        <v>6.6309999999999997E-3</v>
      </c>
      <c r="L15" s="15">
        <v>0.18622900000000001</v>
      </c>
      <c r="M15" s="15">
        <v>0.162828</v>
      </c>
      <c r="N15" s="15">
        <v>0.162828</v>
      </c>
      <c r="O15" s="15">
        <v>2.0080000000000001E-2</v>
      </c>
      <c r="P15" s="15">
        <v>0.30097000000000002</v>
      </c>
      <c r="Q15" s="15">
        <v>0.56628400000000001</v>
      </c>
      <c r="R15" s="15">
        <v>1.674755</v>
      </c>
      <c r="S15" s="15">
        <v>72.799340000000001</v>
      </c>
      <c r="T15" s="15">
        <v>0.84246799999999999</v>
      </c>
      <c r="U15" s="15">
        <v>0.28807500000000003</v>
      </c>
      <c r="V15" s="15">
        <v>0.43042999999999998</v>
      </c>
      <c r="W15" s="15">
        <v>0</v>
      </c>
      <c r="X15" s="15">
        <v>0.74576200000000004</v>
      </c>
      <c r="Y15" s="15">
        <v>4.4299999999999998E-4</v>
      </c>
      <c r="Z15" s="15">
        <v>0.220808</v>
      </c>
      <c r="AA15" s="15">
        <v>0.220808</v>
      </c>
      <c r="AB15" s="15">
        <v>6.0109999999999999E-3</v>
      </c>
      <c r="AC15" s="15">
        <v>0</v>
      </c>
      <c r="AD15" s="15">
        <v>5.0217999999999999E-2</v>
      </c>
      <c r="AE15" s="15">
        <v>0.15732199999999999</v>
      </c>
      <c r="AF15" s="15">
        <v>1.472E-3</v>
      </c>
      <c r="AG15" s="15">
        <v>1.04E-5</v>
      </c>
      <c r="AH15" s="15">
        <v>2.1823670000000002</v>
      </c>
      <c r="AI15" s="15">
        <v>1.4237E-2</v>
      </c>
      <c r="AJ15" s="15">
        <v>0.13066900000000001</v>
      </c>
      <c r="AK15" s="15">
        <v>2.0499999999999999E-37</v>
      </c>
      <c r="AL15" s="15">
        <v>0.17881900000000001</v>
      </c>
      <c r="AM15" s="15">
        <v>9.6479999999999996E-2</v>
      </c>
      <c r="AN15" s="15">
        <v>0</v>
      </c>
      <c r="AO15" s="15">
        <v>22.590990000000001</v>
      </c>
      <c r="AP15" s="15">
        <v>5.6603490000000001</v>
      </c>
      <c r="AQ15" s="15">
        <v>0.578708</v>
      </c>
      <c r="AR15" s="15">
        <v>6.2892749999999999</v>
      </c>
      <c r="AS15" s="15">
        <v>1E-3</v>
      </c>
      <c r="AT15" s="15">
        <v>0.513818</v>
      </c>
      <c r="AU15" s="15">
        <v>4.28E-4</v>
      </c>
      <c r="AV15" s="15">
        <v>7.3200000000000002E-6</v>
      </c>
      <c r="AW15" s="15">
        <v>8.3317840000000007</v>
      </c>
      <c r="AX15" s="15">
        <v>3.5300000000000002E-4</v>
      </c>
      <c r="AY15" s="15">
        <v>1.1900000000000001E-4</v>
      </c>
      <c r="AZ15" s="15">
        <v>0.31537700000000002</v>
      </c>
      <c r="BA15" s="15">
        <v>1.6000000000000001E-4</v>
      </c>
      <c r="BB15" s="15">
        <v>1.132E-3</v>
      </c>
      <c r="BC15" s="15">
        <v>4.5599999999999997E-5</v>
      </c>
      <c r="BD15" s="15">
        <v>0.72857000000000005</v>
      </c>
      <c r="BE15" s="15">
        <v>0.70002200000000003</v>
      </c>
      <c r="BF15" s="15">
        <v>2.8546999999999999E-2</v>
      </c>
      <c r="BG15" s="15">
        <v>1.6200000000000001E-5</v>
      </c>
      <c r="BH15" s="15">
        <v>4.8000000000000003E-39</v>
      </c>
      <c r="BI15" s="15">
        <v>0.1356</v>
      </c>
      <c r="BJ15" s="15">
        <v>3.7499999999999997E-5</v>
      </c>
      <c r="BK15" s="15">
        <v>4.8744000000000003E-2</v>
      </c>
      <c r="BL15" s="15">
        <v>2.12E-4</v>
      </c>
      <c r="BM15" s="15">
        <v>8.7200000000000005E-4</v>
      </c>
      <c r="BN15" s="15">
        <v>0.19047900000000001</v>
      </c>
      <c r="BO15" s="15">
        <v>0.43284499999999998</v>
      </c>
      <c r="BP15" s="15">
        <v>3.2899999999999997E-4</v>
      </c>
      <c r="BQ15" s="15">
        <v>6.5360000000000001E-3</v>
      </c>
      <c r="BR15" s="15">
        <v>2.57E-6</v>
      </c>
      <c r="BS15" s="15">
        <v>1.2182999999999999E-2</v>
      </c>
      <c r="BT15" s="15">
        <v>1.0554520000000001</v>
      </c>
      <c r="BU15" s="15">
        <v>0</v>
      </c>
      <c r="BV15" s="15">
        <v>0.54396</v>
      </c>
      <c r="BW15" s="15">
        <v>1.5127729999999999</v>
      </c>
      <c r="BX15" s="15">
        <v>0.15017900000000001</v>
      </c>
      <c r="BY15" s="15">
        <v>21.434360000000002</v>
      </c>
      <c r="BZ15" s="15">
        <v>1.920747</v>
      </c>
      <c r="CB15" s="26">
        <f t="shared" si="0"/>
        <v>1.0539614898695366</v>
      </c>
      <c r="CC15" s="25">
        <f t="shared" si="1"/>
        <v>7.9847041193142291E-3</v>
      </c>
      <c r="CD15" s="13">
        <f t="shared" si="2"/>
        <v>-0.94045960774905801</v>
      </c>
      <c r="CE15" s="13">
        <f t="shared" si="3"/>
        <v>-0.93067629958623443</v>
      </c>
      <c r="CF15" s="13">
        <f t="shared" si="4"/>
        <v>-0.96942846317375941</v>
      </c>
      <c r="CG15" s="13">
        <f t="shared" si="5"/>
        <v>-0.98211204715218037</v>
      </c>
      <c r="CH15" s="13">
        <f t="shared" si="5"/>
        <v>-0.97923772134969433</v>
      </c>
      <c r="CI15" s="13">
        <f t="shared" si="6"/>
        <v>-0.98218735452636663</v>
      </c>
      <c r="CJ15" s="13">
        <f t="shared" si="7"/>
        <v>-0.97717487806249836</v>
      </c>
    </row>
    <row r="16" spans="1:88" x14ac:dyDescent="0.25">
      <c r="A16" s="17" t="s">
        <v>558</v>
      </c>
      <c r="B16" s="15">
        <v>2768.7421323203698</v>
      </c>
      <c r="C16" s="15">
        <v>0.124555985207164</v>
      </c>
      <c r="D16" s="15">
        <v>1606.9189728173999</v>
      </c>
      <c r="E16" s="15">
        <v>4153.8068933513996</v>
      </c>
      <c r="F16" s="15">
        <v>1729.4639580851999</v>
      </c>
      <c r="G16" s="15">
        <v>136.15740056881901</v>
      </c>
      <c r="H16" s="15">
        <v>16222.0963713415</v>
      </c>
      <c r="J16" s="15" t="s">
        <v>558</v>
      </c>
      <c r="K16" s="15">
        <v>8.3571530000000003</v>
      </c>
      <c r="L16" s="15">
        <v>549.72559999999999</v>
      </c>
      <c r="M16" s="15">
        <v>63.461950000000002</v>
      </c>
      <c r="N16" s="15">
        <v>63.461950000000002</v>
      </c>
      <c r="O16" s="15">
        <v>26.467510000000001</v>
      </c>
      <c r="P16" s="15">
        <v>111.18559999999999</v>
      </c>
      <c r="Q16" s="15">
        <v>240.17519999999999</v>
      </c>
      <c r="R16" s="15">
        <v>128.8561</v>
      </c>
      <c r="S16" s="15">
        <v>2768.884</v>
      </c>
      <c r="T16" s="15">
        <v>58.027720000000002</v>
      </c>
      <c r="U16" s="15">
        <v>96.63879</v>
      </c>
      <c r="V16" s="15">
        <v>20.706900000000001</v>
      </c>
      <c r="W16" s="15">
        <v>0.33307599999999998</v>
      </c>
      <c r="X16" s="15">
        <v>1864.971</v>
      </c>
      <c r="Y16" s="15">
        <v>11.680059999999999</v>
      </c>
      <c r="Z16" s="15">
        <v>54.846939999999996</v>
      </c>
      <c r="AA16" s="15">
        <v>54.846939999999996</v>
      </c>
      <c r="AB16" s="15">
        <v>16.071179999999998</v>
      </c>
      <c r="AC16" s="15">
        <v>0</v>
      </c>
      <c r="AD16" s="15">
        <v>9.7966689999999996</v>
      </c>
      <c r="AE16" s="15">
        <v>3.8839510000000002</v>
      </c>
      <c r="AF16" s="15">
        <v>1.000829</v>
      </c>
      <c r="AG16" s="15">
        <v>3.2929999999999999E-3</v>
      </c>
      <c r="AH16" s="15">
        <v>802.23030000000006</v>
      </c>
      <c r="AI16" s="15">
        <v>96.724130000000002</v>
      </c>
      <c r="AJ16" s="15">
        <v>79.342029999999994</v>
      </c>
      <c r="AK16" s="15">
        <v>21.30538</v>
      </c>
      <c r="AL16" s="15">
        <v>8.4740590000000005</v>
      </c>
      <c r="AM16" s="15">
        <v>0.124552</v>
      </c>
      <c r="AN16" s="15">
        <v>0</v>
      </c>
      <c r="AO16" s="15">
        <v>17652.13</v>
      </c>
      <c r="AP16" s="15">
        <v>1446.242</v>
      </c>
      <c r="AQ16" s="15">
        <v>150.89689999999999</v>
      </c>
      <c r="AR16" s="15">
        <v>1606.9359999999999</v>
      </c>
      <c r="AS16" s="15">
        <v>0.87743599999999999</v>
      </c>
      <c r="AT16" s="15">
        <v>83.291989999999998</v>
      </c>
      <c r="AU16" s="15">
        <v>0.13253799999999999</v>
      </c>
      <c r="AV16" s="15">
        <v>11.708320000000001</v>
      </c>
      <c r="AW16" s="15">
        <v>5618.7830000000004</v>
      </c>
      <c r="AX16" s="15">
        <v>24.193349999999999</v>
      </c>
      <c r="AY16" s="15">
        <v>1.3480989999999999</v>
      </c>
      <c r="AZ16" s="15">
        <v>128.39089999999999</v>
      </c>
      <c r="BA16" s="15">
        <v>10.8218</v>
      </c>
      <c r="BB16" s="15">
        <v>15.83752</v>
      </c>
      <c r="BC16" s="15">
        <v>5.6961500000000003</v>
      </c>
      <c r="BD16" s="15">
        <v>4153.3130000000001</v>
      </c>
      <c r="BE16" s="15">
        <v>1729.42</v>
      </c>
      <c r="BF16" s="15">
        <v>2423.8939999999998</v>
      </c>
      <c r="BG16" s="15">
        <v>0.48078100000000001</v>
      </c>
      <c r="BH16" s="15">
        <v>0.29652000000000001</v>
      </c>
      <c r="BI16" s="15">
        <v>1049.2660000000001</v>
      </c>
      <c r="BJ16" s="15">
        <v>0.49531900000000001</v>
      </c>
      <c r="BK16" s="15">
        <v>116.6016</v>
      </c>
      <c r="BL16" s="15">
        <v>1.092781</v>
      </c>
      <c r="BM16" s="15">
        <v>2.811442</v>
      </c>
      <c r="BN16" s="15">
        <v>254.57320000000001</v>
      </c>
      <c r="BO16" s="15">
        <v>4831.7849999999999</v>
      </c>
      <c r="BP16" s="15">
        <v>36.596519999999998</v>
      </c>
      <c r="BQ16" s="15">
        <v>68.177279999999996</v>
      </c>
      <c r="BR16" s="15">
        <v>1.0321990000000001</v>
      </c>
      <c r="BS16" s="15">
        <v>136.15790000000001</v>
      </c>
      <c r="BT16" s="15">
        <v>1010.706</v>
      </c>
      <c r="BU16" s="15">
        <v>0</v>
      </c>
      <c r="BV16" s="15">
        <v>397.69589999999999</v>
      </c>
      <c r="BW16" s="15">
        <v>442.05849999999998</v>
      </c>
      <c r="BX16" s="15">
        <v>205.73859999999999</v>
      </c>
      <c r="BY16" s="15">
        <v>16222.11</v>
      </c>
      <c r="BZ16" s="15">
        <v>387.16829999999999</v>
      </c>
      <c r="CB16" s="26">
        <f t="shared" si="0"/>
        <v>1.0881525276304993</v>
      </c>
      <c r="CC16" s="25">
        <f t="shared" si="1"/>
        <v>6.0964898415369374E-3</v>
      </c>
      <c r="CD16" s="13">
        <f t="shared" si="2"/>
        <v>5.1239036663664192E-5</v>
      </c>
      <c r="CE16" s="13">
        <f t="shared" si="3"/>
        <v>-3.1995308434017938E-5</v>
      </c>
      <c r="CF16" s="13">
        <f t="shared" si="4"/>
        <v>1.0596167503192787E-5</v>
      </c>
      <c r="CG16" s="13">
        <f t="shared" si="5"/>
        <v>-1.1890137507114745E-4</v>
      </c>
      <c r="CH16" s="13">
        <f t="shared" si="5"/>
        <v>-2.5417173335324041E-5</v>
      </c>
      <c r="CI16" s="13">
        <f t="shared" si="6"/>
        <v>3.6680428600398655E-6</v>
      </c>
      <c r="CJ16" s="13">
        <f t="shared" si="7"/>
        <v>8.4012930192641031E-7</v>
      </c>
    </row>
    <row r="17" spans="1:88" x14ac:dyDescent="0.25">
      <c r="A17" s="43" t="s">
        <v>440</v>
      </c>
      <c r="B17" s="15">
        <v>4152.8762182599903</v>
      </c>
      <c r="C17" s="15">
        <v>3955.8005210469901</v>
      </c>
      <c r="D17" s="15">
        <v>3666.7254244419901</v>
      </c>
      <c r="E17" s="15">
        <v>7883.665952757</v>
      </c>
      <c r="F17" s="15">
        <v>2664.02047163</v>
      </c>
      <c r="G17" s="15">
        <v>5462.8085489279902</v>
      </c>
      <c r="H17" s="15">
        <v>59145.057222456897</v>
      </c>
      <c r="J17" s="15" t="s">
        <v>440</v>
      </c>
      <c r="K17" s="15">
        <v>34.851300000000002</v>
      </c>
      <c r="L17" s="15">
        <v>4803.3339999999998</v>
      </c>
      <c r="M17" s="15">
        <v>107.1871</v>
      </c>
      <c r="N17" s="15">
        <v>107.1871</v>
      </c>
      <c r="O17" s="15">
        <v>43.297310000000003</v>
      </c>
      <c r="P17" s="15">
        <v>255.41730000000001</v>
      </c>
      <c r="Q17" s="15">
        <v>63.640039999999999</v>
      </c>
      <c r="R17" s="15">
        <v>74044.14</v>
      </c>
      <c r="S17" s="15">
        <v>4153.2510000000002</v>
      </c>
      <c r="T17" s="15">
        <v>73.996849999999995</v>
      </c>
      <c r="U17" s="15">
        <v>823.53470000000004</v>
      </c>
      <c r="V17" s="15">
        <v>38.66986</v>
      </c>
      <c r="W17" s="15">
        <v>0</v>
      </c>
      <c r="X17" s="15">
        <v>6776.5230000000001</v>
      </c>
      <c r="Y17" s="15">
        <v>52.421190000000003</v>
      </c>
      <c r="Z17" s="15">
        <v>112.0621</v>
      </c>
      <c r="AA17" s="15">
        <v>112.0621</v>
      </c>
      <c r="AB17" s="15">
        <v>33.757080000000002</v>
      </c>
      <c r="AC17" s="15">
        <v>0</v>
      </c>
      <c r="AD17" s="15">
        <v>20.196110000000001</v>
      </c>
      <c r="AE17" s="15">
        <v>95.638379999999998</v>
      </c>
      <c r="AF17" s="15">
        <v>2.3673920000000002</v>
      </c>
      <c r="AG17" s="15">
        <v>1.392E-3</v>
      </c>
      <c r="AH17" s="15">
        <v>4232.241</v>
      </c>
      <c r="AI17" s="15">
        <v>221.3246</v>
      </c>
      <c r="AJ17" s="15">
        <v>430.47829999999999</v>
      </c>
      <c r="AK17" s="15">
        <v>44.524419999999999</v>
      </c>
      <c r="AL17" s="15">
        <v>23.89996</v>
      </c>
      <c r="AM17" s="15">
        <v>3955.7710000000002</v>
      </c>
      <c r="AN17" s="15">
        <v>0</v>
      </c>
      <c r="AO17" s="15">
        <v>67957.820000000007</v>
      </c>
      <c r="AP17" s="15">
        <v>3300.1149999999998</v>
      </c>
      <c r="AQ17" s="15">
        <v>346.48329999999999</v>
      </c>
      <c r="AR17" s="15">
        <v>3666.7939999999999</v>
      </c>
      <c r="AS17" s="15">
        <v>0.56909500000000002</v>
      </c>
      <c r="AT17" s="15">
        <v>85.514449999999997</v>
      </c>
      <c r="AU17" s="15">
        <v>1.217149</v>
      </c>
      <c r="AV17" s="15">
        <v>84.118020000000001</v>
      </c>
      <c r="AW17" s="15">
        <v>18747.04</v>
      </c>
      <c r="AX17" s="15">
        <v>75.617900000000006</v>
      </c>
      <c r="AY17" s="15">
        <v>8.2914349999999999</v>
      </c>
      <c r="AZ17" s="15">
        <v>444.2715</v>
      </c>
      <c r="BA17" s="15">
        <v>66.111440000000002</v>
      </c>
      <c r="BB17" s="15">
        <v>4.0054150000000002</v>
      </c>
      <c r="BC17" s="15">
        <v>29.008389999999999</v>
      </c>
      <c r="BD17" s="15">
        <v>7882.9309999999996</v>
      </c>
      <c r="BE17" s="15">
        <v>2663.91</v>
      </c>
      <c r="BF17" s="15">
        <v>5219.0209999999997</v>
      </c>
      <c r="BG17" s="15">
        <v>10.957560000000001</v>
      </c>
      <c r="BH17" s="15">
        <v>1.45842</v>
      </c>
      <c r="BI17" s="15">
        <v>877.23429999999996</v>
      </c>
      <c r="BJ17" s="15">
        <v>5.7738909999999999</v>
      </c>
      <c r="BK17" s="15">
        <v>223.15770000000001</v>
      </c>
      <c r="BL17" s="15">
        <v>3.1626069999999999</v>
      </c>
      <c r="BM17" s="15">
        <v>4.1982910000000002</v>
      </c>
      <c r="BN17" s="15">
        <v>528.35530000000006</v>
      </c>
      <c r="BO17" s="15">
        <v>20578.560000000001</v>
      </c>
      <c r="BP17" s="15">
        <v>264.88350000000003</v>
      </c>
      <c r="BQ17" s="15">
        <v>27.505520000000001</v>
      </c>
      <c r="BR17" s="15">
        <v>5.7988179999999998</v>
      </c>
      <c r="BS17" s="15">
        <v>5463.27</v>
      </c>
      <c r="BT17" s="15">
        <v>3104.4</v>
      </c>
      <c r="BU17" s="15">
        <v>8.3400000000000002E-3</v>
      </c>
      <c r="BV17" s="15">
        <v>1162.422</v>
      </c>
      <c r="BW17" s="15">
        <v>1530.954</v>
      </c>
      <c r="BX17" s="15">
        <v>580.37350000000004</v>
      </c>
      <c r="BY17" s="15">
        <v>59144.6</v>
      </c>
      <c r="BZ17" s="15">
        <v>1280.655</v>
      </c>
      <c r="CB17" s="26">
        <f t="shared" si="0"/>
        <v>1.1490114059440761</v>
      </c>
      <c r="CC17" s="25">
        <f t="shared" si="1"/>
        <v>5.5078387277823632E-3</v>
      </c>
      <c r="CD17" s="13">
        <f t="shared" si="2"/>
        <v>9.0246306490426357E-5</v>
      </c>
      <c r="CE17" s="13">
        <f t="shared" si="3"/>
        <v>-7.4627238741733577E-6</v>
      </c>
      <c r="CF17" s="13">
        <f t="shared" si="4"/>
        <v>1.8702125213052598E-5</v>
      </c>
      <c r="CG17" s="13">
        <f t="shared" si="5"/>
        <v>-9.3224746127581391E-5</v>
      </c>
      <c r="CH17" s="13">
        <f t="shared" si="5"/>
        <v>-4.1468010916795696E-5</v>
      </c>
      <c r="CI17" s="13">
        <f t="shared" si="6"/>
        <v>8.4471397428129033E-5</v>
      </c>
      <c r="CJ17" s="13">
        <f t="shared" si="7"/>
        <v>-7.730526917551172E-6</v>
      </c>
    </row>
    <row r="18" spans="1:88" x14ac:dyDescent="0.25">
      <c r="A18" s="17" t="s">
        <v>441</v>
      </c>
      <c r="B18" s="15">
        <v>2712.3004236749898</v>
      </c>
      <c r="C18" s="15">
        <v>979.44658297799901</v>
      </c>
      <c r="D18" s="15">
        <v>1104.908682513</v>
      </c>
      <c r="E18" s="15">
        <v>4217.5867445880003</v>
      </c>
      <c r="F18" s="15">
        <v>1005.595399454</v>
      </c>
      <c r="G18" s="15">
        <v>1526.417606106</v>
      </c>
      <c r="H18" s="15">
        <v>11629.069202171901</v>
      </c>
      <c r="J18" s="15" t="s">
        <v>441</v>
      </c>
      <c r="K18" s="15">
        <v>2.1051639999999998</v>
      </c>
      <c r="L18" s="15">
        <v>756.827</v>
      </c>
      <c r="M18" s="15">
        <v>84.234970000000004</v>
      </c>
      <c r="N18" s="15">
        <v>84.234970000000004</v>
      </c>
      <c r="O18" s="15">
        <v>32.404269999999997</v>
      </c>
      <c r="P18" s="15">
        <v>13.33342</v>
      </c>
      <c r="Q18" s="15">
        <v>34.340119999999999</v>
      </c>
      <c r="R18" s="15">
        <v>30267.63</v>
      </c>
      <c r="S18" s="15">
        <v>2712.66</v>
      </c>
      <c r="T18" s="15">
        <v>63.097630000000002</v>
      </c>
      <c r="U18" s="15">
        <v>281.97039999999998</v>
      </c>
      <c r="V18" s="15">
        <v>34.123809999999999</v>
      </c>
      <c r="W18" s="15">
        <v>0</v>
      </c>
      <c r="X18" s="15">
        <v>691.28840000000002</v>
      </c>
      <c r="Y18" s="15">
        <v>2.0437020000000001</v>
      </c>
      <c r="Z18" s="15">
        <v>74.781199999999998</v>
      </c>
      <c r="AA18" s="15">
        <v>74.781199999999998</v>
      </c>
      <c r="AB18" s="15">
        <v>30.547499999999999</v>
      </c>
      <c r="AC18" s="15">
        <v>0</v>
      </c>
      <c r="AD18" s="15">
        <v>7.0313290000000004</v>
      </c>
      <c r="AE18" s="15">
        <v>45.85904</v>
      </c>
      <c r="AF18" s="15">
        <v>1.9545520000000001</v>
      </c>
      <c r="AG18" s="15">
        <v>4.9399999999999997E-4</v>
      </c>
      <c r="AH18" s="15">
        <v>801.27480000000003</v>
      </c>
      <c r="AI18" s="15">
        <v>47.184170000000002</v>
      </c>
      <c r="AJ18" s="15">
        <v>87.762</v>
      </c>
      <c r="AK18" s="15">
        <v>41.662570000000002</v>
      </c>
      <c r="AL18" s="15">
        <v>16.911560000000001</v>
      </c>
      <c r="AM18" s="15">
        <v>979.44299999999998</v>
      </c>
      <c r="AN18" s="15">
        <v>0</v>
      </c>
      <c r="AO18" s="15">
        <v>13474.26</v>
      </c>
      <c r="AP18" s="15">
        <v>994.42769999999996</v>
      </c>
      <c r="AQ18" s="15">
        <v>103.46080000000001</v>
      </c>
      <c r="AR18" s="15">
        <v>1104.92</v>
      </c>
      <c r="AS18" s="15">
        <v>0.15626699999999999</v>
      </c>
      <c r="AT18" s="15">
        <v>40.825090000000003</v>
      </c>
      <c r="AU18" s="15">
        <v>0.25737100000000002</v>
      </c>
      <c r="AV18" s="15">
        <v>29.867360000000001</v>
      </c>
      <c r="AW18" s="15">
        <v>3960.03</v>
      </c>
      <c r="AX18" s="15">
        <v>33.82414</v>
      </c>
      <c r="AY18" s="15">
        <v>2.866854</v>
      </c>
      <c r="AZ18" s="15">
        <v>125.77970000000001</v>
      </c>
      <c r="BA18" s="15">
        <v>24.83841</v>
      </c>
      <c r="BB18" s="15">
        <v>1.704399</v>
      </c>
      <c r="BC18" s="15">
        <v>11.83634</v>
      </c>
      <c r="BD18" s="15">
        <v>4218.2659999999996</v>
      </c>
      <c r="BE18" s="15">
        <v>1005.67</v>
      </c>
      <c r="BF18" s="15">
        <v>3212.596</v>
      </c>
      <c r="BG18" s="15">
        <v>4.0111720000000002</v>
      </c>
      <c r="BH18" s="15">
        <v>0.60057199999999999</v>
      </c>
      <c r="BI18" s="15">
        <v>361.75369999999998</v>
      </c>
      <c r="BJ18" s="15">
        <v>1.544842</v>
      </c>
      <c r="BK18" s="15">
        <v>99.600409999999997</v>
      </c>
      <c r="BL18" s="15">
        <v>1.1181289999999999</v>
      </c>
      <c r="BM18" s="15">
        <v>1.442472</v>
      </c>
      <c r="BN18" s="15">
        <v>197.9744</v>
      </c>
      <c r="BO18" s="15">
        <v>4197.6880000000001</v>
      </c>
      <c r="BP18" s="15">
        <v>94.771129999999999</v>
      </c>
      <c r="BQ18" s="15">
        <v>9.9836170000000006</v>
      </c>
      <c r="BR18" s="15">
        <v>2.1522640000000002</v>
      </c>
      <c r="BS18" s="15">
        <v>1526.462</v>
      </c>
      <c r="BT18" s="15">
        <v>627.32150000000001</v>
      </c>
      <c r="BU18" s="15">
        <v>0</v>
      </c>
      <c r="BV18" s="15">
        <v>63.147219999999997</v>
      </c>
      <c r="BW18" s="15">
        <v>352.16980000000001</v>
      </c>
      <c r="BX18" s="15">
        <v>162.02860000000001</v>
      </c>
      <c r="BY18" s="15">
        <v>11629.15</v>
      </c>
      <c r="BZ18" s="15">
        <v>251.04900000000001</v>
      </c>
      <c r="CB18" s="26">
        <f t="shared" si="0"/>
        <v>1.1586624989788592</v>
      </c>
      <c r="CC18" s="25">
        <f t="shared" si="1"/>
        <v>6.3636543822177174E-3</v>
      </c>
      <c r="CD18" s="13">
        <f t="shared" si="2"/>
        <v>1.3257245468510328E-4</v>
      </c>
      <c r="CE18" s="13">
        <f t="shared" si="3"/>
        <v>-3.6581658063851029E-6</v>
      </c>
      <c r="CF18" s="13">
        <f t="shared" si="4"/>
        <v>1.0242916160547896E-5</v>
      </c>
      <c r="CG18" s="13">
        <f t="shared" si="5"/>
        <v>1.6105309816589122E-4</v>
      </c>
      <c r="CH18" s="13">
        <f t="shared" si="5"/>
        <v>7.4185448780342094E-5</v>
      </c>
      <c r="CI18" s="13">
        <f t="shared" si="6"/>
        <v>2.9083714589251401E-5</v>
      </c>
      <c r="CJ18" s="13">
        <f t="shared" si="7"/>
        <v>6.9479187624065014E-6</v>
      </c>
    </row>
    <row r="19" spans="1:88" x14ac:dyDescent="0.25">
      <c r="A19" s="17" t="s">
        <v>561</v>
      </c>
      <c r="B19" s="15">
        <v>21382.418582448099</v>
      </c>
      <c r="C19" s="15">
        <v>0.493004444592893</v>
      </c>
      <c r="D19" s="15">
        <v>2747.0844597351902</v>
      </c>
      <c r="E19" s="15">
        <v>2544.7749741124599</v>
      </c>
      <c r="F19" s="15">
        <v>1959.7313286531801</v>
      </c>
      <c r="G19" s="15">
        <v>89.8026297547474</v>
      </c>
      <c r="H19" s="15">
        <v>11643.5068870919</v>
      </c>
      <c r="J19" s="15" t="s">
        <v>561</v>
      </c>
      <c r="K19" s="15">
        <v>1.4453959999999999</v>
      </c>
      <c r="L19" s="15">
        <v>491.4948</v>
      </c>
      <c r="M19" s="15">
        <v>585.8963</v>
      </c>
      <c r="N19" s="15">
        <v>585.8963</v>
      </c>
      <c r="O19" s="15">
        <v>228.92609999999999</v>
      </c>
      <c r="P19" s="15">
        <v>42.940379999999998</v>
      </c>
      <c r="Q19" s="15">
        <v>275.10559999999998</v>
      </c>
      <c r="R19" s="15">
        <v>1374.701</v>
      </c>
      <c r="S19" s="15">
        <v>21384.45</v>
      </c>
      <c r="T19" s="15">
        <v>402.87400000000002</v>
      </c>
      <c r="U19" s="15">
        <v>183.84030000000001</v>
      </c>
      <c r="V19" s="15">
        <v>236.0438</v>
      </c>
      <c r="W19" s="15">
        <v>0.36018499999999998</v>
      </c>
      <c r="X19" s="15">
        <v>677.08730000000003</v>
      </c>
      <c r="Y19" s="15">
        <v>0.899204</v>
      </c>
      <c r="Z19" s="15">
        <v>398.82549999999998</v>
      </c>
      <c r="AA19" s="15">
        <v>398.82549999999998</v>
      </c>
      <c r="AB19" s="15">
        <v>221.17619999999999</v>
      </c>
      <c r="AC19" s="15">
        <v>0</v>
      </c>
      <c r="AD19" s="15">
        <v>16.196210000000001</v>
      </c>
      <c r="AE19" s="15">
        <v>47.61533</v>
      </c>
      <c r="AF19" s="15">
        <v>13.41778</v>
      </c>
      <c r="AG19" s="15">
        <v>1.5999999999999999E-6</v>
      </c>
      <c r="AH19" s="15">
        <v>878.07010000000002</v>
      </c>
      <c r="AI19" s="15">
        <v>105.4813</v>
      </c>
      <c r="AJ19" s="15">
        <v>49.602130000000002</v>
      </c>
      <c r="AK19" s="15">
        <v>310.14069999999998</v>
      </c>
      <c r="AL19" s="15">
        <v>81.054249999999996</v>
      </c>
      <c r="AM19" s="15">
        <v>0.49299900000000002</v>
      </c>
      <c r="AN19" s="15">
        <v>0</v>
      </c>
      <c r="AO19" s="15">
        <v>12474.62</v>
      </c>
      <c r="AP19" s="15">
        <v>2472.4479999999999</v>
      </c>
      <c r="AQ19" s="15">
        <v>258.52080000000001</v>
      </c>
      <c r="AR19" s="15">
        <v>2747.165</v>
      </c>
      <c r="AS19" s="15">
        <v>0.92486699999999999</v>
      </c>
      <c r="AT19" s="15">
        <v>188.1884</v>
      </c>
      <c r="AU19" s="15">
        <v>8.1099999999999998E-4</v>
      </c>
      <c r="AV19" s="15">
        <v>3.7512780000000001</v>
      </c>
      <c r="AW19" s="15">
        <v>2793.2249999999999</v>
      </c>
      <c r="AX19" s="15">
        <v>5.9268419999999997</v>
      </c>
      <c r="AY19" s="15">
        <v>5.6697899999999999</v>
      </c>
      <c r="AZ19" s="15">
        <v>206.2552</v>
      </c>
      <c r="BA19" s="15">
        <v>3.3183750000000001</v>
      </c>
      <c r="BB19" s="15">
        <v>0.17602000000000001</v>
      </c>
      <c r="BC19" s="15">
        <v>17.57048</v>
      </c>
      <c r="BD19" s="15">
        <v>2544.8339999999998</v>
      </c>
      <c r="BE19" s="15">
        <v>1959.885</v>
      </c>
      <c r="BF19" s="15">
        <v>584.94870000000003</v>
      </c>
      <c r="BG19" s="15">
        <v>0.48815599999999998</v>
      </c>
      <c r="BH19" s="15">
        <v>7.8114000000000003E-2</v>
      </c>
      <c r="BI19" s="15">
        <v>86.904679999999999</v>
      </c>
      <c r="BJ19" s="15">
        <v>1.855121</v>
      </c>
      <c r="BK19" s="15">
        <v>643.59029999999996</v>
      </c>
      <c r="BL19" s="15">
        <v>2.9590649999999998</v>
      </c>
      <c r="BM19" s="15">
        <v>3.630204</v>
      </c>
      <c r="BN19" s="15">
        <v>956.95429999999999</v>
      </c>
      <c r="BO19" s="15">
        <v>2381.2930000000001</v>
      </c>
      <c r="BP19" s="15">
        <v>11.72888</v>
      </c>
      <c r="BQ19" s="15">
        <v>8.7420539999999995</v>
      </c>
      <c r="BR19" s="15">
        <v>0.286497</v>
      </c>
      <c r="BS19" s="15">
        <v>89.808269999999993</v>
      </c>
      <c r="BT19" s="15">
        <v>340.55770000000001</v>
      </c>
      <c r="BU19" s="15">
        <v>0</v>
      </c>
      <c r="BV19" s="15">
        <v>126.3289</v>
      </c>
      <c r="BW19" s="15">
        <v>274.55380000000002</v>
      </c>
      <c r="BX19" s="15">
        <v>55.351300000000002</v>
      </c>
      <c r="BY19" s="15">
        <v>11643.92</v>
      </c>
      <c r="BZ19" s="15">
        <v>186.06479999999999</v>
      </c>
      <c r="CB19" s="26">
        <f t="shared" si="0"/>
        <v>1.0713419535689013</v>
      </c>
      <c r="CC19" s="25">
        <f t="shared" si="1"/>
        <v>5.8956087457433396E-3</v>
      </c>
      <c r="CD19" s="13">
        <f t="shared" si="2"/>
        <v>9.5004105549081493E-5</v>
      </c>
      <c r="CE19" s="13">
        <f t="shared" si="3"/>
        <v>-1.1043699408174743E-5</v>
      </c>
      <c r="CF19" s="13">
        <f t="shared" si="4"/>
        <v>2.9318452341117148E-5</v>
      </c>
      <c r="CG19" s="13">
        <f t="shared" si="5"/>
        <v>2.3194933988440569E-5</v>
      </c>
      <c r="CH19" s="13">
        <f t="shared" si="5"/>
        <v>7.8414497218621173E-5</v>
      </c>
      <c r="CI19" s="13">
        <f t="shared" si="6"/>
        <v>6.2807127898109458E-5</v>
      </c>
      <c r="CJ19" s="13">
        <f t="shared" si="7"/>
        <v>3.5480110254213927E-5</v>
      </c>
    </row>
    <row r="20" spans="1:88" x14ac:dyDescent="0.25">
      <c r="A20" s="43" t="s">
        <v>563</v>
      </c>
      <c r="B20" s="15">
        <v>8721.1399352199896</v>
      </c>
      <c r="C20" s="15">
        <v>3922.2131044729899</v>
      </c>
      <c r="D20" s="15">
        <v>7851.4134824127004</v>
      </c>
      <c r="E20" s="15">
        <v>3438.6606425800001</v>
      </c>
      <c r="F20" s="15">
        <v>1967.8797660820001</v>
      </c>
      <c r="G20" s="15">
        <v>155.01962593209899</v>
      </c>
      <c r="H20" s="15">
        <v>51700.043967812198</v>
      </c>
      <c r="J20" s="15" t="s">
        <v>563</v>
      </c>
      <c r="K20" s="15">
        <v>31.345569999999999</v>
      </c>
      <c r="L20" s="15">
        <v>3854.7649999999999</v>
      </c>
      <c r="M20" s="15">
        <v>335.84500000000003</v>
      </c>
      <c r="N20" s="15">
        <v>335.84500000000003</v>
      </c>
      <c r="O20" s="15">
        <v>130.55240000000001</v>
      </c>
      <c r="P20" s="15">
        <v>229.68960000000001</v>
      </c>
      <c r="Q20" s="15">
        <v>107.8982</v>
      </c>
      <c r="R20" s="15">
        <v>51601.5</v>
      </c>
      <c r="S20" s="15">
        <v>8723.1949999999997</v>
      </c>
      <c r="T20" s="15">
        <v>218.327</v>
      </c>
      <c r="U20" s="15">
        <v>663.79949999999997</v>
      </c>
      <c r="V20" s="15">
        <v>126.4568</v>
      </c>
      <c r="W20" s="15">
        <v>0</v>
      </c>
      <c r="X20" s="15">
        <v>5968.5839999999998</v>
      </c>
      <c r="Y20" s="15">
        <v>47.506709999999998</v>
      </c>
      <c r="Z20" s="15">
        <v>273.25450000000001</v>
      </c>
      <c r="AA20" s="15">
        <v>273.25450000000001</v>
      </c>
      <c r="AB20" s="15">
        <v>116.33199999999999</v>
      </c>
      <c r="AC20" s="15">
        <v>0</v>
      </c>
      <c r="AD20" s="15">
        <v>53.784170000000003</v>
      </c>
      <c r="AE20" s="15">
        <v>113.92359999999999</v>
      </c>
      <c r="AF20" s="15">
        <v>7.5468999999999999</v>
      </c>
      <c r="AG20" s="15">
        <v>3.5920000000000001E-3</v>
      </c>
      <c r="AH20" s="15">
        <v>3812.9349999999999</v>
      </c>
      <c r="AI20" s="15">
        <v>174.04</v>
      </c>
      <c r="AJ20" s="15">
        <v>354.24459999999999</v>
      </c>
      <c r="AK20" s="15">
        <v>160.11760000000001</v>
      </c>
      <c r="AL20" s="15">
        <v>51.024729999999998</v>
      </c>
      <c r="AM20" s="15">
        <v>3922.2170000000001</v>
      </c>
      <c r="AN20" s="15">
        <v>0</v>
      </c>
      <c r="AO20" s="15">
        <v>59159.81</v>
      </c>
      <c r="AP20" s="15">
        <v>7066.2610000000004</v>
      </c>
      <c r="AQ20" s="15">
        <v>731.35630000000003</v>
      </c>
      <c r="AR20" s="15">
        <v>7851.402</v>
      </c>
      <c r="AS20" s="15">
        <v>0.67423699999999998</v>
      </c>
      <c r="AT20" s="15">
        <v>134.66329999999999</v>
      </c>
      <c r="AU20" s="15">
        <v>1.10423</v>
      </c>
      <c r="AV20" s="15">
        <v>23.001460000000002</v>
      </c>
      <c r="AW20" s="15">
        <v>16491</v>
      </c>
      <c r="AX20" s="15">
        <v>21.124320000000001</v>
      </c>
      <c r="AY20" s="15">
        <v>7.9957479999999999</v>
      </c>
      <c r="AZ20" s="15">
        <v>251.85489999999999</v>
      </c>
      <c r="BA20" s="15">
        <v>18.427160000000001</v>
      </c>
      <c r="BB20" s="15">
        <v>6.0696729999999999</v>
      </c>
      <c r="BC20" s="15">
        <v>15.08606</v>
      </c>
      <c r="BD20" s="15">
        <v>3438.556</v>
      </c>
      <c r="BE20" s="15">
        <v>1968.0319999999999</v>
      </c>
      <c r="BF20" s="15">
        <v>1470.5239999999999</v>
      </c>
      <c r="BG20" s="15">
        <v>3.302495</v>
      </c>
      <c r="BH20" s="15">
        <v>0.39589600000000003</v>
      </c>
      <c r="BI20" s="15">
        <v>538.8578</v>
      </c>
      <c r="BJ20" s="15">
        <v>3.5341330000000002</v>
      </c>
      <c r="BK20" s="15">
        <v>333.50279999999998</v>
      </c>
      <c r="BL20" s="15">
        <v>4.3131940000000002</v>
      </c>
      <c r="BM20" s="15">
        <v>5.5667229999999996</v>
      </c>
      <c r="BN20" s="15">
        <v>620.10540000000003</v>
      </c>
      <c r="BO20" s="15">
        <v>16542</v>
      </c>
      <c r="BP20" s="15">
        <v>72.305109999999999</v>
      </c>
      <c r="BQ20" s="15">
        <v>40.99118</v>
      </c>
      <c r="BR20" s="15">
        <v>1.598212</v>
      </c>
      <c r="BS20" s="15">
        <v>155.02619999999999</v>
      </c>
      <c r="BT20" s="15">
        <v>2843.3330000000001</v>
      </c>
      <c r="BU20" s="15">
        <v>6.1539999999999997E-3</v>
      </c>
      <c r="BV20" s="15">
        <v>1043.011</v>
      </c>
      <c r="BW20" s="15">
        <v>1235.6320000000001</v>
      </c>
      <c r="BX20" s="15">
        <v>559.16489999999999</v>
      </c>
      <c r="BY20" s="15">
        <v>51700.78</v>
      </c>
      <c r="BZ20" s="15">
        <v>983.59770000000003</v>
      </c>
      <c r="CB20" s="26">
        <f t="shared" si="0"/>
        <v>1.1442730651259032</v>
      </c>
      <c r="CC20" s="25">
        <f t="shared" si="1"/>
        <v>6.8502631759270512E-3</v>
      </c>
      <c r="CD20" s="13">
        <f t="shared" si="2"/>
        <v>2.3564176188834788E-4</v>
      </c>
      <c r="CE20" s="13">
        <f t="shared" si="3"/>
        <v>9.931961641068957E-7</v>
      </c>
      <c r="CF20" s="13">
        <f t="shared" si="4"/>
        <v>-1.4624643990676738E-6</v>
      </c>
      <c r="CG20" s="13">
        <f t="shared" si="5"/>
        <v>-3.0431202981840456E-5</v>
      </c>
      <c r="CH20" s="13">
        <f t="shared" si="5"/>
        <v>7.7359359359113324E-5</v>
      </c>
      <c r="CI20" s="13">
        <f t="shared" si="6"/>
        <v>4.2407971645336505E-5</v>
      </c>
      <c r="CJ20" s="13">
        <f t="shared" si="7"/>
        <v>1.4236587269803705E-5</v>
      </c>
    </row>
    <row r="21" spans="1:88" x14ac:dyDescent="0.25">
      <c r="A21" s="17" t="s">
        <v>565</v>
      </c>
      <c r="B21" s="15">
        <v>7051.6835984760501</v>
      </c>
      <c r="C21" s="15">
        <v>11.1964163520077</v>
      </c>
      <c r="D21" s="15">
        <v>1863.4707500735601</v>
      </c>
      <c r="E21" s="15">
        <v>1876.25644893413</v>
      </c>
      <c r="F21" s="15">
        <v>1249.35605435549</v>
      </c>
      <c r="G21" s="15">
        <v>89.937587431374496</v>
      </c>
      <c r="H21" s="15">
        <v>10847.791436012199</v>
      </c>
      <c r="J21" s="15" t="s">
        <v>565</v>
      </c>
      <c r="K21" s="15">
        <v>1.662982</v>
      </c>
      <c r="L21" s="15">
        <v>313.33269999999999</v>
      </c>
      <c r="M21" s="15">
        <v>186.14160000000001</v>
      </c>
      <c r="N21" s="15">
        <v>186.14160000000001</v>
      </c>
      <c r="O21" s="15">
        <v>72.991749999999996</v>
      </c>
      <c r="P21" s="15">
        <v>43.197670000000002</v>
      </c>
      <c r="Q21" s="15">
        <v>197.3972</v>
      </c>
      <c r="R21" s="15">
        <v>416.12439999999998</v>
      </c>
      <c r="S21" s="15">
        <v>7052.2960000000003</v>
      </c>
      <c r="T21" s="15">
        <v>138.6285</v>
      </c>
      <c r="U21" s="15">
        <v>104.3682</v>
      </c>
      <c r="V21" s="15">
        <v>72.340999999999994</v>
      </c>
      <c r="W21" s="15">
        <v>0.30889699999999998</v>
      </c>
      <c r="X21" s="15">
        <v>674.42909999999995</v>
      </c>
      <c r="Y21" s="15">
        <v>1.16615</v>
      </c>
      <c r="Z21" s="15">
        <v>137.60419999999999</v>
      </c>
      <c r="AA21" s="15">
        <v>137.60419999999999</v>
      </c>
      <c r="AB21" s="15">
        <v>65.247669999999999</v>
      </c>
      <c r="AC21" s="15">
        <v>0</v>
      </c>
      <c r="AD21" s="15">
        <v>10.170030000000001</v>
      </c>
      <c r="AE21" s="15">
        <v>14.20453</v>
      </c>
      <c r="AF21" s="15">
        <v>3.9667910000000002</v>
      </c>
      <c r="AG21" s="15">
        <v>1.544E-3</v>
      </c>
      <c r="AH21" s="15">
        <v>525.09690000000001</v>
      </c>
      <c r="AI21" s="15">
        <v>60.937620000000003</v>
      </c>
      <c r="AJ21" s="15">
        <v>49.527239999999999</v>
      </c>
      <c r="AK21" s="15">
        <v>90.898380000000003</v>
      </c>
      <c r="AL21" s="15">
        <v>26.081440000000001</v>
      </c>
      <c r="AM21" s="15">
        <v>11.19637</v>
      </c>
      <c r="AN21" s="15">
        <v>0</v>
      </c>
      <c r="AO21" s="15">
        <v>11883.39</v>
      </c>
      <c r="AP21" s="15">
        <v>1677.153</v>
      </c>
      <c r="AQ21" s="15">
        <v>176.18039999999999</v>
      </c>
      <c r="AR21" s="15">
        <v>1863.5039999999999</v>
      </c>
      <c r="AS21" s="15">
        <v>0.41478900000000002</v>
      </c>
      <c r="AT21" s="15">
        <v>93.589759999999998</v>
      </c>
      <c r="AU21" s="15">
        <v>6.2314000000000001E-2</v>
      </c>
      <c r="AV21" s="15">
        <v>4.0091559999999999</v>
      </c>
      <c r="AW21" s="15">
        <v>3516.6179999999999</v>
      </c>
      <c r="AX21" s="15">
        <v>6.3432320000000004</v>
      </c>
      <c r="AY21" s="15">
        <v>3.158935</v>
      </c>
      <c r="AZ21" s="15">
        <v>121.0514</v>
      </c>
      <c r="BA21" s="15">
        <v>3.6044870000000002</v>
      </c>
      <c r="BB21" s="15">
        <v>7.1474489999999999</v>
      </c>
      <c r="BC21" s="15">
        <v>6.336131</v>
      </c>
      <c r="BD21" s="15">
        <v>1876.191</v>
      </c>
      <c r="BE21" s="15">
        <v>1249.3910000000001</v>
      </c>
      <c r="BF21" s="15">
        <v>626.7998</v>
      </c>
      <c r="BG21" s="15">
        <v>0.364091</v>
      </c>
      <c r="BH21" s="15">
        <v>8.8086999999999999E-2</v>
      </c>
      <c r="BI21" s="15">
        <v>465.03449999999998</v>
      </c>
      <c r="BJ21" s="15">
        <v>0.76703200000000005</v>
      </c>
      <c r="BK21" s="15">
        <v>219.3064</v>
      </c>
      <c r="BL21" s="15">
        <v>1.868401</v>
      </c>
      <c r="BM21" s="15">
        <v>2.317383</v>
      </c>
      <c r="BN21" s="15">
        <v>361.63150000000002</v>
      </c>
      <c r="BO21" s="15">
        <v>3429.924</v>
      </c>
      <c r="BP21" s="15">
        <v>12.60468</v>
      </c>
      <c r="BQ21" s="15">
        <v>33.436230000000002</v>
      </c>
      <c r="BR21" s="15">
        <v>0.32223299999999999</v>
      </c>
      <c r="BS21" s="15">
        <v>89.93938</v>
      </c>
      <c r="BT21" s="15">
        <v>657.22209999999995</v>
      </c>
      <c r="BU21" s="15">
        <v>0</v>
      </c>
      <c r="BV21" s="15">
        <v>128.49629999999999</v>
      </c>
      <c r="BW21" s="15">
        <v>299.41239999999999</v>
      </c>
      <c r="BX21" s="15">
        <v>176.51859999999999</v>
      </c>
      <c r="BY21" s="15">
        <v>10847.92</v>
      </c>
      <c r="BZ21" s="15">
        <v>260.35719999999998</v>
      </c>
      <c r="CB21" s="26">
        <f t="shared" si="0"/>
        <v>1.0954533219271527</v>
      </c>
      <c r="CC21" s="25">
        <f t="shared" si="1"/>
        <v>5.4574768822605165E-3</v>
      </c>
      <c r="CD21" s="13">
        <f t="shared" si="2"/>
        <v>8.6844725149403819E-5</v>
      </c>
      <c r="CE21" s="13">
        <f t="shared" si="3"/>
        <v>-4.1398967529661834E-6</v>
      </c>
      <c r="CF21" s="13">
        <f t="shared" si="4"/>
        <v>1.7843009576877619E-5</v>
      </c>
      <c r="CG21" s="13">
        <f t="shared" si="5"/>
        <v>-3.4882723077220165E-5</v>
      </c>
      <c r="CH21" s="13">
        <f t="shared" si="5"/>
        <v>2.797092501236117E-5</v>
      </c>
      <c r="CI21" s="13">
        <f t="shared" si="6"/>
        <v>1.9931250956357084E-5</v>
      </c>
      <c r="CJ21" s="13">
        <f t="shared" si="7"/>
        <v>1.1851627915133613E-5</v>
      </c>
    </row>
    <row r="22" spans="1:88" x14ac:dyDescent="0.25">
      <c r="A22" s="17" t="s">
        <v>567</v>
      </c>
      <c r="B22" s="15">
        <v>207438.969191126</v>
      </c>
      <c r="C22" s="15">
        <v>0.137565563595139</v>
      </c>
      <c r="D22" s="15">
        <v>8211.5395192594406</v>
      </c>
      <c r="E22" s="15">
        <v>20556.218211328902</v>
      </c>
      <c r="F22" s="15">
        <v>18772.927627335699</v>
      </c>
      <c r="G22" s="15">
        <v>638.76054224175198</v>
      </c>
      <c r="H22" s="15">
        <v>72575.412077913003</v>
      </c>
      <c r="J22" s="15" t="s">
        <v>567</v>
      </c>
      <c r="K22" s="15">
        <v>3.8146580000000001</v>
      </c>
      <c r="L22" s="15">
        <v>3111.2359999999999</v>
      </c>
      <c r="M22" s="15">
        <v>4996.326</v>
      </c>
      <c r="N22" s="15">
        <v>4996.326</v>
      </c>
      <c r="O22" s="15">
        <v>1936.0619999999999</v>
      </c>
      <c r="P22" s="15">
        <v>122.7876</v>
      </c>
      <c r="Q22" s="15">
        <v>1510.7429999999999</v>
      </c>
      <c r="R22" s="15">
        <v>12128.9</v>
      </c>
      <c r="S22" s="15">
        <v>182512.1</v>
      </c>
      <c r="T22" s="15">
        <v>3358.4789999999998</v>
      </c>
      <c r="U22" s="15">
        <v>1379.4870000000001</v>
      </c>
      <c r="V22" s="15">
        <v>2058.6329999999998</v>
      </c>
      <c r="W22" s="15">
        <v>0.98458999999999997</v>
      </c>
      <c r="X22" s="15">
        <v>1972.125</v>
      </c>
      <c r="Y22" s="15">
        <v>1.5196270000000001</v>
      </c>
      <c r="Z22" s="15">
        <v>3425.0219999999999</v>
      </c>
      <c r="AA22" s="15">
        <v>3425.0219999999999</v>
      </c>
      <c r="AB22" s="15">
        <v>1955.415</v>
      </c>
      <c r="AC22" s="15">
        <v>0</v>
      </c>
      <c r="AD22" s="15">
        <v>10.24982</v>
      </c>
      <c r="AE22" s="15">
        <v>420.2473</v>
      </c>
      <c r="AF22" s="15">
        <v>119.5436</v>
      </c>
      <c r="AG22" s="15">
        <v>3.578E-3</v>
      </c>
      <c r="AH22" s="15">
        <v>5599.375</v>
      </c>
      <c r="AI22" s="15">
        <v>704.14189999999996</v>
      </c>
      <c r="AJ22" s="15">
        <v>148.76240000000001</v>
      </c>
      <c r="AK22" s="15">
        <v>2750.0940000000001</v>
      </c>
      <c r="AL22" s="15">
        <v>688.75900000000001</v>
      </c>
      <c r="AM22" s="15">
        <v>0.107201</v>
      </c>
      <c r="AN22" s="15">
        <v>0</v>
      </c>
      <c r="AO22" s="15">
        <v>67466.899999999994</v>
      </c>
      <c r="AP22" s="15">
        <v>6277.6540000000005</v>
      </c>
      <c r="AQ22" s="15">
        <v>687.2672</v>
      </c>
      <c r="AR22" s="15">
        <v>6975.1710000000003</v>
      </c>
      <c r="AS22" s="15">
        <v>4.3706930000000002</v>
      </c>
      <c r="AT22" s="15">
        <v>1337.88</v>
      </c>
      <c r="AU22" s="15">
        <v>0.14490500000000001</v>
      </c>
      <c r="AV22" s="15">
        <v>8.3157029999999992</v>
      </c>
      <c r="AW22" s="15">
        <v>11446.89</v>
      </c>
      <c r="AX22" s="15">
        <v>10.01939</v>
      </c>
      <c r="AY22" s="15">
        <v>46.843710000000002</v>
      </c>
      <c r="AZ22" s="15">
        <v>937.87840000000006</v>
      </c>
      <c r="BA22" s="15">
        <v>7.0898659999999998</v>
      </c>
      <c r="BB22" s="15">
        <v>16.61917</v>
      </c>
      <c r="BC22" s="15">
        <v>146.71559999999999</v>
      </c>
      <c r="BD22" s="15">
        <v>18038.62</v>
      </c>
      <c r="BE22" s="15">
        <v>16597.68</v>
      </c>
      <c r="BF22" s="15">
        <v>1440.94</v>
      </c>
      <c r="BG22" s="15">
        <v>2.5609250000000001</v>
      </c>
      <c r="BH22" s="15">
        <v>0.13041</v>
      </c>
      <c r="BI22" s="15">
        <v>1382.74</v>
      </c>
      <c r="BJ22" s="15">
        <v>15.129479999999999</v>
      </c>
      <c r="BK22" s="15">
        <v>5626.3059999999996</v>
      </c>
      <c r="BL22" s="15">
        <v>23.75864</v>
      </c>
      <c r="BM22" s="15">
        <v>31.32705</v>
      </c>
      <c r="BN22" s="15">
        <v>8183.0309999999999</v>
      </c>
      <c r="BO22" s="15">
        <v>7793.7920000000004</v>
      </c>
      <c r="BP22" s="15">
        <v>25.907720000000001</v>
      </c>
      <c r="BQ22" s="15">
        <v>132.81180000000001</v>
      </c>
      <c r="BR22" s="15">
        <v>0.49937999999999999</v>
      </c>
      <c r="BS22" s="15">
        <v>571.25750000000005</v>
      </c>
      <c r="BT22" s="15">
        <v>1203.3230000000001</v>
      </c>
      <c r="BU22" s="15">
        <v>0</v>
      </c>
      <c r="BV22" s="15">
        <v>350.81299999999999</v>
      </c>
      <c r="BW22" s="15">
        <v>1416.9659999999999</v>
      </c>
      <c r="BX22" s="15">
        <v>258.36770000000001</v>
      </c>
      <c r="BY22" s="15">
        <v>62185.63</v>
      </c>
      <c r="BZ22" s="15">
        <v>883.40099999999995</v>
      </c>
      <c r="CB22" s="26">
        <f t="shared" si="0"/>
        <v>1.0849274985233726</v>
      </c>
      <c r="CC22" s="25">
        <f t="shared" si="1"/>
        <v>1.4694722179570937E-3</v>
      </c>
      <c r="CD22" s="13">
        <f t="shared" si="2"/>
        <v>-0.12016483348487608</v>
      </c>
      <c r="CE22" s="13">
        <f t="shared" si="3"/>
        <v>-0.22072794092933845</v>
      </c>
      <c r="CF22" s="13">
        <f t="shared" si="4"/>
        <v>-0.15056476515270337</v>
      </c>
      <c r="CG22" s="13">
        <f t="shared" si="5"/>
        <v>-0.12247380259572303</v>
      </c>
      <c r="CH22" s="13">
        <f t="shared" si="5"/>
        <v>-0.1158715183117347</v>
      </c>
      <c r="CI22" s="13">
        <f t="shared" si="6"/>
        <v>-0.10567816541210841</v>
      </c>
      <c r="CJ22" s="13">
        <f t="shared" si="7"/>
        <v>-0.1431584303890566</v>
      </c>
    </row>
    <row r="23" spans="1:88" x14ac:dyDescent="0.25">
      <c r="A23" s="43" t="s">
        <v>569</v>
      </c>
      <c r="B23" s="15">
        <v>20762.3311882546</v>
      </c>
      <c r="C23" s="15">
        <v>4886.1478349266499</v>
      </c>
      <c r="D23" s="15">
        <v>11453.215332048199</v>
      </c>
      <c r="E23" s="15">
        <v>8498.2710606024102</v>
      </c>
      <c r="F23" s="15">
        <v>5051.6326406893204</v>
      </c>
      <c r="G23" s="15">
        <v>15169.000536208599</v>
      </c>
      <c r="H23" s="15">
        <v>66584.863522574393</v>
      </c>
      <c r="J23" s="15" t="s">
        <v>569</v>
      </c>
      <c r="K23" s="15">
        <v>39.881520000000002</v>
      </c>
      <c r="L23" s="15">
        <v>4906.8190000000004</v>
      </c>
      <c r="M23" s="15">
        <v>870.65769999999998</v>
      </c>
      <c r="N23" s="15">
        <v>870.65769999999998</v>
      </c>
      <c r="O23" s="15">
        <v>334.0813</v>
      </c>
      <c r="P23" s="15">
        <v>291.80880000000002</v>
      </c>
      <c r="Q23" s="15">
        <v>251.6259</v>
      </c>
      <c r="R23" s="15">
        <v>106421.5</v>
      </c>
      <c r="S23" s="15">
        <v>20766.310000000001</v>
      </c>
      <c r="T23" s="15">
        <v>615.48620000000005</v>
      </c>
      <c r="U23" s="15">
        <v>1187.6500000000001</v>
      </c>
      <c r="V23" s="15">
        <v>360.03980000000001</v>
      </c>
      <c r="W23" s="15">
        <v>0</v>
      </c>
      <c r="X23" s="15">
        <v>7322.32</v>
      </c>
      <c r="Y23" s="15">
        <v>60.8521</v>
      </c>
      <c r="Z23" s="15">
        <v>663.98979999999995</v>
      </c>
      <c r="AA23" s="15">
        <v>663.98979999999995</v>
      </c>
      <c r="AB23" s="15">
        <v>327.82749999999999</v>
      </c>
      <c r="AC23" s="15">
        <v>0</v>
      </c>
      <c r="AD23" s="15">
        <v>78.994290000000007</v>
      </c>
      <c r="AE23" s="15">
        <v>162.5162</v>
      </c>
      <c r="AF23" s="15">
        <v>20.899470000000001</v>
      </c>
      <c r="AG23" s="15">
        <v>7.659E-3</v>
      </c>
      <c r="AH23" s="15">
        <v>5077.9639999999999</v>
      </c>
      <c r="AI23" s="15">
        <v>270.96179999999998</v>
      </c>
      <c r="AJ23" s="15">
        <v>416.83679999999998</v>
      </c>
      <c r="AK23" s="15">
        <v>455.71699999999998</v>
      </c>
      <c r="AL23" s="15">
        <v>129.69739999999999</v>
      </c>
      <c r="AM23" s="15">
        <v>4886.1679999999997</v>
      </c>
      <c r="AN23" s="15">
        <v>0</v>
      </c>
      <c r="AO23" s="15">
        <v>76267.899999999994</v>
      </c>
      <c r="AP23" s="15">
        <v>10307.73</v>
      </c>
      <c r="AQ23" s="15">
        <v>1066.31</v>
      </c>
      <c r="AR23" s="15">
        <v>11453.04</v>
      </c>
      <c r="AS23" s="15">
        <v>2.157632</v>
      </c>
      <c r="AT23" s="15">
        <v>292.79450000000003</v>
      </c>
      <c r="AU23" s="15">
        <v>1.419373</v>
      </c>
      <c r="AV23" s="15">
        <v>27.18571</v>
      </c>
      <c r="AW23" s="15">
        <v>20267.2</v>
      </c>
      <c r="AX23" s="15">
        <v>39.546239999999997</v>
      </c>
      <c r="AY23" s="15">
        <v>14.359590000000001</v>
      </c>
      <c r="AZ23" s="15">
        <v>1299.4359999999999</v>
      </c>
      <c r="BA23" s="15">
        <v>23.604430000000001</v>
      </c>
      <c r="BB23" s="15">
        <v>13.381640000000001</v>
      </c>
      <c r="BC23" s="15">
        <v>29.756620000000002</v>
      </c>
      <c r="BD23" s="15">
        <v>8497.8220000000001</v>
      </c>
      <c r="BE23" s="15">
        <v>5051.8990000000003</v>
      </c>
      <c r="BF23" s="15">
        <v>3445.9229999999998</v>
      </c>
      <c r="BG23" s="15">
        <v>2.9344709999999998</v>
      </c>
      <c r="BH23" s="15">
        <v>0.56321200000000005</v>
      </c>
      <c r="BI23" s="15">
        <v>1069.856</v>
      </c>
      <c r="BJ23" s="15">
        <v>4.9143980000000003</v>
      </c>
      <c r="BK23" s="15">
        <v>830.50630000000001</v>
      </c>
      <c r="BL23" s="15">
        <v>7.2806059999999997</v>
      </c>
      <c r="BM23" s="15">
        <v>10.891450000000001</v>
      </c>
      <c r="BN23" s="15">
        <v>1506.9590000000001</v>
      </c>
      <c r="BO23" s="15">
        <v>19488.38</v>
      </c>
      <c r="BP23" s="15">
        <v>85.176259999999999</v>
      </c>
      <c r="BQ23" s="15">
        <v>83.417050000000003</v>
      </c>
      <c r="BR23" s="15">
        <v>2.1305230000000002</v>
      </c>
      <c r="BS23" s="15">
        <v>15168.12</v>
      </c>
      <c r="BT23" s="15">
        <v>3520.8719999999998</v>
      </c>
      <c r="BU23" s="15">
        <v>7.0549999999999996E-3</v>
      </c>
      <c r="BV23" s="15">
        <v>1322.258</v>
      </c>
      <c r="BW23" s="15">
        <v>1685.261</v>
      </c>
      <c r="BX23" s="15">
        <v>707.04859999999996</v>
      </c>
      <c r="BY23" s="15">
        <v>66586.47</v>
      </c>
      <c r="BZ23" s="15">
        <v>1363.768</v>
      </c>
      <c r="CB23" s="26">
        <f t="shared" si="0"/>
        <v>1.1453963545446995</v>
      </c>
      <c r="CC23" s="25">
        <f t="shared" si="1"/>
        <v>6.8972333982942518E-3</v>
      </c>
      <c r="CD23" s="13">
        <f t="shared" si="2"/>
        <v>1.916360792689663E-4</v>
      </c>
      <c r="CE23" s="13">
        <f t="shared" si="3"/>
        <v>4.1269879731437152E-6</v>
      </c>
      <c r="CF23" s="13">
        <f t="shared" si="4"/>
        <v>-1.5308543768303988E-5</v>
      </c>
      <c r="CG23" s="13">
        <f t="shared" si="5"/>
        <v>-5.2841407294234693E-5</v>
      </c>
      <c r="CH23" s="13">
        <f t="shared" si="5"/>
        <v>5.2727371451064045E-5</v>
      </c>
      <c r="CI23" s="13">
        <f t="shared" si="6"/>
        <v>-5.8048399859752816E-5</v>
      </c>
      <c r="CJ23" s="13">
        <f t="shared" si="7"/>
        <v>2.4126766063936908E-5</v>
      </c>
    </row>
    <row r="24" spans="1:88" x14ac:dyDescent="0.25">
      <c r="A24" s="17" t="s">
        <v>571</v>
      </c>
      <c r="B24" s="15">
        <v>32544.003753006898</v>
      </c>
      <c r="C24" s="15">
        <v>264.34777354880998</v>
      </c>
      <c r="D24" s="15">
        <v>4297.23684672747</v>
      </c>
      <c r="E24" s="15">
        <v>7529.5496983036101</v>
      </c>
      <c r="F24" s="15">
        <v>1712.2127184353899</v>
      </c>
      <c r="G24" s="15">
        <v>434.032815072132</v>
      </c>
      <c r="H24" s="15">
        <v>75714.902219184703</v>
      </c>
      <c r="J24" s="15" t="s">
        <v>571</v>
      </c>
      <c r="K24" s="15">
        <v>42.434429999999999</v>
      </c>
      <c r="L24" s="15">
        <v>4527.2340000000004</v>
      </c>
      <c r="M24" s="15">
        <v>299.87909999999999</v>
      </c>
      <c r="N24" s="15">
        <v>299.87909999999999</v>
      </c>
      <c r="O24" s="15">
        <v>141.00239999999999</v>
      </c>
      <c r="P24" s="15">
        <v>866.67859999999996</v>
      </c>
      <c r="Q24" s="15">
        <v>334.26510000000002</v>
      </c>
      <c r="R24" s="15">
        <v>267.32089999999999</v>
      </c>
      <c r="S24" s="15">
        <v>32544.18</v>
      </c>
      <c r="T24" s="15">
        <v>372.52080000000001</v>
      </c>
      <c r="U24" s="15">
        <v>105.00830000000001</v>
      </c>
      <c r="V24" s="15">
        <v>74.072469999999996</v>
      </c>
      <c r="W24" s="15">
        <v>3.6765370000000002</v>
      </c>
      <c r="X24" s="15">
        <v>14046.26</v>
      </c>
      <c r="Y24" s="15">
        <v>46.322650000000003</v>
      </c>
      <c r="Z24" s="15">
        <v>185.3192</v>
      </c>
      <c r="AA24" s="15">
        <v>185.3192</v>
      </c>
      <c r="AB24" s="15">
        <v>32.076439999999998</v>
      </c>
      <c r="AC24" s="15">
        <v>0</v>
      </c>
      <c r="AD24" s="15">
        <v>31.703430000000001</v>
      </c>
      <c r="AE24" s="15">
        <v>13.919140000000001</v>
      </c>
      <c r="AF24" s="15">
        <v>0.97520799999999996</v>
      </c>
      <c r="AG24" s="15">
        <v>1.8029999999999999E-3</v>
      </c>
      <c r="AH24" s="15">
        <v>5535.1580000000004</v>
      </c>
      <c r="AI24" s="15">
        <v>1850.079</v>
      </c>
      <c r="AJ24" s="15">
        <v>819.24770000000001</v>
      </c>
      <c r="AK24" s="15">
        <v>33.443640000000002</v>
      </c>
      <c r="AL24" s="15">
        <v>18.485119999999998</v>
      </c>
      <c r="AM24" s="15">
        <v>264.37329999999997</v>
      </c>
      <c r="AN24" s="15">
        <v>0</v>
      </c>
      <c r="AO24" s="15">
        <v>84514.73</v>
      </c>
      <c r="AP24" s="15">
        <v>3867.433</v>
      </c>
      <c r="AQ24" s="15">
        <v>398.01130000000001</v>
      </c>
      <c r="AR24" s="15">
        <v>4297.1480000000001</v>
      </c>
      <c r="AS24" s="15">
        <v>1.5774140000000001</v>
      </c>
      <c r="AT24" s="15">
        <v>272.83210000000003</v>
      </c>
      <c r="AU24" s="15">
        <v>8.4719000000000003E-2</v>
      </c>
      <c r="AV24" s="15">
        <v>42.980899999999998</v>
      </c>
      <c r="AW24" s="15">
        <v>32340.73</v>
      </c>
      <c r="AX24" s="15">
        <v>58.413789999999999</v>
      </c>
      <c r="AY24" s="15">
        <v>8.2820420000000006</v>
      </c>
      <c r="AZ24" s="15">
        <v>76.068950000000001</v>
      </c>
      <c r="BA24" s="15">
        <v>36.145220000000002</v>
      </c>
      <c r="BB24" s="15">
        <v>2.1966209999999999</v>
      </c>
      <c r="BC24" s="15">
        <v>17.333559999999999</v>
      </c>
      <c r="BD24" s="15">
        <v>7528.5079999999998</v>
      </c>
      <c r="BE24" s="15">
        <v>1712.04</v>
      </c>
      <c r="BF24" s="15">
        <v>5816.4679999999998</v>
      </c>
      <c r="BG24" s="15">
        <v>4.3394880000000002</v>
      </c>
      <c r="BH24" s="15">
        <v>0.88775999999999999</v>
      </c>
      <c r="BI24" s="15">
        <v>528.4751</v>
      </c>
      <c r="BJ24" s="15">
        <v>3.4998990000000001</v>
      </c>
      <c r="BK24" s="15">
        <v>233.30760000000001</v>
      </c>
      <c r="BL24" s="15">
        <v>3.6414390000000001</v>
      </c>
      <c r="BM24" s="15">
        <v>2.160847</v>
      </c>
      <c r="BN24" s="15">
        <v>543.23969999999997</v>
      </c>
      <c r="BO24" s="15">
        <v>6730.8990000000003</v>
      </c>
      <c r="BP24" s="15">
        <v>134.9041</v>
      </c>
      <c r="BQ24" s="15">
        <v>12.838469999999999</v>
      </c>
      <c r="BR24" s="15">
        <v>3.3239909999999999</v>
      </c>
      <c r="BS24" s="15">
        <v>434.04349999999999</v>
      </c>
      <c r="BT24" s="15">
        <v>4878.58</v>
      </c>
      <c r="BU24" s="15">
        <v>0</v>
      </c>
      <c r="BV24" s="15">
        <v>2766.6979999999999</v>
      </c>
      <c r="BW24" s="15">
        <v>2975.1039999999998</v>
      </c>
      <c r="BX24" s="15">
        <v>748.37509999999997</v>
      </c>
      <c r="BY24" s="15">
        <v>75714.880000000005</v>
      </c>
      <c r="BZ24" s="15">
        <v>1889.7070000000001</v>
      </c>
      <c r="CB24" s="26">
        <f t="shared" si="0"/>
        <v>1.1162235217172634</v>
      </c>
      <c r="CC24" s="25">
        <f t="shared" si="1"/>
        <v>7.3777840558435503E-3</v>
      </c>
      <c r="CD24" s="13">
        <f t="shared" si="2"/>
        <v>5.4156518183638921E-6</v>
      </c>
      <c r="CE24" s="13">
        <f t="shared" si="3"/>
        <v>9.6563897048583422E-5</v>
      </c>
      <c r="CF24" s="13">
        <f t="shared" si="4"/>
        <v>-2.067531547337453E-5</v>
      </c>
      <c r="CG24" s="13">
        <f t="shared" si="5"/>
        <v>-1.3834802150850252E-4</v>
      </c>
      <c r="CH24" s="13">
        <f t="shared" si="5"/>
        <v>-1.0087440277149314E-4</v>
      </c>
      <c r="CI24" s="13">
        <f t="shared" si="6"/>
        <v>2.4617788095637572E-5</v>
      </c>
      <c r="CJ24" s="13">
        <f t="shared" si="7"/>
        <v>-2.9345854049244095E-7</v>
      </c>
    </row>
    <row r="25" spans="1:88" x14ac:dyDescent="0.25">
      <c r="A25" s="17" t="s">
        <v>573</v>
      </c>
      <c r="B25" s="15">
        <v>13003.4351002528</v>
      </c>
      <c r="C25" s="15">
        <v>2923.4451068940002</v>
      </c>
      <c r="D25" s="15">
        <v>5004.7438305551004</v>
      </c>
      <c r="E25" s="15">
        <v>4499.8966570899902</v>
      </c>
      <c r="F25" s="15">
        <v>3875.0369543820998</v>
      </c>
      <c r="G25" s="15">
        <v>8412.1581670047799</v>
      </c>
      <c r="H25" s="15">
        <v>25546.248906203899</v>
      </c>
      <c r="J25" s="15" t="s">
        <v>573</v>
      </c>
      <c r="K25" s="15">
        <v>9.7812839999999994</v>
      </c>
      <c r="L25" s="15">
        <v>1630.7570000000001</v>
      </c>
      <c r="M25" s="15">
        <v>407.11540000000002</v>
      </c>
      <c r="N25" s="15">
        <v>407.11540000000002</v>
      </c>
      <c r="O25" s="15">
        <v>156.35659999999999</v>
      </c>
      <c r="P25" s="15">
        <v>62.941670000000002</v>
      </c>
      <c r="Q25" s="15">
        <v>117.2205</v>
      </c>
      <c r="R25" s="15">
        <v>33169.18</v>
      </c>
      <c r="S25" s="15">
        <v>13006.1</v>
      </c>
      <c r="T25" s="15">
        <v>296.178</v>
      </c>
      <c r="U25" s="15">
        <v>447.53199999999998</v>
      </c>
      <c r="V25" s="15">
        <v>170.89089999999999</v>
      </c>
      <c r="W25" s="15">
        <v>0</v>
      </c>
      <c r="X25" s="15">
        <v>1946.8430000000001</v>
      </c>
      <c r="Y25" s="15">
        <v>12.735099999999999</v>
      </c>
      <c r="Z25" s="15">
        <v>309.84910000000002</v>
      </c>
      <c r="AA25" s="15">
        <v>309.84910000000002</v>
      </c>
      <c r="AB25" s="15">
        <v>153.43350000000001</v>
      </c>
      <c r="AC25" s="15">
        <v>0</v>
      </c>
      <c r="AD25" s="15">
        <v>35.045729999999999</v>
      </c>
      <c r="AE25" s="15">
        <v>77.237120000000004</v>
      </c>
      <c r="AF25" s="15">
        <v>10.31423</v>
      </c>
      <c r="AG25" s="15">
        <v>1.5751999999999999E-2</v>
      </c>
      <c r="AH25" s="15">
        <v>1808.972</v>
      </c>
      <c r="AI25" s="15">
        <v>120.27330000000001</v>
      </c>
      <c r="AJ25" s="15">
        <v>160.29239999999999</v>
      </c>
      <c r="AK25" s="15">
        <v>213.27799999999999</v>
      </c>
      <c r="AL25" s="15">
        <v>63.09845</v>
      </c>
      <c r="AM25" s="15">
        <v>2923.46</v>
      </c>
      <c r="AN25" s="15">
        <v>0</v>
      </c>
      <c r="AO25" s="15">
        <v>29076.46</v>
      </c>
      <c r="AP25" s="15">
        <v>4504.0680000000002</v>
      </c>
      <c r="AQ25" s="15">
        <v>465.40679999999998</v>
      </c>
      <c r="AR25" s="15">
        <v>5004.5200000000004</v>
      </c>
      <c r="AS25" s="15">
        <v>1.8036049999999999</v>
      </c>
      <c r="AT25" s="15">
        <v>137.5753</v>
      </c>
      <c r="AU25" s="15">
        <v>1.0628789999999999</v>
      </c>
      <c r="AV25" s="15">
        <v>5.1741219999999997</v>
      </c>
      <c r="AW25" s="15">
        <v>7614.2169999999996</v>
      </c>
      <c r="AX25" s="15">
        <v>5.8836729999999999</v>
      </c>
      <c r="AY25" s="15">
        <v>9.2176229999999997</v>
      </c>
      <c r="AZ25" s="15">
        <v>766.12149999999997</v>
      </c>
      <c r="BA25" s="15">
        <v>4.4762550000000001</v>
      </c>
      <c r="BB25" s="15">
        <v>26.59094</v>
      </c>
      <c r="BC25" s="15">
        <v>13.626150000000001</v>
      </c>
      <c r="BD25" s="15">
        <v>4500.0200000000004</v>
      </c>
      <c r="BE25" s="15">
        <v>3875.221</v>
      </c>
      <c r="BF25" s="15">
        <v>624.79970000000003</v>
      </c>
      <c r="BG25" s="15">
        <v>0.88631000000000004</v>
      </c>
      <c r="BH25" s="15">
        <v>9.1374999999999998E-2</v>
      </c>
      <c r="BI25" s="15">
        <v>1597.3330000000001</v>
      </c>
      <c r="BJ25" s="15">
        <v>2.1305529999999999</v>
      </c>
      <c r="BK25" s="15">
        <v>446.89940000000001</v>
      </c>
      <c r="BL25" s="15">
        <v>3.482774</v>
      </c>
      <c r="BM25" s="15">
        <v>7.3698730000000001</v>
      </c>
      <c r="BN25" s="15">
        <v>846.71259999999995</v>
      </c>
      <c r="BO25" s="15">
        <v>8464.6640000000007</v>
      </c>
      <c r="BP25" s="15">
        <v>16.173960000000001</v>
      </c>
      <c r="BQ25" s="15">
        <v>122.67749999999999</v>
      </c>
      <c r="BR25" s="15">
        <v>0.37299300000000002</v>
      </c>
      <c r="BS25" s="15">
        <v>8411.0319999999992</v>
      </c>
      <c r="BT25" s="15">
        <v>1282.5809999999999</v>
      </c>
      <c r="BU25" s="15">
        <v>0</v>
      </c>
      <c r="BV25" s="15">
        <v>283.98540000000003</v>
      </c>
      <c r="BW25" s="15">
        <v>628.0127</v>
      </c>
      <c r="BX25" s="15">
        <v>301.63569999999999</v>
      </c>
      <c r="BY25" s="15">
        <v>25547.32</v>
      </c>
      <c r="BZ25" s="15">
        <v>483.28820000000002</v>
      </c>
      <c r="CB25" s="26">
        <f t="shared" si="0"/>
        <v>1.1381413001442029</v>
      </c>
      <c r="CC25" s="25">
        <f t="shared" si="1"/>
        <v>7.0028154548288342E-3</v>
      </c>
      <c r="CD25" s="13">
        <f t="shared" si="2"/>
        <v>2.0493813570449885E-4</v>
      </c>
      <c r="CE25" s="13">
        <f t="shared" si="3"/>
        <v>5.0943682727946761E-6</v>
      </c>
      <c r="CF25" s="13">
        <f t="shared" si="4"/>
        <v>-4.4723678709279274E-5</v>
      </c>
      <c r="CG25" s="13">
        <f t="shared" si="5"/>
        <v>2.7410165034771056E-5</v>
      </c>
      <c r="CH25" s="13">
        <f t="shared" si="5"/>
        <v>4.7495190385754049E-5</v>
      </c>
      <c r="CI25" s="13">
        <f t="shared" si="6"/>
        <v>-1.3387373161834356E-4</v>
      </c>
      <c r="CJ25" s="13">
        <f t="shared" si="7"/>
        <v>4.1927634856837246E-5</v>
      </c>
    </row>
    <row r="26" spans="1:88" x14ac:dyDescent="0.25">
      <c r="A26" s="17" t="s">
        <v>575</v>
      </c>
      <c r="B26" s="15">
        <v>40566.602694573303</v>
      </c>
      <c r="C26" s="15">
        <v>5.6826259574231397</v>
      </c>
      <c r="D26" s="15">
        <v>6910.3106818460401</v>
      </c>
      <c r="E26" s="15">
        <v>19242.3517465894</v>
      </c>
      <c r="F26" s="15">
        <v>14351.094442007199</v>
      </c>
      <c r="G26" s="15">
        <v>1079.72110651309</v>
      </c>
      <c r="H26" s="15">
        <v>65628.872643473806</v>
      </c>
      <c r="J26" s="15" t="s">
        <v>575</v>
      </c>
      <c r="K26" s="15">
        <v>26.07695</v>
      </c>
      <c r="L26" s="15">
        <v>2290.2069999999999</v>
      </c>
      <c r="M26" s="15">
        <v>1029.2260000000001</v>
      </c>
      <c r="N26" s="15">
        <v>1029.2260000000001</v>
      </c>
      <c r="O26" s="15">
        <v>404.7045</v>
      </c>
      <c r="P26" s="15">
        <v>375.17899999999997</v>
      </c>
      <c r="Q26" s="15">
        <v>1045.0350000000001</v>
      </c>
      <c r="R26" s="15">
        <v>2499.654</v>
      </c>
      <c r="S26" s="15">
        <v>40570.160000000003</v>
      </c>
      <c r="T26" s="15">
        <v>762.14030000000002</v>
      </c>
      <c r="U26" s="15">
        <v>585.07060000000001</v>
      </c>
      <c r="V26" s="15">
        <v>414.47370000000001</v>
      </c>
      <c r="W26" s="15">
        <v>1.3083849999999999</v>
      </c>
      <c r="X26" s="15">
        <v>6260.4620000000004</v>
      </c>
      <c r="Y26" s="15">
        <v>32.85651</v>
      </c>
      <c r="Z26" s="15">
        <v>748.27949999999998</v>
      </c>
      <c r="AA26" s="15">
        <v>748.27949999999998</v>
      </c>
      <c r="AB26" s="15">
        <v>381.33969999999999</v>
      </c>
      <c r="AC26" s="15">
        <v>0</v>
      </c>
      <c r="AD26" s="15">
        <v>33.414639999999999</v>
      </c>
      <c r="AE26" s="15">
        <v>84.617400000000004</v>
      </c>
      <c r="AF26" s="15">
        <v>24.143039999999999</v>
      </c>
      <c r="AG26" s="15">
        <v>2.9669999999999998E-2</v>
      </c>
      <c r="AH26" s="15">
        <v>3720.0259999999998</v>
      </c>
      <c r="AI26" s="15">
        <v>449.67410000000001</v>
      </c>
      <c r="AJ26" s="15">
        <v>313.9708</v>
      </c>
      <c r="AK26" s="15">
        <v>532.28279999999995</v>
      </c>
      <c r="AL26" s="15">
        <v>146.60980000000001</v>
      </c>
      <c r="AM26" s="15">
        <v>5.682588</v>
      </c>
      <c r="AN26" s="15">
        <v>0</v>
      </c>
      <c r="AO26" s="15">
        <v>71436.91</v>
      </c>
      <c r="AP26" s="15">
        <v>6219.4009999999998</v>
      </c>
      <c r="AQ26" s="15">
        <v>657.62980000000005</v>
      </c>
      <c r="AR26" s="15">
        <v>6910.4449999999997</v>
      </c>
      <c r="AS26" s="15">
        <v>4.3190730000000004</v>
      </c>
      <c r="AT26" s="15">
        <v>506.02710000000002</v>
      </c>
      <c r="AU26" s="15">
        <v>1.188353</v>
      </c>
      <c r="AV26" s="15">
        <v>25.680219999999998</v>
      </c>
      <c r="AW26" s="15">
        <v>20628.18</v>
      </c>
      <c r="AX26" s="15">
        <v>41.961649999999999</v>
      </c>
      <c r="AY26" s="15">
        <v>12.473000000000001</v>
      </c>
      <c r="AZ26" s="15">
        <v>789.53750000000002</v>
      </c>
      <c r="BA26" s="15">
        <v>22.789490000000001</v>
      </c>
      <c r="BB26" s="15">
        <v>137.2672</v>
      </c>
      <c r="BC26" s="15">
        <v>37.557470000000002</v>
      </c>
      <c r="BD26" s="15">
        <v>19241.8</v>
      </c>
      <c r="BE26" s="15">
        <v>14351.27</v>
      </c>
      <c r="BF26" s="15">
        <v>4890.5349999999999</v>
      </c>
      <c r="BG26" s="15">
        <v>2.339737</v>
      </c>
      <c r="BH26" s="15">
        <v>0.56047899999999995</v>
      </c>
      <c r="BI26" s="15">
        <v>8239.2119999999995</v>
      </c>
      <c r="BJ26" s="15">
        <v>4.4707530000000002</v>
      </c>
      <c r="BK26" s="15">
        <v>1557.1489999999999</v>
      </c>
      <c r="BL26" s="15">
        <v>7.5191910000000002</v>
      </c>
      <c r="BM26" s="15">
        <v>24.80321</v>
      </c>
      <c r="BN26" s="15">
        <v>2775.2330000000002</v>
      </c>
      <c r="BO26" s="15">
        <v>18943.97</v>
      </c>
      <c r="BP26" s="15">
        <v>80.301209999999998</v>
      </c>
      <c r="BQ26" s="15">
        <v>590.37890000000004</v>
      </c>
      <c r="BR26" s="15">
        <v>2.0362450000000001</v>
      </c>
      <c r="BS26" s="15">
        <v>1079.73</v>
      </c>
      <c r="BT26" s="15">
        <v>3480.0419999999999</v>
      </c>
      <c r="BU26" s="15">
        <v>0</v>
      </c>
      <c r="BV26" s="15">
        <v>1285.6669999999999</v>
      </c>
      <c r="BW26" s="15">
        <v>1698.5</v>
      </c>
      <c r="BX26" s="15">
        <v>728.66189999999995</v>
      </c>
      <c r="BY26" s="15">
        <v>65629.600000000006</v>
      </c>
      <c r="BZ26" s="15">
        <v>1366.8869999999999</v>
      </c>
      <c r="CB26" s="26">
        <f t="shared" si="0"/>
        <v>1.0884861404000634</v>
      </c>
      <c r="CC26" s="25">
        <f t="shared" si="1"/>
        <v>4.8353818024743705E-3</v>
      </c>
      <c r="CD26" s="13">
        <f t="shared" si="2"/>
        <v>8.7690493914011994E-5</v>
      </c>
      <c r="CE26" s="13">
        <f t="shared" si="3"/>
        <v>-6.6795568499699603E-6</v>
      </c>
      <c r="CF26" s="13">
        <f t="shared" si="4"/>
        <v>1.9437353853347957E-5</v>
      </c>
      <c r="CG26" s="13">
        <f t="shared" si="5"/>
        <v>-2.8673552831121994E-5</v>
      </c>
      <c r="CH26" s="13">
        <f t="shared" si="5"/>
        <v>1.2233073478171967E-5</v>
      </c>
      <c r="CI26" s="13">
        <f t="shared" si="6"/>
        <v>8.2368371390869164E-6</v>
      </c>
      <c r="CJ26" s="13">
        <f t="shared" si="7"/>
        <v>1.1082873998943197E-5</v>
      </c>
    </row>
    <row r="27" spans="1:88" x14ac:dyDescent="0.25">
      <c r="A27" s="17" t="s">
        <v>577</v>
      </c>
      <c r="B27" s="15">
        <v>121782.801046851</v>
      </c>
      <c r="C27" s="15">
        <v>0.63986083918944203</v>
      </c>
      <c r="D27" s="15">
        <v>4514.7611795172797</v>
      </c>
      <c r="E27" s="15">
        <v>11999.0722551774</v>
      </c>
      <c r="F27" s="15">
        <v>10698.287900727</v>
      </c>
      <c r="G27" s="15">
        <v>342.53724243705699</v>
      </c>
      <c r="H27" s="15">
        <v>50818.700956769302</v>
      </c>
      <c r="J27" s="15" t="s">
        <v>577</v>
      </c>
      <c r="K27" s="15">
        <v>2.9586969999999999</v>
      </c>
      <c r="L27" s="15">
        <v>3075.6860000000001</v>
      </c>
      <c r="M27" s="15">
        <v>3334.4929999999999</v>
      </c>
      <c r="N27" s="15">
        <v>3334.4929999999999</v>
      </c>
      <c r="O27" s="15">
        <v>1291.0440000000001</v>
      </c>
      <c r="P27" s="15">
        <v>119.0115</v>
      </c>
      <c r="Q27" s="15">
        <v>1152.806</v>
      </c>
      <c r="R27" s="15">
        <v>8090.8040000000001</v>
      </c>
      <c r="S27" s="15">
        <v>121795</v>
      </c>
      <c r="T27" s="15">
        <v>2269.0259999999998</v>
      </c>
      <c r="U27" s="15">
        <v>950.29870000000005</v>
      </c>
      <c r="V27" s="15">
        <v>1374.02</v>
      </c>
      <c r="W27" s="15">
        <v>1.045296</v>
      </c>
      <c r="X27" s="15">
        <v>1912.2280000000001</v>
      </c>
      <c r="Y27" s="15">
        <v>0.187448</v>
      </c>
      <c r="Z27" s="15">
        <v>2307.2260000000001</v>
      </c>
      <c r="AA27" s="15">
        <v>2307.2260000000001</v>
      </c>
      <c r="AB27" s="15">
        <v>1302.248</v>
      </c>
      <c r="AC27" s="15">
        <v>0</v>
      </c>
      <c r="AD27" s="15">
        <v>5.0717759999999998</v>
      </c>
      <c r="AE27" s="15">
        <v>279.82810000000001</v>
      </c>
      <c r="AF27" s="15">
        <v>79.529849999999996</v>
      </c>
      <c r="AG27" s="15">
        <v>1.1050000000000001E-3</v>
      </c>
      <c r="AH27" s="15">
        <v>4010.3989999999999</v>
      </c>
      <c r="AI27" s="15">
        <v>509.64530000000002</v>
      </c>
      <c r="AJ27" s="15">
        <v>150.99950000000001</v>
      </c>
      <c r="AK27" s="15">
        <v>1831.0730000000001</v>
      </c>
      <c r="AL27" s="15">
        <v>459.065</v>
      </c>
      <c r="AM27" s="15">
        <v>0.63985599999999998</v>
      </c>
      <c r="AN27" s="15">
        <v>0</v>
      </c>
      <c r="AO27" s="15">
        <v>56514.53</v>
      </c>
      <c r="AP27" s="15">
        <v>4063.614</v>
      </c>
      <c r="AQ27" s="15">
        <v>446.44099999999997</v>
      </c>
      <c r="AR27" s="15">
        <v>4515.1270000000004</v>
      </c>
      <c r="AS27" s="15">
        <v>3.2730480000000002</v>
      </c>
      <c r="AT27" s="15">
        <v>939.7047</v>
      </c>
      <c r="AU27" s="15">
        <v>4.6563E-2</v>
      </c>
      <c r="AV27" s="15">
        <v>9.5406630000000003</v>
      </c>
      <c r="AW27" s="15">
        <v>11745.34</v>
      </c>
      <c r="AX27" s="15">
        <v>11.75794</v>
      </c>
      <c r="AY27" s="15">
        <v>33.339530000000003</v>
      </c>
      <c r="AZ27" s="15">
        <v>601.19470000000001</v>
      </c>
      <c r="BA27" s="15">
        <v>8.2523099999999996</v>
      </c>
      <c r="BB27" s="15">
        <v>4.811591</v>
      </c>
      <c r="BC27" s="15">
        <v>99.300600000000003</v>
      </c>
      <c r="BD27" s="15">
        <v>12000.03</v>
      </c>
      <c r="BE27" s="15">
        <v>10699.28</v>
      </c>
      <c r="BF27" s="15">
        <v>1300.749</v>
      </c>
      <c r="BG27" s="15">
        <v>2.194893</v>
      </c>
      <c r="BH27" s="15">
        <v>0.17301900000000001</v>
      </c>
      <c r="BI27" s="15">
        <v>598.92200000000003</v>
      </c>
      <c r="BJ27" s="15">
        <v>10.41521</v>
      </c>
      <c r="BK27" s="15">
        <v>3743.9609999999998</v>
      </c>
      <c r="BL27" s="15">
        <v>17.13138</v>
      </c>
      <c r="BM27" s="15">
        <v>20.482990000000001</v>
      </c>
      <c r="BN27" s="15">
        <v>5443.4359999999997</v>
      </c>
      <c r="BO27" s="15">
        <v>7404.7070000000003</v>
      </c>
      <c r="BP27" s="15">
        <v>29.997630000000001</v>
      </c>
      <c r="BQ27" s="15">
        <v>63.729579999999999</v>
      </c>
      <c r="BR27" s="15">
        <v>0.63902400000000004</v>
      </c>
      <c r="BS27" s="15">
        <v>342.56689999999998</v>
      </c>
      <c r="BT27" s="15">
        <v>1720.77</v>
      </c>
      <c r="BU27" s="15">
        <v>0</v>
      </c>
      <c r="BV27" s="15">
        <v>334.04149999999998</v>
      </c>
      <c r="BW27" s="15">
        <v>1572.6980000000001</v>
      </c>
      <c r="BX27" s="15">
        <v>460.32389999999998</v>
      </c>
      <c r="BY27" s="15">
        <v>50821.37</v>
      </c>
      <c r="BZ27" s="15">
        <v>1162.5550000000001</v>
      </c>
      <c r="CB27" s="26">
        <f t="shared" si="0"/>
        <v>1.1120229541234325</v>
      </c>
      <c r="CC27" s="25">
        <f t="shared" si="1"/>
        <v>1.1232853472338651E-3</v>
      </c>
      <c r="CD27" s="13">
        <f t="shared" si="2"/>
        <v>1.0016975339812698E-4</v>
      </c>
      <c r="CE27" s="13">
        <f t="shared" si="3"/>
        <v>-7.5628779660621391E-6</v>
      </c>
      <c r="CF27" s="13">
        <f t="shared" si="4"/>
        <v>8.1027648678368909E-5</v>
      </c>
      <c r="CG27" s="13">
        <f t="shared" si="5"/>
        <v>7.9818239463279569E-5</v>
      </c>
      <c r="CH27" s="13">
        <f t="shared" si="5"/>
        <v>9.2734396588161654E-5</v>
      </c>
      <c r="CI27" s="13">
        <f t="shared" si="6"/>
        <v>8.6582009979357054E-5</v>
      </c>
      <c r="CJ27" s="13">
        <f t="shared" si="7"/>
        <v>5.2520886611623459E-5</v>
      </c>
    </row>
    <row r="28" spans="1:88" x14ac:dyDescent="0.25">
      <c r="A28" s="17" t="s">
        <v>579</v>
      </c>
      <c r="B28" s="15">
        <v>48656.239218276001</v>
      </c>
      <c r="C28" s="15">
        <v>10.4780163281737</v>
      </c>
      <c r="D28" s="15">
        <v>8295.1389386530791</v>
      </c>
      <c r="E28" s="15">
        <v>6035.3959506562896</v>
      </c>
      <c r="F28" s="15">
        <v>4681.0810849003801</v>
      </c>
      <c r="G28" s="15">
        <v>252.15895558611601</v>
      </c>
      <c r="H28" s="15">
        <v>40595.232858274197</v>
      </c>
      <c r="J28" s="15" t="s">
        <v>579</v>
      </c>
      <c r="K28" s="15">
        <v>7.1998420000000003</v>
      </c>
      <c r="L28" s="15">
        <v>1286.17</v>
      </c>
      <c r="M28" s="15">
        <v>1325.2159999999999</v>
      </c>
      <c r="N28" s="15">
        <v>1325.2159999999999</v>
      </c>
      <c r="O28" s="15">
        <v>514.86159999999995</v>
      </c>
      <c r="P28" s="15">
        <v>129.34809999999999</v>
      </c>
      <c r="Q28" s="15">
        <v>716.30089999999996</v>
      </c>
      <c r="R28" s="15">
        <v>3026.0529999999999</v>
      </c>
      <c r="S28" s="15">
        <v>48660.78</v>
      </c>
      <c r="T28" s="15">
        <v>880.77</v>
      </c>
      <c r="U28" s="15">
        <v>466.0729</v>
      </c>
      <c r="V28" s="15">
        <v>516.87639999999999</v>
      </c>
      <c r="W28" s="15">
        <v>0.72758299999999998</v>
      </c>
      <c r="X28" s="15">
        <v>2202.973</v>
      </c>
      <c r="Y28" s="15">
        <v>8.5903849999999995</v>
      </c>
      <c r="Z28" s="15">
        <v>966.61940000000004</v>
      </c>
      <c r="AA28" s="15">
        <v>966.61940000000004</v>
      </c>
      <c r="AB28" s="15">
        <v>482.5967</v>
      </c>
      <c r="AC28" s="15">
        <v>0</v>
      </c>
      <c r="AD28" s="15">
        <v>48.445450000000001</v>
      </c>
      <c r="AE28" s="15">
        <v>103.97620000000001</v>
      </c>
      <c r="AF28" s="15">
        <v>29.14414</v>
      </c>
      <c r="AG28" s="15">
        <v>2.61E-4</v>
      </c>
      <c r="AH28" s="15">
        <v>2296.3560000000002</v>
      </c>
      <c r="AI28" s="15">
        <v>265.94229999999999</v>
      </c>
      <c r="AJ28" s="15">
        <v>123.75709999999999</v>
      </c>
      <c r="AK28" s="15">
        <v>675.17470000000003</v>
      </c>
      <c r="AL28" s="15">
        <v>176.26589999999999</v>
      </c>
      <c r="AM28" s="15">
        <v>10.477980000000001</v>
      </c>
      <c r="AN28" s="15">
        <v>0</v>
      </c>
      <c r="AO28" s="15">
        <v>45746.48</v>
      </c>
      <c r="AP28" s="15">
        <v>7465.7979999999998</v>
      </c>
      <c r="AQ28" s="15">
        <v>781.08820000000003</v>
      </c>
      <c r="AR28" s="15">
        <v>8295.3320000000003</v>
      </c>
      <c r="AS28" s="15">
        <v>1.840471</v>
      </c>
      <c r="AT28" s="15">
        <v>436.4982</v>
      </c>
      <c r="AU28" s="15">
        <v>1.2409999999999999E-2</v>
      </c>
      <c r="AV28" s="15">
        <v>9.3707569999999993</v>
      </c>
      <c r="AW28" s="15">
        <v>13544.34</v>
      </c>
      <c r="AX28" s="15">
        <v>14.300660000000001</v>
      </c>
      <c r="AY28" s="15">
        <v>14.45111</v>
      </c>
      <c r="AZ28" s="15">
        <v>631.26469999999995</v>
      </c>
      <c r="BA28" s="15">
        <v>8.6301889999999997</v>
      </c>
      <c r="BB28" s="15">
        <v>1.5556099999999999</v>
      </c>
      <c r="BC28" s="15">
        <v>38.843000000000004</v>
      </c>
      <c r="BD28" s="15">
        <v>6035.8490000000002</v>
      </c>
      <c r="BE28" s="15">
        <v>4681.4350000000004</v>
      </c>
      <c r="BF28" s="15">
        <v>1354.414</v>
      </c>
      <c r="BG28" s="15">
        <v>1.2874049999999999</v>
      </c>
      <c r="BH28" s="15">
        <v>0.19250700000000001</v>
      </c>
      <c r="BI28" s="15">
        <v>268.74579999999997</v>
      </c>
      <c r="BJ28" s="15">
        <v>4.2947559999999996</v>
      </c>
      <c r="BK28" s="15">
        <v>1432.5050000000001</v>
      </c>
      <c r="BL28" s="15">
        <v>8.3075559999999999</v>
      </c>
      <c r="BM28" s="15">
        <v>9.1712900000000008</v>
      </c>
      <c r="BN28" s="15">
        <v>2180.6309999999999</v>
      </c>
      <c r="BO28" s="15">
        <v>8935.2929999999997</v>
      </c>
      <c r="BP28" s="15">
        <v>29.409680000000002</v>
      </c>
      <c r="BQ28" s="15">
        <v>27.7743</v>
      </c>
      <c r="BR28" s="15">
        <v>0.69885399999999998</v>
      </c>
      <c r="BS28" s="15">
        <v>252.1721</v>
      </c>
      <c r="BT28" s="15">
        <v>3017.68</v>
      </c>
      <c r="BU28" s="15">
        <v>0</v>
      </c>
      <c r="BV28" s="15">
        <v>427.52730000000003</v>
      </c>
      <c r="BW28" s="15">
        <v>1245.548</v>
      </c>
      <c r="BX28" s="15">
        <v>910.17930000000001</v>
      </c>
      <c r="BY28" s="15">
        <v>40596.21</v>
      </c>
      <c r="BZ28" s="15">
        <v>1150.9970000000001</v>
      </c>
      <c r="CB28" s="26">
        <f t="shared" si="0"/>
        <v>1.1268657837763674</v>
      </c>
      <c r="CC28" s="25">
        <f t="shared" si="1"/>
        <v>5.8400857253211808E-3</v>
      </c>
      <c r="CD28" s="13">
        <f t="shared" si="2"/>
        <v>9.3323729843302656E-5</v>
      </c>
      <c r="CE28" s="13">
        <f t="shared" si="3"/>
        <v>-3.4670850437399107E-6</v>
      </c>
      <c r="CF28" s="13">
        <f t="shared" si="4"/>
        <v>2.3274034148075234E-5</v>
      </c>
      <c r="CG28" s="13">
        <f t="shared" si="5"/>
        <v>7.5065388818649627E-5</v>
      </c>
      <c r="CH28" s="13">
        <f t="shared" si="5"/>
        <v>7.5605419603154013E-5</v>
      </c>
      <c r="CI28" s="13">
        <f t="shared" si="6"/>
        <v>5.212749177771497E-5</v>
      </c>
      <c r="CJ28" s="13">
        <f t="shared" si="7"/>
        <v>2.4070356468037036E-5</v>
      </c>
    </row>
    <row r="29" spans="1:88" x14ac:dyDescent="0.25">
      <c r="A29" s="17" t="s">
        <v>581</v>
      </c>
      <c r="B29" s="15">
        <v>28486.823758731101</v>
      </c>
      <c r="C29" s="15">
        <v>3.0898224542615602</v>
      </c>
      <c r="D29" s="15">
        <v>13330.3718880161</v>
      </c>
      <c r="E29" s="15">
        <v>17259.988260880698</v>
      </c>
      <c r="F29" s="15">
        <v>10160.729337417801</v>
      </c>
      <c r="G29" s="15">
        <v>937.51418416749004</v>
      </c>
      <c r="H29" s="15">
        <v>94082.908039805203</v>
      </c>
      <c r="J29" s="15" t="s">
        <v>581</v>
      </c>
      <c r="K29" s="15">
        <v>31.10539</v>
      </c>
      <c r="L29" s="15">
        <v>3289.4839999999999</v>
      </c>
      <c r="M29" s="15">
        <v>730.48270000000002</v>
      </c>
      <c r="N29" s="15">
        <v>730.48270000000002</v>
      </c>
      <c r="O29" s="15">
        <v>298.43279999999999</v>
      </c>
      <c r="P29" s="15">
        <v>556.16319999999996</v>
      </c>
      <c r="Q29" s="15">
        <v>1319.885</v>
      </c>
      <c r="R29" s="15">
        <v>1348.5630000000001</v>
      </c>
      <c r="S29" s="15">
        <v>28488.59</v>
      </c>
      <c r="T29" s="15">
        <v>597.21370000000002</v>
      </c>
      <c r="U29" s="15">
        <v>602.16840000000002</v>
      </c>
      <c r="V29" s="15">
        <v>241.35249999999999</v>
      </c>
      <c r="W29" s="15">
        <v>2.8554979999999999</v>
      </c>
      <c r="X29" s="15">
        <v>8980.5930000000008</v>
      </c>
      <c r="Y29" s="15">
        <v>35.637320000000003</v>
      </c>
      <c r="Z29" s="15">
        <v>570.48869999999999</v>
      </c>
      <c r="AA29" s="15">
        <v>570.48869999999999</v>
      </c>
      <c r="AB29" s="15">
        <v>195.8211</v>
      </c>
      <c r="AC29" s="15">
        <v>0</v>
      </c>
      <c r="AD29" s="15">
        <v>87.089510000000004</v>
      </c>
      <c r="AE29" s="15">
        <v>44.997779999999999</v>
      </c>
      <c r="AF29" s="15">
        <v>11.71335</v>
      </c>
      <c r="AG29" s="15">
        <v>1.8773999999999999E-2</v>
      </c>
      <c r="AH29" s="15">
        <v>4683.732</v>
      </c>
      <c r="AI29" s="15">
        <v>581.18730000000005</v>
      </c>
      <c r="AJ29" s="15">
        <v>523.71619999999996</v>
      </c>
      <c r="AK29" s="15">
        <v>264.48329999999999</v>
      </c>
      <c r="AL29" s="15">
        <v>87.554910000000007</v>
      </c>
      <c r="AM29" s="15">
        <v>3.089772</v>
      </c>
      <c r="AN29" s="15">
        <v>0</v>
      </c>
      <c r="AO29" s="15">
        <v>103553.7</v>
      </c>
      <c r="AP29" s="15">
        <v>11997.5</v>
      </c>
      <c r="AQ29" s="15">
        <v>1245.9670000000001</v>
      </c>
      <c r="AR29" s="15">
        <v>13330.55</v>
      </c>
      <c r="AS29" s="15">
        <v>7.8339569999999998</v>
      </c>
      <c r="AT29" s="15">
        <v>555.46720000000005</v>
      </c>
      <c r="AU29" s="15">
        <v>0.75748700000000002</v>
      </c>
      <c r="AV29" s="15">
        <v>40.341500000000003</v>
      </c>
      <c r="AW29" s="15">
        <v>33192.28</v>
      </c>
      <c r="AX29" s="15">
        <v>70.976759999999999</v>
      </c>
      <c r="AY29" s="15">
        <v>12.529920000000001</v>
      </c>
      <c r="AZ29" s="15">
        <v>1020.0119999999999</v>
      </c>
      <c r="BA29" s="15">
        <v>36.855420000000002</v>
      </c>
      <c r="BB29" s="15">
        <v>87.090389999999999</v>
      </c>
      <c r="BC29" s="15">
        <v>29.352589999999999</v>
      </c>
      <c r="BD29" s="15">
        <v>17259.099999999999</v>
      </c>
      <c r="BE29" s="15">
        <v>10160.76</v>
      </c>
      <c r="BF29" s="15">
        <v>7098.3459999999995</v>
      </c>
      <c r="BG29" s="15">
        <v>3.23461</v>
      </c>
      <c r="BH29" s="15">
        <v>0.94330000000000003</v>
      </c>
      <c r="BI29" s="15">
        <v>5482.0739999999996</v>
      </c>
      <c r="BJ29" s="15">
        <v>3.7831380000000001</v>
      </c>
      <c r="BK29" s="15">
        <v>949.07870000000003</v>
      </c>
      <c r="BL29" s="15">
        <v>8.3996689999999994</v>
      </c>
      <c r="BM29" s="15">
        <v>17.75179</v>
      </c>
      <c r="BN29" s="15">
        <v>1887.2940000000001</v>
      </c>
      <c r="BO29" s="15">
        <v>27010.89</v>
      </c>
      <c r="BP29" s="15">
        <v>126.6733</v>
      </c>
      <c r="BQ29" s="15">
        <v>381.05090000000001</v>
      </c>
      <c r="BR29" s="15">
        <v>3.3167450000000001</v>
      </c>
      <c r="BS29" s="15">
        <v>937.52170000000001</v>
      </c>
      <c r="BT29" s="15">
        <v>6176.6459999999997</v>
      </c>
      <c r="BU29" s="15">
        <v>0</v>
      </c>
      <c r="BV29" s="15">
        <v>1820.876</v>
      </c>
      <c r="BW29" s="15">
        <v>2797.9169999999999</v>
      </c>
      <c r="BX29" s="15">
        <v>1496.318</v>
      </c>
      <c r="BY29" s="15">
        <v>94083.23</v>
      </c>
      <c r="BZ29" s="15">
        <v>2366.8490000000002</v>
      </c>
      <c r="CB29" s="26">
        <f t="shared" si="0"/>
        <v>1.1006605534270029</v>
      </c>
      <c r="CC29" s="25">
        <f t="shared" si="1"/>
        <v>6.5330770298299779E-3</v>
      </c>
      <c r="CD29" s="13">
        <f t="shared" si="2"/>
        <v>6.2002042904393397E-5</v>
      </c>
      <c r="CE29" s="13">
        <f t="shared" si="3"/>
        <v>-1.6329178231798798E-5</v>
      </c>
      <c r="CF29" s="13">
        <f t="shared" si="4"/>
        <v>1.3361366464190461E-5</v>
      </c>
      <c r="CG29" s="13">
        <f t="shared" si="5"/>
        <v>-5.146358544826113E-5</v>
      </c>
      <c r="CH29" s="13">
        <f t="shared" si="5"/>
        <v>3.0177540589132232E-6</v>
      </c>
      <c r="CI29" s="13">
        <f t="shared" si="6"/>
        <v>8.0167667187248974E-6</v>
      </c>
      <c r="CJ29" s="13">
        <f t="shared" si="7"/>
        <v>3.4220901702660716E-6</v>
      </c>
    </row>
    <row r="30" spans="1:88" x14ac:dyDescent="0.25">
      <c r="A30" s="17" t="s">
        <v>583</v>
      </c>
      <c r="B30" s="15">
        <v>92914.059505622703</v>
      </c>
      <c r="C30" s="15">
        <v>3.0720999745025401</v>
      </c>
      <c r="D30" s="15">
        <v>12848.4761404899</v>
      </c>
      <c r="E30" s="15">
        <v>15102.937753083501</v>
      </c>
      <c r="F30" s="15">
        <v>10496.919425073</v>
      </c>
      <c r="G30" s="15">
        <v>400.65808357365</v>
      </c>
      <c r="H30" s="15">
        <v>168108.26591447901</v>
      </c>
      <c r="J30" s="15" t="s">
        <v>583</v>
      </c>
      <c r="K30" s="15">
        <v>50.115659999999998</v>
      </c>
      <c r="L30" s="15">
        <v>6030.4269999999997</v>
      </c>
      <c r="M30" s="15">
        <v>2367.8490000000002</v>
      </c>
      <c r="N30" s="15">
        <v>2367.8490000000002</v>
      </c>
      <c r="O30" s="15">
        <v>931.45410000000004</v>
      </c>
      <c r="P30" s="15">
        <v>1085.1400000000001</v>
      </c>
      <c r="Q30" s="15">
        <v>2164.0880000000002</v>
      </c>
      <c r="R30" s="15">
        <v>6050.7</v>
      </c>
      <c r="S30" s="15">
        <v>92922.53</v>
      </c>
      <c r="T30" s="15">
        <v>1776.7840000000001</v>
      </c>
      <c r="U30" s="15">
        <v>1538.0070000000001</v>
      </c>
      <c r="V30" s="15">
        <v>969.76099999999997</v>
      </c>
      <c r="W30" s="15">
        <v>3.0624509999999998</v>
      </c>
      <c r="X30" s="15">
        <v>17118.09</v>
      </c>
      <c r="Y30" s="15">
        <v>50.922960000000003</v>
      </c>
      <c r="Z30" s="15">
        <v>1699.1420000000001</v>
      </c>
      <c r="AA30" s="15">
        <v>1699.1420000000001</v>
      </c>
      <c r="AB30" s="15">
        <v>901.54769999999996</v>
      </c>
      <c r="AC30" s="15">
        <v>0</v>
      </c>
      <c r="AD30" s="15">
        <v>42.832140000000003</v>
      </c>
      <c r="AE30" s="15">
        <v>194.76750000000001</v>
      </c>
      <c r="AF30" s="15">
        <v>54.46837</v>
      </c>
      <c r="AG30" s="15">
        <v>3.1129999999999999E-3</v>
      </c>
      <c r="AH30" s="15">
        <v>10165.08</v>
      </c>
      <c r="AI30" s="15">
        <v>981.14850000000001</v>
      </c>
      <c r="AJ30" s="15">
        <v>1107.729</v>
      </c>
      <c r="AK30" s="15">
        <v>1258.721</v>
      </c>
      <c r="AL30" s="15">
        <v>313.59449999999998</v>
      </c>
      <c r="AM30" s="15">
        <v>3.072076</v>
      </c>
      <c r="AN30" s="15">
        <v>0</v>
      </c>
      <c r="AO30" s="15">
        <v>180801.6</v>
      </c>
      <c r="AP30" s="15">
        <v>11563.9</v>
      </c>
      <c r="AQ30" s="15">
        <v>1242.046</v>
      </c>
      <c r="AR30" s="15">
        <v>12848.78</v>
      </c>
      <c r="AS30" s="15">
        <v>4.9999310000000001</v>
      </c>
      <c r="AT30" s="15">
        <v>1101.4880000000001</v>
      </c>
      <c r="AU30" s="15">
        <v>0.142125</v>
      </c>
      <c r="AV30" s="15">
        <v>46.464550000000003</v>
      </c>
      <c r="AW30" s="15">
        <v>48452.78</v>
      </c>
      <c r="AX30" s="15">
        <v>54.369370000000004</v>
      </c>
      <c r="AY30" s="15">
        <v>38.783529999999999</v>
      </c>
      <c r="AZ30" s="15">
        <v>780.15599999999995</v>
      </c>
      <c r="BA30" s="15">
        <v>40.833199999999998</v>
      </c>
      <c r="BB30" s="15">
        <v>15.481629999999999</v>
      </c>
      <c r="BC30" s="15">
        <v>83.691590000000005</v>
      </c>
      <c r="BD30" s="15">
        <v>15102.7</v>
      </c>
      <c r="BE30" s="15">
        <v>10497.45</v>
      </c>
      <c r="BF30" s="15">
        <v>4605.2539999999999</v>
      </c>
      <c r="BG30" s="15">
        <v>6.2808010000000003</v>
      </c>
      <c r="BH30" s="15">
        <v>0.83335199999999998</v>
      </c>
      <c r="BI30" s="15">
        <v>1445.6389999999999</v>
      </c>
      <c r="BJ30" s="15">
        <v>11.724159999999999</v>
      </c>
      <c r="BK30" s="15">
        <v>2943.192</v>
      </c>
      <c r="BL30" s="15">
        <v>26.680230000000002</v>
      </c>
      <c r="BM30" s="15">
        <v>24.491959999999999</v>
      </c>
      <c r="BN30" s="15">
        <v>4705.5969999999998</v>
      </c>
      <c r="BO30" s="15">
        <v>54607.7</v>
      </c>
      <c r="BP30" s="15">
        <v>145.53899999999999</v>
      </c>
      <c r="BQ30" s="15">
        <v>124.4669</v>
      </c>
      <c r="BR30" s="15">
        <v>3.2209660000000002</v>
      </c>
      <c r="BS30" s="15">
        <v>400.67989999999998</v>
      </c>
      <c r="BT30" s="15">
        <v>6694.3280000000004</v>
      </c>
      <c r="BU30" s="15">
        <v>0</v>
      </c>
      <c r="BV30" s="15">
        <v>3421.6489999999999</v>
      </c>
      <c r="BW30" s="15">
        <v>3628.556</v>
      </c>
      <c r="BX30" s="15">
        <v>1371.5640000000001</v>
      </c>
      <c r="BY30" s="15">
        <v>168110</v>
      </c>
      <c r="BZ30" s="15">
        <v>2657.6410000000001</v>
      </c>
      <c r="CB30" s="26">
        <f t="shared" si="0"/>
        <v>1.0754958063172924</v>
      </c>
      <c r="CC30" s="25">
        <f t="shared" si="1"/>
        <v>3.3335569602717147E-3</v>
      </c>
      <c r="CD30" s="13">
        <f t="shared" si="2"/>
        <v>9.1164829331165357E-5</v>
      </c>
      <c r="CE30" s="13">
        <f t="shared" si="3"/>
        <v>-7.8039460756757945E-6</v>
      </c>
      <c r="CF30" s="13">
        <f t="shared" si="4"/>
        <v>2.3649459031417796E-5</v>
      </c>
      <c r="CG30" s="13">
        <f t="shared" si="5"/>
        <v>-1.5742174627687716E-5</v>
      </c>
      <c r="CH30" s="13">
        <f t="shared" si="5"/>
        <v>5.0545774956952042E-5</v>
      </c>
      <c r="CI30" s="13">
        <f t="shared" si="6"/>
        <v>5.445148181057791E-5</v>
      </c>
      <c r="CJ30" s="13">
        <f t="shared" si="7"/>
        <v>1.0315290039774313E-5</v>
      </c>
    </row>
    <row r="31" spans="1:88" x14ac:dyDescent="0.25">
      <c r="A31" s="17" t="s">
        <v>585</v>
      </c>
      <c r="B31" s="15">
        <v>95957.407667912295</v>
      </c>
      <c r="C31" s="15">
        <v>2.7621705528243101</v>
      </c>
      <c r="D31" s="15">
        <v>9883.0234241594408</v>
      </c>
      <c r="E31" s="15">
        <v>12165.086247151399</v>
      </c>
      <c r="F31" s="15">
        <v>10488.9952807682</v>
      </c>
      <c r="G31" s="15">
        <v>520.29779458824703</v>
      </c>
      <c r="H31" s="15">
        <v>60627.1401295178</v>
      </c>
      <c r="J31" s="15" t="s">
        <v>585</v>
      </c>
      <c r="K31" s="15">
        <v>7.0069920000000003</v>
      </c>
      <c r="L31" s="15">
        <v>3224.527</v>
      </c>
      <c r="M31" s="15">
        <v>2606.1329999999998</v>
      </c>
      <c r="N31" s="15">
        <v>2606.1329999999998</v>
      </c>
      <c r="O31" s="15">
        <v>1015.899</v>
      </c>
      <c r="P31" s="15">
        <v>201.18180000000001</v>
      </c>
      <c r="Q31" s="15">
        <v>1221.8820000000001</v>
      </c>
      <c r="R31" s="15">
        <v>6191.8239999999996</v>
      </c>
      <c r="S31" s="15">
        <v>95966.7</v>
      </c>
      <c r="T31" s="15">
        <v>1817.357</v>
      </c>
      <c r="U31" s="15">
        <v>877.34540000000004</v>
      </c>
      <c r="V31" s="15">
        <v>1057.8240000000001</v>
      </c>
      <c r="W31" s="15">
        <v>1.774931</v>
      </c>
      <c r="X31" s="15">
        <v>3295.8690000000001</v>
      </c>
      <c r="Y31" s="15">
        <v>4.0478459999999998</v>
      </c>
      <c r="Z31" s="15">
        <v>1798.3979999999999</v>
      </c>
      <c r="AA31" s="15">
        <v>1798.3979999999999</v>
      </c>
      <c r="AB31" s="15">
        <v>991.08989999999994</v>
      </c>
      <c r="AC31" s="15">
        <v>0</v>
      </c>
      <c r="AD31" s="15">
        <v>50.287529999999997</v>
      </c>
      <c r="AE31" s="15">
        <v>213.69390000000001</v>
      </c>
      <c r="AF31" s="15">
        <v>60.41198</v>
      </c>
      <c r="AG31" s="15">
        <v>5.5259999999999997E-3</v>
      </c>
      <c r="AH31" s="15">
        <v>4044.7730000000001</v>
      </c>
      <c r="AI31" s="15">
        <v>542.01139999999998</v>
      </c>
      <c r="AJ31" s="15">
        <v>239.572</v>
      </c>
      <c r="AK31" s="15">
        <v>1390.3009999999999</v>
      </c>
      <c r="AL31" s="15">
        <v>348.86689999999999</v>
      </c>
      <c r="AM31" s="15">
        <v>2.7621579999999999</v>
      </c>
      <c r="AN31" s="15">
        <v>0</v>
      </c>
      <c r="AO31" s="15">
        <v>66551.77</v>
      </c>
      <c r="AP31" s="15">
        <v>8895.0329999999994</v>
      </c>
      <c r="AQ31" s="15">
        <v>938.04949999999997</v>
      </c>
      <c r="AR31" s="15">
        <v>9883.3700000000008</v>
      </c>
      <c r="AS31" s="15">
        <v>4.1573539999999998</v>
      </c>
      <c r="AT31" s="15">
        <v>846.65970000000004</v>
      </c>
      <c r="AU31" s="15">
        <v>0.22403500000000001</v>
      </c>
      <c r="AV31" s="15">
        <v>15.933590000000001</v>
      </c>
      <c r="AW31" s="15">
        <v>15706.95</v>
      </c>
      <c r="AX31" s="15">
        <v>16.64489</v>
      </c>
      <c r="AY31" s="15">
        <v>27.270589999999999</v>
      </c>
      <c r="AZ31" s="15">
        <v>877.47040000000004</v>
      </c>
      <c r="BA31" s="15">
        <v>13.371040000000001</v>
      </c>
      <c r="BB31" s="15">
        <v>25.486930000000001</v>
      </c>
      <c r="BC31" s="15">
        <v>78.216200000000001</v>
      </c>
      <c r="BD31" s="15">
        <v>12165.61</v>
      </c>
      <c r="BE31" s="15">
        <v>10489.71</v>
      </c>
      <c r="BF31" s="15">
        <v>1675.8989999999999</v>
      </c>
      <c r="BG31" s="15">
        <v>2.803353</v>
      </c>
      <c r="BH31" s="15">
        <v>0.27094000000000001</v>
      </c>
      <c r="BI31" s="15">
        <v>1778.7239999999999</v>
      </c>
      <c r="BJ31" s="15">
        <v>8.7094400000000007</v>
      </c>
      <c r="BK31" s="15">
        <v>2957.748</v>
      </c>
      <c r="BL31" s="15">
        <v>14.60127</v>
      </c>
      <c r="BM31" s="15">
        <v>19.671489999999999</v>
      </c>
      <c r="BN31" s="15">
        <v>4458.0649999999996</v>
      </c>
      <c r="BO31" s="15">
        <v>14304.34</v>
      </c>
      <c r="BP31" s="15">
        <v>50.004150000000003</v>
      </c>
      <c r="BQ31" s="15">
        <v>143.6514</v>
      </c>
      <c r="BR31" s="15">
        <v>1.0655349999999999</v>
      </c>
      <c r="BS31" s="15">
        <v>520.32230000000004</v>
      </c>
      <c r="BT31" s="15">
        <v>2189.1219999999998</v>
      </c>
      <c r="BU31" s="15">
        <v>0</v>
      </c>
      <c r="BV31" s="15">
        <v>589.00030000000004</v>
      </c>
      <c r="BW31" s="15">
        <v>1837.193</v>
      </c>
      <c r="BX31" s="15">
        <v>474.54199999999997</v>
      </c>
      <c r="BY31" s="15">
        <v>60629.14</v>
      </c>
      <c r="BZ31" s="15">
        <v>1391.269</v>
      </c>
      <c r="CB31" s="26">
        <f t="shared" si="0"/>
        <v>1.0976861951200365</v>
      </c>
      <c r="CC31" s="25">
        <f t="shared" si="1"/>
        <v>5.0880954573187072E-3</v>
      </c>
      <c r="CD31" s="13">
        <f t="shared" si="2"/>
        <v>9.6838090081178421E-5</v>
      </c>
      <c r="CE31" s="13">
        <f t="shared" si="3"/>
        <v>-4.5445507691025716E-6</v>
      </c>
      <c r="CF31" s="13">
        <f t="shared" si="4"/>
        <v>3.5067795115492403E-5</v>
      </c>
      <c r="CG31" s="13">
        <f t="shared" si="5"/>
        <v>4.3053771914194574E-5</v>
      </c>
      <c r="CH31" s="13">
        <f t="shared" si="5"/>
        <v>6.813991356344056E-5</v>
      </c>
      <c r="CI31" s="13">
        <f t="shared" si="6"/>
        <v>4.7098819191430099E-5</v>
      </c>
      <c r="CJ31" s="13">
        <f t="shared" si="7"/>
        <v>3.298638988952572E-5</v>
      </c>
    </row>
    <row r="32" spans="1:88" x14ac:dyDescent="0.25">
      <c r="A32" s="17" t="s">
        <v>587</v>
      </c>
      <c r="B32" s="15">
        <v>16763.633904288301</v>
      </c>
      <c r="C32" s="15">
        <v>0.77308449679063396</v>
      </c>
      <c r="D32" s="15">
        <v>3081.8548655294699</v>
      </c>
      <c r="E32" s="15">
        <v>2262.2744743322601</v>
      </c>
      <c r="F32" s="15">
        <v>1682.18306401004</v>
      </c>
      <c r="G32" s="15">
        <v>47.431153603421201</v>
      </c>
      <c r="H32" s="15">
        <v>25764.087718854302</v>
      </c>
      <c r="J32" s="15" t="s">
        <v>587</v>
      </c>
      <c r="K32" s="15">
        <v>12.501440000000001</v>
      </c>
      <c r="L32" s="15">
        <v>880.53719999999998</v>
      </c>
      <c r="M32" s="15">
        <v>408.46499999999997</v>
      </c>
      <c r="N32" s="15">
        <v>408.46499999999997</v>
      </c>
      <c r="O32" s="15">
        <v>161.43199999999999</v>
      </c>
      <c r="P32" s="15">
        <v>175.3417</v>
      </c>
      <c r="Q32" s="15">
        <v>392.4402</v>
      </c>
      <c r="R32" s="15">
        <v>930.76490000000001</v>
      </c>
      <c r="S32" s="15">
        <v>16765.02</v>
      </c>
      <c r="T32" s="15">
        <v>293.23349999999999</v>
      </c>
      <c r="U32" s="15">
        <v>216.185</v>
      </c>
      <c r="V32" s="15">
        <v>157.26779999999999</v>
      </c>
      <c r="W32" s="15">
        <v>0.570079</v>
      </c>
      <c r="X32" s="15">
        <v>2913.1779999999999</v>
      </c>
      <c r="Y32" s="15">
        <v>17.557659999999998</v>
      </c>
      <c r="Z32" s="15">
        <v>291.68799999999999</v>
      </c>
      <c r="AA32" s="15">
        <v>291.68799999999999</v>
      </c>
      <c r="AB32" s="15">
        <v>143.60769999999999</v>
      </c>
      <c r="AC32" s="15">
        <v>0</v>
      </c>
      <c r="AD32" s="15">
        <v>16.593610000000002</v>
      </c>
      <c r="AE32" s="15">
        <v>31.09131</v>
      </c>
      <c r="AF32" s="15">
        <v>8.5848410000000008</v>
      </c>
      <c r="AG32" s="15">
        <v>1.66E-4</v>
      </c>
      <c r="AH32" s="15">
        <v>1497.5239999999999</v>
      </c>
      <c r="AI32" s="15">
        <v>141.13589999999999</v>
      </c>
      <c r="AJ32" s="15">
        <v>126.7595</v>
      </c>
      <c r="AK32" s="15">
        <v>199.85740000000001</v>
      </c>
      <c r="AL32" s="15">
        <v>51.872680000000003</v>
      </c>
      <c r="AM32" s="15">
        <v>0.77307800000000004</v>
      </c>
      <c r="AN32" s="15">
        <v>0</v>
      </c>
      <c r="AO32" s="15">
        <v>27813.16</v>
      </c>
      <c r="AP32" s="15">
        <v>2773.7330000000002</v>
      </c>
      <c r="AQ32" s="15">
        <v>291.59879999999998</v>
      </c>
      <c r="AR32" s="15">
        <v>3081.9259999999999</v>
      </c>
      <c r="AS32" s="15">
        <v>0.91513599999999995</v>
      </c>
      <c r="AT32" s="15">
        <v>192.4614</v>
      </c>
      <c r="AU32" s="15">
        <v>8.5389999999999997E-3</v>
      </c>
      <c r="AV32" s="15">
        <v>6.1065899999999997</v>
      </c>
      <c r="AW32" s="15">
        <v>7999.5129999999999</v>
      </c>
      <c r="AX32" s="15">
        <v>7.1311479999999996</v>
      </c>
      <c r="AY32" s="15">
        <v>5.7928629999999997</v>
      </c>
      <c r="AZ32" s="15">
        <v>285.68770000000001</v>
      </c>
      <c r="BA32" s="15">
        <v>5.4416859999999998</v>
      </c>
      <c r="BB32" s="15">
        <v>0.91401100000000002</v>
      </c>
      <c r="BC32" s="15">
        <v>12.70726</v>
      </c>
      <c r="BD32" s="15">
        <v>2262.3229999999999</v>
      </c>
      <c r="BE32" s="15">
        <v>1682.2829999999999</v>
      </c>
      <c r="BF32" s="15">
        <v>580.03989999999999</v>
      </c>
      <c r="BG32" s="15">
        <v>0.88058700000000001</v>
      </c>
      <c r="BH32" s="15">
        <v>0.11143599999999999</v>
      </c>
      <c r="BI32" s="15">
        <v>131.0615</v>
      </c>
      <c r="BJ32" s="15">
        <v>1.6559200000000001</v>
      </c>
      <c r="BK32" s="15">
        <v>454.01769999999999</v>
      </c>
      <c r="BL32" s="15">
        <v>3.801005</v>
      </c>
      <c r="BM32" s="15">
        <v>3.6214029999999999</v>
      </c>
      <c r="BN32" s="15">
        <v>730.79319999999996</v>
      </c>
      <c r="BO32" s="15">
        <v>7092.3010000000004</v>
      </c>
      <c r="BP32" s="15">
        <v>19.210529999999999</v>
      </c>
      <c r="BQ32" s="15">
        <v>12.926310000000001</v>
      </c>
      <c r="BR32" s="15">
        <v>0.42230800000000002</v>
      </c>
      <c r="BS32" s="15">
        <v>47.434440000000002</v>
      </c>
      <c r="BT32" s="15">
        <v>1332.961</v>
      </c>
      <c r="BU32" s="15">
        <v>0</v>
      </c>
      <c r="BV32" s="15">
        <v>622.43499999999995</v>
      </c>
      <c r="BW32" s="15">
        <v>575.05949999999996</v>
      </c>
      <c r="BX32" s="15">
        <v>269.57229999999998</v>
      </c>
      <c r="BY32" s="15">
        <v>25764.37</v>
      </c>
      <c r="BZ32" s="15">
        <v>472.18939999999998</v>
      </c>
      <c r="CB32" s="26">
        <f t="shared" si="0"/>
        <v>1.0795202832438753</v>
      </c>
      <c r="CC32" s="25">
        <f t="shared" si="1"/>
        <v>5.384168860641041E-3</v>
      </c>
      <c r="CD32" s="13">
        <f t="shared" si="2"/>
        <v>8.2684680398852978E-5</v>
      </c>
      <c r="CE32" s="13">
        <f t="shared" si="3"/>
        <v>-8.4037264501937475E-6</v>
      </c>
      <c r="CF32" s="13">
        <f t="shared" si="4"/>
        <v>2.3081706840159027E-5</v>
      </c>
      <c r="CG32" s="13">
        <f t="shared" si="5"/>
        <v>2.1449947073340247E-5</v>
      </c>
      <c r="CH32" s="13">
        <f t="shared" si="5"/>
        <v>5.9408510344706922E-5</v>
      </c>
      <c r="CI32" s="13">
        <f t="shared" si="6"/>
        <v>6.9287721869028816E-5</v>
      </c>
      <c r="CJ32" s="13">
        <f t="shared" si="7"/>
        <v>1.0956380399629781E-5</v>
      </c>
    </row>
    <row r="33" spans="1:88" x14ac:dyDescent="0.25">
      <c r="A33" s="17" t="s">
        <v>589</v>
      </c>
      <c r="B33" s="15">
        <v>12789.579935703199</v>
      </c>
      <c r="C33" s="15">
        <v>5.6604792544415299E-2</v>
      </c>
      <c r="D33" s="15">
        <v>3385.5491524262702</v>
      </c>
      <c r="E33" s="15">
        <v>1717.7084679449399</v>
      </c>
      <c r="F33" s="15">
        <v>1340.3564446978201</v>
      </c>
      <c r="G33" s="15">
        <v>94.099831386354595</v>
      </c>
      <c r="H33" s="15">
        <v>15428.154167099499</v>
      </c>
      <c r="J33" s="15" t="s">
        <v>589</v>
      </c>
      <c r="K33" s="15">
        <v>1.719991</v>
      </c>
      <c r="L33" s="15">
        <v>486.4042</v>
      </c>
      <c r="M33" s="15">
        <v>349.45490000000001</v>
      </c>
      <c r="N33" s="15">
        <v>349.45490000000001</v>
      </c>
      <c r="O33" s="15">
        <v>137.24639999999999</v>
      </c>
      <c r="P33" s="15">
        <v>52.656039999999997</v>
      </c>
      <c r="Q33" s="15">
        <v>285.49939999999998</v>
      </c>
      <c r="R33" s="15">
        <v>771.7346</v>
      </c>
      <c r="S33" s="15">
        <v>12788.2</v>
      </c>
      <c r="T33" s="15">
        <v>267.65769999999998</v>
      </c>
      <c r="U33" s="15">
        <v>154.422</v>
      </c>
      <c r="V33" s="15">
        <v>135.58580000000001</v>
      </c>
      <c r="W33" s="15">
        <v>0.72113499999999997</v>
      </c>
      <c r="X33" s="15">
        <v>833.59280000000001</v>
      </c>
      <c r="Y33" s="15">
        <v>0.93366300000000002</v>
      </c>
      <c r="Z33" s="15">
        <v>253.13310000000001</v>
      </c>
      <c r="AA33" s="15">
        <v>253.13310000000001</v>
      </c>
      <c r="AB33" s="15">
        <v>121.9909</v>
      </c>
      <c r="AC33" s="15">
        <v>0</v>
      </c>
      <c r="AD33" s="15">
        <v>22.256689999999999</v>
      </c>
      <c r="AE33" s="15">
        <v>26.397259999999999</v>
      </c>
      <c r="AF33" s="15">
        <v>7.3035600000000001</v>
      </c>
      <c r="AG33" s="15">
        <v>1.74E-4</v>
      </c>
      <c r="AH33" s="15">
        <v>821.12580000000003</v>
      </c>
      <c r="AI33" s="15">
        <v>98.582390000000004</v>
      </c>
      <c r="AJ33" s="15">
        <v>64.200850000000003</v>
      </c>
      <c r="AK33" s="15">
        <v>169.92949999999999</v>
      </c>
      <c r="AL33" s="15">
        <v>49.059699999999999</v>
      </c>
      <c r="AM33" s="15">
        <v>5.6602E-2</v>
      </c>
      <c r="AN33" s="15">
        <v>0</v>
      </c>
      <c r="AO33" s="15">
        <v>16954.740000000002</v>
      </c>
      <c r="AP33" s="15">
        <v>3047.0619999999999</v>
      </c>
      <c r="AQ33" s="15">
        <v>316.30579999999998</v>
      </c>
      <c r="AR33" s="15">
        <v>3385.625</v>
      </c>
      <c r="AS33" s="15">
        <v>1.130258</v>
      </c>
      <c r="AT33" s="15">
        <v>158.7397</v>
      </c>
      <c r="AU33" s="15">
        <v>7.868E-3</v>
      </c>
      <c r="AV33" s="15">
        <v>3.68743</v>
      </c>
      <c r="AW33" s="15">
        <v>5032.2529999999997</v>
      </c>
      <c r="AX33" s="15">
        <v>4.4136249999999997</v>
      </c>
      <c r="AY33" s="15">
        <v>3.8475239999999999</v>
      </c>
      <c r="AZ33" s="15">
        <v>217.3004</v>
      </c>
      <c r="BA33" s="15">
        <v>3.2557360000000002</v>
      </c>
      <c r="BB33" s="15">
        <v>0.87680000000000002</v>
      </c>
      <c r="BC33" s="15">
        <v>10.19336</v>
      </c>
      <c r="BD33" s="15">
        <v>1717.585</v>
      </c>
      <c r="BE33" s="15">
        <v>1340.2460000000001</v>
      </c>
      <c r="BF33" s="15">
        <v>377.33879999999999</v>
      </c>
      <c r="BG33" s="15">
        <v>0.58539300000000005</v>
      </c>
      <c r="BH33" s="15">
        <v>6.8839999999999998E-2</v>
      </c>
      <c r="BI33" s="15">
        <v>104.5159</v>
      </c>
      <c r="BJ33" s="15">
        <v>1.239492</v>
      </c>
      <c r="BK33" s="15">
        <v>374.2396</v>
      </c>
      <c r="BL33" s="15">
        <v>2.251144</v>
      </c>
      <c r="BM33" s="15">
        <v>2.6116280000000001</v>
      </c>
      <c r="BN33" s="15">
        <v>589.64559999999994</v>
      </c>
      <c r="BO33" s="15">
        <v>4248.7569999999996</v>
      </c>
      <c r="BP33" s="15">
        <v>11.60689</v>
      </c>
      <c r="BQ33" s="15">
        <v>9.6512930000000008</v>
      </c>
      <c r="BR33" s="15">
        <v>0.25536900000000001</v>
      </c>
      <c r="BS33" s="15">
        <v>94.099599999999995</v>
      </c>
      <c r="BT33" s="15">
        <v>965.79079999999999</v>
      </c>
      <c r="BU33" s="15">
        <v>0</v>
      </c>
      <c r="BV33" s="15">
        <v>153.38679999999999</v>
      </c>
      <c r="BW33" s="15">
        <v>458.23630000000003</v>
      </c>
      <c r="BX33" s="15">
        <v>261.66289999999998</v>
      </c>
      <c r="BY33" s="15">
        <v>15427.82</v>
      </c>
      <c r="BZ33" s="15">
        <v>410.02319999999997</v>
      </c>
      <c r="CB33" s="26">
        <f t="shared" si="0"/>
        <v>1.0989718573330518</v>
      </c>
      <c r="CC33" s="25">
        <f t="shared" si="1"/>
        <v>6.5738792689680635E-3</v>
      </c>
      <c r="CD33" s="13">
        <f t="shared" si="2"/>
        <v>-1.0789531088087502E-4</v>
      </c>
      <c r="CE33" s="13">
        <f t="shared" si="3"/>
        <v>-4.933406324398836E-5</v>
      </c>
      <c r="CF33" s="13">
        <f t="shared" si="4"/>
        <v>2.2403329656410993E-5</v>
      </c>
      <c r="CG33" s="13">
        <f t="shared" si="5"/>
        <v>-7.1879452912980077E-5</v>
      </c>
      <c r="CH33" s="13">
        <f t="shared" si="5"/>
        <v>-8.2399497728275595E-5</v>
      </c>
      <c r="CI33" s="13">
        <f t="shared" si="6"/>
        <v>-2.4589454751440475E-6</v>
      </c>
      <c r="CJ33" s="13">
        <f t="shared" si="7"/>
        <v>-2.1659564448235799E-5</v>
      </c>
    </row>
    <row r="34" spans="1:88" x14ac:dyDescent="0.25">
      <c r="A34" s="17" t="s">
        <v>591</v>
      </c>
      <c r="B34" s="15">
        <v>12882.268410815001</v>
      </c>
      <c r="C34" s="15">
        <v>6383.7519202823896</v>
      </c>
      <c r="D34" s="15">
        <v>11117.178162685001</v>
      </c>
      <c r="E34" s="15">
        <v>12405.229986901</v>
      </c>
      <c r="F34" s="15">
        <v>4006.1879484728902</v>
      </c>
      <c r="G34" s="15">
        <v>392.80350055126002</v>
      </c>
      <c r="H34" s="15">
        <v>76736.816658664306</v>
      </c>
      <c r="J34" s="15" t="s">
        <v>591</v>
      </c>
      <c r="K34" s="15">
        <v>46.591749999999998</v>
      </c>
      <c r="L34" s="15">
        <v>6779.384</v>
      </c>
      <c r="M34" s="15">
        <v>461.72039999999998</v>
      </c>
      <c r="N34" s="15">
        <v>461.72039999999998</v>
      </c>
      <c r="O34" s="15">
        <v>178.40559999999999</v>
      </c>
      <c r="P34" s="15">
        <v>340.02260000000001</v>
      </c>
      <c r="Q34" s="15">
        <v>182.64410000000001</v>
      </c>
      <c r="R34" s="15">
        <v>221781.5</v>
      </c>
      <c r="S34" s="15">
        <v>12884.5</v>
      </c>
      <c r="T34" s="15">
        <v>402.88299999999998</v>
      </c>
      <c r="U34" s="15">
        <v>1796.1</v>
      </c>
      <c r="V34" s="15">
        <v>181.69710000000001</v>
      </c>
      <c r="W34" s="15">
        <v>0</v>
      </c>
      <c r="X34" s="15">
        <v>9371.67</v>
      </c>
      <c r="Y34" s="15">
        <v>68.940520000000006</v>
      </c>
      <c r="Z34" s="15">
        <v>468.0061</v>
      </c>
      <c r="AA34" s="15">
        <v>468.0061</v>
      </c>
      <c r="AB34" s="15">
        <v>146.77549999999999</v>
      </c>
      <c r="AC34" s="15">
        <v>0</v>
      </c>
      <c r="AD34" s="15">
        <v>78.498350000000002</v>
      </c>
      <c r="AE34" s="15">
        <v>136.19479999999999</v>
      </c>
      <c r="AF34" s="15">
        <v>7.9843700000000002</v>
      </c>
      <c r="AG34" s="15">
        <v>1.1199999999999999E-3</v>
      </c>
      <c r="AH34" s="15">
        <v>6467.2560000000003</v>
      </c>
      <c r="AI34" s="15">
        <v>345.14679999999998</v>
      </c>
      <c r="AJ34" s="15">
        <v>657.10810000000004</v>
      </c>
      <c r="AK34" s="15">
        <v>189.48349999999999</v>
      </c>
      <c r="AL34" s="15">
        <v>64.95729</v>
      </c>
      <c r="AM34" s="15">
        <v>6383.7640000000001</v>
      </c>
      <c r="AN34" s="15">
        <v>0</v>
      </c>
      <c r="AO34" s="15">
        <v>90615.9</v>
      </c>
      <c r="AP34" s="15">
        <v>10005.5</v>
      </c>
      <c r="AQ34" s="15">
        <v>1033.2239999999999</v>
      </c>
      <c r="AR34" s="15">
        <v>11117.22</v>
      </c>
      <c r="AS34" s="15">
        <v>0.76461299999999999</v>
      </c>
      <c r="AT34" s="15">
        <v>246.03559999999999</v>
      </c>
      <c r="AU34" s="15">
        <v>1.788286</v>
      </c>
      <c r="AV34" s="15">
        <v>125.22539999999999</v>
      </c>
      <c r="AW34" s="15">
        <v>26071.59</v>
      </c>
      <c r="AX34" s="15">
        <v>118.02330000000001</v>
      </c>
      <c r="AY34" s="15">
        <v>12.829370000000001</v>
      </c>
      <c r="AZ34" s="15">
        <v>466.06619999999998</v>
      </c>
      <c r="BA34" s="15">
        <v>98.980440000000002</v>
      </c>
      <c r="BB34" s="15">
        <v>4.2606950000000001</v>
      </c>
      <c r="BC34" s="15">
        <v>47.660699999999999</v>
      </c>
      <c r="BD34" s="15">
        <v>12403.38</v>
      </c>
      <c r="BE34" s="15">
        <v>4005.9720000000002</v>
      </c>
      <c r="BF34" s="15">
        <v>8397.4069999999992</v>
      </c>
      <c r="BG34" s="15">
        <v>16.04288</v>
      </c>
      <c r="BH34" s="15">
        <v>2.206391</v>
      </c>
      <c r="BI34" s="15">
        <v>1242.6379999999999</v>
      </c>
      <c r="BJ34" s="15">
        <v>8.6818220000000004</v>
      </c>
      <c r="BK34" s="15">
        <v>464.12959999999998</v>
      </c>
      <c r="BL34" s="15">
        <v>5.9669860000000003</v>
      </c>
      <c r="BM34" s="15">
        <v>6.2768600000000001</v>
      </c>
      <c r="BN34" s="15">
        <v>948.87549999999999</v>
      </c>
      <c r="BO34" s="15">
        <v>19618.060000000001</v>
      </c>
      <c r="BP34" s="15">
        <v>394.2835</v>
      </c>
      <c r="BQ34" s="15">
        <v>35.104990000000001</v>
      </c>
      <c r="BR34" s="15">
        <v>8.7200120000000005</v>
      </c>
      <c r="BS34" s="15">
        <v>392.81349999999998</v>
      </c>
      <c r="BT34" s="15">
        <v>4905.4759999999997</v>
      </c>
      <c r="BU34" s="15">
        <v>7.8720000000000005E-3</v>
      </c>
      <c r="BV34" s="15">
        <v>1550.011</v>
      </c>
      <c r="BW34" s="15">
        <v>2775.2159999999999</v>
      </c>
      <c r="BX34" s="15">
        <v>998.75</v>
      </c>
      <c r="BY34" s="15">
        <v>76737.75</v>
      </c>
      <c r="BZ34" s="15">
        <v>1721.7180000000001</v>
      </c>
      <c r="CB34" s="26">
        <f t="shared" si="0"/>
        <v>1.1808516668784268</v>
      </c>
      <c r="CC34" s="25">
        <f t="shared" si="1"/>
        <v>7.0609693790354066E-3</v>
      </c>
      <c r="CD34" s="13">
        <f t="shared" si="2"/>
        <v>1.7322952090688591E-4</v>
      </c>
      <c r="CE34" s="13">
        <f t="shared" si="3"/>
        <v>1.8922598749686296E-6</v>
      </c>
      <c r="CF34" s="13">
        <f t="shared" si="4"/>
        <v>3.7633034558292482E-6</v>
      </c>
      <c r="CG34" s="13">
        <f t="shared" si="5"/>
        <v>-1.4912959315986491E-4</v>
      </c>
      <c r="CH34" s="13">
        <f t="shared" si="5"/>
        <v>-5.3903729846797102E-5</v>
      </c>
      <c r="CI34" s="13">
        <f t="shared" si="6"/>
        <v>2.5456618196956148E-5</v>
      </c>
      <c r="CJ34" s="13">
        <f t="shared" si="7"/>
        <v>1.2162888380502542E-5</v>
      </c>
    </row>
    <row r="35" spans="1:88" x14ac:dyDescent="0.25">
      <c r="A35" s="17" t="s">
        <v>593</v>
      </c>
      <c r="B35" s="15">
        <v>175367.68260177999</v>
      </c>
      <c r="C35" s="15">
        <v>0.44979285476311898</v>
      </c>
      <c r="D35" s="15">
        <v>9267.3058315768594</v>
      </c>
      <c r="E35" s="15">
        <v>16819.526281702801</v>
      </c>
      <c r="F35" s="15">
        <v>15854.096840165101</v>
      </c>
      <c r="G35" s="15">
        <v>598.27400838421602</v>
      </c>
      <c r="H35" s="15">
        <v>60187.861339005103</v>
      </c>
      <c r="J35" s="15" t="s">
        <v>593</v>
      </c>
      <c r="K35" s="15">
        <v>3.7375340000000001</v>
      </c>
      <c r="L35" s="15">
        <v>3184.0990000000002</v>
      </c>
      <c r="M35" s="15">
        <v>4801.8019999999997</v>
      </c>
      <c r="N35" s="15">
        <v>4801.8019999999997</v>
      </c>
      <c r="O35" s="15">
        <v>1863.4739999999999</v>
      </c>
      <c r="P35" s="15">
        <v>118.05589999999999</v>
      </c>
      <c r="Q35" s="15">
        <v>1466.0519999999999</v>
      </c>
      <c r="R35" s="15">
        <v>11541.39</v>
      </c>
      <c r="S35" s="15">
        <v>175385.3</v>
      </c>
      <c r="T35" s="15">
        <v>3193.7370000000001</v>
      </c>
      <c r="U35" s="15">
        <v>1305.992</v>
      </c>
      <c r="V35" s="15">
        <v>1963.3019999999999</v>
      </c>
      <c r="W35" s="15">
        <v>0.76755600000000002</v>
      </c>
      <c r="X35" s="15">
        <v>2100.3380000000002</v>
      </c>
      <c r="Y35" s="15">
        <v>1.663999</v>
      </c>
      <c r="Z35" s="15">
        <v>3284.2840000000001</v>
      </c>
      <c r="AA35" s="15">
        <v>3284.2840000000001</v>
      </c>
      <c r="AB35" s="15">
        <v>1863.4639999999999</v>
      </c>
      <c r="AC35" s="15">
        <v>0</v>
      </c>
      <c r="AD35" s="15">
        <v>30.751080000000002</v>
      </c>
      <c r="AE35" s="15">
        <v>400.50959999999998</v>
      </c>
      <c r="AF35" s="15">
        <v>113.7666</v>
      </c>
      <c r="AG35" s="15">
        <v>2.9629999999999999E-3</v>
      </c>
      <c r="AH35" s="15">
        <v>5418.3919999999998</v>
      </c>
      <c r="AI35" s="15">
        <v>678.82240000000002</v>
      </c>
      <c r="AJ35" s="15">
        <v>142.2516</v>
      </c>
      <c r="AK35" s="15">
        <v>2619.451</v>
      </c>
      <c r="AL35" s="15">
        <v>670.38509999999997</v>
      </c>
      <c r="AM35" s="15">
        <v>0.44978299999999999</v>
      </c>
      <c r="AN35" s="15">
        <v>0</v>
      </c>
      <c r="AO35" s="15">
        <v>65310.43</v>
      </c>
      <c r="AP35" s="15">
        <v>8341.0840000000007</v>
      </c>
      <c r="AQ35" s="15">
        <v>896.03610000000003</v>
      </c>
      <c r="AR35" s="15">
        <v>9267.8709999999992</v>
      </c>
      <c r="AS35" s="15">
        <v>4.0167149999999996</v>
      </c>
      <c r="AT35" s="15">
        <v>1279.3119999999999</v>
      </c>
      <c r="AU35" s="15">
        <v>0.120305</v>
      </c>
      <c r="AV35" s="15">
        <v>5.7145130000000002</v>
      </c>
      <c r="AW35" s="15">
        <v>11238.91</v>
      </c>
      <c r="AX35" s="15">
        <v>5.7553479999999997</v>
      </c>
      <c r="AY35" s="15">
        <v>47.643329999999999</v>
      </c>
      <c r="AZ35" s="15">
        <v>1083.883</v>
      </c>
      <c r="BA35" s="15">
        <v>5.0530020000000002</v>
      </c>
      <c r="BB35" s="15">
        <v>13.66723</v>
      </c>
      <c r="BC35" s="15">
        <v>139.18369999999999</v>
      </c>
      <c r="BD35" s="15">
        <v>16820.98</v>
      </c>
      <c r="BE35" s="15">
        <v>15855.54</v>
      </c>
      <c r="BF35" s="15">
        <v>965.43920000000003</v>
      </c>
      <c r="BG35" s="15">
        <v>2.2543869999999999</v>
      </c>
      <c r="BH35" s="15">
        <v>7.7130000000000004E-2</v>
      </c>
      <c r="BI35" s="15">
        <v>1175.229</v>
      </c>
      <c r="BJ35" s="15">
        <v>14.49363</v>
      </c>
      <c r="BK35" s="15">
        <v>5357.8559999999998</v>
      </c>
      <c r="BL35" s="15">
        <v>24.415510000000001</v>
      </c>
      <c r="BM35" s="15">
        <v>30.13937</v>
      </c>
      <c r="BN35" s="15">
        <v>7812.2139999999999</v>
      </c>
      <c r="BO35" s="15">
        <v>7188.4080000000004</v>
      </c>
      <c r="BP35" s="15">
        <v>17.898499999999999</v>
      </c>
      <c r="BQ35" s="15">
        <v>119.7496</v>
      </c>
      <c r="BR35" s="15">
        <v>0.31275199999999997</v>
      </c>
      <c r="BS35" s="15">
        <v>598.31769999999995</v>
      </c>
      <c r="BT35" s="15">
        <v>1261.1669999999999</v>
      </c>
      <c r="BU35" s="15">
        <v>0</v>
      </c>
      <c r="BV35" s="15">
        <v>339.52080000000001</v>
      </c>
      <c r="BW35" s="15">
        <v>1468.8019999999999</v>
      </c>
      <c r="BX35" s="15">
        <v>244.38079999999999</v>
      </c>
      <c r="BY35" s="15">
        <v>60191.74</v>
      </c>
      <c r="BZ35" s="15">
        <v>958.90089999999998</v>
      </c>
      <c r="CB35" s="26">
        <f t="shared" si="0"/>
        <v>1.0850397413332793</v>
      </c>
      <c r="CC35" s="25">
        <f t="shared" si="1"/>
        <v>3.3180306458732546E-3</v>
      </c>
      <c r="CD35" s="13">
        <f t="shared" si="2"/>
        <v>1.0045977661689861E-4</v>
      </c>
      <c r="CE35" s="13">
        <f t="shared" si="3"/>
        <v>-2.1909559066202176E-5</v>
      </c>
      <c r="CF35" s="13">
        <f t="shared" si="4"/>
        <v>6.098519174947759E-5</v>
      </c>
      <c r="CG35" s="13">
        <f t="shared" si="5"/>
        <v>8.6430394819115658E-5</v>
      </c>
      <c r="CH35" s="13">
        <f t="shared" si="5"/>
        <v>9.1027565269061059E-5</v>
      </c>
      <c r="CI35" s="13">
        <f t="shared" si="6"/>
        <v>7.3029439975050176E-5</v>
      </c>
      <c r="CJ35" s="13">
        <f t="shared" si="7"/>
        <v>6.44425787626575E-5</v>
      </c>
    </row>
    <row r="36" spans="1:88" x14ac:dyDescent="0.25">
      <c r="A36" s="17" t="s">
        <v>595</v>
      </c>
      <c r="B36" s="15">
        <v>124374.21799793599</v>
      </c>
      <c r="C36" s="15">
        <v>1.1297573234590399</v>
      </c>
      <c r="D36" s="15">
        <v>8964.4372014819292</v>
      </c>
      <c r="E36" s="15">
        <v>26299.6848607307</v>
      </c>
      <c r="F36" s="15">
        <v>23499.1242499201</v>
      </c>
      <c r="G36" s="15">
        <v>1486.18122448175</v>
      </c>
      <c r="H36" s="15">
        <v>76329.577473755606</v>
      </c>
      <c r="J36" s="15" t="s">
        <v>595</v>
      </c>
      <c r="K36" s="15">
        <v>18.360939999999999</v>
      </c>
      <c r="L36" s="15">
        <v>3535.4169999999999</v>
      </c>
      <c r="M36" s="15">
        <v>3301.7420000000002</v>
      </c>
      <c r="N36" s="15">
        <v>3301.7420000000002</v>
      </c>
      <c r="O36" s="15">
        <v>1284.5540000000001</v>
      </c>
      <c r="P36" s="15">
        <v>329.40109999999999</v>
      </c>
      <c r="Q36" s="15">
        <v>1375.7139999999999</v>
      </c>
      <c r="R36" s="15">
        <v>8063.2479999999996</v>
      </c>
      <c r="S36" s="15">
        <v>124386.3</v>
      </c>
      <c r="T36" s="15">
        <v>2296.4850000000001</v>
      </c>
      <c r="U36" s="15">
        <v>1099.3720000000001</v>
      </c>
      <c r="V36" s="15">
        <v>1358.827</v>
      </c>
      <c r="W36" s="15">
        <v>1.6891290000000001</v>
      </c>
      <c r="X36" s="15">
        <v>5469.0910000000003</v>
      </c>
      <c r="Y36" s="15">
        <v>18.180579999999999</v>
      </c>
      <c r="Z36" s="15">
        <v>2292.7449999999999</v>
      </c>
      <c r="AA36" s="15">
        <v>2292.7449999999999</v>
      </c>
      <c r="AB36" s="15">
        <v>1279.338</v>
      </c>
      <c r="AC36" s="15">
        <v>0</v>
      </c>
      <c r="AD36" s="15">
        <v>28.028279999999999</v>
      </c>
      <c r="AE36" s="15">
        <v>277.62529999999998</v>
      </c>
      <c r="AF36" s="15">
        <v>79.387029999999996</v>
      </c>
      <c r="AG36" s="15">
        <v>3.6943999999999998E-2</v>
      </c>
      <c r="AH36" s="15">
        <v>5461.5140000000001</v>
      </c>
      <c r="AI36" s="15">
        <v>695.31910000000005</v>
      </c>
      <c r="AJ36" s="15">
        <v>332.09179999999998</v>
      </c>
      <c r="AK36" s="15">
        <v>1796.6379999999999</v>
      </c>
      <c r="AL36" s="15">
        <v>450.67899999999997</v>
      </c>
      <c r="AM36" s="15">
        <v>1.129739</v>
      </c>
      <c r="AN36" s="15">
        <v>0</v>
      </c>
      <c r="AO36" s="15">
        <v>82997.77</v>
      </c>
      <c r="AP36" s="15">
        <v>8068.3379999999997</v>
      </c>
      <c r="AQ36" s="15">
        <v>868.45389999999998</v>
      </c>
      <c r="AR36" s="15">
        <v>8964.82</v>
      </c>
      <c r="AS36" s="15">
        <v>4.098255</v>
      </c>
      <c r="AT36" s="15">
        <v>1028.183</v>
      </c>
      <c r="AU36" s="15">
        <v>1.478612</v>
      </c>
      <c r="AV36" s="15">
        <v>15.816660000000001</v>
      </c>
      <c r="AW36" s="15">
        <v>19655.169999999998</v>
      </c>
      <c r="AX36" s="15">
        <v>16.522970000000001</v>
      </c>
      <c r="AY36" s="15">
        <v>33.860340000000001</v>
      </c>
      <c r="AZ36" s="15">
        <v>1290.7919999999999</v>
      </c>
      <c r="BA36" s="15">
        <v>13.50198</v>
      </c>
      <c r="BB36" s="15">
        <v>170.19669999999999</v>
      </c>
      <c r="BC36" s="15">
        <v>99.573509999999999</v>
      </c>
      <c r="BD36" s="15">
        <v>26300.44</v>
      </c>
      <c r="BE36" s="15">
        <v>23500.06</v>
      </c>
      <c r="BF36" s="15">
        <v>2800.3820000000001</v>
      </c>
      <c r="BG36" s="15">
        <v>3.0877520000000001</v>
      </c>
      <c r="BH36" s="15">
        <v>0.25683099999999998</v>
      </c>
      <c r="BI36" s="15">
        <v>10171.23</v>
      </c>
      <c r="BJ36" s="15">
        <v>11.01028</v>
      </c>
      <c r="BK36" s="15">
        <v>4180.3469999999998</v>
      </c>
      <c r="BL36" s="15">
        <v>18.76193</v>
      </c>
      <c r="BM36" s="15">
        <v>42.395200000000003</v>
      </c>
      <c r="BN36" s="15">
        <v>6624.3530000000001</v>
      </c>
      <c r="BO36" s="15">
        <v>16230.91</v>
      </c>
      <c r="BP36" s="15">
        <v>49.479759999999999</v>
      </c>
      <c r="BQ36" s="15">
        <v>757.85889999999995</v>
      </c>
      <c r="BR36" s="15">
        <v>1.0113289999999999</v>
      </c>
      <c r="BS36" s="15">
        <v>1486.211</v>
      </c>
      <c r="BT36" s="15">
        <v>2756.4270000000001</v>
      </c>
      <c r="BU36" s="15">
        <v>0</v>
      </c>
      <c r="BV36" s="15">
        <v>1040.201</v>
      </c>
      <c r="BW36" s="15">
        <v>1994.93</v>
      </c>
      <c r="BX36" s="15">
        <v>589.51949999999999</v>
      </c>
      <c r="BY36" s="15">
        <v>76332.2</v>
      </c>
      <c r="BZ36" s="15">
        <v>1462.625</v>
      </c>
      <c r="CB36" s="26">
        <f t="shared" si="0"/>
        <v>1.0873231742305345</v>
      </c>
      <c r="CC36" s="25">
        <f t="shared" si="1"/>
        <v>3.126474374276338E-3</v>
      </c>
      <c r="CD36" s="13">
        <f t="shared" si="2"/>
        <v>9.7142335915711506E-5</v>
      </c>
      <c r="CE36" s="13">
        <f t="shared" si="3"/>
        <v>-1.6218933623502882E-5</v>
      </c>
      <c r="CF36" s="13">
        <f t="shared" si="4"/>
        <v>4.2701901911619949E-5</v>
      </c>
      <c r="CG36" s="13">
        <f t="shared" si="5"/>
        <v>2.8712863796556692E-5</v>
      </c>
      <c r="CH36" s="13">
        <f t="shared" si="5"/>
        <v>3.9820636290506153E-5</v>
      </c>
      <c r="CI36" s="13">
        <f t="shared" si="6"/>
        <v>2.0034917518518242E-5</v>
      </c>
      <c r="CJ36" s="13">
        <f t="shared" si="7"/>
        <v>3.4357929536463646E-5</v>
      </c>
    </row>
    <row r="37" spans="1:88" x14ac:dyDescent="0.25">
      <c r="A37" s="17" t="s">
        <v>597</v>
      </c>
      <c r="B37" s="15">
        <v>18682.018546112598</v>
      </c>
      <c r="C37" s="15">
        <v>1.3456434211330299</v>
      </c>
      <c r="D37" s="15">
        <v>2766.48911708683</v>
      </c>
      <c r="E37" s="15">
        <v>5963.0158936253001</v>
      </c>
      <c r="F37" s="15">
        <v>4588.1053934373003</v>
      </c>
      <c r="G37" s="15">
        <v>328.81634640396402</v>
      </c>
      <c r="H37" s="15">
        <v>26142.185483916899</v>
      </c>
      <c r="J37" s="15" t="s">
        <v>597</v>
      </c>
      <c r="K37" s="15">
        <v>12.59942</v>
      </c>
      <c r="L37" s="15">
        <v>918.1748</v>
      </c>
      <c r="M37" s="15">
        <v>485.65969999999999</v>
      </c>
      <c r="N37" s="15">
        <v>485.65969999999999</v>
      </c>
      <c r="O37" s="15">
        <v>190.65170000000001</v>
      </c>
      <c r="P37" s="15">
        <v>160.99940000000001</v>
      </c>
      <c r="Q37" s="15">
        <v>545.07889999999998</v>
      </c>
      <c r="R37" s="15">
        <v>1164.213</v>
      </c>
      <c r="S37" s="15">
        <v>18683.7</v>
      </c>
      <c r="T37" s="15">
        <v>350.79160000000002</v>
      </c>
      <c r="U37" s="15">
        <v>238.51130000000001</v>
      </c>
      <c r="V37" s="15">
        <v>194.9796</v>
      </c>
      <c r="W37" s="15">
        <v>0.52421300000000004</v>
      </c>
      <c r="X37" s="15">
        <v>2714.2950000000001</v>
      </c>
      <c r="Y37" s="15">
        <v>17.57498</v>
      </c>
      <c r="Z37" s="15">
        <v>346.68549999999999</v>
      </c>
      <c r="AA37" s="15">
        <v>346.68549999999999</v>
      </c>
      <c r="AB37" s="15">
        <v>180.36240000000001</v>
      </c>
      <c r="AC37" s="15">
        <v>0</v>
      </c>
      <c r="AD37" s="15">
        <v>13.40405</v>
      </c>
      <c r="AE37" s="15">
        <v>39.516399999999997</v>
      </c>
      <c r="AF37" s="15">
        <v>11.21111</v>
      </c>
      <c r="AG37" s="15">
        <v>8.2349999999999993E-3</v>
      </c>
      <c r="AH37" s="15">
        <v>1527.7639999999999</v>
      </c>
      <c r="AI37" s="15">
        <v>177.93940000000001</v>
      </c>
      <c r="AJ37" s="15">
        <v>113.29859999999999</v>
      </c>
      <c r="AK37" s="15">
        <v>252.11269999999999</v>
      </c>
      <c r="AL37" s="15">
        <v>64.891639999999995</v>
      </c>
      <c r="AM37" s="15">
        <v>1.345623</v>
      </c>
      <c r="AN37" s="15">
        <v>0</v>
      </c>
      <c r="AO37" s="15">
        <v>28215.03</v>
      </c>
      <c r="AP37" s="15">
        <v>2489.8919999999998</v>
      </c>
      <c r="AQ37" s="15">
        <v>263.25080000000003</v>
      </c>
      <c r="AR37" s="15">
        <v>2766.547</v>
      </c>
      <c r="AS37" s="15">
        <v>1.051585</v>
      </c>
      <c r="AT37" s="15">
        <v>243.29509999999999</v>
      </c>
      <c r="AU37" s="15">
        <v>0.33020899999999997</v>
      </c>
      <c r="AV37" s="15">
        <v>6.0514130000000002</v>
      </c>
      <c r="AW37" s="15">
        <v>8305.2530000000006</v>
      </c>
      <c r="AX37" s="15">
        <v>11.328150000000001</v>
      </c>
      <c r="AY37" s="15">
        <v>5.5375040000000002</v>
      </c>
      <c r="AZ37" s="15">
        <v>277.96030000000002</v>
      </c>
      <c r="BA37" s="15">
        <v>5.6696479999999996</v>
      </c>
      <c r="BB37" s="15">
        <v>37.9788</v>
      </c>
      <c r="BC37" s="15">
        <v>15.630050000000001</v>
      </c>
      <c r="BD37" s="15">
        <v>5962.9549999999999</v>
      </c>
      <c r="BE37" s="15">
        <v>4588.2190000000001</v>
      </c>
      <c r="BF37" s="15">
        <v>1374.7349999999999</v>
      </c>
      <c r="BG37" s="15">
        <v>0.55729200000000001</v>
      </c>
      <c r="BH37" s="15">
        <v>0.13994699999999999</v>
      </c>
      <c r="BI37" s="15">
        <v>2287.35</v>
      </c>
      <c r="BJ37" s="15">
        <v>1.7777229999999999</v>
      </c>
      <c r="BK37" s="15">
        <v>648.80870000000004</v>
      </c>
      <c r="BL37" s="15">
        <v>3.3664900000000002</v>
      </c>
      <c r="BM37" s="15">
        <v>8.2296420000000001</v>
      </c>
      <c r="BN37" s="15">
        <v>1091.7739999999999</v>
      </c>
      <c r="BO37" s="15">
        <v>6638.6170000000002</v>
      </c>
      <c r="BP37" s="15">
        <v>18.891480000000001</v>
      </c>
      <c r="BQ37" s="15">
        <v>166.67580000000001</v>
      </c>
      <c r="BR37" s="15">
        <v>0.49296600000000002</v>
      </c>
      <c r="BS37" s="15">
        <v>328.82060000000001</v>
      </c>
      <c r="BT37" s="15">
        <v>1390.021</v>
      </c>
      <c r="BU37" s="15">
        <v>0</v>
      </c>
      <c r="BV37" s="15">
        <v>580.19669999999996</v>
      </c>
      <c r="BW37" s="15">
        <v>657.63660000000004</v>
      </c>
      <c r="BX37" s="15">
        <v>254.75899999999999</v>
      </c>
      <c r="BY37" s="15">
        <v>26142.52</v>
      </c>
      <c r="BZ37" s="15">
        <v>506.70760000000001</v>
      </c>
      <c r="CB37" s="26">
        <f t="shared" si="0"/>
        <v>1.0792773611725266</v>
      </c>
      <c r="CC37" s="25">
        <f t="shared" si="1"/>
        <v>4.8450469122700611E-3</v>
      </c>
      <c r="CD37" s="13">
        <f t="shared" si="2"/>
        <v>9.0003865655737398E-5</v>
      </c>
      <c r="CE37" s="13">
        <f t="shared" si="3"/>
        <v>-1.5175738764968316E-5</v>
      </c>
      <c r="CF37" s="13">
        <f t="shared" si="4"/>
        <v>2.09228775969251E-5</v>
      </c>
      <c r="CG37" s="13">
        <f t="shared" si="5"/>
        <v>-1.0211883782716965E-5</v>
      </c>
      <c r="CH37" s="13">
        <f t="shared" si="5"/>
        <v>2.4761105719632083E-5</v>
      </c>
      <c r="CI37" s="13">
        <f t="shared" si="6"/>
        <v>1.2936084481543583E-5</v>
      </c>
      <c r="CJ37" s="13">
        <f t="shared" si="7"/>
        <v>1.2796025921671098E-5</v>
      </c>
    </row>
    <row r="38" spans="1:88" x14ac:dyDescent="0.25">
      <c r="A38" s="17" t="s">
        <v>599</v>
      </c>
      <c r="B38" s="15">
        <v>21886.831147826801</v>
      </c>
      <c r="C38" s="15">
        <v>0.30384038818710501</v>
      </c>
      <c r="D38" s="15">
        <v>2838.9734108984298</v>
      </c>
      <c r="E38" s="15">
        <v>2818.2799256235799</v>
      </c>
      <c r="F38" s="15">
        <v>1795.7008021573899</v>
      </c>
      <c r="G38" s="15">
        <v>179.834255945249</v>
      </c>
      <c r="H38" s="15">
        <v>21626.630065363799</v>
      </c>
      <c r="J38" s="15" t="s">
        <v>599</v>
      </c>
      <c r="K38" s="15">
        <v>2.097</v>
      </c>
      <c r="L38" s="15">
        <v>644.15290000000005</v>
      </c>
      <c r="M38" s="15">
        <v>616.5711</v>
      </c>
      <c r="N38" s="15">
        <v>616.5711</v>
      </c>
      <c r="O38" s="15">
        <v>245.99209999999999</v>
      </c>
      <c r="P38" s="15">
        <v>81.166849999999997</v>
      </c>
      <c r="Q38" s="15">
        <v>480.19349999999997</v>
      </c>
      <c r="R38" s="15">
        <v>1251.2149999999999</v>
      </c>
      <c r="S38" s="15">
        <v>21888.65</v>
      </c>
      <c r="T38" s="15">
        <v>445.3657</v>
      </c>
      <c r="U38" s="15">
        <v>243.62090000000001</v>
      </c>
      <c r="V38" s="15">
        <v>226.6968</v>
      </c>
      <c r="W38" s="15">
        <v>1.1623289999999999</v>
      </c>
      <c r="X38" s="15">
        <v>1216.731</v>
      </c>
      <c r="Y38" s="15">
        <v>0.33174199999999998</v>
      </c>
      <c r="Z38" s="15">
        <v>420.48770000000002</v>
      </c>
      <c r="AA38" s="15">
        <v>420.48770000000002</v>
      </c>
      <c r="AB38" s="15">
        <v>201.55430000000001</v>
      </c>
      <c r="AC38" s="15">
        <v>0</v>
      </c>
      <c r="AD38" s="15">
        <v>14.774240000000001</v>
      </c>
      <c r="AE38" s="15">
        <v>43.542279999999998</v>
      </c>
      <c r="AF38" s="15">
        <v>11.92165</v>
      </c>
      <c r="AG38" s="15">
        <v>6.3700000000000003E-5</v>
      </c>
      <c r="AH38" s="15">
        <v>1221.636</v>
      </c>
      <c r="AI38" s="15">
        <v>136.05549999999999</v>
      </c>
      <c r="AJ38" s="15">
        <v>102.5168</v>
      </c>
      <c r="AK38" s="15">
        <v>279.4932</v>
      </c>
      <c r="AL38" s="15">
        <v>75.999610000000004</v>
      </c>
      <c r="AM38" s="15">
        <v>0.30382599999999998</v>
      </c>
      <c r="AN38" s="15">
        <v>0</v>
      </c>
      <c r="AO38" s="15">
        <v>23153.42</v>
      </c>
      <c r="AP38" s="15">
        <v>2555.1239999999998</v>
      </c>
      <c r="AQ38" s="15">
        <v>269.12860000000001</v>
      </c>
      <c r="AR38" s="15">
        <v>2839.027</v>
      </c>
      <c r="AS38" s="15">
        <v>0.63087099999999996</v>
      </c>
      <c r="AT38" s="15">
        <v>266.24630000000002</v>
      </c>
      <c r="AU38" s="15">
        <v>4.1000000000000003E-3</v>
      </c>
      <c r="AV38" s="15">
        <v>6.2246889999999997</v>
      </c>
      <c r="AW38" s="15">
        <v>6402.3739999999998</v>
      </c>
      <c r="AX38" s="15">
        <v>10.66921</v>
      </c>
      <c r="AY38" s="15">
        <v>5.7256479999999996</v>
      </c>
      <c r="AZ38" s="15">
        <v>121.1957</v>
      </c>
      <c r="BA38" s="15">
        <v>5.6646729999999996</v>
      </c>
      <c r="BB38" s="15">
        <v>0.35076200000000002</v>
      </c>
      <c r="BC38" s="15">
        <v>16.803229999999999</v>
      </c>
      <c r="BD38" s="15">
        <v>2818.2179999999998</v>
      </c>
      <c r="BE38" s="15">
        <v>1795.8230000000001</v>
      </c>
      <c r="BF38" s="15">
        <v>1022.395</v>
      </c>
      <c r="BG38" s="15">
        <v>0.60614000000000001</v>
      </c>
      <c r="BH38" s="15">
        <v>0.13625300000000001</v>
      </c>
      <c r="BI38" s="15">
        <v>118.57859999999999</v>
      </c>
      <c r="BJ38" s="15">
        <v>1.8500369999999999</v>
      </c>
      <c r="BK38" s="15">
        <v>587.30529999999999</v>
      </c>
      <c r="BL38" s="15">
        <v>3.4596870000000002</v>
      </c>
      <c r="BM38" s="15">
        <v>3.6699359999999999</v>
      </c>
      <c r="BN38" s="15">
        <v>883.58249999999998</v>
      </c>
      <c r="BO38" s="15">
        <v>6306.3159999999998</v>
      </c>
      <c r="BP38" s="15">
        <v>19.437449999999998</v>
      </c>
      <c r="BQ38" s="15">
        <v>10.0718</v>
      </c>
      <c r="BR38" s="15">
        <v>0.49142200000000003</v>
      </c>
      <c r="BS38" s="15">
        <v>179.83850000000001</v>
      </c>
      <c r="BT38" s="15">
        <v>1004.417</v>
      </c>
      <c r="BU38" s="15">
        <v>0</v>
      </c>
      <c r="BV38" s="15">
        <v>228.68870000000001</v>
      </c>
      <c r="BW38" s="15">
        <v>529.88329999999996</v>
      </c>
      <c r="BX38" s="15">
        <v>224.27860000000001</v>
      </c>
      <c r="BY38" s="15">
        <v>21627.01</v>
      </c>
      <c r="BZ38" s="15">
        <v>387.4599</v>
      </c>
      <c r="CB38" s="26">
        <f t="shared" si="0"/>
        <v>1.0705788733625221</v>
      </c>
      <c r="CC38" s="25">
        <f t="shared" si="1"/>
        <v>5.2039800959976781E-3</v>
      </c>
      <c r="CD38" s="13">
        <f t="shared" si="2"/>
        <v>8.3102581681015304E-5</v>
      </c>
      <c r="CE38" s="13">
        <f t="shared" si="3"/>
        <v>-4.7354425759124985E-5</v>
      </c>
      <c r="CF38" s="13">
        <f t="shared" si="4"/>
        <v>1.8876225245532468E-5</v>
      </c>
      <c r="CG38" s="13">
        <f t="shared" si="5"/>
        <v>-2.197284344148589E-5</v>
      </c>
      <c r="CH38" s="13">
        <f t="shared" si="5"/>
        <v>6.8050224437911805E-5</v>
      </c>
      <c r="CI38" s="13">
        <f t="shared" si="6"/>
        <v>2.3599812664749705E-5</v>
      </c>
      <c r="CJ38" s="13">
        <f t="shared" si="7"/>
        <v>1.7567907484939533E-5</v>
      </c>
    </row>
    <row r="39" spans="1:88" x14ac:dyDescent="0.25">
      <c r="A39" s="17" t="s">
        <v>601</v>
      </c>
      <c r="B39" s="15">
        <v>35376.236062191099</v>
      </c>
      <c r="C39" s="15">
        <v>5473.1067690185</v>
      </c>
      <c r="D39" s="15">
        <v>6059.6014963059997</v>
      </c>
      <c r="E39" s="15">
        <v>7567.7660461319902</v>
      </c>
      <c r="F39" s="15">
        <v>6003.9439198417003</v>
      </c>
      <c r="G39" s="15">
        <v>8389.7208462267899</v>
      </c>
      <c r="H39" s="15">
        <v>44839.802245983999</v>
      </c>
      <c r="J39" s="15" t="s">
        <v>601</v>
      </c>
      <c r="K39" s="15">
        <v>14.814410000000001</v>
      </c>
      <c r="L39" s="15">
        <v>3004.5189999999998</v>
      </c>
      <c r="M39" s="15">
        <v>1764.402</v>
      </c>
      <c r="N39" s="15">
        <v>1764.402</v>
      </c>
      <c r="O39" s="15">
        <v>681.71500000000003</v>
      </c>
      <c r="P39" s="15">
        <v>103.49039999999999</v>
      </c>
      <c r="Q39" s="15">
        <v>421.29809999999998</v>
      </c>
      <c r="R39" s="15">
        <v>32038</v>
      </c>
      <c r="S39" s="15">
        <v>35388.86</v>
      </c>
      <c r="T39" s="15">
        <v>1188.829</v>
      </c>
      <c r="U39" s="15">
        <v>803.09559999999999</v>
      </c>
      <c r="V39" s="15">
        <v>728.40039999999999</v>
      </c>
      <c r="W39" s="15">
        <v>0</v>
      </c>
      <c r="X39" s="15">
        <v>3023.819</v>
      </c>
      <c r="Y39" s="15">
        <v>20.83783</v>
      </c>
      <c r="Z39" s="15">
        <v>1239.0740000000001</v>
      </c>
      <c r="AA39" s="15">
        <v>1239.0740000000001</v>
      </c>
      <c r="AB39" s="15">
        <v>685.99869999999999</v>
      </c>
      <c r="AC39" s="15">
        <v>0</v>
      </c>
      <c r="AD39" s="15">
        <v>37.617179999999998</v>
      </c>
      <c r="AE39" s="15">
        <v>219.04179999999999</v>
      </c>
      <c r="AF39" s="15">
        <v>42.681719999999999</v>
      </c>
      <c r="AG39" s="15">
        <v>8.4010000000000005E-3</v>
      </c>
      <c r="AH39" s="15">
        <v>3690.567</v>
      </c>
      <c r="AI39" s="15">
        <v>260.64019999999999</v>
      </c>
      <c r="AJ39" s="15">
        <v>227.0968</v>
      </c>
      <c r="AK39" s="15">
        <v>962.72580000000005</v>
      </c>
      <c r="AL39" s="15">
        <v>247.51140000000001</v>
      </c>
      <c r="AM39" s="15">
        <v>5473.1989999999996</v>
      </c>
      <c r="AN39" s="15">
        <v>0</v>
      </c>
      <c r="AO39" s="15">
        <v>50392.21</v>
      </c>
      <c r="AP39" s="15">
        <v>5453.6850000000004</v>
      </c>
      <c r="AQ39" s="15">
        <v>568.34789999999998</v>
      </c>
      <c r="AR39" s="15">
        <v>6059.65</v>
      </c>
      <c r="AS39" s="15">
        <v>2.003282</v>
      </c>
      <c r="AT39" s="15">
        <v>473.3596</v>
      </c>
      <c r="AU39" s="15">
        <v>0.95408599999999999</v>
      </c>
      <c r="AV39" s="15">
        <v>13.626530000000001</v>
      </c>
      <c r="AW39" s="15">
        <v>11294.19</v>
      </c>
      <c r="AX39" s="15">
        <v>17.110600000000002</v>
      </c>
      <c r="AY39" s="15">
        <v>26.73657</v>
      </c>
      <c r="AZ39" s="15">
        <v>890.18489999999997</v>
      </c>
      <c r="BA39" s="15">
        <v>11.57169</v>
      </c>
      <c r="BB39" s="15">
        <v>14.278230000000001</v>
      </c>
      <c r="BC39" s="15">
        <v>49.78248</v>
      </c>
      <c r="BD39" s="15">
        <v>7568.8879999999999</v>
      </c>
      <c r="BE39" s="15">
        <v>6005.2640000000001</v>
      </c>
      <c r="BF39" s="15">
        <v>1563.624</v>
      </c>
      <c r="BG39" s="15">
        <v>2.0522269999999998</v>
      </c>
      <c r="BH39" s="15">
        <v>0.25635599999999997</v>
      </c>
      <c r="BI39" s="15">
        <v>1030.31</v>
      </c>
      <c r="BJ39" s="15">
        <v>5.8747780000000001</v>
      </c>
      <c r="BK39" s="15">
        <v>1481.8019999999999</v>
      </c>
      <c r="BL39" s="15">
        <v>10.009209999999999</v>
      </c>
      <c r="BM39" s="15">
        <v>12.023680000000001</v>
      </c>
      <c r="BN39" s="15">
        <v>2309.799</v>
      </c>
      <c r="BO39" s="15">
        <v>11576.06</v>
      </c>
      <c r="BP39" s="15">
        <v>42.610529999999997</v>
      </c>
      <c r="BQ39" s="15">
        <v>86.240989999999996</v>
      </c>
      <c r="BR39" s="15">
        <v>0.99404499999999996</v>
      </c>
      <c r="BS39" s="15">
        <v>8388.8080000000009</v>
      </c>
      <c r="BT39" s="15">
        <v>1622.8140000000001</v>
      </c>
      <c r="BU39" s="15">
        <v>0</v>
      </c>
      <c r="BV39" s="15">
        <v>470.48329999999999</v>
      </c>
      <c r="BW39" s="15">
        <v>1002.2430000000001</v>
      </c>
      <c r="BX39" s="15">
        <v>344.59089999999998</v>
      </c>
      <c r="BY39" s="15">
        <v>44845.5</v>
      </c>
      <c r="BZ39" s="15">
        <v>767.80520000000001</v>
      </c>
      <c r="CB39" s="26">
        <f t="shared" si="0"/>
        <v>1.1236848736216565</v>
      </c>
      <c r="CC39" s="25">
        <f t="shared" si="1"/>
        <v>6.2078139826557636E-3</v>
      </c>
      <c r="CD39" s="13">
        <f t="shared" si="2"/>
        <v>3.5684796389046249E-4</v>
      </c>
      <c r="CE39" s="13">
        <f t="shared" si="3"/>
        <v>1.6851668602865E-5</v>
      </c>
      <c r="CF39" s="13">
        <f t="shared" si="4"/>
        <v>8.0044362701883018E-6</v>
      </c>
      <c r="CG39" s="13">
        <f t="shared" si="5"/>
        <v>1.4825430135795723E-4</v>
      </c>
      <c r="CH39" s="13">
        <f t="shared" si="5"/>
        <v>2.1986883553945546E-4</v>
      </c>
      <c r="CI39" s="13">
        <f t="shared" si="6"/>
        <v>-1.0880531587646185E-4</v>
      </c>
      <c r="CJ39" s="13">
        <f t="shared" si="7"/>
        <v>1.2706911562061706E-4</v>
      </c>
    </row>
    <row r="40" spans="1:88" x14ac:dyDescent="0.25">
      <c r="A40" s="17" t="s">
        <v>442</v>
      </c>
      <c r="B40" s="15">
        <v>22119.446116531901</v>
      </c>
      <c r="C40" s="15">
        <v>4336.4136719419903</v>
      </c>
      <c r="D40" s="15">
        <v>8931.8434160190009</v>
      </c>
      <c r="E40" s="15">
        <v>10606.3471659059</v>
      </c>
      <c r="F40" s="15">
        <v>5861.5683291269897</v>
      </c>
      <c r="G40" s="15">
        <v>19348.569009982199</v>
      </c>
      <c r="H40" s="15">
        <v>44318.080012947001</v>
      </c>
      <c r="J40" s="15" t="s">
        <v>442</v>
      </c>
      <c r="K40" s="15">
        <v>9.5110010000000003</v>
      </c>
      <c r="L40" s="15">
        <v>2857.3829999999998</v>
      </c>
      <c r="M40" s="15">
        <v>954.12249999999995</v>
      </c>
      <c r="N40" s="15">
        <v>954.12249999999995</v>
      </c>
      <c r="O40" s="15">
        <v>366.91789999999997</v>
      </c>
      <c r="P40" s="15">
        <v>62.876399999999997</v>
      </c>
      <c r="Q40" s="15">
        <v>272.0813</v>
      </c>
      <c r="R40" s="15">
        <v>141220.70000000001</v>
      </c>
      <c r="S40" s="15">
        <v>22123.83</v>
      </c>
      <c r="T40" s="15">
        <v>683.39919999999995</v>
      </c>
      <c r="U40" s="15">
        <v>1342.0809999999999</v>
      </c>
      <c r="V40" s="15">
        <v>396.2072</v>
      </c>
      <c r="W40" s="15">
        <v>0</v>
      </c>
      <c r="X40" s="15">
        <v>2628.7350000000001</v>
      </c>
      <c r="Y40" s="15">
        <v>11.00258</v>
      </c>
      <c r="Z40" s="15">
        <v>717.976</v>
      </c>
      <c r="AA40" s="15">
        <v>717.976</v>
      </c>
      <c r="AB40" s="15">
        <v>358.85849999999999</v>
      </c>
      <c r="AC40" s="15">
        <v>0</v>
      </c>
      <c r="AD40" s="15">
        <v>63.022370000000002</v>
      </c>
      <c r="AE40" s="15">
        <v>184.601</v>
      </c>
      <c r="AF40" s="15">
        <v>22.546240000000001</v>
      </c>
      <c r="AG40" s="15">
        <v>4.3090000000000003E-3</v>
      </c>
      <c r="AH40" s="15">
        <v>3213.029</v>
      </c>
      <c r="AI40" s="15">
        <v>258.94330000000002</v>
      </c>
      <c r="AJ40" s="15">
        <v>285.47989999999999</v>
      </c>
      <c r="AK40" s="15">
        <v>498.435</v>
      </c>
      <c r="AL40" s="15">
        <v>132.3604</v>
      </c>
      <c r="AM40" s="15">
        <v>4336.4390000000003</v>
      </c>
      <c r="AN40" s="15">
        <v>0</v>
      </c>
      <c r="AO40" s="15">
        <v>51161.86</v>
      </c>
      <c r="AP40" s="15">
        <v>8038.5619999999999</v>
      </c>
      <c r="AQ40" s="15">
        <v>830.15150000000006</v>
      </c>
      <c r="AR40" s="15">
        <v>8931.7360000000008</v>
      </c>
      <c r="AS40" s="15">
        <v>2.7253829999999999</v>
      </c>
      <c r="AT40" s="15">
        <v>306.87540000000001</v>
      </c>
      <c r="AU40" s="15">
        <v>0.95029699999999995</v>
      </c>
      <c r="AV40" s="15">
        <v>74.370369999999994</v>
      </c>
      <c r="AW40" s="15">
        <v>13553.67</v>
      </c>
      <c r="AX40" s="15">
        <v>67.86636</v>
      </c>
      <c r="AY40" s="15">
        <v>19.081859999999999</v>
      </c>
      <c r="AZ40" s="15">
        <v>1569.58</v>
      </c>
      <c r="BA40" s="15">
        <v>58.859819999999999</v>
      </c>
      <c r="BB40" s="15">
        <v>8.9642130000000009</v>
      </c>
      <c r="BC40" s="15">
        <v>47.393120000000003</v>
      </c>
      <c r="BD40" s="15">
        <v>10605.87</v>
      </c>
      <c r="BE40" s="15">
        <v>5861.7879999999996</v>
      </c>
      <c r="BF40" s="15">
        <v>4744.0810000000001</v>
      </c>
      <c r="BG40" s="15">
        <v>9.9286949999999994</v>
      </c>
      <c r="BH40" s="15">
        <v>1.2852490000000001</v>
      </c>
      <c r="BI40" s="15">
        <v>1135.635</v>
      </c>
      <c r="BJ40" s="15">
        <v>7.0459430000000003</v>
      </c>
      <c r="BK40" s="15">
        <v>905.59230000000002</v>
      </c>
      <c r="BL40" s="15">
        <v>7.1521889999999999</v>
      </c>
      <c r="BM40" s="15">
        <v>9.4688099999999995</v>
      </c>
      <c r="BN40" s="15">
        <v>1640.7940000000001</v>
      </c>
      <c r="BO40" s="15">
        <v>13475.58</v>
      </c>
      <c r="BP40" s="15">
        <v>234.19749999999999</v>
      </c>
      <c r="BQ40" s="15">
        <v>59.451990000000002</v>
      </c>
      <c r="BR40" s="15">
        <v>5.120393</v>
      </c>
      <c r="BS40" s="15">
        <v>19347.77</v>
      </c>
      <c r="BT40" s="15">
        <v>2125.7860000000001</v>
      </c>
      <c r="BU40" s="15">
        <v>1.0319999999999999E-3</v>
      </c>
      <c r="BV40" s="15">
        <v>291.27859999999998</v>
      </c>
      <c r="BW40" s="15">
        <v>1438.4829999999999</v>
      </c>
      <c r="BX40" s="15">
        <v>549.00319999999999</v>
      </c>
      <c r="BY40" s="15">
        <v>44319.94</v>
      </c>
      <c r="BZ40" s="15">
        <v>940.47460000000001</v>
      </c>
      <c r="CB40" s="26">
        <f t="shared" si="0"/>
        <v>1.1543756602558577</v>
      </c>
      <c r="CC40" s="25">
        <f t="shared" si="1"/>
        <v>7.0560045661895963E-3</v>
      </c>
      <c r="CD40" s="13">
        <f t="shared" si="2"/>
        <v>1.9819137626708001E-4</v>
      </c>
      <c r="CE40" s="13">
        <f t="shared" si="3"/>
        <v>5.8407845575017279E-6</v>
      </c>
      <c r="CF40" s="13">
        <f t="shared" si="4"/>
        <v>-1.2026186980331115E-5</v>
      </c>
      <c r="CG40" s="13">
        <f t="shared" si="5"/>
        <v>-4.4988712742936641E-5</v>
      </c>
      <c r="CH40" s="13">
        <f t="shared" si="5"/>
        <v>3.7476467162933397E-5</v>
      </c>
      <c r="CI40" s="13">
        <f t="shared" si="6"/>
        <v>-4.129555946933157E-5</v>
      </c>
      <c r="CJ40" s="13">
        <f t="shared" si="7"/>
        <v>4.1969035040736403E-5</v>
      </c>
    </row>
    <row r="41" spans="1:88" x14ac:dyDescent="0.25">
      <c r="A41" s="43" t="s">
        <v>443</v>
      </c>
      <c r="B41" s="15">
        <v>15946.5448888786</v>
      </c>
      <c r="C41" s="15">
        <v>4385.1933012017398</v>
      </c>
      <c r="D41" s="15">
        <v>9043.4722904713908</v>
      </c>
      <c r="E41" s="15">
        <v>3786.0964115379002</v>
      </c>
      <c r="F41" s="15">
        <v>2528.91389274629</v>
      </c>
      <c r="G41" s="15">
        <v>219.45687288849999</v>
      </c>
      <c r="H41" s="15">
        <v>49339.111144911803</v>
      </c>
      <c r="J41" s="15" t="s">
        <v>443</v>
      </c>
      <c r="K41" s="15">
        <v>20.628219999999999</v>
      </c>
      <c r="L41" s="15">
        <v>3377.8130000000001</v>
      </c>
      <c r="M41" s="15">
        <v>346.44080000000002</v>
      </c>
      <c r="N41" s="15">
        <v>346.44080000000002</v>
      </c>
      <c r="O41" s="15">
        <v>133.0153</v>
      </c>
      <c r="P41" s="15">
        <v>146.05549999999999</v>
      </c>
      <c r="Q41" s="15">
        <v>121.4221</v>
      </c>
      <c r="R41" s="15">
        <v>60294.48</v>
      </c>
      <c r="S41" s="15">
        <v>15949.32</v>
      </c>
      <c r="T41" s="15">
        <v>243.00630000000001</v>
      </c>
      <c r="U41" s="15">
        <v>726.85519999999997</v>
      </c>
      <c r="V41" s="15">
        <v>132.49959999999999</v>
      </c>
      <c r="W41" s="15">
        <v>0</v>
      </c>
      <c r="X41" s="15">
        <v>4534.8220000000001</v>
      </c>
      <c r="Y41" s="15">
        <v>29.138739999999999</v>
      </c>
      <c r="Z41" s="15">
        <v>303.26400000000001</v>
      </c>
      <c r="AA41" s="15">
        <v>303.26400000000001</v>
      </c>
      <c r="AB41" s="15">
        <v>117.1</v>
      </c>
      <c r="AC41" s="15">
        <v>0</v>
      </c>
      <c r="AD41" s="15">
        <v>62.834060000000001</v>
      </c>
      <c r="AE41" s="15">
        <v>128.78989999999999</v>
      </c>
      <c r="AF41" s="15">
        <v>7.6858339999999998</v>
      </c>
      <c r="AG41" s="15">
        <v>6.1240000000000001E-3</v>
      </c>
      <c r="AH41" s="15">
        <v>3437.0450000000001</v>
      </c>
      <c r="AI41" s="15">
        <v>182.0822</v>
      </c>
      <c r="AJ41" s="15">
        <v>338.05250000000001</v>
      </c>
      <c r="AK41" s="15">
        <v>159.56960000000001</v>
      </c>
      <c r="AL41" s="15">
        <v>56.57011</v>
      </c>
      <c r="AM41" s="15">
        <v>4385.1760000000004</v>
      </c>
      <c r="AN41" s="15">
        <v>0</v>
      </c>
      <c r="AO41" s="15">
        <v>56782.3</v>
      </c>
      <c r="AP41" s="15">
        <v>8139.2430000000004</v>
      </c>
      <c r="AQ41" s="15">
        <v>841.52710000000002</v>
      </c>
      <c r="AR41" s="15">
        <v>9043.6039999999994</v>
      </c>
      <c r="AS41" s="15">
        <v>1.0650869999999999</v>
      </c>
      <c r="AT41" s="15">
        <v>147.4169</v>
      </c>
      <c r="AU41" s="15">
        <v>1.1526639999999999</v>
      </c>
      <c r="AV41" s="15">
        <v>18.993590000000001</v>
      </c>
      <c r="AW41" s="15">
        <v>16284.22</v>
      </c>
      <c r="AX41" s="15">
        <v>17.497420000000002</v>
      </c>
      <c r="AY41" s="15">
        <v>9.6317609999999991</v>
      </c>
      <c r="AZ41" s="15">
        <v>323.51799999999997</v>
      </c>
      <c r="BA41" s="15">
        <v>15.281879999999999</v>
      </c>
      <c r="BB41" s="15">
        <v>10.17948</v>
      </c>
      <c r="BC41" s="15">
        <v>17.398700000000002</v>
      </c>
      <c r="BD41" s="15">
        <v>3786.203</v>
      </c>
      <c r="BE41" s="15">
        <v>2529.1129999999998</v>
      </c>
      <c r="BF41" s="15">
        <v>1257.0899999999999</v>
      </c>
      <c r="BG41" s="15">
        <v>2.8470819999999999</v>
      </c>
      <c r="BH41" s="15">
        <v>0.32535500000000001</v>
      </c>
      <c r="BI41" s="15">
        <v>754.3356</v>
      </c>
      <c r="BJ41" s="15">
        <v>3.5681579999999999</v>
      </c>
      <c r="BK41" s="15">
        <v>440.4624</v>
      </c>
      <c r="BL41" s="15">
        <v>4.8833409999999997</v>
      </c>
      <c r="BM41" s="15">
        <v>6.475301</v>
      </c>
      <c r="BN41" s="15">
        <v>783.52549999999997</v>
      </c>
      <c r="BO41" s="15">
        <v>16523.57</v>
      </c>
      <c r="BP41" s="15">
        <v>59.68497</v>
      </c>
      <c r="BQ41" s="15">
        <v>59.186390000000003</v>
      </c>
      <c r="BR41" s="15">
        <v>1.318492</v>
      </c>
      <c r="BS41" s="15">
        <v>219.4666</v>
      </c>
      <c r="BT41" s="15">
        <v>2909.527</v>
      </c>
      <c r="BU41" s="15">
        <v>4.4149999999999997E-3</v>
      </c>
      <c r="BV41" s="15">
        <v>666.48620000000005</v>
      </c>
      <c r="BW41" s="15">
        <v>1250.8820000000001</v>
      </c>
      <c r="BX41" s="15">
        <v>682.53989999999999</v>
      </c>
      <c r="BY41" s="15">
        <v>49339.35</v>
      </c>
      <c r="BZ41" s="15">
        <v>1081.425</v>
      </c>
      <c r="CB41" s="26">
        <f t="shared" si="0"/>
        <v>1.1508522102540872</v>
      </c>
      <c r="CC41" s="25">
        <f t="shared" si="1"/>
        <v>6.9479004166922839E-3</v>
      </c>
      <c r="CD41" s="13">
        <f t="shared" si="2"/>
        <v>1.7402585580376085E-4</v>
      </c>
      <c r="CE41" s="13">
        <f t="shared" si="3"/>
        <v>-3.9453680946486901E-6</v>
      </c>
      <c r="CF41" s="13">
        <f t="shared" si="4"/>
        <v>1.456404402845667E-5</v>
      </c>
      <c r="CG41" s="13">
        <f t="shared" si="5"/>
        <v>2.8152601126317269E-5</v>
      </c>
      <c r="CH41" s="13">
        <f t="shared" si="5"/>
        <v>7.8732318360434333E-5</v>
      </c>
      <c r="CI41" s="13">
        <f t="shared" si="6"/>
        <v>4.4323567414335097E-5</v>
      </c>
      <c r="CJ41" s="13">
        <f t="shared" si="7"/>
        <v>4.8410902152978014E-6</v>
      </c>
    </row>
    <row r="42" spans="1:88" x14ac:dyDescent="0.25">
      <c r="A42" s="17" t="s">
        <v>605</v>
      </c>
      <c r="B42" s="15">
        <v>61894.704542495703</v>
      </c>
      <c r="C42" s="15">
        <v>7.8593684175875297E-2</v>
      </c>
      <c r="D42" s="15">
        <v>3488.6851856929502</v>
      </c>
      <c r="E42" s="15">
        <v>6869.6582187675103</v>
      </c>
      <c r="F42" s="15">
        <v>5457.3274809418299</v>
      </c>
      <c r="G42" s="15">
        <v>187.22942330203699</v>
      </c>
      <c r="H42" s="15">
        <v>31144.444377023501</v>
      </c>
      <c r="J42" s="15" t="s">
        <v>605</v>
      </c>
      <c r="K42" s="15">
        <v>2.6201289999999999</v>
      </c>
      <c r="L42" s="15">
        <v>1223.001</v>
      </c>
      <c r="M42" s="15">
        <v>1695.145</v>
      </c>
      <c r="N42" s="15">
        <v>1695.145</v>
      </c>
      <c r="O42" s="15">
        <v>657.55309999999997</v>
      </c>
      <c r="P42" s="15">
        <v>85.054349999999999</v>
      </c>
      <c r="Q42" s="15">
        <v>738.90049999999997</v>
      </c>
      <c r="R42" s="15">
        <v>4078.5680000000002</v>
      </c>
      <c r="S42" s="15">
        <v>61900.88</v>
      </c>
      <c r="T42" s="15">
        <v>1174.817</v>
      </c>
      <c r="U42" s="15">
        <v>527.56539999999995</v>
      </c>
      <c r="V42" s="15">
        <v>695.15219999999999</v>
      </c>
      <c r="W42" s="15">
        <v>0.90502800000000005</v>
      </c>
      <c r="X42" s="15">
        <v>1324.3979999999999</v>
      </c>
      <c r="Y42" s="15">
        <v>1.2183280000000001</v>
      </c>
      <c r="Z42" s="15">
        <v>1175.8140000000001</v>
      </c>
      <c r="AA42" s="15">
        <v>1175.8140000000001</v>
      </c>
      <c r="AB42" s="15">
        <v>655.1377</v>
      </c>
      <c r="AC42" s="15">
        <v>0</v>
      </c>
      <c r="AD42" s="15">
        <v>11.667730000000001</v>
      </c>
      <c r="AE42" s="15">
        <v>140.77889999999999</v>
      </c>
      <c r="AF42" s="15">
        <v>39.91375</v>
      </c>
      <c r="AG42" s="15">
        <v>1.13E-4</v>
      </c>
      <c r="AH42" s="15">
        <v>2322.7260000000001</v>
      </c>
      <c r="AI42" s="15">
        <v>281.21339999999998</v>
      </c>
      <c r="AJ42" s="15">
        <v>103.8703</v>
      </c>
      <c r="AK42" s="15">
        <v>920.32119999999998</v>
      </c>
      <c r="AL42" s="15">
        <v>234.74340000000001</v>
      </c>
      <c r="AM42" s="15">
        <v>7.8585000000000002E-2</v>
      </c>
      <c r="AN42" s="15">
        <v>0</v>
      </c>
      <c r="AO42" s="15">
        <v>34002.959999999999</v>
      </c>
      <c r="AP42" s="15">
        <v>3139.9929999999999</v>
      </c>
      <c r="AQ42" s="15">
        <v>337.22019999999998</v>
      </c>
      <c r="AR42" s="15">
        <v>3488.8809999999999</v>
      </c>
      <c r="AS42" s="15">
        <v>1.4942150000000001</v>
      </c>
      <c r="AT42" s="15">
        <v>527.63260000000002</v>
      </c>
      <c r="AU42" s="15">
        <v>6.0439999999999999E-3</v>
      </c>
      <c r="AV42" s="15">
        <v>8.8779129999999995</v>
      </c>
      <c r="AW42" s="15">
        <v>7806.3010000000004</v>
      </c>
      <c r="AX42" s="15">
        <v>14.09337</v>
      </c>
      <c r="AY42" s="15">
        <v>18.160879999999999</v>
      </c>
      <c r="AZ42" s="15">
        <v>354.21749999999997</v>
      </c>
      <c r="BA42" s="15">
        <v>7.9328450000000004</v>
      </c>
      <c r="BB42" s="15">
        <v>0.84599100000000005</v>
      </c>
      <c r="BC42" s="15">
        <v>51.599209999999999</v>
      </c>
      <c r="BD42" s="15">
        <v>6869.9409999999998</v>
      </c>
      <c r="BE42" s="15">
        <v>5457.8029999999999</v>
      </c>
      <c r="BF42" s="15">
        <v>1412.1369999999999</v>
      </c>
      <c r="BG42" s="15">
        <v>1.2522329999999999</v>
      </c>
      <c r="BH42" s="15">
        <v>0.18865399999999999</v>
      </c>
      <c r="BI42" s="15">
        <v>257.43209999999999</v>
      </c>
      <c r="BJ42" s="15">
        <v>5.4656659999999997</v>
      </c>
      <c r="BK42" s="15">
        <v>1892.5830000000001</v>
      </c>
      <c r="BL42" s="15">
        <v>9.530697</v>
      </c>
      <c r="BM42" s="15">
        <v>10.47498</v>
      </c>
      <c r="BN42" s="15">
        <v>2769.9070000000002</v>
      </c>
      <c r="BO42" s="15">
        <v>6001.0249999999996</v>
      </c>
      <c r="BP42" s="15">
        <v>27.84666</v>
      </c>
      <c r="BQ42" s="15">
        <v>26.710229999999999</v>
      </c>
      <c r="BR42" s="15">
        <v>0.68488499999999997</v>
      </c>
      <c r="BS42" s="15">
        <v>187.24440000000001</v>
      </c>
      <c r="BT42" s="15">
        <v>1208.3810000000001</v>
      </c>
      <c r="BU42" s="15">
        <v>0</v>
      </c>
      <c r="BV42" s="15">
        <v>245.91419999999999</v>
      </c>
      <c r="BW42" s="15">
        <v>778.59519999999998</v>
      </c>
      <c r="BX42" s="15">
        <v>303.7165</v>
      </c>
      <c r="BY42" s="15">
        <v>31145.79</v>
      </c>
      <c r="BZ42" s="15">
        <v>563.57799999999997</v>
      </c>
      <c r="CB42" s="26">
        <f t="shared" si="0"/>
        <v>1.0917353517120612</v>
      </c>
      <c r="CC42" s="25">
        <f t="shared" si="1"/>
        <v>3.3442613835209631E-3</v>
      </c>
      <c r="CD42" s="13">
        <f t="shared" si="2"/>
        <v>9.9773600180193489E-5</v>
      </c>
      <c r="CE42" s="13">
        <f t="shared" si="3"/>
        <v>-1.1049457683981432E-4</v>
      </c>
      <c r="CF42" s="13">
        <f t="shared" si="4"/>
        <v>5.6128396982533918E-5</v>
      </c>
      <c r="CG42" s="13">
        <f t="shared" si="5"/>
        <v>4.1163799345493983E-5</v>
      </c>
      <c r="CH42" s="13">
        <f t="shared" si="5"/>
        <v>8.7134052305017261E-5</v>
      </c>
      <c r="CI42" s="13">
        <f t="shared" si="6"/>
        <v>7.9991155764343684E-5</v>
      </c>
      <c r="CJ42" s="13">
        <f t="shared" si="7"/>
        <v>4.3205875186280283E-5</v>
      </c>
    </row>
    <row r="43" spans="1:88" x14ac:dyDescent="0.25">
      <c r="A43" s="17" t="s">
        <v>448</v>
      </c>
      <c r="B43" s="15">
        <v>17972.197236157801</v>
      </c>
      <c r="C43" s="15">
        <v>5694.2475880981001</v>
      </c>
      <c r="D43" s="15">
        <v>7877.456822483</v>
      </c>
      <c r="E43" s="15">
        <v>3927.7644957369998</v>
      </c>
      <c r="F43" s="15">
        <v>2685.3576832570002</v>
      </c>
      <c r="G43" s="15">
        <v>233.5563187102</v>
      </c>
      <c r="H43" s="15">
        <v>57478.435112428</v>
      </c>
      <c r="J43" s="15" t="s">
        <v>448</v>
      </c>
      <c r="K43" s="15">
        <v>26.482890000000001</v>
      </c>
      <c r="L43" s="15">
        <v>4398.8419999999996</v>
      </c>
      <c r="M43" s="15">
        <v>841.19309999999996</v>
      </c>
      <c r="N43" s="15">
        <v>841.19309999999996</v>
      </c>
      <c r="O43" s="15">
        <v>326.26179999999999</v>
      </c>
      <c r="P43" s="15">
        <v>191.40190000000001</v>
      </c>
      <c r="Q43" s="15">
        <v>235.81970000000001</v>
      </c>
      <c r="R43" s="15">
        <v>123278.2</v>
      </c>
      <c r="S43" s="15">
        <v>17977.8</v>
      </c>
      <c r="T43" s="15">
        <v>583.072</v>
      </c>
      <c r="U43" s="15">
        <v>1258.5740000000001</v>
      </c>
      <c r="V43" s="15">
        <v>341.76330000000002</v>
      </c>
      <c r="W43" s="15">
        <v>0</v>
      </c>
      <c r="X43" s="15">
        <v>5530.7420000000002</v>
      </c>
      <c r="Y43" s="15">
        <v>38.267330000000001</v>
      </c>
      <c r="Z43" s="15">
        <v>625.15719999999999</v>
      </c>
      <c r="AA43" s="15">
        <v>625.15719999999999</v>
      </c>
      <c r="AB43" s="15">
        <v>313.22199999999998</v>
      </c>
      <c r="AC43" s="15">
        <v>0</v>
      </c>
      <c r="AD43" s="15">
        <v>51.71884</v>
      </c>
      <c r="AE43" s="15">
        <v>167.5419</v>
      </c>
      <c r="AF43" s="15">
        <v>19.460999999999999</v>
      </c>
      <c r="AG43" s="15">
        <v>1.2769999999999999E-3</v>
      </c>
      <c r="AH43" s="15">
        <v>4549.4769999999999</v>
      </c>
      <c r="AI43" s="15">
        <v>265.18830000000003</v>
      </c>
      <c r="AJ43" s="15">
        <v>415.43009999999998</v>
      </c>
      <c r="AK43" s="15">
        <v>434.86430000000001</v>
      </c>
      <c r="AL43" s="15">
        <v>117.6268</v>
      </c>
      <c r="AM43" s="15">
        <v>5694.2809999999999</v>
      </c>
      <c r="AN43" s="15">
        <v>0</v>
      </c>
      <c r="AO43" s="15">
        <v>66107.210000000006</v>
      </c>
      <c r="AP43" s="15">
        <v>7089.6019999999999</v>
      </c>
      <c r="AQ43" s="15">
        <v>736.01480000000004</v>
      </c>
      <c r="AR43" s="15">
        <v>7877.3360000000002</v>
      </c>
      <c r="AS43" s="15">
        <v>2.3380230000000002</v>
      </c>
      <c r="AT43" s="15">
        <v>276.04539999999997</v>
      </c>
      <c r="AU43" s="15">
        <v>1.1725589999999999</v>
      </c>
      <c r="AV43" s="15">
        <v>17.154199999999999</v>
      </c>
      <c r="AW43" s="15">
        <v>17241.87</v>
      </c>
      <c r="AX43" s="15">
        <v>16.87556</v>
      </c>
      <c r="AY43" s="15">
        <v>14.783659999999999</v>
      </c>
      <c r="AZ43" s="15">
        <v>356.29790000000003</v>
      </c>
      <c r="BA43" s="15">
        <v>13.838480000000001</v>
      </c>
      <c r="BB43" s="15">
        <v>1.712583</v>
      </c>
      <c r="BC43" s="15">
        <v>25.942830000000001</v>
      </c>
      <c r="BD43" s="15">
        <v>3928.15</v>
      </c>
      <c r="BE43" s="15">
        <v>2685.9360000000001</v>
      </c>
      <c r="BF43" s="15">
        <v>1242.2139999999999</v>
      </c>
      <c r="BG43" s="15">
        <v>2.5791400000000002</v>
      </c>
      <c r="BH43" s="15">
        <v>0.30212800000000001</v>
      </c>
      <c r="BI43" s="15">
        <v>272.20420000000001</v>
      </c>
      <c r="BJ43" s="15">
        <v>4.6189229999999997</v>
      </c>
      <c r="BK43" s="15">
        <v>711.04070000000002</v>
      </c>
      <c r="BL43" s="15">
        <v>5.7293289999999999</v>
      </c>
      <c r="BM43" s="15">
        <v>7.0064089999999997</v>
      </c>
      <c r="BN43" s="15">
        <v>1153.8979999999999</v>
      </c>
      <c r="BO43" s="15">
        <v>17541.29</v>
      </c>
      <c r="BP43" s="15">
        <v>53.699579999999997</v>
      </c>
      <c r="BQ43" s="15">
        <v>27.036750000000001</v>
      </c>
      <c r="BR43" s="15">
        <v>1.215473</v>
      </c>
      <c r="BS43" s="15">
        <v>233.56809999999999</v>
      </c>
      <c r="BT43" s="15">
        <v>2731.7820000000002</v>
      </c>
      <c r="BU43" s="15">
        <v>4.8190000000000004E-3</v>
      </c>
      <c r="BV43" s="15">
        <v>874.21619999999996</v>
      </c>
      <c r="BW43" s="15">
        <v>1484.375</v>
      </c>
      <c r="BX43" s="15">
        <v>549.57399999999996</v>
      </c>
      <c r="BY43" s="15">
        <v>57480.9</v>
      </c>
      <c r="BZ43" s="15">
        <v>1082.7180000000001</v>
      </c>
      <c r="CB43" s="26">
        <f t="shared" si="0"/>
        <v>1.1500726328223811</v>
      </c>
      <c r="CC43" s="25">
        <f t="shared" si="1"/>
        <v>6.5655241822870063E-3</v>
      </c>
      <c r="CD43" s="13">
        <f t="shared" si="2"/>
        <v>3.1174618042396462E-4</v>
      </c>
      <c r="CE43" s="13">
        <f t="shared" si="3"/>
        <v>5.8676587877369147E-6</v>
      </c>
      <c r="CF43" s="13">
        <f t="shared" si="4"/>
        <v>-1.5337752490742632E-5</v>
      </c>
      <c r="CG43" s="13">
        <f t="shared" si="5"/>
        <v>9.8148517666643285E-5</v>
      </c>
      <c r="CH43" s="13">
        <f t="shared" si="5"/>
        <v>2.1535929705220278E-4</v>
      </c>
      <c r="CI43" s="13">
        <f t="shared" si="6"/>
        <v>5.044303603107584E-5</v>
      </c>
      <c r="CJ43" s="13">
        <f t="shared" si="7"/>
        <v>4.2883693113425733E-5</v>
      </c>
    </row>
    <row r="44" spans="1:88" x14ac:dyDescent="0.25">
      <c r="A44" s="17" t="s">
        <v>608</v>
      </c>
      <c r="B44" s="15">
        <v>10502.697167468799</v>
      </c>
      <c r="C44" s="15">
        <v>3.35183365987144E-2</v>
      </c>
      <c r="D44" s="15">
        <v>2984.7147121418898</v>
      </c>
      <c r="E44" s="15">
        <v>1550.2067442892101</v>
      </c>
      <c r="F44" s="15">
        <v>1167.7803772878799</v>
      </c>
      <c r="G44" s="15">
        <v>79.991449476944894</v>
      </c>
      <c r="H44" s="15">
        <v>14505.5876297382</v>
      </c>
      <c r="J44" s="15" t="s">
        <v>608</v>
      </c>
      <c r="K44" s="15">
        <v>4.3012050000000004</v>
      </c>
      <c r="L44" s="15">
        <v>571.78499999999997</v>
      </c>
      <c r="M44" s="15">
        <v>279.59980000000002</v>
      </c>
      <c r="N44" s="15">
        <v>279.59980000000002</v>
      </c>
      <c r="O44" s="15">
        <v>111.01819999999999</v>
      </c>
      <c r="P44" s="15">
        <v>81.551249999999996</v>
      </c>
      <c r="Q44" s="15">
        <v>198.47880000000001</v>
      </c>
      <c r="R44" s="15">
        <v>623.95280000000002</v>
      </c>
      <c r="S44" s="15">
        <v>10503.62</v>
      </c>
      <c r="T44" s="15">
        <v>196.65119999999999</v>
      </c>
      <c r="U44" s="15">
        <v>132.15790000000001</v>
      </c>
      <c r="V44" s="15">
        <v>106.3556</v>
      </c>
      <c r="W44" s="15">
        <v>0.361541</v>
      </c>
      <c r="X44" s="15">
        <v>1407.298</v>
      </c>
      <c r="Y44" s="15">
        <v>4.9586079999999999</v>
      </c>
      <c r="Z44" s="15">
        <v>195.6575</v>
      </c>
      <c r="AA44" s="15">
        <v>195.6575</v>
      </c>
      <c r="AB44" s="15">
        <v>97.055970000000002</v>
      </c>
      <c r="AC44" s="15">
        <v>0</v>
      </c>
      <c r="AD44" s="15">
        <v>19.140129999999999</v>
      </c>
      <c r="AE44" s="15">
        <v>21.042449999999999</v>
      </c>
      <c r="AF44" s="15">
        <v>5.7912860000000004</v>
      </c>
      <c r="AG44" s="15">
        <v>1.9599999999999999E-4</v>
      </c>
      <c r="AH44" s="15">
        <v>847.42790000000002</v>
      </c>
      <c r="AI44" s="15">
        <v>107.7559</v>
      </c>
      <c r="AJ44" s="15">
        <v>77.582089999999994</v>
      </c>
      <c r="AK44" s="15">
        <v>134.93680000000001</v>
      </c>
      <c r="AL44" s="15">
        <v>37.256570000000004</v>
      </c>
      <c r="AM44" s="15">
        <v>3.3510999999999999E-2</v>
      </c>
      <c r="AN44" s="15">
        <v>0</v>
      </c>
      <c r="AO44" s="15">
        <v>15753.81</v>
      </c>
      <c r="AP44" s="15">
        <v>2686.2979999999998</v>
      </c>
      <c r="AQ44" s="15">
        <v>279.33730000000003</v>
      </c>
      <c r="AR44" s="15">
        <v>2984.7759999999998</v>
      </c>
      <c r="AS44" s="15">
        <v>0.83557800000000004</v>
      </c>
      <c r="AT44" s="15">
        <v>113.035</v>
      </c>
      <c r="AU44" s="15">
        <v>9.1680000000000008E-3</v>
      </c>
      <c r="AV44" s="15">
        <v>4.0714499999999996</v>
      </c>
      <c r="AW44" s="15">
        <v>4405.5510000000004</v>
      </c>
      <c r="AX44" s="15">
        <v>4.5778030000000003</v>
      </c>
      <c r="AY44" s="15">
        <v>3.3876750000000002</v>
      </c>
      <c r="AZ44" s="15">
        <v>203.86429999999999</v>
      </c>
      <c r="BA44" s="15">
        <v>3.5245109999999999</v>
      </c>
      <c r="BB44" s="15">
        <v>0.99142699999999995</v>
      </c>
      <c r="BC44" s="15">
        <v>8.4867369999999998</v>
      </c>
      <c r="BD44" s="15">
        <v>1550.2090000000001</v>
      </c>
      <c r="BE44" s="15">
        <v>1167.8430000000001</v>
      </c>
      <c r="BF44" s="15">
        <v>382.36540000000002</v>
      </c>
      <c r="BG44" s="15">
        <v>0.58139200000000002</v>
      </c>
      <c r="BH44" s="15">
        <v>7.1497000000000005E-2</v>
      </c>
      <c r="BI44" s="15">
        <v>108.241</v>
      </c>
      <c r="BJ44" s="15">
        <v>1.1040939999999999</v>
      </c>
      <c r="BK44" s="15">
        <v>306.67779999999999</v>
      </c>
      <c r="BL44" s="15">
        <v>2.13442</v>
      </c>
      <c r="BM44" s="15">
        <v>2.3512</v>
      </c>
      <c r="BN44" s="15">
        <v>495.02530000000002</v>
      </c>
      <c r="BO44" s="15">
        <v>4085.547</v>
      </c>
      <c r="BP44" s="15">
        <v>12.75891</v>
      </c>
      <c r="BQ44" s="15">
        <v>9.7144340000000007</v>
      </c>
      <c r="BR44" s="15">
        <v>0.27909</v>
      </c>
      <c r="BS44" s="15">
        <v>79.994579999999999</v>
      </c>
      <c r="BT44" s="15">
        <v>700.16740000000004</v>
      </c>
      <c r="BU44" s="15">
        <v>0</v>
      </c>
      <c r="BV44" s="15">
        <v>266.6028</v>
      </c>
      <c r="BW44" s="15">
        <v>389.95609999999999</v>
      </c>
      <c r="BX44" s="15">
        <v>143.1001</v>
      </c>
      <c r="BY44" s="15">
        <v>14505.78</v>
      </c>
      <c r="BZ44" s="15">
        <v>313.7448</v>
      </c>
      <c r="CB44" s="26">
        <f t="shared" si="0"/>
        <v>1.0860367384587384</v>
      </c>
      <c r="CC44" s="25">
        <f t="shared" si="1"/>
        <v>6.4125850650099039E-3</v>
      </c>
      <c r="CD44" s="13">
        <f t="shared" si="2"/>
        <v>8.7866242022086239E-5</v>
      </c>
      <c r="CE44" s="13">
        <f t="shared" si="3"/>
        <v>-2.1888313857085966E-4</v>
      </c>
      <c r="CF44" s="13">
        <f t="shared" si="4"/>
        <v>2.0533908269605348E-5</v>
      </c>
      <c r="CG44" s="13">
        <f t="shared" si="5"/>
        <v>1.4551031972383264E-6</v>
      </c>
      <c r="CH44" s="13">
        <f t="shared" si="5"/>
        <v>5.3625419075470549E-5</v>
      </c>
      <c r="CI44" s="13">
        <f t="shared" si="6"/>
        <v>3.9135721074885705E-5</v>
      </c>
      <c r="CJ44" s="13">
        <f t="shared" si="7"/>
        <v>1.326180412065151E-5</v>
      </c>
    </row>
    <row r="45" spans="1:88" x14ac:dyDescent="0.25">
      <c r="A45" s="17" t="s">
        <v>610</v>
      </c>
      <c r="B45" s="15">
        <v>241990.07508279401</v>
      </c>
      <c r="C45" s="15">
        <v>16.941707920601701</v>
      </c>
      <c r="D45" s="15">
        <v>16257.412979160101</v>
      </c>
      <c r="E45" s="15">
        <v>24094.076682260798</v>
      </c>
      <c r="F45" s="15">
        <v>21393.4753622055</v>
      </c>
      <c r="G45" s="15">
        <v>775.91837269547102</v>
      </c>
      <c r="H45" s="15">
        <v>112406.42622688301</v>
      </c>
      <c r="J45" s="15" t="s">
        <v>610</v>
      </c>
      <c r="K45" s="15">
        <v>13.200369999999999</v>
      </c>
      <c r="L45" s="15">
        <v>4906.4780000000001</v>
      </c>
      <c r="M45" s="15">
        <v>6618.5150000000003</v>
      </c>
      <c r="N45" s="15">
        <v>6618.5150000000003</v>
      </c>
      <c r="O45" s="15">
        <v>2570.0419999999999</v>
      </c>
      <c r="P45" s="15">
        <v>340.6968</v>
      </c>
      <c r="Q45" s="15">
        <v>2400.2620000000002</v>
      </c>
      <c r="R45" s="15">
        <v>15911.02</v>
      </c>
      <c r="S45" s="15">
        <v>242014.1</v>
      </c>
      <c r="T45" s="15">
        <v>4551.5410000000002</v>
      </c>
      <c r="U45" s="15">
        <v>1996.663</v>
      </c>
      <c r="V45" s="15">
        <v>2712.902</v>
      </c>
      <c r="W45" s="15">
        <v>3.0712160000000002</v>
      </c>
      <c r="X45" s="15">
        <v>5543.5630000000001</v>
      </c>
      <c r="Y45" s="15">
        <v>10.563789999999999</v>
      </c>
      <c r="Z45" s="15">
        <v>4555.5709999999999</v>
      </c>
      <c r="AA45" s="15">
        <v>4555.5709999999999</v>
      </c>
      <c r="AB45" s="15">
        <v>2559.194</v>
      </c>
      <c r="AC45" s="15">
        <v>0</v>
      </c>
      <c r="AD45" s="15">
        <v>63.369</v>
      </c>
      <c r="AE45" s="15">
        <v>550.25800000000004</v>
      </c>
      <c r="AF45" s="15">
        <v>155.98599999999999</v>
      </c>
      <c r="AG45" s="15">
        <v>1.433E-3</v>
      </c>
      <c r="AH45" s="15">
        <v>8738.9</v>
      </c>
      <c r="AI45" s="15">
        <v>1063.23</v>
      </c>
      <c r="AJ45" s="15">
        <v>379.4726</v>
      </c>
      <c r="AK45" s="15">
        <v>3595.5749999999998</v>
      </c>
      <c r="AL45" s="15">
        <v>888.75829999999996</v>
      </c>
      <c r="AM45" s="15">
        <v>16.941669999999998</v>
      </c>
      <c r="AN45" s="15">
        <v>0</v>
      </c>
      <c r="AO45" s="15">
        <v>121938</v>
      </c>
      <c r="AP45" s="15">
        <v>14632.38</v>
      </c>
      <c r="AQ45" s="15">
        <v>1562.451</v>
      </c>
      <c r="AR45" s="15">
        <v>16258.2</v>
      </c>
      <c r="AS45" s="15">
        <v>7.588209</v>
      </c>
      <c r="AT45" s="15">
        <v>1931.8620000000001</v>
      </c>
      <c r="AU45" s="15">
        <v>6.2912999999999997E-2</v>
      </c>
      <c r="AV45" s="15">
        <v>20.165209999999998</v>
      </c>
      <c r="AW45" s="15">
        <v>25520.61</v>
      </c>
      <c r="AX45" s="15">
        <v>24.700030000000002</v>
      </c>
      <c r="AY45" s="15">
        <v>66.226910000000004</v>
      </c>
      <c r="AZ45" s="15">
        <v>1535.1569999999999</v>
      </c>
      <c r="BA45" s="15">
        <v>17.46884</v>
      </c>
      <c r="BB45" s="15">
        <v>7.189038</v>
      </c>
      <c r="BC45" s="15">
        <v>195.4075</v>
      </c>
      <c r="BD45" s="15">
        <v>24095.73</v>
      </c>
      <c r="BE45" s="15">
        <v>21395.4</v>
      </c>
      <c r="BF45" s="15">
        <v>2700.3319999999999</v>
      </c>
      <c r="BG45" s="15">
        <v>4.3422479999999997</v>
      </c>
      <c r="BH45" s="15">
        <v>0.351215</v>
      </c>
      <c r="BI45" s="15">
        <v>1055.1400000000001</v>
      </c>
      <c r="BJ45" s="15">
        <v>20.737490000000001</v>
      </c>
      <c r="BK45" s="15">
        <v>7383.3109999999997</v>
      </c>
      <c r="BL45" s="15">
        <v>34.519730000000003</v>
      </c>
      <c r="BM45" s="15">
        <v>41.012509999999999</v>
      </c>
      <c r="BN45" s="15">
        <v>10806.06</v>
      </c>
      <c r="BO45" s="15">
        <v>20840.16</v>
      </c>
      <c r="BP45" s="15">
        <v>63.121870000000001</v>
      </c>
      <c r="BQ45" s="15">
        <v>119.1388</v>
      </c>
      <c r="BR45" s="15">
        <v>1.3482769999999999</v>
      </c>
      <c r="BS45" s="15">
        <v>775.97839999999997</v>
      </c>
      <c r="BT45" s="15">
        <v>3343.8339999999998</v>
      </c>
      <c r="BU45" s="15">
        <v>0</v>
      </c>
      <c r="BV45" s="15">
        <v>1028.7070000000001</v>
      </c>
      <c r="BW45" s="15">
        <v>2620.16</v>
      </c>
      <c r="BX45" s="15">
        <v>789.45190000000002</v>
      </c>
      <c r="BY45" s="15">
        <v>112411.7</v>
      </c>
      <c r="BZ45" s="15">
        <v>1838.5229999999999</v>
      </c>
      <c r="CB45" s="26">
        <f t="shared" si="0"/>
        <v>1.084744737425019</v>
      </c>
      <c r="CC45" s="25">
        <f t="shared" si="1"/>
        <v>3.8976639480385279E-3</v>
      </c>
      <c r="CD45" s="13">
        <f t="shared" si="2"/>
        <v>9.9280589081099857E-5</v>
      </c>
      <c r="CE45" s="13">
        <f t="shared" si="3"/>
        <v>-2.2382986343517014E-6</v>
      </c>
      <c r="CF45" s="13">
        <f t="shared" si="4"/>
        <v>4.8409967865661203E-5</v>
      </c>
      <c r="CG45" s="13">
        <f t="shared" si="5"/>
        <v>6.8619261115675267E-5</v>
      </c>
      <c r="CH45" s="13">
        <f t="shared" si="5"/>
        <v>8.996377455820202E-5</v>
      </c>
      <c r="CI45" s="13">
        <f t="shared" si="6"/>
        <v>7.7362911668678018E-5</v>
      </c>
      <c r="CJ45" s="13">
        <f t="shared" si="7"/>
        <v>4.6917007274532971E-5</v>
      </c>
    </row>
    <row r="46" spans="1:88" x14ac:dyDescent="0.25">
      <c r="A46" s="17" t="s">
        <v>612</v>
      </c>
      <c r="B46" s="15">
        <v>60531.486331658904</v>
      </c>
      <c r="C46" s="15">
        <v>6.9473802302265701</v>
      </c>
      <c r="D46" s="15">
        <v>3626.3016992872499</v>
      </c>
      <c r="E46" s="15">
        <v>6175.0971780235895</v>
      </c>
      <c r="F46" s="15">
        <v>5207.82918262763</v>
      </c>
      <c r="G46" s="15">
        <v>174.72212161421399</v>
      </c>
      <c r="H46" s="15">
        <v>30668.117993440501</v>
      </c>
      <c r="J46" s="15" t="s">
        <v>612</v>
      </c>
      <c r="K46" s="15">
        <v>5.6550440000000002</v>
      </c>
      <c r="L46" s="15">
        <v>1424.8309999999999</v>
      </c>
      <c r="M46" s="15">
        <v>1653.8620000000001</v>
      </c>
      <c r="N46" s="15">
        <v>1653.8620000000001</v>
      </c>
      <c r="O46" s="15">
        <v>642.86080000000004</v>
      </c>
      <c r="P46" s="15">
        <v>129.1859</v>
      </c>
      <c r="Q46" s="15">
        <v>718.43150000000003</v>
      </c>
      <c r="R46" s="15">
        <v>3995.5749999999998</v>
      </c>
      <c r="S46" s="15">
        <v>60537.53</v>
      </c>
      <c r="T46" s="15">
        <v>1130.271</v>
      </c>
      <c r="U46" s="15">
        <v>506.61540000000002</v>
      </c>
      <c r="V46" s="15">
        <v>679.04480000000001</v>
      </c>
      <c r="W46" s="15">
        <v>0.63518699999999995</v>
      </c>
      <c r="X46" s="15">
        <v>2128.1529999999998</v>
      </c>
      <c r="Y46" s="15">
        <v>5.5097420000000001</v>
      </c>
      <c r="Z46" s="15">
        <v>1131.7470000000001</v>
      </c>
      <c r="AA46" s="15">
        <v>1131.7470000000001</v>
      </c>
      <c r="AB46" s="15">
        <v>641.7953</v>
      </c>
      <c r="AC46" s="15">
        <v>0</v>
      </c>
      <c r="AD46" s="15">
        <v>11.29683</v>
      </c>
      <c r="AE46" s="15">
        <v>137.95349999999999</v>
      </c>
      <c r="AF46" s="15">
        <v>39.116790000000002</v>
      </c>
      <c r="AG46" s="15">
        <v>5.7000000000000003E-5</v>
      </c>
      <c r="AH46" s="15">
        <v>2380.4299999999998</v>
      </c>
      <c r="AI46" s="15">
        <v>296.0804</v>
      </c>
      <c r="AJ46" s="15">
        <v>130.74809999999999</v>
      </c>
      <c r="AK46" s="15">
        <v>901.78679999999997</v>
      </c>
      <c r="AL46" s="15">
        <v>229.90369999999999</v>
      </c>
      <c r="AM46" s="15">
        <v>6.9473719999999997</v>
      </c>
      <c r="AN46" s="15">
        <v>0</v>
      </c>
      <c r="AO46" s="15">
        <v>32951.47</v>
      </c>
      <c r="AP46" s="15">
        <v>3263.8339999999998</v>
      </c>
      <c r="AQ46" s="15">
        <v>351.35140000000001</v>
      </c>
      <c r="AR46" s="15">
        <v>3626.482</v>
      </c>
      <c r="AS46" s="15">
        <v>1.409063</v>
      </c>
      <c r="AT46" s="15">
        <v>506.71550000000002</v>
      </c>
      <c r="AU46" s="15">
        <v>4.385E-3</v>
      </c>
      <c r="AV46" s="15">
        <v>6.831982</v>
      </c>
      <c r="AW46" s="15">
        <v>7199.2250000000004</v>
      </c>
      <c r="AX46" s="15">
        <v>9.4346180000000004</v>
      </c>
      <c r="AY46" s="15">
        <v>16.776679999999999</v>
      </c>
      <c r="AZ46" s="15">
        <v>308.86149999999998</v>
      </c>
      <c r="BA46" s="15">
        <v>5.9762420000000001</v>
      </c>
      <c r="BB46" s="15">
        <v>0.33608700000000002</v>
      </c>
      <c r="BC46" s="15">
        <v>49.689149999999998</v>
      </c>
      <c r="BD46" s="15">
        <v>6175.4610000000002</v>
      </c>
      <c r="BE46" s="15">
        <v>5208.3040000000001</v>
      </c>
      <c r="BF46" s="15">
        <v>967.15679999999998</v>
      </c>
      <c r="BG46" s="15">
        <v>1.1999519999999999</v>
      </c>
      <c r="BH46" s="15">
        <v>0.13125999999999999</v>
      </c>
      <c r="BI46" s="15">
        <v>198.81790000000001</v>
      </c>
      <c r="BJ46" s="15">
        <v>5.2531359999999996</v>
      </c>
      <c r="BK46" s="15">
        <v>1847.434</v>
      </c>
      <c r="BL46" s="15">
        <v>8.8416169999999994</v>
      </c>
      <c r="BM46" s="15">
        <v>10.09633</v>
      </c>
      <c r="BN46" s="15">
        <v>2692.9389999999999</v>
      </c>
      <c r="BO46" s="15">
        <v>5455.9049999999997</v>
      </c>
      <c r="BP46" s="15">
        <v>21.40917</v>
      </c>
      <c r="BQ46" s="15">
        <v>23.7883</v>
      </c>
      <c r="BR46" s="15">
        <v>0.48715199999999997</v>
      </c>
      <c r="BS46" s="15">
        <v>174.73689999999999</v>
      </c>
      <c r="BT46" s="15">
        <v>847.38430000000005</v>
      </c>
      <c r="BU46" s="15">
        <v>0</v>
      </c>
      <c r="BV46" s="15">
        <v>402.56459999999998</v>
      </c>
      <c r="BW46" s="15">
        <v>729.32629999999995</v>
      </c>
      <c r="BX46" s="15">
        <v>130.75450000000001</v>
      </c>
      <c r="BY46" s="15">
        <v>30669.439999999999</v>
      </c>
      <c r="BZ46" s="15">
        <v>473.18020000000001</v>
      </c>
      <c r="CB46" s="26">
        <f t="shared" si="0"/>
        <v>1.0744072927317878</v>
      </c>
      <c r="CC46" s="25">
        <f t="shared" si="1"/>
        <v>3.1150933604523613E-3</v>
      </c>
      <c r="CD46" s="13">
        <f t="shared" si="2"/>
        <v>9.9843382466793885E-5</v>
      </c>
      <c r="CE46" s="13">
        <f t="shared" si="3"/>
        <v>-1.1846518108616823E-6</v>
      </c>
      <c r="CF46" s="13">
        <f t="shared" si="4"/>
        <v>4.9720273629054607E-5</v>
      </c>
      <c r="CG46" s="13">
        <f t="shared" si="5"/>
        <v>5.8917611483992237E-5</v>
      </c>
      <c r="CH46" s="13">
        <f t="shared" si="5"/>
        <v>9.1173760835710585E-5</v>
      </c>
      <c r="CI46" s="13">
        <f t="shared" si="6"/>
        <v>8.4582224903567908E-5</v>
      </c>
      <c r="CJ46" s="13">
        <f t="shared" si="7"/>
        <v>4.3106869478609083E-5</v>
      </c>
    </row>
    <row r="47" spans="1:88" x14ac:dyDescent="0.25">
      <c r="A47" s="17" t="s">
        <v>614</v>
      </c>
      <c r="B47" s="15">
        <v>9525.3779431386192</v>
      </c>
      <c r="C47" s="15">
        <v>2618.8618381164001</v>
      </c>
      <c r="D47" s="15">
        <v>5593.3225942573099</v>
      </c>
      <c r="E47" s="15">
        <v>3744.2662928714999</v>
      </c>
      <c r="F47" s="15">
        <v>3219.9616733793</v>
      </c>
      <c r="G47" s="15">
        <v>15213.517640931699</v>
      </c>
      <c r="H47" s="15">
        <v>20530.238743777401</v>
      </c>
      <c r="J47" s="15" t="s">
        <v>614</v>
      </c>
      <c r="K47" s="15">
        <v>5.1474539999999998</v>
      </c>
      <c r="L47" s="15">
        <v>1252.7950000000001</v>
      </c>
      <c r="M47" s="15">
        <v>341.16750000000002</v>
      </c>
      <c r="N47" s="15">
        <v>341.16750000000002</v>
      </c>
      <c r="O47" s="15">
        <v>129.8613</v>
      </c>
      <c r="P47" s="15">
        <v>32.579149999999998</v>
      </c>
      <c r="Q47" s="15">
        <v>99.97166</v>
      </c>
      <c r="R47" s="15">
        <v>35013.269999999997</v>
      </c>
      <c r="S47" s="15">
        <v>9527.4979999999996</v>
      </c>
      <c r="T47" s="15">
        <v>271.12729999999999</v>
      </c>
      <c r="U47" s="15">
        <v>425.98930000000001</v>
      </c>
      <c r="V47" s="15">
        <v>149.7919</v>
      </c>
      <c r="W47" s="15">
        <v>0</v>
      </c>
      <c r="X47" s="15">
        <v>1229.28</v>
      </c>
      <c r="Y47" s="15">
        <v>6.0786639999999998</v>
      </c>
      <c r="Z47" s="15">
        <v>263.04199999999997</v>
      </c>
      <c r="AA47" s="15">
        <v>263.04199999999997</v>
      </c>
      <c r="AB47" s="15">
        <v>127.0218</v>
      </c>
      <c r="AC47" s="15">
        <v>0</v>
      </c>
      <c r="AD47" s="15">
        <v>40.593319999999999</v>
      </c>
      <c r="AE47" s="15">
        <v>70.968170000000001</v>
      </c>
      <c r="AF47" s="15">
        <v>8.4939619999999998</v>
      </c>
      <c r="AG47" s="15">
        <v>7.26E-3</v>
      </c>
      <c r="AH47" s="15">
        <v>1388.9649999999999</v>
      </c>
      <c r="AI47" s="15">
        <v>98.338710000000006</v>
      </c>
      <c r="AJ47" s="15">
        <v>124.0521</v>
      </c>
      <c r="AK47" s="15">
        <v>175.14250000000001</v>
      </c>
      <c r="AL47" s="15">
        <v>55.443510000000003</v>
      </c>
      <c r="AM47" s="15">
        <v>2618.8760000000002</v>
      </c>
      <c r="AN47" s="15">
        <v>0</v>
      </c>
      <c r="AO47" s="15">
        <v>23246.15</v>
      </c>
      <c r="AP47" s="15">
        <v>5033.5379999999996</v>
      </c>
      <c r="AQ47" s="15">
        <v>518.68849999999998</v>
      </c>
      <c r="AR47" s="15">
        <v>5592.8190000000004</v>
      </c>
      <c r="AS47" s="15">
        <v>1.77125</v>
      </c>
      <c r="AT47" s="15">
        <v>121.6083</v>
      </c>
      <c r="AU47" s="15">
        <v>0.62736800000000004</v>
      </c>
      <c r="AV47" s="15">
        <v>5.0473150000000002</v>
      </c>
      <c r="AW47" s="15">
        <v>5943.23</v>
      </c>
      <c r="AX47" s="15">
        <v>6.02928</v>
      </c>
      <c r="AY47" s="15">
        <v>7.2589389999999998</v>
      </c>
      <c r="AZ47" s="15">
        <v>1184.067</v>
      </c>
      <c r="BA47" s="15">
        <v>4.4905470000000003</v>
      </c>
      <c r="BB47" s="15">
        <v>12.229010000000001</v>
      </c>
      <c r="BC47" s="15">
        <v>11.033160000000001</v>
      </c>
      <c r="BD47" s="15">
        <v>3744.2359999999999</v>
      </c>
      <c r="BE47" s="15">
        <v>3219.9960000000001</v>
      </c>
      <c r="BF47" s="15">
        <v>524.23979999999995</v>
      </c>
      <c r="BG47" s="15">
        <v>0.79760399999999998</v>
      </c>
      <c r="BH47" s="15">
        <v>8.9577000000000004E-2</v>
      </c>
      <c r="BI47" s="15">
        <v>766.97590000000002</v>
      </c>
      <c r="BJ47" s="15">
        <v>1.717455</v>
      </c>
      <c r="BK47" s="15">
        <v>372.76870000000002</v>
      </c>
      <c r="BL47" s="15">
        <v>2.6376300000000001</v>
      </c>
      <c r="BM47" s="15">
        <v>5.6354379999999997</v>
      </c>
      <c r="BN47" s="15">
        <v>760.50890000000004</v>
      </c>
      <c r="BO47" s="15">
        <v>7328.9750000000004</v>
      </c>
      <c r="BP47" s="15">
        <v>15.788600000000001</v>
      </c>
      <c r="BQ47" s="15">
        <v>62.555689999999998</v>
      </c>
      <c r="BR47" s="15">
        <v>0.36506</v>
      </c>
      <c r="BS47" s="15">
        <v>15211.24</v>
      </c>
      <c r="BT47" s="15">
        <v>916.21370000000002</v>
      </c>
      <c r="BU47" s="15">
        <v>8.1700000000000002E-4</v>
      </c>
      <c r="BV47" s="15">
        <v>148.14959999999999</v>
      </c>
      <c r="BW47" s="15">
        <v>522.36310000000003</v>
      </c>
      <c r="BX47" s="15">
        <v>213.85409999999999</v>
      </c>
      <c r="BY47" s="15">
        <v>20531.21</v>
      </c>
      <c r="BZ47" s="15">
        <v>425.00619999999998</v>
      </c>
      <c r="CB47" s="26">
        <f t="shared" si="0"/>
        <v>1.1322347781743016</v>
      </c>
      <c r="CC47" s="25">
        <f t="shared" si="1"/>
        <v>7.2581143784556578E-3</v>
      </c>
      <c r="CD47" s="13">
        <f t="shared" si="2"/>
        <v>2.225693168329867E-4</v>
      </c>
      <c r="CE47" s="13">
        <f t="shared" si="3"/>
        <v>5.4076482363298259E-6</v>
      </c>
      <c r="CF47" s="13">
        <f t="shared" si="4"/>
        <v>-9.0034903015701208E-5</v>
      </c>
      <c r="CG47" s="13">
        <f t="shared" si="5"/>
        <v>-8.0904693017418063E-6</v>
      </c>
      <c r="CH47" s="13">
        <f t="shared" si="5"/>
        <v>1.0660568100507832E-5</v>
      </c>
      <c r="CI47" s="13">
        <f t="shared" si="6"/>
        <v>-1.4971165679470471E-4</v>
      </c>
      <c r="CJ47" s="13">
        <f t="shared" si="7"/>
        <v>4.7308569311796878E-5</v>
      </c>
    </row>
    <row r="48" spans="1:88" x14ac:dyDescent="0.25">
      <c r="A48" s="78"/>
      <c r="CD48" s="13"/>
      <c r="CE48" s="13"/>
      <c r="CF48" s="13"/>
      <c r="CG48" s="13"/>
      <c r="CH48" s="13"/>
      <c r="CI48" s="13"/>
      <c r="CJ48" s="13"/>
    </row>
    <row r="49" spans="1:88" x14ac:dyDescent="0.25">
      <c r="A49" s="79" t="s">
        <v>353</v>
      </c>
      <c r="B49" s="1">
        <f t="shared" ref="B49:H49" si="8">SUM(B3:B47)</f>
        <v>3809007.8446408287</v>
      </c>
      <c r="C49" s="1">
        <f t="shared" si="8"/>
        <v>52153.771786107318</v>
      </c>
      <c r="D49" s="1">
        <f t="shared" si="8"/>
        <v>571671.07872916956</v>
      </c>
      <c r="E49" s="1">
        <f t="shared" si="8"/>
        <v>477114.55061833246</v>
      </c>
      <c r="F49" s="1">
        <f t="shared" si="8"/>
        <v>347175.46271465614</v>
      </c>
      <c r="G49" s="1">
        <f t="shared" si="8"/>
        <v>98567.018187340931</v>
      </c>
      <c r="H49" s="1">
        <f t="shared" si="8"/>
        <v>2355034.6743340581</v>
      </c>
      <c r="K49" s="1">
        <f t="shared" ref="K49:AA49" si="9">SUM(K3:K47)</f>
        <v>1586.3236149999996</v>
      </c>
      <c r="L49" s="1">
        <f t="shared" si="9"/>
        <v>131307.233458</v>
      </c>
      <c r="M49" s="1">
        <f t="shared" si="9"/>
        <v>60431.435021999991</v>
      </c>
      <c r="N49" s="1">
        <f t="shared" si="9"/>
        <v>60431.435021999991</v>
      </c>
      <c r="O49" s="1">
        <f t="shared" si="9"/>
        <v>23093.165128000001</v>
      </c>
      <c r="P49" s="1">
        <f t="shared" si="9"/>
        <v>12447.18787</v>
      </c>
      <c r="Q49" s="1">
        <f t="shared" si="9"/>
        <v>34751.590112000005</v>
      </c>
      <c r="R49" s="1">
        <f t="shared" si="9"/>
        <v>2589761.5619130004</v>
      </c>
      <c r="S49" s="1">
        <f t="shared" si="9"/>
        <v>3773084.9950300003</v>
      </c>
      <c r="T49" s="1">
        <f t="shared" si="9"/>
        <v>53588.077782000008</v>
      </c>
      <c r="U49" s="1">
        <f t="shared" si="9"/>
        <v>56907.056277999975</v>
      </c>
      <c r="V49" s="1"/>
      <c r="W49" s="1">
        <f t="shared" si="9"/>
        <v>26.844841999999996</v>
      </c>
      <c r="X49" s="1">
        <f t="shared" si="9"/>
        <v>176007.72034699997</v>
      </c>
      <c r="Y49" s="1">
        <f t="shared" si="9"/>
        <v>1163.3730363999998</v>
      </c>
      <c r="Z49" s="1">
        <f t="shared" si="9"/>
        <v>45106.171650999997</v>
      </c>
      <c r="AA49" s="1">
        <f t="shared" si="9"/>
        <v>45106.171650999997</v>
      </c>
      <c r="AB49" s="1"/>
      <c r="AC49" s="1"/>
      <c r="AD49" s="1">
        <f>SUM(AD3:AD47)</f>
        <v>3334.2069063999998</v>
      </c>
      <c r="AE49" s="1">
        <f>SUM(AE3:AE47)</f>
        <v>9730.1058030000004</v>
      </c>
      <c r="AF49" s="1">
        <f>SUM(AF3:AF47)</f>
        <v>1501.6475087999997</v>
      </c>
      <c r="AG49" s="1"/>
      <c r="AH49" s="1">
        <f>SUM(AH3:AH47)</f>
        <v>153472.34164299999</v>
      </c>
      <c r="AI49" s="1">
        <f>SUM(AI3:AI47)</f>
        <v>15205.709430000001</v>
      </c>
      <c r="AJ49" s="1">
        <f>SUM(AJ3:AJ47)</f>
        <v>12917.669079999998</v>
      </c>
      <c r="AK49" s="1"/>
      <c r="AL49" s="1">
        <f t="shared" ref="AL49:AT49" si="10">SUM(AL3:AL47)</f>
        <v>8760.2715829999997</v>
      </c>
      <c r="AM49" s="1">
        <f t="shared" si="10"/>
        <v>52139.937885000007</v>
      </c>
      <c r="AN49" s="1">
        <f t="shared" si="10"/>
        <v>0</v>
      </c>
      <c r="AO49" s="1">
        <f t="shared" si="10"/>
        <v>2615739.3729489991</v>
      </c>
      <c r="AP49" s="1">
        <f t="shared" si="10"/>
        <v>511677.00595800002</v>
      </c>
      <c r="AQ49" s="1">
        <f t="shared" si="10"/>
        <v>53518.727176999993</v>
      </c>
      <c r="AR49" s="1">
        <f t="shared" si="10"/>
        <v>568529.94857399981</v>
      </c>
      <c r="AS49" s="1">
        <f t="shared" si="10"/>
        <v>94.887786189999986</v>
      </c>
      <c r="AT49" s="1">
        <f t="shared" si="10"/>
        <v>34040.983191999992</v>
      </c>
      <c r="AU49" s="1"/>
      <c r="AV49" s="1">
        <f t="shared" ref="AV49:BZ49" si="11">SUM(AV3:AV47)</f>
        <v>949.99787525000022</v>
      </c>
      <c r="AW49" s="1">
        <f t="shared" si="11"/>
        <v>816792.30985800002</v>
      </c>
      <c r="AX49" s="1">
        <f t="shared" si="11"/>
        <v>1412.2770596899995</v>
      </c>
      <c r="AY49" s="1">
        <f t="shared" si="11"/>
        <v>1224.6761175000001</v>
      </c>
      <c r="AZ49" s="1">
        <f t="shared" si="11"/>
        <v>35096.055372000003</v>
      </c>
      <c r="BA49" s="1">
        <f t="shared" si="11"/>
        <v>1499.4461037660003</v>
      </c>
      <c r="BB49" s="1">
        <f t="shared" si="11"/>
        <v>920.18636650000019</v>
      </c>
      <c r="BC49" s="1">
        <f t="shared" si="11"/>
        <v>2633.0301529000008</v>
      </c>
      <c r="BD49" s="1">
        <f t="shared" si="11"/>
        <v>474207.98980099987</v>
      </c>
      <c r="BE49" s="1">
        <f t="shared" si="11"/>
        <v>344665.02542400005</v>
      </c>
      <c r="BF49" s="1">
        <f t="shared" si="11"/>
        <v>129542.95426619996</v>
      </c>
      <c r="BG49" s="1">
        <f t="shared" si="11"/>
        <v>129.073469985</v>
      </c>
      <c r="BH49" s="1">
        <f t="shared" si="11"/>
        <v>63.424711015099987</v>
      </c>
      <c r="BI49" s="1">
        <f t="shared" si="11"/>
        <v>61516.169648000003</v>
      </c>
      <c r="BJ49" s="1">
        <f t="shared" si="11"/>
        <v>376.31168263999979</v>
      </c>
      <c r="BK49" s="1">
        <f t="shared" si="11"/>
        <v>86586.637815999988</v>
      </c>
      <c r="BL49" s="1">
        <f t="shared" si="11"/>
        <v>627.67452479999997</v>
      </c>
      <c r="BM49" s="1">
        <f t="shared" si="11"/>
        <v>866.08019869999976</v>
      </c>
      <c r="BN49" s="1">
        <f t="shared" si="11"/>
        <v>139825.44649599999</v>
      </c>
      <c r="BO49" s="1">
        <f t="shared" si="11"/>
        <v>444923.76305800001</v>
      </c>
      <c r="BP49" s="1">
        <f t="shared" si="11"/>
        <v>3100.2900603599987</v>
      </c>
      <c r="BQ49" s="1">
        <f t="shared" si="11"/>
        <v>7764.058031999999</v>
      </c>
      <c r="BR49" s="1">
        <f t="shared" si="11"/>
        <v>74.186524645599988</v>
      </c>
      <c r="BS49" s="1">
        <f t="shared" si="11"/>
        <v>98422.664863000013</v>
      </c>
      <c r="BT49" s="1">
        <f t="shared" si="11"/>
        <v>97709.091853999998</v>
      </c>
      <c r="BU49" s="1">
        <f t="shared" si="11"/>
        <v>0.49857999999999997</v>
      </c>
      <c r="BV49" s="1">
        <f t="shared" si="11"/>
        <v>35157.097065000009</v>
      </c>
      <c r="BW49" s="1">
        <f t="shared" si="11"/>
        <v>87663.261154999986</v>
      </c>
      <c r="BX49" s="1">
        <f t="shared" si="11"/>
        <v>20507.730240999994</v>
      </c>
      <c r="BY49" s="1">
        <f t="shared" si="11"/>
        <v>2340468.3548160004</v>
      </c>
      <c r="BZ49" s="1">
        <f t="shared" si="11"/>
        <v>61819.798730000046</v>
      </c>
      <c r="CD49" s="13">
        <f>+(S49-B49)/B49</f>
        <v>-9.4310253682913289E-3</v>
      </c>
      <c r="CE49" s="13">
        <f>+(AM49-C49)/C49</f>
        <v>-2.6525216937418731E-4</v>
      </c>
      <c r="CF49" s="13">
        <f>+(AR49-D49)/D49</f>
        <v>-5.4946459109887413E-3</v>
      </c>
      <c r="CG49" s="13">
        <f t="shared" ref="CG49:CH51" si="12">+(BD49-E49)/E49</f>
        <v>-6.0919559329425917E-3</v>
      </c>
      <c r="CH49" s="13">
        <f t="shared" si="12"/>
        <v>-7.2310331813957148E-3</v>
      </c>
      <c r="CI49" s="13">
        <f>+(BS49-G49)/G49</f>
        <v>-1.4645195420901734E-3</v>
      </c>
      <c r="CJ49" s="13">
        <f>+(BY49-H49)/H49</f>
        <v>-6.1851826118766605E-3</v>
      </c>
    </row>
    <row r="50" spans="1:88" x14ac:dyDescent="0.25">
      <c r="A50" s="79" t="s">
        <v>633</v>
      </c>
      <c r="B50" s="1">
        <f t="shared" ref="B50:H50" si="13">SUM(B3:B15)</f>
        <v>2201501.0127100442</v>
      </c>
      <c r="C50" s="1">
        <f t="shared" si="13"/>
        <v>6265.0597116805038</v>
      </c>
      <c r="D50" s="1">
        <f t="shared" si="13"/>
        <v>362797.14023839997</v>
      </c>
      <c r="E50" s="1">
        <f t="shared" si="13"/>
        <v>193504.03199475995</v>
      </c>
      <c r="F50" s="1">
        <f t="shared" si="13"/>
        <v>140018.58568038535</v>
      </c>
      <c r="G50" s="1">
        <f t="shared" si="13"/>
        <v>15169.912984642722</v>
      </c>
      <c r="H50" s="1">
        <f t="shared" si="13"/>
        <v>766119.00558518292</v>
      </c>
      <c r="K50" s="1">
        <f t="shared" ref="K50:AA50" si="14">SUM(K3:K15)</f>
        <v>1086.2118289999996</v>
      </c>
      <c r="L50" s="1">
        <f t="shared" si="14"/>
        <v>47719.591258</v>
      </c>
      <c r="M50" s="1">
        <f t="shared" si="14"/>
        <v>16181.427402000001</v>
      </c>
      <c r="N50" s="1">
        <f t="shared" si="14"/>
        <v>16181.427402000001</v>
      </c>
      <c r="O50" s="1">
        <f t="shared" si="14"/>
        <v>5853.6262880000013</v>
      </c>
      <c r="P50" s="1">
        <f t="shared" si="14"/>
        <v>5510.6483899999994</v>
      </c>
      <c r="Q50" s="1">
        <f t="shared" si="14"/>
        <v>14064.894591999999</v>
      </c>
      <c r="R50" s="1">
        <f t="shared" si="14"/>
        <v>1590776.2802129998</v>
      </c>
      <c r="S50" s="1">
        <f t="shared" si="14"/>
        <v>2190352.7010300001</v>
      </c>
      <c r="T50" s="1">
        <f t="shared" si="14"/>
        <v>22614.303582</v>
      </c>
      <c r="U50" s="1">
        <f t="shared" si="14"/>
        <v>33840.464087999986</v>
      </c>
      <c r="V50" s="1"/>
      <c r="W50" s="1">
        <f t="shared" si="14"/>
        <v>0</v>
      </c>
      <c r="X50" s="1">
        <f t="shared" si="14"/>
        <v>42327.368747</v>
      </c>
      <c r="Y50" s="1">
        <f t="shared" si="14"/>
        <v>541.22531839999999</v>
      </c>
      <c r="Z50" s="1">
        <f t="shared" si="14"/>
        <v>13816.131410999998</v>
      </c>
      <c r="AA50" s="1">
        <f t="shared" si="14"/>
        <v>13816.131410999998</v>
      </c>
      <c r="AB50" s="1"/>
      <c r="AC50" s="1"/>
      <c r="AD50" s="1">
        <f>SUM(AD3:AD15)</f>
        <v>2228.3323123999994</v>
      </c>
      <c r="AE50" s="1">
        <f>SUM(AE3:AE15)</f>
        <v>5237.3277619999999</v>
      </c>
      <c r="AF50" s="1">
        <f>SUM(AF3:AF15)</f>
        <v>478.41428380000002</v>
      </c>
      <c r="AG50" s="1"/>
      <c r="AH50" s="1">
        <f>SUM(AH3:AH15)</f>
        <v>42494.879843000002</v>
      </c>
      <c r="AI50" s="1">
        <f>SUM(AI3:AI15)</f>
        <v>3138.4788100000001</v>
      </c>
      <c r="AJ50" s="1">
        <f>SUM(AJ3:AJ15)</f>
        <v>4241.8171400000001</v>
      </c>
      <c r="AK50" s="1"/>
      <c r="AL50" s="1">
        <f t="shared" ref="AL50:AT50" si="15">SUM(AL3:AL15)</f>
        <v>2692.8093940000003</v>
      </c>
      <c r="AM50" s="1">
        <f t="shared" si="15"/>
        <v>6251.0652440000003</v>
      </c>
      <c r="AN50" s="1">
        <f t="shared" si="15"/>
        <v>0</v>
      </c>
      <c r="AO50" s="1">
        <f t="shared" si="15"/>
        <v>863809.94294900005</v>
      </c>
      <c r="AP50" s="1">
        <f t="shared" si="15"/>
        <v>324800.36025800003</v>
      </c>
      <c r="AQ50" s="1">
        <f t="shared" si="15"/>
        <v>33860.524177000007</v>
      </c>
      <c r="AR50" s="1">
        <f t="shared" si="15"/>
        <v>360889.22457399993</v>
      </c>
      <c r="AS50" s="1">
        <f t="shared" si="15"/>
        <v>21.100394189999999</v>
      </c>
      <c r="AT50" s="1">
        <f t="shared" si="15"/>
        <v>19169.159601999996</v>
      </c>
      <c r="AU50" s="1"/>
      <c r="AV50" s="1">
        <f t="shared" ref="AV50:BZ50" si="16">SUM(AV3:AV15)</f>
        <v>224.58931124999998</v>
      </c>
      <c r="AW50" s="1">
        <f t="shared" si="16"/>
        <v>356772.77685800003</v>
      </c>
      <c r="AX50" s="1">
        <f t="shared" si="16"/>
        <v>569.34412069000007</v>
      </c>
      <c r="AY50" s="1">
        <f t="shared" si="16"/>
        <v>680.51309749999996</v>
      </c>
      <c r="AZ50" s="1">
        <f t="shared" si="16"/>
        <v>15570.678222</v>
      </c>
      <c r="BA50" s="1">
        <f t="shared" si="16"/>
        <v>893.76499176600009</v>
      </c>
      <c r="BB50" s="1">
        <f t="shared" si="16"/>
        <v>269.79311150000001</v>
      </c>
      <c r="BC50" s="1">
        <f t="shared" si="16"/>
        <v>1174.6185249</v>
      </c>
      <c r="BD50" s="1">
        <f t="shared" si="16"/>
        <v>193113.27080100001</v>
      </c>
      <c r="BE50" s="1">
        <f t="shared" si="16"/>
        <v>139672.38242399998</v>
      </c>
      <c r="BF50" s="1">
        <f t="shared" si="16"/>
        <v>53440.866166199994</v>
      </c>
      <c r="BG50" s="1">
        <f t="shared" si="16"/>
        <v>31.012217984999999</v>
      </c>
      <c r="BH50" s="1">
        <f t="shared" si="16"/>
        <v>49.862629015099991</v>
      </c>
      <c r="BI50" s="1">
        <f t="shared" si="16"/>
        <v>14935.703068000001</v>
      </c>
      <c r="BJ50" s="1">
        <f t="shared" si="16"/>
        <v>197.17501064000001</v>
      </c>
      <c r="BK50" s="1">
        <f t="shared" si="16"/>
        <v>36821.849806000006</v>
      </c>
      <c r="BL50" s="1">
        <f t="shared" si="16"/>
        <v>344.89667779999996</v>
      </c>
      <c r="BM50" s="1">
        <f t="shared" si="16"/>
        <v>476.5030367</v>
      </c>
      <c r="BN50" s="1">
        <f t="shared" si="16"/>
        <v>62281.959595999993</v>
      </c>
      <c r="BO50" s="1">
        <f t="shared" si="16"/>
        <v>49126.397058000002</v>
      </c>
      <c r="BP50" s="1">
        <f t="shared" si="16"/>
        <v>821.38733035999996</v>
      </c>
      <c r="BQ50" s="1">
        <f t="shared" si="16"/>
        <v>4306.5630839999994</v>
      </c>
      <c r="BR50" s="1">
        <f t="shared" si="16"/>
        <v>22.173020645599994</v>
      </c>
      <c r="BS50" s="1">
        <f t="shared" si="16"/>
        <v>15098.212893</v>
      </c>
      <c r="BT50" s="1">
        <f t="shared" si="16"/>
        <v>24939.458354000002</v>
      </c>
      <c r="BU50" s="1">
        <f t="shared" si="16"/>
        <v>0.45807599999999998</v>
      </c>
      <c r="BV50" s="1">
        <f t="shared" si="16"/>
        <v>10724.637745000002</v>
      </c>
      <c r="BW50" s="1">
        <f t="shared" si="16"/>
        <v>45366.577554999996</v>
      </c>
      <c r="BX50" s="1">
        <f t="shared" si="16"/>
        <v>4762.0303410000006</v>
      </c>
      <c r="BY50" s="1">
        <f t="shared" si="16"/>
        <v>761903.004816</v>
      </c>
      <c r="BZ50" s="1">
        <f t="shared" si="16"/>
        <v>30348.465530000001</v>
      </c>
      <c r="CD50" s="13">
        <f>+(S50-B50)/B50</f>
        <v>-5.063959369394291E-3</v>
      </c>
      <c r="CE50" s="13">
        <f>+(AM50-C50)/C50</f>
        <v>-2.2337325300208002E-3</v>
      </c>
      <c r="CF50" s="13">
        <f>+(AR50-D50)/D50</f>
        <v>-5.2589049162468857E-3</v>
      </c>
      <c r="CG50" s="13">
        <f t="shared" si="12"/>
        <v>-2.0193956153354204E-3</v>
      </c>
      <c r="CH50" s="13">
        <f t="shared" si="12"/>
        <v>-2.4725521594371456E-3</v>
      </c>
      <c r="CI50" s="13">
        <f>+(BS50-G50)/G50</f>
        <v>-4.7264669029616711E-3</v>
      </c>
      <c r="CJ50" s="13">
        <f>+(BY50-H50)/H50</f>
        <v>-5.5030624987075279E-3</v>
      </c>
    </row>
    <row r="51" spans="1:88" x14ac:dyDescent="0.25">
      <c r="A51" s="79" t="s">
        <v>634</v>
      </c>
      <c r="B51" s="1">
        <f>SUM(B16:B47)</f>
        <v>1607506.8319307838</v>
      </c>
      <c r="C51" s="1">
        <f t="shared" ref="C51:H51" si="17">SUM(C16:C47)</f>
        <v>45888.712074426818</v>
      </c>
      <c r="D51" s="1">
        <f t="shared" si="17"/>
        <v>208873.93849076959</v>
      </c>
      <c r="E51" s="1">
        <f>SUM(E16:E47)</f>
        <v>283610.51862357254</v>
      </c>
      <c r="F51" s="1">
        <f t="shared" si="17"/>
        <v>207156.87703427073</v>
      </c>
      <c r="G51" s="1">
        <f t="shared" si="17"/>
        <v>83397.105202698207</v>
      </c>
      <c r="H51" s="1">
        <f t="shared" si="17"/>
        <v>1588915.6687488749</v>
      </c>
      <c r="K51" s="1">
        <f t="shared" ref="K51:BV51" si="18">SUM(K16:K47)</f>
        <v>500.11178599999994</v>
      </c>
      <c r="L51" s="1">
        <f t="shared" si="18"/>
        <v>83587.642200000017</v>
      </c>
      <c r="M51" s="1">
        <f t="shared" si="18"/>
        <v>44250.007620000004</v>
      </c>
      <c r="N51" s="1">
        <f t="shared" si="18"/>
        <v>44250.007620000004</v>
      </c>
      <c r="O51" s="1">
        <f t="shared" si="18"/>
        <v>17239.538839999997</v>
      </c>
      <c r="P51" s="1">
        <f t="shared" si="18"/>
        <v>6936.5394800000004</v>
      </c>
      <c r="Q51" s="1">
        <f t="shared" si="18"/>
        <v>20686.695519999997</v>
      </c>
      <c r="R51" s="1">
        <f t="shared" si="18"/>
        <v>998985.28170000005</v>
      </c>
      <c r="S51" s="1">
        <f t="shared" si="18"/>
        <v>1582732.2940000002</v>
      </c>
      <c r="T51" s="1">
        <f t="shared" si="18"/>
        <v>30973.774200000003</v>
      </c>
      <c r="U51" s="1">
        <f t="shared" si="18"/>
        <v>23066.592189999999</v>
      </c>
      <c r="V51" s="1"/>
      <c r="W51" s="1">
        <f t="shared" si="18"/>
        <v>26.844841999999996</v>
      </c>
      <c r="X51" s="1">
        <f t="shared" si="18"/>
        <v>133680.35159999999</v>
      </c>
      <c r="Y51" s="1">
        <f t="shared" si="18"/>
        <v>622.14771800000005</v>
      </c>
      <c r="Z51" s="1">
        <f t="shared" si="18"/>
        <v>31290.040240000002</v>
      </c>
      <c r="AA51" s="1">
        <f t="shared" si="18"/>
        <v>31290.040240000002</v>
      </c>
      <c r="AB51" s="1"/>
      <c r="AC51" s="1"/>
      <c r="AD51" s="1">
        <f t="shared" si="18"/>
        <v>1105.8745939999999</v>
      </c>
      <c r="AE51" s="1">
        <f t="shared" si="18"/>
        <v>4492.7780409999996</v>
      </c>
      <c r="AF51" s="1">
        <f t="shared" si="18"/>
        <v>1023.2332250000001</v>
      </c>
      <c r="AG51" s="1"/>
      <c r="AH51" s="1">
        <f t="shared" si="18"/>
        <v>110977.46179999995</v>
      </c>
      <c r="AI51" s="1">
        <f t="shared" si="18"/>
        <v>12067.230620000004</v>
      </c>
      <c r="AJ51" s="1">
        <f t="shared" si="18"/>
        <v>8675.8519400000005</v>
      </c>
      <c r="AK51" s="1"/>
      <c r="AL51" s="1">
        <f t="shared" si="18"/>
        <v>6067.462188999998</v>
      </c>
      <c r="AM51" s="1">
        <f t="shared" si="18"/>
        <v>45888.872641000009</v>
      </c>
      <c r="AN51" s="1">
        <f t="shared" si="18"/>
        <v>0</v>
      </c>
      <c r="AO51" s="1">
        <f t="shared" si="18"/>
        <v>1751929.43</v>
      </c>
      <c r="AP51" s="1">
        <f t="shared" si="18"/>
        <v>186876.64570000002</v>
      </c>
      <c r="AQ51" s="1">
        <f t="shared" si="18"/>
        <v>19658.202999999998</v>
      </c>
      <c r="AR51" s="1">
        <f t="shared" si="18"/>
        <v>207640.72399999999</v>
      </c>
      <c r="AS51" s="1">
        <f t="shared" si="18"/>
        <v>73.787391999999983</v>
      </c>
      <c r="AT51" s="1">
        <f t="shared" si="18"/>
        <v>14871.823590000005</v>
      </c>
      <c r="AU51" s="1"/>
      <c r="AV51" s="1">
        <f t="shared" si="18"/>
        <v>725.40856400000007</v>
      </c>
      <c r="AW51" s="1">
        <f t="shared" si="18"/>
        <v>460019.53299999988</v>
      </c>
      <c r="AX51" s="1">
        <f t="shared" si="18"/>
        <v>842.93293900000015</v>
      </c>
      <c r="AY51" s="1">
        <f t="shared" si="18"/>
        <v>544.16301999999996</v>
      </c>
      <c r="AZ51" s="1">
        <f t="shared" si="18"/>
        <v>19525.377149999997</v>
      </c>
      <c r="BA51" s="1">
        <f t="shared" si="18"/>
        <v>605.68111199999987</v>
      </c>
      <c r="BB51" s="1">
        <f t="shared" si="18"/>
        <v>650.39325500000007</v>
      </c>
      <c r="BC51" s="1">
        <f t="shared" si="18"/>
        <v>1458.4116279999998</v>
      </c>
      <c r="BD51" s="1">
        <f t="shared" si="18"/>
        <v>281094.71899999998</v>
      </c>
      <c r="BE51" s="1">
        <f t="shared" si="18"/>
        <v>204992.64299999998</v>
      </c>
      <c r="BF51" s="1">
        <f t="shared" si="18"/>
        <v>76102.088099999994</v>
      </c>
      <c r="BG51" s="1">
        <f t="shared" si="18"/>
        <v>98.061251999999982</v>
      </c>
      <c r="BH51" s="1">
        <f t="shared" si="18"/>
        <v>13.562082</v>
      </c>
      <c r="BI51" s="1">
        <f t="shared" si="18"/>
        <v>46580.466579999986</v>
      </c>
      <c r="BJ51" s="1">
        <f t="shared" si="18"/>
        <v>179.136672</v>
      </c>
      <c r="BK51" s="1">
        <f t="shared" si="18"/>
        <v>49764.788009999997</v>
      </c>
      <c r="BL51" s="1">
        <f t="shared" si="18"/>
        <v>282.77784700000001</v>
      </c>
      <c r="BM51" s="1">
        <f t="shared" si="18"/>
        <v>389.57716200000016</v>
      </c>
      <c r="BN51" s="1">
        <f t="shared" si="18"/>
        <v>77543.486900000018</v>
      </c>
      <c r="BO51" s="1">
        <f t="shared" si="18"/>
        <v>395797.3660000001</v>
      </c>
      <c r="BP51" s="1">
        <f t="shared" si="18"/>
        <v>2278.9027299999993</v>
      </c>
      <c r="BQ51" s="1">
        <f t="shared" si="18"/>
        <v>3457.4949480000005</v>
      </c>
      <c r="BR51" s="1">
        <f t="shared" si="18"/>
        <v>52.013504000000026</v>
      </c>
      <c r="BS51" s="1">
        <f t="shared" si="18"/>
        <v>83324.451970000024</v>
      </c>
      <c r="BT51" s="1">
        <f t="shared" si="18"/>
        <v>72769.633500000025</v>
      </c>
      <c r="BU51" s="1">
        <f t="shared" si="18"/>
        <v>4.0503999999999998E-2</v>
      </c>
      <c r="BV51" s="1">
        <f t="shared" si="18"/>
        <v>24432.459319999994</v>
      </c>
      <c r="BW51" s="1">
        <f t="shared" ref="BW51:BZ51" si="19">SUM(BW16:BW47)</f>
        <v>42296.683600000004</v>
      </c>
      <c r="BX51" s="1">
        <f t="shared" si="19"/>
        <v>15745.6999</v>
      </c>
      <c r="BY51" s="1">
        <f t="shared" si="19"/>
        <v>1578565.3499999999</v>
      </c>
      <c r="BZ51" s="1">
        <f t="shared" si="19"/>
        <v>31471.333200000008</v>
      </c>
      <c r="CD51" s="13">
        <f>+(S51-B51)/B51</f>
        <v>-1.5411777691188268E-2</v>
      </c>
      <c r="CE51" s="13">
        <f>+(AM51-C51)/C51</f>
        <v>3.4990429221655885E-6</v>
      </c>
      <c r="CF51" s="13">
        <f>+(AR51-D51)/D51</f>
        <v>-5.9041089552878947E-3</v>
      </c>
      <c r="CG51" s="13">
        <f t="shared" si="12"/>
        <v>-8.8706146576731926E-3</v>
      </c>
      <c r="CH51" s="13">
        <f t="shared" si="12"/>
        <v>-1.0447319274429443E-2</v>
      </c>
      <c r="CI51" s="13">
        <f>+(BS51-G51)/G51</f>
        <v>-8.7117211708485865E-4</v>
      </c>
      <c r="CJ51" s="13">
        <f>+(BY51-H51)/H51</f>
        <v>-6.5140768339360519E-3</v>
      </c>
    </row>
    <row r="53" spans="1:88" x14ac:dyDescent="0.25">
      <c r="A53" s="108" t="s">
        <v>655</v>
      </c>
    </row>
    <row r="54" spans="1:88" x14ac:dyDescent="0.25">
      <c r="A54" s="17" t="s">
        <v>431</v>
      </c>
      <c r="J54" s="15"/>
      <c r="K54" s="15"/>
      <c r="L54" s="15"/>
      <c r="CB54" s="26" t="e">
        <f t="shared" ref="CB54:CB66" si="20">AO54/BY54</f>
        <v>#DIV/0!</v>
      </c>
      <c r="CC54" s="25" t="e">
        <f t="shared" ref="CC54:CC66" si="21">AD54/AR54</f>
        <v>#DIV/0!</v>
      </c>
      <c r="CD54" s="13" t="e">
        <f t="shared" ref="CD54:CD66" si="22">+(S54-B54)/B54</f>
        <v>#DIV/0!</v>
      </c>
      <c r="CE54" s="13" t="e">
        <f t="shared" ref="CE54:CE66" si="23">+(AM54-C54)/C54</f>
        <v>#DIV/0!</v>
      </c>
      <c r="CF54" s="13" t="e">
        <f t="shared" ref="CF54:CF66" si="24">+(AR54-D54)/D54</f>
        <v>#DIV/0!</v>
      </c>
      <c r="CG54" s="13" t="e">
        <f t="shared" ref="CG54:CH66" si="25">+(BD54-E54)/E54</f>
        <v>#DIV/0!</v>
      </c>
      <c r="CH54" s="13" t="e">
        <f t="shared" si="25"/>
        <v>#DIV/0!</v>
      </c>
      <c r="CI54" s="13" t="e">
        <f t="shared" ref="CI54:CI66" si="26">+(BS54-G54)/G54</f>
        <v>#DIV/0!</v>
      </c>
      <c r="CJ54" s="13" t="e">
        <f t="shared" ref="CJ54:CJ66" si="27">+(BY54-H54)/H54</f>
        <v>#DIV/0!</v>
      </c>
    </row>
    <row r="55" spans="1:88" x14ac:dyDescent="0.25">
      <c r="A55" s="17" t="s">
        <v>432</v>
      </c>
      <c r="J55" s="15"/>
      <c r="K55" s="15"/>
      <c r="L55" s="15"/>
      <c r="CB55" s="26" t="e">
        <f t="shared" si="20"/>
        <v>#DIV/0!</v>
      </c>
      <c r="CC55" s="25" t="e">
        <f t="shared" si="21"/>
        <v>#DIV/0!</v>
      </c>
      <c r="CD55" s="13" t="e">
        <f t="shared" si="22"/>
        <v>#DIV/0!</v>
      </c>
      <c r="CE55" s="13" t="e">
        <f t="shared" si="23"/>
        <v>#DIV/0!</v>
      </c>
      <c r="CF55" s="13" t="e">
        <f t="shared" si="24"/>
        <v>#DIV/0!</v>
      </c>
      <c r="CG55" s="13" t="e">
        <f t="shared" si="25"/>
        <v>#DIV/0!</v>
      </c>
      <c r="CH55" s="13" t="e">
        <f t="shared" si="25"/>
        <v>#DIV/0!</v>
      </c>
      <c r="CI55" s="13" t="e">
        <f t="shared" si="26"/>
        <v>#DIV/0!</v>
      </c>
      <c r="CJ55" s="13" t="e">
        <f t="shared" si="27"/>
        <v>#DIV/0!</v>
      </c>
    </row>
    <row r="56" spans="1:88" x14ac:dyDescent="0.25">
      <c r="A56" s="17" t="s">
        <v>433</v>
      </c>
      <c r="J56" s="15"/>
      <c r="K56" s="15"/>
      <c r="L56" s="15"/>
      <c r="CB56" s="26" t="e">
        <f t="shared" si="20"/>
        <v>#DIV/0!</v>
      </c>
      <c r="CC56" s="25" t="e">
        <f t="shared" si="21"/>
        <v>#DIV/0!</v>
      </c>
      <c r="CD56" s="13" t="e">
        <f t="shared" si="22"/>
        <v>#DIV/0!</v>
      </c>
      <c r="CE56" s="13" t="e">
        <f t="shared" si="23"/>
        <v>#DIV/0!</v>
      </c>
      <c r="CF56" s="13" t="e">
        <f t="shared" si="24"/>
        <v>#DIV/0!</v>
      </c>
      <c r="CG56" s="13" t="e">
        <f t="shared" si="25"/>
        <v>#DIV/0!</v>
      </c>
      <c r="CH56" s="13" t="e">
        <f t="shared" si="25"/>
        <v>#DIV/0!</v>
      </c>
      <c r="CI56" s="13" t="e">
        <f t="shared" si="26"/>
        <v>#DIV/0!</v>
      </c>
      <c r="CJ56" s="13" t="e">
        <f t="shared" si="27"/>
        <v>#DIV/0!</v>
      </c>
    </row>
    <row r="57" spans="1:88" x14ac:dyDescent="0.25">
      <c r="A57" s="17" t="s">
        <v>434</v>
      </c>
      <c r="J57" s="15"/>
      <c r="K57" s="15"/>
      <c r="L57" s="15"/>
      <c r="CB57" s="26" t="e">
        <f t="shared" si="20"/>
        <v>#DIV/0!</v>
      </c>
      <c r="CC57" s="25" t="e">
        <f t="shared" si="21"/>
        <v>#DIV/0!</v>
      </c>
      <c r="CD57" s="13" t="e">
        <f t="shared" si="22"/>
        <v>#DIV/0!</v>
      </c>
      <c r="CE57" s="13" t="e">
        <f t="shared" si="23"/>
        <v>#DIV/0!</v>
      </c>
      <c r="CF57" s="13" t="e">
        <f t="shared" si="24"/>
        <v>#DIV/0!</v>
      </c>
      <c r="CG57" s="13" t="e">
        <f t="shared" si="25"/>
        <v>#DIV/0!</v>
      </c>
      <c r="CH57" s="13" t="e">
        <f t="shared" si="25"/>
        <v>#DIV/0!</v>
      </c>
      <c r="CI57" s="13" t="e">
        <f t="shared" si="26"/>
        <v>#DIV/0!</v>
      </c>
      <c r="CJ57" s="13" t="e">
        <f t="shared" si="27"/>
        <v>#DIV/0!</v>
      </c>
    </row>
    <row r="58" spans="1:88" x14ac:dyDescent="0.25">
      <c r="A58" s="17" t="s">
        <v>435</v>
      </c>
      <c r="J58" s="15"/>
      <c r="K58" s="15"/>
      <c r="L58" s="15"/>
      <c r="CB58" s="26" t="e">
        <f t="shared" si="20"/>
        <v>#DIV/0!</v>
      </c>
      <c r="CC58" s="25" t="e">
        <f t="shared" si="21"/>
        <v>#DIV/0!</v>
      </c>
      <c r="CD58" s="13" t="e">
        <f t="shared" si="22"/>
        <v>#DIV/0!</v>
      </c>
      <c r="CE58" s="13" t="e">
        <f t="shared" si="23"/>
        <v>#DIV/0!</v>
      </c>
      <c r="CF58" s="13" t="e">
        <f t="shared" si="24"/>
        <v>#DIV/0!</v>
      </c>
      <c r="CG58" s="13" t="e">
        <f t="shared" si="25"/>
        <v>#DIV/0!</v>
      </c>
      <c r="CH58" s="13" t="e">
        <f t="shared" si="25"/>
        <v>#DIV/0!</v>
      </c>
      <c r="CI58" s="13" t="e">
        <f t="shared" si="26"/>
        <v>#DIV/0!</v>
      </c>
      <c r="CJ58" s="13" t="e">
        <f t="shared" si="27"/>
        <v>#DIV/0!</v>
      </c>
    </row>
    <row r="59" spans="1:88" x14ac:dyDescent="0.25">
      <c r="A59" s="17" t="s">
        <v>436</v>
      </c>
      <c r="J59" s="15"/>
      <c r="K59" s="15"/>
      <c r="L59" s="15"/>
      <c r="CB59" s="26" t="e">
        <f t="shared" si="20"/>
        <v>#DIV/0!</v>
      </c>
      <c r="CC59" s="25" t="e">
        <f t="shared" si="21"/>
        <v>#DIV/0!</v>
      </c>
      <c r="CD59" s="13" t="e">
        <f t="shared" si="22"/>
        <v>#DIV/0!</v>
      </c>
      <c r="CE59" s="13" t="e">
        <f t="shared" si="23"/>
        <v>#DIV/0!</v>
      </c>
      <c r="CF59" s="13" t="e">
        <f t="shared" si="24"/>
        <v>#DIV/0!</v>
      </c>
      <c r="CG59" s="13" t="e">
        <f t="shared" si="25"/>
        <v>#DIV/0!</v>
      </c>
      <c r="CH59" s="13" t="e">
        <f t="shared" si="25"/>
        <v>#DIV/0!</v>
      </c>
      <c r="CI59" s="13" t="e">
        <f t="shared" si="26"/>
        <v>#DIV/0!</v>
      </c>
      <c r="CJ59" s="13" t="e">
        <f t="shared" si="27"/>
        <v>#DIV/0!</v>
      </c>
    </row>
    <row r="60" spans="1:88" x14ac:dyDescent="0.25">
      <c r="A60" s="17" t="s">
        <v>553</v>
      </c>
      <c r="J60" s="15"/>
      <c r="K60" s="15"/>
      <c r="L60" s="15"/>
      <c r="CB60" s="26" t="e">
        <f t="shared" si="20"/>
        <v>#DIV/0!</v>
      </c>
      <c r="CC60" s="25" t="e">
        <f t="shared" si="21"/>
        <v>#DIV/0!</v>
      </c>
      <c r="CD60" s="13" t="e">
        <f t="shared" si="22"/>
        <v>#DIV/0!</v>
      </c>
      <c r="CE60" s="13" t="e">
        <f t="shared" si="23"/>
        <v>#DIV/0!</v>
      </c>
      <c r="CF60" s="13" t="e">
        <f t="shared" si="24"/>
        <v>#DIV/0!</v>
      </c>
      <c r="CG60" s="13" t="e">
        <f t="shared" si="25"/>
        <v>#DIV/0!</v>
      </c>
      <c r="CH60" s="13" t="e">
        <f t="shared" si="25"/>
        <v>#DIV/0!</v>
      </c>
      <c r="CI60" s="13" t="e">
        <f t="shared" si="26"/>
        <v>#DIV/0!</v>
      </c>
      <c r="CJ60" s="13" t="e">
        <f t="shared" si="27"/>
        <v>#DIV/0!</v>
      </c>
    </row>
    <row r="61" spans="1:88" x14ac:dyDescent="0.25">
      <c r="A61" s="17" t="s">
        <v>554</v>
      </c>
      <c r="J61" s="15"/>
      <c r="K61" s="15"/>
      <c r="L61" s="15"/>
      <c r="CB61" s="26" t="e">
        <f t="shared" si="20"/>
        <v>#DIV/0!</v>
      </c>
      <c r="CC61" s="25" t="e">
        <f t="shared" si="21"/>
        <v>#DIV/0!</v>
      </c>
      <c r="CD61" s="13" t="e">
        <f t="shared" si="22"/>
        <v>#DIV/0!</v>
      </c>
      <c r="CE61" s="13" t="e">
        <f t="shared" si="23"/>
        <v>#DIV/0!</v>
      </c>
      <c r="CF61" s="13" t="e">
        <f t="shared" si="24"/>
        <v>#DIV/0!</v>
      </c>
      <c r="CG61" s="13" t="e">
        <f t="shared" si="25"/>
        <v>#DIV/0!</v>
      </c>
      <c r="CH61" s="13" t="e">
        <f t="shared" si="25"/>
        <v>#DIV/0!</v>
      </c>
      <c r="CI61" s="13" t="e">
        <f t="shared" si="26"/>
        <v>#DIV/0!</v>
      </c>
      <c r="CJ61" s="13" t="e">
        <f t="shared" si="27"/>
        <v>#DIV/0!</v>
      </c>
    </row>
    <row r="62" spans="1:88" x14ac:dyDescent="0.25">
      <c r="A62" s="17" t="s">
        <v>437</v>
      </c>
      <c r="J62" s="15"/>
      <c r="K62" s="15"/>
      <c r="L62" s="15"/>
      <c r="CB62" s="26" t="e">
        <f t="shared" si="20"/>
        <v>#DIV/0!</v>
      </c>
      <c r="CC62" s="25" t="e">
        <f t="shared" si="21"/>
        <v>#DIV/0!</v>
      </c>
      <c r="CD62" s="13" t="e">
        <f t="shared" si="22"/>
        <v>#DIV/0!</v>
      </c>
      <c r="CE62" s="13" t="e">
        <f t="shared" si="23"/>
        <v>#DIV/0!</v>
      </c>
      <c r="CF62" s="13" t="e">
        <f t="shared" si="24"/>
        <v>#DIV/0!</v>
      </c>
      <c r="CG62" s="13" t="e">
        <f t="shared" si="25"/>
        <v>#DIV/0!</v>
      </c>
      <c r="CH62" s="13" t="e">
        <f t="shared" si="25"/>
        <v>#DIV/0!</v>
      </c>
      <c r="CI62" s="13" t="e">
        <f t="shared" si="26"/>
        <v>#DIV/0!</v>
      </c>
      <c r="CJ62" s="13" t="e">
        <f t="shared" si="27"/>
        <v>#DIV/0!</v>
      </c>
    </row>
    <row r="63" spans="1:88" x14ac:dyDescent="0.25">
      <c r="A63" s="17" t="s">
        <v>438</v>
      </c>
      <c r="J63" s="15"/>
      <c r="K63" s="15"/>
      <c r="L63" s="15"/>
      <c r="CB63" s="26" t="e">
        <f t="shared" si="20"/>
        <v>#DIV/0!</v>
      </c>
      <c r="CC63" s="25" t="e">
        <f t="shared" si="21"/>
        <v>#DIV/0!</v>
      </c>
      <c r="CD63" s="13" t="e">
        <f t="shared" si="22"/>
        <v>#DIV/0!</v>
      </c>
      <c r="CE63" s="13" t="e">
        <f t="shared" si="23"/>
        <v>#DIV/0!</v>
      </c>
      <c r="CF63" s="13" t="e">
        <f t="shared" si="24"/>
        <v>#DIV/0!</v>
      </c>
      <c r="CG63" s="13" t="e">
        <f t="shared" si="25"/>
        <v>#DIV/0!</v>
      </c>
      <c r="CH63" s="13" t="e">
        <f t="shared" si="25"/>
        <v>#DIV/0!</v>
      </c>
      <c r="CI63" s="13" t="e">
        <f t="shared" si="26"/>
        <v>#DIV/0!</v>
      </c>
      <c r="CJ63" s="13" t="e">
        <f t="shared" si="27"/>
        <v>#DIV/0!</v>
      </c>
    </row>
    <row r="64" spans="1:88" x14ac:dyDescent="0.25">
      <c r="A64" s="17" t="s">
        <v>555</v>
      </c>
      <c r="J64" s="15"/>
      <c r="K64" s="15"/>
      <c r="L64" s="15"/>
      <c r="CB64" s="26" t="e">
        <f t="shared" si="20"/>
        <v>#DIV/0!</v>
      </c>
      <c r="CC64" s="25" t="e">
        <f t="shared" si="21"/>
        <v>#DIV/0!</v>
      </c>
      <c r="CD64" s="13" t="e">
        <f t="shared" si="22"/>
        <v>#DIV/0!</v>
      </c>
      <c r="CE64" s="13" t="e">
        <f t="shared" si="23"/>
        <v>#DIV/0!</v>
      </c>
      <c r="CF64" s="13" t="e">
        <f t="shared" si="24"/>
        <v>#DIV/0!</v>
      </c>
      <c r="CG64" s="13" t="e">
        <f t="shared" si="25"/>
        <v>#DIV/0!</v>
      </c>
      <c r="CH64" s="13" t="e">
        <f t="shared" si="25"/>
        <v>#DIV/0!</v>
      </c>
      <c r="CI64" s="13" t="e">
        <f t="shared" si="26"/>
        <v>#DIV/0!</v>
      </c>
      <c r="CJ64" s="13" t="e">
        <f t="shared" si="27"/>
        <v>#DIV/0!</v>
      </c>
    </row>
    <row r="65" spans="1:88" x14ac:dyDescent="0.25">
      <c r="A65" s="17" t="s">
        <v>556</v>
      </c>
      <c r="J65" s="15"/>
      <c r="K65" s="15"/>
      <c r="L65" s="15"/>
      <c r="CB65" s="26" t="e">
        <f t="shared" si="20"/>
        <v>#DIV/0!</v>
      </c>
      <c r="CC65" s="25" t="e">
        <f t="shared" si="21"/>
        <v>#DIV/0!</v>
      </c>
      <c r="CD65" s="13" t="e">
        <f t="shared" si="22"/>
        <v>#DIV/0!</v>
      </c>
      <c r="CE65" s="13" t="e">
        <f t="shared" si="23"/>
        <v>#DIV/0!</v>
      </c>
      <c r="CF65" s="13" t="e">
        <f t="shared" si="24"/>
        <v>#DIV/0!</v>
      </c>
      <c r="CG65" s="13" t="e">
        <f t="shared" si="25"/>
        <v>#DIV/0!</v>
      </c>
      <c r="CH65" s="13" t="e">
        <f t="shared" si="25"/>
        <v>#DIV/0!</v>
      </c>
      <c r="CI65" s="13" t="e">
        <f t="shared" si="26"/>
        <v>#DIV/0!</v>
      </c>
      <c r="CJ65" s="13" t="e">
        <f t="shared" si="27"/>
        <v>#DIV/0!</v>
      </c>
    </row>
    <row r="66" spans="1:88" x14ac:dyDescent="0.25">
      <c r="A66" s="8" t="s">
        <v>439</v>
      </c>
      <c r="J66" s="15"/>
      <c r="K66" s="15"/>
      <c r="L66" s="15"/>
      <c r="CB66" s="26" t="e">
        <f t="shared" si="20"/>
        <v>#DIV/0!</v>
      </c>
      <c r="CC66" s="25" t="e">
        <f t="shared" si="21"/>
        <v>#DIV/0!</v>
      </c>
      <c r="CD66" s="13" t="e">
        <f t="shared" si="22"/>
        <v>#DIV/0!</v>
      </c>
      <c r="CE66" s="13" t="e">
        <f t="shared" si="23"/>
        <v>#DIV/0!</v>
      </c>
      <c r="CF66" s="13" t="e">
        <f t="shared" si="24"/>
        <v>#DIV/0!</v>
      </c>
      <c r="CG66" s="13" t="e">
        <f t="shared" si="25"/>
        <v>#DIV/0!</v>
      </c>
      <c r="CH66" s="13" t="e">
        <f t="shared" si="25"/>
        <v>#DIV/0!</v>
      </c>
      <c r="CI66" s="13" t="e">
        <f t="shared" si="26"/>
        <v>#DIV/0!</v>
      </c>
      <c r="CJ66" s="13" t="e">
        <f t="shared" si="27"/>
        <v>#DIV/0!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I66"/>
  <sheetViews>
    <sheetView zoomScale="85" zoomScaleNormal="85" workbookViewId="0">
      <pane xSplit="1" ySplit="2" topLeftCell="B21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8.85546875" style="17" customWidth="1"/>
    <col min="2" max="8" width="9.140625" style="15"/>
    <col min="9" max="9" width="9.140625" style="17"/>
    <col min="10" max="10" width="14.85546875" style="17" bestFit="1" customWidth="1"/>
    <col min="11" max="11" width="6" style="17" bestFit="1" customWidth="1"/>
    <col min="12" max="12" width="5.42578125" style="17" bestFit="1" customWidth="1"/>
    <col min="13" max="13" width="5.7109375" style="15" bestFit="1" customWidth="1"/>
    <col min="14" max="14" width="14.5703125" style="15" bestFit="1" customWidth="1"/>
    <col min="15" max="15" width="5.5703125" style="15" bestFit="1" customWidth="1"/>
    <col min="16" max="16" width="5.5703125" style="15" customWidth="1"/>
    <col min="17" max="17" width="5.7109375" style="15" bestFit="1" customWidth="1"/>
    <col min="18" max="18" width="6.7109375" style="15" bestFit="1" customWidth="1"/>
    <col min="19" max="19" width="9.28515625" style="15" bestFit="1" customWidth="1"/>
    <col min="20" max="22" width="5.7109375" style="15" bestFit="1" customWidth="1"/>
    <col min="23" max="23" width="5.85546875" style="15" bestFit="1" customWidth="1"/>
    <col min="24" max="24" width="5.85546875" style="15" customWidth="1"/>
    <col min="25" max="25" width="6.42578125" style="15" bestFit="1" customWidth="1"/>
    <col min="26" max="26" width="15.42578125" style="15" bestFit="1" customWidth="1"/>
    <col min="27" max="28" width="7" style="15" customWidth="1"/>
    <col min="29" max="29" width="6.5703125" style="15" bestFit="1" customWidth="1"/>
    <col min="30" max="30" width="5.7109375" style="15" bestFit="1" customWidth="1"/>
    <col min="31" max="31" width="5.140625" style="15" bestFit="1" customWidth="1"/>
    <col min="32" max="33" width="5.140625" style="15" customWidth="1"/>
    <col min="34" max="34" width="4.140625" style="15" bestFit="1" customWidth="1"/>
    <col min="35" max="35" width="6.5703125" style="15" bestFit="1" customWidth="1"/>
    <col min="36" max="36" width="6.5703125" style="15" customWidth="1"/>
    <col min="37" max="37" width="6.140625" style="15" bestFit="1" customWidth="1"/>
    <col min="38" max="38" width="6.7109375" style="15" bestFit="1" customWidth="1"/>
    <col min="39" max="39" width="10" style="15" bestFit="1" customWidth="1"/>
    <col min="40" max="40" width="10" style="15" customWidth="1"/>
    <col min="41" max="41" width="7.7109375" style="15" bestFit="1" customWidth="1"/>
    <col min="42" max="42" width="6.7109375" style="15" bestFit="1" customWidth="1"/>
    <col min="43" max="43" width="7.7109375" style="15" bestFit="1" customWidth="1"/>
    <col min="44" max="44" width="6" style="15" bestFit="1" customWidth="1"/>
    <col min="45" max="45" width="5.7109375" style="15" bestFit="1" customWidth="1"/>
    <col min="46" max="46" width="5.7109375" style="15" customWidth="1"/>
    <col min="47" max="47" width="4.28515625" style="15" bestFit="1" customWidth="1"/>
    <col min="48" max="48" width="6.7109375" style="15" bestFit="1" customWidth="1"/>
    <col min="49" max="49" width="4.5703125" style="15" bestFit="1" customWidth="1"/>
    <col min="50" max="50" width="4.140625" style="15" bestFit="1" customWidth="1"/>
    <col min="51" max="51" width="5.7109375" style="15" bestFit="1" customWidth="1"/>
    <col min="52" max="52" width="4.140625" style="15" bestFit="1" customWidth="1"/>
    <col min="53" max="53" width="5.85546875" style="15" customWidth="1"/>
    <col min="54" max="54" width="3.28515625" style="15" bestFit="1" customWidth="1"/>
    <col min="55" max="55" width="6.7109375" style="15" bestFit="1" customWidth="1"/>
    <col min="56" max="56" width="6.85546875" style="15" bestFit="1" customWidth="1"/>
    <col min="57" max="57" width="5.7109375" style="15" bestFit="1" customWidth="1"/>
    <col min="58" max="58" width="5.140625" style="15" bestFit="1" customWidth="1"/>
    <col min="59" max="59" width="5.28515625" style="15" bestFit="1" customWidth="1"/>
    <col min="60" max="60" width="8.7109375" style="15" bestFit="1" customWidth="1"/>
    <col min="61" max="61" width="4.85546875" style="15" bestFit="1" customWidth="1"/>
    <col min="62" max="62" width="7.85546875" style="15" bestFit="1" customWidth="1"/>
    <col min="63" max="63" width="5.85546875" style="15" bestFit="1" customWidth="1"/>
    <col min="64" max="64" width="6" style="15" bestFit="1" customWidth="1"/>
    <col min="65" max="66" width="5.7109375" style="15" bestFit="1" customWidth="1"/>
    <col min="67" max="67" width="3.85546875" style="15" bestFit="1" customWidth="1"/>
    <col min="68" max="68" width="5.5703125" style="15" bestFit="1" customWidth="1"/>
    <col min="69" max="69" width="3.85546875" style="15" bestFit="1" customWidth="1"/>
    <col min="70" max="70" width="5.7109375" style="15" bestFit="1" customWidth="1"/>
    <col min="71" max="71" width="8" style="15" bestFit="1" customWidth="1"/>
    <col min="72" max="73" width="5.28515625" style="15" bestFit="1" customWidth="1"/>
    <col min="74" max="74" width="6.7109375" style="15" bestFit="1" customWidth="1"/>
    <col min="75" max="75" width="5.7109375" style="15" bestFit="1" customWidth="1"/>
    <col min="76" max="76" width="9.140625" style="15" bestFit="1" customWidth="1"/>
    <col min="77" max="77" width="7.140625" style="15" bestFit="1" customWidth="1"/>
    <col min="78" max="16384" width="9.140625" style="17"/>
  </cols>
  <sheetData>
    <row r="1" spans="1:87" x14ac:dyDescent="0.25">
      <c r="B1" s="15" t="s">
        <v>383</v>
      </c>
      <c r="J1" s="17" t="s">
        <v>656</v>
      </c>
      <c r="L1" s="15"/>
      <c r="CC1" s="17" t="s">
        <v>552</v>
      </c>
    </row>
    <row r="2" spans="1:87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J2" s="17" t="s">
        <v>339</v>
      </c>
      <c r="K2" s="15" t="s">
        <v>364</v>
      </c>
      <c r="L2" s="17" t="s">
        <v>33</v>
      </c>
      <c r="M2" s="17" t="s">
        <v>37</v>
      </c>
      <c r="N2" s="17" t="s">
        <v>39</v>
      </c>
      <c r="O2" s="17" t="s">
        <v>41</v>
      </c>
      <c r="P2" s="17" t="s">
        <v>366</v>
      </c>
      <c r="Q2" s="17" t="s">
        <v>284</v>
      </c>
      <c r="R2" s="17" t="s">
        <v>47</v>
      </c>
      <c r="S2" s="17" t="s">
        <v>51</v>
      </c>
      <c r="T2" s="17" t="s">
        <v>53</v>
      </c>
      <c r="U2" s="17" t="s">
        <v>55</v>
      </c>
      <c r="V2" s="17" t="s">
        <v>369</v>
      </c>
      <c r="W2" s="17" t="s">
        <v>57</v>
      </c>
      <c r="X2" s="17" t="s">
        <v>370</v>
      </c>
      <c r="Y2" s="17" t="s">
        <v>59</v>
      </c>
      <c r="Z2" s="17" t="s">
        <v>61</v>
      </c>
      <c r="AA2" s="17" t="s">
        <v>371</v>
      </c>
      <c r="AB2" s="17" t="s">
        <v>372</v>
      </c>
      <c r="AC2" s="17" t="s">
        <v>65</v>
      </c>
      <c r="AD2" s="17" t="s">
        <v>67</v>
      </c>
      <c r="AE2" s="17" t="s">
        <v>69</v>
      </c>
      <c r="AF2" s="17" t="s">
        <v>373</v>
      </c>
      <c r="AG2" s="17" t="s">
        <v>374</v>
      </c>
      <c r="AH2" s="17" t="s">
        <v>71</v>
      </c>
      <c r="AI2" s="17" t="s">
        <v>73</v>
      </c>
      <c r="AJ2" s="17" t="s">
        <v>375</v>
      </c>
      <c r="AK2" s="17" t="s">
        <v>75</v>
      </c>
      <c r="AL2" s="17" t="s">
        <v>77</v>
      </c>
      <c r="AM2" s="17" t="s">
        <v>79</v>
      </c>
      <c r="AN2" s="17" t="s">
        <v>376</v>
      </c>
      <c r="AO2" s="17" t="s">
        <v>81</v>
      </c>
      <c r="AP2" s="17" t="s">
        <v>83</v>
      </c>
      <c r="AQ2" s="17" t="s">
        <v>159</v>
      </c>
      <c r="AR2" s="17" t="s">
        <v>87</v>
      </c>
      <c r="AS2" s="17" t="s">
        <v>89</v>
      </c>
      <c r="AT2" s="17" t="s">
        <v>377</v>
      </c>
      <c r="AU2" s="17" t="s">
        <v>91</v>
      </c>
      <c r="AV2" s="17" t="s">
        <v>93</v>
      </c>
      <c r="AW2" s="17" t="s">
        <v>95</v>
      </c>
      <c r="AX2" s="17" t="s">
        <v>97</v>
      </c>
      <c r="AY2" s="17" t="s">
        <v>99</v>
      </c>
      <c r="AZ2" s="17" t="s">
        <v>101</v>
      </c>
      <c r="BA2" s="17" t="s">
        <v>103</v>
      </c>
      <c r="BB2" s="17" t="s">
        <v>105</v>
      </c>
      <c r="BC2" s="17" t="s">
        <v>160</v>
      </c>
      <c r="BD2" s="17" t="s">
        <v>161</v>
      </c>
      <c r="BE2" s="17" t="s">
        <v>107</v>
      </c>
      <c r="BF2" s="17" t="s">
        <v>111</v>
      </c>
      <c r="BG2" s="17" t="s">
        <v>113</v>
      </c>
      <c r="BH2" s="17" t="s">
        <v>115</v>
      </c>
      <c r="BI2" s="17" t="s">
        <v>117</v>
      </c>
      <c r="BJ2" s="17" t="s">
        <v>119</v>
      </c>
      <c r="BK2" s="17" t="s">
        <v>121</v>
      </c>
      <c r="BL2" s="17" t="s">
        <v>123</v>
      </c>
      <c r="BM2" s="17" t="s">
        <v>125</v>
      </c>
      <c r="BN2" s="17" t="s">
        <v>127</v>
      </c>
      <c r="BO2" s="17" t="s">
        <v>129</v>
      </c>
      <c r="BP2" s="17" t="s">
        <v>131</v>
      </c>
      <c r="BQ2" s="17" t="s">
        <v>133</v>
      </c>
      <c r="BR2" s="17" t="s">
        <v>137</v>
      </c>
      <c r="BS2" s="17" t="s">
        <v>139</v>
      </c>
      <c r="BT2" s="17" t="s">
        <v>141</v>
      </c>
      <c r="BU2" s="17" t="s">
        <v>143</v>
      </c>
      <c r="BV2" s="17" t="s">
        <v>145</v>
      </c>
      <c r="BW2" s="17" t="s">
        <v>149</v>
      </c>
      <c r="BX2" s="17" t="s">
        <v>151</v>
      </c>
      <c r="BY2" s="17" t="s">
        <v>153</v>
      </c>
      <c r="CA2" s="15" t="s">
        <v>376</v>
      </c>
      <c r="CB2" s="15" t="s">
        <v>65</v>
      </c>
      <c r="CC2" s="15" t="s">
        <v>51</v>
      </c>
      <c r="CD2" s="15" t="s">
        <v>77</v>
      </c>
      <c r="CE2" s="15" t="s">
        <v>159</v>
      </c>
      <c r="CF2" s="15" t="s">
        <v>160</v>
      </c>
      <c r="CG2" s="15" t="s">
        <v>161</v>
      </c>
      <c r="CH2" s="15" t="s">
        <v>137</v>
      </c>
      <c r="CI2" s="15" t="s">
        <v>162</v>
      </c>
    </row>
    <row r="3" spans="1:87" x14ac:dyDescent="0.25">
      <c r="A3" s="73" t="s">
        <v>657</v>
      </c>
      <c r="B3" s="15">
        <v>29560.788672999999</v>
      </c>
      <c r="C3" s="15">
        <v>124.45560577000001</v>
      </c>
      <c r="D3" s="15">
        <v>7973.0686476000001</v>
      </c>
      <c r="E3" s="15">
        <v>522.42601921999994</v>
      </c>
      <c r="F3" s="15">
        <v>278.50830020000001</v>
      </c>
      <c r="G3" s="15">
        <v>18.407088369</v>
      </c>
      <c r="H3" s="15">
        <v>2171.9422076999999</v>
      </c>
      <c r="J3" s="17" t="s">
        <v>431</v>
      </c>
      <c r="K3" s="15">
        <v>0</v>
      </c>
      <c r="L3" s="15">
        <v>0.298920321265011</v>
      </c>
      <c r="M3" s="15">
        <v>10.250143147260999</v>
      </c>
      <c r="N3" s="15">
        <v>10.250143147260999</v>
      </c>
      <c r="O3" s="15">
        <v>1.7109560053902899</v>
      </c>
      <c r="P3" s="15">
        <v>9.7751989070586603E-2</v>
      </c>
      <c r="Q3" s="15">
        <v>23.797296273253998</v>
      </c>
      <c r="R3" s="15">
        <v>55.748900012015199</v>
      </c>
      <c r="S3" s="15">
        <v>7285.1229118647097</v>
      </c>
      <c r="T3" s="15">
        <v>45.8910850460489</v>
      </c>
      <c r="U3" s="15">
        <v>11.2091349356305</v>
      </c>
      <c r="V3" s="15">
        <v>20.188353651349999</v>
      </c>
      <c r="W3" s="15">
        <v>0</v>
      </c>
      <c r="X3" s="15">
        <v>0</v>
      </c>
      <c r="Y3" s="15">
        <v>15.0524647192799</v>
      </c>
      <c r="Z3" s="15">
        <v>15.0524647192799</v>
      </c>
      <c r="AA3" s="15">
        <v>0.84374460699857301</v>
      </c>
      <c r="AB3" s="15">
        <v>0</v>
      </c>
      <c r="AC3" s="15">
        <v>15.938321929925999</v>
      </c>
      <c r="AD3" s="15">
        <v>8.4770264470863204</v>
      </c>
      <c r="AE3" s="15">
        <v>0.17026344918092701</v>
      </c>
      <c r="AF3" s="15">
        <v>0</v>
      </c>
      <c r="AG3" s="15">
        <v>2.2386238891799302</v>
      </c>
      <c r="AH3" s="15">
        <v>1.40446683737054</v>
      </c>
      <c r="AI3" s="15">
        <v>0</v>
      </c>
      <c r="AJ3" s="15">
        <v>0</v>
      </c>
      <c r="AK3" s="15">
        <v>0.18981558181633301</v>
      </c>
      <c r="AL3" s="15">
        <v>31.246113747471501</v>
      </c>
      <c r="AM3" s="15">
        <v>0</v>
      </c>
      <c r="AN3" s="15">
        <v>542.84446006051598</v>
      </c>
      <c r="AO3" s="15">
        <v>1793.0160390659</v>
      </c>
      <c r="AP3" s="15">
        <v>183.285608999266</v>
      </c>
      <c r="AQ3" s="15">
        <v>1992.23996999509</v>
      </c>
      <c r="AR3" s="15">
        <v>0</v>
      </c>
      <c r="AS3" s="15">
        <v>22.444895919795801</v>
      </c>
      <c r="AT3" s="15">
        <v>0</v>
      </c>
      <c r="AU3" s="15">
        <v>2.6818344659578799E-2</v>
      </c>
      <c r="AV3" s="15">
        <v>241.908173051803</v>
      </c>
      <c r="AW3" s="15">
        <v>0.128447857934158</v>
      </c>
      <c r="AX3" s="15">
        <v>4.5102822467302697E-2</v>
      </c>
      <c r="AY3" s="15">
        <v>40.642661970821699</v>
      </c>
      <c r="AZ3" s="15">
        <v>0.80041722471160803</v>
      </c>
      <c r="BA3" s="15">
        <v>6.6432502741998495E-2</v>
      </c>
      <c r="BB3" s="15">
        <v>5.9958962063967102E-3</v>
      </c>
      <c r="BC3" s="15">
        <v>131.676160810749</v>
      </c>
      <c r="BD3" s="15">
        <v>69.708300451506403</v>
      </c>
      <c r="BE3" s="15">
        <v>61.967860359243197</v>
      </c>
      <c r="BF3" s="15">
        <v>0.70778496117109502</v>
      </c>
      <c r="BG3" s="15">
        <v>7.4418293953273E-3</v>
      </c>
      <c r="BH3" s="15">
        <v>4.1684287107921696</v>
      </c>
      <c r="BI3" s="15">
        <v>1.55764899110986E-2</v>
      </c>
      <c r="BJ3" s="15">
        <v>4.5235655351444199</v>
      </c>
      <c r="BK3" s="15">
        <v>0.209154119611766</v>
      </c>
      <c r="BL3" s="15">
        <v>8.9135214978201593E-2</v>
      </c>
      <c r="BM3" s="15">
        <v>17.100987780882502</v>
      </c>
      <c r="BN3" s="15">
        <v>3.4951669255554298</v>
      </c>
      <c r="BO3" s="15">
        <v>0.62036299101065395</v>
      </c>
      <c r="BP3" s="15">
        <v>0.52556520445113197</v>
      </c>
      <c r="BQ3" s="15">
        <v>2.44209946152108E-2</v>
      </c>
      <c r="BR3" s="15">
        <v>4.6456641148167099</v>
      </c>
      <c r="BS3" s="15">
        <v>6.6002409675755196</v>
      </c>
      <c r="BT3" s="15">
        <v>0</v>
      </c>
      <c r="BU3" s="15">
        <v>3.2603398609765299E-2</v>
      </c>
      <c r="BV3" s="15">
        <v>59.505404451131803</v>
      </c>
      <c r="BW3" s="15">
        <v>6.5811399990079204E-3</v>
      </c>
      <c r="BX3" s="15">
        <v>531.32935586456904</v>
      </c>
      <c r="BY3" s="15">
        <v>66.646344541631606</v>
      </c>
      <c r="CA3" s="26">
        <f t="shared" ref="CA3:CA15" si="0">AN3/BX3</f>
        <v>1.0216722529422637</v>
      </c>
      <c r="CB3" s="25">
        <f t="shared" ref="CB3:CB47" si="1">AC3/AQ3</f>
        <v>8.0002018682344186E-3</v>
      </c>
      <c r="CC3" s="13">
        <f t="shared" ref="CC3:CC47" si="2">+(S3-B3)/B3</f>
        <v>-0.75355451464937606</v>
      </c>
      <c r="CD3" s="13">
        <f t="shared" ref="CD3:CD34" si="3">+(AL3-C3)/C3</f>
        <v>-0.74893767497129993</v>
      </c>
      <c r="CE3" s="13">
        <f t="shared" ref="CE3:CE34" si="4">+(AQ3-D3)/D3</f>
        <v>-0.7501288326929455</v>
      </c>
      <c r="CF3" s="13">
        <f t="shared" ref="CF3:CF34" si="5">+(BC3-E3)/E3</f>
        <v>-0.74795252156976011</v>
      </c>
      <c r="CG3" s="13">
        <f t="shared" ref="CG3:CG34" si="6">+(BD3-F3)/F3</f>
        <v>-0.74970835554470705</v>
      </c>
      <c r="CH3" s="13">
        <f t="shared" ref="CH3:CH34" si="7">+(BR3-G3)/G3</f>
        <v>-0.74761548259633337</v>
      </c>
      <c r="CI3" s="13">
        <f t="shared" ref="CI3:CI34" si="8">+(BX3-H3)/H3</f>
        <v>-0.75536671556872326</v>
      </c>
    </row>
    <row r="4" spans="1:87" x14ac:dyDescent="0.25">
      <c r="A4" s="73" t="s">
        <v>432</v>
      </c>
      <c r="B4" s="15">
        <v>9243.8048147999998</v>
      </c>
      <c r="C4" s="15">
        <v>33.877788922000001</v>
      </c>
      <c r="D4" s="15">
        <v>2022.1603522</v>
      </c>
      <c r="E4" s="15">
        <v>132.40685083</v>
      </c>
      <c r="F4" s="15">
        <v>77.599802389000004</v>
      </c>
      <c r="G4" s="15">
        <v>4.4531006937999997</v>
      </c>
      <c r="H4" s="15">
        <v>736.88337273000002</v>
      </c>
      <c r="J4" s="17" t="s">
        <v>432</v>
      </c>
      <c r="K4" s="15">
        <v>0</v>
      </c>
      <c r="L4" s="15">
        <v>0.45423701874259298</v>
      </c>
      <c r="M4" s="15">
        <v>11.3918561468476</v>
      </c>
      <c r="N4" s="15">
        <v>11.3918561468476</v>
      </c>
      <c r="O4" s="15">
        <v>1.6781788458803799</v>
      </c>
      <c r="P4" s="15">
        <v>8.1629768113670398E-2</v>
      </c>
      <c r="Q4" s="15">
        <v>34.011044508474001</v>
      </c>
      <c r="R4" s="15">
        <v>84.715692650782202</v>
      </c>
      <c r="S4" s="15">
        <v>9240.31014093046</v>
      </c>
      <c r="T4" s="15">
        <v>54.363555820698103</v>
      </c>
      <c r="U4" s="15">
        <v>15.6306569495527</v>
      </c>
      <c r="V4" s="15">
        <v>25.653444425006999</v>
      </c>
      <c r="W4" s="15">
        <v>0</v>
      </c>
      <c r="X4" s="15">
        <v>0</v>
      </c>
      <c r="Y4" s="15">
        <v>16.199815476865201</v>
      </c>
      <c r="Z4" s="15">
        <v>16.199815476865201</v>
      </c>
      <c r="AA4" s="15">
        <v>0.727021482467192</v>
      </c>
      <c r="AB4" s="15">
        <v>0</v>
      </c>
      <c r="AC4" s="15">
        <v>16.1659410153386</v>
      </c>
      <c r="AD4" s="15">
        <v>12.3689111981569</v>
      </c>
      <c r="AE4" s="15">
        <v>0.14415472196354601</v>
      </c>
      <c r="AF4" s="15">
        <v>0</v>
      </c>
      <c r="AG4" s="15">
        <v>3.2700898332564901</v>
      </c>
      <c r="AH4" s="15">
        <v>1.2217785638210401</v>
      </c>
      <c r="AI4" s="15">
        <v>0</v>
      </c>
      <c r="AJ4" s="15">
        <v>0</v>
      </c>
      <c r="AK4" s="15">
        <v>0.27937087312422398</v>
      </c>
      <c r="AL4" s="15">
        <v>33.8715459360549</v>
      </c>
      <c r="AM4" s="15">
        <v>0</v>
      </c>
      <c r="AN4" s="15">
        <v>752.68264620777404</v>
      </c>
      <c r="AO4" s="15">
        <v>1818.66758841911</v>
      </c>
      <c r="AP4" s="15">
        <v>185.90775883640001</v>
      </c>
      <c r="AQ4" s="15">
        <v>2020.74128827085</v>
      </c>
      <c r="AR4" s="15">
        <v>0</v>
      </c>
      <c r="AS4" s="15">
        <v>29.148543836152498</v>
      </c>
      <c r="AT4" s="15">
        <v>0</v>
      </c>
      <c r="AU4" s="15">
        <v>3.0933048937096599E-2</v>
      </c>
      <c r="AV4" s="15">
        <v>345.47947359579302</v>
      </c>
      <c r="AW4" s="15">
        <v>0.132174991870456</v>
      </c>
      <c r="AX4" s="15">
        <v>4.6011995348247597E-2</v>
      </c>
      <c r="AY4" s="15">
        <v>45.371212817672301</v>
      </c>
      <c r="AZ4" s="15">
        <v>0.70256331398777505</v>
      </c>
      <c r="BA4" s="15">
        <v>5.6881170874738797E-2</v>
      </c>
      <c r="BB4" s="15">
        <v>6.6024247534956998E-3</v>
      </c>
      <c r="BC4" s="15">
        <v>132.31392725706399</v>
      </c>
      <c r="BD4" s="15">
        <v>77.530591112838096</v>
      </c>
      <c r="BE4" s="15">
        <v>54.783336144226404</v>
      </c>
      <c r="BF4" s="15">
        <v>0.60074891009000397</v>
      </c>
      <c r="BG4" s="15">
        <v>6.5210083940982098E-3</v>
      </c>
      <c r="BH4" s="15">
        <v>4.0363304066976298</v>
      </c>
      <c r="BI4" s="15">
        <v>1.9284366474313301E-2</v>
      </c>
      <c r="BJ4" s="15">
        <v>5.1832789342857204</v>
      </c>
      <c r="BK4" s="15">
        <v>0.27116806384585301</v>
      </c>
      <c r="BL4" s="15">
        <v>9.8840302694598994E-2</v>
      </c>
      <c r="BM4" s="15">
        <v>19.8645565127289</v>
      </c>
      <c r="BN4" s="15">
        <v>3.6200663416612899</v>
      </c>
      <c r="BO4" s="15">
        <v>0.55104890402729301</v>
      </c>
      <c r="BP4" s="15">
        <v>0.53141129979000901</v>
      </c>
      <c r="BQ4" s="15">
        <v>2.1022640365526299E-2</v>
      </c>
      <c r="BR4" s="15">
        <v>4.4518676124495</v>
      </c>
      <c r="BS4" s="15">
        <v>8.3785134660427598</v>
      </c>
      <c r="BT4" s="15">
        <v>0</v>
      </c>
      <c r="BU4" s="15">
        <v>2.7226451662009401E-2</v>
      </c>
      <c r="BV4" s="15">
        <v>89.062162920462697</v>
      </c>
      <c r="BW4" s="15">
        <v>1.0630072163891601E-2</v>
      </c>
      <c r="BX4" s="15">
        <v>736.58202141790196</v>
      </c>
      <c r="BY4" s="15">
        <v>99.501140263562604</v>
      </c>
      <c r="CA4" s="26">
        <f t="shared" si="0"/>
        <v>1.0218585633666144</v>
      </c>
      <c r="CB4" s="25">
        <f t="shared" si="1"/>
        <v>8.0000052996253707E-3</v>
      </c>
      <c r="CC4" s="13">
        <f t="shared" si="2"/>
        <v>-3.7805578325762702E-4</v>
      </c>
      <c r="CD4" s="13">
        <f t="shared" si="3"/>
        <v>-1.8427961634314146E-4</v>
      </c>
      <c r="CE4" s="13">
        <f t="shared" si="4"/>
        <v>-7.0175638030199041E-4</v>
      </c>
      <c r="CF4" s="13">
        <f t="shared" si="5"/>
        <v>-7.0180336103082912E-4</v>
      </c>
      <c r="CG4" s="13">
        <f t="shared" si="6"/>
        <v>-8.9190015993802945E-4</v>
      </c>
      <c r="CH4" s="13">
        <f t="shared" si="7"/>
        <v>-2.7690399011558718E-4</v>
      </c>
      <c r="CI4" s="13">
        <f t="shared" si="8"/>
        <v>-4.0895387689590445E-4</v>
      </c>
    </row>
    <row r="5" spans="1:87" x14ac:dyDescent="0.25">
      <c r="A5" s="73" t="s">
        <v>658</v>
      </c>
      <c r="B5" s="15">
        <v>44653.252763999997</v>
      </c>
      <c r="C5" s="15">
        <v>186.15448653999999</v>
      </c>
      <c r="D5" s="15">
        <v>9194.9427653000002</v>
      </c>
      <c r="E5" s="15">
        <v>618.67260776000001</v>
      </c>
      <c r="F5" s="15">
        <v>297.11266671999999</v>
      </c>
      <c r="G5" s="15">
        <v>32.601117862000002</v>
      </c>
      <c r="H5" s="15">
        <v>3318.4623323000001</v>
      </c>
      <c r="J5" s="17" t="s">
        <v>433</v>
      </c>
      <c r="K5" s="15">
        <v>0</v>
      </c>
      <c r="L5" s="15">
        <v>1.97282400973781</v>
      </c>
      <c r="M5" s="15">
        <v>50.974265561533699</v>
      </c>
      <c r="N5" s="15">
        <v>50.974265561533699</v>
      </c>
      <c r="O5" s="15">
        <v>7.6184708427718704</v>
      </c>
      <c r="P5" s="15">
        <v>0.37849125057623301</v>
      </c>
      <c r="Q5" s="15">
        <v>149.793003454532</v>
      </c>
      <c r="R5" s="15">
        <v>367.93392461405199</v>
      </c>
      <c r="S5" s="15">
        <v>44633.054427928102</v>
      </c>
      <c r="T5" s="15">
        <v>241.61161390697501</v>
      </c>
      <c r="U5" s="15">
        <v>68.611167999470894</v>
      </c>
      <c r="V5" s="15">
        <v>113.214912367267</v>
      </c>
      <c r="W5" s="15">
        <v>0</v>
      </c>
      <c r="X5" s="15">
        <v>0</v>
      </c>
      <c r="Y5" s="15">
        <v>72.747151074587805</v>
      </c>
      <c r="Z5" s="15">
        <v>72.747151074587805</v>
      </c>
      <c r="AA5" s="15">
        <v>3.3560580720889299</v>
      </c>
      <c r="AB5" s="15">
        <v>0</v>
      </c>
      <c r="AC5" s="15">
        <v>73.497000281089299</v>
      </c>
      <c r="AD5" s="15">
        <v>55.881690622089202</v>
      </c>
      <c r="AE5" s="15">
        <v>0.66788125882813298</v>
      </c>
      <c r="AF5" s="15">
        <v>0</v>
      </c>
      <c r="AG5" s="15">
        <v>14.4709660296003</v>
      </c>
      <c r="AH5" s="15">
        <v>5.6327314975445901</v>
      </c>
      <c r="AI5" s="15">
        <v>0</v>
      </c>
      <c r="AJ5" s="15">
        <v>0</v>
      </c>
      <c r="AK5" s="15">
        <v>1.35904429064303</v>
      </c>
      <c r="AL5" s="15">
        <v>186.098844557614</v>
      </c>
      <c r="AM5" s="15">
        <v>0</v>
      </c>
      <c r="AN5" s="15">
        <v>3387.34716513169</v>
      </c>
      <c r="AO5" s="15">
        <v>8268.6346227065005</v>
      </c>
      <c r="AP5" s="15">
        <v>845.22431345315397</v>
      </c>
      <c r="AQ5" s="15">
        <v>9187.3559364407392</v>
      </c>
      <c r="AR5" s="15">
        <v>0</v>
      </c>
      <c r="AS5" s="15">
        <v>129.197995585244</v>
      </c>
      <c r="AT5" s="15">
        <v>0</v>
      </c>
      <c r="AU5" s="15">
        <v>0.14699541989781501</v>
      </c>
      <c r="AV5" s="15">
        <v>1573.3645522081999</v>
      </c>
      <c r="AW5" s="15">
        <v>0.64293854065047296</v>
      </c>
      <c r="AX5" s="15">
        <v>0.229306315690845</v>
      </c>
      <c r="AY5" s="15">
        <v>157.655516129565</v>
      </c>
      <c r="AZ5" s="15">
        <v>4.1791560707022199</v>
      </c>
      <c r="BA5" s="15">
        <v>0.351489156015587</v>
      </c>
      <c r="BB5" s="15">
        <v>2.96599315464872E-2</v>
      </c>
      <c r="BC5" s="15">
        <v>618.06107751561001</v>
      </c>
      <c r="BD5" s="15">
        <v>296.73726583442101</v>
      </c>
      <c r="BE5" s="15">
        <v>321.323811681189</v>
      </c>
      <c r="BF5" s="15">
        <v>3.6956593197638798</v>
      </c>
      <c r="BG5" s="15">
        <v>3.9085501854638202E-2</v>
      </c>
      <c r="BH5" s="15">
        <v>21.862195583039799</v>
      </c>
      <c r="BI5" s="15">
        <v>8.6219260680015702E-2</v>
      </c>
      <c r="BJ5" s="15">
        <v>21.134402134074001</v>
      </c>
      <c r="BK5" s="15">
        <v>1.1602245407496801</v>
      </c>
      <c r="BL5" s="15">
        <v>0.38892870803639801</v>
      </c>
      <c r="BM5" s="15">
        <v>79.172517292503699</v>
      </c>
      <c r="BN5" s="15">
        <v>16.900777699454899</v>
      </c>
      <c r="BO5" s="15">
        <v>3.25617332738085</v>
      </c>
      <c r="BP5" s="15">
        <v>2.5791540865424398</v>
      </c>
      <c r="BQ5" s="15">
        <v>0.12764451572722199</v>
      </c>
      <c r="BR5" s="15">
        <v>32.585894696230604</v>
      </c>
      <c r="BS5" s="15">
        <v>44.442366682292999</v>
      </c>
      <c r="BT5" s="15">
        <v>0</v>
      </c>
      <c r="BU5" s="15">
        <v>0.12624065339418</v>
      </c>
      <c r="BV5" s="15">
        <v>393.97424110892501</v>
      </c>
      <c r="BW5" s="15">
        <v>4.8202793181104202E-2</v>
      </c>
      <c r="BX5" s="15">
        <v>3316.6982010284501</v>
      </c>
      <c r="BY5" s="15">
        <v>449.49528528965902</v>
      </c>
      <c r="CA5" s="26">
        <f t="shared" si="0"/>
        <v>1.0213009926804111</v>
      </c>
      <c r="CB5" s="25">
        <f t="shared" si="1"/>
        <v>7.9997989399290294E-3</v>
      </c>
      <c r="CC5" s="13">
        <f t="shared" si="2"/>
        <v>-4.5233739585885614E-4</v>
      </c>
      <c r="CD5" s="13">
        <f t="shared" si="3"/>
        <v>-2.9890218291374094E-4</v>
      </c>
      <c r="CE5" s="13">
        <f t="shared" si="4"/>
        <v>-8.2510887266120693E-4</v>
      </c>
      <c r="CF5" s="13">
        <f t="shared" si="5"/>
        <v>-9.884553424858041E-4</v>
      </c>
      <c r="CG5" s="13">
        <f t="shared" si="6"/>
        <v>-1.2634967392109288E-3</v>
      </c>
      <c r="CH5" s="13">
        <f t="shared" si="7"/>
        <v>-4.6695226322723875E-4</v>
      </c>
      <c r="CI5" s="13">
        <f t="shared" si="8"/>
        <v>-5.3161105804305092E-4</v>
      </c>
    </row>
    <row r="6" spans="1:87" x14ac:dyDescent="0.25">
      <c r="A6" s="73" t="s">
        <v>659</v>
      </c>
      <c r="B6" s="15">
        <v>38918.323624999997</v>
      </c>
      <c r="C6" s="15">
        <v>155.04274135</v>
      </c>
      <c r="D6" s="15">
        <v>7345.4819120000002</v>
      </c>
      <c r="E6" s="15">
        <v>491.27790585000002</v>
      </c>
      <c r="F6" s="15">
        <v>242.54429911</v>
      </c>
      <c r="G6" s="15">
        <v>21.317991890999998</v>
      </c>
      <c r="H6" s="15">
        <v>3048.4199266000001</v>
      </c>
      <c r="J6" s="17" t="s">
        <v>434</v>
      </c>
      <c r="K6" s="15">
        <v>0</v>
      </c>
      <c r="L6" s="15">
        <v>1.93962400120482</v>
      </c>
      <c r="M6" s="15">
        <v>46.315140487111101</v>
      </c>
      <c r="N6" s="15">
        <v>46.315140487111101</v>
      </c>
      <c r="O6" s="15">
        <v>6.0670528844722904</v>
      </c>
      <c r="P6" s="15">
        <v>0.26884701700887897</v>
      </c>
      <c r="Q6" s="15">
        <v>138.561060714517</v>
      </c>
      <c r="R6" s="15">
        <v>361.74012836962601</v>
      </c>
      <c r="S6" s="15">
        <v>38898.5852971555</v>
      </c>
      <c r="T6" s="15">
        <v>213.796050978686</v>
      </c>
      <c r="U6" s="15">
        <v>65.095035496288006</v>
      </c>
      <c r="V6" s="15">
        <v>103.543129135732</v>
      </c>
      <c r="W6" s="15">
        <v>52.8089145376521</v>
      </c>
      <c r="X6" s="15">
        <v>0</v>
      </c>
      <c r="Y6" s="15">
        <v>61.3164193409281</v>
      </c>
      <c r="Z6" s="15">
        <v>61.3164193409281</v>
      </c>
      <c r="AA6" s="15">
        <v>2.4425078997866998</v>
      </c>
      <c r="AB6" s="15">
        <v>0</v>
      </c>
      <c r="AC6" s="15">
        <v>58.714753220126099</v>
      </c>
      <c r="AD6" s="15">
        <v>47.905446783180899</v>
      </c>
      <c r="AE6" s="15">
        <v>0.47418509160810601</v>
      </c>
      <c r="AF6" s="15">
        <v>0</v>
      </c>
      <c r="AG6" s="15">
        <v>13.4554221579325</v>
      </c>
      <c r="AH6" s="15">
        <v>4.1291397254143298</v>
      </c>
      <c r="AI6" s="15">
        <v>0</v>
      </c>
      <c r="AJ6" s="15">
        <v>0</v>
      </c>
      <c r="AK6" s="15">
        <v>1.0625905730848699</v>
      </c>
      <c r="AL6" s="15">
        <v>154.98661739336501</v>
      </c>
      <c r="AM6" s="15">
        <v>0</v>
      </c>
      <c r="AN6" s="15">
        <v>3113.6036095173499</v>
      </c>
      <c r="AO6" s="15">
        <v>6605.3576542822002</v>
      </c>
      <c r="AP6" s="15">
        <v>675.209852896597</v>
      </c>
      <c r="AQ6" s="15">
        <v>7339.2822603989198</v>
      </c>
      <c r="AR6" s="15">
        <v>0</v>
      </c>
      <c r="AS6" s="15">
        <v>117.55342858953701</v>
      </c>
      <c r="AT6" s="15">
        <v>0</v>
      </c>
      <c r="AU6" s="15">
        <v>0.13081707700193401</v>
      </c>
      <c r="AV6" s="15">
        <v>1419.16757179516</v>
      </c>
      <c r="AW6" s="15">
        <v>0.53087757182933903</v>
      </c>
      <c r="AX6" s="15">
        <v>0.18549471166300099</v>
      </c>
      <c r="AY6" s="15">
        <v>125.023399637339</v>
      </c>
      <c r="AZ6" s="15">
        <v>3.26949508644873</v>
      </c>
      <c r="BA6" s="15">
        <v>0.26980230052304599</v>
      </c>
      <c r="BB6" s="15">
        <v>2.5034377773001E-2</v>
      </c>
      <c r="BC6" s="15">
        <v>490.739937619118</v>
      </c>
      <c r="BD6" s="15">
        <v>242.214426064143</v>
      </c>
      <c r="BE6" s="15">
        <v>248.525511554975</v>
      </c>
      <c r="BF6" s="15">
        <v>2.8548033752762598</v>
      </c>
      <c r="BG6" s="15">
        <v>3.0594534742086701E-2</v>
      </c>
      <c r="BH6" s="15">
        <v>17.8241041242966</v>
      </c>
      <c r="BI6" s="15">
        <v>7.9286842264808005E-2</v>
      </c>
      <c r="BJ6" s="15">
        <v>17.983614367521401</v>
      </c>
      <c r="BK6" s="15">
        <v>1.0951838930317399</v>
      </c>
      <c r="BL6" s="15">
        <v>0.31958588380539699</v>
      </c>
      <c r="BM6" s="15">
        <v>67.841444247865596</v>
      </c>
      <c r="BN6" s="15">
        <v>13.9482776047663</v>
      </c>
      <c r="BO6" s="15">
        <v>2.5666449511400602</v>
      </c>
      <c r="BP6" s="15">
        <v>2.0852400557769299</v>
      </c>
      <c r="BQ6" s="15">
        <v>9.9003025843681494E-2</v>
      </c>
      <c r="BR6" s="15">
        <v>21.308251437137901</v>
      </c>
      <c r="BS6" s="15">
        <v>34.485404354582499</v>
      </c>
      <c r="BT6" s="15">
        <v>0</v>
      </c>
      <c r="BU6" s="15">
        <v>8.9670335030230794E-2</v>
      </c>
      <c r="BV6" s="15">
        <v>373.22648624988301</v>
      </c>
      <c r="BW6" s="15">
        <v>2.7506318914003201E-2</v>
      </c>
      <c r="BX6" s="15">
        <v>3046.5157139943799</v>
      </c>
      <c r="BY6" s="15">
        <v>397.51174929975599</v>
      </c>
      <c r="CA6" s="26">
        <f t="shared" si="0"/>
        <v>1.0220211880788264</v>
      </c>
      <c r="CB6" s="25">
        <f t="shared" si="1"/>
        <v>8.0000674639449983E-3</v>
      </c>
      <c r="CC6" s="13">
        <f t="shared" si="2"/>
        <v>-5.0717312581825499E-4</v>
      </c>
      <c r="CD6" s="13">
        <f t="shared" si="3"/>
        <v>-3.6199022376864822E-4</v>
      </c>
      <c r="CE6" s="13">
        <f t="shared" si="4"/>
        <v>-8.4400883091854029E-4</v>
      </c>
      <c r="CF6" s="13">
        <f t="shared" si="5"/>
        <v>-1.0950385199009643E-3</v>
      </c>
      <c r="CG6" s="13">
        <f t="shared" si="6"/>
        <v>-1.3600527700195228E-3</v>
      </c>
      <c r="CH6" s="13">
        <f t="shared" si="7"/>
        <v>-4.5691235421706444E-4</v>
      </c>
      <c r="CI6" s="13">
        <f t="shared" si="8"/>
        <v>-6.2465560896132462E-4</v>
      </c>
    </row>
    <row r="7" spans="1:87" x14ac:dyDescent="0.25">
      <c r="A7" s="73" t="s">
        <v>660</v>
      </c>
      <c r="B7" s="15">
        <v>310094.83405</v>
      </c>
      <c r="C7" s="15">
        <v>1444.3738482000001</v>
      </c>
      <c r="D7" s="15">
        <v>81093.281539000003</v>
      </c>
      <c r="E7" s="15">
        <v>5506.9536981000001</v>
      </c>
      <c r="F7" s="15">
        <v>2992.8624104</v>
      </c>
      <c r="G7" s="15">
        <v>177.97959033999999</v>
      </c>
      <c r="H7" s="15">
        <v>24885.153226999999</v>
      </c>
      <c r="J7" s="17" t="s">
        <v>435</v>
      </c>
      <c r="K7" s="15">
        <v>0</v>
      </c>
      <c r="L7" s="15">
        <v>14.2543363612383</v>
      </c>
      <c r="M7" s="15">
        <v>444.39965791967398</v>
      </c>
      <c r="N7" s="15">
        <v>444.39965791967398</v>
      </c>
      <c r="O7" s="15">
        <v>68.758773739645093</v>
      </c>
      <c r="P7" s="15">
        <v>3.7321712655853001</v>
      </c>
      <c r="Q7" s="15">
        <v>1099.8960112039699</v>
      </c>
      <c r="R7" s="15">
        <v>2658.4123503783599</v>
      </c>
      <c r="S7" s="15">
        <v>308371.397251938</v>
      </c>
      <c r="T7" s="15">
        <v>1974.1986248575499</v>
      </c>
      <c r="U7" s="15">
        <v>514.99897560244005</v>
      </c>
      <c r="V7" s="15">
        <v>892.60197609781903</v>
      </c>
      <c r="W7" s="15">
        <v>287.448397476016</v>
      </c>
      <c r="X7" s="15">
        <v>0</v>
      </c>
      <c r="Y7" s="15">
        <v>625.41238260817704</v>
      </c>
      <c r="Z7" s="15">
        <v>625.41238260817704</v>
      </c>
      <c r="AA7" s="15">
        <v>32.509060024052403</v>
      </c>
      <c r="AB7" s="15">
        <v>0</v>
      </c>
      <c r="AC7" s="15">
        <v>643.89973335096897</v>
      </c>
      <c r="AD7" s="15">
        <v>391.216094694025</v>
      </c>
      <c r="AE7" s="15">
        <v>6.5138551446838404</v>
      </c>
      <c r="AF7" s="15">
        <v>0</v>
      </c>
      <c r="AG7" s="15">
        <v>103.238623650214</v>
      </c>
      <c r="AH7" s="15">
        <v>54.272242177725602</v>
      </c>
      <c r="AI7" s="15">
        <v>0</v>
      </c>
      <c r="AJ7" s="15">
        <v>0</v>
      </c>
      <c r="AK7" s="15">
        <v>8.34989372507812</v>
      </c>
      <c r="AL7" s="15">
        <v>1434.4476395663401</v>
      </c>
      <c r="AM7" s="15">
        <v>0</v>
      </c>
      <c r="AN7" s="15">
        <v>25275.688486912801</v>
      </c>
      <c r="AO7" s="15">
        <v>72440.964714363596</v>
      </c>
      <c r="AP7" s="15">
        <v>7405.3720378974504</v>
      </c>
      <c r="AQ7" s="15">
        <v>80490.236485611997</v>
      </c>
      <c r="AR7" s="15">
        <v>0</v>
      </c>
      <c r="AS7" s="15">
        <v>997.82527000005405</v>
      </c>
      <c r="AT7" s="15">
        <v>0</v>
      </c>
      <c r="AU7" s="15">
        <v>1.0920164023876</v>
      </c>
      <c r="AV7" s="15">
        <v>11390.968614474399</v>
      </c>
      <c r="AW7" s="15">
        <v>5.2440583783902897</v>
      </c>
      <c r="AX7" s="15">
        <v>1.8772771816112499</v>
      </c>
      <c r="AY7" s="15">
        <v>1754.9492149892201</v>
      </c>
      <c r="AZ7" s="15">
        <v>31.781385494689498</v>
      </c>
      <c r="BA7" s="15">
        <v>2.6662397416183099</v>
      </c>
      <c r="BB7" s="15">
        <v>0.24941471695409401</v>
      </c>
      <c r="BC7" s="15">
        <v>5466.0020536715101</v>
      </c>
      <c r="BD7" s="15">
        <v>2968.3702955405902</v>
      </c>
      <c r="BE7" s="15">
        <v>2497.6317581309199</v>
      </c>
      <c r="BF7" s="15">
        <v>27.982523300098698</v>
      </c>
      <c r="BG7" s="15">
        <v>0.29538385224623398</v>
      </c>
      <c r="BH7" s="15">
        <v>167.46783699024999</v>
      </c>
      <c r="BI7" s="15">
        <v>0.64194543560574702</v>
      </c>
      <c r="BJ7" s="15">
        <v>191.028805590921</v>
      </c>
      <c r="BK7" s="15">
        <v>8.6404380583894191</v>
      </c>
      <c r="BL7" s="15">
        <v>3.7842790610514898</v>
      </c>
      <c r="BM7" s="15">
        <v>723.37534196442698</v>
      </c>
      <c r="BN7" s="15">
        <v>148.929989881225</v>
      </c>
      <c r="BO7" s="15">
        <v>24.633505955235101</v>
      </c>
      <c r="BP7" s="15">
        <v>21.691963822153099</v>
      </c>
      <c r="BQ7" s="15">
        <v>0.96866460534510501</v>
      </c>
      <c r="BR7" s="15">
        <v>176.77574827626</v>
      </c>
      <c r="BS7" s="15">
        <v>292.26076691069602</v>
      </c>
      <c r="BT7" s="15">
        <v>0</v>
      </c>
      <c r="BU7" s="15">
        <v>1.24485245074819</v>
      </c>
      <c r="BV7" s="15">
        <v>2854.2649870423302</v>
      </c>
      <c r="BW7" s="15">
        <v>0.25922320276459598</v>
      </c>
      <c r="BX7" s="15">
        <v>24746.029786647701</v>
      </c>
      <c r="BY7" s="15">
        <v>3069.9374661133002</v>
      </c>
      <c r="CA7" s="26">
        <f t="shared" si="0"/>
        <v>1.0214037849639577</v>
      </c>
      <c r="CB7" s="25">
        <f t="shared" si="1"/>
        <v>7.9997247053196201E-3</v>
      </c>
      <c r="CC7" s="13">
        <f t="shared" si="2"/>
        <v>-5.5577733287363058E-3</v>
      </c>
      <c r="CD7" s="13">
        <f t="shared" si="3"/>
        <v>-6.8723264728382059E-3</v>
      </c>
      <c r="CE7" s="13">
        <f t="shared" si="4"/>
        <v>-7.4364366806143559E-3</v>
      </c>
      <c r="CF7" s="13">
        <f t="shared" si="5"/>
        <v>-7.4363516879793392E-3</v>
      </c>
      <c r="CG7" s="13">
        <f t="shared" si="6"/>
        <v>-8.1835084614318987E-3</v>
      </c>
      <c r="CH7" s="13">
        <f t="shared" si="7"/>
        <v>-6.7639332208836228E-3</v>
      </c>
      <c r="CI7" s="13">
        <f t="shared" si="8"/>
        <v>-5.5906202016610803E-3</v>
      </c>
    </row>
    <row r="8" spans="1:87" x14ac:dyDescent="0.25">
      <c r="A8" s="73" t="s">
        <v>661</v>
      </c>
      <c r="B8" s="15">
        <v>485300.42053</v>
      </c>
      <c r="C8" s="15">
        <v>2625.7452788999999</v>
      </c>
      <c r="D8" s="15">
        <v>59794.013133</v>
      </c>
      <c r="E8" s="15">
        <v>7227.8758741000001</v>
      </c>
      <c r="F8" s="15">
        <v>3116.4357319999999</v>
      </c>
      <c r="G8" s="15">
        <v>349.46477332000001</v>
      </c>
      <c r="H8" s="15">
        <v>13945.912942000001</v>
      </c>
      <c r="J8" s="17" t="s">
        <v>436</v>
      </c>
      <c r="K8" s="15">
        <v>0</v>
      </c>
      <c r="L8" s="15">
        <v>4.8986018186334697</v>
      </c>
      <c r="M8" s="15">
        <v>348.32375790783499</v>
      </c>
      <c r="N8" s="15">
        <v>348.32375790783499</v>
      </c>
      <c r="O8" s="15">
        <v>65.304577901420302</v>
      </c>
      <c r="P8" s="15">
        <v>4.3068763734799296</v>
      </c>
      <c r="Q8" s="15">
        <v>539.49401655849601</v>
      </c>
      <c r="R8" s="15">
        <v>913.59595742698605</v>
      </c>
      <c r="S8" s="15">
        <v>484998.87683107599</v>
      </c>
      <c r="T8" s="15">
        <v>1373.70839292647</v>
      </c>
      <c r="U8" s="15">
        <v>240.72944384166399</v>
      </c>
      <c r="V8" s="15">
        <v>534.04653046478904</v>
      </c>
      <c r="W8" s="15">
        <v>410.52403687071501</v>
      </c>
      <c r="X8" s="15">
        <v>0</v>
      </c>
      <c r="Y8" s="15">
        <v>516.93312482944498</v>
      </c>
      <c r="Z8" s="15">
        <v>516.93312482944498</v>
      </c>
      <c r="AA8" s="15">
        <v>36.273708783456499</v>
      </c>
      <c r="AB8" s="15">
        <v>0</v>
      </c>
      <c r="AC8" s="15">
        <v>477.73054999807101</v>
      </c>
      <c r="AD8" s="15">
        <v>205.407689138378</v>
      </c>
      <c r="AE8" s="15">
        <v>7.4493272598003699</v>
      </c>
      <c r="AF8" s="15">
        <v>0</v>
      </c>
      <c r="AG8" s="15">
        <v>41.627079036071301</v>
      </c>
      <c r="AH8" s="15">
        <v>59.911211758130896</v>
      </c>
      <c r="AI8" s="15">
        <v>0</v>
      </c>
      <c r="AJ8" s="15">
        <v>0</v>
      </c>
      <c r="AK8" s="15">
        <v>3.2067865059617402</v>
      </c>
      <c r="AL8" s="15">
        <v>2624.80748447119</v>
      </c>
      <c r="AM8" s="15">
        <v>0</v>
      </c>
      <c r="AN8" s="15">
        <v>14173.3171393927</v>
      </c>
      <c r="AO8" s="15">
        <v>53744.656134085002</v>
      </c>
      <c r="AP8" s="15">
        <v>5494.0043830089799</v>
      </c>
      <c r="AQ8" s="15">
        <v>59716.391067092103</v>
      </c>
      <c r="AR8" s="15">
        <v>0</v>
      </c>
      <c r="AS8" s="15">
        <v>573.56858746562102</v>
      </c>
      <c r="AT8" s="15">
        <v>0</v>
      </c>
      <c r="AU8" s="15">
        <v>1.44418591577241</v>
      </c>
      <c r="AV8" s="15">
        <v>6237.85720952066</v>
      </c>
      <c r="AW8" s="15">
        <v>7.4226921741430898</v>
      </c>
      <c r="AX8" s="15">
        <v>2.7188754223228999</v>
      </c>
      <c r="AY8" s="15">
        <v>1651.4755393883199</v>
      </c>
      <c r="AZ8" s="15">
        <v>56.307249348258502</v>
      </c>
      <c r="BA8" s="15">
        <v>4.8668813968484796</v>
      </c>
      <c r="BB8" s="15">
        <v>0.31529141906005897</v>
      </c>
      <c r="BC8" s="15">
        <v>7221.28727976763</v>
      </c>
      <c r="BD8" s="15">
        <v>3112.12776676863</v>
      </c>
      <c r="BE8" s="15">
        <v>4109.1595129990001</v>
      </c>
      <c r="BF8" s="15">
        <v>51.1921751351708</v>
      </c>
      <c r="BG8" s="15">
        <v>0.52697460826622999</v>
      </c>
      <c r="BH8" s="15">
        <v>268.20373220456599</v>
      </c>
      <c r="BI8" s="15">
        <v>0.75472278531942105</v>
      </c>
      <c r="BJ8" s="15">
        <v>210.33644659027601</v>
      </c>
      <c r="BK8" s="15">
        <v>9.2334239432971206</v>
      </c>
      <c r="BL8" s="15">
        <v>4.0829525400001003</v>
      </c>
      <c r="BM8" s="15">
        <v>767.55520671086902</v>
      </c>
      <c r="BN8" s="15">
        <v>138.34158701512899</v>
      </c>
      <c r="BO8" s="15">
        <v>43.316600583122501</v>
      </c>
      <c r="BP8" s="15">
        <v>30.625223080187599</v>
      </c>
      <c r="BQ8" s="15">
        <v>1.7495935228205901</v>
      </c>
      <c r="BR8" s="15">
        <v>349.31595562095902</v>
      </c>
      <c r="BS8" s="15">
        <v>180.68791822907099</v>
      </c>
      <c r="BT8" s="15">
        <v>0</v>
      </c>
      <c r="BU8" s="15">
        <v>1.4364880521565</v>
      </c>
      <c r="BV8" s="15">
        <v>1366.02140146386</v>
      </c>
      <c r="BW8" s="15">
        <v>8.9719496281353894E-2</v>
      </c>
      <c r="BX8" s="15">
        <v>13927.485623329299</v>
      </c>
      <c r="BY8" s="15">
        <v>1294.91946156021</v>
      </c>
      <c r="CA8" s="26">
        <f t="shared" si="0"/>
        <v>1.0176508181528201</v>
      </c>
      <c r="CB8" s="25">
        <f t="shared" si="1"/>
        <v>7.999990311895017E-3</v>
      </c>
      <c r="CC8" s="13">
        <f t="shared" si="2"/>
        <v>-6.2135470353537618E-4</v>
      </c>
      <c r="CD8" s="13">
        <f t="shared" si="3"/>
        <v>-3.5715361895375286E-4</v>
      </c>
      <c r="CE8" s="13">
        <f t="shared" si="4"/>
        <v>-1.2981578228449427E-3</v>
      </c>
      <c r="CF8" s="13">
        <f t="shared" si="5"/>
        <v>-9.115533314537612E-4</v>
      </c>
      <c r="CG8" s="13">
        <f t="shared" si="6"/>
        <v>-1.3823372602024711E-3</v>
      </c>
      <c r="CH8" s="13">
        <f t="shared" si="7"/>
        <v>-4.2584463557567058E-4</v>
      </c>
      <c r="CI8" s="13">
        <f t="shared" si="8"/>
        <v>-1.3213418689288577E-3</v>
      </c>
    </row>
    <row r="9" spans="1:87" x14ac:dyDescent="0.25">
      <c r="A9" s="73" t="s">
        <v>662</v>
      </c>
      <c r="B9" s="15">
        <v>92865.067616999993</v>
      </c>
      <c r="C9" s="15">
        <v>337.36468102999999</v>
      </c>
      <c r="D9" s="15">
        <v>20364.201703999999</v>
      </c>
      <c r="E9" s="15">
        <v>1322.3916396</v>
      </c>
      <c r="F9" s="15">
        <v>762.40341608000006</v>
      </c>
      <c r="G9" s="15">
        <v>28.321249413</v>
      </c>
      <c r="H9" s="15">
        <v>8795.3486267999997</v>
      </c>
      <c r="J9" s="17" t="s">
        <v>553</v>
      </c>
      <c r="K9" s="15">
        <v>0</v>
      </c>
      <c r="L9" s="15">
        <v>5.6846254122698197</v>
      </c>
      <c r="M9" s="15">
        <v>145.54483537174801</v>
      </c>
      <c r="N9" s="15">
        <v>145.54483537174801</v>
      </c>
      <c r="O9" s="15">
        <v>18.391904897567699</v>
      </c>
      <c r="P9" s="15">
        <v>0.833098200049601</v>
      </c>
      <c r="Q9" s="15">
        <v>389.06135884268298</v>
      </c>
      <c r="R9" s="15">
        <v>1060.1574154733601</v>
      </c>
      <c r="S9" s="15">
        <v>90976.294222236902</v>
      </c>
      <c r="T9" s="15">
        <v>636.65373200350496</v>
      </c>
      <c r="U9" s="15">
        <v>191.63909377767499</v>
      </c>
      <c r="V9" s="15">
        <v>306.717848970386</v>
      </c>
      <c r="W9" s="15">
        <v>270.03507700735798</v>
      </c>
      <c r="X9" s="15">
        <v>0</v>
      </c>
      <c r="Y9" s="15">
        <v>184.37999526381</v>
      </c>
      <c r="Z9" s="15">
        <v>184.37999526381</v>
      </c>
      <c r="AA9" s="15">
        <v>7.5285752554991499</v>
      </c>
      <c r="AB9" s="15">
        <v>0</v>
      </c>
      <c r="AC9" s="15">
        <v>158.09708934781699</v>
      </c>
      <c r="AD9" s="15">
        <v>123.858335414496</v>
      </c>
      <c r="AE9" s="15">
        <v>1.4511171706388399</v>
      </c>
      <c r="AF9" s="15">
        <v>0</v>
      </c>
      <c r="AG9" s="15">
        <v>38.413041939061998</v>
      </c>
      <c r="AH9" s="15">
        <v>12.709882567502699</v>
      </c>
      <c r="AI9" s="15">
        <v>0</v>
      </c>
      <c r="AJ9" s="15">
        <v>0</v>
      </c>
      <c r="AK9" s="15">
        <v>2.7289808520990699</v>
      </c>
      <c r="AL9" s="15">
        <v>327.26707055341501</v>
      </c>
      <c r="AM9" s="15">
        <v>0</v>
      </c>
      <c r="AN9" s="15">
        <v>8875.5731962058398</v>
      </c>
      <c r="AO9" s="15">
        <v>17786.292109327202</v>
      </c>
      <c r="AP9" s="15">
        <v>1818.15573868615</v>
      </c>
      <c r="AQ9" s="15">
        <v>19762.544937361101</v>
      </c>
      <c r="AR9" s="15">
        <v>0</v>
      </c>
      <c r="AS9" s="15">
        <v>344.09449903823298</v>
      </c>
      <c r="AT9" s="15">
        <v>0</v>
      </c>
      <c r="AU9" s="15">
        <v>0.38095871294168199</v>
      </c>
      <c r="AV9" s="15">
        <v>3938.1496739099598</v>
      </c>
      <c r="AW9" s="15">
        <v>1.4180684204434599</v>
      </c>
      <c r="AX9" s="15">
        <v>0.47552104587267102</v>
      </c>
      <c r="AY9" s="15">
        <v>398.65464949266101</v>
      </c>
      <c r="AZ9" s="15">
        <v>7.2625606684413704</v>
      </c>
      <c r="BA9" s="15">
        <v>0.56681631640734698</v>
      </c>
      <c r="BB9" s="15">
        <v>7.1421971262752404E-2</v>
      </c>
      <c r="BC9" s="15">
        <v>1286.3536176975999</v>
      </c>
      <c r="BD9" s="15">
        <v>740.55384389181802</v>
      </c>
      <c r="BE9" s="15">
        <v>545.79977380578305</v>
      </c>
      <c r="BF9" s="15">
        <v>6.09701240651024</v>
      </c>
      <c r="BG9" s="15">
        <v>6.7700446987108406E-2</v>
      </c>
      <c r="BH9" s="15">
        <v>44.184028505762299</v>
      </c>
      <c r="BI9" s="15">
        <v>0.24479585751527999</v>
      </c>
      <c r="BJ9" s="15">
        <v>54.728931695299103</v>
      </c>
      <c r="BK9" s="15">
        <v>3.5281510386525299</v>
      </c>
      <c r="BL9" s="15">
        <v>0.96672784492688901</v>
      </c>
      <c r="BM9" s="15">
        <v>210.44713250329301</v>
      </c>
      <c r="BN9" s="15">
        <v>42.196588806031798</v>
      </c>
      <c r="BO9" s="15">
        <v>5.7912177780717196</v>
      </c>
      <c r="BP9" s="15">
        <v>5.4537914537828502</v>
      </c>
      <c r="BQ9" s="15">
        <v>0.21435773298720701</v>
      </c>
      <c r="BR9" s="15">
        <v>27.471373446430398</v>
      </c>
      <c r="BS9" s="15">
        <v>99.835229068337895</v>
      </c>
      <c r="BT9" s="15">
        <v>0</v>
      </c>
      <c r="BU9" s="15">
        <v>0.27785753138114</v>
      </c>
      <c r="BV9" s="15">
        <v>1042.95806059403</v>
      </c>
      <c r="BW9" s="15">
        <v>2.6915849838787E-2</v>
      </c>
      <c r="BX9" s="15">
        <v>8678.1664136862892</v>
      </c>
      <c r="BY9" s="15">
        <v>1071.7856717946099</v>
      </c>
      <c r="CA9" s="26">
        <f t="shared" si="0"/>
        <v>1.0227475221272804</v>
      </c>
      <c r="CB9" s="25">
        <f t="shared" si="1"/>
        <v>7.9998345278362581E-3</v>
      </c>
      <c r="CC9" s="13">
        <f t="shared" si="2"/>
        <v>-2.0338900764632944E-2</v>
      </c>
      <c r="CD9" s="13">
        <f t="shared" si="3"/>
        <v>-2.9930846482673301E-2</v>
      </c>
      <c r="CE9" s="13">
        <f t="shared" si="4"/>
        <v>-2.9544824559497414E-2</v>
      </c>
      <c r="CF9" s="13">
        <f t="shared" si="5"/>
        <v>-2.7252154976797113E-2</v>
      </c>
      <c r="CG9" s="13">
        <f t="shared" si="6"/>
        <v>-2.8658806777813978E-2</v>
      </c>
      <c r="CH9" s="13">
        <f t="shared" si="7"/>
        <v>-3.0008420680038665E-2</v>
      </c>
      <c r="CI9" s="13">
        <f t="shared" si="8"/>
        <v>-1.3323202761587948E-2</v>
      </c>
    </row>
    <row r="10" spans="1:87" x14ac:dyDescent="0.25">
      <c r="A10" s="73" t="s">
        <v>663</v>
      </c>
      <c r="B10" s="15">
        <v>161137.79589000001</v>
      </c>
      <c r="C10" s="15">
        <v>465.0619107</v>
      </c>
      <c r="D10" s="15">
        <v>37819.321477999998</v>
      </c>
      <c r="E10" s="15">
        <v>2204.2595237999999</v>
      </c>
      <c r="F10" s="15">
        <v>1403.923305</v>
      </c>
      <c r="G10" s="15">
        <v>53.585107209999997</v>
      </c>
      <c r="H10" s="15">
        <v>13951.515148</v>
      </c>
      <c r="J10" s="17" t="s">
        <v>554</v>
      </c>
      <c r="K10" s="15">
        <v>0</v>
      </c>
      <c r="L10" s="15">
        <v>8.6373729503574204</v>
      </c>
      <c r="M10" s="15">
        <v>237.86377119568701</v>
      </c>
      <c r="N10" s="15">
        <v>237.86377119568701</v>
      </c>
      <c r="O10" s="15">
        <v>32.378937131896897</v>
      </c>
      <c r="P10" s="15">
        <v>1.5873565768393401</v>
      </c>
      <c r="Q10" s="15">
        <v>606.86543006667796</v>
      </c>
      <c r="R10" s="15">
        <v>1610.8694462260701</v>
      </c>
      <c r="S10" s="15">
        <v>154003.65006035101</v>
      </c>
      <c r="T10" s="15">
        <v>1041.21829411928</v>
      </c>
      <c r="U10" s="15">
        <v>297.80167763025099</v>
      </c>
      <c r="V10" s="15">
        <v>490.15016929314203</v>
      </c>
      <c r="W10" s="15">
        <v>346.45313183956898</v>
      </c>
      <c r="X10" s="15">
        <v>0</v>
      </c>
      <c r="Y10" s="15">
        <v>312.10682973373599</v>
      </c>
      <c r="Z10" s="15">
        <v>312.10682973373599</v>
      </c>
      <c r="AA10" s="15">
        <v>14.100035834102099</v>
      </c>
      <c r="AB10" s="15">
        <v>0</v>
      </c>
      <c r="AC10" s="15">
        <v>282.80564824153799</v>
      </c>
      <c r="AD10" s="15">
        <v>196.21966697421101</v>
      </c>
      <c r="AE10" s="15">
        <v>2.7596785406548801</v>
      </c>
      <c r="AF10" s="15">
        <v>0</v>
      </c>
      <c r="AG10" s="15">
        <v>59.388796984051801</v>
      </c>
      <c r="AH10" s="15">
        <v>23.689243561125899</v>
      </c>
      <c r="AI10" s="15">
        <v>0</v>
      </c>
      <c r="AJ10" s="15">
        <v>0</v>
      </c>
      <c r="AK10" s="15">
        <v>4.33828430109625</v>
      </c>
      <c r="AL10" s="15">
        <v>433.798366926261</v>
      </c>
      <c r="AM10" s="15">
        <v>0</v>
      </c>
      <c r="AN10" s="15">
        <v>13862.0625649674</v>
      </c>
      <c r="AO10" s="15">
        <v>31816.0722619972</v>
      </c>
      <c r="AP10" s="15">
        <v>3252.1824150531602</v>
      </c>
      <c r="AQ10" s="15">
        <v>35351.060325291903</v>
      </c>
      <c r="AR10" s="15">
        <v>0</v>
      </c>
      <c r="AS10" s="15">
        <v>547.493816211688</v>
      </c>
      <c r="AT10" s="15">
        <v>0</v>
      </c>
      <c r="AU10" s="15">
        <v>0.67836132652105197</v>
      </c>
      <c r="AV10" s="15">
        <v>6134.4383108748398</v>
      </c>
      <c r="AW10" s="15">
        <v>2.34499269718965</v>
      </c>
      <c r="AX10" s="15">
        <v>0.76442524953565205</v>
      </c>
      <c r="AY10" s="15">
        <v>717.28816173106998</v>
      </c>
      <c r="AZ10" s="15">
        <v>10.1750842441178</v>
      </c>
      <c r="BA10" s="15">
        <v>0.74833016418922205</v>
      </c>
      <c r="BB10" s="15">
        <v>0.12397107535949101</v>
      </c>
      <c r="BC10" s="15">
        <v>2071.7779604601001</v>
      </c>
      <c r="BD10" s="15">
        <v>1316.3442279799599</v>
      </c>
      <c r="BE10" s="15">
        <v>755.43373248014404</v>
      </c>
      <c r="BF10" s="15">
        <v>8.1594038702139002</v>
      </c>
      <c r="BG10" s="15">
        <v>9.4598367477416498E-2</v>
      </c>
      <c r="BH10" s="15">
        <v>69.125495461234394</v>
      </c>
      <c r="BI10" s="15">
        <v>0.45241207691926</v>
      </c>
      <c r="BJ10" s="15">
        <v>98.342244635879098</v>
      </c>
      <c r="BK10" s="15">
        <v>6.6828413168207197</v>
      </c>
      <c r="BL10" s="15">
        <v>1.71107767434425</v>
      </c>
      <c r="BM10" s="15">
        <v>382.26499898036201</v>
      </c>
      <c r="BN10" s="15">
        <v>71.903138786465803</v>
      </c>
      <c r="BO10" s="15">
        <v>8.2617166289125006</v>
      </c>
      <c r="BP10" s="15">
        <v>8.8343441525157296</v>
      </c>
      <c r="BQ10" s="15">
        <v>0.29176832729817997</v>
      </c>
      <c r="BR10" s="15">
        <v>49.966448739782898</v>
      </c>
      <c r="BS10" s="15">
        <v>158.78436436832601</v>
      </c>
      <c r="BT10" s="15">
        <v>0</v>
      </c>
      <c r="BU10" s="15">
        <v>0.52943191800128897</v>
      </c>
      <c r="BV10" s="15">
        <v>1600.4821191926601</v>
      </c>
      <c r="BW10" s="15">
        <v>6.0973993353064602E-2</v>
      </c>
      <c r="BX10" s="15">
        <v>13555.802959705001</v>
      </c>
      <c r="BY10" s="15">
        <v>1669.55802108886</v>
      </c>
      <c r="CA10" s="26">
        <f t="shared" si="0"/>
        <v>1.0225925093609551</v>
      </c>
      <c r="CB10" s="25">
        <f t="shared" si="1"/>
        <v>7.999919822467243E-3</v>
      </c>
      <c r="CC10" s="13">
        <f t="shared" si="2"/>
        <v>-4.4273572132754589E-2</v>
      </c>
      <c r="CD10" s="13">
        <f t="shared" si="3"/>
        <v>-6.7224477116781867E-2</v>
      </c>
      <c r="CE10" s="13">
        <f t="shared" si="4"/>
        <v>-6.5264554102164835E-2</v>
      </c>
      <c r="CF10" s="13">
        <f t="shared" si="5"/>
        <v>-6.0102525092648906E-2</v>
      </c>
      <c r="CG10" s="13">
        <f t="shared" si="6"/>
        <v>-6.2381667651026089E-2</v>
      </c>
      <c r="CH10" s="13">
        <f t="shared" si="7"/>
        <v>-6.7531048431714036E-2</v>
      </c>
      <c r="CI10" s="13">
        <f t="shared" si="8"/>
        <v>-2.8363384485284835E-2</v>
      </c>
    </row>
    <row r="11" spans="1:87" x14ac:dyDescent="0.25">
      <c r="A11" s="73" t="s">
        <v>664</v>
      </c>
      <c r="B11" s="15">
        <v>319223.85759999999</v>
      </c>
      <c r="C11" s="15">
        <v>1154.8014665000001</v>
      </c>
      <c r="D11" s="15">
        <v>91085.507255000004</v>
      </c>
      <c r="E11" s="15">
        <v>5197.7970519</v>
      </c>
      <c r="F11" s="15">
        <v>3079.3838645000001</v>
      </c>
      <c r="G11" s="15">
        <v>112.52394359</v>
      </c>
      <c r="H11" s="15">
        <v>27766.134204999998</v>
      </c>
      <c r="J11" s="17" t="s">
        <v>437</v>
      </c>
      <c r="K11" s="15">
        <v>0</v>
      </c>
      <c r="L11" s="15">
        <v>14.712096974398801</v>
      </c>
      <c r="M11" s="15">
        <v>465.15849723871003</v>
      </c>
      <c r="N11" s="15">
        <v>465.15849723871003</v>
      </c>
      <c r="O11" s="15">
        <v>70.963077448370498</v>
      </c>
      <c r="P11" s="15">
        <v>3.8527256322425898</v>
      </c>
      <c r="Q11" s="15">
        <v>1108.77749210039</v>
      </c>
      <c r="R11" s="15">
        <v>2743.7951002942</v>
      </c>
      <c r="S11" s="15">
        <v>290890.96235938597</v>
      </c>
      <c r="T11" s="15">
        <v>2037.2851628241101</v>
      </c>
      <c r="U11" s="15">
        <v>534.11301011855301</v>
      </c>
      <c r="V11" s="15">
        <v>921.07537584847603</v>
      </c>
      <c r="W11" s="15">
        <v>397.22950868094102</v>
      </c>
      <c r="X11" s="15">
        <v>0</v>
      </c>
      <c r="Y11" s="15">
        <v>645.69788247557005</v>
      </c>
      <c r="Z11" s="15">
        <v>645.69788247557005</v>
      </c>
      <c r="AA11" s="15">
        <v>33.550203543621201</v>
      </c>
      <c r="AB11" s="15">
        <v>0</v>
      </c>
      <c r="AC11" s="15">
        <v>648.41751814679299</v>
      </c>
      <c r="AD11" s="15">
        <v>385.74880472560699</v>
      </c>
      <c r="AE11" s="15">
        <v>6.6974331946956802</v>
      </c>
      <c r="AF11" s="15">
        <v>0</v>
      </c>
      <c r="AG11" s="15">
        <v>107.64723946519101</v>
      </c>
      <c r="AH11" s="15">
        <v>56.009660715289598</v>
      </c>
      <c r="AI11" s="15">
        <v>0</v>
      </c>
      <c r="AJ11" s="15">
        <v>0</v>
      </c>
      <c r="AK11" s="15">
        <v>9.7417901612956594</v>
      </c>
      <c r="AL11" s="15">
        <v>1037.75489530801</v>
      </c>
      <c r="AM11" s="15">
        <v>0</v>
      </c>
      <c r="AN11" s="15">
        <v>26171.901956050799</v>
      </c>
      <c r="AO11" s="15">
        <v>72950.964478469105</v>
      </c>
      <c r="AP11" s="15">
        <v>7457.3828749373097</v>
      </c>
      <c r="AQ11" s="15">
        <v>81056.764871553198</v>
      </c>
      <c r="AR11" s="15">
        <v>0</v>
      </c>
      <c r="AS11" s="15">
        <v>1031.91230679519</v>
      </c>
      <c r="AT11" s="15">
        <v>0</v>
      </c>
      <c r="AU11" s="15">
        <v>1.23809928515131</v>
      </c>
      <c r="AV11" s="15">
        <v>11804.1996489095</v>
      </c>
      <c r="AW11" s="15">
        <v>4.94514779234665</v>
      </c>
      <c r="AX11" s="15">
        <v>1.6565862530795701</v>
      </c>
      <c r="AY11" s="15">
        <v>1556.5215716750099</v>
      </c>
      <c r="AZ11" s="15">
        <v>25.778118906286998</v>
      </c>
      <c r="BA11" s="15">
        <v>2.0187073198961598</v>
      </c>
      <c r="BB11" s="15">
        <v>0.246717317856886</v>
      </c>
      <c r="BC11" s="15">
        <v>4705.84540380407</v>
      </c>
      <c r="BD11" s="15">
        <v>2754.1941988128101</v>
      </c>
      <c r="BE11" s="15">
        <v>1951.6512049912601</v>
      </c>
      <c r="BF11" s="15">
        <v>21.866219128402602</v>
      </c>
      <c r="BG11" s="15">
        <v>0.239466657848178</v>
      </c>
      <c r="BH11" s="15">
        <v>152.20170670811299</v>
      </c>
      <c r="BI11" s="15">
        <v>0.78385173917117101</v>
      </c>
      <c r="BJ11" s="15">
        <v>192.231498867375</v>
      </c>
      <c r="BK11" s="15">
        <v>11.2163428628118</v>
      </c>
      <c r="BL11" s="15">
        <v>3.5489934247149102</v>
      </c>
      <c r="BM11" s="15">
        <v>739.18319604049896</v>
      </c>
      <c r="BN11" s="15">
        <v>159.478105388426</v>
      </c>
      <c r="BO11" s="15">
        <v>20.392209968198301</v>
      </c>
      <c r="BP11" s="15">
        <v>19.3604817099048</v>
      </c>
      <c r="BQ11" s="15">
        <v>0.76528315613683995</v>
      </c>
      <c r="BR11" s="15">
        <v>101.145601834245</v>
      </c>
      <c r="BS11" s="15">
        <v>386.22380543970502</v>
      </c>
      <c r="BT11" s="15">
        <v>0</v>
      </c>
      <c r="BU11" s="15">
        <v>1.28510116294912</v>
      </c>
      <c r="BV11" s="15">
        <v>2885.22887406978</v>
      </c>
      <c r="BW11" s="15">
        <v>0.19115701436862401</v>
      </c>
      <c r="BX11" s="15">
        <v>25623.087118944801</v>
      </c>
      <c r="BY11" s="15">
        <v>3195.9079726362202</v>
      </c>
      <c r="CA11" s="26">
        <f t="shared" si="0"/>
        <v>1.0214187632644867</v>
      </c>
      <c r="CB11" s="25">
        <f t="shared" si="1"/>
        <v>7.9995484543987101E-3</v>
      </c>
      <c r="CC11" s="13">
        <f t="shared" si="2"/>
        <v>-8.8755569378890994E-2</v>
      </c>
      <c r="CD11" s="13">
        <f t="shared" si="3"/>
        <v>-0.10135644488462389</v>
      </c>
      <c r="CE11" s="13">
        <f t="shared" si="4"/>
        <v>-0.110102503523098</v>
      </c>
      <c r="CF11" s="13">
        <f t="shared" si="5"/>
        <v>-9.4646182446869939E-2</v>
      </c>
      <c r="CG11" s="13">
        <f t="shared" si="6"/>
        <v>-0.1056021853709333</v>
      </c>
      <c r="CH11" s="13">
        <f t="shared" si="7"/>
        <v>-0.1011192941940776</v>
      </c>
      <c r="CI11" s="13">
        <f t="shared" si="8"/>
        <v>-7.7182047390280478E-2</v>
      </c>
    </row>
    <row r="12" spans="1:87" x14ac:dyDescent="0.25">
      <c r="A12" s="73" t="s">
        <v>665</v>
      </c>
      <c r="B12" s="15">
        <v>320512.92540000001</v>
      </c>
      <c r="C12" s="15">
        <v>988.48777983000002</v>
      </c>
      <c r="D12" s="15">
        <v>70963.467273000002</v>
      </c>
      <c r="E12" s="15">
        <v>3786.0579781000001</v>
      </c>
      <c r="F12" s="15">
        <v>2220.2377532</v>
      </c>
      <c r="G12" s="15">
        <v>224.37681483</v>
      </c>
      <c r="H12" s="15">
        <v>28344.510214000002</v>
      </c>
      <c r="J12" s="17" t="s">
        <v>438</v>
      </c>
      <c r="K12" s="15">
        <v>0</v>
      </c>
      <c r="L12" s="15">
        <v>15.418013693138599</v>
      </c>
      <c r="M12" s="15">
        <v>409.290048686717</v>
      </c>
      <c r="N12" s="15">
        <v>409.290048686717</v>
      </c>
      <c r="O12" s="15">
        <v>56.496154318027699</v>
      </c>
      <c r="P12" s="15">
        <v>2.7388315857887799</v>
      </c>
      <c r="Q12" s="15">
        <v>1156.4977974731</v>
      </c>
      <c r="R12" s="15">
        <v>2875.5221755774101</v>
      </c>
      <c r="S12" s="15">
        <v>285938.21083902399</v>
      </c>
      <c r="T12" s="15">
        <v>1837.1735927469001</v>
      </c>
      <c r="U12" s="15">
        <v>530.58930720845206</v>
      </c>
      <c r="V12" s="15">
        <v>867.994572241274</v>
      </c>
      <c r="W12" s="15">
        <v>572.50868376544895</v>
      </c>
      <c r="X12" s="15">
        <v>0</v>
      </c>
      <c r="Y12" s="15">
        <v>547.403680481268</v>
      </c>
      <c r="Z12" s="15">
        <v>547.403680481268</v>
      </c>
      <c r="AA12" s="15">
        <v>24.3998637557719</v>
      </c>
      <c r="AB12" s="15">
        <v>0</v>
      </c>
      <c r="AC12" s="15">
        <v>482.34107155651799</v>
      </c>
      <c r="AD12" s="15">
        <v>415.00926809746602</v>
      </c>
      <c r="AE12" s="15">
        <v>4.8195550618054703</v>
      </c>
      <c r="AF12" s="15">
        <v>0</v>
      </c>
      <c r="AG12" s="15">
        <v>108.134457185447</v>
      </c>
      <c r="AH12" s="15">
        <v>41.014645070189601</v>
      </c>
      <c r="AI12" s="15">
        <v>0</v>
      </c>
      <c r="AJ12" s="15">
        <v>0</v>
      </c>
      <c r="AK12" s="15">
        <v>8.4653861276476103</v>
      </c>
      <c r="AL12" s="15">
        <v>870.860148811984</v>
      </c>
      <c r="AM12" s="15">
        <v>0</v>
      </c>
      <c r="AN12" s="15">
        <v>26613.8230548344</v>
      </c>
      <c r="AO12" s="15">
        <v>54264.644107431202</v>
      </c>
      <c r="AP12" s="15">
        <v>5546.9002732628896</v>
      </c>
      <c r="AQ12" s="15">
        <v>60293.885452250601</v>
      </c>
      <c r="AR12" s="15">
        <v>0</v>
      </c>
      <c r="AS12" s="15">
        <v>982.146168471701</v>
      </c>
      <c r="AT12" s="15">
        <v>0</v>
      </c>
      <c r="AU12" s="15">
        <v>0.96433676703208104</v>
      </c>
      <c r="AV12" s="15">
        <v>12221.374423651099</v>
      </c>
      <c r="AW12" s="15">
        <v>3.6039564146232501</v>
      </c>
      <c r="AX12" s="15">
        <v>1.2089936782464401</v>
      </c>
      <c r="AY12" s="15">
        <v>1021.19051781059</v>
      </c>
      <c r="AZ12" s="15">
        <v>18.467021610806999</v>
      </c>
      <c r="BA12" s="15">
        <v>1.4417584064992199</v>
      </c>
      <c r="BB12" s="15">
        <v>0.18145998886665801</v>
      </c>
      <c r="BC12" s="15">
        <v>3279.56070215005</v>
      </c>
      <c r="BD12" s="15">
        <v>1890.73211680087</v>
      </c>
      <c r="BE12" s="15">
        <v>1388.82858534918</v>
      </c>
      <c r="BF12" s="15">
        <v>15.5115192601288</v>
      </c>
      <c r="BG12" s="15">
        <v>0.17209784112391599</v>
      </c>
      <c r="BH12" s="15">
        <v>112.183957296472</v>
      </c>
      <c r="BI12" s="15">
        <v>0.61943459162133396</v>
      </c>
      <c r="BJ12" s="15">
        <v>139.23357650313801</v>
      </c>
      <c r="BK12" s="15">
        <v>8.9229713895181302</v>
      </c>
      <c r="BL12" s="15">
        <v>2.4663378472968498</v>
      </c>
      <c r="BM12" s="15">
        <v>535.42086277881401</v>
      </c>
      <c r="BN12" s="15">
        <v>140.90107015085101</v>
      </c>
      <c r="BO12" s="15">
        <v>14.7195134399268</v>
      </c>
      <c r="BP12" s="15">
        <v>13.878611418839601</v>
      </c>
      <c r="BQ12" s="15">
        <v>0.54518975732623398</v>
      </c>
      <c r="BR12" s="15">
        <v>187.33159829582701</v>
      </c>
      <c r="BS12" s="15">
        <v>287.81303235165899</v>
      </c>
      <c r="BT12" s="15">
        <v>0</v>
      </c>
      <c r="BU12" s="15">
        <v>0.91349684115455898</v>
      </c>
      <c r="BV12" s="15">
        <v>3151.6057700517499</v>
      </c>
      <c r="BW12" s="15">
        <v>0.24345217676879499</v>
      </c>
      <c r="BX12" s="15">
        <v>26067.564020569102</v>
      </c>
      <c r="BY12" s="15">
        <v>3262.1961214052199</v>
      </c>
      <c r="CA12" s="26">
        <f t="shared" si="0"/>
        <v>1.0209555075355052</v>
      </c>
      <c r="CB12" s="25">
        <f t="shared" si="1"/>
        <v>7.9998339456578103E-3</v>
      </c>
      <c r="CC12" s="13">
        <f t="shared" si="2"/>
        <v>-0.10787307412899741</v>
      </c>
      <c r="CD12" s="13">
        <f t="shared" si="3"/>
        <v>-0.11899755709498563</v>
      </c>
      <c r="CE12" s="13">
        <f t="shared" si="4"/>
        <v>-0.15035316382869213</v>
      </c>
      <c r="CF12" s="13">
        <f t="shared" si="5"/>
        <v>-0.1337795878667794</v>
      </c>
      <c r="CG12" s="13">
        <f t="shared" si="6"/>
        <v>-0.14841006821193711</v>
      </c>
      <c r="CH12" s="13">
        <f t="shared" si="7"/>
        <v>-0.16510269370852979</v>
      </c>
      <c r="CI12" s="13">
        <f t="shared" si="8"/>
        <v>-8.0331117956882678E-2</v>
      </c>
    </row>
    <row r="13" spans="1:87" x14ac:dyDescent="0.25">
      <c r="A13" s="73" t="s">
        <v>555</v>
      </c>
      <c r="B13" s="15">
        <v>4646.8553824999999</v>
      </c>
      <c r="C13" s="15">
        <v>13.503629321</v>
      </c>
      <c r="D13" s="15">
        <v>834.50497956000004</v>
      </c>
      <c r="E13" s="15">
        <v>43.308009278999997</v>
      </c>
      <c r="F13" s="15">
        <v>24.655041446999999</v>
      </c>
      <c r="G13" s="15">
        <v>0.93734228630000005</v>
      </c>
      <c r="H13" s="15">
        <v>339.64218933000001</v>
      </c>
      <c r="J13" s="17" t="s">
        <v>555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CA13" s="26" t="e">
        <f t="shared" si="0"/>
        <v>#DIV/0!</v>
      </c>
      <c r="CB13" s="25" t="e">
        <f t="shared" si="1"/>
        <v>#DIV/0!</v>
      </c>
      <c r="CC13" s="13">
        <f t="shared" si="2"/>
        <v>-1</v>
      </c>
      <c r="CD13" s="13">
        <f t="shared" si="3"/>
        <v>-1</v>
      </c>
      <c r="CE13" s="13">
        <f t="shared" si="4"/>
        <v>-1</v>
      </c>
      <c r="CF13" s="13">
        <f t="shared" si="5"/>
        <v>-1</v>
      </c>
      <c r="CG13" s="13">
        <f t="shared" si="6"/>
        <v>-1</v>
      </c>
      <c r="CH13" s="13">
        <f t="shared" si="7"/>
        <v>-1</v>
      </c>
      <c r="CI13" s="13">
        <f t="shared" si="8"/>
        <v>-1</v>
      </c>
    </row>
    <row r="14" spans="1:87" x14ac:dyDescent="0.25">
      <c r="A14" s="73" t="s">
        <v>666</v>
      </c>
      <c r="B14" s="15">
        <v>3115.2868168999998</v>
      </c>
      <c r="C14" s="15">
        <v>9.7380644437000008</v>
      </c>
      <c r="D14" s="15">
        <v>1465.1734904</v>
      </c>
      <c r="E14" s="15">
        <v>57.097195345999999</v>
      </c>
      <c r="F14" s="15">
        <v>39.999420633</v>
      </c>
      <c r="G14" s="15">
        <v>1.2021885062</v>
      </c>
      <c r="H14" s="15">
        <v>330.76291129999998</v>
      </c>
      <c r="J14" s="17" t="s">
        <v>556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CA14" s="26" t="e">
        <f t="shared" si="0"/>
        <v>#DIV/0!</v>
      </c>
      <c r="CB14" s="25" t="e">
        <f t="shared" si="1"/>
        <v>#DIV/0!</v>
      </c>
      <c r="CC14" s="13">
        <f t="shared" si="2"/>
        <v>-1</v>
      </c>
      <c r="CD14" s="13">
        <f t="shared" si="3"/>
        <v>-1</v>
      </c>
      <c r="CE14" s="13">
        <f t="shared" si="4"/>
        <v>-1</v>
      </c>
      <c r="CF14" s="13">
        <f t="shared" si="5"/>
        <v>-1</v>
      </c>
      <c r="CG14" s="13">
        <f t="shared" si="6"/>
        <v>-1</v>
      </c>
      <c r="CH14" s="13">
        <f t="shared" si="7"/>
        <v>-1</v>
      </c>
      <c r="CI14" s="13">
        <f t="shared" si="8"/>
        <v>-1</v>
      </c>
    </row>
    <row r="15" spans="1:87" x14ac:dyDescent="0.25">
      <c r="A15" s="76" t="s">
        <v>439</v>
      </c>
      <c r="B15" s="15">
        <v>1079.6205720999999</v>
      </c>
      <c r="C15" s="15">
        <v>2.6595116577</v>
      </c>
      <c r="D15" s="15">
        <v>205.02541167999999</v>
      </c>
      <c r="E15" s="15">
        <v>10.819921274</v>
      </c>
      <c r="F15" s="15">
        <v>6.5081828607999999</v>
      </c>
      <c r="G15" s="15">
        <v>0.39726432989999999</v>
      </c>
      <c r="H15" s="15">
        <v>73.755336553000006</v>
      </c>
      <c r="J15" s="17" t="s">
        <v>439</v>
      </c>
      <c r="K15" s="15">
        <v>0</v>
      </c>
      <c r="L15" s="15">
        <v>6.2976199564035998E-6</v>
      </c>
      <c r="M15" s="15">
        <v>1.48041715091849E-4</v>
      </c>
      <c r="N15" s="15">
        <v>1.48041715091849E-4</v>
      </c>
      <c r="O15" s="15">
        <v>2.1087638651432601E-5</v>
      </c>
      <c r="P15" s="15">
        <v>9.7364619787584907E-7</v>
      </c>
      <c r="Q15" s="15">
        <v>4.3820049484283801E-4</v>
      </c>
      <c r="R15" s="15">
        <v>1.1745366075717699E-3</v>
      </c>
      <c r="S15" s="15">
        <v>8.4306452597871395E-2</v>
      </c>
      <c r="T15" s="15">
        <v>7.1735601461664301E-4</v>
      </c>
      <c r="U15" s="15">
        <v>2.14991734162271E-4</v>
      </c>
      <c r="V15" s="15">
        <v>3.4376985307296698E-4</v>
      </c>
      <c r="W15" s="15">
        <v>0</v>
      </c>
      <c r="X15" s="15">
        <v>0</v>
      </c>
      <c r="Y15" s="15">
        <v>2.0881660862117301E-4</v>
      </c>
      <c r="Z15" s="15">
        <v>2.0881660862117301E-4</v>
      </c>
      <c r="AA15" s="15">
        <v>8.7669075339649602E-6</v>
      </c>
      <c r="AB15" s="15">
        <v>0</v>
      </c>
      <c r="AC15" s="15">
        <v>3.5826185397686202E-5</v>
      </c>
      <c r="AD15" s="15">
        <v>1.4370075398072E-4</v>
      </c>
      <c r="AE15" s="15">
        <v>1.7007140892541099E-6</v>
      </c>
      <c r="AF15" s="15">
        <v>0</v>
      </c>
      <c r="AG15" s="15">
        <v>4.5821483426776197E-5</v>
      </c>
      <c r="AH15" s="15">
        <v>1.47814925114502E-5</v>
      </c>
      <c r="AI15" s="15">
        <v>0</v>
      </c>
      <c r="AJ15" s="15">
        <v>0</v>
      </c>
      <c r="AK15" s="15">
        <v>4.5303977077167297E-6</v>
      </c>
      <c r="AL15" s="15">
        <v>4.7524312020150199E-4</v>
      </c>
      <c r="AM15" s="15">
        <v>0</v>
      </c>
      <c r="AN15" s="15">
        <v>9.80726533176806E-3</v>
      </c>
      <c r="AO15" s="15">
        <v>4.03048198548256E-3</v>
      </c>
      <c r="AP15" s="15">
        <v>4.1199431207526602E-4</v>
      </c>
      <c r="AQ15" s="15">
        <v>4.4783024829555098E-3</v>
      </c>
      <c r="AR15" s="15">
        <v>0</v>
      </c>
      <c r="AS15" s="15">
        <v>3.9186598543847098E-4</v>
      </c>
      <c r="AT15" s="15">
        <v>0</v>
      </c>
      <c r="AU15" s="15">
        <v>3.04127030319063E-7</v>
      </c>
      <c r="AV15" s="15">
        <v>4.4222843664743104E-3</v>
      </c>
      <c r="AW15" s="15">
        <v>5.9556694610250498E-7</v>
      </c>
      <c r="AX15" s="15">
        <v>1.6584335058449999E-7</v>
      </c>
      <c r="AY15" s="15">
        <v>4.3266731703015298E-5</v>
      </c>
      <c r="AZ15" s="15">
        <v>8.4145108219381799E-7</v>
      </c>
      <c r="BA15" s="15">
        <v>0</v>
      </c>
      <c r="BB15" s="15">
        <v>3.74318358438465E-8</v>
      </c>
      <c r="BC15" s="15">
        <v>2.4181772437264701E-4</v>
      </c>
      <c r="BD15" s="15">
        <v>2.14219639086845E-4</v>
      </c>
      <c r="BE15" s="15">
        <v>2.75980852858016E-5</v>
      </c>
      <c r="BF15" s="15">
        <v>1.10098844226921E-7</v>
      </c>
      <c r="BG15" s="15">
        <v>8.3385097857658697E-9</v>
      </c>
      <c r="BH15" s="15">
        <v>1.6913371583524799E-5</v>
      </c>
      <c r="BI15" s="15">
        <v>2.2493118823613699E-7</v>
      </c>
      <c r="BJ15" s="15">
        <v>2.9032198504163901E-5</v>
      </c>
      <c r="BK15" s="15">
        <v>3.50781814073204E-6</v>
      </c>
      <c r="BL15" s="15">
        <v>3.2961182118310998E-7</v>
      </c>
      <c r="BM15" s="15">
        <v>1.1613211197275001E-4</v>
      </c>
      <c r="BN15" s="15">
        <v>4.7386922561550303E-5</v>
      </c>
      <c r="BO15" s="15">
        <v>1.00308217177312E-6</v>
      </c>
      <c r="BP15" s="15">
        <v>1.73548559555107E-6</v>
      </c>
      <c r="BQ15" s="15">
        <v>1.1438806858579001E-8</v>
      </c>
      <c r="BR15" s="15">
        <v>3.5738954237559001E-6</v>
      </c>
      <c r="BS15" s="15">
        <v>1.62498622067825E-4</v>
      </c>
      <c r="BT15" s="15">
        <v>0</v>
      </c>
      <c r="BU15" s="15">
        <v>3.2473559694439303E-7</v>
      </c>
      <c r="BV15" s="15">
        <v>1.1419176557151999E-3</v>
      </c>
      <c r="BW15" s="15">
        <v>7.7620463367449803E-8</v>
      </c>
      <c r="BX15" s="15">
        <v>9.5857834950974496E-3</v>
      </c>
      <c r="BY15" s="15">
        <v>1.36464186847225E-3</v>
      </c>
      <c r="CA15" s="26">
        <f t="shared" si="0"/>
        <v>1.0231052408792547</v>
      </c>
      <c r="CB15" s="25">
        <f t="shared" si="1"/>
        <v>7.9999476440104772E-3</v>
      </c>
      <c r="CC15" s="13">
        <f t="shared" si="2"/>
        <v>-0.99992191103543537</v>
      </c>
      <c r="CD15" s="13">
        <f t="shared" si="3"/>
        <v>-0.99982130436660221</v>
      </c>
      <c r="CE15" s="13">
        <f t="shared" si="4"/>
        <v>-0.99997815732963891</v>
      </c>
      <c r="CF15" s="13">
        <f t="shared" si="5"/>
        <v>-0.99997765069465394</v>
      </c>
      <c r="CG15" s="13">
        <f t="shared" si="6"/>
        <v>-0.99996708456973804</v>
      </c>
      <c r="CH15" s="13">
        <f t="shared" si="7"/>
        <v>-0.99999100373440353</v>
      </c>
      <c r="CI15" s="13">
        <f t="shared" si="8"/>
        <v>-0.99987003267908336</v>
      </c>
    </row>
    <row r="16" spans="1:87" x14ac:dyDescent="0.25">
      <c r="A16" s="11"/>
      <c r="CB16" s="25" t="e">
        <f t="shared" si="1"/>
        <v>#DIV/0!</v>
      </c>
      <c r="CC16" s="13" t="e">
        <f t="shared" si="2"/>
        <v>#DIV/0!</v>
      </c>
      <c r="CD16" s="13" t="e">
        <f t="shared" si="3"/>
        <v>#DIV/0!</v>
      </c>
      <c r="CE16" s="13" t="e">
        <f t="shared" si="4"/>
        <v>#DIV/0!</v>
      </c>
      <c r="CF16" s="13" t="e">
        <f t="shared" si="5"/>
        <v>#DIV/0!</v>
      </c>
      <c r="CG16" s="13" t="e">
        <f t="shared" si="6"/>
        <v>#DIV/0!</v>
      </c>
      <c r="CH16" s="13" t="e">
        <f t="shared" si="7"/>
        <v>#DIV/0!</v>
      </c>
      <c r="CI16" s="13" t="e">
        <f t="shared" si="8"/>
        <v>#DIV/0!</v>
      </c>
    </row>
    <row r="17" spans="1:87" x14ac:dyDescent="0.25">
      <c r="A17" s="54"/>
      <c r="M17" s="66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5"/>
      <c r="Z17" s="5"/>
      <c r="AA17" s="5"/>
      <c r="AB17" s="5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5"/>
      <c r="AS17" s="5"/>
      <c r="AT17" s="5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CB17" s="25" t="e">
        <f t="shared" si="1"/>
        <v>#DIV/0!</v>
      </c>
      <c r="CC17" s="13" t="e">
        <f t="shared" si="2"/>
        <v>#DIV/0!</v>
      </c>
      <c r="CD17" s="13" t="e">
        <f t="shared" si="3"/>
        <v>#DIV/0!</v>
      </c>
      <c r="CE17" s="13" t="e">
        <f t="shared" si="4"/>
        <v>#DIV/0!</v>
      </c>
      <c r="CF17" s="13" t="e">
        <f t="shared" si="5"/>
        <v>#DIV/0!</v>
      </c>
      <c r="CG17" s="13" t="e">
        <f t="shared" si="6"/>
        <v>#DIV/0!</v>
      </c>
      <c r="CH17" s="13" t="e">
        <f t="shared" si="7"/>
        <v>#DIV/0!</v>
      </c>
      <c r="CI17" s="13" t="e">
        <f t="shared" si="8"/>
        <v>#DIV/0!</v>
      </c>
    </row>
    <row r="18" spans="1:87" x14ac:dyDescent="0.25">
      <c r="A18" s="11"/>
      <c r="M18" s="13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5"/>
      <c r="BR18" s="17"/>
      <c r="BS18" s="17"/>
      <c r="BT18" s="17"/>
      <c r="BU18" s="17"/>
      <c r="BV18" s="17"/>
      <c r="BW18" s="17"/>
      <c r="BX18" s="17"/>
      <c r="BY18" s="17"/>
      <c r="CB18" s="25" t="e">
        <f t="shared" si="1"/>
        <v>#DIV/0!</v>
      </c>
      <c r="CC18" s="13" t="e">
        <f t="shared" si="2"/>
        <v>#DIV/0!</v>
      </c>
      <c r="CD18" s="13" t="e">
        <f t="shared" si="3"/>
        <v>#DIV/0!</v>
      </c>
      <c r="CE18" s="13" t="e">
        <f t="shared" si="4"/>
        <v>#DIV/0!</v>
      </c>
      <c r="CF18" s="13" t="e">
        <f t="shared" si="5"/>
        <v>#DIV/0!</v>
      </c>
      <c r="CG18" s="13" t="e">
        <f t="shared" si="6"/>
        <v>#DIV/0!</v>
      </c>
      <c r="CH18" s="13" t="e">
        <f t="shared" si="7"/>
        <v>#DIV/0!</v>
      </c>
      <c r="CI18" s="13" t="e">
        <f t="shared" si="8"/>
        <v>#DIV/0!</v>
      </c>
    </row>
    <row r="19" spans="1:87" x14ac:dyDescent="0.25">
      <c r="A19" s="11"/>
      <c r="M19" s="13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CB19" s="25" t="e">
        <f t="shared" si="1"/>
        <v>#DIV/0!</v>
      </c>
      <c r="CC19" s="13" t="e">
        <f t="shared" si="2"/>
        <v>#DIV/0!</v>
      </c>
      <c r="CD19" s="13" t="e">
        <f t="shared" si="3"/>
        <v>#DIV/0!</v>
      </c>
      <c r="CE19" s="13" t="e">
        <f t="shared" si="4"/>
        <v>#DIV/0!</v>
      </c>
      <c r="CF19" s="13" t="e">
        <f t="shared" si="5"/>
        <v>#DIV/0!</v>
      </c>
      <c r="CG19" s="13" t="e">
        <f t="shared" si="6"/>
        <v>#DIV/0!</v>
      </c>
      <c r="CH19" s="13" t="e">
        <f t="shared" si="7"/>
        <v>#DIV/0!</v>
      </c>
      <c r="CI19" s="13" t="e">
        <f t="shared" si="8"/>
        <v>#DIV/0!</v>
      </c>
    </row>
    <row r="20" spans="1:87" x14ac:dyDescent="0.25">
      <c r="A20" s="11"/>
      <c r="M20" s="13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5"/>
      <c r="BR20" s="17"/>
      <c r="BS20" s="17"/>
      <c r="BT20" s="17"/>
      <c r="BU20" s="17"/>
      <c r="BV20" s="17"/>
      <c r="BW20" s="17"/>
      <c r="BX20" s="17"/>
      <c r="BY20" s="17"/>
      <c r="CB20" s="25" t="e">
        <f t="shared" si="1"/>
        <v>#DIV/0!</v>
      </c>
      <c r="CC20" s="13" t="e">
        <f t="shared" si="2"/>
        <v>#DIV/0!</v>
      </c>
      <c r="CD20" s="13" t="e">
        <f t="shared" si="3"/>
        <v>#DIV/0!</v>
      </c>
      <c r="CE20" s="13" t="e">
        <f t="shared" si="4"/>
        <v>#DIV/0!</v>
      </c>
      <c r="CF20" s="13" t="e">
        <f t="shared" si="5"/>
        <v>#DIV/0!</v>
      </c>
      <c r="CG20" s="13" t="e">
        <f t="shared" si="6"/>
        <v>#DIV/0!</v>
      </c>
      <c r="CH20" s="13" t="e">
        <f t="shared" si="7"/>
        <v>#DIV/0!</v>
      </c>
      <c r="CI20" s="13" t="e">
        <f t="shared" si="8"/>
        <v>#DIV/0!</v>
      </c>
    </row>
    <row r="21" spans="1:87" x14ac:dyDescent="0.25">
      <c r="A21" s="11"/>
      <c r="M21" s="13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CB21" s="25" t="e">
        <f t="shared" si="1"/>
        <v>#DIV/0!</v>
      </c>
      <c r="CC21" s="13" t="e">
        <f t="shared" si="2"/>
        <v>#DIV/0!</v>
      </c>
      <c r="CD21" s="13" t="e">
        <f t="shared" si="3"/>
        <v>#DIV/0!</v>
      </c>
      <c r="CE21" s="13" t="e">
        <f t="shared" si="4"/>
        <v>#DIV/0!</v>
      </c>
      <c r="CF21" s="13" t="e">
        <f t="shared" si="5"/>
        <v>#DIV/0!</v>
      </c>
      <c r="CG21" s="13" t="e">
        <f t="shared" si="6"/>
        <v>#DIV/0!</v>
      </c>
      <c r="CH21" s="13" t="e">
        <f t="shared" si="7"/>
        <v>#DIV/0!</v>
      </c>
      <c r="CI21" s="13" t="e">
        <f t="shared" si="8"/>
        <v>#DIV/0!</v>
      </c>
    </row>
    <row r="22" spans="1:87" x14ac:dyDescent="0.25">
      <c r="A22" s="11"/>
      <c r="M22" s="13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CB22" s="25" t="e">
        <f t="shared" si="1"/>
        <v>#DIV/0!</v>
      </c>
      <c r="CC22" s="13" t="e">
        <f t="shared" si="2"/>
        <v>#DIV/0!</v>
      </c>
      <c r="CD22" s="13" t="e">
        <f t="shared" si="3"/>
        <v>#DIV/0!</v>
      </c>
      <c r="CE22" s="13" t="e">
        <f t="shared" si="4"/>
        <v>#DIV/0!</v>
      </c>
      <c r="CF22" s="13" t="e">
        <f t="shared" si="5"/>
        <v>#DIV/0!</v>
      </c>
      <c r="CG22" s="13" t="e">
        <f t="shared" si="6"/>
        <v>#DIV/0!</v>
      </c>
      <c r="CH22" s="13" t="e">
        <f t="shared" si="7"/>
        <v>#DIV/0!</v>
      </c>
      <c r="CI22" s="13" t="e">
        <f t="shared" si="8"/>
        <v>#DIV/0!</v>
      </c>
    </row>
    <row r="23" spans="1:87" x14ac:dyDescent="0.25">
      <c r="A23" s="54"/>
      <c r="M23" s="1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CB23" s="25" t="e">
        <f t="shared" si="1"/>
        <v>#DIV/0!</v>
      </c>
      <c r="CC23" s="13" t="e">
        <f t="shared" si="2"/>
        <v>#DIV/0!</v>
      </c>
      <c r="CD23" s="13" t="e">
        <f t="shared" si="3"/>
        <v>#DIV/0!</v>
      </c>
      <c r="CE23" s="13" t="e">
        <f t="shared" si="4"/>
        <v>#DIV/0!</v>
      </c>
      <c r="CF23" s="13" t="e">
        <f t="shared" si="5"/>
        <v>#DIV/0!</v>
      </c>
      <c r="CG23" s="13" t="e">
        <f t="shared" si="6"/>
        <v>#DIV/0!</v>
      </c>
      <c r="CH23" s="13" t="e">
        <f t="shared" si="7"/>
        <v>#DIV/0!</v>
      </c>
      <c r="CI23" s="13" t="e">
        <f t="shared" si="8"/>
        <v>#DIV/0!</v>
      </c>
    </row>
    <row r="24" spans="1:87" x14ac:dyDescent="0.25">
      <c r="A24" s="11"/>
      <c r="M24" s="13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CB24" s="25" t="e">
        <f t="shared" si="1"/>
        <v>#DIV/0!</v>
      </c>
      <c r="CC24" s="13" t="e">
        <f t="shared" si="2"/>
        <v>#DIV/0!</v>
      </c>
      <c r="CD24" s="13" t="e">
        <f t="shared" si="3"/>
        <v>#DIV/0!</v>
      </c>
      <c r="CE24" s="13" t="e">
        <f t="shared" si="4"/>
        <v>#DIV/0!</v>
      </c>
      <c r="CF24" s="13" t="e">
        <f t="shared" si="5"/>
        <v>#DIV/0!</v>
      </c>
      <c r="CG24" s="13" t="e">
        <f t="shared" si="6"/>
        <v>#DIV/0!</v>
      </c>
      <c r="CH24" s="13" t="e">
        <f t="shared" si="7"/>
        <v>#DIV/0!</v>
      </c>
      <c r="CI24" s="13" t="e">
        <f t="shared" si="8"/>
        <v>#DIV/0!</v>
      </c>
    </row>
    <row r="25" spans="1:87" x14ac:dyDescent="0.25">
      <c r="A25" s="11"/>
      <c r="M25" s="13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CB25" s="25" t="e">
        <f t="shared" si="1"/>
        <v>#DIV/0!</v>
      </c>
      <c r="CC25" s="13" t="e">
        <f t="shared" si="2"/>
        <v>#DIV/0!</v>
      </c>
      <c r="CD25" s="13" t="e">
        <f t="shared" si="3"/>
        <v>#DIV/0!</v>
      </c>
      <c r="CE25" s="13" t="e">
        <f t="shared" si="4"/>
        <v>#DIV/0!</v>
      </c>
      <c r="CF25" s="13" t="e">
        <f t="shared" si="5"/>
        <v>#DIV/0!</v>
      </c>
      <c r="CG25" s="13" t="e">
        <f t="shared" si="6"/>
        <v>#DIV/0!</v>
      </c>
      <c r="CH25" s="13" t="e">
        <f t="shared" si="7"/>
        <v>#DIV/0!</v>
      </c>
      <c r="CI25" s="13" t="e">
        <f t="shared" si="8"/>
        <v>#DIV/0!</v>
      </c>
    </row>
    <row r="26" spans="1:87" x14ac:dyDescent="0.25">
      <c r="A26" s="11"/>
      <c r="M26" s="13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CB26" s="25" t="e">
        <f t="shared" si="1"/>
        <v>#DIV/0!</v>
      </c>
      <c r="CC26" s="13" t="e">
        <f t="shared" si="2"/>
        <v>#DIV/0!</v>
      </c>
      <c r="CD26" s="13" t="e">
        <f t="shared" si="3"/>
        <v>#DIV/0!</v>
      </c>
      <c r="CE26" s="13" t="e">
        <f t="shared" si="4"/>
        <v>#DIV/0!</v>
      </c>
      <c r="CF26" s="13" t="e">
        <f t="shared" si="5"/>
        <v>#DIV/0!</v>
      </c>
      <c r="CG26" s="13" t="e">
        <f t="shared" si="6"/>
        <v>#DIV/0!</v>
      </c>
      <c r="CH26" s="13" t="e">
        <f t="shared" si="7"/>
        <v>#DIV/0!</v>
      </c>
      <c r="CI26" s="13" t="e">
        <f t="shared" si="8"/>
        <v>#DIV/0!</v>
      </c>
    </row>
    <row r="27" spans="1:87" x14ac:dyDescent="0.25">
      <c r="A27" s="11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CB27" s="25" t="e">
        <f t="shared" si="1"/>
        <v>#DIV/0!</v>
      </c>
      <c r="CC27" s="13" t="e">
        <f t="shared" si="2"/>
        <v>#DIV/0!</v>
      </c>
      <c r="CD27" s="13" t="e">
        <f t="shared" si="3"/>
        <v>#DIV/0!</v>
      </c>
      <c r="CE27" s="13" t="e">
        <f t="shared" si="4"/>
        <v>#DIV/0!</v>
      </c>
      <c r="CF27" s="13" t="e">
        <f t="shared" si="5"/>
        <v>#DIV/0!</v>
      </c>
      <c r="CG27" s="13" t="e">
        <f t="shared" si="6"/>
        <v>#DIV/0!</v>
      </c>
      <c r="CH27" s="13" t="e">
        <f t="shared" si="7"/>
        <v>#DIV/0!</v>
      </c>
      <c r="CI27" s="13" t="e">
        <f t="shared" si="8"/>
        <v>#DIV/0!</v>
      </c>
    </row>
    <row r="28" spans="1:87" x14ac:dyDescent="0.25">
      <c r="A28" s="11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CB28" s="25" t="e">
        <f t="shared" si="1"/>
        <v>#DIV/0!</v>
      </c>
      <c r="CC28" s="13" t="e">
        <f t="shared" si="2"/>
        <v>#DIV/0!</v>
      </c>
      <c r="CD28" s="13" t="e">
        <f t="shared" si="3"/>
        <v>#DIV/0!</v>
      </c>
      <c r="CE28" s="13" t="e">
        <f t="shared" si="4"/>
        <v>#DIV/0!</v>
      </c>
      <c r="CF28" s="13" t="e">
        <f t="shared" si="5"/>
        <v>#DIV/0!</v>
      </c>
      <c r="CG28" s="13" t="e">
        <f t="shared" si="6"/>
        <v>#DIV/0!</v>
      </c>
      <c r="CH28" s="13" t="e">
        <f t="shared" si="7"/>
        <v>#DIV/0!</v>
      </c>
      <c r="CI28" s="13" t="e">
        <f t="shared" si="8"/>
        <v>#DIV/0!</v>
      </c>
    </row>
    <row r="29" spans="1:87" x14ac:dyDescent="0.25">
      <c r="A29" s="11"/>
      <c r="CB29" s="25" t="e">
        <f t="shared" si="1"/>
        <v>#DIV/0!</v>
      </c>
      <c r="CC29" s="13" t="e">
        <f t="shared" si="2"/>
        <v>#DIV/0!</v>
      </c>
      <c r="CD29" s="13" t="e">
        <f t="shared" si="3"/>
        <v>#DIV/0!</v>
      </c>
      <c r="CE29" s="13" t="e">
        <f t="shared" si="4"/>
        <v>#DIV/0!</v>
      </c>
      <c r="CF29" s="13" t="e">
        <f t="shared" si="5"/>
        <v>#DIV/0!</v>
      </c>
      <c r="CG29" s="13" t="e">
        <f t="shared" si="6"/>
        <v>#DIV/0!</v>
      </c>
      <c r="CH29" s="13" t="e">
        <f t="shared" si="7"/>
        <v>#DIV/0!</v>
      </c>
      <c r="CI29" s="13" t="e">
        <f t="shared" si="8"/>
        <v>#DIV/0!</v>
      </c>
    </row>
    <row r="30" spans="1:87" x14ac:dyDescent="0.25">
      <c r="A30" s="11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CB30" s="25" t="e">
        <f t="shared" si="1"/>
        <v>#DIV/0!</v>
      </c>
      <c r="CC30" s="13" t="e">
        <f t="shared" si="2"/>
        <v>#DIV/0!</v>
      </c>
      <c r="CD30" s="13" t="e">
        <f t="shared" si="3"/>
        <v>#DIV/0!</v>
      </c>
      <c r="CE30" s="13" t="e">
        <f t="shared" si="4"/>
        <v>#DIV/0!</v>
      </c>
      <c r="CF30" s="13" t="e">
        <f t="shared" si="5"/>
        <v>#DIV/0!</v>
      </c>
      <c r="CG30" s="13" t="e">
        <f t="shared" si="6"/>
        <v>#DIV/0!</v>
      </c>
      <c r="CH30" s="13" t="e">
        <f t="shared" si="7"/>
        <v>#DIV/0!</v>
      </c>
      <c r="CI30" s="13" t="e">
        <f t="shared" si="8"/>
        <v>#DIV/0!</v>
      </c>
    </row>
    <row r="31" spans="1:87" x14ac:dyDescent="0.25">
      <c r="A31" s="11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CB31" s="25" t="e">
        <f t="shared" si="1"/>
        <v>#DIV/0!</v>
      </c>
      <c r="CC31" s="13" t="e">
        <f t="shared" si="2"/>
        <v>#DIV/0!</v>
      </c>
      <c r="CD31" s="13" t="e">
        <f t="shared" si="3"/>
        <v>#DIV/0!</v>
      </c>
      <c r="CE31" s="13" t="e">
        <f t="shared" si="4"/>
        <v>#DIV/0!</v>
      </c>
      <c r="CF31" s="13" t="e">
        <f t="shared" si="5"/>
        <v>#DIV/0!</v>
      </c>
      <c r="CG31" s="13" t="e">
        <f t="shared" si="6"/>
        <v>#DIV/0!</v>
      </c>
      <c r="CH31" s="13" t="e">
        <f t="shared" si="7"/>
        <v>#DIV/0!</v>
      </c>
      <c r="CI31" s="13" t="e">
        <f t="shared" si="8"/>
        <v>#DIV/0!</v>
      </c>
    </row>
    <row r="32" spans="1:87" x14ac:dyDescent="0.25">
      <c r="A32" s="11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CB32" s="25" t="e">
        <f t="shared" si="1"/>
        <v>#DIV/0!</v>
      </c>
      <c r="CC32" s="13" t="e">
        <f t="shared" si="2"/>
        <v>#DIV/0!</v>
      </c>
      <c r="CD32" s="13" t="e">
        <f t="shared" si="3"/>
        <v>#DIV/0!</v>
      </c>
      <c r="CE32" s="13" t="e">
        <f t="shared" si="4"/>
        <v>#DIV/0!</v>
      </c>
      <c r="CF32" s="13" t="e">
        <f t="shared" si="5"/>
        <v>#DIV/0!</v>
      </c>
      <c r="CG32" s="13" t="e">
        <f t="shared" si="6"/>
        <v>#DIV/0!</v>
      </c>
      <c r="CH32" s="13" t="e">
        <f t="shared" si="7"/>
        <v>#DIV/0!</v>
      </c>
      <c r="CI32" s="13" t="e">
        <f t="shared" si="8"/>
        <v>#DIV/0!</v>
      </c>
    </row>
    <row r="33" spans="1:87" x14ac:dyDescent="0.25">
      <c r="A33" s="11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CB33" s="25" t="e">
        <f t="shared" si="1"/>
        <v>#DIV/0!</v>
      </c>
      <c r="CC33" s="13" t="e">
        <f t="shared" si="2"/>
        <v>#DIV/0!</v>
      </c>
      <c r="CD33" s="13" t="e">
        <f t="shared" si="3"/>
        <v>#DIV/0!</v>
      </c>
      <c r="CE33" s="13" t="e">
        <f t="shared" si="4"/>
        <v>#DIV/0!</v>
      </c>
      <c r="CF33" s="13" t="e">
        <f t="shared" si="5"/>
        <v>#DIV/0!</v>
      </c>
      <c r="CG33" s="13" t="e">
        <f t="shared" si="6"/>
        <v>#DIV/0!</v>
      </c>
      <c r="CH33" s="13" t="e">
        <f t="shared" si="7"/>
        <v>#DIV/0!</v>
      </c>
      <c r="CI33" s="13" t="e">
        <f t="shared" si="8"/>
        <v>#DIV/0!</v>
      </c>
    </row>
    <row r="34" spans="1:87" x14ac:dyDescent="0.25">
      <c r="A34" s="53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CB34" s="25" t="e">
        <f t="shared" si="1"/>
        <v>#DIV/0!</v>
      </c>
      <c r="CC34" s="13" t="e">
        <f t="shared" si="2"/>
        <v>#DIV/0!</v>
      </c>
      <c r="CD34" s="13" t="e">
        <f t="shared" si="3"/>
        <v>#DIV/0!</v>
      </c>
      <c r="CE34" s="13" t="e">
        <f t="shared" si="4"/>
        <v>#DIV/0!</v>
      </c>
      <c r="CF34" s="13" t="e">
        <f t="shared" si="5"/>
        <v>#DIV/0!</v>
      </c>
      <c r="CG34" s="13" t="e">
        <f t="shared" si="6"/>
        <v>#DIV/0!</v>
      </c>
      <c r="CH34" s="13" t="e">
        <f t="shared" si="7"/>
        <v>#DIV/0!</v>
      </c>
      <c r="CI34" s="13" t="e">
        <f t="shared" si="8"/>
        <v>#DIV/0!</v>
      </c>
    </row>
    <row r="35" spans="1:87" x14ac:dyDescent="0.25">
      <c r="A35" s="11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CB35" s="25" t="e">
        <f t="shared" si="1"/>
        <v>#DIV/0!</v>
      </c>
      <c r="CC35" s="13" t="e">
        <f t="shared" si="2"/>
        <v>#DIV/0!</v>
      </c>
      <c r="CD35" s="13" t="e">
        <f t="shared" ref="CD35:CD51" si="9">+(AL35-C35)/C35</f>
        <v>#DIV/0!</v>
      </c>
      <c r="CE35" s="13" t="e">
        <f t="shared" ref="CE35:CE51" si="10">+(AQ35-D35)/D35</f>
        <v>#DIV/0!</v>
      </c>
      <c r="CF35" s="13" t="e">
        <f t="shared" ref="CF35:CF51" si="11">+(BC35-E35)/E35</f>
        <v>#DIV/0!</v>
      </c>
      <c r="CG35" s="13" t="e">
        <f t="shared" ref="CG35:CG51" si="12">+(BD35-F35)/F35</f>
        <v>#DIV/0!</v>
      </c>
      <c r="CH35" s="13" t="e">
        <f t="shared" ref="CH35:CH51" si="13">+(BR35-G35)/G35</f>
        <v>#DIV/0!</v>
      </c>
      <c r="CI35" s="13" t="e">
        <f t="shared" ref="CI35:CI51" si="14">+(BX35-H35)/H35</f>
        <v>#DIV/0!</v>
      </c>
    </row>
    <row r="36" spans="1:87" x14ac:dyDescent="0.25">
      <c r="A36" s="11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CB36" s="25" t="e">
        <f t="shared" si="1"/>
        <v>#DIV/0!</v>
      </c>
      <c r="CC36" s="13" t="e">
        <f t="shared" si="2"/>
        <v>#DIV/0!</v>
      </c>
      <c r="CD36" s="13" t="e">
        <f t="shared" si="9"/>
        <v>#DIV/0!</v>
      </c>
      <c r="CE36" s="13" t="e">
        <f t="shared" si="10"/>
        <v>#DIV/0!</v>
      </c>
      <c r="CF36" s="13" t="e">
        <f t="shared" si="11"/>
        <v>#DIV/0!</v>
      </c>
      <c r="CG36" s="13" t="e">
        <f t="shared" si="12"/>
        <v>#DIV/0!</v>
      </c>
      <c r="CH36" s="13" t="e">
        <f t="shared" si="13"/>
        <v>#DIV/0!</v>
      </c>
      <c r="CI36" s="13" t="e">
        <f t="shared" si="14"/>
        <v>#DIV/0!</v>
      </c>
    </row>
    <row r="37" spans="1:87" x14ac:dyDescent="0.25">
      <c r="A37" s="11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CB37" s="25" t="e">
        <f t="shared" si="1"/>
        <v>#DIV/0!</v>
      </c>
      <c r="CC37" s="13" t="e">
        <f t="shared" si="2"/>
        <v>#DIV/0!</v>
      </c>
      <c r="CD37" s="13" t="e">
        <f t="shared" si="9"/>
        <v>#DIV/0!</v>
      </c>
      <c r="CE37" s="13" t="e">
        <f t="shared" si="10"/>
        <v>#DIV/0!</v>
      </c>
      <c r="CF37" s="13" t="e">
        <f t="shared" si="11"/>
        <v>#DIV/0!</v>
      </c>
      <c r="CG37" s="13" t="e">
        <f t="shared" si="12"/>
        <v>#DIV/0!</v>
      </c>
      <c r="CH37" s="13" t="e">
        <f t="shared" si="13"/>
        <v>#DIV/0!</v>
      </c>
      <c r="CI37" s="13" t="e">
        <f t="shared" si="14"/>
        <v>#DIV/0!</v>
      </c>
    </row>
    <row r="38" spans="1:87" x14ac:dyDescent="0.25">
      <c r="A38" s="11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CB38" s="25" t="e">
        <f t="shared" si="1"/>
        <v>#DIV/0!</v>
      </c>
      <c r="CC38" s="13" t="e">
        <f t="shared" si="2"/>
        <v>#DIV/0!</v>
      </c>
      <c r="CD38" s="13" t="e">
        <f t="shared" si="9"/>
        <v>#DIV/0!</v>
      </c>
      <c r="CE38" s="13" t="e">
        <f t="shared" si="10"/>
        <v>#DIV/0!</v>
      </c>
      <c r="CF38" s="13" t="e">
        <f t="shared" si="11"/>
        <v>#DIV/0!</v>
      </c>
      <c r="CG38" s="13" t="e">
        <f t="shared" si="12"/>
        <v>#DIV/0!</v>
      </c>
      <c r="CH38" s="13" t="e">
        <f t="shared" si="13"/>
        <v>#DIV/0!</v>
      </c>
      <c r="CI38" s="13" t="e">
        <f t="shared" si="14"/>
        <v>#DIV/0!</v>
      </c>
    </row>
    <row r="39" spans="1:87" x14ac:dyDescent="0.25">
      <c r="A39" s="11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CB39" s="25" t="e">
        <f t="shared" si="1"/>
        <v>#DIV/0!</v>
      </c>
      <c r="CC39" s="13" t="e">
        <f t="shared" si="2"/>
        <v>#DIV/0!</v>
      </c>
      <c r="CD39" s="13" t="e">
        <f t="shared" si="9"/>
        <v>#DIV/0!</v>
      </c>
      <c r="CE39" s="13" t="e">
        <f t="shared" si="10"/>
        <v>#DIV/0!</v>
      </c>
      <c r="CF39" s="13" t="e">
        <f t="shared" si="11"/>
        <v>#DIV/0!</v>
      </c>
      <c r="CG39" s="13" t="e">
        <f t="shared" si="12"/>
        <v>#DIV/0!</v>
      </c>
      <c r="CH39" s="13" t="e">
        <f t="shared" si="13"/>
        <v>#DIV/0!</v>
      </c>
      <c r="CI39" s="13" t="e">
        <f t="shared" si="14"/>
        <v>#DIV/0!</v>
      </c>
    </row>
    <row r="40" spans="1:87" x14ac:dyDescent="0.25">
      <c r="A40" s="11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CB40" s="25" t="e">
        <f t="shared" si="1"/>
        <v>#DIV/0!</v>
      </c>
      <c r="CC40" s="13" t="e">
        <f t="shared" si="2"/>
        <v>#DIV/0!</v>
      </c>
      <c r="CD40" s="13" t="e">
        <f t="shared" si="9"/>
        <v>#DIV/0!</v>
      </c>
      <c r="CE40" s="13" t="e">
        <f t="shared" si="10"/>
        <v>#DIV/0!</v>
      </c>
      <c r="CF40" s="13" t="e">
        <f t="shared" si="11"/>
        <v>#DIV/0!</v>
      </c>
      <c r="CG40" s="13" t="e">
        <f t="shared" si="12"/>
        <v>#DIV/0!</v>
      </c>
      <c r="CH40" s="13" t="e">
        <f t="shared" si="13"/>
        <v>#DIV/0!</v>
      </c>
      <c r="CI40" s="13" t="e">
        <f t="shared" si="14"/>
        <v>#DIV/0!</v>
      </c>
    </row>
    <row r="41" spans="1:87" x14ac:dyDescent="0.25">
      <c r="A41" s="54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CB41" s="25" t="e">
        <f t="shared" si="1"/>
        <v>#DIV/0!</v>
      </c>
      <c r="CC41" s="13" t="e">
        <f t="shared" si="2"/>
        <v>#DIV/0!</v>
      </c>
      <c r="CD41" s="13" t="e">
        <f t="shared" si="9"/>
        <v>#DIV/0!</v>
      </c>
      <c r="CE41" s="13" t="e">
        <f t="shared" si="10"/>
        <v>#DIV/0!</v>
      </c>
      <c r="CF41" s="13" t="e">
        <f t="shared" si="11"/>
        <v>#DIV/0!</v>
      </c>
      <c r="CG41" s="13" t="e">
        <f t="shared" si="12"/>
        <v>#DIV/0!</v>
      </c>
      <c r="CH41" s="13" t="e">
        <f t="shared" si="13"/>
        <v>#DIV/0!</v>
      </c>
      <c r="CI41" s="13" t="e">
        <f t="shared" si="14"/>
        <v>#DIV/0!</v>
      </c>
    </row>
    <row r="42" spans="1:87" x14ac:dyDescent="0.25">
      <c r="A42" s="11"/>
      <c r="CB42" s="25" t="e">
        <f t="shared" si="1"/>
        <v>#DIV/0!</v>
      </c>
      <c r="CC42" s="13" t="e">
        <f t="shared" si="2"/>
        <v>#DIV/0!</v>
      </c>
      <c r="CD42" s="13" t="e">
        <f t="shared" si="9"/>
        <v>#DIV/0!</v>
      </c>
      <c r="CE42" s="13" t="e">
        <f t="shared" si="10"/>
        <v>#DIV/0!</v>
      </c>
      <c r="CF42" s="13" t="e">
        <f t="shared" si="11"/>
        <v>#DIV/0!</v>
      </c>
      <c r="CG42" s="13" t="e">
        <f t="shared" si="12"/>
        <v>#DIV/0!</v>
      </c>
      <c r="CH42" s="13" t="e">
        <f t="shared" si="13"/>
        <v>#DIV/0!</v>
      </c>
      <c r="CI42" s="13" t="e">
        <f t="shared" si="14"/>
        <v>#DIV/0!</v>
      </c>
    </row>
    <row r="43" spans="1:87" x14ac:dyDescent="0.25">
      <c r="A43" s="11"/>
      <c r="CB43" s="25" t="e">
        <f t="shared" si="1"/>
        <v>#DIV/0!</v>
      </c>
      <c r="CC43" s="13" t="e">
        <f t="shared" si="2"/>
        <v>#DIV/0!</v>
      </c>
      <c r="CD43" s="13" t="e">
        <f t="shared" si="9"/>
        <v>#DIV/0!</v>
      </c>
      <c r="CE43" s="13" t="e">
        <f t="shared" si="10"/>
        <v>#DIV/0!</v>
      </c>
      <c r="CF43" s="13" t="e">
        <f t="shared" si="11"/>
        <v>#DIV/0!</v>
      </c>
      <c r="CG43" s="13" t="e">
        <f t="shared" si="12"/>
        <v>#DIV/0!</v>
      </c>
      <c r="CH43" s="13" t="e">
        <f t="shared" si="13"/>
        <v>#DIV/0!</v>
      </c>
      <c r="CI43" s="13" t="e">
        <f t="shared" si="14"/>
        <v>#DIV/0!</v>
      </c>
    </row>
    <row r="44" spans="1:87" x14ac:dyDescent="0.25">
      <c r="A44" s="11"/>
      <c r="CB44" s="25" t="e">
        <f t="shared" si="1"/>
        <v>#DIV/0!</v>
      </c>
      <c r="CC44" s="13" t="e">
        <f t="shared" si="2"/>
        <v>#DIV/0!</v>
      </c>
      <c r="CD44" s="13" t="e">
        <f t="shared" si="9"/>
        <v>#DIV/0!</v>
      </c>
      <c r="CE44" s="13" t="e">
        <f t="shared" si="10"/>
        <v>#DIV/0!</v>
      </c>
      <c r="CF44" s="13" t="e">
        <f t="shared" si="11"/>
        <v>#DIV/0!</v>
      </c>
      <c r="CG44" s="13" t="e">
        <f t="shared" si="12"/>
        <v>#DIV/0!</v>
      </c>
      <c r="CH44" s="13" t="e">
        <f t="shared" si="13"/>
        <v>#DIV/0!</v>
      </c>
      <c r="CI44" s="13" t="e">
        <f t="shared" si="14"/>
        <v>#DIV/0!</v>
      </c>
    </row>
    <row r="45" spans="1:87" x14ac:dyDescent="0.25">
      <c r="A45" s="11"/>
      <c r="CB45" s="25" t="e">
        <f t="shared" si="1"/>
        <v>#DIV/0!</v>
      </c>
      <c r="CC45" s="13" t="e">
        <f t="shared" si="2"/>
        <v>#DIV/0!</v>
      </c>
      <c r="CD45" s="13" t="e">
        <f t="shared" si="9"/>
        <v>#DIV/0!</v>
      </c>
      <c r="CE45" s="13" t="e">
        <f t="shared" si="10"/>
        <v>#DIV/0!</v>
      </c>
      <c r="CF45" s="13" t="e">
        <f t="shared" si="11"/>
        <v>#DIV/0!</v>
      </c>
      <c r="CG45" s="13" t="e">
        <f t="shared" si="12"/>
        <v>#DIV/0!</v>
      </c>
      <c r="CH45" s="13" t="e">
        <f t="shared" si="13"/>
        <v>#DIV/0!</v>
      </c>
      <c r="CI45" s="13" t="e">
        <f t="shared" si="14"/>
        <v>#DIV/0!</v>
      </c>
    </row>
    <row r="46" spans="1:87" x14ac:dyDescent="0.25">
      <c r="A46" s="11"/>
      <c r="CB46" s="25" t="e">
        <f t="shared" si="1"/>
        <v>#DIV/0!</v>
      </c>
      <c r="CC46" s="13" t="e">
        <f t="shared" si="2"/>
        <v>#DIV/0!</v>
      </c>
      <c r="CD46" s="13" t="e">
        <f t="shared" si="9"/>
        <v>#DIV/0!</v>
      </c>
      <c r="CE46" s="13" t="e">
        <f t="shared" si="10"/>
        <v>#DIV/0!</v>
      </c>
      <c r="CF46" s="13" t="e">
        <f t="shared" si="11"/>
        <v>#DIV/0!</v>
      </c>
      <c r="CG46" s="13" t="e">
        <f t="shared" si="12"/>
        <v>#DIV/0!</v>
      </c>
      <c r="CH46" s="13" t="e">
        <f t="shared" si="13"/>
        <v>#DIV/0!</v>
      </c>
      <c r="CI46" s="13" t="e">
        <f t="shared" si="14"/>
        <v>#DIV/0!</v>
      </c>
    </row>
    <row r="47" spans="1:87" x14ac:dyDescent="0.25">
      <c r="A47" s="11"/>
      <c r="CB47" s="25" t="e">
        <f t="shared" si="1"/>
        <v>#DIV/0!</v>
      </c>
      <c r="CC47" s="13" t="e">
        <f t="shared" si="2"/>
        <v>#DIV/0!</v>
      </c>
      <c r="CD47" s="13" t="e">
        <f t="shared" si="9"/>
        <v>#DIV/0!</v>
      </c>
      <c r="CE47" s="13" t="e">
        <f t="shared" si="10"/>
        <v>#DIV/0!</v>
      </c>
      <c r="CF47" s="13" t="e">
        <f t="shared" si="11"/>
        <v>#DIV/0!</v>
      </c>
      <c r="CG47" s="13" t="e">
        <f t="shared" si="12"/>
        <v>#DIV/0!</v>
      </c>
      <c r="CH47" s="13" t="e">
        <f t="shared" si="13"/>
        <v>#DIV/0!</v>
      </c>
      <c r="CI47" s="13" t="e">
        <f t="shared" si="14"/>
        <v>#DIV/0!</v>
      </c>
    </row>
    <row r="48" spans="1:87" x14ac:dyDescent="0.25">
      <c r="CC48" s="13"/>
      <c r="CD48" s="13" t="e">
        <f t="shared" si="9"/>
        <v>#DIV/0!</v>
      </c>
      <c r="CE48" s="13" t="e">
        <f t="shared" si="10"/>
        <v>#DIV/0!</v>
      </c>
      <c r="CF48" s="13" t="e">
        <f t="shared" si="11"/>
        <v>#DIV/0!</v>
      </c>
      <c r="CG48" s="13" t="e">
        <f t="shared" si="12"/>
        <v>#DIV/0!</v>
      </c>
      <c r="CH48" s="13" t="e">
        <f t="shared" si="13"/>
        <v>#DIV/0!</v>
      </c>
      <c r="CI48" s="13" t="e">
        <f t="shared" si="14"/>
        <v>#DIV/0!</v>
      </c>
    </row>
    <row r="49" spans="1:87" x14ac:dyDescent="0.25">
      <c r="A49" s="3" t="s">
        <v>353</v>
      </c>
      <c r="B49" s="1">
        <f>SUM(B3:B47)</f>
        <v>1820352.8337352998</v>
      </c>
      <c r="C49" s="1">
        <f t="shared" ref="C49:H49" si="15">SUM(C3:C47)</f>
        <v>7541.2667931644</v>
      </c>
      <c r="D49" s="1">
        <f t="shared" si="15"/>
        <v>390160.14994074003</v>
      </c>
      <c r="E49" s="1">
        <f>SUM(E3:E47)</f>
        <v>27121.344275159005</v>
      </c>
      <c r="F49" s="1">
        <f t="shared" si="15"/>
        <v>14542.174194539799</v>
      </c>
      <c r="G49" s="1">
        <f t="shared" si="15"/>
        <v>1025.5675726412001</v>
      </c>
      <c r="H49" s="1">
        <f t="shared" si="15"/>
        <v>127708.44263931301</v>
      </c>
      <c r="M49" s="1">
        <f t="shared" ref="M49:BY49" si="16">SUM(M3:M47)</f>
        <v>2169.512121704839</v>
      </c>
      <c r="N49" s="1">
        <f t="shared" si="16"/>
        <v>2169.512121704839</v>
      </c>
      <c r="O49" s="1">
        <f t="shared" si="16"/>
        <v>329.36810510308169</v>
      </c>
      <c r="P49" s="1"/>
      <c r="Q49" s="1">
        <f t="shared" si="16"/>
        <v>5246.7549493965889</v>
      </c>
      <c r="R49" s="1">
        <f t="shared" si="16"/>
        <v>12732.492265559469</v>
      </c>
      <c r="S49" s="1">
        <f t="shared" si="16"/>
        <v>1715236.5486483434</v>
      </c>
      <c r="T49" s="1">
        <f t="shared" si="16"/>
        <v>9455.9008225862381</v>
      </c>
      <c r="U49" s="1">
        <f t="shared" si="16"/>
        <v>2470.4177185517115</v>
      </c>
      <c r="V49" s="1"/>
      <c r="W49" s="1">
        <f t="shared" si="16"/>
        <v>2337.0077501777005</v>
      </c>
      <c r="X49" s="1"/>
      <c r="Y49" s="1">
        <f t="shared" si="16"/>
        <v>2997.2499548202763</v>
      </c>
      <c r="Z49" s="1">
        <f t="shared" si="16"/>
        <v>2997.2499548202763</v>
      </c>
      <c r="AA49" s="1"/>
      <c r="AB49" s="1"/>
      <c r="AC49" s="1">
        <f t="shared" si="16"/>
        <v>2857.6076629143713</v>
      </c>
      <c r="AD49" s="1">
        <f t="shared" si="16"/>
        <v>1842.0930777954504</v>
      </c>
      <c r="AE49" s="1">
        <f t="shared" si="16"/>
        <v>31.147452594573881</v>
      </c>
      <c r="AF49" s="1"/>
      <c r="AG49" s="1"/>
      <c r="AH49" s="1"/>
      <c r="AI49" s="1">
        <f t="shared" si="16"/>
        <v>0</v>
      </c>
      <c r="AJ49" s="1"/>
      <c r="AK49" s="1">
        <f t="shared" ref="AK49" si="17">SUM(AK3:AK47)</f>
        <v>39.721947522244619</v>
      </c>
      <c r="AL49" s="1">
        <f t="shared" si="16"/>
        <v>7135.1392025148261</v>
      </c>
      <c r="AM49" s="1">
        <f t="shared" si="16"/>
        <v>0</v>
      </c>
      <c r="AN49" s="1"/>
      <c r="AO49" s="1">
        <f t="shared" si="16"/>
        <v>321489.27374062903</v>
      </c>
      <c r="AP49" s="1">
        <f t="shared" si="16"/>
        <v>32863.625669025671</v>
      </c>
      <c r="AQ49" s="1">
        <f t="shared" si="16"/>
        <v>357210.50707256899</v>
      </c>
      <c r="AR49" s="1">
        <f t="shared" si="16"/>
        <v>0</v>
      </c>
      <c r="AS49" s="1">
        <f t="shared" si="16"/>
        <v>4775.3859037792026</v>
      </c>
      <c r="AT49" s="1"/>
      <c r="AU49" s="1">
        <f t="shared" si="16"/>
        <v>6.1335226044295892</v>
      </c>
      <c r="AV49" s="1">
        <f t="shared" si="16"/>
        <v>55306.91207427578</v>
      </c>
      <c r="AW49" s="1">
        <f t="shared" si="16"/>
        <v>26.413355434987761</v>
      </c>
      <c r="AX49" s="1">
        <f t="shared" si="16"/>
        <v>9.2075948416812281</v>
      </c>
      <c r="AY49" s="1">
        <f t="shared" si="16"/>
        <v>7468.7724889089995</v>
      </c>
      <c r="AZ49" s="1">
        <f t="shared" si="16"/>
        <v>158.72305280990258</v>
      </c>
      <c r="BA49" s="1">
        <f t="shared" si="16"/>
        <v>13.05333847561411</v>
      </c>
      <c r="BB49" s="1">
        <f t="shared" si="16"/>
        <v>1.2555691570711567</v>
      </c>
      <c r="BC49" s="1">
        <f t="shared" si="16"/>
        <v>25403.618362571226</v>
      </c>
      <c r="BD49" s="1">
        <f t="shared" si="16"/>
        <v>13468.513247477224</v>
      </c>
      <c r="BE49" s="1">
        <f t="shared" si="16"/>
        <v>11935.105115094006</v>
      </c>
      <c r="BF49" s="1">
        <f t="shared" si="16"/>
        <v>138.66784977692515</v>
      </c>
      <c r="BG49" s="1">
        <f t="shared" si="16"/>
        <v>1.4798646566737432</v>
      </c>
      <c r="BH49" s="1">
        <f t="shared" si="16"/>
        <v>861.2578329045956</v>
      </c>
      <c r="BI49" s="1">
        <f t="shared" si="16"/>
        <v>3.6975296704136369</v>
      </c>
      <c r="BJ49" s="1">
        <f t="shared" si="16"/>
        <v>934.72639388611231</v>
      </c>
      <c r="BK49" s="1">
        <f t="shared" si="16"/>
        <v>50.959902734546901</v>
      </c>
      <c r="BL49" s="1">
        <f t="shared" si="16"/>
        <v>17.456858831460906</v>
      </c>
      <c r="BM49" s="1">
        <f t="shared" si="16"/>
        <v>3542.2263609443567</v>
      </c>
      <c r="BN49" s="1"/>
      <c r="BO49" s="1">
        <f t="shared" si="16"/>
        <v>124.10899553010796</v>
      </c>
      <c r="BP49" s="1">
        <f t="shared" si="16"/>
        <v>105.56578801942979</v>
      </c>
      <c r="BQ49" s="1">
        <f t="shared" si="16"/>
        <v>4.8069482899046045</v>
      </c>
      <c r="BR49" s="1">
        <f t="shared" si="16"/>
        <v>954.99840764803446</v>
      </c>
      <c r="BS49" s="1"/>
      <c r="BT49" s="1">
        <f t="shared" si="16"/>
        <v>0</v>
      </c>
      <c r="BU49" s="1">
        <f t="shared" si="16"/>
        <v>5.9629691198225796</v>
      </c>
      <c r="BV49" s="1">
        <f t="shared" si="16"/>
        <v>13816.330649062469</v>
      </c>
      <c r="BW49" s="1">
        <f t="shared" si="16"/>
        <v>0.96436213525369063</v>
      </c>
      <c r="BX49" s="1">
        <f t="shared" si="16"/>
        <v>120229.27080097097</v>
      </c>
      <c r="BY49" s="1">
        <f t="shared" si="16"/>
        <v>14577.460598634896</v>
      </c>
      <c r="CC49" s="13">
        <f>+(S49-B49)/B49</f>
        <v>-5.7745005879580737E-2</v>
      </c>
      <c r="CD49" s="13">
        <f t="shared" si="9"/>
        <v>-5.3854027683743866E-2</v>
      </c>
      <c r="CE49" s="13">
        <f t="shared" si="10"/>
        <v>-8.4451584492100579E-2</v>
      </c>
      <c r="CF49" s="13">
        <f t="shared" si="11"/>
        <v>-6.3334836767699576E-2</v>
      </c>
      <c r="CG49" s="13">
        <f t="shared" si="12"/>
        <v>-7.3830840746338097E-2</v>
      </c>
      <c r="CH49" s="13">
        <f t="shared" si="13"/>
        <v>-6.8809863801977456E-2</v>
      </c>
      <c r="CI49" s="13">
        <f t="shared" si="14"/>
        <v>-5.8564427564632232E-2</v>
      </c>
    </row>
    <row r="50" spans="1:87" x14ac:dyDescent="0.25">
      <c r="A50" s="3" t="s">
        <v>633</v>
      </c>
      <c r="B50" s="1">
        <f>SUM(B3:B15)</f>
        <v>1820352.8337352998</v>
      </c>
      <c r="C50" s="1">
        <f t="shared" ref="C50:H50" si="18">SUM(C3:C15)</f>
        <v>7541.2667931644</v>
      </c>
      <c r="D50" s="1">
        <f t="shared" si="18"/>
        <v>390160.14994074003</v>
      </c>
      <c r="E50" s="1">
        <f>SUM(E3:E15)</f>
        <v>27121.344275159005</v>
      </c>
      <c r="F50" s="1">
        <f t="shared" si="18"/>
        <v>14542.174194539799</v>
      </c>
      <c r="G50" s="1">
        <f t="shared" si="18"/>
        <v>1025.5675726412001</v>
      </c>
      <c r="H50" s="1">
        <f t="shared" si="18"/>
        <v>127708.44263931301</v>
      </c>
      <c r="M50" s="1">
        <f t="shared" ref="M50:BY50" si="19">SUM(M3:M15)</f>
        <v>2169.512121704839</v>
      </c>
      <c r="N50" s="1">
        <f t="shared" si="19"/>
        <v>2169.512121704839</v>
      </c>
      <c r="O50" s="1">
        <f t="shared" si="19"/>
        <v>329.36810510308169</v>
      </c>
      <c r="P50" s="1"/>
      <c r="Q50" s="1">
        <f t="shared" si="19"/>
        <v>5246.7549493965889</v>
      </c>
      <c r="R50" s="1">
        <f t="shared" si="19"/>
        <v>12732.492265559469</v>
      </c>
      <c r="S50" s="1">
        <f t="shared" si="19"/>
        <v>1715236.5486483434</v>
      </c>
      <c r="T50" s="1">
        <f t="shared" si="19"/>
        <v>9455.9008225862381</v>
      </c>
      <c r="U50" s="1">
        <f t="shared" si="19"/>
        <v>2470.4177185517115</v>
      </c>
      <c r="V50" s="1"/>
      <c r="W50" s="1">
        <f t="shared" si="19"/>
        <v>2337.0077501777005</v>
      </c>
      <c r="X50" s="1"/>
      <c r="Y50" s="1">
        <f t="shared" si="19"/>
        <v>2997.2499548202763</v>
      </c>
      <c r="Z50" s="1">
        <f t="shared" si="19"/>
        <v>2997.2499548202763</v>
      </c>
      <c r="AA50" s="1"/>
      <c r="AB50" s="1"/>
      <c r="AC50" s="1">
        <f t="shared" si="19"/>
        <v>2857.6076629143713</v>
      </c>
      <c r="AD50" s="1">
        <f t="shared" si="19"/>
        <v>1842.0930777954504</v>
      </c>
      <c r="AE50" s="1">
        <f t="shared" si="19"/>
        <v>31.147452594573881</v>
      </c>
      <c r="AF50" s="1"/>
      <c r="AG50" s="1"/>
      <c r="AH50" s="1"/>
      <c r="AI50" s="1">
        <f t="shared" si="19"/>
        <v>0</v>
      </c>
      <c r="AJ50" s="1"/>
      <c r="AK50" s="1">
        <f t="shared" ref="AK50" si="20">SUM(AK3:AK15)</f>
        <v>39.721947522244619</v>
      </c>
      <c r="AL50" s="1">
        <f t="shared" si="19"/>
        <v>7135.1392025148261</v>
      </c>
      <c r="AM50" s="1">
        <f t="shared" si="19"/>
        <v>0</v>
      </c>
      <c r="AN50" s="1"/>
      <c r="AO50" s="1">
        <f t="shared" si="19"/>
        <v>321489.27374062903</v>
      </c>
      <c r="AP50" s="1">
        <f t="shared" si="19"/>
        <v>32863.625669025671</v>
      </c>
      <c r="AQ50" s="1">
        <f t="shared" si="19"/>
        <v>357210.50707256899</v>
      </c>
      <c r="AR50" s="1">
        <f t="shared" si="19"/>
        <v>0</v>
      </c>
      <c r="AS50" s="1">
        <f t="shared" si="19"/>
        <v>4775.3859037792026</v>
      </c>
      <c r="AT50" s="1"/>
      <c r="AU50" s="1">
        <f t="shared" si="19"/>
        <v>6.1335226044295892</v>
      </c>
      <c r="AV50" s="1">
        <f t="shared" si="19"/>
        <v>55306.91207427578</v>
      </c>
      <c r="AW50" s="1">
        <f t="shared" si="19"/>
        <v>26.413355434987761</v>
      </c>
      <c r="AX50" s="1">
        <f t="shared" si="19"/>
        <v>9.2075948416812281</v>
      </c>
      <c r="AY50" s="1">
        <f t="shared" si="19"/>
        <v>7468.7724889089995</v>
      </c>
      <c r="AZ50" s="1">
        <f t="shared" si="19"/>
        <v>158.72305280990258</v>
      </c>
      <c r="BA50" s="1">
        <f t="shared" si="19"/>
        <v>13.05333847561411</v>
      </c>
      <c r="BB50" s="1">
        <f t="shared" si="19"/>
        <v>1.2555691570711567</v>
      </c>
      <c r="BC50" s="1">
        <f t="shared" si="19"/>
        <v>25403.618362571226</v>
      </c>
      <c r="BD50" s="1">
        <f t="shared" si="19"/>
        <v>13468.513247477224</v>
      </c>
      <c r="BE50" s="1">
        <f t="shared" si="19"/>
        <v>11935.105115094006</v>
      </c>
      <c r="BF50" s="1">
        <f t="shared" si="19"/>
        <v>138.66784977692515</v>
      </c>
      <c r="BG50" s="1">
        <f t="shared" si="19"/>
        <v>1.4798646566737432</v>
      </c>
      <c r="BH50" s="1">
        <f t="shared" si="19"/>
        <v>861.2578329045956</v>
      </c>
      <c r="BI50" s="1">
        <f t="shared" si="19"/>
        <v>3.6975296704136369</v>
      </c>
      <c r="BJ50" s="1">
        <f t="shared" si="19"/>
        <v>934.72639388611231</v>
      </c>
      <c r="BK50" s="1">
        <f t="shared" si="19"/>
        <v>50.959902734546901</v>
      </c>
      <c r="BL50" s="1">
        <f t="shared" si="19"/>
        <v>17.456858831460906</v>
      </c>
      <c r="BM50" s="1">
        <f t="shared" si="19"/>
        <v>3542.2263609443567</v>
      </c>
      <c r="BN50" s="1"/>
      <c r="BO50" s="1">
        <f t="shared" si="19"/>
        <v>124.10899553010796</v>
      </c>
      <c r="BP50" s="1">
        <f t="shared" si="19"/>
        <v>105.56578801942979</v>
      </c>
      <c r="BQ50" s="1">
        <f t="shared" si="19"/>
        <v>4.8069482899046045</v>
      </c>
      <c r="BR50" s="1">
        <f t="shared" si="19"/>
        <v>954.99840764803446</v>
      </c>
      <c r="BS50" s="1"/>
      <c r="BT50" s="1">
        <f t="shared" si="19"/>
        <v>0</v>
      </c>
      <c r="BU50" s="1">
        <f t="shared" si="19"/>
        <v>5.9629691198225796</v>
      </c>
      <c r="BV50" s="1">
        <f t="shared" si="19"/>
        <v>13816.330649062469</v>
      </c>
      <c r="BW50" s="1">
        <f t="shared" si="19"/>
        <v>0.96436213525369063</v>
      </c>
      <c r="BX50" s="1">
        <f t="shared" si="19"/>
        <v>120229.27080097097</v>
      </c>
      <c r="BY50" s="1">
        <f t="shared" si="19"/>
        <v>14577.460598634896</v>
      </c>
      <c r="CC50" s="13">
        <f>+(S50-B50)/B50</f>
        <v>-5.7745005879580737E-2</v>
      </c>
      <c r="CD50" s="13">
        <f t="shared" si="9"/>
        <v>-5.3854027683743866E-2</v>
      </c>
      <c r="CE50" s="13">
        <f t="shared" si="10"/>
        <v>-8.4451584492100579E-2</v>
      </c>
      <c r="CF50" s="13">
        <f t="shared" si="11"/>
        <v>-6.3334836767699576E-2</v>
      </c>
      <c r="CG50" s="13">
        <f t="shared" si="12"/>
        <v>-7.3830840746338097E-2</v>
      </c>
      <c r="CH50" s="13">
        <f t="shared" si="13"/>
        <v>-6.8809863801977456E-2</v>
      </c>
      <c r="CI50" s="13">
        <f t="shared" si="14"/>
        <v>-5.8564427564632232E-2</v>
      </c>
    </row>
    <row r="51" spans="1:87" x14ac:dyDescent="0.25">
      <c r="A51" s="3" t="s">
        <v>634</v>
      </c>
      <c r="B51" s="1">
        <f>SUM(B16:B47)</f>
        <v>0</v>
      </c>
      <c r="C51" s="1">
        <f t="shared" ref="C51:H51" si="21">SUM(C16:C47)</f>
        <v>0</v>
      </c>
      <c r="D51" s="1">
        <f t="shared" si="21"/>
        <v>0</v>
      </c>
      <c r="E51" s="1">
        <f>SUM(E16:E47)</f>
        <v>0</v>
      </c>
      <c r="F51" s="1">
        <f t="shared" si="21"/>
        <v>0</v>
      </c>
      <c r="G51" s="1">
        <f t="shared" si="21"/>
        <v>0</v>
      </c>
      <c r="H51" s="1">
        <f t="shared" si="21"/>
        <v>0</v>
      </c>
      <c r="M51" s="1">
        <f t="shared" ref="M51:BY51" si="22">SUM(M16:M47)</f>
        <v>0</v>
      </c>
      <c r="N51" s="1">
        <f t="shared" si="22"/>
        <v>0</v>
      </c>
      <c r="O51" s="1">
        <f t="shared" si="22"/>
        <v>0</v>
      </c>
      <c r="P51" s="1"/>
      <c r="Q51" s="1">
        <f t="shared" si="22"/>
        <v>0</v>
      </c>
      <c r="R51" s="1">
        <f t="shared" si="22"/>
        <v>0</v>
      </c>
      <c r="S51" s="1">
        <f t="shared" si="22"/>
        <v>0</v>
      </c>
      <c r="T51" s="1">
        <f t="shared" si="22"/>
        <v>0</v>
      </c>
      <c r="U51" s="1">
        <f t="shared" si="22"/>
        <v>0</v>
      </c>
      <c r="V51" s="1"/>
      <c r="W51" s="1">
        <f t="shared" si="22"/>
        <v>0</v>
      </c>
      <c r="X51" s="1"/>
      <c r="Y51" s="1">
        <f t="shared" si="22"/>
        <v>0</v>
      </c>
      <c r="Z51" s="1">
        <f t="shared" si="22"/>
        <v>0</v>
      </c>
      <c r="AA51" s="1"/>
      <c r="AB51" s="1"/>
      <c r="AC51" s="1">
        <f t="shared" si="22"/>
        <v>0</v>
      </c>
      <c r="AD51" s="1">
        <f t="shared" si="22"/>
        <v>0</v>
      </c>
      <c r="AE51" s="1">
        <f t="shared" si="22"/>
        <v>0</v>
      </c>
      <c r="AF51" s="1"/>
      <c r="AG51" s="1"/>
      <c r="AH51" s="1"/>
      <c r="AI51" s="1">
        <f t="shared" si="22"/>
        <v>0</v>
      </c>
      <c r="AJ51" s="1"/>
      <c r="AK51" s="1">
        <f t="shared" ref="AK51" si="23">SUM(AK16:AK47)</f>
        <v>0</v>
      </c>
      <c r="AL51" s="1">
        <f t="shared" si="22"/>
        <v>0</v>
      </c>
      <c r="AM51" s="1">
        <f t="shared" si="22"/>
        <v>0</v>
      </c>
      <c r="AN51" s="1"/>
      <c r="AO51" s="1">
        <f t="shared" si="22"/>
        <v>0</v>
      </c>
      <c r="AP51" s="1">
        <f t="shared" si="22"/>
        <v>0</v>
      </c>
      <c r="AQ51" s="1">
        <f t="shared" si="22"/>
        <v>0</v>
      </c>
      <c r="AR51" s="1">
        <f t="shared" si="22"/>
        <v>0</v>
      </c>
      <c r="AS51" s="1">
        <f t="shared" si="22"/>
        <v>0</v>
      </c>
      <c r="AT51" s="1"/>
      <c r="AU51" s="1">
        <f t="shared" si="22"/>
        <v>0</v>
      </c>
      <c r="AV51" s="1">
        <f t="shared" si="22"/>
        <v>0</v>
      </c>
      <c r="AW51" s="1">
        <f t="shared" si="22"/>
        <v>0</v>
      </c>
      <c r="AX51" s="1">
        <f t="shared" si="22"/>
        <v>0</v>
      </c>
      <c r="AY51" s="1">
        <f t="shared" si="22"/>
        <v>0</v>
      </c>
      <c r="AZ51" s="1">
        <f t="shared" si="22"/>
        <v>0</v>
      </c>
      <c r="BA51" s="1">
        <f t="shared" si="22"/>
        <v>0</v>
      </c>
      <c r="BB51" s="1">
        <f t="shared" si="22"/>
        <v>0</v>
      </c>
      <c r="BC51" s="1">
        <f t="shared" si="22"/>
        <v>0</v>
      </c>
      <c r="BD51" s="1">
        <f t="shared" si="22"/>
        <v>0</v>
      </c>
      <c r="BE51" s="1">
        <f t="shared" si="22"/>
        <v>0</v>
      </c>
      <c r="BF51" s="1">
        <f t="shared" si="22"/>
        <v>0</v>
      </c>
      <c r="BG51" s="1">
        <f t="shared" si="22"/>
        <v>0</v>
      </c>
      <c r="BH51" s="1">
        <f t="shared" si="22"/>
        <v>0</v>
      </c>
      <c r="BI51" s="1">
        <f t="shared" si="22"/>
        <v>0</v>
      </c>
      <c r="BJ51" s="1">
        <f t="shared" si="22"/>
        <v>0</v>
      </c>
      <c r="BK51" s="1">
        <f t="shared" si="22"/>
        <v>0</v>
      </c>
      <c r="BL51" s="1">
        <f t="shared" si="22"/>
        <v>0</v>
      </c>
      <c r="BM51" s="1">
        <f t="shared" si="22"/>
        <v>0</v>
      </c>
      <c r="BN51" s="1"/>
      <c r="BO51" s="1">
        <f t="shared" si="22"/>
        <v>0</v>
      </c>
      <c r="BP51" s="1">
        <f t="shared" si="22"/>
        <v>0</v>
      </c>
      <c r="BQ51" s="1">
        <f t="shared" si="22"/>
        <v>0</v>
      </c>
      <c r="BR51" s="1">
        <f t="shared" si="22"/>
        <v>0</v>
      </c>
      <c r="BS51" s="1"/>
      <c r="BT51" s="1">
        <f t="shared" si="22"/>
        <v>0</v>
      </c>
      <c r="BU51" s="1">
        <f t="shared" si="22"/>
        <v>0</v>
      </c>
      <c r="BV51" s="1">
        <f t="shared" si="22"/>
        <v>0</v>
      </c>
      <c r="BW51" s="1">
        <f t="shared" si="22"/>
        <v>0</v>
      </c>
      <c r="BX51" s="1">
        <f t="shared" si="22"/>
        <v>0</v>
      </c>
      <c r="BY51" s="1">
        <f t="shared" si="22"/>
        <v>0</v>
      </c>
      <c r="CC51" s="13" t="e">
        <f>+(S51-B51)/B51</f>
        <v>#DIV/0!</v>
      </c>
      <c r="CD51" s="13" t="e">
        <f t="shared" si="9"/>
        <v>#DIV/0!</v>
      </c>
      <c r="CE51" s="13" t="e">
        <f t="shared" si="10"/>
        <v>#DIV/0!</v>
      </c>
      <c r="CF51" s="13" t="e">
        <f t="shared" si="11"/>
        <v>#DIV/0!</v>
      </c>
      <c r="CG51" s="13" t="e">
        <f t="shared" si="12"/>
        <v>#DIV/0!</v>
      </c>
      <c r="CH51" s="13" t="e">
        <f t="shared" si="13"/>
        <v>#DIV/0!</v>
      </c>
      <c r="CI51" s="13" t="e">
        <f t="shared" si="14"/>
        <v>#DIV/0!</v>
      </c>
    </row>
    <row r="53" spans="1:87" x14ac:dyDescent="0.25">
      <c r="A53" s="3" t="s">
        <v>655</v>
      </c>
    </row>
    <row r="54" spans="1:87" x14ac:dyDescent="0.25">
      <c r="A54" s="73" t="s">
        <v>657</v>
      </c>
      <c r="B54" s="15">
        <v>27568.915254</v>
      </c>
      <c r="C54" s="15">
        <v>117.89202842</v>
      </c>
      <c r="D54" s="15">
        <v>7064.0832202000001</v>
      </c>
      <c r="E54" s="15">
        <v>466.17466698999999</v>
      </c>
      <c r="F54" s="15">
        <v>246.03051246000001</v>
      </c>
      <c r="G54" s="15">
        <v>17.160461783999999</v>
      </c>
      <c r="H54" s="15">
        <v>2033.9504262</v>
      </c>
      <c r="J54" s="15" t="s">
        <v>431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CA54" s="26" t="e">
        <f t="shared" ref="CA54:CA66" si="24">AN54/BX54</f>
        <v>#DIV/0!</v>
      </c>
      <c r="CB54" s="25" t="e">
        <f t="shared" ref="CB54:CB66" si="25">AC54/AQ54</f>
        <v>#DIV/0!</v>
      </c>
      <c r="CC54" s="13">
        <f t="shared" ref="CC54:CC66" si="26">+(S54-B54)/B54</f>
        <v>-1</v>
      </c>
      <c r="CD54" s="13">
        <f t="shared" ref="CD54:CD66" si="27">+(AL54-C54)/C54</f>
        <v>-1</v>
      </c>
      <c r="CE54" s="13">
        <f t="shared" ref="CE54:CE66" si="28">+(AQ54-D54)/D54</f>
        <v>-1</v>
      </c>
      <c r="CF54" s="13">
        <f t="shared" ref="CF54:CF66" si="29">+(BC54-E54)/E54</f>
        <v>-1</v>
      </c>
      <c r="CG54" s="13">
        <f t="shared" ref="CG54:CG66" si="30">+(BD54-F54)/F54</f>
        <v>-1</v>
      </c>
      <c r="CH54" s="13">
        <f t="shared" ref="CH54:CH66" si="31">+(BR54-G54)/G54</f>
        <v>-1</v>
      </c>
      <c r="CI54" s="13">
        <f t="shared" ref="CI54:CI66" si="32">+(BX54-H54)/H54</f>
        <v>-1</v>
      </c>
    </row>
    <row r="55" spans="1:87" x14ac:dyDescent="0.25">
      <c r="A55" s="73" t="s">
        <v>432</v>
      </c>
      <c r="B55" s="15">
        <v>8816.3708162000003</v>
      </c>
      <c r="C55" s="15">
        <v>32.533817827</v>
      </c>
      <c r="D55" s="15">
        <v>1927.7062632</v>
      </c>
      <c r="E55" s="15">
        <v>124.00813626999999</v>
      </c>
      <c r="F55" s="15">
        <v>73.786115179000006</v>
      </c>
      <c r="G55" s="15">
        <v>4.2626161454</v>
      </c>
      <c r="H55" s="15">
        <v>705.39850301000001</v>
      </c>
      <c r="J55" s="15" t="s">
        <v>432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CA55" s="26" t="e">
        <f t="shared" si="24"/>
        <v>#DIV/0!</v>
      </c>
      <c r="CB55" s="25" t="e">
        <f t="shared" si="25"/>
        <v>#DIV/0!</v>
      </c>
      <c r="CC55" s="13">
        <f t="shared" si="26"/>
        <v>-1</v>
      </c>
      <c r="CD55" s="13">
        <f t="shared" si="27"/>
        <v>-1</v>
      </c>
      <c r="CE55" s="13">
        <f t="shared" si="28"/>
        <v>-1</v>
      </c>
      <c r="CF55" s="13">
        <f t="shared" si="29"/>
        <v>-1</v>
      </c>
      <c r="CG55" s="13">
        <f t="shared" si="30"/>
        <v>-1</v>
      </c>
      <c r="CH55" s="13">
        <f t="shared" si="31"/>
        <v>-1</v>
      </c>
      <c r="CI55" s="13">
        <f t="shared" si="32"/>
        <v>-1</v>
      </c>
    </row>
    <row r="56" spans="1:87" x14ac:dyDescent="0.25">
      <c r="A56" s="73" t="s">
        <v>658</v>
      </c>
      <c r="B56" s="15">
        <v>43272.662635000001</v>
      </c>
      <c r="C56" s="15">
        <v>181.66016157999999</v>
      </c>
      <c r="D56" s="15">
        <v>8875.3224188000004</v>
      </c>
      <c r="E56" s="15">
        <v>584.98281256999996</v>
      </c>
      <c r="F56" s="15">
        <v>285.31450329</v>
      </c>
      <c r="G56" s="15">
        <v>31.656522523</v>
      </c>
      <c r="H56" s="15">
        <v>3222.1260655999999</v>
      </c>
      <c r="J56" s="15" t="s">
        <v>433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CA56" s="26" t="e">
        <f t="shared" si="24"/>
        <v>#DIV/0!</v>
      </c>
      <c r="CB56" s="25" t="e">
        <f t="shared" si="25"/>
        <v>#DIV/0!</v>
      </c>
      <c r="CC56" s="13">
        <f t="shared" si="26"/>
        <v>-1</v>
      </c>
      <c r="CD56" s="13">
        <f t="shared" si="27"/>
        <v>-1</v>
      </c>
      <c r="CE56" s="13">
        <f t="shared" si="28"/>
        <v>-1</v>
      </c>
      <c r="CF56" s="13">
        <f t="shared" si="29"/>
        <v>-1</v>
      </c>
      <c r="CG56" s="13">
        <f t="shared" si="30"/>
        <v>-1</v>
      </c>
      <c r="CH56" s="13">
        <f t="shared" si="31"/>
        <v>-1</v>
      </c>
      <c r="CI56" s="13">
        <f t="shared" si="32"/>
        <v>-1</v>
      </c>
    </row>
    <row r="57" spans="1:87" x14ac:dyDescent="0.25">
      <c r="A57" s="73" t="s">
        <v>659</v>
      </c>
      <c r="B57" s="15">
        <v>37147.856760000002</v>
      </c>
      <c r="C57" s="15">
        <v>149.07590298</v>
      </c>
      <c r="D57" s="15">
        <v>7170.3123243</v>
      </c>
      <c r="E57" s="15">
        <v>470.53279017</v>
      </c>
      <c r="F57" s="15">
        <v>236.80402279</v>
      </c>
      <c r="G57" s="15">
        <v>20.519044886</v>
      </c>
      <c r="H57" s="15">
        <v>2928.9435801</v>
      </c>
      <c r="J57" s="15" t="s">
        <v>434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CA57" s="26" t="e">
        <f t="shared" si="24"/>
        <v>#DIV/0!</v>
      </c>
      <c r="CB57" s="25" t="e">
        <f t="shared" si="25"/>
        <v>#DIV/0!</v>
      </c>
      <c r="CC57" s="13">
        <f t="shared" si="26"/>
        <v>-1</v>
      </c>
      <c r="CD57" s="13">
        <f t="shared" si="27"/>
        <v>-1</v>
      </c>
      <c r="CE57" s="13">
        <f t="shared" si="28"/>
        <v>-1</v>
      </c>
      <c r="CF57" s="13">
        <f t="shared" si="29"/>
        <v>-1</v>
      </c>
      <c r="CG57" s="13">
        <f t="shared" si="30"/>
        <v>-1</v>
      </c>
      <c r="CH57" s="13">
        <f t="shared" si="31"/>
        <v>-1</v>
      </c>
      <c r="CI57" s="13">
        <f t="shared" si="32"/>
        <v>-1</v>
      </c>
    </row>
    <row r="58" spans="1:87" x14ac:dyDescent="0.25">
      <c r="A58" s="74" t="s">
        <v>660</v>
      </c>
      <c r="B58" s="15">
        <v>294154.84219</v>
      </c>
      <c r="C58" s="15">
        <v>1390.3635099000001</v>
      </c>
      <c r="D58" s="15">
        <v>76394.908458000005</v>
      </c>
      <c r="E58" s="15">
        <v>5144.1860647000003</v>
      </c>
      <c r="F58" s="15">
        <v>2814.4871183</v>
      </c>
      <c r="G58" s="15">
        <v>169.72137076999999</v>
      </c>
      <c r="H58" s="15">
        <v>23840.735381999999</v>
      </c>
      <c r="J58" s="15" t="s">
        <v>435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CA58" s="26" t="e">
        <f t="shared" si="24"/>
        <v>#DIV/0!</v>
      </c>
      <c r="CB58" s="25" t="e">
        <f t="shared" si="25"/>
        <v>#DIV/0!</v>
      </c>
      <c r="CC58" s="13">
        <f t="shared" si="26"/>
        <v>-1</v>
      </c>
      <c r="CD58" s="13">
        <f t="shared" si="27"/>
        <v>-1</v>
      </c>
      <c r="CE58" s="13">
        <f t="shared" si="28"/>
        <v>-1</v>
      </c>
      <c r="CF58" s="13">
        <f t="shared" si="29"/>
        <v>-1</v>
      </c>
      <c r="CG58" s="13">
        <f t="shared" si="30"/>
        <v>-1</v>
      </c>
      <c r="CH58" s="13">
        <f t="shared" si="31"/>
        <v>-1</v>
      </c>
      <c r="CI58" s="13">
        <f t="shared" si="32"/>
        <v>-1</v>
      </c>
    </row>
    <row r="59" spans="1:87" x14ac:dyDescent="0.25">
      <c r="A59" s="75" t="s">
        <v>661</v>
      </c>
      <c r="B59" s="15">
        <v>457185.13218999997</v>
      </c>
      <c r="C59" s="15">
        <v>2502.5696189999999</v>
      </c>
      <c r="D59" s="15">
        <v>65716.866068999996</v>
      </c>
      <c r="E59" s="15">
        <v>7006.6625018000004</v>
      </c>
      <c r="F59" s="15">
        <v>3240.1128462000001</v>
      </c>
      <c r="G59" s="15">
        <v>340.27404632999998</v>
      </c>
      <c r="H59" s="15">
        <v>13685.069694</v>
      </c>
      <c r="J59" s="15" t="s">
        <v>436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CA59" s="26" t="e">
        <f t="shared" si="24"/>
        <v>#DIV/0!</v>
      </c>
      <c r="CB59" s="25" t="e">
        <f t="shared" si="25"/>
        <v>#DIV/0!</v>
      </c>
      <c r="CC59" s="13">
        <f t="shared" si="26"/>
        <v>-1</v>
      </c>
      <c r="CD59" s="13">
        <f t="shared" si="27"/>
        <v>-1</v>
      </c>
      <c r="CE59" s="13">
        <f t="shared" si="28"/>
        <v>-1</v>
      </c>
      <c r="CF59" s="13">
        <f t="shared" si="29"/>
        <v>-1</v>
      </c>
      <c r="CG59" s="13">
        <f t="shared" si="30"/>
        <v>-1</v>
      </c>
      <c r="CH59" s="13">
        <f t="shared" si="31"/>
        <v>-1</v>
      </c>
      <c r="CI59" s="13">
        <f t="shared" si="32"/>
        <v>-1</v>
      </c>
    </row>
    <row r="60" spans="1:87" x14ac:dyDescent="0.25">
      <c r="A60" s="73" t="s">
        <v>662</v>
      </c>
      <c r="B60" s="15">
        <v>87186.453894000006</v>
      </c>
      <c r="C60" s="15">
        <v>321.74329935999998</v>
      </c>
      <c r="D60" s="15">
        <v>19587.057424999999</v>
      </c>
      <c r="E60" s="15">
        <v>1248.5578559999999</v>
      </c>
      <c r="F60" s="15">
        <v>731.22850919999996</v>
      </c>
      <c r="G60" s="15">
        <v>26.923487175999998</v>
      </c>
      <c r="H60" s="15">
        <v>8403.5184745999995</v>
      </c>
      <c r="J60" s="15" t="s">
        <v>553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CA60" s="26" t="e">
        <f t="shared" si="24"/>
        <v>#DIV/0!</v>
      </c>
      <c r="CB60" s="25" t="e">
        <f t="shared" si="25"/>
        <v>#DIV/0!</v>
      </c>
      <c r="CC60" s="13">
        <f t="shared" si="26"/>
        <v>-1</v>
      </c>
      <c r="CD60" s="13">
        <f t="shared" si="27"/>
        <v>-1</v>
      </c>
      <c r="CE60" s="13">
        <f t="shared" si="28"/>
        <v>-1</v>
      </c>
      <c r="CF60" s="13">
        <f t="shared" si="29"/>
        <v>-1</v>
      </c>
      <c r="CG60" s="13">
        <f t="shared" si="30"/>
        <v>-1</v>
      </c>
      <c r="CH60" s="13">
        <f t="shared" si="31"/>
        <v>-1</v>
      </c>
      <c r="CI60" s="13">
        <f t="shared" si="32"/>
        <v>-1</v>
      </c>
    </row>
    <row r="61" spans="1:87" x14ac:dyDescent="0.25">
      <c r="A61" s="73" t="s">
        <v>663</v>
      </c>
      <c r="B61" s="15">
        <v>152648.50427999999</v>
      </c>
      <c r="C61" s="15">
        <v>447.60846819</v>
      </c>
      <c r="D61" s="15">
        <v>36512.838619000002</v>
      </c>
      <c r="E61" s="15">
        <v>2098.4442359</v>
      </c>
      <c r="F61" s="15">
        <v>1352.6313064000001</v>
      </c>
      <c r="G61" s="15">
        <v>51.376235264000002</v>
      </c>
      <c r="H61" s="15">
        <v>13411.219878</v>
      </c>
      <c r="J61" s="15" t="s">
        <v>554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CA61" s="26" t="e">
        <f t="shared" si="24"/>
        <v>#DIV/0!</v>
      </c>
      <c r="CB61" s="25" t="e">
        <f t="shared" si="25"/>
        <v>#DIV/0!</v>
      </c>
      <c r="CC61" s="13">
        <f t="shared" si="26"/>
        <v>-1</v>
      </c>
      <c r="CD61" s="13">
        <f t="shared" si="27"/>
        <v>-1</v>
      </c>
      <c r="CE61" s="13">
        <f t="shared" si="28"/>
        <v>-1</v>
      </c>
      <c r="CF61" s="13">
        <f t="shared" si="29"/>
        <v>-1</v>
      </c>
      <c r="CG61" s="13">
        <f t="shared" si="30"/>
        <v>-1</v>
      </c>
      <c r="CH61" s="13">
        <f t="shared" si="31"/>
        <v>-1</v>
      </c>
      <c r="CI61" s="13">
        <f t="shared" si="32"/>
        <v>-1</v>
      </c>
    </row>
    <row r="62" spans="1:87" x14ac:dyDescent="0.25">
      <c r="A62" s="73" t="s">
        <v>664</v>
      </c>
      <c r="B62" s="15">
        <v>303826.61738000001</v>
      </c>
      <c r="C62" s="15">
        <v>1113.9144945</v>
      </c>
      <c r="D62" s="15">
        <v>90111.378727000003</v>
      </c>
      <c r="E62" s="15">
        <v>5032.7074888999996</v>
      </c>
      <c r="F62" s="15">
        <v>3037.7026919</v>
      </c>
      <c r="G62" s="15">
        <v>108.80709294</v>
      </c>
      <c r="H62" s="15">
        <v>26731.411005999998</v>
      </c>
      <c r="J62" s="15" t="s">
        <v>437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CA62" s="26" t="e">
        <f t="shared" si="24"/>
        <v>#DIV/0!</v>
      </c>
      <c r="CB62" s="25" t="e">
        <f t="shared" si="25"/>
        <v>#DIV/0!</v>
      </c>
      <c r="CC62" s="13">
        <f t="shared" si="26"/>
        <v>-1</v>
      </c>
      <c r="CD62" s="13">
        <f t="shared" si="27"/>
        <v>-1</v>
      </c>
      <c r="CE62" s="13">
        <f t="shared" si="28"/>
        <v>-1</v>
      </c>
      <c r="CF62" s="13">
        <f t="shared" si="29"/>
        <v>-1</v>
      </c>
      <c r="CG62" s="13">
        <f t="shared" si="30"/>
        <v>-1</v>
      </c>
      <c r="CH62" s="13">
        <f t="shared" si="31"/>
        <v>-1</v>
      </c>
      <c r="CI62" s="13">
        <f t="shared" si="32"/>
        <v>-1</v>
      </c>
    </row>
    <row r="63" spans="1:87" x14ac:dyDescent="0.25">
      <c r="A63" s="73" t="s">
        <v>665</v>
      </c>
      <c r="B63" s="15">
        <v>300585.27797</v>
      </c>
      <c r="C63" s="15">
        <v>954.64413930000001</v>
      </c>
      <c r="D63" s="15">
        <v>70613.546507000006</v>
      </c>
      <c r="E63" s="15">
        <v>3611.100336</v>
      </c>
      <c r="F63" s="15">
        <v>2205.8841379</v>
      </c>
      <c r="G63" s="15">
        <v>102.32781448999999</v>
      </c>
      <c r="H63" s="15">
        <v>27259.675900999999</v>
      </c>
      <c r="J63" s="15" t="s">
        <v>438</v>
      </c>
      <c r="K63" s="15">
        <v>0</v>
      </c>
      <c r="L63" s="15">
        <v>0.47405661313734199</v>
      </c>
      <c r="M63" s="15">
        <v>18.0706082952826</v>
      </c>
      <c r="N63" s="15">
        <v>18.0706082952826</v>
      </c>
      <c r="O63" s="15">
        <v>4.06538177317747</v>
      </c>
      <c r="P63" s="15">
        <v>0.17228446713426601</v>
      </c>
      <c r="Q63" s="15">
        <v>37.247176383094903</v>
      </c>
      <c r="R63" s="15">
        <v>88.142275946141098</v>
      </c>
      <c r="S63" s="15">
        <v>13367.129396980699</v>
      </c>
      <c r="T63" s="15">
        <v>76.579035705616704</v>
      </c>
      <c r="U63" s="15">
        <v>18.141071500190101</v>
      </c>
      <c r="V63" s="15">
        <v>33.252993172175401</v>
      </c>
      <c r="W63" s="15">
        <v>14.6478930974564</v>
      </c>
      <c r="X63" s="15">
        <v>0</v>
      </c>
      <c r="Y63" s="15">
        <v>25.5929055369301</v>
      </c>
      <c r="Z63" s="15">
        <v>25.5929055369301</v>
      </c>
      <c r="AA63" s="15">
        <v>1.4806199516526399</v>
      </c>
      <c r="AB63" s="15">
        <v>0</v>
      </c>
      <c r="AC63" s="15">
        <v>36.3009394114762</v>
      </c>
      <c r="AD63" s="15">
        <v>12.502667601426401</v>
      </c>
      <c r="AE63" s="15">
        <v>0.29844959140230398</v>
      </c>
      <c r="AF63" s="15">
        <v>0</v>
      </c>
      <c r="AG63" s="15">
        <v>5.8840723903296404</v>
      </c>
      <c r="AH63" s="15">
        <v>2.4252469121513198</v>
      </c>
      <c r="AI63" s="15">
        <v>0</v>
      </c>
      <c r="AJ63" s="15">
        <v>0</v>
      </c>
      <c r="AK63" s="15">
        <v>0.25111136781411703</v>
      </c>
      <c r="AL63" s="15">
        <v>48.507729184234798</v>
      </c>
      <c r="AM63" s="15">
        <v>0</v>
      </c>
      <c r="AN63" s="15">
        <v>871.13815781786502</v>
      </c>
      <c r="AO63" s="15">
        <v>4083.8544034568499</v>
      </c>
      <c r="AP63" s="15">
        <v>417.45802300523098</v>
      </c>
      <c r="AQ63" s="15">
        <v>4537.6133658735498</v>
      </c>
      <c r="AR63" s="15">
        <v>0</v>
      </c>
      <c r="AS63" s="15">
        <v>48.807400171960502</v>
      </c>
      <c r="AT63" s="15">
        <v>0</v>
      </c>
      <c r="AU63" s="15">
        <v>4.8446660824418397E-2</v>
      </c>
      <c r="AV63" s="15">
        <v>376.79053360670599</v>
      </c>
      <c r="AW63" s="15">
        <v>0.198822753903559</v>
      </c>
      <c r="AX63" s="15">
        <v>7.1039942238903905E-2</v>
      </c>
      <c r="AY63" s="15">
        <v>86.205691893053796</v>
      </c>
      <c r="AZ63" s="15">
        <v>0.81035786526452602</v>
      </c>
      <c r="BA63" s="15">
        <v>6.5073256281794695E-2</v>
      </c>
      <c r="BB63" s="15">
        <v>1.0883651074477601E-2</v>
      </c>
      <c r="BC63" s="15">
        <v>206.93784340900601</v>
      </c>
      <c r="BD63" s="15">
        <v>139.79100015211901</v>
      </c>
      <c r="BE63" s="15">
        <v>67.146843256887905</v>
      </c>
      <c r="BF63" s="15">
        <v>0.65112613193560298</v>
      </c>
      <c r="BG63" s="15">
        <v>7.4701246162579803E-3</v>
      </c>
      <c r="BH63" s="15">
        <v>5.3809442395983202</v>
      </c>
      <c r="BI63" s="15">
        <v>3.1857231986860399E-2</v>
      </c>
      <c r="BJ63" s="15">
        <v>9.0584461824214504</v>
      </c>
      <c r="BK63" s="15">
        <v>0.45901454499357902</v>
      </c>
      <c r="BL63" s="15">
        <v>0.17405452030181201</v>
      </c>
      <c r="BM63" s="15">
        <v>35.1523097273434</v>
      </c>
      <c r="BN63" s="15">
        <v>6.2867246526342404</v>
      </c>
      <c r="BO63" s="15">
        <v>0.63979591814238501</v>
      </c>
      <c r="BP63" s="15">
        <v>0.80213411817876201</v>
      </c>
      <c r="BQ63" s="15">
        <v>2.35313899590491E-2</v>
      </c>
      <c r="BR63" s="15">
        <v>5.7719275340751901</v>
      </c>
      <c r="BS63" s="15">
        <v>18.3425499515137</v>
      </c>
      <c r="BT63" s="15">
        <v>0</v>
      </c>
      <c r="BU63" s="15">
        <v>5.7462550159228902E-2</v>
      </c>
      <c r="BV63" s="15">
        <v>92.758783945501605</v>
      </c>
      <c r="BW63" s="15">
        <v>1.1144995631541499E-2</v>
      </c>
      <c r="BX63" s="15">
        <v>845.02150542612605</v>
      </c>
      <c r="BY63" s="15">
        <v>97.591262124042899</v>
      </c>
      <c r="CA63" s="26">
        <f t="shared" si="24"/>
        <v>1.0309064943602457</v>
      </c>
      <c r="CB63" s="25">
        <f t="shared" si="25"/>
        <v>8.0000071589369087E-3</v>
      </c>
      <c r="CC63" s="13">
        <f t="shared" si="26"/>
        <v>-0.95552966037706344</v>
      </c>
      <c r="CD63" s="13">
        <f t="shared" si="27"/>
        <v>-0.94918763213714019</v>
      </c>
      <c r="CE63" s="13">
        <f t="shared" si="28"/>
        <v>-0.93574018597941788</v>
      </c>
      <c r="CF63" s="13">
        <f t="shared" si="29"/>
        <v>-0.94269396467719591</v>
      </c>
      <c r="CG63" s="13">
        <f t="shared" si="30"/>
        <v>-0.93662813121037269</v>
      </c>
      <c r="CH63" s="13">
        <f t="shared" si="31"/>
        <v>-0.94359375734894391</v>
      </c>
      <c r="CI63" s="13">
        <f t="shared" si="32"/>
        <v>-0.96900104357458172</v>
      </c>
    </row>
    <row r="64" spans="1:87" x14ac:dyDescent="0.25">
      <c r="A64" s="73" t="s">
        <v>555</v>
      </c>
      <c r="B64" s="15">
        <v>4365.2111482</v>
      </c>
      <c r="C64" s="15">
        <v>12.839690224</v>
      </c>
      <c r="D64" s="15">
        <v>783.19000861999996</v>
      </c>
      <c r="E64" s="15">
        <v>40.362928584999999</v>
      </c>
      <c r="F64" s="15">
        <v>23.053886179999999</v>
      </c>
      <c r="G64" s="15">
        <v>0.88246057229999997</v>
      </c>
      <c r="H64" s="15">
        <v>322.55258400000002</v>
      </c>
      <c r="J64" s="15" t="s">
        <v>555</v>
      </c>
      <c r="K64" s="15">
        <v>0</v>
      </c>
      <c r="L64" s="15">
        <v>0.21092907895126101</v>
      </c>
      <c r="M64" s="15">
        <v>5.1917163151308703</v>
      </c>
      <c r="N64" s="15">
        <v>5.1917163151308703</v>
      </c>
      <c r="O64" s="15">
        <v>1.1395896618660999</v>
      </c>
      <c r="P64" s="15">
        <v>3.6581791522787399E-2</v>
      </c>
      <c r="Q64" s="15">
        <v>15.128583142642301</v>
      </c>
      <c r="R64" s="15">
        <v>39.220512747013998</v>
      </c>
      <c r="S64" s="15">
        <v>4361.9415140241399</v>
      </c>
      <c r="T64" s="15">
        <v>24.837933889052401</v>
      </c>
      <c r="U64" s="15">
        <v>7.2335284506026802</v>
      </c>
      <c r="V64" s="15">
        <v>11.7669474160618</v>
      </c>
      <c r="W64" s="15">
        <v>0</v>
      </c>
      <c r="X64" s="15">
        <v>0</v>
      </c>
      <c r="Y64" s="15">
        <v>7.3715935859609703</v>
      </c>
      <c r="Z64" s="15">
        <v>7.3715935859609703</v>
      </c>
      <c r="AA64" s="15">
        <v>0.32596251727486703</v>
      </c>
      <c r="AB64" s="15">
        <v>0</v>
      </c>
      <c r="AC64" s="15">
        <v>6.2511747879429196</v>
      </c>
      <c r="AD64" s="15">
        <v>5.1415602188087304</v>
      </c>
      <c r="AE64" s="15">
        <v>6.4120999392295999E-2</v>
      </c>
      <c r="AF64" s="15">
        <v>0</v>
      </c>
      <c r="AG64" s="15">
        <v>2.5672864279472201</v>
      </c>
      <c r="AH64" s="15">
        <v>0.53997230913209504</v>
      </c>
      <c r="AI64" s="15">
        <v>0</v>
      </c>
      <c r="AJ64" s="15">
        <v>0</v>
      </c>
      <c r="AK64" s="15">
        <v>0.128888518152912</v>
      </c>
      <c r="AL64" s="15">
        <v>12.8257477581749</v>
      </c>
      <c r="AM64" s="15">
        <v>0</v>
      </c>
      <c r="AN64" s="15">
        <v>331.85226133588998</v>
      </c>
      <c r="AO64" s="15">
        <v>703.26871961066399</v>
      </c>
      <c r="AP64" s="15">
        <v>71.888920782420399</v>
      </c>
      <c r="AQ64" s="15">
        <v>781.40881518102799</v>
      </c>
      <c r="AR64" s="15">
        <v>0</v>
      </c>
      <c r="AS64" s="15">
        <v>17.8732344929644</v>
      </c>
      <c r="AT64" s="15">
        <v>0</v>
      </c>
      <c r="AU64" s="15">
        <v>1.6527452504174998E-2</v>
      </c>
      <c r="AV64" s="15">
        <v>148.18107565931899</v>
      </c>
      <c r="AW64" s="15">
        <v>5.1451893494711701E-2</v>
      </c>
      <c r="AX64" s="15">
        <v>1.69862707165572E-2</v>
      </c>
      <c r="AY64" s="15">
        <v>10.572643396881499</v>
      </c>
      <c r="AZ64" s="15">
        <v>0.23702632869811499</v>
      </c>
      <c r="BA64" s="15">
        <v>1.7883151727596799E-2</v>
      </c>
      <c r="BB64" s="15">
        <v>2.6941246823966401E-3</v>
      </c>
      <c r="BC64" s="15">
        <v>40.325693947540998</v>
      </c>
      <c r="BD64" s="15">
        <v>23.0337245036018</v>
      </c>
      <c r="BE64" s="15">
        <v>17.291969443939202</v>
      </c>
      <c r="BF64" s="15">
        <v>0.19049430931948799</v>
      </c>
      <c r="BG64" s="15">
        <v>2.2286929347376701E-3</v>
      </c>
      <c r="BH64" s="15">
        <v>1.6166871145356201</v>
      </c>
      <c r="BI64" s="15">
        <v>1.10158872776776E-2</v>
      </c>
      <c r="BJ64" s="15">
        <v>1.99854803595738</v>
      </c>
      <c r="BK64" s="15">
        <v>0.161979276553294</v>
      </c>
      <c r="BL64" s="15">
        <v>3.1004070834504498E-2</v>
      </c>
      <c r="BM64" s="15">
        <v>7.7200511472301701</v>
      </c>
      <c r="BN64" s="15">
        <v>1.61513257902632</v>
      </c>
      <c r="BO64" s="15">
        <v>0.193948654353852</v>
      </c>
      <c r="BP64" s="15">
        <v>0.18573734133611</v>
      </c>
      <c r="BQ64" s="15">
        <v>6.8173545638430897E-3</v>
      </c>
      <c r="BR64" s="15">
        <v>0.88127319565468998</v>
      </c>
      <c r="BS64" s="15">
        <v>7.5274120838810203</v>
      </c>
      <c r="BT64" s="15">
        <v>0</v>
      </c>
      <c r="BU64" s="15">
        <v>1.22016683823475E-2</v>
      </c>
      <c r="BV64" s="15">
        <v>39.056467248157702</v>
      </c>
      <c r="BW64" s="15">
        <v>7.1267436300203298E-3</v>
      </c>
      <c r="BX64" s="15">
        <v>321.10786697310903</v>
      </c>
      <c r="BY64" s="15">
        <v>44.515122533165801</v>
      </c>
      <c r="CA64" s="26">
        <f t="shared" si="24"/>
        <v>1.0334603896941608</v>
      </c>
      <c r="CB64" s="25">
        <f t="shared" si="25"/>
        <v>7.9998774860182732E-3</v>
      </c>
      <c r="CC64" s="13">
        <f t="shared" si="26"/>
        <v>-7.4902085256708755E-4</v>
      </c>
      <c r="CD64" s="13">
        <f t="shared" si="27"/>
        <v>-1.0858880223635139E-3</v>
      </c>
      <c r="CE64" s="13">
        <f t="shared" si="28"/>
        <v>-2.2742800844848298E-3</v>
      </c>
      <c r="CF64" s="13">
        <f t="shared" si="29"/>
        <v>-9.2249593288526509E-4</v>
      </c>
      <c r="CG64" s="13">
        <f t="shared" si="30"/>
        <v>-8.7454567272438695E-4</v>
      </c>
      <c r="CH64" s="13">
        <f t="shared" si="31"/>
        <v>-1.3455294010646531E-3</v>
      </c>
      <c r="CI64" s="13">
        <f t="shared" si="32"/>
        <v>-4.4790124108601108E-3</v>
      </c>
    </row>
    <row r="65" spans="1:87" x14ac:dyDescent="0.25">
      <c r="A65" s="73" t="s">
        <v>666</v>
      </c>
      <c r="B65" s="15">
        <v>2962.8426548000002</v>
      </c>
      <c r="C65" s="15">
        <v>9.2569896762999999</v>
      </c>
      <c r="D65" s="15">
        <v>1362.3871704999999</v>
      </c>
      <c r="E65" s="15">
        <v>53.042961806999998</v>
      </c>
      <c r="F65" s="15">
        <v>37.182196306999998</v>
      </c>
      <c r="G65" s="15">
        <v>1.1307948469</v>
      </c>
      <c r="H65" s="15">
        <v>315.27177107</v>
      </c>
      <c r="J65" s="15" t="s">
        <v>556</v>
      </c>
      <c r="K65" s="15">
        <v>0</v>
      </c>
      <c r="L65" s="15">
        <v>3.7780572440351198E-2</v>
      </c>
      <c r="M65" s="15">
        <v>2.4935382809695898</v>
      </c>
      <c r="N65" s="15">
        <v>2.4935382809695898</v>
      </c>
      <c r="O65" s="15">
        <v>0.62233789563319497</v>
      </c>
      <c r="P65" s="15">
        <v>3.1561233325727397E-2</v>
      </c>
      <c r="Q65" s="15">
        <v>3.54481032460192</v>
      </c>
      <c r="R65" s="15">
        <v>7.0247072474302401</v>
      </c>
      <c r="S65" s="15">
        <v>781.36257676218202</v>
      </c>
      <c r="T65" s="15">
        <v>10.192456412076901</v>
      </c>
      <c r="U65" s="15">
        <v>1.8199969531176099</v>
      </c>
      <c r="V65" s="15">
        <v>3.9874789334148999</v>
      </c>
      <c r="W65" s="15">
        <v>0</v>
      </c>
      <c r="X65" s="15">
        <v>0</v>
      </c>
      <c r="Y65" s="15">
        <v>3.8148372502631802</v>
      </c>
      <c r="Z65" s="15">
        <v>3.8148372502631802</v>
      </c>
      <c r="AA65" s="15">
        <v>0.265962530440428</v>
      </c>
      <c r="AB65" s="15">
        <v>0</v>
      </c>
      <c r="AC65" s="15">
        <v>2.62105113290011</v>
      </c>
      <c r="AD65" s="15">
        <v>1.1303632369693</v>
      </c>
      <c r="AE65" s="15">
        <v>5.4357491393817098E-2</v>
      </c>
      <c r="AF65" s="15">
        <v>0</v>
      </c>
      <c r="AG65" s="15">
        <v>0.54668607554102</v>
      </c>
      <c r="AH65" s="15">
        <v>0.432900204214136</v>
      </c>
      <c r="AI65" s="15">
        <v>0</v>
      </c>
      <c r="AJ65" s="15">
        <v>0</v>
      </c>
      <c r="AK65" s="15">
        <v>2.5099256230757701E-2</v>
      </c>
      <c r="AL65" s="15">
        <v>2.4601057667399702</v>
      </c>
      <c r="AM65" s="15">
        <v>0</v>
      </c>
      <c r="AN65" s="15">
        <v>86.638085836957103</v>
      </c>
      <c r="AO65" s="15">
        <v>294.86895726891299</v>
      </c>
      <c r="AP65" s="15">
        <v>30.1421347795653</v>
      </c>
      <c r="AQ65" s="15">
        <v>327.63214318137898</v>
      </c>
      <c r="AR65" s="15">
        <v>0</v>
      </c>
      <c r="AS65" s="15">
        <v>5.6584898945639397</v>
      </c>
      <c r="AT65" s="15">
        <v>0</v>
      </c>
      <c r="AU65" s="15">
        <v>2.8251250847401502E-3</v>
      </c>
      <c r="AV65" s="15">
        <v>35.164186626762898</v>
      </c>
      <c r="AW65" s="15">
        <v>1.15095110699581E-2</v>
      </c>
      <c r="AX65" s="15">
        <v>3.9561820356377097E-3</v>
      </c>
      <c r="AY65" s="15">
        <v>5.4707702398077496</v>
      </c>
      <c r="AZ65" s="15">
        <v>4.2237182052172299E-2</v>
      </c>
      <c r="BA65" s="15">
        <v>3.1654369285206399E-3</v>
      </c>
      <c r="BB65" s="15">
        <v>6.4019731366810398E-4</v>
      </c>
      <c r="BC65" s="15">
        <v>12.1886461092279</v>
      </c>
      <c r="BD65" s="15">
        <v>8.7314714425392808</v>
      </c>
      <c r="BE65" s="15">
        <v>3.4571746666887</v>
      </c>
      <c r="BF65" s="15">
        <v>3.2953857261749202E-2</v>
      </c>
      <c r="BG65" s="15">
        <v>3.8526827493840697E-4</v>
      </c>
      <c r="BH65" s="15">
        <v>0.298362087115637</v>
      </c>
      <c r="BI65" s="15">
        <v>1.9202653262564899E-3</v>
      </c>
      <c r="BJ65" s="15">
        <v>0.55829247617630195</v>
      </c>
      <c r="BK65" s="15">
        <v>2.83787375232173E-2</v>
      </c>
      <c r="BL65" s="15">
        <v>1.0962541598461099E-2</v>
      </c>
      <c r="BM65" s="15">
        <v>2.1829361155662799</v>
      </c>
      <c r="BN65" s="15">
        <v>0.918700181541804</v>
      </c>
      <c r="BO65" s="15">
        <v>3.3856806494816302E-2</v>
      </c>
      <c r="BP65" s="15">
        <v>4.7120281971152499E-2</v>
      </c>
      <c r="BQ65" s="15">
        <v>1.19913093801154E-3</v>
      </c>
      <c r="BR65" s="15">
        <v>0.26963562580950901</v>
      </c>
      <c r="BS65" s="15">
        <v>2.2850577289121801</v>
      </c>
      <c r="BT65" s="15">
        <v>0</v>
      </c>
      <c r="BU65" s="15">
        <v>1.0527061736338199E-2</v>
      </c>
      <c r="BV65" s="15">
        <v>7.5565056276878497</v>
      </c>
      <c r="BW65" s="15">
        <v>9.1662873394070601E-4</v>
      </c>
      <c r="BX65" s="15">
        <v>84.183234621383804</v>
      </c>
      <c r="BY65" s="15">
        <v>8.5845256447472096</v>
      </c>
      <c r="CA65" s="26">
        <f t="shared" si="24"/>
        <v>1.0291608088785618</v>
      </c>
      <c r="CB65" s="25">
        <f t="shared" si="25"/>
        <v>7.9999816484705583E-3</v>
      </c>
      <c r="CC65" s="13">
        <f t="shared" si="26"/>
        <v>-0.73627942223110521</v>
      </c>
      <c r="CD65" s="13">
        <f t="shared" si="27"/>
        <v>-0.73424343628270428</v>
      </c>
      <c r="CE65" s="13">
        <f t="shared" si="28"/>
        <v>-0.75951612707778426</v>
      </c>
      <c r="CF65" s="13">
        <f t="shared" si="29"/>
        <v>-0.77021181144489959</v>
      </c>
      <c r="CG65" s="13">
        <f t="shared" si="30"/>
        <v>-0.76517063783842498</v>
      </c>
      <c r="CH65" s="13">
        <f t="shared" si="31"/>
        <v>-0.76155212720618837</v>
      </c>
      <c r="CI65" s="13">
        <f t="shared" si="32"/>
        <v>-0.73298200997928054</v>
      </c>
    </row>
    <row r="66" spans="1:87" x14ac:dyDescent="0.25">
      <c r="A66" s="76" t="s">
        <v>439</v>
      </c>
      <c r="B66" s="15">
        <v>993.81709682999997</v>
      </c>
      <c r="C66" s="15">
        <v>2.4854222839000002</v>
      </c>
      <c r="D66" s="15">
        <v>189.30039843</v>
      </c>
      <c r="E66" s="15">
        <v>9.9153954115000005</v>
      </c>
      <c r="F66" s="15">
        <v>5.9972159540999996</v>
      </c>
      <c r="G66" s="15">
        <v>0.36782639480000001</v>
      </c>
      <c r="H66" s="15">
        <v>68.500102802000001</v>
      </c>
      <c r="J66" s="15" t="s">
        <v>439</v>
      </c>
      <c r="K66" s="15">
        <v>0</v>
      </c>
      <c r="L66" s="15">
        <v>1.46163034525482E-3</v>
      </c>
      <c r="M66" s="15">
        <v>3.5830205530779202E-2</v>
      </c>
      <c r="N66" s="15">
        <v>3.5830205530779202E-2</v>
      </c>
      <c r="O66" s="15">
        <v>7.8534249904925399E-3</v>
      </c>
      <c r="P66" s="15">
        <v>2.5018619446970602E-4</v>
      </c>
      <c r="Q66" s="15">
        <v>0.102389713933321</v>
      </c>
      <c r="R66" s="15">
        <v>0.271773002311545</v>
      </c>
      <c r="S66" s="15">
        <v>23.5297631243903</v>
      </c>
      <c r="T66" s="15">
        <v>0.17170742556292201</v>
      </c>
      <c r="U66" s="15">
        <v>5.0416911407596E-2</v>
      </c>
      <c r="V66" s="15">
        <v>8.1474650282577596E-2</v>
      </c>
      <c r="W66" s="15">
        <v>0</v>
      </c>
      <c r="X66" s="15">
        <v>0</v>
      </c>
      <c r="Y66" s="15">
        <v>5.0836516732750303E-2</v>
      </c>
      <c r="Z66" s="15">
        <v>5.0836516732750303E-2</v>
      </c>
      <c r="AA66" s="15">
        <v>2.2349443306491999E-3</v>
      </c>
      <c r="AB66" s="15">
        <v>0</v>
      </c>
      <c r="AC66" s="15">
        <v>2.0588403026945899E-2</v>
      </c>
      <c r="AD66" s="15">
        <v>3.34912533022481E-2</v>
      </c>
      <c r="AE66" s="15">
        <v>4.3621024986303703E-4</v>
      </c>
      <c r="AF66" s="15">
        <v>0</v>
      </c>
      <c r="AG66" s="15">
        <v>1.81009122749494E-2</v>
      </c>
      <c r="AH66" s="15">
        <v>3.7043302854434302E-3</v>
      </c>
      <c r="AI66" s="15">
        <v>0</v>
      </c>
      <c r="AJ66" s="15">
        <v>0</v>
      </c>
      <c r="AK66" s="15">
        <v>1.0380228828403199E-3</v>
      </c>
      <c r="AL66" s="15">
        <v>0.103117091993364</v>
      </c>
      <c r="AM66" s="15">
        <v>0</v>
      </c>
      <c r="AN66" s="15">
        <v>2.2937794385930101</v>
      </c>
      <c r="AO66" s="15">
        <v>2.3161928052161298</v>
      </c>
      <c r="AP66" s="15">
        <v>0.23676649790285201</v>
      </c>
      <c r="AQ66" s="15">
        <v>2.5735477061459302</v>
      </c>
      <c r="AR66" s="15">
        <v>0</v>
      </c>
      <c r="AS66" s="15">
        <v>0.124209788494077</v>
      </c>
      <c r="AT66" s="15">
        <v>0</v>
      </c>
      <c r="AU66" s="15">
        <v>9.6700243059574304E-5</v>
      </c>
      <c r="AV66" s="15">
        <v>1.02256275064071</v>
      </c>
      <c r="AW66" s="15">
        <v>2.1301267106488701E-4</v>
      </c>
      <c r="AX66" s="15">
        <v>6.5383830200014306E-5</v>
      </c>
      <c r="AY66" s="15">
        <v>2.9827114645855E-2</v>
      </c>
      <c r="AZ66" s="15">
        <v>4.4122841537282901E-4</v>
      </c>
      <c r="BA66" s="15">
        <v>1.9083847285834701E-5</v>
      </c>
      <c r="BB66" s="15">
        <v>1.30585624762314E-5</v>
      </c>
      <c r="BC66" s="15">
        <v>0.11588515986706099</v>
      </c>
      <c r="BD66" s="15">
        <v>8.9707619453584395E-2</v>
      </c>
      <c r="BE66" s="15">
        <v>2.6177540413476801E-2</v>
      </c>
      <c r="BF66" s="15">
        <v>1.9833253415786099E-4</v>
      </c>
      <c r="BG66" s="15">
        <v>4.2613160490969203E-6</v>
      </c>
      <c r="BH66" s="15">
        <v>6.05406240182542E-3</v>
      </c>
      <c r="BI66" s="15">
        <v>7.0447979188368299E-5</v>
      </c>
      <c r="BJ66" s="15">
        <v>1.01457535122384E-2</v>
      </c>
      <c r="BK66" s="15">
        <v>1.0854629430601199E-3</v>
      </c>
      <c r="BL66" s="15">
        <v>1.2928505211175201E-4</v>
      </c>
      <c r="BM66" s="15">
        <v>4.0217064876513602E-2</v>
      </c>
      <c r="BN66" s="15">
        <v>1.1549964805855399E-2</v>
      </c>
      <c r="BO66" s="15">
        <v>4.4144270463025698E-4</v>
      </c>
      <c r="BP66" s="15">
        <v>6.7660620490859102E-4</v>
      </c>
      <c r="BQ66" s="15">
        <v>9.3177135865341692E-6</v>
      </c>
      <c r="BR66" s="15">
        <v>3.9495862916604698E-3</v>
      </c>
      <c r="BS66" s="15">
        <v>6.8279053948841706E-2</v>
      </c>
      <c r="BT66" s="15">
        <v>0</v>
      </c>
      <c r="BU66" s="15">
        <v>8.3447527945457604E-5</v>
      </c>
      <c r="BV66" s="15">
        <v>0.26388669129471798</v>
      </c>
      <c r="BW66" s="15">
        <v>3.5019192314687698E-5</v>
      </c>
      <c r="BX66" s="15">
        <v>2.2187967173178502</v>
      </c>
      <c r="BY66" s="15">
        <v>0.31565670107420102</v>
      </c>
      <c r="CA66" s="26">
        <f t="shared" si="24"/>
        <v>1.0337943177443498</v>
      </c>
      <c r="CB66" s="25">
        <f t="shared" si="25"/>
        <v>8.0000083067348644E-3</v>
      </c>
      <c r="CC66" s="13">
        <f t="shared" si="26"/>
        <v>-0.9763238495298141</v>
      </c>
      <c r="CD66" s="13">
        <f t="shared" si="27"/>
        <v>-0.95851123864892773</v>
      </c>
      <c r="CE66" s="13">
        <f t="shared" si="28"/>
        <v>-0.98640495356856017</v>
      </c>
      <c r="CF66" s="13">
        <f t="shared" si="29"/>
        <v>-0.98831260327423198</v>
      </c>
      <c r="CG66" s="13">
        <f t="shared" si="30"/>
        <v>-0.98504178936690523</v>
      </c>
      <c r="CH66" s="13">
        <f t="shared" si="31"/>
        <v>-0.98926236304002058</v>
      </c>
      <c r="CI66" s="13">
        <f t="shared" si="32"/>
        <v>-0.96760885565776023</v>
      </c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1524D-20CD-45AB-AA3B-1A745BC84EA8}">
  <dimension ref="A1:CP51"/>
  <sheetViews>
    <sheetView zoomScale="85" zoomScaleNormal="85" workbookViewId="0">
      <pane xSplit="1" ySplit="2" topLeftCell="B27" activePane="bottomRight" state="frozen"/>
      <selection activeCell="B3" sqref="B3"/>
      <selection pane="topRight" activeCell="B3" sqref="B3"/>
      <selection pane="bottomLeft" activeCell="B3" sqref="B3"/>
      <selection pane="bottomRight" activeCell="K32" sqref="K32"/>
    </sheetView>
  </sheetViews>
  <sheetFormatPr defaultColWidth="9.140625" defaultRowHeight="15" x14ac:dyDescent="0.25"/>
  <cols>
    <col min="1" max="1" width="18.85546875" style="126" customWidth="1"/>
    <col min="2" max="2" width="10.85546875" style="15" customWidth="1"/>
    <col min="3" max="8" width="9.140625" style="15"/>
    <col min="9" max="9" width="9.140625" style="126"/>
    <col min="10" max="10" width="21.28515625" style="126" bestFit="1" customWidth="1"/>
    <col min="11" max="12" width="5.42578125" style="15" bestFit="1" customWidth="1"/>
    <col min="13" max="13" width="5.7109375" style="15" bestFit="1" customWidth="1"/>
    <col min="14" max="14" width="14.5703125" style="15" bestFit="1" customWidth="1"/>
    <col min="15" max="15" width="5.7109375" style="15" bestFit="1" customWidth="1"/>
    <col min="16" max="16" width="5.7109375" style="15" customWidth="1"/>
    <col min="17" max="18" width="6.7109375" style="15" bestFit="1" customWidth="1"/>
    <col min="19" max="19" width="9.28515625" style="15" bestFit="1" customWidth="1"/>
    <col min="20" max="20" width="6.7109375" style="15" bestFit="1" customWidth="1"/>
    <col min="21" max="21" width="5.7109375" style="15" customWidth="1"/>
    <col min="22" max="22" width="5.7109375" style="15" bestFit="1" customWidth="1"/>
    <col min="23" max="23" width="5.85546875" style="15" bestFit="1" customWidth="1"/>
    <col min="24" max="24" width="5.85546875" style="15" customWidth="1"/>
    <col min="25" max="25" width="6.42578125" style="15" bestFit="1" customWidth="1"/>
    <col min="26" max="26" width="15.42578125" style="15" bestFit="1" customWidth="1"/>
    <col min="27" max="27" width="4.28515625" style="15" bestFit="1" customWidth="1"/>
    <col min="28" max="28" width="5.7109375" style="15" bestFit="1" customWidth="1"/>
    <col min="29" max="29" width="6.5703125" style="15" bestFit="1" customWidth="1"/>
    <col min="30" max="30" width="6.7109375" style="15" bestFit="1" customWidth="1"/>
    <col min="31" max="31" width="5.140625" style="15" bestFit="1" customWidth="1"/>
    <col min="32" max="33" width="5.140625" style="15" customWidth="1"/>
    <col min="34" max="34" width="4.140625" style="15" bestFit="1" customWidth="1"/>
    <col min="35" max="35" width="6.5703125" style="15" bestFit="1" customWidth="1"/>
    <col min="36" max="36" width="6.5703125" style="15" customWidth="1"/>
    <col min="37" max="37" width="6.140625" style="15" bestFit="1" customWidth="1"/>
    <col min="38" max="38" width="6.7109375" style="15" bestFit="1" customWidth="1"/>
    <col min="39" max="39" width="10" style="15" bestFit="1" customWidth="1"/>
    <col min="40" max="40" width="10" style="15" customWidth="1"/>
    <col min="41" max="41" width="7.7109375" style="15" bestFit="1" customWidth="1"/>
    <col min="42" max="42" width="6.7109375" style="15" bestFit="1" customWidth="1"/>
    <col min="43" max="43" width="7.7109375" style="15" bestFit="1" customWidth="1"/>
    <col min="44" max="44" width="6" style="15" bestFit="1" customWidth="1"/>
    <col min="45" max="45" width="6.7109375" style="15" bestFit="1" customWidth="1"/>
    <col min="46" max="46" width="6.7109375" style="15" customWidth="1"/>
    <col min="47" max="47" width="4.28515625" style="15" bestFit="1" customWidth="1"/>
    <col min="48" max="48" width="7.7109375" style="15" bestFit="1" customWidth="1"/>
    <col min="49" max="49" width="4.5703125" style="15" bestFit="1" customWidth="1"/>
    <col min="50" max="50" width="4.140625" style="15" bestFit="1" customWidth="1"/>
    <col min="51" max="51" width="6.7109375" style="15" bestFit="1" customWidth="1"/>
    <col min="52" max="52" width="4.140625" style="15" bestFit="1" customWidth="1"/>
    <col min="53" max="53" width="5.85546875" style="15" bestFit="1" customWidth="1"/>
    <col min="54" max="54" width="3.28515625" style="15" bestFit="1" customWidth="1"/>
    <col min="55" max="55" width="6.7109375" style="15" bestFit="1" customWidth="1"/>
    <col min="56" max="56" width="6.85546875" style="15" bestFit="1" customWidth="1"/>
    <col min="57" max="57" width="5.7109375" style="15" bestFit="1" customWidth="1"/>
    <col min="58" max="58" width="5.140625" style="15" bestFit="1" customWidth="1"/>
    <col min="59" max="59" width="5.28515625" style="15" bestFit="1" customWidth="1"/>
    <col min="60" max="60" width="8.7109375" style="15" bestFit="1" customWidth="1"/>
    <col min="61" max="61" width="4.85546875" style="15" bestFit="1" customWidth="1"/>
    <col min="62" max="62" width="7.85546875" style="15" bestFit="1" customWidth="1"/>
    <col min="63" max="63" width="5.85546875" style="15" bestFit="1" customWidth="1"/>
    <col min="64" max="64" width="6" style="15" bestFit="1" customWidth="1"/>
    <col min="65" max="66" width="5.7109375" style="15" bestFit="1" customWidth="1"/>
    <col min="67" max="67" width="4.140625" style="15" bestFit="1" customWidth="1"/>
    <col min="68" max="68" width="5.5703125" style="15" bestFit="1" customWidth="1"/>
    <col min="69" max="69" width="3.85546875" style="15" bestFit="1" customWidth="1"/>
    <col min="70" max="70" width="5.7109375" style="15" bestFit="1" customWidth="1"/>
    <col min="71" max="71" width="8" style="15" bestFit="1" customWidth="1"/>
    <col min="72" max="73" width="5.28515625" style="15" bestFit="1" customWidth="1"/>
    <col min="74" max="74" width="6.7109375" style="15" bestFit="1" customWidth="1"/>
    <col min="75" max="75" width="5.7109375" style="15" bestFit="1" customWidth="1"/>
    <col min="76" max="76" width="9.140625" style="15" bestFit="1" customWidth="1"/>
    <col min="77" max="77" width="6.7109375" style="15" bestFit="1" customWidth="1"/>
    <col min="78" max="78" width="6.7109375" style="15" customWidth="1"/>
    <col min="79" max="79" width="9" style="15" bestFit="1" customWidth="1"/>
    <col min="80" max="80" width="7.140625" style="15" customWidth="1"/>
    <col min="81" max="16384" width="9.140625" style="126"/>
  </cols>
  <sheetData>
    <row r="1" spans="1:94" x14ac:dyDescent="0.25">
      <c r="B1" s="15" t="s">
        <v>383</v>
      </c>
      <c r="J1" s="126" t="s">
        <v>683</v>
      </c>
      <c r="CD1" s="126" t="s">
        <v>552</v>
      </c>
    </row>
    <row r="2" spans="1:94" x14ac:dyDescent="0.25">
      <c r="A2" s="126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J2" s="126" t="s">
        <v>339</v>
      </c>
      <c r="K2" s="15" t="s">
        <v>364</v>
      </c>
      <c r="L2" s="15" t="s">
        <v>33</v>
      </c>
      <c r="M2" s="15" t="s">
        <v>37</v>
      </c>
      <c r="N2" s="15" t="s">
        <v>39</v>
      </c>
      <c r="O2" s="15" t="s">
        <v>41</v>
      </c>
      <c r="P2" s="15" t="s">
        <v>366</v>
      </c>
      <c r="Q2" s="15" t="s">
        <v>284</v>
      </c>
      <c r="R2" s="15" t="s">
        <v>47</v>
      </c>
      <c r="S2" s="15" t="s">
        <v>51</v>
      </c>
      <c r="T2" s="15" t="s">
        <v>53</v>
      </c>
      <c r="U2" s="15" t="s">
        <v>55</v>
      </c>
      <c r="V2" s="15" t="s">
        <v>369</v>
      </c>
      <c r="W2" s="15" t="s">
        <v>57</v>
      </c>
      <c r="X2" s="15" t="s">
        <v>370</v>
      </c>
      <c r="Y2" s="15" t="s">
        <v>59</v>
      </c>
      <c r="Z2" s="15" t="s">
        <v>61</v>
      </c>
      <c r="AA2" s="15" t="s">
        <v>371</v>
      </c>
      <c r="AB2" s="15" t="s">
        <v>372</v>
      </c>
      <c r="AC2" s="15" t="s">
        <v>65</v>
      </c>
      <c r="AD2" s="15" t="s">
        <v>67</v>
      </c>
      <c r="AE2" s="15" t="s">
        <v>69</v>
      </c>
      <c r="AF2" s="15" t="s">
        <v>373</v>
      </c>
      <c r="AG2" s="15" t="s">
        <v>374</v>
      </c>
      <c r="AH2" s="15" t="s">
        <v>71</v>
      </c>
      <c r="AI2" s="15" t="s">
        <v>73</v>
      </c>
      <c r="AJ2" s="15" t="s">
        <v>375</v>
      </c>
      <c r="AK2" s="15" t="s">
        <v>75</v>
      </c>
      <c r="AL2" s="15" t="s">
        <v>77</v>
      </c>
      <c r="AM2" s="15" t="s">
        <v>79</v>
      </c>
      <c r="AN2" s="15" t="s">
        <v>376</v>
      </c>
      <c r="AO2" s="15" t="s">
        <v>81</v>
      </c>
      <c r="AP2" s="15" t="s">
        <v>83</v>
      </c>
      <c r="AQ2" s="15" t="s">
        <v>159</v>
      </c>
      <c r="AR2" s="15" t="s">
        <v>87</v>
      </c>
      <c r="AS2" s="15" t="s">
        <v>89</v>
      </c>
      <c r="AT2" s="15" t="s">
        <v>377</v>
      </c>
      <c r="AU2" s="15" t="s">
        <v>91</v>
      </c>
      <c r="AV2" s="15" t="s">
        <v>93</v>
      </c>
      <c r="AW2" s="15" t="s">
        <v>95</v>
      </c>
      <c r="AX2" s="15" t="s">
        <v>97</v>
      </c>
      <c r="AY2" s="15" t="s">
        <v>99</v>
      </c>
      <c r="AZ2" s="15" t="s">
        <v>101</v>
      </c>
      <c r="BA2" s="15" t="s">
        <v>103</v>
      </c>
      <c r="BB2" s="15" t="s">
        <v>105</v>
      </c>
      <c r="BC2" s="15" t="s">
        <v>160</v>
      </c>
      <c r="BD2" s="15" t="s">
        <v>161</v>
      </c>
      <c r="BE2" s="15" t="s">
        <v>107</v>
      </c>
      <c r="BF2" s="15" t="s">
        <v>111</v>
      </c>
      <c r="BG2" s="15" t="s">
        <v>113</v>
      </c>
      <c r="BH2" s="15" t="s">
        <v>115</v>
      </c>
      <c r="BI2" s="15" t="s">
        <v>117</v>
      </c>
      <c r="BJ2" s="15" t="s">
        <v>119</v>
      </c>
      <c r="BK2" s="15" t="s">
        <v>121</v>
      </c>
      <c r="BL2" s="15" t="s">
        <v>123</v>
      </c>
      <c r="BM2" s="15" t="s">
        <v>125</v>
      </c>
      <c r="BN2" s="15" t="s">
        <v>127</v>
      </c>
      <c r="BO2" s="15" t="s">
        <v>129</v>
      </c>
      <c r="BP2" s="15" t="s">
        <v>131</v>
      </c>
      <c r="BQ2" s="15" t="s">
        <v>133</v>
      </c>
      <c r="BR2" s="15" t="s">
        <v>137</v>
      </c>
      <c r="BS2" s="15" t="s">
        <v>139</v>
      </c>
      <c r="BT2" s="15" t="s">
        <v>141</v>
      </c>
      <c r="BU2" s="15" t="s">
        <v>143</v>
      </c>
      <c r="BV2" s="15" t="s">
        <v>145</v>
      </c>
      <c r="BW2" s="15" t="s">
        <v>149</v>
      </c>
      <c r="BX2" s="126" t="s">
        <v>151</v>
      </c>
      <c r="BY2" s="126" t="s">
        <v>153</v>
      </c>
      <c r="BZ2" s="126"/>
      <c r="CA2" s="126" t="s">
        <v>670</v>
      </c>
      <c r="CC2" s="15" t="s">
        <v>65</v>
      </c>
      <c r="CD2" s="15" t="s">
        <v>51</v>
      </c>
      <c r="CE2" s="15" t="s">
        <v>77</v>
      </c>
      <c r="CF2" s="15" t="s">
        <v>159</v>
      </c>
      <c r="CG2" s="15" t="s">
        <v>160</v>
      </c>
      <c r="CH2" s="15" t="s">
        <v>161</v>
      </c>
      <c r="CI2" s="15" t="s">
        <v>137</v>
      </c>
      <c r="CJ2" s="15" t="s">
        <v>162</v>
      </c>
      <c r="CK2" s="126" t="s">
        <v>357</v>
      </c>
      <c r="CL2" s="126" t="s">
        <v>43</v>
      </c>
      <c r="CM2" s="126" t="s">
        <v>416</v>
      </c>
      <c r="CN2" s="59" t="s">
        <v>410</v>
      </c>
      <c r="CO2" s="59" t="s">
        <v>413</v>
      </c>
      <c r="CP2" s="59" t="s">
        <v>420</v>
      </c>
    </row>
    <row r="3" spans="1:94" x14ac:dyDescent="0.25">
      <c r="A3" s="73" t="s">
        <v>657</v>
      </c>
      <c r="B3" s="15">
        <v>29560.788672999999</v>
      </c>
      <c r="C3" s="15">
        <v>124.45560577000001</v>
      </c>
      <c r="D3" s="15">
        <v>7973.0686476000001</v>
      </c>
      <c r="E3" s="15">
        <v>522.42601921999994</v>
      </c>
      <c r="F3" s="15">
        <v>278.50830020000001</v>
      </c>
      <c r="G3" s="15">
        <v>18.407088369</v>
      </c>
      <c r="H3" s="15">
        <v>2171.9422076999999</v>
      </c>
      <c r="J3" s="126" t="s">
        <v>431</v>
      </c>
      <c r="K3" s="15">
        <v>0</v>
      </c>
      <c r="L3" s="15">
        <v>1.2263456859074999</v>
      </c>
      <c r="M3" s="15">
        <v>41.472333622579697</v>
      </c>
      <c r="N3" s="15">
        <v>41.472333622579697</v>
      </c>
      <c r="O3" s="15">
        <v>6.8914341986474597</v>
      </c>
      <c r="P3" s="15">
        <v>0.39171843614852497</v>
      </c>
      <c r="Q3" s="15">
        <v>97.323969733670793</v>
      </c>
      <c r="R3" s="15">
        <v>228.71391430193401</v>
      </c>
      <c r="S3" s="15">
        <v>29546.337938127199</v>
      </c>
      <c r="T3" s="15">
        <v>186.147735800856</v>
      </c>
      <c r="U3" s="15">
        <v>45.798953243935898</v>
      </c>
      <c r="V3" s="15">
        <v>82.130183924998605</v>
      </c>
      <c r="W3" s="15">
        <v>0</v>
      </c>
      <c r="X3" s="15">
        <v>0</v>
      </c>
      <c r="Y3" s="15">
        <v>60.828710529825699</v>
      </c>
      <c r="Z3" s="15">
        <v>60.828710529825699</v>
      </c>
      <c r="AA3" s="15">
        <v>3.3845613715173801</v>
      </c>
      <c r="AB3" s="15">
        <v>0</v>
      </c>
      <c r="AC3" s="15">
        <v>63.730048005643901</v>
      </c>
      <c r="AD3" s="15">
        <v>34.691997467991598</v>
      </c>
      <c r="AE3" s="15">
        <v>0.682621489747957</v>
      </c>
      <c r="AF3" s="15">
        <v>0</v>
      </c>
      <c r="AG3" s="15">
        <v>9.1702371458908605</v>
      </c>
      <c r="AH3" s="15">
        <v>5.6354928245065796</v>
      </c>
      <c r="AI3" s="15">
        <v>0</v>
      </c>
      <c r="AJ3" s="15">
        <v>0</v>
      </c>
      <c r="AK3" s="15">
        <v>0.77949890759767704</v>
      </c>
      <c r="AL3" s="15">
        <v>124.410264499523</v>
      </c>
      <c r="AM3" s="15">
        <v>0</v>
      </c>
      <c r="AN3" s="15">
        <v>2217.5618151755102</v>
      </c>
      <c r="AO3" s="15">
        <v>7169.6445831886504</v>
      </c>
      <c r="AP3" s="15">
        <v>732.88661254319504</v>
      </c>
      <c r="AQ3" s="15">
        <v>7966.2612437374901</v>
      </c>
      <c r="AR3" s="15">
        <v>0</v>
      </c>
      <c r="AS3" s="15">
        <v>91.413405060709707</v>
      </c>
      <c r="AT3" s="15">
        <v>0</v>
      </c>
      <c r="AU3" s="15">
        <v>0.108133754416133</v>
      </c>
      <c r="AV3" s="15">
        <v>989.64504612509904</v>
      </c>
      <c r="AW3" s="15">
        <v>0.51113393629744697</v>
      </c>
      <c r="AX3" s="15">
        <v>0.17919289891257001</v>
      </c>
      <c r="AY3" s="15">
        <v>161.87598824936401</v>
      </c>
      <c r="AZ3" s="15">
        <v>3.1500990426428999</v>
      </c>
      <c r="BA3" s="15">
        <v>0.26079511896691299</v>
      </c>
      <c r="BB3" s="15">
        <v>2.3981264020017899E-2</v>
      </c>
      <c r="BC3" s="15">
        <v>521.96687637471996</v>
      </c>
      <c r="BD3" s="15">
        <v>278.20881809553703</v>
      </c>
      <c r="BE3" s="15">
        <v>243.75805827918199</v>
      </c>
      <c r="BF3" s="15">
        <v>2.7788084018144001</v>
      </c>
      <c r="BG3" s="15">
        <v>2.9286091591020601E-2</v>
      </c>
      <c r="BH3" s="15">
        <v>16.532130381344398</v>
      </c>
      <c r="BI3" s="15">
        <v>6.3317413757943503E-2</v>
      </c>
      <c r="BJ3" s="15">
        <v>18.151498977606501</v>
      </c>
      <c r="BK3" s="15">
        <v>0.85511422697685602</v>
      </c>
      <c r="BL3" s="15">
        <v>0.35618123095068799</v>
      </c>
      <c r="BM3" s="15">
        <v>68.704099494590395</v>
      </c>
      <c r="BN3" s="15">
        <v>14.1126701331261</v>
      </c>
      <c r="BO3" s="15">
        <v>2.4447803920920101</v>
      </c>
      <c r="BP3" s="15">
        <v>2.08831484206639</v>
      </c>
      <c r="BQ3" s="15">
        <v>9.5962378125740405E-2</v>
      </c>
      <c r="BR3" s="15">
        <v>18.398917266048201</v>
      </c>
      <c r="BS3" s="15">
        <v>26.974310752644701</v>
      </c>
      <c r="BT3" s="15">
        <v>0</v>
      </c>
      <c r="BU3" s="15">
        <v>0.130652338260002</v>
      </c>
      <c r="BV3" s="15">
        <v>243.91714571338801</v>
      </c>
      <c r="BW3" s="15">
        <v>2.70114501694802E-2</v>
      </c>
      <c r="BX3" s="15">
        <v>2170.4937722735699</v>
      </c>
      <c r="BY3" s="15">
        <v>273.33575585079097</v>
      </c>
      <c r="CC3" s="18">
        <f t="shared" ref="CC3:CC15" si="0">IF(AQ3&lt;&gt;0,AC3/AQ3,"")</f>
        <v>7.9999947347626776E-3</v>
      </c>
      <c r="CD3" s="13">
        <f t="shared" ref="CD3:CD15" si="1">IF(B3&lt;&gt;0,(S3-B3)/B3,"")</f>
        <v>-4.8884808293356318E-4</v>
      </c>
      <c r="CE3" s="13">
        <f t="shared" ref="CE3:CE15" si="2">IF(C3&lt;&gt;0,(AL3-C3)/C3,"")</f>
        <v>-3.6431681961199134E-4</v>
      </c>
      <c r="CF3" s="13">
        <f t="shared" ref="CF3:CF15" si="3">IF(D3&lt;&gt;0,(AQ3-D3)/D3,"")</f>
        <v>-8.5379973049136101E-4</v>
      </c>
      <c r="CG3" s="13">
        <f t="shared" ref="CG3:CH15" si="4">IF(E3&lt;&gt;0,(BC3-E3)/E3,"")</f>
        <v>-8.7886672636539184E-4</v>
      </c>
      <c r="CH3" s="13">
        <f t="shared" si="4"/>
        <v>-1.0753076452224945E-3</v>
      </c>
      <c r="CI3" s="13">
        <f t="shared" ref="CI3:CI15" si="5">IF(G3&lt;&gt;0,(BR3-G3)/G3,"")</f>
        <v>-4.4391067114993836E-4</v>
      </c>
      <c r="CJ3" s="13">
        <f t="shared" ref="CJ3:CJ15" si="6">IF(H3&lt;&gt;0,(BX3-H3)/H3,"")</f>
        <v>-6.6688488362858368E-4</v>
      </c>
      <c r="CK3" s="13"/>
      <c r="CL3" s="13"/>
      <c r="CM3" s="13"/>
      <c r="CN3" s="13"/>
      <c r="CO3" s="13"/>
      <c r="CP3" s="13"/>
    </row>
    <row r="4" spans="1:94" x14ac:dyDescent="0.25">
      <c r="A4" s="73" t="s">
        <v>432</v>
      </c>
      <c r="B4" s="15">
        <v>9243.8048147999998</v>
      </c>
      <c r="C4" s="15">
        <v>33.877788922000001</v>
      </c>
      <c r="D4" s="15">
        <v>2022.1603522</v>
      </c>
      <c r="E4" s="15">
        <v>132.40685083</v>
      </c>
      <c r="F4" s="15">
        <v>77.599802389000004</v>
      </c>
      <c r="G4" s="15">
        <v>4.4531006937999997</v>
      </c>
      <c r="H4" s="15">
        <v>736.88337273000002</v>
      </c>
      <c r="J4" s="126" t="s">
        <v>432</v>
      </c>
      <c r="K4" s="15">
        <v>0</v>
      </c>
      <c r="L4" s="15">
        <v>0.45423733884819401</v>
      </c>
      <c r="M4" s="15">
        <v>11.391897422563099</v>
      </c>
      <c r="N4" s="15">
        <v>11.391897422563099</v>
      </c>
      <c r="O4" s="15">
        <v>1.678182069644</v>
      </c>
      <c r="P4" s="15">
        <v>8.1629768113670398E-2</v>
      </c>
      <c r="Q4" s="15">
        <v>34.011294208612298</v>
      </c>
      <c r="R4" s="15">
        <v>84.715713870709806</v>
      </c>
      <c r="S4" s="15">
        <v>9240.3668116205408</v>
      </c>
      <c r="T4" s="15">
        <v>54.3637784672365</v>
      </c>
      <c r="U4" s="15">
        <v>15.630698381289299</v>
      </c>
      <c r="V4" s="15">
        <v>25.653550618231101</v>
      </c>
      <c r="W4" s="15">
        <v>0</v>
      </c>
      <c r="X4" s="15">
        <v>0</v>
      </c>
      <c r="Y4" s="15">
        <v>16.1998849826441</v>
      </c>
      <c r="Z4" s="15">
        <v>16.1998849826441</v>
      </c>
      <c r="AA4" s="15">
        <v>0.72702736804951595</v>
      </c>
      <c r="AB4" s="15">
        <v>0</v>
      </c>
      <c r="AC4" s="15">
        <v>16.1660160606712</v>
      </c>
      <c r="AD4" s="15">
        <v>12.3690348994967</v>
      </c>
      <c r="AE4" s="15">
        <v>0.14415710219348801</v>
      </c>
      <c r="AF4" s="15">
        <v>0</v>
      </c>
      <c r="AG4" s="15">
        <v>3.2701527224507498</v>
      </c>
      <c r="AH4" s="15">
        <v>1.2217826619708201</v>
      </c>
      <c r="AI4" s="15">
        <v>0</v>
      </c>
      <c r="AJ4" s="15">
        <v>0</v>
      </c>
      <c r="AK4" s="15">
        <v>0.27937239898874</v>
      </c>
      <c r="AL4" s="15">
        <v>33.871961948224403</v>
      </c>
      <c r="AM4" s="15">
        <v>0</v>
      </c>
      <c r="AN4" s="15">
        <v>752.68893522269298</v>
      </c>
      <c r="AO4" s="15">
        <v>1818.6783888622499</v>
      </c>
      <c r="AP4" s="15">
        <v>185.90918875422301</v>
      </c>
      <c r="AQ4" s="15">
        <v>2020.7535936771401</v>
      </c>
      <c r="AR4" s="15">
        <v>0</v>
      </c>
      <c r="AS4" s="15">
        <v>29.1489735886285</v>
      </c>
      <c r="AT4" s="15">
        <v>0</v>
      </c>
      <c r="AU4" s="15">
        <v>3.0934728859053E-2</v>
      </c>
      <c r="AV4" s="15">
        <v>345.48194067031397</v>
      </c>
      <c r="AW4" s="15">
        <v>0.132184482768123</v>
      </c>
      <c r="AX4" s="15">
        <v>4.60142639042753E-2</v>
      </c>
      <c r="AY4" s="15">
        <v>45.373727299282898</v>
      </c>
      <c r="AZ4" s="15">
        <v>0.70260828827637001</v>
      </c>
      <c r="BA4" s="15">
        <v>5.6882989687880602E-2</v>
      </c>
      <c r="BB4" s="15">
        <v>6.6028056019444802E-3</v>
      </c>
      <c r="BC4" s="15">
        <v>132.32134386172601</v>
      </c>
      <c r="BD4" s="15">
        <v>77.534779269057495</v>
      </c>
      <c r="BE4" s="15">
        <v>54.786564592668498</v>
      </c>
      <c r="BF4" s="15">
        <v>0.60077944410456496</v>
      </c>
      <c r="BG4" s="15">
        <v>6.5213545197506601E-3</v>
      </c>
      <c r="BH4" s="15">
        <v>4.0365683956414502</v>
      </c>
      <c r="BI4" s="15">
        <v>1.9285254936975301E-2</v>
      </c>
      <c r="BJ4" s="15">
        <v>5.1835268440285001</v>
      </c>
      <c r="BK4" s="15">
        <v>0.27117925230245199</v>
      </c>
      <c r="BL4" s="15">
        <v>9.8845505602495595E-2</v>
      </c>
      <c r="BM4" s="15">
        <v>19.8655812210298</v>
      </c>
      <c r="BN4" s="15">
        <v>3.6200998808401801</v>
      </c>
      <c r="BO4" s="15">
        <v>0.55107965850405205</v>
      </c>
      <c r="BP4" s="15">
        <v>0.53143397432717698</v>
      </c>
      <c r="BQ4" s="15">
        <v>2.1023505679657401E-2</v>
      </c>
      <c r="BR4" s="15">
        <v>4.4519219343353296</v>
      </c>
      <c r="BS4" s="15">
        <v>8.3786119438416709</v>
      </c>
      <c r="BT4" s="15">
        <v>0</v>
      </c>
      <c r="BU4" s="15">
        <v>2.7226511730903801E-2</v>
      </c>
      <c r="BV4" s="15">
        <v>89.063513731377796</v>
      </c>
      <c r="BW4" s="15">
        <v>1.06301262454736E-2</v>
      </c>
      <c r="BX4" s="15">
        <v>736.58765213269601</v>
      </c>
      <c r="BY4" s="15">
        <v>99.502883963579606</v>
      </c>
      <c r="CC4" s="18">
        <f t="shared" si="0"/>
        <v>7.9999937207851767E-3</v>
      </c>
      <c r="CD4" s="13">
        <f t="shared" si="1"/>
        <v>-3.7192511615503633E-4</v>
      </c>
      <c r="CE4" s="13">
        <f t="shared" si="2"/>
        <v>-1.7199982528416503E-4</v>
      </c>
      <c r="CF4" s="13">
        <f t="shared" si="3"/>
        <v>-6.9567110309994408E-4</v>
      </c>
      <c r="CG4" s="13">
        <f t="shared" si="4"/>
        <v>-6.4578960784871886E-4</v>
      </c>
      <c r="CH4" s="13">
        <f t="shared" si="4"/>
        <v>-8.3792893719696537E-4</v>
      </c>
      <c r="CI4" s="13">
        <f t="shared" si="5"/>
        <v>-2.6470532460928586E-4</v>
      </c>
      <c r="CJ4" s="13">
        <f t="shared" si="6"/>
        <v>-4.0131262048759264E-4</v>
      </c>
      <c r="CK4" s="13"/>
      <c r="CL4" s="13"/>
      <c r="CM4" s="13"/>
      <c r="CN4" s="13"/>
      <c r="CO4" s="13"/>
      <c r="CP4" s="13"/>
    </row>
    <row r="5" spans="1:94" x14ac:dyDescent="0.25">
      <c r="A5" s="73" t="s">
        <v>658</v>
      </c>
      <c r="B5" s="15">
        <v>44653.252763999997</v>
      </c>
      <c r="C5" s="15">
        <v>186.15448653999999</v>
      </c>
      <c r="D5" s="15">
        <v>9194.9427653000002</v>
      </c>
      <c r="E5" s="15">
        <v>618.67260776000001</v>
      </c>
      <c r="F5" s="15">
        <v>297.11266671999999</v>
      </c>
      <c r="G5" s="15">
        <v>32.601117862000002</v>
      </c>
      <c r="H5" s="15">
        <v>3318.4623323000001</v>
      </c>
      <c r="J5" s="126" t="s">
        <v>433</v>
      </c>
      <c r="K5" s="15">
        <v>0</v>
      </c>
      <c r="L5" s="15">
        <v>1.9728618462198899</v>
      </c>
      <c r="M5" s="15">
        <v>50.976416754708197</v>
      </c>
      <c r="N5" s="15">
        <v>50.976416754708197</v>
      </c>
      <c r="O5" s="15">
        <v>7.61885721324757</v>
      </c>
      <c r="P5" s="15">
        <v>0.37849377346980001</v>
      </c>
      <c r="Q5" s="15">
        <v>149.81626000879601</v>
      </c>
      <c r="R5" s="15">
        <v>367.93999351334003</v>
      </c>
      <c r="S5" s="15">
        <v>44636.210986292703</v>
      </c>
      <c r="T5" s="15">
        <v>241.62104855404399</v>
      </c>
      <c r="U5" s="15">
        <v>68.615937620992497</v>
      </c>
      <c r="V5" s="15">
        <v>113.21949015625199</v>
      </c>
      <c r="W5" s="15">
        <v>0</v>
      </c>
      <c r="X5" s="15">
        <v>0</v>
      </c>
      <c r="Y5" s="15">
        <v>72.750169611269996</v>
      </c>
      <c r="Z5" s="15">
        <v>72.750169611269996</v>
      </c>
      <c r="AA5" s="15">
        <v>3.3564630257422698</v>
      </c>
      <c r="AB5" s="15">
        <v>0</v>
      </c>
      <c r="AC5" s="15">
        <v>73.507379861880494</v>
      </c>
      <c r="AD5" s="15">
        <v>55.888760153661998</v>
      </c>
      <c r="AE5" s="15">
        <v>0.66799381291908499</v>
      </c>
      <c r="AF5" s="15">
        <v>0</v>
      </c>
      <c r="AG5" s="15">
        <v>14.474597776448</v>
      </c>
      <c r="AH5" s="15">
        <v>5.6333042854544502</v>
      </c>
      <c r="AI5" s="15">
        <v>0</v>
      </c>
      <c r="AJ5" s="15">
        <v>0</v>
      </c>
      <c r="AK5" s="15">
        <v>1.3591626864266899</v>
      </c>
      <c r="AL5" s="15">
        <v>186.117829329188</v>
      </c>
      <c r="AM5" s="15">
        <v>0</v>
      </c>
      <c r="AN5" s="15">
        <v>3387.7016986612398</v>
      </c>
      <c r="AO5" s="15">
        <v>8269.6010189762692</v>
      </c>
      <c r="AP5" s="15">
        <v>845.336759756829</v>
      </c>
      <c r="AQ5" s="15">
        <v>9188.4451585949791</v>
      </c>
      <c r="AR5" s="15">
        <v>0</v>
      </c>
      <c r="AS5" s="15">
        <v>129.22217144794001</v>
      </c>
      <c r="AT5" s="15">
        <v>0</v>
      </c>
      <c r="AU5" s="15">
        <v>0.14704732772257001</v>
      </c>
      <c r="AV5" s="15">
        <v>1573.55462510954</v>
      </c>
      <c r="AW5" s="15">
        <v>0.64312901999040895</v>
      </c>
      <c r="AX5" s="15">
        <v>0.229379531187133</v>
      </c>
      <c r="AY5" s="15">
        <v>157.72133313491699</v>
      </c>
      <c r="AZ5" s="15">
        <v>4.1804200907201903</v>
      </c>
      <c r="BA5" s="15">
        <v>0.35153061393210899</v>
      </c>
      <c r="BB5" s="15">
        <v>2.96699758042736E-2</v>
      </c>
      <c r="BC5" s="15">
        <v>618.275323846844</v>
      </c>
      <c r="BD5" s="15">
        <v>296.853209504125</v>
      </c>
      <c r="BE5" s="15">
        <v>321.422114342719</v>
      </c>
      <c r="BF5" s="15">
        <v>3.6969673219905501</v>
      </c>
      <c r="BG5" s="15">
        <v>3.9097093757061697E-2</v>
      </c>
      <c r="BH5" s="15">
        <v>21.869612372338501</v>
      </c>
      <c r="BI5" s="15">
        <v>8.6248714429802004E-2</v>
      </c>
      <c r="BJ5" s="15">
        <v>21.1421269090648</v>
      </c>
      <c r="BK5" s="15">
        <v>1.16059690140379</v>
      </c>
      <c r="BL5" s="15">
        <v>0.38907391546376902</v>
      </c>
      <c r="BM5" s="15">
        <v>79.201963987499795</v>
      </c>
      <c r="BN5" s="15">
        <v>16.903146343204501</v>
      </c>
      <c r="BO5" s="15">
        <v>3.2573159829582701</v>
      </c>
      <c r="BP5" s="15">
        <v>2.58001466073623</v>
      </c>
      <c r="BQ5" s="15">
        <v>0.12768195020861201</v>
      </c>
      <c r="BR5" s="15">
        <v>32.590389303174099</v>
      </c>
      <c r="BS5" s="15">
        <v>44.450846940584299</v>
      </c>
      <c r="BT5" s="15">
        <v>0</v>
      </c>
      <c r="BU5" s="15">
        <v>0.126241764668728</v>
      </c>
      <c r="BV5" s="15">
        <v>394.05472100133898</v>
      </c>
      <c r="BW5" s="15">
        <v>4.82033212718464E-2</v>
      </c>
      <c r="BX5" s="15">
        <v>3317.04230118443</v>
      </c>
      <c r="BY5" s="15">
        <v>449.59726248394799</v>
      </c>
      <c r="CC5" s="18">
        <f t="shared" si="0"/>
        <v>7.9999802570645834E-3</v>
      </c>
      <c r="CD5" s="13">
        <f t="shared" si="1"/>
        <v>-3.8164694960438978E-4</v>
      </c>
      <c r="CE5" s="13">
        <f t="shared" si="2"/>
        <v>-1.9691822363958244E-4</v>
      </c>
      <c r="CF5" s="13">
        <f t="shared" si="3"/>
        <v>-7.066500434936751E-4</v>
      </c>
      <c r="CG5" s="13">
        <f t="shared" si="4"/>
        <v>-6.4215533090179982E-4</v>
      </c>
      <c r="CH5" s="13">
        <f t="shared" si="4"/>
        <v>-8.7326204816269831E-4</v>
      </c>
      <c r="CI5" s="13">
        <f t="shared" si="5"/>
        <v>-3.2908561207370228E-4</v>
      </c>
      <c r="CJ5" s="13">
        <f t="shared" si="6"/>
        <v>-4.2791840719368427E-4</v>
      </c>
      <c r="CK5" s="13"/>
      <c r="CL5" s="13"/>
      <c r="CM5" s="13"/>
      <c r="CN5" s="13"/>
      <c r="CO5" s="13"/>
      <c r="CP5" s="13"/>
    </row>
    <row r="6" spans="1:94" x14ac:dyDescent="0.25">
      <c r="A6" s="73" t="s">
        <v>659</v>
      </c>
      <c r="B6" s="15">
        <v>38918.323624999997</v>
      </c>
      <c r="C6" s="15">
        <v>155.04274135</v>
      </c>
      <c r="D6" s="15">
        <v>7345.4819120000002</v>
      </c>
      <c r="E6" s="15">
        <v>491.27790585000002</v>
      </c>
      <c r="F6" s="15">
        <v>242.54429911</v>
      </c>
      <c r="G6" s="15">
        <v>21.317991890999998</v>
      </c>
      <c r="H6" s="15">
        <v>3048.4199266000001</v>
      </c>
      <c r="J6" s="126" t="s">
        <v>434</v>
      </c>
      <c r="K6" s="15">
        <v>0</v>
      </c>
      <c r="L6" s="15">
        <v>1.9396766905868099</v>
      </c>
      <c r="M6" s="15">
        <v>46.318971844706397</v>
      </c>
      <c r="N6" s="15">
        <v>46.318971844706397</v>
      </c>
      <c r="O6" s="15">
        <v>6.0675147968716301</v>
      </c>
      <c r="P6" s="15">
        <v>0.26885018564306001</v>
      </c>
      <c r="Q6" s="15">
        <v>138.597336117374</v>
      </c>
      <c r="R6" s="15">
        <v>361.75159597215497</v>
      </c>
      <c r="S6" s="15">
        <v>38903.508051389697</v>
      </c>
      <c r="T6" s="15">
        <v>213.81559130475</v>
      </c>
      <c r="U6" s="15">
        <v>65.105731513417894</v>
      </c>
      <c r="V6" s="15">
        <v>103.554029726682</v>
      </c>
      <c r="W6" s="15">
        <v>52.813109106389497</v>
      </c>
      <c r="X6" s="15">
        <v>0</v>
      </c>
      <c r="Y6" s="15">
        <v>61.321344321830701</v>
      </c>
      <c r="Z6" s="15">
        <v>61.321344321830701</v>
      </c>
      <c r="AA6" s="15">
        <v>2.44277908438962</v>
      </c>
      <c r="AB6" s="15">
        <v>0</v>
      </c>
      <c r="AC6" s="15">
        <v>58.7243113587636</v>
      </c>
      <c r="AD6" s="15">
        <v>47.915565552781302</v>
      </c>
      <c r="AE6" s="15">
        <v>0.47430570994813598</v>
      </c>
      <c r="AF6" s="15">
        <v>0</v>
      </c>
      <c r="AG6" s="15">
        <v>13.460320018359999</v>
      </c>
      <c r="AH6" s="15">
        <v>4.1295917926332502</v>
      </c>
      <c r="AI6" s="15">
        <v>0</v>
      </c>
      <c r="AJ6" s="15">
        <v>0</v>
      </c>
      <c r="AK6" s="15">
        <v>1.0627489521701701</v>
      </c>
      <c r="AL6" s="15">
        <v>155.01370128474301</v>
      </c>
      <c r="AM6" s="15">
        <v>0</v>
      </c>
      <c r="AN6" s="15">
        <v>3114.2899474748801</v>
      </c>
      <c r="AO6" s="15">
        <v>6606.48492644829</v>
      </c>
      <c r="AP6" s="15">
        <v>675.32858171155897</v>
      </c>
      <c r="AQ6" s="15">
        <v>7340.5378195186104</v>
      </c>
      <c r="AR6" s="15">
        <v>0</v>
      </c>
      <c r="AS6" s="15">
        <v>117.592456819722</v>
      </c>
      <c r="AT6" s="15">
        <v>0</v>
      </c>
      <c r="AU6" s="15">
        <v>0.130866074725662</v>
      </c>
      <c r="AV6" s="15">
        <v>1419.45994478083</v>
      </c>
      <c r="AW6" s="15">
        <v>0.53104475933795203</v>
      </c>
      <c r="AX6" s="15">
        <v>0.185560288144094</v>
      </c>
      <c r="AY6" s="15">
        <v>125.087306558199</v>
      </c>
      <c r="AZ6" s="15">
        <v>3.2705872561825799</v>
      </c>
      <c r="BA6" s="15">
        <v>0.269857074356388</v>
      </c>
      <c r="BB6" s="15">
        <v>2.5043898433064898E-2</v>
      </c>
      <c r="BC6" s="15">
        <v>490.95051955885498</v>
      </c>
      <c r="BD6" s="15">
        <v>242.32709886737501</v>
      </c>
      <c r="BE6" s="15">
        <v>248.62342069147999</v>
      </c>
      <c r="BF6" s="15">
        <v>2.8559173707678198</v>
      </c>
      <c r="BG6" s="15">
        <v>3.0605081653686899E-2</v>
      </c>
      <c r="BH6" s="15">
        <v>17.830654276691</v>
      </c>
      <c r="BI6" s="15">
        <v>7.9317918616379296E-2</v>
      </c>
      <c r="BJ6" s="15">
        <v>17.991480017857398</v>
      </c>
      <c r="BK6" s="15">
        <v>1.0955888820913</v>
      </c>
      <c r="BL6" s="15">
        <v>0.31972123657247398</v>
      </c>
      <c r="BM6" s="15">
        <v>67.870712258249299</v>
      </c>
      <c r="BN6" s="15">
        <v>13.9509024100707</v>
      </c>
      <c r="BO6" s="15">
        <v>2.5676214884505302</v>
      </c>
      <c r="BP6" s="15">
        <v>2.0861785633580698</v>
      </c>
      <c r="BQ6" s="15">
        <v>9.90358636882223E-2</v>
      </c>
      <c r="BR6" s="15">
        <v>21.311747791244301</v>
      </c>
      <c r="BS6" s="15">
        <v>34.495586146801401</v>
      </c>
      <c r="BT6" s="15">
        <v>0</v>
      </c>
      <c r="BU6" s="15">
        <v>8.9671776683697399E-2</v>
      </c>
      <c r="BV6" s="15">
        <v>373.32313524738601</v>
      </c>
      <c r="BW6" s="15">
        <v>2.7506761110468101E-2</v>
      </c>
      <c r="BX6" s="15">
        <v>3047.1781290475401</v>
      </c>
      <c r="BY6" s="15">
        <v>397.61428822290901</v>
      </c>
      <c r="CC6" s="18">
        <f t="shared" si="0"/>
        <v>8.0000011991784442E-3</v>
      </c>
      <c r="CD6" s="13">
        <f t="shared" si="1"/>
        <v>-3.8068375588466545E-4</v>
      </c>
      <c r="CE6" s="13">
        <f t="shared" si="2"/>
        <v>-1.8730361063106212E-4</v>
      </c>
      <c r="CF6" s="13">
        <f t="shared" si="3"/>
        <v>-6.7307938956501462E-4</v>
      </c>
      <c r="CG6" s="13">
        <f t="shared" si="4"/>
        <v>-6.663973430244308E-4</v>
      </c>
      <c r="CH6" s="13">
        <f t="shared" si="4"/>
        <v>-8.9550751521262292E-4</v>
      </c>
      <c r="CI6" s="13">
        <f t="shared" si="5"/>
        <v>-2.9290281127903722E-4</v>
      </c>
      <c r="CJ6" s="13">
        <f t="shared" si="6"/>
        <v>-4.0735777299716493E-4</v>
      </c>
      <c r="CK6" s="13"/>
      <c r="CL6" s="13"/>
      <c r="CM6" s="13"/>
      <c r="CN6" s="13"/>
      <c r="CO6" s="13"/>
      <c r="CP6" s="13"/>
    </row>
    <row r="7" spans="1:94" x14ac:dyDescent="0.25">
      <c r="A7" s="73" t="s">
        <v>660</v>
      </c>
      <c r="B7" s="15">
        <v>310094.83405</v>
      </c>
      <c r="C7" s="15">
        <v>1444.3738482000001</v>
      </c>
      <c r="D7" s="15">
        <v>81093.281539000003</v>
      </c>
      <c r="E7" s="15">
        <v>5506.9536981000001</v>
      </c>
      <c r="F7" s="15">
        <v>2992.8624104</v>
      </c>
      <c r="G7" s="15">
        <v>177.97959033999999</v>
      </c>
      <c r="H7" s="15">
        <v>24885.153226999999</v>
      </c>
      <c r="J7" s="126" t="s">
        <v>435</v>
      </c>
      <c r="K7" s="15">
        <v>0</v>
      </c>
      <c r="L7" s="15">
        <v>14.301596112016799</v>
      </c>
      <c r="M7" s="15">
        <v>446.45666476727502</v>
      </c>
      <c r="N7" s="15">
        <v>446.45666476727502</v>
      </c>
      <c r="O7" s="15">
        <v>69.108937019461294</v>
      </c>
      <c r="P7" s="15">
        <v>3.7513002050188202</v>
      </c>
      <c r="Q7" s="15">
        <v>1104.78943647712</v>
      </c>
      <c r="R7" s="15">
        <v>2667.2540576023598</v>
      </c>
      <c r="S7" s="15">
        <v>309861.13336530002</v>
      </c>
      <c r="T7" s="15">
        <v>1983.0235605641601</v>
      </c>
      <c r="U7" s="15">
        <v>517.09746654673495</v>
      </c>
      <c r="V7" s="15">
        <v>896.39439156798198</v>
      </c>
      <c r="W7" s="15">
        <v>288.48511103812302</v>
      </c>
      <c r="X7" s="15">
        <v>0</v>
      </c>
      <c r="Y7" s="15">
        <v>628.39050333481998</v>
      </c>
      <c r="Z7" s="15">
        <v>628.39050333481998</v>
      </c>
      <c r="AA7" s="15">
        <v>32.690488856804301</v>
      </c>
      <c r="AB7" s="15">
        <v>0</v>
      </c>
      <c r="AC7" s="15">
        <v>648.09195831059901</v>
      </c>
      <c r="AD7" s="15">
        <v>392.904890126049</v>
      </c>
      <c r="AE7" s="15">
        <v>6.5504836547892697</v>
      </c>
      <c r="AF7" s="15">
        <v>0</v>
      </c>
      <c r="AG7" s="15">
        <v>103.68985708977701</v>
      </c>
      <c r="AH7" s="15">
        <v>54.5755084376394</v>
      </c>
      <c r="AI7" s="15">
        <v>0</v>
      </c>
      <c r="AJ7" s="15">
        <v>0</v>
      </c>
      <c r="AK7" s="15">
        <v>8.3818040731658794</v>
      </c>
      <c r="AL7" s="15">
        <v>1443.8788903035199</v>
      </c>
      <c r="AM7" s="15">
        <v>0</v>
      </c>
      <c r="AN7" s="15">
        <v>25389.499557422099</v>
      </c>
      <c r="AO7" s="15">
        <v>72910.798685163405</v>
      </c>
      <c r="AP7" s="15">
        <v>7453.1217248962403</v>
      </c>
      <c r="AQ7" s="15">
        <v>81012.012368370197</v>
      </c>
      <c r="AR7" s="15">
        <v>0</v>
      </c>
      <c r="AS7" s="15">
        <v>1002.58345893615</v>
      </c>
      <c r="AT7" s="15">
        <v>0</v>
      </c>
      <c r="AU7" s="15">
        <v>1.0980335874160101</v>
      </c>
      <c r="AV7" s="15">
        <v>11440.487312756401</v>
      </c>
      <c r="AW7" s="15">
        <v>5.2745685830343296</v>
      </c>
      <c r="AX7" s="15">
        <v>1.88948252010339</v>
      </c>
      <c r="AY7" s="15">
        <v>1767.9225386222199</v>
      </c>
      <c r="AZ7" s="15">
        <v>31.954620501882101</v>
      </c>
      <c r="BA7" s="15">
        <v>2.68007451622326</v>
      </c>
      <c r="BB7" s="15">
        <v>0.25098316219955102</v>
      </c>
      <c r="BC7" s="15">
        <v>5501.1950914201598</v>
      </c>
      <c r="BD7" s="15">
        <v>2989.0223113367101</v>
      </c>
      <c r="BE7" s="15">
        <v>2512.1727800834401</v>
      </c>
      <c r="BF7" s="15">
        <v>28.129046335642599</v>
      </c>
      <c r="BG7" s="15">
        <v>0.29696650628041599</v>
      </c>
      <c r="BH7" s="15">
        <v>168.394560095239</v>
      </c>
      <c r="BI7" s="15">
        <v>0.64557150967002297</v>
      </c>
      <c r="BJ7" s="15">
        <v>192.287288480298</v>
      </c>
      <c r="BK7" s="15">
        <v>8.6856287306337805</v>
      </c>
      <c r="BL7" s="15">
        <v>3.8104814343270599</v>
      </c>
      <c r="BM7" s="15">
        <v>728.13623549772103</v>
      </c>
      <c r="BN7" s="15">
        <v>149.763375286849</v>
      </c>
      <c r="BO7" s="15">
        <v>24.7655466084647</v>
      </c>
      <c r="BP7" s="15">
        <v>21.826782078627801</v>
      </c>
      <c r="BQ7" s="15">
        <v>0.97390256673114795</v>
      </c>
      <c r="BR7" s="15">
        <v>177.89724830106201</v>
      </c>
      <c r="BS7" s="15">
        <v>293.59057252818297</v>
      </c>
      <c r="BT7" s="15">
        <v>0</v>
      </c>
      <c r="BU7" s="15">
        <v>1.2512038353015</v>
      </c>
      <c r="BV7" s="15">
        <v>2866.4168515650099</v>
      </c>
      <c r="BW7" s="15">
        <v>0.26004330223714001</v>
      </c>
      <c r="BX7" s="15">
        <v>24857.579840936502</v>
      </c>
      <c r="BY7" s="15">
        <v>3082.8983883402998</v>
      </c>
      <c r="CC7" s="18">
        <f t="shared" si="0"/>
        <v>7.999948888612423E-3</v>
      </c>
      <c r="CD7" s="13">
        <f t="shared" si="1"/>
        <v>-7.5364262489553268E-4</v>
      </c>
      <c r="CE7" s="13">
        <f t="shared" si="2"/>
        <v>-3.4267990735016205E-4</v>
      </c>
      <c r="CF7" s="13">
        <f t="shared" si="3"/>
        <v>-1.0021689724163138E-3</v>
      </c>
      <c r="CG7" s="13">
        <f t="shared" si="4"/>
        <v>-1.045697312077849E-3</v>
      </c>
      <c r="CH7" s="13">
        <f t="shared" si="4"/>
        <v>-1.2830857342274857E-3</v>
      </c>
      <c r="CI7" s="13">
        <f t="shared" si="5"/>
        <v>-4.626487721467386E-4</v>
      </c>
      <c r="CJ7" s="13">
        <f t="shared" si="6"/>
        <v>-1.1080255689798453E-3</v>
      </c>
      <c r="CK7" s="13"/>
      <c r="CL7" s="13"/>
      <c r="CM7" s="13"/>
      <c r="CN7" s="13"/>
      <c r="CO7" s="13"/>
      <c r="CP7" s="13"/>
    </row>
    <row r="8" spans="1:94" x14ac:dyDescent="0.25">
      <c r="A8" s="73" t="s">
        <v>661</v>
      </c>
      <c r="B8" s="15">
        <v>485300.42053</v>
      </c>
      <c r="C8" s="15">
        <v>2625.7452788999999</v>
      </c>
      <c r="D8" s="15">
        <v>59794.013133</v>
      </c>
      <c r="E8" s="15">
        <v>7227.8758741000001</v>
      </c>
      <c r="F8" s="15">
        <v>3116.4357319999999</v>
      </c>
      <c r="G8" s="15">
        <v>349.46477332000001</v>
      </c>
      <c r="H8" s="15">
        <v>13945.912942000001</v>
      </c>
      <c r="J8" s="126" t="s">
        <v>436</v>
      </c>
      <c r="K8" s="15">
        <v>0</v>
      </c>
      <c r="L8" s="15">
        <v>4.8994361418729397</v>
      </c>
      <c r="M8" s="15">
        <v>348.41693904965302</v>
      </c>
      <c r="N8" s="15">
        <v>348.41693904965302</v>
      </c>
      <c r="O8" s="15">
        <v>65.3230288959804</v>
      </c>
      <c r="P8" s="15">
        <v>4.3073858628253303</v>
      </c>
      <c r="Q8" s="15">
        <v>539.75327418488996</v>
      </c>
      <c r="R8" s="15">
        <v>913.74681696544803</v>
      </c>
      <c r="S8" s="15">
        <v>485095.33763895999</v>
      </c>
      <c r="T8" s="15">
        <v>1374.1042553795501</v>
      </c>
      <c r="U8" s="15">
        <v>240.809861185204</v>
      </c>
      <c r="V8" s="15">
        <v>534.20590927363196</v>
      </c>
      <c r="W8" s="15">
        <v>410.65329154150402</v>
      </c>
      <c r="X8" s="15">
        <v>0</v>
      </c>
      <c r="Y8" s="15">
        <v>517.07683299194696</v>
      </c>
      <c r="Z8" s="15">
        <v>517.07683299194696</v>
      </c>
      <c r="AA8" s="15">
        <v>36.284741051626597</v>
      </c>
      <c r="AB8" s="15">
        <v>0</v>
      </c>
      <c r="AC8" s="15">
        <v>477.84715421881901</v>
      </c>
      <c r="AD8" s="15">
        <v>205.50279691352901</v>
      </c>
      <c r="AE8" s="15">
        <v>7.4514732961402501</v>
      </c>
      <c r="AF8" s="15">
        <v>0</v>
      </c>
      <c r="AG8" s="15">
        <v>41.648287687989203</v>
      </c>
      <c r="AH8" s="15">
        <v>59.928270544817202</v>
      </c>
      <c r="AI8" s="15">
        <v>0</v>
      </c>
      <c r="AJ8" s="15">
        <v>0</v>
      </c>
      <c r="AK8" s="15">
        <v>3.2080044142838</v>
      </c>
      <c r="AL8" s="15">
        <v>2625.2351730903802</v>
      </c>
      <c r="AM8" s="15">
        <v>0</v>
      </c>
      <c r="AN8" s="15">
        <v>14180.3946259032</v>
      </c>
      <c r="AO8" s="15">
        <v>53757.886631282403</v>
      </c>
      <c r="AP8" s="15">
        <v>5495.2797175879195</v>
      </c>
      <c r="AQ8" s="15">
        <v>59731.013503089198</v>
      </c>
      <c r="AR8" s="15">
        <v>0</v>
      </c>
      <c r="AS8" s="15">
        <v>573.856405804769</v>
      </c>
      <c r="AT8" s="15">
        <v>0</v>
      </c>
      <c r="AU8" s="15">
        <v>1.4447625456770099</v>
      </c>
      <c r="AV8" s="15">
        <v>6240.8141343342204</v>
      </c>
      <c r="AW8" s="15">
        <v>7.4253548063515096</v>
      </c>
      <c r="AX8" s="15">
        <v>2.7197544161334202</v>
      </c>
      <c r="AY8" s="15">
        <v>1652.2724956872</v>
      </c>
      <c r="AZ8" s="15">
        <v>56.325848310983901</v>
      </c>
      <c r="BA8" s="15">
        <v>4.8675596488037103</v>
      </c>
      <c r="BB8" s="15">
        <v>0.31540717273764401</v>
      </c>
      <c r="BC8" s="15">
        <v>7223.46796035648</v>
      </c>
      <c r="BD8" s="15">
        <v>3113.5254540319702</v>
      </c>
      <c r="BE8" s="15">
        <v>4109.9425063245098</v>
      </c>
      <c r="BF8" s="15">
        <v>51.2078632252517</v>
      </c>
      <c r="BG8" s="15">
        <v>0.52713686844469398</v>
      </c>
      <c r="BH8" s="15">
        <v>268.30105932086599</v>
      </c>
      <c r="BI8" s="15">
        <v>0.75505169287411</v>
      </c>
      <c r="BJ8" s="15">
        <v>210.42578250301699</v>
      </c>
      <c r="BK8" s="15">
        <v>9.23748606954479</v>
      </c>
      <c r="BL8" s="15">
        <v>4.0846167870941397</v>
      </c>
      <c r="BM8" s="15">
        <v>767.89695012593904</v>
      </c>
      <c r="BN8" s="15">
        <v>138.415006708091</v>
      </c>
      <c r="BO8" s="15">
        <v>43.331997111945199</v>
      </c>
      <c r="BP8" s="15">
        <v>30.636200444231299</v>
      </c>
      <c r="BQ8" s="15">
        <v>1.7501272948736999</v>
      </c>
      <c r="BR8" s="15">
        <v>349.36594586550598</v>
      </c>
      <c r="BS8" s="15">
        <v>180.77574925810899</v>
      </c>
      <c r="BT8" s="15">
        <v>0</v>
      </c>
      <c r="BU8" s="15">
        <v>1.4366764131922301</v>
      </c>
      <c r="BV8" s="15">
        <v>1366.6322625352</v>
      </c>
      <c r="BW8" s="15">
        <v>8.9735752568660204E-2</v>
      </c>
      <c r="BX8" s="15">
        <v>13934.4479161361</v>
      </c>
      <c r="BY8" s="15">
        <v>1295.5320971031199</v>
      </c>
      <c r="CC8" s="18">
        <f t="shared" si="0"/>
        <v>7.9999840316472368E-3</v>
      </c>
      <c r="CD8" s="13">
        <f t="shared" si="1"/>
        <v>-4.2258955971240144E-4</v>
      </c>
      <c r="CE8" s="13">
        <f t="shared" si="2"/>
        <v>-1.9427086614945483E-4</v>
      </c>
      <c r="CF8" s="13">
        <f t="shared" si="3"/>
        <v>-1.0536109989920262E-3</v>
      </c>
      <c r="CG8" s="13">
        <f t="shared" si="4"/>
        <v>-6.0984912030866546E-4</v>
      </c>
      <c r="CH8" s="13">
        <f t="shared" si="4"/>
        <v>-9.3384822223240114E-4</v>
      </c>
      <c r="CI8" s="13">
        <f t="shared" si="5"/>
        <v>-2.8279661367623248E-4</v>
      </c>
      <c r="CJ8" s="13">
        <f t="shared" si="6"/>
        <v>-8.2210651332640782E-4</v>
      </c>
      <c r="CK8" s="13"/>
      <c r="CL8" s="13"/>
      <c r="CM8" s="13"/>
      <c r="CN8" s="13"/>
      <c r="CO8" s="13"/>
      <c r="CP8" s="13"/>
    </row>
    <row r="9" spans="1:94" x14ac:dyDescent="0.25">
      <c r="A9" s="73" t="s">
        <v>662</v>
      </c>
      <c r="B9" s="15">
        <v>92865.067616999993</v>
      </c>
      <c r="C9" s="15">
        <v>337.36468102999999</v>
      </c>
      <c r="D9" s="15">
        <v>20364.201703999999</v>
      </c>
      <c r="E9" s="15">
        <v>1322.3916396</v>
      </c>
      <c r="F9" s="15">
        <v>762.40341608000006</v>
      </c>
      <c r="G9" s="15">
        <v>28.321249413</v>
      </c>
      <c r="H9" s="15">
        <v>8795.3486267999997</v>
      </c>
      <c r="J9" s="126" t="s">
        <v>553</v>
      </c>
      <c r="K9" s="15">
        <v>0</v>
      </c>
      <c r="L9" s="15">
        <v>5.7449179425034496</v>
      </c>
      <c r="M9" s="15">
        <v>147.82910630909899</v>
      </c>
      <c r="N9" s="15">
        <v>147.82910630909899</v>
      </c>
      <c r="O9" s="15">
        <v>18.745260665685599</v>
      </c>
      <c r="P9" s="15">
        <v>0.85266340484619896</v>
      </c>
      <c r="Q9" s="15">
        <v>393.94583796259798</v>
      </c>
      <c r="R9" s="15">
        <v>1071.4172961309901</v>
      </c>
      <c r="S9" s="15">
        <v>92813.321432783807</v>
      </c>
      <c r="T9" s="15">
        <v>646.17571836042202</v>
      </c>
      <c r="U9" s="15">
        <v>193.973023051307</v>
      </c>
      <c r="V9" s="15">
        <v>310.91391062550599</v>
      </c>
      <c r="W9" s="15">
        <v>272.889125561203</v>
      </c>
      <c r="X9" s="15">
        <v>0</v>
      </c>
      <c r="Y9" s="15">
        <v>187.49335768713101</v>
      </c>
      <c r="Z9" s="15">
        <v>187.49335768713101</v>
      </c>
      <c r="AA9" s="15">
        <v>7.7021941764028297</v>
      </c>
      <c r="AB9" s="15">
        <v>0</v>
      </c>
      <c r="AC9" s="15">
        <v>162.778006470565</v>
      </c>
      <c r="AD9" s="15">
        <v>125.389238456323</v>
      </c>
      <c r="AE9" s="15">
        <v>1.4854707215397001</v>
      </c>
      <c r="AF9" s="15">
        <v>0</v>
      </c>
      <c r="AG9" s="15">
        <v>38.866253681093603</v>
      </c>
      <c r="AH9" s="15">
        <v>12.9988049855321</v>
      </c>
      <c r="AI9" s="15">
        <v>0</v>
      </c>
      <c r="AJ9" s="15">
        <v>0</v>
      </c>
      <c r="AK9" s="15">
        <v>2.7587641733097401</v>
      </c>
      <c r="AL9" s="15">
        <v>337.25614301382802</v>
      </c>
      <c r="AM9" s="15">
        <v>0</v>
      </c>
      <c r="AN9" s="15">
        <v>8989.7300605719793</v>
      </c>
      <c r="AO9" s="15">
        <v>18312.6710953113</v>
      </c>
      <c r="AP9" s="15">
        <v>1871.9771559274</v>
      </c>
      <c r="AQ9" s="15">
        <v>20347.4262577093</v>
      </c>
      <c r="AR9" s="15">
        <v>0</v>
      </c>
      <c r="AS9" s="15">
        <v>348.84198378500503</v>
      </c>
      <c r="AT9" s="15">
        <v>0</v>
      </c>
      <c r="AU9" s="15">
        <v>0.38905538561594299</v>
      </c>
      <c r="AV9" s="15">
        <v>3987.01296863374</v>
      </c>
      <c r="AW9" s="15">
        <v>1.4521837331966401</v>
      </c>
      <c r="AX9" s="15">
        <v>0.48820862337891402</v>
      </c>
      <c r="AY9" s="15">
        <v>411.074650925664</v>
      </c>
      <c r="AZ9" s="15">
        <v>7.4311904407590204</v>
      </c>
      <c r="BA9" s="15">
        <v>0.58090598940678995</v>
      </c>
      <c r="BB9" s="15">
        <v>7.3198680533738902E-2</v>
      </c>
      <c r="BC9" s="15">
        <v>1321.13271282593</v>
      </c>
      <c r="BD9" s="15">
        <v>761.523648412395</v>
      </c>
      <c r="BE9" s="15">
        <v>559.609064413542</v>
      </c>
      <c r="BF9" s="15">
        <v>6.2379105695089896</v>
      </c>
      <c r="BG9" s="15">
        <v>6.9261782326647703E-2</v>
      </c>
      <c r="BH9" s="15">
        <v>45.191878062357802</v>
      </c>
      <c r="BI9" s="15">
        <v>0.249953956469738</v>
      </c>
      <c r="BJ9" s="15">
        <v>56.131867700634302</v>
      </c>
      <c r="BK9" s="15">
        <v>3.5987570341220301</v>
      </c>
      <c r="BL9" s="15">
        <v>0.99321395305257298</v>
      </c>
      <c r="BM9" s="15">
        <v>215.826675264692</v>
      </c>
      <c r="BN9" s="15">
        <v>42.961700109238997</v>
      </c>
      <c r="BO9" s="15">
        <v>5.9231357440874799</v>
      </c>
      <c r="BP9" s="15">
        <v>5.5922378566664896</v>
      </c>
      <c r="BQ9" s="15">
        <v>0.21936270992134899</v>
      </c>
      <c r="BR9" s="15">
        <v>28.309253261462601</v>
      </c>
      <c r="BS9" s="15">
        <v>101.128689271383</v>
      </c>
      <c r="BT9" s="15">
        <v>0</v>
      </c>
      <c r="BU9" s="15">
        <v>0.28439299706145899</v>
      </c>
      <c r="BV9" s="15">
        <v>1055.1954019938501</v>
      </c>
      <c r="BW9" s="15">
        <v>2.7172514664594201E-2</v>
      </c>
      <c r="BX9" s="15">
        <v>8789.8167760710294</v>
      </c>
      <c r="BY9" s="15">
        <v>1084.2142037875401</v>
      </c>
      <c r="CC9" s="18">
        <f t="shared" si="0"/>
        <v>7.9999310187395881E-3</v>
      </c>
      <c r="CD9" s="13">
        <f t="shared" si="1"/>
        <v>-5.5721904419002227E-4</v>
      </c>
      <c r="CE9" s="13">
        <f t="shared" si="2"/>
        <v>-3.2172311529644383E-4</v>
      </c>
      <c r="CF9" s="13">
        <f t="shared" si="3"/>
        <v>-8.2377136774305936E-4</v>
      </c>
      <c r="CG9" s="13">
        <f t="shared" si="4"/>
        <v>-9.5200751151966467E-4</v>
      </c>
      <c r="CH9" s="13">
        <f t="shared" si="4"/>
        <v>-1.1539398290323717E-3</v>
      </c>
      <c r="CI9" s="13">
        <f t="shared" si="5"/>
        <v>-4.2357423440128838E-4</v>
      </c>
      <c r="CJ9" s="13">
        <f t="shared" si="6"/>
        <v>-6.289518430360342E-4</v>
      </c>
      <c r="CK9" s="13"/>
      <c r="CL9" s="13"/>
      <c r="CM9" s="13"/>
      <c r="CN9" s="13"/>
      <c r="CO9" s="13"/>
      <c r="CP9" s="13"/>
    </row>
    <row r="10" spans="1:94" x14ac:dyDescent="0.25">
      <c r="A10" s="73" t="s">
        <v>663</v>
      </c>
      <c r="B10" s="15">
        <v>161137.79589000001</v>
      </c>
      <c r="C10" s="15">
        <v>465.0619107</v>
      </c>
      <c r="D10" s="15">
        <v>37819.321477999998</v>
      </c>
      <c r="E10" s="15">
        <v>2204.2595237999999</v>
      </c>
      <c r="F10" s="15">
        <v>1403.923305</v>
      </c>
      <c r="G10" s="15">
        <v>53.585107209999997</v>
      </c>
      <c r="H10" s="15">
        <v>13951.515148</v>
      </c>
      <c r="J10" s="126" t="s">
        <v>554</v>
      </c>
      <c r="K10" s="15">
        <v>0</v>
      </c>
      <c r="L10" s="15">
        <v>8.8452892209968201</v>
      </c>
      <c r="M10" s="15">
        <v>246.53031178795899</v>
      </c>
      <c r="N10" s="15">
        <v>246.53031178795899</v>
      </c>
      <c r="O10" s="15">
        <v>33.7954790753815</v>
      </c>
      <c r="P10" s="15">
        <v>1.6708732140478399</v>
      </c>
      <c r="Q10" s="15">
        <v>623.79261966545005</v>
      </c>
      <c r="R10" s="15">
        <v>1649.6557603516301</v>
      </c>
      <c r="S10" s="15">
        <v>161044.40230823899</v>
      </c>
      <c r="T10" s="15">
        <v>1077.1669031743199</v>
      </c>
      <c r="U10" s="15">
        <v>306.12811099125298</v>
      </c>
      <c r="V10" s="15">
        <v>505.595437031367</v>
      </c>
      <c r="W10" s="15">
        <v>354.17677000726297</v>
      </c>
      <c r="X10" s="15">
        <v>0</v>
      </c>
      <c r="Y10" s="15">
        <v>324.26918591533098</v>
      </c>
      <c r="Z10" s="15">
        <v>324.26918591533098</v>
      </c>
      <c r="AA10" s="15">
        <v>14.830636838175201</v>
      </c>
      <c r="AB10" s="15">
        <v>0</v>
      </c>
      <c r="AC10" s="15">
        <v>302.28522605642701</v>
      </c>
      <c r="AD10" s="15">
        <v>201.481420981387</v>
      </c>
      <c r="AE10" s="15">
        <v>2.9063716614681598</v>
      </c>
      <c r="AF10" s="15">
        <v>0</v>
      </c>
      <c r="AG10" s="15">
        <v>60.9906361284512</v>
      </c>
      <c r="AH10" s="15">
        <v>24.898108791481299</v>
      </c>
      <c r="AI10" s="15">
        <v>0</v>
      </c>
      <c r="AJ10" s="15">
        <v>0</v>
      </c>
      <c r="AK10" s="15">
        <v>4.4439006868764297</v>
      </c>
      <c r="AL10" s="15">
        <v>464.87835876915898</v>
      </c>
      <c r="AM10" s="15">
        <v>0</v>
      </c>
      <c r="AN10" s="15">
        <v>14257.1932428336</v>
      </c>
      <c r="AO10" s="15">
        <v>34007.245146249101</v>
      </c>
      <c r="AP10" s="15">
        <v>3476.28284793068</v>
      </c>
      <c r="AQ10" s="15">
        <v>37785.813220236203</v>
      </c>
      <c r="AR10" s="15">
        <v>0</v>
      </c>
      <c r="AS10" s="15">
        <v>564.85102800972197</v>
      </c>
      <c r="AT10" s="15">
        <v>0</v>
      </c>
      <c r="AU10" s="15">
        <v>0.71151478474621999</v>
      </c>
      <c r="AV10" s="15">
        <v>6300.6356491740898</v>
      </c>
      <c r="AW10" s="15">
        <v>2.47460407744836</v>
      </c>
      <c r="AX10" s="15">
        <v>0.81062164828562999</v>
      </c>
      <c r="AY10" s="15">
        <v>768.61158661133095</v>
      </c>
      <c r="AZ10" s="15">
        <v>10.718363619327899</v>
      </c>
      <c r="BA10" s="15">
        <v>0.791344323373954</v>
      </c>
      <c r="BB10" s="15">
        <v>0.13101628664495099</v>
      </c>
      <c r="BC10" s="15">
        <v>2201.6820231816</v>
      </c>
      <c r="BD10" s="15">
        <v>1402.0137670927099</v>
      </c>
      <c r="BE10" s="15">
        <v>799.66825608888996</v>
      </c>
      <c r="BF10" s="15">
        <v>8.5944819413901303</v>
      </c>
      <c r="BG10" s="15">
        <v>9.9604446722553794E-2</v>
      </c>
      <c r="BH10" s="15">
        <v>72.722950555840299</v>
      </c>
      <c r="BI10" s="15">
        <v>0.47424870340669201</v>
      </c>
      <c r="BJ10" s="15">
        <v>104.10269393784</v>
      </c>
      <c r="BK10" s="15">
        <v>6.98963243439872</v>
      </c>
      <c r="BL10" s="15">
        <v>1.8188871068194401</v>
      </c>
      <c r="BM10" s="15">
        <v>404.61897033129901</v>
      </c>
      <c r="BN10" s="15">
        <v>74.840840326063599</v>
      </c>
      <c r="BO10" s="15">
        <v>8.6885373986562708</v>
      </c>
      <c r="BP10" s="15">
        <v>9.3471602815302308</v>
      </c>
      <c r="BQ10" s="15">
        <v>0.30754860364754699</v>
      </c>
      <c r="BR10" s="15">
        <v>53.555298202681797</v>
      </c>
      <c r="BS10" s="15">
        <v>163.38141969708499</v>
      </c>
      <c r="BT10" s="15">
        <v>0</v>
      </c>
      <c r="BU10" s="15">
        <v>0.55730582224198999</v>
      </c>
      <c r="BV10" s="15">
        <v>1641.4334450849601</v>
      </c>
      <c r="BW10" s="15">
        <v>6.2211513563385598E-2</v>
      </c>
      <c r="BX10" s="15">
        <v>13941.9394787171</v>
      </c>
      <c r="BY10" s="15">
        <v>1712.0872975049101</v>
      </c>
      <c r="CC10" s="18">
        <f t="shared" si="0"/>
        <v>7.9999661326473209E-3</v>
      </c>
      <c r="CD10" s="13">
        <f t="shared" si="1"/>
        <v>-5.7958830357077021E-4</v>
      </c>
      <c r="CE10" s="13">
        <f t="shared" si="2"/>
        <v>-3.9468278656650658E-4</v>
      </c>
      <c r="CF10" s="13">
        <f t="shared" si="3"/>
        <v>-8.860089619346336E-4</v>
      </c>
      <c r="CG10" s="13">
        <f t="shared" si="4"/>
        <v>-1.169327200617665E-3</v>
      </c>
      <c r="CH10" s="13">
        <f t="shared" si="4"/>
        <v>-1.3601440338580938E-3</v>
      </c>
      <c r="CI10" s="13">
        <f t="shared" si="5"/>
        <v>-5.5629276249048265E-4</v>
      </c>
      <c r="CJ10" s="13">
        <f t="shared" si="6"/>
        <v>-6.8635335885168622E-4</v>
      </c>
      <c r="CK10" s="13"/>
      <c r="CL10" s="13"/>
      <c r="CM10" s="13"/>
      <c r="CN10" s="13"/>
      <c r="CO10" s="13"/>
      <c r="CP10" s="13"/>
    </row>
    <row r="11" spans="1:94" x14ac:dyDescent="0.25">
      <c r="A11" s="73" t="s">
        <v>664</v>
      </c>
      <c r="B11" s="15">
        <v>319223.85759999999</v>
      </c>
      <c r="C11" s="15">
        <v>1154.8014665000001</v>
      </c>
      <c r="D11" s="15">
        <v>91085.507255000004</v>
      </c>
      <c r="E11" s="15">
        <v>5197.7970519</v>
      </c>
      <c r="F11" s="15">
        <v>3079.3838645000001</v>
      </c>
      <c r="G11" s="15">
        <v>112.52394359</v>
      </c>
      <c r="H11" s="15">
        <v>27766.134204999998</v>
      </c>
      <c r="J11" s="126" t="s">
        <v>437</v>
      </c>
      <c r="K11" s="15">
        <v>0</v>
      </c>
      <c r="L11" s="15">
        <v>15.8734298528745</v>
      </c>
      <c r="M11" s="15">
        <v>507.10263171375101</v>
      </c>
      <c r="N11" s="15">
        <v>507.10263171375101</v>
      </c>
      <c r="O11" s="15">
        <v>77.699694488996002</v>
      </c>
      <c r="P11" s="15">
        <v>4.23607165086724</v>
      </c>
      <c r="Q11" s="15">
        <v>1200.2448311927999</v>
      </c>
      <c r="R11" s="15">
        <v>2960.3978576405002</v>
      </c>
      <c r="S11" s="15">
        <v>319053.35905686201</v>
      </c>
      <c r="T11" s="15">
        <v>2217.5530076366899</v>
      </c>
      <c r="U11" s="15">
        <v>578.30263870269005</v>
      </c>
      <c r="V11" s="15">
        <v>1000.31866827559</v>
      </c>
      <c r="W11" s="15">
        <v>427.59479412159499</v>
      </c>
      <c r="X11" s="15">
        <v>0</v>
      </c>
      <c r="Y11" s="15">
        <v>704.93101834576203</v>
      </c>
      <c r="Z11" s="15">
        <v>704.93101834576203</v>
      </c>
      <c r="AA11" s="15">
        <v>36.883749391270698</v>
      </c>
      <c r="AB11" s="15">
        <v>0</v>
      </c>
      <c r="AC11" s="15">
        <v>728.00812337064497</v>
      </c>
      <c r="AD11" s="15">
        <v>416.90358712059799</v>
      </c>
      <c r="AE11" s="15">
        <v>7.3664287315156196</v>
      </c>
      <c r="AF11" s="15">
        <v>0</v>
      </c>
      <c r="AG11" s="15">
        <v>116.41211896455501</v>
      </c>
      <c r="AH11" s="15">
        <v>61.560010507228398</v>
      </c>
      <c r="AI11" s="15">
        <v>0</v>
      </c>
      <c r="AJ11" s="15">
        <v>0</v>
      </c>
      <c r="AK11" s="15">
        <v>10.5034324981232</v>
      </c>
      <c r="AL11" s="15">
        <v>1154.2801176165799</v>
      </c>
      <c r="AM11" s="15">
        <v>0</v>
      </c>
      <c r="AN11" s="15">
        <v>28341.262772201899</v>
      </c>
      <c r="AO11" s="15">
        <v>81901.125727607898</v>
      </c>
      <c r="AP11" s="15">
        <v>8372.3428050507991</v>
      </c>
      <c r="AQ11" s="15">
        <v>91001.476656029306</v>
      </c>
      <c r="AR11" s="15">
        <v>0</v>
      </c>
      <c r="AS11" s="15">
        <v>1120.6888390515701</v>
      </c>
      <c r="AT11" s="15">
        <v>0</v>
      </c>
      <c r="AU11" s="15">
        <v>1.3599550257113999</v>
      </c>
      <c r="AV11" s="15">
        <v>12763.464676499199</v>
      </c>
      <c r="AW11" s="15">
        <v>5.4229766806108897</v>
      </c>
      <c r="AX11" s="15">
        <v>1.8315643446485601</v>
      </c>
      <c r="AY11" s="15">
        <v>1749.49778336281</v>
      </c>
      <c r="AZ11" s="15">
        <v>27.7524876403379</v>
      </c>
      <c r="BA11" s="15">
        <v>2.1799779537800998</v>
      </c>
      <c r="BB11" s="15">
        <v>0.27294270738603499</v>
      </c>
      <c r="BC11" s="15">
        <v>5191.7827111118404</v>
      </c>
      <c r="BD11" s="15">
        <v>3075.3213543874699</v>
      </c>
      <c r="BE11" s="15">
        <v>2116.46135672437</v>
      </c>
      <c r="BF11" s="15">
        <v>23.440239311717001</v>
      </c>
      <c r="BG11" s="15">
        <v>0.25773604060913702</v>
      </c>
      <c r="BH11" s="15">
        <v>165.445403528497</v>
      </c>
      <c r="BI11" s="15">
        <v>0.86485543742456095</v>
      </c>
      <c r="BJ11" s="15">
        <v>213.813154207796</v>
      </c>
      <c r="BK11" s="15">
        <v>12.3779283167159</v>
      </c>
      <c r="BL11" s="15">
        <v>3.95432872016181</v>
      </c>
      <c r="BM11" s="15">
        <v>822.77027695563697</v>
      </c>
      <c r="BN11" s="15">
        <v>174.23379351995399</v>
      </c>
      <c r="BO11" s="15">
        <v>21.962893676593001</v>
      </c>
      <c r="BP11" s="15">
        <v>21.2943736944504</v>
      </c>
      <c r="BQ11" s="15">
        <v>0.82247678257466605</v>
      </c>
      <c r="BR11" s="15">
        <v>112.45876949023599</v>
      </c>
      <c r="BS11" s="15">
        <v>417.690436828651</v>
      </c>
      <c r="BT11" s="15">
        <v>0</v>
      </c>
      <c r="BU11" s="15">
        <v>1.41290118982566</v>
      </c>
      <c r="BV11" s="15">
        <v>3116.2204859262401</v>
      </c>
      <c r="BW11" s="15">
        <v>0.20528223284115099</v>
      </c>
      <c r="BX11" s="15">
        <v>27746.662019323499</v>
      </c>
      <c r="BY11" s="15">
        <v>3450.90421727376</v>
      </c>
      <c r="CC11" s="18">
        <f t="shared" si="0"/>
        <v>7.9999594525525849E-3</v>
      </c>
      <c r="CD11" s="13">
        <f t="shared" si="1"/>
        <v>-5.3410338569248443E-4</v>
      </c>
      <c r="CE11" s="13">
        <f t="shared" si="2"/>
        <v>-4.5146191665332443E-4</v>
      </c>
      <c r="CF11" s="13">
        <f t="shared" si="3"/>
        <v>-9.2254631393168067E-4</v>
      </c>
      <c r="CG11" s="13">
        <f t="shared" si="4"/>
        <v>-1.1570941935797904E-3</v>
      </c>
      <c r="CH11" s="13">
        <f t="shared" si="4"/>
        <v>-1.3192606999614168E-3</v>
      </c>
      <c r="CI11" s="13">
        <f t="shared" si="5"/>
        <v>-5.7920205855458112E-4</v>
      </c>
      <c r="CJ11" s="13">
        <f t="shared" si="6"/>
        <v>-7.0129264422386193E-4</v>
      </c>
      <c r="CK11" s="13"/>
      <c r="CL11" s="13"/>
      <c r="CM11" s="13"/>
      <c r="CN11" s="13"/>
      <c r="CO11" s="13"/>
      <c r="CP11" s="13"/>
    </row>
    <row r="12" spans="1:94" x14ac:dyDescent="0.25">
      <c r="A12" s="73" t="s">
        <v>665</v>
      </c>
      <c r="B12" s="15">
        <v>320512.92540000001</v>
      </c>
      <c r="C12" s="15">
        <v>988.48777983000002</v>
      </c>
      <c r="D12" s="15">
        <v>70963.467273000002</v>
      </c>
      <c r="E12" s="15">
        <v>3786.0579781000001</v>
      </c>
      <c r="F12" s="15">
        <v>2220.2377532</v>
      </c>
      <c r="G12" s="15">
        <v>224.37681483</v>
      </c>
      <c r="H12" s="15">
        <v>28344.510214000002</v>
      </c>
      <c r="J12" s="126" t="s">
        <v>438</v>
      </c>
      <c r="K12" s="15">
        <v>0</v>
      </c>
      <c r="L12" s="15">
        <v>16.663458799858802</v>
      </c>
      <c r="M12" s="15">
        <v>452.99255292349397</v>
      </c>
      <c r="N12" s="15">
        <v>452.99255292349397</v>
      </c>
      <c r="O12" s="15">
        <v>63.3982866003075</v>
      </c>
      <c r="P12" s="15">
        <v>3.1281883232491601</v>
      </c>
      <c r="Q12" s="15">
        <v>1253.70199724387</v>
      </c>
      <c r="R12" s="15">
        <v>3107.73976340327</v>
      </c>
      <c r="S12" s="15">
        <v>319241.49275395798</v>
      </c>
      <c r="T12" s="15">
        <v>2024.8489837560101</v>
      </c>
      <c r="U12" s="15">
        <v>577.13283516327897</v>
      </c>
      <c r="V12" s="15">
        <v>951.03953329949195</v>
      </c>
      <c r="W12" s="15">
        <v>612.50464316720399</v>
      </c>
      <c r="X12" s="15">
        <v>0</v>
      </c>
      <c r="Y12" s="15">
        <v>608.56272549964899</v>
      </c>
      <c r="Z12" s="15">
        <v>608.56272549964899</v>
      </c>
      <c r="AA12" s="15">
        <v>27.776455601007498</v>
      </c>
      <c r="AB12" s="15">
        <v>0</v>
      </c>
      <c r="AC12" s="15">
        <v>563.77054095912001</v>
      </c>
      <c r="AD12" s="15">
        <v>447.98221278570497</v>
      </c>
      <c r="AE12" s="15">
        <v>5.4968477648417897</v>
      </c>
      <c r="AF12" s="15">
        <v>0</v>
      </c>
      <c r="AG12" s="15">
        <v>117.18824103591599</v>
      </c>
      <c r="AH12" s="15">
        <v>46.638308855415303</v>
      </c>
      <c r="AI12" s="15">
        <v>0</v>
      </c>
      <c r="AJ12" s="15">
        <v>0</v>
      </c>
      <c r="AK12" s="15">
        <v>9.1352406497131096</v>
      </c>
      <c r="AL12" s="15">
        <v>983.95315828634705</v>
      </c>
      <c r="AM12" s="15">
        <v>0</v>
      </c>
      <c r="AN12" s="15">
        <v>28876.739006928001</v>
      </c>
      <c r="AO12" s="15">
        <v>63423.9804390504</v>
      </c>
      <c r="AP12" s="15">
        <v>6483.3755633084702</v>
      </c>
      <c r="AQ12" s="15">
        <v>70471.126543317994</v>
      </c>
      <c r="AR12" s="15">
        <v>0</v>
      </c>
      <c r="AS12" s="15">
        <v>1074.2226724593099</v>
      </c>
      <c r="AT12" s="15">
        <v>0</v>
      </c>
      <c r="AU12" s="15">
        <v>1.0849412854048499</v>
      </c>
      <c r="AV12" s="15">
        <v>13215.957616084899</v>
      </c>
      <c r="AW12" s="15">
        <v>4.0868098568649103</v>
      </c>
      <c r="AX12" s="15">
        <v>1.3798486857697101</v>
      </c>
      <c r="AY12" s="15">
        <v>1209.24294658752</v>
      </c>
      <c r="AZ12" s="15">
        <v>20.591547920214701</v>
      </c>
      <c r="BA12" s="15">
        <v>1.61178315338106</v>
      </c>
      <c r="BB12" s="15">
        <v>0.207295865782613</v>
      </c>
      <c r="BC12" s="15">
        <v>3764.9392373330602</v>
      </c>
      <c r="BD12" s="15">
        <v>2204.7373053125798</v>
      </c>
      <c r="BE12" s="15">
        <v>1560.2019320204799</v>
      </c>
      <c r="BF12" s="15">
        <v>17.2443836703649</v>
      </c>
      <c r="BG12" s="15">
        <v>0.19176005996571799</v>
      </c>
      <c r="BH12" s="15">
        <v>125.842354977209</v>
      </c>
      <c r="BI12" s="15">
        <v>0.69798471094649805</v>
      </c>
      <c r="BJ12" s="15">
        <v>160.222813979508</v>
      </c>
      <c r="BK12" s="15">
        <v>10.0500922083147</v>
      </c>
      <c r="BL12" s="15">
        <v>2.8614239653433402</v>
      </c>
      <c r="BM12" s="15">
        <v>616.60815489673905</v>
      </c>
      <c r="BN12" s="15">
        <v>156.17153607081201</v>
      </c>
      <c r="BO12" s="15">
        <v>16.4003871316214</v>
      </c>
      <c r="BP12" s="15">
        <v>15.805471320623599</v>
      </c>
      <c r="BQ12" s="15">
        <v>0.60730503701009197</v>
      </c>
      <c r="BR12" s="15">
        <v>222.408742648963</v>
      </c>
      <c r="BS12" s="15">
        <v>313.40240717842499</v>
      </c>
      <c r="BT12" s="15">
        <v>0</v>
      </c>
      <c r="BU12" s="15">
        <v>1.04336723258122</v>
      </c>
      <c r="BV12" s="15">
        <v>3399.7389997605701</v>
      </c>
      <c r="BW12" s="15">
        <v>0.259113614391772</v>
      </c>
      <c r="BX12" s="15">
        <v>28282.4299387666</v>
      </c>
      <c r="BY12" s="15">
        <v>3521.8443704453898</v>
      </c>
      <c r="CC12" s="18">
        <f t="shared" si="0"/>
        <v>8.0000216913316286E-3</v>
      </c>
      <c r="CD12" s="13">
        <f t="shared" si="1"/>
        <v>-3.966868557501323E-3</v>
      </c>
      <c r="CE12" s="13">
        <f t="shared" si="2"/>
        <v>-4.5874330833233345E-3</v>
      </c>
      <c r="CF12" s="13">
        <f t="shared" si="3"/>
        <v>-6.9379463631328558E-3</v>
      </c>
      <c r="CG12" s="13">
        <f t="shared" si="4"/>
        <v>-5.5780288862713589E-3</v>
      </c>
      <c r="CH12" s="13">
        <f t="shared" si="4"/>
        <v>-6.9814360489455036E-3</v>
      </c>
      <c r="CI12" s="13">
        <f t="shared" si="5"/>
        <v>-8.7712813934368375E-3</v>
      </c>
      <c r="CJ12" s="13">
        <f t="shared" si="6"/>
        <v>-2.1902045498298712E-3</v>
      </c>
      <c r="CK12" s="13"/>
      <c r="CL12" s="13"/>
      <c r="CM12" s="13"/>
      <c r="CN12" s="13"/>
      <c r="CO12" s="13"/>
      <c r="CP12" s="13"/>
    </row>
    <row r="13" spans="1:94" x14ac:dyDescent="0.25">
      <c r="A13" s="73" t="s">
        <v>555</v>
      </c>
      <c r="B13" s="15">
        <v>4646.8553824999999</v>
      </c>
      <c r="C13" s="15">
        <v>13.503629321</v>
      </c>
      <c r="D13" s="15">
        <v>834.50497956000004</v>
      </c>
      <c r="E13" s="15">
        <v>43.308009278999997</v>
      </c>
      <c r="F13" s="15">
        <v>24.655041446999999</v>
      </c>
      <c r="G13" s="15">
        <v>0.93734228630000005</v>
      </c>
      <c r="H13" s="15">
        <v>339.64218933000001</v>
      </c>
      <c r="J13" s="126" t="s">
        <v>555</v>
      </c>
      <c r="K13" s="15">
        <v>0</v>
      </c>
      <c r="L13" s="15">
        <v>3.54689042314411E-5</v>
      </c>
      <c r="M13" s="15">
        <v>6.5183678289654201E-4</v>
      </c>
      <c r="N13" s="15">
        <v>6.5183678289654201E-4</v>
      </c>
      <c r="O13" s="15">
        <v>7.8684178971213006E-5</v>
      </c>
      <c r="P13" s="15">
        <v>2.5747180050375499E-6</v>
      </c>
      <c r="Q13" s="15">
        <v>2.4265248109062599E-3</v>
      </c>
      <c r="R13" s="15">
        <v>6.6150047335438696E-3</v>
      </c>
      <c r="S13" s="15">
        <v>0.45549663629799803</v>
      </c>
      <c r="T13" s="15">
        <v>3.3715952859670298E-3</v>
      </c>
      <c r="U13" s="15">
        <v>1.14389345713388E-3</v>
      </c>
      <c r="V13" s="15">
        <v>1.71768917614378E-3</v>
      </c>
      <c r="W13" s="15">
        <v>0</v>
      </c>
      <c r="X13" s="15">
        <v>0</v>
      </c>
      <c r="Y13" s="15">
        <v>8.8587531317206201E-4</v>
      </c>
      <c r="Z13" s="15">
        <v>8.8587531317206201E-4</v>
      </c>
      <c r="AA13" s="15">
        <v>2.5233269889603501E-5</v>
      </c>
      <c r="AB13" s="15">
        <v>0</v>
      </c>
      <c r="AC13" s="15">
        <v>1.6522558463819299E-4</v>
      </c>
      <c r="AD13" s="15">
        <v>8.2931604865600801E-4</v>
      </c>
      <c r="AE13" s="15">
        <v>4.6499105925472701E-6</v>
      </c>
      <c r="AF13" s="15">
        <v>0</v>
      </c>
      <c r="AG13" s="15">
        <v>2.4827751512546998E-4</v>
      </c>
      <c r="AH13" s="15">
        <v>4.3569876397868098E-5</v>
      </c>
      <c r="AI13" s="15">
        <v>0</v>
      </c>
      <c r="AJ13" s="15">
        <v>0</v>
      </c>
      <c r="AK13" s="15">
        <v>2.2166417477636798E-5</v>
      </c>
      <c r="AL13" s="15">
        <v>1.9599382705842799E-3</v>
      </c>
      <c r="AM13" s="15">
        <v>0</v>
      </c>
      <c r="AN13" s="15">
        <v>5.2247124897347202E-2</v>
      </c>
      <c r="AO13" s="15">
        <v>1.8587603190087999E-2</v>
      </c>
      <c r="AP13" s="15">
        <v>1.9000474214189999E-3</v>
      </c>
      <c r="AQ13" s="15">
        <v>2.0652876196145201E-2</v>
      </c>
      <c r="AR13" s="15">
        <v>0</v>
      </c>
      <c r="AS13" s="15">
        <v>1.98405532443768E-3</v>
      </c>
      <c r="AT13" s="15">
        <v>0</v>
      </c>
      <c r="AU13" s="15">
        <v>9.907718932742499E-7</v>
      </c>
      <c r="AV13" s="15">
        <v>2.4040726599315498E-2</v>
      </c>
      <c r="AW13" s="15">
        <v>1.9401629215650601E-6</v>
      </c>
      <c r="AX13" s="15">
        <v>5.4020921862685098E-7</v>
      </c>
      <c r="AY13" s="15">
        <v>1.40547606056096E-4</v>
      </c>
      <c r="AZ13" s="15">
        <v>2.7409282560888901E-6</v>
      </c>
      <c r="BA13" s="15">
        <v>0</v>
      </c>
      <c r="BB13" s="15">
        <v>1.21945468675077E-7</v>
      </c>
      <c r="BC13" s="15">
        <v>7.8699584882907004E-4</v>
      </c>
      <c r="BD13" s="15">
        <v>6.9714937870445396E-4</v>
      </c>
      <c r="BE13" s="15">
        <v>8.9846470124616205E-5</v>
      </c>
      <c r="BF13" s="15">
        <v>3.5862012709645699E-7</v>
      </c>
      <c r="BG13" s="15">
        <v>2.7167181997056802E-8</v>
      </c>
      <c r="BH13" s="15">
        <v>5.5091816994328498E-5</v>
      </c>
      <c r="BI13" s="15">
        <v>7.3256325887222403E-7</v>
      </c>
      <c r="BJ13" s="15">
        <v>9.4521811978813503E-5</v>
      </c>
      <c r="BK13" s="15">
        <v>1.1423306161367201E-5</v>
      </c>
      <c r="BL13" s="15">
        <v>1.0720496921796501E-6</v>
      </c>
      <c r="BM13" s="15">
        <v>3.7808980527676299E-4</v>
      </c>
      <c r="BN13" s="15">
        <v>1.8495559336629199E-4</v>
      </c>
      <c r="BO13" s="15">
        <v>3.2657308046319E-6</v>
      </c>
      <c r="BP13" s="15">
        <v>5.64761322111807E-6</v>
      </c>
      <c r="BQ13" s="15">
        <v>3.7270192959539599E-8</v>
      </c>
      <c r="BR13" s="15">
        <v>8.6209467749135906E-6</v>
      </c>
      <c r="BS13" s="15">
        <v>6.5454131992261804E-4</v>
      </c>
      <c r="BT13" s="15">
        <v>0</v>
      </c>
      <c r="BU13" s="15">
        <v>8.5877945448833498E-7</v>
      </c>
      <c r="BV13" s="15">
        <v>6.5138032055203701E-3</v>
      </c>
      <c r="BW13" s="15">
        <v>6.0787857272772203E-7</v>
      </c>
      <c r="BX13" s="15">
        <v>5.1066631392714799E-2</v>
      </c>
      <c r="BY13" s="15">
        <v>7.4698411842678298E-3</v>
      </c>
      <c r="CC13" s="18">
        <f t="shared" si="0"/>
        <v>8.0001246833132072E-3</v>
      </c>
      <c r="CD13" s="13">
        <f t="shared" si="1"/>
        <v>-0.99990197744521725</v>
      </c>
      <c r="CE13" s="13">
        <f t="shared" si="2"/>
        <v>-0.9998548584070257</v>
      </c>
      <c r="CF13" s="13">
        <f t="shared" si="3"/>
        <v>-0.99997525134456722</v>
      </c>
      <c r="CG13" s="13">
        <f t="shared" si="4"/>
        <v>-0.99998182793755863</v>
      </c>
      <c r="CH13" s="13">
        <f t="shared" si="4"/>
        <v>-0.99997172386101218</v>
      </c>
      <c r="CI13" s="13">
        <f t="shared" si="5"/>
        <v>-0.99999080277621</v>
      </c>
      <c r="CJ13" s="13">
        <f t="shared" si="6"/>
        <v>-0.9998496457949072</v>
      </c>
      <c r="CK13" s="13"/>
      <c r="CL13" s="13"/>
      <c r="CM13" s="13"/>
      <c r="CN13" s="13"/>
      <c r="CO13" s="13"/>
      <c r="CP13" s="13"/>
    </row>
    <row r="14" spans="1:94" x14ac:dyDescent="0.25">
      <c r="A14" s="73" t="s">
        <v>666</v>
      </c>
      <c r="B14" s="15">
        <v>3115.2868168999998</v>
      </c>
      <c r="C14" s="15">
        <v>9.7380644437000008</v>
      </c>
      <c r="D14" s="15">
        <v>1465.1734904</v>
      </c>
      <c r="E14" s="15">
        <v>57.097195345999999</v>
      </c>
      <c r="F14" s="15">
        <v>39.999420633</v>
      </c>
      <c r="G14" s="15">
        <v>1.2021885062</v>
      </c>
      <c r="H14" s="15">
        <v>330.76291129999998</v>
      </c>
      <c r="J14" s="126" t="s">
        <v>556</v>
      </c>
      <c r="K14" s="15">
        <v>0</v>
      </c>
      <c r="L14" s="15">
        <v>2.10955545282384E-2</v>
      </c>
      <c r="M14" s="15">
        <v>1.4834574230056701</v>
      </c>
      <c r="N14" s="15">
        <v>1.4834574230056701</v>
      </c>
      <c r="O14" s="15">
        <v>0.28815538947403102</v>
      </c>
      <c r="P14" s="15">
        <v>1.9046900340944799E-2</v>
      </c>
      <c r="Q14" s="15">
        <v>2.02955075604181</v>
      </c>
      <c r="R14" s="15">
        <v>3.9343071975396402</v>
      </c>
      <c r="S14" s="15">
        <v>488.04236577985699</v>
      </c>
      <c r="T14" s="15">
        <v>6.0315927534185301</v>
      </c>
      <c r="U14" s="15">
        <v>1.04501625305312</v>
      </c>
      <c r="V14" s="15">
        <v>2.3377528466740398</v>
      </c>
      <c r="W14" s="15">
        <v>0</v>
      </c>
      <c r="X14" s="15">
        <v>0</v>
      </c>
      <c r="Y14" s="15">
        <v>2.2745061146513601</v>
      </c>
      <c r="Z14" s="15">
        <v>2.2745061146513601</v>
      </c>
      <c r="AA14" s="15">
        <v>0.16038733216929299</v>
      </c>
      <c r="AB14" s="15">
        <v>0</v>
      </c>
      <c r="AC14" s="15">
        <v>1.9166556633983101</v>
      </c>
      <c r="AD14" s="15">
        <v>0.64227337587151401</v>
      </c>
      <c r="AE14" s="15">
        <v>3.2794102332379803E-2</v>
      </c>
      <c r="AF14" s="15">
        <v>0</v>
      </c>
      <c r="AG14" s="15">
        <v>0.180126397246581</v>
      </c>
      <c r="AH14" s="15">
        <v>0.264860814673963</v>
      </c>
      <c r="AI14" s="15">
        <v>0</v>
      </c>
      <c r="AJ14" s="15">
        <v>0</v>
      </c>
      <c r="AK14" s="15">
        <v>1.39123240258602E-2</v>
      </c>
      <c r="AL14" s="15">
        <v>1.53419254066149</v>
      </c>
      <c r="AM14" s="15">
        <v>0</v>
      </c>
      <c r="AN14" s="15">
        <v>49.898503502593101</v>
      </c>
      <c r="AO14" s="15">
        <v>215.62116216648101</v>
      </c>
      <c r="AP14" s="15">
        <v>22.041204605455299</v>
      </c>
      <c r="AQ14" s="15">
        <v>239.57902243533499</v>
      </c>
      <c r="AR14" s="15">
        <v>0</v>
      </c>
      <c r="AS14" s="15">
        <v>2.4757650016258999</v>
      </c>
      <c r="AT14" s="15">
        <v>0</v>
      </c>
      <c r="AU14" s="15">
        <v>1.75118481897297E-3</v>
      </c>
      <c r="AV14" s="15">
        <v>20.005270292167499</v>
      </c>
      <c r="AW14" s="15">
        <v>7.1115026152328304E-3</v>
      </c>
      <c r="AX14" s="15">
        <v>2.5774053803799598E-3</v>
      </c>
      <c r="AY14" s="15">
        <v>3.7416659226067401</v>
      </c>
      <c r="AZ14" s="15">
        <v>2.2157283244321702E-2</v>
      </c>
      <c r="BA14" s="15">
        <v>1.7258908601883801E-3</v>
      </c>
      <c r="BB14" s="15">
        <v>4.1503486058521599E-4</v>
      </c>
      <c r="BC14" s="15">
        <v>7.8301787574750401</v>
      </c>
      <c r="BD14" s="15">
        <v>5.8582395168570898</v>
      </c>
      <c r="BE14" s="15">
        <v>1.9719392406179499</v>
      </c>
      <c r="BF14" s="15">
        <v>1.63172175465864E-2</v>
      </c>
      <c r="BG14" s="15">
        <v>2.0103297563341501E-4</v>
      </c>
      <c r="BH14" s="15">
        <v>0.17280615309997399</v>
      </c>
      <c r="BI14" s="15">
        <v>1.2197897892932501E-3</v>
      </c>
      <c r="BJ14" s="15">
        <v>0.36956718861092203</v>
      </c>
      <c r="BK14" s="15">
        <v>1.8061294002876999E-2</v>
      </c>
      <c r="BL14" s="15">
        <v>7.3007804361844598E-3</v>
      </c>
      <c r="BM14" s="15">
        <v>1.44712985774676</v>
      </c>
      <c r="BN14" s="15">
        <v>0.54808510952010803</v>
      </c>
      <c r="BO14" s="15">
        <v>1.7846484454659101E-2</v>
      </c>
      <c r="BP14" s="15">
        <v>2.9770282797885701E-2</v>
      </c>
      <c r="BQ14" s="15">
        <v>6.1521100988221901E-4</v>
      </c>
      <c r="BR14" s="15">
        <v>0.191959420845803</v>
      </c>
      <c r="BS14" s="15">
        <v>0.72036702793961405</v>
      </c>
      <c r="BT14" s="15">
        <v>0</v>
      </c>
      <c r="BU14" s="15">
        <v>6.3529163101241799E-3</v>
      </c>
      <c r="BV14" s="15">
        <v>4.2844511765317899</v>
      </c>
      <c r="BW14" s="15">
        <v>2.5452828518989998E-4</v>
      </c>
      <c r="BX14" s="15">
        <v>48.831330103562102</v>
      </c>
      <c r="BY14" s="15">
        <v>4.8129606701334202</v>
      </c>
      <c r="CC14" s="18">
        <f t="shared" si="0"/>
        <v>8.0000980215854944E-3</v>
      </c>
      <c r="CD14" s="13">
        <f t="shared" si="1"/>
        <v>-0.843339507896257</v>
      </c>
      <c r="CE14" s="13">
        <f t="shared" si="2"/>
        <v>-0.84245405752536084</v>
      </c>
      <c r="CF14" s="13">
        <f t="shared" si="3"/>
        <v>-0.83648419521299922</v>
      </c>
      <c r="CG14" s="13">
        <f t="shared" si="4"/>
        <v>-0.86286228754275252</v>
      </c>
      <c r="CH14" s="13">
        <f t="shared" si="4"/>
        <v>-0.85354189075368825</v>
      </c>
      <c r="CI14" s="13">
        <f t="shared" si="5"/>
        <v>-0.84032502402425391</v>
      </c>
      <c r="CJ14" s="13">
        <f t="shared" si="6"/>
        <v>-0.85236757678894548</v>
      </c>
      <c r="CK14" s="13"/>
      <c r="CL14" s="13"/>
      <c r="CM14" s="13"/>
      <c r="CN14" s="13"/>
      <c r="CO14" s="13"/>
      <c r="CP14" s="13"/>
    </row>
    <row r="15" spans="1:94" x14ac:dyDescent="0.25">
      <c r="A15" s="76" t="s">
        <v>439</v>
      </c>
      <c r="B15" s="15">
        <v>1079.6205720999999</v>
      </c>
      <c r="C15" s="15">
        <v>2.6595116577</v>
      </c>
      <c r="D15" s="15">
        <v>205.02541167999999</v>
      </c>
      <c r="E15" s="15">
        <v>10.819921274</v>
      </c>
      <c r="F15" s="15">
        <v>6.5081828607999999</v>
      </c>
      <c r="G15" s="15">
        <v>0.39726432989999999</v>
      </c>
      <c r="H15" s="15">
        <v>73.755336553000006</v>
      </c>
      <c r="J15" s="126" t="s">
        <v>439</v>
      </c>
      <c r="K15" s="15">
        <v>0</v>
      </c>
      <c r="L15" s="15">
        <v>3.9594271571509699E-3</v>
      </c>
      <c r="M15" s="15">
        <v>0.107964835716132</v>
      </c>
      <c r="N15" s="15">
        <v>0.107964835716132</v>
      </c>
      <c r="O15" s="15">
        <v>1.6536930620545901E-2</v>
      </c>
      <c r="P15" s="15">
        <v>8.5002291140175298E-4</v>
      </c>
      <c r="Q15" s="15">
        <v>0.284363761244531</v>
      </c>
      <c r="R15" s="15">
        <v>0.73844435515137397</v>
      </c>
      <c r="S15" s="15">
        <v>67.714675176507498</v>
      </c>
      <c r="T15" s="15">
        <v>0.50571186407844004</v>
      </c>
      <c r="U15" s="15">
        <v>0.140017158539988</v>
      </c>
      <c r="V15" s="15">
        <v>0.23402294448651501</v>
      </c>
      <c r="W15" s="15">
        <v>0</v>
      </c>
      <c r="X15" s="15">
        <v>0</v>
      </c>
      <c r="Y15" s="15">
        <v>0.15502906848614101</v>
      </c>
      <c r="Z15" s="15">
        <v>0.15502906848614101</v>
      </c>
      <c r="AA15" s="15">
        <v>7.4870044919172997E-3</v>
      </c>
      <c r="AB15" s="15">
        <v>0</v>
      </c>
      <c r="AC15" s="15">
        <v>6.5383991357881699E-2</v>
      </c>
      <c r="AD15" s="15">
        <v>9.3056516237592202E-2</v>
      </c>
      <c r="AE15" s="15">
        <v>1.47815883536434E-3</v>
      </c>
      <c r="AF15" s="15">
        <v>0</v>
      </c>
      <c r="AG15" s="15">
        <v>2.91743111027188E-2</v>
      </c>
      <c r="AH15" s="15">
        <v>1.2539604444517899E-2</v>
      </c>
      <c r="AI15" s="15">
        <v>0</v>
      </c>
      <c r="AJ15" s="15">
        <v>0</v>
      </c>
      <c r="AK15" s="15">
        <v>2.8020241277137499E-3</v>
      </c>
      <c r="AL15" s="15">
        <v>0.27570494441596699</v>
      </c>
      <c r="AM15" s="15">
        <v>0</v>
      </c>
      <c r="AN15" s="15">
        <v>6.42197214460115</v>
      </c>
      <c r="AO15" s="15">
        <v>7.3557066970904401</v>
      </c>
      <c r="AP15" s="15">
        <v>0.75191615161185399</v>
      </c>
      <c r="AQ15" s="15">
        <v>8.1730068400601805</v>
      </c>
      <c r="AR15" s="15">
        <v>0</v>
      </c>
      <c r="AS15" s="15">
        <v>0.26384241802939801</v>
      </c>
      <c r="AT15" s="15">
        <v>0</v>
      </c>
      <c r="AU15" s="15">
        <v>2.7312984672365603E-4</v>
      </c>
      <c r="AV15" s="15">
        <v>2.8577420552588402</v>
      </c>
      <c r="AW15" s="15">
        <v>7.3408290480993503E-4</v>
      </c>
      <c r="AX15" s="15">
        <v>2.19606364743684E-4</v>
      </c>
      <c r="AY15" s="15">
        <v>0.114568053925053</v>
      </c>
      <c r="AZ15" s="15">
        <v>2.85714490429184E-3</v>
      </c>
      <c r="BA15" s="15">
        <v>1.8358967575521999E-4</v>
      </c>
      <c r="BB15" s="15">
        <v>3.9598824936479203E-5</v>
      </c>
      <c r="BC15" s="15">
        <v>0.485469468355407</v>
      </c>
      <c r="BD15" s="15">
        <v>0.29823055898190498</v>
      </c>
      <c r="BE15" s="15">
        <v>0.18723890937350099</v>
      </c>
      <c r="BF15" s="15">
        <v>2.1328417026295599E-3</v>
      </c>
      <c r="BG15" s="15">
        <v>2.6931430744555899E-5</v>
      </c>
      <c r="BH15" s="15">
        <v>2.2772668198878899E-2</v>
      </c>
      <c r="BI15" s="15">
        <v>1.88632087170753E-4</v>
      </c>
      <c r="BJ15" s="15">
        <v>2.9698108985488001E-2</v>
      </c>
      <c r="BK15" s="15">
        <v>2.85142820924067E-3</v>
      </c>
      <c r="BL15" s="15">
        <v>4.1902202968523502E-4</v>
      </c>
      <c r="BM15" s="15">
        <v>0.11627378208413899</v>
      </c>
      <c r="BN15" s="15">
        <v>3.5581724604353E-2</v>
      </c>
      <c r="BO15" s="15">
        <v>2.4447300164795499E-3</v>
      </c>
      <c r="BP15" s="15">
        <v>2.4692850962041799E-3</v>
      </c>
      <c r="BQ15" s="15">
        <v>7.79226949299207E-5</v>
      </c>
      <c r="BR15" s="15">
        <v>1.4288144535017601E-2</v>
      </c>
      <c r="BS15" s="15">
        <v>0.103121220018452</v>
      </c>
      <c r="BT15" s="15">
        <v>0</v>
      </c>
      <c r="BU15" s="15">
        <v>2.8352383019340002E-4</v>
      </c>
      <c r="BV15" s="15">
        <v>0.72585585844893896</v>
      </c>
      <c r="BW15" s="15">
        <v>4.9788586054663503E-5</v>
      </c>
      <c r="BX15" s="15">
        <v>6.2778483991688603</v>
      </c>
      <c r="BY15" s="15">
        <v>0.86010671554864704</v>
      </c>
      <c r="CC15" s="18">
        <f t="shared" si="0"/>
        <v>7.999992247333082E-3</v>
      </c>
      <c r="CD15" s="13">
        <f t="shared" si="1"/>
        <v>-0.93727919148039773</v>
      </c>
      <c r="CE15" s="13">
        <f t="shared" si="2"/>
        <v>-0.89633249261467718</v>
      </c>
      <c r="CF15" s="13">
        <f t="shared" si="3"/>
        <v>-0.96013661539274731</v>
      </c>
      <c r="CG15" s="13">
        <f t="shared" si="4"/>
        <v>-0.95513188533802207</v>
      </c>
      <c r="CH15" s="13">
        <f t="shared" si="4"/>
        <v>-0.95417606337120564</v>
      </c>
      <c r="CI15" s="13">
        <f t="shared" si="5"/>
        <v>-0.96403365855017942</v>
      </c>
      <c r="CJ15" s="13">
        <f t="shared" si="6"/>
        <v>-0.91488279096038494</v>
      </c>
      <c r="CK15" s="13"/>
      <c r="CL15" s="13"/>
      <c r="CM15" s="13"/>
      <c r="CN15" s="13"/>
      <c r="CO15" s="13"/>
      <c r="CP15" s="13"/>
    </row>
    <row r="16" spans="1:94" x14ac:dyDescent="0.25">
      <c r="A16" s="73"/>
      <c r="CC16" s="18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</row>
    <row r="17" spans="1:94" x14ac:dyDescent="0.25">
      <c r="A17" s="73"/>
      <c r="CC17" s="18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</row>
    <row r="18" spans="1:94" x14ac:dyDescent="0.25">
      <c r="A18" s="73"/>
      <c r="CC18" s="18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</row>
    <row r="19" spans="1:94" x14ac:dyDescent="0.25">
      <c r="A19" s="73"/>
      <c r="CC19" s="18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</row>
    <row r="20" spans="1:94" x14ac:dyDescent="0.25">
      <c r="A20" s="73"/>
      <c r="CC20" s="18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</row>
    <row r="21" spans="1:94" x14ac:dyDescent="0.25">
      <c r="A21" s="73"/>
      <c r="CC21" s="18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</row>
    <row r="22" spans="1:94" x14ac:dyDescent="0.25">
      <c r="A22" s="73"/>
      <c r="CC22" s="18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</row>
    <row r="23" spans="1:94" x14ac:dyDescent="0.25">
      <c r="A23" s="73"/>
      <c r="CC23" s="18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</row>
    <row r="24" spans="1:94" x14ac:dyDescent="0.25">
      <c r="A24" s="73"/>
      <c r="CC24" s="18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</row>
    <row r="25" spans="1:94" x14ac:dyDescent="0.25">
      <c r="A25" s="73"/>
      <c r="CC25" s="18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</row>
    <row r="26" spans="1:94" x14ac:dyDescent="0.25">
      <c r="A26" s="73"/>
      <c r="CC26" s="18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</row>
    <row r="27" spans="1:94" x14ac:dyDescent="0.25">
      <c r="A27" s="73"/>
      <c r="CC27" s="18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</row>
    <row r="28" spans="1:94" x14ac:dyDescent="0.25">
      <c r="A28" s="73"/>
      <c r="CC28" s="18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</row>
    <row r="29" spans="1:94" x14ac:dyDescent="0.25">
      <c r="A29" s="73"/>
      <c r="CC29" s="18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</row>
    <row r="30" spans="1:94" x14ac:dyDescent="0.25">
      <c r="A30" s="73"/>
      <c r="CC30" s="18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</row>
    <row r="31" spans="1:94" x14ac:dyDescent="0.25">
      <c r="A31" s="73"/>
      <c r="CC31" s="18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</row>
    <row r="32" spans="1:94" x14ac:dyDescent="0.25">
      <c r="A32" s="73"/>
      <c r="CC32" s="18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</row>
    <row r="33" spans="1:94" x14ac:dyDescent="0.25">
      <c r="A33" s="73"/>
      <c r="CC33" s="18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</row>
    <row r="34" spans="1:94" x14ac:dyDescent="0.25">
      <c r="A34" s="73"/>
      <c r="CC34" s="18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</row>
    <row r="35" spans="1:94" x14ac:dyDescent="0.25">
      <c r="A35" s="73"/>
      <c r="CC35" s="18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</row>
    <row r="36" spans="1:94" x14ac:dyDescent="0.25">
      <c r="A36" s="73"/>
      <c r="CC36" s="18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</row>
    <row r="37" spans="1:94" x14ac:dyDescent="0.25">
      <c r="A37" s="73"/>
      <c r="CC37" s="18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</row>
    <row r="38" spans="1:94" x14ac:dyDescent="0.25">
      <c r="A38" s="73"/>
      <c r="CC38" s="18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</row>
    <row r="39" spans="1:94" x14ac:dyDescent="0.25">
      <c r="A39" s="73"/>
      <c r="CC39" s="18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</row>
    <row r="40" spans="1:94" x14ac:dyDescent="0.25">
      <c r="A40" s="73"/>
      <c r="CC40" s="18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</row>
    <row r="41" spans="1:94" x14ac:dyDescent="0.25">
      <c r="A41" s="73"/>
      <c r="CC41" s="18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</row>
    <row r="42" spans="1:94" x14ac:dyDescent="0.25">
      <c r="A42" s="73"/>
      <c r="CC42" s="18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</row>
    <row r="43" spans="1:94" x14ac:dyDescent="0.25">
      <c r="A43" s="73"/>
      <c r="CC43" s="18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</row>
    <row r="44" spans="1:94" x14ac:dyDescent="0.25">
      <c r="A44" s="73"/>
      <c r="CC44" s="18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</row>
    <row r="45" spans="1:94" x14ac:dyDescent="0.25">
      <c r="A45" s="73"/>
      <c r="CC45" s="18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</row>
    <row r="46" spans="1:94" x14ac:dyDescent="0.25">
      <c r="A46" s="73"/>
      <c r="CC46" s="18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</row>
    <row r="47" spans="1:94" x14ac:dyDescent="0.25">
      <c r="A47" s="73"/>
      <c r="CC47" s="18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</row>
    <row r="48" spans="1:94" x14ac:dyDescent="0.25">
      <c r="CD48" s="13"/>
      <c r="CE48" s="13" t="str">
        <f>IF(C48&lt;&gt;0,(AL48-C48)/C48,"")</f>
        <v/>
      </c>
      <c r="CF48" s="13" t="str">
        <f>IF(D48&lt;&gt;0,(AQ48-D48)/D48,"")</f>
        <v/>
      </c>
      <c r="CG48" s="13" t="str">
        <f t="shared" ref="CG48:CH51" si="7">IF(E48&lt;&gt;0,(BC48-E48)/E48,"")</f>
        <v/>
      </c>
      <c r="CH48" s="13" t="str">
        <f t="shared" si="7"/>
        <v/>
      </c>
      <c r="CI48" s="13" t="str">
        <f>IF(G48&lt;&gt;0,(BR48-G48)/G48,"")</f>
        <v/>
      </c>
      <c r="CJ48" s="13" t="str">
        <f>IF(H48&lt;&gt;0,(BX48-H48)/H48,"")</f>
        <v/>
      </c>
      <c r="CK48" s="13"/>
      <c r="CL48" s="13"/>
      <c r="CM48" s="13"/>
      <c r="CN48" s="13"/>
      <c r="CO48" s="13"/>
      <c r="CP48" s="13"/>
    </row>
    <row r="49" spans="1:94" x14ac:dyDescent="0.25">
      <c r="A49" s="79" t="s">
        <v>353</v>
      </c>
      <c r="B49" s="1">
        <f>SUM(B3:B47)</f>
        <v>1820352.8337352998</v>
      </c>
      <c r="C49" s="1">
        <f t="shared" ref="C49:H49" si="8">SUM(C3:C47)</f>
        <v>7541.2667931644</v>
      </c>
      <c r="D49" s="1">
        <f t="shared" si="8"/>
        <v>390160.14994074003</v>
      </c>
      <c r="E49" s="1">
        <f>SUM(E3:E47)</f>
        <v>27121.344275159005</v>
      </c>
      <c r="F49" s="1">
        <f t="shared" si="8"/>
        <v>14542.174194539799</v>
      </c>
      <c r="G49" s="1">
        <f t="shared" si="8"/>
        <v>1025.5675726412001</v>
      </c>
      <c r="H49" s="1">
        <f t="shared" si="8"/>
        <v>127708.44263931301</v>
      </c>
      <c r="K49" s="1">
        <f>SUM(K3:K47)</f>
        <v>0</v>
      </c>
      <c r="L49" s="1">
        <f t="shared" ref="L49:BW49" si="9">SUM(L3:L47)</f>
        <v>71.946340082275327</v>
      </c>
      <c r="M49" s="1">
        <f t="shared" si="9"/>
        <v>2301.0799002912931</v>
      </c>
      <c r="N49" s="1">
        <f t="shared" si="9"/>
        <v>2301.0799002912931</v>
      </c>
      <c r="O49" s="1">
        <f t="shared" si="9"/>
        <v>350.63144602849644</v>
      </c>
      <c r="P49" s="1"/>
      <c r="Q49" s="1">
        <f t="shared" si="9"/>
        <v>5538.293197837279</v>
      </c>
      <c r="R49" s="1">
        <f t="shared" si="9"/>
        <v>13418.012136309762</v>
      </c>
      <c r="S49" s="1">
        <f t="shared" si="9"/>
        <v>1809991.6828811255</v>
      </c>
      <c r="T49" s="1">
        <f t="shared" si="9"/>
        <v>10025.361259210824</v>
      </c>
      <c r="U49" s="1">
        <f t="shared" si="9"/>
        <v>2609.7814337051541</v>
      </c>
      <c r="V49" s="1">
        <f t="shared" si="9"/>
        <v>4525.5985979800689</v>
      </c>
      <c r="W49" s="1">
        <f t="shared" si="9"/>
        <v>2419.1168445432813</v>
      </c>
      <c r="X49" s="1"/>
      <c r="Y49" s="1">
        <f t="shared" si="9"/>
        <v>3184.2541542786616</v>
      </c>
      <c r="Z49" s="1">
        <f t="shared" si="9"/>
        <v>3184.2541542786616</v>
      </c>
      <c r="AA49" s="1"/>
      <c r="AB49" s="1"/>
      <c r="AC49" s="1">
        <f t="shared" si="9"/>
        <v>3096.8909695534749</v>
      </c>
      <c r="AD49" s="1">
        <f t="shared" si="9"/>
        <v>1941.7656636656804</v>
      </c>
      <c r="AE49" s="1">
        <f t="shared" si="9"/>
        <v>33.260430856181792</v>
      </c>
      <c r="AF49" s="1"/>
      <c r="AG49" s="1">
        <f t="shared" si="9"/>
        <v>519.38025123679597</v>
      </c>
      <c r="AH49" s="1">
        <f t="shared" si="9"/>
        <v>277.49662767567366</v>
      </c>
      <c r="AI49" s="1">
        <f t="shared" si="9"/>
        <v>0</v>
      </c>
      <c r="AJ49" s="1"/>
      <c r="AK49" s="1">
        <f t="shared" si="9"/>
        <v>41.928665955226485</v>
      </c>
      <c r="AL49" s="1">
        <f t="shared" si="9"/>
        <v>7510.7074555648414</v>
      </c>
      <c r="AM49" s="1">
        <f t="shared" si="9"/>
        <v>0</v>
      </c>
      <c r="AN49" s="1">
        <f t="shared" si="9"/>
        <v>129563.4343851672</v>
      </c>
      <c r="AO49" s="1">
        <f t="shared" si="9"/>
        <v>348401.11209860671</v>
      </c>
      <c r="AP49" s="1">
        <f t="shared" si="9"/>
        <v>35614.635978271806</v>
      </c>
      <c r="AQ49" s="1">
        <f t="shared" si="9"/>
        <v>387112.63904643198</v>
      </c>
      <c r="AR49" s="1">
        <f t="shared" si="9"/>
        <v>0</v>
      </c>
      <c r="AS49" s="1">
        <f t="shared" si="9"/>
        <v>5055.1629864385068</v>
      </c>
      <c r="AT49" s="1"/>
      <c r="AU49" s="1">
        <f t="shared" si="9"/>
        <v>6.5072698057324407</v>
      </c>
      <c r="AV49" s="1">
        <f t="shared" si="9"/>
        <v>58299.400967242364</v>
      </c>
      <c r="AW49" s="1">
        <f t="shared" si="9"/>
        <v>27.961837461583531</v>
      </c>
      <c r="AX49" s="1">
        <f t="shared" si="9"/>
        <v>9.7624247724220385</v>
      </c>
      <c r="AY49" s="1">
        <f t="shared" si="9"/>
        <v>8052.5367315626445</v>
      </c>
      <c r="AZ49" s="1">
        <f t="shared" si="9"/>
        <v>166.10279028040446</v>
      </c>
      <c r="BA49" s="1">
        <f t="shared" si="9"/>
        <v>13.652620862448106</v>
      </c>
      <c r="BB49" s="1">
        <f t="shared" si="9"/>
        <v>1.3365965747748239</v>
      </c>
      <c r="BC49" s="1">
        <f t="shared" si="9"/>
        <v>26976.030235092891</v>
      </c>
      <c r="BD49" s="1">
        <f t="shared" si="9"/>
        <v>14447.224913535147</v>
      </c>
      <c r="BE49" s="1">
        <f t="shared" si="9"/>
        <v>12528.805321557744</v>
      </c>
      <c r="BF49" s="1">
        <f t="shared" si="9"/>
        <v>144.80484801042201</v>
      </c>
      <c r="BG49" s="1">
        <f t="shared" si="9"/>
        <v>1.5482033174442467</v>
      </c>
      <c r="BH49" s="1">
        <f t="shared" si="9"/>
        <v>906.36280587914007</v>
      </c>
      <c r="BI49" s="1">
        <f t="shared" si="9"/>
        <v>3.9372444669724449</v>
      </c>
      <c r="BJ49" s="1">
        <f t="shared" si="9"/>
        <v>999.85159337705909</v>
      </c>
      <c r="BK49" s="1">
        <f t="shared" si="9"/>
        <v>54.342928202022605</v>
      </c>
      <c r="BL49" s="1">
        <f t="shared" si="9"/>
        <v>18.694494729903351</v>
      </c>
      <c r="BM49" s="1">
        <f t="shared" si="9"/>
        <v>3793.0634017630327</v>
      </c>
      <c r="BN49" s="1">
        <f t="shared" si="9"/>
        <v>785.55692257796795</v>
      </c>
      <c r="BO49" s="1">
        <f t="shared" si="9"/>
        <v>129.91358967357485</v>
      </c>
      <c r="BP49" s="1">
        <f t="shared" si="9"/>
        <v>111.82041293212501</v>
      </c>
      <c r="BQ49" s="1">
        <f t="shared" si="9"/>
        <v>5.0251198634357408</v>
      </c>
      <c r="BR49" s="1">
        <f t="shared" si="9"/>
        <v>1020.954490251041</v>
      </c>
      <c r="BS49" s="1">
        <f t="shared" si="9"/>
        <v>1585.0927733349858</v>
      </c>
      <c r="BT49" s="1">
        <f t="shared" si="9"/>
        <v>0</v>
      </c>
      <c r="BU49" s="1">
        <f t="shared" si="9"/>
        <v>6.3662771804671623</v>
      </c>
      <c r="BV49" s="1">
        <f t="shared" si="9"/>
        <v>14551.012783397508</v>
      </c>
      <c r="BW49" s="1">
        <f t="shared" si="9"/>
        <v>1.0172155138137884</v>
      </c>
      <c r="BX49" s="1">
        <f t="shared" ref="BX49:BY49" si="10">SUM(BX3:BX47)</f>
        <v>126879.33806972319</v>
      </c>
      <c r="BY49" s="1">
        <f t="shared" si="10"/>
        <v>15373.211302203114</v>
      </c>
      <c r="BZ49" s="1"/>
      <c r="CA49" s="1"/>
      <c r="CB49" s="1"/>
      <c r="CD49" s="13">
        <f>+(R49-B49)/B49</f>
        <v>-0.992628894856182</v>
      </c>
      <c r="CE49" s="13">
        <f>IF(C49&lt;&gt;0,(AL49-C49)/C49,"")</f>
        <v>-4.0522817237096534E-3</v>
      </c>
      <c r="CF49" s="13">
        <f>IF(D49&lt;&gt;0,(AQ49-D49)/D49,"")</f>
        <v>-7.8109230139749445E-3</v>
      </c>
      <c r="CG49" s="13">
        <f t="shared" si="7"/>
        <v>-5.3579217383855939E-3</v>
      </c>
      <c r="CH49" s="13">
        <f t="shared" si="7"/>
        <v>-6.5292355692110442E-3</v>
      </c>
      <c r="CI49" s="13">
        <f>IF(G49&lt;&gt;0,(BR49-G49)/G49,"")</f>
        <v>-4.4980774677564842E-3</v>
      </c>
      <c r="CJ49" s="13">
        <f>IF(H49&lt;&gt;0,(BX49-H49)/H49,"")</f>
        <v>-6.4921672557816815E-3</v>
      </c>
      <c r="CK49" s="13" t="e">
        <f>IF(#REF!&lt;&gt;0,(BY49-#REF!)/#REF!,"")</f>
        <v>#REF!</v>
      </c>
      <c r="CL49" s="13" t="e">
        <f>IF(#REF!&lt;&gt;0,(CB49-#REF!)/#REF!,"")</f>
        <v>#REF!</v>
      </c>
      <c r="CM49" s="13" t="e">
        <f>IF(#REF!&lt;&gt;0,(CC49-#REF!)/#REF!,"")</f>
        <v>#REF!</v>
      </c>
      <c r="CN49" s="13" t="e">
        <f>IF(#REF!&lt;&gt;0,(CD49-#REF!)/#REF!,"")</f>
        <v>#REF!</v>
      </c>
      <c r="CO49" s="13" t="e">
        <f>IF(#REF!&lt;&gt;0,(CE49-#REF!)/#REF!,"")</f>
        <v>#REF!</v>
      </c>
      <c r="CP49" s="13" t="e">
        <f>IF(#REF!&lt;&gt;0,(CF49-#REF!)/#REF!,"")</f>
        <v>#REF!</v>
      </c>
    </row>
    <row r="50" spans="1:94" x14ac:dyDescent="0.25">
      <c r="A50" s="79" t="s">
        <v>633</v>
      </c>
      <c r="B50" s="1">
        <f>SUM(B3:B15)</f>
        <v>1820352.8337352998</v>
      </c>
      <c r="C50" s="1">
        <f t="shared" ref="C50:H50" si="11">SUM(C3:C15)</f>
        <v>7541.2667931644</v>
      </c>
      <c r="D50" s="1">
        <f t="shared" si="11"/>
        <v>390160.14994074003</v>
      </c>
      <c r="E50" s="1">
        <f>SUM(E3:E15)</f>
        <v>27121.344275159005</v>
      </c>
      <c r="F50" s="1">
        <f t="shared" si="11"/>
        <v>14542.174194539799</v>
      </c>
      <c r="G50" s="1">
        <f t="shared" si="11"/>
        <v>1025.5675726412001</v>
      </c>
      <c r="H50" s="1">
        <f t="shared" si="11"/>
        <v>127708.44263931301</v>
      </c>
      <c r="K50" s="1">
        <f>SUM(K3:K15)</f>
        <v>0</v>
      </c>
      <c r="L50" s="1">
        <f t="shared" ref="L50:BW50" si="12">SUM(L3:L15)</f>
        <v>71.946340082275327</v>
      </c>
      <c r="M50" s="1">
        <f t="shared" si="12"/>
        <v>2301.0799002912931</v>
      </c>
      <c r="N50" s="1">
        <f t="shared" si="12"/>
        <v>2301.0799002912931</v>
      </c>
      <c r="O50" s="1">
        <f t="shared" si="12"/>
        <v>350.63144602849644</v>
      </c>
      <c r="P50" s="1"/>
      <c r="Q50" s="1">
        <f t="shared" si="12"/>
        <v>5538.293197837279</v>
      </c>
      <c r="R50" s="1">
        <f t="shared" si="12"/>
        <v>13418.012136309762</v>
      </c>
      <c r="S50" s="1">
        <f t="shared" si="12"/>
        <v>1809991.6828811255</v>
      </c>
      <c r="T50" s="1">
        <f t="shared" si="12"/>
        <v>10025.361259210824</v>
      </c>
      <c r="U50" s="1">
        <f t="shared" si="12"/>
        <v>2609.7814337051541</v>
      </c>
      <c r="V50" s="1">
        <f t="shared" si="12"/>
        <v>4525.5985979800689</v>
      </c>
      <c r="W50" s="1">
        <f t="shared" si="12"/>
        <v>2419.1168445432813</v>
      </c>
      <c r="X50" s="1"/>
      <c r="Y50" s="1">
        <f t="shared" si="12"/>
        <v>3184.2541542786616</v>
      </c>
      <c r="Z50" s="1">
        <f t="shared" si="12"/>
        <v>3184.2541542786616</v>
      </c>
      <c r="AA50" s="1"/>
      <c r="AB50" s="1"/>
      <c r="AC50" s="1">
        <f t="shared" si="12"/>
        <v>3096.8909695534749</v>
      </c>
      <c r="AD50" s="1">
        <f t="shared" si="12"/>
        <v>1941.7656636656804</v>
      </c>
      <c r="AE50" s="1">
        <f t="shared" si="12"/>
        <v>33.260430856181792</v>
      </c>
      <c r="AF50" s="1"/>
      <c r="AG50" s="1">
        <f t="shared" si="12"/>
        <v>519.38025123679597</v>
      </c>
      <c r="AH50" s="1">
        <f t="shared" si="12"/>
        <v>277.49662767567366</v>
      </c>
      <c r="AI50" s="1">
        <f t="shared" si="12"/>
        <v>0</v>
      </c>
      <c r="AJ50" s="1"/>
      <c r="AK50" s="1">
        <f t="shared" si="12"/>
        <v>41.928665955226485</v>
      </c>
      <c r="AL50" s="1">
        <f t="shared" si="12"/>
        <v>7510.7074555648414</v>
      </c>
      <c r="AM50" s="1">
        <f t="shared" si="12"/>
        <v>0</v>
      </c>
      <c r="AN50" s="1">
        <f t="shared" si="12"/>
        <v>129563.4343851672</v>
      </c>
      <c r="AO50" s="1">
        <f t="shared" si="12"/>
        <v>348401.11209860671</v>
      </c>
      <c r="AP50" s="1">
        <f t="shared" si="12"/>
        <v>35614.635978271806</v>
      </c>
      <c r="AQ50" s="1">
        <f t="shared" si="12"/>
        <v>387112.63904643198</v>
      </c>
      <c r="AR50" s="1">
        <f t="shared" si="12"/>
        <v>0</v>
      </c>
      <c r="AS50" s="1">
        <f t="shared" si="12"/>
        <v>5055.1629864385068</v>
      </c>
      <c r="AT50" s="1"/>
      <c r="AU50" s="1">
        <f t="shared" si="12"/>
        <v>6.5072698057324407</v>
      </c>
      <c r="AV50" s="1">
        <f t="shared" si="12"/>
        <v>58299.400967242364</v>
      </c>
      <c r="AW50" s="1">
        <f t="shared" si="12"/>
        <v>27.961837461583531</v>
      </c>
      <c r="AX50" s="1">
        <f t="shared" si="12"/>
        <v>9.7624247724220385</v>
      </c>
      <c r="AY50" s="1">
        <f t="shared" si="12"/>
        <v>8052.5367315626445</v>
      </c>
      <c r="AZ50" s="1">
        <f t="shared" si="12"/>
        <v>166.10279028040446</v>
      </c>
      <c r="BA50" s="1">
        <f t="shared" si="12"/>
        <v>13.652620862448106</v>
      </c>
      <c r="BB50" s="1">
        <f t="shared" si="12"/>
        <v>1.3365965747748239</v>
      </c>
      <c r="BC50" s="1">
        <f t="shared" si="12"/>
        <v>26976.030235092891</v>
      </c>
      <c r="BD50" s="1">
        <f t="shared" si="12"/>
        <v>14447.224913535147</v>
      </c>
      <c r="BE50" s="1">
        <f t="shared" si="12"/>
        <v>12528.805321557744</v>
      </c>
      <c r="BF50" s="1">
        <f t="shared" si="12"/>
        <v>144.80484801042201</v>
      </c>
      <c r="BG50" s="1">
        <f t="shared" si="12"/>
        <v>1.5482033174442467</v>
      </c>
      <c r="BH50" s="1">
        <f t="shared" si="12"/>
        <v>906.36280587914007</v>
      </c>
      <c r="BI50" s="1">
        <f t="shared" si="12"/>
        <v>3.9372444669724449</v>
      </c>
      <c r="BJ50" s="1">
        <f t="shared" si="12"/>
        <v>999.85159337705909</v>
      </c>
      <c r="BK50" s="1">
        <f t="shared" si="12"/>
        <v>54.342928202022605</v>
      </c>
      <c r="BL50" s="1">
        <f t="shared" si="12"/>
        <v>18.694494729903351</v>
      </c>
      <c r="BM50" s="1">
        <f t="shared" si="12"/>
        <v>3793.0634017630327</v>
      </c>
      <c r="BN50" s="1">
        <f t="shared" si="12"/>
        <v>785.55692257796795</v>
      </c>
      <c r="BO50" s="1">
        <f t="shared" si="12"/>
        <v>129.91358967357485</v>
      </c>
      <c r="BP50" s="1">
        <f t="shared" si="12"/>
        <v>111.82041293212501</v>
      </c>
      <c r="BQ50" s="1">
        <f t="shared" si="12"/>
        <v>5.0251198634357408</v>
      </c>
      <c r="BR50" s="1">
        <f t="shared" si="12"/>
        <v>1020.954490251041</v>
      </c>
      <c r="BS50" s="1">
        <f t="shared" si="12"/>
        <v>1585.0927733349858</v>
      </c>
      <c r="BT50" s="1">
        <f t="shared" si="12"/>
        <v>0</v>
      </c>
      <c r="BU50" s="1">
        <f t="shared" si="12"/>
        <v>6.3662771804671623</v>
      </c>
      <c r="BV50" s="1">
        <f t="shared" si="12"/>
        <v>14551.012783397508</v>
      </c>
      <c r="BW50" s="1">
        <f t="shared" si="12"/>
        <v>1.0172155138137884</v>
      </c>
      <c r="BX50" s="1">
        <f t="shared" ref="BX50:BY50" si="13">SUM(BX3:BX15)</f>
        <v>126879.33806972319</v>
      </c>
      <c r="BY50" s="1">
        <f t="shared" si="13"/>
        <v>15373.211302203114</v>
      </c>
      <c r="BZ50" s="1"/>
      <c r="CA50" s="1"/>
      <c r="CB50" s="1"/>
      <c r="CD50" s="13">
        <f>+(R50-B50)/B50</f>
        <v>-0.992628894856182</v>
      </c>
      <c r="CE50" s="13">
        <f>IF(C50&lt;&gt;0,(AL50-C50)/C50,"")</f>
        <v>-4.0522817237096534E-3</v>
      </c>
      <c r="CF50" s="13">
        <f>IF(D50&lt;&gt;0,(AQ50-D50)/D50,"")</f>
        <v>-7.8109230139749445E-3</v>
      </c>
      <c r="CG50" s="13">
        <f t="shared" si="7"/>
        <v>-5.3579217383855939E-3</v>
      </c>
      <c r="CH50" s="13">
        <f t="shared" si="7"/>
        <v>-6.5292355692110442E-3</v>
      </c>
      <c r="CI50" s="13">
        <f>IF(G50&lt;&gt;0,(BR50-G50)/G50,"")</f>
        <v>-4.4980774677564842E-3</v>
      </c>
      <c r="CJ50" s="13">
        <f>IF(H50&lt;&gt;0,(BX50-H50)/H50,"")</f>
        <v>-6.4921672557816815E-3</v>
      </c>
      <c r="CK50" s="13" t="e">
        <f>IF(#REF!&lt;&gt;0,(BY50-#REF!)/#REF!,"")</f>
        <v>#REF!</v>
      </c>
      <c r="CL50" s="13" t="e">
        <f>IF(#REF!&lt;&gt;0,(CB50-#REF!)/#REF!,"")</f>
        <v>#REF!</v>
      </c>
      <c r="CM50" s="13" t="e">
        <f>IF(#REF!&lt;&gt;0,(CC50-#REF!)/#REF!,"")</f>
        <v>#REF!</v>
      </c>
      <c r="CN50" s="13" t="e">
        <f>IF(#REF!&lt;&gt;0,(CD50-#REF!)/#REF!,"")</f>
        <v>#REF!</v>
      </c>
      <c r="CO50" s="13" t="e">
        <f>IF(#REF!&lt;&gt;0,(CE50-#REF!)/#REF!,"")</f>
        <v>#REF!</v>
      </c>
      <c r="CP50" s="13" t="e">
        <f>IF(#REF!&lt;&gt;0,(CF50-#REF!)/#REF!,"")</f>
        <v>#REF!</v>
      </c>
    </row>
    <row r="51" spans="1:94" x14ac:dyDescent="0.25">
      <c r="A51" s="79" t="s">
        <v>634</v>
      </c>
      <c r="B51" s="1">
        <f>SUM(B16:B47)</f>
        <v>0</v>
      </c>
      <c r="C51" s="1">
        <f t="shared" ref="C51:H51" si="14">SUM(C16:C47)</f>
        <v>0</v>
      </c>
      <c r="D51" s="1">
        <f t="shared" si="14"/>
        <v>0</v>
      </c>
      <c r="E51" s="1">
        <f>SUM(E16:E47)</f>
        <v>0</v>
      </c>
      <c r="F51" s="1">
        <f t="shared" si="14"/>
        <v>0</v>
      </c>
      <c r="G51" s="1">
        <f t="shared" si="14"/>
        <v>0</v>
      </c>
      <c r="H51" s="1">
        <f t="shared" si="14"/>
        <v>0</v>
      </c>
      <c r="K51" s="1">
        <f>SUM(K16:K47)</f>
        <v>0</v>
      </c>
      <c r="L51" s="1">
        <f t="shared" ref="L51:BW51" si="15">SUM(L16:L47)</f>
        <v>0</v>
      </c>
      <c r="M51" s="1">
        <f t="shared" si="15"/>
        <v>0</v>
      </c>
      <c r="N51" s="1">
        <f t="shared" si="15"/>
        <v>0</v>
      </c>
      <c r="O51" s="1">
        <f t="shared" si="15"/>
        <v>0</v>
      </c>
      <c r="P51" s="1"/>
      <c r="Q51" s="1">
        <f t="shared" si="15"/>
        <v>0</v>
      </c>
      <c r="R51" s="1">
        <f t="shared" si="15"/>
        <v>0</v>
      </c>
      <c r="S51" s="1">
        <f t="shared" si="15"/>
        <v>0</v>
      </c>
      <c r="T51" s="1">
        <f t="shared" si="15"/>
        <v>0</v>
      </c>
      <c r="U51" s="1">
        <f t="shared" si="15"/>
        <v>0</v>
      </c>
      <c r="V51" s="1">
        <f t="shared" si="15"/>
        <v>0</v>
      </c>
      <c r="W51" s="1">
        <f t="shared" si="15"/>
        <v>0</v>
      </c>
      <c r="X51" s="1"/>
      <c r="Y51" s="1">
        <f t="shared" si="15"/>
        <v>0</v>
      </c>
      <c r="Z51" s="1">
        <f t="shared" si="15"/>
        <v>0</v>
      </c>
      <c r="AA51" s="1"/>
      <c r="AB51" s="1"/>
      <c r="AC51" s="1">
        <f t="shared" si="15"/>
        <v>0</v>
      </c>
      <c r="AD51" s="1">
        <f t="shared" si="15"/>
        <v>0</v>
      </c>
      <c r="AE51" s="1">
        <f t="shared" si="15"/>
        <v>0</v>
      </c>
      <c r="AF51" s="1"/>
      <c r="AG51" s="1">
        <f t="shared" si="15"/>
        <v>0</v>
      </c>
      <c r="AH51" s="1">
        <f t="shared" si="15"/>
        <v>0</v>
      </c>
      <c r="AI51" s="1">
        <f t="shared" si="15"/>
        <v>0</v>
      </c>
      <c r="AJ51" s="1"/>
      <c r="AK51" s="1">
        <f t="shared" si="15"/>
        <v>0</v>
      </c>
      <c r="AL51" s="1">
        <f t="shared" si="15"/>
        <v>0</v>
      </c>
      <c r="AM51" s="1">
        <f t="shared" si="15"/>
        <v>0</v>
      </c>
      <c r="AN51" s="1">
        <f t="shared" si="15"/>
        <v>0</v>
      </c>
      <c r="AO51" s="1">
        <f t="shared" si="15"/>
        <v>0</v>
      </c>
      <c r="AP51" s="1">
        <f t="shared" si="15"/>
        <v>0</v>
      </c>
      <c r="AQ51" s="1">
        <f t="shared" si="15"/>
        <v>0</v>
      </c>
      <c r="AR51" s="1">
        <f t="shared" si="15"/>
        <v>0</v>
      </c>
      <c r="AS51" s="1">
        <f t="shared" si="15"/>
        <v>0</v>
      </c>
      <c r="AT51" s="1"/>
      <c r="AU51" s="1">
        <f t="shared" si="15"/>
        <v>0</v>
      </c>
      <c r="AV51" s="1">
        <f t="shared" si="15"/>
        <v>0</v>
      </c>
      <c r="AW51" s="1">
        <f t="shared" si="15"/>
        <v>0</v>
      </c>
      <c r="AX51" s="1">
        <f t="shared" si="15"/>
        <v>0</v>
      </c>
      <c r="AY51" s="1">
        <f t="shared" si="15"/>
        <v>0</v>
      </c>
      <c r="AZ51" s="1">
        <f t="shared" si="15"/>
        <v>0</v>
      </c>
      <c r="BA51" s="1">
        <f t="shared" si="15"/>
        <v>0</v>
      </c>
      <c r="BB51" s="1">
        <f t="shared" si="15"/>
        <v>0</v>
      </c>
      <c r="BC51" s="1">
        <f t="shared" si="15"/>
        <v>0</v>
      </c>
      <c r="BD51" s="1">
        <f t="shared" si="15"/>
        <v>0</v>
      </c>
      <c r="BE51" s="1">
        <f t="shared" si="15"/>
        <v>0</v>
      </c>
      <c r="BF51" s="1">
        <f t="shared" si="15"/>
        <v>0</v>
      </c>
      <c r="BG51" s="1">
        <f t="shared" si="15"/>
        <v>0</v>
      </c>
      <c r="BH51" s="1">
        <f t="shared" si="15"/>
        <v>0</v>
      </c>
      <c r="BI51" s="1">
        <f t="shared" si="15"/>
        <v>0</v>
      </c>
      <c r="BJ51" s="1">
        <f t="shared" si="15"/>
        <v>0</v>
      </c>
      <c r="BK51" s="1">
        <f t="shared" si="15"/>
        <v>0</v>
      </c>
      <c r="BL51" s="1">
        <f t="shared" si="15"/>
        <v>0</v>
      </c>
      <c r="BM51" s="1">
        <f t="shared" si="15"/>
        <v>0</v>
      </c>
      <c r="BN51" s="1">
        <f t="shared" si="15"/>
        <v>0</v>
      </c>
      <c r="BO51" s="1">
        <f t="shared" si="15"/>
        <v>0</v>
      </c>
      <c r="BP51" s="1">
        <f t="shared" si="15"/>
        <v>0</v>
      </c>
      <c r="BQ51" s="1">
        <f t="shared" si="15"/>
        <v>0</v>
      </c>
      <c r="BR51" s="1">
        <f t="shared" si="15"/>
        <v>0</v>
      </c>
      <c r="BS51" s="1">
        <f t="shared" si="15"/>
        <v>0</v>
      </c>
      <c r="BT51" s="1">
        <f t="shared" si="15"/>
        <v>0</v>
      </c>
      <c r="BU51" s="1">
        <f t="shared" si="15"/>
        <v>0</v>
      </c>
      <c r="BV51" s="1">
        <f t="shared" si="15"/>
        <v>0</v>
      </c>
      <c r="BW51" s="1">
        <f t="shared" si="15"/>
        <v>0</v>
      </c>
      <c r="BX51" s="1">
        <f t="shared" ref="BX51:BY51" si="16">SUM(BX16:BX47)</f>
        <v>0</v>
      </c>
      <c r="BY51" s="1">
        <f t="shared" si="16"/>
        <v>0</v>
      </c>
      <c r="BZ51" s="1"/>
      <c r="CA51" s="1"/>
      <c r="CB51" s="1"/>
      <c r="CD51" s="13" t="e">
        <f>+(R51-B51)/B51</f>
        <v>#DIV/0!</v>
      </c>
      <c r="CE51" s="13" t="str">
        <f>IF(C51&lt;&gt;0,(AL51-C51)/C51,"")</f>
        <v/>
      </c>
      <c r="CF51" s="13" t="str">
        <f>IF(D51&lt;&gt;0,(AQ51-D51)/D51,"")</f>
        <v/>
      </c>
      <c r="CG51" s="13" t="str">
        <f t="shared" si="7"/>
        <v/>
      </c>
      <c r="CH51" s="13" t="str">
        <f t="shared" si="7"/>
        <v/>
      </c>
      <c r="CI51" s="13" t="str">
        <f>IF(G51&lt;&gt;0,(BR51-G51)/G51,"")</f>
        <v/>
      </c>
      <c r="CJ51" s="13" t="str">
        <f>IF(H51&lt;&gt;0,(BX51-H51)/H51,"")</f>
        <v/>
      </c>
      <c r="CK51" s="13" t="e">
        <f>IF(#REF!&lt;&gt;0,(BY51-#REF!)/#REF!,"")</f>
        <v>#REF!</v>
      </c>
      <c r="CL51" s="13" t="e">
        <f>IF(#REF!&lt;&gt;0,(CB51-#REF!)/#REF!,"")</f>
        <v>#REF!</v>
      </c>
      <c r="CM51" s="13" t="e">
        <f>IF(#REF!&lt;&gt;0,(CC51-#REF!)/#REF!,"")</f>
        <v>#REF!</v>
      </c>
      <c r="CN51" s="13" t="e">
        <f>IF(#REF!&lt;&gt;0,(CD51-#REF!)/#REF!,"")</f>
        <v>#REF!</v>
      </c>
      <c r="CO51" s="13" t="e">
        <f>IF(#REF!&lt;&gt;0,(CE51-#REF!)/#REF!,"")</f>
        <v>#REF!</v>
      </c>
      <c r="CP51" s="13" t="e">
        <f>IF(#REF!&lt;&gt;0,(CF51-#REF!)/#REF!,"")</f>
        <v>#REF!</v>
      </c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K38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8.85546875" style="17" customWidth="1"/>
    <col min="2" max="2" width="10.85546875" style="15" customWidth="1"/>
    <col min="3" max="29" width="9.140625" style="15"/>
    <col min="30" max="30" width="9.140625" style="17"/>
    <col min="31" max="31" width="14.85546875" style="17" bestFit="1" customWidth="1"/>
    <col min="32" max="109" width="11.7109375" style="15" customWidth="1"/>
    <col min="110" max="110" width="6.7109375" style="15" customWidth="1"/>
    <col min="111" max="111" width="9" style="15" bestFit="1" customWidth="1"/>
    <col min="112" max="112" width="7.140625" style="15" customWidth="1"/>
    <col min="113" max="16384" width="9.140625" style="17"/>
  </cols>
  <sheetData>
    <row r="1" spans="1:141" x14ac:dyDescent="0.25">
      <c r="B1" s="15" t="s">
        <v>667</v>
      </c>
      <c r="AE1" s="17" t="s">
        <v>668</v>
      </c>
      <c r="DJ1" s="17" t="s">
        <v>552</v>
      </c>
    </row>
    <row r="2" spans="1:141" x14ac:dyDescent="0.25">
      <c r="A2" s="6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7" t="s">
        <v>357</v>
      </c>
      <c r="J2" s="17" t="s">
        <v>43</v>
      </c>
      <c r="K2" s="17" t="s">
        <v>416</v>
      </c>
      <c r="L2" s="59" t="s">
        <v>410</v>
      </c>
      <c r="M2" s="59" t="s">
        <v>413</v>
      </c>
      <c r="N2" s="59" t="s">
        <v>420</v>
      </c>
      <c r="O2" s="59" t="s">
        <v>397</v>
      </c>
      <c r="P2" s="59" t="s">
        <v>291</v>
      </c>
      <c r="Q2" s="59" t="s">
        <v>474</v>
      </c>
      <c r="R2" s="59" t="s">
        <v>362</v>
      </c>
      <c r="S2" s="59" t="s">
        <v>296</v>
      </c>
      <c r="T2" s="59" t="s">
        <v>411</v>
      </c>
      <c r="U2" s="59" t="s">
        <v>415</v>
      </c>
      <c r="V2" s="59" t="s">
        <v>417</v>
      </c>
      <c r="W2" s="59" t="s">
        <v>421</v>
      </c>
      <c r="X2" s="59" t="s">
        <v>405</v>
      </c>
      <c r="Y2" s="59" t="s">
        <v>406</v>
      </c>
      <c r="Z2" s="59" t="s">
        <v>407</v>
      </c>
      <c r="AA2" s="59" t="s">
        <v>408</v>
      </c>
      <c r="AB2" s="59" t="s">
        <v>293</v>
      </c>
      <c r="AC2" s="59" t="s">
        <v>412</v>
      </c>
      <c r="AE2" s="17" t="s">
        <v>339</v>
      </c>
      <c r="AF2" s="17" t="s">
        <v>33</v>
      </c>
      <c r="AG2" s="17" t="s">
        <v>35</v>
      </c>
      <c r="AH2" s="17" t="s">
        <v>37</v>
      </c>
      <c r="AI2" s="17" t="s">
        <v>39</v>
      </c>
      <c r="AJ2" s="17" t="s">
        <v>41</v>
      </c>
      <c r="AK2" s="17" t="s">
        <v>385</v>
      </c>
      <c r="AL2" s="17" t="s">
        <v>386</v>
      </c>
      <c r="AM2" s="17" t="s">
        <v>284</v>
      </c>
      <c r="AN2" s="17" t="s">
        <v>285</v>
      </c>
      <c r="AO2" s="17" t="s">
        <v>45</v>
      </c>
      <c r="AP2" s="17" t="s">
        <v>47</v>
      </c>
      <c r="AQ2" s="17" t="s">
        <v>389</v>
      </c>
      <c r="AR2" s="17" t="s">
        <v>390</v>
      </c>
      <c r="AS2" s="17" t="s">
        <v>51</v>
      </c>
      <c r="AT2" s="17" t="s">
        <v>53</v>
      </c>
      <c r="AU2" s="17" t="s">
        <v>55</v>
      </c>
      <c r="AV2" s="17" t="s">
        <v>369</v>
      </c>
      <c r="AW2" s="17" t="s">
        <v>397</v>
      </c>
      <c r="AX2" s="17" t="s">
        <v>57</v>
      </c>
      <c r="AY2" s="17" t="s">
        <v>59</v>
      </c>
      <c r="AZ2" s="17" t="s">
        <v>61</v>
      </c>
      <c r="BA2" s="17" t="s">
        <v>291</v>
      </c>
      <c r="BB2" s="17" t="s">
        <v>398</v>
      </c>
      <c r="BC2" s="17" t="s">
        <v>292</v>
      </c>
      <c r="BD2" s="17" t="s">
        <v>65</v>
      </c>
      <c r="BE2" s="17" t="s">
        <v>67</v>
      </c>
      <c r="BF2" s="17" t="s">
        <v>69</v>
      </c>
      <c r="BG2" s="17" t="s">
        <v>71</v>
      </c>
      <c r="BH2" s="17" t="s">
        <v>73</v>
      </c>
      <c r="BI2" s="17" t="s">
        <v>75</v>
      </c>
      <c r="BJ2" s="17" t="s">
        <v>77</v>
      </c>
      <c r="BK2" s="17" t="s">
        <v>79</v>
      </c>
      <c r="BL2" s="17" t="s">
        <v>403</v>
      </c>
      <c r="BM2" s="17" t="s">
        <v>404</v>
      </c>
      <c r="BN2" s="17" t="s">
        <v>376</v>
      </c>
      <c r="BO2" s="17" t="s">
        <v>81</v>
      </c>
      <c r="BP2" s="17" t="s">
        <v>83</v>
      </c>
      <c r="BQ2" s="17" t="s">
        <v>159</v>
      </c>
      <c r="BR2" s="17" t="s">
        <v>89</v>
      </c>
      <c r="BS2" s="17" t="s">
        <v>405</v>
      </c>
      <c r="BT2" s="17" t="s">
        <v>406</v>
      </c>
      <c r="BU2" s="17" t="s">
        <v>407</v>
      </c>
      <c r="BV2" s="17" t="s">
        <v>408</v>
      </c>
      <c r="BW2" s="17" t="s">
        <v>293</v>
      </c>
      <c r="BX2" s="17" t="s">
        <v>91</v>
      </c>
      <c r="BY2" s="17" t="s">
        <v>93</v>
      </c>
      <c r="BZ2" s="17" t="s">
        <v>95</v>
      </c>
      <c r="CA2" s="17" t="s">
        <v>97</v>
      </c>
      <c r="CB2" s="17" t="s">
        <v>99</v>
      </c>
      <c r="CC2" s="17" t="s">
        <v>101</v>
      </c>
      <c r="CD2" s="17" t="s">
        <v>103</v>
      </c>
      <c r="CE2" s="17" t="s">
        <v>409</v>
      </c>
      <c r="CF2" s="17" t="s">
        <v>105</v>
      </c>
      <c r="CG2" s="17" t="s">
        <v>160</v>
      </c>
      <c r="CH2" s="17" t="s">
        <v>161</v>
      </c>
      <c r="CI2" s="17" t="s">
        <v>107</v>
      </c>
      <c r="CJ2" s="17" t="s">
        <v>111</v>
      </c>
      <c r="CK2" s="17" t="s">
        <v>113</v>
      </c>
      <c r="CL2" s="17" t="s">
        <v>115</v>
      </c>
      <c r="CM2" s="17" t="s">
        <v>117</v>
      </c>
      <c r="CN2" s="17" t="s">
        <v>119</v>
      </c>
      <c r="CO2" s="17" t="s">
        <v>121</v>
      </c>
      <c r="CP2" s="17" t="s">
        <v>123</v>
      </c>
      <c r="CQ2" s="17" t="s">
        <v>125</v>
      </c>
      <c r="CR2" s="17" t="s">
        <v>127</v>
      </c>
      <c r="CS2" s="17" t="s">
        <v>129</v>
      </c>
      <c r="CT2" s="17" t="s">
        <v>131</v>
      </c>
      <c r="CU2" s="17" t="s">
        <v>133</v>
      </c>
      <c r="CV2" s="17" t="s">
        <v>137</v>
      </c>
      <c r="CW2" s="17" t="s">
        <v>474</v>
      </c>
      <c r="CX2" s="17" t="s">
        <v>141</v>
      </c>
      <c r="CY2" s="17" t="s">
        <v>143</v>
      </c>
      <c r="CZ2" s="17" t="s">
        <v>145</v>
      </c>
      <c r="DA2" s="17" t="s">
        <v>295</v>
      </c>
      <c r="DB2" s="17" t="s">
        <v>149</v>
      </c>
      <c r="DC2" s="17" t="s">
        <v>151</v>
      </c>
      <c r="DD2" s="17" t="s">
        <v>669</v>
      </c>
      <c r="DE2" s="17" t="s">
        <v>296</v>
      </c>
      <c r="DF2" s="17"/>
      <c r="DG2" s="17" t="s">
        <v>670</v>
      </c>
      <c r="DI2" s="15" t="s">
        <v>65</v>
      </c>
      <c r="DJ2" s="15" t="s">
        <v>51</v>
      </c>
      <c r="DK2" s="15" t="s">
        <v>77</v>
      </c>
      <c r="DL2" s="15" t="s">
        <v>159</v>
      </c>
      <c r="DM2" s="15" t="s">
        <v>160</v>
      </c>
      <c r="DN2" s="15" t="s">
        <v>161</v>
      </c>
      <c r="DO2" s="15" t="s">
        <v>137</v>
      </c>
      <c r="DP2" s="15" t="s">
        <v>162</v>
      </c>
      <c r="DQ2" s="17" t="s">
        <v>357</v>
      </c>
      <c r="DR2" s="17" t="s">
        <v>43</v>
      </c>
      <c r="DS2" s="17" t="s">
        <v>416</v>
      </c>
      <c r="DT2" s="59" t="s">
        <v>410</v>
      </c>
      <c r="DU2" s="59" t="s">
        <v>413</v>
      </c>
      <c r="DV2" s="59" t="s">
        <v>420</v>
      </c>
      <c r="DW2" s="59" t="s">
        <v>397</v>
      </c>
      <c r="DX2" s="59" t="s">
        <v>291</v>
      </c>
      <c r="DY2" s="59" t="s">
        <v>474</v>
      </c>
      <c r="DZ2" s="59" t="s">
        <v>362</v>
      </c>
      <c r="EA2" s="59" t="s">
        <v>296</v>
      </c>
      <c r="EB2" s="59" t="s">
        <v>411</v>
      </c>
      <c r="EC2" s="59" t="s">
        <v>415</v>
      </c>
      <c r="ED2" s="59" t="s">
        <v>417</v>
      </c>
      <c r="EE2" s="59" t="s">
        <v>421</v>
      </c>
      <c r="EF2" s="59" t="s">
        <v>405</v>
      </c>
      <c r="EG2" s="59" t="s">
        <v>406</v>
      </c>
      <c r="EH2" s="59" t="s">
        <v>407</v>
      </c>
      <c r="EI2" s="59" t="s">
        <v>408</v>
      </c>
      <c r="EJ2" s="59" t="s">
        <v>293</v>
      </c>
      <c r="EK2" s="59" t="s">
        <v>412</v>
      </c>
    </row>
    <row r="3" spans="1:141" x14ac:dyDescent="0.25">
      <c r="A3" s="11" t="s">
        <v>557</v>
      </c>
      <c r="B3" s="15">
        <v>106772.046439974</v>
      </c>
      <c r="C3" s="15">
        <v>156.848991274778</v>
      </c>
      <c r="D3" s="15">
        <v>25766.0193436837</v>
      </c>
      <c r="E3" s="15">
        <v>2391.83457345543</v>
      </c>
      <c r="F3" s="15">
        <v>1829.6821150850301</v>
      </c>
      <c r="G3" s="15">
        <v>199.084871366253</v>
      </c>
      <c r="H3" s="15">
        <v>13659.458000394599</v>
      </c>
      <c r="I3" s="15">
        <v>367.97159120107398</v>
      </c>
      <c r="J3" s="15">
        <v>326.985993949712</v>
      </c>
      <c r="K3" s="15">
        <v>1083.7181818188601</v>
      </c>
      <c r="L3" s="15">
        <v>55.752301572215302</v>
      </c>
      <c r="M3" s="15">
        <v>24.7797590709784</v>
      </c>
      <c r="N3" s="15">
        <v>91.697413551854396</v>
      </c>
      <c r="O3" s="15">
        <v>191.016311501329</v>
      </c>
      <c r="P3" s="15">
        <v>146.783479370956</v>
      </c>
      <c r="Q3" s="15">
        <v>6.3429071412012004</v>
      </c>
      <c r="R3" s="15">
        <v>840.52540453663096</v>
      </c>
      <c r="S3" s="15">
        <v>715.90288344930605</v>
      </c>
      <c r="T3" s="15">
        <v>1.27558961580772E-2</v>
      </c>
      <c r="U3" s="15">
        <v>6.4311677366519999E-5</v>
      </c>
      <c r="V3" s="15">
        <v>6.0392934949822096E-4</v>
      </c>
      <c r="W3" s="15">
        <v>9.0939640494916898E-3</v>
      </c>
      <c r="X3" s="15">
        <v>7.6942054665196604</v>
      </c>
      <c r="Y3" s="15">
        <v>6.0507328750257702E-3</v>
      </c>
      <c r="Z3" s="15">
        <v>0.598778440585088</v>
      </c>
      <c r="AA3" s="15">
        <v>0.29034043303926699</v>
      </c>
      <c r="AB3" s="15">
        <v>6.5794206020241104</v>
      </c>
      <c r="AC3" s="15">
        <v>0.24942531857432099</v>
      </c>
      <c r="AE3" s="17" t="s">
        <v>558</v>
      </c>
      <c r="AF3" s="17">
        <v>0</v>
      </c>
      <c r="AG3" s="17">
        <v>0</v>
      </c>
      <c r="AH3" s="17">
        <v>0</v>
      </c>
      <c r="AI3" s="17">
        <v>0</v>
      </c>
      <c r="AJ3" s="17">
        <v>0</v>
      </c>
      <c r="AK3" s="17">
        <v>0</v>
      </c>
      <c r="AL3" s="17">
        <v>0</v>
      </c>
      <c r="AM3" s="17"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5">
        <v>0</v>
      </c>
      <c r="BA3" s="17">
        <v>0</v>
      </c>
      <c r="BB3" s="17">
        <v>0</v>
      </c>
      <c r="BC3" s="17">
        <v>0</v>
      </c>
      <c r="BD3" s="17">
        <v>0</v>
      </c>
      <c r="BE3" s="17">
        <v>0</v>
      </c>
      <c r="BF3" s="17">
        <v>0</v>
      </c>
      <c r="BG3" s="17">
        <v>0</v>
      </c>
      <c r="BH3" s="17">
        <v>0</v>
      </c>
      <c r="BI3" s="17">
        <v>0</v>
      </c>
      <c r="BJ3" s="17">
        <v>0</v>
      </c>
      <c r="BK3" s="17">
        <v>0</v>
      </c>
      <c r="BL3" s="17">
        <v>0</v>
      </c>
      <c r="BM3" s="17">
        <v>0</v>
      </c>
      <c r="BN3" s="17">
        <v>0</v>
      </c>
      <c r="BO3" s="17">
        <v>0</v>
      </c>
      <c r="BP3" s="17">
        <v>0</v>
      </c>
      <c r="BQ3" s="17">
        <v>0</v>
      </c>
      <c r="BR3" s="17">
        <v>0</v>
      </c>
      <c r="BS3" s="17">
        <v>0</v>
      </c>
      <c r="BT3" s="17">
        <v>0</v>
      </c>
      <c r="BU3" s="17">
        <v>0</v>
      </c>
      <c r="BV3" s="17">
        <v>0</v>
      </c>
      <c r="BW3" s="17">
        <v>0</v>
      </c>
      <c r="BX3" s="17">
        <v>0</v>
      </c>
      <c r="BY3" s="17">
        <v>0</v>
      </c>
      <c r="BZ3" s="17">
        <v>0</v>
      </c>
      <c r="CA3" s="17">
        <v>0</v>
      </c>
      <c r="CB3" s="17">
        <v>0</v>
      </c>
      <c r="CC3" s="17">
        <v>0</v>
      </c>
      <c r="CD3" s="17">
        <v>0</v>
      </c>
      <c r="CE3" s="17">
        <v>0</v>
      </c>
      <c r="CF3" s="17">
        <v>0</v>
      </c>
      <c r="CG3" s="17">
        <v>0</v>
      </c>
      <c r="CH3" s="17">
        <v>0</v>
      </c>
      <c r="CI3" s="17">
        <v>0</v>
      </c>
      <c r="CJ3" s="17">
        <v>0</v>
      </c>
      <c r="CK3" s="17">
        <v>0</v>
      </c>
      <c r="CL3" s="17">
        <v>0</v>
      </c>
      <c r="CM3" s="17">
        <v>0</v>
      </c>
      <c r="CN3" s="17">
        <v>0</v>
      </c>
      <c r="CO3" s="17">
        <v>0</v>
      </c>
      <c r="CP3" s="17">
        <v>0</v>
      </c>
      <c r="CQ3" s="17">
        <v>0</v>
      </c>
      <c r="CR3" s="17">
        <v>0</v>
      </c>
      <c r="CS3" s="17">
        <v>0</v>
      </c>
      <c r="CT3" s="17">
        <v>0</v>
      </c>
      <c r="CU3" s="17">
        <v>0</v>
      </c>
      <c r="CV3" s="17">
        <v>0</v>
      </c>
      <c r="CW3" s="17">
        <v>0</v>
      </c>
      <c r="CX3" s="17">
        <v>0</v>
      </c>
      <c r="CY3" s="17">
        <v>0</v>
      </c>
      <c r="CZ3" s="17">
        <v>0</v>
      </c>
      <c r="DA3" s="17">
        <v>0</v>
      </c>
      <c r="DB3" s="17">
        <v>0</v>
      </c>
      <c r="DC3" s="17">
        <v>0</v>
      </c>
      <c r="DD3" s="17">
        <v>0</v>
      </c>
      <c r="DE3" s="17">
        <v>0</v>
      </c>
      <c r="DG3" s="15" t="str">
        <f t="shared" ref="DG3:DG34" si="0">IF(DC3&lt;&gt;0,AH3+AF3+AJ3+AM3+AP3+AT3+AU3+AV3+AX3+AY3+BE3+BF3+BG3+BH3+BR3+BY3+CR3+CY3+CZ3+DB3+DD3,"")</f>
        <v/>
      </c>
      <c r="DI3" s="18" t="str">
        <f t="shared" ref="DI3:DI34" si="1">IF(BQ3&lt;&gt;0,BD3/BQ3,"")</f>
        <v/>
      </c>
      <c r="DJ3" s="13">
        <f t="shared" ref="DJ3:DJ34" si="2">IF(B3&lt;&gt;0,(AS3-B3)/B3,"")</f>
        <v>-1</v>
      </c>
      <c r="DK3" s="13">
        <f t="shared" ref="DK3:DK35" si="3">IF(C3&lt;&gt;0,(BJ3-C3)/C3,"")</f>
        <v>-1</v>
      </c>
      <c r="DL3" s="13">
        <f t="shared" ref="DL3:DL35" si="4">IF(D3&lt;&gt;0,(BQ3-D3)/D3,"")</f>
        <v>-1</v>
      </c>
      <c r="DM3" s="13">
        <f t="shared" ref="DM3:DM35" si="5">IF(E3&lt;&gt;0,(CG3-E3)/E3,"")</f>
        <v>-1</v>
      </c>
      <c r="DN3" s="13">
        <f t="shared" ref="DN3:DN35" si="6">IF(F3&lt;&gt;0,(CH3-F3)/F3,"")</f>
        <v>-1</v>
      </c>
      <c r="DO3" s="13">
        <f t="shared" ref="DO3:DO35" si="7">IF(G3&lt;&gt;0,(CV3-G3)/G3,"")</f>
        <v>-1</v>
      </c>
      <c r="DP3" s="13">
        <f t="shared" ref="DP3:DP35" si="8">IF(H3&lt;&gt;0,(DC3-H3)/H3,"")</f>
        <v>-1</v>
      </c>
      <c r="DQ3" s="13">
        <f t="shared" ref="DQ3:DQ34" si="9">IF(I3&lt;&gt;0,(AI3-I3)/I3,"")</f>
        <v>-1</v>
      </c>
      <c r="DR3" s="13">
        <f t="shared" ref="DR3:DR34" si="10">IF(J3&lt;&gt;0,(AM3-J3)/J3,"")</f>
        <v>-1</v>
      </c>
      <c r="DS3" s="13">
        <f t="shared" ref="DS3:DS34" si="11">IF(K3&lt;&gt;0,(AZ3-K3)/K3,"")</f>
        <v>-1</v>
      </c>
      <c r="DT3" s="13">
        <f t="shared" ref="DT3:DT34" si="12">IF(L3&lt;&gt;0,(AG3-L3)/L3,"")</f>
        <v>-1</v>
      </c>
      <c r="DU3" s="13">
        <f t="shared" ref="DU3:DU34" si="13">IF(M3&lt;&gt;0,(AO3-M3)/M3,"")</f>
        <v>-1</v>
      </c>
      <c r="DV3" s="13">
        <f t="shared" ref="DV3:DV34" si="14">IF(N3&lt;&gt;0,(BI3-N3)/N3,"")</f>
        <v>-1</v>
      </c>
      <c r="DW3" s="13">
        <f t="shared" ref="DW3:DW34" si="15">IF(O3&lt;&gt;0,(AW3-O3)/O3,"")</f>
        <v>-1</v>
      </c>
      <c r="DX3" s="13">
        <f t="shared" ref="DX3:DX34" si="16">IF(P3&lt;&gt;0,(BA3-P3)/P3,"")</f>
        <v>-1</v>
      </c>
      <c r="DY3" s="13">
        <f t="shared" ref="DY3:DY34" si="17">IF(Q3&lt;&gt;0,(CW3-Q3)/Q3,"")</f>
        <v>-1</v>
      </c>
      <c r="DZ3" s="13">
        <f t="shared" ref="DZ3:DZ34" si="18">IF(R3&lt;&gt;0,(DA3-R3)/R3,"")</f>
        <v>-1</v>
      </c>
      <c r="EA3" s="13">
        <f t="shared" ref="EA3:EA34" si="19">IF(S3&lt;&gt;0,(DE3-S3)/S3,"")</f>
        <v>-1</v>
      </c>
      <c r="EB3" s="13">
        <f>IF(T3&lt;&gt;0,(AK3+AL3-T3)/T3,"")</f>
        <v>-1</v>
      </c>
      <c r="EC3" s="13">
        <f>IF(U3&lt;&gt;0,(AQ3+AR3-U3)/U3,"")</f>
        <v>-1</v>
      </c>
      <c r="ED3" s="13">
        <f>IF(V3&lt;&gt;0,(BB3+BC3+CE3-V3)/V3,"")</f>
        <v>-1</v>
      </c>
      <c r="EE3" s="13">
        <f>IF(W3&lt;&gt;0,(BL3+BM3-W3)/W3,"")</f>
        <v>-1</v>
      </c>
      <c r="EF3" s="13">
        <f>IF(X3&lt;&gt;0,(BS3-X3)/X3,"")</f>
        <v>-1</v>
      </c>
      <c r="EG3" s="13">
        <f t="shared" ref="EG3:EJ3" si="20">IF(Y3&lt;&gt;0,(BT3-Y3)/Y3,"")</f>
        <v>-1</v>
      </c>
      <c r="EH3" s="13">
        <f t="shared" si="20"/>
        <v>-1</v>
      </c>
      <c r="EI3" s="13">
        <f t="shared" si="20"/>
        <v>-1</v>
      </c>
      <c r="EJ3" s="13">
        <f t="shared" si="20"/>
        <v>-1</v>
      </c>
      <c r="EK3" s="13">
        <f>IF(AC3&lt;&gt;0,(AN3-AC3)/AC3,"")</f>
        <v>-1</v>
      </c>
    </row>
    <row r="4" spans="1:141" x14ac:dyDescent="0.25">
      <c r="A4" s="54" t="s">
        <v>559</v>
      </c>
      <c r="B4" s="15">
        <v>418114.16959328001</v>
      </c>
      <c r="C4" s="15">
        <v>545.54780832572703</v>
      </c>
      <c r="D4" s="15">
        <v>103223.441272325</v>
      </c>
      <c r="E4" s="15">
        <v>8450.7443376880801</v>
      </c>
      <c r="F4" s="15">
        <v>6480.2990827271396</v>
      </c>
      <c r="G4" s="15">
        <v>692.24039653813804</v>
      </c>
      <c r="H4" s="15">
        <v>49581.215428403702</v>
      </c>
      <c r="I4" s="15">
        <v>1292.9712471253599</v>
      </c>
      <c r="J4" s="15">
        <v>1264.8496382461601</v>
      </c>
      <c r="K4" s="15">
        <v>3798.6851378046699</v>
      </c>
      <c r="L4" s="15">
        <v>196.13004177203101</v>
      </c>
      <c r="M4" s="15">
        <v>97.916260271954201</v>
      </c>
      <c r="N4" s="15">
        <v>324.25857001030897</v>
      </c>
      <c r="O4" s="15">
        <v>701.61045161538198</v>
      </c>
      <c r="P4" s="15">
        <v>518.54436700795395</v>
      </c>
      <c r="Q4" s="15">
        <v>24.4565849694071</v>
      </c>
      <c r="R4" s="15">
        <v>3089.97863700572</v>
      </c>
      <c r="S4" s="15">
        <v>2629.8749219780898</v>
      </c>
      <c r="T4" s="15">
        <v>4.4367154213793301E-2</v>
      </c>
      <c r="U4" s="15">
        <v>2.2368682908698799E-4</v>
      </c>
      <c r="V4" s="15">
        <v>2.1005678624961802E-3</v>
      </c>
      <c r="W4" s="15">
        <v>3.1630334884714797E-2</v>
      </c>
      <c r="X4" s="15">
        <v>27.5802004842946</v>
      </c>
      <c r="Y4" s="15">
        <v>2.2467138288448801E-2</v>
      </c>
      <c r="Z4" s="15">
        <v>2.2225718557815402</v>
      </c>
      <c r="AA4" s="15">
        <v>1.08562185976475</v>
      </c>
      <c r="AB4" s="15">
        <v>23.973023570055901</v>
      </c>
      <c r="AC4" s="15">
        <v>0.92922450039292703</v>
      </c>
      <c r="AE4" s="17" t="s">
        <v>440</v>
      </c>
      <c r="AF4" s="17">
        <v>270.712672649029</v>
      </c>
      <c r="AG4" s="17">
        <v>195.957428287261</v>
      </c>
      <c r="AH4" s="17">
        <v>1291.8171456406999</v>
      </c>
      <c r="AI4" s="17">
        <v>1291.82857172995</v>
      </c>
      <c r="AJ4" s="17">
        <v>414.16727936308399</v>
      </c>
      <c r="AK4" s="17">
        <v>1.81892930328433E-2</v>
      </c>
      <c r="AL4" s="17">
        <v>2.6174710009534901E-2</v>
      </c>
      <c r="AM4" s="17">
        <v>1264.4895856721801</v>
      </c>
      <c r="AN4" s="17">
        <v>0.92922293497445396</v>
      </c>
      <c r="AO4" s="17">
        <v>97.889494795826593</v>
      </c>
      <c r="AP4" s="17">
        <v>1523.1091908677899</v>
      </c>
      <c r="AQ4" s="5">
        <v>6.4867046963959903E-5</v>
      </c>
      <c r="AR4" s="17">
        <v>1.58809713564487E-4</v>
      </c>
      <c r="AS4" s="17">
        <v>418072.63974646799</v>
      </c>
      <c r="AT4" s="17">
        <v>4002.3786451217702</v>
      </c>
      <c r="AU4" s="17">
        <v>1061.17308576596</v>
      </c>
      <c r="AV4" s="17">
        <v>1115.2188584989799</v>
      </c>
      <c r="AW4" s="17">
        <v>701.44249373677906</v>
      </c>
      <c r="AX4" s="17">
        <v>37.695974123856502</v>
      </c>
      <c r="AY4" s="17">
        <v>3795.2718401942202</v>
      </c>
      <c r="AZ4" s="17">
        <v>3795.2721215271399</v>
      </c>
      <c r="BA4" s="17">
        <v>518.39907806263295</v>
      </c>
      <c r="BB4" s="17">
        <v>1.7748129613739201E-4</v>
      </c>
      <c r="BC4" s="17">
        <v>1.9129199563484799E-3</v>
      </c>
      <c r="BD4" s="17">
        <v>825.57072173812401</v>
      </c>
      <c r="BE4" s="17">
        <v>1179.7881320502399</v>
      </c>
      <c r="BF4" s="17">
        <v>30.0814381385924</v>
      </c>
      <c r="BG4" s="17">
        <v>93.7734545156721</v>
      </c>
      <c r="BH4" s="17">
        <v>161.42249504965301</v>
      </c>
      <c r="BI4" s="17">
        <v>323.98829452707503</v>
      </c>
      <c r="BJ4" s="17">
        <v>545.49244927991504</v>
      </c>
      <c r="BK4" s="17">
        <v>0</v>
      </c>
      <c r="BL4" s="17">
        <v>1.2966864311028E-2</v>
      </c>
      <c r="BM4" s="17">
        <v>1.8659676030798499E-2</v>
      </c>
      <c r="BN4" s="17">
        <v>51485.2446176909</v>
      </c>
      <c r="BO4" s="17">
        <v>84551.392338056699</v>
      </c>
      <c r="BP4" s="17">
        <v>17819.584693309502</v>
      </c>
      <c r="BQ4" s="17">
        <v>103196.54775310399</v>
      </c>
      <c r="BR4" s="17">
        <v>1907.1630147599401</v>
      </c>
      <c r="BS4" s="17">
        <v>27.5601087021941</v>
      </c>
      <c r="BT4" s="17">
        <v>2.2466456032672499E-2</v>
      </c>
      <c r="BU4" s="17">
        <v>2.2223703222606201</v>
      </c>
      <c r="BV4" s="17">
        <v>1.0855219272805401</v>
      </c>
      <c r="BW4" s="17">
        <v>23.959551267712701</v>
      </c>
      <c r="BX4" s="17">
        <v>6.6487732821860996</v>
      </c>
      <c r="BY4" s="17">
        <v>22163.827924049601</v>
      </c>
      <c r="BZ4" s="17">
        <v>31.744213253085</v>
      </c>
      <c r="CA4" s="17">
        <v>3.9669876926977401</v>
      </c>
      <c r="CB4" s="17">
        <v>1246.34790467214</v>
      </c>
      <c r="CC4" s="17">
        <v>53.447287267756799</v>
      </c>
      <c r="CD4" s="17">
        <v>1.58123911440334</v>
      </c>
      <c r="CE4" s="5">
        <v>1.0128990668937401E-5</v>
      </c>
      <c r="CF4" s="17">
        <v>1.8497453771832599</v>
      </c>
      <c r="CG4" s="17">
        <v>8443.3737738983691</v>
      </c>
      <c r="CH4" s="17">
        <v>6474.3296805767204</v>
      </c>
      <c r="CI4" s="17">
        <v>1969.04409332164</v>
      </c>
      <c r="CJ4" s="17">
        <v>21.4082308459685</v>
      </c>
      <c r="CK4" s="17">
        <v>0.207139919641528</v>
      </c>
      <c r="CL4" s="17">
        <v>170.582557251277</v>
      </c>
      <c r="CM4" s="17">
        <v>4.3376721506638596</v>
      </c>
      <c r="CN4" s="17">
        <v>255.734563402172</v>
      </c>
      <c r="CO4" s="17">
        <v>50.791319190683197</v>
      </c>
      <c r="CP4" s="17">
        <v>7.5803792060053903</v>
      </c>
      <c r="CQ4" s="17">
        <v>1245.3979285371699</v>
      </c>
      <c r="CR4" s="17">
        <v>342.39153557997503</v>
      </c>
      <c r="CS4" s="17">
        <v>23.040848448772799</v>
      </c>
      <c r="CT4" s="17">
        <v>3348.3279624332399</v>
      </c>
      <c r="CU4" s="17">
        <v>1.3349285316666399</v>
      </c>
      <c r="CV4" s="17">
        <v>691.76349009297905</v>
      </c>
      <c r="CW4" s="17">
        <v>24.4507283082282</v>
      </c>
      <c r="CX4" s="17">
        <v>0</v>
      </c>
      <c r="CY4" s="17">
        <v>7.2567137518078404</v>
      </c>
      <c r="CZ4" s="17">
        <v>4527.1817008733597</v>
      </c>
      <c r="DA4" s="17">
        <v>3089.2189890213799</v>
      </c>
      <c r="DB4" s="17">
        <v>1005.85581105507</v>
      </c>
      <c r="DC4" s="17">
        <v>49556.318356233802</v>
      </c>
      <c r="DD4" s="17">
        <v>6955.0223556964702</v>
      </c>
      <c r="DE4" s="17">
        <v>2629.0798153579499</v>
      </c>
      <c r="DG4" s="15">
        <f t="shared" si="0"/>
        <v>53149.79885341796</v>
      </c>
      <c r="DI4" s="18">
        <f t="shared" si="1"/>
        <v>7.9999839114123089E-3</v>
      </c>
      <c r="DJ4" s="13">
        <f t="shared" si="2"/>
        <v>-9.9326571143031175E-5</v>
      </c>
      <c r="DK4" s="13">
        <f t="shared" si="3"/>
        <v>-1.0147423372828239E-4</v>
      </c>
      <c r="DL4" s="13">
        <f t="shared" si="4"/>
        <v>-2.6053693705147804E-4</v>
      </c>
      <c r="DM4" s="13">
        <f t="shared" si="5"/>
        <v>-8.7217924187343507E-4</v>
      </c>
      <c r="DN4" s="13">
        <f t="shared" si="6"/>
        <v>-9.2116151958639104E-4</v>
      </c>
      <c r="DO4" s="13">
        <f t="shared" si="7"/>
        <v>-6.8893183284878391E-4</v>
      </c>
      <c r="DP4" s="13">
        <f t="shared" si="8"/>
        <v>-5.0214727401857518E-4</v>
      </c>
      <c r="DQ4" s="13">
        <f t="shared" si="9"/>
        <v>-8.8375932407655153E-4</v>
      </c>
      <c r="DR4" s="13">
        <f t="shared" si="10"/>
        <v>-2.8466037629524464E-4</v>
      </c>
      <c r="DS4" s="13">
        <f t="shared" si="11"/>
        <v>-8.9847306468323143E-4</v>
      </c>
      <c r="DT4" s="13">
        <f t="shared" si="12"/>
        <v>-8.8009711929111696E-4</v>
      </c>
      <c r="DU4" s="13">
        <f t="shared" si="13"/>
        <v>-2.7335067794939113E-4</v>
      </c>
      <c r="DV4" s="13">
        <f t="shared" si="14"/>
        <v>-8.3351839621494789E-4</v>
      </c>
      <c r="DW4" s="13">
        <f t="shared" si="15"/>
        <v>-2.393890772525051E-4</v>
      </c>
      <c r="DX4" s="13">
        <f t="shared" si="16"/>
        <v>-2.8018614136979053E-4</v>
      </c>
      <c r="DY4" s="13">
        <f t="shared" si="17"/>
        <v>-2.39471749069866E-4</v>
      </c>
      <c r="DZ4" s="13">
        <f t="shared" si="18"/>
        <v>-2.458424712852333E-4</v>
      </c>
      <c r="EA4" s="13">
        <f t="shared" si="19"/>
        <v>-3.0233628736299597E-4</v>
      </c>
      <c r="EB4" s="13">
        <f t="shared" ref="EB4:EB34" si="21">IF(T4&lt;&gt;0,(AK4+AL4-T4)/T4,"")</f>
        <v>-7.1024871235138046E-5</v>
      </c>
      <c r="EC4" s="13">
        <f t="shared" ref="EC4:EC34" si="22">IF(U4&lt;&gt;0,(AQ4+AR4-U4)/U4,"")</f>
        <v>-4.5011852428586207E-5</v>
      </c>
      <c r="ED4" s="13">
        <f t="shared" ref="ED4:ED34" si="23">IF(V4&lt;&gt;0,(BB4+BC4+CE4-V4)/V4,"")</f>
        <v>-1.7909129260913155E-5</v>
      </c>
      <c r="EE4" s="13">
        <f t="shared" ref="EE4:EE34" si="24">IF(W4&lt;&gt;0,(BL4+BM4-W4)/W4,"")</f>
        <v>-1.1996530868637494E-4</v>
      </c>
      <c r="EF4" s="13">
        <f t="shared" ref="EF4:EF34" si="25">IF(X4&lt;&gt;0,(BS4-X4)/X4,"")</f>
        <v>-7.2848571611877242E-4</v>
      </c>
      <c r="EG4" s="13">
        <f t="shared" ref="EG4:EG34" si="26">IF(Y4&lt;&gt;0,(BT4-Y4)/Y4,"")</f>
        <v>-3.036683032534086E-5</v>
      </c>
      <c r="EH4" s="13">
        <f t="shared" ref="EH4:EH34" si="27">IF(Z4&lt;&gt;0,(BU4-Z4)/Z4,"")</f>
        <v>-9.0675817924968066E-5</v>
      </c>
      <c r="EI4" s="13">
        <f t="shared" ref="EI4:EI34" si="28">IF(AA4&lt;&gt;0,(BV4-AA4)/AA4,"")</f>
        <v>-9.2050913779107355E-5</v>
      </c>
      <c r="EJ4" s="13">
        <f t="shared" ref="EJ4:EJ34" si="29">IF(AB4&lt;&gt;0,(BW4-AB4)/AB4,"")</f>
        <v>-5.6197760386084248E-4</v>
      </c>
      <c r="EK4" s="13">
        <f t="shared" ref="EK4:EK34" si="30">IF(AC4&lt;&gt;0,(AN4-AC4)/AC4,"")</f>
        <v>-1.6846504503580503E-6</v>
      </c>
    </row>
    <row r="5" spans="1:141" x14ac:dyDescent="0.25">
      <c r="A5" s="11" t="s">
        <v>671</v>
      </c>
      <c r="B5" s="15">
        <v>119363.031366671</v>
      </c>
      <c r="C5" s="15">
        <v>145.59377063945601</v>
      </c>
      <c r="D5" s="15">
        <v>27799.223424154399</v>
      </c>
      <c r="E5" s="15">
        <v>2200.2855604169199</v>
      </c>
      <c r="F5" s="15">
        <v>1680.76868587081</v>
      </c>
      <c r="G5" s="15">
        <v>189.06697314657501</v>
      </c>
      <c r="H5" s="15">
        <v>13584.692424249401</v>
      </c>
      <c r="I5" s="15">
        <v>345.20227617316999</v>
      </c>
      <c r="J5" s="15">
        <v>341.69366388616902</v>
      </c>
      <c r="K5" s="15">
        <v>1014.26569058916</v>
      </c>
      <c r="L5" s="15">
        <v>52.347052799417902</v>
      </c>
      <c r="M5" s="15">
        <v>25.928207491327001</v>
      </c>
      <c r="N5" s="15">
        <v>86.587186718720503</v>
      </c>
      <c r="O5" s="15">
        <v>192.50129277727899</v>
      </c>
      <c r="P5" s="15">
        <v>150.11704668367801</v>
      </c>
      <c r="Q5" s="15">
        <v>6.5568550156042296</v>
      </c>
      <c r="R5" s="15">
        <v>860.45742229699499</v>
      </c>
      <c r="S5" s="15">
        <v>719.82589702667497</v>
      </c>
      <c r="T5" s="15">
        <v>1.18405391319263E-2</v>
      </c>
      <c r="U5" s="15">
        <v>5.9696703050939703E-5</v>
      </c>
      <c r="V5" s="15">
        <v>5.60591702354317E-4</v>
      </c>
      <c r="W5" s="15">
        <v>8.4413850994952203E-3</v>
      </c>
      <c r="X5" s="15">
        <v>7.3599589526216498</v>
      </c>
      <c r="Y5" s="15">
        <v>5.4011075411312401E-3</v>
      </c>
      <c r="Z5" s="15">
        <v>0.54490580993190796</v>
      </c>
      <c r="AA5" s="15">
        <v>0.26901641335526499</v>
      </c>
      <c r="AB5" s="15">
        <v>6.33400739997664</v>
      </c>
      <c r="AC5" s="15">
        <v>0.22250118366557101</v>
      </c>
      <c r="AE5" s="17" t="s">
        <v>441</v>
      </c>
      <c r="AF5" s="17">
        <v>31.341511839317199</v>
      </c>
      <c r="AG5" s="17">
        <v>21.303101550852801</v>
      </c>
      <c r="AH5" s="17">
        <v>140.10379576769401</v>
      </c>
      <c r="AI5" s="17">
        <v>140.105118532978</v>
      </c>
      <c r="AJ5" s="17">
        <v>46.563865773739501</v>
      </c>
      <c r="AK5" s="17">
        <v>2.5701302380440501E-3</v>
      </c>
      <c r="AL5" s="17">
        <v>3.69848840093255E-3</v>
      </c>
      <c r="AM5" s="17">
        <v>181.750129142671</v>
      </c>
      <c r="AN5" s="17">
        <v>0.122690157948775</v>
      </c>
      <c r="AO5" s="17">
        <v>14.1312541809364</v>
      </c>
      <c r="AP5" s="17">
        <v>229.51258639946599</v>
      </c>
      <c r="AQ5" s="5">
        <v>9.1656420685968098E-6</v>
      </c>
      <c r="AR5" s="5">
        <v>2.2440264113714401E-5</v>
      </c>
      <c r="AS5" s="17">
        <v>64228.973199953703</v>
      </c>
      <c r="AT5" s="17">
        <v>512.789519228161</v>
      </c>
      <c r="AU5" s="17">
        <v>138.44024775075599</v>
      </c>
      <c r="AV5" s="17">
        <v>141.36584175551801</v>
      </c>
      <c r="AW5" s="17">
        <v>98.955676960432598</v>
      </c>
      <c r="AX5" s="17">
        <v>5.6308020223636799</v>
      </c>
      <c r="AY5" s="17">
        <v>408.82435072497799</v>
      </c>
      <c r="AZ5" s="5">
        <v>408.82436396417398</v>
      </c>
      <c r="BA5" s="17">
        <v>77.4782018255097</v>
      </c>
      <c r="BB5" s="5">
        <v>2.50781247120488E-5</v>
      </c>
      <c r="BC5" s="17">
        <v>2.7029476242883098E-4</v>
      </c>
      <c r="BD5" s="17">
        <v>122.178586021594</v>
      </c>
      <c r="BE5" s="17">
        <v>178.020240326394</v>
      </c>
      <c r="BF5" s="17">
        <v>4.29674051342207</v>
      </c>
      <c r="BG5" s="17">
        <v>9.98166773438715</v>
      </c>
      <c r="BH5" s="17">
        <v>25.6722827365972</v>
      </c>
      <c r="BI5" s="17">
        <v>35.839314005226598</v>
      </c>
      <c r="BJ5" s="17">
        <v>72.828876436448894</v>
      </c>
      <c r="BK5" s="17">
        <v>0</v>
      </c>
      <c r="BL5" s="17">
        <v>1.83221140120262E-3</v>
      </c>
      <c r="BM5" s="17">
        <v>2.63660069335361E-3</v>
      </c>
      <c r="BN5" s="17">
        <v>6834.6207522170198</v>
      </c>
      <c r="BO5" s="17">
        <v>12651.6504699702</v>
      </c>
      <c r="BP5" s="17">
        <v>2498.5014304689798</v>
      </c>
      <c r="BQ5" s="17">
        <v>15272.3304864608</v>
      </c>
      <c r="BR5" s="17">
        <v>247.77067574199299</v>
      </c>
      <c r="BS5" s="17">
        <v>3.1760922334474202</v>
      </c>
      <c r="BT5" s="17">
        <v>2.9371323996759198E-3</v>
      </c>
      <c r="BU5" s="17">
        <v>0.28890473894519803</v>
      </c>
      <c r="BV5" s="17">
        <v>0.143235630086476</v>
      </c>
      <c r="BW5" s="17">
        <v>2.9028154067803098</v>
      </c>
      <c r="BX5" s="17">
        <v>0.84575147296306596</v>
      </c>
      <c r="BY5" s="17">
        <v>3028.0708717141401</v>
      </c>
      <c r="BZ5" s="17">
        <v>3.9824152295287001</v>
      </c>
      <c r="CA5" s="17">
        <v>0.46385216686783798</v>
      </c>
      <c r="CB5" s="17">
        <v>158.77644537773401</v>
      </c>
      <c r="CC5" s="17">
        <v>6.12442261501237</v>
      </c>
      <c r="CD5" s="17">
        <v>0.14577144353136301</v>
      </c>
      <c r="CE5" s="5">
        <v>1.43122527378649E-6</v>
      </c>
      <c r="CF5" s="17">
        <v>0.23338761443365999</v>
      </c>
      <c r="CG5" s="17">
        <v>921.51907174688699</v>
      </c>
      <c r="CH5" s="17">
        <v>726.59598185893697</v>
      </c>
      <c r="CI5" s="17">
        <v>194.92308988795</v>
      </c>
      <c r="CJ5" s="17">
        <v>1.9769652275996601</v>
      </c>
      <c r="CK5" s="17">
        <v>1.95158536571922E-2</v>
      </c>
      <c r="CL5" s="17">
        <v>18.757847958244401</v>
      </c>
      <c r="CM5" s="17">
        <v>0.45637204098392198</v>
      </c>
      <c r="CN5" s="17">
        <v>32.165698396688597</v>
      </c>
      <c r="CO5" s="17">
        <v>6.6570570501055402</v>
      </c>
      <c r="CP5" s="17">
        <v>0.932221840087743</v>
      </c>
      <c r="CQ5" s="17">
        <v>157.39229418475799</v>
      </c>
      <c r="CR5" s="17">
        <v>38.509726418986197</v>
      </c>
      <c r="CS5" s="17">
        <v>2.2999932207873699</v>
      </c>
      <c r="CT5" s="17">
        <v>335.22084933062098</v>
      </c>
      <c r="CU5" s="17">
        <v>0.14512083533127201</v>
      </c>
      <c r="CV5" s="17">
        <v>89.106470852141499</v>
      </c>
      <c r="CW5" s="17">
        <v>3.4006063874568002</v>
      </c>
      <c r="CX5" s="17">
        <v>0</v>
      </c>
      <c r="CY5" s="17">
        <v>0.76468202692085996</v>
      </c>
      <c r="CZ5" s="17">
        <v>638.30822472646798</v>
      </c>
      <c r="DA5" s="17">
        <v>448.26706741637798</v>
      </c>
      <c r="DB5" s="17">
        <v>122.857994263794</v>
      </c>
      <c r="DC5" s="17">
        <v>6574.3775595936804</v>
      </c>
      <c r="DD5" s="17">
        <v>957.73821150261597</v>
      </c>
      <c r="DE5" s="17">
        <v>365.09400203982602</v>
      </c>
      <c r="DG5" s="15">
        <f t="shared" si="0"/>
        <v>7088.3139681103839</v>
      </c>
      <c r="DI5" s="18">
        <f t="shared" si="1"/>
        <v>7.999996210788363E-3</v>
      </c>
      <c r="DJ5" s="13">
        <f t="shared" si="2"/>
        <v>-0.46190229533758337</v>
      </c>
      <c r="DK5" s="13">
        <f t="shared" si="3"/>
        <v>-0.499780271390868</v>
      </c>
      <c r="DL5" s="13">
        <f t="shared" si="4"/>
        <v>-0.4506202474278162</v>
      </c>
      <c r="DM5" s="13">
        <f t="shared" si="5"/>
        <v>-0.58118205730883699</v>
      </c>
      <c r="DN5" s="13">
        <f t="shared" si="6"/>
        <v>-0.56770019100963565</v>
      </c>
      <c r="DO5" s="13">
        <f t="shared" si="7"/>
        <v>-0.52870419741124586</v>
      </c>
      <c r="DP5" s="13">
        <f t="shared" si="8"/>
        <v>-0.51604516655393196</v>
      </c>
      <c r="DQ5" s="13">
        <f t="shared" si="9"/>
        <v>-0.59413616826009985</v>
      </c>
      <c r="DR5" s="13">
        <f t="shared" si="10"/>
        <v>-0.46809043200982858</v>
      </c>
      <c r="DS5" s="13">
        <f t="shared" si="11"/>
        <v>-0.59692576830958488</v>
      </c>
      <c r="DT5" s="13">
        <f t="shared" si="12"/>
        <v>-0.59304105175736477</v>
      </c>
      <c r="DU5" s="13">
        <f t="shared" si="13"/>
        <v>-0.4549853017929098</v>
      </c>
      <c r="DV5" s="13">
        <f t="shared" si="14"/>
        <v>-0.58608986660288398</v>
      </c>
      <c r="DW5" s="13">
        <f t="shared" si="15"/>
        <v>-0.48594798750300977</v>
      </c>
      <c r="DX5" s="13">
        <f t="shared" si="16"/>
        <v>-0.48388138764300787</v>
      </c>
      <c r="DY5" s="13">
        <f t="shared" si="17"/>
        <v>-0.48136623741657852</v>
      </c>
      <c r="DZ5" s="13">
        <f t="shared" si="18"/>
        <v>-0.4790363174278548</v>
      </c>
      <c r="EA5" s="13">
        <f t="shared" si="19"/>
        <v>-0.49280235186329152</v>
      </c>
      <c r="EB5" s="13">
        <f t="shared" si="21"/>
        <v>-0.47057996522521706</v>
      </c>
      <c r="EC5" s="13">
        <f t="shared" si="22"/>
        <v>-0.47055859759388019</v>
      </c>
      <c r="ED5" s="13">
        <f t="shared" si="23"/>
        <v>-0.47055207708537605</v>
      </c>
      <c r="EE5" s="13">
        <f t="shared" si="24"/>
        <v>-0.47060677342827817</v>
      </c>
      <c r="EF5" s="13">
        <f t="shared" si="25"/>
        <v>-0.56846332243251407</v>
      </c>
      <c r="EG5" s="13">
        <f t="shared" si="26"/>
        <v>-0.45619812653077646</v>
      </c>
      <c r="EH5" s="13">
        <f t="shared" si="27"/>
        <v>-0.46980793069301302</v>
      </c>
      <c r="EI5" s="13">
        <f t="shared" si="28"/>
        <v>-0.46755802629292359</v>
      </c>
      <c r="EJ5" s="13">
        <f t="shared" si="29"/>
        <v>-0.54170950182486122</v>
      </c>
      <c r="EK5" s="13">
        <f t="shared" si="30"/>
        <v>-0.44858649321531852</v>
      </c>
    </row>
    <row r="6" spans="1:141" x14ac:dyDescent="0.25">
      <c r="A6" s="11" t="s">
        <v>560</v>
      </c>
      <c r="B6" s="15">
        <v>75258.484441253298</v>
      </c>
      <c r="C6" s="15">
        <v>80.117279591578395</v>
      </c>
      <c r="D6" s="15">
        <v>13021.6094107561</v>
      </c>
      <c r="E6" s="15">
        <v>1202.5200057786101</v>
      </c>
      <c r="F6" s="15">
        <v>917.595933064939</v>
      </c>
      <c r="G6" s="15">
        <v>109.933546291078</v>
      </c>
      <c r="H6" s="15">
        <v>7574.4326463206398</v>
      </c>
      <c r="I6" s="15">
        <v>190.35414977215299</v>
      </c>
      <c r="J6" s="15">
        <v>191.24095553838899</v>
      </c>
      <c r="K6" s="15">
        <v>559.22237165470301</v>
      </c>
      <c r="L6" s="15">
        <v>28.857364817560299</v>
      </c>
      <c r="M6" s="15">
        <v>14.316958941119299</v>
      </c>
      <c r="N6" s="15">
        <v>47.7885420864623</v>
      </c>
      <c r="O6" s="15">
        <v>107.24781428007201</v>
      </c>
      <c r="P6" s="15">
        <v>84.938702252805498</v>
      </c>
      <c r="Q6" s="15">
        <v>3.6658176701729399</v>
      </c>
      <c r="R6" s="15">
        <v>482.69918733228798</v>
      </c>
      <c r="S6" s="15">
        <v>401.059714579017</v>
      </c>
      <c r="T6" s="15">
        <v>6.5156369360329499E-3</v>
      </c>
      <c r="U6" s="15">
        <v>3.2850027525838399E-5</v>
      </c>
      <c r="V6" s="15">
        <v>3.08483562531716E-4</v>
      </c>
      <c r="W6" s="15">
        <v>4.6451433673329202E-3</v>
      </c>
      <c r="X6" s="15">
        <v>4.0686239016548704</v>
      </c>
      <c r="Y6" s="15">
        <v>2.8830163588088099E-3</v>
      </c>
      <c r="Z6" s="15">
        <v>0.293161217435982</v>
      </c>
      <c r="AA6" s="15">
        <v>0.14549297512854101</v>
      </c>
      <c r="AB6" s="15">
        <v>3.4967032093322001</v>
      </c>
      <c r="AC6" s="15">
        <v>0.118636273023842</v>
      </c>
      <c r="AE6" s="17" t="s">
        <v>561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5">
        <v>0</v>
      </c>
      <c r="BA6" s="17">
        <v>0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0</v>
      </c>
      <c r="BJ6" s="17">
        <v>0</v>
      </c>
      <c r="BK6" s="17">
        <v>0</v>
      </c>
      <c r="BL6" s="17">
        <v>0</v>
      </c>
      <c r="BM6" s="17">
        <v>0</v>
      </c>
      <c r="BN6" s="17">
        <v>0</v>
      </c>
      <c r="BO6" s="17">
        <v>0</v>
      </c>
      <c r="BP6" s="17">
        <v>0</v>
      </c>
      <c r="BQ6" s="17">
        <v>0</v>
      </c>
      <c r="BR6" s="17">
        <v>0</v>
      </c>
      <c r="BS6" s="17">
        <v>0</v>
      </c>
      <c r="BT6" s="17">
        <v>0</v>
      </c>
      <c r="BU6" s="17">
        <v>0</v>
      </c>
      <c r="BV6" s="17">
        <v>0</v>
      </c>
      <c r="BW6" s="17">
        <v>0</v>
      </c>
      <c r="BX6" s="17">
        <v>0</v>
      </c>
      <c r="BY6" s="17">
        <v>0</v>
      </c>
      <c r="BZ6" s="17">
        <v>0</v>
      </c>
      <c r="CA6" s="17">
        <v>0</v>
      </c>
      <c r="CB6" s="17">
        <v>0</v>
      </c>
      <c r="CC6" s="17">
        <v>0</v>
      </c>
      <c r="CD6" s="17">
        <v>0</v>
      </c>
      <c r="CE6" s="17">
        <v>0</v>
      </c>
      <c r="CF6" s="17">
        <v>0</v>
      </c>
      <c r="CG6" s="17">
        <v>0</v>
      </c>
      <c r="CH6" s="17">
        <v>0</v>
      </c>
      <c r="CI6" s="17">
        <v>0</v>
      </c>
      <c r="CJ6" s="17">
        <v>0</v>
      </c>
      <c r="CK6" s="17">
        <v>0</v>
      </c>
      <c r="CL6" s="17">
        <v>0</v>
      </c>
      <c r="CM6" s="17">
        <v>0</v>
      </c>
      <c r="CN6" s="17">
        <v>0</v>
      </c>
      <c r="CO6" s="17">
        <v>0</v>
      </c>
      <c r="CP6" s="17">
        <v>0</v>
      </c>
      <c r="CQ6" s="17">
        <v>0</v>
      </c>
      <c r="CR6" s="17">
        <v>0</v>
      </c>
      <c r="CS6" s="17">
        <v>0</v>
      </c>
      <c r="CT6" s="17">
        <v>0</v>
      </c>
      <c r="CU6" s="17">
        <v>0</v>
      </c>
      <c r="CV6" s="17">
        <v>0</v>
      </c>
      <c r="CW6" s="17">
        <v>0</v>
      </c>
      <c r="CX6" s="17">
        <v>0</v>
      </c>
      <c r="CY6" s="17">
        <v>0</v>
      </c>
      <c r="CZ6" s="17">
        <v>0</v>
      </c>
      <c r="DA6" s="17">
        <v>0</v>
      </c>
      <c r="DB6" s="17">
        <v>0</v>
      </c>
      <c r="DC6" s="17">
        <v>0</v>
      </c>
      <c r="DD6" s="17">
        <v>0</v>
      </c>
      <c r="DE6" s="17">
        <v>0</v>
      </c>
      <c r="DG6" s="15" t="str">
        <f t="shared" si="0"/>
        <v/>
      </c>
      <c r="DI6" s="18" t="str">
        <f t="shared" si="1"/>
        <v/>
      </c>
      <c r="DJ6" s="13">
        <f t="shared" si="2"/>
        <v>-1</v>
      </c>
      <c r="DK6" s="13">
        <f t="shared" si="3"/>
        <v>-1</v>
      </c>
      <c r="DL6" s="13">
        <f t="shared" si="4"/>
        <v>-1</v>
      </c>
      <c r="DM6" s="13">
        <f t="shared" si="5"/>
        <v>-1</v>
      </c>
      <c r="DN6" s="13">
        <f t="shared" si="6"/>
        <v>-1</v>
      </c>
      <c r="DO6" s="13">
        <f t="shared" si="7"/>
        <v>-1</v>
      </c>
      <c r="DP6" s="13">
        <f t="shared" si="8"/>
        <v>-1</v>
      </c>
      <c r="DQ6" s="13">
        <f t="shared" si="9"/>
        <v>-1</v>
      </c>
      <c r="DR6" s="13">
        <f t="shared" si="10"/>
        <v>-1</v>
      </c>
      <c r="DS6" s="13">
        <f t="shared" si="11"/>
        <v>-1</v>
      </c>
      <c r="DT6" s="13">
        <f t="shared" si="12"/>
        <v>-1</v>
      </c>
      <c r="DU6" s="13">
        <f t="shared" si="13"/>
        <v>-1</v>
      </c>
      <c r="DV6" s="13">
        <f t="shared" si="14"/>
        <v>-1</v>
      </c>
      <c r="DW6" s="13">
        <f t="shared" si="15"/>
        <v>-1</v>
      </c>
      <c r="DX6" s="13">
        <f t="shared" si="16"/>
        <v>-1</v>
      </c>
      <c r="DY6" s="13">
        <f t="shared" si="17"/>
        <v>-1</v>
      </c>
      <c r="DZ6" s="13">
        <f t="shared" si="18"/>
        <v>-1</v>
      </c>
      <c r="EA6" s="13">
        <f t="shared" si="19"/>
        <v>-1</v>
      </c>
      <c r="EB6" s="13">
        <f t="shared" si="21"/>
        <v>-1</v>
      </c>
      <c r="EC6" s="13">
        <f t="shared" si="22"/>
        <v>-1</v>
      </c>
      <c r="ED6" s="13">
        <f t="shared" si="23"/>
        <v>-1</v>
      </c>
      <c r="EE6" s="13">
        <f t="shared" si="24"/>
        <v>-1</v>
      </c>
      <c r="EF6" s="13">
        <f t="shared" si="25"/>
        <v>-1</v>
      </c>
      <c r="EG6" s="13">
        <f t="shared" si="26"/>
        <v>-1</v>
      </c>
      <c r="EH6" s="13">
        <f t="shared" si="27"/>
        <v>-1</v>
      </c>
      <c r="EI6" s="13">
        <f t="shared" si="28"/>
        <v>-1</v>
      </c>
      <c r="EJ6" s="13">
        <f t="shared" si="29"/>
        <v>-1</v>
      </c>
      <c r="EK6" s="13">
        <f t="shared" si="30"/>
        <v>-1</v>
      </c>
    </row>
    <row r="7" spans="1:141" x14ac:dyDescent="0.25">
      <c r="A7" s="11" t="s">
        <v>562</v>
      </c>
      <c r="B7" s="15">
        <v>241807.97601408101</v>
      </c>
      <c r="C7" s="15">
        <v>321.22008514429001</v>
      </c>
      <c r="D7" s="15">
        <v>53139.612371203897</v>
      </c>
      <c r="E7" s="15">
        <v>4889.54848195862</v>
      </c>
      <c r="F7" s="15">
        <v>3739.2999261510399</v>
      </c>
      <c r="G7" s="15">
        <v>425.230828449081</v>
      </c>
      <c r="H7" s="15">
        <v>29019.851179750302</v>
      </c>
      <c r="I7" s="15">
        <v>754.68436019352998</v>
      </c>
      <c r="J7" s="15">
        <v>684.91065823914903</v>
      </c>
      <c r="K7" s="15">
        <v>2222.4115921422899</v>
      </c>
      <c r="L7" s="15">
        <v>114.326311939628</v>
      </c>
      <c r="M7" s="15">
        <v>50.977873062565799</v>
      </c>
      <c r="N7" s="15">
        <v>188.17899641304001</v>
      </c>
      <c r="O7" s="15">
        <v>408.10241349000501</v>
      </c>
      <c r="P7" s="15">
        <v>332.18525692854701</v>
      </c>
      <c r="Q7" s="15">
        <v>13.1428539166265</v>
      </c>
      <c r="R7" s="15">
        <v>1825.2187718964899</v>
      </c>
      <c r="S7" s="15">
        <v>1523.6917450097801</v>
      </c>
      <c r="T7" s="15">
        <v>2.6123511993410699E-2</v>
      </c>
      <c r="U7" s="15">
        <v>1.3170747010917501E-4</v>
      </c>
      <c r="V7" s="15">
        <v>1.2368205900918699E-3</v>
      </c>
      <c r="W7" s="15">
        <v>1.86240352849605E-2</v>
      </c>
      <c r="X7" s="15">
        <v>15.8094327908269</v>
      </c>
      <c r="Y7" s="15">
        <v>1.22959920026856E-2</v>
      </c>
      <c r="Z7" s="15">
        <v>1.2200021354600299</v>
      </c>
      <c r="AA7" s="15">
        <v>0.592821642063457</v>
      </c>
      <c r="AB7" s="15">
        <v>13.5218209057282</v>
      </c>
      <c r="AC7" s="15">
        <v>0.506758366454375</v>
      </c>
      <c r="AE7" s="17" t="s">
        <v>563</v>
      </c>
      <c r="AF7" s="17">
        <v>153.73925857240499</v>
      </c>
      <c r="AG7" s="17">
        <v>114.215028051633</v>
      </c>
      <c r="AH7" s="17">
        <v>753.94162224077104</v>
      </c>
      <c r="AI7" s="17">
        <v>753.94831342273699</v>
      </c>
      <c r="AJ7" s="17">
        <v>239.43248211395601</v>
      </c>
      <c r="AK7" s="17">
        <v>1.07093573306436E-2</v>
      </c>
      <c r="AL7" s="17">
        <v>1.5411032644940099E-2</v>
      </c>
      <c r="AM7" s="17">
        <v>684.72457881711705</v>
      </c>
      <c r="AN7" s="17">
        <v>0.50672987312638496</v>
      </c>
      <c r="AO7" s="17">
        <v>50.958001649673903</v>
      </c>
      <c r="AP7" s="17">
        <v>802.257025518918</v>
      </c>
      <c r="AQ7" s="5">
        <v>3.8191384888418501E-5</v>
      </c>
      <c r="AR7" s="5">
        <v>9.3504076235828297E-5</v>
      </c>
      <c r="AS7" s="17">
        <v>241776.56158820901</v>
      </c>
      <c r="AT7" s="17">
        <v>2200.0979451415501</v>
      </c>
      <c r="AU7" s="17">
        <v>582.58590732035896</v>
      </c>
      <c r="AV7" s="17">
        <v>626.12617751866196</v>
      </c>
      <c r="AW7" s="17">
        <v>408.00972333906498</v>
      </c>
      <c r="AX7" s="17">
        <v>19.410792606241198</v>
      </c>
      <c r="AY7" s="17">
        <v>2220.2142521691799</v>
      </c>
      <c r="AZ7" s="17">
        <v>2220.21459771219</v>
      </c>
      <c r="BA7" s="17">
        <v>332.10266443959</v>
      </c>
      <c r="BB7" s="17">
        <v>1.04497004121827E-4</v>
      </c>
      <c r="BC7" s="17">
        <v>1.1263159245701801E-3</v>
      </c>
      <c r="BD7" s="17">
        <v>424.97600772940501</v>
      </c>
      <c r="BE7" s="17">
        <v>721.159725560178</v>
      </c>
      <c r="BF7" s="17">
        <v>15.649071520625601</v>
      </c>
      <c r="BG7" s="17">
        <v>55.091574091599803</v>
      </c>
      <c r="BH7" s="17">
        <v>77.203217774214295</v>
      </c>
      <c r="BI7" s="17">
        <v>188.00382362588999</v>
      </c>
      <c r="BJ7" s="17">
        <v>321.17048319361498</v>
      </c>
      <c r="BK7" s="17">
        <v>0</v>
      </c>
      <c r="BL7" s="17">
        <v>7.6344068740113596E-3</v>
      </c>
      <c r="BM7" s="17">
        <v>1.09860987009264E-2</v>
      </c>
      <c r="BN7" s="17">
        <v>30110.6047665029</v>
      </c>
      <c r="BO7" s="17">
        <v>43640.970203431403</v>
      </c>
      <c r="BP7" s="17">
        <v>9056.0288867871404</v>
      </c>
      <c r="BQ7" s="17">
        <v>53121.975097948001</v>
      </c>
      <c r="BR7" s="17">
        <v>1066.9030270969999</v>
      </c>
      <c r="BS7" s="17">
        <v>15.7962513306767</v>
      </c>
      <c r="BT7" s="17">
        <v>1.2294736987053301E-2</v>
      </c>
      <c r="BU7" s="17">
        <v>1.2197743005891799</v>
      </c>
      <c r="BV7" s="17">
        <v>0.59271517465566503</v>
      </c>
      <c r="BW7" s="17">
        <v>13.5127349989252</v>
      </c>
      <c r="BX7" s="17">
        <v>3.6870970981663</v>
      </c>
      <c r="BY7" s="17">
        <v>13292.557567952501</v>
      </c>
      <c r="BZ7" s="17">
        <v>17.641823241125</v>
      </c>
      <c r="CA7" s="17">
        <v>2.2604748406333801</v>
      </c>
      <c r="CB7" s="17">
        <v>720.17724664759601</v>
      </c>
      <c r="CC7" s="17">
        <v>30.158056535326299</v>
      </c>
      <c r="CD7" s="17">
        <v>0.930988714650264</v>
      </c>
      <c r="CE7" s="5">
        <v>5.9635923764171597E-6</v>
      </c>
      <c r="CF7" s="17">
        <v>1.0293125807856101</v>
      </c>
      <c r="CG7" s="17">
        <v>4885.5168974532198</v>
      </c>
      <c r="CH7" s="17">
        <v>3736.0571590316199</v>
      </c>
      <c r="CI7" s="17">
        <v>1149.4597384215999</v>
      </c>
      <c r="CJ7" s="17">
        <v>12.501563215881999</v>
      </c>
      <c r="CK7" s="17">
        <v>0.121965399119253</v>
      </c>
      <c r="CL7" s="17">
        <v>97.033837453220698</v>
      </c>
      <c r="CM7" s="17">
        <v>2.5261531296262598</v>
      </c>
      <c r="CN7" s="17">
        <v>141.992068376351</v>
      </c>
      <c r="CO7" s="17">
        <v>27.9087513021048</v>
      </c>
      <c r="CP7" s="17">
        <v>4.2371185127619997</v>
      </c>
      <c r="CQ7" s="17">
        <v>690.39385715151695</v>
      </c>
      <c r="CR7" s="17">
        <v>200.864093839026</v>
      </c>
      <c r="CS7" s="17">
        <v>13.338522338883401</v>
      </c>
      <c r="CT7" s="17">
        <v>1969.3562629452599</v>
      </c>
      <c r="CU7" s="17">
        <v>0.762059548603647</v>
      </c>
      <c r="CV7" s="17">
        <v>424.90817057160302</v>
      </c>
      <c r="CW7" s="17">
        <v>13.1383199770223</v>
      </c>
      <c r="CX7" s="17">
        <v>0</v>
      </c>
      <c r="CY7" s="17">
        <v>4.2720285486846397</v>
      </c>
      <c r="CZ7" s="17">
        <v>2643.7504034666899</v>
      </c>
      <c r="DA7" s="17">
        <v>1824.8092399976599</v>
      </c>
      <c r="DB7" s="17">
        <v>588.27899418251002</v>
      </c>
      <c r="DC7" s="17">
        <v>29005.794351427699</v>
      </c>
      <c r="DD7" s="17">
        <v>3997.1091359155998</v>
      </c>
      <c r="DE7" s="17">
        <v>1523.2419541888401</v>
      </c>
      <c r="DG7" s="15">
        <f t="shared" si="0"/>
        <v>30945.368881967792</v>
      </c>
      <c r="DI7" s="18">
        <f t="shared" si="1"/>
        <v>8.000003895672566E-3</v>
      </c>
      <c r="DJ7" s="13">
        <f t="shared" si="2"/>
        <v>-1.2991476290333378E-4</v>
      </c>
      <c r="DK7" s="13">
        <f t="shared" si="3"/>
        <v>-1.5441733866904662E-4</v>
      </c>
      <c r="DL7" s="13">
        <f t="shared" si="4"/>
        <v>-3.3190443943571671E-4</v>
      </c>
      <c r="DM7" s="13">
        <f t="shared" si="5"/>
        <v>-8.2453104213524233E-4</v>
      </c>
      <c r="DN7" s="13">
        <f t="shared" si="6"/>
        <v>-8.6721236152829517E-4</v>
      </c>
      <c r="DO7" s="13">
        <f t="shared" si="7"/>
        <v>-7.5878289129410108E-4</v>
      </c>
      <c r="DP7" s="13">
        <f t="shared" si="8"/>
        <v>-4.8438664400907643E-4</v>
      </c>
      <c r="DQ7" s="13">
        <f t="shared" si="9"/>
        <v>-9.7530412662088963E-4</v>
      </c>
      <c r="DR7" s="13">
        <f t="shared" si="10"/>
        <v>-2.7168422595492351E-4</v>
      </c>
      <c r="DS7" s="13">
        <f t="shared" si="11"/>
        <v>-9.885632516801982E-4</v>
      </c>
      <c r="DT7" s="13">
        <f t="shared" si="12"/>
        <v>-9.7338824376461857E-4</v>
      </c>
      <c r="DU7" s="13">
        <f t="shared" si="13"/>
        <v>-3.8980466814507247E-4</v>
      </c>
      <c r="DV7" s="13">
        <f t="shared" si="14"/>
        <v>-9.3088384192211153E-4</v>
      </c>
      <c r="DW7" s="13">
        <f t="shared" si="15"/>
        <v>-2.2712473113639068E-4</v>
      </c>
      <c r="DX7" s="13">
        <f t="shared" si="16"/>
        <v>-2.4863381873317241E-4</v>
      </c>
      <c r="DY7" s="13">
        <f t="shared" si="17"/>
        <v>-3.4497375021900892E-4</v>
      </c>
      <c r="DZ7" s="13">
        <f t="shared" si="18"/>
        <v>-2.2437414360167851E-4</v>
      </c>
      <c r="EA7" s="13">
        <f t="shared" si="19"/>
        <v>-2.9519804278861205E-4</v>
      </c>
      <c r="EB7" s="13">
        <f t="shared" si="21"/>
        <v>-1.195098816648012E-4</v>
      </c>
      <c r="EC7" s="13">
        <f t="shared" si="22"/>
        <v>-9.1179224065805897E-5</v>
      </c>
      <c r="ED7" s="13">
        <f t="shared" si="23"/>
        <v>-3.5630894083324672E-5</v>
      </c>
      <c r="EE7" s="13">
        <f t="shared" si="24"/>
        <v>-1.8952444884976066E-4</v>
      </c>
      <c r="EF7" s="13">
        <f t="shared" si="25"/>
        <v>-8.3377185789033025E-4</v>
      </c>
      <c r="EG7" s="13">
        <f t="shared" si="26"/>
        <v>-1.0206705014329191E-4</v>
      </c>
      <c r="EH7" s="13">
        <f t="shared" si="27"/>
        <v>-1.8674956725717138E-4</v>
      </c>
      <c r="EI7" s="13">
        <f t="shared" si="28"/>
        <v>-1.7959433367071529E-4</v>
      </c>
      <c r="EJ7" s="13">
        <f t="shared" si="29"/>
        <v>-6.7194402783064214E-4</v>
      </c>
      <c r="EK7" s="13">
        <f t="shared" si="30"/>
        <v>-5.6226655298068338E-5</v>
      </c>
    </row>
    <row r="8" spans="1:141" x14ac:dyDescent="0.25">
      <c r="A8" s="11" t="s">
        <v>564</v>
      </c>
      <c r="B8" s="15">
        <v>84931.960941281694</v>
      </c>
      <c r="C8" s="15">
        <v>95.060334081540304</v>
      </c>
      <c r="D8" s="15">
        <v>15943.877293425399</v>
      </c>
      <c r="E8" s="15">
        <v>1426.8113118364699</v>
      </c>
      <c r="F8" s="15">
        <v>1088.7433322464601</v>
      </c>
      <c r="G8" s="15">
        <v>127.76189973460301</v>
      </c>
      <c r="H8" s="15">
        <v>9031.1700975548192</v>
      </c>
      <c r="I8" s="15">
        <v>225.63943759052401</v>
      </c>
      <c r="J8" s="15">
        <v>226.018874357881</v>
      </c>
      <c r="K8" s="15">
        <v>662.942823379723</v>
      </c>
      <c r="L8" s="15">
        <v>34.208880983666099</v>
      </c>
      <c r="M8" s="15">
        <v>16.928053446219302</v>
      </c>
      <c r="N8" s="15">
        <v>56.624030151197601</v>
      </c>
      <c r="O8" s="15">
        <v>128.24646115766399</v>
      </c>
      <c r="P8" s="15">
        <v>102.63078885255</v>
      </c>
      <c r="Q8" s="15">
        <v>4.3191307692283596</v>
      </c>
      <c r="R8" s="15">
        <v>577.64150437936598</v>
      </c>
      <c r="S8" s="15">
        <v>478.83221388307197</v>
      </c>
      <c r="T8" s="15">
        <v>7.7308918564600697E-3</v>
      </c>
      <c r="U8" s="15">
        <v>3.8977000004265302E-5</v>
      </c>
      <c r="V8" s="15">
        <v>3.6601995165660902E-4</v>
      </c>
      <c r="W8" s="15">
        <v>5.5115253207286196E-3</v>
      </c>
      <c r="X8" s="15">
        <v>4.8166693795422297</v>
      </c>
      <c r="Y8" s="15">
        <v>3.42073557229014E-3</v>
      </c>
      <c r="Z8" s="15">
        <v>0.34752882755071002</v>
      </c>
      <c r="AA8" s="15">
        <v>0.172306593916148</v>
      </c>
      <c r="AB8" s="15">
        <v>4.1368635643313896</v>
      </c>
      <c r="AC8" s="15">
        <v>0.140754136631839</v>
      </c>
      <c r="AE8" s="17" t="s">
        <v>565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5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17">
        <v>0</v>
      </c>
      <c r="CY8" s="17">
        <v>0</v>
      </c>
      <c r="CZ8" s="17">
        <v>0</v>
      </c>
      <c r="DA8" s="17">
        <v>0</v>
      </c>
      <c r="DB8" s="17">
        <v>0</v>
      </c>
      <c r="DC8" s="17">
        <v>0</v>
      </c>
      <c r="DD8" s="17">
        <v>0</v>
      </c>
      <c r="DE8" s="17">
        <v>0</v>
      </c>
      <c r="DG8" s="15" t="str">
        <f t="shared" si="0"/>
        <v/>
      </c>
      <c r="DI8" s="18" t="str">
        <f t="shared" si="1"/>
        <v/>
      </c>
      <c r="DJ8" s="13">
        <f t="shared" si="2"/>
        <v>-1</v>
      </c>
      <c r="DK8" s="13">
        <f t="shared" si="3"/>
        <v>-1</v>
      </c>
      <c r="DL8" s="13">
        <f t="shared" si="4"/>
        <v>-1</v>
      </c>
      <c r="DM8" s="13">
        <f t="shared" si="5"/>
        <v>-1</v>
      </c>
      <c r="DN8" s="13">
        <f t="shared" si="6"/>
        <v>-1</v>
      </c>
      <c r="DO8" s="13">
        <f t="shared" si="7"/>
        <v>-1</v>
      </c>
      <c r="DP8" s="13">
        <f t="shared" si="8"/>
        <v>-1</v>
      </c>
      <c r="DQ8" s="13">
        <f t="shared" si="9"/>
        <v>-1</v>
      </c>
      <c r="DR8" s="13">
        <f t="shared" si="10"/>
        <v>-1</v>
      </c>
      <c r="DS8" s="13">
        <f t="shared" si="11"/>
        <v>-1</v>
      </c>
      <c r="DT8" s="13">
        <f t="shared" si="12"/>
        <v>-1</v>
      </c>
      <c r="DU8" s="13">
        <f t="shared" si="13"/>
        <v>-1</v>
      </c>
      <c r="DV8" s="13">
        <f t="shared" si="14"/>
        <v>-1</v>
      </c>
      <c r="DW8" s="13">
        <f t="shared" si="15"/>
        <v>-1</v>
      </c>
      <c r="DX8" s="13">
        <f t="shared" si="16"/>
        <v>-1</v>
      </c>
      <c r="DY8" s="13">
        <f t="shared" si="17"/>
        <v>-1</v>
      </c>
      <c r="DZ8" s="13">
        <f t="shared" si="18"/>
        <v>-1</v>
      </c>
      <c r="EA8" s="13">
        <f t="shared" si="19"/>
        <v>-1</v>
      </c>
      <c r="EB8" s="13">
        <f t="shared" si="21"/>
        <v>-1</v>
      </c>
      <c r="EC8" s="13">
        <f t="shared" si="22"/>
        <v>-1</v>
      </c>
      <c r="ED8" s="13">
        <f t="shared" si="23"/>
        <v>-1</v>
      </c>
      <c r="EE8" s="13">
        <f t="shared" si="24"/>
        <v>-1</v>
      </c>
      <c r="EF8" s="13">
        <f t="shared" si="25"/>
        <v>-1</v>
      </c>
      <c r="EG8" s="13">
        <f t="shared" si="26"/>
        <v>-1</v>
      </c>
      <c r="EH8" s="13">
        <f t="shared" si="27"/>
        <v>-1</v>
      </c>
      <c r="EI8" s="13">
        <f t="shared" si="28"/>
        <v>-1</v>
      </c>
      <c r="EJ8" s="13">
        <f t="shared" si="29"/>
        <v>-1</v>
      </c>
      <c r="EK8" s="13">
        <f t="shared" si="30"/>
        <v>-1</v>
      </c>
    </row>
    <row r="9" spans="1:141" x14ac:dyDescent="0.25">
      <c r="A9" s="11" t="s">
        <v>566</v>
      </c>
      <c r="B9" s="15">
        <v>163073.514804126</v>
      </c>
      <c r="C9" s="15">
        <v>189.668207432721</v>
      </c>
      <c r="D9" s="15">
        <v>32233.932416224499</v>
      </c>
      <c r="E9" s="15">
        <v>2846.8444287591501</v>
      </c>
      <c r="F9" s="15">
        <v>2172.31286232708</v>
      </c>
      <c r="G9" s="15">
        <v>250.87421601336399</v>
      </c>
      <c r="H9" s="15">
        <v>17576.583043753399</v>
      </c>
      <c r="I9" s="15">
        <v>449.895494081469</v>
      </c>
      <c r="J9" s="15">
        <v>445.31817796248799</v>
      </c>
      <c r="K9" s="15">
        <v>1321.9009654027</v>
      </c>
      <c r="L9" s="15">
        <v>68.211762367048294</v>
      </c>
      <c r="M9" s="15">
        <v>33.697610797515999</v>
      </c>
      <c r="N9" s="15">
        <v>112.868478525035</v>
      </c>
      <c r="O9" s="15">
        <v>248.29094135254101</v>
      </c>
      <c r="P9" s="15">
        <v>191.515662276314</v>
      </c>
      <c r="Q9" s="15">
        <v>8.5744910965365992</v>
      </c>
      <c r="R9" s="15">
        <v>1108.4996452181499</v>
      </c>
      <c r="S9" s="15">
        <v>929.93905020224202</v>
      </c>
      <c r="T9" s="15">
        <v>1.5424958943435299E-2</v>
      </c>
      <c r="U9" s="15">
        <v>7.7768345478064605E-5</v>
      </c>
      <c r="V9" s="15">
        <v>7.3029641063609898E-4</v>
      </c>
      <c r="W9" s="15">
        <v>1.09967973802906E-2</v>
      </c>
      <c r="X9" s="15">
        <v>9.5951031564114597</v>
      </c>
      <c r="Y9" s="15">
        <v>6.8251726038879596E-3</v>
      </c>
      <c r="Z9" s="15">
        <v>0.69296191139612495</v>
      </c>
      <c r="AA9" s="15">
        <v>0.343334661143259</v>
      </c>
      <c r="AB9" s="15">
        <v>8.2370041932887599</v>
      </c>
      <c r="AC9" s="15">
        <v>0.280824350998508</v>
      </c>
      <c r="AE9" s="17" t="s">
        <v>567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5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17">
        <v>0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G9" s="15" t="str">
        <f t="shared" si="0"/>
        <v/>
      </c>
      <c r="DI9" s="18" t="str">
        <f t="shared" si="1"/>
        <v/>
      </c>
      <c r="DJ9" s="13">
        <f t="shared" si="2"/>
        <v>-1</v>
      </c>
      <c r="DK9" s="13">
        <f t="shared" si="3"/>
        <v>-1</v>
      </c>
      <c r="DL9" s="13">
        <f t="shared" si="4"/>
        <v>-1</v>
      </c>
      <c r="DM9" s="13">
        <f t="shared" si="5"/>
        <v>-1</v>
      </c>
      <c r="DN9" s="13">
        <f t="shared" si="6"/>
        <v>-1</v>
      </c>
      <c r="DO9" s="13">
        <f t="shared" si="7"/>
        <v>-1</v>
      </c>
      <c r="DP9" s="13">
        <f t="shared" si="8"/>
        <v>-1</v>
      </c>
      <c r="DQ9" s="13">
        <f t="shared" si="9"/>
        <v>-1</v>
      </c>
      <c r="DR9" s="13">
        <f t="shared" si="10"/>
        <v>-1</v>
      </c>
      <c r="DS9" s="13">
        <f t="shared" si="11"/>
        <v>-1</v>
      </c>
      <c r="DT9" s="13">
        <f t="shared" si="12"/>
        <v>-1</v>
      </c>
      <c r="DU9" s="13">
        <f t="shared" si="13"/>
        <v>-1</v>
      </c>
      <c r="DV9" s="13">
        <f t="shared" si="14"/>
        <v>-1</v>
      </c>
      <c r="DW9" s="13">
        <f t="shared" si="15"/>
        <v>-1</v>
      </c>
      <c r="DX9" s="13">
        <f t="shared" si="16"/>
        <v>-1</v>
      </c>
      <c r="DY9" s="13">
        <f t="shared" si="17"/>
        <v>-1</v>
      </c>
      <c r="DZ9" s="13">
        <f t="shared" si="18"/>
        <v>-1</v>
      </c>
      <c r="EA9" s="13">
        <f t="shared" si="19"/>
        <v>-1</v>
      </c>
      <c r="EB9" s="13">
        <f t="shared" si="21"/>
        <v>-1</v>
      </c>
      <c r="EC9" s="13">
        <f t="shared" si="22"/>
        <v>-1</v>
      </c>
      <c r="ED9" s="13">
        <f t="shared" si="23"/>
        <v>-1</v>
      </c>
      <c r="EE9" s="13">
        <f t="shared" si="24"/>
        <v>-1</v>
      </c>
      <c r="EF9" s="13">
        <f t="shared" si="25"/>
        <v>-1</v>
      </c>
      <c r="EG9" s="13">
        <f t="shared" si="26"/>
        <v>-1</v>
      </c>
      <c r="EH9" s="13">
        <f t="shared" si="27"/>
        <v>-1</v>
      </c>
      <c r="EI9" s="13">
        <f t="shared" si="28"/>
        <v>-1</v>
      </c>
      <c r="EJ9" s="13">
        <f t="shared" si="29"/>
        <v>-1</v>
      </c>
      <c r="EK9" s="13">
        <f t="shared" si="30"/>
        <v>-1</v>
      </c>
    </row>
    <row r="10" spans="1:141" x14ac:dyDescent="0.25">
      <c r="A10" s="54" t="s">
        <v>568</v>
      </c>
      <c r="B10" s="15">
        <v>397822.21310383099</v>
      </c>
      <c r="C10" s="15">
        <v>567.39935225324405</v>
      </c>
      <c r="D10" s="15">
        <v>107236.05867242</v>
      </c>
      <c r="E10" s="15">
        <v>8735.7748127875093</v>
      </c>
      <c r="F10" s="15">
        <v>6692.5747682420697</v>
      </c>
      <c r="G10" s="15">
        <v>728.54022996946503</v>
      </c>
      <c r="H10" s="15">
        <v>50109.4506573326</v>
      </c>
      <c r="I10" s="15">
        <v>1332.29326314175</v>
      </c>
      <c r="J10" s="15">
        <v>1196.5387632643899</v>
      </c>
      <c r="K10" s="15">
        <v>3923.1377588373198</v>
      </c>
      <c r="L10" s="15">
        <v>201.87506635836499</v>
      </c>
      <c r="M10" s="15">
        <v>90.559033420539294</v>
      </c>
      <c r="N10" s="15">
        <v>332.15294995929298</v>
      </c>
      <c r="O10" s="15">
        <v>702.95736946437398</v>
      </c>
      <c r="P10" s="15">
        <v>549.47737369348602</v>
      </c>
      <c r="Q10" s="15">
        <v>23.1188251791176</v>
      </c>
      <c r="R10" s="15">
        <v>3108.0282243573402</v>
      </c>
      <c r="S10" s="15">
        <v>2630.6216192287302</v>
      </c>
      <c r="T10" s="15">
        <v>4.6144256528394198E-2</v>
      </c>
      <c r="U10" s="15">
        <v>2.3264651400597801E-4</v>
      </c>
      <c r="V10" s="15">
        <v>2.1847053123135798E-3</v>
      </c>
      <c r="W10" s="15">
        <v>3.2897274627594099E-2</v>
      </c>
      <c r="X10" s="15">
        <v>27.9085073037527</v>
      </c>
      <c r="Y10" s="15">
        <v>2.27890407366322E-2</v>
      </c>
      <c r="Z10" s="15">
        <v>2.2412870758809</v>
      </c>
      <c r="AA10" s="15">
        <v>1.0839534292624</v>
      </c>
      <c r="AB10" s="15">
        <v>23.980943522886399</v>
      </c>
      <c r="AC10" s="15">
        <v>0.94094625734076998</v>
      </c>
      <c r="AE10" s="17" t="s">
        <v>569</v>
      </c>
      <c r="AF10" s="17">
        <v>271.12704116173097</v>
      </c>
      <c r="AG10" s="17">
        <v>201.68750262242401</v>
      </c>
      <c r="AH10" s="17">
        <v>1331.0403691024801</v>
      </c>
      <c r="AI10" s="17">
        <v>1331.05225398831</v>
      </c>
      <c r="AJ10" s="17">
        <v>422.57784364604203</v>
      </c>
      <c r="AK10" s="17">
        <v>1.8917840410721001E-2</v>
      </c>
      <c r="AL10" s="17">
        <v>2.72232010229446E-2</v>
      </c>
      <c r="AM10" s="17">
        <v>1196.2441054917499</v>
      </c>
      <c r="AN10" s="17">
        <v>0.94096389126412305</v>
      </c>
      <c r="AO10" s="17">
        <v>90.528961568987796</v>
      </c>
      <c r="AP10" s="17">
        <v>1390.63088779687</v>
      </c>
      <c r="AQ10" s="5">
        <v>6.7464566918544705E-5</v>
      </c>
      <c r="AR10" s="17">
        <v>1.6517199944884401E-4</v>
      </c>
      <c r="AS10" s="17">
        <v>397782.70820306701</v>
      </c>
      <c r="AT10" s="17">
        <v>3873.8463436003099</v>
      </c>
      <c r="AU10" s="17">
        <v>1025.6007397098899</v>
      </c>
      <c r="AV10" s="17">
        <v>1103.1277694687701</v>
      </c>
      <c r="AW10" s="17">
        <v>702.80828971231199</v>
      </c>
      <c r="AX10" s="17">
        <v>34.044213705219001</v>
      </c>
      <c r="AY10" s="17">
        <v>3919.4252280712599</v>
      </c>
      <c r="AZ10" s="17">
        <v>3919.4253515598598</v>
      </c>
      <c r="BA10" s="17">
        <v>549.33885876581996</v>
      </c>
      <c r="BB10" s="17">
        <v>1.84592040286211E-4</v>
      </c>
      <c r="BC10" s="17">
        <v>1.9895979449971301E-3</v>
      </c>
      <c r="BD10" s="17">
        <v>857.670424310366</v>
      </c>
      <c r="BE10" s="17">
        <v>1204.2566675154001</v>
      </c>
      <c r="BF10" s="17">
        <v>27.2999218291835</v>
      </c>
      <c r="BG10" s="17">
        <v>97.295699660845401</v>
      </c>
      <c r="BH10" s="17">
        <v>134.826092999374</v>
      </c>
      <c r="BI10" s="17">
        <v>331.85701060725302</v>
      </c>
      <c r="BJ10" s="17">
        <v>567.34054804587697</v>
      </c>
      <c r="BK10" s="17">
        <v>0</v>
      </c>
      <c r="BL10" s="17">
        <v>1.34860026686949E-2</v>
      </c>
      <c r="BM10" s="17">
        <v>1.9406697068403901E-2</v>
      </c>
      <c r="BN10" s="17">
        <v>51992.730695392798</v>
      </c>
      <c r="BO10" s="17">
        <v>87882.756711144903</v>
      </c>
      <c r="BP10" s="17">
        <v>18468.372754884502</v>
      </c>
      <c r="BQ10" s="17">
        <v>107208.799890339</v>
      </c>
      <c r="BR10" s="17">
        <v>1869.41677940006</v>
      </c>
      <c r="BS10" s="17">
        <v>27.886353933420299</v>
      </c>
      <c r="BT10" s="17">
        <v>2.2788580893158401E-2</v>
      </c>
      <c r="BU10" s="17">
        <v>2.2410378101577901</v>
      </c>
      <c r="BV10" s="17">
        <v>1.0838337787727901</v>
      </c>
      <c r="BW10" s="17">
        <v>23.965976626421199</v>
      </c>
      <c r="BX10" s="17">
        <v>6.7741022920352503</v>
      </c>
      <c r="BY10" s="17">
        <v>22713.741824701399</v>
      </c>
      <c r="BZ10" s="17">
        <v>32.3663735919354</v>
      </c>
      <c r="CA10" s="17">
        <v>4.0793088476991999</v>
      </c>
      <c r="CB10" s="17">
        <v>1287.99942348032</v>
      </c>
      <c r="CC10" s="17">
        <v>54.776954407314904</v>
      </c>
      <c r="CD10" s="17">
        <v>1.6445371672811999</v>
      </c>
      <c r="CE10" s="5">
        <v>1.05345634892552E-5</v>
      </c>
      <c r="CF10" s="17">
        <v>1.8868256622408801</v>
      </c>
      <c r="CG10" s="17">
        <v>8728.8376980684498</v>
      </c>
      <c r="CH10" s="17">
        <v>6687.0061037629903</v>
      </c>
      <c r="CI10" s="17">
        <v>2041.8315943054599</v>
      </c>
      <c r="CJ10" s="17">
        <v>22.201449281458501</v>
      </c>
      <c r="CK10" s="17">
        <v>0.215440487254529</v>
      </c>
      <c r="CL10" s="17">
        <v>175.310516490021</v>
      </c>
      <c r="CM10" s="17">
        <v>4.4942881727541799</v>
      </c>
      <c r="CN10" s="17">
        <v>260.68357229230998</v>
      </c>
      <c r="CO10" s="17">
        <v>51.584686247016798</v>
      </c>
      <c r="CP10" s="17">
        <v>7.7445593538252897</v>
      </c>
      <c r="CQ10" s="17">
        <v>1268.8528377232799</v>
      </c>
      <c r="CR10" s="17">
        <v>353.30442253084499</v>
      </c>
      <c r="CS10" s="17">
        <v>23.822494315492399</v>
      </c>
      <c r="CT10" s="17">
        <v>3481.1951696842402</v>
      </c>
      <c r="CU10" s="17">
        <v>1.3735642664947001</v>
      </c>
      <c r="CV10" s="17">
        <v>728.005867031751</v>
      </c>
      <c r="CW10" s="17">
        <v>23.111887850664399</v>
      </c>
      <c r="CX10" s="17">
        <v>0</v>
      </c>
      <c r="CY10" s="17">
        <v>7.5458525423321703</v>
      </c>
      <c r="CZ10" s="17">
        <v>4533.4923642583599</v>
      </c>
      <c r="DA10" s="17">
        <v>3107.36885770653</v>
      </c>
      <c r="DB10" s="17">
        <v>1023.94324200294</v>
      </c>
      <c r="DC10" s="17">
        <v>50085.417076561003</v>
      </c>
      <c r="DD10" s="17">
        <v>6926.7898292597201</v>
      </c>
      <c r="DE10" s="17">
        <v>2629.8830510048701</v>
      </c>
      <c r="DG10" s="15">
        <f t="shared" si="0"/>
        <v>53459.577238454789</v>
      </c>
      <c r="DI10" s="18">
        <f t="shared" si="1"/>
        <v>8.0000002349401734E-3</v>
      </c>
      <c r="DJ10" s="13">
        <f t="shared" si="2"/>
        <v>-9.9302903313910074E-5</v>
      </c>
      <c r="DK10" s="13">
        <f t="shared" si="3"/>
        <v>-1.0363812918282851E-4</v>
      </c>
      <c r="DL10" s="13">
        <f t="shared" si="4"/>
        <v>-2.5419418074912022E-4</v>
      </c>
      <c r="DM10" s="13">
        <f t="shared" si="5"/>
        <v>-7.9410411414279169E-4</v>
      </c>
      <c r="DN10" s="13">
        <f t="shared" si="6"/>
        <v>-8.3206608396877585E-4</v>
      </c>
      <c r="DO10" s="13">
        <f t="shared" si="7"/>
        <v>-7.334707346723083E-4</v>
      </c>
      <c r="DP10" s="13">
        <f t="shared" si="8"/>
        <v>-4.796217171875858E-4</v>
      </c>
      <c r="DQ10" s="13">
        <f t="shared" si="9"/>
        <v>-9.314834712242933E-4</v>
      </c>
      <c r="DR10" s="13">
        <f t="shared" si="10"/>
        <v>-2.4625844284067332E-4</v>
      </c>
      <c r="DS10" s="13">
        <f t="shared" si="11"/>
        <v>-9.4628522006329327E-4</v>
      </c>
      <c r="DT10" s="13">
        <f t="shared" si="12"/>
        <v>-9.2910798408369982E-4</v>
      </c>
      <c r="DU10" s="13">
        <f t="shared" si="13"/>
        <v>-3.3206904287338398E-4</v>
      </c>
      <c r="DV10" s="13">
        <f t="shared" si="14"/>
        <v>-8.9097312571282197E-4</v>
      </c>
      <c r="DW10" s="13">
        <f t="shared" si="15"/>
        <v>-2.1207509663862898E-4</v>
      </c>
      <c r="DX10" s="13">
        <f t="shared" si="16"/>
        <v>-2.5208486153848234E-4</v>
      </c>
      <c r="DY10" s="13">
        <f t="shared" si="17"/>
        <v>-3.0007270695863532E-4</v>
      </c>
      <c r="DZ10" s="13">
        <f t="shared" si="18"/>
        <v>-2.1214950547835212E-4</v>
      </c>
      <c r="EA10" s="13">
        <f t="shared" si="19"/>
        <v>-2.8075806055170974E-4</v>
      </c>
      <c r="EB10" s="13">
        <f t="shared" si="21"/>
        <v>-6.9674862496104116E-5</v>
      </c>
      <c r="EC10" s="13">
        <f t="shared" si="22"/>
        <v>-4.2758597229788559E-5</v>
      </c>
      <c r="ED10" s="13">
        <f t="shared" si="23"/>
        <v>8.8050589285345793E-6</v>
      </c>
      <c r="EE10" s="13">
        <f t="shared" si="24"/>
        <v>-1.390659423032692E-4</v>
      </c>
      <c r="EF10" s="13">
        <f t="shared" si="25"/>
        <v>-7.9378556836759862E-4</v>
      </c>
      <c r="EG10" s="13">
        <f t="shared" si="26"/>
        <v>-2.017827249129626E-5</v>
      </c>
      <c r="EH10" s="13">
        <f t="shared" si="27"/>
        <v>-1.112154376796797E-4</v>
      </c>
      <c r="EI10" s="13">
        <f t="shared" si="28"/>
        <v>-1.1038342273740825E-4</v>
      </c>
      <c r="EJ10" s="13">
        <f t="shared" si="29"/>
        <v>-6.2411624675719429E-4</v>
      </c>
      <c r="EK10" s="13">
        <f t="shared" si="30"/>
        <v>1.8740627549668142E-5</v>
      </c>
    </row>
    <row r="11" spans="1:141" x14ac:dyDescent="0.25">
      <c r="A11" s="11" t="s">
        <v>570</v>
      </c>
      <c r="B11" s="15">
        <v>1009592.34550453</v>
      </c>
      <c r="C11" s="15">
        <v>1563.0134218538701</v>
      </c>
      <c r="D11" s="15">
        <v>218302.514044412</v>
      </c>
      <c r="E11" s="15">
        <v>14784.2255228545</v>
      </c>
      <c r="F11" s="15">
        <v>9899.7466831817492</v>
      </c>
      <c r="G11" s="15">
        <v>545.60133971751998</v>
      </c>
      <c r="H11" s="15">
        <v>135184.774524843</v>
      </c>
      <c r="I11" s="15">
        <v>3666.17451920862</v>
      </c>
      <c r="J11" s="15">
        <v>3241.03127839423</v>
      </c>
      <c r="K11" s="15">
        <v>10797.5824673897</v>
      </c>
      <c r="L11" s="15">
        <v>555.46432771193895</v>
      </c>
      <c r="M11" s="15">
        <v>244.97848191766701</v>
      </c>
      <c r="N11" s="15">
        <v>913.39628805346604</v>
      </c>
      <c r="O11" s="15">
        <v>1882.1915594136501</v>
      </c>
      <c r="P11" s="15">
        <v>1441.0565301928</v>
      </c>
      <c r="Q11" s="15">
        <v>62.9586720510042</v>
      </c>
      <c r="R11" s="15">
        <v>8284.0920422867093</v>
      </c>
      <c r="S11" s="15">
        <v>7063.6561988477297</v>
      </c>
      <c r="T11" s="15">
        <v>0.127111771254342</v>
      </c>
      <c r="U11" s="15">
        <v>6.4086219035951598E-4</v>
      </c>
      <c r="V11" s="15">
        <v>6.0181214584775003E-3</v>
      </c>
      <c r="W11" s="15">
        <v>9.0620828693430605E-2</v>
      </c>
      <c r="X11" s="15">
        <v>76.640192598851996</v>
      </c>
      <c r="Y11" s="15">
        <v>6.2219700439675001E-2</v>
      </c>
      <c r="Z11" s="15">
        <v>6.1217861674234699</v>
      </c>
      <c r="AA11" s="15">
        <v>2.9590156091494202</v>
      </c>
      <c r="AB11" s="15">
        <v>65.729435841900298</v>
      </c>
      <c r="AC11" s="15">
        <v>2.56792141506532</v>
      </c>
      <c r="AE11" s="17" t="s">
        <v>571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0</v>
      </c>
      <c r="CZ11" s="17">
        <v>0</v>
      </c>
      <c r="DA11" s="17">
        <v>0</v>
      </c>
      <c r="DB11" s="17">
        <v>0</v>
      </c>
      <c r="DC11" s="17">
        <v>0</v>
      </c>
      <c r="DD11" s="17">
        <v>0</v>
      </c>
      <c r="DE11" s="17">
        <v>0</v>
      </c>
      <c r="DG11" s="15" t="str">
        <f t="shared" si="0"/>
        <v/>
      </c>
      <c r="DI11" s="18" t="str">
        <f t="shared" si="1"/>
        <v/>
      </c>
      <c r="DJ11" s="13">
        <f t="shared" si="2"/>
        <v>-1</v>
      </c>
      <c r="DK11" s="13">
        <f t="shared" si="3"/>
        <v>-1</v>
      </c>
      <c r="DL11" s="13">
        <f t="shared" si="4"/>
        <v>-1</v>
      </c>
      <c r="DM11" s="13">
        <f t="shared" si="5"/>
        <v>-1</v>
      </c>
      <c r="DN11" s="13">
        <f t="shared" si="6"/>
        <v>-1</v>
      </c>
      <c r="DO11" s="13">
        <f t="shared" si="7"/>
        <v>-1</v>
      </c>
      <c r="DP11" s="13">
        <f t="shared" si="8"/>
        <v>-1</v>
      </c>
      <c r="DQ11" s="13">
        <f t="shared" si="9"/>
        <v>-1</v>
      </c>
      <c r="DR11" s="13">
        <f t="shared" si="10"/>
        <v>-1</v>
      </c>
      <c r="DS11" s="13">
        <f t="shared" si="11"/>
        <v>-1</v>
      </c>
      <c r="DT11" s="13">
        <f t="shared" si="12"/>
        <v>-1</v>
      </c>
      <c r="DU11" s="13">
        <f t="shared" si="13"/>
        <v>-1</v>
      </c>
      <c r="DV11" s="13">
        <f t="shared" si="14"/>
        <v>-1</v>
      </c>
      <c r="DW11" s="13">
        <f t="shared" si="15"/>
        <v>-1</v>
      </c>
      <c r="DX11" s="13">
        <f t="shared" si="16"/>
        <v>-1</v>
      </c>
      <c r="DY11" s="13">
        <f t="shared" si="17"/>
        <v>-1</v>
      </c>
      <c r="DZ11" s="13">
        <f t="shared" si="18"/>
        <v>-1</v>
      </c>
      <c r="EA11" s="13">
        <f t="shared" si="19"/>
        <v>-1</v>
      </c>
      <c r="EB11" s="13">
        <f t="shared" si="21"/>
        <v>-1</v>
      </c>
      <c r="EC11" s="13">
        <f t="shared" si="22"/>
        <v>-1</v>
      </c>
      <c r="ED11" s="13">
        <f t="shared" si="23"/>
        <v>-1</v>
      </c>
      <c r="EE11" s="13">
        <f t="shared" si="24"/>
        <v>-1</v>
      </c>
      <c r="EF11" s="13">
        <f t="shared" si="25"/>
        <v>-1</v>
      </c>
      <c r="EG11" s="13">
        <f t="shared" si="26"/>
        <v>-1</v>
      </c>
      <c r="EH11" s="13">
        <f t="shared" si="27"/>
        <v>-1</v>
      </c>
      <c r="EI11" s="13">
        <f t="shared" si="28"/>
        <v>-1</v>
      </c>
      <c r="EJ11" s="13">
        <f t="shared" si="29"/>
        <v>-1</v>
      </c>
      <c r="EK11" s="13">
        <f t="shared" si="30"/>
        <v>-1</v>
      </c>
    </row>
    <row r="12" spans="1:141" x14ac:dyDescent="0.25">
      <c r="A12" s="11" t="s">
        <v>572</v>
      </c>
      <c r="B12" s="15">
        <v>140022.02112294099</v>
      </c>
      <c r="C12" s="15">
        <v>178.17928005985399</v>
      </c>
      <c r="D12" s="15">
        <v>33519.379610342898</v>
      </c>
      <c r="E12" s="15">
        <v>2727.4201546715899</v>
      </c>
      <c r="F12" s="15">
        <v>2087.6259478080301</v>
      </c>
      <c r="G12" s="15">
        <v>227.65732252018199</v>
      </c>
      <c r="H12" s="15">
        <v>16530.0817436377</v>
      </c>
      <c r="I12" s="15">
        <v>422.41982741517199</v>
      </c>
      <c r="J12" s="15">
        <v>417.29796545263599</v>
      </c>
      <c r="K12" s="15">
        <v>1241.02811344568</v>
      </c>
      <c r="L12" s="15">
        <v>64.069857089120404</v>
      </c>
      <c r="M12" s="15">
        <v>31.949018709437901</v>
      </c>
      <c r="N12" s="15">
        <v>105.957041957828</v>
      </c>
      <c r="O12" s="15">
        <v>235.934546682481</v>
      </c>
      <c r="P12" s="15">
        <v>178.29208649962499</v>
      </c>
      <c r="Q12" s="15">
        <v>8.0173582892950304</v>
      </c>
      <c r="R12" s="15">
        <v>1042.2660960282601</v>
      </c>
      <c r="S12" s="15">
        <v>881.17815915164101</v>
      </c>
      <c r="T12" s="15">
        <v>1.44905755372102E-2</v>
      </c>
      <c r="U12" s="15">
        <v>7.3057444404847898E-5</v>
      </c>
      <c r="V12" s="15">
        <v>6.8605789143956302E-4</v>
      </c>
      <c r="W12" s="15">
        <v>1.03306549436108E-2</v>
      </c>
      <c r="X12" s="15">
        <v>9.0112286678645308</v>
      </c>
      <c r="Y12" s="15">
        <v>6.9849109585064604E-3</v>
      </c>
      <c r="Z12" s="15">
        <v>0.69739183333134402</v>
      </c>
      <c r="AA12" s="15">
        <v>0.342408425110451</v>
      </c>
      <c r="AB12" s="15">
        <v>7.7962222358600801</v>
      </c>
      <c r="AC12" s="15">
        <v>0.28836964302346901</v>
      </c>
      <c r="AE12" s="17" t="s">
        <v>573</v>
      </c>
      <c r="AF12" s="17">
        <v>57.077037764380101</v>
      </c>
      <c r="AG12" s="17">
        <v>41.530573672929897</v>
      </c>
      <c r="AH12" s="17">
        <v>274.21726874270303</v>
      </c>
      <c r="AI12" s="17">
        <v>274.219942389317</v>
      </c>
      <c r="AJ12" s="17">
        <v>87.537792686023195</v>
      </c>
      <c r="AK12" s="17">
        <v>3.9501272728274797E-3</v>
      </c>
      <c r="AL12" s="17">
        <v>5.6843384645910103E-3</v>
      </c>
      <c r="AM12" s="17">
        <v>258.812763210372</v>
      </c>
      <c r="AN12" s="17">
        <v>0.19290317260402601</v>
      </c>
      <c r="AO12" s="17">
        <v>18.841905684853799</v>
      </c>
      <c r="AP12" s="17">
        <v>325.52880785845798</v>
      </c>
      <c r="AQ12" s="5">
        <v>1.40870920264334E-5</v>
      </c>
      <c r="AR12" s="5">
        <v>3.4488846927583599E-5</v>
      </c>
      <c r="AS12" s="17">
        <v>90907.409018447201</v>
      </c>
      <c r="AT12" s="17">
        <v>834.16691709508996</v>
      </c>
      <c r="AU12" s="17">
        <v>220.712475059524</v>
      </c>
      <c r="AV12" s="17">
        <v>232.75219632928699</v>
      </c>
      <c r="AW12" s="17">
        <v>145.43905384253199</v>
      </c>
      <c r="AX12" s="17">
        <v>7.8191000470205703</v>
      </c>
      <c r="AY12" s="17">
        <v>806.71498770114795</v>
      </c>
      <c r="AZ12" s="5">
        <v>806.71501788651506</v>
      </c>
      <c r="BA12" s="17">
        <v>107.808960881735</v>
      </c>
      <c r="BB12" s="5">
        <v>3.8543820575689598E-5</v>
      </c>
      <c r="BC12" s="17">
        <v>4.1543609913549E-4</v>
      </c>
      <c r="BD12" s="17">
        <v>176.329684254038</v>
      </c>
      <c r="BE12" s="17">
        <v>244.20301560392801</v>
      </c>
      <c r="BF12" s="17">
        <v>6.1958354603786399</v>
      </c>
      <c r="BG12" s="17">
        <v>19.936014219329</v>
      </c>
      <c r="BH12" s="17">
        <v>32.678271908588599</v>
      </c>
      <c r="BI12" s="17">
        <v>68.598463506319504</v>
      </c>
      <c r="BJ12" s="17">
        <v>118.254375298312</v>
      </c>
      <c r="BK12" s="17">
        <v>0</v>
      </c>
      <c r="BL12" s="17">
        <v>2.8159301906446801E-3</v>
      </c>
      <c r="BM12" s="17">
        <v>4.0521971593445597E-3</v>
      </c>
      <c r="BN12" s="17">
        <v>10776.5572619697</v>
      </c>
      <c r="BO12" s="17">
        <v>18016.170064319798</v>
      </c>
      <c r="BP12" s="17">
        <v>3848.7117131345799</v>
      </c>
      <c r="BQ12" s="17">
        <v>22041.211461708401</v>
      </c>
      <c r="BR12" s="17">
        <v>397.61075500035798</v>
      </c>
      <c r="BS12" s="17">
        <v>5.8072430026179802</v>
      </c>
      <c r="BT12" s="17">
        <v>4.6686378231121503E-3</v>
      </c>
      <c r="BU12" s="17">
        <v>0.46204966563600502</v>
      </c>
      <c r="BV12" s="17">
        <v>0.22518456360720199</v>
      </c>
      <c r="BW12" s="17">
        <v>5.0194994403567099</v>
      </c>
      <c r="BX12" s="17">
        <v>1.40037652959429</v>
      </c>
      <c r="BY12" s="17">
        <v>4635.8685786702799</v>
      </c>
      <c r="BZ12" s="17">
        <v>6.6681167457574801</v>
      </c>
      <c r="CA12" s="17">
        <v>0.837649670794821</v>
      </c>
      <c r="CB12" s="17">
        <v>265.216904424125</v>
      </c>
      <c r="CC12" s="17">
        <v>11.243536309573001</v>
      </c>
      <c r="CD12" s="17">
        <v>0.33436744269360702</v>
      </c>
      <c r="CE12" s="5">
        <v>2.1996712335411198E-6</v>
      </c>
      <c r="CF12" s="17">
        <v>0.38967657996990701</v>
      </c>
      <c r="CG12" s="17">
        <v>1784.8862266881199</v>
      </c>
      <c r="CH12" s="17">
        <v>1368.8962947888999</v>
      </c>
      <c r="CI12" s="17">
        <v>415.98993189922601</v>
      </c>
      <c r="CJ12" s="17">
        <v>4.5138580648930402</v>
      </c>
      <c r="CK12" s="17">
        <v>4.3871589995425397E-2</v>
      </c>
      <c r="CL12" s="17">
        <v>35.854898051665302</v>
      </c>
      <c r="CM12" s="17">
        <v>0.91877118426781701</v>
      </c>
      <c r="CN12" s="17">
        <v>53.477282053825803</v>
      </c>
      <c r="CO12" s="17">
        <v>10.664416626156701</v>
      </c>
      <c r="CP12" s="17">
        <v>1.5852151694527501</v>
      </c>
      <c r="CQ12" s="17">
        <v>260.32493482586199</v>
      </c>
      <c r="CR12" s="17">
        <v>72.497692180437696</v>
      </c>
      <c r="CS12" s="17">
        <v>4.86073104559709</v>
      </c>
      <c r="CT12" s="17">
        <v>710.28022661309501</v>
      </c>
      <c r="CU12" s="17">
        <v>0.281461861582808</v>
      </c>
      <c r="CV12" s="17">
        <v>150.07546142054801</v>
      </c>
      <c r="CW12" s="17">
        <v>5.02185712107784</v>
      </c>
      <c r="CX12" s="17">
        <v>0</v>
      </c>
      <c r="CY12" s="17">
        <v>1.5440353782310099</v>
      </c>
      <c r="CZ12" s="17">
        <v>939.24690093651895</v>
      </c>
      <c r="DA12" s="17">
        <v>639.59004655068702</v>
      </c>
      <c r="DB12" s="17">
        <v>211.860858873724</v>
      </c>
      <c r="DC12" s="17">
        <v>10347.4583240463</v>
      </c>
      <c r="DD12" s="17">
        <v>1444.42684238015</v>
      </c>
      <c r="DE12" s="17">
        <v>545.63607126824104</v>
      </c>
      <c r="DG12" s="15">
        <f t="shared" si="0"/>
        <v>11111.408147105929</v>
      </c>
      <c r="DI12" s="18">
        <f t="shared" si="1"/>
        <v>7.9999996624673178E-3</v>
      </c>
      <c r="DJ12" s="13">
        <f t="shared" si="2"/>
        <v>-0.35076348499048288</v>
      </c>
      <c r="DK12" s="13">
        <f t="shared" si="3"/>
        <v>-0.33631803171172325</v>
      </c>
      <c r="DL12" s="13">
        <f t="shared" si="4"/>
        <v>-0.3424337885147713</v>
      </c>
      <c r="DM12" s="13">
        <f t="shared" si="5"/>
        <v>-0.34557709283224131</v>
      </c>
      <c r="DN12" s="13">
        <f t="shared" si="6"/>
        <v>-0.34428085825134691</v>
      </c>
      <c r="DO12" s="13">
        <f t="shared" si="7"/>
        <v>-0.34078350848019084</v>
      </c>
      <c r="DP12" s="13">
        <f t="shared" si="8"/>
        <v>-0.37402255569432036</v>
      </c>
      <c r="DQ12" s="13">
        <f t="shared" si="9"/>
        <v>-0.35083553234871695</v>
      </c>
      <c r="DR12" s="13">
        <f t="shared" si="10"/>
        <v>-0.37978906048669037</v>
      </c>
      <c r="DS12" s="13">
        <f t="shared" si="11"/>
        <v>-0.34996233433689644</v>
      </c>
      <c r="DT12" s="13">
        <f t="shared" si="12"/>
        <v>-0.35179231607834921</v>
      </c>
      <c r="DU12" s="13">
        <f t="shared" si="13"/>
        <v>-0.41025087949609529</v>
      </c>
      <c r="DV12" s="13">
        <f t="shared" si="14"/>
        <v>-0.35258230846400557</v>
      </c>
      <c r="DW12" s="13">
        <f t="shared" si="15"/>
        <v>-0.38356185693202949</v>
      </c>
      <c r="DX12" s="13">
        <f t="shared" si="16"/>
        <v>-0.3953239148280327</v>
      </c>
      <c r="DY12" s="13">
        <f t="shared" si="17"/>
        <v>-0.37362695542955282</v>
      </c>
      <c r="DZ12" s="13">
        <f t="shared" si="18"/>
        <v>-0.38634668345448597</v>
      </c>
      <c r="EA12" s="13">
        <f t="shared" si="19"/>
        <v>-0.38078802158061309</v>
      </c>
      <c r="EB12" s="13">
        <f t="shared" si="21"/>
        <v>-0.33512194096927045</v>
      </c>
      <c r="EC12" s="13">
        <f t="shared" si="22"/>
        <v>-0.33509939541775668</v>
      </c>
      <c r="ED12" s="13">
        <f t="shared" si="23"/>
        <v>-0.33507128678672593</v>
      </c>
      <c r="EE12" s="13">
        <f t="shared" si="24"/>
        <v>-0.33517019129198872</v>
      </c>
      <c r="EF12" s="13">
        <f t="shared" si="25"/>
        <v>-0.35555480649075871</v>
      </c>
      <c r="EG12" s="13">
        <f t="shared" si="26"/>
        <v>-0.33161097530863648</v>
      </c>
      <c r="EH12" s="13">
        <f t="shared" si="27"/>
        <v>-0.33746045830669125</v>
      </c>
      <c r="EI12" s="13">
        <f t="shared" si="28"/>
        <v>-0.3423509846915595</v>
      </c>
      <c r="EJ12" s="13">
        <f t="shared" si="29"/>
        <v>-0.35616260177029724</v>
      </c>
      <c r="EK12" s="13">
        <f t="shared" si="30"/>
        <v>-0.3310558955460976</v>
      </c>
    </row>
    <row r="13" spans="1:141" x14ac:dyDescent="0.25">
      <c r="A13" s="11" t="s">
        <v>574</v>
      </c>
      <c r="B13" s="15">
        <v>331233.76064680499</v>
      </c>
      <c r="C13" s="15">
        <v>486.06540473362401</v>
      </c>
      <c r="D13" s="15">
        <v>79564.862169725195</v>
      </c>
      <c r="E13" s="15">
        <v>7382.4164158795202</v>
      </c>
      <c r="F13" s="15">
        <v>5643.7641146788101</v>
      </c>
      <c r="G13" s="15">
        <v>617.293919846981</v>
      </c>
      <c r="H13" s="15">
        <v>42995.820775591397</v>
      </c>
      <c r="I13" s="15">
        <v>1140.1628303278301</v>
      </c>
      <c r="J13" s="15">
        <v>1017.96062013446</v>
      </c>
      <c r="K13" s="15">
        <v>3358.0489174224499</v>
      </c>
      <c r="L13" s="15">
        <v>172.741512752679</v>
      </c>
      <c r="M13" s="15">
        <v>76.574188777608398</v>
      </c>
      <c r="N13" s="15">
        <v>284.10147024866001</v>
      </c>
      <c r="O13" s="15">
        <v>604.07770783020703</v>
      </c>
      <c r="P13" s="15">
        <v>476.055951932624</v>
      </c>
      <c r="Q13" s="15">
        <v>19.6323544805343</v>
      </c>
      <c r="R13" s="15">
        <v>2672.2791231053902</v>
      </c>
      <c r="S13" s="15">
        <v>2258.21641470964</v>
      </c>
      <c r="T13" s="15">
        <v>3.95296699992349E-2</v>
      </c>
      <c r="U13" s="15">
        <v>1.99297589767321E-4</v>
      </c>
      <c r="V13" s="15">
        <v>1.87153671808847E-3</v>
      </c>
      <c r="W13" s="15">
        <v>2.8181585984980301E-2</v>
      </c>
      <c r="X13" s="15">
        <v>23.8302383720407</v>
      </c>
      <c r="Y13" s="15">
        <v>1.8429013638769101E-2</v>
      </c>
      <c r="Z13" s="15">
        <v>1.82907652452173</v>
      </c>
      <c r="AA13" s="15">
        <v>0.88811793815356699</v>
      </c>
      <c r="AB13" s="15">
        <v>20.3395084745957</v>
      </c>
      <c r="AC13" s="15">
        <v>0.759151636773018</v>
      </c>
      <c r="AE13" s="17" t="s">
        <v>575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G13" s="15" t="str">
        <f t="shared" si="0"/>
        <v/>
      </c>
      <c r="DI13" s="18" t="str">
        <f t="shared" si="1"/>
        <v/>
      </c>
      <c r="DJ13" s="13">
        <f t="shared" si="2"/>
        <v>-1</v>
      </c>
      <c r="DK13" s="13">
        <f t="shared" si="3"/>
        <v>-1</v>
      </c>
      <c r="DL13" s="13">
        <f t="shared" si="4"/>
        <v>-1</v>
      </c>
      <c r="DM13" s="13">
        <f t="shared" si="5"/>
        <v>-1</v>
      </c>
      <c r="DN13" s="13">
        <f t="shared" si="6"/>
        <v>-1</v>
      </c>
      <c r="DO13" s="13">
        <f t="shared" si="7"/>
        <v>-1</v>
      </c>
      <c r="DP13" s="13">
        <f t="shared" si="8"/>
        <v>-1</v>
      </c>
      <c r="DQ13" s="13">
        <f t="shared" si="9"/>
        <v>-1</v>
      </c>
      <c r="DR13" s="13">
        <f t="shared" si="10"/>
        <v>-1</v>
      </c>
      <c r="DS13" s="13">
        <f t="shared" si="11"/>
        <v>-1</v>
      </c>
      <c r="DT13" s="13">
        <f t="shared" si="12"/>
        <v>-1</v>
      </c>
      <c r="DU13" s="13">
        <f t="shared" si="13"/>
        <v>-1</v>
      </c>
      <c r="DV13" s="13">
        <f t="shared" si="14"/>
        <v>-1</v>
      </c>
      <c r="DW13" s="13">
        <f t="shared" si="15"/>
        <v>-1</v>
      </c>
      <c r="DX13" s="13">
        <f t="shared" si="16"/>
        <v>-1</v>
      </c>
      <c r="DY13" s="13">
        <f t="shared" si="17"/>
        <v>-1</v>
      </c>
      <c r="DZ13" s="13">
        <f t="shared" si="18"/>
        <v>-1</v>
      </c>
      <c r="EA13" s="13">
        <f t="shared" si="19"/>
        <v>-1</v>
      </c>
      <c r="EB13" s="13">
        <f t="shared" si="21"/>
        <v>-1</v>
      </c>
      <c r="EC13" s="13">
        <f t="shared" si="22"/>
        <v>-1</v>
      </c>
      <c r="ED13" s="13">
        <f t="shared" si="23"/>
        <v>-1</v>
      </c>
      <c r="EE13" s="13">
        <f t="shared" si="24"/>
        <v>-1</v>
      </c>
      <c r="EF13" s="13">
        <f t="shared" si="25"/>
        <v>-1</v>
      </c>
      <c r="EG13" s="13">
        <f t="shared" si="26"/>
        <v>-1</v>
      </c>
      <c r="EH13" s="13">
        <f t="shared" si="27"/>
        <v>-1</v>
      </c>
      <c r="EI13" s="13">
        <f t="shared" si="28"/>
        <v>-1</v>
      </c>
      <c r="EJ13" s="13">
        <f t="shared" si="29"/>
        <v>-1</v>
      </c>
      <c r="EK13" s="13">
        <f t="shared" si="30"/>
        <v>-1</v>
      </c>
    </row>
    <row r="14" spans="1:141" x14ac:dyDescent="0.25">
      <c r="A14" s="11" t="s">
        <v>576</v>
      </c>
      <c r="B14" s="15">
        <v>222857.693113063</v>
      </c>
      <c r="C14" s="15">
        <v>249.72460913567801</v>
      </c>
      <c r="D14" s="15">
        <v>39780.633332325902</v>
      </c>
      <c r="E14" s="15">
        <v>3748.2871415180798</v>
      </c>
      <c r="F14" s="15">
        <v>2860.1649309938598</v>
      </c>
      <c r="G14" s="15">
        <v>335.50536477317303</v>
      </c>
      <c r="H14" s="15">
        <v>24022.903360978002</v>
      </c>
      <c r="I14" s="15">
        <v>592.75099220381503</v>
      </c>
      <c r="J14" s="15">
        <v>596.28125961471903</v>
      </c>
      <c r="K14" s="15">
        <v>1741.54386561057</v>
      </c>
      <c r="L14" s="15">
        <v>89.866277794520499</v>
      </c>
      <c r="M14" s="15">
        <v>44.466166767822799</v>
      </c>
      <c r="N14" s="15">
        <v>148.74884950861599</v>
      </c>
      <c r="O14" s="15">
        <v>342.89742471488898</v>
      </c>
      <c r="P14" s="15">
        <v>278.15952912437302</v>
      </c>
      <c r="Q14" s="15">
        <v>11.3445450053476</v>
      </c>
      <c r="R14" s="15">
        <v>1547.1532187252401</v>
      </c>
      <c r="S14" s="15">
        <v>1277.3414478904699</v>
      </c>
      <c r="T14" s="15">
        <v>2.03090614536145E-2</v>
      </c>
      <c r="U14" s="15">
        <v>1.02392631509679E-4</v>
      </c>
      <c r="V14" s="15">
        <v>9.6153483426064397E-4</v>
      </c>
      <c r="W14" s="15">
        <v>1.4478783784139601E-2</v>
      </c>
      <c r="X14" s="15">
        <v>12.652899046297399</v>
      </c>
      <c r="Y14" s="15">
        <v>8.9862668390867009E-3</v>
      </c>
      <c r="Z14" s="15">
        <v>0.91294040655051401</v>
      </c>
      <c r="AA14" s="15">
        <v>0.45263024962214299</v>
      </c>
      <c r="AB14" s="15">
        <v>10.8669180797047</v>
      </c>
      <c r="AC14" s="15">
        <v>0.36975998577564001</v>
      </c>
      <c r="AE14" s="17" t="s">
        <v>577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0</v>
      </c>
      <c r="DA14" s="17">
        <v>0</v>
      </c>
      <c r="DB14" s="17">
        <v>0</v>
      </c>
      <c r="DC14" s="17">
        <v>0</v>
      </c>
      <c r="DD14" s="17">
        <v>0</v>
      </c>
      <c r="DE14" s="17">
        <v>0</v>
      </c>
      <c r="DG14" s="15" t="str">
        <f t="shared" si="0"/>
        <v/>
      </c>
      <c r="DI14" s="18" t="str">
        <f t="shared" si="1"/>
        <v/>
      </c>
      <c r="DJ14" s="13">
        <f t="shared" si="2"/>
        <v>-1</v>
      </c>
      <c r="DK14" s="13">
        <f t="shared" si="3"/>
        <v>-1</v>
      </c>
      <c r="DL14" s="13">
        <f t="shared" si="4"/>
        <v>-1</v>
      </c>
      <c r="DM14" s="13">
        <f t="shared" si="5"/>
        <v>-1</v>
      </c>
      <c r="DN14" s="13">
        <f t="shared" si="6"/>
        <v>-1</v>
      </c>
      <c r="DO14" s="13">
        <f t="shared" si="7"/>
        <v>-1</v>
      </c>
      <c r="DP14" s="13">
        <f t="shared" si="8"/>
        <v>-1</v>
      </c>
      <c r="DQ14" s="13">
        <f t="shared" si="9"/>
        <v>-1</v>
      </c>
      <c r="DR14" s="13">
        <f t="shared" si="10"/>
        <v>-1</v>
      </c>
      <c r="DS14" s="13">
        <f t="shared" si="11"/>
        <v>-1</v>
      </c>
      <c r="DT14" s="13">
        <f t="shared" si="12"/>
        <v>-1</v>
      </c>
      <c r="DU14" s="13">
        <f t="shared" si="13"/>
        <v>-1</v>
      </c>
      <c r="DV14" s="13">
        <f t="shared" si="14"/>
        <v>-1</v>
      </c>
      <c r="DW14" s="13">
        <f t="shared" si="15"/>
        <v>-1</v>
      </c>
      <c r="DX14" s="13">
        <f t="shared" si="16"/>
        <v>-1</v>
      </c>
      <c r="DY14" s="13">
        <f t="shared" si="17"/>
        <v>-1</v>
      </c>
      <c r="DZ14" s="13">
        <f t="shared" si="18"/>
        <v>-1</v>
      </c>
      <c r="EA14" s="13">
        <f t="shared" si="19"/>
        <v>-1</v>
      </c>
      <c r="EB14" s="13">
        <f t="shared" si="21"/>
        <v>-1</v>
      </c>
      <c r="EC14" s="13">
        <f t="shared" si="22"/>
        <v>-1</v>
      </c>
      <c r="ED14" s="13">
        <f t="shared" si="23"/>
        <v>-1</v>
      </c>
      <c r="EE14" s="13">
        <f t="shared" si="24"/>
        <v>-1</v>
      </c>
      <c r="EF14" s="13">
        <f t="shared" si="25"/>
        <v>-1</v>
      </c>
      <c r="EG14" s="13">
        <f t="shared" si="26"/>
        <v>-1</v>
      </c>
      <c r="EH14" s="13">
        <f t="shared" si="27"/>
        <v>-1</v>
      </c>
      <c r="EI14" s="13">
        <f t="shared" si="28"/>
        <v>-1</v>
      </c>
      <c r="EJ14" s="13">
        <f t="shared" si="29"/>
        <v>-1</v>
      </c>
      <c r="EK14" s="13">
        <f t="shared" si="30"/>
        <v>-1</v>
      </c>
    </row>
    <row r="15" spans="1:141" x14ac:dyDescent="0.25">
      <c r="A15" s="11" t="s">
        <v>578</v>
      </c>
      <c r="B15" s="15">
        <v>189015.038199634</v>
      </c>
      <c r="C15" s="15">
        <v>285.19796837222799</v>
      </c>
      <c r="D15" s="15">
        <v>46927.2438187894</v>
      </c>
      <c r="E15" s="15">
        <v>4273.2578260026503</v>
      </c>
      <c r="F15" s="15">
        <v>3256.4693961640401</v>
      </c>
      <c r="G15" s="15">
        <v>346.60941717860601</v>
      </c>
      <c r="H15" s="15">
        <v>24931.2823255271</v>
      </c>
      <c r="I15" s="15">
        <v>668.984829859299</v>
      </c>
      <c r="J15" s="15">
        <v>594.76269209528505</v>
      </c>
      <c r="K15" s="15">
        <v>1970.1826534224999</v>
      </c>
      <c r="L15" s="15">
        <v>101.368921650282</v>
      </c>
      <c r="M15" s="15">
        <v>45.147095986153502</v>
      </c>
      <c r="N15" s="15">
        <v>166.69894919654101</v>
      </c>
      <c r="O15" s="15">
        <v>348.89095879247401</v>
      </c>
      <c r="P15" s="15">
        <v>270.30956889137798</v>
      </c>
      <c r="Q15" s="15">
        <v>11.5152986523068</v>
      </c>
      <c r="R15" s="15">
        <v>1538.09649891189</v>
      </c>
      <c r="S15" s="15">
        <v>1306.7860480740801</v>
      </c>
      <c r="T15" s="15">
        <v>2.3193943486255902E-2</v>
      </c>
      <c r="U15" s="15">
        <v>1.1693740122600399E-4</v>
      </c>
      <c r="V15" s="15">
        <v>1.09811988576055E-3</v>
      </c>
      <c r="W15" s="15">
        <v>1.65354814453159E-2</v>
      </c>
      <c r="X15" s="15">
        <v>13.9883272724037</v>
      </c>
      <c r="Y15" s="15">
        <v>1.1212218621153401E-2</v>
      </c>
      <c r="Z15" s="15">
        <v>1.1057429341103699</v>
      </c>
      <c r="AA15" s="15">
        <v>0.53517573372170701</v>
      </c>
      <c r="AB15" s="15">
        <v>11.983465633693701</v>
      </c>
      <c r="AC15" s="15">
        <v>0.46253330175902102</v>
      </c>
      <c r="AE15" s="17" t="s">
        <v>579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G15" s="15" t="str">
        <f t="shared" si="0"/>
        <v/>
      </c>
      <c r="DI15" s="18" t="str">
        <f t="shared" si="1"/>
        <v/>
      </c>
      <c r="DJ15" s="13">
        <f t="shared" si="2"/>
        <v>-1</v>
      </c>
      <c r="DK15" s="13">
        <f t="shared" si="3"/>
        <v>-1</v>
      </c>
      <c r="DL15" s="13">
        <f t="shared" si="4"/>
        <v>-1</v>
      </c>
      <c r="DM15" s="13">
        <f t="shared" si="5"/>
        <v>-1</v>
      </c>
      <c r="DN15" s="13">
        <f t="shared" si="6"/>
        <v>-1</v>
      </c>
      <c r="DO15" s="13">
        <f t="shared" si="7"/>
        <v>-1</v>
      </c>
      <c r="DP15" s="13">
        <f t="shared" si="8"/>
        <v>-1</v>
      </c>
      <c r="DQ15" s="13">
        <f t="shared" si="9"/>
        <v>-1</v>
      </c>
      <c r="DR15" s="13">
        <f t="shared" si="10"/>
        <v>-1</v>
      </c>
      <c r="DS15" s="13">
        <f t="shared" si="11"/>
        <v>-1</v>
      </c>
      <c r="DT15" s="13">
        <f t="shared" si="12"/>
        <v>-1</v>
      </c>
      <c r="DU15" s="13">
        <f t="shared" si="13"/>
        <v>-1</v>
      </c>
      <c r="DV15" s="13">
        <f t="shared" si="14"/>
        <v>-1</v>
      </c>
      <c r="DW15" s="13">
        <f t="shared" si="15"/>
        <v>-1</v>
      </c>
      <c r="DX15" s="13">
        <f t="shared" si="16"/>
        <v>-1</v>
      </c>
      <c r="DY15" s="13">
        <f t="shared" si="17"/>
        <v>-1</v>
      </c>
      <c r="DZ15" s="13">
        <f t="shared" si="18"/>
        <v>-1</v>
      </c>
      <c r="EA15" s="13">
        <f t="shared" si="19"/>
        <v>-1</v>
      </c>
      <c r="EB15" s="13">
        <f t="shared" si="21"/>
        <v>-1</v>
      </c>
      <c r="EC15" s="13">
        <f t="shared" si="22"/>
        <v>-1</v>
      </c>
      <c r="ED15" s="13">
        <f t="shared" si="23"/>
        <v>-1</v>
      </c>
      <c r="EE15" s="13">
        <f t="shared" si="24"/>
        <v>-1</v>
      </c>
      <c r="EF15" s="13">
        <f t="shared" si="25"/>
        <v>-1</v>
      </c>
      <c r="EG15" s="13">
        <f t="shared" si="26"/>
        <v>-1</v>
      </c>
      <c r="EH15" s="13">
        <f t="shared" si="27"/>
        <v>-1</v>
      </c>
      <c r="EI15" s="13">
        <f t="shared" si="28"/>
        <v>-1</v>
      </c>
      <c r="EJ15" s="13">
        <f t="shared" si="29"/>
        <v>-1</v>
      </c>
      <c r="EK15" s="13">
        <f t="shared" si="30"/>
        <v>-1</v>
      </c>
    </row>
    <row r="16" spans="1:141" x14ac:dyDescent="0.25">
      <c r="A16" s="11" t="s">
        <v>580</v>
      </c>
      <c r="B16" s="15">
        <v>729619.21908990899</v>
      </c>
      <c r="C16" s="15">
        <v>1037.1387822839699</v>
      </c>
      <c r="D16" s="15">
        <v>178911.85624660499</v>
      </c>
      <c r="E16" s="15">
        <v>12397.055216401901</v>
      </c>
      <c r="F16" s="15">
        <v>8959.5825789797309</v>
      </c>
      <c r="G16" s="15">
        <v>939.04891260889201</v>
      </c>
      <c r="H16" s="15">
        <v>92822.647796931793</v>
      </c>
      <c r="I16" s="15">
        <v>2433.0270650098901</v>
      </c>
      <c r="J16" s="15">
        <v>2182.5498851923398</v>
      </c>
      <c r="K16" s="15">
        <v>7166.2620114655801</v>
      </c>
      <c r="L16" s="15">
        <v>368.56741847906102</v>
      </c>
      <c r="M16" s="15">
        <v>162.70762010421001</v>
      </c>
      <c r="N16" s="15">
        <v>606.26585934657601</v>
      </c>
      <c r="O16" s="15">
        <v>1306.52342346807</v>
      </c>
      <c r="P16" s="15">
        <v>1051.28815204274</v>
      </c>
      <c r="Q16" s="15">
        <v>41.937336077378902</v>
      </c>
      <c r="R16" s="15">
        <v>5811.9176428875298</v>
      </c>
      <c r="S16" s="15">
        <v>4877.4564327383096</v>
      </c>
      <c r="T16" s="15">
        <v>8.4346244236907106E-2</v>
      </c>
      <c r="U16" s="15">
        <v>4.2525027978783901E-4</v>
      </c>
      <c r="V16" s="15">
        <v>3.9933824954453499E-3</v>
      </c>
      <c r="W16" s="15">
        <v>6.01323241910659E-2</v>
      </c>
      <c r="X16" s="15">
        <v>50.840546827857303</v>
      </c>
      <c r="Y16" s="15">
        <v>3.8118841471888501E-2</v>
      </c>
      <c r="Z16" s="15">
        <v>3.8049378316217002</v>
      </c>
      <c r="AA16" s="15">
        <v>1.85290482880812</v>
      </c>
      <c r="AB16" s="15">
        <v>43.262970046741401</v>
      </c>
      <c r="AC16" s="15">
        <v>1.56824378960067</v>
      </c>
      <c r="AE16" s="17" t="s">
        <v>581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G16" s="15" t="str">
        <f t="shared" si="0"/>
        <v/>
      </c>
      <c r="DI16" s="18" t="str">
        <f t="shared" si="1"/>
        <v/>
      </c>
      <c r="DJ16" s="13">
        <f t="shared" si="2"/>
        <v>-1</v>
      </c>
      <c r="DK16" s="13">
        <f t="shared" si="3"/>
        <v>-1</v>
      </c>
      <c r="DL16" s="13">
        <f t="shared" si="4"/>
        <v>-1</v>
      </c>
      <c r="DM16" s="13">
        <f t="shared" si="5"/>
        <v>-1</v>
      </c>
      <c r="DN16" s="13">
        <f t="shared" si="6"/>
        <v>-1</v>
      </c>
      <c r="DO16" s="13">
        <f t="shared" si="7"/>
        <v>-1</v>
      </c>
      <c r="DP16" s="13">
        <f t="shared" si="8"/>
        <v>-1</v>
      </c>
      <c r="DQ16" s="13">
        <f t="shared" si="9"/>
        <v>-1</v>
      </c>
      <c r="DR16" s="13">
        <f t="shared" si="10"/>
        <v>-1</v>
      </c>
      <c r="DS16" s="13">
        <f t="shared" si="11"/>
        <v>-1</v>
      </c>
      <c r="DT16" s="13">
        <f t="shared" si="12"/>
        <v>-1</v>
      </c>
      <c r="DU16" s="13">
        <f t="shared" si="13"/>
        <v>-1</v>
      </c>
      <c r="DV16" s="13">
        <f t="shared" si="14"/>
        <v>-1</v>
      </c>
      <c r="DW16" s="13">
        <f t="shared" si="15"/>
        <v>-1</v>
      </c>
      <c r="DX16" s="13">
        <f t="shared" si="16"/>
        <v>-1</v>
      </c>
      <c r="DY16" s="13">
        <f t="shared" si="17"/>
        <v>-1</v>
      </c>
      <c r="DZ16" s="13">
        <f t="shared" si="18"/>
        <v>-1</v>
      </c>
      <c r="EA16" s="13">
        <f t="shared" si="19"/>
        <v>-1</v>
      </c>
      <c r="EB16" s="13">
        <f t="shared" si="21"/>
        <v>-1</v>
      </c>
      <c r="EC16" s="13">
        <f t="shared" si="22"/>
        <v>-1</v>
      </c>
      <c r="ED16" s="13">
        <f t="shared" si="23"/>
        <v>-1</v>
      </c>
      <c r="EE16" s="13">
        <f t="shared" si="24"/>
        <v>-1</v>
      </c>
      <c r="EF16" s="13">
        <f t="shared" si="25"/>
        <v>-1</v>
      </c>
      <c r="EG16" s="13">
        <f t="shared" si="26"/>
        <v>-1</v>
      </c>
      <c r="EH16" s="13">
        <f t="shared" si="27"/>
        <v>-1</v>
      </c>
      <c r="EI16" s="13">
        <f t="shared" si="28"/>
        <v>-1</v>
      </c>
      <c r="EJ16" s="13">
        <f t="shared" si="29"/>
        <v>-1</v>
      </c>
      <c r="EK16" s="13">
        <f t="shared" si="30"/>
        <v>-1</v>
      </c>
    </row>
    <row r="17" spans="1:141" x14ac:dyDescent="0.25">
      <c r="A17" s="11" t="s">
        <v>582</v>
      </c>
      <c r="B17" s="15">
        <v>639101.15427422896</v>
      </c>
      <c r="C17" s="15">
        <v>886.82250268910195</v>
      </c>
      <c r="D17" s="15">
        <v>151279.48911962201</v>
      </c>
      <c r="E17" s="15">
        <v>10701.5995373768</v>
      </c>
      <c r="F17" s="15">
        <v>7733.6420525420699</v>
      </c>
      <c r="G17" s="15">
        <v>669.17537863781104</v>
      </c>
      <c r="H17" s="15">
        <v>80052.625013835495</v>
      </c>
      <c r="I17" s="15">
        <v>2100.4544692129698</v>
      </c>
      <c r="J17" s="15">
        <v>2039.8420419471699</v>
      </c>
      <c r="K17" s="15">
        <v>6171.1821549317001</v>
      </c>
      <c r="L17" s="15">
        <v>318.67697686038298</v>
      </c>
      <c r="M17" s="15">
        <v>159.20804628860199</v>
      </c>
      <c r="N17" s="15">
        <v>526.56307867313399</v>
      </c>
      <c r="O17" s="15">
        <v>1134.6629435365601</v>
      </c>
      <c r="P17" s="15">
        <v>826.84585372163701</v>
      </c>
      <c r="Q17" s="15">
        <v>39.469234806715498</v>
      </c>
      <c r="R17" s="15">
        <v>4969.40582404618</v>
      </c>
      <c r="S17" s="15">
        <v>4251.9790303711998</v>
      </c>
      <c r="T17" s="15">
        <v>7.2121584065050204E-2</v>
      </c>
      <c r="U17" s="15">
        <v>3.6361693755714101E-4</v>
      </c>
      <c r="V17" s="15">
        <v>3.4146046161196001E-3</v>
      </c>
      <c r="W17" s="15">
        <v>5.1417089636307499E-2</v>
      </c>
      <c r="X17" s="15">
        <v>44.783458656761198</v>
      </c>
      <c r="Y17" s="15">
        <v>3.8885709680964997E-2</v>
      </c>
      <c r="Z17" s="15">
        <v>3.8030838788913401</v>
      </c>
      <c r="AA17" s="15">
        <v>1.8453331829508399</v>
      </c>
      <c r="AB17" s="15">
        <v>39.163297212615703</v>
      </c>
      <c r="AC17" s="15">
        <v>1.61175115730875</v>
      </c>
      <c r="AE17" s="17" t="s">
        <v>583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17">
        <v>0</v>
      </c>
      <c r="CY17" s="17">
        <v>0</v>
      </c>
      <c r="CZ17" s="17">
        <v>0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G17" s="15" t="str">
        <f t="shared" si="0"/>
        <v/>
      </c>
      <c r="DI17" s="18" t="str">
        <f t="shared" si="1"/>
        <v/>
      </c>
      <c r="DJ17" s="13">
        <f t="shared" si="2"/>
        <v>-1</v>
      </c>
      <c r="DK17" s="13">
        <f t="shared" si="3"/>
        <v>-1</v>
      </c>
      <c r="DL17" s="13">
        <f t="shared" si="4"/>
        <v>-1</v>
      </c>
      <c r="DM17" s="13">
        <f t="shared" si="5"/>
        <v>-1</v>
      </c>
      <c r="DN17" s="13">
        <f t="shared" si="6"/>
        <v>-1</v>
      </c>
      <c r="DO17" s="13">
        <f t="shared" si="7"/>
        <v>-1</v>
      </c>
      <c r="DP17" s="13">
        <f t="shared" si="8"/>
        <v>-1</v>
      </c>
      <c r="DQ17" s="13">
        <f t="shared" si="9"/>
        <v>-1</v>
      </c>
      <c r="DR17" s="13">
        <f t="shared" si="10"/>
        <v>-1</v>
      </c>
      <c r="DS17" s="13">
        <f t="shared" si="11"/>
        <v>-1</v>
      </c>
      <c r="DT17" s="13">
        <f t="shared" si="12"/>
        <v>-1</v>
      </c>
      <c r="DU17" s="13">
        <f t="shared" si="13"/>
        <v>-1</v>
      </c>
      <c r="DV17" s="13">
        <f t="shared" si="14"/>
        <v>-1</v>
      </c>
      <c r="DW17" s="13">
        <f t="shared" si="15"/>
        <v>-1</v>
      </c>
      <c r="DX17" s="13">
        <f t="shared" si="16"/>
        <v>-1</v>
      </c>
      <c r="DY17" s="13">
        <f t="shared" si="17"/>
        <v>-1</v>
      </c>
      <c r="DZ17" s="13">
        <f t="shared" si="18"/>
        <v>-1</v>
      </c>
      <c r="EA17" s="13">
        <f t="shared" si="19"/>
        <v>-1</v>
      </c>
      <c r="EB17" s="13">
        <f t="shared" si="21"/>
        <v>-1</v>
      </c>
      <c r="EC17" s="13">
        <f t="shared" si="22"/>
        <v>-1</v>
      </c>
      <c r="ED17" s="13">
        <f t="shared" si="23"/>
        <v>-1</v>
      </c>
      <c r="EE17" s="13">
        <f t="shared" si="24"/>
        <v>-1</v>
      </c>
      <c r="EF17" s="13">
        <f t="shared" si="25"/>
        <v>-1</v>
      </c>
      <c r="EG17" s="13">
        <f t="shared" si="26"/>
        <v>-1</v>
      </c>
      <c r="EH17" s="13">
        <f t="shared" si="27"/>
        <v>-1</v>
      </c>
      <c r="EI17" s="13">
        <f t="shared" si="28"/>
        <v>-1</v>
      </c>
      <c r="EJ17" s="13">
        <f t="shared" si="29"/>
        <v>-1</v>
      </c>
      <c r="EK17" s="13">
        <f t="shared" si="30"/>
        <v>-1</v>
      </c>
    </row>
    <row r="18" spans="1:141" x14ac:dyDescent="0.25">
      <c r="A18" s="11" t="s">
        <v>584</v>
      </c>
      <c r="B18" s="15">
        <v>432847.66245214501</v>
      </c>
      <c r="C18" s="15">
        <v>553.15781502726202</v>
      </c>
      <c r="D18" s="15">
        <v>94082.101340278095</v>
      </c>
      <c r="E18" s="15">
        <v>8364.5528391506596</v>
      </c>
      <c r="F18" s="15">
        <v>6390.1642198516602</v>
      </c>
      <c r="G18" s="15">
        <v>705.78949683854</v>
      </c>
      <c r="H18" s="15">
        <v>51733.915463525504</v>
      </c>
      <c r="I18" s="15">
        <v>1310.6762759465701</v>
      </c>
      <c r="J18" s="15">
        <v>1294.1496595041101</v>
      </c>
      <c r="K18" s="15">
        <v>3851.1640526041901</v>
      </c>
      <c r="L18" s="15">
        <v>198.77077646366001</v>
      </c>
      <c r="M18" s="15">
        <v>98.374540370623606</v>
      </c>
      <c r="N18" s="15">
        <v>328.66225188513801</v>
      </c>
      <c r="O18" s="15">
        <v>739.07084730158499</v>
      </c>
      <c r="P18" s="15">
        <v>570.14799768604405</v>
      </c>
      <c r="Q18" s="15">
        <v>24.782925478768899</v>
      </c>
      <c r="R18" s="15">
        <v>3280.3011557099699</v>
      </c>
      <c r="S18" s="15">
        <v>2756.9592892965802</v>
      </c>
      <c r="T18" s="15">
        <v>4.4986017161136302E-2</v>
      </c>
      <c r="U18" s="15">
        <v>2.2680695768927299E-4</v>
      </c>
      <c r="V18" s="15">
        <v>2.1298680909061099E-3</v>
      </c>
      <c r="W18" s="15">
        <v>3.2071536614494897E-2</v>
      </c>
      <c r="X18" s="15">
        <v>27.919681447179801</v>
      </c>
      <c r="Y18" s="15">
        <v>2.05739800632894E-2</v>
      </c>
      <c r="Z18" s="15">
        <v>2.07335215971416</v>
      </c>
      <c r="AA18" s="15">
        <v>1.02261896044333</v>
      </c>
      <c r="AB18" s="15">
        <v>24.022304843431201</v>
      </c>
      <c r="AC18" s="15">
        <v>0.84760470480914296</v>
      </c>
      <c r="AE18" s="17" t="s">
        <v>585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G18" s="15" t="str">
        <f t="shared" si="0"/>
        <v/>
      </c>
      <c r="DI18" s="18" t="str">
        <f t="shared" si="1"/>
        <v/>
      </c>
      <c r="DJ18" s="13">
        <f t="shared" si="2"/>
        <v>-1</v>
      </c>
      <c r="DK18" s="13">
        <f t="shared" si="3"/>
        <v>-1</v>
      </c>
      <c r="DL18" s="13">
        <f t="shared" si="4"/>
        <v>-1</v>
      </c>
      <c r="DM18" s="13">
        <f t="shared" si="5"/>
        <v>-1</v>
      </c>
      <c r="DN18" s="13">
        <f t="shared" si="6"/>
        <v>-1</v>
      </c>
      <c r="DO18" s="13">
        <f t="shared" si="7"/>
        <v>-1</v>
      </c>
      <c r="DP18" s="13">
        <f t="shared" si="8"/>
        <v>-1</v>
      </c>
      <c r="DQ18" s="13">
        <f t="shared" si="9"/>
        <v>-1</v>
      </c>
      <c r="DR18" s="13">
        <f t="shared" si="10"/>
        <v>-1</v>
      </c>
      <c r="DS18" s="13">
        <f t="shared" si="11"/>
        <v>-1</v>
      </c>
      <c r="DT18" s="13">
        <f t="shared" si="12"/>
        <v>-1</v>
      </c>
      <c r="DU18" s="13">
        <f t="shared" si="13"/>
        <v>-1</v>
      </c>
      <c r="DV18" s="13">
        <f t="shared" si="14"/>
        <v>-1</v>
      </c>
      <c r="DW18" s="13">
        <f t="shared" si="15"/>
        <v>-1</v>
      </c>
      <c r="DX18" s="13">
        <f t="shared" si="16"/>
        <v>-1</v>
      </c>
      <c r="DY18" s="13">
        <f t="shared" si="17"/>
        <v>-1</v>
      </c>
      <c r="DZ18" s="13">
        <f t="shared" si="18"/>
        <v>-1</v>
      </c>
      <c r="EA18" s="13">
        <f t="shared" si="19"/>
        <v>-1</v>
      </c>
      <c r="EB18" s="13">
        <f t="shared" si="21"/>
        <v>-1</v>
      </c>
      <c r="EC18" s="13">
        <f t="shared" si="22"/>
        <v>-1</v>
      </c>
      <c r="ED18" s="13">
        <f t="shared" si="23"/>
        <v>-1</v>
      </c>
      <c r="EE18" s="13">
        <f t="shared" si="24"/>
        <v>-1</v>
      </c>
      <c r="EF18" s="13">
        <f t="shared" si="25"/>
        <v>-1</v>
      </c>
      <c r="EG18" s="13">
        <f t="shared" si="26"/>
        <v>-1</v>
      </c>
      <c r="EH18" s="13">
        <f t="shared" si="27"/>
        <v>-1</v>
      </c>
      <c r="EI18" s="13">
        <f t="shared" si="28"/>
        <v>-1</v>
      </c>
      <c r="EJ18" s="13">
        <f t="shared" si="29"/>
        <v>-1</v>
      </c>
      <c r="EK18" s="13">
        <f t="shared" si="30"/>
        <v>-1</v>
      </c>
    </row>
    <row r="19" spans="1:141" x14ac:dyDescent="0.25">
      <c r="A19" s="11" t="s">
        <v>586</v>
      </c>
      <c r="B19" s="15">
        <v>119630.794258515</v>
      </c>
      <c r="C19" s="15">
        <v>167.974080135501</v>
      </c>
      <c r="D19" s="15">
        <v>27587.776571389899</v>
      </c>
      <c r="E19" s="15">
        <v>2524.7902141301302</v>
      </c>
      <c r="F19" s="15">
        <v>1926.9991600332201</v>
      </c>
      <c r="G19" s="15">
        <v>217.330404054958</v>
      </c>
      <c r="H19" s="15">
        <v>15026.6620770308</v>
      </c>
      <c r="I19" s="15">
        <v>394.07570746015199</v>
      </c>
      <c r="J19" s="15">
        <v>353.54524170730099</v>
      </c>
      <c r="K19" s="15">
        <v>1160.7327740993101</v>
      </c>
      <c r="L19" s="15">
        <v>59.693826478431198</v>
      </c>
      <c r="M19" s="15">
        <v>26.319124204275301</v>
      </c>
      <c r="N19" s="15">
        <v>98.198233423438595</v>
      </c>
      <c r="O19" s="15">
        <v>211.16348462358201</v>
      </c>
      <c r="P19" s="15">
        <v>170.37784017059101</v>
      </c>
      <c r="Q19" s="15">
        <v>6.7962440040434604</v>
      </c>
      <c r="R19" s="15">
        <v>940.75358238208798</v>
      </c>
      <c r="S19" s="15">
        <v>788.66433419276098</v>
      </c>
      <c r="T19" s="15">
        <v>1.36606534254848E-2</v>
      </c>
      <c r="U19" s="15">
        <v>6.8873207351055396E-5</v>
      </c>
      <c r="V19" s="15">
        <v>6.4676516245150298E-4</v>
      </c>
      <c r="W19" s="15">
        <v>9.7389849617418502E-3</v>
      </c>
      <c r="X19" s="15">
        <v>8.2339170362568499</v>
      </c>
      <c r="Y19" s="15">
        <v>6.0830731801244297E-3</v>
      </c>
      <c r="Z19" s="15">
        <v>0.60888922295821901</v>
      </c>
      <c r="AA19" s="15">
        <v>0.29693294823989902</v>
      </c>
      <c r="AB19" s="15">
        <v>6.9969507267136297</v>
      </c>
      <c r="AC19" s="15">
        <v>0.25010832971062902</v>
      </c>
      <c r="AE19" s="17" t="s">
        <v>587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5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G19" s="15" t="str">
        <f t="shared" si="0"/>
        <v/>
      </c>
      <c r="DI19" s="18" t="str">
        <f t="shared" si="1"/>
        <v/>
      </c>
      <c r="DJ19" s="13">
        <f t="shared" si="2"/>
        <v>-1</v>
      </c>
      <c r="DK19" s="13">
        <f t="shared" si="3"/>
        <v>-1</v>
      </c>
      <c r="DL19" s="13">
        <f t="shared" si="4"/>
        <v>-1</v>
      </c>
      <c r="DM19" s="13">
        <f t="shared" si="5"/>
        <v>-1</v>
      </c>
      <c r="DN19" s="13">
        <f t="shared" si="6"/>
        <v>-1</v>
      </c>
      <c r="DO19" s="13">
        <f t="shared" si="7"/>
        <v>-1</v>
      </c>
      <c r="DP19" s="13">
        <f t="shared" si="8"/>
        <v>-1</v>
      </c>
      <c r="DQ19" s="13">
        <f t="shared" si="9"/>
        <v>-1</v>
      </c>
      <c r="DR19" s="13">
        <f t="shared" si="10"/>
        <v>-1</v>
      </c>
      <c r="DS19" s="13">
        <f t="shared" si="11"/>
        <v>-1</v>
      </c>
      <c r="DT19" s="13">
        <f t="shared" si="12"/>
        <v>-1</v>
      </c>
      <c r="DU19" s="13">
        <f t="shared" si="13"/>
        <v>-1</v>
      </c>
      <c r="DV19" s="13">
        <f t="shared" si="14"/>
        <v>-1</v>
      </c>
      <c r="DW19" s="13">
        <f t="shared" si="15"/>
        <v>-1</v>
      </c>
      <c r="DX19" s="13">
        <f t="shared" si="16"/>
        <v>-1</v>
      </c>
      <c r="DY19" s="13">
        <f t="shared" si="17"/>
        <v>-1</v>
      </c>
      <c r="DZ19" s="13">
        <f t="shared" si="18"/>
        <v>-1</v>
      </c>
      <c r="EA19" s="13">
        <f t="shared" si="19"/>
        <v>-1</v>
      </c>
      <c r="EB19" s="13">
        <f t="shared" si="21"/>
        <v>-1</v>
      </c>
      <c r="EC19" s="13">
        <f t="shared" si="22"/>
        <v>-1</v>
      </c>
      <c r="ED19" s="13">
        <f t="shared" si="23"/>
        <v>-1</v>
      </c>
      <c r="EE19" s="13">
        <f t="shared" si="24"/>
        <v>-1</v>
      </c>
      <c r="EF19" s="13">
        <f t="shared" si="25"/>
        <v>-1</v>
      </c>
      <c r="EG19" s="13">
        <f t="shared" si="26"/>
        <v>-1</v>
      </c>
      <c r="EH19" s="13">
        <f t="shared" si="27"/>
        <v>-1</v>
      </c>
      <c r="EI19" s="13">
        <f t="shared" si="28"/>
        <v>-1</v>
      </c>
      <c r="EJ19" s="13">
        <f t="shared" si="29"/>
        <v>-1</v>
      </c>
      <c r="EK19" s="13">
        <f t="shared" si="30"/>
        <v>-1</v>
      </c>
    </row>
    <row r="20" spans="1:141" x14ac:dyDescent="0.25">
      <c r="A20" s="11" t="s">
        <v>588</v>
      </c>
      <c r="B20" s="15">
        <v>101786.776860239</v>
      </c>
      <c r="C20" s="15">
        <v>114.465071170125</v>
      </c>
      <c r="D20" s="15">
        <v>18986.458655435301</v>
      </c>
      <c r="E20" s="15">
        <v>1718.0825754151899</v>
      </c>
      <c r="F20" s="15">
        <v>1310.9989568728799</v>
      </c>
      <c r="G20" s="15">
        <v>153.54896757477599</v>
      </c>
      <c r="H20" s="15">
        <v>11078.6567592924</v>
      </c>
      <c r="I20" s="15">
        <v>271.68566779315802</v>
      </c>
      <c r="J20" s="15">
        <v>273.834614303259</v>
      </c>
      <c r="K20" s="15">
        <v>798.23109766609696</v>
      </c>
      <c r="L20" s="15">
        <v>41.190430989276599</v>
      </c>
      <c r="M20" s="15">
        <v>20.383221631067101</v>
      </c>
      <c r="N20" s="15">
        <v>68.177263889381393</v>
      </c>
      <c r="O20" s="15">
        <v>158.61882245192001</v>
      </c>
      <c r="P20" s="15">
        <v>129.34645783431699</v>
      </c>
      <c r="Q20" s="15">
        <v>5.1980715102218698</v>
      </c>
      <c r="R20" s="15">
        <v>715.83978824489202</v>
      </c>
      <c r="S20" s="15">
        <v>590.13792900966996</v>
      </c>
      <c r="T20" s="15">
        <v>9.3089721042848798E-3</v>
      </c>
      <c r="U20" s="15">
        <v>4.6933239470457799E-5</v>
      </c>
      <c r="V20" s="15">
        <v>4.40734278095059E-4</v>
      </c>
      <c r="W20" s="15">
        <v>6.6365741610613102E-3</v>
      </c>
      <c r="X20" s="15">
        <v>5.7990569017416096</v>
      </c>
      <c r="Y20" s="15">
        <v>4.1189973937536704E-3</v>
      </c>
      <c r="Z20" s="15">
        <v>0.41844306060535602</v>
      </c>
      <c r="AA20" s="15">
        <v>0.20745102261519499</v>
      </c>
      <c r="AB20" s="15">
        <v>4.9803473896702402</v>
      </c>
      <c r="AC20" s="15">
        <v>0.16948479314541301</v>
      </c>
      <c r="AE20" s="17" t="s">
        <v>589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5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G20" s="15" t="str">
        <f t="shared" si="0"/>
        <v/>
      </c>
      <c r="DI20" s="18" t="str">
        <f t="shared" si="1"/>
        <v/>
      </c>
      <c r="DJ20" s="13">
        <f t="shared" si="2"/>
        <v>-1</v>
      </c>
      <c r="DK20" s="13">
        <f t="shared" si="3"/>
        <v>-1</v>
      </c>
      <c r="DL20" s="13">
        <f t="shared" si="4"/>
        <v>-1</v>
      </c>
      <c r="DM20" s="13">
        <f t="shared" si="5"/>
        <v>-1</v>
      </c>
      <c r="DN20" s="13">
        <f t="shared" si="6"/>
        <v>-1</v>
      </c>
      <c r="DO20" s="13">
        <f t="shared" si="7"/>
        <v>-1</v>
      </c>
      <c r="DP20" s="13">
        <f t="shared" si="8"/>
        <v>-1</v>
      </c>
      <c r="DQ20" s="13">
        <f t="shared" si="9"/>
        <v>-1</v>
      </c>
      <c r="DR20" s="13">
        <f t="shared" si="10"/>
        <v>-1</v>
      </c>
      <c r="DS20" s="13">
        <f t="shared" si="11"/>
        <v>-1</v>
      </c>
      <c r="DT20" s="13">
        <f t="shared" si="12"/>
        <v>-1</v>
      </c>
      <c r="DU20" s="13">
        <f t="shared" si="13"/>
        <v>-1</v>
      </c>
      <c r="DV20" s="13">
        <f t="shared" si="14"/>
        <v>-1</v>
      </c>
      <c r="DW20" s="13">
        <f t="shared" si="15"/>
        <v>-1</v>
      </c>
      <c r="DX20" s="13">
        <f t="shared" si="16"/>
        <v>-1</v>
      </c>
      <c r="DY20" s="13">
        <f t="shared" si="17"/>
        <v>-1</v>
      </c>
      <c r="DZ20" s="13">
        <f t="shared" si="18"/>
        <v>-1</v>
      </c>
      <c r="EA20" s="13">
        <f t="shared" si="19"/>
        <v>-1</v>
      </c>
      <c r="EB20" s="13">
        <f t="shared" si="21"/>
        <v>-1</v>
      </c>
      <c r="EC20" s="13">
        <f t="shared" si="22"/>
        <v>-1</v>
      </c>
      <c r="ED20" s="13">
        <f t="shared" si="23"/>
        <v>-1</v>
      </c>
      <c r="EE20" s="13">
        <f t="shared" si="24"/>
        <v>-1</v>
      </c>
      <c r="EF20" s="13">
        <f t="shared" si="25"/>
        <v>-1</v>
      </c>
      <c r="EG20" s="13">
        <f t="shared" si="26"/>
        <v>-1</v>
      </c>
      <c r="EH20" s="13">
        <f t="shared" si="27"/>
        <v>-1</v>
      </c>
      <c r="EI20" s="13">
        <f t="shared" si="28"/>
        <v>-1</v>
      </c>
      <c r="EJ20" s="13">
        <f t="shared" si="29"/>
        <v>-1</v>
      </c>
      <c r="EK20" s="13">
        <f t="shared" si="30"/>
        <v>-1</v>
      </c>
    </row>
    <row r="21" spans="1:141" x14ac:dyDescent="0.25">
      <c r="A21" s="53" t="s">
        <v>590</v>
      </c>
      <c r="B21" s="15">
        <v>572934.159562457</v>
      </c>
      <c r="C21" s="15">
        <v>691.64966584288902</v>
      </c>
      <c r="D21" s="15">
        <v>132006.40274693799</v>
      </c>
      <c r="E21" s="15">
        <v>7327.4516618074404</v>
      </c>
      <c r="F21" s="15">
        <v>5107.8181059865401</v>
      </c>
      <c r="G21" s="15">
        <v>477.81114991730101</v>
      </c>
      <c r="H21" s="15">
        <v>66048.341531889193</v>
      </c>
      <c r="I21" s="15">
        <v>1640.47067022805</v>
      </c>
      <c r="J21" s="15">
        <v>1640.0955272604001</v>
      </c>
      <c r="K21" s="15">
        <v>4819.6960993337898</v>
      </c>
      <c r="L21" s="15">
        <v>248.77141622254999</v>
      </c>
      <c r="M21" s="15">
        <v>123.597001171974</v>
      </c>
      <c r="N21" s="15">
        <v>411.55012634154502</v>
      </c>
      <c r="O21" s="15">
        <v>943.72644563827998</v>
      </c>
      <c r="P21" s="15">
        <v>755.90627344749601</v>
      </c>
      <c r="Q21" s="15">
        <v>31.231023314775701</v>
      </c>
      <c r="R21" s="15">
        <v>4237.45170205262</v>
      </c>
      <c r="S21" s="15">
        <v>3515.54397310581</v>
      </c>
      <c r="T21" s="15">
        <v>5.62490158483024E-2</v>
      </c>
      <c r="U21" s="15">
        <v>2.83591878802676E-4</v>
      </c>
      <c r="V21" s="15">
        <v>2.6631160467821E-3</v>
      </c>
      <c r="W21" s="15">
        <v>4.0101183037050597E-2</v>
      </c>
      <c r="X21" s="15">
        <v>35.0011280618481</v>
      </c>
      <c r="Y21" s="15">
        <v>2.6166313004857601E-2</v>
      </c>
      <c r="Z21" s="15">
        <v>2.6308912995504401</v>
      </c>
      <c r="AA21" s="15">
        <v>1.2968055688812701</v>
      </c>
      <c r="AB21" s="15">
        <v>30.185992089629501</v>
      </c>
      <c r="AC21" s="15">
        <v>1.0788057549405801</v>
      </c>
      <c r="AE21" s="17" t="s">
        <v>591</v>
      </c>
      <c r="AF21" s="17">
        <v>336.31901821096898</v>
      </c>
      <c r="AG21" s="17">
        <v>243.268501000367</v>
      </c>
      <c r="AH21" s="17">
        <v>1603.9309807853499</v>
      </c>
      <c r="AI21" s="17">
        <v>1603.94544190225</v>
      </c>
      <c r="AJ21" s="17">
        <v>514.04138668543601</v>
      </c>
      <c r="AK21" s="17">
        <v>2.2106242739904199E-2</v>
      </c>
      <c r="AL21" s="17">
        <v>3.1811418508903899E-2</v>
      </c>
      <c r="AM21" s="17">
        <v>1593.67193895384</v>
      </c>
      <c r="AN21" s="17">
        <v>1.03116297429106</v>
      </c>
      <c r="AO21" s="17">
        <v>120.988797609215</v>
      </c>
      <c r="AP21" s="17">
        <v>1900.2172232251201</v>
      </c>
      <c r="AQ21" s="5">
        <v>7.8834995067158294E-5</v>
      </c>
      <c r="AR21" s="17">
        <v>1.93010551541306E-4</v>
      </c>
      <c r="AS21" s="17">
        <v>551490.844716819</v>
      </c>
      <c r="AT21" s="17">
        <v>4970.0660990684401</v>
      </c>
      <c r="AU21" s="17">
        <v>1317.0545472582701</v>
      </c>
      <c r="AV21" s="17">
        <v>1382.61097881763</v>
      </c>
      <c r="AW21" s="17">
        <v>919.92330942816295</v>
      </c>
      <c r="AX21" s="17">
        <v>46.738963977800303</v>
      </c>
      <c r="AY21" s="17">
        <v>4712.7302964905202</v>
      </c>
      <c r="AZ21" s="17">
        <v>4712.7303669892399</v>
      </c>
      <c r="BA21" s="17">
        <v>739.70715106699902</v>
      </c>
      <c r="BB21" s="17">
        <v>2.1570240440958499E-4</v>
      </c>
      <c r="BC21" s="17">
        <v>2.3249675680387101E-3</v>
      </c>
      <c r="BD21" s="17">
        <v>1013.39780507609</v>
      </c>
      <c r="BE21" s="17">
        <v>1637.00917399171</v>
      </c>
      <c r="BF21" s="17">
        <v>37.877398735073299</v>
      </c>
      <c r="BG21" s="17">
        <v>116.391104110798</v>
      </c>
      <c r="BH21" s="17">
        <v>201.87441150845399</v>
      </c>
      <c r="BI21" s="17">
        <v>402.21467269197302</v>
      </c>
      <c r="BJ21" s="17">
        <v>665.88191605901795</v>
      </c>
      <c r="BK21" s="17">
        <v>0</v>
      </c>
      <c r="BL21" s="17">
        <v>1.5758889366556901E-2</v>
      </c>
      <c r="BM21" s="17">
        <v>2.2677423491349599E-2</v>
      </c>
      <c r="BN21" s="17">
        <v>67006.233196745903</v>
      </c>
      <c r="BO21" s="17">
        <v>103899.199736993</v>
      </c>
      <c r="BP21" s="17">
        <v>21762.1220159488</v>
      </c>
      <c r="BQ21" s="17">
        <v>126674.719558018</v>
      </c>
      <c r="BR21" s="17">
        <v>2390.3439844808699</v>
      </c>
      <c r="BS21" s="17">
        <v>34.166477907464397</v>
      </c>
      <c r="BT21" s="17">
        <v>2.5036982130854601E-2</v>
      </c>
      <c r="BU21" s="17">
        <v>2.5257298920708702</v>
      </c>
      <c r="BV21" s="17">
        <v>1.24646093474439</v>
      </c>
      <c r="BW21" s="17">
        <v>29.380487051429999</v>
      </c>
      <c r="BX21" s="17">
        <v>7.5419103915894201</v>
      </c>
      <c r="BY21" s="17">
        <v>29499.7068574937</v>
      </c>
      <c r="BZ21" s="17">
        <v>36.1672358628471</v>
      </c>
      <c r="CA21" s="17">
        <v>4.6929699316623399</v>
      </c>
      <c r="CB21" s="17">
        <v>1492.7175801767</v>
      </c>
      <c r="CC21" s="17">
        <v>62.514108803705902</v>
      </c>
      <c r="CD21" s="17">
        <v>1.9784535422212599</v>
      </c>
      <c r="CE21" s="5">
        <v>1.2309999559075601E-5</v>
      </c>
      <c r="CF21" s="17">
        <v>2.1092637823293998</v>
      </c>
      <c r="CG21" s="17">
        <v>7067.7098301922897</v>
      </c>
      <c r="CH21" s="17">
        <v>4893.0454478817401</v>
      </c>
      <c r="CI21" s="17">
        <v>2174.6643823105501</v>
      </c>
      <c r="CJ21" s="17">
        <v>26.5088477077656</v>
      </c>
      <c r="CK21" s="17">
        <v>0.25888120934539199</v>
      </c>
      <c r="CL21" s="17">
        <v>202.23154839586101</v>
      </c>
      <c r="CM21" s="17">
        <v>5.3131879786325804</v>
      </c>
      <c r="CN21" s="17">
        <v>291.18046254071601</v>
      </c>
      <c r="CO21" s="17">
        <v>56.803069091470803</v>
      </c>
      <c r="CP21" s="17">
        <v>8.7234937372355095</v>
      </c>
      <c r="CQ21" s="17">
        <v>1414.5932048479599</v>
      </c>
      <c r="CR21" s="17">
        <v>429.35814876957102</v>
      </c>
      <c r="CS21" s="17">
        <v>28.0940371792436</v>
      </c>
      <c r="CT21" s="17">
        <v>1250.0268294989601</v>
      </c>
      <c r="CU21" s="17">
        <v>1.59036320348461</v>
      </c>
      <c r="CV21" s="17">
        <v>448.43271836312903</v>
      </c>
      <c r="CW21" s="17">
        <v>30.337542049268698</v>
      </c>
      <c r="CX21" s="17">
        <v>0</v>
      </c>
      <c r="CY21" s="17">
        <v>9.0064457215394498</v>
      </c>
      <c r="CZ21" s="17">
        <v>5967.8418278413201</v>
      </c>
      <c r="DA21" s="17">
        <v>4131.9826359741901</v>
      </c>
      <c r="DB21" s="17">
        <v>1284.8539664903001</v>
      </c>
      <c r="DC21" s="17">
        <v>64439.750686585401</v>
      </c>
      <c r="DD21" s="17">
        <v>8984.2736671773891</v>
      </c>
      <c r="DE21" s="17">
        <v>3426.8990555555001</v>
      </c>
      <c r="DG21" s="15">
        <f t="shared" si="0"/>
        <v>68935.918419794107</v>
      </c>
      <c r="DI21" s="18">
        <f t="shared" si="1"/>
        <v>8.0000003837541241E-3</v>
      </c>
      <c r="DJ21" s="13">
        <f t="shared" si="2"/>
        <v>-3.7427188600543566E-2</v>
      </c>
      <c r="DK21" s="13">
        <f t="shared" si="3"/>
        <v>-3.7255493722343984E-2</v>
      </c>
      <c r="DL21" s="13">
        <f t="shared" si="4"/>
        <v>-4.0389580186811581E-2</v>
      </c>
      <c r="DM21" s="13">
        <f t="shared" si="5"/>
        <v>-3.5447771422224696E-2</v>
      </c>
      <c r="DN21" s="13">
        <f t="shared" si="6"/>
        <v>-4.204782818187653E-2</v>
      </c>
      <c r="DO21" s="13">
        <f t="shared" si="7"/>
        <v>-6.1485445785969553E-2</v>
      </c>
      <c r="DP21" s="13">
        <f t="shared" si="8"/>
        <v>-2.4354749990613142E-2</v>
      </c>
      <c r="DQ21" s="13">
        <f t="shared" si="9"/>
        <v>-2.2265090738088307E-2</v>
      </c>
      <c r="DR21" s="13">
        <f t="shared" si="10"/>
        <v>-2.8305417297311699E-2</v>
      </c>
      <c r="DS21" s="13">
        <f t="shared" si="11"/>
        <v>-2.2193459948509079E-2</v>
      </c>
      <c r="DT21" s="13">
        <f t="shared" si="12"/>
        <v>-2.2120367788798147E-2</v>
      </c>
      <c r="DU21" s="13">
        <f t="shared" si="13"/>
        <v>-2.1102482568569145E-2</v>
      </c>
      <c r="DV21" s="13">
        <f t="shared" si="14"/>
        <v>-2.2683636942500945E-2</v>
      </c>
      <c r="DW21" s="13">
        <f t="shared" si="15"/>
        <v>-2.5222495692613572E-2</v>
      </c>
      <c r="DX21" s="13">
        <f t="shared" si="16"/>
        <v>-2.1430067389991245E-2</v>
      </c>
      <c r="DY21" s="13">
        <f t="shared" si="17"/>
        <v>-2.860877328615383E-2</v>
      </c>
      <c r="DZ21" s="13">
        <f t="shared" si="18"/>
        <v>-2.4889738808666718E-2</v>
      </c>
      <c r="EA21" s="13">
        <f t="shared" si="19"/>
        <v>-2.5215135475036152E-2</v>
      </c>
      <c r="EB21" s="13">
        <f t="shared" si="21"/>
        <v>-4.1447029149482666E-2</v>
      </c>
      <c r="EC21" s="13">
        <f t="shared" si="22"/>
        <v>-4.1419846872219016E-2</v>
      </c>
      <c r="ED21" s="13">
        <f t="shared" si="23"/>
        <v>-4.1356092952768236E-2</v>
      </c>
      <c r="EE21" s="13">
        <f t="shared" si="24"/>
        <v>-4.1516734745852296E-2</v>
      </c>
      <c r="EF21" s="13">
        <f t="shared" si="25"/>
        <v>-2.384637869124815E-2</v>
      </c>
      <c r="EG21" s="13">
        <f t="shared" si="26"/>
        <v>-4.3159725017175597E-2</v>
      </c>
      <c r="EH21" s="13">
        <f t="shared" si="27"/>
        <v>-3.9971779714935249E-2</v>
      </c>
      <c r="EI21" s="13">
        <f t="shared" si="28"/>
        <v>-3.8822037277578499E-2</v>
      </c>
      <c r="EJ21" s="13">
        <f t="shared" si="29"/>
        <v>-2.6684729652342164E-2</v>
      </c>
      <c r="EK21" s="13">
        <f t="shared" si="30"/>
        <v>-4.416251992662408E-2</v>
      </c>
    </row>
    <row r="22" spans="1:141" x14ac:dyDescent="0.25">
      <c r="A22" s="11" t="s">
        <v>592</v>
      </c>
      <c r="B22" s="15">
        <v>143217.881918172</v>
      </c>
      <c r="C22" s="15">
        <v>204.30245037740099</v>
      </c>
      <c r="D22" s="15">
        <v>38105.382002523402</v>
      </c>
      <c r="E22" s="15">
        <v>2932.30582551618</v>
      </c>
      <c r="F22" s="15">
        <v>2253.9882285437802</v>
      </c>
      <c r="G22" s="15">
        <v>261.90224749369298</v>
      </c>
      <c r="H22" s="15">
        <v>16798.516267007999</v>
      </c>
      <c r="I22" s="15">
        <v>451.83183551035103</v>
      </c>
      <c r="J22" s="15">
        <v>394.88733481824698</v>
      </c>
      <c r="K22" s="15">
        <v>1331.9990773524401</v>
      </c>
      <c r="L22" s="15">
        <v>68.346479182043694</v>
      </c>
      <c r="M22" s="15">
        <v>27.575473968141001</v>
      </c>
      <c r="N22" s="15">
        <v>112.44104554222</v>
      </c>
      <c r="O22" s="15">
        <v>232.48030211559299</v>
      </c>
      <c r="P22" s="15">
        <v>185.51256274406799</v>
      </c>
      <c r="Q22" s="15">
        <v>7.6595436350793298</v>
      </c>
      <c r="R22" s="15">
        <v>1036.1066778311099</v>
      </c>
      <c r="S22" s="15">
        <v>872.24629632863105</v>
      </c>
      <c r="T22" s="15">
        <v>1.69121085781661E-2</v>
      </c>
      <c r="U22" s="15">
        <v>8.5266142168721097E-5</v>
      </c>
      <c r="V22" s="15">
        <v>8.0070576035640899E-4</v>
      </c>
      <c r="W22" s="15">
        <v>1.20570214165991E-2</v>
      </c>
      <c r="X22" s="15">
        <v>9.4176814085679101</v>
      </c>
      <c r="Y22" s="15">
        <v>7.5131615825747098E-3</v>
      </c>
      <c r="Z22" s="15">
        <v>0.74105107377213097</v>
      </c>
      <c r="AA22" s="15">
        <v>0.35827253304656198</v>
      </c>
      <c r="AB22" s="15">
        <v>8.0504814946063892</v>
      </c>
      <c r="AC22" s="15">
        <v>0.30984627440170498</v>
      </c>
      <c r="AE22" s="17" t="s">
        <v>593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5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G22" s="15" t="str">
        <f t="shared" si="0"/>
        <v/>
      </c>
      <c r="DI22" s="18" t="str">
        <f t="shared" si="1"/>
        <v/>
      </c>
      <c r="DJ22" s="13">
        <f t="shared" si="2"/>
        <v>-1</v>
      </c>
      <c r="DK22" s="13">
        <f t="shared" si="3"/>
        <v>-1</v>
      </c>
      <c r="DL22" s="13">
        <f t="shared" si="4"/>
        <v>-1</v>
      </c>
      <c r="DM22" s="13">
        <f t="shared" si="5"/>
        <v>-1</v>
      </c>
      <c r="DN22" s="13">
        <f t="shared" si="6"/>
        <v>-1</v>
      </c>
      <c r="DO22" s="13">
        <f t="shared" si="7"/>
        <v>-1</v>
      </c>
      <c r="DP22" s="13">
        <f t="shared" si="8"/>
        <v>-1</v>
      </c>
      <c r="DQ22" s="13">
        <f t="shared" si="9"/>
        <v>-1</v>
      </c>
      <c r="DR22" s="13">
        <f t="shared" si="10"/>
        <v>-1</v>
      </c>
      <c r="DS22" s="13">
        <f t="shared" si="11"/>
        <v>-1</v>
      </c>
      <c r="DT22" s="13">
        <f t="shared" si="12"/>
        <v>-1</v>
      </c>
      <c r="DU22" s="13">
        <f t="shared" si="13"/>
        <v>-1</v>
      </c>
      <c r="DV22" s="13">
        <f t="shared" si="14"/>
        <v>-1</v>
      </c>
      <c r="DW22" s="13">
        <f t="shared" si="15"/>
        <v>-1</v>
      </c>
      <c r="DX22" s="13">
        <f t="shared" si="16"/>
        <v>-1</v>
      </c>
      <c r="DY22" s="13">
        <f t="shared" si="17"/>
        <v>-1</v>
      </c>
      <c r="DZ22" s="13">
        <f t="shared" si="18"/>
        <v>-1</v>
      </c>
      <c r="EA22" s="13">
        <f t="shared" si="19"/>
        <v>-1</v>
      </c>
      <c r="EB22" s="13">
        <f t="shared" si="21"/>
        <v>-1</v>
      </c>
      <c r="EC22" s="13">
        <f t="shared" si="22"/>
        <v>-1</v>
      </c>
      <c r="ED22" s="13">
        <f t="shared" si="23"/>
        <v>-1</v>
      </c>
      <c r="EE22" s="13">
        <f t="shared" si="24"/>
        <v>-1</v>
      </c>
      <c r="EF22" s="13">
        <f t="shared" si="25"/>
        <v>-1</v>
      </c>
      <c r="EG22" s="13">
        <f t="shared" si="26"/>
        <v>-1</v>
      </c>
      <c r="EH22" s="13">
        <f t="shared" si="27"/>
        <v>-1</v>
      </c>
      <c r="EI22" s="13">
        <f t="shared" si="28"/>
        <v>-1</v>
      </c>
      <c r="EJ22" s="13">
        <f t="shared" si="29"/>
        <v>-1</v>
      </c>
      <c r="EK22" s="13">
        <f t="shared" si="30"/>
        <v>-1</v>
      </c>
    </row>
    <row r="23" spans="1:141" x14ac:dyDescent="0.25">
      <c r="A23" s="11" t="s">
        <v>594</v>
      </c>
      <c r="B23" s="15">
        <v>279661.766108212</v>
      </c>
      <c r="C23" s="15">
        <v>370.50035209895401</v>
      </c>
      <c r="D23" s="15">
        <v>67084.439558216705</v>
      </c>
      <c r="E23" s="15">
        <v>5815.6942215220797</v>
      </c>
      <c r="F23" s="15">
        <v>4435.8943062354201</v>
      </c>
      <c r="G23" s="15">
        <v>468.82128008559698</v>
      </c>
      <c r="H23" s="15">
        <v>35554.373205794203</v>
      </c>
      <c r="I23" s="15">
        <v>905.29583133484596</v>
      </c>
      <c r="J23" s="15">
        <v>896.74735744312602</v>
      </c>
      <c r="K23" s="15">
        <v>2658.7013354690998</v>
      </c>
      <c r="L23" s="15">
        <v>137.42780898641701</v>
      </c>
      <c r="M23" s="15">
        <v>71.079358055142094</v>
      </c>
      <c r="N23" s="15">
        <v>227.12144752528999</v>
      </c>
      <c r="O23" s="15">
        <v>508.25521669235201</v>
      </c>
      <c r="P23" s="15">
        <v>387.02560585458099</v>
      </c>
      <c r="Q23" s="15">
        <v>17.189699698676801</v>
      </c>
      <c r="R23" s="15">
        <v>2247.9636868357102</v>
      </c>
      <c r="S23" s="15">
        <v>1897.1759260911899</v>
      </c>
      <c r="T23" s="15">
        <v>2.9834255609626201E-2</v>
      </c>
      <c r="U23" s="15">
        <v>1.50415997933476E-4</v>
      </c>
      <c r="V23" s="15">
        <v>1.4125061205373199E-3</v>
      </c>
      <c r="W23" s="15">
        <v>2.1269506111258399E-2</v>
      </c>
      <c r="X23" s="15">
        <v>19.306537257630001</v>
      </c>
      <c r="Y23" s="15">
        <v>1.44731058065819E-2</v>
      </c>
      <c r="Z23" s="15">
        <v>1.45396210324068</v>
      </c>
      <c r="AA23" s="15">
        <v>0.71617839684156404</v>
      </c>
      <c r="AB23" s="15">
        <v>16.645720435196001</v>
      </c>
      <c r="AC23" s="15">
        <v>0.59666988998510995</v>
      </c>
      <c r="AE23" s="17" t="s">
        <v>595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G23" s="15" t="str">
        <f t="shared" si="0"/>
        <v/>
      </c>
      <c r="DI23" s="18" t="str">
        <f t="shared" si="1"/>
        <v/>
      </c>
      <c r="DJ23" s="13">
        <f t="shared" si="2"/>
        <v>-1</v>
      </c>
      <c r="DK23" s="13">
        <f t="shared" si="3"/>
        <v>-1</v>
      </c>
      <c r="DL23" s="13">
        <f t="shared" si="4"/>
        <v>-1</v>
      </c>
      <c r="DM23" s="13">
        <f t="shared" si="5"/>
        <v>-1</v>
      </c>
      <c r="DN23" s="13">
        <f t="shared" si="6"/>
        <v>-1</v>
      </c>
      <c r="DO23" s="13">
        <f t="shared" si="7"/>
        <v>-1</v>
      </c>
      <c r="DP23" s="13">
        <f t="shared" si="8"/>
        <v>-1</v>
      </c>
      <c r="DQ23" s="13">
        <f t="shared" si="9"/>
        <v>-1</v>
      </c>
      <c r="DR23" s="13">
        <f t="shared" si="10"/>
        <v>-1</v>
      </c>
      <c r="DS23" s="13">
        <f t="shared" si="11"/>
        <v>-1</v>
      </c>
      <c r="DT23" s="13">
        <f t="shared" si="12"/>
        <v>-1</v>
      </c>
      <c r="DU23" s="13">
        <f t="shared" si="13"/>
        <v>-1</v>
      </c>
      <c r="DV23" s="13">
        <f t="shared" si="14"/>
        <v>-1</v>
      </c>
      <c r="DW23" s="13">
        <f t="shared" si="15"/>
        <v>-1</v>
      </c>
      <c r="DX23" s="13">
        <f t="shared" si="16"/>
        <v>-1</v>
      </c>
      <c r="DY23" s="13">
        <f t="shared" si="17"/>
        <v>-1</v>
      </c>
      <c r="DZ23" s="13">
        <f t="shared" si="18"/>
        <v>-1</v>
      </c>
      <c r="EA23" s="13">
        <f t="shared" si="19"/>
        <v>-1</v>
      </c>
      <c r="EB23" s="13">
        <f t="shared" si="21"/>
        <v>-1</v>
      </c>
      <c r="EC23" s="13">
        <f t="shared" si="22"/>
        <v>-1</v>
      </c>
      <c r="ED23" s="13">
        <f t="shared" si="23"/>
        <v>-1</v>
      </c>
      <c r="EE23" s="13">
        <f t="shared" si="24"/>
        <v>-1</v>
      </c>
      <c r="EF23" s="13">
        <f t="shared" si="25"/>
        <v>-1</v>
      </c>
      <c r="EG23" s="13">
        <f t="shared" si="26"/>
        <v>-1</v>
      </c>
      <c r="EH23" s="13">
        <f t="shared" si="27"/>
        <v>-1</v>
      </c>
      <c r="EI23" s="13">
        <f t="shared" si="28"/>
        <v>-1</v>
      </c>
      <c r="EJ23" s="13">
        <f t="shared" si="29"/>
        <v>-1</v>
      </c>
      <c r="EK23" s="13">
        <f t="shared" si="30"/>
        <v>-1</v>
      </c>
    </row>
    <row r="24" spans="1:141" x14ac:dyDescent="0.25">
      <c r="A24" s="11" t="s">
        <v>596</v>
      </c>
      <c r="B24" s="15">
        <v>102681.01191829699</v>
      </c>
      <c r="C24" s="15">
        <v>153.40965264620399</v>
      </c>
      <c r="D24" s="15">
        <v>28307.284350779501</v>
      </c>
      <c r="E24" s="15">
        <v>2333.1436448417699</v>
      </c>
      <c r="F24" s="15">
        <v>1784.03656144971</v>
      </c>
      <c r="G24" s="15">
        <v>193.39904743053799</v>
      </c>
      <c r="H24" s="15">
        <v>13438.393100101101</v>
      </c>
      <c r="I24" s="15">
        <v>359.79210154914603</v>
      </c>
      <c r="J24" s="15">
        <v>319.76903433432199</v>
      </c>
      <c r="K24" s="15">
        <v>1059.6709322521001</v>
      </c>
      <c r="L24" s="15">
        <v>54.5131379149175</v>
      </c>
      <c r="M24" s="15">
        <v>24.175080081275301</v>
      </c>
      <c r="N24" s="15">
        <v>89.6451166740042</v>
      </c>
      <c r="O24" s="15">
        <v>188.02988557997099</v>
      </c>
      <c r="P24" s="15">
        <v>146.65007200711599</v>
      </c>
      <c r="Q24" s="15">
        <v>6.1867760764895303</v>
      </c>
      <c r="R24" s="15">
        <v>830.42160216042203</v>
      </c>
      <c r="S24" s="15">
        <v>704.11829020391599</v>
      </c>
      <c r="T24" s="15">
        <v>1.24761705848921E-2</v>
      </c>
      <c r="U24" s="15">
        <v>6.2901375529496903E-5</v>
      </c>
      <c r="V24" s="15">
        <v>5.9068568534254896E-4</v>
      </c>
      <c r="W24" s="15">
        <v>8.8945411482852701E-3</v>
      </c>
      <c r="X24" s="15">
        <v>7.5186129946418001</v>
      </c>
      <c r="Y24" s="15">
        <v>5.8504651974593596E-3</v>
      </c>
      <c r="Z24" s="15">
        <v>0.57996648400001705</v>
      </c>
      <c r="AA24" s="15">
        <v>0.28140787704939602</v>
      </c>
      <c r="AB24" s="15">
        <v>6.4202142952430501</v>
      </c>
      <c r="AC24" s="15">
        <v>0.24105383185277501</v>
      </c>
      <c r="AE24" s="17" t="s">
        <v>597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5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G24" s="15" t="str">
        <f t="shared" si="0"/>
        <v/>
      </c>
      <c r="DI24" s="18" t="str">
        <f t="shared" si="1"/>
        <v/>
      </c>
      <c r="DJ24" s="13">
        <f t="shared" si="2"/>
        <v>-1</v>
      </c>
      <c r="DK24" s="13">
        <f t="shared" si="3"/>
        <v>-1</v>
      </c>
      <c r="DL24" s="13">
        <f t="shared" si="4"/>
        <v>-1</v>
      </c>
      <c r="DM24" s="13">
        <f t="shared" si="5"/>
        <v>-1</v>
      </c>
      <c r="DN24" s="13">
        <f t="shared" si="6"/>
        <v>-1</v>
      </c>
      <c r="DO24" s="13">
        <f t="shared" si="7"/>
        <v>-1</v>
      </c>
      <c r="DP24" s="13">
        <f t="shared" si="8"/>
        <v>-1</v>
      </c>
      <c r="DQ24" s="13">
        <f t="shared" si="9"/>
        <v>-1</v>
      </c>
      <c r="DR24" s="13">
        <f t="shared" si="10"/>
        <v>-1</v>
      </c>
      <c r="DS24" s="13">
        <f t="shared" si="11"/>
        <v>-1</v>
      </c>
      <c r="DT24" s="13">
        <f t="shared" si="12"/>
        <v>-1</v>
      </c>
      <c r="DU24" s="13">
        <f t="shared" si="13"/>
        <v>-1</v>
      </c>
      <c r="DV24" s="13">
        <f t="shared" si="14"/>
        <v>-1</v>
      </c>
      <c r="DW24" s="13">
        <f t="shared" si="15"/>
        <v>-1</v>
      </c>
      <c r="DX24" s="13">
        <f t="shared" si="16"/>
        <v>-1</v>
      </c>
      <c r="DY24" s="13">
        <f t="shared" si="17"/>
        <v>-1</v>
      </c>
      <c r="DZ24" s="13">
        <f t="shared" si="18"/>
        <v>-1</v>
      </c>
      <c r="EA24" s="13">
        <f t="shared" si="19"/>
        <v>-1</v>
      </c>
      <c r="EB24" s="13">
        <f t="shared" si="21"/>
        <v>-1</v>
      </c>
      <c r="EC24" s="13">
        <f t="shared" si="22"/>
        <v>-1</v>
      </c>
      <c r="ED24" s="13">
        <f t="shared" si="23"/>
        <v>-1</v>
      </c>
      <c r="EE24" s="13">
        <f t="shared" si="24"/>
        <v>-1</v>
      </c>
      <c r="EF24" s="13">
        <f t="shared" si="25"/>
        <v>-1</v>
      </c>
      <c r="EG24" s="13">
        <f t="shared" si="26"/>
        <v>-1</v>
      </c>
      <c r="EH24" s="13">
        <f t="shared" si="27"/>
        <v>-1</v>
      </c>
      <c r="EI24" s="13">
        <f t="shared" si="28"/>
        <v>-1</v>
      </c>
      <c r="EJ24" s="13">
        <f t="shared" si="29"/>
        <v>-1</v>
      </c>
      <c r="EK24" s="13">
        <f t="shared" si="30"/>
        <v>-1</v>
      </c>
    </row>
    <row r="25" spans="1:141" x14ac:dyDescent="0.25">
      <c r="A25" s="11" t="s">
        <v>598</v>
      </c>
      <c r="B25" s="15">
        <v>95541.890414080306</v>
      </c>
      <c r="C25" s="15">
        <v>117.79756517045701</v>
      </c>
      <c r="D25" s="15">
        <v>19180.678640697599</v>
      </c>
      <c r="E25" s="15">
        <v>1768.1045578016499</v>
      </c>
      <c r="F25" s="15">
        <v>1349.16836489876</v>
      </c>
      <c r="G25" s="15">
        <v>161.24531807883301</v>
      </c>
      <c r="H25" s="15">
        <v>10795.380917243399</v>
      </c>
      <c r="I25" s="15">
        <v>276.923378992518</v>
      </c>
      <c r="J25" s="15">
        <v>253.27863521198</v>
      </c>
      <c r="K25" s="15">
        <v>815.54803262010398</v>
      </c>
      <c r="L25" s="15">
        <v>41.939298496488902</v>
      </c>
      <c r="M25" s="15">
        <v>18.578940774027298</v>
      </c>
      <c r="N25" s="15">
        <v>69.063316776872796</v>
      </c>
      <c r="O25" s="15">
        <v>150.85311945521599</v>
      </c>
      <c r="P25" s="15">
        <v>128.08120507222699</v>
      </c>
      <c r="Q25" s="15">
        <v>4.8434771395684502</v>
      </c>
      <c r="R25" s="15">
        <v>685.39455321027799</v>
      </c>
      <c r="S25" s="15">
        <v>563.52099319381296</v>
      </c>
      <c r="T25" s="15">
        <v>9.5799832210226605E-3</v>
      </c>
      <c r="U25" s="15">
        <v>4.8299607029814299E-5</v>
      </c>
      <c r="V25" s="15">
        <v>4.5356538040073599E-4</v>
      </c>
      <c r="W25" s="15">
        <v>6.8297837608466598E-3</v>
      </c>
      <c r="X25" s="15">
        <v>5.8012226896344803</v>
      </c>
      <c r="Y25" s="15">
        <v>4.2389105540472502E-3</v>
      </c>
      <c r="Z25" s="15">
        <v>0.42557765019814903</v>
      </c>
      <c r="AA25" s="15">
        <v>0.208088978126862</v>
      </c>
      <c r="AB25" s="15">
        <v>4.9337382744003104</v>
      </c>
      <c r="AC25" s="15">
        <v>0.174260693610164</v>
      </c>
      <c r="AE25" s="17" t="s">
        <v>599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5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G25" s="15" t="str">
        <f t="shared" si="0"/>
        <v/>
      </c>
      <c r="DI25" s="18" t="str">
        <f t="shared" si="1"/>
        <v/>
      </c>
      <c r="DJ25" s="13">
        <f t="shared" si="2"/>
        <v>-1</v>
      </c>
      <c r="DK25" s="13">
        <f t="shared" si="3"/>
        <v>-1</v>
      </c>
      <c r="DL25" s="13">
        <f t="shared" si="4"/>
        <v>-1</v>
      </c>
      <c r="DM25" s="13">
        <f t="shared" si="5"/>
        <v>-1</v>
      </c>
      <c r="DN25" s="13">
        <f t="shared" si="6"/>
        <v>-1</v>
      </c>
      <c r="DO25" s="13">
        <f t="shared" si="7"/>
        <v>-1</v>
      </c>
      <c r="DP25" s="13">
        <f t="shared" si="8"/>
        <v>-1</v>
      </c>
      <c r="DQ25" s="13">
        <f t="shared" si="9"/>
        <v>-1</v>
      </c>
      <c r="DR25" s="13">
        <f t="shared" si="10"/>
        <v>-1</v>
      </c>
      <c r="DS25" s="13">
        <f t="shared" si="11"/>
        <v>-1</v>
      </c>
      <c r="DT25" s="13">
        <f t="shared" si="12"/>
        <v>-1</v>
      </c>
      <c r="DU25" s="13">
        <f t="shared" si="13"/>
        <v>-1</v>
      </c>
      <c r="DV25" s="13">
        <f t="shared" si="14"/>
        <v>-1</v>
      </c>
      <c r="DW25" s="13">
        <f t="shared" si="15"/>
        <v>-1</v>
      </c>
      <c r="DX25" s="13">
        <f t="shared" si="16"/>
        <v>-1</v>
      </c>
      <c r="DY25" s="13">
        <f t="shared" si="17"/>
        <v>-1</v>
      </c>
      <c r="DZ25" s="13">
        <f t="shared" si="18"/>
        <v>-1</v>
      </c>
      <c r="EA25" s="13">
        <f t="shared" si="19"/>
        <v>-1</v>
      </c>
      <c r="EB25" s="13">
        <f t="shared" si="21"/>
        <v>-1</v>
      </c>
      <c r="EC25" s="13">
        <f t="shared" si="22"/>
        <v>-1</v>
      </c>
      <c r="ED25" s="13">
        <f t="shared" si="23"/>
        <v>-1</v>
      </c>
      <c r="EE25" s="13">
        <f t="shared" si="24"/>
        <v>-1</v>
      </c>
      <c r="EF25" s="13">
        <f t="shared" si="25"/>
        <v>-1</v>
      </c>
      <c r="EG25" s="13">
        <f t="shared" si="26"/>
        <v>-1</v>
      </c>
      <c r="EH25" s="13">
        <f t="shared" si="27"/>
        <v>-1</v>
      </c>
      <c r="EI25" s="13">
        <f t="shared" si="28"/>
        <v>-1</v>
      </c>
      <c r="EJ25" s="13">
        <f t="shared" si="29"/>
        <v>-1</v>
      </c>
      <c r="EK25" s="13">
        <f t="shared" si="30"/>
        <v>-1</v>
      </c>
    </row>
    <row r="26" spans="1:141" x14ac:dyDescent="0.25">
      <c r="A26" s="11" t="s">
        <v>600</v>
      </c>
      <c r="B26" s="15">
        <v>205707.312430411</v>
      </c>
      <c r="C26" s="15">
        <v>276.34846424032099</v>
      </c>
      <c r="D26" s="15">
        <v>44896.639575718596</v>
      </c>
      <c r="E26" s="15">
        <v>4166.8130196300899</v>
      </c>
      <c r="F26" s="15">
        <v>3181.8297046726402</v>
      </c>
      <c r="G26" s="15">
        <v>364.20528758817198</v>
      </c>
      <c r="H26" s="15">
        <v>25152.036963532901</v>
      </c>
      <c r="I26" s="15">
        <v>648.86283567811404</v>
      </c>
      <c r="J26" s="15">
        <v>588.38203233161801</v>
      </c>
      <c r="K26" s="15">
        <v>1911.0288404318601</v>
      </c>
      <c r="L26" s="15">
        <v>98.286071010310195</v>
      </c>
      <c r="M26" s="15">
        <v>43.502560528817398</v>
      </c>
      <c r="N26" s="15">
        <v>161.74394206249599</v>
      </c>
      <c r="O26" s="15">
        <v>354.40611090810597</v>
      </c>
      <c r="P26" s="15">
        <v>292.96444104281198</v>
      </c>
      <c r="Q26" s="15">
        <v>11.252647306439</v>
      </c>
      <c r="R26" s="15">
        <v>1590.15226060384</v>
      </c>
      <c r="S26" s="15">
        <v>1321.3667215206899</v>
      </c>
      <c r="T26" s="15">
        <v>2.2474320363361101E-2</v>
      </c>
      <c r="U26" s="15">
        <v>1.13309264943625E-4</v>
      </c>
      <c r="V26" s="15">
        <v>1.0640492774347701E-3</v>
      </c>
      <c r="W26" s="15">
        <v>1.6022444395636E-2</v>
      </c>
      <c r="X26" s="15">
        <v>13.574347724457301</v>
      </c>
      <c r="Y26" s="15">
        <v>1.01491632031195E-2</v>
      </c>
      <c r="Z26" s="15">
        <v>1.0140023084601399</v>
      </c>
      <c r="AA26" s="15">
        <v>0.49426257139714902</v>
      </c>
      <c r="AB26" s="15">
        <v>11.557419813097599</v>
      </c>
      <c r="AC26" s="15">
        <v>0.41755621887051397</v>
      </c>
      <c r="AE26" s="17" t="s">
        <v>601</v>
      </c>
      <c r="AF26" s="5">
        <v>1.3780155611148701E-5</v>
      </c>
      <c r="AG26" s="5">
        <v>4.0172255767566798E-6</v>
      </c>
      <c r="AH26" s="5">
        <v>2.10879087471684E-5</v>
      </c>
      <c r="AI26" s="5">
        <v>2.1088102985829702E-5</v>
      </c>
      <c r="AJ26" s="5">
        <v>1.4895154417235701E-5</v>
      </c>
      <c r="AK26" s="17">
        <v>0</v>
      </c>
      <c r="AL26" s="17">
        <v>0</v>
      </c>
      <c r="AM26" s="17">
        <v>2.7055294130678899E-4</v>
      </c>
      <c r="AN26" s="5">
        <v>2.5351557771347601E-8</v>
      </c>
      <c r="AO26" s="5">
        <v>3.2073836055931201E-5</v>
      </c>
      <c r="AP26" s="17">
        <v>1.6827031220754301E-4</v>
      </c>
      <c r="AQ26" s="17">
        <v>0</v>
      </c>
      <c r="AR26" s="17">
        <v>0</v>
      </c>
      <c r="AS26" s="17">
        <v>4.2734845483556202E-2</v>
      </c>
      <c r="AT26" s="17">
        <v>4.3324078688470398E-4</v>
      </c>
      <c r="AU26" s="17">
        <v>1.2632904414094099E-4</v>
      </c>
      <c r="AV26" s="17">
        <v>1.12904090540518E-4</v>
      </c>
      <c r="AW26" s="17">
        <v>1.77627443988822E-4</v>
      </c>
      <c r="AX26" s="5">
        <v>6.23829364299454E-6</v>
      </c>
      <c r="AY26" s="5">
        <v>4.3656811391281803E-5</v>
      </c>
      <c r="AZ26" s="5">
        <v>4.3656811391281803E-5</v>
      </c>
      <c r="BA26" s="17">
        <v>1.93880237437788E-4</v>
      </c>
      <c r="BB26" s="17">
        <v>0</v>
      </c>
      <c r="BC26" s="17">
        <v>0</v>
      </c>
      <c r="BD26" s="5">
        <v>6.5330714242409099E-5</v>
      </c>
      <c r="BE26" s="17">
        <v>3.9864859692345E-4</v>
      </c>
      <c r="BF26" s="5">
        <v>5.57421319708768E-6</v>
      </c>
      <c r="BG26" s="5">
        <v>6.1821447047735404E-7</v>
      </c>
      <c r="BH26" s="5">
        <v>4.1448912530520203E-5</v>
      </c>
      <c r="BI26" s="5">
        <v>8.9865084189553398E-6</v>
      </c>
      <c r="BJ26" s="17">
        <v>0</v>
      </c>
      <c r="BK26" s="17">
        <v>0</v>
      </c>
      <c r="BL26" s="17">
        <v>0</v>
      </c>
      <c r="BM26" s="17">
        <v>0</v>
      </c>
      <c r="BN26" s="17">
        <v>9.5559218902428796E-3</v>
      </c>
      <c r="BO26" s="17">
        <v>7.7758272017284299E-3</v>
      </c>
      <c r="BP26" s="17">
        <v>3.2523632996577298E-4</v>
      </c>
      <c r="BQ26" s="17">
        <v>8.16639424593661E-3</v>
      </c>
      <c r="BR26" s="17">
        <v>2.3715357010973501E-4</v>
      </c>
      <c r="BS26" s="5">
        <v>1.35648356509421E-6</v>
      </c>
      <c r="BT26" s="5">
        <v>5.6433867403010398E-10</v>
      </c>
      <c r="BU26" s="5">
        <v>8.6435771314560796E-8</v>
      </c>
      <c r="BV26" s="5">
        <v>6.2971363944509706E-8</v>
      </c>
      <c r="BW26" s="5">
        <v>1.6129001251122901E-6</v>
      </c>
      <c r="BX26" s="5">
        <v>1.1099015085125901E-9</v>
      </c>
      <c r="BY26" s="17">
        <v>5.0996657252930797E-3</v>
      </c>
      <c r="BZ26" s="5">
        <v>1.9581728092946799E-7</v>
      </c>
      <c r="CA26" s="5">
        <v>1.46999564587157E-8</v>
      </c>
      <c r="CB26" s="5">
        <v>2.2002480199738701E-5</v>
      </c>
      <c r="CC26" s="5">
        <v>1.5485342019543899E-7</v>
      </c>
      <c r="CD26" s="17">
        <v>0</v>
      </c>
      <c r="CE26" s="17">
        <v>0</v>
      </c>
      <c r="CF26" s="5">
        <v>3.09961804924022E-9</v>
      </c>
      <c r="CG26" s="5">
        <v>6.0429815999162202E-5</v>
      </c>
      <c r="CH26" s="5">
        <v>5.3668780488213503E-5</v>
      </c>
      <c r="CI26" s="5">
        <v>6.7610355109487002E-6</v>
      </c>
      <c r="CJ26" s="5">
        <v>1.1295116211136601E-8</v>
      </c>
      <c r="CK26" s="17">
        <v>0</v>
      </c>
      <c r="CL26" s="5">
        <v>1.0253388228420801E-6</v>
      </c>
      <c r="CM26" s="5">
        <v>1.0070338464590999E-8</v>
      </c>
      <c r="CN26" s="5">
        <v>4.2173779328361804E-6</v>
      </c>
      <c r="CO26" s="5">
        <v>2.27383830200014E-7</v>
      </c>
      <c r="CP26" s="5">
        <v>1.4081725337169299E-7</v>
      </c>
      <c r="CQ26" s="5">
        <v>2.1086845571741099E-5</v>
      </c>
      <c r="CR26" s="5">
        <v>1.7713231254925899E-5</v>
      </c>
      <c r="CS26" s="5">
        <v>3.6530112380605801E-9</v>
      </c>
      <c r="CT26" s="5">
        <v>4.57376610062996E-6</v>
      </c>
      <c r="CU26" s="5">
        <v>1.7213379850857301E-10</v>
      </c>
      <c r="CV26" s="5">
        <v>4.0616544585723996E-6</v>
      </c>
      <c r="CW26" s="5">
        <v>4.1642044390063701E-6</v>
      </c>
      <c r="CX26" s="17">
        <v>0</v>
      </c>
      <c r="CY26" s="5">
        <v>1.0673761990332699E-8</v>
      </c>
      <c r="CZ26" s="17">
        <v>1.1186308943159299E-3</v>
      </c>
      <c r="DA26" s="17">
        <v>8.7679079585310598E-4</v>
      </c>
      <c r="DB26" s="17">
        <v>1.09563717984755E-4</v>
      </c>
      <c r="DC26" s="17">
        <v>9.3395228095702592E-3</v>
      </c>
      <c r="DD26" s="17">
        <v>1.48443405964604E-3</v>
      </c>
      <c r="DE26" s="17">
        <v>6.1157527968385696E-4</v>
      </c>
      <c r="DG26" s="15">
        <f t="shared" si="0"/>
        <v>9.724417308378315E-3</v>
      </c>
      <c r="DI26" s="18">
        <f t="shared" si="1"/>
        <v>7.9999461543160243E-3</v>
      </c>
      <c r="DJ26" s="13">
        <f t="shared" si="2"/>
        <v>-0.99999979225412561</v>
      </c>
      <c r="DK26" s="13">
        <f t="shared" si="3"/>
        <v>-1</v>
      </c>
      <c r="DL26" s="13">
        <f t="shared" si="4"/>
        <v>-0.99999981810678207</v>
      </c>
      <c r="DM26" s="13">
        <f t="shared" si="5"/>
        <v>-0.99999998549735369</v>
      </c>
      <c r="DN26" s="13">
        <f t="shared" si="6"/>
        <v>-0.99999998313273009</v>
      </c>
      <c r="DO26" s="13">
        <f t="shared" si="7"/>
        <v>-0.99999998884789809</v>
      </c>
      <c r="DP26" s="13">
        <f t="shared" si="8"/>
        <v>-0.99999962867727876</v>
      </c>
      <c r="DQ26" s="13">
        <f t="shared" si="9"/>
        <v>-0.99999996749990616</v>
      </c>
      <c r="DR26" s="13">
        <f t="shared" si="10"/>
        <v>-0.99999954017470549</v>
      </c>
      <c r="DS26" s="13">
        <f t="shared" si="11"/>
        <v>-0.99999997715533617</v>
      </c>
      <c r="DT26" s="13">
        <f t="shared" si="12"/>
        <v>-0.99999995912721373</v>
      </c>
      <c r="DU26" s="13">
        <f t="shared" si="13"/>
        <v>-0.99999926271383421</v>
      </c>
      <c r="DV26" s="13">
        <f t="shared" si="14"/>
        <v>-0.99999994443990725</v>
      </c>
      <c r="DW26" s="13">
        <f t="shared" si="15"/>
        <v>-0.99999949880253614</v>
      </c>
      <c r="DX26" s="13">
        <f t="shared" si="16"/>
        <v>-0.9999993382123894</v>
      </c>
      <c r="DY26" s="13">
        <f t="shared" si="17"/>
        <v>-0.99999962993557645</v>
      </c>
      <c r="DZ26" s="13">
        <f t="shared" si="18"/>
        <v>-0.99999944861204948</v>
      </c>
      <c r="EA26" s="13">
        <f t="shared" si="19"/>
        <v>-0.99999953716461165</v>
      </c>
      <c r="EB26" s="13">
        <f t="shared" si="21"/>
        <v>-1</v>
      </c>
      <c r="EC26" s="13">
        <f t="shared" si="22"/>
        <v>-1</v>
      </c>
      <c r="ED26" s="13">
        <f t="shared" si="23"/>
        <v>-1</v>
      </c>
      <c r="EE26" s="13">
        <f t="shared" si="24"/>
        <v>-1</v>
      </c>
      <c r="EF26" s="13">
        <f t="shared" si="25"/>
        <v>-0.99999990007007389</v>
      </c>
      <c r="EG26" s="13">
        <f t="shared" si="26"/>
        <v>-0.9999999443955464</v>
      </c>
      <c r="EH26" s="13">
        <f t="shared" si="27"/>
        <v>-0.99999991475781613</v>
      </c>
      <c r="EI26" s="13">
        <f t="shared" si="28"/>
        <v>-0.99999987259532164</v>
      </c>
      <c r="EJ26" s="13">
        <f t="shared" si="29"/>
        <v>-0.99999986044461908</v>
      </c>
      <c r="EK26" s="13">
        <f t="shared" si="30"/>
        <v>-0.99999993928588138</v>
      </c>
    </row>
    <row r="27" spans="1:141" x14ac:dyDescent="0.25">
      <c r="A27" s="11" t="s">
        <v>602</v>
      </c>
      <c r="B27" s="15">
        <v>290915.09285166702</v>
      </c>
      <c r="C27" s="15">
        <v>342.24007524358302</v>
      </c>
      <c r="D27" s="15">
        <v>65731.397556039301</v>
      </c>
      <c r="E27" s="15">
        <v>5149.8579670360896</v>
      </c>
      <c r="F27" s="15">
        <v>3931.22201376372</v>
      </c>
      <c r="G27" s="15">
        <v>450.73313003815298</v>
      </c>
      <c r="H27" s="15">
        <v>33056.1953317113</v>
      </c>
      <c r="I27" s="15">
        <v>811.77333524084895</v>
      </c>
      <c r="J27" s="15">
        <v>814.891544598672</v>
      </c>
      <c r="K27" s="15">
        <v>2385.1348678776399</v>
      </c>
      <c r="L27" s="15">
        <v>123.085675665747</v>
      </c>
      <c r="M27" s="15">
        <v>60.888347078582001</v>
      </c>
      <c r="N27" s="15">
        <v>203.65034959597</v>
      </c>
      <c r="O27" s="15">
        <v>472.70427567952601</v>
      </c>
      <c r="P27" s="15">
        <v>386.85342108067198</v>
      </c>
      <c r="Q27" s="15">
        <v>15.4621947083608</v>
      </c>
      <c r="R27" s="15">
        <v>2135.0832976148199</v>
      </c>
      <c r="S27" s="15">
        <v>1758.8966041060901</v>
      </c>
      <c r="T27" s="15">
        <v>2.7832977917849298E-2</v>
      </c>
      <c r="U27" s="15">
        <v>1.4032612915636E-4</v>
      </c>
      <c r="V27" s="15">
        <v>1.3177554248593301E-3</v>
      </c>
      <c r="W27" s="15">
        <v>1.9842751839768798E-2</v>
      </c>
      <c r="X27" s="15">
        <v>17.3134432631085</v>
      </c>
      <c r="Y27" s="15">
        <v>1.2455538806578801E-2</v>
      </c>
      <c r="Z27" s="15">
        <v>1.26174141986541</v>
      </c>
      <c r="AA27" s="15">
        <v>0.62437545434944797</v>
      </c>
      <c r="AB27" s="15">
        <v>14.8776110154666</v>
      </c>
      <c r="AC27" s="15">
        <v>0.51272555091680305</v>
      </c>
      <c r="AE27" s="17" t="s">
        <v>442</v>
      </c>
      <c r="AF27" s="17">
        <v>129.191954935393</v>
      </c>
      <c r="AG27" s="17">
        <v>93.252686573744398</v>
      </c>
      <c r="AH27" s="17">
        <v>614.89196224733598</v>
      </c>
      <c r="AI27" s="17">
        <v>614.89761341238102</v>
      </c>
      <c r="AJ27" s="17">
        <v>197.28519858382199</v>
      </c>
      <c r="AK27" s="17">
        <v>8.59838368138802E-3</v>
      </c>
      <c r="AL27" s="17">
        <v>1.23732696197578E-2</v>
      </c>
      <c r="AM27" s="17">
        <v>618.93985725906805</v>
      </c>
      <c r="AN27" s="17">
        <v>0.38423043458921402</v>
      </c>
      <c r="AO27" s="17">
        <v>46.558788464625401</v>
      </c>
      <c r="AP27" s="17">
        <v>741.20531827297896</v>
      </c>
      <c r="AQ27" s="5">
        <v>3.0663606320651199E-5</v>
      </c>
      <c r="AR27" s="5">
        <v>7.5073153766872205E-5</v>
      </c>
      <c r="AS27" s="17">
        <v>219125.609201518</v>
      </c>
      <c r="AT27" s="17">
        <v>1916.1578153059399</v>
      </c>
      <c r="AU27" s="17">
        <v>508.15571190022098</v>
      </c>
      <c r="AV27" s="17">
        <v>532.979009475368</v>
      </c>
      <c r="AW27" s="17">
        <v>359.70843723536501</v>
      </c>
      <c r="AX27" s="17">
        <v>18.1539529640289</v>
      </c>
      <c r="AY27" s="17">
        <v>1806.45413429737</v>
      </c>
      <c r="AZ27" s="17">
        <v>1806.4539674835</v>
      </c>
      <c r="BA27" s="17">
        <v>295.46441629857401</v>
      </c>
      <c r="BB27" s="5">
        <v>8.3899720845218996E-5</v>
      </c>
      <c r="BC27" s="17">
        <v>9.04280075622502E-4</v>
      </c>
      <c r="BD27" s="17">
        <v>395.63925228371198</v>
      </c>
      <c r="BE27" s="17">
        <v>650.79179247147897</v>
      </c>
      <c r="BF27" s="17">
        <v>14.702019575577999</v>
      </c>
      <c r="BG27" s="17">
        <v>44.594900069090997</v>
      </c>
      <c r="BH27" s="17">
        <v>78.541129302305905</v>
      </c>
      <c r="BI27" s="17">
        <v>154.28165866830199</v>
      </c>
      <c r="BJ27" s="17">
        <v>257.91248470818999</v>
      </c>
      <c r="BK27" s="17">
        <v>0</v>
      </c>
      <c r="BL27" s="17">
        <v>6.1295632092682297E-3</v>
      </c>
      <c r="BM27" s="17">
        <v>8.8205956888617008E-3</v>
      </c>
      <c r="BN27" s="17">
        <v>26078.389600357099</v>
      </c>
      <c r="BO27" s="17">
        <v>40591.617228549803</v>
      </c>
      <c r="BP27" s="17">
        <v>8467.4852927398497</v>
      </c>
      <c r="BQ27" s="17">
        <v>49454.741773573398</v>
      </c>
      <c r="BR27" s="17">
        <v>924.38353687337701</v>
      </c>
      <c r="BS27" s="17">
        <v>13.1181552143234</v>
      </c>
      <c r="BT27" s="17">
        <v>9.3384883189488298E-3</v>
      </c>
      <c r="BU27" s="17">
        <v>0.94804620118454197</v>
      </c>
      <c r="BV27" s="17">
        <v>0.46972938790614899</v>
      </c>
      <c r="BW27" s="17">
        <v>11.263619625893201</v>
      </c>
      <c r="BX27" s="17">
        <v>2.8279667008915399</v>
      </c>
      <c r="BY27" s="17">
        <v>11573.6707646256</v>
      </c>
      <c r="BZ27" s="17">
        <v>13.5674340626553</v>
      </c>
      <c r="CA27" s="17">
        <v>1.77756209949128</v>
      </c>
      <c r="CB27" s="17">
        <v>571.52013938700395</v>
      </c>
      <c r="CC27" s="17">
        <v>23.523944803000401</v>
      </c>
      <c r="CD27" s="17">
        <v>0.75372103231424703</v>
      </c>
      <c r="CE27" s="5">
        <v>4.7881121821899601E-6</v>
      </c>
      <c r="CF27" s="17">
        <v>0.79199815010003405</v>
      </c>
      <c r="CG27" s="17">
        <v>3893.2612582736801</v>
      </c>
      <c r="CH27" s="17">
        <v>2969.61765838578</v>
      </c>
      <c r="CI27" s="17">
        <v>923.64359988789397</v>
      </c>
      <c r="CJ27" s="17">
        <v>10.0558250027381</v>
      </c>
      <c r="CK27" s="17">
        <v>9.8686180216824598E-2</v>
      </c>
      <c r="CL27" s="17">
        <v>76.272991142049307</v>
      </c>
      <c r="CM27" s="17">
        <v>2.0241969448436601</v>
      </c>
      <c r="CN27" s="17">
        <v>109.19962289235301</v>
      </c>
      <c r="CO27" s="17">
        <v>21.233354109062599</v>
      </c>
      <c r="CP27" s="17">
        <v>3.27943178176446</v>
      </c>
      <c r="CQ27" s="17">
        <v>530.1782533416</v>
      </c>
      <c r="CR27" s="17">
        <v>165.10535719653501</v>
      </c>
      <c r="CS27" s="17">
        <v>10.6451831014568</v>
      </c>
      <c r="CT27" s="17">
        <v>1591.26676047961</v>
      </c>
      <c r="CU27" s="17">
        <v>0.60058717462884603</v>
      </c>
      <c r="CV27" s="17">
        <v>340.03137208062299</v>
      </c>
      <c r="CW27" s="17">
        <v>11.7306211295772</v>
      </c>
      <c r="CX27" s="17">
        <v>0</v>
      </c>
      <c r="CY27" s="17">
        <v>3.4498686228532098</v>
      </c>
      <c r="CZ27" s="17">
        <v>2338.4952886338801</v>
      </c>
      <c r="DA27" s="17">
        <v>1625.9791669052099</v>
      </c>
      <c r="DB27" s="17">
        <v>497.80211397297501</v>
      </c>
      <c r="DC27" s="17">
        <v>25125.284810044199</v>
      </c>
      <c r="DD27" s="17">
        <v>3500.4868685438701</v>
      </c>
      <c r="DE27" s="17">
        <v>1337.8231581871</v>
      </c>
      <c r="DG27" s="15">
        <f t="shared" si="0"/>
        <v>26875.438555129072</v>
      </c>
      <c r="DI27" s="18">
        <f t="shared" si="1"/>
        <v>8.0000266525529721E-3</v>
      </c>
      <c r="DJ27" s="13">
        <f t="shared" si="2"/>
        <v>-0.2467712587423346</v>
      </c>
      <c r="DK27" s="13">
        <f t="shared" si="3"/>
        <v>-0.24639893640560484</v>
      </c>
      <c r="DL27" s="13">
        <f t="shared" si="4"/>
        <v>-0.24762375953727805</v>
      </c>
      <c r="DM27" s="13">
        <f t="shared" si="5"/>
        <v>-0.2440060904214843</v>
      </c>
      <c r="DN27" s="13">
        <f t="shared" si="6"/>
        <v>-0.24460698276801413</v>
      </c>
      <c r="DO27" s="13">
        <f t="shared" si="7"/>
        <v>-0.24560377434017214</v>
      </c>
      <c r="DP27" s="13">
        <f t="shared" si="8"/>
        <v>-0.23992206126815996</v>
      </c>
      <c r="DQ27" s="13">
        <f t="shared" si="9"/>
        <v>-0.24252548498658918</v>
      </c>
      <c r="DR27" s="13">
        <f t="shared" si="10"/>
        <v>-0.24046351767720045</v>
      </c>
      <c r="DS27" s="13">
        <f t="shared" si="11"/>
        <v>-0.24261978145875934</v>
      </c>
      <c r="DT27" s="13">
        <f t="shared" si="12"/>
        <v>-0.2423757998698195</v>
      </c>
      <c r="DU27" s="13">
        <f t="shared" si="13"/>
        <v>-0.23534156043787802</v>
      </c>
      <c r="DV27" s="13">
        <f t="shared" si="14"/>
        <v>-0.24241888622146987</v>
      </c>
      <c r="DW27" s="13">
        <f t="shared" si="15"/>
        <v>-0.23904128703241836</v>
      </c>
      <c r="DX27" s="13">
        <f t="shared" si="16"/>
        <v>-0.23623677548670374</v>
      </c>
      <c r="DY27" s="13">
        <f t="shared" si="17"/>
        <v>-0.24133531165312797</v>
      </c>
      <c r="DZ27" s="13">
        <f t="shared" si="18"/>
        <v>-0.23844696423710912</v>
      </c>
      <c r="EA27" s="13">
        <f t="shared" si="19"/>
        <v>-0.23939636072751919</v>
      </c>
      <c r="EB27" s="13">
        <f t="shared" si="21"/>
        <v>-0.24651780477658874</v>
      </c>
      <c r="EC27" s="13">
        <f t="shared" si="22"/>
        <v>-0.24649271861760683</v>
      </c>
      <c r="ED27" s="13">
        <f t="shared" si="23"/>
        <v>-0.24647025546799786</v>
      </c>
      <c r="EE27" s="13">
        <f t="shared" si="24"/>
        <v>-0.24656826740296903</v>
      </c>
      <c r="EF27" s="13">
        <f t="shared" si="25"/>
        <v>-0.24231390515625645</v>
      </c>
      <c r="EG27" s="13">
        <f t="shared" si="26"/>
        <v>-0.25025416692400321</v>
      </c>
      <c r="EH27" s="13">
        <f t="shared" si="27"/>
        <v>-0.24862084555671471</v>
      </c>
      <c r="EI27" s="13">
        <f t="shared" si="28"/>
        <v>-0.24768120746262917</v>
      </c>
      <c r="EJ27" s="13">
        <f t="shared" si="29"/>
        <v>-0.24291476540261298</v>
      </c>
      <c r="EK27" s="13">
        <f t="shared" si="30"/>
        <v>-0.25061188407292612</v>
      </c>
    </row>
    <row r="28" spans="1:141" x14ac:dyDescent="0.25">
      <c r="A28" s="54" t="s">
        <v>603</v>
      </c>
      <c r="B28" s="15">
        <v>279039.75968258601</v>
      </c>
      <c r="C28" s="15">
        <v>337.37116082908301</v>
      </c>
      <c r="D28" s="15">
        <v>64501.170029081302</v>
      </c>
      <c r="E28" s="15">
        <v>5141.6885436353105</v>
      </c>
      <c r="F28" s="15">
        <v>3932.87749033618</v>
      </c>
      <c r="G28" s="15">
        <v>439.47938307813899</v>
      </c>
      <c r="H28" s="15">
        <v>32301.118356176899</v>
      </c>
      <c r="I28" s="15">
        <v>800.32420454401097</v>
      </c>
      <c r="J28" s="15">
        <v>801.64689443543102</v>
      </c>
      <c r="K28" s="15">
        <v>2351.2331651606501</v>
      </c>
      <c r="L28" s="15">
        <v>121.372727474394</v>
      </c>
      <c r="M28" s="15">
        <v>60.464972092564899</v>
      </c>
      <c r="N28" s="15">
        <v>200.797785738616</v>
      </c>
      <c r="O28" s="15">
        <v>462.59176802038201</v>
      </c>
      <c r="P28" s="15">
        <v>369.92925086077901</v>
      </c>
      <c r="Q28" s="15">
        <v>15.252232363478401</v>
      </c>
      <c r="R28" s="15">
        <v>2074.55579580515</v>
      </c>
      <c r="S28" s="15">
        <v>1722.07252176049</v>
      </c>
      <c r="T28" s="15">
        <v>2.7436995864595699E-2</v>
      </c>
      <c r="U28" s="15">
        <v>1.3832969119241E-4</v>
      </c>
      <c r="V28" s="15">
        <v>1.29900774805787E-3</v>
      </c>
      <c r="W28" s="15">
        <v>1.9560447344734999E-2</v>
      </c>
      <c r="X28" s="15">
        <v>17.083189501848398</v>
      </c>
      <c r="Y28" s="15">
        <v>1.2982196888737901E-2</v>
      </c>
      <c r="Z28" s="15">
        <v>1.30134018756873</v>
      </c>
      <c r="AA28" s="15">
        <v>0.64048670826518905</v>
      </c>
      <c r="AB28" s="15">
        <v>14.759041214541901</v>
      </c>
      <c r="AC28" s="15">
        <v>0.53560355870449905</v>
      </c>
      <c r="AE28" s="17" t="s">
        <v>443</v>
      </c>
      <c r="AF28" s="17">
        <v>167.99993861359499</v>
      </c>
      <c r="AG28" s="17">
        <v>121.258014559457</v>
      </c>
      <c r="AH28" s="17">
        <v>799.55674378734102</v>
      </c>
      <c r="AI28" s="17">
        <v>799.56394981830294</v>
      </c>
      <c r="AJ28" s="17">
        <v>256.53951375561701</v>
      </c>
      <c r="AK28" s="17">
        <v>1.1248211415532601E-2</v>
      </c>
      <c r="AL28" s="17">
        <v>1.61864592580344E-2</v>
      </c>
      <c r="AM28" s="17">
        <v>801.41079756481599</v>
      </c>
      <c r="AN28" s="17">
        <v>0.53561203372571597</v>
      </c>
      <c r="AO28" s="17">
        <v>60.446687718827</v>
      </c>
      <c r="AP28" s="17">
        <v>964.57670767009597</v>
      </c>
      <c r="AQ28" s="5">
        <v>4.0113523173332903E-5</v>
      </c>
      <c r="AR28" s="5">
        <v>9.8210045139635204E-5</v>
      </c>
      <c r="AS28" s="17">
        <v>279012.85702695698</v>
      </c>
      <c r="AT28" s="17">
        <v>2491.7143561640801</v>
      </c>
      <c r="AU28" s="17">
        <v>660.76323907789595</v>
      </c>
      <c r="AV28" s="17">
        <v>692.99869056811895</v>
      </c>
      <c r="AW28" s="17">
        <v>462.47184301725298</v>
      </c>
      <c r="AX28" s="17">
        <v>23.635317551946201</v>
      </c>
      <c r="AY28" s="17">
        <v>2348.96337561568</v>
      </c>
      <c r="AZ28" s="17">
        <v>2348.96352776714</v>
      </c>
      <c r="BA28" s="17">
        <v>369.82327318337701</v>
      </c>
      <c r="BB28" s="17">
        <v>1.09753804849974E-4</v>
      </c>
      <c r="BC28" s="17">
        <v>1.1829641111327099E-3</v>
      </c>
      <c r="BD28" s="17">
        <v>515.87489406416501</v>
      </c>
      <c r="BE28" s="17">
        <v>820.05849522427297</v>
      </c>
      <c r="BF28" s="17">
        <v>19.045551044905199</v>
      </c>
      <c r="BG28" s="17">
        <v>57.991310902869898</v>
      </c>
      <c r="BH28" s="17">
        <v>102.036826823621</v>
      </c>
      <c r="BI28" s="17">
        <v>200.61740982176499</v>
      </c>
      <c r="BJ28" s="17">
        <v>337.33069081300903</v>
      </c>
      <c r="BK28" s="17">
        <v>0</v>
      </c>
      <c r="BL28" s="17">
        <v>8.0186771540534593E-3</v>
      </c>
      <c r="BM28" s="17">
        <v>1.15391081609594E-2</v>
      </c>
      <c r="BN28" s="17">
        <v>33497.512265965597</v>
      </c>
      <c r="BO28" s="17">
        <v>52894.4191580107</v>
      </c>
      <c r="BP28" s="17">
        <v>11073.9251315575</v>
      </c>
      <c r="BQ28" s="17">
        <v>64484.219183632398</v>
      </c>
      <c r="BR28" s="17">
        <v>1198.19551555415</v>
      </c>
      <c r="BS28" s="17">
        <v>17.069917531242201</v>
      </c>
      <c r="BT28" s="17">
        <v>1.2981834349024699E-2</v>
      </c>
      <c r="BU28" s="17">
        <v>1.30120638906507</v>
      </c>
      <c r="BV28" s="17">
        <v>0.64041922345276803</v>
      </c>
      <c r="BW28" s="17">
        <v>14.7501086562939</v>
      </c>
      <c r="BX28" s="17">
        <v>3.8888241134939401</v>
      </c>
      <c r="BY28" s="17">
        <v>14783.3557378478</v>
      </c>
      <c r="BZ28" s="17">
        <v>18.603969498944501</v>
      </c>
      <c r="CA28" s="17">
        <v>2.37937171866818</v>
      </c>
      <c r="CB28" s="17">
        <v>757.28373293209199</v>
      </c>
      <c r="CC28" s="17">
        <v>31.766399615293398</v>
      </c>
      <c r="CD28" s="17">
        <v>0.97771804703561005</v>
      </c>
      <c r="CE28" s="5">
        <v>6.2637159135126704E-6</v>
      </c>
      <c r="CF28" s="17">
        <v>1.08534506004839</v>
      </c>
      <c r="CG28" s="17">
        <v>5136.7789537799799</v>
      </c>
      <c r="CH28" s="17">
        <v>3928.9901989945702</v>
      </c>
      <c r="CI28" s="17">
        <v>1207.7887547854</v>
      </c>
      <c r="CJ28" s="17">
        <v>13.1358313809201</v>
      </c>
      <c r="CK28" s="17">
        <v>0.12807410163307301</v>
      </c>
      <c r="CL28" s="17">
        <v>102.148926023909</v>
      </c>
      <c r="CM28" s="17">
        <v>2.65479440169314</v>
      </c>
      <c r="CN28" s="17">
        <v>149.74301901155701</v>
      </c>
      <c r="CO28" s="17">
        <v>29.4588624767825</v>
      </c>
      <c r="CP28" s="17">
        <v>4.4662186049152002</v>
      </c>
      <c r="CQ28" s="17">
        <v>728.16159934302198</v>
      </c>
      <c r="CR28" s="17">
        <v>214.29182561167701</v>
      </c>
      <c r="CS28" s="17">
        <v>14.023929347927901</v>
      </c>
      <c r="CT28" s="17">
        <v>2068.2815550852301</v>
      </c>
      <c r="CU28" s="17">
        <v>0.80202823139712398</v>
      </c>
      <c r="CV28" s="17">
        <v>439.13747149522902</v>
      </c>
      <c r="CW28" s="17">
        <v>15.248182944859</v>
      </c>
      <c r="CX28" s="17">
        <v>0</v>
      </c>
      <c r="CY28" s="17">
        <v>4.4864695341278296</v>
      </c>
      <c r="CZ28" s="17">
        <v>2994.9215520245898</v>
      </c>
      <c r="DA28" s="17">
        <v>2074.0275631060099</v>
      </c>
      <c r="DB28" s="17">
        <v>642.12155369625702</v>
      </c>
      <c r="DC28" s="17">
        <v>32284.152333426999</v>
      </c>
      <c r="DD28" s="17">
        <v>4513.2949536799197</v>
      </c>
      <c r="DE28" s="17">
        <v>1721.5138823125801</v>
      </c>
      <c r="DG28" s="15">
        <f t="shared" si="0"/>
        <v>34557.958472313374</v>
      </c>
      <c r="DI28" s="18">
        <f t="shared" si="1"/>
        <v>8.0000176879726579E-3</v>
      </c>
      <c r="DJ28" s="13">
        <f t="shared" si="2"/>
        <v>-9.6411549592918453E-5</v>
      </c>
      <c r="DK28" s="13">
        <f t="shared" si="3"/>
        <v>-1.1995695178724785E-4</v>
      </c>
      <c r="DL28" s="13">
        <f t="shared" si="4"/>
        <v>-2.6279903823855612E-4</v>
      </c>
      <c r="DM28" s="13">
        <f t="shared" si="5"/>
        <v>-9.5485944231451104E-4</v>
      </c>
      <c r="DN28" s="13">
        <f t="shared" si="6"/>
        <v>-9.8840895785888539E-4</v>
      </c>
      <c r="DO28" s="13">
        <f t="shared" si="7"/>
        <v>-7.7799231562400916E-4</v>
      </c>
      <c r="DP28" s="13">
        <f t="shared" si="8"/>
        <v>-5.252456761038536E-4</v>
      </c>
      <c r="DQ28" s="13">
        <f t="shared" si="9"/>
        <v>-9.4993344121234273E-4</v>
      </c>
      <c r="DR28" s="13">
        <f t="shared" si="10"/>
        <v>-2.9451479479790507E-4</v>
      </c>
      <c r="DS28" s="13">
        <f t="shared" si="11"/>
        <v>-9.6529660568774912E-4</v>
      </c>
      <c r="DT28" s="13">
        <f t="shared" si="12"/>
        <v>-9.451292504010229E-4</v>
      </c>
      <c r="DU28" s="13">
        <f t="shared" si="13"/>
        <v>-3.0239613291985895E-4</v>
      </c>
      <c r="DV28" s="13">
        <f t="shared" si="14"/>
        <v>-8.9829634419278813E-4</v>
      </c>
      <c r="DW28" s="13">
        <f t="shared" si="15"/>
        <v>-2.5924586518742861E-4</v>
      </c>
      <c r="DX28" s="13">
        <f t="shared" si="16"/>
        <v>-2.8648093427431967E-4</v>
      </c>
      <c r="DY28" s="13">
        <f t="shared" si="17"/>
        <v>-2.6549678256259957E-4</v>
      </c>
      <c r="DZ28" s="13">
        <f t="shared" si="18"/>
        <v>-2.5462448405011516E-4</v>
      </c>
      <c r="EA28" s="13">
        <f t="shared" si="19"/>
        <v>-3.2439949006256275E-4</v>
      </c>
      <c r="EB28" s="13">
        <f t="shared" si="21"/>
        <v>-8.4746560453349912E-5</v>
      </c>
      <c r="EC28" s="13">
        <f t="shared" si="22"/>
        <v>-4.4262944485007996E-5</v>
      </c>
      <c r="ED28" s="13">
        <f t="shared" si="23"/>
        <v>-2.0104700462642227E-5</v>
      </c>
      <c r="EE28" s="13">
        <f t="shared" si="24"/>
        <v>-1.3609247657919433E-4</v>
      </c>
      <c r="EF28" s="13">
        <f t="shared" si="25"/>
        <v>-7.7690238141780521E-4</v>
      </c>
      <c r="EG28" s="13">
        <f t="shared" si="26"/>
        <v>-2.7925913950357457E-5</v>
      </c>
      <c r="EH28" s="13">
        <f t="shared" si="27"/>
        <v>-1.0281593155898318E-4</v>
      </c>
      <c r="EI28" s="13">
        <f t="shared" si="28"/>
        <v>-1.0536489133992188E-4</v>
      </c>
      <c r="EJ28" s="13">
        <f t="shared" si="29"/>
        <v>-6.052261876739861E-4</v>
      </c>
      <c r="EK28" s="13">
        <f t="shared" si="30"/>
        <v>1.5823310131515942E-5</v>
      </c>
    </row>
    <row r="29" spans="1:141" x14ac:dyDescent="0.25">
      <c r="A29" s="11" t="s">
        <v>604</v>
      </c>
      <c r="B29" s="15">
        <v>133097.385813512</v>
      </c>
      <c r="C29" s="15">
        <v>147.52024845098799</v>
      </c>
      <c r="D29" s="15">
        <v>23957.8310215169</v>
      </c>
      <c r="E29" s="15">
        <v>2214.22773722785</v>
      </c>
      <c r="F29" s="15">
        <v>1689.5875026512899</v>
      </c>
      <c r="G29" s="15">
        <v>199.07977210664299</v>
      </c>
      <c r="H29" s="15">
        <v>14137.992298378</v>
      </c>
      <c r="I29" s="15">
        <v>350.23363990575501</v>
      </c>
      <c r="J29" s="15">
        <v>352.202772807266</v>
      </c>
      <c r="K29" s="15">
        <v>1028.98784734387</v>
      </c>
      <c r="L29" s="15">
        <v>53.097913286308703</v>
      </c>
      <c r="M29" s="15">
        <v>26.291191986683</v>
      </c>
      <c r="N29" s="15">
        <v>87.897910569831595</v>
      </c>
      <c r="O29" s="15">
        <v>200.827949448975</v>
      </c>
      <c r="P29" s="15">
        <v>163.37656534551601</v>
      </c>
      <c r="Q29" s="15">
        <v>6.7120828809236501</v>
      </c>
      <c r="R29" s="15">
        <v>908.85887494711403</v>
      </c>
      <c r="S29" s="15">
        <v>749.26034889856805</v>
      </c>
      <c r="T29" s="15">
        <v>1.19972156469625E-2</v>
      </c>
      <c r="U29" s="15">
        <v>6.04866145544853E-5</v>
      </c>
      <c r="V29" s="15">
        <v>5.6800955843584299E-4</v>
      </c>
      <c r="W29" s="15">
        <v>8.5530828479114408E-3</v>
      </c>
      <c r="X29" s="15">
        <v>7.4782427222380399</v>
      </c>
      <c r="Y29" s="15">
        <v>5.30847977244859E-3</v>
      </c>
      <c r="Z29" s="15">
        <v>0.53941170676655603</v>
      </c>
      <c r="AA29" s="15">
        <v>0.267495193404644</v>
      </c>
      <c r="AB29" s="15">
        <v>6.4236260876831404</v>
      </c>
      <c r="AC29" s="15">
        <v>0.21843248789636799</v>
      </c>
      <c r="AE29" s="17" t="s">
        <v>605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5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0</v>
      </c>
      <c r="DC29" s="17">
        <v>0</v>
      </c>
      <c r="DD29" s="17">
        <v>0</v>
      </c>
      <c r="DE29" s="17">
        <v>0</v>
      </c>
      <c r="DG29" s="15" t="str">
        <f t="shared" si="0"/>
        <v/>
      </c>
      <c r="DI29" s="18" t="str">
        <f t="shared" si="1"/>
        <v/>
      </c>
      <c r="DJ29" s="13">
        <f t="shared" si="2"/>
        <v>-1</v>
      </c>
      <c r="DK29" s="13">
        <f t="shared" si="3"/>
        <v>-1</v>
      </c>
      <c r="DL29" s="13">
        <f t="shared" si="4"/>
        <v>-1</v>
      </c>
      <c r="DM29" s="13">
        <f t="shared" si="5"/>
        <v>-1</v>
      </c>
      <c r="DN29" s="13">
        <f t="shared" si="6"/>
        <v>-1</v>
      </c>
      <c r="DO29" s="13">
        <f t="shared" si="7"/>
        <v>-1</v>
      </c>
      <c r="DP29" s="13">
        <f t="shared" si="8"/>
        <v>-1</v>
      </c>
      <c r="DQ29" s="13">
        <f t="shared" si="9"/>
        <v>-1</v>
      </c>
      <c r="DR29" s="13">
        <f t="shared" si="10"/>
        <v>-1</v>
      </c>
      <c r="DS29" s="13">
        <f t="shared" si="11"/>
        <v>-1</v>
      </c>
      <c r="DT29" s="13">
        <f t="shared" si="12"/>
        <v>-1</v>
      </c>
      <c r="DU29" s="13">
        <f t="shared" si="13"/>
        <v>-1</v>
      </c>
      <c r="DV29" s="13">
        <f t="shared" si="14"/>
        <v>-1</v>
      </c>
      <c r="DW29" s="13">
        <f t="shared" si="15"/>
        <v>-1</v>
      </c>
      <c r="DX29" s="13">
        <f t="shared" si="16"/>
        <v>-1</v>
      </c>
      <c r="DY29" s="13">
        <f t="shared" si="17"/>
        <v>-1</v>
      </c>
      <c r="DZ29" s="13">
        <f t="shared" si="18"/>
        <v>-1</v>
      </c>
      <c r="EA29" s="13">
        <f t="shared" si="19"/>
        <v>-1</v>
      </c>
      <c r="EB29" s="13">
        <f t="shared" si="21"/>
        <v>-1</v>
      </c>
      <c r="EC29" s="13">
        <f t="shared" si="22"/>
        <v>-1</v>
      </c>
      <c r="ED29" s="13">
        <f t="shared" si="23"/>
        <v>-1</v>
      </c>
      <c r="EE29" s="13">
        <f t="shared" si="24"/>
        <v>-1</v>
      </c>
      <c r="EF29" s="13">
        <f t="shared" si="25"/>
        <v>-1</v>
      </c>
      <c r="EG29" s="13">
        <f t="shared" si="26"/>
        <v>-1</v>
      </c>
      <c r="EH29" s="13">
        <f t="shared" si="27"/>
        <v>-1</v>
      </c>
      <c r="EI29" s="13">
        <f t="shared" si="28"/>
        <v>-1</v>
      </c>
      <c r="EJ29" s="13">
        <f t="shared" si="29"/>
        <v>-1</v>
      </c>
      <c r="EK29" s="13">
        <f t="shared" si="30"/>
        <v>-1</v>
      </c>
    </row>
    <row r="30" spans="1:141" x14ac:dyDescent="0.25">
      <c r="A30" s="11" t="s">
        <v>606</v>
      </c>
      <c r="B30" s="15">
        <v>421106.98682601098</v>
      </c>
      <c r="C30" s="15">
        <v>480.90750283487</v>
      </c>
      <c r="D30" s="15">
        <v>80901.277588268204</v>
      </c>
      <c r="E30" s="15">
        <v>7258.21530863922</v>
      </c>
      <c r="F30" s="15">
        <v>5543.3068963232499</v>
      </c>
      <c r="G30" s="15">
        <v>641.00289126834696</v>
      </c>
      <c r="H30" s="15">
        <v>46186.894229363701</v>
      </c>
      <c r="I30" s="15">
        <v>1141.46121848343</v>
      </c>
      <c r="J30" s="15">
        <v>1147.2677510554199</v>
      </c>
      <c r="K30" s="15">
        <v>3353.53465927756</v>
      </c>
      <c r="L30" s="15">
        <v>173.07420552647699</v>
      </c>
      <c r="M30" s="15">
        <v>85.8905844955882</v>
      </c>
      <c r="N30" s="15">
        <v>286.44211789395399</v>
      </c>
      <c r="O30" s="15">
        <v>658.41836400765305</v>
      </c>
      <c r="P30" s="15">
        <v>534.16593356027499</v>
      </c>
      <c r="Q30" s="15">
        <v>21.831850133111999</v>
      </c>
      <c r="R30" s="15">
        <v>2972.1554971685</v>
      </c>
      <c r="S30" s="15">
        <v>2453.6315942278102</v>
      </c>
      <c r="T30" s="15">
        <v>3.9110227518758103E-2</v>
      </c>
      <c r="U30" s="15">
        <v>1.97182877301055E-4</v>
      </c>
      <c r="V30" s="15">
        <v>1.85167823123644E-3</v>
      </c>
      <c r="W30" s="15">
        <v>2.7882555293135599E-2</v>
      </c>
      <c r="X30" s="15">
        <v>24.370129000563001</v>
      </c>
      <c r="Y30" s="15">
        <v>1.7737540704900499E-2</v>
      </c>
      <c r="Z30" s="15">
        <v>1.7932498307792299</v>
      </c>
      <c r="AA30" s="15">
        <v>0.88679183961222596</v>
      </c>
      <c r="AB30" s="15">
        <v>20.977102257348701</v>
      </c>
      <c r="AC30" s="15">
        <v>0.730588105303563</v>
      </c>
      <c r="AE30" s="17" t="s">
        <v>448</v>
      </c>
      <c r="AF30" s="17">
        <v>135.123082402298</v>
      </c>
      <c r="AG30" s="17">
        <v>98.192627726995894</v>
      </c>
      <c r="AH30" s="17">
        <v>647.55648070640302</v>
      </c>
      <c r="AI30" s="17">
        <v>647.56209683564998</v>
      </c>
      <c r="AJ30" s="17">
        <v>207.02646504046001</v>
      </c>
      <c r="AK30" s="17">
        <v>8.7329902599800491E-3</v>
      </c>
      <c r="AL30" s="17">
        <v>1.2566998375193501E-2</v>
      </c>
      <c r="AM30" s="17">
        <v>629.80359189955402</v>
      </c>
      <c r="AN30" s="17">
        <v>0.38737530830554701</v>
      </c>
      <c r="AO30" s="17">
        <v>47.562517338766703</v>
      </c>
      <c r="AP30" s="17">
        <v>748.61638318914595</v>
      </c>
      <c r="AQ30" s="5">
        <v>3.1143136670028698E-5</v>
      </c>
      <c r="AR30" s="5">
        <v>7.6248429691848894E-5</v>
      </c>
      <c r="AS30" s="17">
        <v>226565.92219447999</v>
      </c>
      <c r="AT30" s="17">
        <v>1981.4420493228699</v>
      </c>
      <c r="AU30" s="17">
        <v>524.273963492603</v>
      </c>
      <c r="AV30" s="17">
        <v>551.85807104243099</v>
      </c>
      <c r="AW30" s="17">
        <v>364.35275628602102</v>
      </c>
      <c r="AX30" s="17">
        <v>18.390157770644201</v>
      </c>
      <c r="AY30" s="17">
        <v>1903.6052700093101</v>
      </c>
      <c r="AZ30" s="17">
        <v>1903.6055873528401</v>
      </c>
      <c r="BA30" s="17">
        <v>297.09244223348497</v>
      </c>
      <c r="BB30" s="5">
        <v>8.5212453370510903E-5</v>
      </c>
      <c r="BC30" s="17">
        <v>9.18454641711701E-4</v>
      </c>
      <c r="BD30" s="17">
        <v>348.61772979160799</v>
      </c>
      <c r="BE30" s="17">
        <v>654.98062480001795</v>
      </c>
      <c r="BF30" s="17">
        <v>14.9925676407828</v>
      </c>
      <c r="BG30" s="17">
        <v>47.064979684542799</v>
      </c>
      <c r="BH30" s="17">
        <v>78.889241754934702</v>
      </c>
      <c r="BI30" s="17">
        <v>162.155553423855</v>
      </c>
      <c r="BJ30" s="17">
        <v>263.508162278697</v>
      </c>
      <c r="BK30" s="17">
        <v>0</v>
      </c>
      <c r="BL30" s="17">
        <v>6.2255048341848598E-3</v>
      </c>
      <c r="BM30" s="17">
        <v>8.9586391640073398E-3</v>
      </c>
      <c r="BN30" s="17">
        <v>26737.843636744401</v>
      </c>
      <c r="BO30" s="17">
        <v>35765.879668204303</v>
      </c>
      <c r="BP30" s="17">
        <v>7462.7520072487996</v>
      </c>
      <c r="BQ30" s="17">
        <v>43577.2494052447</v>
      </c>
      <c r="BR30" s="17">
        <v>953.68073387401603</v>
      </c>
      <c r="BS30" s="17">
        <v>13.727682674437901</v>
      </c>
      <c r="BT30" s="17">
        <v>9.4377937510430592E-3</v>
      </c>
      <c r="BU30" s="17">
        <v>0.96278879299812103</v>
      </c>
      <c r="BV30" s="17">
        <v>0.477060521992757</v>
      </c>
      <c r="BW30" s="17">
        <v>11.702109423061399</v>
      </c>
      <c r="BX30" s="17">
        <v>2.87466970397438</v>
      </c>
      <c r="BY30" s="17">
        <v>11788.3945152505</v>
      </c>
      <c r="BZ30" s="17">
        <v>13.8379604379481</v>
      </c>
      <c r="CA30" s="17">
        <v>1.8437327144959399</v>
      </c>
      <c r="CB30" s="17">
        <v>586.70050721738096</v>
      </c>
      <c r="CC30" s="17">
        <v>24.382673023363498</v>
      </c>
      <c r="CD30" s="17">
        <v>0.80730171718006705</v>
      </c>
      <c r="CE30" s="5">
        <v>4.8630357810148899E-6</v>
      </c>
      <c r="CF30" s="17">
        <v>0.806954892662467</v>
      </c>
      <c r="CG30" s="17">
        <v>4083.9966956180001</v>
      </c>
      <c r="CH30" s="17">
        <v>3102.96593385497</v>
      </c>
      <c r="CI30" s="17">
        <v>981.030761763035</v>
      </c>
      <c r="CJ30" s="17">
        <v>10.7506784782596</v>
      </c>
      <c r="CK30" s="17">
        <v>0.10543616916064499</v>
      </c>
      <c r="CL30" s="17">
        <v>79.653693995160793</v>
      </c>
      <c r="CM30" s="17">
        <v>2.1354059121347801</v>
      </c>
      <c r="CN30" s="17">
        <v>111.42685010113701</v>
      </c>
      <c r="CO30" s="17">
        <v>21.430942289610101</v>
      </c>
      <c r="CP30" s="17">
        <v>3.3647932642184299</v>
      </c>
      <c r="CQ30" s="17">
        <v>540.366778606347</v>
      </c>
      <c r="CR30" s="17">
        <v>172.88272000496599</v>
      </c>
      <c r="CS30" s="17">
        <v>11.2761802167143</v>
      </c>
      <c r="CT30" s="17">
        <v>1690.5731310482399</v>
      </c>
      <c r="CU30" s="17">
        <v>0.62824406697641599</v>
      </c>
      <c r="CV30" s="17">
        <v>354.802265162673</v>
      </c>
      <c r="CW30" s="17">
        <v>12.0082606701058</v>
      </c>
      <c r="CX30" s="17">
        <v>0</v>
      </c>
      <c r="CY30" s="17">
        <v>3.6447978164078298</v>
      </c>
      <c r="CZ30" s="17">
        <v>2374.1673762625601</v>
      </c>
      <c r="DA30" s="17">
        <v>1643.39866428394</v>
      </c>
      <c r="DB30" s="17">
        <v>516.16168107478597</v>
      </c>
      <c r="DC30" s="17">
        <v>25736.912335852099</v>
      </c>
      <c r="DD30" s="17">
        <v>3565.04515381287</v>
      </c>
      <c r="DE30" s="17">
        <v>1359.4739050952901</v>
      </c>
      <c r="DG30" s="15">
        <f t="shared" si="0"/>
        <v>27517.599906852105</v>
      </c>
      <c r="DI30" s="18">
        <f t="shared" si="1"/>
        <v>7.9999939085106733E-3</v>
      </c>
      <c r="DJ30" s="13">
        <f t="shared" si="2"/>
        <v>-0.46197539038199248</v>
      </c>
      <c r="DK30" s="13">
        <f t="shared" si="3"/>
        <v>-0.4520606130589353</v>
      </c>
      <c r="DL30" s="13">
        <f t="shared" si="4"/>
        <v>-0.46135276593500918</v>
      </c>
      <c r="DM30" s="13">
        <f t="shared" si="5"/>
        <v>-0.43732770082516698</v>
      </c>
      <c r="DN30" s="13">
        <f t="shared" si="6"/>
        <v>-0.44023197851212298</v>
      </c>
      <c r="DO30" s="13">
        <f t="shared" si="7"/>
        <v>-0.44648882244410976</v>
      </c>
      <c r="DP30" s="13">
        <f t="shared" si="8"/>
        <v>-0.44276590220501028</v>
      </c>
      <c r="DQ30" s="13">
        <f t="shared" si="9"/>
        <v>-0.43269023393014178</v>
      </c>
      <c r="DR30" s="13">
        <f t="shared" si="10"/>
        <v>-0.45104044690511769</v>
      </c>
      <c r="DS30" s="13">
        <f t="shared" si="11"/>
        <v>-0.43235845734096962</v>
      </c>
      <c r="DT30" s="13">
        <f t="shared" si="12"/>
        <v>-0.43265590947939186</v>
      </c>
      <c r="DU30" s="13">
        <f t="shared" si="13"/>
        <v>-0.44624294248213237</v>
      </c>
      <c r="DV30" s="13">
        <f t="shared" si="14"/>
        <v>-0.43389765926850221</v>
      </c>
      <c r="DW30" s="13">
        <f t="shared" si="15"/>
        <v>-0.44662424956029018</v>
      </c>
      <c r="DX30" s="13">
        <f t="shared" si="16"/>
        <v>-0.44381993764871713</v>
      </c>
      <c r="DY30" s="13">
        <f t="shared" si="17"/>
        <v>-0.44996596271549733</v>
      </c>
      <c r="DZ30" s="13">
        <f t="shared" si="18"/>
        <v>-0.44706841016576493</v>
      </c>
      <c r="EA30" s="13">
        <f t="shared" si="19"/>
        <v>-0.44593397464661594</v>
      </c>
      <c r="EB30" s="13">
        <f t="shared" si="21"/>
        <v>-0.45538571400645467</v>
      </c>
      <c r="EC30" s="13">
        <f t="shared" si="22"/>
        <v>-0.45537073080684271</v>
      </c>
      <c r="ED30" s="13">
        <f t="shared" si="23"/>
        <v>-0.45534266491333619</v>
      </c>
      <c r="EE30" s="13">
        <f t="shared" si="24"/>
        <v>-0.45542494801649758</v>
      </c>
      <c r="EF30" s="13">
        <f t="shared" si="25"/>
        <v>-0.4367004510267154</v>
      </c>
      <c r="EG30" s="13">
        <f t="shared" si="26"/>
        <v>-0.46791982563650431</v>
      </c>
      <c r="EH30" s="13">
        <f t="shared" si="27"/>
        <v>-0.46310392647311416</v>
      </c>
      <c r="EI30" s="13">
        <f t="shared" si="28"/>
        <v>-0.46203776277264258</v>
      </c>
      <c r="EJ30" s="13">
        <f t="shared" si="29"/>
        <v>-0.44214843025032619</v>
      </c>
      <c r="EK30" s="13">
        <f t="shared" si="30"/>
        <v>-0.46977605371142656</v>
      </c>
    </row>
    <row r="31" spans="1:141" x14ac:dyDescent="0.25">
      <c r="A31" s="11" t="s">
        <v>607</v>
      </c>
      <c r="B31" s="15">
        <v>47437.742428638703</v>
      </c>
      <c r="C31" s="15">
        <v>73.184392322228604</v>
      </c>
      <c r="D31" s="15">
        <v>12195.4078214197</v>
      </c>
      <c r="E31" s="15">
        <v>1142.0723702708999</v>
      </c>
      <c r="F31" s="15">
        <v>876.76892827836298</v>
      </c>
      <c r="G31" s="15">
        <v>90.994426989422195</v>
      </c>
      <c r="H31" s="15">
        <v>6337.8796451212602</v>
      </c>
      <c r="I31" s="15">
        <v>171.76458868679799</v>
      </c>
      <c r="J31" s="15">
        <v>152.77046626905701</v>
      </c>
      <c r="K31" s="15">
        <v>505.74847205542602</v>
      </c>
      <c r="L31" s="15">
        <v>26.033479630875799</v>
      </c>
      <c r="M31" s="15">
        <v>11.744822352082</v>
      </c>
      <c r="N31" s="15">
        <v>42.814568009662104</v>
      </c>
      <c r="O31" s="15">
        <v>88.695304642705494</v>
      </c>
      <c r="P31" s="15">
        <v>66.850347018682996</v>
      </c>
      <c r="Q31" s="15">
        <v>2.9679022425210699</v>
      </c>
      <c r="R31" s="15">
        <v>388.21523342635197</v>
      </c>
      <c r="S31" s="15">
        <v>332.58162829582102</v>
      </c>
      <c r="T31" s="15">
        <v>5.9517829247457401E-3</v>
      </c>
      <c r="U31" s="15">
        <v>3.0007232332755101E-5</v>
      </c>
      <c r="V31" s="15">
        <v>2.8178784345269498E-4</v>
      </c>
      <c r="W31" s="15">
        <v>4.2431591325235701E-3</v>
      </c>
      <c r="X31" s="15">
        <v>3.5980997081211501</v>
      </c>
      <c r="Y31" s="15">
        <v>3.10501674340664E-3</v>
      </c>
      <c r="Z31" s="15">
        <v>0.30247232360668402</v>
      </c>
      <c r="AA31" s="15">
        <v>0.145525569100486</v>
      </c>
      <c r="AB31" s="15">
        <v>3.1089859316642601</v>
      </c>
      <c r="AC31" s="15">
        <v>0.12846090924022099</v>
      </c>
      <c r="AE31" s="17" t="s">
        <v>608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5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G31" s="15" t="str">
        <f t="shared" si="0"/>
        <v/>
      </c>
      <c r="DI31" s="18" t="str">
        <f t="shared" si="1"/>
        <v/>
      </c>
      <c r="DJ31" s="13">
        <f t="shared" si="2"/>
        <v>-1</v>
      </c>
      <c r="DK31" s="13">
        <f t="shared" si="3"/>
        <v>-1</v>
      </c>
      <c r="DL31" s="13">
        <f t="shared" si="4"/>
        <v>-1</v>
      </c>
      <c r="DM31" s="13">
        <f t="shared" si="5"/>
        <v>-1</v>
      </c>
      <c r="DN31" s="13">
        <f t="shared" si="6"/>
        <v>-1</v>
      </c>
      <c r="DO31" s="13">
        <f t="shared" si="7"/>
        <v>-1</v>
      </c>
      <c r="DP31" s="13">
        <f t="shared" si="8"/>
        <v>-1</v>
      </c>
      <c r="DQ31" s="13">
        <f t="shared" si="9"/>
        <v>-1</v>
      </c>
      <c r="DR31" s="13">
        <f t="shared" si="10"/>
        <v>-1</v>
      </c>
      <c r="DS31" s="13">
        <f t="shared" si="11"/>
        <v>-1</v>
      </c>
      <c r="DT31" s="13">
        <f t="shared" si="12"/>
        <v>-1</v>
      </c>
      <c r="DU31" s="13">
        <f t="shared" si="13"/>
        <v>-1</v>
      </c>
      <c r="DV31" s="13">
        <f t="shared" si="14"/>
        <v>-1</v>
      </c>
      <c r="DW31" s="13">
        <f t="shared" si="15"/>
        <v>-1</v>
      </c>
      <c r="DX31" s="13">
        <f t="shared" si="16"/>
        <v>-1</v>
      </c>
      <c r="DY31" s="13">
        <f t="shared" si="17"/>
        <v>-1</v>
      </c>
      <c r="DZ31" s="13">
        <f t="shared" si="18"/>
        <v>-1</v>
      </c>
      <c r="EA31" s="13">
        <f t="shared" si="19"/>
        <v>-1</v>
      </c>
      <c r="EB31" s="13">
        <f t="shared" si="21"/>
        <v>-1</v>
      </c>
      <c r="EC31" s="13">
        <f t="shared" si="22"/>
        <v>-1</v>
      </c>
      <c r="ED31" s="13">
        <f t="shared" si="23"/>
        <v>-1</v>
      </c>
      <c r="EE31" s="13">
        <f t="shared" si="24"/>
        <v>-1</v>
      </c>
      <c r="EF31" s="13">
        <f t="shared" si="25"/>
        <v>-1</v>
      </c>
      <c r="EG31" s="13">
        <f t="shared" si="26"/>
        <v>-1</v>
      </c>
      <c r="EH31" s="13">
        <f t="shared" si="27"/>
        <v>-1</v>
      </c>
      <c r="EI31" s="13">
        <f t="shared" si="28"/>
        <v>-1</v>
      </c>
      <c r="EJ31" s="13">
        <f t="shared" si="29"/>
        <v>-1</v>
      </c>
      <c r="EK31" s="13">
        <f t="shared" si="30"/>
        <v>-1</v>
      </c>
    </row>
    <row r="32" spans="1:141" x14ac:dyDescent="0.25">
      <c r="A32" s="11" t="s">
        <v>609</v>
      </c>
      <c r="B32" s="15">
        <v>380829.57842120097</v>
      </c>
      <c r="C32" s="15">
        <v>524.16793286159896</v>
      </c>
      <c r="D32" s="15">
        <v>95601.7297810991</v>
      </c>
      <c r="E32" s="15">
        <v>7884.6498075858699</v>
      </c>
      <c r="F32" s="15">
        <v>6018.5311004156001</v>
      </c>
      <c r="G32" s="15">
        <v>683.89538147248697</v>
      </c>
      <c r="H32" s="15">
        <v>46947.458319168203</v>
      </c>
      <c r="I32" s="15">
        <v>1230.1230615151401</v>
      </c>
      <c r="J32" s="15">
        <v>1105.8330608710401</v>
      </c>
      <c r="K32" s="15">
        <v>3623.1747770648699</v>
      </c>
      <c r="L32" s="15">
        <v>186.332434282912</v>
      </c>
      <c r="M32" s="15">
        <v>82.244311946317097</v>
      </c>
      <c r="N32" s="15">
        <v>306.57104085840803</v>
      </c>
      <c r="O32" s="15">
        <v>655.60247919514404</v>
      </c>
      <c r="P32" s="15">
        <v>537.63397407668594</v>
      </c>
      <c r="Q32" s="15">
        <v>21.261797094367999</v>
      </c>
      <c r="R32" s="15">
        <v>2942.9669262094098</v>
      </c>
      <c r="S32" s="15">
        <v>2452.2433298609699</v>
      </c>
      <c r="T32" s="15">
        <v>4.2628422288701902E-2</v>
      </c>
      <c r="U32" s="15">
        <v>2.1492062628453E-4</v>
      </c>
      <c r="V32" s="15">
        <v>2.0182474462115199E-3</v>
      </c>
      <c r="W32" s="15">
        <v>3.0390753720669399E-2</v>
      </c>
      <c r="X32" s="15">
        <v>25.714383906315799</v>
      </c>
      <c r="Y32" s="15">
        <v>1.90466961187854E-2</v>
      </c>
      <c r="Z32" s="15">
        <v>1.90584681889911</v>
      </c>
      <c r="AA32" s="15">
        <v>0.92942600108737505</v>
      </c>
      <c r="AB32" s="15">
        <v>21.863413635655501</v>
      </c>
      <c r="AC32" s="15">
        <v>0.78324205672013103</v>
      </c>
      <c r="AE32" s="17" t="s">
        <v>610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G32" s="15" t="str">
        <f t="shared" si="0"/>
        <v/>
      </c>
      <c r="DI32" s="18" t="str">
        <f t="shared" si="1"/>
        <v/>
      </c>
      <c r="DJ32" s="13">
        <f t="shared" si="2"/>
        <v>-1</v>
      </c>
      <c r="DK32" s="13">
        <f t="shared" si="3"/>
        <v>-1</v>
      </c>
      <c r="DL32" s="13">
        <f t="shared" si="4"/>
        <v>-1</v>
      </c>
      <c r="DM32" s="13">
        <f t="shared" si="5"/>
        <v>-1</v>
      </c>
      <c r="DN32" s="13">
        <f t="shared" si="6"/>
        <v>-1</v>
      </c>
      <c r="DO32" s="13">
        <f t="shared" si="7"/>
        <v>-1</v>
      </c>
      <c r="DP32" s="13">
        <f t="shared" si="8"/>
        <v>-1</v>
      </c>
      <c r="DQ32" s="13">
        <f t="shared" si="9"/>
        <v>-1</v>
      </c>
      <c r="DR32" s="13">
        <f t="shared" si="10"/>
        <v>-1</v>
      </c>
      <c r="DS32" s="13">
        <f t="shared" si="11"/>
        <v>-1</v>
      </c>
      <c r="DT32" s="13">
        <f t="shared" si="12"/>
        <v>-1</v>
      </c>
      <c r="DU32" s="13">
        <f t="shared" si="13"/>
        <v>-1</v>
      </c>
      <c r="DV32" s="13">
        <f t="shared" si="14"/>
        <v>-1</v>
      </c>
      <c r="DW32" s="13">
        <f t="shared" si="15"/>
        <v>-1</v>
      </c>
      <c r="DX32" s="13">
        <f t="shared" si="16"/>
        <v>-1</v>
      </c>
      <c r="DY32" s="13">
        <f t="shared" si="17"/>
        <v>-1</v>
      </c>
      <c r="DZ32" s="13">
        <f t="shared" si="18"/>
        <v>-1</v>
      </c>
      <c r="EA32" s="13">
        <f t="shared" si="19"/>
        <v>-1</v>
      </c>
      <c r="EB32" s="13">
        <f t="shared" si="21"/>
        <v>-1</v>
      </c>
      <c r="EC32" s="13">
        <f t="shared" si="22"/>
        <v>-1</v>
      </c>
      <c r="ED32" s="13">
        <f t="shared" si="23"/>
        <v>-1</v>
      </c>
      <c r="EE32" s="13">
        <f t="shared" si="24"/>
        <v>-1</v>
      </c>
      <c r="EF32" s="13">
        <f t="shared" si="25"/>
        <v>-1</v>
      </c>
      <c r="EG32" s="13">
        <f t="shared" si="26"/>
        <v>-1</v>
      </c>
      <c r="EH32" s="13">
        <f t="shared" si="27"/>
        <v>-1</v>
      </c>
      <c r="EI32" s="13">
        <f t="shared" si="28"/>
        <v>-1</v>
      </c>
      <c r="EJ32" s="13">
        <f t="shared" si="29"/>
        <v>-1</v>
      </c>
      <c r="EK32" s="13">
        <f t="shared" si="30"/>
        <v>-1</v>
      </c>
    </row>
    <row r="33" spans="1:141" x14ac:dyDescent="0.25">
      <c r="A33" s="11" t="s">
        <v>611</v>
      </c>
      <c r="B33" s="15">
        <v>139258.14357394501</v>
      </c>
      <c r="C33" s="15">
        <v>174.54489644562</v>
      </c>
      <c r="D33" s="15">
        <v>28906.314696166999</v>
      </c>
      <c r="E33" s="15">
        <v>2619.8565195743799</v>
      </c>
      <c r="F33" s="15">
        <v>1999.10655958241</v>
      </c>
      <c r="G33" s="15">
        <v>237.21602484860799</v>
      </c>
      <c r="H33" s="15">
        <v>16098.017526043701</v>
      </c>
      <c r="I33" s="15">
        <v>410.20286970967402</v>
      </c>
      <c r="J33" s="15">
        <v>375.51315794406702</v>
      </c>
      <c r="K33" s="15">
        <v>1208.09215203186</v>
      </c>
      <c r="L33" s="15">
        <v>62.125383640172501</v>
      </c>
      <c r="M33" s="15">
        <v>27.494536292233001</v>
      </c>
      <c r="N33" s="15">
        <v>102.290061500235</v>
      </c>
      <c r="O33" s="15">
        <v>226.034170949528</v>
      </c>
      <c r="P33" s="15">
        <v>192.51731829705599</v>
      </c>
      <c r="Q33" s="15">
        <v>7.1602210070325603</v>
      </c>
      <c r="R33" s="15">
        <v>1025.7833695167301</v>
      </c>
      <c r="S33" s="15">
        <v>842.84944313735195</v>
      </c>
      <c r="T33" s="15">
        <v>1.41950240793992E-2</v>
      </c>
      <c r="U33" s="15">
        <v>7.1567358041952898E-5</v>
      </c>
      <c r="V33" s="15">
        <v>6.72065022683838E-4</v>
      </c>
      <c r="W33" s="15">
        <v>1.0119950448810099E-2</v>
      </c>
      <c r="X33" s="15">
        <v>8.5899340863833498</v>
      </c>
      <c r="Y33" s="15">
        <v>6.2809576550298604E-3</v>
      </c>
      <c r="Z33" s="15">
        <v>0.63042563913027705</v>
      </c>
      <c r="AA33" s="15">
        <v>0.308158955587233</v>
      </c>
      <c r="AB33" s="15">
        <v>7.3039350004795702</v>
      </c>
      <c r="AC33" s="15">
        <v>0.258203887312356</v>
      </c>
      <c r="AE33" s="17" t="s">
        <v>612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5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17">
        <v>0</v>
      </c>
      <c r="CY33" s="17">
        <v>0</v>
      </c>
      <c r="CZ33" s="17">
        <v>0</v>
      </c>
      <c r="DA33" s="17">
        <v>0</v>
      </c>
      <c r="DB33" s="17">
        <v>0</v>
      </c>
      <c r="DC33" s="17">
        <v>0</v>
      </c>
      <c r="DD33" s="17">
        <v>0</v>
      </c>
      <c r="DE33" s="17">
        <v>0</v>
      </c>
      <c r="DG33" s="15" t="str">
        <f t="shared" si="0"/>
        <v/>
      </c>
      <c r="DI33" s="18" t="str">
        <f t="shared" si="1"/>
        <v/>
      </c>
      <c r="DJ33" s="13">
        <f t="shared" si="2"/>
        <v>-1</v>
      </c>
      <c r="DK33" s="13">
        <f t="shared" si="3"/>
        <v>-1</v>
      </c>
      <c r="DL33" s="13">
        <f t="shared" si="4"/>
        <v>-1</v>
      </c>
      <c r="DM33" s="13">
        <f t="shared" si="5"/>
        <v>-1</v>
      </c>
      <c r="DN33" s="13">
        <f t="shared" si="6"/>
        <v>-1</v>
      </c>
      <c r="DO33" s="13">
        <f t="shared" si="7"/>
        <v>-1</v>
      </c>
      <c r="DP33" s="13">
        <f t="shared" si="8"/>
        <v>-1</v>
      </c>
      <c r="DQ33" s="13">
        <f t="shared" si="9"/>
        <v>-1</v>
      </c>
      <c r="DR33" s="13">
        <f t="shared" si="10"/>
        <v>-1</v>
      </c>
      <c r="DS33" s="13">
        <f t="shared" si="11"/>
        <v>-1</v>
      </c>
      <c r="DT33" s="13">
        <f t="shared" si="12"/>
        <v>-1</v>
      </c>
      <c r="DU33" s="13">
        <f t="shared" si="13"/>
        <v>-1</v>
      </c>
      <c r="DV33" s="13">
        <f t="shared" si="14"/>
        <v>-1</v>
      </c>
      <c r="DW33" s="13">
        <f t="shared" si="15"/>
        <v>-1</v>
      </c>
      <c r="DX33" s="13">
        <f t="shared" si="16"/>
        <v>-1</v>
      </c>
      <c r="DY33" s="13">
        <f t="shared" si="17"/>
        <v>-1</v>
      </c>
      <c r="DZ33" s="13">
        <f t="shared" si="18"/>
        <v>-1</v>
      </c>
      <c r="EA33" s="13">
        <f t="shared" si="19"/>
        <v>-1</v>
      </c>
      <c r="EB33" s="13">
        <f t="shared" si="21"/>
        <v>-1</v>
      </c>
      <c r="EC33" s="13">
        <f t="shared" si="22"/>
        <v>-1</v>
      </c>
      <c r="ED33" s="13">
        <f t="shared" si="23"/>
        <v>-1</v>
      </c>
      <c r="EE33" s="13">
        <f t="shared" si="24"/>
        <v>-1</v>
      </c>
      <c r="EF33" s="13">
        <f t="shared" si="25"/>
        <v>-1</v>
      </c>
      <c r="EG33" s="13">
        <f t="shared" si="26"/>
        <v>-1</v>
      </c>
      <c r="EH33" s="13">
        <f t="shared" si="27"/>
        <v>-1</v>
      </c>
      <c r="EI33" s="13">
        <f t="shared" si="28"/>
        <v>-1</v>
      </c>
      <c r="EJ33" s="13">
        <f t="shared" si="29"/>
        <v>-1</v>
      </c>
      <c r="EK33" s="13">
        <f t="shared" si="30"/>
        <v>-1</v>
      </c>
    </row>
    <row r="34" spans="1:141" x14ac:dyDescent="0.25">
      <c r="A34" s="11" t="s">
        <v>613</v>
      </c>
      <c r="B34" s="15">
        <v>161086.47152886301</v>
      </c>
      <c r="C34" s="15">
        <v>211.037970425222</v>
      </c>
      <c r="D34" s="15">
        <v>39176.6181434147</v>
      </c>
      <c r="E34" s="15">
        <v>3230.26817666033</v>
      </c>
      <c r="F34" s="15">
        <v>2472.5021968521701</v>
      </c>
      <c r="G34" s="15">
        <v>266.73817818201701</v>
      </c>
      <c r="H34" s="15">
        <v>19612.885832427801</v>
      </c>
      <c r="I34" s="15">
        <v>500.12053148933001</v>
      </c>
      <c r="J34" s="15">
        <v>493.26620905880799</v>
      </c>
      <c r="K34" s="15">
        <v>1469.3477927327999</v>
      </c>
      <c r="L34" s="15">
        <v>75.858933282600404</v>
      </c>
      <c r="M34" s="15">
        <v>37.795723140744599</v>
      </c>
      <c r="N34" s="15">
        <v>125.42313238728801</v>
      </c>
      <c r="O34" s="15">
        <v>280.60076083045999</v>
      </c>
      <c r="P34" s="15">
        <v>212.26858102358199</v>
      </c>
      <c r="Q34" s="15">
        <v>9.4641532858065904</v>
      </c>
      <c r="R34" s="15">
        <v>1238.14058155045</v>
      </c>
      <c r="S34" s="15">
        <v>1047.02706103278</v>
      </c>
      <c r="T34" s="15">
        <v>1.71628390479171E-2</v>
      </c>
      <c r="U34" s="15">
        <v>8.6530255356259101E-5</v>
      </c>
      <c r="V34" s="15">
        <v>8.1257660139549197E-4</v>
      </c>
      <c r="W34" s="15">
        <v>1.22357716803562E-2</v>
      </c>
      <c r="X34" s="15">
        <v>10.662404375225</v>
      </c>
      <c r="Y34" s="15">
        <v>8.2717303677002797E-3</v>
      </c>
      <c r="Z34" s="15">
        <v>0.82558462748324901</v>
      </c>
      <c r="AA34" s="15">
        <v>0.405177322753007</v>
      </c>
      <c r="AB34" s="15">
        <v>9.2218624893290997</v>
      </c>
      <c r="AC34" s="15">
        <v>0.34148399208823299</v>
      </c>
      <c r="AE34" s="17" t="s">
        <v>614</v>
      </c>
      <c r="AF34" s="17">
        <v>1.47363944620303</v>
      </c>
      <c r="AG34" s="17">
        <v>0.95832295645993903</v>
      </c>
      <c r="AH34" s="17">
        <v>6.3146699487545703</v>
      </c>
      <c r="AI34" s="17">
        <v>6.3147282689126403</v>
      </c>
      <c r="AJ34" s="17">
        <v>2.1403781890573499</v>
      </c>
      <c r="AK34" s="17">
        <v>1.5046689374273101E-4</v>
      </c>
      <c r="AL34" s="17">
        <v>2.16528649613915E-4</v>
      </c>
      <c r="AM34" s="17">
        <v>9.2397857851379701</v>
      </c>
      <c r="AN34" s="17">
        <v>8.1714823042960301E-3</v>
      </c>
      <c r="AO34" s="17">
        <v>0.65365528183865396</v>
      </c>
      <c r="AP34" s="17">
        <v>13.068625958592699</v>
      </c>
      <c r="AQ34" s="5">
        <v>5.36596453865529E-7</v>
      </c>
      <c r="AR34" s="5">
        <v>1.31371264075133E-6</v>
      </c>
      <c r="AS34" s="17">
        <v>3416.5628302937098</v>
      </c>
      <c r="AT34" s="17">
        <v>25.3864650117164</v>
      </c>
      <c r="AU34" s="17">
        <v>6.9043958318798202</v>
      </c>
      <c r="AV34" s="17">
        <v>6.9213923087445197</v>
      </c>
      <c r="AW34" s="17">
        <v>4.8974970491751897</v>
      </c>
      <c r="AX34" s="17">
        <v>0.30858085821432202</v>
      </c>
      <c r="AY34" s="17">
        <v>18.376706636401099</v>
      </c>
      <c r="AZ34" s="5">
        <v>18.376710674355898</v>
      </c>
      <c r="BA34" s="17">
        <v>3.532572923924</v>
      </c>
      <c r="BB34" s="5">
        <v>1.4682081862294901E-6</v>
      </c>
      <c r="BC34" s="5">
        <v>1.5824941366878799E-5</v>
      </c>
      <c r="BD34" s="17">
        <v>7.0702800652568003</v>
      </c>
      <c r="BE34" s="17">
        <v>8.4430321746556594</v>
      </c>
      <c r="BF34" s="17">
        <v>0.22250938528198699</v>
      </c>
      <c r="BG34" s="17">
        <v>0.44351152435500901</v>
      </c>
      <c r="BH34" s="17">
        <v>1.40216323569745</v>
      </c>
      <c r="BI34" s="17">
        <v>1.632726910396</v>
      </c>
      <c r="BJ34" s="17">
        <v>4.1459645986210001</v>
      </c>
      <c r="BK34" s="17">
        <v>0</v>
      </c>
      <c r="BL34" s="17">
        <v>1.0726364137414E-4</v>
      </c>
      <c r="BM34" s="17">
        <v>1.5435380655544299E-4</v>
      </c>
      <c r="BN34" s="17">
        <v>330.36786223317102</v>
      </c>
      <c r="BO34" s="17">
        <v>731.81089094286199</v>
      </c>
      <c r="BP34" s="17">
        <v>144.900041629876</v>
      </c>
      <c r="BQ34" s="17">
        <v>883.78121263799505</v>
      </c>
      <c r="BR34" s="17">
        <v>12.1901903797957</v>
      </c>
      <c r="BS34" s="17">
        <v>0.148625703202764</v>
      </c>
      <c r="BT34" s="17">
        <v>1.9356805679988001E-4</v>
      </c>
      <c r="BU34" s="17">
        <v>1.82023071633679E-2</v>
      </c>
      <c r="BV34" s="17">
        <v>8.8256741506969293E-3</v>
      </c>
      <c r="BW34" s="17">
        <v>0.14474728281442001</v>
      </c>
      <c r="BX34" s="17">
        <v>5.4477878933183399E-2</v>
      </c>
      <c r="BY34" s="17">
        <v>144.727232091139</v>
      </c>
      <c r="BZ34" s="17">
        <v>0.25130744291406898</v>
      </c>
      <c r="CA34" s="17">
        <v>2.5777849611710899E-2</v>
      </c>
      <c r="CB34" s="17">
        <v>8.9896563920258803</v>
      </c>
      <c r="CC34" s="17">
        <v>0.34940964279612102</v>
      </c>
      <c r="CD34" s="17">
        <v>5.2868311535133302E-3</v>
      </c>
      <c r="CE34" s="5">
        <v>8.3788537949811698E-8</v>
      </c>
      <c r="CF34" s="17">
        <v>1.47984030820615E-2</v>
      </c>
      <c r="CG34" s="17">
        <v>45.444699846237498</v>
      </c>
      <c r="CH34" s="17">
        <v>37.181499607036002</v>
      </c>
      <c r="CI34" s="17">
        <v>8.2632002392014794</v>
      </c>
      <c r="CJ34" s="17">
        <v>7.6302537078986002E-2</v>
      </c>
      <c r="CK34" s="17">
        <v>7.3852177780717296E-4</v>
      </c>
      <c r="CL34" s="17">
        <v>0.99992630521889203</v>
      </c>
      <c r="CM34" s="17">
        <v>2.10874892111311E-2</v>
      </c>
      <c r="CN34" s="17">
        <v>2.0142370530817799</v>
      </c>
      <c r="CO34" s="17">
        <v>0.44398812116602399</v>
      </c>
      <c r="CP34" s="17">
        <v>5.6253948974023998E-2</v>
      </c>
      <c r="CQ34" s="17">
        <v>9.9248400557769294</v>
      </c>
      <c r="CR34" s="17">
        <v>1.7581277042667101</v>
      </c>
      <c r="CS34" s="17">
        <v>0.103706325060489</v>
      </c>
      <c r="CT34" s="17">
        <v>13.842085660587401</v>
      </c>
      <c r="CU34" s="17">
        <v>7.61914858601057E-3</v>
      </c>
      <c r="CV34" s="17">
        <v>4.69685750447813</v>
      </c>
      <c r="CW34" s="17">
        <v>0.17248000358085699</v>
      </c>
      <c r="CX34" s="17">
        <v>0</v>
      </c>
      <c r="CY34" s="17">
        <v>3.3740433101543697E-2</v>
      </c>
      <c r="CZ34" s="17">
        <v>31.157858000520001</v>
      </c>
      <c r="DA34" s="17">
        <v>21.836830030456301</v>
      </c>
      <c r="DB34" s="17">
        <v>5.7553193217943397</v>
      </c>
      <c r="DC34" s="17">
        <v>315.58063548228802</v>
      </c>
      <c r="DD34" s="17">
        <v>47.431197360904299</v>
      </c>
      <c r="DE34" s="17">
        <v>17.9861952377811</v>
      </c>
      <c r="DG34" s="15">
        <f t="shared" si="0"/>
        <v>343.69952158621351</v>
      </c>
      <c r="DI34" s="18">
        <f t="shared" si="1"/>
        <v>8.0000343570924629E-3</v>
      </c>
      <c r="DJ34" s="13">
        <f t="shared" si="2"/>
        <v>-0.97879050426850078</v>
      </c>
      <c r="DK34" s="13">
        <f t="shared" si="3"/>
        <v>-0.9803544139935233</v>
      </c>
      <c r="DL34" s="13">
        <f t="shared" si="4"/>
        <v>-0.97744110506418092</v>
      </c>
      <c r="DM34" s="13">
        <f t="shared" si="5"/>
        <v>-0.98593160153866188</v>
      </c>
      <c r="DN34" s="13">
        <f t="shared" si="6"/>
        <v>-0.98496199532021722</v>
      </c>
      <c r="DO34" s="13">
        <f t="shared" si="7"/>
        <v>-0.98239150639593442</v>
      </c>
      <c r="DP34" s="13">
        <f t="shared" si="8"/>
        <v>-0.98390952569761503</v>
      </c>
      <c r="DQ34" s="13">
        <f t="shared" si="9"/>
        <v>-0.98737358722284863</v>
      </c>
      <c r="DR34" s="13">
        <f t="shared" si="10"/>
        <v>-0.98126815578393611</v>
      </c>
      <c r="DS34" s="13">
        <f t="shared" si="11"/>
        <v>-0.98749328731751274</v>
      </c>
      <c r="DT34" s="13">
        <f t="shared" si="12"/>
        <v>-0.98736703885764043</v>
      </c>
      <c r="DU34" s="13">
        <f t="shared" si="13"/>
        <v>-0.98270557545877468</v>
      </c>
      <c r="DV34" s="13">
        <f t="shared" si="14"/>
        <v>-0.98698225056798627</v>
      </c>
      <c r="DW34" s="13">
        <f t="shared" si="15"/>
        <v>-0.98254638713494347</v>
      </c>
      <c r="DX34" s="13">
        <f t="shared" si="16"/>
        <v>-0.98335800377573757</v>
      </c>
      <c r="DY34" s="13">
        <f t="shared" si="17"/>
        <v>-0.98177544272877271</v>
      </c>
      <c r="DZ34" s="13">
        <f t="shared" si="18"/>
        <v>-0.98236320628218865</v>
      </c>
      <c r="EA34" s="13">
        <f t="shared" si="19"/>
        <v>-0.98282165198286309</v>
      </c>
      <c r="EB34" s="13">
        <f t="shared" si="21"/>
        <v>-0.97861685107387952</v>
      </c>
      <c r="EC34" s="13">
        <f t="shared" si="22"/>
        <v>-0.97861662274081085</v>
      </c>
      <c r="ED34" s="13">
        <f t="shared" si="23"/>
        <v>-0.97861501541981943</v>
      </c>
      <c r="EE34" s="13">
        <f t="shared" si="24"/>
        <v>-0.97861863928455006</v>
      </c>
      <c r="EF34" s="13">
        <f t="shared" si="25"/>
        <v>-0.98606077035043715</v>
      </c>
      <c r="EG34" s="13">
        <f t="shared" si="26"/>
        <v>-0.97659884350731119</v>
      </c>
      <c r="EH34" s="13">
        <f t="shared" si="27"/>
        <v>-0.97795222130182258</v>
      </c>
      <c r="EI34" s="13">
        <f t="shared" si="28"/>
        <v>-0.97821774898276581</v>
      </c>
      <c r="EJ34" s="13">
        <f t="shared" si="29"/>
        <v>-0.98430389924140471</v>
      </c>
      <c r="EK34" s="13">
        <f t="shared" si="30"/>
        <v>-0.97607067243671941</v>
      </c>
    </row>
    <row r="35" spans="1:141" x14ac:dyDescent="0.25">
      <c r="DJ35" s="13"/>
      <c r="DK35" s="13" t="str">
        <f t="shared" si="3"/>
        <v/>
      </c>
      <c r="DL35" s="13" t="str">
        <f t="shared" si="4"/>
        <v/>
      </c>
      <c r="DM35" s="13" t="str">
        <f t="shared" si="5"/>
        <v/>
      </c>
      <c r="DN35" s="13" t="str">
        <f t="shared" si="6"/>
        <v/>
      </c>
      <c r="DO35" s="13" t="str">
        <f t="shared" si="7"/>
        <v/>
      </c>
      <c r="DP35" s="13" t="str">
        <f t="shared" si="8"/>
        <v/>
      </c>
      <c r="DQ35" s="13"/>
      <c r="DR35" s="13"/>
      <c r="DS35" s="13"/>
      <c r="DT35" s="13"/>
      <c r="DU35" s="13"/>
      <c r="DV35" s="13"/>
    </row>
    <row r="36" spans="1:141" x14ac:dyDescent="0.25">
      <c r="A36" s="3" t="s">
        <v>353</v>
      </c>
      <c r="B36" s="1">
        <f t="shared" ref="B36:N36" si="31">SUM(B3:B34)</f>
        <v>8775365.0457045622</v>
      </c>
      <c r="C36" s="1">
        <f t="shared" si="31"/>
        <v>11728.177093993971</v>
      </c>
      <c r="D36" s="1">
        <f t="shared" si="31"/>
        <v>2007858.6626249985</v>
      </c>
      <c r="E36" s="1">
        <f t="shared" si="31"/>
        <v>159750.40031783096</v>
      </c>
      <c r="F36" s="1">
        <f t="shared" si="31"/>
        <v>119247.07270681043</v>
      </c>
      <c r="G36" s="1">
        <f t="shared" si="31"/>
        <v>12416.817003837947</v>
      </c>
      <c r="H36" s="1">
        <f t="shared" si="31"/>
        <v>1066981.7068429124</v>
      </c>
      <c r="I36" s="1">
        <f t="shared" si="31"/>
        <v>27658.604106584517</v>
      </c>
      <c r="J36" s="1">
        <f t="shared" si="31"/>
        <v>26025.363762229295</v>
      </c>
      <c r="K36" s="1">
        <f t="shared" si="31"/>
        <v>81364.140680691286</v>
      </c>
      <c r="L36" s="1">
        <f t="shared" si="31"/>
        <v>4192.3840734814985</v>
      </c>
      <c r="M36" s="1">
        <f t="shared" si="31"/>
        <v>1966.5341652238594</v>
      </c>
      <c r="N36" s="1">
        <f t="shared" si="31"/>
        <v>6914.3774150750851</v>
      </c>
      <c r="O36" s="1">
        <f t="shared" ref="O36:S36" si="32">SUM(O3:O34)</f>
        <v>15067.230927617955</v>
      </c>
      <c r="P36" s="1">
        <f t="shared" si="32"/>
        <v>11827.808196593967</v>
      </c>
      <c r="Q36" s="1">
        <f t="shared" si="32"/>
        <v>500.30510700014304</v>
      </c>
      <c r="R36" s="1">
        <f t="shared" si="32"/>
        <v>67008.403828283655</v>
      </c>
      <c r="S36" s="1">
        <f t="shared" si="32"/>
        <v>56314.658061402923</v>
      </c>
      <c r="T36" s="1">
        <f t="shared" ref="T36:AC36" si="33">SUM(T3:T34)</f>
        <v>0.95380267797935114</v>
      </c>
      <c r="U36" s="1">
        <f t="shared" si="33"/>
        <v>4.8088074963785199E-3</v>
      </c>
      <c r="V36" s="1">
        <f t="shared" si="33"/>
        <v>4.5157896319809848E-2</v>
      </c>
      <c r="W36" s="1">
        <f t="shared" si="33"/>
        <v>0.67998725660834314</v>
      </c>
      <c r="X36" s="1">
        <f t="shared" si="33"/>
        <v>583.96160496346192</v>
      </c>
      <c r="Y36" s="1">
        <f t="shared" si="33"/>
        <v>0.45132492467235041</v>
      </c>
      <c r="Z36" s="1">
        <f t="shared" si="33"/>
        <v>44.942364767071304</v>
      </c>
      <c r="AA36" s="1">
        <f t="shared" si="33"/>
        <v>21.94792987599017</v>
      </c>
      <c r="AB36" s="1">
        <f t="shared" si="33"/>
        <v>501.73035148689183</v>
      </c>
      <c r="AC36" s="1">
        <f t="shared" si="33"/>
        <v>18.610932355896246</v>
      </c>
      <c r="AF36" s="1">
        <f>SUM(AF3:AF34)</f>
        <v>1554.1051693754757</v>
      </c>
      <c r="AG36" s="1">
        <f t="shared" ref="AG36:CR36" si="34">SUM(AG3:AG34)</f>
        <v>1131.6237910193506</v>
      </c>
      <c r="AH36" s="1">
        <f t="shared" si="34"/>
        <v>7463.3710600574414</v>
      </c>
      <c r="AI36" s="1">
        <f t="shared" si="34"/>
        <v>7463.4380513888909</v>
      </c>
      <c r="AJ36" s="1">
        <f t="shared" si="34"/>
        <v>2387.3122207323913</v>
      </c>
      <c r="AK36" s="1">
        <f t="shared" si="34"/>
        <v>0.10517304327562704</v>
      </c>
      <c r="AL36" s="1">
        <f t="shared" si="34"/>
        <v>0.15134644495444668</v>
      </c>
      <c r="AM36" s="1">
        <f t="shared" si="34"/>
        <v>7239.0874043494478</v>
      </c>
      <c r="AN36" s="1">
        <f t="shared" si="34"/>
        <v>5.0390622884851535</v>
      </c>
      <c r="AO36" s="1">
        <f t="shared" si="34"/>
        <v>548.56009636738725</v>
      </c>
      <c r="AP36" s="1">
        <f t="shared" si="34"/>
        <v>8638.7229250277469</v>
      </c>
      <c r="AQ36" s="1">
        <f t="shared" si="34"/>
        <v>3.7506759055098992E-4</v>
      </c>
      <c r="AR36" s="1">
        <f t="shared" si="34"/>
        <v>9.1827079307087102E-4</v>
      </c>
      <c r="AS36" s="1">
        <f t="shared" si="34"/>
        <v>2492380.1304610581</v>
      </c>
      <c r="AT36" s="1">
        <f t="shared" si="34"/>
        <v>22808.04658830072</v>
      </c>
      <c r="AU36" s="1">
        <f t="shared" si="34"/>
        <v>6045.6644394964032</v>
      </c>
      <c r="AV36" s="1">
        <f t="shared" si="34"/>
        <v>6385.9590986875992</v>
      </c>
      <c r="AW36" s="1">
        <f t="shared" si="34"/>
        <v>4168.0092582345424</v>
      </c>
      <c r="AX36" s="1">
        <f t="shared" si="34"/>
        <v>211.82786186562853</v>
      </c>
      <c r="AY36" s="1">
        <f t="shared" si="34"/>
        <v>21940.580485566879</v>
      </c>
      <c r="AZ36" s="1">
        <f t="shared" si="34"/>
        <v>21940.581656573762</v>
      </c>
      <c r="BA36" s="1">
        <f t="shared" si="34"/>
        <v>3290.747813561884</v>
      </c>
      <c r="BB36" s="1">
        <f t="shared" si="34"/>
        <v>1.0262288774946866E-3</v>
      </c>
      <c r="BC36" s="1">
        <f t="shared" si="34"/>
        <v>1.1061056025352614E-2</v>
      </c>
      <c r="BD36" s="1">
        <f t="shared" si="34"/>
        <v>4687.3254506650737</v>
      </c>
      <c r="BE36" s="1">
        <f t="shared" si="34"/>
        <v>7298.711298366874</v>
      </c>
      <c r="BF36" s="1">
        <f t="shared" si="34"/>
        <v>170.3630594180367</v>
      </c>
      <c r="BG36" s="1">
        <f t="shared" si="34"/>
        <v>542.56421713170471</v>
      </c>
      <c r="BH36" s="1">
        <f t="shared" si="34"/>
        <v>894.54617454235267</v>
      </c>
      <c r="BI36" s="1">
        <f t="shared" si="34"/>
        <v>1869.1889367745637</v>
      </c>
      <c r="BJ36" s="1">
        <f t="shared" si="34"/>
        <v>3153.8659507117027</v>
      </c>
      <c r="BK36" s="1">
        <f t="shared" si="34"/>
        <v>0</v>
      </c>
      <c r="BL36" s="1">
        <f t="shared" si="34"/>
        <v>7.4975313651019143E-2</v>
      </c>
      <c r="BM36" s="1">
        <f t="shared" si="34"/>
        <v>0.10789138996456046</v>
      </c>
      <c r="BN36" s="1">
        <f t="shared" si="34"/>
        <v>304850.11421174137</v>
      </c>
      <c r="BO36" s="1">
        <f t="shared" si="34"/>
        <v>480625.87424545083</v>
      </c>
      <c r="BP36" s="1">
        <f t="shared" si="34"/>
        <v>100602.38429294585</v>
      </c>
      <c r="BQ36" s="1">
        <f t="shared" si="34"/>
        <v>585915.58398906107</v>
      </c>
      <c r="BR36" s="1">
        <f t="shared" si="34"/>
        <v>10967.65845031513</v>
      </c>
      <c r="BS36" s="1">
        <f t="shared" si="34"/>
        <v>158.4569095895107</v>
      </c>
      <c r="BT36" s="1">
        <f t="shared" si="34"/>
        <v>0.12214421130668202</v>
      </c>
      <c r="BU36" s="1">
        <f t="shared" si="34"/>
        <v>12.190110506506535</v>
      </c>
      <c r="BV36" s="1">
        <f t="shared" si="34"/>
        <v>5.9729868796207981</v>
      </c>
      <c r="BW36" s="1">
        <f t="shared" si="34"/>
        <v>136.60165139258916</v>
      </c>
      <c r="BX36" s="1">
        <f t="shared" si="34"/>
        <v>36.54394946493737</v>
      </c>
      <c r="BY36" s="1">
        <f t="shared" si="34"/>
        <v>133623.92697406237</v>
      </c>
      <c r="BZ36" s="1">
        <f t="shared" si="34"/>
        <v>174.83084956255797</v>
      </c>
      <c r="CA36" s="1">
        <f t="shared" si="34"/>
        <v>22.327687547322384</v>
      </c>
      <c r="CB36" s="1">
        <f t="shared" si="34"/>
        <v>7095.7295627095973</v>
      </c>
      <c r="CC36" s="1">
        <f t="shared" si="34"/>
        <v>298.28679317799606</v>
      </c>
      <c r="CD36" s="1">
        <f t="shared" si="34"/>
        <v>9.1593850524644722</v>
      </c>
      <c r="CE36" s="1">
        <f t="shared" si="34"/>
        <v>5.8566695015680304E-5</v>
      </c>
      <c r="CF36" s="1">
        <f t="shared" si="34"/>
        <v>10.197308105935287</v>
      </c>
      <c r="CG36" s="1">
        <f t="shared" si="34"/>
        <v>44991.325165995047</v>
      </c>
      <c r="CH36" s="1">
        <f t="shared" si="34"/>
        <v>33924.68601241205</v>
      </c>
      <c r="CI36" s="1">
        <f t="shared" si="34"/>
        <v>11066.639153582993</v>
      </c>
      <c r="CJ36" s="1">
        <f t="shared" si="34"/>
        <v>123.1295517538592</v>
      </c>
      <c r="CK36" s="1">
        <f t="shared" si="34"/>
        <v>1.1997494318016693</v>
      </c>
      <c r="CL36" s="1">
        <f t="shared" si="34"/>
        <v>958.84674409196623</v>
      </c>
      <c r="CM36" s="1">
        <f t="shared" si="34"/>
        <v>24.881929414881665</v>
      </c>
      <c r="CN36" s="1">
        <f t="shared" si="34"/>
        <v>1407.61738033757</v>
      </c>
      <c r="CO36" s="1">
        <f t="shared" si="34"/>
        <v>276.97644673154281</v>
      </c>
      <c r="CP36" s="1">
        <f t="shared" si="34"/>
        <v>41.969685560058046</v>
      </c>
      <c r="CQ36" s="1">
        <f t="shared" si="34"/>
        <v>6845.5865497041386</v>
      </c>
      <c r="CR36" s="1">
        <f t="shared" si="34"/>
        <v>1990.9636675495167</v>
      </c>
      <c r="CS36" s="1">
        <f t="shared" ref="CS36:DE36" si="35">SUM(CS3:CS34)</f>
        <v>131.50562554358916</v>
      </c>
      <c r="CT36" s="1">
        <f t="shared" si="35"/>
        <v>16458.37083735285</v>
      </c>
      <c r="CU36" s="1">
        <f t="shared" si="35"/>
        <v>7.5259768689242064</v>
      </c>
      <c r="CV36" s="1">
        <f t="shared" si="35"/>
        <v>3670.9601486368092</v>
      </c>
      <c r="CW36" s="1">
        <f t="shared" si="35"/>
        <v>138.62049060604554</v>
      </c>
      <c r="CX36" s="1">
        <f t="shared" si="35"/>
        <v>0</v>
      </c>
      <c r="CY36" s="1">
        <f t="shared" si="35"/>
        <v>42.004634386680145</v>
      </c>
      <c r="CZ36" s="1">
        <f t="shared" si="35"/>
        <v>26988.564615655159</v>
      </c>
      <c r="DA36" s="1">
        <f t="shared" si="35"/>
        <v>18606.479937783239</v>
      </c>
      <c r="DB36" s="1">
        <f t="shared" si="35"/>
        <v>5899.4916444978689</v>
      </c>
      <c r="DC36" s="1">
        <f t="shared" si="35"/>
        <v>293471.05580877629</v>
      </c>
      <c r="DD36" s="1">
        <f t="shared" si="35"/>
        <v>40891.619699763571</v>
      </c>
      <c r="DE36" s="1">
        <f t="shared" si="35"/>
        <v>15556.63170182326</v>
      </c>
      <c r="DF36" s="1"/>
      <c r="DG36" s="1"/>
      <c r="DH36" s="1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</row>
    <row r="37" spans="1:141" x14ac:dyDescent="0.25">
      <c r="A37" s="3" t="s">
        <v>633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</row>
    <row r="38" spans="1:141" x14ac:dyDescent="0.25">
      <c r="A38" s="3" t="s">
        <v>634</v>
      </c>
      <c r="B38" s="1">
        <f>SUM(B3:B34)</f>
        <v>8775365.0457045622</v>
      </c>
      <c r="C38" s="1">
        <f t="shared" ref="C38:N38" si="36">SUM(C3:C34)</f>
        <v>11728.177093993971</v>
      </c>
      <c r="D38" s="1">
        <f t="shared" si="36"/>
        <v>2007858.6626249985</v>
      </c>
      <c r="E38" s="1">
        <f>SUM(E3:E34)</f>
        <v>159750.40031783096</v>
      </c>
      <c r="F38" s="1">
        <f t="shared" si="36"/>
        <v>119247.07270681043</v>
      </c>
      <c r="G38" s="1">
        <f t="shared" si="36"/>
        <v>12416.817003837947</v>
      </c>
      <c r="H38" s="1">
        <f t="shared" si="36"/>
        <v>1066981.7068429124</v>
      </c>
      <c r="I38" s="1">
        <f t="shared" si="36"/>
        <v>27658.604106584517</v>
      </c>
      <c r="J38" s="1">
        <f t="shared" si="36"/>
        <v>26025.363762229295</v>
      </c>
      <c r="K38" s="1">
        <f t="shared" si="36"/>
        <v>81364.140680691286</v>
      </c>
      <c r="L38" s="1">
        <f t="shared" si="36"/>
        <v>4192.3840734814985</v>
      </c>
      <c r="M38" s="1">
        <f t="shared" si="36"/>
        <v>1966.5341652238594</v>
      </c>
      <c r="N38" s="1">
        <f t="shared" si="36"/>
        <v>6914.3774150750851</v>
      </c>
      <c r="O38" s="1">
        <f t="shared" ref="O38:S38" si="37">SUM(O3:O34)</f>
        <v>15067.230927617955</v>
      </c>
      <c r="P38" s="1">
        <f t="shared" si="37"/>
        <v>11827.808196593967</v>
      </c>
      <c r="Q38" s="1">
        <f t="shared" si="37"/>
        <v>500.30510700014304</v>
      </c>
      <c r="R38" s="1">
        <f t="shared" si="37"/>
        <v>67008.403828283655</v>
      </c>
      <c r="S38" s="1">
        <f t="shared" si="37"/>
        <v>56314.658061402923</v>
      </c>
      <c r="T38" s="1">
        <f t="shared" ref="T38:AC38" si="38">SUM(T3:T34)</f>
        <v>0.95380267797935114</v>
      </c>
      <c r="U38" s="1">
        <f t="shared" si="38"/>
        <v>4.8088074963785199E-3</v>
      </c>
      <c r="V38" s="1">
        <f t="shared" si="38"/>
        <v>4.5157896319809848E-2</v>
      </c>
      <c r="W38" s="1">
        <f t="shared" si="38"/>
        <v>0.67998725660834314</v>
      </c>
      <c r="X38" s="1">
        <f t="shared" si="38"/>
        <v>583.96160496346192</v>
      </c>
      <c r="Y38" s="1">
        <f t="shared" si="38"/>
        <v>0.45132492467235041</v>
      </c>
      <c r="Z38" s="1">
        <f t="shared" si="38"/>
        <v>44.942364767071304</v>
      </c>
      <c r="AA38" s="1">
        <f t="shared" si="38"/>
        <v>21.94792987599017</v>
      </c>
      <c r="AB38" s="1">
        <f t="shared" si="38"/>
        <v>501.73035148689183</v>
      </c>
      <c r="AC38" s="1">
        <f t="shared" si="38"/>
        <v>18.610932355896246</v>
      </c>
      <c r="AF38" s="1">
        <f t="shared" ref="AF38:CQ38" si="39">SUM(AF3:AF34)</f>
        <v>1554.1051693754757</v>
      </c>
      <c r="AG38" s="1">
        <f t="shared" si="39"/>
        <v>1131.6237910193506</v>
      </c>
      <c r="AH38" s="1">
        <f t="shared" si="39"/>
        <v>7463.3710600574414</v>
      </c>
      <c r="AI38" s="1">
        <f t="shared" si="39"/>
        <v>7463.4380513888909</v>
      </c>
      <c r="AJ38" s="1">
        <f t="shared" si="39"/>
        <v>2387.3122207323913</v>
      </c>
      <c r="AK38" s="1">
        <f t="shared" si="39"/>
        <v>0.10517304327562704</v>
      </c>
      <c r="AL38" s="1">
        <f t="shared" si="39"/>
        <v>0.15134644495444668</v>
      </c>
      <c r="AM38" s="1">
        <f t="shared" si="39"/>
        <v>7239.0874043494478</v>
      </c>
      <c r="AN38" s="1">
        <f t="shared" si="39"/>
        <v>5.0390622884851535</v>
      </c>
      <c r="AO38" s="1">
        <f t="shared" si="39"/>
        <v>548.56009636738725</v>
      </c>
      <c r="AP38" s="1">
        <f t="shared" si="39"/>
        <v>8638.7229250277469</v>
      </c>
      <c r="AQ38" s="1">
        <f t="shared" si="39"/>
        <v>3.7506759055098992E-4</v>
      </c>
      <c r="AR38" s="1">
        <f t="shared" si="39"/>
        <v>9.1827079307087102E-4</v>
      </c>
      <c r="AS38" s="1">
        <f t="shared" si="39"/>
        <v>2492380.1304610581</v>
      </c>
      <c r="AT38" s="1">
        <f t="shared" si="39"/>
        <v>22808.04658830072</v>
      </c>
      <c r="AU38" s="1">
        <f t="shared" si="39"/>
        <v>6045.6644394964032</v>
      </c>
      <c r="AV38" s="1">
        <f t="shared" si="39"/>
        <v>6385.9590986875992</v>
      </c>
      <c r="AW38" s="1">
        <f t="shared" si="39"/>
        <v>4168.0092582345424</v>
      </c>
      <c r="AX38" s="1">
        <f t="shared" si="39"/>
        <v>211.82786186562853</v>
      </c>
      <c r="AY38" s="1">
        <f t="shared" si="39"/>
        <v>21940.580485566879</v>
      </c>
      <c r="AZ38" s="1">
        <f t="shared" si="39"/>
        <v>21940.581656573762</v>
      </c>
      <c r="BA38" s="1">
        <f t="shared" si="39"/>
        <v>3290.747813561884</v>
      </c>
      <c r="BB38" s="1">
        <f t="shared" si="39"/>
        <v>1.0262288774946866E-3</v>
      </c>
      <c r="BC38" s="1">
        <f t="shared" si="39"/>
        <v>1.1061056025352614E-2</v>
      </c>
      <c r="BD38" s="1">
        <f t="shared" si="39"/>
        <v>4687.3254506650737</v>
      </c>
      <c r="BE38" s="1">
        <f t="shared" si="39"/>
        <v>7298.711298366874</v>
      </c>
      <c r="BF38" s="1">
        <f t="shared" si="39"/>
        <v>170.3630594180367</v>
      </c>
      <c r="BG38" s="1">
        <f t="shared" si="39"/>
        <v>542.56421713170471</v>
      </c>
      <c r="BH38" s="1">
        <f t="shared" si="39"/>
        <v>894.54617454235267</v>
      </c>
      <c r="BI38" s="1">
        <f t="shared" si="39"/>
        <v>1869.1889367745637</v>
      </c>
      <c r="BJ38" s="1">
        <f t="shared" si="39"/>
        <v>3153.8659507117027</v>
      </c>
      <c r="BK38" s="1">
        <f t="shared" si="39"/>
        <v>0</v>
      </c>
      <c r="BL38" s="1">
        <f t="shared" si="39"/>
        <v>7.4975313651019143E-2</v>
      </c>
      <c r="BM38" s="1">
        <f t="shared" si="39"/>
        <v>0.10789138996456046</v>
      </c>
      <c r="BN38" s="1">
        <f t="shared" si="39"/>
        <v>304850.11421174137</v>
      </c>
      <c r="BO38" s="1">
        <f t="shared" si="39"/>
        <v>480625.87424545083</v>
      </c>
      <c r="BP38" s="1">
        <f t="shared" si="39"/>
        <v>100602.38429294585</v>
      </c>
      <c r="BQ38" s="1">
        <f t="shared" si="39"/>
        <v>585915.58398906107</v>
      </c>
      <c r="BR38" s="1">
        <f t="shared" si="39"/>
        <v>10967.65845031513</v>
      </c>
      <c r="BS38" s="1">
        <f t="shared" si="39"/>
        <v>158.4569095895107</v>
      </c>
      <c r="BT38" s="1">
        <f t="shared" si="39"/>
        <v>0.12214421130668202</v>
      </c>
      <c r="BU38" s="1">
        <f t="shared" si="39"/>
        <v>12.190110506506535</v>
      </c>
      <c r="BV38" s="1">
        <f t="shared" si="39"/>
        <v>5.9729868796207981</v>
      </c>
      <c r="BW38" s="1">
        <f t="shared" si="39"/>
        <v>136.60165139258916</v>
      </c>
      <c r="BX38" s="1">
        <f t="shared" si="39"/>
        <v>36.54394946493737</v>
      </c>
      <c r="BY38" s="1">
        <f t="shared" si="39"/>
        <v>133623.92697406237</v>
      </c>
      <c r="BZ38" s="1">
        <f t="shared" si="39"/>
        <v>174.83084956255797</v>
      </c>
      <c r="CA38" s="1">
        <f t="shared" si="39"/>
        <v>22.327687547322384</v>
      </c>
      <c r="CB38" s="1">
        <f t="shared" si="39"/>
        <v>7095.7295627095973</v>
      </c>
      <c r="CC38" s="1">
        <f t="shared" si="39"/>
        <v>298.28679317799606</v>
      </c>
      <c r="CD38" s="1">
        <f t="shared" si="39"/>
        <v>9.1593850524644722</v>
      </c>
      <c r="CE38" s="1">
        <f t="shared" si="39"/>
        <v>5.8566695015680304E-5</v>
      </c>
      <c r="CF38" s="1">
        <f t="shared" si="39"/>
        <v>10.197308105935287</v>
      </c>
      <c r="CG38" s="1">
        <f t="shared" si="39"/>
        <v>44991.325165995047</v>
      </c>
      <c r="CH38" s="1">
        <f t="shared" si="39"/>
        <v>33924.68601241205</v>
      </c>
      <c r="CI38" s="1">
        <f t="shared" si="39"/>
        <v>11066.639153582993</v>
      </c>
      <c r="CJ38" s="1">
        <f t="shared" si="39"/>
        <v>123.1295517538592</v>
      </c>
      <c r="CK38" s="1">
        <f t="shared" si="39"/>
        <v>1.1997494318016693</v>
      </c>
      <c r="CL38" s="1">
        <f t="shared" si="39"/>
        <v>958.84674409196623</v>
      </c>
      <c r="CM38" s="1">
        <f t="shared" si="39"/>
        <v>24.881929414881665</v>
      </c>
      <c r="CN38" s="1">
        <f t="shared" si="39"/>
        <v>1407.61738033757</v>
      </c>
      <c r="CO38" s="1">
        <f t="shared" si="39"/>
        <v>276.97644673154281</v>
      </c>
      <c r="CP38" s="1">
        <f t="shared" si="39"/>
        <v>41.969685560058046</v>
      </c>
      <c r="CQ38" s="1">
        <f t="shared" si="39"/>
        <v>6845.5865497041386</v>
      </c>
      <c r="CR38" s="1">
        <f t="shared" ref="CR38:DE38" si="40">SUM(CR3:CR34)</f>
        <v>1990.9636675495167</v>
      </c>
      <c r="CS38" s="1">
        <f t="shared" si="40"/>
        <v>131.50562554358916</v>
      </c>
      <c r="CT38" s="1">
        <f t="shared" si="40"/>
        <v>16458.37083735285</v>
      </c>
      <c r="CU38" s="1">
        <f t="shared" si="40"/>
        <v>7.5259768689242064</v>
      </c>
      <c r="CV38" s="1">
        <f t="shared" si="40"/>
        <v>3670.9601486368092</v>
      </c>
      <c r="CW38" s="1">
        <f t="shared" si="40"/>
        <v>138.62049060604554</v>
      </c>
      <c r="CX38" s="1">
        <f t="shared" si="40"/>
        <v>0</v>
      </c>
      <c r="CY38" s="1">
        <f t="shared" si="40"/>
        <v>42.004634386680145</v>
      </c>
      <c r="CZ38" s="1">
        <f t="shared" si="40"/>
        <v>26988.564615655159</v>
      </c>
      <c r="DA38" s="1">
        <f t="shared" si="40"/>
        <v>18606.479937783239</v>
      </c>
      <c r="DB38" s="1">
        <f t="shared" si="40"/>
        <v>5899.4916444978689</v>
      </c>
      <c r="DC38" s="1">
        <f t="shared" si="40"/>
        <v>293471.05580877629</v>
      </c>
      <c r="DD38" s="1">
        <f t="shared" si="40"/>
        <v>40891.619699763571</v>
      </c>
      <c r="DE38" s="1">
        <f t="shared" si="40"/>
        <v>15556.63170182326</v>
      </c>
      <c r="DF38" s="1"/>
      <c r="DG38" s="1"/>
      <c r="DH38" s="1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60"/>
  <sheetViews>
    <sheetView workbookViewId="0">
      <pane ySplit="6" topLeftCell="A7" activePane="bottomLeft" state="frozen"/>
      <selection pane="bottomLeft" activeCell="A7" sqref="A7"/>
    </sheetView>
  </sheetViews>
  <sheetFormatPr defaultColWidth="9.140625" defaultRowHeight="15" x14ac:dyDescent="0.25"/>
  <cols>
    <col min="1" max="1" width="22.28515625" style="17" customWidth="1"/>
    <col min="2" max="2" width="10.140625" style="17" bestFit="1" customWidth="1"/>
    <col min="3" max="3" width="10.5703125" style="17" customWidth="1"/>
    <col min="4" max="5" width="10.140625" style="17" bestFit="1" customWidth="1"/>
    <col min="6" max="6" width="9.28515625" style="17" bestFit="1" customWidth="1"/>
    <col min="7" max="7" width="10.42578125" style="17" customWidth="1"/>
    <col min="8" max="8" width="10.140625" style="17" bestFit="1" customWidth="1"/>
    <col min="9" max="9" width="9.85546875" style="17" bestFit="1" customWidth="1"/>
    <col min="10" max="10" width="10.28515625" style="17" bestFit="1" customWidth="1"/>
    <col min="11" max="11" width="11.5703125" style="17" bestFit="1" customWidth="1"/>
    <col min="12" max="15" width="9.42578125" style="17" customWidth="1"/>
    <col min="16" max="17" width="10.140625" style="17" customWidth="1"/>
    <col min="18" max="18" width="10.140625" style="17" bestFit="1" customWidth="1"/>
    <col min="19" max="16384" width="9.140625" style="17"/>
  </cols>
  <sheetData>
    <row r="1" spans="1:18" x14ac:dyDescent="0.25">
      <c r="A1" s="6" t="s">
        <v>277</v>
      </c>
    </row>
    <row r="3" spans="1:18" x14ac:dyDescent="0.25">
      <c r="A3" s="6" t="s">
        <v>278</v>
      </c>
    </row>
    <row r="4" spans="1:18" x14ac:dyDescent="0.25">
      <c r="A4" s="17" t="s">
        <v>279</v>
      </c>
    </row>
    <row r="5" spans="1:18" x14ac:dyDescent="0.25">
      <c r="A5" s="17" t="s">
        <v>280</v>
      </c>
    </row>
    <row r="6" spans="1:18" x14ac:dyDescent="0.25">
      <c r="A6" s="2" t="s">
        <v>228</v>
      </c>
      <c r="B6" s="64" t="s">
        <v>38</v>
      </c>
      <c r="C6" s="64" t="s">
        <v>44</v>
      </c>
      <c r="D6" s="64" t="s">
        <v>60</v>
      </c>
      <c r="E6" s="64" t="s">
        <v>74</v>
      </c>
      <c r="F6" s="64" t="s">
        <v>76</v>
      </c>
      <c r="G6" s="64" t="s">
        <v>36</v>
      </c>
      <c r="H6" s="64" t="s">
        <v>163</v>
      </c>
      <c r="I6" s="64" t="s">
        <v>164</v>
      </c>
      <c r="J6" s="64" t="s">
        <v>165</v>
      </c>
      <c r="K6" s="64" t="s">
        <v>166</v>
      </c>
      <c r="L6" s="64" t="s">
        <v>167</v>
      </c>
      <c r="M6" s="64" t="s">
        <v>168</v>
      </c>
      <c r="N6" s="64" t="s">
        <v>169</v>
      </c>
      <c r="O6" s="64" t="s">
        <v>114</v>
      </c>
      <c r="P6" s="64" t="s">
        <v>170</v>
      </c>
      <c r="Q6" s="65"/>
      <c r="R6" s="65"/>
    </row>
    <row r="7" spans="1:18" x14ac:dyDescent="0.25">
      <c r="A7" s="68" t="s">
        <v>229</v>
      </c>
      <c r="B7" s="23"/>
      <c r="C7" s="23"/>
      <c r="D7" s="23"/>
      <c r="E7" s="23"/>
      <c r="F7" s="23"/>
      <c r="G7" s="23"/>
      <c r="H7" s="23"/>
      <c r="I7" s="15"/>
      <c r="J7" s="15"/>
      <c r="K7" s="56"/>
      <c r="L7" s="15"/>
      <c r="M7" s="15"/>
      <c r="N7" s="56"/>
      <c r="O7" s="15"/>
      <c r="P7" s="2"/>
      <c r="Q7" s="2"/>
      <c r="R7" s="2"/>
    </row>
    <row r="8" spans="1:18" x14ac:dyDescent="0.25">
      <c r="A8" s="68" t="s">
        <v>230</v>
      </c>
      <c r="B8" s="19">
        <f>airports!AK62</f>
        <v>1628.8847994529663</v>
      </c>
      <c r="C8" s="19">
        <f>airports!AN62</f>
        <v>725.87704588554311</v>
      </c>
      <c r="D8" s="19">
        <f>airports!BF62</f>
        <v>4713.7812667278349</v>
      </c>
      <c r="E8" s="19">
        <f>airports!BT62</f>
        <v>682.42777632333673</v>
      </c>
      <c r="F8" s="19">
        <f>airports!BV62</f>
        <v>723.63375556726874</v>
      </c>
      <c r="G8" s="19">
        <f>airports!AI62</f>
        <v>927.23844277460046</v>
      </c>
      <c r="H8" s="19">
        <f>airports!AP62</f>
        <v>659.5757428080949</v>
      </c>
      <c r="I8" s="15">
        <f>SUM(airports!AS62:AX62)</f>
        <v>23.0585958759352</v>
      </c>
      <c r="J8" s="15">
        <f>SUM(airports!AT62:AX62)</f>
        <v>22.338166256635279</v>
      </c>
      <c r="K8" s="56"/>
      <c r="L8" s="56"/>
      <c r="M8" s="56"/>
      <c r="N8" s="56"/>
      <c r="O8" s="56"/>
      <c r="P8" s="15"/>
    </row>
    <row r="9" spans="1:18" x14ac:dyDescent="0.25">
      <c r="A9" s="68" t="s">
        <v>231</v>
      </c>
      <c r="B9" s="19">
        <f>cmv_c1c2!O62</f>
        <v>28.157723187516631</v>
      </c>
      <c r="C9" s="19">
        <f>cmv_c1c2!T62</f>
        <v>13.626628834164382</v>
      </c>
      <c r="D9" s="15">
        <f>cmv_c1c2!AO62</f>
        <v>122.85249553427811</v>
      </c>
      <c r="E9" s="62">
        <f>cmv_c1c2!BF62</f>
        <v>0</v>
      </c>
      <c r="F9" s="62">
        <f>cmv_c1c2!BH62</f>
        <v>89.976442524654033</v>
      </c>
      <c r="G9" s="19">
        <f>cmv_c1c2!M62</f>
        <v>5.3123303910145001</v>
      </c>
      <c r="H9" s="15">
        <f>cmv_c1c2!V62</f>
        <v>2.9124102023971785</v>
      </c>
      <c r="I9" s="15">
        <f>SUM(cmv_c1c2!AC62:AH62)</f>
        <v>3748.2435983541895</v>
      </c>
      <c r="J9" s="15">
        <f>SUM(cmv_c1c2!AD62:AH62)</f>
        <v>3632.0998145519657</v>
      </c>
      <c r="K9" s="90">
        <f>SUM(cmv_c1c2!Z62:AA62)</f>
        <v>2.6296421076094691E-5</v>
      </c>
      <c r="L9" s="56">
        <f>SUM(cmv_c1c2!R62:S62)</f>
        <v>9.4071492781752142E-2</v>
      </c>
      <c r="M9" s="56">
        <f>SUM(cmv_c1c2!W62:X62)</f>
        <v>0.85717647389405527</v>
      </c>
      <c r="N9" s="56">
        <f>SUM(cmv_c1c2!BJ62:BK62)</f>
        <v>2.4952555935189591</v>
      </c>
      <c r="O9" s="57">
        <f>SUM(cmv_c1c2!BD62:BE62)</f>
        <v>1.1695377192805194E-2</v>
      </c>
      <c r="P9" s="15"/>
      <c r="Q9" s="15"/>
      <c r="R9" s="15"/>
    </row>
    <row r="10" spans="1:18" x14ac:dyDescent="0.25">
      <c r="A10" s="68" t="s">
        <v>232</v>
      </c>
      <c r="B10" s="19">
        <f>cmv_c3!O62</f>
        <v>25.005986787266064</v>
      </c>
      <c r="C10" s="19">
        <f>cmv_c3!T62</f>
        <v>12.101372298859664</v>
      </c>
      <c r="D10" s="15">
        <f>cmv_c3!AP62</f>
        <v>109.10140485355913</v>
      </c>
      <c r="E10" s="62">
        <f>cmv_c3!BF62</f>
        <v>0</v>
      </c>
      <c r="F10" s="62">
        <f>cmv_c3!BH62</f>
        <v>79.905226384354776</v>
      </c>
      <c r="G10" s="19">
        <f>cmv_c3!M62</f>
        <v>4.7177118548819221</v>
      </c>
      <c r="H10" s="15">
        <f>cmv_c3!V62</f>
        <v>2.5864182923000012</v>
      </c>
      <c r="I10" s="15">
        <f>SUM(cmv_c3!AC62:AH62)</f>
        <v>1832.6323187093217</v>
      </c>
      <c r="J10" s="15">
        <f>SUM(cmv_c3!AD62:AH62)</f>
        <v>1686.0216348244471</v>
      </c>
      <c r="K10" s="90">
        <f>SUM(cmv_c3!Z62:AA62)</f>
        <v>1.2206821463361909E-5</v>
      </c>
      <c r="L10" s="56">
        <f>SUM(cmv_c3!R62:S62)</f>
        <v>4.3668010433175072E-2</v>
      </c>
      <c r="M10" s="56">
        <f>SUM(cmv_c3!W62:X62)</f>
        <v>0.39790152041413757</v>
      </c>
      <c r="N10" s="56">
        <f>SUM(cmv_c3!BJ62:BK62)</f>
        <v>1.1582983156078399</v>
      </c>
      <c r="O10" s="57">
        <f>SUM(cmv_c3!BD62:BE62)</f>
        <v>5.4290008048942535E-3</v>
      </c>
      <c r="P10" s="15"/>
      <c r="Q10" s="15"/>
      <c r="R10" s="15"/>
    </row>
    <row r="11" spans="1:18" x14ac:dyDescent="0.25">
      <c r="A11" s="68" t="s">
        <v>234</v>
      </c>
      <c r="B11" s="19">
        <f>livestock!U61</f>
        <v>1479.1836785685764</v>
      </c>
      <c r="C11" s="19">
        <f>livestock!X61</f>
        <v>473.06409098885223</v>
      </c>
      <c r="D11" s="19"/>
      <c r="E11" s="19">
        <f>livestock!AP61</f>
        <v>13699.391001630242</v>
      </c>
      <c r="F11" s="19">
        <v>0</v>
      </c>
      <c r="G11" s="19"/>
      <c r="H11" s="19"/>
      <c r="I11" s="15"/>
      <c r="J11" s="15"/>
      <c r="K11" s="56"/>
      <c r="L11" s="56"/>
      <c r="M11" s="56"/>
      <c r="N11" s="56"/>
      <c r="O11" s="56"/>
      <c r="P11" s="15"/>
    </row>
    <row r="12" spans="1:18" x14ac:dyDescent="0.25">
      <c r="A12" s="68" t="s">
        <v>235</v>
      </c>
      <c r="B12" s="19">
        <f>nonpt!BK61</f>
        <v>9343.0897885316845</v>
      </c>
      <c r="C12" s="19">
        <f>nonpt!BQ61</f>
        <v>2432.6136504494903</v>
      </c>
      <c r="D12" s="19">
        <f>nonpt!CU61</f>
        <v>5200.4334936128807</v>
      </c>
      <c r="E12" s="19">
        <f>nonpt!DN61</f>
        <v>14561.64214933364</v>
      </c>
      <c r="F12" s="19">
        <f>nonpt!DQ61</f>
        <v>443.57830482758561</v>
      </c>
      <c r="G12" s="19">
        <f>nonpt!BH61</f>
        <v>35.685435235203926</v>
      </c>
      <c r="H12" s="19">
        <f>nonpt!O62</f>
        <v>334.44390608753179</v>
      </c>
      <c r="I12" s="15"/>
      <c r="J12" s="15"/>
      <c r="K12" s="56">
        <f>nonpt!S62</f>
        <v>0.40468588311940873</v>
      </c>
      <c r="L12" s="56">
        <f>nonpt!L62</f>
        <v>8.2992467044265723</v>
      </c>
      <c r="M12" s="56">
        <f>nonpt!P62</f>
        <v>5.9997340082460076</v>
      </c>
      <c r="N12" s="56">
        <f>nonpt!AH62</f>
        <v>43.059167395927489</v>
      </c>
      <c r="O12" s="56">
        <f>nonpt!AD62</f>
        <v>12.557193936335461</v>
      </c>
      <c r="P12" s="56">
        <f>nonpt!CS61</f>
        <v>0.98258256741493799</v>
      </c>
      <c r="Q12" s="15"/>
      <c r="R12" s="15"/>
    </row>
    <row r="13" spans="1:18" x14ac:dyDescent="0.25">
      <c r="A13" s="68" t="s">
        <v>236</v>
      </c>
      <c r="B13" s="19">
        <f>nonroad!AK61</f>
        <v>8101.7484092279929</v>
      </c>
      <c r="C13" s="19">
        <f>nonroad!AP61</f>
        <v>25860.018323577089</v>
      </c>
      <c r="D13" s="19">
        <f>nonroad!BH61</f>
        <v>19928.34415834512</v>
      </c>
      <c r="E13" s="19">
        <f>nonroad!BT61</f>
        <v>1169.8476450361677</v>
      </c>
      <c r="F13" s="19">
        <f>nonroad!BU61</f>
        <v>1433.5441876250411</v>
      </c>
      <c r="G13" s="19">
        <f>nonroad!AJ61</f>
        <v>1185.2706205175068</v>
      </c>
      <c r="H13" s="19">
        <f>nonroad!AR61</f>
        <v>4374.0959114352627</v>
      </c>
      <c r="I13" s="15">
        <f>nonroad!AD62</f>
        <v>35956.976599824724</v>
      </c>
      <c r="J13" s="15">
        <f>nonroad!AE62</f>
        <v>34740.335084880397</v>
      </c>
      <c r="K13" s="56">
        <f>nonroad!R62</f>
        <v>7.6794155391650539E-3</v>
      </c>
      <c r="L13" s="56">
        <f>nonroad!U62</f>
        <v>0.75607491915399005</v>
      </c>
      <c r="M13" s="56"/>
      <c r="N13" s="56">
        <f>nonroad!T62</f>
        <v>4.4009998966510695</v>
      </c>
      <c r="O13" s="56">
        <f>nonroad!S62</f>
        <v>1.2424566236092551</v>
      </c>
      <c r="P13" s="15"/>
      <c r="Q13" s="15"/>
      <c r="R13" s="15"/>
    </row>
    <row r="14" spans="1:18" x14ac:dyDescent="0.25">
      <c r="A14" s="68" t="s">
        <v>237</v>
      </c>
      <c r="B14" s="19">
        <f>np_oilgas!AV61</f>
        <v>3000.980590137538</v>
      </c>
      <c r="C14" s="19">
        <f>np_oilgas!BB61</f>
        <v>32852.609380089059</v>
      </c>
      <c r="D14" s="19">
        <f>np_oilgas!BY61</f>
        <v>53390.164388328834</v>
      </c>
      <c r="E14" s="19">
        <f>np_oilgas!CP61</f>
        <v>2503.7815903329652</v>
      </c>
      <c r="F14" s="19">
        <f>np_oilgas!CR61</f>
        <v>93.867809480336746</v>
      </c>
      <c r="G14" s="19">
        <f>np_oilgas!AU61</f>
        <v>2440.4014567068753</v>
      </c>
      <c r="H14" s="19">
        <f>np_oilgas!BE61</f>
        <v>520.00210556229365</v>
      </c>
      <c r="I14" s="15"/>
      <c r="J14" s="15"/>
      <c r="K14" s="56">
        <f>np_oilgas!Q62</f>
        <v>1.2278016246326399E-5</v>
      </c>
      <c r="L14" s="56">
        <f>np_oilgas!K62</f>
        <v>1.22682243222725E-2</v>
      </c>
      <c r="M14" s="56">
        <f>np_oilgas!N62</f>
        <v>3.1619183959015966E-2</v>
      </c>
      <c r="N14" s="56">
        <f>np_oilgas!AA62</f>
        <v>4.0275634582322618E-2</v>
      </c>
      <c r="O14" s="56">
        <f>np_oilgas!W62</f>
        <v>2.3158829823253863E-2</v>
      </c>
      <c r="P14" s="15"/>
      <c r="Q14" s="15"/>
      <c r="R14" s="15"/>
    </row>
    <row r="15" spans="1:18" x14ac:dyDescent="0.25">
      <c r="A15" s="68" t="s">
        <v>238</v>
      </c>
      <c r="B15" s="15">
        <f>np_solvents!AF62</f>
        <v>72.52413464972561</v>
      </c>
      <c r="C15" s="15">
        <f>np_solvents!AJ61</f>
        <v>336.37663799922092</v>
      </c>
      <c r="D15" s="15">
        <f>np_solvents!AV61</f>
        <v>7.2624888476491929</v>
      </c>
      <c r="E15" s="15">
        <f>np_solvents!BF61</f>
        <v>13781.6285043853</v>
      </c>
      <c r="F15" s="15">
        <f>np_solvents!BH61</f>
        <v>7807.2731923201918</v>
      </c>
      <c r="G15" s="15"/>
      <c r="H15" s="56"/>
      <c r="I15" s="15"/>
      <c r="J15" s="15"/>
      <c r="K15" s="15"/>
      <c r="L15" s="15"/>
      <c r="M15" s="15"/>
      <c r="N15" s="15"/>
      <c r="O15" s="15"/>
      <c r="P15" s="15"/>
    </row>
    <row r="16" spans="1:18" x14ac:dyDescent="0.25">
      <c r="A16" s="68" t="s">
        <v>239</v>
      </c>
      <c r="B16" s="15">
        <f>openburn!AS62</f>
        <v>2123.7433028950481</v>
      </c>
      <c r="C16" s="15">
        <f>openburn!L62</f>
        <v>4582.7794860600316</v>
      </c>
      <c r="D16" s="15">
        <f>openburn!BQ62</f>
        <v>2198.7708993451206</v>
      </c>
      <c r="E16" s="15">
        <f>openburn!CG62</f>
        <v>1.24074373121327E-2</v>
      </c>
      <c r="F16" s="15">
        <f>openburn!CJ62</f>
        <v>56.151957221597137</v>
      </c>
      <c r="G16" s="15">
        <f>openburn!J62</f>
        <v>132.42150613790989</v>
      </c>
      <c r="H16" s="15">
        <f>openburn!M62</f>
        <v>695.05462083959947</v>
      </c>
      <c r="I16" s="15"/>
      <c r="J16" s="15"/>
      <c r="K16" s="91">
        <f>openburn!P62</f>
        <v>4.0236242946499997E-6</v>
      </c>
      <c r="L16" s="91">
        <f>openburn!K62</f>
        <v>4.1476370176999904E-6</v>
      </c>
      <c r="M16" s="90">
        <f>openburn!N62</f>
        <v>2.9278110899499998E-5</v>
      </c>
      <c r="N16" s="91">
        <f>openburn!Y62</f>
        <v>4.6282305031999999E-6</v>
      </c>
      <c r="O16" s="52">
        <f>openburn!U62</f>
        <v>2.6445337646149999E-4</v>
      </c>
      <c r="P16" s="15"/>
    </row>
    <row r="17" spans="1:32" x14ac:dyDescent="0.25">
      <c r="A17" s="68" t="s">
        <v>240</v>
      </c>
      <c r="B17" s="19">
        <f>'onroad all'!H61</f>
        <v>9798.340824207693</v>
      </c>
      <c r="C17" s="19">
        <f>'onroad all'!P61</f>
        <v>19020.564091577002</v>
      </c>
      <c r="D17" s="19">
        <f>'onroad all'!BB61</f>
        <v>11981.407489121797</v>
      </c>
      <c r="E17" s="19">
        <f>'onroad all'!BU61</f>
        <v>1517.4721503104502</v>
      </c>
      <c r="F17" s="19">
        <f>'onroad all'!BY61</f>
        <v>1500.0103989761792</v>
      </c>
      <c r="G17" s="19">
        <f>'onroad all'!G61</f>
        <v>842.82989177258548</v>
      </c>
      <c r="H17" s="19">
        <f>'onroad all'!Y61</f>
        <v>2493.2725675758147</v>
      </c>
      <c r="I17" s="15">
        <f>SUM('onroad all'!AJ61:AO61)</f>
        <v>43064.071771375231</v>
      </c>
      <c r="J17" s="15">
        <f>I17-'onroad all'!AJ61</f>
        <v>39651.885027228142</v>
      </c>
      <c r="K17" s="56">
        <f>'onroad all'!AB61</f>
        <v>6.2704510435299982E-2</v>
      </c>
      <c r="L17" s="56">
        <f>'onroad all'!M61</f>
        <v>7.3367078751999975</v>
      </c>
      <c r="M17" s="56"/>
      <c r="N17" s="56">
        <f>'onroad all'!CB61</f>
        <v>15.119340542970001</v>
      </c>
      <c r="O17" s="56">
        <f>'onroad all'!BS61+'onroad all'!BT61</f>
        <v>53.676987091599997</v>
      </c>
      <c r="R17" s="15"/>
    </row>
    <row r="18" spans="1:32" x14ac:dyDescent="0.25">
      <c r="A18" s="68" t="s">
        <v>241</v>
      </c>
      <c r="B18" s="19">
        <f>ptegu!BM61</f>
        <v>258.9483560492198</v>
      </c>
      <c r="C18" s="19">
        <f>ptegu!BS61</f>
        <v>287.52792390379727</v>
      </c>
      <c r="D18" s="19">
        <f>ptegu!CX61</f>
        <v>2058.1848062952404</v>
      </c>
      <c r="E18" s="19">
        <f>ptegu!DP61</f>
        <v>95.373163449434898</v>
      </c>
      <c r="F18" s="19">
        <f>ptegu!DS61</f>
        <v>26.847108197771103</v>
      </c>
      <c r="G18" s="19">
        <f>ptegu!BK61</f>
        <v>202.05031354723852</v>
      </c>
      <c r="H18" s="19">
        <f>ptegu!BX61</f>
        <v>2.4527054588474515</v>
      </c>
      <c r="I18" s="15"/>
      <c r="J18" s="15"/>
      <c r="K18" s="56">
        <f>ptegu!T62</f>
        <v>3.2359552899999975</v>
      </c>
      <c r="L18" s="56">
        <f>ptegu!L62</f>
        <v>14.189509769999983</v>
      </c>
      <c r="M18" s="56">
        <f>ptegu!P62</f>
        <v>4.569628679999993</v>
      </c>
      <c r="N18" s="56">
        <f>ptegu!AH62</f>
        <v>40.043520339999944</v>
      </c>
      <c r="O18" s="56">
        <f>ptegu!AD62</f>
        <v>67.461834609999954</v>
      </c>
      <c r="P18" s="57">
        <f>ptegu!BB62</f>
        <v>3.2749999999999999E-4</v>
      </c>
      <c r="Q18" s="15"/>
      <c r="R18" s="15"/>
    </row>
    <row r="19" spans="1:32" x14ac:dyDescent="0.25">
      <c r="A19" s="68" t="s">
        <v>242</v>
      </c>
      <c r="B19" s="19">
        <f>ptagfire!V61</f>
        <v>14082.965126199855</v>
      </c>
      <c r="C19" s="19">
        <f>ptagfire!Z61</f>
        <v>2462.0050550669148</v>
      </c>
      <c r="D19" s="19">
        <f>ptagfire!AJ61</f>
        <v>10729.222879451263</v>
      </c>
      <c r="E19" s="19">
        <f>ptagfire!AV61</f>
        <v>0</v>
      </c>
      <c r="F19" s="19">
        <f>ptagfire!AX61</f>
        <v>0</v>
      </c>
      <c r="G19" s="19"/>
      <c r="H19" s="19">
        <f>ptagfire!AA61</f>
        <v>1159.9321209505088</v>
      </c>
      <c r="I19" s="15"/>
      <c r="J19" s="15"/>
      <c r="K19" s="56"/>
      <c r="L19" s="56"/>
      <c r="M19" s="56"/>
      <c r="N19" s="56"/>
      <c r="O19" s="56"/>
    </row>
    <row r="20" spans="1:32" x14ac:dyDescent="0.25">
      <c r="A20" s="68" t="s">
        <v>243</v>
      </c>
      <c r="B20" s="19">
        <f>'ptfire-rx'!AO61</f>
        <v>61581.065786640502</v>
      </c>
      <c r="C20" s="19">
        <f>'ptfire-rx'!AS61</f>
        <v>20478.011069442022</v>
      </c>
      <c r="D20" s="19">
        <f>'ptfire-rx'!BE61</f>
        <v>123331.09142258155</v>
      </c>
      <c r="E20" s="19">
        <f>'ptfire-rx'!BS61</f>
        <v>89319.172749259335</v>
      </c>
      <c r="F20" s="19">
        <f>'ptfire-rx'!BV61</f>
        <v>18178.311540237664</v>
      </c>
      <c r="G20" s="19">
        <f>'ptfire-rx'!AL61</f>
        <v>25713.762668688094</v>
      </c>
      <c r="H20" s="19">
        <f>'ptfire-rx'!AU61</f>
        <v>16112.896032943787</v>
      </c>
      <c r="I20" s="15"/>
      <c r="J20" s="15"/>
      <c r="K20" s="56"/>
      <c r="L20" s="56"/>
      <c r="M20" s="56"/>
      <c r="N20" s="56"/>
      <c r="O20" s="56"/>
      <c r="P20" s="15"/>
      <c r="Q20" s="15"/>
      <c r="R20" s="15"/>
    </row>
    <row r="21" spans="1:32" x14ac:dyDescent="0.25">
      <c r="A21" s="68" t="s">
        <v>244</v>
      </c>
      <c r="B21" s="19">
        <f>'ptfire-wild'!AM61</f>
        <v>50045.199013176978</v>
      </c>
      <c r="C21" s="19">
        <f>'ptfire-wild'!AP61</f>
        <v>14589.39518252237</v>
      </c>
      <c r="D21" s="19">
        <f>'ptfire-wild'!BB61</f>
        <v>90569.508560995921</v>
      </c>
      <c r="E21" s="19">
        <f>'ptfire-wild'!BO61</f>
        <v>92238.611400356327</v>
      </c>
      <c r="F21" s="19">
        <f>'ptfire-wild'!BR61</f>
        <v>17283.582680161551</v>
      </c>
      <c r="G21" s="19">
        <f>'ptfire-wild'!AJ61</f>
        <v>15291.536709164133</v>
      </c>
      <c r="H21" s="19">
        <f>'ptfire-wild'!AR61</f>
        <v>7772.5666720061372</v>
      </c>
      <c r="I21" s="15"/>
      <c r="J21" s="15"/>
      <c r="K21" s="56"/>
      <c r="L21" s="56"/>
      <c r="M21" s="56"/>
      <c r="N21" s="56"/>
      <c r="O21" s="56"/>
      <c r="P21" s="15"/>
      <c r="Q21" s="15"/>
      <c r="R21" s="15"/>
    </row>
    <row r="22" spans="1:32" x14ac:dyDescent="0.25">
      <c r="A22" s="68" t="s">
        <v>245</v>
      </c>
      <c r="B22" s="15">
        <f>ptnonipm!BX61</f>
        <v>5166.0973637580128</v>
      </c>
      <c r="C22" s="15">
        <f>ptnonipm!CD61</f>
        <v>2763.2876077612409</v>
      </c>
      <c r="D22" s="15">
        <f>ptnonipm!DP61</f>
        <v>5727.8752397813414</v>
      </c>
      <c r="E22" s="15">
        <f>ptnonipm!EK61</f>
        <v>46390.077076429203</v>
      </c>
      <c r="F22" s="15">
        <f>ptnonipm!EN61</f>
        <v>766.36112831571825</v>
      </c>
      <c r="G22" s="15">
        <f>ptnonipm!BU61</f>
        <v>844.70946433879533</v>
      </c>
      <c r="H22" s="15">
        <f>ptnonipm!CI61</f>
        <v>652.6764056729611</v>
      </c>
      <c r="I22" s="15">
        <f>ptnonipm!BI62</f>
        <v>902.86909956999932</v>
      </c>
      <c r="J22" s="15">
        <f>ptnonipm!BJ62</f>
        <v>851.1538069299985</v>
      </c>
      <c r="K22" s="56">
        <f>ptnonipm!T62</f>
        <v>19.824347560086341</v>
      </c>
      <c r="L22" s="56">
        <f>ptnonipm!L62</f>
        <v>22.170939227466516</v>
      </c>
      <c r="M22" s="56">
        <f>ptnonipm!P62</f>
        <v>8.9333385947810875</v>
      </c>
      <c r="N22" s="56">
        <f>ptnonipm!AL62</f>
        <v>159.41913042911469</v>
      </c>
      <c r="O22" s="56">
        <f>ptnonipm!AH62</f>
        <v>468.99240492643037</v>
      </c>
      <c r="P22" s="15">
        <f>ptnonipm!Z62</f>
        <v>79.579389904148954</v>
      </c>
      <c r="Q22" s="15"/>
      <c r="R22" s="15"/>
    </row>
    <row r="23" spans="1:32" x14ac:dyDescent="0.25">
      <c r="A23" s="68" t="s">
        <v>246</v>
      </c>
      <c r="B23" s="56">
        <f>ptnonipm_hr!BA62</f>
        <v>8.8861761769020164E-2</v>
      </c>
      <c r="C23" s="15">
        <f>ptnonipm_hr!BG62</f>
        <v>8.7106820740067015</v>
      </c>
      <c r="D23" s="15">
        <f>ptnonipm_hr!CG62</f>
        <v>1.1275343522833245</v>
      </c>
      <c r="E23" s="62">
        <f>ptnonipm_hr!CY62</f>
        <v>0.20906108420859401</v>
      </c>
      <c r="F23" s="62">
        <f>ptnonipm_hr!DB62</f>
        <v>0.23635561137161185</v>
      </c>
      <c r="G23" s="15">
        <f>ptnonipm_hr!J62</f>
        <v>8.2569048429999992</v>
      </c>
      <c r="H23" s="15"/>
      <c r="I23" s="15"/>
      <c r="J23" s="15"/>
      <c r="K23" s="56">
        <f>ptnonipm_hr!R62</f>
        <v>1.3619603874349996E-2</v>
      </c>
      <c r="L23" s="56">
        <f>ptnonipm_hr!K62</f>
        <v>4.5382595836209891E-2</v>
      </c>
      <c r="M23" s="56">
        <f>ptnonipm_hr!N62</f>
        <v>2.0224382563039999E-2</v>
      </c>
      <c r="N23" s="56">
        <f>ptnonipm_hr!AD62</f>
        <v>0.18171222752219898</v>
      </c>
      <c r="O23" s="56">
        <f>ptnonipm_hr!AA62</f>
        <v>0.35224189388799904</v>
      </c>
      <c r="P23" s="15"/>
      <c r="Q23" s="15"/>
      <c r="R23" s="15"/>
    </row>
    <row r="24" spans="1:32" x14ac:dyDescent="0.25">
      <c r="A24" s="68" t="s">
        <v>247</v>
      </c>
      <c r="B24" s="15">
        <f>pt_oilgas!BL61</f>
        <v>2849.0434398824109</v>
      </c>
      <c r="C24" s="15">
        <f>pt_oilgas!BR61</f>
        <v>2067.4941201312563</v>
      </c>
      <c r="D24" s="15">
        <f>pt_oilgas!CV61</f>
        <v>12136.394878146644</v>
      </c>
      <c r="E24" s="15">
        <f>pt_oilgas!DO61</f>
        <v>1849.3202727362764</v>
      </c>
      <c r="F24" s="15">
        <f>pt_oilgas!DR61</f>
        <v>81.836852877238371</v>
      </c>
      <c r="G24" s="15">
        <f>pt_oilgas!BJ61</f>
        <v>1856.4573200158775</v>
      </c>
      <c r="H24" s="15">
        <f>pt_oilgas!BW61</f>
        <v>260.61208183089531</v>
      </c>
      <c r="I24" s="15"/>
      <c r="J24" s="15"/>
      <c r="K24" s="56">
        <f>pt_oilgas!S62</f>
        <v>3.6969637826068574E-2</v>
      </c>
      <c r="L24" s="56">
        <f>pt_oilgas!K62</f>
        <v>0.19078736628826343</v>
      </c>
      <c r="M24" s="56">
        <f>pt_oilgas!O62</f>
        <v>0.30100823609513461</v>
      </c>
      <c r="N24" s="56">
        <f>pt_oilgas!AG62</f>
        <v>4.7031864886239587</v>
      </c>
      <c r="O24" s="56">
        <f>pt_oilgas!AC62</f>
        <v>2.2502976743090657</v>
      </c>
      <c r="P24" s="15"/>
      <c r="Q24" s="15"/>
      <c r="R24" s="15"/>
    </row>
    <row r="25" spans="1:32" x14ac:dyDescent="0.25">
      <c r="A25" s="68" t="s">
        <v>248</v>
      </c>
      <c r="B25" s="15">
        <f>rail!AL61</f>
        <v>1471.1579711394691</v>
      </c>
      <c r="C25" s="15">
        <f>rail!AR61</f>
        <v>422.74671301323309</v>
      </c>
      <c r="D25" s="15">
        <f>rail!BK61</f>
        <v>4189.8904513892994</v>
      </c>
      <c r="E25" s="15">
        <f>rail!BZ61</f>
        <v>0</v>
      </c>
      <c r="F25" s="15">
        <f>rail!CB61</f>
        <v>51.29323219470259</v>
      </c>
      <c r="G25" s="15">
        <f>rail!AK61</f>
        <v>300.61986782334583</v>
      </c>
      <c r="H25" s="15">
        <f>rail!AT61</f>
        <v>34.947063664488333</v>
      </c>
      <c r="I25" s="15">
        <f>rail!AA62</f>
        <v>11802.843372357271</v>
      </c>
      <c r="J25" s="15">
        <f>rail!AB62</f>
        <v>11448.387453062936</v>
      </c>
      <c r="K25" s="56">
        <f>rail!N62</f>
        <v>2.8650460410749686E-4</v>
      </c>
      <c r="L25" s="56">
        <f>rail!K62</f>
        <v>5.9250750896244424E-2</v>
      </c>
      <c r="M25" s="56"/>
      <c r="N25" s="56">
        <f>rail!S62</f>
        <v>0.22249103252626826</v>
      </c>
      <c r="O25" s="56">
        <f>rail!Q62</f>
        <v>0.12702124923331767</v>
      </c>
      <c r="P25" s="15"/>
      <c r="Q25" s="15"/>
      <c r="R25" s="15"/>
    </row>
    <row r="26" spans="1:32" x14ac:dyDescent="0.25">
      <c r="A26" s="68" t="s">
        <v>249</v>
      </c>
      <c r="B26" s="15">
        <f>rwc!AI61</f>
        <v>65350.3812945276</v>
      </c>
      <c r="C26" s="15">
        <f>rwc!AO61</f>
        <v>16615.294119485832</v>
      </c>
      <c r="D26" s="15">
        <f>rwc!BB61</f>
        <v>45603.735724757564</v>
      </c>
      <c r="E26" s="15">
        <f>rwc!BR61</f>
        <v>0</v>
      </c>
      <c r="F26" s="15">
        <f>rwc!BT61</f>
        <v>8829.1488909758573</v>
      </c>
      <c r="G26" s="15">
        <f>rwc!AH61</f>
        <v>2473.806871666427</v>
      </c>
      <c r="H26" s="15">
        <f>rwc!AQ61</f>
        <v>4591.9565256953674</v>
      </c>
      <c r="I26" s="15"/>
      <c r="J26" s="15"/>
      <c r="K26" s="56"/>
      <c r="L26" s="56"/>
      <c r="M26" s="56">
        <f>rwc!M62</f>
        <v>2.495101666457229</v>
      </c>
      <c r="N26" s="56">
        <f>rwc!R62</f>
        <v>0.3957735297392137</v>
      </c>
      <c r="O26" s="56">
        <f>rwc!P62</f>
        <v>2.9355437798725847</v>
      </c>
    </row>
    <row r="27" spans="1:32" x14ac:dyDescent="0.25">
      <c r="A27" s="68" t="s">
        <v>250</v>
      </c>
      <c r="B27" s="19">
        <f>beis!E53</f>
        <v>374227.53863229894</v>
      </c>
      <c r="C27" s="19"/>
      <c r="D27" s="19">
        <f>beis!M53</f>
        <v>513182.76498949941</v>
      </c>
      <c r="E27" s="19">
        <f>beis!R53</f>
        <v>2110685.4658565247</v>
      </c>
      <c r="F27" s="19"/>
      <c r="G27" s="19"/>
      <c r="H27" s="19"/>
      <c r="I27" s="15"/>
      <c r="J27" s="15"/>
      <c r="K27" s="56"/>
      <c r="L27" s="56"/>
      <c r="M27" s="56"/>
      <c r="N27" s="56"/>
      <c r="O27" s="56"/>
      <c r="P27" s="1"/>
      <c r="Q27" s="1"/>
      <c r="R27" s="1"/>
    </row>
    <row r="28" spans="1:32" x14ac:dyDescent="0.25">
      <c r="A28" s="2" t="s">
        <v>251</v>
      </c>
      <c r="B28" s="1">
        <f t="shared" ref="B28:P28" si="0">SUM(B7:B26)</f>
        <v>236406.60645078181</v>
      </c>
      <c r="C28" s="1">
        <f t="shared" si="0"/>
        <v>146004.10318116</v>
      </c>
      <c r="D28" s="1">
        <f t="shared" si="0"/>
        <v>391999.14958246815</v>
      </c>
      <c r="E28" s="1">
        <f t="shared" si="0"/>
        <v>277808.96694810415</v>
      </c>
      <c r="F28" s="1">
        <f t="shared" si="0"/>
        <v>57445.55906349908</v>
      </c>
      <c r="G28" s="1">
        <f t="shared" si="0"/>
        <v>52265.077515477496</v>
      </c>
      <c r="H28" s="1">
        <f t="shared" si="0"/>
        <v>39669.983291026278</v>
      </c>
      <c r="I28" s="1">
        <f t="shared" si="0"/>
        <v>97330.695356066673</v>
      </c>
      <c r="J28" s="1">
        <f t="shared" si="0"/>
        <v>92032.22098773453</v>
      </c>
      <c r="K28" s="58">
        <f t="shared" si="0"/>
        <v>23.58630321036782</v>
      </c>
      <c r="L28" s="58">
        <f t="shared" si="0"/>
        <v>53.197911084441998</v>
      </c>
      <c r="M28" s="58">
        <f t="shared" si="0"/>
        <v>23.605762024520601</v>
      </c>
      <c r="N28" s="58">
        <f t="shared" si="0"/>
        <v>271.2391560550144</v>
      </c>
      <c r="O28" s="58">
        <f t="shared" si="0"/>
        <v>609.63652944647538</v>
      </c>
      <c r="P28" s="58">
        <f t="shared" si="0"/>
        <v>80.562299971563888</v>
      </c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</row>
    <row r="29" spans="1:32" x14ac:dyDescent="0.25">
      <c r="A29" s="2" t="s">
        <v>252</v>
      </c>
      <c r="B29" s="1">
        <f>B28+B27</f>
        <v>610634.14508308074</v>
      </c>
      <c r="C29" s="1">
        <f t="shared" ref="C29:H29" si="1">C28+C27</f>
        <v>146004.10318116</v>
      </c>
      <c r="D29" s="1">
        <f t="shared" si="1"/>
        <v>905181.91457196756</v>
      </c>
      <c r="E29" s="1">
        <f t="shared" si="1"/>
        <v>2388494.4328046287</v>
      </c>
      <c r="F29" s="1">
        <f t="shared" si="1"/>
        <v>57445.55906349908</v>
      </c>
      <c r="G29" s="1">
        <f t="shared" si="1"/>
        <v>52265.077515477496</v>
      </c>
      <c r="H29" s="1">
        <f t="shared" si="1"/>
        <v>39669.983291026278</v>
      </c>
      <c r="I29" s="1">
        <f t="shared" ref="I29" si="2">I28+I27</f>
        <v>97330.695356066673</v>
      </c>
      <c r="J29" s="1">
        <f t="shared" ref="J29" si="3">J28+J27</f>
        <v>92032.22098773453</v>
      </c>
      <c r="K29" s="58">
        <f t="shared" ref="K29" si="4">K28+K27</f>
        <v>23.58630321036782</v>
      </c>
      <c r="L29" s="58">
        <f t="shared" ref="L29" si="5">L28+L27</f>
        <v>53.197911084441998</v>
      </c>
      <c r="M29" s="58">
        <f t="shared" ref="M29" si="6">M28+M27</f>
        <v>23.605762024520601</v>
      </c>
      <c r="N29" s="58">
        <f t="shared" ref="N29" si="7">N28+N27</f>
        <v>271.2391560550144</v>
      </c>
      <c r="O29" s="58">
        <f t="shared" ref="O29:P29" si="8">O28+O27</f>
        <v>609.63652944647538</v>
      </c>
      <c r="P29" s="58">
        <f t="shared" si="8"/>
        <v>80.562299971563888</v>
      </c>
      <c r="Q29" s="15"/>
      <c r="R29" s="15"/>
    </row>
    <row r="30" spans="1:32" x14ac:dyDescent="0.25">
      <c r="A30" s="2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</row>
    <row r="31" spans="1:32" x14ac:dyDescent="0.25">
      <c r="A31" s="23" t="s">
        <v>253</v>
      </c>
      <c r="M31" s="15"/>
    </row>
    <row r="32" spans="1:32" x14ac:dyDescent="0.25">
      <c r="A32" s="2" t="s">
        <v>228</v>
      </c>
      <c r="B32" s="64" t="s">
        <v>38</v>
      </c>
      <c r="C32" s="64" t="s">
        <v>44</v>
      </c>
      <c r="D32" s="64" t="s">
        <v>60</v>
      </c>
      <c r="E32" s="64" t="s">
        <v>74</v>
      </c>
      <c r="F32" s="64" t="s">
        <v>76</v>
      </c>
      <c r="G32" s="64" t="s">
        <v>36</v>
      </c>
      <c r="H32" s="64" t="s">
        <v>163</v>
      </c>
      <c r="I32" s="64" t="s">
        <v>164</v>
      </c>
      <c r="J32" s="64" t="s">
        <v>165</v>
      </c>
      <c r="K32" s="64" t="s">
        <v>166</v>
      </c>
      <c r="L32" s="64" t="s">
        <v>167</v>
      </c>
      <c r="M32" s="64" t="s">
        <v>168</v>
      </c>
      <c r="N32" s="64" t="s">
        <v>169</v>
      </c>
      <c r="O32" s="64" t="s">
        <v>114</v>
      </c>
      <c r="P32" s="64" t="s">
        <v>170</v>
      </c>
    </row>
    <row r="33" spans="1:16" x14ac:dyDescent="0.25">
      <c r="A33" s="17" t="s">
        <v>254</v>
      </c>
      <c r="B33" s="15">
        <f>canmex_ag!M47</f>
        <v>1397.6469766636551</v>
      </c>
      <c r="C33" s="15">
        <f>canmex_ag!Q47</f>
        <v>159.42214112031868</v>
      </c>
      <c r="D33" s="15">
        <f>canmex_ag!X47</f>
        <v>0</v>
      </c>
      <c r="E33" s="15">
        <f>canmex_ag!AG47</f>
        <v>32656.754403242732</v>
      </c>
      <c r="F33" s="15">
        <f>canmex_ag!AI47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</row>
    <row r="34" spans="1:16" x14ac:dyDescent="0.25">
      <c r="A34" s="17" t="s">
        <v>255</v>
      </c>
      <c r="B34" s="15">
        <f>canada_og2D!O11</f>
        <v>0</v>
      </c>
      <c r="C34" s="15">
        <f>canada_og2D!S11</f>
        <v>876.88166000664239</v>
      </c>
      <c r="D34" s="15">
        <f>canada_og2D!Z11</f>
        <v>0</v>
      </c>
      <c r="E34" s="15">
        <f>canada_og2D!AI11</f>
        <v>0</v>
      </c>
      <c r="F34" s="15">
        <f>canada_og2D!AK11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</row>
    <row r="35" spans="1:16" x14ac:dyDescent="0.25">
      <c r="A35" s="17" t="s">
        <v>258</v>
      </c>
      <c r="B35" s="15">
        <f>canmex_area!M50</f>
        <v>15252.432675755979</v>
      </c>
      <c r="C35" s="15">
        <f>canmex_area!Q50</f>
        <v>12724.729080506211</v>
      </c>
      <c r="D35" s="15">
        <f>canmex_area!Z50</f>
        <v>12870.745543801893</v>
      </c>
      <c r="E35" s="15">
        <f>canmex_area!AJ50</f>
        <v>4082.0162113757615</v>
      </c>
      <c r="F35" s="15">
        <f>canmex_area!AL50</f>
        <v>2588.979257305059</v>
      </c>
      <c r="G35" s="15"/>
      <c r="H35" s="15"/>
      <c r="I35" s="15"/>
      <c r="J35" s="15"/>
      <c r="K35" s="56"/>
      <c r="L35" s="56"/>
      <c r="M35" s="56"/>
      <c r="N35" s="56"/>
      <c r="O35" s="56"/>
      <c r="P35" s="56"/>
    </row>
    <row r="36" spans="1:16" x14ac:dyDescent="0.25">
      <c r="A36" s="17" t="s">
        <v>259</v>
      </c>
      <c r="B36" s="15">
        <f>canada_onroad!M50</f>
        <v>2169.512121704839</v>
      </c>
      <c r="C36" s="15">
        <f>canada_onroad!Q50</f>
        <v>5246.7549493965889</v>
      </c>
      <c r="D36" s="15">
        <f>canada_onroad!Y50</f>
        <v>2997.2499548202763</v>
      </c>
      <c r="E36" s="15">
        <f>canada_onroad!AI50</f>
        <v>0</v>
      </c>
      <c r="F36" s="15">
        <f>canada_onroad!AK50</f>
        <v>39.721947522244619</v>
      </c>
      <c r="G36" s="15"/>
      <c r="H36" s="15"/>
      <c r="I36" s="15"/>
      <c r="J36" s="15"/>
      <c r="K36" s="56"/>
      <c r="L36" s="56"/>
      <c r="M36" s="56"/>
      <c r="N36" s="56"/>
      <c r="O36" s="56"/>
      <c r="P36" s="56"/>
    </row>
    <row r="37" spans="1:16" x14ac:dyDescent="0.25">
      <c r="A37" s="17" t="s">
        <v>260</v>
      </c>
      <c r="B37" s="15">
        <f>canmex_point!P50</f>
        <v>1542.5339252559525</v>
      </c>
      <c r="C37" s="15">
        <f>canmex_point!T50</f>
        <v>1986.0999776164663</v>
      </c>
      <c r="D37" s="15">
        <f>canmex_point!AB50</f>
        <v>5262.0906409898198</v>
      </c>
      <c r="E37" s="15">
        <f>canmex_point!AL50</f>
        <v>10626.736005215595</v>
      </c>
      <c r="F37" s="15">
        <f>canmex_point!AN50</f>
        <v>25.575883281056548</v>
      </c>
      <c r="G37" s="15"/>
      <c r="H37" s="15"/>
      <c r="I37" s="15"/>
      <c r="J37" s="15"/>
      <c r="K37" s="56"/>
      <c r="L37" s="56"/>
      <c r="M37" s="56"/>
      <c r="N37" s="56"/>
      <c r="O37" s="56"/>
      <c r="P37" s="56"/>
    </row>
    <row r="38" spans="1:16" x14ac:dyDescent="0.25">
      <c r="A38" s="17" t="s">
        <v>261</v>
      </c>
      <c r="B38" s="15">
        <f>ptfire_othna!AM59</f>
        <v>22007.26758026125</v>
      </c>
      <c r="C38" s="15">
        <f>ptfire_othna!AP59</f>
        <v>5953.3484945744131</v>
      </c>
      <c r="D38" s="15">
        <f>ptfire_othna!BB59</f>
        <v>44135.500779809903</v>
      </c>
      <c r="E38" s="15">
        <f>ptfire_othna!BO59</f>
        <v>49593.79942232772</v>
      </c>
      <c r="F38" s="15">
        <f>ptfire_othna!BR59</f>
        <v>7291.1226548430714</v>
      </c>
      <c r="G38" s="15">
        <f>ptfire_othna!AJ59</f>
        <v>6703.1752345213381</v>
      </c>
      <c r="H38" s="15">
        <f>ptfire_othna!AR59</f>
        <v>3547.5878271330625</v>
      </c>
      <c r="I38" s="15"/>
      <c r="J38" s="15"/>
      <c r="K38" s="56"/>
      <c r="L38" s="56"/>
      <c r="M38" s="56"/>
      <c r="N38" s="56"/>
      <c r="O38" s="56"/>
      <c r="P38" s="56"/>
    </row>
    <row r="39" spans="1:16" x14ac:dyDescent="0.25">
      <c r="A39" s="17" t="s">
        <v>262</v>
      </c>
      <c r="B39" s="19">
        <f>cmv_c1c2!O63</f>
        <v>3.8807680479680799</v>
      </c>
      <c r="C39" s="19">
        <f>cmv_c1c2!T63</f>
        <v>1.8780564795722781</v>
      </c>
      <c r="D39" s="15">
        <f>cmv_c1c2!AO63</f>
        <v>16.931849316684275</v>
      </c>
      <c r="E39" s="62">
        <f>cmv_c1c2!BF63</f>
        <v>0</v>
      </c>
      <c r="F39" s="62">
        <f>cmv_c1c2!BH63</f>
        <v>12.400782091664247</v>
      </c>
      <c r="G39" s="19">
        <f>cmv_c1c2!M63</f>
        <v>0.73216039134466482</v>
      </c>
      <c r="H39" s="15">
        <f>cmv_c1c2!V63</f>
        <v>0.40139521230460318</v>
      </c>
      <c r="I39" s="15">
        <f>SUM(cmv_c1c2!AC63:AH63)</f>
        <v>545.47349324364836</v>
      </c>
      <c r="J39" s="15">
        <f>SUM(cmv_c1c2!AD63:AH63)</f>
        <v>528.75008933022389</v>
      </c>
      <c r="K39" s="91">
        <f>SUM(cmv_c1c2!Z63:AA63)</f>
        <v>3.8281473183815796E-6</v>
      </c>
      <c r="L39" s="56">
        <f>SUM(cmv_c1c2!R63:S63)</f>
        <v>1.3694648418128584E-2</v>
      </c>
      <c r="M39" s="56">
        <f>SUM(cmv_c1c2!W63:X63)</f>
        <v>0.12478541052244008</v>
      </c>
      <c r="N39" s="56">
        <f>SUM(cmv_c1c2!BJ63:BK63)</f>
        <v>0.36325166522925256</v>
      </c>
      <c r="O39" s="57">
        <f>SUM(cmv_c1c2!BD63:BE63)</f>
        <v>1.7025763142688615E-3</v>
      </c>
      <c r="P39" s="56"/>
    </row>
    <row r="40" spans="1:16" x14ac:dyDescent="0.25">
      <c r="A40" s="17" t="s">
        <v>263</v>
      </c>
      <c r="B40" s="19">
        <f>cmv_c3!O63</f>
        <v>21.833801844764096</v>
      </c>
      <c r="C40" s="19">
        <f>cmv_c3!T63</f>
        <v>10.566206260014845</v>
      </c>
      <c r="D40" s="15">
        <f>cmv_c3!AP63</f>
        <v>95.260801954778856</v>
      </c>
      <c r="E40" s="62">
        <f>cmv_c3!BF63</f>
        <v>0</v>
      </c>
      <c r="F40" s="62">
        <f>cmv_c3!BH63</f>
        <v>69.768469530089448</v>
      </c>
      <c r="G40" s="19">
        <f>cmv_c3!M63</f>
        <v>4.1192313459475329</v>
      </c>
      <c r="H40" s="15">
        <f>cmv_c3!V63</f>
        <v>2.2583099612500797</v>
      </c>
      <c r="I40" s="15">
        <f>SUM(cmv_c3!AC63:AH63)</f>
        <v>1255.1621414242932</v>
      </c>
      <c r="J40" s="15">
        <f>SUM(cmv_c3!AD63:AH63)</f>
        <v>1154.7490008620043</v>
      </c>
      <c r="K40" s="90">
        <f>SUM(cmv_c3!Z63:AA63)</f>
        <v>8.3604033380181355E-6</v>
      </c>
      <c r="L40" s="56">
        <f>SUM(cmv_c3!R63:S63)</f>
        <v>2.9908021563407612E-2</v>
      </c>
      <c r="M40" s="56">
        <f>SUM(cmv_c3!W63:X63)</f>
        <v>0.27252072758037188</v>
      </c>
      <c r="N40" s="56">
        <f>SUM(cmv_c3!BJ63:BK63)</f>
        <v>0.79331330219304719</v>
      </c>
      <c r="O40" s="57">
        <f>SUM(cmv_c3!BD63:BE63)</f>
        <v>3.7183010143465715E-3</v>
      </c>
      <c r="P40" s="56"/>
    </row>
    <row r="41" spans="1:16" x14ac:dyDescent="0.25">
      <c r="A41" s="2" t="s">
        <v>264</v>
      </c>
      <c r="B41" s="1">
        <f t="shared" ref="B41:P41" si="9">SUM(B33:B40)</f>
        <v>42395.107849534405</v>
      </c>
      <c r="C41" s="1">
        <f t="shared" si="9"/>
        <v>26959.680565960225</v>
      </c>
      <c r="D41" s="1">
        <f t="shared" si="9"/>
        <v>65377.779570693354</v>
      </c>
      <c r="E41" s="1">
        <f t="shared" si="9"/>
        <v>96959.306042161799</v>
      </c>
      <c r="F41" s="1">
        <f t="shared" si="9"/>
        <v>10027.568994573185</v>
      </c>
      <c r="G41" s="1">
        <f t="shared" si="9"/>
        <v>6708.0266262586301</v>
      </c>
      <c r="H41" s="1">
        <f t="shared" si="9"/>
        <v>3550.2475323066174</v>
      </c>
      <c r="I41" s="1">
        <f t="shared" si="9"/>
        <v>1800.6356346679415</v>
      </c>
      <c r="J41" s="1">
        <f t="shared" si="9"/>
        <v>1683.4990901922283</v>
      </c>
      <c r="K41" s="58">
        <f t="shared" si="9"/>
        <v>1.2188550656399716E-5</v>
      </c>
      <c r="L41" s="58">
        <f t="shared" si="9"/>
        <v>4.3602669981536196E-2</v>
      </c>
      <c r="M41" s="58">
        <f t="shared" si="9"/>
        <v>0.39730613810281196</v>
      </c>
      <c r="N41" s="58">
        <f t="shared" si="9"/>
        <v>1.1565649674222998</v>
      </c>
      <c r="O41" s="58">
        <f t="shared" si="9"/>
        <v>5.4208773286154328E-3</v>
      </c>
      <c r="P41" s="58">
        <f t="shared" si="9"/>
        <v>0</v>
      </c>
    </row>
    <row r="42" spans="1:16" x14ac:dyDescent="0.25">
      <c r="A42" s="23" t="s">
        <v>265</v>
      </c>
      <c r="B42" s="19">
        <f>canmex_ag!M48</f>
        <v>0</v>
      </c>
      <c r="C42" s="19">
        <f>canmex_ag!Q48</f>
        <v>0</v>
      </c>
      <c r="D42" s="19">
        <f>canmex_ag!X48</f>
        <v>0</v>
      </c>
      <c r="E42" s="19">
        <f>canmex_ag!AG48</f>
        <v>0</v>
      </c>
      <c r="F42" s="19">
        <f>canmex_ag!AI48</f>
        <v>0</v>
      </c>
      <c r="G42" s="19"/>
      <c r="H42" s="19"/>
      <c r="I42" s="19"/>
      <c r="J42" s="19"/>
      <c r="K42" s="49"/>
      <c r="L42" s="49"/>
      <c r="M42" s="49"/>
      <c r="N42" s="49"/>
      <c r="O42" s="49"/>
      <c r="P42" s="49"/>
    </row>
    <row r="43" spans="1:16" x14ac:dyDescent="0.25">
      <c r="A43" s="17" t="s">
        <v>266</v>
      </c>
      <c r="B43" s="15">
        <f>canmex_area!M51</f>
        <v>3227.5592797959198</v>
      </c>
      <c r="C43" s="15">
        <f>canmex_area!Q51</f>
        <v>1060.5031663471175</v>
      </c>
      <c r="D43" s="15">
        <f>canmex_area!Z51</f>
        <v>2675.4772726481192</v>
      </c>
      <c r="E43" s="15">
        <f>canmex_area!AJ51</f>
        <v>2771.77318724723</v>
      </c>
      <c r="F43" s="15">
        <f>canmex_area!AL51</f>
        <v>489.2761566408829</v>
      </c>
      <c r="G43" s="15"/>
      <c r="H43" s="15"/>
      <c r="I43" s="15"/>
      <c r="J43" s="15"/>
      <c r="K43" s="56"/>
      <c r="L43" s="56"/>
      <c r="M43" s="56"/>
      <c r="N43" s="56"/>
      <c r="O43" s="56"/>
      <c r="P43" s="56"/>
    </row>
    <row r="44" spans="1:16" x14ac:dyDescent="0.25">
      <c r="A44" s="17" t="s">
        <v>267</v>
      </c>
      <c r="B44" s="15">
        <f>mexico_onroad!AH38</f>
        <v>7463.3710600574414</v>
      </c>
      <c r="C44" s="15">
        <f>mexico_onroad!AM38</f>
        <v>7239.0874043494478</v>
      </c>
      <c r="D44" s="15">
        <f>mexico_onroad!AY38</f>
        <v>21940.580485566879</v>
      </c>
      <c r="E44" s="15">
        <f>mexico_onroad!BH38</f>
        <v>894.54617454235267</v>
      </c>
      <c r="F44" s="15">
        <f>mexico_onroad!BI38</f>
        <v>1869.1889367745637</v>
      </c>
      <c r="G44" s="15">
        <f>mexico_onroad!AG38</f>
        <v>1131.6237910193506</v>
      </c>
      <c r="H44" s="15">
        <f>mexico_onroad!AO38</f>
        <v>548.56009636738725</v>
      </c>
      <c r="I44" s="15"/>
      <c r="J44" s="15"/>
      <c r="K44" s="52">
        <f>mexico_onroad!AQ38+mexico_onroad!AR38</f>
        <v>1.2933383836218611E-3</v>
      </c>
      <c r="L44" s="56">
        <f>mexico_onroad!AK38+mexico_onroad!AL38</f>
        <v>0.25651948823007376</v>
      </c>
      <c r="M44" s="56"/>
      <c r="N44" s="56">
        <f>mexico_onroad!BL38+mexico_onroad!BM38</f>
        <v>0.18286670361557961</v>
      </c>
      <c r="O44" s="56"/>
      <c r="P44" s="56"/>
    </row>
    <row r="45" spans="1:16" x14ac:dyDescent="0.25">
      <c r="A45" s="17" t="s">
        <v>268</v>
      </c>
      <c r="B45" s="15">
        <f>canmex_point!P51</f>
        <v>62.8120409651386</v>
      </c>
      <c r="C45" s="15">
        <f>canmex_point!T51</f>
        <v>1214.0062338950222</v>
      </c>
      <c r="D45" s="15">
        <f>canmex_point!AB51</f>
        <v>2459.5268953678483</v>
      </c>
      <c r="E45" s="15">
        <f>canmex_point!AL51</f>
        <v>476.16988829321673</v>
      </c>
      <c r="F45" s="15">
        <f>canmex_point!AN51</f>
        <v>10.315014119113036</v>
      </c>
      <c r="G45" s="15"/>
      <c r="H45" s="15"/>
      <c r="I45" s="15"/>
      <c r="J45" s="15"/>
      <c r="K45" s="56"/>
      <c r="L45" s="56"/>
      <c r="M45" s="56"/>
      <c r="N45" s="56"/>
      <c r="O45" s="56"/>
      <c r="P45" s="56"/>
    </row>
    <row r="46" spans="1:16" x14ac:dyDescent="0.25">
      <c r="A46" s="17" t="s">
        <v>269</v>
      </c>
      <c r="B46" s="15">
        <f>ptfire_othna!AM60</f>
        <v>3400.6418325981867</v>
      </c>
      <c r="C46" s="15">
        <f>ptfire_othna!AP60</f>
        <v>888.78268951626637</v>
      </c>
      <c r="D46" s="15">
        <f>ptfire_othna!BB60</f>
        <v>3760.6126823658892</v>
      </c>
      <c r="E46" s="15">
        <f>ptfire_othna!BO60</f>
        <v>1378.3203505171221</v>
      </c>
      <c r="F46" s="15">
        <f>ptfire_othna!BR60</f>
        <v>166.76145602224372</v>
      </c>
      <c r="G46" s="15">
        <f>ptfire_othna!AJ60</f>
        <v>0</v>
      </c>
      <c r="H46" s="15">
        <f>ptfire_othna!AR60</f>
        <v>0</v>
      </c>
      <c r="I46" s="15"/>
      <c r="J46" s="15"/>
      <c r="K46" s="56"/>
      <c r="L46" s="56"/>
      <c r="M46" s="56"/>
      <c r="N46" s="56"/>
      <c r="O46" s="56"/>
      <c r="P46" s="56"/>
    </row>
    <row r="47" spans="1:16" x14ac:dyDescent="0.25">
      <c r="A47" s="17" t="s">
        <v>270</v>
      </c>
      <c r="B47" s="19">
        <f>cmv_c1c2!O64</f>
        <v>0.26857636964747278</v>
      </c>
      <c r="C47" s="19">
        <f>cmv_c1c2!T64</f>
        <v>0.12997451918096162</v>
      </c>
      <c r="D47" s="15">
        <f>cmv_c1c2!AO64</f>
        <v>1.1718018923547386</v>
      </c>
      <c r="E47" s="62">
        <f>cmv_c1c2!BF64</f>
        <v>0</v>
      </c>
      <c r="F47" s="62">
        <f>cmv_c1c2!BH64</f>
        <v>0.85822150264687203</v>
      </c>
      <c r="G47" s="19">
        <f>cmv_c1c2!M64</f>
        <v>5.0670601253756602E-2</v>
      </c>
      <c r="H47" s="15">
        <f>cmv_c1c2!V64</f>
        <v>2.777941705620264E-2</v>
      </c>
      <c r="I47" s="15">
        <f>SUM(cmv_c1c2!AC64:AH64)</f>
        <v>34.884825460187216</v>
      </c>
      <c r="J47" s="15">
        <f>SUM(cmv_c1c2!AD64:AH64)</f>
        <v>33.796976127912103</v>
      </c>
      <c r="K47" s="91">
        <f>SUM(cmv_c1c2!Z64:AA64)</f>
        <v>2.4468930816757274E-7</v>
      </c>
      <c r="L47" s="56">
        <f>SUM(cmv_c1c2!R64:S64)</f>
        <v>8.7534370180282896E-4</v>
      </c>
      <c r="M47" s="56">
        <f>SUM(cmv_c1c2!W64:X64)</f>
        <v>7.9760932896818064E-3</v>
      </c>
      <c r="N47" s="56">
        <f>SUM(cmv_c1c2!BJ64:BK64)</f>
        <v>2.3218547736128626E-2</v>
      </c>
      <c r="O47" s="57">
        <f>SUM(cmv_c1c2!BD64:BE64)</f>
        <v>1.0882441506418201E-4</v>
      </c>
      <c r="P47" s="56"/>
    </row>
    <row r="48" spans="1:16" x14ac:dyDescent="0.25">
      <c r="A48" s="17" t="s">
        <v>271</v>
      </c>
      <c r="B48" s="19">
        <f>cmv_c3!O64</f>
        <v>25.550946320565611</v>
      </c>
      <c r="C48" s="19">
        <f>cmv_c3!T64</f>
        <v>12.365032229772561</v>
      </c>
      <c r="D48" s="15">
        <f>cmv_c3!AP64</f>
        <v>111.47857767062197</v>
      </c>
      <c r="E48" s="62">
        <f>cmv_c3!BF64</f>
        <v>0</v>
      </c>
      <c r="F48" s="62">
        <f>cmv_c3!BH64</f>
        <v>81.646035849756871</v>
      </c>
      <c r="G48" s="19">
        <f>cmv_c3!M64</f>
        <v>4.8205266765687318</v>
      </c>
      <c r="H48" s="15">
        <f>cmv_c3!V64</f>
        <v>2.6427888412716491</v>
      </c>
      <c r="I48" s="15">
        <f>SUM(cmv_c3!AC64:AH64)</f>
        <v>5361.5492341194931</v>
      </c>
      <c r="J48" s="15">
        <f>SUM(cmv_c3!AD64:AH64)</f>
        <v>4932.6212627835466</v>
      </c>
      <c r="K48" s="90">
        <f>SUM(cmv_c3!Z64:AA64)</f>
        <v>3.5712017215551324E-5</v>
      </c>
      <c r="L48" s="56">
        <f>SUM(cmv_c3!R64:S64)</f>
        <v>0.12775424676422065</v>
      </c>
      <c r="M48" s="56">
        <f>SUM(cmv_c3!W64:X64)</f>
        <v>1.1640956656988368</v>
      </c>
      <c r="N48" s="56">
        <f>SUM(cmv_c3!BJ64:BK64)</f>
        <v>3.3887162639703963</v>
      </c>
      <c r="O48" s="57">
        <f>SUM(cmv_c3!BD64:BE64)</f>
        <v>1.5883019923753069E-2</v>
      </c>
      <c r="P48" s="56"/>
    </row>
    <row r="49" spans="1:16" x14ac:dyDescent="0.25">
      <c r="A49" s="2" t="s">
        <v>272</v>
      </c>
      <c r="B49" s="1">
        <f>SUM(B42:B48)</f>
        <v>14180.2037361069</v>
      </c>
      <c r="C49" s="1">
        <f t="shared" ref="C49:P49" si="10">SUM(C42:C48)</f>
        <v>10414.874500856809</v>
      </c>
      <c r="D49" s="1">
        <f t="shared" si="10"/>
        <v>30948.847715511714</v>
      </c>
      <c r="E49" s="1">
        <f t="shared" si="10"/>
        <v>5520.8096005999214</v>
      </c>
      <c r="F49" s="1">
        <f t="shared" si="10"/>
        <v>2618.0458209092071</v>
      </c>
      <c r="G49" s="1">
        <f t="shared" si="10"/>
        <v>1136.4949882971732</v>
      </c>
      <c r="H49" s="1">
        <f t="shared" si="10"/>
        <v>551.23066462571512</v>
      </c>
      <c r="I49" s="1">
        <f t="shared" si="10"/>
        <v>5396.4340595796803</v>
      </c>
      <c r="J49" s="1">
        <f t="shared" si="10"/>
        <v>4966.4182389114585</v>
      </c>
      <c r="K49" s="58">
        <f t="shared" si="10"/>
        <v>1.3292950901455799E-3</v>
      </c>
      <c r="L49" s="58">
        <f t="shared" si="10"/>
        <v>0.38514907869609721</v>
      </c>
      <c r="M49" s="58">
        <f t="shared" si="10"/>
        <v>1.1720717589885186</v>
      </c>
      <c r="N49" s="58">
        <f t="shared" si="10"/>
        <v>3.5948015153221045</v>
      </c>
      <c r="O49" s="58">
        <f t="shared" si="10"/>
        <v>1.599184433881725E-2</v>
      </c>
      <c r="P49" s="58">
        <f t="shared" si="10"/>
        <v>0</v>
      </c>
    </row>
    <row r="50" spans="1:16" x14ac:dyDescent="0.25">
      <c r="A50" s="17" t="s">
        <v>273</v>
      </c>
      <c r="B50" s="15">
        <f>SUM(cmv_c1c2!O59:O60)</f>
        <v>6.1390129264456199</v>
      </c>
      <c r="C50" s="15">
        <f>SUM(cmv_c1c2!T59:T60)</f>
        <v>2.9709030878817924</v>
      </c>
      <c r="D50" s="15">
        <f>SUM(cmv_c1c2!AP59:AP60)</f>
        <v>26.784573099684799</v>
      </c>
      <c r="E50" s="15">
        <f>SUM(cmv_c1c2!BF59:BF60)</f>
        <v>0</v>
      </c>
      <c r="F50" s="15">
        <f>SUM(cmv_c1c2!BH59:BH60)</f>
        <v>19.616813984371419</v>
      </c>
      <c r="G50" s="15">
        <f>SUM(cmv_c1c2!M59:M60)</f>
        <v>1.1582064761678921</v>
      </c>
      <c r="H50" s="15">
        <f>SUM(cmv_c1c2!V59:V60)</f>
        <v>0.63496969808057402</v>
      </c>
      <c r="I50" s="15">
        <f>SUM(cmv_c1c2!AC59:AH60)</f>
        <v>822.43640942387674</v>
      </c>
      <c r="J50" s="15">
        <f>SUM(cmv_c1c2!AD59:AH60)</f>
        <v>797.07437343121819</v>
      </c>
      <c r="K50" s="91">
        <f>SUM(cmv_c1c2!Z59:AA60)</f>
        <v>5.7708338585845134E-6</v>
      </c>
      <c r="L50" s="56">
        <f>SUM(cmv_c1c2!R59:S60)</f>
        <v>2.0644240053572224E-2</v>
      </c>
      <c r="M50" s="56">
        <f>SUM(cmv_c1c2!W59:X60)</f>
        <v>0.18811044592888979</v>
      </c>
      <c r="N50" s="56">
        <f>SUM(cmv_c1c2!BJ59:BK60)</f>
        <v>0.54759121369952002</v>
      </c>
      <c r="O50" s="57">
        <f>SUM(cmv_c1c2!BD59:BE60)</f>
        <v>2.5665862071132034E-3</v>
      </c>
      <c r="P50" s="56"/>
    </row>
    <row r="51" spans="1:16" x14ac:dyDescent="0.25">
      <c r="A51" s="17" t="s">
        <v>274</v>
      </c>
      <c r="B51" s="15">
        <f>SUM(cmv_c3!O59:O60)</f>
        <v>137.88706064170361</v>
      </c>
      <c r="C51" s="15">
        <f>SUM(cmv_c3!T59:T60)</f>
        <v>66.728195672902601</v>
      </c>
      <c r="D51" s="15">
        <f>SUM(cmv_c3!AP59:AP60)</f>
        <v>601.605089466756</v>
      </c>
      <c r="E51" s="15">
        <f>SUM(cmv_c3!BF59:BF60)</f>
        <v>0</v>
      </c>
      <c r="F51" s="15">
        <f>SUM(cmv_c3!BH59:BH60)</f>
        <v>440.60484076161197</v>
      </c>
      <c r="G51" s="15">
        <f>SUM(cmv_c3!M59:M60)</f>
        <v>26.014281378499831</v>
      </c>
      <c r="H51" s="15">
        <f>SUM(cmv_c3!V59:V60)</f>
        <v>14.261934300142791</v>
      </c>
      <c r="I51" s="15">
        <f>SUM(cmv_c3!AC59:AH60)</f>
        <v>17672.610361814597</v>
      </c>
      <c r="J51" s="15">
        <f>SUM(cmv_c3!AD59:AH60)</f>
        <v>16258.797241888669</v>
      </c>
      <c r="K51" s="91">
        <f>SUM(cmv_c3!Z59:AA60)</f>
        <v>1.1771377931733869E-4</v>
      </c>
      <c r="L51" s="56">
        <f>SUM(cmv_c3!R59:S60)</f>
        <v>0.42110080567910435</v>
      </c>
      <c r="M51" s="56">
        <f>SUM(cmv_c3!W59:X60)</f>
        <v>3.8370695875703351</v>
      </c>
      <c r="N51" s="56">
        <f>SUM(cmv_c3!BJ59:BK60)</f>
        <v>11.16983851474615</v>
      </c>
      <c r="O51" s="56">
        <f>SUM(cmv_c3!BD59:BE60)</f>
        <v>5.2353195654689898E-2</v>
      </c>
      <c r="P51" s="56"/>
    </row>
    <row r="52" spans="1:16" x14ac:dyDescent="0.25">
      <c r="A52" s="17" t="s">
        <v>275</v>
      </c>
      <c r="B52" s="15">
        <f>pt_oilgas!BM59</f>
        <v>248.48424588991099</v>
      </c>
      <c r="C52" s="15">
        <f>pt_oilgas!BR59</f>
        <v>41.347329286749698</v>
      </c>
      <c r="D52" s="15">
        <f>pt_oilgas!CW59</f>
        <v>595.296180656204</v>
      </c>
      <c r="E52" s="15">
        <f>pt_oilgas!DO59</f>
        <v>0</v>
      </c>
      <c r="F52" s="15">
        <f>pt_oilgas!DR59</f>
        <v>0.49292848294201402</v>
      </c>
      <c r="G52" s="15">
        <f>pt_oilgas!BJ59</f>
        <v>0</v>
      </c>
      <c r="H52" s="15">
        <f>pt_oilgas!BW59</f>
        <v>0</v>
      </c>
      <c r="I52" s="15"/>
      <c r="J52" s="15"/>
      <c r="K52" s="56">
        <f>SUM(pt_oilgas!CD59:CE59)</f>
        <v>2.0502293358025059E-2</v>
      </c>
      <c r="L52" s="56">
        <f>SUM(pt_oilgas!BP59:BQ59)</f>
        <v>4.1200317465566495E-3</v>
      </c>
      <c r="M52" s="56">
        <f>SUM(pt_oilgas!BX59:BY59)</f>
        <v>0.26021684661893596</v>
      </c>
      <c r="N52" s="56">
        <f>SUM(pt_oilgas!DU59:DV59)</f>
        <v>0</v>
      </c>
      <c r="O52" s="56">
        <f>SUM(pt_oilgas!DM59:DN59)</f>
        <v>0</v>
      </c>
      <c r="P52" s="56"/>
    </row>
    <row r="53" spans="1:16" x14ac:dyDescent="0.25">
      <c r="A53" s="2" t="s">
        <v>276</v>
      </c>
      <c r="B53" s="1">
        <f>B41+B49+SUM(B50:B52)</f>
        <v>56967.821905099365</v>
      </c>
      <c r="C53" s="1">
        <f t="shared" ref="C53:P53" si="11">C41+C49+SUM(C50:C52)</f>
        <v>37485.601494864568</v>
      </c>
      <c r="D53" s="1">
        <f t="shared" si="11"/>
        <v>97550.313129427712</v>
      </c>
      <c r="E53" s="1">
        <f t="shared" si="11"/>
        <v>102480.11564276172</v>
      </c>
      <c r="F53" s="1">
        <f t="shared" si="11"/>
        <v>13106.329398711317</v>
      </c>
      <c r="G53" s="1">
        <f t="shared" si="11"/>
        <v>7871.6941024104708</v>
      </c>
      <c r="H53" s="1">
        <f t="shared" si="11"/>
        <v>4116.3751009305552</v>
      </c>
      <c r="I53" s="1">
        <f t="shared" si="11"/>
        <v>25692.116465486095</v>
      </c>
      <c r="J53" s="1">
        <f t="shared" si="11"/>
        <v>23705.788944423573</v>
      </c>
      <c r="K53" s="58">
        <f t="shared" si="11"/>
        <v>2.1967261612002961E-2</v>
      </c>
      <c r="L53" s="58">
        <f t="shared" si="11"/>
        <v>0.87461682615686676</v>
      </c>
      <c r="M53" s="58">
        <f t="shared" si="11"/>
        <v>5.8547747772094905</v>
      </c>
      <c r="N53" s="58">
        <f t="shared" si="11"/>
        <v>16.468796211190075</v>
      </c>
      <c r="O53" s="58">
        <f t="shared" si="11"/>
        <v>7.633250352923579E-2</v>
      </c>
      <c r="P53" s="58">
        <f t="shared" si="11"/>
        <v>0</v>
      </c>
    </row>
    <row r="60" spans="1:16" x14ac:dyDescent="0.25">
      <c r="B60" s="19"/>
      <c r="C60" s="19"/>
      <c r="D60" s="15"/>
      <c r="E60" s="62"/>
      <c r="F60" s="62"/>
      <c r="G60" s="19"/>
      <c r="H60" s="15"/>
      <c r="I60" s="15"/>
      <c r="J60" s="15"/>
      <c r="K60" s="90"/>
      <c r="L60" s="56"/>
      <c r="M60" s="56"/>
      <c r="N60" s="56"/>
      <c r="O60" s="57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M87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9.85546875" style="17" customWidth="1"/>
    <col min="2" max="12" width="9.140625" style="17"/>
    <col min="13" max="13" width="15.5703125" style="17" bestFit="1" customWidth="1"/>
    <col min="14" max="15" width="6.7109375" style="17" bestFit="1" customWidth="1"/>
    <col min="16" max="16" width="5.7109375" style="17" bestFit="1" customWidth="1"/>
    <col min="17" max="17" width="14.5703125" style="17" bestFit="1" customWidth="1"/>
    <col min="18" max="18" width="5.5703125" style="17" bestFit="1" customWidth="1"/>
    <col min="19" max="19" width="5.42578125" style="17" bestFit="1" customWidth="1"/>
    <col min="20" max="20" width="6.7109375" style="17" bestFit="1" customWidth="1"/>
    <col min="21" max="22" width="9.28515625" style="17" bestFit="1" customWidth="1"/>
    <col min="23" max="23" width="5.7109375" style="17" bestFit="1" customWidth="1"/>
    <col min="24" max="24" width="7.7109375" style="17" bestFit="1" customWidth="1"/>
    <col min="25" max="25" width="5.7109375" style="17" bestFit="1" customWidth="1"/>
    <col min="26" max="26" width="6.7109375" style="17" bestFit="1" customWidth="1"/>
    <col min="27" max="27" width="5.7109375" style="17" bestFit="1" customWidth="1"/>
    <col min="28" max="28" width="6.42578125" style="17" bestFit="1" customWidth="1"/>
    <col min="29" max="29" width="15.42578125" style="17" bestFit="1" customWidth="1"/>
    <col min="30" max="31" width="7.7109375" style="17" customWidth="1"/>
    <col min="32" max="32" width="6.5703125" style="17" customWidth="1"/>
    <col min="33" max="33" width="5.7109375" style="17" bestFit="1" customWidth="1"/>
    <col min="34" max="34" width="5.140625" style="17" bestFit="1" customWidth="1"/>
    <col min="35" max="35" width="5.140625" style="17" customWidth="1"/>
    <col min="36" max="37" width="5.7109375" style="17" bestFit="1" customWidth="1"/>
    <col min="38" max="38" width="6.7109375" style="17" bestFit="1" customWidth="1"/>
    <col min="39" max="39" width="6.7109375" style="17" customWidth="1"/>
    <col min="40" max="40" width="6.140625" style="17" bestFit="1" customWidth="1"/>
    <col min="41" max="41" width="7.7109375" style="17" bestFit="1" customWidth="1"/>
    <col min="42" max="42" width="10" style="17" bestFit="1" customWidth="1"/>
    <col min="43" max="43" width="9.28515625" style="17" bestFit="1" customWidth="1"/>
    <col min="44" max="44" width="7.7109375" style="17" bestFit="1" customWidth="1"/>
    <col min="45" max="45" width="6.7109375" style="17" bestFit="1" customWidth="1"/>
    <col min="46" max="46" width="7.7109375" style="17" bestFit="1" customWidth="1"/>
    <col min="47" max="47" width="6" style="17" bestFit="1" customWidth="1"/>
    <col min="48" max="48" width="6.7109375" style="17" bestFit="1" customWidth="1"/>
    <col min="49" max="49" width="6.7109375" style="17" customWidth="1"/>
    <col min="50" max="50" width="5.7109375" style="17" bestFit="1" customWidth="1"/>
    <col min="51" max="51" width="7.7109375" style="17" bestFit="1" customWidth="1"/>
    <col min="52" max="55" width="5.7109375" style="17" bestFit="1" customWidth="1"/>
    <col min="56" max="56" width="5.85546875" style="17" bestFit="1" customWidth="1"/>
    <col min="57" max="57" width="4.140625" style="17" bestFit="1" customWidth="1"/>
    <col min="58" max="58" width="7.7109375" style="17" bestFit="1" customWidth="1"/>
    <col min="59" max="59" width="6.85546875" style="17" bestFit="1" customWidth="1"/>
    <col min="60" max="60" width="6.7109375" style="17" bestFit="1" customWidth="1"/>
    <col min="61" max="61" width="5.140625" style="17" bestFit="1" customWidth="1"/>
    <col min="62" max="62" width="5.28515625" style="17" bestFit="1" customWidth="1"/>
    <col min="63" max="63" width="8.7109375" style="17" bestFit="1" customWidth="1"/>
    <col min="64" max="64" width="4.85546875" style="17" bestFit="1" customWidth="1"/>
    <col min="65" max="65" width="7.85546875" style="17" bestFit="1" customWidth="1"/>
    <col min="66" max="66" width="5.85546875" style="17" bestFit="1" customWidth="1"/>
    <col min="67" max="67" width="6" style="17" bestFit="1" customWidth="1"/>
    <col min="68" max="68" width="6.7109375" style="17" bestFit="1" customWidth="1"/>
    <col min="69" max="69" width="7.7109375" style="17" bestFit="1" customWidth="1"/>
    <col min="70" max="71" width="5.7109375" style="17" bestFit="1" customWidth="1"/>
    <col min="72" max="72" width="4.140625" style="17" bestFit="1" customWidth="1"/>
    <col min="73" max="73" width="9.28515625" style="17" bestFit="1" customWidth="1"/>
    <col min="74" max="74" width="8" style="17" bestFit="1" customWidth="1"/>
    <col min="75" max="75" width="6.7109375" style="17" bestFit="1" customWidth="1"/>
    <col min="76" max="76" width="5.7109375" style="17" bestFit="1" customWidth="1"/>
    <col min="77" max="78" width="6.7109375" style="17" bestFit="1" customWidth="1"/>
    <col min="79" max="79" width="9.140625" style="17" bestFit="1" customWidth="1"/>
    <col min="80" max="80" width="7.140625" style="17" bestFit="1" customWidth="1"/>
    <col min="81" max="16384" width="9.140625" style="17"/>
  </cols>
  <sheetData>
    <row r="1" spans="1:91" x14ac:dyDescent="0.25">
      <c r="B1" s="17" t="s">
        <v>334</v>
      </c>
      <c r="I1" s="67" t="s">
        <v>672</v>
      </c>
      <c r="M1" s="17" t="s">
        <v>354</v>
      </c>
      <c r="CF1" s="17" t="s">
        <v>552</v>
      </c>
      <c r="CH1" s="17" t="s">
        <v>673</v>
      </c>
    </row>
    <row r="2" spans="1:91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 t="s">
        <v>93</v>
      </c>
      <c r="J2" s="15"/>
      <c r="K2" s="15"/>
      <c r="L2" s="15"/>
      <c r="M2" s="15" t="s">
        <v>339</v>
      </c>
      <c r="N2" s="15" t="s">
        <v>364</v>
      </c>
      <c r="O2" s="15" t="s">
        <v>33</v>
      </c>
      <c r="P2" s="15" t="s">
        <v>37</v>
      </c>
      <c r="Q2" s="15" t="s">
        <v>39</v>
      </c>
      <c r="R2" s="15" t="s">
        <v>41</v>
      </c>
      <c r="S2" s="15" t="s">
        <v>366</v>
      </c>
      <c r="T2" s="15" t="s">
        <v>284</v>
      </c>
      <c r="U2" s="15" t="s">
        <v>47</v>
      </c>
      <c r="V2" s="15" t="s">
        <v>51</v>
      </c>
      <c r="W2" s="15" t="s">
        <v>53</v>
      </c>
      <c r="X2" s="15" t="s">
        <v>55</v>
      </c>
      <c r="Y2" s="15" t="s">
        <v>369</v>
      </c>
      <c r="Z2" s="15" t="s">
        <v>57</v>
      </c>
      <c r="AA2" s="15" t="s">
        <v>370</v>
      </c>
      <c r="AB2" s="15" t="s">
        <v>59</v>
      </c>
      <c r="AC2" s="15" t="s">
        <v>61</v>
      </c>
      <c r="AD2" s="15" t="s">
        <v>371</v>
      </c>
      <c r="AE2" s="15" t="s">
        <v>372</v>
      </c>
      <c r="AF2" s="15" t="s">
        <v>65</v>
      </c>
      <c r="AG2" s="15" t="s">
        <v>67</v>
      </c>
      <c r="AH2" s="15" t="s">
        <v>69</v>
      </c>
      <c r="AI2" s="15" t="s">
        <v>373</v>
      </c>
      <c r="AJ2" s="15" t="s">
        <v>374</v>
      </c>
      <c r="AK2" s="15" t="s">
        <v>71</v>
      </c>
      <c r="AL2" s="15" t="s">
        <v>73</v>
      </c>
      <c r="AM2" s="15" t="s">
        <v>375</v>
      </c>
      <c r="AN2" s="15" t="s">
        <v>75</v>
      </c>
      <c r="AO2" s="15" t="s">
        <v>77</v>
      </c>
      <c r="AP2" s="15" t="s">
        <v>79</v>
      </c>
      <c r="AQ2" s="15" t="s">
        <v>376</v>
      </c>
      <c r="AR2" s="15" t="s">
        <v>81</v>
      </c>
      <c r="AS2" s="15" t="s">
        <v>83</v>
      </c>
      <c r="AT2" s="15" t="s">
        <v>159</v>
      </c>
      <c r="AU2" s="15" t="s">
        <v>87</v>
      </c>
      <c r="AV2" s="15" t="s">
        <v>89</v>
      </c>
      <c r="AW2" s="15" t="s">
        <v>377</v>
      </c>
      <c r="AX2" s="15" t="s">
        <v>91</v>
      </c>
      <c r="AY2" s="15" t="s">
        <v>93</v>
      </c>
      <c r="AZ2" s="15" t="s">
        <v>95</v>
      </c>
      <c r="BA2" s="15" t="s">
        <v>97</v>
      </c>
      <c r="BB2" s="15" t="s">
        <v>99</v>
      </c>
      <c r="BC2" s="15" t="s">
        <v>101</v>
      </c>
      <c r="BD2" s="15" t="s">
        <v>103</v>
      </c>
      <c r="BE2" s="15" t="s">
        <v>105</v>
      </c>
      <c r="BF2" s="15" t="s">
        <v>160</v>
      </c>
      <c r="BG2" s="15" t="s">
        <v>161</v>
      </c>
      <c r="BH2" s="15" t="s">
        <v>107</v>
      </c>
      <c r="BI2" s="15" t="s">
        <v>111</v>
      </c>
      <c r="BJ2" s="15" t="s">
        <v>113</v>
      </c>
      <c r="BK2" s="15" t="s">
        <v>115</v>
      </c>
      <c r="BL2" s="15" t="s">
        <v>117</v>
      </c>
      <c r="BM2" s="15" t="s">
        <v>119</v>
      </c>
      <c r="BN2" s="15" t="s">
        <v>121</v>
      </c>
      <c r="BO2" s="15" t="s">
        <v>123</v>
      </c>
      <c r="BP2" s="15" t="s">
        <v>125</v>
      </c>
      <c r="BQ2" s="15" t="s">
        <v>127</v>
      </c>
      <c r="BR2" s="15" t="s">
        <v>129</v>
      </c>
      <c r="BS2" s="15" t="s">
        <v>131</v>
      </c>
      <c r="BT2" s="15" t="s">
        <v>133</v>
      </c>
      <c r="BU2" s="15" t="s">
        <v>137</v>
      </c>
      <c r="BV2" s="15" t="s">
        <v>139</v>
      </c>
      <c r="BW2" s="15" t="s">
        <v>141</v>
      </c>
      <c r="BX2" s="15" t="s">
        <v>143</v>
      </c>
      <c r="BY2" s="15" t="s">
        <v>145</v>
      </c>
      <c r="BZ2" s="15" t="s">
        <v>149</v>
      </c>
      <c r="CA2" s="15" t="s">
        <v>151</v>
      </c>
      <c r="CB2" s="15" t="s">
        <v>153</v>
      </c>
      <c r="CD2" s="15" t="s">
        <v>674</v>
      </c>
      <c r="CE2" s="15" t="s">
        <v>65</v>
      </c>
      <c r="CF2" s="15" t="s">
        <v>51</v>
      </c>
      <c r="CG2" s="15" t="s">
        <v>77</v>
      </c>
      <c r="CH2" s="15" t="s">
        <v>159</v>
      </c>
      <c r="CI2" s="15" t="s">
        <v>160</v>
      </c>
      <c r="CJ2" s="15" t="s">
        <v>161</v>
      </c>
      <c r="CK2" s="15" t="s">
        <v>137</v>
      </c>
      <c r="CL2" s="15" t="s">
        <v>162</v>
      </c>
      <c r="CM2" s="15" t="s">
        <v>93</v>
      </c>
    </row>
    <row r="3" spans="1:91" x14ac:dyDescent="0.25">
      <c r="A3" s="80" t="s">
        <v>657</v>
      </c>
      <c r="B3" s="15">
        <v>12389.080787555</v>
      </c>
      <c r="C3" s="15">
        <v>4.8018971104421704</v>
      </c>
      <c r="D3" s="15">
        <v>15057.162221569301</v>
      </c>
      <c r="E3" s="15">
        <v>4199.7363254616102</v>
      </c>
      <c r="F3" s="15">
        <v>1499.4948708591101</v>
      </c>
      <c r="G3" s="15">
        <v>12674.7822528085</v>
      </c>
      <c r="H3" s="15">
        <v>5068.8403654672002</v>
      </c>
      <c r="I3" s="15">
        <v>2701.1965779223901</v>
      </c>
      <c r="J3" s="15"/>
      <c r="K3" s="15"/>
      <c r="L3" s="15"/>
      <c r="M3" s="15" t="s">
        <v>431</v>
      </c>
      <c r="N3" s="15">
        <v>0</v>
      </c>
      <c r="O3" s="15">
        <v>9.3895855030423707</v>
      </c>
      <c r="P3" s="15">
        <v>0.65348202631375996</v>
      </c>
      <c r="Q3" s="15">
        <v>0.65348202631375996</v>
      </c>
      <c r="R3" s="15">
        <v>0.274937363475387</v>
      </c>
      <c r="S3" s="15">
        <v>0</v>
      </c>
      <c r="T3" s="15">
        <v>7.3521624502523899</v>
      </c>
      <c r="U3" s="15">
        <v>0</v>
      </c>
      <c r="V3" s="15">
        <v>6823.43117161593</v>
      </c>
      <c r="W3" s="15">
        <v>7.43313123788763</v>
      </c>
      <c r="X3" s="15">
        <v>1.5355339154782299</v>
      </c>
      <c r="Y3" s="15">
        <v>0.688204613923459</v>
      </c>
      <c r="Z3" s="15">
        <v>5.0095387721228803</v>
      </c>
      <c r="AA3" s="15">
        <v>0</v>
      </c>
      <c r="AB3" s="15">
        <v>9.2590955022682397</v>
      </c>
      <c r="AC3" s="15">
        <v>9.2590955022682397</v>
      </c>
      <c r="AD3" s="15">
        <v>0.25295863422262399</v>
      </c>
      <c r="AE3" s="15">
        <v>0</v>
      </c>
      <c r="AF3" s="15">
        <v>0.117654488757199</v>
      </c>
      <c r="AG3" s="15">
        <v>4.67032658624339</v>
      </c>
      <c r="AH3" s="15">
        <v>0.39710154115825902</v>
      </c>
      <c r="AI3" s="15">
        <v>0</v>
      </c>
      <c r="AJ3" s="15">
        <v>2.4481247049757702</v>
      </c>
      <c r="AK3" s="15">
        <v>0.36953418395247101</v>
      </c>
      <c r="AL3" s="15">
        <v>231.22859944792799</v>
      </c>
      <c r="AM3" s="15">
        <v>0.20941276534475201</v>
      </c>
      <c r="AN3" s="15">
        <v>0.18074891885844599</v>
      </c>
      <c r="AO3" s="15">
        <v>1.1310799342691901E-2</v>
      </c>
      <c r="AP3" s="15">
        <v>0</v>
      </c>
      <c r="AQ3" s="15">
        <v>561.66700074571202</v>
      </c>
      <c r="AR3" s="15">
        <v>4962.2622433052402</v>
      </c>
      <c r="AS3" s="15">
        <v>551.24505804273997</v>
      </c>
      <c r="AT3" s="15">
        <v>5513.6249558367399</v>
      </c>
      <c r="AU3" s="15">
        <v>1.4513304219913801</v>
      </c>
      <c r="AV3" s="15">
        <v>6.3259551074439404</v>
      </c>
      <c r="AW3" s="15">
        <v>0</v>
      </c>
      <c r="AX3" s="15">
        <v>10.3163087913711</v>
      </c>
      <c r="AY3" s="15">
        <v>195.64026336056699</v>
      </c>
      <c r="AZ3" s="15">
        <v>2.4236732623444999</v>
      </c>
      <c r="BA3" s="15">
        <v>0.67124024460280995</v>
      </c>
      <c r="BB3" s="15">
        <v>8.0511046466780893</v>
      </c>
      <c r="BC3" s="15">
        <v>3.7732888813196901</v>
      </c>
      <c r="BD3" s="15">
        <v>18.230527825779699</v>
      </c>
      <c r="BE3" s="15">
        <v>2.2434330756611498</v>
      </c>
      <c r="BF3" s="15">
        <v>3164.4704468979899</v>
      </c>
      <c r="BG3" s="15">
        <v>683.498261127143</v>
      </c>
      <c r="BH3" s="15">
        <v>2480.97218577085</v>
      </c>
      <c r="BI3" s="15">
        <v>0.58306389657524405</v>
      </c>
      <c r="BJ3" s="15">
        <v>0.16583062665277701</v>
      </c>
      <c r="BK3" s="15">
        <v>480.85332099825303</v>
      </c>
      <c r="BL3" s="15">
        <v>5.3848587827179504</v>
      </c>
      <c r="BM3" s="15">
        <v>11.4466902532284</v>
      </c>
      <c r="BN3" s="15">
        <v>3.8349803982208698E-2</v>
      </c>
      <c r="BO3" s="15">
        <v>1.52256872633475</v>
      </c>
      <c r="BP3" s="15">
        <v>28.835688805453</v>
      </c>
      <c r="BQ3" s="15">
        <v>1.8803950800763001</v>
      </c>
      <c r="BR3" s="15">
        <v>24.364323781808501</v>
      </c>
      <c r="BS3" s="15">
        <v>84.287839851437298</v>
      </c>
      <c r="BT3" s="15">
        <v>0.30614887294212201</v>
      </c>
      <c r="BU3" s="15">
        <v>4952.1994967693199</v>
      </c>
      <c r="BV3" s="15">
        <v>1.95909102170958</v>
      </c>
      <c r="BW3" s="15">
        <v>0</v>
      </c>
      <c r="BX3" s="15">
        <v>16.3148719446943</v>
      </c>
      <c r="BY3" s="15">
        <v>10.4134628119729</v>
      </c>
      <c r="BZ3" s="15">
        <v>35.474954581790897</v>
      </c>
      <c r="CA3" s="15">
        <v>575.38227797802995</v>
      </c>
      <c r="CB3" s="15">
        <v>10.1387488514351</v>
      </c>
      <c r="CC3" s="26"/>
      <c r="CD3" s="26">
        <f t="shared" ref="CD3:CD47" si="0">AQ3/CA3</f>
        <v>0.97616319139943752</v>
      </c>
      <c r="CE3" s="25">
        <f t="shared" ref="CE3:CE47" si="1">AF3/AT3</f>
        <v>2.1338863216049833E-5</v>
      </c>
      <c r="CF3" s="13">
        <f t="shared" ref="CF3:CF34" si="2">IF(B3=0,"",(V3-B3)/B3)</f>
        <v>-0.4492383019674745</v>
      </c>
      <c r="CG3" s="13">
        <f t="shared" ref="CG3:CG34" si="3">IF(C3=0,"",(AO3-C3)/C3)</f>
        <v>-0.99764451443199498</v>
      </c>
      <c r="CH3" s="13">
        <f t="shared" ref="CH3:CH34" si="4">IF(D3=0,"",(AT3-D3)/D3)</f>
        <v>-0.63382044539983085</v>
      </c>
      <c r="CI3" s="13">
        <f t="shared" ref="CI3:CI34" si="5">IF(E3=0,"",(BF3-E3)/E3)</f>
        <v>-0.2465073514942227</v>
      </c>
      <c r="CJ3" s="13">
        <f t="shared" ref="CJ3:CJ34" si="6">IF(F3=0,"",(BG3-F3)/F3)</f>
        <v>-0.54418099427339539</v>
      </c>
      <c r="CK3" s="13">
        <f t="shared" ref="CK3:CK34" si="7">IF(G3=0,"",(BU3-G3)/G3)</f>
        <v>-0.60928721314545631</v>
      </c>
      <c r="CL3" s="13">
        <f t="shared" ref="CL3:CL34" si="8">IF(H3=0,"",(CA3-H3)/H3)</f>
        <v>-0.88648640783837418</v>
      </c>
      <c r="CM3" s="13">
        <f t="shared" ref="CM3:CM15" si="9">IF(I3=0,"",(AY3-I3)/I3)</f>
        <v>-0.92757274129562139</v>
      </c>
    </row>
    <row r="4" spans="1:91" x14ac:dyDescent="0.25">
      <c r="A4" s="80" t="s">
        <v>432</v>
      </c>
      <c r="B4" s="15">
        <v>132.41215090239999</v>
      </c>
      <c r="C4" s="15">
        <v>16.151183751519401</v>
      </c>
      <c r="D4" s="15">
        <v>98.893037360099896</v>
      </c>
      <c r="E4" s="15">
        <v>2.8042744938999902</v>
      </c>
      <c r="F4" s="15">
        <v>2.50432328299999</v>
      </c>
      <c r="G4" s="15">
        <v>38.616985262173401</v>
      </c>
      <c r="H4" s="15">
        <v>227.37594230350001</v>
      </c>
      <c r="I4" s="15">
        <v>58.3784217299999</v>
      </c>
      <c r="J4" s="15"/>
      <c r="K4" s="15"/>
      <c r="L4" s="15"/>
      <c r="M4" s="15" t="s">
        <v>432</v>
      </c>
      <c r="N4" s="15">
        <v>0</v>
      </c>
      <c r="O4" s="15">
        <v>2.7976898803700698</v>
      </c>
      <c r="P4" s="15">
        <v>0.58817532434571296</v>
      </c>
      <c r="Q4" s="15">
        <v>0.58817532434571296</v>
      </c>
      <c r="R4" s="15">
        <v>0.51098086914515695</v>
      </c>
      <c r="S4" s="15">
        <v>0</v>
      </c>
      <c r="T4" s="15">
        <v>1.8508437279096199</v>
      </c>
      <c r="U4" s="15">
        <v>0</v>
      </c>
      <c r="V4" s="15">
        <v>132.41208478535199</v>
      </c>
      <c r="W4" s="15">
        <v>13.609620718687401</v>
      </c>
      <c r="X4" s="15">
        <v>2.1023815705756199</v>
      </c>
      <c r="Y4" s="15">
        <v>1.2002285953960501</v>
      </c>
      <c r="Z4" s="15">
        <v>17.604234792069999</v>
      </c>
      <c r="AA4" s="15">
        <v>0</v>
      </c>
      <c r="AB4" s="15">
        <v>9.1698644315075892</v>
      </c>
      <c r="AC4" s="15">
        <v>9.1698644315075892</v>
      </c>
      <c r="AD4" s="15">
        <v>0.13185715680492499</v>
      </c>
      <c r="AE4" s="15">
        <v>0</v>
      </c>
      <c r="AF4" s="15">
        <v>9.33070487618292E-2</v>
      </c>
      <c r="AG4" s="15">
        <v>2.8595865123470401</v>
      </c>
      <c r="AH4" s="15">
        <v>6.1674956467754699E-2</v>
      </c>
      <c r="AI4" s="15">
        <v>0</v>
      </c>
      <c r="AJ4" s="15">
        <v>1.2761072337552299</v>
      </c>
      <c r="AK4" s="15">
        <v>0.46870564345750598</v>
      </c>
      <c r="AL4" s="15">
        <v>5.6899894532019104</v>
      </c>
      <c r="AM4" s="15">
        <v>0.109158803827586</v>
      </c>
      <c r="AN4" s="15">
        <v>9.4217228567944206E-2</v>
      </c>
      <c r="AO4" s="15">
        <v>16.151100635470101</v>
      </c>
      <c r="AP4" s="15">
        <v>0</v>
      </c>
      <c r="AQ4" s="15">
        <v>183.15308502786101</v>
      </c>
      <c r="AR4" s="15">
        <v>89.003762370894407</v>
      </c>
      <c r="AS4" s="15">
        <v>9.7959914490958102</v>
      </c>
      <c r="AT4" s="15">
        <v>98.893060868752002</v>
      </c>
      <c r="AU4" s="15">
        <v>5.6207806101291002E-2</v>
      </c>
      <c r="AV4" s="15">
        <v>5.4026663538633102</v>
      </c>
      <c r="AW4" s="15">
        <v>0</v>
      </c>
      <c r="AX4" s="15">
        <v>0</v>
      </c>
      <c r="AY4" s="15">
        <v>60.3509799764348</v>
      </c>
      <c r="AZ4" s="15">
        <v>1.44140599767412E-2</v>
      </c>
      <c r="BA4" s="15">
        <v>7.92772257036874E-3</v>
      </c>
      <c r="BB4" s="15">
        <v>6.0962414460115702E-2</v>
      </c>
      <c r="BC4" s="15">
        <v>7.2070988828078095E-2</v>
      </c>
      <c r="BD4" s="15">
        <v>6.7992303664632502E-3</v>
      </c>
      <c r="BE4" s="15">
        <v>1.34194510375502E-2</v>
      </c>
      <c r="BF4" s="15">
        <v>2.8042782005577598</v>
      </c>
      <c r="BG4" s="15">
        <v>2.5043275626327599</v>
      </c>
      <c r="BH4" s="15">
        <v>0.29995063792500898</v>
      </c>
      <c r="BI4" s="15">
        <v>2.1773750420256001E-3</v>
      </c>
      <c r="BJ4" s="15">
        <v>7.92772257036874E-3</v>
      </c>
      <c r="BK4" s="15">
        <v>1.6726443389804699</v>
      </c>
      <c r="BL4" s="15">
        <v>0</v>
      </c>
      <c r="BM4" s="15">
        <v>0.125096350735517</v>
      </c>
      <c r="BN4" s="15">
        <v>1.0073956856649901E-2</v>
      </c>
      <c r="BO4" s="15">
        <v>1.5418938805205099E-3</v>
      </c>
      <c r="BP4" s="15">
        <v>0.37026257279716901</v>
      </c>
      <c r="BQ4" s="15">
        <v>2.71864599613136</v>
      </c>
      <c r="BR4" s="15">
        <v>7.2070988828078095E-2</v>
      </c>
      <c r="BS4" s="15">
        <v>6.6938495702640405E-2</v>
      </c>
      <c r="BT4" s="15">
        <v>0</v>
      </c>
      <c r="BU4" s="15">
        <v>38.616731694609399</v>
      </c>
      <c r="BV4" s="15">
        <v>1.0212074009969501</v>
      </c>
      <c r="BW4" s="15">
        <v>0</v>
      </c>
      <c r="BX4" s="15">
        <v>30.748077698286401</v>
      </c>
      <c r="BY4" s="15">
        <v>11.6578915774811</v>
      </c>
      <c r="BZ4" s="15">
        <v>6.1374003002695403</v>
      </c>
      <c r="CA4" s="15">
        <v>227.37587842060901</v>
      </c>
      <c r="CB4" s="15">
        <v>4.5616439992941098</v>
      </c>
      <c r="CC4" s="26"/>
      <c r="CD4" s="26">
        <f t="shared" si="0"/>
        <v>0.80550798220142372</v>
      </c>
      <c r="CE4" s="25">
        <f t="shared" si="1"/>
        <v>9.4351462015786528E-4</v>
      </c>
      <c r="CF4" s="13">
        <f t="shared" si="2"/>
        <v>-4.9932764887800603E-7</v>
      </c>
      <c r="CG4" s="13">
        <f t="shared" si="3"/>
        <v>-5.1461274033356031E-6</v>
      </c>
      <c r="CH4" s="13">
        <f t="shared" si="4"/>
        <v>2.3771797017693471E-7</v>
      </c>
      <c r="CI4" s="13">
        <f t="shared" si="5"/>
        <v>1.3217884974069729E-6</v>
      </c>
      <c r="CJ4" s="13">
        <f t="shared" si="6"/>
        <v>1.7088978883017049E-6</v>
      </c>
      <c r="CK4" s="13">
        <f t="shared" si="7"/>
        <v>-6.5662185248373867E-6</v>
      </c>
      <c r="CL4" s="13">
        <f t="shared" si="8"/>
        <v>-2.8095712480076848E-7</v>
      </c>
      <c r="CM4" s="13">
        <f t="shared" si="9"/>
        <v>3.3789167092559969E-2</v>
      </c>
    </row>
    <row r="5" spans="1:91" x14ac:dyDescent="0.25">
      <c r="A5" s="80" t="s">
        <v>658</v>
      </c>
      <c r="B5" s="15">
        <v>6773.8841486287001</v>
      </c>
      <c r="C5" s="15">
        <v>91.071587266962794</v>
      </c>
      <c r="D5" s="15">
        <v>10469.9868864856</v>
      </c>
      <c r="E5" s="15">
        <v>969.68201550830804</v>
      </c>
      <c r="F5" s="15">
        <v>489.09537250647401</v>
      </c>
      <c r="G5" s="15">
        <v>29184.467762370299</v>
      </c>
      <c r="H5" s="15">
        <v>3724.0848872686902</v>
      </c>
      <c r="I5" s="15">
        <v>1620.9150047697999</v>
      </c>
      <c r="J5" s="15"/>
      <c r="K5" s="15"/>
      <c r="L5" s="15"/>
      <c r="M5" s="15" t="s">
        <v>433</v>
      </c>
      <c r="N5" s="15">
        <v>0</v>
      </c>
      <c r="O5" s="15">
        <v>37.203720528526297</v>
      </c>
      <c r="P5" s="15">
        <v>32.142281345570503</v>
      </c>
      <c r="Q5" s="15">
        <v>32.142281345570503</v>
      </c>
      <c r="R5" s="15">
        <v>0.89884939888905202</v>
      </c>
      <c r="S5" s="15">
        <v>0</v>
      </c>
      <c r="T5" s="15">
        <v>22.497939879636501</v>
      </c>
      <c r="U5" s="15">
        <v>37.746015487182802</v>
      </c>
      <c r="V5" s="15">
        <v>6770.9037792772097</v>
      </c>
      <c r="W5" s="15">
        <v>31.0805858852681</v>
      </c>
      <c r="X5" s="15">
        <v>2.2632506738459202</v>
      </c>
      <c r="Y5" s="15">
        <v>5.2244592597189703</v>
      </c>
      <c r="Z5" s="15">
        <v>427.96257916286999</v>
      </c>
      <c r="AA5" s="15">
        <v>0</v>
      </c>
      <c r="AB5" s="15">
        <v>80.644512524925403</v>
      </c>
      <c r="AC5" s="15">
        <v>80.644512524925403</v>
      </c>
      <c r="AD5" s="15">
        <v>1.23239801866617</v>
      </c>
      <c r="AE5" s="15">
        <v>0</v>
      </c>
      <c r="AF5" s="15">
        <v>1.25916855324481</v>
      </c>
      <c r="AG5" s="15">
        <v>67.758394618666998</v>
      </c>
      <c r="AH5" s="15">
        <v>10.985830556910001</v>
      </c>
      <c r="AI5" s="15">
        <v>0</v>
      </c>
      <c r="AJ5" s="15">
        <v>11.9271328309705</v>
      </c>
      <c r="AK5" s="15">
        <v>32.765999298552899</v>
      </c>
      <c r="AL5" s="15">
        <v>161.61859376167899</v>
      </c>
      <c r="AM5" s="15">
        <v>1.0202471987264199</v>
      </c>
      <c r="AN5" s="15">
        <v>0.88058732339123502</v>
      </c>
      <c r="AO5" s="15">
        <v>91.071450435764106</v>
      </c>
      <c r="AP5" s="15">
        <v>0</v>
      </c>
      <c r="AQ5" s="15">
        <v>3553.6335756650401</v>
      </c>
      <c r="AR5" s="15">
        <v>9420.3629778829199</v>
      </c>
      <c r="AS5" s="15">
        <v>1045.4473677410799</v>
      </c>
      <c r="AT5" s="15">
        <v>10467.069514177199</v>
      </c>
      <c r="AU5" s="15">
        <v>41.5540608491659</v>
      </c>
      <c r="AV5" s="15">
        <v>135.42296035025501</v>
      </c>
      <c r="AW5" s="15">
        <v>0</v>
      </c>
      <c r="AX5" s="15">
        <v>13.548173089281599</v>
      </c>
      <c r="AY5" s="15">
        <v>1644.83301919736</v>
      </c>
      <c r="AZ5" s="15">
        <v>18.255115539829202</v>
      </c>
      <c r="BA5" s="15">
        <v>6.7557009353108697</v>
      </c>
      <c r="BB5" s="15">
        <v>19.373806426059598</v>
      </c>
      <c r="BC5" s="15">
        <v>7.5827602076753804</v>
      </c>
      <c r="BD5" s="15">
        <v>3.3413723477129702</v>
      </c>
      <c r="BE5" s="15">
        <v>11.135094888501399</v>
      </c>
      <c r="BF5" s="15">
        <v>966.37109200170596</v>
      </c>
      <c r="BG5" s="15">
        <v>488.27089378313099</v>
      </c>
      <c r="BH5" s="15">
        <v>478.10019821857497</v>
      </c>
      <c r="BI5" s="15">
        <v>0.31525522943614498</v>
      </c>
      <c r="BJ5" s="15">
        <v>0.200250078649889</v>
      </c>
      <c r="BK5" s="15">
        <v>160.945616339921</v>
      </c>
      <c r="BL5" s="15">
        <v>17.878684555851301</v>
      </c>
      <c r="BM5" s="15">
        <v>34.088447612465103</v>
      </c>
      <c r="BN5" s="15">
        <v>5.1995803662965203</v>
      </c>
      <c r="BO5" s="15">
        <v>5.1387673424935301</v>
      </c>
      <c r="BP5" s="15">
        <v>85.857014617801198</v>
      </c>
      <c r="BQ5" s="15">
        <v>36.1402078638571</v>
      </c>
      <c r="BR5" s="15">
        <v>28.508100380848401</v>
      </c>
      <c r="BS5" s="15">
        <v>66.690480399069202</v>
      </c>
      <c r="BT5" s="15">
        <v>3.4566734259274501</v>
      </c>
      <c r="BU5" s="15">
        <v>29178.8219831899</v>
      </c>
      <c r="BV5" s="15">
        <v>9.5642808239577004</v>
      </c>
      <c r="BW5" s="15">
        <v>664.32174525152004</v>
      </c>
      <c r="BX5" s="15">
        <v>128.770493405585</v>
      </c>
      <c r="BY5" s="15">
        <v>134.80851120640301</v>
      </c>
      <c r="BZ5" s="15">
        <v>305.529496426984</v>
      </c>
      <c r="CA5" s="15">
        <v>3729.4537564109801</v>
      </c>
      <c r="CB5" s="15">
        <v>185.510267857386</v>
      </c>
      <c r="CC5" s="26"/>
      <c r="CD5" s="26">
        <f t="shared" si="0"/>
        <v>0.9528563183164015</v>
      </c>
      <c r="CE5" s="25">
        <f t="shared" si="1"/>
        <v>1.2029809790976547E-4</v>
      </c>
      <c r="CF5" s="13">
        <f t="shared" si="2"/>
        <v>-4.3997938052923807E-4</v>
      </c>
      <c r="CG5" s="13">
        <f t="shared" si="3"/>
        <v>-1.5024576027967331E-6</v>
      </c>
      <c r="CH5" s="13">
        <f t="shared" si="4"/>
        <v>-2.7864144817278777E-4</v>
      </c>
      <c r="CI5" s="13">
        <f t="shared" si="5"/>
        <v>-3.4144425220328455E-3</v>
      </c>
      <c r="CJ5" s="13">
        <f t="shared" si="6"/>
        <v>-1.6857217828862342E-3</v>
      </c>
      <c r="CK5" s="13">
        <f t="shared" si="7"/>
        <v>-1.9345150394273075E-4</v>
      </c>
      <c r="CL5" s="13">
        <f t="shared" si="8"/>
        <v>1.4416613221261772E-3</v>
      </c>
      <c r="CM5" s="13">
        <f t="shared" si="9"/>
        <v>1.4755872058175525E-2</v>
      </c>
    </row>
    <row r="6" spans="1:91" x14ac:dyDescent="0.25">
      <c r="A6" s="80" t="s">
        <v>659</v>
      </c>
      <c r="B6" s="15">
        <v>12613.883932565899</v>
      </c>
      <c r="C6" s="15">
        <v>362.551329505014</v>
      </c>
      <c r="D6" s="15">
        <v>12771.3126649388</v>
      </c>
      <c r="E6" s="15">
        <v>2047.6655540729</v>
      </c>
      <c r="F6" s="15">
        <v>1035.9906834849201</v>
      </c>
      <c r="G6" s="15">
        <v>10838.1928082249</v>
      </c>
      <c r="H6" s="15">
        <v>3551.9089008492901</v>
      </c>
      <c r="I6" s="15">
        <v>1301.62620860219</v>
      </c>
      <c r="J6" s="15"/>
      <c r="K6" s="15"/>
      <c r="L6" s="15"/>
      <c r="M6" s="15" t="s">
        <v>434</v>
      </c>
      <c r="N6" s="15">
        <v>0</v>
      </c>
      <c r="O6" s="15">
        <v>7.12011059486868</v>
      </c>
      <c r="P6" s="15">
        <v>2.38922682531387</v>
      </c>
      <c r="Q6" s="15">
        <v>2.38922682531387</v>
      </c>
      <c r="R6" s="15">
        <v>0.659215983144396</v>
      </c>
      <c r="S6" s="15">
        <v>0</v>
      </c>
      <c r="T6" s="15">
        <v>15.513418005133101</v>
      </c>
      <c r="U6" s="15">
        <v>2.38868321612461E-2</v>
      </c>
      <c r="V6" s="15">
        <v>12600.2170590364</v>
      </c>
      <c r="W6" s="15">
        <v>14.1776522308107</v>
      </c>
      <c r="X6" s="15">
        <v>2.88885692208054</v>
      </c>
      <c r="Y6" s="15">
        <v>13.995728357177899</v>
      </c>
      <c r="Z6" s="15">
        <v>60.590526373073601</v>
      </c>
      <c r="AA6" s="15">
        <v>0</v>
      </c>
      <c r="AB6" s="15">
        <v>124.02182779059</v>
      </c>
      <c r="AC6" s="15">
        <v>124.02182779059</v>
      </c>
      <c r="AD6" s="15">
        <v>1.00124749581411</v>
      </c>
      <c r="AE6" s="15">
        <v>0</v>
      </c>
      <c r="AF6" s="15">
        <v>0.56114967740912802</v>
      </c>
      <c r="AG6" s="15">
        <v>33.214103568680997</v>
      </c>
      <c r="AH6" s="15">
        <v>0.137684484262241</v>
      </c>
      <c r="AI6" s="15">
        <v>0</v>
      </c>
      <c r="AJ6" s="15">
        <v>9.6900408535653106</v>
      </c>
      <c r="AK6" s="15">
        <v>11.5565142605225</v>
      </c>
      <c r="AL6" s="15">
        <v>964.082136391635</v>
      </c>
      <c r="AM6" s="15">
        <v>0.82888457655724201</v>
      </c>
      <c r="AN6" s="15">
        <v>0.71542628002930997</v>
      </c>
      <c r="AO6" s="15">
        <v>362.54505165410302</v>
      </c>
      <c r="AP6" s="15">
        <v>0</v>
      </c>
      <c r="AQ6" s="15">
        <v>3443.13697347068</v>
      </c>
      <c r="AR6" s="15">
        <v>11490.385136791499</v>
      </c>
      <c r="AS6" s="15">
        <v>1276.14864533267</v>
      </c>
      <c r="AT6" s="15">
        <v>12767.094931801599</v>
      </c>
      <c r="AU6" s="15">
        <v>0.72463758791742805</v>
      </c>
      <c r="AV6" s="15">
        <v>50.747943601330498</v>
      </c>
      <c r="AW6" s="15">
        <v>0</v>
      </c>
      <c r="AX6" s="15">
        <v>1.43426120581799</v>
      </c>
      <c r="AY6" s="15">
        <v>1315.5314001183399</v>
      </c>
      <c r="AZ6" s="15">
        <v>5.1105935798100699</v>
      </c>
      <c r="BA6" s="15">
        <v>24.5463302683576</v>
      </c>
      <c r="BB6" s="15">
        <v>32.071112363079202</v>
      </c>
      <c r="BC6" s="15">
        <v>3.2546910491244798</v>
      </c>
      <c r="BD6" s="15">
        <v>2.4190704912217398</v>
      </c>
      <c r="BE6" s="15">
        <v>24.253735522622101</v>
      </c>
      <c r="BF6" s="15">
        <v>2029.07395900959</v>
      </c>
      <c r="BG6" s="15">
        <v>1031.4814794369699</v>
      </c>
      <c r="BH6" s="15">
        <v>997.59247957262198</v>
      </c>
      <c r="BI6" s="15">
        <v>1.8928392864835699</v>
      </c>
      <c r="BJ6" s="15">
        <v>0.37153571433610499</v>
      </c>
      <c r="BK6" s="15">
        <v>154.511731841906</v>
      </c>
      <c r="BL6" s="15">
        <v>162.82271836700701</v>
      </c>
      <c r="BM6" s="15">
        <v>91.141792077029507</v>
      </c>
      <c r="BN6" s="15">
        <v>4.1303761018982801</v>
      </c>
      <c r="BO6" s="15">
        <v>6.01859022235816</v>
      </c>
      <c r="BP6" s="15">
        <v>228.39530952727401</v>
      </c>
      <c r="BQ6" s="15">
        <v>52.590095960357203</v>
      </c>
      <c r="BR6" s="15">
        <v>5.2462399285702404</v>
      </c>
      <c r="BS6" s="15">
        <v>283.76937619548301</v>
      </c>
      <c r="BT6" s="15">
        <v>9.1175694593715703E-2</v>
      </c>
      <c r="BU6" s="15">
        <v>10837.3766794205</v>
      </c>
      <c r="BV6" s="15">
        <v>7.7543951625884997</v>
      </c>
      <c r="BW6" s="15">
        <v>108.53015495847001</v>
      </c>
      <c r="BX6" s="15">
        <v>436.003132692115</v>
      </c>
      <c r="BY6" s="15">
        <v>51.858404112750797</v>
      </c>
      <c r="BZ6" s="15">
        <v>226.33176486215001</v>
      </c>
      <c r="CA6" s="15">
        <v>3545.1612315327002</v>
      </c>
      <c r="CB6" s="15">
        <v>36.179301008513299</v>
      </c>
      <c r="CC6" s="26"/>
      <c r="CD6" s="26">
        <f t="shared" si="0"/>
        <v>0.97122154638424962</v>
      </c>
      <c r="CE6" s="25">
        <f t="shared" si="1"/>
        <v>4.3952808403684572E-5</v>
      </c>
      <c r="CF6" s="13">
        <f t="shared" si="2"/>
        <v>-1.0834786178913847E-3</v>
      </c>
      <c r="CG6" s="13">
        <f t="shared" si="3"/>
        <v>-1.731575752196874E-5</v>
      </c>
      <c r="CH6" s="13">
        <f t="shared" si="4"/>
        <v>-3.3025055825149384E-4</v>
      </c>
      <c r="CI6" s="13">
        <f t="shared" si="5"/>
        <v>-9.0794099780261948E-3</v>
      </c>
      <c r="CJ6" s="13">
        <f t="shared" si="6"/>
        <v>-4.3525527013252747E-3</v>
      </c>
      <c r="CK6" s="13">
        <f t="shared" si="7"/>
        <v>-7.5301188938066882E-5</v>
      </c>
      <c r="CL6" s="13">
        <f t="shared" si="8"/>
        <v>-1.8997303998918838E-3</v>
      </c>
      <c r="CM6" s="13">
        <f t="shared" si="9"/>
        <v>1.0682937562453214E-2</v>
      </c>
    </row>
    <row r="7" spans="1:91" x14ac:dyDescent="0.25">
      <c r="A7" s="80" t="s">
        <v>660</v>
      </c>
      <c r="B7" s="15">
        <v>419658.81751461799</v>
      </c>
      <c r="C7" s="15">
        <v>1023.84977446413</v>
      </c>
      <c r="D7" s="15">
        <v>55804.036804011601</v>
      </c>
      <c r="E7" s="15">
        <v>11661.1667866601</v>
      </c>
      <c r="F7" s="15">
        <v>8114.5807353405398</v>
      </c>
      <c r="G7" s="15">
        <v>91657.580078755796</v>
      </c>
      <c r="H7" s="15">
        <v>26040.0015313117</v>
      </c>
      <c r="I7" s="15">
        <v>8691.4813221344903</v>
      </c>
      <c r="J7" s="15"/>
      <c r="K7" s="15"/>
      <c r="L7" s="15"/>
      <c r="M7" s="15" t="s">
        <v>435</v>
      </c>
      <c r="N7" s="15">
        <v>0</v>
      </c>
      <c r="O7" s="15">
        <v>115.86638571677101</v>
      </c>
      <c r="P7" s="15">
        <v>125.152281957646</v>
      </c>
      <c r="Q7" s="15">
        <v>125.152281957646</v>
      </c>
      <c r="R7" s="15">
        <v>9.9449054336534601</v>
      </c>
      <c r="S7" s="15">
        <v>0</v>
      </c>
      <c r="T7" s="15">
        <v>510.88733647587702</v>
      </c>
      <c r="U7" s="15">
        <v>19.488175824251002</v>
      </c>
      <c r="V7" s="15">
        <v>418558.261940155</v>
      </c>
      <c r="W7" s="15">
        <v>206.63825467542199</v>
      </c>
      <c r="X7" s="15">
        <v>59.727632410393802</v>
      </c>
      <c r="Y7" s="15">
        <v>41.723176704908397</v>
      </c>
      <c r="Z7" s="15">
        <v>3979.2726767541899</v>
      </c>
      <c r="AA7" s="15">
        <v>0</v>
      </c>
      <c r="AB7" s="15">
        <v>540.29858082685996</v>
      </c>
      <c r="AC7" s="15">
        <v>540.29858082685996</v>
      </c>
      <c r="AD7" s="15">
        <v>4.8507044445608098</v>
      </c>
      <c r="AE7" s="15">
        <v>0</v>
      </c>
      <c r="AF7" s="15">
        <v>7.9389539989542497</v>
      </c>
      <c r="AG7" s="15">
        <v>167.78860033938801</v>
      </c>
      <c r="AH7" s="15">
        <v>26.304140941747299</v>
      </c>
      <c r="AI7" s="15">
        <v>0</v>
      </c>
      <c r="AJ7" s="15">
        <v>46.945029713727102</v>
      </c>
      <c r="AK7" s="15">
        <v>98.969304162894602</v>
      </c>
      <c r="AL7" s="15">
        <v>1840.6559311974599</v>
      </c>
      <c r="AM7" s="15">
        <v>4.0156704344888903</v>
      </c>
      <c r="AN7" s="15">
        <v>3.4659975421093998</v>
      </c>
      <c r="AO7" s="15">
        <v>1022.38601265034</v>
      </c>
      <c r="AP7" s="15">
        <v>0</v>
      </c>
      <c r="AQ7" s="15">
        <v>24048.109236373999</v>
      </c>
      <c r="AR7" s="15">
        <v>47272.7953303186</v>
      </c>
      <c r="AS7" s="15">
        <v>5244.5950566501997</v>
      </c>
      <c r="AT7" s="15">
        <v>52525.329340967801</v>
      </c>
      <c r="AU7" s="15">
        <v>94.211667254484098</v>
      </c>
      <c r="AV7" s="15">
        <v>651.24561751484998</v>
      </c>
      <c r="AW7" s="15">
        <v>0</v>
      </c>
      <c r="AX7" s="15">
        <v>892.27915882145999</v>
      </c>
      <c r="AY7" s="15">
        <v>8678.5101199175097</v>
      </c>
      <c r="AZ7" s="15">
        <v>70.362858367135701</v>
      </c>
      <c r="BA7" s="15">
        <v>157.77026063963001</v>
      </c>
      <c r="BB7" s="15">
        <v>247.55294060622799</v>
      </c>
      <c r="BC7" s="15">
        <v>117.405107396632</v>
      </c>
      <c r="BD7" s="15">
        <v>59.359037522159099</v>
      </c>
      <c r="BE7" s="15">
        <v>217.68561677028299</v>
      </c>
      <c r="BF7" s="15">
        <v>11489.850488567799</v>
      </c>
      <c r="BG7" s="15">
        <v>7990.7097516633003</v>
      </c>
      <c r="BH7" s="15">
        <v>3499.1407369045601</v>
      </c>
      <c r="BI7" s="15">
        <v>122.008011011937</v>
      </c>
      <c r="BJ7" s="15">
        <v>7.05260790804852</v>
      </c>
      <c r="BK7" s="15">
        <v>3501.6048603723598</v>
      </c>
      <c r="BL7" s="15">
        <v>522.38582542108804</v>
      </c>
      <c r="BM7" s="15">
        <v>266.30983806496198</v>
      </c>
      <c r="BN7" s="15">
        <v>9.5084000913463598</v>
      </c>
      <c r="BO7" s="15">
        <v>88.902282634853805</v>
      </c>
      <c r="BP7" s="15">
        <v>669.28857409378395</v>
      </c>
      <c r="BQ7" s="15">
        <v>509.12848013065502</v>
      </c>
      <c r="BR7" s="15">
        <v>169.796963509835</v>
      </c>
      <c r="BS7" s="15">
        <v>867.682784944628</v>
      </c>
      <c r="BT7" s="15">
        <v>3.7546234869227302</v>
      </c>
      <c r="BU7" s="15">
        <v>91634.918518053397</v>
      </c>
      <c r="BV7" s="15">
        <v>37.680555889258798</v>
      </c>
      <c r="BW7" s="15">
        <v>0.122223608855966</v>
      </c>
      <c r="BX7" s="15">
        <v>1128.1615188692199</v>
      </c>
      <c r="BY7" s="15">
        <v>1619.6448776126099</v>
      </c>
      <c r="BZ7" s="15">
        <v>2388.35426554284</v>
      </c>
      <c r="CA7" s="15">
        <v>25848.181848793502</v>
      </c>
      <c r="CB7" s="15">
        <v>1144.81630666199</v>
      </c>
      <c r="CC7" s="26"/>
      <c r="CD7" s="26">
        <f t="shared" si="0"/>
        <v>0.93035979772389588</v>
      </c>
      <c r="CE7" s="25">
        <f t="shared" si="1"/>
        <v>1.5114524932187642E-4</v>
      </c>
      <c r="CF7" s="13">
        <f t="shared" si="2"/>
        <v>-2.6225007757036969E-3</v>
      </c>
      <c r="CG7" s="13">
        <f t="shared" si="3"/>
        <v>-1.4296646346931411E-3</v>
      </c>
      <c r="CH7" s="13">
        <f t="shared" si="4"/>
        <v>-5.8753947757559051E-2</v>
      </c>
      <c r="CI7" s="13">
        <f t="shared" si="5"/>
        <v>-1.4691179813008041E-2</v>
      </c>
      <c r="CJ7" s="13">
        <f t="shared" si="6"/>
        <v>-1.5265235225001571E-2</v>
      </c>
      <c r="CK7" s="13">
        <f t="shared" si="7"/>
        <v>-2.4724153401091192E-4</v>
      </c>
      <c r="CL7" s="13">
        <f t="shared" si="8"/>
        <v>-7.3663468217367691E-3</v>
      </c>
      <c r="CM7" s="13">
        <f t="shared" si="9"/>
        <v>-1.4924040835187665E-3</v>
      </c>
    </row>
    <row r="8" spans="1:91" x14ac:dyDescent="0.25">
      <c r="A8" s="81" t="s">
        <v>661</v>
      </c>
      <c r="B8" s="15">
        <v>75013.513203235096</v>
      </c>
      <c r="C8" s="15">
        <v>3168.5337855821999</v>
      </c>
      <c r="D8" s="15">
        <v>73278.032089586603</v>
      </c>
      <c r="E8" s="15">
        <v>15910.733956153401</v>
      </c>
      <c r="F8" s="15">
        <v>9017.65608160802</v>
      </c>
      <c r="G8" s="15">
        <v>111982.79943037299</v>
      </c>
      <c r="H8" s="15">
        <v>46051.816294069198</v>
      </c>
      <c r="I8" s="15">
        <v>17141.595249472499</v>
      </c>
      <c r="J8" s="15"/>
      <c r="K8" s="15"/>
      <c r="L8" s="15"/>
      <c r="M8" s="15" t="s">
        <v>436</v>
      </c>
      <c r="N8" s="15">
        <v>0</v>
      </c>
      <c r="O8" s="15">
        <v>552.54973300140796</v>
      </c>
      <c r="P8" s="15">
        <v>251.548011564185</v>
      </c>
      <c r="Q8" s="15">
        <v>251.548011564185</v>
      </c>
      <c r="R8" s="15">
        <v>17.144710165043499</v>
      </c>
      <c r="S8" s="15">
        <v>0</v>
      </c>
      <c r="T8" s="15">
        <v>379.85334535432997</v>
      </c>
      <c r="U8" s="15">
        <v>835.01831103486495</v>
      </c>
      <c r="V8" s="15">
        <v>74939.468531770195</v>
      </c>
      <c r="W8" s="15">
        <v>538.287859916201</v>
      </c>
      <c r="X8" s="15">
        <v>59.744652540254698</v>
      </c>
      <c r="Y8" s="15">
        <v>98.208040221528904</v>
      </c>
      <c r="Z8" s="15">
        <v>9064.7211610213508</v>
      </c>
      <c r="AA8" s="15">
        <v>0</v>
      </c>
      <c r="AB8" s="15">
        <v>1320.0535029042101</v>
      </c>
      <c r="AC8" s="15">
        <v>1320.0535029042101</v>
      </c>
      <c r="AD8" s="15">
        <v>11.7722340880171</v>
      </c>
      <c r="AE8" s="15">
        <v>0</v>
      </c>
      <c r="AF8" s="15">
        <v>20.566829095799999</v>
      </c>
      <c r="AG8" s="15">
        <v>230.72285974037999</v>
      </c>
      <c r="AH8" s="15">
        <v>20.735463118211101</v>
      </c>
      <c r="AI8" s="15">
        <v>0</v>
      </c>
      <c r="AJ8" s="15">
        <v>113.931173793062</v>
      </c>
      <c r="AK8" s="15">
        <v>439.98989663199802</v>
      </c>
      <c r="AL8" s="15">
        <v>2347.04630173747</v>
      </c>
      <c r="AM8" s="15">
        <v>9.7456627680498809</v>
      </c>
      <c r="AN8" s="15">
        <v>8.4116557373678305</v>
      </c>
      <c r="AO8" s="15">
        <v>3164.30313966004</v>
      </c>
      <c r="AP8" s="15">
        <v>0</v>
      </c>
      <c r="AQ8" s="15">
        <v>43053.4646790775</v>
      </c>
      <c r="AR8" s="15">
        <v>65926.791859269302</v>
      </c>
      <c r="AS8" s="15">
        <v>7304.6367217986399</v>
      </c>
      <c r="AT8" s="15">
        <v>73251.995410163698</v>
      </c>
      <c r="AU8" s="15">
        <v>10.7706770057504</v>
      </c>
      <c r="AV8" s="15">
        <v>453.67760598766199</v>
      </c>
      <c r="AW8" s="15">
        <v>0</v>
      </c>
      <c r="AX8" s="15">
        <v>96.069601270854307</v>
      </c>
      <c r="AY8" s="15">
        <v>17362.281114914502</v>
      </c>
      <c r="AZ8" s="15">
        <v>274.019023361199</v>
      </c>
      <c r="BA8" s="15">
        <v>158.24717460936799</v>
      </c>
      <c r="BB8" s="15">
        <v>287.46734664230701</v>
      </c>
      <c r="BC8" s="15">
        <v>127.026748038547</v>
      </c>
      <c r="BD8" s="15">
        <v>57.807302907973501</v>
      </c>
      <c r="BE8" s="15">
        <v>294.257615624989</v>
      </c>
      <c r="BF8" s="15">
        <v>15899.3320878063</v>
      </c>
      <c r="BG8" s="15">
        <v>9009.2345643313001</v>
      </c>
      <c r="BH8" s="15">
        <v>6890.0975234750304</v>
      </c>
      <c r="BI8" s="15">
        <v>64.770001739694294</v>
      </c>
      <c r="BJ8" s="15">
        <v>8.1254776290943997</v>
      </c>
      <c r="BK8" s="15">
        <v>3573.9805145062201</v>
      </c>
      <c r="BL8" s="15">
        <v>740.75341305213396</v>
      </c>
      <c r="BM8" s="15">
        <v>385.97363929920698</v>
      </c>
      <c r="BN8" s="15">
        <v>36.339955420737901</v>
      </c>
      <c r="BO8" s="15">
        <v>134.26366036530499</v>
      </c>
      <c r="BP8" s="15">
        <v>971.54697802888904</v>
      </c>
      <c r="BQ8" s="15">
        <v>800.338084205874</v>
      </c>
      <c r="BR8" s="15">
        <v>327.00420432394702</v>
      </c>
      <c r="BS8" s="15">
        <v>1463.4827604816101</v>
      </c>
      <c r="BT8" s="15">
        <v>8.0991470292167396</v>
      </c>
      <c r="BU8" s="15">
        <v>111985.933255257</v>
      </c>
      <c r="BV8" s="15">
        <v>91.175427496714804</v>
      </c>
      <c r="BW8" s="15">
        <v>0</v>
      </c>
      <c r="BX8" s="15">
        <v>1149.19295272355</v>
      </c>
      <c r="BY8" s="15">
        <v>2339.3438180707299</v>
      </c>
      <c r="BZ8" s="15">
        <v>2914.35877752852</v>
      </c>
      <c r="CA8" s="15">
        <v>46034.498177191999</v>
      </c>
      <c r="CB8" s="15">
        <v>2434.86438126237</v>
      </c>
      <c r="CC8" s="26"/>
      <c r="CD8" s="26">
        <f t="shared" si="0"/>
        <v>0.93524348877139563</v>
      </c>
      <c r="CE8" s="25">
        <f t="shared" si="1"/>
        <v>2.8076817540108068E-4</v>
      </c>
      <c r="CF8" s="13">
        <f t="shared" si="2"/>
        <v>-9.8708443723053482E-4</v>
      </c>
      <c r="CG8" s="13">
        <f t="shared" si="3"/>
        <v>-1.3352061895033915E-3</v>
      </c>
      <c r="CH8" s="13">
        <f t="shared" si="4"/>
        <v>-3.5531357325580904E-4</v>
      </c>
      <c r="CI8" s="13">
        <f t="shared" si="5"/>
        <v>-7.1661485752458147E-4</v>
      </c>
      <c r="CJ8" s="13">
        <f t="shared" si="6"/>
        <v>-9.3389204472945253E-4</v>
      </c>
      <c r="CK8" s="13">
        <f t="shared" si="7"/>
        <v>2.7984877141353716E-5</v>
      </c>
      <c r="CL8" s="13">
        <f t="shared" si="8"/>
        <v>-3.7605719536906165E-4</v>
      </c>
      <c r="CM8" s="13">
        <f t="shared" si="9"/>
        <v>1.2874289833018556E-2</v>
      </c>
    </row>
    <row r="9" spans="1:91" x14ac:dyDescent="0.25">
      <c r="A9" s="80" t="s">
        <v>662</v>
      </c>
      <c r="B9" s="15">
        <v>4482.6656052713997</v>
      </c>
      <c r="C9" s="15">
        <v>2972.28079492913</v>
      </c>
      <c r="D9" s="15">
        <v>3121.6692441727</v>
      </c>
      <c r="E9" s="15">
        <v>2085.2340751409101</v>
      </c>
      <c r="F9" s="15">
        <v>1046.6368335618999</v>
      </c>
      <c r="G9" s="15">
        <v>1827.629775979</v>
      </c>
      <c r="H9" s="15">
        <v>11932.040867105599</v>
      </c>
      <c r="I9" s="15">
        <v>3705.9683279374999</v>
      </c>
      <c r="J9" s="15"/>
      <c r="K9" s="15"/>
      <c r="L9" s="15"/>
      <c r="M9" s="15" t="s">
        <v>553</v>
      </c>
      <c r="N9" s="15">
        <v>0</v>
      </c>
      <c r="O9" s="15">
        <v>6.99259168257736</v>
      </c>
      <c r="P9" s="15">
        <v>7.23371717351342</v>
      </c>
      <c r="Q9" s="15">
        <v>7.23371717351342</v>
      </c>
      <c r="R9" s="15">
        <v>2.0860525049045102</v>
      </c>
      <c r="S9" s="15">
        <v>0</v>
      </c>
      <c r="T9" s="15">
        <v>54.321233933923899</v>
      </c>
      <c r="U9" s="15">
        <v>39.875895515247898</v>
      </c>
      <c r="V9" s="15">
        <v>4446.1404104825397</v>
      </c>
      <c r="W9" s="15">
        <v>28.158697497727701</v>
      </c>
      <c r="X9" s="15">
        <v>8.36641454578929</v>
      </c>
      <c r="Y9" s="15">
        <v>7.7267553356234799</v>
      </c>
      <c r="Z9" s="15">
        <v>6010.8889179011703</v>
      </c>
      <c r="AA9" s="15">
        <v>0</v>
      </c>
      <c r="AB9" s="15">
        <v>55.7574141200638</v>
      </c>
      <c r="AC9" s="15">
        <v>55.7574141200638</v>
      </c>
      <c r="AD9" s="15">
        <v>1.7458414770939401</v>
      </c>
      <c r="AE9" s="15">
        <v>0</v>
      </c>
      <c r="AF9" s="15">
        <v>1.92517827052587</v>
      </c>
      <c r="AG9" s="15">
        <v>110.843073013899</v>
      </c>
      <c r="AH9" s="15">
        <v>2.0921591188261699</v>
      </c>
      <c r="AI9" s="15">
        <v>0</v>
      </c>
      <c r="AJ9" s="15">
        <v>16.896215971034898</v>
      </c>
      <c r="AK9" s="15">
        <v>36.202241610758897</v>
      </c>
      <c r="AL9" s="15">
        <v>226.45636327253899</v>
      </c>
      <c r="AM9" s="15">
        <v>1.44530348211691</v>
      </c>
      <c r="AN9" s="15">
        <v>1.2474687149052099</v>
      </c>
      <c r="AO9" s="15">
        <v>2972.2729166721201</v>
      </c>
      <c r="AP9" s="15">
        <v>0</v>
      </c>
      <c r="AQ9" s="15">
        <v>11538.1758852148</v>
      </c>
      <c r="AR9" s="15">
        <v>2798.5809999684302</v>
      </c>
      <c r="AS9" s="15">
        <v>309.02666282259599</v>
      </c>
      <c r="AT9" s="15">
        <v>3109.5328410615598</v>
      </c>
      <c r="AU9" s="15">
        <v>3.2938775705658601</v>
      </c>
      <c r="AV9" s="15">
        <v>108.273407455819</v>
      </c>
      <c r="AW9" s="15">
        <v>0</v>
      </c>
      <c r="AX9" s="15">
        <v>3.9617940410500601</v>
      </c>
      <c r="AY9" s="15">
        <v>3719.40015228534</v>
      </c>
      <c r="AZ9" s="15">
        <v>30.292478536020599</v>
      </c>
      <c r="BA9" s="15">
        <v>21.1635164235961</v>
      </c>
      <c r="BB9" s="15">
        <v>14.120412029251399</v>
      </c>
      <c r="BC9" s="15">
        <v>10.622394044114399</v>
      </c>
      <c r="BD9" s="15">
        <v>1.5981528026808201</v>
      </c>
      <c r="BE9" s="15">
        <v>23.373549657070502</v>
      </c>
      <c r="BF9" s="15">
        <v>2083.0058744276798</v>
      </c>
      <c r="BG9" s="15">
        <v>1044.3965787077</v>
      </c>
      <c r="BH9" s="15">
        <v>1038.6092957199701</v>
      </c>
      <c r="BI9" s="15">
        <v>6.3782115934935799</v>
      </c>
      <c r="BJ9" s="15">
        <v>0.86919207879429194</v>
      </c>
      <c r="BK9" s="15">
        <v>300.19900220806397</v>
      </c>
      <c r="BL9" s="15">
        <v>172.07812005214899</v>
      </c>
      <c r="BM9" s="15">
        <v>34.100496676443498</v>
      </c>
      <c r="BN9" s="15">
        <v>5.6178213081725001</v>
      </c>
      <c r="BO9" s="15">
        <v>3.4492779304573999</v>
      </c>
      <c r="BP9" s="15">
        <v>87.165255841999297</v>
      </c>
      <c r="BQ9" s="15">
        <v>111.37867822958</v>
      </c>
      <c r="BR9" s="15">
        <v>19.848470885982401</v>
      </c>
      <c r="BS9" s="15">
        <v>309.40643195676802</v>
      </c>
      <c r="BT9" s="15">
        <v>0.15200064160011401</v>
      </c>
      <c r="BU9" s="15">
        <v>1827.14013788378</v>
      </c>
      <c r="BV9" s="15">
        <v>13.521104043373199</v>
      </c>
      <c r="BW9" s="15">
        <v>0</v>
      </c>
      <c r="BX9" s="15">
        <v>51.262057649069398</v>
      </c>
      <c r="BY9" s="15">
        <v>399.03084985189003</v>
      </c>
      <c r="BZ9" s="15">
        <v>347.13794378386501</v>
      </c>
      <c r="CA9" s="15">
        <v>11897.5810305458</v>
      </c>
      <c r="CB9" s="15">
        <v>201.69401890403199</v>
      </c>
      <c r="CC9" s="26"/>
      <c r="CD9" s="26">
        <f t="shared" si="0"/>
        <v>0.96979174637195031</v>
      </c>
      <c r="CE9" s="25">
        <f t="shared" si="1"/>
        <v>6.1912138219084888E-4</v>
      </c>
      <c r="CF9" s="13">
        <f t="shared" si="2"/>
        <v>-8.1480971379859751E-3</v>
      </c>
      <c r="CG9" s="13">
        <f t="shared" si="3"/>
        <v>-2.6505762925721039E-6</v>
      </c>
      <c r="CH9" s="13">
        <f t="shared" si="4"/>
        <v>-3.8877927678582732E-3</v>
      </c>
      <c r="CI9" s="13">
        <f t="shared" si="5"/>
        <v>-1.0685614338427386E-3</v>
      </c>
      <c r="CJ9" s="13">
        <f t="shared" si="6"/>
        <v>-2.1404318884669584E-3</v>
      </c>
      <c r="CK9" s="13">
        <f t="shared" si="7"/>
        <v>-2.6790879731521848E-4</v>
      </c>
      <c r="CL9" s="13">
        <f t="shared" si="8"/>
        <v>-2.8880085932993034E-3</v>
      </c>
      <c r="CM9" s="13">
        <f t="shared" si="9"/>
        <v>3.6243764542141666E-3</v>
      </c>
    </row>
    <row r="10" spans="1:91" x14ac:dyDescent="0.25">
      <c r="A10" s="80" t="s">
        <v>663</v>
      </c>
      <c r="B10" s="15">
        <v>63848.891978902597</v>
      </c>
      <c r="C10" s="15">
        <v>1168.32965381746</v>
      </c>
      <c r="D10" s="15">
        <v>34094.116725918298</v>
      </c>
      <c r="E10" s="15">
        <v>7805.0209782100901</v>
      </c>
      <c r="F10" s="15">
        <v>4941.6410668479803</v>
      </c>
      <c r="G10" s="15">
        <v>50211.534834250197</v>
      </c>
      <c r="H10" s="15">
        <v>14307.9130954057</v>
      </c>
      <c r="I10" s="15">
        <v>6791.9941801266996</v>
      </c>
      <c r="J10" s="15"/>
      <c r="K10" s="15"/>
      <c r="L10" s="15"/>
      <c r="M10" s="15" t="s">
        <v>554</v>
      </c>
      <c r="N10" s="15">
        <v>0</v>
      </c>
      <c r="O10" s="15">
        <v>18.695431114019399</v>
      </c>
      <c r="P10" s="15">
        <v>423.85008581790498</v>
      </c>
      <c r="Q10" s="15">
        <v>423.85008581790498</v>
      </c>
      <c r="R10" s="15">
        <v>12.6037625868137</v>
      </c>
      <c r="S10" s="15">
        <v>0</v>
      </c>
      <c r="T10" s="15">
        <v>123.654066050178</v>
      </c>
      <c r="U10" s="15">
        <v>5508.7687210145596</v>
      </c>
      <c r="V10" s="15">
        <v>63805.876959067798</v>
      </c>
      <c r="W10" s="15">
        <v>306.948794032671</v>
      </c>
      <c r="X10" s="15">
        <v>779.71674116850102</v>
      </c>
      <c r="Y10" s="15">
        <v>448.24544018659901</v>
      </c>
      <c r="Z10" s="15">
        <v>130.914126665754</v>
      </c>
      <c r="AA10" s="15">
        <v>0</v>
      </c>
      <c r="AB10" s="15">
        <v>741.33379460191998</v>
      </c>
      <c r="AC10" s="15">
        <v>741.33379460191998</v>
      </c>
      <c r="AD10" s="15">
        <v>1.5646117914453299</v>
      </c>
      <c r="AE10" s="15">
        <v>0</v>
      </c>
      <c r="AF10" s="15">
        <v>0.79343086442958999</v>
      </c>
      <c r="AG10" s="15">
        <v>161.501164809367</v>
      </c>
      <c r="AH10" s="15">
        <v>4.0716327425025796</v>
      </c>
      <c r="AI10" s="15">
        <v>0</v>
      </c>
      <c r="AJ10" s="15">
        <v>15.1423006720832</v>
      </c>
      <c r="AK10" s="15">
        <v>22.088984009532801</v>
      </c>
      <c r="AL10" s="15">
        <v>505.85890744339099</v>
      </c>
      <c r="AM10" s="15">
        <v>1.2952677603599601</v>
      </c>
      <c r="AN10" s="15">
        <v>1.1179691670481899</v>
      </c>
      <c r="AO10" s="15">
        <v>1153.44277753598</v>
      </c>
      <c r="AP10" s="15">
        <v>0</v>
      </c>
      <c r="AQ10" s="15">
        <v>14638.7545108831</v>
      </c>
      <c r="AR10" s="15">
        <v>30618.9955161752</v>
      </c>
      <c r="AS10" s="15">
        <v>3401.3239722009998</v>
      </c>
      <c r="AT10" s="15">
        <v>34021.112919240702</v>
      </c>
      <c r="AU10" s="15">
        <v>9.5183192668929397</v>
      </c>
      <c r="AV10" s="15">
        <v>222.46486970798099</v>
      </c>
      <c r="AW10" s="15">
        <v>0</v>
      </c>
      <c r="AX10" s="15">
        <v>29.117772319758199</v>
      </c>
      <c r="AY10" s="15">
        <v>7675.7287738954401</v>
      </c>
      <c r="AZ10" s="15">
        <v>36.526516648754203</v>
      </c>
      <c r="BA10" s="15">
        <v>77.923171910250105</v>
      </c>
      <c r="BB10" s="15">
        <v>182.69720290106099</v>
      </c>
      <c r="BC10" s="15">
        <v>50.752831691551101</v>
      </c>
      <c r="BD10" s="15">
        <v>69.032196714562005</v>
      </c>
      <c r="BE10" s="15">
        <v>20.5077533005947</v>
      </c>
      <c r="BF10" s="15">
        <v>7720.22623979119</v>
      </c>
      <c r="BG10" s="15">
        <v>4922.8714987736503</v>
      </c>
      <c r="BH10" s="15">
        <v>2797.3547410175402</v>
      </c>
      <c r="BI10" s="15">
        <v>1.6721718671935599</v>
      </c>
      <c r="BJ10" s="15">
        <v>1.8332512865622701</v>
      </c>
      <c r="BK10" s="15">
        <v>1923.02887233254</v>
      </c>
      <c r="BL10" s="15">
        <v>55.733580163803502</v>
      </c>
      <c r="BM10" s="15">
        <v>463.37925251960701</v>
      </c>
      <c r="BN10" s="15">
        <v>91.657963093304502</v>
      </c>
      <c r="BO10" s="15">
        <v>56.099561491095997</v>
      </c>
      <c r="BP10" s="15">
        <v>1159.4481111349901</v>
      </c>
      <c r="BQ10" s="15">
        <v>1137.3107246836801</v>
      </c>
      <c r="BR10" s="15">
        <v>82.370543132878197</v>
      </c>
      <c r="BS10" s="15">
        <v>582.44864901095104</v>
      </c>
      <c r="BT10" s="15">
        <v>38.6420972541843</v>
      </c>
      <c r="BU10" s="15">
        <v>50198.391454166202</v>
      </c>
      <c r="BV10" s="15">
        <v>12.117573003055201</v>
      </c>
      <c r="BW10" s="15">
        <v>364.80509047217498</v>
      </c>
      <c r="BX10" s="15">
        <v>67.173632470395503</v>
      </c>
      <c r="BY10" s="15">
        <v>431.06730669824702</v>
      </c>
      <c r="BZ10" s="15">
        <v>1018.44435539198</v>
      </c>
      <c r="CA10" s="15">
        <v>14272.359922944999</v>
      </c>
      <c r="CB10" s="15">
        <v>389.10872791711103</v>
      </c>
      <c r="CC10" s="26"/>
      <c r="CD10" s="26">
        <f t="shared" si="0"/>
        <v>1.0256716191236928</v>
      </c>
      <c r="CE10" s="25">
        <f t="shared" si="1"/>
        <v>2.332171984829055E-5</v>
      </c>
      <c r="CF10" s="13">
        <f t="shared" si="2"/>
        <v>-6.7370033373502589E-4</v>
      </c>
      <c r="CG10" s="13">
        <f t="shared" si="3"/>
        <v>-1.2742016975121584E-2</v>
      </c>
      <c r="CH10" s="13">
        <f t="shared" si="4"/>
        <v>-2.1412435249304643E-3</v>
      </c>
      <c r="CI10" s="13">
        <f t="shared" si="5"/>
        <v>-1.0864126906978017E-2</v>
      </c>
      <c r="CJ10" s="13">
        <f t="shared" si="6"/>
        <v>-3.7982459309417486E-3</v>
      </c>
      <c r="CK10" s="13">
        <f t="shared" si="7"/>
        <v>-2.6176017378042108E-4</v>
      </c>
      <c r="CL10" s="13">
        <f t="shared" si="8"/>
        <v>-2.4848608055997351E-3</v>
      </c>
      <c r="CM10" s="13">
        <f t="shared" si="9"/>
        <v>0.13011415651010688</v>
      </c>
    </row>
    <row r="11" spans="1:91" x14ac:dyDescent="0.25">
      <c r="A11" s="80" t="s">
        <v>664</v>
      </c>
      <c r="B11" s="15">
        <v>541013.11896073201</v>
      </c>
      <c r="C11" s="15">
        <v>11158.6977622537</v>
      </c>
      <c r="D11" s="15">
        <v>414112.31878610299</v>
      </c>
      <c r="E11" s="15">
        <v>22814.296269555802</v>
      </c>
      <c r="F11" s="15">
        <v>12140.086837541299</v>
      </c>
      <c r="G11" s="15">
        <v>195449.15091257001</v>
      </c>
      <c r="H11" s="15">
        <v>81627.662935094093</v>
      </c>
      <c r="I11" s="15">
        <v>41789.390600992199</v>
      </c>
      <c r="J11" s="15"/>
      <c r="K11" s="15"/>
      <c r="L11" s="15"/>
      <c r="M11" s="15" t="s">
        <v>437</v>
      </c>
      <c r="N11" s="15">
        <v>0</v>
      </c>
      <c r="O11" s="15">
        <v>29.304498500209299</v>
      </c>
      <c r="P11" s="15">
        <v>231.1278475972</v>
      </c>
      <c r="Q11" s="15">
        <v>231.1278475972</v>
      </c>
      <c r="R11" s="15">
        <v>41.716171833542198</v>
      </c>
      <c r="S11" s="15">
        <v>0</v>
      </c>
      <c r="T11" s="15">
        <v>716.72659783481799</v>
      </c>
      <c r="U11" s="15">
        <v>9102.2070884178702</v>
      </c>
      <c r="V11" s="15">
        <v>402995.09229098802</v>
      </c>
      <c r="W11" s="15">
        <v>1136.5860811109101</v>
      </c>
      <c r="X11" s="15">
        <v>301.14253361574299</v>
      </c>
      <c r="Y11" s="15">
        <v>208.28313518742399</v>
      </c>
      <c r="Z11" s="15">
        <v>3304.5502393777901</v>
      </c>
      <c r="AA11" s="15">
        <v>0</v>
      </c>
      <c r="AB11" s="15">
        <v>2057.7764035786399</v>
      </c>
      <c r="AC11" s="15">
        <v>2057.7764035786399</v>
      </c>
      <c r="AD11" s="15">
        <v>4.8474427847102701</v>
      </c>
      <c r="AE11" s="15">
        <v>0</v>
      </c>
      <c r="AF11" s="15">
        <v>7.3242162104792099</v>
      </c>
      <c r="AG11" s="15">
        <v>418.23388475103701</v>
      </c>
      <c r="AH11" s="15">
        <v>5.7603903493214101</v>
      </c>
      <c r="AI11" s="15">
        <v>0</v>
      </c>
      <c r="AJ11" s="15">
        <v>46.913641148644899</v>
      </c>
      <c r="AK11" s="15">
        <v>47.401555585074803</v>
      </c>
      <c r="AL11" s="15">
        <v>1845.1154291159601</v>
      </c>
      <c r="AM11" s="15">
        <v>4.0129982349122297</v>
      </c>
      <c r="AN11" s="15">
        <v>3.4636963558257201</v>
      </c>
      <c r="AO11" s="15">
        <v>8643.96189023427</v>
      </c>
      <c r="AP11" s="15">
        <v>0</v>
      </c>
      <c r="AQ11" s="15">
        <v>31669.785825933999</v>
      </c>
      <c r="AR11" s="15">
        <v>275371.77768790198</v>
      </c>
      <c r="AS11" s="15">
        <v>30591.1289404034</v>
      </c>
      <c r="AT11" s="15">
        <v>305970.23084451602</v>
      </c>
      <c r="AU11" s="15">
        <v>9.0978148925462499</v>
      </c>
      <c r="AV11" s="15">
        <v>534.84174055898097</v>
      </c>
      <c r="AW11" s="15">
        <v>0</v>
      </c>
      <c r="AX11" s="15">
        <v>45.629389616230398</v>
      </c>
      <c r="AY11" s="15">
        <v>15249.7732969791</v>
      </c>
      <c r="AZ11" s="15">
        <v>79.768308238121193</v>
      </c>
      <c r="BA11" s="15">
        <v>115.940158064782</v>
      </c>
      <c r="BB11" s="15">
        <v>393.05555892789198</v>
      </c>
      <c r="BC11" s="15">
        <v>64.425089659771601</v>
      </c>
      <c r="BD11" s="15">
        <v>19.759362127019202</v>
      </c>
      <c r="BE11" s="15">
        <v>46.0416777889846</v>
      </c>
      <c r="BF11" s="15">
        <v>10272.417568935</v>
      </c>
      <c r="BG11" s="15">
        <v>6127.0109256264004</v>
      </c>
      <c r="BH11" s="15">
        <v>4145.40664330869</v>
      </c>
      <c r="BI11" s="15">
        <v>7.00480881212924</v>
      </c>
      <c r="BJ11" s="15">
        <v>2.43070227274481</v>
      </c>
      <c r="BK11" s="15">
        <v>1611.67612424147</v>
      </c>
      <c r="BL11" s="15">
        <v>260.55323751847698</v>
      </c>
      <c r="BM11" s="15">
        <v>637.80998622111201</v>
      </c>
      <c r="BN11" s="15">
        <v>120.014265403417</v>
      </c>
      <c r="BO11" s="15">
        <v>70.493613811956294</v>
      </c>
      <c r="BP11" s="15">
        <v>1612.0987457905501</v>
      </c>
      <c r="BQ11" s="15">
        <v>1584.68226941586</v>
      </c>
      <c r="BR11" s="15">
        <v>121.01752837623999</v>
      </c>
      <c r="BS11" s="15">
        <v>800.14520802261802</v>
      </c>
      <c r="BT11" s="15">
        <v>119.147160732871</v>
      </c>
      <c r="BU11" s="15">
        <v>125362.86525280699</v>
      </c>
      <c r="BV11" s="15">
        <v>37.542499942466002</v>
      </c>
      <c r="BW11" s="15">
        <v>192.34007374460501</v>
      </c>
      <c r="BX11" s="15">
        <v>1135.2555122026099</v>
      </c>
      <c r="BY11" s="15">
        <v>1128.79629612025</v>
      </c>
      <c r="BZ11" s="15">
        <v>1147.4159722249999</v>
      </c>
      <c r="CA11" s="15">
        <v>31848.0934273604</v>
      </c>
      <c r="CB11" s="15">
        <v>506.70755663954299</v>
      </c>
      <c r="CC11" s="26"/>
      <c r="CD11" s="26">
        <f t="shared" si="0"/>
        <v>0.99440131002400234</v>
      </c>
      <c r="CE11" s="25">
        <f t="shared" si="1"/>
        <v>2.3937675865601235E-5</v>
      </c>
      <c r="CF11" s="13">
        <f t="shared" si="2"/>
        <v>-0.25511031402504986</v>
      </c>
      <c r="CG11" s="13">
        <f t="shared" si="3"/>
        <v>-0.22536105248104987</v>
      </c>
      <c r="CH11" s="13">
        <f t="shared" si="4"/>
        <v>-0.26114192463191238</v>
      </c>
      <c r="CI11" s="13">
        <f t="shared" si="5"/>
        <v>-0.54973769746985912</v>
      </c>
      <c r="CJ11" s="13">
        <f t="shared" si="6"/>
        <v>-0.49530748769608568</v>
      </c>
      <c r="CK11" s="13">
        <f t="shared" si="7"/>
        <v>-0.35859089350106521</v>
      </c>
      <c r="CL11" s="13">
        <f t="shared" si="8"/>
        <v>-0.60983700522353212</v>
      </c>
      <c r="CM11" s="13">
        <f t="shared" si="9"/>
        <v>-0.63508026612340629</v>
      </c>
    </row>
    <row r="12" spans="1:91" x14ac:dyDescent="0.25">
      <c r="A12" s="80" t="s">
        <v>665</v>
      </c>
      <c r="B12" s="15">
        <v>164397.45230722701</v>
      </c>
      <c r="C12" s="15">
        <v>1644.1493329339901</v>
      </c>
      <c r="D12" s="15">
        <v>74969.507184419694</v>
      </c>
      <c r="E12" s="15">
        <v>67881.806894113994</v>
      </c>
      <c r="F12" s="15">
        <v>13894.099379286001</v>
      </c>
      <c r="G12" s="15">
        <v>75224.725670226093</v>
      </c>
      <c r="H12" s="15">
        <v>16203.505971402201</v>
      </c>
      <c r="I12" s="15">
        <v>4348.5622847883997</v>
      </c>
      <c r="J12" s="15"/>
      <c r="K12" s="15"/>
      <c r="L12" s="15"/>
      <c r="M12" s="15" t="s">
        <v>438</v>
      </c>
      <c r="N12" s="15">
        <v>0</v>
      </c>
      <c r="O12" s="15">
        <v>43.909631440776103</v>
      </c>
      <c r="P12" s="15">
        <v>467.84881562395901</v>
      </c>
      <c r="Q12" s="15">
        <v>467.84881562395901</v>
      </c>
      <c r="R12" s="15">
        <v>12.7928457605516</v>
      </c>
      <c r="S12" s="15">
        <v>0</v>
      </c>
      <c r="T12" s="15">
        <v>153.443033904408</v>
      </c>
      <c r="U12" s="15">
        <v>79.945701328145802</v>
      </c>
      <c r="V12" s="15">
        <v>43527.580836076399</v>
      </c>
      <c r="W12" s="15">
        <v>155.998354096112</v>
      </c>
      <c r="X12" s="15">
        <v>36.522417928127403</v>
      </c>
      <c r="Y12" s="15">
        <v>51.178314835664501</v>
      </c>
      <c r="Z12" s="15">
        <v>389.04006162369501</v>
      </c>
      <c r="AA12" s="15">
        <v>0</v>
      </c>
      <c r="AB12" s="15">
        <v>323.77564470883402</v>
      </c>
      <c r="AC12" s="15">
        <v>323.77564470883402</v>
      </c>
      <c r="AD12" s="15">
        <v>8.3943959077105497</v>
      </c>
      <c r="AE12" s="15">
        <v>0</v>
      </c>
      <c r="AF12" s="15">
        <v>10.947140596438899</v>
      </c>
      <c r="AG12" s="15">
        <v>90.999176518025095</v>
      </c>
      <c r="AH12" s="15">
        <v>6.0965729942811704</v>
      </c>
      <c r="AI12" s="15">
        <v>0</v>
      </c>
      <c r="AJ12" s="15">
        <v>81.2409387640256</v>
      </c>
      <c r="AK12" s="15">
        <v>47.656275301312498</v>
      </c>
      <c r="AL12" s="15">
        <v>2498.9837533943301</v>
      </c>
      <c r="AM12" s="15">
        <v>6.9493519786669902</v>
      </c>
      <c r="AN12" s="15">
        <v>5.9981160129532602</v>
      </c>
      <c r="AO12" s="15">
        <v>1594.04916286101</v>
      </c>
      <c r="AP12" s="15">
        <v>0</v>
      </c>
      <c r="AQ12" s="15">
        <v>11847.5543633327</v>
      </c>
      <c r="AR12" s="15">
        <v>21324.193329350201</v>
      </c>
      <c r="AS12" s="15">
        <v>2358.4088877952299</v>
      </c>
      <c r="AT12" s="15">
        <v>23693.5493577419</v>
      </c>
      <c r="AU12" s="15">
        <v>24.138506926802702</v>
      </c>
      <c r="AV12" s="15">
        <v>190.177500186918</v>
      </c>
      <c r="AW12" s="15">
        <v>0</v>
      </c>
      <c r="AX12" s="15">
        <v>285.64592979391301</v>
      </c>
      <c r="AY12" s="15">
        <v>3871.7989351311398</v>
      </c>
      <c r="AZ12" s="15">
        <v>87.840077847958099</v>
      </c>
      <c r="BA12" s="15">
        <v>72.896876600032002</v>
      </c>
      <c r="BB12" s="15">
        <v>124.08948067262899</v>
      </c>
      <c r="BC12" s="15">
        <v>109.78304823789099</v>
      </c>
      <c r="BD12" s="15">
        <v>191.03019023705099</v>
      </c>
      <c r="BE12" s="15">
        <v>134.950742953201</v>
      </c>
      <c r="BF12" s="15">
        <v>59641.7172350978</v>
      </c>
      <c r="BG12" s="15">
        <v>11993.297621813101</v>
      </c>
      <c r="BH12" s="15">
        <v>47648.419613284699</v>
      </c>
      <c r="BI12" s="15">
        <v>21.191800284175699</v>
      </c>
      <c r="BJ12" s="15">
        <v>5.1388703075998796</v>
      </c>
      <c r="BK12" s="15">
        <v>6829.2971166145799</v>
      </c>
      <c r="BL12" s="15">
        <v>646.14604944151495</v>
      </c>
      <c r="BM12" s="15">
        <v>250.20506445179299</v>
      </c>
      <c r="BN12" s="15">
        <v>3.4997368789656198</v>
      </c>
      <c r="BO12" s="15">
        <v>25.061623976319002</v>
      </c>
      <c r="BP12" s="15">
        <v>630.59022928531499</v>
      </c>
      <c r="BQ12" s="15">
        <v>139.01239434398499</v>
      </c>
      <c r="BR12" s="15">
        <v>685.57528683509895</v>
      </c>
      <c r="BS12" s="15">
        <v>1863.5851816178599</v>
      </c>
      <c r="BT12" s="15">
        <v>26.770315777267001</v>
      </c>
      <c r="BU12" s="15">
        <v>14190.5622467137</v>
      </c>
      <c r="BV12" s="15">
        <v>65.366503543223402</v>
      </c>
      <c r="BW12" s="15">
        <v>0</v>
      </c>
      <c r="BX12" s="15">
        <v>1587.64110625736</v>
      </c>
      <c r="BY12" s="15">
        <v>524.26595713649999</v>
      </c>
      <c r="BZ12" s="15">
        <v>674.49708687482905</v>
      </c>
      <c r="CA12" s="15">
        <v>12322.225598306801</v>
      </c>
      <c r="CB12" s="15">
        <v>366.11103450124801</v>
      </c>
      <c r="CC12" s="26"/>
      <c r="CD12" s="26">
        <f t="shared" si="0"/>
        <v>0.96147844955546624</v>
      </c>
      <c r="CE12" s="25">
        <f t="shared" si="1"/>
        <v>4.6203042149368413E-4</v>
      </c>
      <c r="CF12" s="13">
        <f t="shared" si="2"/>
        <v>-0.73522959008676247</v>
      </c>
      <c r="CG12" s="13">
        <f t="shared" si="3"/>
        <v>-3.0471788096994898E-2</v>
      </c>
      <c r="CH12" s="13">
        <f t="shared" si="4"/>
        <v>-0.68395751489392298</v>
      </c>
      <c r="CI12" s="13">
        <f t="shared" si="5"/>
        <v>-0.1213887790563614</v>
      </c>
      <c r="CJ12" s="13">
        <f t="shared" si="6"/>
        <v>-0.13680640288975535</v>
      </c>
      <c r="CK12" s="13">
        <f t="shared" si="7"/>
        <v>-0.81135774015417494</v>
      </c>
      <c r="CL12" s="13">
        <f t="shared" si="8"/>
        <v>-0.23953336888606253</v>
      </c>
      <c r="CM12" s="13">
        <f t="shared" si="9"/>
        <v>-0.1096370060801507</v>
      </c>
    </row>
    <row r="13" spans="1:91" x14ac:dyDescent="0.25">
      <c r="A13" s="80" t="s">
        <v>555</v>
      </c>
      <c r="B13" s="15">
        <v>1179.1979211467999</v>
      </c>
      <c r="C13" s="15">
        <v>2.3356019827400001E-2</v>
      </c>
      <c r="D13" s="15">
        <v>424.64201336479999</v>
      </c>
      <c r="E13" s="15">
        <v>17.601006873703401</v>
      </c>
      <c r="F13" s="15">
        <v>12.3589701054757</v>
      </c>
      <c r="G13" s="15">
        <v>1.3914942850784E-2</v>
      </c>
      <c r="H13" s="15">
        <v>58.672542876799902</v>
      </c>
      <c r="I13" s="15">
        <v>2.3758309984000001</v>
      </c>
      <c r="J13" s="15"/>
      <c r="K13" s="15"/>
      <c r="L13" s="15"/>
      <c r="M13" s="15" t="s">
        <v>555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26"/>
      <c r="CD13" s="26" t="e">
        <f t="shared" si="0"/>
        <v>#DIV/0!</v>
      </c>
      <c r="CE13" s="25" t="e">
        <f t="shared" si="1"/>
        <v>#DIV/0!</v>
      </c>
      <c r="CF13" s="13">
        <f t="shared" si="2"/>
        <v>-1</v>
      </c>
      <c r="CG13" s="13">
        <f t="shared" si="3"/>
        <v>-1</v>
      </c>
      <c r="CH13" s="13">
        <f t="shared" si="4"/>
        <v>-1</v>
      </c>
      <c r="CI13" s="13">
        <f t="shared" si="5"/>
        <v>-1</v>
      </c>
      <c r="CJ13" s="13">
        <f t="shared" si="6"/>
        <v>-1</v>
      </c>
      <c r="CK13" s="13">
        <f t="shared" si="7"/>
        <v>-1</v>
      </c>
      <c r="CL13" s="13">
        <f t="shared" si="8"/>
        <v>-1</v>
      </c>
      <c r="CM13" s="13">
        <f t="shared" si="9"/>
        <v>-1</v>
      </c>
    </row>
    <row r="14" spans="1:91" x14ac:dyDescent="0.25">
      <c r="A14" s="80" t="s">
        <v>666</v>
      </c>
      <c r="B14" s="15">
        <v>2031.5008289528</v>
      </c>
      <c r="C14" s="15">
        <v>0.77356014355109903</v>
      </c>
      <c r="D14" s="15">
        <v>4705.5697632580896</v>
      </c>
      <c r="E14" s="15">
        <v>353.02533873594399</v>
      </c>
      <c r="F14" s="15">
        <v>223.592853129655</v>
      </c>
      <c r="G14" s="15">
        <v>352.841243723849</v>
      </c>
      <c r="H14" s="15">
        <v>899.49557703170001</v>
      </c>
      <c r="I14" s="15">
        <v>507.41415375179997</v>
      </c>
      <c r="J14" s="15"/>
      <c r="K14" s="15"/>
      <c r="L14" s="15"/>
      <c r="M14" s="15" t="s">
        <v>556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26"/>
      <c r="CD14" s="26" t="e">
        <f t="shared" si="0"/>
        <v>#DIV/0!</v>
      </c>
      <c r="CE14" s="25" t="e">
        <f t="shared" si="1"/>
        <v>#DIV/0!</v>
      </c>
      <c r="CF14" s="13">
        <f t="shared" si="2"/>
        <v>-1</v>
      </c>
      <c r="CG14" s="13">
        <f t="shared" si="3"/>
        <v>-1</v>
      </c>
      <c r="CH14" s="13">
        <f t="shared" si="4"/>
        <v>-1</v>
      </c>
      <c r="CI14" s="13">
        <f t="shared" si="5"/>
        <v>-1</v>
      </c>
      <c r="CJ14" s="13">
        <f t="shared" si="6"/>
        <v>-1</v>
      </c>
      <c r="CK14" s="13">
        <f t="shared" si="7"/>
        <v>-1</v>
      </c>
      <c r="CL14" s="13">
        <f t="shared" si="8"/>
        <v>-1</v>
      </c>
      <c r="CM14" s="13">
        <f t="shared" si="9"/>
        <v>-1</v>
      </c>
    </row>
    <row r="15" spans="1:91" x14ac:dyDescent="0.25">
      <c r="A15" s="82" t="s">
        <v>439</v>
      </c>
      <c r="B15" s="29">
        <v>3008.7156172038999</v>
      </c>
      <c r="C15" s="29">
        <v>4.6526094346889903E-2</v>
      </c>
      <c r="D15" s="29">
        <v>9979.8233170443</v>
      </c>
      <c r="E15" s="29">
        <v>2544.6718148977302</v>
      </c>
      <c r="F15" s="29">
        <v>406.432905722653</v>
      </c>
      <c r="G15" s="29">
        <v>40.145844390637102</v>
      </c>
      <c r="H15" s="29">
        <v>162.9888394127</v>
      </c>
      <c r="I15" s="29">
        <v>15.276712578</v>
      </c>
      <c r="J15" s="29"/>
      <c r="K15" s="29"/>
      <c r="L15" s="15"/>
      <c r="M15" s="15" t="s">
        <v>439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26"/>
      <c r="CD15" s="26" t="e">
        <f t="shared" si="0"/>
        <v>#DIV/0!</v>
      </c>
      <c r="CE15" s="25" t="e">
        <f t="shared" si="1"/>
        <v>#DIV/0!</v>
      </c>
      <c r="CF15" s="13">
        <f t="shared" si="2"/>
        <v>-1</v>
      </c>
      <c r="CG15" s="13">
        <f t="shared" si="3"/>
        <v>-1</v>
      </c>
      <c r="CH15" s="13">
        <f t="shared" si="4"/>
        <v>-1</v>
      </c>
      <c r="CI15" s="13">
        <f t="shared" si="5"/>
        <v>-1</v>
      </c>
      <c r="CJ15" s="13">
        <f t="shared" si="6"/>
        <v>-1</v>
      </c>
      <c r="CK15" s="13">
        <f t="shared" si="7"/>
        <v>-1</v>
      </c>
      <c r="CL15" s="13">
        <f t="shared" si="8"/>
        <v>-1</v>
      </c>
      <c r="CM15" s="13">
        <f t="shared" si="9"/>
        <v>-1</v>
      </c>
    </row>
    <row r="16" spans="1:91" x14ac:dyDescent="0.25">
      <c r="A16" s="73" t="s">
        <v>557</v>
      </c>
      <c r="B16" s="15">
        <v>404.86549725334999</v>
      </c>
      <c r="C16" s="15">
        <v>5.7203422576540204</v>
      </c>
      <c r="D16" s="15">
        <v>2749.30896645854</v>
      </c>
      <c r="E16" s="15">
        <v>418.08854056345899</v>
      </c>
      <c r="F16" s="15">
        <v>294.40216535492902</v>
      </c>
      <c r="G16" s="15">
        <v>2411.69044460241</v>
      </c>
      <c r="H16" s="15">
        <v>1718.5954832032201</v>
      </c>
      <c r="I16" s="15"/>
      <c r="J16" s="15"/>
      <c r="K16" s="15"/>
      <c r="L16" s="15"/>
      <c r="M16" s="15" t="s">
        <v>558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26"/>
      <c r="CD16" s="26" t="e">
        <f t="shared" si="0"/>
        <v>#DIV/0!</v>
      </c>
      <c r="CE16" s="25" t="e">
        <f t="shared" si="1"/>
        <v>#DIV/0!</v>
      </c>
      <c r="CF16" s="13">
        <f t="shared" si="2"/>
        <v>-1</v>
      </c>
      <c r="CG16" s="13">
        <f t="shared" si="3"/>
        <v>-1</v>
      </c>
      <c r="CH16" s="13">
        <f t="shared" si="4"/>
        <v>-1</v>
      </c>
      <c r="CI16" s="13">
        <f t="shared" si="5"/>
        <v>-1</v>
      </c>
      <c r="CJ16" s="13">
        <f t="shared" si="6"/>
        <v>-1</v>
      </c>
      <c r="CK16" s="13">
        <f t="shared" si="7"/>
        <v>-1</v>
      </c>
      <c r="CL16" s="13">
        <f t="shared" si="8"/>
        <v>-1</v>
      </c>
    </row>
    <row r="17" spans="1:90" x14ac:dyDescent="0.25">
      <c r="A17" s="75" t="s">
        <v>559</v>
      </c>
      <c r="B17" s="15">
        <v>5291.1878423339003</v>
      </c>
      <c r="C17" s="15">
        <v>28.866412432000001</v>
      </c>
      <c r="D17" s="15">
        <v>10273.9030913443</v>
      </c>
      <c r="E17" s="15">
        <v>4860.3536199656</v>
      </c>
      <c r="F17" s="15">
        <v>3043.3916210439902</v>
      </c>
      <c r="G17" s="15">
        <v>1503.717421109</v>
      </c>
      <c r="H17" s="15">
        <v>3323.6280215629999</v>
      </c>
      <c r="I17" s="15"/>
      <c r="J17" s="15"/>
      <c r="K17" s="15"/>
      <c r="L17" s="15"/>
      <c r="M17" s="15" t="s">
        <v>440</v>
      </c>
      <c r="N17" s="15">
        <v>0.93340349715217696</v>
      </c>
      <c r="O17" s="15">
        <v>67.101396710998202</v>
      </c>
      <c r="P17" s="15">
        <v>6.8786215020791497</v>
      </c>
      <c r="Q17" s="15">
        <v>6.8786215020791497</v>
      </c>
      <c r="R17" s="15">
        <v>1.74354180325402</v>
      </c>
      <c r="S17" s="15">
        <v>0.83595470123844695</v>
      </c>
      <c r="T17" s="15">
        <v>185.24063425066799</v>
      </c>
      <c r="U17" s="15">
        <v>1787.7240140021099</v>
      </c>
      <c r="V17" s="15">
        <v>5291.1865678775603</v>
      </c>
      <c r="W17" s="15">
        <v>69.512700988220701</v>
      </c>
      <c r="X17" s="15">
        <v>48.548295339043499</v>
      </c>
      <c r="Y17" s="15">
        <v>44.735819038624697</v>
      </c>
      <c r="Z17" s="15">
        <v>9.0667992537155992</v>
      </c>
      <c r="AA17" s="15">
        <v>0.56992047961551295</v>
      </c>
      <c r="AB17" s="15">
        <v>266.96004646048999</v>
      </c>
      <c r="AC17" s="15">
        <v>266.96004646048999</v>
      </c>
      <c r="AD17" s="15">
        <v>7.4012310858755301E-2</v>
      </c>
      <c r="AE17" s="15">
        <v>0</v>
      </c>
      <c r="AF17" s="15">
        <v>0</v>
      </c>
      <c r="AG17" s="15">
        <v>16.398561543847201</v>
      </c>
      <c r="AH17" s="15">
        <v>0.72758324494948701</v>
      </c>
      <c r="AI17" s="15">
        <v>1.2331020233910301E-2</v>
      </c>
      <c r="AJ17" s="15">
        <v>24.2915878126528</v>
      </c>
      <c r="AK17" s="15">
        <v>5.92532787507509</v>
      </c>
      <c r="AL17" s="15">
        <v>21.058931322546201</v>
      </c>
      <c r="AM17" s="15">
        <v>3.3670809901949501E-3</v>
      </c>
      <c r="AN17" s="15">
        <v>0.69229532671671001</v>
      </c>
      <c r="AO17" s="15">
        <v>28.866037028830799</v>
      </c>
      <c r="AP17" s="15">
        <v>0</v>
      </c>
      <c r="AQ17" s="15">
        <v>3459.40614295871</v>
      </c>
      <c r="AR17" s="15">
        <v>9246.5005526215591</v>
      </c>
      <c r="AS17" s="15">
        <v>1027.3903745299899</v>
      </c>
      <c r="AT17" s="15">
        <v>10273.8909271515</v>
      </c>
      <c r="AU17" s="15">
        <v>1.5290059307142299E-2</v>
      </c>
      <c r="AV17" s="15">
        <v>40.926263144562498</v>
      </c>
      <c r="AW17" s="15">
        <v>0.54731833988202305</v>
      </c>
      <c r="AX17" s="15">
        <v>162.38308044886099</v>
      </c>
      <c r="AY17" s="15">
        <v>1446.33040585658</v>
      </c>
      <c r="AZ17" s="15">
        <v>96.582793498569799</v>
      </c>
      <c r="BA17" s="15">
        <v>11.5413808925412</v>
      </c>
      <c r="BB17" s="15">
        <v>136.342027342824</v>
      </c>
      <c r="BC17" s="15">
        <v>82.736327019846499</v>
      </c>
      <c r="BD17" s="15">
        <v>5.1321026031074302E-2</v>
      </c>
      <c r="BE17" s="15">
        <v>13.7415264394803</v>
      </c>
      <c r="BF17" s="15">
        <v>4860.3495829686399</v>
      </c>
      <c r="BG17" s="15">
        <v>3043.3897696229601</v>
      </c>
      <c r="BH17" s="15">
        <v>1816.95981334567</v>
      </c>
      <c r="BI17" s="15">
        <v>4.5998559830684899E-4</v>
      </c>
      <c r="BJ17" s="15">
        <v>0.75596750006889402</v>
      </c>
      <c r="BK17" s="15">
        <v>1587.82287394522</v>
      </c>
      <c r="BL17" s="15">
        <v>3.2997078688249797E-2</v>
      </c>
      <c r="BM17" s="15">
        <v>96.421837365035501</v>
      </c>
      <c r="BN17" s="15">
        <v>24.382885682082499</v>
      </c>
      <c r="BO17" s="15">
        <v>9.5384680186511801</v>
      </c>
      <c r="BP17" s="15">
        <v>241.054672007363</v>
      </c>
      <c r="BQ17" s="15">
        <v>127.45112991510101</v>
      </c>
      <c r="BR17" s="15">
        <v>248.92465734221801</v>
      </c>
      <c r="BS17" s="15">
        <v>310.97208729751799</v>
      </c>
      <c r="BT17" s="15">
        <v>20.104406732364399</v>
      </c>
      <c r="BU17" s="15">
        <v>1503.7171642829101</v>
      </c>
      <c r="BV17" s="15">
        <v>53.0128544954215</v>
      </c>
      <c r="BW17" s="15">
        <v>7.3332490903178904</v>
      </c>
      <c r="BX17" s="15">
        <v>7.3550096346830598</v>
      </c>
      <c r="BY17" s="15">
        <v>280.21254763063098</v>
      </c>
      <c r="BZ17" s="15">
        <v>6.6783560964962696</v>
      </c>
      <c r="CA17" s="15">
        <v>3323.6273725866199</v>
      </c>
      <c r="CB17" s="15">
        <v>749.00819370393106</v>
      </c>
      <c r="CC17" s="26"/>
      <c r="CD17" s="26">
        <f t="shared" si="0"/>
        <v>1.0408525851880983</v>
      </c>
      <c r="CE17" s="25">
        <f t="shared" si="1"/>
        <v>0</v>
      </c>
      <c r="CF17" s="13">
        <f t="shared" si="2"/>
        <v>-2.4086393793723665E-7</v>
      </c>
      <c r="CG17" s="13">
        <f t="shared" si="3"/>
        <v>-1.3004843261540685E-5</v>
      </c>
      <c r="CH17" s="13">
        <f t="shared" si="4"/>
        <v>-1.1839894431308227E-6</v>
      </c>
      <c r="CI17" s="13">
        <f t="shared" si="5"/>
        <v>-8.3059737538100955E-7</v>
      </c>
      <c r="CJ17" s="13">
        <f t="shared" si="6"/>
        <v>-6.0834137062560721E-7</v>
      </c>
      <c r="CK17" s="13">
        <f t="shared" si="7"/>
        <v>-1.7079411754853958E-7</v>
      </c>
      <c r="CL17" s="13">
        <f t="shared" si="8"/>
        <v>-1.9526143594414308E-7</v>
      </c>
    </row>
    <row r="18" spans="1:90" x14ac:dyDescent="0.25">
      <c r="A18" s="73" t="s">
        <v>671</v>
      </c>
      <c r="B18" s="15">
        <v>7338.42666779099</v>
      </c>
      <c r="C18" s="15">
        <v>17.706217263999999</v>
      </c>
      <c r="D18" s="15">
        <v>36094.775280431997</v>
      </c>
      <c r="E18" s="15">
        <v>2853.94691185899</v>
      </c>
      <c r="F18" s="15">
        <v>1470.3066591459999</v>
      </c>
      <c r="G18" s="15">
        <v>41552.101088787997</v>
      </c>
      <c r="H18" s="15">
        <v>295.290279908</v>
      </c>
      <c r="I18" s="15"/>
      <c r="J18" s="15"/>
      <c r="K18" s="15"/>
      <c r="L18" s="15"/>
      <c r="M18" s="15" t="s">
        <v>441</v>
      </c>
      <c r="N18" s="15">
        <v>1.2037275567827999E-4</v>
      </c>
      <c r="O18" s="15">
        <v>0.12210179763201399</v>
      </c>
      <c r="P18" s="15">
        <v>5.8032298803253604E-3</v>
      </c>
      <c r="Q18" s="15">
        <v>5.8032298803253604E-3</v>
      </c>
      <c r="R18" s="15">
        <v>1.2569334066370099E-4</v>
      </c>
      <c r="S18" s="15">
        <v>9.7238024592558899E-5</v>
      </c>
      <c r="T18" s="15">
        <v>22.427412039132001</v>
      </c>
      <c r="U18" s="15">
        <v>456.12374712178098</v>
      </c>
      <c r="V18" s="15">
        <v>7273.8478405616997</v>
      </c>
      <c r="W18" s="15">
        <v>37.501660326292601</v>
      </c>
      <c r="X18" s="15">
        <v>60.978726170737097</v>
      </c>
      <c r="Y18" s="15">
        <v>21.557884611187301</v>
      </c>
      <c r="Z18" s="15">
        <v>11.6053971547471</v>
      </c>
      <c r="AA18" s="15">
        <v>6.9238279264978997E-5</v>
      </c>
      <c r="AB18" s="15">
        <v>0.18327014684568099</v>
      </c>
      <c r="AC18" s="15">
        <v>0.18327014684568099</v>
      </c>
      <c r="AD18" s="15">
        <v>3.2970776280472101E-6</v>
      </c>
      <c r="AE18" s="15">
        <v>0</v>
      </c>
      <c r="AF18" s="15">
        <v>0</v>
      </c>
      <c r="AG18" s="15">
        <v>1.1098113108131099E-4</v>
      </c>
      <c r="AH18" s="15">
        <v>6.5912471574154999E-5</v>
      </c>
      <c r="AI18" s="15">
        <v>1.6472005028191399E-6</v>
      </c>
      <c r="AJ18" s="15">
        <v>9.2071585172262798E-4</v>
      </c>
      <c r="AK18" s="15">
        <v>1.582791216786E-4</v>
      </c>
      <c r="AL18" s="15">
        <v>2.4739538539548199E-4</v>
      </c>
      <c r="AM18" s="15">
        <v>0</v>
      </c>
      <c r="AN18" s="15">
        <v>3.1291807824203197E-5</v>
      </c>
      <c r="AO18" s="15">
        <v>17.706186748017199</v>
      </c>
      <c r="AP18" s="15">
        <v>0</v>
      </c>
      <c r="AQ18" s="15">
        <v>353.585962014362</v>
      </c>
      <c r="AR18" s="15">
        <v>31403.3567515996</v>
      </c>
      <c r="AS18" s="15">
        <v>3489.2611811482798</v>
      </c>
      <c r="AT18" s="15">
        <v>34892.617932747802</v>
      </c>
      <c r="AU18" s="15">
        <v>9.8423064645027407E-7</v>
      </c>
      <c r="AV18" s="15">
        <v>4.7322960446325801</v>
      </c>
      <c r="AW18" s="15">
        <v>6.5695121484316896E-5</v>
      </c>
      <c r="AX18" s="15">
        <v>71.956891152300699</v>
      </c>
      <c r="AY18" s="15">
        <v>99.759475761933899</v>
      </c>
      <c r="AZ18" s="15">
        <v>42.908412296940497</v>
      </c>
      <c r="BA18" s="15">
        <v>2.1021385246669499</v>
      </c>
      <c r="BB18" s="15">
        <v>81.205025326696799</v>
      </c>
      <c r="BC18" s="15">
        <v>39.637729169188098</v>
      </c>
      <c r="BD18" s="15">
        <v>2.7922541708692199E-3</v>
      </c>
      <c r="BE18" s="15">
        <v>28.978246399576499</v>
      </c>
      <c r="BF18" s="15">
        <v>2771.84024875655</v>
      </c>
      <c r="BG18" s="15">
        <v>1460.0428075510599</v>
      </c>
      <c r="BH18" s="15">
        <v>1311.79744120549</v>
      </c>
      <c r="BI18" s="15">
        <v>7.3643311915430898</v>
      </c>
      <c r="BJ18" s="15">
        <v>0.32047134538710198</v>
      </c>
      <c r="BK18" s="15">
        <v>824.46976768795503</v>
      </c>
      <c r="BL18" s="15">
        <v>8.3314720674393605</v>
      </c>
      <c r="BM18" s="15">
        <v>21.733545636777599</v>
      </c>
      <c r="BN18" s="15">
        <v>3.9236528381752298</v>
      </c>
      <c r="BO18" s="15">
        <v>19.1004578503833</v>
      </c>
      <c r="BP18" s="15">
        <v>54.3338993711318</v>
      </c>
      <c r="BQ18" s="15">
        <v>59.736156623048302</v>
      </c>
      <c r="BR18" s="15">
        <v>120.3758203674</v>
      </c>
      <c r="BS18" s="15">
        <v>128.28155256094399</v>
      </c>
      <c r="BT18" s="15">
        <v>5.01660151038653</v>
      </c>
      <c r="BU18" s="15">
        <v>41496.879983509498</v>
      </c>
      <c r="BV18" s="15">
        <v>0.18664868599518999</v>
      </c>
      <c r="BW18" s="15">
        <v>1014.13141112452</v>
      </c>
      <c r="BX18" s="15">
        <v>1.15326270429956E-5</v>
      </c>
      <c r="BY18" s="15">
        <v>17.061308487135499</v>
      </c>
      <c r="BZ18" s="15">
        <v>1.1766765217678801E-2</v>
      </c>
      <c r="CA18" s="15">
        <v>292.42152228597399</v>
      </c>
      <c r="CB18" s="15">
        <v>18.381929349278298</v>
      </c>
      <c r="CC18" s="26"/>
      <c r="CD18" s="26">
        <f t="shared" si="0"/>
        <v>1.2091653146808126</v>
      </c>
      <c r="CE18" s="25">
        <f t="shared" si="1"/>
        <v>0</v>
      </c>
      <c r="CF18" s="13">
        <f t="shared" si="2"/>
        <v>-8.8000916480820736E-3</v>
      </c>
      <c r="CG18" s="13">
        <f t="shared" si="3"/>
        <v>-1.7234614455049882E-6</v>
      </c>
      <c r="CH18" s="13">
        <f t="shared" si="4"/>
        <v>-3.3305577839015346E-2</v>
      </c>
      <c r="CI18" s="13">
        <f t="shared" si="5"/>
        <v>-2.8769513112266623E-2</v>
      </c>
      <c r="CJ18" s="13">
        <f t="shared" si="6"/>
        <v>-6.9807557022842741E-3</v>
      </c>
      <c r="CK18" s="13">
        <f t="shared" si="7"/>
        <v>-1.3289606020283542E-3</v>
      </c>
      <c r="CL18" s="13">
        <f t="shared" si="8"/>
        <v>-9.7150425097629143E-3</v>
      </c>
    </row>
    <row r="19" spans="1:90" x14ac:dyDescent="0.25">
      <c r="A19" s="73" t="s">
        <v>560</v>
      </c>
      <c r="B19" s="15">
        <v>8842.6009682855802</v>
      </c>
      <c r="C19" s="15">
        <v>29.291920389313798</v>
      </c>
      <c r="D19" s="15">
        <v>18717.769205985001</v>
      </c>
      <c r="E19" s="15">
        <v>4257.3938086018297</v>
      </c>
      <c r="F19" s="15">
        <v>3477.7627111627799</v>
      </c>
      <c r="G19" s="15">
        <v>129782.96246561001</v>
      </c>
      <c r="H19" s="15">
        <v>590.47247774083303</v>
      </c>
      <c r="I19" s="15"/>
      <c r="J19" s="15"/>
      <c r="K19" s="15"/>
      <c r="L19" s="15"/>
      <c r="M19" s="15" t="s">
        <v>561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26"/>
      <c r="CD19" s="26" t="e">
        <f t="shared" si="0"/>
        <v>#DIV/0!</v>
      </c>
      <c r="CE19" s="25" t="e">
        <f t="shared" si="1"/>
        <v>#DIV/0!</v>
      </c>
      <c r="CF19" s="13">
        <f t="shared" si="2"/>
        <v>-1</v>
      </c>
      <c r="CG19" s="13">
        <f t="shared" si="3"/>
        <v>-1</v>
      </c>
      <c r="CH19" s="13">
        <f t="shared" si="4"/>
        <v>-1</v>
      </c>
      <c r="CI19" s="13">
        <f t="shared" si="5"/>
        <v>-1</v>
      </c>
      <c r="CJ19" s="13">
        <f t="shared" si="6"/>
        <v>-1</v>
      </c>
      <c r="CK19" s="13">
        <f t="shared" si="7"/>
        <v>-1</v>
      </c>
      <c r="CL19" s="13">
        <f t="shared" si="8"/>
        <v>-1</v>
      </c>
    </row>
    <row r="20" spans="1:90" x14ac:dyDescent="0.25">
      <c r="A20" s="75" t="s">
        <v>562</v>
      </c>
      <c r="B20" s="15">
        <v>78653.139901364993</v>
      </c>
      <c r="C20" s="15">
        <v>428.37905321800002</v>
      </c>
      <c r="D20" s="15">
        <v>78876.737534592903</v>
      </c>
      <c r="E20" s="15">
        <v>26891.418915945</v>
      </c>
      <c r="F20" s="15">
        <v>17774.260146805998</v>
      </c>
      <c r="G20" s="15">
        <v>232456.60955898301</v>
      </c>
      <c r="H20" s="15">
        <v>5584.1012481419903</v>
      </c>
      <c r="I20" s="15"/>
      <c r="J20" s="15"/>
      <c r="K20" s="15"/>
      <c r="L20" s="15"/>
      <c r="M20" s="15" t="s">
        <v>563</v>
      </c>
      <c r="N20" s="15">
        <v>0.827930228375926</v>
      </c>
      <c r="O20" s="15">
        <v>182.324401209706</v>
      </c>
      <c r="P20" s="15">
        <v>1.17546537831329</v>
      </c>
      <c r="Q20" s="15">
        <v>1.17546537831329</v>
      </c>
      <c r="R20" s="15">
        <v>0.82946380987433599</v>
      </c>
      <c r="S20" s="15">
        <v>0.55239569222262097</v>
      </c>
      <c r="T20" s="15">
        <v>227.54856240246701</v>
      </c>
      <c r="U20" s="15">
        <v>3157.7990148666199</v>
      </c>
      <c r="V20" s="15">
        <v>78653.099052693695</v>
      </c>
      <c r="W20" s="15">
        <v>34.022541715589099</v>
      </c>
      <c r="X20" s="15">
        <v>9.6165057065363904</v>
      </c>
      <c r="Y20" s="15">
        <v>7.9174010961902299</v>
      </c>
      <c r="Z20" s="15">
        <v>4.7688545910119604</v>
      </c>
      <c r="AA20" s="15">
        <v>0.62357572862300503</v>
      </c>
      <c r="AB20" s="15">
        <v>489.98354302551598</v>
      </c>
      <c r="AC20" s="15">
        <v>489.98354302551598</v>
      </c>
      <c r="AD20" s="15">
        <v>8.2371961426339901E-2</v>
      </c>
      <c r="AE20" s="15">
        <v>0</v>
      </c>
      <c r="AF20" s="15">
        <v>0</v>
      </c>
      <c r="AG20" s="15">
        <v>0.68037179663554503</v>
      </c>
      <c r="AH20" s="15">
        <v>0.37531547656833703</v>
      </c>
      <c r="AI20" s="15">
        <v>9.3536521104208396E-3</v>
      </c>
      <c r="AJ20" s="15">
        <v>47.194245910050697</v>
      </c>
      <c r="AK20" s="15">
        <v>18.3879301870479</v>
      </c>
      <c r="AL20" s="15">
        <v>51.663100179147101</v>
      </c>
      <c r="AM20" s="15">
        <v>1.5916973848339799E-2</v>
      </c>
      <c r="AN20" s="15">
        <v>0.182553602498157</v>
      </c>
      <c r="AO20" s="15">
        <v>428.37865208441502</v>
      </c>
      <c r="AP20" s="15">
        <v>0</v>
      </c>
      <c r="AQ20" s="15">
        <v>5796.7840927980496</v>
      </c>
      <c r="AR20" s="15">
        <v>70989.022134302693</v>
      </c>
      <c r="AS20" s="15">
        <v>7887.66914965259</v>
      </c>
      <c r="AT20" s="15">
        <v>78876.691283955297</v>
      </c>
      <c r="AU20" s="15">
        <v>3.2076431930451302E-2</v>
      </c>
      <c r="AV20" s="15">
        <v>10.6257278001664</v>
      </c>
      <c r="AW20" s="15">
        <v>0.61809526787843605</v>
      </c>
      <c r="AX20" s="15">
        <v>544.74012644510503</v>
      </c>
      <c r="AY20" s="15">
        <v>2569.35335952277</v>
      </c>
      <c r="AZ20" s="15">
        <v>355.65725516182499</v>
      </c>
      <c r="BA20" s="15">
        <v>65.913781301487504</v>
      </c>
      <c r="BB20" s="15">
        <v>1331.7919683099899</v>
      </c>
      <c r="BC20" s="15">
        <v>413.572277620676</v>
      </c>
      <c r="BD20" s="15">
        <v>10.2557293485948</v>
      </c>
      <c r="BE20" s="15">
        <v>752.71732606397597</v>
      </c>
      <c r="BF20" s="15">
        <v>26891.4021921934</v>
      </c>
      <c r="BG20" s="15">
        <v>17774.2482398061</v>
      </c>
      <c r="BH20" s="15">
        <v>9117.1539523872107</v>
      </c>
      <c r="BI20" s="15">
        <v>227.23302221482501</v>
      </c>
      <c r="BJ20" s="15">
        <v>2.0170756356319899</v>
      </c>
      <c r="BK20" s="15">
        <v>9274.9786926150591</v>
      </c>
      <c r="BL20" s="15">
        <v>259.29607198256002</v>
      </c>
      <c r="BM20" s="15">
        <v>418.05532509016302</v>
      </c>
      <c r="BN20" s="15">
        <v>48.597097429851701</v>
      </c>
      <c r="BO20" s="15">
        <v>590.31791326203597</v>
      </c>
      <c r="BP20" s="15">
        <v>1045.1393149063299</v>
      </c>
      <c r="BQ20" s="15">
        <v>661.20829111790601</v>
      </c>
      <c r="BR20" s="15">
        <v>1188.5751979249001</v>
      </c>
      <c r="BS20" s="15">
        <v>1171.6952083460601</v>
      </c>
      <c r="BT20" s="15">
        <v>73.694856147081396</v>
      </c>
      <c r="BU20" s="15">
        <v>232456.59604972199</v>
      </c>
      <c r="BV20" s="15">
        <v>106.396534069315</v>
      </c>
      <c r="BW20" s="15">
        <v>5478.4018674634999</v>
      </c>
      <c r="BX20" s="15">
        <v>5.4232182599769496</v>
      </c>
      <c r="BY20" s="15">
        <v>375.844858016214</v>
      </c>
      <c r="BZ20" s="15">
        <v>9.2930249365614497</v>
      </c>
      <c r="CA20" s="15">
        <v>5584.04839753744</v>
      </c>
      <c r="CB20" s="15">
        <v>1072.01144309244</v>
      </c>
      <c r="CC20" s="26"/>
      <c r="CD20" s="26">
        <f t="shared" si="0"/>
        <v>1.0380970364358637</v>
      </c>
      <c r="CE20" s="25">
        <f t="shared" si="1"/>
        <v>0</v>
      </c>
      <c r="CF20" s="13">
        <f t="shared" si="2"/>
        <v>-5.1935207354489328E-7</v>
      </c>
      <c r="CG20" s="13">
        <f t="shared" si="3"/>
        <v>-9.3639869173715081E-7</v>
      </c>
      <c r="CH20" s="13">
        <f t="shared" si="4"/>
        <v>-5.8636600665502259E-7</v>
      </c>
      <c r="CI20" s="13">
        <f t="shared" si="5"/>
        <v>-6.2189918843842886E-7</v>
      </c>
      <c r="CJ20" s="13">
        <f t="shared" si="6"/>
        <v>-6.6990129546072755E-7</v>
      </c>
      <c r="CK20" s="13">
        <f t="shared" si="7"/>
        <v>-5.8115194229303376E-8</v>
      </c>
      <c r="CL20" s="13">
        <f t="shared" si="8"/>
        <v>-9.4644782036936077E-6</v>
      </c>
    </row>
    <row r="21" spans="1:90" x14ac:dyDescent="0.25">
      <c r="A21" s="73" t="s">
        <v>564</v>
      </c>
      <c r="B21" s="15">
        <v>2946.47938619041</v>
      </c>
      <c r="C21" s="15">
        <v>65.119285993423503</v>
      </c>
      <c r="D21" s="15">
        <v>7014.0328633133504</v>
      </c>
      <c r="E21" s="15">
        <v>4508.1330295950802</v>
      </c>
      <c r="F21" s="15">
        <v>3349.0741576405899</v>
      </c>
      <c r="G21" s="15">
        <v>16664.220774360299</v>
      </c>
      <c r="H21" s="15">
        <v>322.37415704244597</v>
      </c>
      <c r="I21" s="15"/>
      <c r="J21" s="15"/>
      <c r="K21" s="15"/>
      <c r="L21" s="15"/>
      <c r="M21" s="15" t="s">
        <v>565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26"/>
      <c r="CD21" s="26" t="e">
        <f t="shared" si="0"/>
        <v>#DIV/0!</v>
      </c>
      <c r="CE21" s="25" t="e">
        <f t="shared" si="1"/>
        <v>#DIV/0!</v>
      </c>
      <c r="CF21" s="13">
        <f t="shared" si="2"/>
        <v>-1</v>
      </c>
      <c r="CG21" s="13">
        <f t="shared" si="3"/>
        <v>-1</v>
      </c>
      <c r="CH21" s="13">
        <f t="shared" si="4"/>
        <v>-1</v>
      </c>
      <c r="CI21" s="13">
        <f t="shared" si="5"/>
        <v>-1</v>
      </c>
      <c r="CJ21" s="13">
        <f t="shared" si="6"/>
        <v>-1</v>
      </c>
      <c r="CK21" s="13">
        <f t="shared" si="7"/>
        <v>-1</v>
      </c>
      <c r="CL21" s="13">
        <f t="shared" si="8"/>
        <v>-1</v>
      </c>
    </row>
    <row r="22" spans="1:90" x14ac:dyDescent="0.25">
      <c r="A22" s="73" t="s">
        <v>566</v>
      </c>
      <c r="B22" s="15">
        <v>3339.1298194228798</v>
      </c>
      <c r="C22" s="15">
        <v>76.271201991182807</v>
      </c>
      <c r="D22" s="15">
        <v>3380.01321487224</v>
      </c>
      <c r="E22" s="15">
        <v>4646.87448267336</v>
      </c>
      <c r="F22" s="15">
        <v>2720.4195887834198</v>
      </c>
      <c r="G22" s="15">
        <v>14637.458545432</v>
      </c>
      <c r="H22" s="15">
        <v>243.447776518475</v>
      </c>
      <c r="I22" s="15"/>
      <c r="J22" s="15"/>
      <c r="K22" s="15"/>
      <c r="L22" s="15"/>
      <c r="M22" s="15" t="s">
        <v>567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26"/>
      <c r="CD22" s="26" t="e">
        <f t="shared" si="0"/>
        <v>#DIV/0!</v>
      </c>
      <c r="CE22" s="25" t="e">
        <f t="shared" si="1"/>
        <v>#DIV/0!</v>
      </c>
      <c r="CF22" s="13">
        <f t="shared" si="2"/>
        <v>-1</v>
      </c>
      <c r="CG22" s="13">
        <f t="shared" si="3"/>
        <v>-1</v>
      </c>
      <c r="CH22" s="13">
        <f t="shared" si="4"/>
        <v>-1</v>
      </c>
      <c r="CI22" s="13">
        <f t="shared" si="5"/>
        <v>-1</v>
      </c>
      <c r="CJ22" s="13">
        <f t="shared" si="6"/>
        <v>-1</v>
      </c>
      <c r="CK22" s="13">
        <f t="shared" si="7"/>
        <v>-1</v>
      </c>
      <c r="CL22" s="13">
        <f t="shared" si="8"/>
        <v>-1</v>
      </c>
    </row>
    <row r="23" spans="1:90" x14ac:dyDescent="0.25">
      <c r="A23" s="75" t="s">
        <v>568</v>
      </c>
      <c r="B23" s="15">
        <v>35206.834484483399</v>
      </c>
      <c r="C23" s="15">
        <v>47.901036888</v>
      </c>
      <c r="D23" s="15">
        <v>22146.953874555202</v>
      </c>
      <c r="E23" s="15">
        <v>3959.5639024549901</v>
      </c>
      <c r="F23" s="15">
        <v>2842.13537944469</v>
      </c>
      <c r="G23" s="15">
        <v>15927.8977072001</v>
      </c>
      <c r="H23" s="15">
        <v>3345.1400581523499</v>
      </c>
      <c r="I23" s="15"/>
      <c r="J23" s="15"/>
      <c r="K23" s="15"/>
      <c r="L23" s="15"/>
      <c r="M23" s="15" t="s">
        <v>569</v>
      </c>
      <c r="N23" s="15">
        <v>2.2752266445776099</v>
      </c>
      <c r="O23" s="15">
        <v>144.407652335699</v>
      </c>
      <c r="P23" s="15">
        <v>14.153520913588601</v>
      </c>
      <c r="Q23" s="15">
        <v>14.153520913588601</v>
      </c>
      <c r="R23" s="15">
        <v>3.2868749287856001</v>
      </c>
      <c r="S23" s="15">
        <v>1.64760956271977</v>
      </c>
      <c r="T23" s="15">
        <v>107.69720631932999</v>
      </c>
      <c r="U23" s="15">
        <v>618.009859551109</v>
      </c>
      <c r="V23" s="15">
        <v>35206.743774225499</v>
      </c>
      <c r="W23" s="15">
        <v>80.988280130332001</v>
      </c>
      <c r="X23" s="15">
        <v>53.419663719787003</v>
      </c>
      <c r="Y23" s="15">
        <v>57.137368326951098</v>
      </c>
      <c r="Z23" s="15">
        <v>20.8262137632817</v>
      </c>
      <c r="AA23" s="15">
        <v>1.5487028240581</v>
      </c>
      <c r="AB23" s="15">
        <v>197.02217981521801</v>
      </c>
      <c r="AC23" s="15">
        <v>197.02217981521801</v>
      </c>
      <c r="AD23" s="15">
        <v>0.211811122424681</v>
      </c>
      <c r="AE23" s="15">
        <v>0</v>
      </c>
      <c r="AF23" s="15">
        <v>0</v>
      </c>
      <c r="AG23" s="15">
        <v>32.532634288981697</v>
      </c>
      <c r="AH23" s="15">
        <v>1.1350158320491499</v>
      </c>
      <c r="AI23" s="15">
        <v>2.7915224453514999E-2</v>
      </c>
      <c r="AJ23" s="15">
        <v>41.052873008020299</v>
      </c>
      <c r="AK23" s="15">
        <v>17.413385450003201</v>
      </c>
      <c r="AL23" s="15">
        <v>15.454427775860101</v>
      </c>
      <c r="AM23" s="15">
        <v>1.8855629078853801E-2</v>
      </c>
      <c r="AN23" s="15">
        <v>1.08700454263982</v>
      </c>
      <c r="AO23" s="15">
        <v>47.901082483175998</v>
      </c>
      <c r="AP23" s="15">
        <v>0</v>
      </c>
      <c r="AQ23" s="15">
        <v>3611.5900054682402</v>
      </c>
      <c r="AR23" s="15">
        <v>19932.2563716269</v>
      </c>
      <c r="AS23" s="15">
        <v>2214.6917932650199</v>
      </c>
      <c r="AT23" s="15">
        <v>22146.948164891899</v>
      </c>
      <c r="AU23" s="15">
        <v>6.5127318453791799E-2</v>
      </c>
      <c r="AV23" s="15">
        <v>64.857574181178506</v>
      </c>
      <c r="AW23" s="15">
        <v>1.5141330369833601</v>
      </c>
      <c r="AX23" s="15">
        <v>154.98526464295</v>
      </c>
      <c r="AY23" s="15">
        <v>1553.04633807767</v>
      </c>
      <c r="AZ23" s="15">
        <v>88.299592266105293</v>
      </c>
      <c r="BA23" s="15">
        <v>18.275612703197101</v>
      </c>
      <c r="BB23" s="15">
        <v>110.527123109101</v>
      </c>
      <c r="BC23" s="15">
        <v>74.586184162508999</v>
      </c>
      <c r="BD23" s="15">
        <v>2.3956617459779399</v>
      </c>
      <c r="BE23" s="15">
        <v>20.387948865953401</v>
      </c>
      <c r="BF23" s="15">
        <v>3959.5630864448699</v>
      </c>
      <c r="BG23" s="15">
        <v>2842.1352260509002</v>
      </c>
      <c r="BH23" s="15">
        <v>1117.4278603939599</v>
      </c>
      <c r="BI23" s="15">
        <v>0.40883436674989199</v>
      </c>
      <c r="BJ23" s="15">
        <v>0.88147155818294998</v>
      </c>
      <c r="BK23" s="15">
        <v>1584.1683226794901</v>
      </c>
      <c r="BL23" s="15">
        <v>11.786172504119801</v>
      </c>
      <c r="BM23" s="15">
        <v>55.636054156357297</v>
      </c>
      <c r="BN23" s="15">
        <v>10.144065159587001</v>
      </c>
      <c r="BO23" s="15">
        <v>3.72520916728118</v>
      </c>
      <c r="BP23" s="15">
        <v>139.08994684783599</v>
      </c>
      <c r="BQ23" s="15">
        <v>44.642672904130798</v>
      </c>
      <c r="BR23" s="15">
        <v>248.10821739661799</v>
      </c>
      <c r="BS23" s="15">
        <v>276.72424083742902</v>
      </c>
      <c r="BT23" s="15">
        <v>42.005303881450097</v>
      </c>
      <c r="BU23" s="15">
        <v>15927.882698892799</v>
      </c>
      <c r="BV23" s="15">
        <v>113.282561656436</v>
      </c>
      <c r="BW23" s="15">
        <v>310.82340290130202</v>
      </c>
      <c r="BX23" s="15">
        <v>23.9641181149318</v>
      </c>
      <c r="BY23" s="15">
        <v>386.31064549392198</v>
      </c>
      <c r="BZ23" s="15">
        <v>23.627313356673699</v>
      </c>
      <c r="CA23" s="15">
        <v>3345.1353375949602</v>
      </c>
      <c r="CB23" s="15">
        <v>591.09061738355899</v>
      </c>
      <c r="CC23" s="26"/>
      <c r="CD23" s="26">
        <f t="shared" si="0"/>
        <v>1.0796543759765642</v>
      </c>
      <c r="CE23" s="25">
        <f t="shared" si="1"/>
        <v>0</v>
      </c>
      <c r="CF23" s="13">
        <f t="shared" si="2"/>
        <v>-2.5764957068302567E-6</v>
      </c>
      <c r="CG23" s="13">
        <f t="shared" si="3"/>
        <v>9.5186198378245473E-7</v>
      </c>
      <c r="CH23" s="13">
        <f t="shared" si="4"/>
        <v>-2.5780806403609834E-7</v>
      </c>
      <c r="CI23" s="13">
        <f t="shared" si="5"/>
        <v>-2.0608585699428734E-7</v>
      </c>
      <c r="CJ23" s="13">
        <f t="shared" si="6"/>
        <v>-5.3971317093799256E-8</v>
      </c>
      <c r="CK23" s="13">
        <f t="shared" si="7"/>
        <v>-9.422654248710205E-7</v>
      </c>
      <c r="CL23" s="13">
        <f t="shared" si="8"/>
        <v>-1.4111688322711426E-6</v>
      </c>
    </row>
    <row r="24" spans="1:90" x14ac:dyDescent="0.25">
      <c r="A24" s="73" t="s">
        <v>570</v>
      </c>
      <c r="B24" s="15">
        <v>1502.2364935974001</v>
      </c>
      <c r="C24" s="15">
        <v>18.393963094931198</v>
      </c>
      <c r="D24" s="15">
        <v>2196.54302189501</v>
      </c>
      <c r="E24" s="15">
        <v>791.06333678321198</v>
      </c>
      <c r="F24" s="15">
        <v>589.60144022561599</v>
      </c>
      <c r="G24" s="15">
        <v>106.827324157871</v>
      </c>
      <c r="H24" s="15">
        <v>14494.3955801255</v>
      </c>
      <c r="I24" s="15"/>
      <c r="J24" s="15"/>
      <c r="K24" s="15"/>
      <c r="L24" s="15"/>
      <c r="M24" s="15" t="s">
        <v>571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26"/>
      <c r="CD24" s="26" t="e">
        <f t="shared" si="0"/>
        <v>#DIV/0!</v>
      </c>
      <c r="CE24" s="25" t="e">
        <f t="shared" si="1"/>
        <v>#DIV/0!</v>
      </c>
      <c r="CF24" s="13">
        <f t="shared" si="2"/>
        <v>-1</v>
      </c>
      <c r="CG24" s="13">
        <f t="shared" si="3"/>
        <v>-1</v>
      </c>
      <c r="CH24" s="13">
        <f t="shared" si="4"/>
        <v>-1</v>
      </c>
      <c r="CI24" s="13">
        <f t="shared" si="5"/>
        <v>-1</v>
      </c>
      <c r="CJ24" s="13">
        <f t="shared" si="6"/>
        <v>-1</v>
      </c>
      <c r="CK24" s="13">
        <f t="shared" si="7"/>
        <v>-1</v>
      </c>
      <c r="CL24" s="13">
        <f t="shared" si="8"/>
        <v>-1</v>
      </c>
    </row>
    <row r="25" spans="1:90" x14ac:dyDescent="0.25">
      <c r="A25" s="73" t="s">
        <v>572</v>
      </c>
      <c r="B25" s="15">
        <v>5207.4136723489901</v>
      </c>
      <c r="C25" s="15">
        <v>45.288278482000003</v>
      </c>
      <c r="D25" s="15">
        <v>8467.8248975039896</v>
      </c>
      <c r="E25" s="15">
        <v>4180.4334236889899</v>
      </c>
      <c r="F25" s="15">
        <v>3148.7683810418898</v>
      </c>
      <c r="G25" s="15">
        <v>24472.193752625</v>
      </c>
      <c r="H25" s="15">
        <v>1864.093911149</v>
      </c>
      <c r="I25" s="15"/>
      <c r="J25" s="15"/>
      <c r="K25" s="15"/>
      <c r="L25" s="15"/>
      <c r="M25" s="15" t="s">
        <v>573</v>
      </c>
      <c r="N25" s="15">
        <v>2.0909390358085601E-4</v>
      </c>
      <c r="O25" s="15">
        <v>13.241764242233801</v>
      </c>
      <c r="P25" s="15">
        <v>3.6554880840489898E-2</v>
      </c>
      <c r="Q25" s="15">
        <v>3.6554880840489898E-2</v>
      </c>
      <c r="R25" s="15">
        <v>0.51949858512872304</v>
      </c>
      <c r="S25" s="15">
        <v>1.68878440681888E-4</v>
      </c>
      <c r="T25" s="15">
        <v>6.8915891523170902</v>
      </c>
      <c r="U25" s="15">
        <v>8.6175527524205098</v>
      </c>
      <c r="V25" s="15">
        <v>3635.65658131076</v>
      </c>
      <c r="W25" s="15">
        <v>11.2784603604556</v>
      </c>
      <c r="X25" s="15">
        <v>14.1633766401907</v>
      </c>
      <c r="Y25" s="15">
        <v>12.234755044750999</v>
      </c>
      <c r="Z25" s="15">
        <v>91.839442654982406</v>
      </c>
      <c r="AA25" s="15">
        <v>1.2027350195935701E-4</v>
      </c>
      <c r="AB25" s="15">
        <v>1.8854714373696699</v>
      </c>
      <c r="AC25" s="15">
        <v>1.8854714373696699</v>
      </c>
      <c r="AD25" s="15">
        <v>7.2292479730154098E-3</v>
      </c>
      <c r="AE25" s="15">
        <v>0</v>
      </c>
      <c r="AF25" s="15">
        <v>0</v>
      </c>
      <c r="AG25" s="15">
        <v>1.9281729873179101E-4</v>
      </c>
      <c r="AH25" s="15">
        <v>1.1450407743734699E-4</v>
      </c>
      <c r="AI25" s="15">
        <v>2.8623669069704498E-6</v>
      </c>
      <c r="AJ25" s="15">
        <v>5.3986333375287403</v>
      </c>
      <c r="AK25" s="15">
        <v>42.564504953234703</v>
      </c>
      <c r="AL25" s="15">
        <v>4.2981564091117299E-4</v>
      </c>
      <c r="AM25" s="15">
        <v>1.8064686447527201E-3</v>
      </c>
      <c r="AN25" s="15">
        <v>5.4353271995237903E-5</v>
      </c>
      <c r="AO25" s="15">
        <v>42.0749318995572</v>
      </c>
      <c r="AP25" s="15">
        <v>0</v>
      </c>
      <c r="AQ25" s="15">
        <v>1118.9977778766099</v>
      </c>
      <c r="AR25" s="15">
        <v>5659.5623910939803</v>
      </c>
      <c r="AS25" s="15">
        <v>628.84082687478599</v>
      </c>
      <c r="AT25" s="15">
        <v>6288.4032179687601</v>
      </c>
      <c r="AU25" s="15">
        <v>1.70972854324089E-6</v>
      </c>
      <c r="AV25" s="15">
        <v>4.3015748272403096</v>
      </c>
      <c r="AW25" s="15">
        <v>1.14129771433058E-4</v>
      </c>
      <c r="AX25" s="15">
        <v>96.333049999504098</v>
      </c>
      <c r="AY25" s="15">
        <v>459.452406719159</v>
      </c>
      <c r="AZ25" s="15">
        <v>56.074233091012097</v>
      </c>
      <c r="BA25" s="15">
        <v>1.2245885238446399</v>
      </c>
      <c r="BB25" s="15">
        <v>70.189300137678202</v>
      </c>
      <c r="BC25" s="15">
        <v>47.091531780320501</v>
      </c>
      <c r="BD25" s="15">
        <v>3.7986282070360401E-2</v>
      </c>
      <c r="BE25" s="15">
        <v>8.3244789062870606</v>
      </c>
      <c r="BF25" s="15">
        <v>2484.7544428883202</v>
      </c>
      <c r="BG25" s="15">
        <v>1664.4576343405599</v>
      </c>
      <c r="BH25" s="15">
        <v>820.296808547762</v>
      </c>
      <c r="BI25" s="15">
        <v>0.255814499578365</v>
      </c>
      <c r="BJ25" s="15">
        <v>0.46726499280742001</v>
      </c>
      <c r="BK25" s="15">
        <v>966.28626959770997</v>
      </c>
      <c r="BL25" s="15">
        <v>0.29004667060191702</v>
      </c>
      <c r="BM25" s="15">
        <v>22.3386108372713</v>
      </c>
      <c r="BN25" s="15">
        <v>5.6150237272441696</v>
      </c>
      <c r="BO25" s="15">
        <v>1.5973543138389601</v>
      </c>
      <c r="BP25" s="15">
        <v>55.8465779874006</v>
      </c>
      <c r="BQ25" s="15">
        <v>31.186780408921098</v>
      </c>
      <c r="BR25" s="15">
        <v>145.71423690790701</v>
      </c>
      <c r="BS25" s="15">
        <v>176.005024821408</v>
      </c>
      <c r="BT25" s="15">
        <v>10.766241264078401</v>
      </c>
      <c r="BU25" s="15">
        <v>24420.0106032722</v>
      </c>
      <c r="BV25" s="15">
        <v>20.9099981495328</v>
      </c>
      <c r="BW25" s="15">
        <v>594.86051696071195</v>
      </c>
      <c r="BX25" s="15">
        <v>2.0039583873189901E-5</v>
      </c>
      <c r="BY25" s="15">
        <v>251.758314022224</v>
      </c>
      <c r="BZ25" s="15">
        <v>7.4929872848427097E-4</v>
      </c>
      <c r="CA25" s="15">
        <v>1091.5712590298499</v>
      </c>
      <c r="CB25" s="15">
        <v>178.32681936246701</v>
      </c>
      <c r="CC25" s="26"/>
      <c r="CD25" s="26">
        <f t="shared" si="0"/>
        <v>1.0251257246101695</v>
      </c>
      <c r="CE25" s="25">
        <f t="shared" si="1"/>
        <v>0</v>
      </c>
      <c r="CF25" s="13">
        <f t="shared" si="2"/>
        <v>-0.30183065720016689</v>
      </c>
      <c r="CG25" s="13">
        <f t="shared" si="3"/>
        <v>-7.0953162499209591E-2</v>
      </c>
      <c r="CH25" s="13">
        <f t="shared" si="4"/>
        <v>-0.25737680052614748</v>
      </c>
      <c r="CI25" s="13">
        <f t="shared" si="5"/>
        <v>-0.40562276896741761</v>
      </c>
      <c r="CJ25" s="13">
        <f t="shared" si="6"/>
        <v>-0.47139407129405597</v>
      </c>
      <c r="CK25" s="13">
        <f t="shared" si="7"/>
        <v>-2.1323445654398382E-3</v>
      </c>
      <c r="CL25" s="13">
        <f t="shared" si="8"/>
        <v>-0.41442260365679673</v>
      </c>
    </row>
    <row r="26" spans="1:90" x14ac:dyDescent="0.25">
      <c r="A26" s="73" t="s">
        <v>574</v>
      </c>
      <c r="B26" s="15">
        <v>11514.291418802901</v>
      </c>
      <c r="C26" s="15">
        <v>103.742142468574</v>
      </c>
      <c r="D26" s="15">
        <v>6981.2817401354696</v>
      </c>
      <c r="E26" s="15">
        <v>3348.1939472157701</v>
      </c>
      <c r="F26" s="15">
        <v>2692.7429981046398</v>
      </c>
      <c r="G26" s="15">
        <v>20780.990450465099</v>
      </c>
      <c r="H26" s="15">
        <v>14012.3950619806</v>
      </c>
      <c r="I26" s="15"/>
      <c r="J26" s="15"/>
      <c r="K26" s="15"/>
      <c r="L26" s="15"/>
      <c r="M26" s="15" t="s">
        <v>575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26"/>
      <c r="CD26" s="26" t="e">
        <f t="shared" si="0"/>
        <v>#DIV/0!</v>
      </c>
      <c r="CE26" s="25" t="e">
        <f t="shared" si="1"/>
        <v>#DIV/0!</v>
      </c>
      <c r="CF26" s="13">
        <f t="shared" si="2"/>
        <v>-1</v>
      </c>
      <c r="CG26" s="13">
        <f t="shared" si="3"/>
        <v>-1</v>
      </c>
      <c r="CH26" s="13">
        <f t="shared" si="4"/>
        <v>-1</v>
      </c>
      <c r="CI26" s="13">
        <f t="shared" si="5"/>
        <v>-1</v>
      </c>
      <c r="CJ26" s="13">
        <f t="shared" si="6"/>
        <v>-1</v>
      </c>
      <c r="CK26" s="13">
        <f t="shared" si="7"/>
        <v>-1</v>
      </c>
      <c r="CL26" s="13">
        <f t="shared" si="8"/>
        <v>-1</v>
      </c>
    </row>
    <row r="27" spans="1:90" x14ac:dyDescent="0.25">
      <c r="A27" s="73" t="s">
        <v>576</v>
      </c>
      <c r="B27" s="15">
        <v>3570.9590302419601</v>
      </c>
      <c r="C27" s="15">
        <v>3.7087278003346098</v>
      </c>
      <c r="D27" s="15">
        <v>24777.185510257401</v>
      </c>
      <c r="E27" s="15">
        <v>6847.6356749096303</v>
      </c>
      <c r="F27" s="15">
        <v>3904.4874137420302</v>
      </c>
      <c r="G27" s="15">
        <v>62099.673313092899</v>
      </c>
      <c r="H27" s="15">
        <v>49.143400123665501</v>
      </c>
      <c r="I27" s="15"/>
      <c r="J27" s="15"/>
      <c r="K27" s="15"/>
      <c r="L27" s="15"/>
      <c r="M27" s="15" t="s">
        <v>577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26"/>
      <c r="CD27" s="26" t="e">
        <f t="shared" si="0"/>
        <v>#DIV/0!</v>
      </c>
      <c r="CE27" s="25" t="e">
        <f t="shared" si="1"/>
        <v>#DIV/0!</v>
      </c>
      <c r="CF27" s="13">
        <f t="shared" si="2"/>
        <v>-1</v>
      </c>
      <c r="CG27" s="13">
        <f t="shared" si="3"/>
        <v>-1</v>
      </c>
      <c r="CH27" s="13">
        <f t="shared" si="4"/>
        <v>-1</v>
      </c>
      <c r="CI27" s="13">
        <f t="shared" si="5"/>
        <v>-1</v>
      </c>
      <c r="CJ27" s="13">
        <f t="shared" si="6"/>
        <v>-1</v>
      </c>
      <c r="CK27" s="13">
        <f t="shared" si="7"/>
        <v>-1</v>
      </c>
      <c r="CL27" s="13">
        <f t="shared" si="8"/>
        <v>-1</v>
      </c>
    </row>
    <row r="28" spans="1:90" x14ac:dyDescent="0.25">
      <c r="A28" s="73" t="s">
        <v>578</v>
      </c>
      <c r="B28" s="15">
        <v>13952.8110846494</v>
      </c>
      <c r="C28" s="15">
        <v>301.45139325486099</v>
      </c>
      <c r="D28" s="15">
        <v>27132.300122799301</v>
      </c>
      <c r="E28" s="15">
        <v>11321.745488128699</v>
      </c>
      <c r="F28" s="15">
        <v>8294.7011763504506</v>
      </c>
      <c r="G28" s="15">
        <v>153464.61314003199</v>
      </c>
      <c r="H28" s="15">
        <v>4682.6659065386202</v>
      </c>
      <c r="I28" s="15"/>
      <c r="J28" s="15"/>
      <c r="K28" s="15"/>
      <c r="L28" s="15"/>
      <c r="M28" s="15" t="s">
        <v>579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26"/>
      <c r="CD28" s="26" t="e">
        <f t="shared" si="0"/>
        <v>#DIV/0!</v>
      </c>
      <c r="CE28" s="25" t="e">
        <f t="shared" si="1"/>
        <v>#DIV/0!</v>
      </c>
      <c r="CF28" s="13">
        <f t="shared" si="2"/>
        <v>-1</v>
      </c>
      <c r="CG28" s="13">
        <f t="shared" si="3"/>
        <v>-1</v>
      </c>
      <c r="CH28" s="13">
        <f t="shared" si="4"/>
        <v>-1</v>
      </c>
      <c r="CI28" s="13">
        <f t="shared" si="5"/>
        <v>-1</v>
      </c>
      <c r="CJ28" s="13">
        <f t="shared" si="6"/>
        <v>-1</v>
      </c>
      <c r="CK28" s="13">
        <f t="shared" si="7"/>
        <v>-1</v>
      </c>
      <c r="CL28" s="13">
        <f t="shared" si="8"/>
        <v>-1</v>
      </c>
    </row>
    <row r="29" spans="1:90" x14ac:dyDescent="0.25">
      <c r="A29" s="73" t="s">
        <v>580</v>
      </c>
      <c r="B29" s="15">
        <v>5483.1438347952098</v>
      </c>
      <c r="C29" s="15">
        <v>57.679431532288497</v>
      </c>
      <c r="D29" s="15">
        <v>6161.3122507304397</v>
      </c>
      <c r="E29" s="15">
        <v>12916.792167351001</v>
      </c>
      <c r="F29" s="15">
        <v>7544.4923521527799</v>
      </c>
      <c r="G29" s="15">
        <v>17529.980236016399</v>
      </c>
      <c r="H29" s="15">
        <v>4873.55045329107</v>
      </c>
      <c r="I29" s="15"/>
      <c r="J29" s="15"/>
      <c r="K29" s="15"/>
      <c r="L29" s="15"/>
      <c r="M29" s="15" t="s">
        <v>581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26"/>
      <c r="CD29" s="26" t="e">
        <f t="shared" si="0"/>
        <v>#DIV/0!</v>
      </c>
      <c r="CE29" s="25" t="e">
        <f t="shared" si="1"/>
        <v>#DIV/0!</v>
      </c>
      <c r="CF29" s="13">
        <f t="shared" si="2"/>
        <v>-1</v>
      </c>
      <c r="CG29" s="13">
        <f t="shared" si="3"/>
        <v>-1</v>
      </c>
      <c r="CH29" s="13">
        <f t="shared" si="4"/>
        <v>-1</v>
      </c>
      <c r="CI29" s="13">
        <f t="shared" si="5"/>
        <v>-1</v>
      </c>
      <c r="CJ29" s="13">
        <f t="shared" si="6"/>
        <v>-1</v>
      </c>
      <c r="CK29" s="13">
        <f t="shared" si="7"/>
        <v>-1</v>
      </c>
      <c r="CL29" s="13">
        <f t="shared" si="8"/>
        <v>-1</v>
      </c>
    </row>
    <row r="30" spans="1:90" x14ac:dyDescent="0.25">
      <c r="A30" s="73" t="s">
        <v>582</v>
      </c>
      <c r="B30" s="15">
        <v>18718.338450897401</v>
      </c>
      <c r="C30" s="15">
        <v>143.73281479878</v>
      </c>
      <c r="D30" s="15">
        <v>12341.137354709401</v>
      </c>
      <c r="E30" s="15">
        <v>2615.3657142910301</v>
      </c>
      <c r="F30" s="15">
        <v>2154.7377907917999</v>
      </c>
      <c r="G30" s="15">
        <v>2173.6391906984099</v>
      </c>
      <c r="H30" s="15">
        <v>12135.077403850601</v>
      </c>
      <c r="I30" s="15"/>
      <c r="J30" s="15"/>
      <c r="K30" s="15"/>
      <c r="L30" s="15"/>
      <c r="M30" s="15" t="s">
        <v>583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26"/>
      <c r="CD30" s="26" t="e">
        <f t="shared" si="0"/>
        <v>#DIV/0!</v>
      </c>
      <c r="CE30" s="25" t="e">
        <f t="shared" si="1"/>
        <v>#DIV/0!</v>
      </c>
      <c r="CF30" s="13">
        <f t="shared" si="2"/>
        <v>-1</v>
      </c>
      <c r="CG30" s="13">
        <f t="shared" si="3"/>
        <v>-1</v>
      </c>
      <c r="CH30" s="13">
        <f t="shared" si="4"/>
        <v>-1</v>
      </c>
      <c r="CI30" s="13">
        <f t="shared" si="5"/>
        <v>-1</v>
      </c>
      <c r="CJ30" s="13">
        <f t="shared" si="6"/>
        <v>-1</v>
      </c>
      <c r="CK30" s="13">
        <f t="shared" si="7"/>
        <v>-1</v>
      </c>
      <c r="CL30" s="13">
        <f t="shared" si="8"/>
        <v>-1</v>
      </c>
    </row>
    <row r="31" spans="1:90" x14ac:dyDescent="0.25">
      <c r="A31" s="73" t="s">
        <v>584</v>
      </c>
      <c r="B31" s="15">
        <v>9792.8227457553094</v>
      </c>
      <c r="C31" s="15">
        <v>214.14744528202999</v>
      </c>
      <c r="D31" s="15">
        <v>14348.734647077899</v>
      </c>
      <c r="E31" s="15">
        <v>5159.0920863924102</v>
      </c>
      <c r="F31" s="15">
        <v>3317.9883010354201</v>
      </c>
      <c r="G31" s="15">
        <v>25076.364919450101</v>
      </c>
      <c r="H31" s="15">
        <v>619.64264611002397</v>
      </c>
      <c r="I31" s="15"/>
      <c r="J31" s="15"/>
      <c r="K31" s="15"/>
      <c r="L31" s="15"/>
      <c r="M31" s="15" t="s">
        <v>585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26"/>
      <c r="CD31" s="26" t="e">
        <f t="shared" si="0"/>
        <v>#DIV/0!</v>
      </c>
      <c r="CE31" s="25" t="e">
        <f t="shared" si="1"/>
        <v>#DIV/0!</v>
      </c>
      <c r="CF31" s="13">
        <f t="shared" si="2"/>
        <v>-1</v>
      </c>
      <c r="CG31" s="13">
        <f t="shared" si="3"/>
        <v>-1</v>
      </c>
      <c r="CH31" s="13">
        <f t="shared" si="4"/>
        <v>-1</v>
      </c>
      <c r="CI31" s="13">
        <f t="shared" si="5"/>
        <v>-1</v>
      </c>
      <c r="CJ31" s="13">
        <f t="shared" si="6"/>
        <v>-1</v>
      </c>
      <c r="CK31" s="13">
        <f t="shared" si="7"/>
        <v>-1</v>
      </c>
      <c r="CL31" s="13">
        <f t="shared" si="8"/>
        <v>-1</v>
      </c>
    </row>
    <row r="32" spans="1:90" x14ac:dyDescent="0.25">
      <c r="A32" s="73" t="s">
        <v>586</v>
      </c>
      <c r="B32" s="15">
        <v>5811.1879072957499</v>
      </c>
      <c r="C32" s="15">
        <v>6.3207730151176102</v>
      </c>
      <c r="D32" s="15">
        <v>9164.7748281059794</v>
      </c>
      <c r="E32" s="15">
        <v>1214.78855910786</v>
      </c>
      <c r="F32" s="15">
        <v>759.07855043910797</v>
      </c>
      <c r="G32" s="15">
        <v>466.43265444878</v>
      </c>
      <c r="H32" s="15">
        <v>570.98851318062395</v>
      </c>
      <c r="I32" s="15"/>
      <c r="J32" s="15"/>
      <c r="K32" s="15"/>
      <c r="L32" s="15"/>
      <c r="M32" s="15" t="s">
        <v>587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26"/>
      <c r="CD32" s="26" t="e">
        <f t="shared" si="0"/>
        <v>#DIV/0!</v>
      </c>
      <c r="CE32" s="25" t="e">
        <f t="shared" si="1"/>
        <v>#DIV/0!</v>
      </c>
      <c r="CF32" s="13">
        <f t="shared" si="2"/>
        <v>-1</v>
      </c>
      <c r="CG32" s="13">
        <f t="shared" si="3"/>
        <v>-1</v>
      </c>
      <c r="CH32" s="13">
        <f t="shared" si="4"/>
        <v>-1</v>
      </c>
      <c r="CI32" s="13">
        <f t="shared" si="5"/>
        <v>-1</v>
      </c>
      <c r="CJ32" s="13">
        <f t="shared" si="6"/>
        <v>-1</v>
      </c>
      <c r="CK32" s="13">
        <f t="shared" si="7"/>
        <v>-1</v>
      </c>
      <c r="CL32" s="13">
        <f t="shared" si="8"/>
        <v>-1</v>
      </c>
    </row>
    <row r="33" spans="1:90" x14ac:dyDescent="0.25">
      <c r="A33" s="73" t="s">
        <v>588</v>
      </c>
      <c r="B33" s="15">
        <v>1517.8345454422399</v>
      </c>
      <c r="C33" s="15">
        <v>1.0095470277046099</v>
      </c>
      <c r="D33" s="15">
        <v>550.93931981313301</v>
      </c>
      <c r="E33" s="15">
        <v>3012.11325933429</v>
      </c>
      <c r="F33" s="15">
        <v>1718.2861447015</v>
      </c>
      <c r="G33" s="15">
        <v>174.510987713849</v>
      </c>
      <c r="H33" s="15">
        <v>17.4774808077538</v>
      </c>
      <c r="I33" s="15"/>
      <c r="J33" s="15"/>
      <c r="K33" s="15"/>
      <c r="L33" s="15"/>
      <c r="M33" s="15" t="s">
        <v>589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26"/>
      <c r="CD33" s="26" t="e">
        <f t="shared" si="0"/>
        <v>#DIV/0!</v>
      </c>
      <c r="CE33" s="25" t="e">
        <f t="shared" si="1"/>
        <v>#DIV/0!</v>
      </c>
      <c r="CF33" s="13">
        <f t="shared" si="2"/>
        <v>-1</v>
      </c>
      <c r="CG33" s="13">
        <f t="shared" si="3"/>
        <v>-1</v>
      </c>
      <c r="CH33" s="13">
        <f t="shared" si="4"/>
        <v>-1</v>
      </c>
      <c r="CI33" s="13">
        <f t="shared" si="5"/>
        <v>-1</v>
      </c>
      <c r="CJ33" s="13">
        <f t="shared" si="6"/>
        <v>-1</v>
      </c>
      <c r="CK33" s="13">
        <f t="shared" si="7"/>
        <v>-1</v>
      </c>
      <c r="CL33" s="13">
        <f t="shared" si="8"/>
        <v>-1</v>
      </c>
    </row>
    <row r="34" spans="1:90" x14ac:dyDescent="0.25">
      <c r="A34" s="73" t="s">
        <v>590</v>
      </c>
      <c r="B34" s="15">
        <v>9848.4227897479996</v>
      </c>
      <c r="C34" s="15">
        <v>180.627214417499</v>
      </c>
      <c r="D34" s="15">
        <v>24690.658810112</v>
      </c>
      <c r="E34" s="15">
        <v>14526.068470315</v>
      </c>
      <c r="F34" s="15">
        <v>8363.111227759</v>
      </c>
      <c r="G34" s="15">
        <v>6195.3346622339104</v>
      </c>
      <c r="H34" s="15">
        <v>14662.924809390899</v>
      </c>
      <c r="I34" s="15"/>
      <c r="J34" s="15"/>
      <c r="K34" s="15"/>
      <c r="L34" s="15"/>
      <c r="M34" s="15" t="s">
        <v>591</v>
      </c>
      <c r="N34" s="15">
        <v>14.1663635215609</v>
      </c>
      <c r="O34" s="15">
        <v>540.57059175489496</v>
      </c>
      <c r="P34" s="15">
        <v>31.9293036695613</v>
      </c>
      <c r="Q34" s="15">
        <v>31.9293036695613</v>
      </c>
      <c r="R34" s="15">
        <v>10.7778924628656</v>
      </c>
      <c r="S34" s="15">
        <v>87.666232385584294</v>
      </c>
      <c r="T34" s="15">
        <v>472.70226141222099</v>
      </c>
      <c r="U34" s="15">
        <v>5287.6627976825803</v>
      </c>
      <c r="V34" s="15">
        <v>9848.3016486846609</v>
      </c>
      <c r="W34" s="15">
        <v>249.07829248811899</v>
      </c>
      <c r="X34" s="15">
        <v>81.868684002679004</v>
      </c>
      <c r="Y34" s="15">
        <v>69.812309765092607</v>
      </c>
      <c r="Z34" s="15">
        <v>26.644055144968799</v>
      </c>
      <c r="AA34" s="15">
        <v>14.192864295274999</v>
      </c>
      <c r="AB34" s="15">
        <v>1150.1586836454801</v>
      </c>
      <c r="AC34" s="15">
        <v>1150.1586836454801</v>
      </c>
      <c r="AD34" s="15">
        <v>0.28990906399576</v>
      </c>
      <c r="AE34" s="15">
        <v>0</v>
      </c>
      <c r="AF34" s="15">
        <v>0</v>
      </c>
      <c r="AG34" s="15">
        <v>12.409557465667801</v>
      </c>
      <c r="AH34" s="15">
        <v>6.64374318660425</v>
      </c>
      <c r="AI34" s="15">
        <v>0.111285008303824</v>
      </c>
      <c r="AJ34" s="15">
        <v>550.619231122364</v>
      </c>
      <c r="AK34" s="15">
        <v>177.72489176579799</v>
      </c>
      <c r="AL34" s="15">
        <v>374.45924855999499</v>
      </c>
      <c r="AM34" s="15">
        <v>1.7080100533831601E-2</v>
      </c>
      <c r="AN34" s="15">
        <v>7.7554641896415903</v>
      </c>
      <c r="AO34" s="15">
        <v>180.623039540777</v>
      </c>
      <c r="AP34" s="15">
        <v>0</v>
      </c>
      <c r="AQ34" s="15">
        <v>15609.4353262698</v>
      </c>
      <c r="AR34" s="15">
        <v>22221.442378487201</v>
      </c>
      <c r="AS34" s="15">
        <v>2469.0487633477401</v>
      </c>
      <c r="AT34" s="15">
        <v>24690.491141834998</v>
      </c>
      <c r="AU34" s="15">
        <v>1.09280635056094</v>
      </c>
      <c r="AV34" s="15">
        <v>287.05561274759702</v>
      </c>
      <c r="AW34" s="15">
        <v>14.5165782216321</v>
      </c>
      <c r="AX34" s="15">
        <v>220.26806896773999</v>
      </c>
      <c r="AY34" s="15">
        <v>6069.2291083549298</v>
      </c>
      <c r="AZ34" s="15">
        <v>167.54806369775699</v>
      </c>
      <c r="BA34" s="15">
        <v>74.501336842870899</v>
      </c>
      <c r="BB34" s="15">
        <v>262.43783643997602</v>
      </c>
      <c r="BC34" s="15">
        <v>219.793733037473</v>
      </c>
      <c r="BD34" s="15">
        <v>10.2257582953868</v>
      </c>
      <c r="BE34" s="15">
        <v>48.441462887173003</v>
      </c>
      <c r="BF34" s="15">
        <v>14525.9326509849</v>
      </c>
      <c r="BG34" s="15">
        <v>8363.0842663590902</v>
      </c>
      <c r="BH34" s="15">
        <v>6162.8483846258896</v>
      </c>
      <c r="BI34" s="15">
        <v>1.18668059932648</v>
      </c>
      <c r="BJ34" s="15">
        <v>12.6649925878679</v>
      </c>
      <c r="BK34" s="15">
        <v>4393.60209120542</v>
      </c>
      <c r="BL34" s="15">
        <v>66.117850445498902</v>
      </c>
      <c r="BM34" s="15">
        <v>401.63765528098003</v>
      </c>
      <c r="BN34" s="15">
        <v>52.580553970799798</v>
      </c>
      <c r="BO34" s="15">
        <v>29.8120585666823</v>
      </c>
      <c r="BP34" s="15">
        <v>1004.09362226195</v>
      </c>
      <c r="BQ34" s="15">
        <v>480.43643189163799</v>
      </c>
      <c r="BR34" s="15">
        <v>472.69284011695402</v>
      </c>
      <c r="BS34" s="15">
        <v>823.83822357317899</v>
      </c>
      <c r="BT34" s="15">
        <v>101.641437582042</v>
      </c>
      <c r="BU34" s="15">
        <v>6195.3308696813801</v>
      </c>
      <c r="BV34" s="15">
        <v>462.10399322032299</v>
      </c>
      <c r="BW34" s="15">
        <v>22.745995997839501</v>
      </c>
      <c r="BX34" s="15">
        <v>216.63687826670801</v>
      </c>
      <c r="BY34" s="15">
        <v>2065.2485831840199</v>
      </c>
      <c r="BZ34" s="15">
        <v>233.48081852638501</v>
      </c>
      <c r="CA34" s="15">
        <v>14662.8926762311</v>
      </c>
      <c r="CB34" s="15">
        <v>806.21790841812401</v>
      </c>
      <c r="CC34" s="26"/>
      <c r="CD34" s="26">
        <f t="shared" si="0"/>
        <v>1.064553609641641</v>
      </c>
      <c r="CE34" s="25">
        <f t="shared" si="1"/>
        <v>0</v>
      </c>
      <c r="CF34" s="13">
        <f t="shared" si="2"/>
        <v>-1.2300554710624347E-5</v>
      </c>
      <c r="CG34" s="13">
        <f t="shared" si="3"/>
        <v>-2.3113220980945216E-5</v>
      </c>
      <c r="CH34" s="13">
        <f t="shared" si="4"/>
        <v>-6.790757520513952E-6</v>
      </c>
      <c r="CI34" s="13">
        <f t="shared" si="5"/>
        <v>-9.3500406099442288E-6</v>
      </c>
      <c r="CJ34" s="13">
        <f t="shared" si="6"/>
        <v>-3.2238480603199712E-6</v>
      </c>
      <c r="CK34" s="13">
        <f t="shared" si="7"/>
        <v>-6.1216265739513801E-7</v>
      </c>
      <c r="CL34" s="13">
        <f t="shared" si="8"/>
        <v>-2.1914563578919923E-6</v>
      </c>
    </row>
    <row r="35" spans="1:90" x14ac:dyDescent="0.25">
      <c r="A35" s="73" t="s">
        <v>592</v>
      </c>
      <c r="B35" s="15">
        <v>5138.4019142737998</v>
      </c>
      <c r="C35" s="15">
        <v>100.440705804524</v>
      </c>
      <c r="D35" s="15">
        <v>7315.8978198462801</v>
      </c>
      <c r="E35" s="15">
        <v>5871.4176681115396</v>
      </c>
      <c r="F35" s="15">
        <v>3458.0253180321301</v>
      </c>
      <c r="G35" s="15">
        <v>120585.726871725</v>
      </c>
      <c r="H35" s="15">
        <v>1189.2110773638501</v>
      </c>
      <c r="I35" s="15"/>
      <c r="J35" s="15"/>
      <c r="K35" s="15"/>
      <c r="L35" s="15"/>
      <c r="M35" s="15" t="s">
        <v>593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26"/>
      <c r="CD35" s="26" t="e">
        <f t="shared" si="0"/>
        <v>#DIV/0!</v>
      </c>
      <c r="CE35" s="25" t="e">
        <f t="shared" si="1"/>
        <v>#DIV/0!</v>
      </c>
      <c r="CF35" s="13">
        <f t="shared" ref="CF35:CF51" si="10">IF(B35=0,"",(V35-B35)/B35)</f>
        <v>-1</v>
      </c>
      <c r="CG35" s="13">
        <f t="shared" ref="CG35:CG51" si="11">IF(C35=0,"",(AO35-C35)/C35)</f>
        <v>-1</v>
      </c>
      <c r="CH35" s="13">
        <f t="shared" ref="CH35:CH51" si="12">IF(D35=0,"",(AT35-D35)/D35)</f>
        <v>-1</v>
      </c>
      <c r="CI35" s="13">
        <f t="shared" ref="CI35:CI51" si="13">IF(E35=0,"",(BF35-E35)/E35)</f>
        <v>-1</v>
      </c>
      <c r="CJ35" s="13">
        <f t="shared" ref="CJ35:CJ51" si="14">IF(F35=0,"",(BG35-F35)/F35)</f>
        <v>-1</v>
      </c>
      <c r="CK35" s="13">
        <f t="shared" ref="CK35:CK51" si="15">IF(G35=0,"",(BU35-G35)/G35)</f>
        <v>-1</v>
      </c>
      <c r="CL35" s="13">
        <f t="shared" ref="CL35:CL51" si="16">IF(H35=0,"",(CA35-H35)/H35)</f>
        <v>-1</v>
      </c>
    </row>
    <row r="36" spans="1:90" x14ac:dyDescent="0.25">
      <c r="A36" s="73" t="s">
        <v>594</v>
      </c>
      <c r="B36" s="15">
        <v>4511.3218037895604</v>
      </c>
      <c r="C36" s="15">
        <v>31.627474132952301</v>
      </c>
      <c r="D36" s="15">
        <v>11872.1298524864</v>
      </c>
      <c r="E36" s="15">
        <v>3252.1833816705198</v>
      </c>
      <c r="F36" s="15">
        <v>2206.56082961727</v>
      </c>
      <c r="G36" s="15">
        <v>11126.0883859122</v>
      </c>
      <c r="H36" s="15">
        <v>2089.1314373600599</v>
      </c>
      <c r="I36" s="15"/>
      <c r="J36" s="15"/>
      <c r="K36" s="15"/>
      <c r="L36" s="15"/>
      <c r="M36" s="15" t="s">
        <v>595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26"/>
      <c r="CD36" s="26" t="e">
        <f t="shared" si="0"/>
        <v>#DIV/0!</v>
      </c>
      <c r="CE36" s="25" t="e">
        <f t="shared" si="1"/>
        <v>#DIV/0!</v>
      </c>
      <c r="CF36" s="13">
        <f t="shared" si="10"/>
        <v>-1</v>
      </c>
      <c r="CG36" s="13">
        <f t="shared" si="11"/>
        <v>-1</v>
      </c>
      <c r="CH36" s="13">
        <f t="shared" si="12"/>
        <v>-1</v>
      </c>
      <c r="CI36" s="13">
        <f t="shared" si="13"/>
        <v>-1</v>
      </c>
      <c r="CJ36" s="13">
        <f t="shared" si="14"/>
        <v>-1</v>
      </c>
      <c r="CK36" s="13">
        <f t="shared" si="15"/>
        <v>-1</v>
      </c>
      <c r="CL36" s="13">
        <f t="shared" si="16"/>
        <v>-1</v>
      </c>
    </row>
    <row r="37" spans="1:90" x14ac:dyDescent="0.25">
      <c r="A37" s="73" t="s">
        <v>596</v>
      </c>
      <c r="B37" s="15">
        <v>2474.7443484280102</v>
      </c>
      <c r="C37" s="15">
        <v>38.802403429978803</v>
      </c>
      <c r="D37" s="15">
        <v>4657.9440283165304</v>
      </c>
      <c r="E37" s="15">
        <v>1141.39809187933</v>
      </c>
      <c r="F37" s="15">
        <v>963.80236992566597</v>
      </c>
      <c r="G37" s="15">
        <v>2386.8834752911398</v>
      </c>
      <c r="H37" s="15">
        <v>5480.3524542735404</v>
      </c>
      <c r="I37" s="15"/>
      <c r="J37" s="15"/>
      <c r="K37" s="15"/>
      <c r="L37" s="15"/>
      <c r="M37" s="15" t="s">
        <v>597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26"/>
      <c r="CD37" s="26" t="e">
        <f t="shared" si="0"/>
        <v>#DIV/0!</v>
      </c>
      <c r="CE37" s="25" t="e">
        <f t="shared" si="1"/>
        <v>#DIV/0!</v>
      </c>
      <c r="CF37" s="13">
        <f t="shared" si="10"/>
        <v>-1</v>
      </c>
      <c r="CG37" s="13">
        <f t="shared" si="11"/>
        <v>-1</v>
      </c>
      <c r="CH37" s="13">
        <f t="shared" si="12"/>
        <v>-1</v>
      </c>
      <c r="CI37" s="13">
        <f t="shared" si="13"/>
        <v>-1</v>
      </c>
      <c r="CJ37" s="13">
        <f t="shared" si="14"/>
        <v>-1</v>
      </c>
      <c r="CK37" s="13">
        <f t="shared" si="15"/>
        <v>-1</v>
      </c>
      <c r="CL37" s="13">
        <f t="shared" si="16"/>
        <v>-1</v>
      </c>
    </row>
    <row r="38" spans="1:90" x14ac:dyDescent="0.25">
      <c r="A38" s="73" t="s">
        <v>598</v>
      </c>
      <c r="B38" s="15">
        <v>221.24272734490299</v>
      </c>
      <c r="C38" s="15">
        <v>0.155919957991043</v>
      </c>
      <c r="D38" s="15">
        <v>1248.1271886781201</v>
      </c>
      <c r="E38" s="15">
        <v>1939.7147016265801</v>
      </c>
      <c r="F38" s="15">
        <v>1096.7405474022401</v>
      </c>
      <c r="G38" s="15">
        <v>94.284279250373004</v>
      </c>
      <c r="H38" s="15">
        <v>57.566100174094899</v>
      </c>
      <c r="I38" s="15"/>
      <c r="J38" s="15"/>
      <c r="K38" s="15"/>
      <c r="L38" s="15"/>
      <c r="M38" s="15" t="s">
        <v>599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26"/>
      <c r="CD38" s="26" t="e">
        <f t="shared" si="0"/>
        <v>#DIV/0!</v>
      </c>
      <c r="CE38" s="25" t="e">
        <f t="shared" si="1"/>
        <v>#DIV/0!</v>
      </c>
      <c r="CF38" s="13">
        <f t="shared" si="10"/>
        <v>-1</v>
      </c>
      <c r="CG38" s="13">
        <f t="shared" si="11"/>
        <v>-1</v>
      </c>
      <c r="CH38" s="13">
        <f t="shared" si="12"/>
        <v>-1</v>
      </c>
      <c r="CI38" s="13">
        <f t="shared" si="13"/>
        <v>-1</v>
      </c>
      <c r="CJ38" s="13">
        <f t="shared" si="14"/>
        <v>-1</v>
      </c>
      <c r="CK38" s="13">
        <f t="shared" si="15"/>
        <v>-1</v>
      </c>
      <c r="CL38" s="13">
        <f t="shared" si="16"/>
        <v>-1</v>
      </c>
    </row>
    <row r="39" spans="1:90" x14ac:dyDescent="0.25">
      <c r="A39" s="73" t="s">
        <v>600</v>
      </c>
      <c r="B39" s="15">
        <v>8258.8761949889995</v>
      </c>
      <c r="C39" s="15">
        <v>111.130085811</v>
      </c>
      <c r="D39" s="15">
        <v>24540.254021921999</v>
      </c>
      <c r="E39" s="15">
        <v>14187.747472421001</v>
      </c>
      <c r="F39" s="15">
        <v>8868.0700880989898</v>
      </c>
      <c r="G39" s="15">
        <v>50741.732272471003</v>
      </c>
      <c r="H39" s="15">
        <v>3627.6500539199901</v>
      </c>
      <c r="I39" s="15"/>
      <c r="J39" s="15"/>
      <c r="K39" s="15"/>
      <c r="L39" s="15"/>
      <c r="M39" s="15" t="s">
        <v>601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26"/>
      <c r="CD39" s="26" t="e">
        <f t="shared" si="0"/>
        <v>#DIV/0!</v>
      </c>
      <c r="CE39" s="25" t="e">
        <f t="shared" si="1"/>
        <v>#DIV/0!</v>
      </c>
      <c r="CF39" s="13">
        <f t="shared" si="10"/>
        <v>-1</v>
      </c>
      <c r="CG39" s="13">
        <f t="shared" si="11"/>
        <v>-1</v>
      </c>
      <c r="CH39" s="13">
        <f t="shared" si="12"/>
        <v>-1</v>
      </c>
      <c r="CI39" s="13">
        <f t="shared" si="13"/>
        <v>-1</v>
      </c>
      <c r="CJ39" s="13">
        <f t="shared" si="14"/>
        <v>-1</v>
      </c>
      <c r="CK39" s="13">
        <f t="shared" si="15"/>
        <v>-1</v>
      </c>
      <c r="CL39" s="13">
        <f t="shared" si="16"/>
        <v>-1</v>
      </c>
    </row>
    <row r="40" spans="1:90" x14ac:dyDescent="0.25">
      <c r="A40" s="73" t="s">
        <v>602</v>
      </c>
      <c r="B40" s="15">
        <v>1328.6965480179999</v>
      </c>
      <c r="C40" s="15">
        <v>103.861190686</v>
      </c>
      <c r="D40" s="15">
        <v>6281.658415543</v>
      </c>
      <c r="E40" s="15">
        <v>3278.14979219</v>
      </c>
      <c r="F40" s="15">
        <v>2251.4293521969998</v>
      </c>
      <c r="G40" s="15">
        <v>55306.260953305296</v>
      </c>
      <c r="H40" s="15">
        <v>403.31815320499902</v>
      </c>
      <c r="I40" s="15"/>
      <c r="J40" s="15"/>
      <c r="K40" s="15"/>
      <c r="L40" s="15"/>
      <c r="M40" s="15" t="s">
        <v>442</v>
      </c>
      <c r="N40" s="15">
        <v>1.7831211098067101E-3</v>
      </c>
      <c r="O40" s="15">
        <v>0.91811288449731698</v>
      </c>
      <c r="P40" s="15">
        <v>3.4050371668569102</v>
      </c>
      <c r="Q40" s="15">
        <v>3.4050371668569102</v>
      </c>
      <c r="R40" s="15">
        <v>3.3880928057672898E-3</v>
      </c>
      <c r="S40" s="15">
        <v>1.70045278956331E-3</v>
      </c>
      <c r="T40" s="15">
        <v>2.2866285088381999</v>
      </c>
      <c r="U40" s="15">
        <v>178.74301941493201</v>
      </c>
      <c r="V40" s="15">
        <v>751.85208694147195</v>
      </c>
      <c r="W40" s="15">
        <v>1.35061533934093E-2</v>
      </c>
      <c r="X40" s="15">
        <v>31.853287900527299</v>
      </c>
      <c r="Y40" s="15">
        <v>9.1361725351511005</v>
      </c>
      <c r="Z40" s="15">
        <v>9.5093026420145499E-3</v>
      </c>
      <c r="AA40" s="15">
        <v>1.02551909753799E-3</v>
      </c>
      <c r="AB40" s="15">
        <v>1.2944923871393099</v>
      </c>
      <c r="AC40" s="15">
        <v>1.2944923871393099</v>
      </c>
      <c r="AD40" s="15">
        <v>2.4658545974415302E-4</v>
      </c>
      <c r="AE40" s="15">
        <v>0</v>
      </c>
      <c r="AF40" s="15">
        <v>0</v>
      </c>
      <c r="AG40" s="15">
        <v>1.6491218053247001E-3</v>
      </c>
      <c r="AH40" s="15">
        <v>9.7649121088863101E-4</v>
      </c>
      <c r="AI40" s="15">
        <v>2.4402030390163101E-5</v>
      </c>
      <c r="AJ40" s="15">
        <v>1.5350367706709301E-2</v>
      </c>
      <c r="AK40" s="15">
        <v>3.3246660951183997E-2</v>
      </c>
      <c r="AL40" s="15">
        <v>4.4906341055021897E-3</v>
      </c>
      <c r="AM40" s="15">
        <v>4.9457149440301501E-5</v>
      </c>
      <c r="AN40" s="15">
        <v>4.8778699486294401E-4</v>
      </c>
      <c r="AO40" s="15">
        <v>42.931055675523503</v>
      </c>
      <c r="AP40" s="15">
        <v>0</v>
      </c>
      <c r="AQ40" s="15">
        <v>291.69356182035602</v>
      </c>
      <c r="AR40" s="15">
        <v>2741.6318004596601</v>
      </c>
      <c r="AS40" s="15">
        <v>304.62520094556203</v>
      </c>
      <c r="AT40" s="15">
        <v>3046.2570014052199</v>
      </c>
      <c r="AU40" s="15">
        <v>1.4578363172891899E-5</v>
      </c>
      <c r="AV40" s="15">
        <v>8.5329064709370108</v>
      </c>
      <c r="AW40" s="15">
        <v>9.7327993530811705E-4</v>
      </c>
      <c r="AX40" s="15">
        <v>29.608932101280299</v>
      </c>
      <c r="AY40" s="15">
        <v>169.76427964818899</v>
      </c>
      <c r="AZ40" s="15">
        <v>20.5399681046312</v>
      </c>
      <c r="BA40" s="15">
        <v>2.5005213625666198</v>
      </c>
      <c r="BB40" s="15">
        <v>22.475202412958701</v>
      </c>
      <c r="BC40" s="15">
        <v>29.850820654442099</v>
      </c>
      <c r="BD40" s="15">
        <v>5.65703026394841E-2</v>
      </c>
      <c r="BE40" s="15">
        <v>4.1674266264323299</v>
      </c>
      <c r="BF40" s="15">
        <v>1491.23808899397</v>
      </c>
      <c r="BG40" s="15">
        <v>966.01745018821805</v>
      </c>
      <c r="BH40" s="15">
        <v>525.22063880575604</v>
      </c>
      <c r="BI40" s="15">
        <v>4.7661763477129998E-2</v>
      </c>
      <c r="BJ40" s="15">
        <v>1.84940411856456</v>
      </c>
      <c r="BK40" s="15">
        <v>596.00729422444101</v>
      </c>
      <c r="BL40" s="15">
        <v>1.70180612554219E-2</v>
      </c>
      <c r="BM40" s="15">
        <v>22.581042117649599</v>
      </c>
      <c r="BN40" s="15">
        <v>1.7237556948141799</v>
      </c>
      <c r="BO40" s="15">
        <v>0.442204713592044</v>
      </c>
      <c r="BP40" s="15">
        <v>56.452523007434898</v>
      </c>
      <c r="BQ40" s="15">
        <v>34.102599180012803</v>
      </c>
      <c r="BR40" s="15">
        <v>61.383496695822402</v>
      </c>
      <c r="BS40" s="15">
        <v>112.035324497098</v>
      </c>
      <c r="BT40" s="15">
        <v>4.2782837291180904</v>
      </c>
      <c r="BU40" s="15">
        <v>17699.448764585799</v>
      </c>
      <c r="BV40" s="15">
        <v>40.603313245939901</v>
      </c>
      <c r="BW40" s="15">
        <v>388.31699269939401</v>
      </c>
      <c r="BX40" s="15">
        <v>1.70906516730325E-4</v>
      </c>
      <c r="BY40" s="15">
        <v>9.6467555806212495</v>
      </c>
      <c r="BZ40" s="15">
        <v>1.43244232080556E-2</v>
      </c>
      <c r="CA40" s="15">
        <v>258.877641319026</v>
      </c>
      <c r="CB40" s="15">
        <v>21.155424136378599</v>
      </c>
      <c r="CC40" s="26"/>
      <c r="CD40" s="26">
        <f t="shared" si="0"/>
        <v>1.1267622817255569</v>
      </c>
      <c r="CE40" s="25">
        <f t="shared" si="1"/>
        <v>0</v>
      </c>
      <c r="CF40" s="13">
        <f t="shared" si="10"/>
        <v>-0.4341431171300924</v>
      </c>
      <c r="CG40" s="13">
        <f t="shared" si="11"/>
        <v>-0.58664968702972509</v>
      </c>
      <c r="CH40" s="13">
        <f t="shared" si="12"/>
        <v>-0.5150552927443931</v>
      </c>
      <c r="CI40" s="13">
        <f t="shared" si="13"/>
        <v>-0.54509763631095887</v>
      </c>
      <c r="CJ40" s="13">
        <f t="shared" si="14"/>
        <v>-0.57093148437211483</v>
      </c>
      <c r="CK40" s="13">
        <f t="shared" si="15"/>
        <v>-0.67997386806659521</v>
      </c>
      <c r="CL40" s="13">
        <f t="shared" si="16"/>
        <v>-0.35813045045992914</v>
      </c>
    </row>
    <row r="41" spans="1:90" x14ac:dyDescent="0.25">
      <c r="A41" s="75" t="s">
        <v>603</v>
      </c>
      <c r="B41" s="15">
        <v>12894.219092399901</v>
      </c>
      <c r="C41" s="15">
        <v>124.88652829500001</v>
      </c>
      <c r="D41" s="15">
        <v>17500.0836714289</v>
      </c>
      <c r="E41" s="15">
        <v>32454.250127369</v>
      </c>
      <c r="F41" s="15">
        <v>16631.777312939001</v>
      </c>
      <c r="G41" s="15">
        <v>20486.1599729029</v>
      </c>
      <c r="H41" s="15">
        <v>3140.960468412</v>
      </c>
      <c r="I41" s="15"/>
      <c r="J41" s="15"/>
      <c r="K41" s="15"/>
      <c r="L41" s="15"/>
      <c r="M41" s="15" t="s">
        <v>443</v>
      </c>
      <c r="N41" s="15">
        <v>1.6723402819517299</v>
      </c>
      <c r="O41" s="15">
        <v>60.106199322308299</v>
      </c>
      <c r="P41" s="15">
        <v>4.5620328151288803</v>
      </c>
      <c r="Q41" s="15">
        <v>4.5620328151288803</v>
      </c>
      <c r="R41" s="15">
        <v>1.94187549424922</v>
      </c>
      <c r="S41" s="15">
        <v>1.34302444400652</v>
      </c>
      <c r="T41" s="15">
        <v>135.24907397832601</v>
      </c>
      <c r="U41" s="15">
        <v>1769.55366768462</v>
      </c>
      <c r="V41" s="15">
        <v>12894.1353108453</v>
      </c>
      <c r="W41" s="15">
        <v>30.7406119712787</v>
      </c>
      <c r="X41" s="15">
        <v>96.708628999623997</v>
      </c>
      <c r="Y41" s="15">
        <v>58.961357500965804</v>
      </c>
      <c r="Z41" s="15">
        <v>9.64617677984727</v>
      </c>
      <c r="AA41" s="15">
        <v>0.972032777050575</v>
      </c>
      <c r="AB41" s="15">
        <v>269.16516304549998</v>
      </c>
      <c r="AC41" s="15">
        <v>269.16516304549998</v>
      </c>
      <c r="AD41" s="15">
        <v>6.4692722528180494E-2</v>
      </c>
      <c r="AE41" s="15">
        <v>0</v>
      </c>
      <c r="AF41" s="15">
        <v>0</v>
      </c>
      <c r="AG41" s="15">
        <v>8.4393273463186205</v>
      </c>
      <c r="AH41" s="15">
        <v>0.91409664267111901</v>
      </c>
      <c r="AI41" s="15">
        <v>2.27496670984077E-2</v>
      </c>
      <c r="AJ41" s="15">
        <v>17.814136780723299</v>
      </c>
      <c r="AK41" s="15">
        <v>2.9879283892452499</v>
      </c>
      <c r="AL41" s="15">
        <v>7.6589231977557004</v>
      </c>
      <c r="AM41" s="15">
        <v>2.4338024240127201E-4</v>
      </c>
      <c r="AN41" s="15">
        <v>0.55896847252135695</v>
      </c>
      <c r="AO41" s="15">
        <v>124.883758648346</v>
      </c>
      <c r="AP41" s="15">
        <v>0</v>
      </c>
      <c r="AQ41" s="15">
        <v>3328.8595109655698</v>
      </c>
      <c r="AR41" s="15">
        <v>15749.974382526099</v>
      </c>
      <c r="AS41" s="15">
        <v>1749.99786861028</v>
      </c>
      <c r="AT41" s="15">
        <v>17499.972251136402</v>
      </c>
      <c r="AU41" s="15">
        <v>1.93888794584243E-2</v>
      </c>
      <c r="AV41" s="15">
        <v>28.4626594279658</v>
      </c>
      <c r="AW41" s="15">
        <v>0.92528997521287604</v>
      </c>
      <c r="AX41" s="15">
        <v>608.98612563920301</v>
      </c>
      <c r="AY41" s="15">
        <v>1413.2546123095001</v>
      </c>
      <c r="AZ41" s="15">
        <v>238.394138826779</v>
      </c>
      <c r="BA41" s="15">
        <v>115.536809988337</v>
      </c>
      <c r="BB41" s="15">
        <v>134.63972814295801</v>
      </c>
      <c r="BC41" s="15">
        <v>262.94970251368198</v>
      </c>
      <c r="BD41" s="15">
        <v>4.9106126945330697</v>
      </c>
      <c r="BE41" s="15">
        <v>109.481658102702</v>
      </c>
      <c r="BF41" s="15">
        <v>32454.2157563238</v>
      </c>
      <c r="BG41" s="15">
        <v>16631.751538016499</v>
      </c>
      <c r="BH41" s="15">
        <v>15822.464218307199</v>
      </c>
      <c r="BI41" s="15">
        <v>22.438025486532599</v>
      </c>
      <c r="BJ41" s="15">
        <v>8.4550818054240509</v>
      </c>
      <c r="BK41" s="15">
        <v>13037.584063415899</v>
      </c>
      <c r="BL41" s="15">
        <v>27.9858081472909</v>
      </c>
      <c r="BM41" s="15">
        <v>86.956817349724602</v>
      </c>
      <c r="BN41" s="15">
        <v>12.078684684270501</v>
      </c>
      <c r="BO41" s="15">
        <v>5.7677602311435701</v>
      </c>
      <c r="BP41" s="15">
        <v>217.391963048077</v>
      </c>
      <c r="BQ41" s="15">
        <v>164.04190412498701</v>
      </c>
      <c r="BR41" s="15">
        <v>1293.6015190947801</v>
      </c>
      <c r="BS41" s="15">
        <v>396.72417157783701</v>
      </c>
      <c r="BT41" s="15">
        <v>47.868867267302697</v>
      </c>
      <c r="BU41" s="15">
        <v>20486.155604650401</v>
      </c>
      <c r="BV41" s="15">
        <v>82.966793356964303</v>
      </c>
      <c r="BW41" s="15">
        <v>474.594887163441</v>
      </c>
      <c r="BX41" s="15">
        <v>10.561728257740899</v>
      </c>
      <c r="BY41" s="15">
        <v>769.54766990921303</v>
      </c>
      <c r="BZ41" s="15">
        <v>9.89514713374456</v>
      </c>
      <c r="CA41" s="15">
        <v>3140.9509855680999</v>
      </c>
      <c r="CB41" s="15">
        <v>191.14888700569301</v>
      </c>
      <c r="CC41" s="26"/>
      <c r="CD41" s="26">
        <f t="shared" si="0"/>
        <v>1.0598253606187629</v>
      </c>
      <c r="CE41" s="25">
        <f t="shared" si="1"/>
        <v>0</v>
      </c>
      <c r="CF41" s="13">
        <f t="shared" si="10"/>
        <v>-6.4976059426133874E-6</v>
      </c>
      <c r="CG41" s="13">
        <f t="shared" si="11"/>
        <v>-2.217730520508857E-5</v>
      </c>
      <c r="CH41" s="13">
        <f t="shared" si="12"/>
        <v>-6.366843415733574E-6</v>
      </c>
      <c r="CI41" s="13">
        <f t="shared" si="13"/>
        <v>-1.0590614500385418E-6</v>
      </c>
      <c r="CJ41" s="13">
        <f t="shared" si="14"/>
        <v>-1.54973951472831E-6</v>
      </c>
      <c r="CK41" s="13">
        <f t="shared" si="15"/>
        <v>-2.132294439289633E-7</v>
      </c>
      <c r="CL41" s="13">
        <f t="shared" si="16"/>
        <v>-3.0190904964982556E-6</v>
      </c>
    </row>
    <row r="42" spans="1:90" x14ac:dyDescent="0.25">
      <c r="A42" s="73" t="s">
        <v>604</v>
      </c>
      <c r="B42" s="15">
        <v>6998.5791721067599</v>
      </c>
      <c r="C42" s="15">
        <v>85.269279853924601</v>
      </c>
      <c r="D42" s="15">
        <v>9573.6481037468693</v>
      </c>
      <c r="E42" s="15">
        <v>4073.61226317316</v>
      </c>
      <c r="F42" s="15">
        <v>2641.9936235881701</v>
      </c>
      <c r="G42" s="15">
        <v>93000.147389734906</v>
      </c>
      <c r="H42" s="15">
        <v>413.71428548130302</v>
      </c>
      <c r="I42" s="15"/>
      <c r="J42" s="15"/>
      <c r="K42" s="15"/>
      <c r="L42" s="15"/>
      <c r="M42" s="15" t="s">
        <v>605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26"/>
      <c r="CD42" s="26" t="e">
        <f t="shared" si="0"/>
        <v>#DIV/0!</v>
      </c>
      <c r="CE42" s="25" t="e">
        <f t="shared" si="1"/>
        <v>#DIV/0!</v>
      </c>
      <c r="CF42" s="13">
        <f t="shared" si="10"/>
        <v>-1</v>
      </c>
      <c r="CG42" s="13">
        <f t="shared" si="11"/>
        <v>-1</v>
      </c>
      <c r="CH42" s="13">
        <f t="shared" si="12"/>
        <v>-1</v>
      </c>
      <c r="CI42" s="13">
        <f t="shared" si="13"/>
        <v>-1</v>
      </c>
      <c r="CJ42" s="13">
        <f t="shared" si="14"/>
        <v>-1</v>
      </c>
      <c r="CK42" s="13">
        <f t="shared" si="15"/>
        <v>-1</v>
      </c>
      <c r="CL42" s="13">
        <f t="shared" si="16"/>
        <v>-1</v>
      </c>
    </row>
    <row r="43" spans="1:90" x14ac:dyDescent="0.25">
      <c r="A43" s="73" t="s">
        <v>606</v>
      </c>
      <c r="B43" s="15">
        <v>41484.377998609001</v>
      </c>
      <c r="C43" s="15">
        <v>259.46106636399901</v>
      </c>
      <c r="D43" s="15">
        <v>46106.122249344997</v>
      </c>
      <c r="E43" s="15">
        <v>14057.148304988999</v>
      </c>
      <c r="F43" s="15">
        <v>10459.012882722</v>
      </c>
      <c r="G43" s="15">
        <v>123776.372343574</v>
      </c>
      <c r="H43" s="15">
        <v>5248.2540513699996</v>
      </c>
      <c r="I43" s="15"/>
      <c r="J43" s="15"/>
      <c r="K43" s="15"/>
      <c r="L43" s="15"/>
      <c r="M43" s="15" t="s">
        <v>448</v>
      </c>
      <c r="N43" s="15">
        <v>6.1607704158996796E-3</v>
      </c>
      <c r="O43" s="15">
        <v>37.096530611638897</v>
      </c>
      <c r="P43" s="15">
        <v>0.66570140888965201</v>
      </c>
      <c r="Q43" s="15">
        <v>0.66570140888965201</v>
      </c>
      <c r="R43" s="15">
        <v>2.32665914673357</v>
      </c>
      <c r="S43" s="15">
        <v>1.62520148205714E-3</v>
      </c>
      <c r="T43" s="15">
        <v>53.9628658317231</v>
      </c>
      <c r="U43" s="15">
        <v>580.56997723837696</v>
      </c>
      <c r="V43" s="15">
        <v>6818.4719275561501</v>
      </c>
      <c r="W43" s="15">
        <v>3.4189085147256</v>
      </c>
      <c r="X43" s="15">
        <v>25.322927117495201</v>
      </c>
      <c r="Y43" s="15">
        <v>22.345169029646598</v>
      </c>
      <c r="Z43" s="15">
        <v>9.4010225922716906</v>
      </c>
      <c r="AA43" s="15">
        <v>7.7738717808385604E-3</v>
      </c>
      <c r="AB43" s="15">
        <v>82.874045404289802</v>
      </c>
      <c r="AC43" s="15">
        <v>82.874045404289802</v>
      </c>
      <c r="AD43" s="15">
        <v>5.8205346435953098E-2</v>
      </c>
      <c r="AE43" s="15">
        <v>0</v>
      </c>
      <c r="AF43" s="15">
        <v>0</v>
      </c>
      <c r="AG43" s="15">
        <v>1.16515062054045</v>
      </c>
      <c r="AH43" s="15">
        <v>1.7452416589780501E-3</v>
      </c>
      <c r="AI43" s="15">
        <v>2.7537943691198401E-5</v>
      </c>
      <c r="AJ43" s="15">
        <v>6.4900348064244602</v>
      </c>
      <c r="AK43" s="15">
        <v>9.0911816728760098</v>
      </c>
      <c r="AL43" s="15">
        <v>5.8700894127808398</v>
      </c>
      <c r="AM43" s="15">
        <v>1.37824339145158E-2</v>
      </c>
      <c r="AN43" s="15">
        <v>3.8154553020717699E-2</v>
      </c>
      <c r="AO43" s="15">
        <v>34.8046915899182</v>
      </c>
      <c r="AP43" s="15">
        <v>0</v>
      </c>
      <c r="AQ43" s="15">
        <v>1094.12804246102</v>
      </c>
      <c r="AR43" s="15">
        <v>14776.906926371101</v>
      </c>
      <c r="AS43" s="15">
        <v>1641.8785189790301</v>
      </c>
      <c r="AT43" s="15">
        <v>16418.7854453502</v>
      </c>
      <c r="AU43" s="15">
        <v>6.0323359510463404E-3</v>
      </c>
      <c r="AV43" s="15">
        <v>5.4744709510739398</v>
      </c>
      <c r="AW43" s="15">
        <v>9.6714703154400904E-3</v>
      </c>
      <c r="AX43" s="15">
        <v>128.83982564747001</v>
      </c>
      <c r="AY43" s="15">
        <v>597.31854379989704</v>
      </c>
      <c r="AZ43" s="15">
        <v>78.588873030307894</v>
      </c>
      <c r="BA43" s="15">
        <v>3.4743948819700599</v>
      </c>
      <c r="BB43" s="15">
        <v>93.993840924397702</v>
      </c>
      <c r="BC43" s="15">
        <v>59.543116062104097</v>
      </c>
      <c r="BD43" s="15">
        <v>0.411163815539277</v>
      </c>
      <c r="BE43" s="15">
        <v>10.411539726737001</v>
      </c>
      <c r="BF43" s="15">
        <v>2640.6641462299299</v>
      </c>
      <c r="BG43" s="15">
        <v>2361.6284778712102</v>
      </c>
      <c r="BH43" s="15">
        <v>279.03566835871499</v>
      </c>
      <c r="BI43" s="15">
        <v>4.1554487012020302E-2</v>
      </c>
      <c r="BJ43" s="15">
        <v>0.57861952799043503</v>
      </c>
      <c r="BK43" s="15">
        <v>1296.6795519105799</v>
      </c>
      <c r="BL43" s="15">
        <v>0.62916720404327298</v>
      </c>
      <c r="BM43" s="15">
        <v>56.029740482922499</v>
      </c>
      <c r="BN43" s="15">
        <v>8.09873359017182</v>
      </c>
      <c r="BO43" s="15">
        <v>1.9720261181567</v>
      </c>
      <c r="BP43" s="15">
        <v>140.074369174975</v>
      </c>
      <c r="BQ43" s="15">
        <v>48.319254692285298</v>
      </c>
      <c r="BR43" s="15">
        <v>192.76968546658</v>
      </c>
      <c r="BS43" s="15">
        <v>218.29371791861499</v>
      </c>
      <c r="BT43" s="15">
        <v>71.198557901640797</v>
      </c>
      <c r="BU43" s="15">
        <v>4928.3365389542596</v>
      </c>
      <c r="BV43" s="15">
        <v>62.988797571647197</v>
      </c>
      <c r="BW43" s="15">
        <v>75.966487503320906</v>
      </c>
      <c r="BX43" s="15">
        <v>15.072990069169901</v>
      </c>
      <c r="BY43" s="15">
        <v>74.890994916822905</v>
      </c>
      <c r="BZ43" s="15">
        <v>6.1442147338976998</v>
      </c>
      <c r="CA43" s="15">
        <v>1002.56999774026</v>
      </c>
      <c r="CB43" s="15">
        <v>70.020243712804501</v>
      </c>
      <c r="CC43" s="26"/>
      <c r="CD43" s="26">
        <f t="shared" si="0"/>
        <v>1.0913233439332186</v>
      </c>
      <c r="CE43" s="25">
        <f t="shared" si="1"/>
        <v>0</v>
      </c>
      <c r="CF43" s="13">
        <f t="shared" si="10"/>
        <v>-0.83563760006755361</v>
      </c>
      <c r="CG43" s="13">
        <f t="shared" si="11"/>
        <v>-0.86585774861076625</v>
      </c>
      <c r="CH43" s="13">
        <f t="shared" si="12"/>
        <v>-0.64389142603326499</v>
      </c>
      <c r="CI43" s="13">
        <f t="shared" si="13"/>
        <v>-0.81214794857839434</v>
      </c>
      <c r="CJ43" s="13">
        <f t="shared" si="14"/>
        <v>-0.77420159011635259</v>
      </c>
      <c r="CK43" s="13">
        <f t="shared" si="15"/>
        <v>-0.96018354355002133</v>
      </c>
      <c r="CL43" s="13">
        <f t="shared" si="16"/>
        <v>-0.808970757145693</v>
      </c>
    </row>
    <row r="44" spans="1:90" x14ac:dyDescent="0.25">
      <c r="A44" s="73" t="s">
        <v>607</v>
      </c>
      <c r="B44" s="15">
        <v>572.79412552974804</v>
      </c>
      <c r="C44" s="15">
        <v>6.1511659240144398</v>
      </c>
      <c r="D44" s="15">
        <v>985.05796323930895</v>
      </c>
      <c r="E44" s="15">
        <v>259.259826777098</v>
      </c>
      <c r="F44" s="15">
        <v>188.61578183427301</v>
      </c>
      <c r="G44" s="15">
        <v>1262.94357719456</v>
      </c>
      <c r="H44" s="15">
        <v>2183.88144997053</v>
      </c>
      <c r="I44" s="15"/>
      <c r="J44" s="15"/>
      <c r="K44" s="15"/>
      <c r="L44" s="15"/>
      <c r="M44" s="15" t="s">
        <v>608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26"/>
      <c r="CD44" s="26" t="e">
        <f t="shared" si="0"/>
        <v>#DIV/0!</v>
      </c>
      <c r="CE44" s="25" t="e">
        <f t="shared" si="1"/>
        <v>#DIV/0!</v>
      </c>
      <c r="CF44" s="13">
        <f t="shared" si="10"/>
        <v>-1</v>
      </c>
      <c r="CG44" s="13">
        <f t="shared" si="11"/>
        <v>-1</v>
      </c>
      <c r="CH44" s="13">
        <f t="shared" si="12"/>
        <v>-1</v>
      </c>
      <c r="CI44" s="13">
        <f t="shared" si="13"/>
        <v>-1</v>
      </c>
      <c r="CJ44" s="13">
        <f t="shared" si="14"/>
        <v>-1</v>
      </c>
      <c r="CK44" s="13">
        <f t="shared" si="15"/>
        <v>-1</v>
      </c>
      <c r="CL44" s="13">
        <f t="shared" si="16"/>
        <v>-1</v>
      </c>
    </row>
    <row r="45" spans="1:90" x14ac:dyDescent="0.25">
      <c r="A45" s="73" t="s">
        <v>609</v>
      </c>
      <c r="B45" s="15">
        <v>53455.129138534903</v>
      </c>
      <c r="C45" s="15">
        <v>533.51417723100599</v>
      </c>
      <c r="D45" s="15">
        <v>41666.205827199097</v>
      </c>
      <c r="E45" s="15">
        <v>35237.1532165565</v>
      </c>
      <c r="F45" s="15">
        <v>22476.611889117801</v>
      </c>
      <c r="G45" s="15">
        <v>240894.88098462499</v>
      </c>
      <c r="H45" s="15">
        <v>2621.8001164217198</v>
      </c>
      <c r="I45" s="15"/>
      <c r="J45" s="15"/>
      <c r="K45" s="15"/>
      <c r="L45" s="15"/>
      <c r="M45" s="15" t="s">
        <v>610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26"/>
      <c r="CD45" s="26" t="e">
        <f t="shared" si="0"/>
        <v>#DIV/0!</v>
      </c>
      <c r="CE45" s="25" t="e">
        <f t="shared" si="1"/>
        <v>#DIV/0!</v>
      </c>
      <c r="CF45" s="13">
        <f t="shared" si="10"/>
        <v>-1</v>
      </c>
      <c r="CG45" s="13">
        <f t="shared" si="11"/>
        <v>-1</v>
      </c>
      <c r="CH45" s="13">
        <f t="shared" si="12"/>
        <v>-1</v>
      </c>
      <c r="CI45" s="13">
        <f t="shared" si="13"/>
        <v>-1</v>
      </c>
      <c r="CJ45" s="13">
        <f t="shared" si="14"/>
        <v>-1</v>
      </c>
      <c r="CK45" s="13">
        <f t="shared" si="15"/>
        <v>-1</v>
      </c>
      <c r="CL45" s="13">
        <f t="shared" si="16"/>
        <v>-1</v>
      </c>
    </row>
    <row r="46" spans="1:90" x14ac:dyDescent="0.25">
      <c r="A46" s="73" t="s">
        <v>611</v>
      </c>
      <c r="B46" s="15">
        <v>4508.5002561920001</v>
      </c>
      <c r="C46" s="15">
        <v>31.403397084598598</v>
      </c>
      <c r="D46" s="15">
        <v>9049.66354857039</v>
      </c>
      <c r="E46" s="15">
        <v>2035.6108874930401</v>
      </c>
      <c r="F46" s="15">
        <v>1395.1677573577799</v>
      </c>
      <c r="G46" s="15">
        <v>20201.711186852699</v>
      </c>
      <c r="H46" s="15">
        <v>264.32361541728898</v>
      </c>
      <c r="I46" s="15"/>
      <c r="J46" s="15"/>
      <c r="K46" s="15"/>
      <c r="L46" s="15"/>
      <c r="M46" s="15" t="s">
        <v>612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26"/>
      <c r="CD46" s="26" t="e">
        <f t="shared" si="0"/>
        <v>#DIV/0!</v>
      </c>
      <c r="CE46" s="25" t="e">
        <f t="shared" si="1"/>
        <v>#DIV/0!</v>
      </c>
      <c r="CF46" s="13">
        <f t="shared" si="10"/>
        <v>-1</v>
      </c>
      <c r="CG46" s="13">
        <f t="shared" si="11"/>
        <v>-1</v>
      </c>
      <c r="CH46" s="13">
        <f t="shared" si="12"/>
        <v>-1</v>
      </c>
      <c r="CI46" s="13">
        <f t="shared" si="13"/>
        <v>-1</v>
      </c>
      <c r="CJ46" s="13">
        <f t="shared" si="14"/>
        <v>-1</v>
      </c>
      <c r="CK46" s="13">
        <f t="shared" si="15"/>
        <v>-1</v>
      </c>
      <c r="CL46" s="13">
        <f t="shared" si="16"/>
        <v>-1</v>
      </c>
    </row>
    <row r="47" spans="1:90" x14ac:dyDescent="0.25">
      <c r="A47" s="73" t="s">
        <v>613</v>
      </c>
      <c r="B47" s="15">
        <v>25.8349147889999</v>
      </c>
      <c r="C47" s="15">
        <v>1.0969714269999999</v>
      </c>
      <c r="D47" s="15">
        <v>42.358134268999997</v>
      </c>
      <c r="E47" s="15">
        <v>2239.8814676699899</v>
      </c>
      <c r="F47" s="15">
        <v>425.654853282999</v>
      </c>
      <c r="G47" s="15">
        <v>5.3192213239999901</v>
      </c>
      <c r="H47" s="15">
        <v>378.08481024299903</v>
      </c>
      <c r="I47" s="15"/>
      <c r="J47" s="15"/>
      <c r="K47" s="15"/>
      <c r="L47" s="15"/>
      <c r="M47" s="15" t="s">
        <v>614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2.6217521138466603E-4</v>
      </c>
      <c r="V47" s="15">
        <v>0.158621202951989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8.2672355693711695E-3</v>
      </c>
      <c r="AP47" s="15">
        <v>0</v>
      </c>
      <c r="AQ47" s="15">
        <v>2.0943881347244499E-3</v>
      </c>
      <c r="AR47" s="15">
        <v>0.35536743663089498</v>
      </c>
      <c r="AS47" s="15">
        <v>3.9484452675033303E-2</v>
      </c>
      <c r="AT47" s="15">
        <v>0.39485188930592902</v>
      </c>
      <c r="AU47" s="15">
        <v>0</v>
      </c>
      <c r="AV47" s="15">
        <v>0</v>
      </c>
      <c r="AW47" s="15">
        <v>0</v>
      </c>
      <c r="AX47" s="15">
        <v>1.90753848443261</v>
      </c>
      <c r="AY47" s="15">
        <v>1.1898950147985099E-3</v>
      </c>
      <c r="AZ47" s="15">
        <v>1.60473012671065</v>
      </c>
      <c r="BA47" s="15">
        <v>0.56025727938623204</v>
      </c>
      <c r="BB47" s="15">
        <v>13.495024498861801</v>
      </c>
      <c r="BC47" s="15">
        <v>2.7759357793614301</v>
      </c>
      <c r="BD47" s="15">
        <v>0</v>
      </c>
      <c r="BE47" s="15">
        <v>9.5717145896372102</v>
      </c>
      <c r="BF47" s="15">
        <v>230.21444794611901</v>
      </c>
      <c r="BG47" s="15">
        <v>133.39441168008699</v>
      </c>
      <c r="BH47" s="15">
        <v>96.820036266031295</v>
      </c>
      <c r="BI47" s="15">
        <v>3.0280530432050901</v>
      </c>
      <c r="BJ47" s="15">
        <v>0</v>
      </c>
      <c r="BK47" s="15">
        <v>67.062894117517601</v>
      </c>
      <c r="BL47" s="15">
        <v>3.4282397746876501</v>
      </c>
      <c r="BM47" s="15">
        <v>2.74172258139189</v>
      </c>
      <c r="BN47" s="15">
        <v>0</v>
      </c>
      <c r="BO47" s="15">
        <v>7.6034957588585002</v>
      </c>
      <c r="BP47" s="15">
        <v>6.8543064534797198</v>
      </c>
      <c r="BQ47" s="15">
        <v>9.3988785299580402E-4</v>
      </c>
      <c r="BR47" s="15">
        <v>7.3300115191498696</v>
      </c>
      <c r="BS47" s="15">
        <v>5.3691262531898598</v>
      </c>
      <c r="BT47" s="15">
        <v>6.13614202174863E-2</v>
      </c>
      <c r="BU47" s="15">
        <v>5.8973595903812098E-2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2.0943881347244499E-3</v>
      </c>
      <c r="CB47" s="15">
        <v>0</v>
      </c>
      <c r="CC47" s="26"/>
      <c r="CD47" s="26">
        <f t="shared" si="0"/>
        <v>1</v>
      </c>
      <c r="CE47" s="25">
        <f t="shared" si="1"/>
        <v>0</v>
      </c>
      <c r="CF47" s="13">
        <f t="shared" si="10"/>
        <v>-0.99386020026590038</v>
      </c>
      <c r="CG47" s="13">
        <f t="shared" si="11"/>
        <v>-0.99246358167050863</v>
      </c>
      <c r="CH47" s="13">
        <f t="shared" si="12"/>
        <v>-0.99067825115246166</v>
      </c>
      <c r="CI47" s="13">
        <f t="shared" si="13"/>
        <v>-0.89722025416568274</v>
      </c>
      <c r="CJ47" s="13">
        <f t="shared" si="14"/>
        <v>-0.68661367149642494</v>
      </c>
      <c r="CK47" s="13">
        <f t="shared" si="15"/>
        <v>-0.98891311485052757</v>
      </c>
      <c r="CL47" s="13">
        <f t="shared" si="16"/>
        <v>-0.99999446053351537</v>
      </c>
    </row>
    <row r="48" spans="1:90" x14ac:dyDescent="0.25">
      <c r="CF48" s="13" t="str">
        <f t="shared" si="10"/>
        <v/>
      </c>
      <c r="CG48" s="13" t="str">
        <f t="shared" si="11"/>
        <v/>
      </c>
      <c r="CH48" s="13" t="str">
        <f t="shared" si="12"/>
        <v/>
      </c>
      <c r="CI48" s="13" t="str">
        <f t="shared" si="13"/>
        <v/>
      </c>
      <c r="CJ48" s="13" t="str">
        <f t="shared" si="14"/>
        <v/>
      </c>
      <c r="CK48" s="13" t="str">
        <f t="shared" si="15"/>
        <v/>
      </c>
      <c r="CL48" s="13" t="str">
        <f t="shared" si="16"/>
        <v/>
      </c>
    </row>
    <row r="49" spans="1:91" x14ac:dyDescent="0.25">
      <c r="A49" s="83" t="s">
        <v>353</v>
      </c>
      <c r="B49" s="1">
        <f t="shared" ref="B49:H49" si="17">SUM(B3:B47)</f>
        <v>1677357.9797326464</v>
      </c>
      <c r="C49" s="1">
        <f t="shared" si="17"/>
        <v>24814.418111481948</v>
      </c>
      <c r="D49" s="1">
        <f t="shared" si="17"/>
        <v>1205792.408097517</v>
      </c>
      <c r="E49" s="1">
        <f t="shared" si="17"/>
        <v>376650.03783098125</v>
      </c>
      <c r="F49" s="1">
        <f t="shared" si="17"/>
        <v>203347.38172511896</v>
      </c>
      <c r="G49" s="1">
        <f t="shared" si="17"/>
        <v>2086828.2110650595</v>
      </c>
      <c r="H49" s="1">
        <f t="shared" si="17"/>
        <v>320359.9604920295</v>
      </c>
      <c r="I49" s="1"/>
      <c r="J49" s="1"/>
      <c r="K49" s="1"/>
      <c r="N49" s="1">
        <f t="shared" ref="N49:CB49" si="18">SUM(N3:N47)</f>
        <v>19.883537531803306</v>
      </c>
      <c r="O49" s="1">
        <f t="shared" si="18"/>
        <v>1869.7181288321767</v>
      </c>
      <c r="P49" s="1">
        <f t="shared" si="18"/>
        <v>1605.3459662210907</v>
      </c>
      <c r="Q49" s="1">
        <f t="shared" si="18"/>
        <v>1605.3459662210907</v>
      </c>
      <c r="R49" s="1">
        <f t="shared" si="18"/>
        <v>120.06175191620046</v>
      </c>
      <c r="S49" s="1">
        <f t="shared" si="18"/>
        <v>92.048808556508547</v>
      </c>
      <c r="T49" s="1">
        <f t="shared" si="18"/>
        <v>3200.1062115114883</v>
      </c>
      <c r="U49" s="1">
        <f t="shared" si="18"/>
        <v>29467.877707944048</v>
      </c>
      <c r="V49" s="1">
        <f t="shared" si="18"/>
        <v>1194972.8384751545</v>
      </c>
      <c r="W49" s="1">
        <f t="shared" si="18"/>
        <v>2955.473994050104</v>
      </c>
      <c r="X49" s="1">
        <f t="shared" si="18"/>
        <v>1676.4905108874095</v>
      </c>
      <c r="Y49" s="1">
        <f t="shared" si="18"/>
        <v>1180.3117202465248</v>
      </c>
      <c r="Z49" s="1">
        <f t="shared" si="18"/>
        <v>23574.36153368156</v>
      </c>
      <c r="AA49" s="1">
        <f t="shared" si="18"/>
        <v>17.916085007281794</v>
      </c>
      <c r="AB49" s="1">
        <f t="shared" si="18"/>
        <v>7721.6175363576676</v>
      </c>
      <c r="AC49" s="1">
        <f t="shared" si="18"/>
        <v>7721.6175363576676</v>
      </c>
      <c r="AD49" s="1"/>
      <c r="AE49" s="1"/>
      <c r="AF49" s="1">
        <f t="shared" si="18"/>
        <v>51.527028804800779</v>
      </c>
      <c r="AG49" s="1">
        <f t="shared" si="18"/>
        <v>1360.2187264402608</v>
      </c>
      <c r="AH49" s="1">
        <f t="shared" si="18"/>
        <v>86.441307335949205</v>
      </c>
      <c r="AI49" s="1"/>
      <c r="AJ49" s="1">
        <f t="shared" si="18"/>
        <v>1039.2877195471674</v>
      </c>
      <c r="AK49" s="1">
        <f t="shared" si="18"/>
        <v>1011.59756592141</v>
      </c>
      <c r="AL49" s="1">
        <f t="shared" si="18"/>
        <v>11102.905893508811</v>
      </c>
      <c r="AM49" s="1"/>
      <c r="AN49" s="1">
        <f t="shared" si="18"/>
        <v>35.890897400169585</v>
      </c>
      <c r="AO49" s="1">
        <f t="shared" si="18"/>
        <v>19968.372516072573</v>
      </c>
      <c r="AP49" s="1">
        <f t="shared" si="18"/>
        <v>0</v>
      </c>
      <c r="AQ49" s="1">
        <f t="shared" si="18"/>
        <v>179201.91765274617</v>
      </c>
      <c r="AR49" s="1">
        <f t="shared" si="18"/>
        <v>661996.15789985971</v>
      </c>
      <c r="AS49" s="1">
        <f t="shared" si="18"/>
        <v>73505.200466042617</v>
      </c>
      <c r="AT49" s="1">
        <f t="shared" si="18"/>
        <v>735552.88539470744</v>
      </c>
      <c r="AU49" s="1">
        <f t="shared" si="18"/>
        <v>196.04783823020239</v>
      </c>
      <c r="AV49" s="1">
        <f t="shared" si="18"/>
        <v>2813.549352420458</v>
      </c>
      <c r="AW49" s="1"/>
      <c r="AX49" s="1">
        <f t="shared" si="18"/>
        <v>3398.0112924785835</v>
      </c>
      <c r="AY49" s="1">
        <f t="shared" si="18"/>
        <v>74151.357775721379</v>
      </c>
      <c r="AZ49" s="1">
        <f t="shared" si="18"/>
        <v>1750.8111195417878</v>
      </c>
      <c r="BA49" s="1">
        <f t="shared" si="18"/>
        <v>931.5531797193679</v>
      </c>
      <c r="BB49" s="1">
        <f t="shared" si="18"/>
        <v>3565.6370042750877</v>
      </c>
      <c r="BC49" s="1">
        <f t="shared" si="18"/>
        <v>1727.2353879950572</v>
      </c>
      <c r="BD49" s="1">
        <f t="shared" si="18"/>
        <v>450.93160797147016</v>
      </c>
      <c r="BE49" s="1">
        <f t="shared" si="18"/>
        <v>1780.6859676408997</v>
      </c>
      <c r="BF49" s="1">
        <f t="shared" si="18"/>
        <v>205579.44391446607</v>
      </c>
      <c r="BG49" s="1">
        <f t="shared" si="18"/>
        <v>98533.425724312008</v>
      </c>
      <c r="BH49" s="1">
        <f t="shared" si="18"/>
        <v>107046.01819015415</v>
      </c>
      <c r="BI49" s="1">
        <f t="shared" si="18"/>
        <v>487.82277873400835</v>
      </c>
      <c r="BJ49" s="1">
        <f t="shared" si="18"/>
        <v>54.185994696978604</v>
      </c>
      <c r="BK49" s="1">
        <f t="shared" si="18"/>
        <v>52166.431625193589</v>
      </c>
      <c r="BL49" s="1">
        <f t="shared" si="18"/>
        <v>2961.6513312909278</v>
      </c>
      <c r="BM49" s="1">
        <f t="shared" si="18"/>
        <v>3358.7126544248572</v>
      </c>
      <c r="BN49" s="1">
        <f t="shared" si="18"/>
        <v>443.16097520197457</v>
      </c>
      <c r="BO49" s="1">
        <f t="shared" si="18"/>
        <v>1060.8284363956782</v>
      </c>
      <c r="BP49" s="1">
        <f t="shared" si="18"/>
        <v>8433.9273647648333</v>
      </c>
      <c r="BQ49" s="1">
        <f t="shared" si="18"/>
        <v>6026.3061366559386</v>
      </c>
      <c r="BR49" s="1">
        <f t="shared" si="18"/>
        <v>5443.2794149763658</v>
      </c>
      <c r="BS49" s="1">
        <f t="shared" si="18"/>
        <v>9941.5043286594046</v>
      </c>
      <c r="BT49" s="1">
        <f t="shared" si="18"/>
        <v>577.05526035120704</v>
      </c>
      <c r="BU49" s="1">
        <f t="shared" si="18"/>
        <v>805321.24300710263</v>
      </c>
      <c r="BV49" s="1">
        <f t="shared" si="18"/>
        <v>1220.1541327789189</v>
      </c>
      <c r="BW49" s="1">
        <f t="shared" si="18"/>
        <v>9697.294098939974</v>
      </c>
      <c r="BX49" s="1">
        <f t="shared" si="18"/>
        <v>6009.5375009948229</v>
      </c>
      <c r="BY49" s="1">
        <f t="shared" si="18"/>
        <v>10881.409052439638</v>
      </c>
      <c r="BZ49" s="1">
        <f t="shared" si="18"/>
        <v>9352.827732789141</v>
      </c>
      <c r="CA49" s="1">
        <f t="shared" si="18"/>
        <v>183002.41043376731</v>
      </c>
      <c r="CB49" s="1">
        <f t="shared" si="18"/>
        <v>8977.0534537675976</v>
      </c>
      <c r="CF49" s="13">
        <f t="shared" si="10"/>
        <v>-0.28758627978410378</v>
      </c>
      <c r="CG49" s="13">
        <f t="shared" si="11"/>
        <v>-0.19529152662931262</v>
      </c>
      <c r="CH49" s="13">
        <f t="shared" si="12"/>
        <v>-0.38998381441524177</v>
      </c>
      <c r="CI49" s="13">
        <f t="shared" si="13"/>
        <v>-0.45418976963778179</v>
      </c>
      <c r="CJ49" s="13">
        <f t="shared" si="14"/>
        <v>-0.51544285995524852</v>
      </c>
      <c r="CK49" s="13">
        <f t="shared" si="15"/>
        <v>-0.61409317799279284</v>
      </c>
      <c r="CL49" s="13">
        <f t="shared" si="16"/>
        <v>-0.4287600418207681</v>
      </c>
    </row>
    <row r="50" spans="1:91" x14ac:dyDescent="0.25">
      <c r="A50" s="83" t="s">
        <v>633</v>
      </c>
      <c r="B50" s="1">
        <f>SUM(B3:B15)</f>
        <v>1306543.1349569417</v>
      </c>
      <c r="C50" s="1">
        <f t="shared" ref="C50:H50" si="19">SUM(C3:C15)</f>
        <v>21611.260543872275</v>
      </c>
      <c r="D50" s="1">
        <f t="shared" si="19"/>
        <v>708887.07073823281</v>
      </c>
      <c r="E50" s="1">
        <f>SUM(E3:E15)</f>
        <v>138293.44528987841</v>
      </c>
      <c r="F50" s="1">
        <f t="shared" si="19"/>
        <v>52824.170913277019</v>
      </c>
      <c r="G50" s="1">
        <f t="shared" si="19"/>
        <v>579482.48151387728</v>
      </c>
      <c r="H50" s="1">
        <f t="shared" si="19"/>
        <v>209856.30774959835</v>
      </c>
      <c r="I50" s="1"/>
      <c r="J50" s="1"/>
      <c r="K50" s="1"/>
      <c r="N50" s="1">
        <f>SUM(N3:N15)</f>
        <v>0</v>
      </c>
      <c r="O50" s="1">
        <f t="shared" ref="O50:CB50" si="20">SUM(O3:O15)</f>
        <v>823.82937796256851</v>
      </c>
      <c r="P50" s="1">
        <f t="shared" si="20"/>
        <v>1542.5339252559525</v>
      </c>
      <c r="Q50" s="1">
        <f t="shared" si="20"/>
        <v>1542.5339252559525</v>
      </c>
      <c r="R50" s="1">
        <f t="shared" si="20"/>
        <v>98.632431899162967</v>
      </c>
      <c r="S50" s="1">
        <f t="shared" si="20"/>
        <v>0</v>
      </c>
      <c r="T50" s="1">
        <f t="shared" si="20"/>
        <v>1986.0999776164663</v>
      </c>
      <c r="U50" s="1">
        <f t="shared" si="20"/>
        <v>15623.073795454284</v>
      </c>
      <c r="V50" s="1">
        <f t="shared" si="20"/>
        <v>1034599.3850632549</v>
      </c>
      <c r="W50" s="1">
        <f t="shared" si="20"/>
        <v>2438.9190314016978</v>
      </c>
      <c r="X50" s="1">
        <f t="shared" si="20"/>
        <v>1254.0104152907895</v>
      </c>
      <c r="Y50" s="1">
        <f t="shared" si="20"/>
        <v>876.47348329796466</v>
      </c>
      <c r="Z50" s="1">
        <f t="shared" si="20"/>
        <v>23390.554062444087</v>
      </c>
      <c r="AA50" s="1">
        <f t="shared" si="20"/>
        <v>0</v>
      </c>
      <c r="AB50" s="1">
        <f t="shared" si="20"/>
        <v>5262.0906409898198</v>
      </c>
      <c r="AC50" s="1">
        <f t="shared" si="20"/>
        <v>5262.0906409898198</v>
      </c>
      <c r="AD50" s="1"/>
      <c r="AE50" s="1"/>
      <c r="AF50" s="1">
        <f t="shared" si="20"/>
        <v>51.527028804800779</v>
      </c>
      <c r="AG50" s="1">
        <f t="shared" si="20"/>
        <v>1288.5911704580344</v>
      </c>
      <c r="AH50" s="1">
        <f t="shared" si="20"/>
        <v>76.642650803687985</v>
      </c>
      <c r="AI50" s="1"/>
      <c r="AJ50" s="1">
        <f t="shared" si="20"/>
        <v>346.4107056858445</v>
      </c>
      <c r="AK50" s="1">
        <f t="shared" si="20"/>
        <v>737.46901068805698</v>
      </c>
      <c r="AL50" s="1">
        <f t="shared" si="20"/>
        <v>10626.736005215595</v>
      </c>
      <c r="AM50" s="1"/>
      <c r="AN50" s="1">
        <f t="shared" si="20"/>
        <v>25.575883281056548</v>
      </c>
      <c r="AO50" s="1">
        <f t="shared" si="20"/>
        <v>19020.194813138442</v>
      </c>
      <c r="AP50" s="1">
        <f t="shared" si="20"/>
        <v>0</v>
      </c>
      <c r="AQ50" s="1">
        <f t="shared" si="20"/>
        <v>144537.43513572536</v>
      </c>
      <c r="AR50" s="1">
        <f t="shared" si="20"/>
        <v>469275.14884333429</v>
      </c>
      <c r="AS50" s="1">
        <f t="shared" si="20"/>
        <v>52091.757304236649</v>
      </c>
      <c r="AT50" s="1">
        <f t="shared" si="20"/>
        <v>521418.43317637598</v>
      </c>
      <c r="AU50" s="1">
        <f t="shared" si="20"/>
        <v>194.81709958221825</v>
      </c>
      <c r="AV50" s="1">
        <f t="shared" si="20"/>
        <v>2358.5802668251035</v>
      </c>
      <c r="AW50" s="1"/>
      <c r="AX50" s="1">
        <f t="shared" si="20"/>
        <v>1378.0023889497365</v>
      </c>
      <c r="AY50" s="1">
        <f t="shared" si="20"/>
        <v>59773.848055775728</v>
      </c>
      <c r="AZ50" s="1">
        <f t="shared" si="20"/>
        <v>604.61305944114929</v>
      </c>
      <c r="BA50" s="1">
        <f t="shared" si="20"/>
        <v>635.92235741849981</v>
      </c>
      <c r="BB50" s="1">
        <f t="shared" si="20"/>
        <v>1308.5399276296453</v>
      </c>
      <c r="BC50" s="1">
        <f t="shared" si="20"/>
        <v>494.69803019545475</v>
      </c>
      <c r="BD50" s="1">
        <f t="shared" si="20"/>
        <v>422.58401220652649</v>
      </c>
      <c r="BE50" s="1">
        <f t="shared" si="20"/>
        <v>774.46263903294505</v>
      </c>
      <c r="BF50" s="1">
        <f t="shared" si="20"/>
        <v>113269.26927073562</v>
      </c>
      <c r="BG50" s="1">
        <f t="shared" si="20"/>
        <v>43293.275902825328</v>
      </c>
      <c r="BH50" s="1">
        <f t="shared" si="20"/>
        <v>69975.993367910472</v>
      </c>
      <c r="BI50" s="1">
        <f t="shared" si="20"/>
        <v>225.81834109616034</v>
      </c>
      <c r="BJ50" s="1">
        <f t="shared" si="20"/>
        <v>26.195645625053313</v>
      </c>
      <c r="BK50" s="1">
        <f t="shared" si="20"/>
        <v>18537.769803794294</v>
      </c>
      <c r="BL50" s="1">
        <f t="shared" si="20"/>
        <v>2583.7364873547426</v>
      </c>
      <c r="BM50" s="1">
        <f t="shared" si="20"/>
        <v>2174.5803035265831</v>
      </c>
      <c r="BN50" s="1">
        <f t="shared" si="20"/>
        <v>276.01652242497755</v>
      </c>
      <c r="BO50" s="1">
        <f t="shared" si="20"/>
        <v>390.95148839505447</v>
      </c>
      <c r="BP50" s="1">
        <f t="shared" si="20"/>
        <v>5473.5961696988534</v>
      </c>
      <c r="BQ50" s="1">
        <f t="shared" si="20"/>
        <v>4375.1799759100559</v>
      </c>
      <c r="BR50" s="1">
        <f t="shared" si="20"/>
        <v>1463.8037321440368</v>
      </c>
      <c r="BS50" s="1">
        <f t="shared" si="20"/>
        <v>6321.5656509761275</v>
      </c>
      <c r="BT50" s="1">
        <f t="shared" si="20"/>
        <v>200.41934291552519</v>
      </c>
      <c r="BU50" s="1">
        <f t="shared" si="20"/>
        <v>440206.82575595542</v>
      </c>
      <c r="BV50" s="1">
        <f t="shared" si="20"/>
        <v>277.70263832734418</v>
      </c>
      <c r="BW50" s="1">
        <f t="shared" si="20"/>
        <v>1330.1192880356259</v>
      </c>
      <c r="BX50" s="1">
        <f t="shared" si="20"/>
        <v>5730.5233559128856</v>
      </c>
      <c r="BY50" s="1">
        <f t="shared" si="20"/>
        <v>6650.8873751988349</v>
      </c>
      <c r="BZ50" s="1">
        <f t="shared" si="20"/>
        <v>9063.6820175182293</v>
      </c>
      <c r="CA50" s="1">
        <f t="shared" si="20"/>
        <v>150300.31314948582</v>
      </c>
      <c r="CB50" s="1">
        <f t="shared" si="20"/>
        <v>5279.6919876029224</v>
      </c>
      <c r="CF50" s="13">
        <f t="shared" si="10"/>
        <v>-0.20813989421225576</v>
      </c>
      <c r="CG50" s="13">
        <f t="shared" si="11"/>
        <v>-0.11989424334937798</v>
      </c>
      <c r="CH50" s="13">
        <f t="shared" si="12"/>
        <v>-0.26445486918900574</v>
      </c>
      <c r="CI50" s="13">
        <f t="shared" si="13"/>
        <v>-0.18094983436625894</v>
      </c>
      <c r="CJ50" s="13">
        <f t="shared" si="14"/>
        <v>-0.18042677898530277</v>
      </c>
      <c r="CK50" s="13">
        <f t="shared" si="15"/>
        <v>-0.24034489428234171</v>
      </c>
      <c r="CL50" s="13">
        <f t="shared" si="16"/>
        <v>-0.28379416010299319</v>
      </c>
    </row>
    <row r="51" spans="1:91" x14ac:dyDescent="0.25">
      <c r="A51" s="83" t="s">
        <v>634</v>
      </c>
      <c r="B51" s="1">
        <f>SUM(B16:B47)</f>
        <v>370814.84477570461</v>
      </c>
      <c r="C51" s="1">
        <f t="shared" ref="C51:H51" si="21">SUM(C16:C47)</f>
        <v>3203.1575676096841</v>
      </c>
      <c r="D51" s="1">
        <f t="shared" si="21"/>
        <v>496905.33735928457</v>
      </c>
      <c r="E51" s="1">
        <f>SUM(E16:E47)</f>
        <v>238356.59254110296</v>
      </c>
      <c r="F51" s="1">
        <f t="shared" si="21"/>
        <v>150523.21081184194</v>
      </c>
      <c r="G51" s="1">
        <f t="shared" si="21"/>
        <v>1507345.7295511824</v>
      </c>
      <c r="H51" s="1">
        <f t="shared" si="21"/>
        <v>110503.65274243103</v>
      </c>
      <c r="I51" s="1"/>
      <c r="J51" s="1"/>
      <c r="K51" s="1"/>
      <c r="N51" s="1">
        <f>SUM(N16:N47)</f>
        <v>19.883537531803306</v>
      </c>
      <c r="O51" s="1">
        <f t="shared" ref="O51:CB51" si="22">SUM(O16:O47)</f>
        <v>1045.8887508696084</v>
      </c>
      <c r="P51" s="1">
        <f t="shared" si="22"/>
        <v>62.8120409651386</v>
      </c>
      <c r="Q51" s="1">
        <f t="shared" si="22"/>
        <v>62.8120409651386</v>
      </c>
      <c r="R51" s="1">
        <f t="shared" si="22"/>
        <v>21.429320017037497</v>
      </c>
      <c r="S51" s="1">
        <f t="shared" si="22"/>
        <v>92.048808556508547</v>
      </c>
      <c r="T51" s="1">
        <f t="shared" si="22"/>
        <v>1214.0062338950222</v>
      </c>
      <c r="U51" s="1">
        <f t="shared" si="22"/>
        <v>13844.803912489762</v>
      </c>
      <c r="V51" s="1">
        <f t="shared" si="22"/>
        <v>160373.45341189974</v>
      </c>
      <c r="W51" s="1">
        <f t="shared" si="22"/>
        <v>516.55496264840667</v>
      </c>
      <c r="X51" s="1">
        <f t="shared" si="22"/>
        <v>422.48009559662023</v>
      </c>
      <c r="Y51" s="1">
        <f t="shared" si="22"/>
        <v>303.83823694856051</v>
      </c>
      <c r="Z51" s="1">
        <f t="shared" si="22"/>
        <v>183.80747123746855</v>
      </c>
      <c r="AA51" s="1">
        <f t="shared" si="22"/>
        <v>17.916085007281794</v>
      </c>
      <c r="AB51" s="1">
        <f t="shared" si="22"/>
        <v>2459.5268953678483</v>
      </c>
      <c r="AC51" s="1">
        <f t="shared" si="22"/>
        <v>2459.5268953678483</v>
      </c>
      <c r="AD51" s="1"/>
      <c r="AE51" s="1"/>
      <c r="AF51" s="1">
        <f t="shared" si="22"/>
        <v>0</v>
      </c>
      <c r="AG51" s="1">
        <f t="shared" si="22"/>
        <v>71.62755598222644</v>
      </c>
      <c r="AH51" s="1">
        <f t="shared" si="22"/>
        <v>9.7986565322612211</v>
      </c>
      <c r="AI51" s="1"/>
      <c r="AJ51" s="1">
        <f t="shared" si="22"/>
        <v>692.87701386132267</v>
      </c>
      <c r="AK51" s="1">
        <f t="shared" si="22"/>
        <v>274.12855523335304</v>
      </c>
      <c r="AL51" s="1">
        <f t="shared" si="22"/>
        <v>476.16988829321673</v>
      </c>
      <c r="AM51" s="1"/>
      <c r="AN51" s="1">
        <f t="shared" si="22"/>
        <v>10.315014119113036</v>
      </c>
      <c r="AO51" s="1">
        <f t="shared" si="22"/>
        <v>948.17770293413025</v>
      </c>
      <c r="AP51" s="1">
        <f t="shared" si="22"/>
        <v>0</v>
      </c>
      <c r="AQ51" s="1">
        <f t="shared" si="22"/>
        <v>34664.482517020857</v>
      </c>
      <c r="AR51" s="1">
        <f t="shared" si="22"/>
        <v>192721.00905652542</v>
      </c>
      <c r="AS51" s="1">
        <f t="shared" si="22"/>
        <v>21413.44316180595</v>
      </c>
      <c r="AT51" s="1">
        <f t="shared" si="22"/>
        <v>214134.4522183314</v>
      </c>
      <c r="AU51" s="1">
        <f t="shared" si="22"/>
        <v>1.2307386479841587</v>
      </c>
      <c r="AV51" s="1">
        <f t="shared" si="22"/>
        <v>454.96908559535404</v>
      </c>
      <c r="AW51" s="1"/>
      <c r="AX51" s="1">
        <f t="shared" si="22"/>
        <v>2020.0089035288465</v>
      </c>
      <c r="AY51" s="1">
        <f t="shared" si="22"/>
        <v>14377.509719945641</v>
      </c>
      <c r="AZ51" s="1">
        <f t="shared" si="22"/>
        <v>1146.1980601006383</v>
      </c>
      <c r="BA51" s="1">
        <f t="shared" si="22"/>
        <v>295.6308223008682</v>
      </c>
      <c r="BB51" s="1">
        <f t="shared" si="22"/>
        <v>2257.097076645442</v>
      </c>
      <c r="BC51" s="1">
        <f t="shared" si="22"/>
        <v>1232.5373577996024</v>
      </c>
      <c r="BD51" s="1">
        <f t="shared" si="22"/>
        <v>28.347595764943676</v>
      </c>
      <c r="BE51" s="1">
        <f t="shared" si="22"/>
        <v>1006.2233286079546</v>
      </c>
      <c r="BF51" s="1">
        <f t="shared" si="22"/>
        <v>92310.174643730483</v>
      </c>
      <c r="BG51" s="1">
        <f t="shared" si="22"/>
        <v>55240.149821486688</v>
      </c>
      <c r="BH51" s="1">
        <f t="shared" si="22"/>
        <v>37070.024822243678</v>
      </c>
      <c r="BI51" s="1">
        <f t="shared" si="22"/>
        <v>262.00443763784801</v>
      </c>
      <c r="BJ51" s="1">
        <f t="shared" si="22"/>
        <v>27.990349071925301</v>
      </c>
      <c r="BK51" s="1">
        <f t="shared" si="22"/>
        <v>33628.661821399292</v>
      </c>
      <c r="BL51" s="1">
        <f t="shared" si="22"/>
        <v>377.91484393618549</v>
      </c>
      <c r="BM51" s="1">
        <f t="shared" si="22"/>
        <v>1184.1323508982734</v>
      </c>
      <c r="BN51" s="1">
        <f t="shared" si="22"/>
        <v>167.14445277699693</v>
      </c>
      <c r="BO51" s="1">
        <f t="shared" si="22"/>
        <v>669.87694800062354</v>
      </c>
      <c r="BP51" s="1">
        <f t="shared" si="22"/>
        <v>2960.3311950659781</v>
      </c>
      <c r="BQ51" s="1">
        <f t="shared" si="22"/>
        <v>1651.1261607458835</v>
      </c>
      <c r="BR51" s="1">
        <f t="shared" si="22"/>
        <v>3979.4756828323298</v>
      </c>
      <c r="BS51" s="1">
        <f t="shared" si="22"/>
        <v>3619.938677683278</v>
      </c>
      <c r="BT51" s="1">
        <f t="shared" si="22"/>
        <v>376.6359174356819</v>
      </c>
      <c r="BU51" s="1">
        <f t="shared" si="22"/>
        <v>365114.41725114704</v>
      </c>
      <c r="BV51" s="1">
        <f t="shared" si="22"/>
        <v>942.45149445157483</v>
      </c>
      <c r="BW51" s="1">
        <f t="shared" si="22"/>
        <v>8367.1748109043474</v>
      </c>
      <c r="BX51" s="1">
        <f t="shared" si="22"/>
        <v>279.0141450819383</v>
      </c>
      <c r="BY51" s="1">
        <f t="shared" si="22"/>
        <v>4230.521677240803</v>
      </c>
      <c r="BZ51" s="1">
        <f t="shared" si="22"/>
        <v>289.14571527091289</v>
      </c>
      <c r="CA51" s="1">
        <f t="shared" si="22"/>
        <v>32702.097284281459</v>
      </c>
      <c r="CB51" s="1">
        <f t="shared" si="22"/>
        <v>3697.3614661646752</v>
      </c>
      <c r="CF51" s="13">
        <f t="shared" si="10"/>
        <v>-0.56751069793631082</v>
      </c>
      <c r="CG51" s="13">
        <f t="shared" si="11"/>
        <v>-0.70398655610260974</v>
      </c>
      <c r="CH51" s="13">
        <f t="shared" si="12"/>
        <v>-0.56906389181426176</v>
      </c>
      <c r="CI51" s="13">
        <f t="shared" si="13"/>
        <v>-0.6127223767565303</v>
      </c>
      <c r="CJ51" s="13">
        <f t="shared" si="14"/>
        <v>-0.63301241367659666</v>
      </c>
      <c r="CK51" s="13">
        <f t="shared" si="15"/>
        <v>-0.75777659358887672</v>
      </c>
      <c r="CL51" s="13">
        <f t="shared" si="16"/>
        <v>-0.70406320087440377</v>
      </c>
    </row>
    <row r="53" spans="1:91" x14ac:dyDescent="0.25">
      <c r="A53" s="83"/>
    </row>
    <row r="54" spans="1:91" x14ac:dyDescent="0.25">
      <c r="A54" s="80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26"/>
      <c r="CD54" s="26"/>
      <c r="CE54" s="25"/>
      <c r="CF54" s="13"/>
      <c r="CG54" s="13"/>
      <c r="CH54" s="13"/>
      <c r="CI54" s="13"/>
      <c r="CJ54" s="13"/>
      <c r="CK54" s="13"/>
      <c r="CL54" s="13"/>
      <c r="CM54" s="13"/>
    </row>
    <row r="55" spans="1:91" x14ac:dyDescent="0.25">
      <c r="A55" s="80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26"/>
      <c r="CD55" s="26"/>
      <c r="CE55" s="25"/>
      <c r="CF55" s="13"/>
      <c r="CG55" s="13"/>
      <c r="CH55" s="13"/>
      <c r="CI55" s="13"/>
      <c r="CJ55" s="13"/>
      <c r="CK55" s="13"/>
      <c r="CL55" s="13"/>
      <c r="CM55" s="13"/>
    </row>
    <row r="56" spans="1:91" x14ac:dyDescent="0.25">
      <c r="A56" s="80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26"/>
      <c r="CD56" s="26"/>
      <c r="CE56" s="25"/>
      <c r="CF56" s="13"/>
      <c r="CG56" s="13"/>
      <c r="CH56" s="13"/>
      <c r="CI56" s="13"/>
      <c r="CJ56" s="13"/>
      <c r="CK56" s="13"/>
      <c r="CL56" s="13"/>
      <c r="CM56" s="13"/>
    </row>
    <row r="57" spans="1:91" x14ac:dyDescent="0.25">
      <c r="A57" s="80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26"/>
      <c r="CD57" s="26"/>
      <c r="CE57" s="25"/>
      <c r="CF57" s="13"/>
      <c r="CG57" s="13"/>
      <c r="CH57" s="13"/>
      <c r="CI57" s="13"/>
      <c r="CJ57" s="13"/>
      <c r="CK57" s="13"/>
      <c r="CL57" s="13"/>
      <c r="CM57" s="13"/>
    </row>
    <row r="58" spans="1:91" x14ac:dyDescent="0.25">
      <c r="A58" s="80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26"/>
      <c r="CD58" s="26"/>
      <c r="CE58" s="25"/>
      <c r="CF58" s="13"/>
      <c r="CG58" s="13"/>
      <c r="CH58" s="13"/>
      <c r="CI58" s="13"/>
      <c r="CJ58" s="13"/>
      <c r="CK58" s="13"/>
      <c r="CL58" s="13"/>
      <c r="CM58" s="13"/>
    </row>
    <row r="59" spans="1:91" x14ac:dyDescent="0.25">
      <c r="A59" s="81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26"/>
      <c r="CD59" s="26"/>
      <c r="CE59" s="25"/>
      <c r="CF59" s="13"/>
      <c r="CG59" s="13"/>
      <c r="CH59" s="13"/>
      <c r="CI59" s="13"/>
      <c r="CJ59" s="13"/>
      <c r="CK59" s="13"/>
      <c r="CL59" s="13"/>
      <c r="CM59" s="13"/>
    </row>
    <row r="60" spans="1:91" x14ac:dyDescent="0.25">
      <c r="A60" s="80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26"/>
      <c r="CD60" s="26"/>
      <c r="CE60" s="25"/>
      <c r="CF60" s="13"/>
      <c r="CG60" s="13"/>
      <c r="CH60" s="13"/>
      <c r="CI60" s="13"/>
      <c r="CJ60" s="13"/>
      <c r="CK60" s="13"/>
      <c r="CL60" s="13"/>
      <c r="CM60" s="13"/>
    </row>
    <row r="61" spans="1:91" x14ac:dyDescent="0.25">
      <c r="A61" s="80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26"/>
      <c r="CD61" s="26"/>
      <c r="CE61" s="25"/>
      <c r="CF61" s="13"/>
      <c r="CG61" s="13"/>
      <c r="CH61" s="13"/>
      <c r="CI61" s="13"/>
      <c r="CJ61" s="13"/>
      <c r="CK61" s="13"/>
      <c r="CL61" s="13"/>
      <c r="CM61" s="13"/>
    </row>
    <row r="62" spans="1:91" x14ac:dyDescent="0.25">
      <c r="A62" s="80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26"/>
      <c r="CD62" s="26"/>
      <c r="CE62" s="25"/>
      <c r="CF62" s="13"/>
      <c r="CG62" s="13"/>
      <c r="CH62" s="13"/>
      <c r="CI62" s="13"/>
      <c r="CJ62" s="13"/>
      <c r="CK62" s="13"/>
      <c r="CL62" s="13"/>
      <c r="CM62" s="13"/>
    </row>
    <row r="63" spans="1:91" x14ac:dyDescent="0.25">
      <c r="A63" s="80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26"/>
      <c r="CD63" s="26"/>
      <c r="CE63" s="25"/>
      <c r="CF63" s="13"/>
      <c r="CG63" s="13"/>
      <c r="CH63" s="13"/>
      <c r="CI63" s="13"/>
      <c r="CJ63" s="13"/>
      <c r="CK63" s="13"/>
      <c r="CL63" s="13"/>
      <c r="CM63" s="13"/>
    </row>
    <row r="64" spans="1:91" x14ac:dyDescent="0.25">
      <c r="A64" s="80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26"/>
      <c r="CD64" s="26"/>
      <c r="CE64" s="25"/>
      <c r="CF64" s="13"/>
      <c r="CG64" s="13"/>
      <c r="CH64" s="13"/>
      <c r="CI64" s="13"/>
      <c r="CJ64" s="13"/>
      <c r="CK64" s="13"/>
      <c r="CL64" s="13"/>
      <c r="CM64" s="13"/>
    </row>
    <row r="65" spans="1:91" x14ac:dyDescent="0.25">
      <c r="A65" s="80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26"/>
      <c r="CD65" s="26"/>
      <c r="CE65" s="25"/>
      <c r="CF65" s="13"/>
      <c r="CG65" s="13"/>
      <c r="CH65" s="13"/>
      <c r="CI65" s="13"/>
      <c r="CJ65" s="13"/>
      <c r="CK65" s="13"/>
      <c r="CL65" s="13"/>
      <c r="CM65" s="13"/>
    </row>
    <row r="66" spans="1:91" x14ac:dyDescent="0.25">
      <c r="A66" s="82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26"/>
      <c r="CD66" s="26"/>
      <c r="CE66" s="25"/>
      <c r="CF66" s="13"/>
      <c r="CG66" s="13"/>
      <c r="CH66" s="13"/>
      <c r="CI66" s="13"/>
      <c r="CJ66" s="13"/>
      <c r="CK66" s="13"/>
      <c r="CL66" s="13"/>
      <c r="CM66" s="13"/>
    </row>
    <row r="67" spans="1:91" x14ac:dyDescent="0.25">
      <c r="E67" s="15"/>
    </row>
    <row r="68" spans="1:91" x14ac:dyDescent="0.25">
      <c r="E68" s="15"/>
    </row>
    <row r="69" spans="1:91" x14ac:dyDescent="0.25">
      <c r="E69" s="15"/>
    </row>
    <row r="70" spans="1:91" x14ac:dyDescent="0.25">
      <c r="E70" s="15"/>
    </row>
    <row r="71" spans="1:91" x14ac:dyDescent="0.25">
      <c r="E71" s="15"/>
    </row>
    <row r="72" spans="1:91" x14ac:dyDescent="0.25">
      <c r="E72" s="15"/>
    </row>
    <row r="73" spans="1:91" x14ac:dyDescent="0.25">
      <c r="E73" s="15"/>
    </row>
    <row r="74" spans="1:91" x14ac:dyDescent="0.25">
      <c r="E74" s="15"/>
    </row>
    <row r="75" spans="1:91" x14ac:dyDescent="0.25">
      <c r="E75" s="15"/>
    </row>
    <row r="76" spans="1:91" x14ac:dyDescent="0.25">
      <c r="E76" s="15"/>
    </row>
    <row r="77" spans="1:91" x14ac:dyDescent="0.25">
      <c r="E77" s="15"/>
    </row>
    <row r="78" spans="1:91" x14ac:dyDescent="0.25">
      <c r="E78" s="15"/>
    </row>
    <row r="79" spans="1:91" x14ac:dyDescent="0.25">
      <c r="E79" s="15"/>
    </row>
    <row r="80" spans="1:91" x14ac:dyDescent="0.25">
      <c r="E80" s="15"/>
    </row>
    <row r="81" spans="5:5" x14ac:dyDescent="0.25">
      <c r="E81" s="15"/>
    </row>
    <row r="82" spans="5:5" x14ac:dyDescent="0.25">
      <c r="E82" s="15"/>
    </row>
    <row r="83" spans="5:5" x14ac:dyDescent="0.25">
      <c r="E83" s="15"/>
    </row>
    <row r="84" spans="5:5" x14ac:dyDescent="0.25">
      <c r="E84" s="15"/>
    </row>
    <row r="85" spans="5:5" x14ac:dyDescent="0.25">
      <c r="E85" s="15"/>
    </row>
    <row r="86" spans="5:5" x14ac:dyDescent="0.25">
      <c r="E86" s="15"/>
    </row>
    <row r="87" spans="5:5" x14ac:dyDescent="0.25">
      <c r="E87" s="15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23760-ACE9-4A92-9D06-CF0EAA67809C}">
  <dimension ref="A1:CM87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P26" sqref="P26"/>
    </sheetView>
  </sheetViews>
  <sheetFormatPr defaultColWidth="9.140625" defaultRowHeight="15" x14ac:dyDescent="0.25"/>
  <cols>
    <col min="1" max="1" width="19.85546875" style="17" customWidth="1"/>
    <col min="2" max="12" width="9.140625" style="17"/>
    <col min="13" max="13" width="15.5703125" style="17" bestFit="1" customWidth="1"/>
    <col min="14" max="15" width="6.7109375" style="17" bestFit="1" customWidth="1"/>
    <col min="16" max="16" width="5.7109375" style="17" bestFit="1" customWidth="1"/>
    <col min="17" max="17" width="14.5703125" style="17" bestFit="1" customWidth="1"/>
    <col min="18" max="18" width="5.5703125" style="17" bestFit="1" customWidth="1"/>
    <col min="19" max="19" width="5.42578125" style="17" bestFit="1" customWidth="1"/>
    <col min="20" max="20" width="6.7109375" style="17" bestFit="1" customWidth="1"/>
    <col min="21" max="22" width="9.28515625" style="17" bestFit="1" customWidth="1"/>
    <col min="23" max="23" width="5.7109375" style="17" bestFit="1" customWidth="1"/>
    <col min="24" max="24" width="7.7109375" style="17" bestFit="1" customWidth="1"/>
    <col min="25" max="25" width="5.7109375" style="17" bestFit="1" customWidth="1"/>
    <col min="26" max="26" width="6.7109375" style="17" bestFit="1" customWidth="1"/>
    <col min="27" max="27" width="5.7109375" style="17" bestFit="1" customWidth="1"/>
    <col min="28" max="28" width="6.42578125" style="17" bestFit="1" customWidth="1"/>
    <col min="29" max="29" width="15.42578125" style="17" bestFit="1" customWidth="1"/>
    <col min="30" max="31" width="7.7109375" style="17" customWidth="1"/>
    <col min="32" max="32" width="6.5703125" style="17" customWidth="1"/>
    <col min="33" max="33" width="5.7109375" style="17" bestFit="1" customWidth="1"/>
    <col min="34" max="34" width="5.140625" style="17" bestFit="1" customWidth="1"/>
    <col min="35" max="35" width="5.140625" style="17" customWidth="1"/>
    <col min="36" max="37" width="5.7109375" style="17" bestFit="1" customWidth="1"/>
    <col min="38" max="38" width="6.7109375" style="17" bestFit="1" customWidth="1"/>
    <col min="39" max="39" width="6.7109375" style="17" customWidth="1"/>
    <col min="40" max="40" width="6.140625" style="17" bestFit="1" customWidth="1"/>
    <col min="41" max="41" width="7.7109375" style="17" bestFit="1" customWidth="1"/>
    <col min="42" max="42" width="10" style="17" bestFit="1" customWidth="1"/>
    <col min="43" max="43" width="9.28515625" style="17" bestFit="1" customWidth="1"/>
    <col min="44" max="44" width="7.7109375" style="17" bestFit="1" customWidth="1"/>
    <col min="45" max="45" width="6.7109375" style="17" bestFit="1" customWidth="1"/>
    <col min="46" max="46" width="7.7109375" style="17" bestFit="1" customWidth="1"/>
    <col min="47" max="47" width="6" style="17" bestFit="1" customWidth="1"/>
    <col min="48" max="48" width="6.7109375" style="17" bestFit="1" customWidth="1"/>
    <col min="49" max="49" width="6.7109375" style="17" customWidth="1"/>
    <col min="50" max="50" width="5.7109375" style="17" bestFit="1" customWidth="1"/>
    <col min="51" max="51" width="7.7109375" style="17" bestFit="1" customWidth="1"/>
    <col min="52" max="55" width="5.7109375" style="17" bestFit="1" customWidth="1"/>
    <col min="56" max="56" width="5.85546875" style="17" bestFit="1" customWidth="1"/>
    <col min="57" max="57" width="4.140625" style="17" bestFit="1" customWidth="1"/>
    <col min="58" max="58" width="7.7109375" style="17" bestFit="1" customWidth="1"/>
    <col min="59" max="59" width="6.85546875" style="17" bestFit="1" customWidth="1"/>
    <col min="60" max="60" width="6.7109375" style="17" bestFit="1" customWidth="1"/>
    <col min="61" max="61" width="5.140625" style="17" bestFit="1" customWidth="1"/>
    <col min="62" max="62" width="5.28515625" style="17" bestFit="1" customWidth="1"/>
    <col min="63" max="63" width="8.7109375" style="17" bestFit="1" customWidth="1"/>
    <col min="64" max="64" width="4.85546875" style="17" bestFit="1" customWidth="1"/>
    <col min="65" max="65" width="7.85546875" style="17" bestFit="1" customWidth="1"/>
    <col min="66" max="66" width="5.85546875" style="17" bestFit="1" customWidth="1"/>
    <col min="67" max="67" width="6" style="17" bestFit="1" customWidth="1"/>
    <col min="68" max="68" width="6.7109375" style="17" bestFit="1" customWidth="1"/>
    <col min="69" max="69" width="7.7109375" style="17" bestFit="1" customWidth="1"/>
    <col min="70" max="71" width="5.7109375" style="17" bestFit="1" customWidth="1"/>
    <col min="72" max="72" width="4.140625" style="17" bestFit="1" customWidth="1"/>
    <col min="73" max="73" width="9.28515625" style="17" bestFit="1" customWidth="1"/>
    <col min="74" max="74" width="8" style="17" bestFit="1" customWidth="1"/>
    <col min="75" max="75" width="6.7109375" style="17" bestFit="1" customWidth="1"/>
    <col min="76" max="76" width="5.7109375" style="17" bestFit="1" customWidth="1"/>
    <col min="77" max="78" width="6.7109375" style="17" bestFit="1" customWidth="1"/>
    <col min="79" max="79" width="9.140625" style="17" bestFit="1" customWidth="1"/>
    <col min="80" max="80" width="7.140625" style="17" bestFit="1" customWidth="1"/>
    <col min="81" max="16384" width="9.140625" style="17"/>
  </cols>
  <sheetData>
    <row r="1" spans="1:91" x14ac:dyDescent="0.25">
      <c r="B1" s="17" t="s">
        <v>334</v>
      </c>
      <c r="I1" s="67" t="s">
        <v>672</v>
      </c>
      <c r="M1" s="17" t="s">
        <v>680</v>
      </c>
      <c r="CF1" s="17" t="s">
        <v>552</v>
      </c>
      <c r="CH1" s="17" t="s">
        <v>673</v>
      </c>
    </row>
    <row r="2" spans="1:91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 t="s">
        <v>93</v>
      </c>
      <c r="J2" s="15"/>
      <c r="K2" s="15"/>
      <c r="L2" s="15"/>
      <c r="M2" s="15" t="s">
        <v>339</v>
      </c>
      <c r="N2" s="15" t="s">
        <v>364</v>
      </c>
      <c r="O2" s="15" t="s">
        <v>33</v>
      </c>
      <c r="P2" s="15" t="s">
        <v>37</v>
      </c>
      <c r="Q2" s="15" t="s">
        <v>39</v>
      </c>
      <c r="R2" s="15" t="s">
        <v>41</v>
      </c>
      <c r="S2" s="15" t="s">
        <v>366</v>
      </c>
      <c r="T2" s="15" t="s">
        <v>284</v>
      </c>
      <c r="U2" s="15" t="s">
        <v>47</v>
      </c>
      <c r="V2" s="15" t="s">
        <v>51</v>
      </c>
      <c r="W2" s="15" t="s">
        <v>53</v>
      </c>
      <c r="X2" s="15" t="s">
        <v>55</v>
      </c>
      <c r="Y2" s="15" t="s">
        <v>369</v>
      </c>
      <c r="Z2" s="15" t="s">
        <v>57</v>
      </c>
      <c r="AA2" s="15" t="s">
        <v>370</v>
      </c>
      <c r="AB2" s="15" t="s">
        <v>59</v>
      </c>
      <c r="AC2" s="15" t="s">
        <v>61</v>
      </c>
      <c r="AD2" s="15" t="s">
        <v>371</v>
      </c>
      <c r="AE2" s="15" t="s">
        <v>372</v>
      </c>
      <c r="AF2" s="15" t="s">
        <v>65</v>
      </c>
      <c r="AG2" s="15" t="s">
        <v>67</v>
      </c>
      <c r="AH2" s="15" t="s">
        <v>69</v>
      </c>
      <c r="AI2" s="15" t="s">
        <v>373</v>
      </c>
      <c r="AJ2" s="15" t="s">
        <v>374</v>
      </c>
      <c r="AK2" s="15" t="s">
        <v>71</v>
      </c>
      <c r="AL2" s="15" t="s">
        <v>73</v>
      </c>
      <c r="AM2" s="15" t="s">
        <v>375</v>
      </c>
      <c r="AN2" s="15" t="s">
        <v>75</v>
      </c>
      <c r="AO2" s="15" t="s">
        <v>77</v>
      </c>
      <c r="AP2" s="15" t="s">
        <v>79</v>
      </c>
      <c r="AQ2" s="15" t="s">
        <v>376</v>
      </c>
      <c r="AR2" s="15" t="s">
        <v>81</v>
      </c>
      <c r="AS2" s="15" t="s">
        <v>83</v>
      </c>
      <c r="AT2" s="15" t="s">
        <v>159</v>
      </c>
      <c r="AU2" s="15" t="s">
        <v>87</v>
      </c>
      <c r="AV2" s="15" t="s">
        <v>89</v>
      </c>
      <c r="AW2" s="15" t="s">
        <v>377</v>
      </c>
      <c r="AX2" s="15" t="s">
        <v>91</v>
      </c>
      <c r="AY2" s="15" t="s">
        <v>93</v>
      </c>
      <c r="AZ2" s="15" t="s">
        <v>95</v>
      </c>
      <c r="BA2" s="15" t="s">
        <v>97</v>
      </c>
      <c r="BB2" s="15" t="s">
        <v>99</v>
      </c>
      <c r="BC2" s="15" t="s">
        <v>101</v>
      </c>
      <c r="BD2" s="15" t="s">
        <v>103</v>
      </c>
      <c r="BE2" s="15" t="s">
        <v>105</v>
      </c>
      <c r="BF2" s="15" t="s">
        <v>160</v>
      </c>
      <c r="BG2" s="15" t="s">
        <v>161</v>
      </c>
      <c r="BH2" s="15" t="s">
        <v>107</v>
      </c>
      <c r="BI2" s="15" t="s">
        <v>111</v>
      </c>
      <c r="BJ2" s="15" t="s">
        <v>113</v>
      </c>
      <c r="BK2" s="15" t="s">
        <v>115</v>
      </c>
      <c r="BL2" s="15" t="s">
        <v>117</v>
      </c>
      <c r="BM2" s="15" t="s">
        <v>119</v>
      </c>
      <c r="BN2" s="15" t="s">
        <v>121</v>
      </c>
      <c r="BO2" s="15" t="s">
        <v>123</v>
      </c>
      <c r="BP2" s="15" t="s">
        <v>125</v>
      </c>
      <c r="BQ2" s="15" t="s">
        <v>127</v>
      </c>
      <c r="BR2" s="15" t="s">
        <v>129</v>
      </c>
      <c r="BS2" s="15" t="s">
        <v>131</v>
      </c>
      <c r="BT2" s="15" t="s">
        <v>133</v>
      </c>
      <c r="BU2" s="15" t="s">
        <v>137</v>
      </c>
      <c r="BV2" s="15" t="s">
        <v>139</v>
      </c>
      <c r="BW2" s="15" t="s">
        <v>141</v>
      </c>
      <c r="BX2" s="15" t="s">
        <v>143</v>
      </c>
      <c r="BY2" s="15" t="s">
        <v>145</v>
      </c>
      <c r="BZ2" s="15" t="s">
        <v>149</v>
      </c>
      <c r="CA2" s="15" t="s">
        <v>151</v>
      </c>
      <c r="CB2" s="15" t="s">
        <v>153</v>
      </c>
      <c r="CD2" s="15" t="s">
        <v>674</v>
      </c>
      <c r="CE2" s="15" t="s">
        <v>65</v>
      </c>
      <c r="CF2" s="15" t="s">
        <v>51</v>
      </c>
      <c r="CG2" s="15" t="s">
        <v>77</v>
      </c>
      <c r="CH2" s="15" t="s">
        <v>159</v>
      </c>
      <c r="CI2" s="15" t="s">
        <v>160</v>
      </c>
      <c r="CJ2" s="15" t="s">
        <v>161</v>
      </c>
      <c r="CK2" s="15" t="s">
        <v>137</v>
      </c>
      <c r="CL2" s="15" t="s">
        <v>162</v>
      </c>
      <c r="CM2" s="15" t="s">
        <v>93</v>
      </c>
    </row>
    <row r="3" spans="1:91" x14ac:dyDescent="0.25">
      <c r="A3" s="80" t="s">
        <v>657</v>
      </c>
      <c r="B3" s="15">
        <v>12389.080787555</v>
      </c>
      <c r="C3" s="15">
        <v>4.8018971104421704</v>
      </c>
      <c r="D3" s="15">
        <v>15057.162221569301</v>
      </c>
      <c r="E3" s="15">
        <v>4199.7363254616102</v>
      </c>
      <c r="F3" s="15">
        <v>1499.4948708591101</v>
      </c>
      <c r="G3" s="15">
        <v>12674.7822528085</v>
      </c>
      <c r="H3" s="15">
        <v>5068.8403654672002</v>
      </c>
      <c r="I3" s="15">
        <v>2701.1965779223901</v>
      </c>
      <c r="J3" s="15"/>
      <c r="K3" s="15"/>
      <c r="L3" s="15"/>
      <c r="M3" s="15" t="s">
        <v>431</v>
      </c>
      <c r="N3" s="15">
        <v>0</v>
      </c>
      <c r="O3" s="15">
        <v>17.529209347857702</v>
      </c>
      <c r="P3" s="15">
        <v>4.3765467956549404</v>
      </c>
      <c r="Q3" s="15">
        <v>4.3765467956549404</v>
      </c>
      <c r="R3" s="15">
        <v>2.2458985464741401</v>
      </c>
      <c r="S3" s="15">
        <v>0</v>
      </c>
      <c r="T3" s="15">
        <v>61.538498609570603</v>
      </c>
      <c r="U3" s="15">
        <v>0</v>
      </c>
      <c r="V3" s="15">
        <v>7989.8203215304602</v>
      </c>
      <c r="W3" s="15">
        <v>47.856627057220003</v>
      </c>
      <c r="X3" s="15">
        <v>8.8480605527185503</v>
      </c>
      <c r="Y3" s="15">
        <v>6.8127804650893804</v>
      </c>
      <c r="Z3" s="15">
        <v>25.3523422753949</v>
      </c>
      <c r="AA3" s="15">
        <v>0</v>
      </c>
      <c r="AB3" s="15">
        <v>40.256038773034703</v>
      </c>
      <c r="AC3" s="15">
        <v>40.256038773034703</v>
      </c>
      <c r="AD3" s="15">
        <v>1.3068133135553399</v>
      </c>
      <c r="AE3" s="15">
        <v>0</v>
      </c>
      <c r="AF3" s="15">
        <v>0.78974049992581297</v>
      </c>
      <c r="AG3" s="15">
        <v>30.958222310403102</v>
      </c>
      <c r="AH3" s="15">
        <v>1.6440631831503201</v>
      </c>
      <c r="AI3" s="15">
        <v>0</v>
      </c>
      <c r="AJ3" s="15">
        <v>12.647382356814999</v>
      </c>
      <c r="AK3" s="15">
        <v>2.07997120967205</v>
      </c>
      <c r="AL3" s="15">
        <v>235.769895199383</v>
      </c>
      <c r="AM3" s="15">
        <v>1.0818536102220899</v>
      </c>
      <c r="AN3" s="15">
        <v>0.93376871064202005</v>
      </c>
      <c r="AO3" s="15">
        <v>4.8014547411165296</v>
      </c>
      <c r="AP3" s="15">
        <v>0</v>
      </c>
      <c r="AQ3" s="15">
        <v>2939.17263919487</v>
      </c>
      <c r="AR3" s="15">
        <v>7731.1278583058001</v>
      </c>
      <c r="AS3" s="15">
        <v>858.22452810404104</v>
      </c>
      <c r="AT3" s="15">
        <v>8590.14212690977</v>
      </c>
      <c r="AU3" s="15">
        <v>6.5896741481946499</v>
      </c>
      <c r="AV3" s="15">
        <v>56.176815193203602</v>
      </c>
      <c r="AW3" s="15">
        <v>0</v>
      </c>
      <c r="AX3" s="15">
        <v>19.408694644862901</v>
      </c>
      <c r="AY3" s="15">
        <v>1620.61039619391</v>
      </c>
      <c r="AZ3" s="15">
        <v>4.7575357425442499</v>
      </c>
      <c r="BA3" s="15">
        <v>3.9280083720520098</v>
      </c>
      <c r="BB3" s="15">
        <v>8.9655006721682593</v>
      </c>
      <c r="BC3" s="15">
        <v>7.7579355464431199</v>
      </c>
      <c r="BD3" s="15">
        <v>18.320075776638699</v>
      </c>
      <c r="BE3" s="15">
        <v>7.6049904270971203</v>
      </c>
      <c r="BF3" s="15">
        <v>3575.9223103405898</v>
      </c>
      <c r="BG3" s="15">
        <v>897.39612781847904</v>
      </c>
      <c r="BH3" s="15">
        <v>2678.5261825221201</v>
      </c>
      <c r="BI3" s="15">
        <v>1.3202063721667401</v>
      </c>
      <c r="BJ3" s="15">
        <v>0.34499887535618401</v>
      </c>
      <c r="BK3" s="15">
        <v>573.80076411290099</v>
      </c>
      <c r="BL3" s="15">
        <v>29.840702666931101</v>
      </c>
      <c r="BM3" s="15">
        <v>13.234173375447</v>
      </c>
      <c r="BN3" s="15">
        <v>0.233657779213721</v>
      </c>
      <c r="BO3" s="15">
        <v>1.6364812438477201</v>
      </c>
      <c r="BP3" s="15">
        <v>34.111774243415503</v>
      </c>
      <c r="BQ3" s="15">
        <v>70.787910519219395</v>
      </c>
      <c r="BR3" s="15">
        <v>46.033020111994801</v>
      </c>
      <c r="BS3" s="15">
        <v>125.518011985096</v>
      </c>
      <c r="BT3" s="15">
        <v>0.57959587030209103</v>
      </c>
      <c r="BU3" s="15">
        <v>12674.5976718645</v>
      </c>
      <c r="BV3" s="15">
        <v>10.120963810127099</v>
      </c>
      <c r="BW3" s="15">
        <v>0</v>
      </c>
      <c r="BX3" s="15">
        <v>88.580266390854703</v>
      </c>
      <c r="BY3" s="15">
        <v>110.371709817613</v>
      </c>
      <c r="BZ3" s="15">
        <v>373.449658300073</v>
      </c>
      <c r="CA3" s="15">
        <v>3035.8586375182499</v>
      </c>
      <c r="CB3" s="15">
        <v>97.557246049972704</v>
      </c>
      <c r="CC3" s="26"/>
      <c r="CD3" s="26">
        <f t="shared" ref="CD3:CD47" si="0">AQ3/CA3</f>
        <v>0.96815200907957344</v>
      </c>
      <c r="CE3" s="25">
        <f t="shared" ref="CE3:CE47" si="1">AF3/AT3</f>
        <v>9.1935673270392718E-5</v>
      </c>
      <c r="CF3" s="13">
        <f t="shared" ref="CF3:CF51" si="2">IF(B3=0,"",(V3-B3)/B3)</f>
        <v>-0.35509175712565022</v>
      </c>
      <c r="CG3" s="13">
        <f t="shared" ref="CG3:CG51" si="3">IF(C3=0,"",(AO3-C3)/C3)</f>
        <v>-9.2123865935989552E-5</v>
      </c>
      <c r="CH3" s="13">
        <f t="shared" ref="CH3:CH51" si="4">IF(D3=0,"",(AT3-D3)/D3)</f>
        <v>-0.4294979358989412</v>
      </c>
      <c r="CI3" s="13">
        <f t="shared" ref="CI3:CJ34" si="5">IF(E3=0,"",(BF3-E3)/E3)</f>
        <v>-0.14853647152537713</v>
      </c>
      <c r="CJ3" s="13">
        <f t="shared" si="5"/>
        <v>-0.40153437983797091</v>
      </c>
      <c r="CK3" s="13">
        <f t="shared" ref="CK3:CK51" si="6">IF(G3=0,"",(BU3-G3)/G3)</f>
        <v>-1.4562849311215412E-5</v>
      </c>
      <c r="CL3" s="13">
        <f t="shared" ref="CL3:CL51" si="7">IF(H3=0,"",(CA3-H3)/H3)</f>
        <v>-0.40107432496773221</v>
      </c>
      <c r="CM3" s="13">
        <f t="shared" ref="CM3:CM15" si="8">IF(I3=0,"",(AY3-I3)/I3)</f>
        <v>-0.4000398158950752</v>
      </c>
    </row>
    <row r="4" spans="1:91" x14ac:dyDescent="0.25">
      <c r="A4" s="80" t="s">
        <v>432</v>
      </c>
      <c r="B4" s="15">
        <v>132.41215090239999</v>
      </c>
      <c r="C4" s="15">
        <v>16.151183751519401</v>
      </c>
      <c r="D4" s="15">
        <v>98.893037360099896</v>
      </c>
      <c r="E4" s="15">
        <v>2.8042744938999902</v>
      </c>
      <c r="F4" s="15">
        <v>2.50432328299999</v>
      </c>
      <c r="G4" s="15">
        <v>38.616985262173401</v>
      </c>
      <c r="H4" s="15">
        <v>227.37594230350001</v>
      </c>
      <c r="I4" s="15">
        <v>58.3784217299999</v>
      </c>
      <c r="J4" s="15"/>
      <c r="K4" s="15"/>
      <c r="L4" s="15"/>
      <c r="M4" s="15" t="s">
        <v>432</v>
      </c>
      <c r="N4" s="15">
        <v>0</v>
      </c>
      <c r="O4" s="15">
        <v>2.7976898803700698</v>
      </c>
      <c r="P4" s="15">
        <v>0.58817532434571296</v>
      </c>
      <c r="Q4" s="15">
        <v>0.58817532434571296</v>
      </c>
      <c r="R4" s="15">
        <v>0.51098086914515695</v>
      </c>
      <c r="S4" s="15">
        <v>0</v>
      </c>
      <c r="T4" s="15">
        <v>1.8508437279096199</v>
      </c>
      <c r="U4" s="15">
        <v>0</v>
      </c>
      <c r="V4" s="15">
        <v>132.41208478535199</v>
      </c>
      <c r="W4" s="15">
        <v>13.609620718687401</v>
      </c>
      <c r="X4" s="15">
        <v>2.1023815705756199</v>
      </c>
      <c r="Y4" s="15">
        <v>1.2002285953960501</v>
      </c>
      <c r="Z4" s="15">
        <v>17.604234792069999</v>
      </c>
      <c r="AA4" s="15">
        <v>0</v>
      </c>
      <c r="AB4" s="15">
        <v>9.1698644315075892</v>
      </c>
      <c r="AC4" s="15">
        <v>9.1698644315075892</v>
      </c>
      <c r="AD4" s="15">
        <v>0.13185715680492499</v>
      </c>
      <c r="AE4" s="15">
        <v>0</v>
      </c>
      <c r="AF4" s="15">
        <v>9.33070487618292E-2</v>
      </c>
      <c r="AG4" s="15">
        <v>2.8595865123470401</v>
      </c>
      <c r="AH4" s="15">
        <v>6.1674956467754699E-2</v>
      </c>
      <c r="AI4" s="15">
        <v>0</v>
      </c>
      <c r="AJ4" s="15">
        <v>1.2761072337552299</v>
      </c>
      <c r="AK4" s="15">
        <v>0.46870564345750598</v>
      </c>
      <c r="AL4" s="15">
        <v>5.6899894532019104</v>
      </c>
      <c r="AM4" s="15">
        <v>0.109158803827586</v>
      </c>
      <c r="AN4" s="15">
        <v>9.4217228567944206E-2</v>
      </c>
      <c r="AO4" s="15">
        <v>16.151100635470101</v>
      </c>
      <c r="AP4" s="15">
        <v>0</v>
      </c>
      <c r="AQ4" s="15">
        <v>183.15308502786101</v>
      </c>
      <c r="AR4" s="15">
        <v>89.003762370894407</v>
      </c>
      <c r="AS4" s="15">
        <v>9.7959914490958102</v>
      </c>
      <c r="AT4" s="15">
        <v>98.893060868752002</v>
      </c>
      <c r="AU4" s="15">
        <v>5.6207806101291002E-2</v>
      </c>
      <c r="AV4" s="15">
        <v>5.4026663538633102</v>
      </c>
      <c r="AW4" s="15">
        <v>0</v>
      </c>
      <c r="AX4" s="15">
        <v>0</v>
      </c>
      <c r="AY4" s="15">
        <v>60.3509799764348</v>
      </c>
      <c r="AZ4" s="15">
        <v>1.44140599767412E-2</v>
      </c>
      <c r="BA4" s="15">
        <v>7.92772257036874E-3</v>
      </c>
      <c r="BB4" s="15">
        <v>6.0962414460115702E-2</v>
      </c>
      <c r="BC4" s="15">
        <v>7.2070988828078095E-2</v>
      </c>
      <c r="BD4" s="15">
        <v>6.7992303664632502E-3</v>
      </c>
      <c r="BE4" s="15">
        <v>1.34194510375502E-2</v>
      </c>
      <c r="BF4" s="15">
        <v>2.8042782005577598</v>
      </c>
      <c r="BG4" s="15">
        <v>2.5043275626327501</v>
      </c>
      <c r="BH4" s="15">
        <v>0.29995063792500898</v>
      </c>
      <c r="BI4" s="15">
        <v>2.1773750420256001E-3</v>
      </c>
      <c r="BJ4" s="15">
        <v>7.92772257036874E-3</v>
      </c>
      <c r="BK4" s="15">
        <v>1.6726443389804699</v>
      </c>
      <c r="BL4" s="15">
        <v>0</v>
      </c>
      <c r="BM4" s="15">
        <v>0.125096350735517</v>
      </c>
      <c r="BN4" s="15">
        <v>1.0073956856649901E-2</v>
      </c>
      <c r="BO4" s="15">
        <v>1.5418938805205099E-3</v>
      </c>
      <c r="BP4" s="15">
        <v>0.37026257279716901</v>
      </c>
      <c r="BQ4" s="15">
        <v>2.71864599613136</v>
      </c>
      <c r="BR4" s="15">
        <v>7.2070988828078095E-2</v>
      </c>
      <c r="BS4" s="15">
        <v>6.6938495702640405E-2</v>
      </c>
      <c r="BT4" s="15">
        <v>0</v>
      </c>
      <c r="BU4" s="15">
        <v>38.616731694609399</v>
      </c>
      <c r="BV4" s="15">
        <v>1.0212074009969501</v>
      </c>
      <c r="BW4" s="15">
        <v>0</v>
      </c>
      <c r="BX4" s="15">
        <v>30.748077698286401</v>
      </c>
      <c r="BY4" s="15">
        <v>11.6578915774811</v>
      </c>
      <c r="BZ4" s="15">
        <v>6.1374003002695403</v>
      </c>
      <c r="CA4" s="15">
        <v>227.37588216846601</v>
      </c>
      <c r="CB4" s="15">
        <v>4.5616439992941098</v>
      </c>
      <c r="CC4" s="26"/>
      <c r="CD4" s="26">
        <f t="shared" si="0"/>
        <v>0.80550796892416365</v>
      </c>
      <c r="CE4" s="25">
        <f t="shared" si="1"/>
        <v>9.4351462015786528E-4</v>
      </c>
      <c r="CF4" s="13">
        <f t="shared" si="2"/>
        <v>-4.9932764887800603E-7</v>
      </c>
      <c r="CG4" s="13">
        <f t="shared" si="3"/>
        <v>-5.1461274033356031E-6</v>
      </c>
      <c r="CH4" s="13">
        <f t="shared" si="4"/>
        <v>2.3771797017693471E-7</v>
      </c>
      <c r="CI4" s="13">
        <f t="shared" si="5"/>
        <v>1.3217884974069729E-6</v>
      </c>
      <c r="CJ4" s="13">
        <f t="shared" si="5"/>
        <v>1.7088978844004662E-6</v>
      </c>
      <c r="CK4" s="13">
        <f t="shared" si="6"/>
        <v>-6.5662185248373867E-6</v>
      </c>
      <c r="CL4" s="13">
        <f t="shared" si="7"/>
        <v>-2.6447403975811918E-7</v>
      </c>
      <c r="CM4" s="13">
        <f t="shared" si="8"/>
        <v>3.3789167092559969E-2</v>
      </c>
    </row>
    <row r="5" spans="1:91" x14ac:dyDescent="0.25">
      <c r="A5" s="80" t="s">
        <v>658</v>
      </c>
      <c r="B5" s="15">
        <v>6773.8841486287001</v>
      </c>
      <c r="C5" s="15">
        <v>91.071587266962794</v>
      </c>
      <c r="D5" s="15">
        <v>10469.9868864856</v>
      </c>
      <c r="E5" s="15">
        <v>969.68201550830804</v>
      </c>
      <c r="F5" s="15">
        <v>489.09537250647401</v>
      </c>
      <c r="G5" s="15">
        <v>29184.467762370299</v>
      </c>
      <c r="H5" s="15">
        <v>3724.0848872686902</v>
      </c>
      <c r="I5" s="15">
        <v>1620.9150047697999</v>
      </c>
      <c r="J5" s="15"/>
      <c r="K5" s="15"/>
      <c r="L5" s="15"/>
      <c r="M5" s="15" t="s">
        <v>433</v>
      </c>
      <c r="N5" s="15">
        <v>0</v>
      </c>
      <c r="O5" s="15">
        <v>37.203720528526297</v>
      </c>
      <c r="P5" s="15">
        <v>32.142281345570503</v>
      </c>
      <c r="Q5" s="15">
        <v>32.142281345570503</v>
      </c>
      <c r="R5" s="15">
        <v>0.89884939888905202</v>
      </c>
      <c r="S5" s="15">
        <v>0</v>
      </c>
      <c r="T5" s="15">
        <v>22.497939879636501</v>
      </c>
      <c r="U5" s="15">
        <v>37.746015487182802</v>
      </c>
      <c r="V5" s="15">
        <v>6770.9037144613303</v>
      </c>
      <c r="W5" s="15">
        <v>31.0805858852681</v>
      </c>
      <c r="X5" s="15">
        <v>2.2632506738459202</v>
      </c>
      <c r="Y5" s="15">
        <v>5.2244592597189703</v>
      </c>
      <c r="Z5" s="15">
        <v>427.96257916286999</v>
      </c>
      <c r="AA5" s="15">
        <v>0</v>
      </c>
      <c r="AB5" s="15">
        <v>80.644512524925403</v>
      </c>
      <c r="AC5" s="15">
        <v>80.644512524925403</v>
      </c>
      <c r="AD5" s="15">
        <v>1.23239801866617</v>
      </c>
      <c r="AE5" s="15">
        <v>0</v>
      </c>
      <c r="AF5" s="15">
        <v>1.25916855324481</v>
      </c>
      <c r="AG5" s="15">
        <v>67.758394618666998</v>
      </c>
      <c r="AH5" s="15">
        <v>10.985830556910001</v>
      </c>
      <c r="AI5" s="15">
        <v>0</v>
      </c>
      <c r="AJ5" s="15">
        <v>11.9271328309705</v>
      </c>
      <c r="AK5" s="15">
        <v>32.765999298552899</v>
      </c>
      <c r="AL5" s="15">
        <v>161.61859376167899</v>
      </c>
      <c r="AM5" s="15">
        <v>1.0202471987264199</v>
      </c>
      <c r="AN5" s="15">
        <v>0.88058732339123502</v>
      </c>
      <c r="AO5" s="15">
        <v>91.071450435764106</v>
      </c>
      <c r="AP5" s="15">
        <v>0</v>
      </c>
      <c r="AQ5" s="15">
        <v>3553.6335705944098</v>
      </c>
      <c r="AR5" s="15">
        <v>9420.3632009906705</v>
      </c>
      <c r="AS5" s="15">
        <v>1045.4474387299001</v>
      </c>
      <c r="AT5" s="15">
        <v>10467.0698082738</v>
      </c>
      <c r="AU5" s="15">
        <v>41.5540608491659</v>
      </c>
      <c r="AV5" s="15">
        <v>135.42296035025501</v>
      </c>
      <c r="AW5" s="15">
        <v>0</v>
      </c>
      <c r="AX5" s="15">
        <v>13.548173089281599</v>
      </c>
      <c r="AY5" s="15">
        <v>1644.8330032910201</v>
      </c>
      <c r="AZ5" s="15">
        <v>18.255115539829202</v>
      </c>
      <c r="BA5" s="15">
        <v>6.7557003841553698</v>
      </c>
      <c r="BB5" s="15">
        <v>19.3738069772151</v>
      </c>
      <c r="BC5" s="15">
        <v>7.5827602076753804</v>
      </c>
      <c r="BD5" s="15">
        <v>3.3413723477129702</v>
      </c>
      <c r="BE5" s="15">
        <v>11.135094888501399</v>
      </c>
      <c r="BF5" s="15">
        <v>966.371141153753</v>
      </c>
      <c r="BG5" s="15">
        <v>488.27093202229901</v>
      </c>
      <c r="BH5" s="15">
        <v>478.10020913145399</v>
      </c>
      <c r="BI5" s="15">
        <v>0.31525522943614498</v>
      </c>
      <c r="BJ5" s="15">
        <v>0.200250078649889</v>
      </c>
      <c r="BK5" s="15">
        <v>160.94564378746401</v>
      </c>
      <c r="BL5" s="15">
        <v>17.878684555851301</v>
      </c>
      <c r="BM5" s="15">
        <v>34.088447612465103</v>
      </c>
      <c r="BN5" s="15">
        <v>5.1995803662965203</v>
      </c>
      <c r="BO5" s="15">
        <v>5.1387673424935301</v>
      </c>
      <c r="BP5" s="15">
        <v>85.857021231667204</v>
      </c>
      <c r="BQ5" s="15">
        <v>36.1402078638571</v>
      </c>
      <c r="BR5" s="15">
        <v>28.508100380848401</v>
      </c>
      <c r="BS5" s="15">
        <v>66.690484477619904</v>
      </c>
      <c r="BT5" s="15">
        <v>3.4566735251354399</v>
      </c>
      <c r="BU5" s="15">
        <v>29178.821842093999</v>
      </c>
      <c r="BV5" s="15">
        <v>9.5642808239577004</v>
      </c>
      <c r="BW5" s="15">
        <v>664.32178846211104</v>
      </c>
      <c r="BX5" s="15">
        <v>128.770493405585</v>
      </c>
      <c r="BY5" s="15">
        <v>134.80851120640301</v>
      </c>
      <c r="BZ5" s="15">
        <v>305.52939780762898</v>
      </c>
      <c r="CA5" s="15">
        <v>3729.45381516415</v>
      </c>
      <c r="CB5" s="15">
        <v>185.510267857386</v>
      </c>
      <c r="CC5" s="26"/>
      <c r="CD5" s="26">
        <f t="shared" si="0"/>
        <v>0.95285630194565052</v>
      </c>
      <c r="CE5" s="25">
        <f t="shared" si="1"/>
        <v>1.2029809452971143E-4</v>
      </c>
      <c r="CF5" s="13">
        <f t="shared" si="2"/>
        <v>-4.3998894902464174E-4</v>
      </c>
      <c r="CG5" s="13">
        <f t="shared" si="3"/>
        <v>-1.5024576027967331E-6</v>
      </c>
      <c r="CH5" s="13">
        <f t="shared" si="4"/>
        <v>-2.7861335868196568E-4</v>
      </c>
      <c r="CI5" s="13">
        <f t="shared" si="5"/>
        <v>-3.4143918332026368E-3</v>
      </c>
      <c r="CJ5" s="13">
        <f t="shared" si="5"/>
        <v>-1.6856435994271994E-3</v>
      </c>
      <c r="CK5" s="13">
        <f t="shared" si="6"/>
        <v>-1.9345633856580313E-4</v>
      </c>
      <c r="CL5" s="13">
        <f t="shared" si="7"/>
        <v>1.4416770986650325E-3</v>
      </c>
      <c r="CM5" s="13">
        <f t="shared" si="8"/>
        <v>1.4755862244989811E-2</v>
      </c>
    </row>
    <row r="6" spans="1:91" x14ac:dyDescent="0.25">
      <c r="A6" s="80" t="s">
        <v>659</v>
      </c>
      <c r="B6" s="15">
        <v>12613.883932565899</v>
      </c>
      <c r="C6" s="15">
        <v>362.551329505014</v>
      </c>
      <c r="D6" s="15">
        <v>12771.3126649388</v>
      </c>
      <c r="E6" s="15">
        <v>2047.6655540729</v>
      </c>
      <c r="F6" s="15">
        <v>1035.9906834849201</v>
      </c>
      <c r="G6" s="15">
        <v>10838.1928082249</v>
      </c>
      <c r="H6" s="15">
        <v>3551.9089008492901</v>
      </c>
      <c r="I6" s="15">
        <v>1301.62620860219</v>
      </c>
      <c r="J6" s="15"/>
      <c r="K6" s="15"/>
      <c r="L6" s="15"/>
      <c r="M6" s="15" t="s">
        <v>434</v>
      </c>
      <c r="N6" s="15">
        <v>0</v>
      </c>
      <c r="O6" s="15">
        <v>7.12011059486868</v>
      </c>
      <c r="P6" s="15">
        <v>2.38922682531387</v>
      </c>
      <c r="Q6" s="15">
        <v>2.38922682531387</v>
      </c>
      <c r="R6" s="15">
        <v>0.659215983144396</v>
      </c>
      <c r="S6" s="15">
        <v>0</v>
      </c>
      <c r="T6" s="15">
        <v>15.513418005133101</v>
      </c>
      <c r="U6" s="15">
        <v>2.38868321612461E-2</v>
      </c>
      <c r="V6" s="15">
        <v>12600.217234965299</v>
      </c>
      <c r="W6" s="15">
        <v>14.1776522308107</v>
      </c>
      <c r="X6" s="15">
        <v>2.88885692208054</v>
      </c>
      <c r="Y6" s="15">
        <v>13.995728357177899</v>
      </c>
      <c r="Z6" s="15">
        <v>60.590526373073601</v>
      </c>
      <c r="AA6" s="15">
        <v>0</v>
      </c>
      <c r="AB6" s="15">
        <v>124.02182779059</v>
      </c>
      <c r="AC6" s="15">
        <v>124.02182779059</v>
      </c>
      <c r="AD6" s="15">
        <v>1.00124749581411</v>
      </c>
      <c r="AE6" s="15">
        <v>0</v>
      </c>
      <c r="AF6" s="15">
        <v>0.56114967740912802</v>
      </c>
      <c r="AG6" s="15">
        <v>33.214103568680997</v>
      </c>
      <c r="AH6" s="15">
        <v>0.137684484262241</v>
      </c>
      <c r="AI6" s="15">
        <v>0</v>
      </c>
      <c r="AJ6" s="15">
        <v>9.6900408535653106</v>
      </c>
      <c r="AK6" s="15">
        <v>11.5565142605225</v>
      </c>
      <c r="AL6" s="15">
        <v>964.082136391635</v>
      </c>
      <c r="AM6" s="15">
        <v>0.82888457655724201</v>
      </c>
      <c r="AN6" s="15">
        <v>0.71542628002930997</v>
      </c>
      <c r="AO6" s="15">
        <v>362.54505165410302</v>
      </c>
      <c r="AP6" s="15">
        <v>0</v>
      </c>
      <c r="AQ6" s="15">
        <v>3443.1370004772898</v>
      </c>
      <c r="AR6" s="15">
        <v>11490.3852027097</v>
      </c>
      <c r="AS6" s="15">
        <v>1276.1485946263699</v>
      </c>
      <c r="AT6" s="15">
        <v>12767.0949470135</v>
      </c>
      <c r="AU6" s="15">
        <v>0.72463758791742805</v>
      </c>
      <c r="AV6" s="15">
        <v>50.747943601330498</v>
      </c>
      <c r="AW6" s="15">
        <v>0</v>
      </c>
      <c r="AX6" s="15">
        <v>1.43426120581799</v>
      </c>
      <c r="AY6" s="15">
        <v>1315.5314064808799</v>
      </c>
      <c r="AZ6" s="15">
        <v>5.1105935798100699</v>
      </c>
      <c r="BA6" s="15">
        <v>24.5463302683576</v>
      </c>
      <c r="BB6" s="15">
        <v>32.071112473310301</v>
      </c>
      <c r="BC6" s="15">
        <v>3.2546910491244798</v>
      </c>
      <c r="BD6" s="15">
        <v>2.4190704912217398</v>
      </c>
      <c r="BE6" s="15">
        <v>24.253735081697702</v>
      </c>
      <c r="BF6" s="15">
        <v>2029.0739806700001</v>
      </c>
      <c r="BG6" s="15">
        <v>1031.48148566503</v>
      </c>
      <c r="BH6" s="15">
        <v>997.59249500497594</v>
      </c>
      <c r="BI6" s="15">
        <v>1.8928392864835699</v>
      </c>
      <c r="BJ6" s="15">
        <v>0.37153571433610499</v>
      </c>
      <c r="BK6" s="15">
        <v>154.51173327491099</v>
      </c>
      <c r="BL6" s="15">
        <v>162.82271880793101</v>
      </c>
      <c r="BM6" s="15">
        <v>91.141792517953903</v>
      </c>
      <c r="BN6" s="15">
        <v>4.1303761018982801</v>
      </c>
      <c r="BO6" s="15">
        <v>6.01859022235816</v>
      </c>
      <c r="BP6" s="15">
        <v>228.39531029889099</v>
      </c>
      <c r="BQ6" s="15">
        <v>52.590095960357203</v>
      </c>
      <c r="BR6" s="15">
        <v>5.2462399285702404</v>
      </c>
      <c r="BS6" s="15">
        <v>283.76937966776302</v>
      </c>
      <c r="BT6" s="15">
        <v>9.1175694593715703E-2</v>
      </c>
      <c r="BU6" s="15">
        <v>10837.3768769546</v>
      </c>
      <c r="BV6" s="15">
        <v>7.7543951625884997</v>
      </c>
      <c r="BW6" s="15">
        <v>108.53015495847001</v>
      </c>
      <c r="BX6" s="15">
        <v>436.003132692115</v>
      </c>
      <c r="BY6" s="15">
        <v>51.858404112750797</v>
      </c>
      <c r="BZ6" s="15">
        <v>226.33176486215001</v>
      </c>
      <c r="CA6" s="15">
        <v>3545.1612476264399</v>
      </c>
      <c r="CB6" s="15">
        <v>36.179301008513299</v>
      </c>
      <c r="CC6" s="26"/>
      <c r="CD6" s="26">
        <f t="shared" si="0"/>
        <v>0.971221549593137</v>
      </c>
      <c r="CE6" s="25">
        <f t="shared" si="1"/>
        <v>4.395280835131512E-5</v>
      </c>
      <c r="CF6" s="13">
        <f t="shared" si="2"/>
        <v>-1.0834646706488194E-3</v>
      </c>
      <c r="CG6" s="13">
        <f t="shared" si="3"/>
        <v>-1.731575752196874E-5</v>
      </c>
      <c r="CH6" s="13">
        <f t="shared" si="4"/>
        <v>-3.3024936715224103E-4</v>
      </c>
      <c r="CI6" s="13">
        <f t="shared" si="5"/>
        <v>-9.0793993999266406E-3</v>
      </c>
      <c r="CJ6" s="13">
        <f t="shared" si="5"/>
        <v>-4.3525466896301886E-3</v>
      </c>
      <c r="CK6" s="13">
        <f t="shared" si="6"/>
        <v>-7.5282963196594317E-5</v>
      </c>
      <c r="CL6" s="13">
        <f t="shared" si="7"/>
        <v>-1.8997258688804731E-3</v>
      </c>
      <c r="CM6" s="13">
        <f t="shared" si="8"/>
        <v>1.0682942450600051E-2</v>
      </c>
    </row>
    <row r="7" spans="1:91" x14ac:dyDescent="0.25">
      <c r="A7" s="80" t="s">
        <v>660</v>
      </c>
      <c r="B7" s="15">
        <v>419658.81751461799</v>
      </c>
      <c r="C7" s="15">
        <v>1023.84977446413</v>
      </c>
      <c r="D7" s="15">
        <v>55804.036804011601</v>
      </c>
      <c r="E7" s="15">
        <v>11661.1667866601</v>
      </c>
      <c r="F7" s="15">
        <v>8114.5807353405398</v>
      </c>
      <c r="G7" s="15">
        <v>91657.580078755796</v>
      </c>
      <c r="H7" s="15">
        <v>26040.0015313117</v>
      </c>
      <c r="I7" s="15">
        <v>8691.4813221344903</v>
      </c>
      <c r="J7" s="15"/>
      <c r="K7" s="15"/>
      <c r="L7" s="15"/>
      <c r="M7" s="15" t="s">
        <v>435</v>
      </c>
      <c r="N7" s="15">
        <v>0</v>
      </c>
      <c r="O7" s="15">
        <v>115.928660264063</v>
      </c>
      <c r="P7" s="15">
        <v>125.50602688260101</v>
      </c>
      <c r="Q7" s="15">
        <v>125.50602688260101</v>
      </c>
      <c r="R7" s="15">
        <v>10.043596660145299</v>
      </c>
      <c r="S7" s="15">
        <v>0</v>
      </c>
      <c r="T7" s="15">
        <v>511.51254820170101</v>
      </c>
      <c r="U7" s="15">
        <v>19.488175824251002</v>
      </c>
      <c r="V7" s="15">
        <v>418624.707362863</v>
      </c>
      <c r="W7" s="15">
        <v>208.28459434224101</v>
      </c>
      <c r="X7" s="15">
        <v>59.800201267143798</v>
      </c>
      <c r="Y7" s="15">
        <v>42.061517013236902</v>
      </c>
      <c r="Z7" s="15">
        <v>3980.1730437774399</v>
      </c>
      <c r="AA7" s="15">
        <v>0</v>
      </c>
      <c r="AB7" s="15">
        <v>541.45299072373905</v>
      </c>
      <c r="AC7" s="15">
        <v>541.45299072373905</v>
      </c>
      <c r="AD7" s="15">
        <v>4.9996819868380697</v>
      </c>
      <c r="AE7" s="15">
        <v>0</v>
      </c>
      <c r="AF7" s="15">
        <v>8.0606110523667294</v>
      </c>
      <c r="AG7" s="15">
        <v>169.38172314501799</v>
      </c>
      <c r="AH7" s="15">
        <v>26.5296704093332</v>
      </c>
      <c r="AI7" s="15">
        <v>0</v>
      </c>
      <c r="AJ7" s="15">
        <v>48.386851815235197</v>
      </c>
      <c r="AK7" s="15">
        <v>99.013283695426495</v>
      </c>
      <c r="AL7" s="15">
        <v>1840.81762259228</v>
      </c>
      <c r="AM7" s="15">
        <v>4.1390048746208397</v>
      </c>
      <c r="AN7" s="15">
        <v>3.5724504831099102</v>
      </c>
      <c r="AO7" s="15">
        <v>1022.3992482124301</v>
      </c>
      <c r="AP7" s="15">
        <v>0</v>
      </c>
      <c r="AQ7" s="15">
        <v>24096.487149809502</v>
      </c>
      <c r="AR7" s="15">
        <v>47286.480852720299</v>
      </c>
      <c r="AS7" s="15">
        <v>5245.9940730360504</v>
      </c>
      <c r="AT7" s="15">
        <v>52540.535536808697</v>
      </c>
      <c r="AU7" s="15">
        <v>95.102564329242796</v>
      </c>
      <c r="AV7" s="15">
        <v>652.86919195148596</v>
      </c>
      <c r="AW7" s="15">
        <v>0</v>
      </c>
      <c r="AX7" s="15">
        <v>892.27912090196298</v>
      </c>
      <c r="AY7" s="15">
        <v>8706.3000704838196</v>
      </c>
      <c r="AZ7" s="15">
        <v>70.362860351295495</v>
      </c>
      <c r="BA7" s="15">
        <v>157.77026383633199</v>
      </c>
      <c r="BB7" s="15">
        <v>247.75519530620701</v>
      </c>
      <c r="BC7" s="15">
        <v>117.40510827848099</v>
      </c>
      <c r="BD7" s="15">
        <v>59.359037522159099</v>
      </c>
      <c r="BE7" s="15">
        <v>217.714185937542</v>
      </c>
      <c r="BF7" s="15">
        <v>11492.8455993732</v>
      </c>
      <c r="BG7" s="15">
        <v>7993.6326650668498</v>
      </c>
      <c r="BH7" s="15">
        <v>3499.2129343064098</v>
      </c>
      <c r="BI7" s="15">
        <v>122.019327229688</v>
      </c>
      <c r="BJ7" s="15">
        <v>7.0526079477317101</v>
      </c>
      <c r="BK7" s="15">
        <v>3503.03562653361</v>
      </c>
      <c r="BL7" s="15">
        <v>522.38582894848298</v>
      </c>
      <c r="BM7" s="15">
        <v>266.50921746387201</v>
      </c>
      <c r="BN7" s="15">
        <v>9.5607755968937393</v>
      </c>
      <c r="BO7" s="15">
        <v>88.902284178089204</v>
      </c>
      <c r="BP7" s="15">
        <v>670.08609538216501</v>
      </c>
      <c r="BQ7" s="15">
        <v>510.55779566979601</v>
      </c>
      <c r="BR7" s="15">
        <v>169.79696240752401</v>
      </c>
      <c r="BS7" s="15">
        <v>867.88354375347103</v>
      </c>
      <c r="BT7" s="15">
        <v>3.7546234913319698</v>
      </c>
      <c r="BU7" s="15">
        <v>91637.203158227305</v>
      </c>
      <c r="BV7" s="15">
        <v>38.834366451576301</v>
      </c>
      <c r="BW7" s="15">
        <v>0.122223608855966</v>
      </c>
      <c r="BX7" s="15">
        <v>1128.47861295193</v>
      </c>
      <c r="BY7" s="15">
        <v>1620.9337334327299</v>
      </c>
      <c r="BZ7" s="15">
        <v>2390.2422239859402</v>
      </c>
      <c r="CA7" s="15">
        <v>25896.632989079098</v>
      </c>
      <c r="CB7" s="15">
        <v>1147.2942055910901</v>
      </c>
      <c r="CC7" s="26"/>
      <c r="CD7" s="26">
        <f t="shared" si="0"/>
        <v>0.93048726295697437</v>
      </c>
      <c r="CE7" s="25">
        <f t="shared" si="1"/>
        <v>1.5341699451692207E-4</v>
      </c>
      <c r="CF7" s="13">
        <f t="shared" si="2"/>
        <v>-2.4641687689999797E-3</v>
      </c>
      <c r="CG7" s="13">
        <f t="shared" si="3"/>
        <v>-1.4167373846022337E-3</v>
      </c>
      <c r="CH7" s="13">
        <f t="shared" si="4"/>
        <v>-5.8481455000551144E-2</v>
      </c>
      <c r="CI7" s="13">
        <f t="shared" si="5"/>
        <v>-1.4434334948322001E-2</v>
      </c>
      <c r="CJ7" s="13">
        <f t="shared" si="5"/>
        <v>-1.4905030120279444E-2</v>
      </c>
      <c r="CK7" s="13">
        <f t="shared" si="6"/>
        <v>-2.2231571585222911E-4</v>
      </c>
      <c r="CL7" s="13">
        <f t="shared" si="7"/>
        <v>-5.5057040630434933E-3</v>
      </c>
      <c r="CM7" s="13">
        <f t="shared" si="8"/>
        <v>1.7049738473913071E-3</v>
      </c>
    </row>
    <row r="8" spans="1:91" x14ac:dyDescent="0.25">
      <c r="A8" s="81" t="s">
        <v>661</v>
      </c>
      <c r="B8" s="15">
        <v>75013.513203235096</v>
      </c>
      <c r="C8" s="15">
        <v>3168.5337855821999</v>
      </c>
      <c r="D8" s="15">
        <v>73278.032089586603</v>
      </c>
      <c r="E8" s="15">
        <v>15910.733956153401</v>
      </c>
      <c r="F8" s="15">
        <v>9017.65608160802</v>
      </c>
      <c r="G8" s="15">
        <v>111982.79943037299</v>
      </c>
      <c r="H8" s="15">
        <v>46051.816294069198</v>
      </c>
      <c r="I8" s="15">
        <v>17141.595249472499</v>
      </c>
      <c r="J8" s="15"/>
      <c r="K8" s="15"/>
      <c r="L8" s="15"/>
      <c r="M8" s="15" t="s">
        <v>436</v>
      </c>
      <c r="N8" s="15">
        <v>0</v>
      </c>
      <c r="O8" s="15">
        <v>552.54975348816697</v>
      </c>
      <c r="P8" s="15">
        <v>251.54801154476201</v>
      </c>
      <c r="Q8" s="15">
        <v>251.54801154476201</v>
      </c>
      <c r="R8" s="15">
        <v>17.144709154610101</v>
      </c>
      <c r="S8" s="15">
        <v>0</v>
      </c>
      <c r="T8" s="15">
        <v>379.85334104915501</v>
      </c>
      <c r="U8" s="15">
        <v>835.01831103486495</v>
      </c>
      <c r="V8" s="15">
        <v>74939.472541095805</v>
      </c>
      <c r="W8" s="15">
        <v>538.28777642374905</v>
      </c>
      <c r="X8" s="15">
        <v>59.744652540254698</v>
      </c>
      <c r="Y8" s="15">
        <v>98.208040594640295</v>
      </c>
      <c r="Z8" s="15">
        <v>9064.7214403410308</v>
      </c>
      <c r="AA8" s="15">
        <v>0</v>
      </c>
      <c r="AB8" s="15">
        <v>1320.05352507986</v>
      </c>
      <c r="AC8" s="15">
        <v>1320.05352507986</v>
      </c>
      <c r="AD8" s="15">
        <v>11.772234286335699</v>
      </c>
      <c r="AE8" s="15">
        <v>0</v>
      </c>
      <c r="AF8" s="15">
        <v>20.566829095799999</v>
      </c>
      <c r="AG8" s="15">
        <v>230.72285974037999</v>
      </c>
      <c r="AH8" s="15">
        <v>20.735463118211101</v>
      </c>
      <c r="AI8" s="15">
        <v>0</v>
      </c>
      <c r="AJ8" s="15">
        <v>113.931173793062</v>
      </c>
      <c r="AK8" s="15">
        <v>439.98992204688</v>
      </c>
      <c r="AL8" s="15">
        <v>2347.04630173747</v>
      </c>
      <c r="AM8" s="15">
        <v>9.7456627680498809</v>
      </c>
      <c r="AN8" s="15">
        <v>8.4116561753474599</v>
      </c>
      <c r="AO8" s="15">
        <v>3164.3031308525801</v>
      </c>
      <c r="AP8" s="15">
        <v>0</v>
      </c>
      <c r="AQ8" s="15">
        <v>43053.464109072498</v>
      </c>
      <c r="AR8" s="15">
        <v>65926.791367418104</v>
      </c>
      <c r="AS8" s="15">
        <v>7304.6366508098099</v>
      </c>
      <c r="AT8" s="15">
        <v>73251.994847323702</v>
      </c>
      <c r="AU8" s="15">
        <v>10.770677446718899</v>
      </c>
      <c r="AV8" s="15">
        <v>453.67768828068898</v>
      </c>
      <c r="AW8" s="15">
        <v>0</v>
      </c>
      <c r="AX8" s="15">
        <v>96.069607002871507</v>
      </c>
      <c r="AY8" s="15">
        <v>17362.2811117333</v>
      </c>
      <c r="AZ8" s="15">
        <v>274.01902567605299</v>
      </c>
      <c r="BA8" s="15">
        <v>158.24717383775001</v>
      </c>
      <c r="BB8" s="15">
        <v>287.46733919068402</v>
      </c>
      <c r="BC8" s="15">
        <v>127.02675421148901</v>
      </c>
      <c r="BD8" s="15">
        <v>57.807305553519903</v>
      </c>
      <c r="BE8" s="15">
        <v>294.25761948307797</v>
      </c>
      <c r="BF8" s="15">
        <v>15899.332075561801</v>
      </c>
      <c r="BG8" s="15">
        <v>9009.2346408228605</v>
      </c>
      <c r="BH8" s="15">
        <v>6890.0974347389902</v>
      </c>
      <c r="BI8" s="15">
        <v>64.770003205767907</v>
      </c>
      <c r="BJ8" s="15">
        <v>8.1254778782166905</v>
      </c>
      <c r="BK8" s="15">
        <v>3573.9804938930001</v>
      </c>
      <c r="BL8" s="15">
        <v>740.75341206005396</v>
      </c>
      <c r="BM8" s="15">
        <v>385.97364877908097</v>
      </c>
      <c r="BN8" s="15">
        <v>36.339953557832303</v>
      </c>
      <c r="BO8" s="15">
        <v>134.263663050535</v>
      </c>
      <c r="BP8" s="15">
        <v>971.54695774636605</v>
      </c>
      <c r="BQ8" s="15">
        <v>800.33823488914197</v>
      </c>
      <c r="BR8" s="15">
        <v>327.00422014210898</v>
      </c>
      <c r="BS8" s="15">
        <v>1463.4828385252299</v>
      </c>
      <c r="BT8" s="15">
        <v>8.0991470292167396</v>
      </c>
      <c r="BU8" s="15">
        <v>111985.93748813101</v>
      </c>
      <c r="BV8" s="15">
        <v>91.175424451009704</v>
      </c>
      <c r="BW8" s="15">
        <v>0</v>
      </c>
      <c r="BX8" s="15">
        <v>1149.19295272355</v>
      </c>
      <c r="BY8" s="15">
        <v>2339.3440272940802</v>
      </c>
      <c r="BZ8" s="15">
        <v>2914.3587158118999</v>
      </c>
      <c r="CA8" s="15">
        <v>46034.498488043697</v>
      </c>
      <c r="CB8" s="15">
        <v>2434.8648563913698</v>
      </c>
      <c r="CC8" s="26"/>
      <c r="CD8" s="26">
        <f t="shared" si="0"/>
        <v>0.93524347007396103</v>
      </c>
      <c r="CE8" s="25">
        <f t="shared" si="1"/>
        <v>2.8076817755839478E-4</v>
      </c>
      <c r="CF8" s="13">
        <f t="shared" si="2"/>
        <v>-9.8703098918578869E-4</v>
      </c>
      <c r="CG8" s="13">
        <f t="shared" si="3"/>
        <v>-1.3352089691675616E-3</v>
      </c>
      <c r="CH8" s="13">
        <f t="shared" si="4"/>
        <v>-3.5532125413887571E-4</v>
      </c>
      <c r="CI8" s="13">
        <f t="shared" si="5"/>
        <v>-7.1661562709938044E-4</v>
      </c>
      <c r="CJ8" s="13">
        <f t="shared" si="5"/>
        <v>-9.3388356230789755E-4</v>
      </c>
      <c r="CK8" s="13">
        <f t="shared" si="6"/>
        <v>2.8022676464381073E-5</v>
      </c>
      <c r="CL8" s="13">
        <f t="shared" si="7"/>
        <v>-3.7605044532698748E-4</v>
      </c>
      <c r="CM8" s="13">
        <f t="shared" si="8"/>
        <v>1.2874289647434809E-2</v>
      </c>
    </row>
    <row r="9" spans="1:91" x14ac:dyDescent="0.25">
      <c r="A9" s="80" t="s">
        <v>662</v>
      </c>
      <c r="B9" s="15">
        <v>4482.6656052713997</v>
      </c>
      <c r="C9" s="15">
        <v>2972.28079492913</v>
      </c>
      <c r="D9" s="15">
        <v>3121.6692441727</v>
      </c>
      <c r="E9" s="15">
        <v>2085.2340751409101</v>
      </c>
      <c r="F9" s="15">
        <v>1046.6368335618999</v>
      </c>
      <c r="G9" s="15">
        <v>1827.629775979</v>
      </c>
      <c r="H9" s="15">
        <v>11932.040867105599</v>
      </c>
      <c r="I9" s="15">
        <v>3705.9683279374999</v>
      </c>
      <c r="J9" s="15"/>
      <c r="K9" s="15"/>
      <c r="L9" s="15"/>
      <c r="M9" s="15" t="s">
        <v>553</v>
      </c>
      <c r="N9" s="15">
        <v>0</v>
      </c>
      <c r="O9" s="15">
        <v>7.0344715465554897</v>
      </c>
      <c r="P9" s="15">
        <v>7.3774029749371799</v>
      </c>
      <c r="Q9" s="15">
        <v>7.3774029749371799</v>
      </c>
      <c r="R9" s="15">
        <v>2.1282062647881101</v>
      </c>
      <c r="S9" s="15">
        <v>0</v>
      </c>
      <c r="T9" s="15">
        <v>54.8290978312344</v>
      </c>
      <c r="U9" s="15">
        <v>39.875895515247898</v>
      </c>
      <c r="V9" s="15">
        <v>4467.86951636502</v>
      </c>
      <c r="W9" s="15">
        <v>29.017916774336101</v>
      </c>
      <c r="X9" s="15">
        <v>8.4112991171783698</v>
      </c>
      <c r="Y9" s="15">
        <v>7.8704579925682001</v>
      </c>
      <c r="Z9" s="15">
        <v>6011.7248913879803</v>
      </c>
      <c r="AA9" s="15">
        <v>0</v>
      </c>
      <c r="AB9" s="15">
        <v>56.296852143715</v>
      </c>
      <c r="AC9" s="15">
        <v>56.296852143715</v>
      </c>
      <c r="AD9" s="15">
        <v>1.80564462318652</v>
      </c>
      <c r="AE9" s="15">
        <v>0</v>
      </c>
      <c r="AF9" s="15">
        <v>1.99739022089983</v>
      </c>
      <c r="AG9" s="15">
        <v>112.29290686730801</v>
      </c>
      <c r="AH9" s="15">
        <v>2.3015435843269199</v>
      </c>
      <c r="AI9" s="15">
        <v>0</v>
      </c>
      <c r="AJ9" s="15">
        <v>17.4749933889636</v>
      </c>
      <c r="AK9" s="15">
        <v>36.243072782616899</v>
      </c>
      <c r="AL9" s="15">
        <v>226.52843368589501</v>
      </c>
      <c r="AM9" s="15">
        <v>1.49481178823639</v>
      </c>
      <c r="AN9" s="15">
        <v>1.2902008755991701</v>
      </c>
      <c r="AO9" s="15">
        <v>2972.2794120088001</v>
      </c>
      <c r="AP9" s="15">
        <v>0</v>
      </c>
      <c r="AQ9" s="15">
        <v>11577.8619777979</v>
      </c>
      <c r="AR9" s="15">
        <v>2806.70470133034</v>
      </c>
      <c r="AS9" s="15">
        <v>309.85894756121098</v>
      </c>
      <c r="AT9" s="15">
        <v>3118.5610391124501</v>
      </c>
      <c r="AU9" s="15">
        <v>4.12099908130513</v>
      </c>
      <c r="AV9" s="15">
        <v>109.47445830412499</v>
      </c>
      <c r="AW9" s="15">
        <v>0</v>
      </c>
      <c r="AX9" s="15">
        <v>3.9617940410500601</v>
      </c>
      <c r="AY9" s="15">
        <v>3744.0261124491599</v>
      </c>
      <c r="AZ9" s="15">
        <v>30.292478536020599</v>
      </c>
      <c r="BA9" s="15">
        <v>21.1635164235961</v>
      </c>
      <c r="BB9" s="15">
        <v>14.192646127037399</v>
      </c>
      <c r="BC9" s="15">
        <v>10.6223964691986</v>
      </c>
      <c r="BD9" s="15">
        <v>1.5981528026808201</v>
      </c>
      <c r="BE9" s="15">
        <v>23.383741361077899</v>
      </c>
      <c r="BF9" s="15">
        <v>2084.0751282441502</v>
      </c>
      <c r="BG9" s="15">
        <v>1045.4400998357</v>
      </c>
      <c r="BH9" s="15">
        <v>1038.6350284084499</v>
      </c>
      <c r="BI9" s="15">
        <v>6.3822525228519797</v>
      </c>
      <c r="BJ9" s="15">
        <v>0.86919207879429194</v>
      </c>
      <c r="BK9" s="15">
        <v>300.70974920013202</v>
      </c>
      <c r="BL9" s="15">
        <v>172.07812005214899</v>
      </c>
      <c r="BM9" s="15">
        <v>34.171663814348101</v>
      </c>
      <c r="BN9" s="15">
        <v>5.6365172786746598</v>
      </c>
      <c r="BO9" s="15">
        <v>3.4492779304573999</v>
      </c>
      <c r="BP9" s="15">
        <v>87.450044093568494</v>
      </c>
      <c r="BQ9" s="15">
        <v>112.70229475626699</v>
      </c>
      <c r="BR9" s="15">
        <v>19.848470885982401</v>
      </c>
      <c r="BS9" s="15">
        <v>309.47808557648102</v>
      </c>
      <c r="BT9" s="15">
        <v>0.15200064160011401</v>
      </c>
      <c r="BU9" s="15">
        <v>1827.61959001581</v>
      </c>
      <c r="BV9" s="15">
        <v>13.984263598750699</v>
      </c>
      <c r="BW9" s="15">
        <v>0</v>
      </c>
      <c r="BX9" s="15">
        <v>51.556535687904002</v>
      </c>
      <c r="BY9" s="15">
        <v>400.15941560501</v>
      </c>
      <c r="BZ9" s="15">
        <v>348.89068013863198</v>
      </c>
      <c r="CA9" s="15">
        <v>11937.373983802299</v>
      </c>
      <c r="CB9" s="15">
        <v>203.93281438431001</v>
      </c>
      <c r="CC9" s="26"/>
      <c r="CD9" s="26">
        <f t="shared" si="0"/>
        <v>0.9698834930955319</v>
      </c>
      <c r="CE9" s="25">
        <f t="shared" si="1"/>
        <v>6.4048456831497264E-4</v>
      </c>
      <c r="CF9" s="13">
        <f t="shared" si="2"/>
        <v>-3.30073447570576E-3</v>
      </c>
      <c r="CG9" s="13">
        <f t="shared" si="3"/>
        <v>-4.6527243733082993E-7</v>
      </c>
      <c r="CH9" s="13">
        <f t="shared" si="4"/>
        <v>-9.9568686402382164E-4</v>
      </c>
      <c r="CI9" s="13">
        <f t="shared" si="5"/>
        <v>-5.5578743440668898E-4</v>
      </c>
      <c r="CJ9" s="13">
        <f t="shared" si="5"/>
        <v>-1.143408762070031E-3</v>
      </c>
      <c r="CK9" s="13">
        <f t="shared" si="6"/>
        <v>-5.5733186906197692E-6</v>
      </c>
      <c r="CL9" s="13">
        <f t="shared" si="7"/>
        <v>4.4695762913471242E-4</v>
      </c>
      <c r="CM9" s="13">
        <f t="shared" si="8"/>
        <v>1.0269322655771441E-2</v>
      </c>
    </row>
    <row r="10" spans="1:91" x14ac:dyDescent="0.25">
      <c r="A10" s="80" t="s">
        <v>663</v>
      </c>
      <c r="B10" s="15">
        <v>63848.891978902597</v>
      </c>
      <c r="C10" s="15">
        <v>1168.32965381746</v>
      </c>
      <c r="D10" s="15">
        <v>34094.116725918298</v>
      </c>
      <c r="E10" s="15">
        <v>7805.0209782100901</v>
      </c>
      <c r="F10" s="15">
        <v>4941.6410668479803</v>
      </c>
      <c r="G10" s="15">
        <v>50211.534834250197</v>
      </c>
      <c r="H10" s="15">
        <v>14307.9130954057</v>
      </c>
      <c r="I10" s="15">
        <v>6791.9941801266996</v>
      </c>
      <c r="J10" s="15"/>
      <c r="K10" s="15"/>
      <c r="L10" s="15"/>
      <c r="M10" s="15" t="s">
        <v>554</v>
      </c>
      <c r="N10" s="15">
        <v>0</v>
      </c>
      <c r="O10" s="15">
        <v>18.717976017081199</v>
      </c>
      <c r="P10" s="15">
        <v>424.11150245930003</v>
      </c>
      <c r="Q10" s="15">
        <v>424.11150245930003</v>
      </c>
      <c r="R10" s="15">
        <v>12.673742445227401</v>
      </c>
      <c r="S10" s="15">
        <v>0</v>
      </c>
      <c r="T10" s="15">
        <v>123.756825122278</v>
      </c>
      <c r="U10" s="15">
        <v>5508.7693664540102</v>
      </c>
      <c r="V10" s="15">
        <v>63845.406020064001</v>
      </c>
      <c r="W10" s="15">
        <v>307.89557397730903</v>
      </c>
      <c r="X10" s="15">
        <v>779.74854221396504</v>
      </c>
      <c r="Y10" s="15">
        <v>448.48653100767098</v>
      </c>
      <c r="Z10" s="15">
        <v>130.914126665754</v>
      </c>
      <c r="AA10" s="15">
        <v>0</v>
      </c>
      <c r="AB10" s="15">
        <v>742.08685499613603</v>
      </c>
      <c r="AC10" s="15">
        <v>742.08685499613603</v>
      </c>
      <c r="AD10" s="15">
        <v>1.67567531442509</v>
      </c>
      <c r="AE10" s="15">
        <v>0</v>
      </c>
      <c r="AF10" s="15">
        <v>0.81838227632462801</v>
      </c>
      <c r="AG10" s="15">
        <v>161.54250477661199</v>
      </c>
      <c r="AH10" s="15">
        <v>4.0716327425025796</v>
      </c>
      <c r="AI10" s="15">
        <v>0</v>
      </c>
      <c r="AJ10" s="15">
        <v>16.2171659909894</v>
      </c>
      <c r="AK10" s="15">
        <v>22.088984009532801</v>
      </c>
      <c r="AL10" s="15">
        <v>505.96939268572402</v>
      </c>
      <c r="AM10" s="15">
        <v>1.3872123429945999</v>
      </c>
      <c r="AN10" s="15">
        <v>1.1973271905728899</v>
      </c>
      <c r="AO10" s="15">
        <v>1167.9934739131299</v>
      </c>
      <c r="AP10" s="15">
        <v>0</v>
      </c>
      <c r="AQ10" s="15">
        <v>14665.087058819799</v>
      </c>
      <c r="AR10" s="15">
        <v>30682.6604385229</v>
      </c>
      <c r="AS10" s="15">
        <v>3408.3728553461101</v>
      </c>
      <c r="AT10" s="15">
        <v>34091.851676145401</v>
      </c>
      <c r="AU10" s="15">
        <v>9.5183192227960998</v>
      </c>
      <c r="AV10" s="15">
        <v>222.89815365216</v>
      </c>
      <c r="AW10" s="15">
        <v>0</v>
      </c>
      <c r="AX10" s="15">
        <v>30.4310680863329</v>
      </c>
      <c r="AY10" s="15">
        <v>7696.3249255553501</v>
      </c>
      <c r="AZ10" s="15">
        <v>36.835053562393703</v>
      </c>
      <c r="BA10" s="15">
        <v>77.967009826441398</v>
      </c>
      <c r="BB10" s="15">
        <v>182.805144599833</v>
      </c>
      <c r="BC10" s="15">
        <v>51.233216287857601</v>
      </c>
      <c r="BD10" s="15">
        <v>69.043397284567007</v>
      </c>
      <c r="BE10" s="15">
        <v>20.751960160275999</v>
      </c>
      <c r="BF10" s="15">
        <v>7802.2546346178297</v>
      </c>
      <c r="BG10" s="15">
        <v>4940.6707094757603</v>
      </c>
      <c r="BH10" s="15">
        <v>2861.5839251420598</v>
      </c>
      <c r="BI10" s="15">
        <v>1.74541205083858</v>
      </c>
      <c r="BJ10" s="15">
        <v>1.8543617381239701</v>
      </c>
      <c r="BK10" s="15">
        <v>1934.2804643452</v>
      </c>
      <c r="BL10" s="15">
        <v>55.8147847692588</v>
      </c>
      <c r="BM10" s="15">
        <v>463.48577179627102</v>
      </c>
      <c r="BN10" s="15">
        <v>91.685885073938096</v>
      </c>
      <c r="BO10" s="15">
        <v>56.107955627242198</v>
      </c>
      <c r="BP10" s="15">
        <v>1159.8736043916001</v>
      </c>
      <c r="BQ10" s="15">
        <v>1137.31534112806</v>
      </c>
      <c r="BR10" s="15">
        <v>85.472193016860004</v>
      </c>
      <c r="BS10" s="15">
        <v>582.602352610548</v>
      </c>
      <c r="BT10" s="15">
        <v>38.681074248182398</v>
      </c>
      <c r="BU10" s="15">
        <v>50210.735517773799</v>
      </c>
      <c r="BV10" s="15">
        <v>12.977735560998299</v>
      </c>
      <c r="BW10" s="15">
        <v>364.80509047217498</v>
      </c>
      <c r="BX10" s="15">
        <v>67.173587418724694</v>
      </c>
      <c r="BY10" s="15">
        <v>431.16356272149602</v>
      </c>
      <c r="BZ10" s="15">
        <v>1018.44445083007</v>
      </c>
      <c r="CA10" s="15">
        <v>14306.1802166006</v>
      </c>
      <c r="CB10" s="15">
        <v>389.19607621722702</v>
      </c>
      <c r="CC10" s="26"/>
      <c r="CD10" s="26">
        <f t="shared" si="0"/>
        <v>1.0250875381677864</v>
      </c>
      <c r="CE10" s="25">
        <f t="shared" si="1"/>
        <v>2.4005216381287462E-5</v>
      </c>
      <c r="CF10" s="13">
        <f t="shared" si="2"/>
        <v>-5.4597013833021682E-5</v>
      </c>
      <c r="CG10" s="13">
        <f t="shared" si="3"/>
        <v>-2.8774404829286546E-4</v>
      </c>
      <c r="CH10" s="13">
        <f t="shared" si="4"/>
        <v>-6.6435209074515781E-5</v>
      </c>
      <c r="CI10" s="13">
        <f t="shared" si="5"/>
        <v>-3.544312821174319E-4</v>
      </c>
      <c r="CJ10" s="13">
        <f t="shared" si="5"/>
        <v>-1.9636338598725707E-4</v>
      </c>
      <c r="CK10" s="13">
        <f t="shared" si="6"/>
        <v>-1.5918981147182125E-5</v>
      </c>
      <c r="CL10" s="13">
        <f t="shared" si="7"/>
        <v>-1.211133163547382E-4</v>
      </c>
      <c r="CM10" s="13">
        <f t="shared" si="8"/>
        <v>0.13314657248598832</v>
      </c>
    </row>
    <row r="11" spans="1:91" x14ac:dyDescent="0.25">
      <c r="A11" s="80" t="s">
        <v>664</v>
      </c>
      <c r="B11" s="15">
        <v>541013.11896073201</v>
      </c>
      <c r="C11" s="15">
        <v>11158.6977622537</v>
      </c>
      <c r="D11" s="15">
        <v>414112.31878610299</v>
      </c>
      <c r="E11" s="15">
        <v>22814.296269555802</v>
      </c>
      <c r="F11" s="15">
        <v>12140.086837541299</v>
      </c>
      <c r="G11" s="15">
        <v>195449.15091257001</v>
      </c>
      <c r="H11" s="15">
        <v>81627.662935094093</v>
      </c>
      <c r="I11" s="15">
        <v>41789.390600992199</v>
      </c>
      <c r="J11" s="15"/>
      <c r="K11" s="15"/>
      <c r="L11" s="15"/>
      <c r="M11" s="15" t="s">
        <v>437</v>
      </c>
      <c r="N11" s="15">
        <v>0</v>
      </c>
      <c r="O11" s="15">
        <v>188.132243818229</v>
      </c>
      <c r="P11" s="15">
        <v>343.04088485477399</v>
      </c>
      <c r="Q11" s="15">
        <v>343.04088485477399</v>
      </c>
      <c r="R11" s="15">
        <v>239.49880231645301</v>
      </c>
      <c r="S11" s="15">
        <v>0</v>
      </c>
      <c r="T11" s="15">
        <v>1127.49161200461</v>
      </c>
      <c r="U11" s="15">
        <v>11591.3015076058</v>
      </c>
      <c r="V11" s="15">
        <v>540044.37841322296</v>
      </c>
      <c r="W11" s="15">
        <v>1557.66666549657</v>
      </c>
      <c r="X11" s="15">
        <v>534.49541689062198</v>
      </c>
      <c r="Y11" s="15">
        <v>354.40260482963299</v>
      </c>
      <c r="Z11" s="15">
        <v>3422.6272545808301</v>
      </c>
      <c r="AA11" s="15">
        <v>0</v>
      </c>
      <c r="AB11" s="15">
        <v>2728.7382432464001</v>
      </c>
      <c r="AC11" s="15">
        <v>2728.7382432464001</v>
      </c>
      <c r="AD11" s="15">
        <v>5.9042148220041</v>
      </c>
      <c r="AE11" s="15">
        <v>0</v>
      </c>
      <c r="AF11" s="15">
        <v>7.7765197984794501</v>
      </c>
      <c r="AG11" s="15">
        <v>813.65234478677405</v>
      </c>
      <c r="AH11" s="15">
        <v>30.2810685757171</v>
      </c>
      <c r="AI11" s="15">
        <v>0</v>
      </c>
      <c r="AJ11" s="15">
        <v>57.1410282688474</v>
      </c>
      <c r="AK11" s="15">
        <v>123.769783273782</v>
      </c>
      <c r="AL11" s="15">
        <v>2330.0790364589002</v>
      </c>
      <c r="AM11" s="15">
        <v>4.8878511017625401</v>
      </c>
      <c r="AN11" s="15">
        <v>4.2187990930658703</v>
      </c>
      <c r="AO11" s="15">
        <v>11157.57841788</v>
      </c>
      <c r="AP11" s="15">
        <v>0</v>
      </c>
      <c r="AQ11" s="15">
        <v>78819.772802349995</v>
      </c>
      <c r="AR11" s="15">
        <v>372456.79094120802</v>
      </c>
      <c r="AS11" s="15">
        <v>41376.932702590901</v>
      </c>
      <c r="AT11" s="15">
        <v>413841.500163597</v>
      </c>
      <c r="AU11" s="15">
        <v>809.21072795495502</v>
      </c>
      <c r="AV11" s="15">
        <v>1480.35384970155</v>
      </c>
      <c r="AW11" s="15">
        <v>0</v>
      </c>
      <c r="AX11" s="15">
        <v>59.928886521492203</v>
      </c>
      <c r="AY11" s="15">
        <v>46110.669620688102</v>
      </c>
      <c r="AZ11" s="15">
        <v>96.658768243522701</v>
      </c>
      <c r="BA11" s="15">
        <v>152.09699504952101</v>
      </c>
      <c r="BB11" s="15">
        <v>481.508147980839</v>
      </c>
      <c r="BC11" s="15">
        <v>76.017944845869195</v>
      </c>
      <c r="BD11" s="15">
        <v>274.95359298401098</v>
      </c>
      <c r="BE11" s="15">
        <v>66.692568820031198</v>
      </c>
      <c r="BF11" s="15">
        <v>22847.0227783054</v>
      </c>
      <c r="BG11" s="15">
        <v>12131.998112884299</v>
      </c>
      <c r="BH11" s="15">
        <v>10715.024665421</v>
      </c>
      <c r="BI11" s="15">
        <v>7.8225380515897696</v>
      </c>
      <c r="BJ11" s="15">
        <v>2.72092963952226</v>
      </c>
      <c r="BK11" s="15">
        <v>4744.8592648357198</v>
      </c>
      <c r="BL11" s="15">
        <v>341.99263081292003</v>
      </c>
      <c r="BM11" s="15">
        <v>909.26848619631301</v>
      </c>
      <c r="BN11" s="15">
        <v>149.94257894475601</v>
      </c>
      <c r="BO11" s="15">
        <v>102.66089696809399</v>
      </c>
      <c r="BP11" s="15">
        <v>2292.9755930708602</v>
      </c>
      <c r="BQ11" s="15">
        <v>2738.1395641709501</v>
      </c>
      <c r="BR11" s="15">
        <v>149.82553339175499</v>
      </c>
      <c r="BS11" s="15">
        <v>2049.7481002551799</v>
      </c>
      <c r="BT11" s="15">
        <v>172.324656272369</v>
      </c>
      <c r="BU11" s="15">
        <v>195443.454158487</v>
      </c>
      <c r="BV11" s="15">
        <v>45.726902306386101</v>
      </c>
      <c r="BW11" s="15">
        <v>192.34007374460501</v>
      </c>
      <c r="BX11" s="15">
        <v>1515.1798470871699</v>
      </c>
      <c r="BY11" s="15">
        <v>3311.80047406313</v>
      </c>
      <c r="BZ11" s="15">
        <v>5463.85900510583</v>
      </c>
      <c r="CA11" s="15">
        <v>81529.517874083002</v>
      </c>
      <c r="CB11" s="15">
        <v>3571.1753229831202</v>
      </c>
      <c r="CC11" s="26"/>
      <c r="CD11" s="26">
        <f t="shared" si="0"/>
        <v>0.96676363184291081</v>
      </c>
      <c r="CE11" s="25">
        <f t="shared" si="1"/>
        <v>1.8791058401357257E-5</v>
      </c>
      <c r="CF11" s="13">
        <f t="shared" si="2"/>
        <v>-1.7906045409212387E-3</v>
      </c>
      <c r="CG11" s="13">
        <f t="shared" si="3"/>
        <v>-1.0031138019399191E-4</v>
      </c>
      <c r="CH11" s="13">
        <f t="shared" si="4"/>
        <v>-6.5397383806366271E-4</v>
      </c>
      <c r="CI11" s="13">
        <f t="shared" si="5"/>
        <v>1.4344737336154172E-3</v>
      </c>
      <c r="CJ11" s="13">
        <f t="shared" si="5"/>
        <v>-6.6628227336784402E-4</v>
      </c>
      <c r="CK11" s="13">
        <f t="shared" si="6"/>
        <v>-2.91469881368612E-5</v>
      </c>
      <c r="CL11" s="13">
        <f t="shared" si="7"/>
        <v>-1.2023504959235585E-3</v>
      </c>
      <c r="CM11" s="13">
        <f t="shared" si="8"/>
        <v>0.10340612671181913</v>
      </c>
    </row>
    <row r="12" spans="1:91" x14ac:dyDescent="0.25">
      <c r="A12" s="80" t="s">
        <v>665</v>
      </c>
      <c r="B12" s="15">
        <v>164397.45230722701</v>
      </c>
      <c r="C12" s="15">
        <v>1644.1493329339901</v>
      </c>
      <c r="D12" s="15">
        <v>74969.507184419694</v>
      </c>
      <c r="E12" s="15">
        <v>67881.806894113994</v>
      </c>
      <c r="F12" s="15">
        <v>13894.099379286001</v>
      </c>
      <c r="G12" s="15">
        <v>75224.725670226093</v>
      </c>
      <c r="H12" s="15">
        <v>16203.505971402201</v>
      </c>
      <c r="I12" s="15">
        <v>4348.5622847883997</v>
      </c>
      <c r="J12" s="15"/>
      <c r="K12" s="15"/>
      <c r="L12" s="15"/>
      <c r="M12" s="15" t="s">
        <v>438</v>
      </c>
      <c r="N12" s="15">
        <v>0</v>
      </c>
      <c r="O12" s="15">
        <v>47.1668342908971</v>
      </c>
      <c r="P12" s="15">
        <v>540.74548010907404</v>
      </c>
      <c r="Q12" s="15">
        <v>540.74548010907404</v>
      </c>
      <c r="R12" s="15">
        <v>30.964298611045098</v>
      </c>
      <c r="S12" s="15">
        <v>0</v>
      </c>
      <c r="T12" s="15">
        <v>287.73418479829098</v>
      </c>
      <c r="U12" s="15">
        <v>2101.23085779539</v>
      </c>
      <c r="V12" s="15">
        <v>164314.38317297501</v>
      </c>
      <c r="W12" s="15">
        <v>186.204809830898</v>
      </c>
      <c r="X12" s="15">
        <v>91.815747691378803</v>
      </c>
      <c r="Y12" s="15">
        <v>86.802416714479193</v>
      </c>
      <c r="Z12" s="15">
        <v>428.20336373115703</v>
      </c>
      <c r="AA12" s="15">
        <v>0</v>
      </c>
      <c r="AB12" s="15">
        <v>685.05044180268999</v>
      </c>
      <c r="AC12" s="15">
        <v>685.05044180268999</v>
      </c>
      <c r="AD12" s="15">
        <v>9.0249566974544297</v>
      </c>
      <c r="AE12" s="15">
        <v>0</v>
      </c>
      <c r="AF12" s="15">
        <v>11.1150352547628</v>
      </c>
      <c r="AG12" s="15">
        <v>102.657738115939</v>
      </c>
      <c r="AH12" s="15">
        <v>7.13282611602025</v>
      </c>
      <c r="AI12" s="15">
        <v>0</v>
      </c>
      <c r="AJ12" s="15">
        <v>87.343527901509106</v>
      </c>
      <c r="AK12" s="15">
        <v>48.260133832421403</v>
      </c>
      <c r="AL12" s="15">
        <v>3016.85679345676</v>
      </c>
      <c r="AM12" s="15">
        <v>7.4713694690927497</v>
      </c>
      <c r="AN12" s="15">
        <v>6.4486780438967504</v>
      </c>
      <c r="AO12" s="15">
        <v>1643.6008620607699</v>
      </c>
      <c r="AP12" s="15">
        <v>0</v>
      </c>
      <c r="AQ12" s="15">
        <v>15641.9162854323</v>
      </c>
      <c r="AR12" s="15">
        <v>67243.203828421305</v>
      </c>
      <c r="AS12" s="15">
        <v>7460.3531251668801</v>
      </c>
      <c r="AT12" s="15">
        <v>74714.671988842907</v>
      </c>
      <c r="AU12" s="15">
        <v>36.362398195725703</v>
      </c>
      <c r="AV12" s="15">
        <v>217.43659224471199</v>
      </c>
      <c r="AW12" s="15">
        <v>0</v>
      </c>
      <c r="AX12" s="15">
        <v>378.75271192335703</v>
      </c>
      <c r="AY12" s="15">
        <v>5346.9897784122804</v>
      </c>
      <c r="AZ12" s="15">
        <v>101.307563208716</v>
      </c>
      <c r="BA12" s="15">
        <v>108.674208300842</v>
      </c>
      <c r="BB12" s="15">
        <v>209.36688058554699</v>
      </c>
      <c r="BC12" s="15">
        <v>128.65977298201699</v>
      </c>
      <c r="BD12" s="15">
        <v>206.04627588661501</v>
      </c>
      <c r="BE12" s="15">
        <v>149.961780969702</v>
      </c>
      <c r="BF12" s="15">
        <v>67859.801178984198</v>
      </c>
      <c r="BG12" s="15">
        <v>13875.308948793299</v>
      </c>
      <c r="BH12" s="15">
        <v>53984.492230190801</v>
      </c>
      <c r="BI12" s="15">
        <v>29.760362639153001</v>
      </c>
      <c r="BJ12" s="15">
        <v>5.5447515600456301</v>
      </c>
      <c r="BK12" s="15">
        <v>7372.9952715664303</v>
      </c>
      <c r="BL12" s="15">
        <v>685.13310290910897</v>
      </c>
      <c r="BM12" s="15">
        <v>457.67607598747901</v>
      </c>
      <c r="BN12" s="15">
        <v>39.846706714065803</v>
      </c>
      <c r="BO12" s="15">
        <v>49.192643062834001</v>
      </c>
      <c r="BP12" s="15">
        <v>1149.8266831508399</v>
      </c>
      <c r="BQ12" s="15">
        <v>393.50911943123401</v>
      </c>
      <c r="BR12" s="15">
        <v>736.48444124682396</v>
      </c>
      <c r="BS12" s="15">
        <v>2038.7989115847299</v>
      </c>
      <c r="BT12" s="15">
        <v>27.2808045150658</v>
      </c>
      <c r="BU12" s="15">
        <v>75223.796921872097</v>
      </c>
      <c r="BV12" s="15">
        <v>70.261000535588593</v>
      </c>
      <c r="BW12" s="15">
        <v>0</v>
      </c>
      <c r="BX12" s="15">
        <v>1972.86718647416</v>
      </c>
      <c r="BY12" s="15">
        <v>620.12187151197395</v>
      </c>
      <c r="BZ12" s="15">
        <v>864.42354839515895</v>
      </c>
      <c r="CA12" s="15">
        <v>16201.350861400901</v>
      </c>
      <c r="CB12" s="15">
        <v>449.99717392725398</v>
      </c>
      <c r="CC12" s="26"/>
      <c r="CD12" s="26">
        <f t="shared" si="0"/>
        <v>0.96546988082941698</v>
      </c>
      <c r="CE12" s="25">
        <f t="shared" si="1"/>
        <v>1.4876643313675527E-4</v>
      </c>
      <c r="CF12" s="13">
        <f t="shared" si="2"/>
        <v>-5.0529453520216502E-4</v>
      </c>
      <c r="CG12" s="13">
        <f t="shared" si="3"/>
        <v>-3.3358945092985663E-4</v>
      </c>
      <c r="CH12" s="13">
        <f t="shared" si="4"/>
        <v>-3.3991846171525452E-3</v>
      </c>
      <c r="CI12" s="13">
        <f t="shared" si="5"/>
        <v>-3.2417692068982393E-4</v>
      </c>
      <c r="CJ12" s="13">
        <f t="shared" si="5"/>
        <v>-1.3524036340718259E-3</v>
      </c>
      <c r="CK12" s="13">
        <f t="shared" si="6"/>
        <v>-1.234631759332841E-5</v>
      </c>
      <c r="CL12" s="13">
        <f t="shared" si="7"/>
        <v>-1.3300269738560636E-4</v>
      </c>
      <c r="CM12" s="13">
        <f t="shared" si="8"/>
        <v>0.22959944649210975</v>
      </c>
    </row>
    <row r="13" spans="1:91" x14ac:dyDescent="0.25">
      <c r="A13" s="80" t="s">
        <v>555</v>
      </c>
      <c r="B13" s="15">
        <v>1179.1979211467999</v>
      </c>
      <c r="C13" s="15">
        <v>2.3356019827400001E-2</v>
      </c>
      <c r="D13" s="15">
        <v>424.64201336479999</v>
      </c>
      <c r="E13" s="15">
        <v>17.601006873703401</v>
      </c>
      <c r="F13" s="15">
        <v>12.3589701054757</v>
      </c>
      <c r="G13" s="15">
        <v>1.3914942850784E-2</v>
      </c>
      <c r="H13" s="15">
        <v>58.672542876799902</v>
      </c>
      <c r="I13" s="15">
        <v>2.3758309984000001</v>
      </c>
      <c r="J13" s="15"/>
      <c r="K13" s="15"/>
      <c r="L13" s="15"/>
      <c r="M13" s="15" t="s">
        <v>555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26"/>
      <c r="CD13" s="26" t="e">
        <f t="shared" si="0"/>
        <v>#DIV/0!</v>
      </c>
      <c r="CE13" s="25" t="e">
        <f t="shared" si="1"/>
        <v>#DIV/0!</v>
      </c>
      <c r="CF13" s="13">
        <f t="shared" si="2"/>
        <v>-1</v>
      </c>
      <c r="CG13" s="13">
        <f t="shared" si="3"/>
        <v>-1</v>
      </c>
      <c r="CH13" s="13">
        <f t="shared" si="4"/>
        <v>-1</v>
      </c>
      <c r="CI13" s="13">
        <f t="shared" si="5"/>
        <v>-1</v>
      </c>
      <c r="CJ13" s="13">
        <f t="shared" si="5"/>
        <v>-1</v>
      </c>
      <c r="CK13" s="13">
        <f t="shared" si="6"/>
        <v>-1</v>
      </c>
      <c r="CL13" s="13">
        <f t="shared" si="7"/>
        <v>-1</v>
      </c>
      <c r="CM13" s="13">
        <f t="shared" si="8"/>
        <v>-1</v>
      </c>
    </row>
    <row r="14" spans="1:91" x14ac:dyDescent="0.25">
      <c r="A14" s="80" t="s">
        <v>666</v>
      </c>
      <c r="B14" s="15">
        <v>2031.5008289528</v>
      </c>
      <c r="C14" s="15">
        <v>0.77356014355109903</v>
      </c>
      <c r="D14" s="15">
        <v>4705.5697632580896</v>
      </c>
      <c r="E14" s="15">
        <v>353.02533873594399</v>
      </c>
      <c r="F14" s="15">
        <v>223.592853129655</v>
      </c>
      <c r="G14" s="15">
        <v>352.841243723849</v>
      </c>
      <c r="H14" s="15">
        <v>899.49557703170001</v>
      </c>
      <c r="I14" s="15">
        <v>507.41415375179997</v>
      </c>
      <c r="J14" s="15"/>
      <c r="K14" s="15"/>
      <c r="L14" s="15"/>
      <c r="M14" s="15" t="s">
        <v>556</v>
      </c>
      <c r="N14" s="15">
        <v>0</v>
      </c>
      <c r="O14" s="15">
        <v>8.3369453286407796E-2</v>
      </c>
      <c r="P14" s="15">
        <v>0.215835019418185</v>
      </c>
      <c r="Q14" s="15">
        <v>0.215835019418185</v>
      </c>
      <c r="R14" s="15">
        <v>6.1996763546024299E-2</v>
      </c>
      <c r="S14" s="15">
        <v>0</v>
      </c>
      <c r="T14" s="15">
        <v>0.67541337465944695</v>
      </c>
      <c r="U14" s="15">
        <v>5.4289849621631898</v>
      </c>
      <c r="V14" s="15">
        <v>163.37814024702701</v>
      </c>
      <c r="W14" s="15">
        <v>1.1973541671208101</v>
      </c>
      <c r="X14" s="15">
        <v>0.14980004028055299</v>
      </c>
      <c r="Y14" s="15">
        <v>0.304096611015924</v>
      </c>
      <c r="Z14" s="15">
        <v>0.120919372077007</v>
      </c>
      <c r="AA14" s="15">
        <v>0</v>
      </c>
      <c r="AB14" s="15">
        <v>1.4911068285884299</v>
      </c>
      <c r="AC14" s="15">
        <v>1.4911068285884299</v>
      </c>
      <c r="AD14" s="15">
        <v>8.2042212339710305E-2</v>
      </c>
      <c r="AE14" s="15">
        <v>0</v>
      </c>
      <c r="AF14" s="15">
        <v>2.44314270452002E-2</v>
      </c>
      <c r="AG14" s="15">
        <v>3.62610779848929</v>
      </c>
      <c r="AH14" s="15">
        <v>1.48497365143824E-3</v>
      </c>
      <c r="AI14" s="15">
        <v>0</v>
      </c>
      <c r="AJ14" s="15">
        <v>0.79400123328315697</v>
      </c>
      <c r="AK14" s="15">
        <v>1.1284916181374199E-2</v>
      </c>
      <c r="AL14" s="15">
        <v>9.93891742195913E-2</v>
      </c>
      <c r="AM14" s="15">
        <v>6.7918869706410701E-2</v>
      </c>
      <c r="AN14" s="15">
        <v>5.8622265941007598E-2</v>
      </c>
      <c r="AO14" s="15">
        <v>0.124238098668959</v>
      </c>
      <c r="AP14" s="15">
        <v>0</v>
      </c>
      <c r="AQ14" s="15">
        <v>93.419626168863303</v>
      </c>
      <c r="AR14" s="15">
        <v>61.012936048104699</v>
      </c>
      <c r="AS14" s="15">
        <v>6.7548021232713902</v>
      </c>
      <c r="AT14" s="15">
        <v>67.792169598421296</v>
      </c>
      <c r="AU14" s="15">
        <v>1.3533952454129999E-3</v>
      </c>
      <c r="AV14" s="15">
        <v>2.59687664051433</v>
      </c>
      <c r="AW14" s="15">
        <v>0</v>
      </c>
      <c r="AX14" s="15">
        <v>1.29248830172455E-2</v>
      </c>
      <c r="AY14" s="15">
        <v>66.571197062308897</v>
      </c>
      <c r="AZ14" s="15">
        <v>1.78564074582361E-2</v>
      </c>
      <c r="BA14" s="15">
        <v>4.57464574480397E-2</v>
      </c>
      <c r="BB14" s="15">
        <v>0.67623524870892004</v>
      </c>
      <c r="BC14" s="15">
        <v>2.6015933905432699E-2</v>
      </c>
      <c r="BD14" s="15">
        <v>0</v>
      </c>
      <c r="BE14" s="15">
        <v>1.6929024785462599E-2</v>
      </c>
      <c r="BF14" s="15">
        <v>3.46299030125058</v>
      </c>
      <c r="BG14" s="15">
        <v>3.3567316279920898</v>
      </c>
      <c r="BH14" s="15">
        <v>0.10625867325848599</v>
      </c>
      <c r="BI14" s="15">
        <v>4.2910568847589004E-3</v>
      </c>
      <c r="BJ14" s="15">
        <v>0</v>
      </c>
      <c r="BK14" s="15">
        <v>0.59307920479285003</v>
      </c>
      <c r="BL14" s="15">
        <v>0</v>
      </c>
      <c r="BM14" s="15">
        <v>0.399938450481434</v>
      </c>
      <c r="BN14" s="15">
        <v>9.3602652920849003E-2</v>
      </c>
      <c r="BO14" s="15">
        <v>4.0258491928327797E-2</v>
      </c>
      <c r="BP14" s="15">
        <v>1.1549791649994201</v>
      </c>
      <c r="BQ14" s="15">
        <v>0.46932624521042299</v>
      </c>
      <c r="BR14" s="15">
        <v>4.0294702844513697E-2</v>
      </c>
      <c r="BS14" s="15">
        <v>0.23457741144308999</v>
      </c>
      <c r="BT14" s="15">
        <v>2.5363735070575598E-6</v>
      </c>
      <c r="BU14" s="15">
        <v>183.18680952496501</v>
      </c>
      <c r="BV14" s="15">
        <v>0.63539322157606104</v>
      </c>
      <c r="BW14" s="15">
        <v>0</v>
      </c>
      <c r="BX14" s="15">
        <v>0.74032194276360097</v>
      </c>
      <c r="BY14" s="15">
        <v>2.2860018498377599</v>
      </c>
      <c r="BZ14" s="15">
        <v>9.1226918580002607</v>
      </c>
      <c r="CA14" s="15">
        <v>93.784675263589904</v>
      </c>
      <c r="CB14" s="15">
        <v>1.7427655913009401</v>
      </c>
      <c r="CC14" s="26"/>
      <c r="CD14" s="26">
        <f t="shared" si="0"/>
        <v>0.9961075826759479</v>
      </c>
      <c r="CE14" s="25">
        <f t="shared" si="1"/>
        <v>3.6038715370704323E-4</v>
      </c>
      <c r="CF14" s="13">
        <f t="shared" si="2"/>
        <v>-0.91957761576142438</v>
      </c>
      <c r="CG14" s="13">
        <f t="shared" si="3"/>
        <v>-0.83939439007465855</v>
      </c>
      <c r="CH14" s="13">
        <f t="shared" si="4"/>
        <v>-0.98559320698467712</v>
      </c>
      <c r="CI14" s="13">
        <f t="shared" si="5"/>
        <v>-0.99019053330944951</v>
      </c>
      <c r="CJ14" s="13">
        <f t="shared" si="5"/>
        <v>-0.98498730356982567</v>
      </c>
      <c r="CK14" s="13">
        <f t="shared" si="6"/>
        <v>-0.48082370532528768</v>
      </c>
      <c r="CL14" s="13">
        <f t="shared" si="7"/>
        <v>-0.89573636862887573</v>
      </c>
      <c r="CM14" s="13">
        <f t="shared" si="8"/>
        <v>-0.86880303481863064</v>
      </c>
    </row>
    <row r="15" spans="1:91" x14ac:dyDescent="0.25">
      <c r="A15" s="82" t="s">
        <v>439</v>
      </c>
      <c r="B15" s="29">
        <v>3008.7156172038999</v>
      </c>
      <c r="C15" s="29">
        <v>4.6526094346889903E-2</v>
      </c>
      <c r="D15" s="29">
        <v>9979.8233170443</v>
      </c>
      <c r="E15" s="29">
        <v>2544.6718148977302</v>
      </c>
      <c r="F15" s="29">
        <v>406.432905722653</v>
      </c>
      <c r="G15" s="29">
        <v>40.145844390637102</v>
      </c>
      <c r="H15" s="29">
        <v>162.9888394127</v>
      </c>
      <c r="I15" s="29">
        <v>15.276712578</v>
      </c>
      <c r="J15" s="29"/>
      <c r="K15" s="29"/>
      <c r="L15" s="15"/>
      <c r="M15" s="15" t="s">
        <v>439</v>
      </c>
      <c r="N15" s="15">
        <v>0</v>
      </c>
      <c r="O15" s="15">
        <v>1.6855787848344E-3</v>
      </c>
      <c r="P15" s="15">
        <v>1.9544769990112201E-2</v>
      </c>
      <c r="Q15" s="15">
        <v>1.9544769990112201E-2</v>
      </c>
      <c r="R15" s="15">
        <v>5.2317997883562697E-3</v>
      </c>
      <c r="S15" s="15">
        <v>0</v>
      </c>
      <c r="T15" s="15">
        <v>7.6827428591874801E-3</v>
      </c>
      <c r="U15" s="15">
        <v>0</v>
      </c>
      <c r="V15" s="15">
        <v>120.629558672155</v>
      </c>
      <c r="W15" s="15">
        <v>7.0784378141503596E-2</v>
      </c>
      <c r="X15" s="15">
        <v>2.3783493985680901E-3</v>
      </c>
      <c r="Y15" s="15">
        <v>1.80252694287272E-2</v>
      </c>
      <c r="Z15" s="15">
        <v>0</v>
      </c>
      <c r="AA15" s="15">
        <v>0</v>
      </c>
      <c r="AB15" s="15">
        <v>5.6300389177951597E-2</v>
      </c>
      <c r="AC15" s="15">
        <v>5.6300389177951597E-2</v>
      </c>
      <c r="AD15" s="15">
        <v>8.3030519963182992E-3</v>
      </c>
      <c r="AE15" s="15">
        <v>0</v>
      </c>
      <c r="AF15" s="15">
        <v>1.48995763818846E-2</v>
      </c>
      <c r="AG15" s="15">
        <v>3.0907676598488699E-3</v>
      </c>
      <c r="AH15" s="15">
        <v>0</v>
      </c>
      <c r="AI15" s="15">
        <v>0</v>
      </c>
      <c r="AJ15" s="15">
        <v>8.0361228480893998E-2</v>
      </c>
      <c r="AK15" s="15">
        <v>0</v>
      </c>
      <c r="AL15" s="15">
        <v>8.2587547270512908E-3</v>
      </c>
      <c r="AM15" s="15">
        <v>6.8743940356487104E-3</v>
      </c>
      <c r="AN15" s="15">
        <v>5.9332549373666997E-3</v>
      </c>
      <c r="AO15" s="15">
        <v>1.6453367504974099E-3</v>
      </c>
      <c r="AP15" s="15">
        <v>0</v>
      </c>
      <c r="AQ15" s="15">
        <v>0.55295726891427799</v>
      </c>
      <c r="AR15" s="15">
        <v>630.70874143642095</v>
      </c>
      <c r="AS15" s="15">
        <v>70.063756433362499</v>
      </c>
      <c r="AT15" s="15">
        <v>700.78739744616598</v>
      </c>
      <c r="AU15" s="15">
        <v>0</v>
      </c>
      <c r="AV15" s="15">
        <v>3.2393793752101302E-2</v>
      </c>
      <c r="AW15" s="15">
        <v>0</v>
      </c>
      <c r="AX15" s="15">
        <v>0</v>
      </c>
      <c r="AY15" s="15">
        <v>0.124220978336282</v>
      </c>
      <c r="AZ15" s="15">
        <v>6.2743528607726003E-3</v>
      </c>
      <c r="BA15" s="15">
        <v>2.2062578195186202E-3</v>
      </c>
      <c r="BB15" s="15">
        <v>8.3301171205432194</v>
      </c>
      <c r="BC15" s="15">
        <v>2.8197028169557399E-3</v>
      </c>
      <c r="BD15" s="15">
        <v>0</v>
      </c>
      <c r="BE15" s="15">
        <v>4.62398650771342E-3</v>
      </c>
      <c r="BF15" s="15">
        <v>11.5858181212211</v>
      </c>
      <c r="BG15" s="15">
        <v>11.193717535342801</v>
      </c>
      <c r="BH15" s="15">
        <v>0.39210058587829399</v>
      </c>
      <c r="BI15" s="15">
        <v>1.67120587311298E-3</v>
      </c>
      <c r="BJ15" s="15">
        <v>0</v>
      </c>
      <c r="BK15" s="15">
        <v>0.25525594007837399</v>
      </c>
      <c r="BL15" s="15">
        <v>0</v>
      </c>
      <c r="BM15" s="15">
        <v>0.50186175917811604</v>
      </c>
      <c r="BN15" s="15">
        <v>7.7320523377260699E-3</v>
      </c>
      <c r="BO15" s="15">
        <v>1.22797044704222E-2</v>
      </c>
      <c r="BP15" s="15">
        <v>2.0074508507085</v>
      </c>
      <c r="BQ15" s="15">
        <v>3.5639966117605398E-4</v>
      </c>
      <c r="BR15" s="15">
        <v>0</v>
      </c>
      <c r="BS15" s="15">
        <v>6.1381552825498599E-2</v>
      </c>
      <c r="BT15" s="15">
        <v>4.3049322905471297E-5</v>
      </c>
      <c r="BU15" s="15">
        <v>0.63759845764645495</v>
      </c>
      <c r="BV15" s="15">
        <v>6.4308154983514901E-2</v>
      </c>
      <c r="BW15" s="15">
        <v>0</v>
      </c>
      <c r="BX15" s="15">
        <v>0</v>
      </c>
      <c r="BY15" s="15">
        <v>7.1961668627457199E-3</v>
      </c>
      <c r="BZ15" s="15">
        <v>0</v>
      </c>
      <c r="CA15" s="15">
        <v>0.54888719500432603</v>
      </c>
      <c r="CB15" s="15">
        <v>6.5302993367394504E-3</v>
      </c>
      <c r="CC15" s="26"/>
      <c r="CD15" s="26">
        <f t="shared" si="0"/>
        <v>1.0074151372941391</v>
      </c>
      <c r="CE15" s="25">
        <f t="shared" si="1"/>
        <v>2.1261193389296325E-5</v>
      </c>
      <c r="CF15" s="13">
        <f t="shared" si="2"/>
        <v>-0.95990662660758219</v>
      </c>
      <c r="CG15" s="13">
        <f t="shared" si="3"/>
        <v>-0.96463625899414451</v>
      </c>
      <c r="CH15" s="13">
        <f t="shared" si="4"/>
        <v>-0.9297795787377009</v>
      </c>
      <c r="CI15" s="13">
        <f t="shared" si="5"/>
        <v>-0.99544702855063971</v>
      </c>
      <c r="CJ15" s="13">
        <f t="shared" si="5"/>
        <v>-0.97245863369394281</v>
      </c>
      <c r="CK15" s="13">
        <f t="shared" si="6"/>
        <v>-0.98411794627004645</v>
      </c>
      <c r="CL15" s="13">
        <f t="shared" si="7"/>
        <v>-0.99663236331406413</v>
      </c>
      <c r="CM15" s="13">
        <f t="shared" si="8"/>
        <v>-0.99186860538862442</v>
      </c>
    </row>
    <row r="16" spans="1:91" x14ac:dyDescent="0.25">
      <c r="A16" s="73" t="s">
        <v>557</v>
      </c>
      <c r="B16" s="15">
        <v>404.86549725334999</v>
      </c>
      <c r="C16" s="15">
        <v>5.7203422576540204</v>
      </c>
      <c r="D16" s="15">
        <v>2749.30896645854</v>
      </c>
      <c r="E16" s="15">
        <v>418.08854056345899</v>
      </c>
      <c r="F16" s="15">
        <v>294.40216535492902</v>
      </c>
      <c r="G16" s="15">
        <v>2411.69044460241</v>
      </c>
      <c r="H16" s="15">
        <v>1718.5954832032201</v>
      </c>
      <c r="I16" s="15"/>
      <c r="J16" s="15"/>
      <c r="K16" s="15"/>
      <c r="L16" s="15"/>
      <c r="M16" s="15" t="s">
        <v>558</v>
      </c>
      <c r="N16" s="15">
        <v>7.9243061873377998E-2</v>
      </c>
      <c r="O16" s="15">
        <v>266.47357667999898</v>
      </c>
      <c r="P16" s="15">
        <v>1.0220692924224899</v>
      </c>
      <c r="Q16" s="15">
        <v>1.0220692924224899</v>
      </c>
      <c r="R16" s="15">
        <v>0.28641968627126702</v>
      </c>
      <c r="S16" s="15">
        <v>6.4006737843020106E-2</v>
      </c>
      <c r="T16" s="15">
        <v>40.033596233470902</v>
      </c>
      <c r="U16" s="15">
        <v>642.66406711410502</v>
      </c>
      <c r="V16" s="15">
        <v>404.866474868963</v>
      </c>
      <c r="W16" s="15">
        <v>10.4855973686777</v>
      </c>
      <c r="X16" s="15">
        <v>2.0079674266089702</v>
      </c>
      <c r="Y16" s="15">
        <v>1.6262766625913101</v>
      </c>
      <c r="Z16" s="15">
        <v>0.4056355107595</v>
      </c>
      <c r="AA16" s="15">
        <v>4.55767130450241E-2</v>
      </c>
      <c r="AB16" s="15">
        <v>419.34017090444797</v>
      </c>
      <c r="AC16" s="15">
        <v>419.34017090444797</v>
      </c>
      <c r="AD16" s="15">
        <v>0.13867282164542</v>
      </c>
      <c r="AE16" s="15">
        <v>0</v>
      </c>
      <c r="AF16" s="15">
        <v>0</v>
      </c>
      <c r="AG16" s="15">
        <v>0.84415072494810495</v>
      </c>
      <c r="AH16" s="15">
        <v>4.3804113099395199E-2</v>
      </c>
      <c r="AI16" s="15">
        <v>1.0843689267993699E-3</v>
      </c>
      <c r="AJ16" s="15">
        <v>1.44478018430458</v>
      </c>
      <c r="AK16" s="15">
        <v>21.162229741893899</v>
      </c>
      <c r="AL16" s="15">
        <v>0.322998074415692</v>
      </c>
      <c r="AM16" s="15">
        <v>3.3625348772301E-2</v>
      </c>
      <c r="AN16" s="15">
        <v>3.4460644836381102E-2</v>
      </c>
      <c r="AO16" s="15">
        <v>5.7203594459784703</v>
      </c>
      <c r="AP16" s="15">
        <v>0</v>
      </c>
      <c r="AQ16" s="15">
        <v>1988.4741648373699</v>
      </c>
      <c r="AR16" s="15">
        <v>2474.3764076346101</v>
      </c>
      <c r="AS16" s="15">
        <v>274.93094445344599</v>
      </c>
      <c r="AT16" s="15">
        <v>2749.3073520880498</v>
      </c>
      <c r="AU16" s="15">
        <v>7.9396590573477298E-4</v>
      </c>
      <c r="AV16" s="15">
        <v>1.8083852219227401</v>
      </c>
      <c r="AW16" s="15">
        <v>4.3293662672369997E-2</v>
      </c>
      <c r="AX16" s="15">
        <v>8.6015523073022599</v>
      </c>
      <c r="AY16" s="15">
        <v>906.25185606025502</v>
      </c>
      <c r="AZ16" s="15">
        <v>5.93201337918945</v>
      </c>
      <c r="BA16" s="15">
        <v>2.8749565812926599</v>
      </c>
      <c r="BB16" s="15">
        <v>10.250074529451</v>
      </c>
      <c r="BC16" s="15">
        <v>4.2302244966572404</v>
      </c>
      <c r="BD16" s="15">
        <v>0.89899010069610596</v>
      </c>
      <c r="BE16" s="15">
        <v>1.2892996472604801</v>
      </c>
      <c r="BF16" s="15">
        <v>418.08809101107499</v>
      </c>
      <c r="BG16" s="15">
        <v>294.40180244810301</v>
      </c>
      <c r="BH16" s="15">
        <v>123.686288562972</v>
      </c>
      <c r="BI16" s="15">
        <v>0.100997760544982</v>
      </c>
      <c r="BJ16" s="15">
        <v>7.3188248372712997E-2</v>
      </c>
      <c r="BK16" s="15">
        <v>107.62811448094899</v>
      </c>
      <c r="BL16" s="15">
        <v>0.25370532030401699</v>
      </c>
      <c r="BM16" s="15">
        <v>23.381969669912898</v>
      </c>
      <c r="BN16" s="15">
        <v>3.7882592998120499</v>
      </c>
      <c r="BO16" s="15">
        <v>2.0167661452735599</v>
      </c>
      <c r="BP16" s="15">
        <v>58.458010626278103</v>
      </c>
      <c r="BQ16" s="15">
        <v>35.434608033155598</v>
      </c>
      <c r="BR16" s="15">
        <v>16.509380069225099</v>
      </c>
      <c r="BS16" s="15">
        <v>29.432137233309501</v>
      </c>
      <c r="BT16" s="15">
        <v>18.6821625522715</v>
      </c>
      <c r="BU16" s="15">
        <v>2411.68522989247</v>
      </c>
      <c r="BV16" s="15">
        <v>124.864211411874</v>
      </c>
      <c r="BW16" s="15">
        <v>43.6201254513688</v>
      </c>
      <c r="BX16" s="15">
        <v>0.42219761453982901</v>
      </c>
      <c r="BY16" s="15">
        <v>79.915879783251796</v>
      </c>
      <c r="BZ16" s="15">
        <v>0.42451436439094398</v>
      </c>
      <c r="CA16" s="15">
        <v>1718.5925307638499</v>
      </c>
      <c r="CB16" s="15">
        <v>221.23275417461599</v>
      </c>
      <c r="CC16" s="26"/>
      <c r="CD16" s="26">
        <f t="shared" si="0"/>
        <v>1.1570364290793047</v>
      </c>
      <c r="CE16" s="25">
        <f t="shared" si="1"/>
        <v>0</v>
      </c>
      <c r="CF16" s="13">
        <f t="shared" si="2"/>
        <v>2.4146676356527706E-6</v>
      </c>
      <c r="CG16" s="13">
        <f t="shared" si="3"/>
        <v>3.0047720356189561E-6</v>
      </c>
      <c r="CH16" s="13">
        <f t="shared" si="4"/>
        <v>-5.8719136695188576E-7</v>
      </c>
      <c r="CI16" s="13">
        <f t="shared" si="5"/>
        <v>-1.0752564119359378E-6</v>
      </c>
      <c r="CJ16" s="13">
        <f t="shared" si="5"/>
        <v>-1.2326907499982519E-6</v>
      </c>
      <c r="CK16" s="13">
        <f t="shared" si="6"/>
        <v>-2.1622633832060605E-6</v>
      </c>
      <c r="CL16" s="13">
        <f t="shared" si="7"/>
        <v>-1.7179373499903145E-6</v>
      </c>
    </row>
    <row r="17" spans="1:90" x14ac:dyDescent="0.25">
      <c r="A17" s="75" t="s">
        <v>559</v>
      </c>
      <c r="B17" s="15">
        <v>5291.1878423339003</v>
      </c>
      <c r="C17" s="15">
        <v>28.866412432000001</v>
      </c>
      <c r="D17" s="15">
        <v>10273.9030913443</v>
      </c>
      <c r="E17" s="15">
        <v>4860.3536199656</v>
      </c>
      <c r="F17" s="15">
        <v>3043.3916210439902</v>
      </c>
      <c r="G17" s="15">
        <v>1503.717421109</v>
      </c>
      <c r="H17" s="15">
        <v>3323.6280215629999</v>
      </c>
      <c r="I17" s="15"/>
      <c r="J17" s="15"/>
      <c r="K17" s="15"/>
      <c r="L17" s="15"/>
      <c r="M17" s="15" t="s">
        <v>440</v>
      </c>
      <c r="N17" s="15">
        <v>0.93340349715217696</v>
      </c>
      <c r="O17" s="15">
        <v>67.101396710998202</v>
      </c>
      <c r="P17" s="15">
        <v>6.8786215020791497</v>
      </c>
      <c r="Q17" s="15">
        <v>6.8786215020791497</v>
      </c>
      <c r="R17" s="15">
        <v>1.74354180325402</v>
      </c>
      <c r="S17" s="15">
        <v>0.83595470123844695</v>
      </c>
      <c r="T17" s="15">
        <v>185.24063425066799</v>
      </c>
      <c r="U17" s="15">
        <v>1787.7240918085099</v>
      </c>
      <c r="V17" s="15">
        <v>5291.1867715846201</v>
      </c>
      <c r="W17" s="15">
        <v>69.512700988220701</v>
      </c>
      <c r="X17" s="15">
        <v>48.548295339043499</v>
      </c>
      <c r="Y17" s="15">
        <v>44.735819038624697</v>
      </c>
      <c r="Z17" s="15">
        <v>9.0667992537155992</v>
      </c>
      <c r="AA17" s="15">
        <v>0.56992047961551295</v>
      </c>
      <c r="AB17" s="15">
        <v>266.96004646048999</v>
      </c>
      <c r="AC17" s="15">
        <v>266.96004646048999</v>
      </c>
      <c r="AD17" s="15">
        <v>7.4012310858755301E-2</v>
      </c>
      <c r="AE17" s="15">
        <v>0</v>
      </c>
      <c r="AF17" s="15">
        <v>0</v>
      </c>
      <c r="AG17" s="15">
        <v>16.398561543847201</v>
      </c>
      <c r="AH17" s="15">
        <v>0.72758324494948701</v>
      </c>
      <c r="AI17" s="15">
        <v>1.2331020233910301E-2</v>
      </c>
      <c r="AJ17" s="15">
        <v>24.2915878126528</v>
      </c>
      <c r="AK17" s="15">
        <v>5.92532787507509</v>
      </c>
      <c r="AL17" s="15">
        <v>21.058931322546201</v>
      </c>
      <c r="AM17" s="15">
        <v>3.3670809901949501E-3</v>
      </c>
      <c r="AN17" s="15">
        <v>0.69229532671671001</v>
      </c>
      <c r="AO17" s="15">
        <v>28.866037028830799</v>
      </c>
      <c r="AP17" s="15">
        <v>0</v>
      </c>
      <c r="AQ17" s="15">
        <v>3459.4061471474902</v>
      </c>
      <c r="AR17" s="15">
        <v>9246.5004359970608</v>
      </c>
      <c r="AS17" s="15">
        <v>1027.3903745299899</v>
      </c>
      <c r="AT17" s="15">
        <v>10273.890810527</v>
      </c>
      <c r="AU17" s="15">
        <v>1.5290059307142299E-2</v>
      </c>
      <c r="AV17" s="15">
        <v>40.926263144562498</v>
      </c>
      <c r="AW17" s="15">
        <v>0.54731833988202305</v>
      </c>
      <c r="AX17" s="15">
        <v>162.38308044886099</v>
      </c>
      <c r="AY17" s="15">
        <v>1446.33040585658</v>
      </c>
      <c r="AZ17" s="15">
        <v>96.582793498569799</v>
      </c>
      <c r="BA17" s="15">
        <v>11.5413808925412</v>
      </c>
      <c r="BB17" s="15">
        <v>136.342026901899</v>
      </c>
      <c r="BC17" s="15">
        <v>82.736337161107798</v>
      </c>
      <c r="BD17" s="15">
        <v>5.1321026031074302E-2</v>
      </c>
      <c r="BE17" s="15">
        <v>13.7415264394803</v>
      </c>
      <c r="BF17" s="15">
        <v>4860.3495936610598</v>
      </c>
      <c r="BG17" s="15">
        <v>3043.3897821893001</v>
      </c>
      <c r="BH17" s="15">
        <v>1816.9598114717501</v>
      </c>
      <c r="BI17" s="15">
        <v>4.5998559830684899E-4</v>
      </c>
      <c r="BJ17" s="15">
        <v>0.75596750006889402</v>
      </c>
      <c r="BK17" s="15">
        <v>1587.82287438614</v>
      </c>
      <c r="BL17" s="15">
        <v>3.2997078688249797E-2</v>
      </c>
      <c r="BM17" s="15">
        <v>96.421837365035501</v>
      </c>
      <c r="BN17" s="15">
        <v>24.382885682082499</v>
      </c>
      <c r="BO17" s="15">
        <v>9.5384680186511801</v>
      </c>
      <c r="BP17" s="15">
        <v>241.054672007363</v>
      </c>
      <c r="BQ17" s="15">
        <v>127.45112991510101</v>
      </c>
      <c r="BR17" s="15">
        <v>248.92465734221801</v>
      </c>
      <c r="BS17" s="15">
        <v>310.97208972260199</v>
      </c>
      <c r="BT17" s="15">
        <v>20.104406732364399</v>
      </c>
      <c r="BU17" s="15">
        <v>1503.7171642829101</v>
      </c>
      <c r="BV17" s="15">
        <v>53.0128544954215</v>
      </c>
      <c r="BW17" s="15">
        <v>7.3332490903178904</v>
      </c>
      <c r="BX17" s="15">
        <v>7.3550096346830598</v>
      </c>
      <c r="BY17" s="15">
        <v>280.21254763063098</v>
      </c>
      <c r="BZ17" s="15">
        <v>6.6783560964962696</v>
      </c>
      <c r="CA17" s="15">
        <v>3323.6274828177202</v>
      </c>
      <c r="CB17" s="15">
        <v>749.00819370393106</v>
      </c>
      <c r="CC17" s="26"/>
      <c r="CD17" s="26">
        <f t="shared" si="0"/>
        <v>1.0408525519275882</v>
      </c>
      <c r="CE17" s="25">
        <f t="shared" si="1"/>
        <v>0</v>
      </c>
      <c r="CF17" s="13">
        <f t="shared" si="2"/>
        <v>-2.0236463193039214E-7</v>
      </c>
      <c r="CG17" s="13">
        <f t="shared" si="3"/>
        <v>-1.3004843261540685E-5</v>
      </c>
      <c r="CH17" s="13">
        <f t="shared" si="4"/>
        <v>-1.1953409712807843E-6</v>
      </c>
      <c r="CI17" s="13">
        <f t="shared" si="5"/>
        <v>-8.2839744905305925E-7</v>
      </c>
      <c r="CJ17" s="13">
        <f t="shared" si="5"/>
        <v>-6.0421231278110631E-7</v>
      </c>
      <c r="CK17" s="13">
        <f t="shared" si="6"/>
        <v>-1.7079411754853958E-7</v>
      </c>
      <c r="CL17" s="13">
        <f t="shared" si="7"/>
        <v>-1.6209554025290508E-7</v>
      </c>
    </row>
    <row r="18" spans="1:90" x14ac:dyDescent="0.25">
      <c r="A18" s="73" t="s">
        <v>671</v>
      </c>
      <c r="B18" s="15">
        <v>7338.42666779099</v>
      </c>
      <c r="C18" s="15">
        <v>17.706217263999999</v>
      </c>
      <c r="D18" s="15">
        <v>36094.775280431997</v>
      </c>
      <c r="E18" s="15">
        <v>2853.94691185899</v>
      </c>
      <c r="F18" s="15">
        <v>1470.3066591459999</v>
      </c>
      <c r="G18" s="15">
        <v>41552.101088787997</v>
      </c>
      <c r="H18" s="15">
        <v>295.290279908</v>
      </c>
      <c r="I18" s="15"/>
      <c r="J18" s="15"/>
      <c r="K18" s="15"/>
      <c r="L18" s="15"/>
      <c r="M18" s="15" t="s">
        <v>441</v>
      </c>
      <c r="N18" s="15">
        <v>1.2037275567827999E-4</v>
      </c>
      <c r="O18" s="15">
        <v>0.12210179763201399</v>
      </c>
      <c r="P18" s="15">
        <v>5.8032298803253604E-3</v>
      </c>
      <c r="Q18" s="15">
        <v>5.8032298803253604E-3</v>
      </c>
      <c r="R18" s="15">
        <v>1.2569334066370099E-4</v>
      </c>
      <c r="S18" s="15">
        <v>9.7238024592558899E-5</v>
      </c>
      <c r="T18" s="15">
        <v>22.559367842359499</v>
      </c>
      <c r="U18" s="15">
        <v>456.12374712178098</v>
      </c>
      <c r="V18" s="15">
        <v>7338.4234916141304</v>
      </c>
      <c r="W18" s="15">
        <v>37.501660326292601</v>
      </c>
      <c r="X18" s="15">
        <v>61.5997320529276</v>
      </c>
      <c r="Y18" s="15">
        <v>22.097221627804601</v>
      </c>
      <c r="Z18" s="15">
        <v>11.6053971547471</v>
      </c>
      <c r="AA18" s="15">
        <v>6.9238279264978997E-5</v>
      </c>
      <c r="AB18" s="15">
        <v>0.18327014684568099</v>
      </c>
      <c r="AC18" s="15">
        <v>0.18327014684568099</v>
      </c>
      <c r="AD18" s="15">
        <v>3.2970776280472101E-6</v>
      </c>
      <c r="AE18" s="15">
        <v>0</v>
      </c>
      <c r="AF18" s="15">
        <v>0</v>
      </c>
      <c r="AG18" s="15">
        <v>1.1098113108131099E-4</v>
      </c>
      <c r="AH18" s="15">
        <v>6.5912471574154999E-5</v>
      </c>
      <c r="AI18" s="15">
        <v>1.6472005028191399E-6</v>
      </c>
      <c r="AJ18" s="15">
        <v>9.2071585172262798E-4</v>
      </c>
      <c r="AK18" s="15">
        <v>1.582791216786E-4</v>
      </c>
      <c r="AL18" s="15">
        <v>2.4739538539548199E-4</v>
      </c>
      <c r="AM18" s="15">
        <v>0</v>
      </c>
      <c r="AN18" s="15">
        <v>3.1291807824203197E-5</v>
      </c>
      <c r="AO18" s="15">
        <v>17.706186748017199</v>
      </c>
      <c r="AP18" s="15">
        <v>0</v>
      </c>
      <c r="AQ18" s="15">
        <v>357.07633233574199</v>
      </c>
      <c r="AR18" s="15">
        <v>32485.296461140701</v>
      </c>
      <c r="AS18" s="15">
        <v>3609.4767557003302</v>
      </c>
      <c r="AT18" s="15">
        <v>36094.773216841102</v>
      </c>
      <c r="AU18" s="15">
        <v>9.8423064645027407E-7</v>
      </c>
      <c r="AV18" s="15">
        <v>4.8293854954336899</v>
      </c>
      <c r="AW18" s="15">
        <v>6.5695121484316896E-5</v>
      </c>
      <c r="AX18" s="15">
        <v>72.569418916758906</v>
      </c>
      <c r="AY18" s="15">
        <v>100.690264326559</v>
      </c>
      <c r="AZ18" s="15">
        <v>43.262856814872301</v>
      </c>
      <c r="BA18" s="15">
        <v>2.1085941263358499</v>
      </c>
      <c r="BB18" s="15">
        <v>81.643901630868498</v>
      </c>
      <c r="BC18" s="15">
        <v>39.937012391463597</v>
      </c>
      <c r="BD18" s="15">
        <v>2.7922541708692199E-3</v>
      </c>
      <c r="BE18" s="15">
        <v>29.025916059017501</v>
      </c>
      <c r="BF18" s="15">
        <v>2853.94628287363</v>
      </c>
      <c r="BG18" s="15">
        <v>1470.3060727731499</v>
      </c>
      <c r="BH18" s="15">
        <v>1383.6402101004701</v>
      </c>
      <c r="BI18" s="15">
        <v>7.3643311915430898</v>
      </c>
      <c r="BJ18" s="15">
        <v>0.323380972971333</v>
      </c>
      <c r="BK18" s="15">
        <v>830.46181947452806</v>
      </c>
      <c r="BL18" s="15">
        <v>8.3314720674393605</v>
      </c>
      <c r="BM18" s="15">
        <v>21.863385911914399</v>
      </c>
      <c r="BN18" s="15">
        <v>3.9593278328014598</v>
      </c>
      <c r="BO18" s="15">
        <v>19.106313155530501</v>
      </c>
      <c r="BP18" s="15">
        <v>54.658502070691398</v>
      </c>
      <c r="BQ18" s="15">
        <v>59.917636876976601</v>
      </c>
      <c r="BR18" s="15">
        <v>121.300647166785</v>
      </c>
      <c r="BS18" s="15">
        <v>129.32551327458</v>
      </c>
      <c r="BT18" s="15">
        <v>5.06088746088174</v>
      </c>
      <c r="BU18" s="15">
        <v>41552.068627942499</v>
      </c>
      <c r="BV18" s="15">
        <v>0.18664868599518999</v>
      </c>
      <c r="BW18" s="15">
        <v>1015.4835331724</v>
      </c>
      <c r="BX18" s="15">
        <v>1.15326270429956E-5</v>
      </c>
      <c r="BY18" s="15">
        <v>17.526143343785499</v>
      </c>
      <c r="BZ18" s="15">
        <v>1.1766765217678801E-2</v>
      </c>
      <c r="CA18" s="15">
        <v>295.29025170720399</v>
      </c>
      <c r="CB18" s="15">
        <v>18.882973942442899</v>
      </c>
      <c r="CC18" s="26"/>
      <c r="CD18" s="26">
        <f t="shared" si="0"/>
        <v>1.2092384705262882</v>
      </c>
      <c r="CE18" s="25">
        <f t="shared" si="1"/>
        <v>0</v>
      </c>
      <c r="CF18" s="13">
        <f t="shared" si="2"/>
        <v>-4.3281441695637008E-7</v>
      </c>
      <c r="CG18" s="13">
        <f t="shared" si="3"/>
        <v>-1.7234614455049882E-6</v>
      </c>
      <c r="CH18" s="13">
        <f t="shared" si="4"/>
        <v>-5.7171457058380071E-8</v>
      </c>
      <c r="CI18" s="13">
        <f t="shared" si="5"/>
        <v>-2.2039140159454135E-7</v>
      </c>
      <c r="CJ18" s="13">
        <f t="shared" si="5"/>
        <v>-3.9880989881851849E-7</v>
      </c>
      <c r="CK18" s="13">
        <f t="shared" si="6"/>
        <v>-7.812082818192832E-7</v>
      </c>
      <c r="CL18" s="13">
        <f t="shared" si="7"/>
        <v>-9.5501944792427591E-8</v>
      </c>
    </row>
    <row r="19" spans="1:90" x14ac:dyDescent="0.25">
      <c r="A19" s="73" t="s">
        <v>560</v>
      </c>
      <c r="B19" s="15">
        <v>8842.6009682855802</v>
      </c>
      <c r="C19" s="15">
        <v>29.291920389313798</v>
      </c>
      <c r="D19" s="15">
        <v>18717.769205985001</v>
      </c>
      <c r="E19" s="15">
        <v>4257.3938086018297</v>
      </c>
      <c r="F19" s="15">
        <v>3477.7627111627799</v>
      </c>
      <c r="G19" s="15">
        <v>129782.96246561001</v>
      </c>
      <c r="H19" s="15">
        <v>590.47247774083303</v>
      </c>
      <c r="I19" s="15"/>
      <c r="J19" s="15"/>
      <c r="K19" s="15"/>
      <c r="L19" s="15"/>
      <c r="M19" s="15" t="s">
        <v>561</v>
      </c>
      <c r="N19" s="15">
        <v>0</v>
      </c>
      <c r="O19" s="15">
        <v>8.0209755556385893</v>
      </c>
      <c r="P19" s="15">
        <v>1.9941850871525699</v>
      </c>
      <c r="Q19" s="15">
        <v>1.9941850871525699</v>
      </c>
      <c r="R19" s="15">
        <v>0.55776441872385396</v>
      </c>
      <c r="S19" s="15">
        <v>0</v>
      </c>
      <c r="T19" s="15">
        <v>27.0836680800466</v>
      </c>
      <c r="U19" s="15">
        <v>365.34614831864099</v>
      </c>
      <c r="V19" s="15">
        <v>8842.5834896697397</v>
      </c>
      <c r="W19" s="15">
        <v>86.5720902798423</v>
      </c>
      <c r="X19" s="15">
        <v>10.906470892364901</v>
      </c>
      <c r="Y19" s="15">
        <v>31.468748741771599</v>
      </c>
      <c r="Z19" s="15">
        <v>2.3621784938816202E-2</v>
      </c>
      <c r="AA19" s="15">
        <v>0</v>
      </c>
      <c r="AB19" s="15">
        <v>155.159985993319</v>
      </c>
      <c r="AC19" s="15">
        <v>155.159985993319</v>
      </c>
      <c r="AD19" s="15">
        <v>1.7253616567734101E-3</v>
      </c>
      <c r="AE19" s="15">
        <v>0</v>
      </c>
      <c r="AF19" s="15">
        <v>0</v>
      </c>
      <c r="AG19" s="15">
        <v>3.54475899921185</v>
      </c>
      <c r="AH19" s="15">
        <v>0.33136570116789898</v>
      </c>
      <c r="AI19" s="15">
        <v>0</v>
      </c>
      <c r="AJ19" s="15">
        <v>1.19053576186313</v>
      </c>
      <c r="AK19" s="15">
        <v>6.1342841926398398E-2</v>
      </c>
      <c r="AL19" s="15">
        <v>1.6569122227417801</v>
      </c>
      <c r="AM19" s="15">
        <v>0</v>
      </c>
      <c r="AN19" s="15">
        <v>0.31887063819118899</v>
      </c>
      <c r="AO19" s="15">
        <v>29.289161572887501</v>
      </c>
      <c r="AP19" s="15">
        <v>0</v>
      </c>
      <c r="AQ19" s="15">
        <v>609.41001165969396</v>
      </c>
      <c r="AR19" s="15">
        <v>16845.802459720901</v>
      </c>
      <c r="AS19" s="15">
        <v>1871.75790939115</v>
      </c>
      <c r="AT19" s="15">
        <v>18717.5603691121</v>
      </c>
      <c r="AU19" s="15">
        <v>0</v>
      </c>
      <c r="AV19" s="15">
        <v>53.245564386867102</v>
      </c>
      <c r="AW19" s="15">
        <v>0</v>
      </c>
      <c r="AX19" s="15">
        <v>17.9434430745107</v>
      </c>
      <c r="AY19" s="15">
        <v>147.75283962393601</v>
      </c>
      <c r="AZ19" s="15">
        <v>29.375340289742301</v>
      </c>
      <c r="BA19" s="15">
        <v>68.330613171293706</v>
      </c>
      <c r="BB19" s="15">
        <v>279.29677858099501</v>
      </c>
      <c r="BC19" s="15">
        <v>43.647656035152998</v>
      </c>
      <c r="BD19" s="15">
        <v>1.8246680666016299E-2</v>
      </c>
      <c r="BE19" s="15">
        <v>56.050409545263598</v>
      </c>
      <c r="BF19" s="15">
        <v>4257.2704717361103</v>
      </c>
      <c r="BG19" s="15">
        <v>3477.6766237337702</v>
      </c>
      <c r="BH19" s="15">
        <v>779.59384800233602</v>
      </c>
      <c r="BI19" s="15">
        <v>0.75000920429680495</v>
      </c>
      <c r="BJ19" s="15">
        <v>0.85182278135109701</v>
      </c>
      <c r="BK19" s="15">
        <v>487.17585781020398</v>
      </c>
      <c r="BL19" s="15">
        <v>0.794122698236852</v>
      </c>
      <c r="BM19" s="15">
        <v>501.18613079636702</v>
      </c>
      <c r="BN19" s="15">
        <v>102.383465050127</v>
      </c>
      <c r="BO19" s="15">
        <v>55.115985335129899</v>
      </c>
      <c r="BP19" s="15">
        <v>1262.69149864471</v>
      </c>
      <c r="BQ19" s="15">
        <v>0.28649758451579299</v>
      </c>
      <c r="BR19" s="15">
        <v>135.02273789315299</v>
      </c>
      <c r="BS19" s="15">
        <v>436.77253962863</v>
      </c>
      <c r="BT19" s="15">
        <v>0.26996651394147803</v>
      </c>
      <c r="BU19" s="15">
        <v>129780.54505226899</v>
      </c>
      <c r="BV19" s="15">
        <v>3.94781754592469</v>
      </c>
      <c r="BW19" s="15">
        <v>172.79459578806899</v>
      </c>
      <c r="BX19" s="15">
        <v>0</v>
      </c>
      <c r="BY19" s="15">
        <v>25.5831231416362</v>
      </c>
      <c r="BZ19" s="15">
        <v>9.2057032689033002E-4</v>
      </c>
      <c r="CA19" s="15">
        <v>590.469203775967</v>
      </c>
      <c r="CB19" s="15">
        <v>29.293018982718699</v>
      </c>
      <c r="CC19" s="26"/>
      <c r="CD19" s="26">
        <f t="shared" si="0"/>
        <v>1.0320775541935179</v>
      </c>
      <c r="CE19" s="25">
        <f t="shared" si="1"/>
        <v>0</v>
      </c>
      <c r="CF19" s="13">
        <f t="shared" si="2"/>
        <v>-1.9766374060227032E-6</v>
      </c>
      <c r="CG19" s="13">
        <f t="shared" si="3"/>
        <v>-9.4183528755722572E-5</v>
      </c>
      <c r="CH19" s="13">
        <f t="shared" si="4"/>
        <v>-1.115714541640509E-5</v>
      </c>
      <c r="CI19" s="13">
        <f t="shared" si="5"/>
        <v>-2.8970039245669654E-5</v>
      </c>
      <c r="CJ19" s="13">
        <f t="shared" si="5"/>
        <v>-2.475368107587518E-5</v>
      </c>
      <c r="CK19" s="13">
        <f t="shared" si="6"/>
        <v>-1.8626584684819489E-5</v>
      </c>
      <c r="CL19" s="13">
        <f t="shared" si="7"/>
        <v>-5.5446527813653179E-6</v>
      </c>
    </row>
    <row r="20" spans="1:90" x14ac:dyDescent="0.25">
      <c r="A20" s="75" t="s">
        <v>562</v>
      </c>
      <c r="B20" s="15">
        <v>78653.139901364993</v>
      </c>
      <c r="C20" s="15">
        <v>428.37905321800002</v>
      </c>
      <c r="D20" s="15">
        <v>78876.737534592903</v>
      </c>
      <c r="E20" s="15">
        <v>26891.418915945</v>
      </c>
      <c r="F20" s="15">
        <v>17774.260146805998</v>
      </c>
      <c r="G20" s="15">
        <v>232456.60955898301</v>
      </c>
      <c r="H20" s="15">
        <v>5584.1012481419903</v>
      </c>
      <c r="I20" s="15"/>
      <c r="J20" s="15"/>
      <c r="K20" s="15"/>
      <c r="L20" s="15"/>
      <c r="M20" s="15" t="s">
        <v>563</v>
      </c>
      <c r="N20" s="15">
        <v>0.827930228375926</v>
      </c>
      <c r="O20" s="15">
        <v>182.324401209706</v>
      </c>
      <c r="P20" s="15">
        <v>1.17546537831329</v>
      </c>
      <c r="Q20" s="15">
        <v>1.17546537831329</v>
      </c>
      <c r="R20" s="15">
        <v>0.82946380987433599</v>
      </c>
      <c r="S20" s="15">
        <v>0.55239569222262097</v>
      </c>
      <c r="T20" s="15">
        <v>227.54856240246701</v>
      </c>
      <c r="U20" s="15">
        <v>3157.7989529751699</v>
      </c>
      <c r="V20" s="15">
        <v>78653.095460041703</v>
      </c>
      <c r="W20" s="15">
        <v>34.022541715589099</v>
      </c>
      <c r="X20" s="15">
        <v>9.6165057065363904</v>
      </c>
      <c r="Y20" s="15">
        <v>7.9174010961902299</v>
      </c>
      <c r="Z20" s="15">
        <v>4.7688545910119604</v>
      </c>
      <c r="AA20" s="15">
        <v>0.62357572862300503</v>
      </c>
      <c r="AB20" s="15">
        <v>489.98354302551598</v>
      </c>
      <c r="AC20" s="15">
        <v>489.98354302551598</v>
      </c>
      <c r="AD20" s="15">
        <v>8.2371961426339901E-2</v>
      </c>
      <c r="AE20" s="15">
        <v>0</v>
      </c>
      <c r="AF20" s="15">
        <v>0</v>
      </c>
      <c r="AG20" s="15">
        <v>0.68037179663554503</v>
      </c>
      <c r="AH20" s="15">
        <v>0.37531547656833703</v>
      </c>
      <c r="AI20" s="15">
        <v>9.3536521104208396E-3</v>
      </c>
      <c r="AJ20" s="15">
        <v>47.194236886214803</v>
      </c>
      <c r="AK20" s="15">
        <v>18.3879301870479</v>
      </c>
      <c r="AL20" s="15">
        <v>51.663100179147101</v>
      </c>
      <c r="AM20" s="15">
        <v>1.5916973848339799E-2</v>
      </c>
      <c r="AN20" s="15">
        <v>0.182553602498157</v>
      </c>
      <c r="AO20" s="15">
        <v>428.37865208441502</v>
      </c>
      <c r="AP20" s="15">
        <v>0</v>
      </c>
      <c r="AQ20" s="15">
        <v>5796.7842789783699</v>
      </c>
      <c r="AR20" s="15">
        <v>70989.025171609901</v>
      </c>
      <c r="AS20" s="15">
        <v>7887.6692561358404</v>
      </c>
      <c r="AT20" s="15">
        <v>78876.694427745795</v>
      </c>
      <c r="AU20" s="15">
        <v>3.2076431930451302E-2</v>
      </c>
      <c r="AV20" s="15">
        <v>10.6257278001664</v>
      </c>
      <c r="AW20" s="15">
        <v>0.61809526787843605</v>
      </c>
      <c r="AX20" s="15">
        <v>544.740120602856</v>
      </c>
      <c r="AY20" s="15">
        <v>2569.3534151949898</v>
      </c>
      <c r="AZ20" s="15">
        <v>355.65726497239501</v>
      </c>
      <c r="BA20" s="15">
        <v>65.913782734491804</v>
      </c>
      <c r="BB20" s="15">
        <v>1331.79192278454</v>
      </c>
      <c r="BC20" s="15">
        <v>413.572278282063</v>
      </c>
      <c r="BD20" s="15">
        <v>10.2557293485948</v>
      </c>
      <c r="BE20" s="15">
        <v>752.71732121380705</v>
      </c>
      <c r="BF20" s="15">
        <v>26891.4023260139</v>
      </c>
      <c r="BG20" s="15">
        <v>17774.248215555301</v>
      </c>
      <c r="BH20" s="15">
        <v>9117.1541104586104</v>
      </c>
      <c r="BI20" s="15">
        <v>227.23302221482501</v>
      </c>
      <c r="BJ20" s="15">
        <v>2.0170756356319899</v>
      </c>
      <c r="BK20" s="15">
        <v>9274.9787049609495</v>
      </c>
      <c r="BL20" s="15">
        <v>259.29607198256002</v>
      </c>
      <c r="BM20" s="15">
        <v>418.05531351589701</v>
      </c>
      <c r="BN20" s="15">
        <v>48.597097429851701</v>
      </c>
      <c r="BO20" s="15">
        <v>590.31793574918095</v>
      </c>
      <c r="BP20" s="15">
        <v>1045.1393179928</v>
      </c>
      <c r="BQ20" s="15">
        <v>661.20829111790601</v>
      </c>
      <c r="BR20" s="15">
        <v>1188.5751772014501</v>
      </c>
      <c r="BS20" s="15">
        <v>1171.6952208021701</v>
      </c>
      <c r="BT20" s="15">
        <v>73.694858131241304</v>
      </c>
      <c r="BU20" s="15">
        <v>232456.595732257</v>
      </c>
      <c r="BV20" s="15">
        <v>106.396534069315</v>
      </c>
      <c r="BW20" s="15">
        <v>5478.4018674634999</v>
      </c>
      <c r="BX20" s="15">
        <v>5.4232182599769496</v>
      </c>
      <c r="BY20" s="15">
        <v>375.844858016214</v>
      </c>
      <c r="BZ20" s="15">
        <v>9.2930249365614497</v>
      </c>
      <c r="CA20" s="15">
        <v>5584.0486053230497</v>
      </c>
      <c r="CB20" s="15">
        <v>1072.01144309244</v>
      </c>
      <c r="CC20" s="26"/>
      <c r="CD20" s="26">
        <f t="shared" si="0"/>
        <v>1.0380970311491429</v>
      </c>
      <c r="CE20" s="25">
        <f t="shared" si="1"/>
        <v>0</v>
      </c>
      <c r="CF20" s="13">
        <f t="shared" si="2"/>
        <v>-5.6502923273684322E-7</v>
      </c>
      <c r="CG20" s="13">
        <f t="shared" si="3"/>
        <v>-9.3639869173715081E-7</v>
      </c>
      <c r="CH20" s="13">
        <f t="shared" si="4"/>
        <v>-5.4650900196128384E-7</v>
      </c>
      <c r="CI20" s="13">
        <f t="shared" si="5"/>
        <v>-6.1692286120876461E-7</v>
      </c>
      <c r="CJ20" s="13">
        <f t="shared" si="5"/>
        <v>-6.7126567289582662E-7</v>
      </c>
      <c r="CK20" s="13">
        <f t="shared" si="6"/>
        <v>-5.9480889920546456E-8</v>
      </c>
      <c r="CL20" s="13">
        <f t="shared" si="7"/>
        <v>-9.4272679883854769E-6</v>
      </c>
    </row>
    <row r="21" spans="1:90" x14ac:dyDescent="0.25">
      <c r="A21" s="73" t="s">
        <v>564</v>
      </c>
      <c r="B21" s="15">
        <v>2946.47938619041</v>
      </c>
      <c r="C21" s="15">
        <v>65.119285993423503</v>
      </c>
      <c r="D21" s="15">
        <v>7014.0328633133504</v>
      </c>
      <c r="E21" s="15">
        <v>4508.1330295950802</v>
      </c>
      <c r="F21" s="15">
        <v>3349.0741576405899</v>
      </c>
      <c r="G21" s="15">
        <v>16664.220774360299</v>
      </c>
      <c r="H21" s="15">
        <v>322.37415704244597</v>
      </c>
      <c r="I21" s="15"/>
      <c r="J21" s="15"/>
      <c r="K21" s="15"/>
      <c r="L21" s="15"/>
      <c r="M21" s="15" t="s">
        <v>565</v>
      </c>
      <c r="N21" s="15">
        <v>0</v>
      </c>
      <c r="O21" s="15">
        <v>9.0121378988226599</v>
      </c>
      <c r="P21" s="15">
        <v>1.37277013335603</v>
      </c>
      <c r="Q21" s="15">
        <v>1.37277013335603</v>
      </c>
      <c r="R21" s="15">
        <v>0.120853172340811</v>
      </c>
      <c r="S21" s="15">
        <v>0</v>
      </c>
      <c r="T21" s="15">
        <v>8.9483560371039896</v>
      </c>
      <c r="U21" s="15">
        <v>295.80315009623399</v>
      </c>
      <c r="V21" s="15">
        <v>2946.35884162722</v>
      </c>
      <c r="W21" s="15">
        <v>10.128324493569</v>
      </c>
      <c r="X21" s="15">
        <v>3.48826339634706</v>
      </c>
      <c r="Y21" s="15">
        <v>4.5789243922259297</v>
      </c>
      <c r="Z21" s="15">
        <v>0</v>
      </c>
      <c r="AA21" s="15">
        <v>0</v>
      </c>
      <c r="AB21" s="15">
        <v>126.526118979665</v>
      </c>
      <c r="AC21" s="15">
        <v>126.526118979665</v>
      </c>
      <c r="AD21" s="15">
        <v>1.0805167858375E-2</v>
      </c>
      <c r="AE21" s="15">
        <v>0</v>
      </c>
      <c r="AF21" s="15">
        <v>0</v>
      </c>
      <c r="AG21" s="15">
        <v>4.1015609961584696</v>
      </c>
      <c r="AH21" s="15">
        <v>2.1799899070366101E-3</v>
      </c>
      <c r="AI21" s="15">
        <v>0</v>
      </c>
      <c r="AJ21" s="15">
        <v>0.71125679587889901</v>
      </c>
      <c r="AK21" s="15">
        <v>2.36212746352727E-2</v>
      </c>
      <c r="AL21" s="15">
        <v>0</v>
      </c>
      <c r="AM21" s="15">
        <v>0</v>
      </c>
      <c r="AN21" s="15">
        <v>7.2897329499496094E-2</v>
      </c>
      <c r="AO21" s="15">
        <v>65.113357628598393</v>
      </c>
      <c r="AP21" s="15">
        <v>0</v>
      </c>
      <c r="AQ21" s="15">
        <v>334.872108608828</v>
      </c>
      <c r="AR21" s="15">
        <v>6312.2819250452803</v>
      </c>
      <c r="AS21" s="15">
        <v>701.36473960085004</v>
      </c>
      <c r="AT21" s="15">
        <v>7013.6466646461304</v>
      </c>
      <c r="AU21" s="15">
        <v>0</v>
      </c>
      <c r="AV21" s="15">
        <v>5.6037893693987497</v>
      </c>
      <c r="AW21" s="15">
        <v>0</v>
      </c>
      <c r="AX21" s="15">
        <v>12.332767702254699</v>
      </c>
      <c r="AY21" s="15">
        <v>108.442109279934</v>
      </c>
      <c r="AZ21" s="15">
        <v>23.8987755910867</v>
      </c>
      <c r="BA21" s="15">
        <v>49.676125524562202</v>
      </c>
      <c r="BB21" s="15">
        <v>152.426434955383</v>
      </c>
      <c r="BC21" s="15">
        <v>23.9863997863722</v>
      </c>
      <c r="BD21" s="15">
        <v>2.2728385059276601E-4</v>
      </c>
      <c r="BE21" s="15">
        <v>109.55473595548899</v>
      </c>
      <c r="BF21" s="15">
        <v>4507.9171257206699</v>
      </c>
      <c r="BG21" s="15">
        <v>3348.8973633789101</v>
      </c>
      <c r="BH21" s="15">
        <v>1159.01976234175</v>
      </c>
      <c r="BI21" s="15">
        <v>1.6677982867882499</v>
      </c>
      <c r="BJ21" s="15">
        <v>3.9047517112826897E-2</v>
      </c>
      <c r="BK21" s="15">
        <v>619.000527962874</v>
      </c>
      <c r="BL21" s="15">
        <v>1.76590290646339</v>
      </c>
      <c r="BM21" s="15">
        <v>437.05855452856702</v>
      </c>
      <c r="BN21" s="15">
        <v>66.673383775084403</v>
      </c>
      <c r="BO21" s="15">
        <v>35.7296236968755</v>
      </c>
      <c r="BP21" s="15">
        <v>1092.6714267431601</v>
      </c>
      <c r="BQ21" s="15">
        <v>0.72422167758177403</v>
      </c>
      <c r="BR21" s="15">
        <v>196.53776860221399</v>
      </c>
      <c r="BS21" s="15">
        <v>525.38721804262605</v>
      </c>
      <c r="BT21" s="15">
        <v>0.49064451814679499</v>
      </c>
      <c r="BU21" s="15">
        <v>16661.645659294602</v>
      </c>
      <c r="BV21" s="15">
        <v>1.5930519517250601</v>
      </c>
      <c r="BW21" s="15">
        <v>257.40006740102598</v>
      </c>
      <c r="BX21" s="15">
        <v>0</v>
      </c>
      <c r="BY21" s="15">
        <v>24.422495169474001</v>
      </c>
      <c r="BZ21" s="15">
        <v>5.7659889912200597E-3</v>
      </c>
      <c r="CA21" s="15">
        <v>322.36483351797</v>
      </c>
      <c r="CB21" s="15">
        <v>26.3025345419898</v>
      </c>
      <c r="CC21" s="26"/>
      <c r="CD21" s="26">
        <f t="shared" si="0"/>
        <v>1.0387985096090229</v>
      </c>
      <c r="CE21" s="25">
        <f t="shared" si="1"/>
        <v>0</v>
      </c>
      <c r="CF21" s="13">
        <f t="shared" si="2"/>
        <v>-4.0911388606651485E-5</v>
      </c>
      <c r="CG21" s="13">
        <f t="shared" si="3"/>
        <v>-9.1038541572896329E-5</v>
      </c>
      <c r="CH21" s="13">
        <f t="shared" si="4"/>
        <v>-5.5060857960904779E-5</v>
      </c>
      <c r="CI21" s="13">
        <f t="shared" si="5"/>
        <v>-4.7892081487595251E-5</v>
      </c>
      <c r="CJ21" s="13">
        <f t="shared" si="5"/>
        <v>-5.2788995811409288E-5</v>
      </c>
      <c r="CK21" s="13">
        <f t="shared" si="6"/>
        <v>-1.5452958170477391E-4</v>
      </c>
      <c r="CL21" s="13">
        <f t="shared" si="7"/>
        <v>-2.8921438869389136E-5</v>
      </c>
    </row>
    <row r="22" spans="1:90" x14ac:dyDescent="0.25">
      <c r="A22" s="73" t="s">
        <v>566</v>
      </c>
      <c r="B22" s="15">
        <v>3339.1298194228798</v>
      </c>
      <c r="C22" s="15">
        <v>76.271201991182807</v>
      </c>
      <c r="D22" s="15">
        <v>3380.01321487224</v>
      </c>
      <c r="E22" s="15">
        <v>4646.87448267336</v>
      </c>
      <c r="F22" s="15">
        <v>2720.4195887834198</v>
      </c>
      <c r="G22" s="15">
        <v>14637.458545432</v>
      </c>
      <c r="H22" s="15">
        <v>243.447776518475</v>
      </c>
      <c r="I22" s="15"/>
      <c r="J22" s="15"/>
      <c r="K22" s="15"/>
      <c r="L22" s="15"/>
      <c r="M22" s="15" t="s">
        <v>567</v>
      </c>
      <c r="N22" s="15">
        <v>0</v>
      </c>
      <c r="O22" s="15">
        <v>2.0184472606424002</v>
      </c>
      <c r="P22" s="15">
        <v>0.32011818222192601</v>
      </c>
      <c r="Q22" s="15">
        <v>0.32011818222192601</v>
      </c>
      <c r="R22" s="15">
        <v>2.8182213743613301E-2</v>
      </c>
      <c r="S22" s="15">
        <v>0</v>
      </c>
      <c r="T22" s="15">
        <v>8.8668704014581703</v>
      </c>
      <c r="U22" s="15">
        <v>137.339072944886</v>
      </c>
      <c r="V22" s="15">
        <v>2663.26019739303</v>
      </c>
      <c r="W22" s="15">
        <v>5.6328228334053003</v>
      </c>
      <c r="X22" s="15">
        <v>1.85201871107709</v>
      </c>
      <c r="Y22" s="15">
        <v>1.0822929404570101</v>
      </c>
      <c r="Z22" s="15">
        <v>3.3606200496111902</v>
      </c>
      <c r="AA22" s="15">
        <v>0</v>
      </c>
      <c r="AB22" s="15">
        <v>43.755238028263101</v>
      </c>
      <c r="AC22" s="15">
        <v>43.755238028263101</v>
      </c>
      <c r="AD22" s="15">
        <v>2.5195090372967001E-3</v>
      </c>
      <c r="AE22" s="15">
        <v>0</v>
      </c>
      <c r="AF22" s="15">
        <v>0</v>
      </c>
      <c r="AG22" s="15">
        <v>0.95643340432028001</v>
      </c>
      <c r="AH22" s="15">
        <v>5.0838933376323595E-4</v>
      </c>
      <c r="AI22" s="15">
        <v>0</v>
      </c>
      <c r="AJ22" s="15">
        <v>0.16587471861831701</v>
      </c>
      <c r="AK22" s="15">
        <v>5.5086093756631397E-3</v>
      </c>
      <c r="AL22" s="15">
        <v>1.7404052646373201E-5</v>
      </c>
      <c r="AM22" s="15">
        <v>0</v>
      </c>
      <c r="AN22" s="15">
        <v>1.69970152834991E-2</v>
      </c>
      <c r="AO22" s="15">
        <v>42.307824527521603</v>
      </c>
      <c r="AP22" s="15">
        <v>0</v>
      </c>
      <c r="AQ22" s="15">
        <v>130.81473876772699</v>
      </c>
      <c r="AR22" s="15">
        <v>2828.4573821877402</v>
      </c>
      <c r="AS22" s="15">
        <v>314.27228857465502</v>
      </c>
      <c r="AT22" s="15">
        <v>3142.72967076239</v>
      </c>
      <c r="AU22" s="15">
        <v>1.5874038839927799E-8</v>
      </c>
      <c r="AV22" s="15">
        <v>1.58257934518869</v>
      </c>
      <c r="AW22" s="15">
        <v>4.6480954843830099E-9</v>
      </c>
      <c r="AX22" s="15">
        <v>1.7731650546470701</v>
      </c>
      <c r="AY22" s="15">
        <v>44.9060599172604</v>
      </c>
      <c r="AZ22" s="15">
        <v>10.906000283834</v>
      </c>
      <c r="BA22" s="15">
        <v>13.3956037466338</v>
      </c>
      <c r="BB22" s="15">
        <v>65.183565540104794</v>
      </c>
      <c r="BC22" s="15">
        <v>3.9524750867574001</v>
      </c>
      <c r="BD22" s="15">
        <v>5.4919487204925102E-3</v>
      </c>
      <c r="BE22" s="15">
        <v>118.00599976971201</v>
      </c>
      <c r="BF22" s="15">
        <v>2635.0390733787399</v>
      </c>
      <c r="BG22" s="15">
        <v>1571.8764230725801</v>
      </c>
      <c r="BH22" s="15">
        <v>1063.16265030616</v>
      </c>
      <c r="BI22" s="15">
        <v>1.8883193207559701</v>
      </c>
      <c r="BJ22" s="15">
        <v>4.7104443415620902E-2</v>
      </c>
      <c r="BK22" s="15">
        <v>245.98770225775399</v>
      </c>
      <c r="BL22" s="15">
        <v>1.9908729796017399</v>
      </c>
      <c r="BM22" s="15">
        <v>226.46333589047401</v>
      </c>
      <c r="BN22" s="15">
        <v>10.060585655075799</v>
      </c>
      <c r="BO22" s="15">
        <v>5.39645828482612</v>
      </c>
      <c r="BP22" s="15">
        <v>566.24044742417402</v>
      </c>
      <c r="BQ22" s="15">
        <v>3.3666498278346499</v>
      </c>
      <c r="BR22" s="15">
        <v>185.193087172958</v>
      </c>
      <c r="BS22" s="15">
        <v>115.37469636501901</v>
      </c>
      <c r="BT22" s="15">
        <v>1.15118481134608E-2</v>
      </c>
      <c r="BU22" s="15">
        <v>14485.283380314801</v>
      </c>
      <c r="BV22" s="15">
        <v>0.42547713669306497</v>
      </c>
      <c r="BW22" s="15">
        <v>5.6253522093068096</v>
      </c>
      <c r="BX22" s="15">
        <v>4.5061657281590599E-5</v>
      </c>
      <c r="BY22" s="15">
        <v>7.1531540388232298</v>
      </c>
      <c r="BZ22" s="15">
        <v>1.3624278275103699E-3</v>
      </c>
      <c r="CA22" s="15">
        <v>126.941607027232</v>
      </c>
      <c r="CB22" s="15">
        <v>6.1334485361704596</v>
      </c>
      <c r="CC22" s="26"/>
      <c r="CD22" s="26">
        <f t="shared" si="0"/>
        <v>1.0305111289450126</v>
      </c>
      <c r="CE22" s="25">
        <f t="shared" si="1"/>
        <v>0</v>
      </c>
      <c r="CF22" s="13">
        <f t="shared" si="2"/>
        <v>-0.20240890848222967</v>
      </c>
      <c r="CG22" s="13">
        <f t="shared" si="3"/>
        <v>-0.44529752484545188</v>
      </c>
      <c r="CH22" s="13">
        <f t="shared" si="4"/>
        <v>-7.0201957514778243E-2</v>
      </c>
      <c r="CI22" s="13">
        <f t="shared" si="5"/>
        <v>-0.43294378120090854</v>
      </c>
      <c r="CJ22" s="13">
        <f t="shared" si="5"/>
        <v>-0.42219338900749198</v>
      </c>
      <c r="CK22" s="13">
        <f t="shared" si="6"/>
        <v>-1.0396283251281356E-2</v>
      </c>
      <c r="CL22" s="13">
        <f t="shared" si="7"/>
        <v>-0.47856740019312299</v>
      </c>
    </row>
    <row r="23" spans="1:90" x14ac:dyDescent="0.25">
      <c r="A23" s="75" t="s">
        <v>568</v>
      </c>
      <c r="B23" s="15">
        <v>35206.834484483399</v>
      </c>
      <c r="C23" s="15">
        <v>47.901036888</v>
      </c>
      <c r="D23" s="15">
        <v>22146.953874555202</v>
      </c>
      <c r="E23" s="15">
        <v>3959.5639024549901</v>
      </c>
      <c r="F23" s="15">
        <v>2842.13537944469</v>
      </c>
      <c r="G23" s="15">
        <v>15927.8977072001</v>
      </c>
      <c r="H23" s="15">
        <v>3345.1400581523499</v>
      </c>
      <c r="I23" s="15"/>
      <c r="J23" s="15"/>
      <c r="K23" s="15"/>
      <c r="L23" s="15"/>
      <c r="M23" s="15" t="s">
        <v>569</v>
      </c>
      <c r="N23" s="15">
        <v>2.2752266445776099</v>
      </c>
      <c r="O23" s="15">
        <v>144.407652335699</v>
      </c>
      <c r="P23" s="15">
        <v>14.153520913588601</v>
      </c>
      <c r="Q23" s="15">
        <v>14.153520913588601</v>
      </c>
      <c r="R23" s="15">
        <v>3.2868749287856001</v>
      </c>
      <c r="S23" s="15">
        <v>1.64760956271977</v>
      </c>
      <c r="T23" s="15">
        <v>107.69720631932999</v>
      </c>
      <c r="U23" s="15">
        <v>618.00983656285496</v>
      </c>
      <c r="V23" s="15">
        <v>35206.739703170701</v>
      </c>
      <c r="W23" s="15">
        <v>80.988280130332001</v>
      </c>
      <c r="X23" s="15">
        <v>53.419663719787003</v>
      </c>
      <c r="Y23" s="15">
        <v>57.137368326951098</v>
      </c>
      <c r="Z23" s="15">
        <v>20.8262170640924</v>
      </c>
      <c r="AA23" s="15">
        <v>1.5487028240581</v>
      </c>
      <c r="AB23" s="15">
        <v>197.02207390165</v>
      </c>
      <c r="AC23" s="15">
        <v>197.02207390165</v>
      </c>
      <c r="AD23" s="15">
        <v>0.211811122424681</v>
      </c>
      <c r="AE23" s="15">
        <v>0</v>
      </c>
      <c r="AF23" s="15">
        <v>0</v>
      </c>
      <c r="AG23" s="15">
        <v>32.532634288981697</v>
      </c>
      <c r="AH23" s="15">
        <v>1.1350158320491499</v>
      </c>
      <c r="AI23" s="15">
        <v>2.7915224453514999E-2</v>
      </c>
      <c r="AJ23" s="15">
        <v>41.052873008020299</v>
      </c>
      <c r="AK23" s="15">
        <v>17.413385450003201</v>
      </c>
      <c r="AL23" s="15">
        <v>15.454427775860101</v>
      </c>
      <c r="AM23" s="15">
        <v>1.8855629078853801E-2</v>
      </c>
      <c r="AN23" s="15">
        <v>1.08700454263982</v>
      </c>
      <c r="AO23" s="15">
        <v>47.901082483175998</v>
      </c>
      <c r="AP23" s="15">
        <v>0</v>
      </c>
      <c r="AQ23" s="15">
        <v>3611.5899350305399</v>
      </c>
      <c r="AR23" s="15">
        <v>19932.256244861201</v>
      </c>
      <c r="AS23" s="15">
        <v>2214.6916056516902</v>
      </c>
      <c r="AT23" s="15">
        <v>22146.947850512901</v>
      </c>
      <c r="AU23" s="15">
        <v>6.5127318453791799E-2</v>
      </c>
      <c r="AV23" s="15">
        <v>64.857574181178506</v>
      </c>
      <c r="AW23" s="15">
        <v>1.5141330369833601</v>
      </c>
      <c r="AX23" s="15">
        <v>154.98526464295</v>
      </c>
      <c r="AY23" s="15">
        <v>1553.0463826154401</v>
      </c>
      <c r="AZ23" s="15">
        <v>88.299592266105293</v>
      </c>
      <c r="BA23" s="15">
        <v>18.275611270192801</v>
      </c>
      <c r="BB23" s="15">
        <v>110.527123109101</v>
      </c>
      <c r="BC23" s="15">
        <v>74.5861855955132</v>
      </c>
      <c r="BD23" s="15">
        <v>2.3956617459779399</v>
      </c>
      <c r="BE23" s="15">
        <v>20.387948865953401</v>
      </c>
      <c r="BF23" s="15">
        <v>3959.5631256871402</v>
      </c>
      <c r="BG23" s="15">
        <v>2842.1352561439899</v>
      </c>
      <c r="BH23" s="15">
        <v>1117.4278695431401</v>
      </c>
      <c r="BI23" s="15">
        <v>0.40883436674989199</v>
      </c>
      <c r="BJ23" s="15">
        <v>0.88147155818294998</v>
      </c>
      <c r="BK23" s="15">
        <v>1584.1683667719301</v>
      </c>
      <c r="BL23" s="15">
        <v>11.786172504119801</v>
      </c>
      <c r="BM23" s="15">
        <v>55.636055589361497</v>
      </c>
      <c r="BN23" s="15">
        <v>10.144065159587001</v>
      </c>
      <c r="BO23" s="15">
        <v>3.72520916728118</v>
      </c>
      <c r="BP23" s="15">
        <v>139.08995070592499</v>
      </c>
      <c r="BQ23" s="15">
        <v>44.642672904130798</v>
      </c>
      <c r="BR23" s="15">
        <v>248.10821408968499</v>
      </c>
      <c r="BS23" s="15">
        <v>276.72422518461298</v>
      </c>
      <c r="BT23" s="15">
        <v>42.005303550756899</v>
      </c>
      <c r="BU23" s="15">
        <v>15927.882635399699</v>
      </c>
      <c r="BV23" s="15">
        <v>113.282561656436</v>
      </c>
      <c r="BW23" s="15">
        <v>310.82340290130202</v>
      </c>
      <c r="BX23" s="15">
        <v>23.9641181149318</v>
      </c>
      <c r="BY23" s="15">
        <v>386.31064549392198</v>
      </c>
      <c r="BZ23" s="15">
        <v>23.627313356673699</v>
      </c>
      <c r="CA23" s="15">
        <v>3345.1351980423901</v>
      </c>
      <c r="CB23" s="15">
        <v>591.09061738355899</v>
      </c>
      <c r="CC23" s="26"/>
      <c r="CD23" s="26">
        <f t="shared" si="0"/>
        <v>1.079654399960899</v>
      </c>
      <c r="CE23" s="25">
        <f t="shared" si="1"/>
        <v>0</v>
      </c>
      <c r="CF23" s="13">
        <f t="shared" si="2"/>
        <v>-2.6921282213084922E-6</v>
      </c>
      <c r="CG23" s="13">
        <f t="shared" si="3"/>
        <v>9.5186198378245473E-7</v>
      </c>
      <c r="CH23" s="13">
        <f t="shared" si="4"/>
        <v>-2.7200319894881429E-7</v>
      </c>
      <c r="CI23" s="13">
        <f t="shared" si="5"/>
        <v>-1.9617510134767332E-7</v>
      </c>
      <c r="CJ23" s="13">
        <f t="shared" si="5"/>
        <v>-4.3383119965511423E-8</v>
      </c>
      <c r="CK23" s="13">
        <f t="shared" si="6"/>
        <v>-9.4625170739301576E-7</v>
      </c>
      <c r="CL23" s="13">
        <f t="shared" si="7"/>
        <v>-1.4528868373961951E-6</v>
      </c>
    </row>
    <row r="24" spans="1:90" x14ac:dyDescent="0.25">
      <c r="A24" s="73" t="s">
        <v>570</v>
      </c>
      <c r="B24" s="15">
        <v>1502.2364935974001</v>
      </c>
      <c r="C24" s="15">
        <v>18.393963094931198</v>
      </c>
      <c r="D24" s="15">
        <v>2196.54302189501</v>
      </c>
      <c r="E24" s="15">
        <v>791.06333678321198</v>
      </c>
      <c r="F24" s="15">
        <v>589.60144022561599</v>
      </c>
      <c r="G24" s="15">
        <v>106.827324157871</v>
      </c>
      <c r="H24" s="15">
        <v>14494.3955801255</v>
      </c>
      <c r="I24" s="15"/>
      <c r="J24" s="15"/>
      <c r="K24" s="15"/>
      <c r="L24" s="15"/>
      <c r="M24" s="15" t="s">
        <v>571</v>
      </c>
      <c r="N24" s="15">
        <v>1.6259000514736399</v>
      </c>
      <c r="O24" s="15">
        <v>905.05652155010205</v>
      </c>
      <c r="P24" s="15">
        <v>64.252829392026499</v>
      </c>
      <c r="Q24" s="15">
        <v>64.252829392026499</v>
      </c>
      <c r="R24" s="15">
        <v>5.7995049776352001</v>
      </c>
      <c r="S24" s="15">
        <v>10.9353958924493</v>
      </c>
      <c r="T24" s="15">
        <v>161.82321384974799</v>
      </c>
      <c r="U24" s="15">
        <v>2208.92673502864</v>
      </c>
      <c r="V24" s="15">
        <v>1502.21761476347</v>
      </c>
      <c r="W24" s="15">
        <v>92.701594674926397</v>
      </c>
      <c r="X24" s="15">
        <v>66.138145435364194</v>
      </c>
      <c r="Y24" s="15">
        <v>215.864476819315</v>
      </c>
      <c r="Z24" s="15">
        <v>130.01539261609599</v>
      </c>
      <c r="AA24" s="15">
        <v>0.93479966616621901</v>
      </c>
      <c r="AB24" s="15">
        <v>570.53868834996604</v>
      </c>
      <c r="AC24" s="15">
        <v>570.53868834996604</v>
      </c>
      <c r="AD24" s="15">
        <v>2.6759526723999598</v>
      </c>
      <c r="AE24" s="15">
        <v>0</v>
      </c>
      <c r="AF24" s="15">
        <v>0</v>
      </c>
      <c r="AG24" s="15">
        <v>9.2597777024328192</v>
      </c>
      <c r="AH24" s="15">
        <v>0.94390752538829403</v>
      </c>
      <c r="AI24" s="15">
        <v>2.2226911569548001E-2</v>
      </c>
      <c r="AJ24" s="15">
        <v>157.46326415995901</v>
      </c>
      <c r="AK24" s="15">
        <v>530.70819806842098</v>
      </c>
      <c r="AL24" s="15">
        <v>120.952503297009</v>
      </c>
      <c r="AM24" s="15">
        <v>6.18890209378321E-2</v>
      </c>
      <c r="AN24" s="15">
        <v>1.31452482522096</v>
      </c>
      <c r="AO24" s="15">
        <v>18.393865493146301</v>
      </c>
      <c r="AP24" s="15">
        <v>0</v>
      </c>
      <c r="AQ24" s="15">
        <v>15481.8398966032</v>
      </c>
      <c r="AR24" s="15">
        <v>1976.7979658989</v>
      </c>
      <c r="AS24" s="15">
        <v>219.64612228597201</v>
      </c>
      <c r="AT24" s="15">
        <v>2196.44408818488</v>
      </c>
      <c r="AU24" s="15">
        <v>7.6967147556464693E-2</v>
      </c>
      <c r="AV24" s="15">
        <v>145.10656509405399</v>
      </c>
      <c r="AW24" s="15">
        <v>0.88690509426189301</v>
      </c>
      <c r="AX24" s="15">
        <v>6.2622499269718803</v>
      </c>
      <c r="AY24" s="15">
        <v>8662.9482137382893</v>
      </c>
      <c r="AZ24" s="15">
        <v>5.7456094877009596</v>
      </c>
      <c r="BA24" s="15">
        <v>8.3305152171828194</v>
      </c>
      <c r="BB24" s="15">
        <v>36.522445637982301</v>
      </c>
      <c r="BC24" s="15">
        <v>6.2144748249805701</v>
      </c>
      <c r="BD24" s="15">
        <v>0.75138818802228502</v>
      </c>
      <c r="BE24" s="15">
        <v>3.1666768418789899</v>
      </c>
      <c r="BF24" s="15">
        <v>791.09215096572598</v>
      </c>
      <c r="BG24" s="15">
        <v>589.594383873016</v>
      </c>
      <c r="BH24" s="15">
        <v>201.49776709270901</v>
      </c>
      <c r="BI24" s="15">
        <v>0.116257904609313</v>
      </c>
      <c r="BJ24" s="15">
        <v>0.19673942944382899</v>
      </c>
      <c r="BK24" s="15">
        <v>202.79836524402401</v>
      </c>
      <c r="BL24" s="15">
        <v>3.3467262191835201</v>
      </c>
      <c r="BM24" s="15">
        <v>57.723018609174503</v>
      </c>
      <c r="BN24" s="15">
        <v>7.3121777222947797</v>
      </c>
      <c r="BO24" s="15">
        <v>4.1364447583653803</v>
      </c>
      <c r="BP24" s="15">
        <v>144.453568301096</v>
      </c>
      <c r="BQ24" s="15">
        <v>137.281667043049</v>
      </c>
      <c r="BR24" s="15">
        <v>18.9368781858165</v>
      </c>
      <c r="BS24" s="15">
        <v>71.157726358777893</v>
      </c>
      <c r="BT24" s="15">
        <v>12.423121015509899</v>
      </c>
      <c r="BU24" s="15">
        <v>106.8261952303</v>
      </c>
      <c r="BV24" s="15">
        <v>1989.0970970353401</v>
      </c>
      <c r="BW24" s="15">
        <v>6.45614751345535E-2</v>
      </c>
      <c r="BX24" s="15">
        <v>4.6748925881394898</v>
      </c>
      <c r="BY24" s="15">
        <v>1833.97327824529</v>
      </c>
      <c r="BZ24" s="15">
        <v>42.620617921149602</v>
      </c>
      <c r="CA24" s="15">
        <v>14493.9111716794</v>
      </c>
      <c r="CB24" s="15">
        <v>1460.98062654402</v>
      </c>
      <c r="CC24" s="26"/>
      <c r="CD24" s="26">
        <f t="shared" si="0"/>
        <v>1.0681616378920673</v>
      </c>
      <c r="CE24" s="25">
        <f t="shared" si="1"/>
        <v>0</v>
      </c>
      <c r="CF24" s="13">
        <f t="shared" si="2"/>
        <v>-1.2567151717166469E-5</v>
      </c>
      <c r="CG24" s="13">
        <f t="shared" si="3"/>
        <v>-5.3061857520308448E-6</v>
      </c>
      <c r="CH24" s="13">
        <f t="shared" si="4"/>
        <v>-4.5040643021272692E-5</v>
      </c>
      <c r="CI24" s="13">
        <f t="shared" si="5"/>
        <v>3.642462135986184E-5</v>
      </c>
      <c r="CJ24" s="13">
        <f t="shared" si="5"/>
        <v>-1.1968004347629375E-5</v>
      </c>
      <c r="CK24" s="13">
        <f t="shared" si="6"/>
        <v>-1.0567779169815632E-5</v>
      </c>
      <c r="CL24" s="13">
        <f t="shared" si="7"/>
        <v>-3.3420396416139398E-5</v>
      </c>
    </row>
    <row r="25" spans="1:90" x14ac:dyDescent="0.25">
      <c r="A25" s="73" t="s">
        <v>572</v>
      </c>
      <c r="B25" s="15">
        <v>5207.4136723489901</v>
      </c>
      <c r="C25" s="15">
        <v>45.288278482000003</v>
      </c>
      <c r="D25" s="15">
        <v>8467.8248975039896</v>
      </c>
      <c r="E25" s="15">
        <v>4180.4334236889899</v>
      </c>
      <c r="F25" s="15">
        <v>3148.7683810418898</v>
      </c>
      <c r="G25" s="15">
        <v>24472.193752625</v>
      </c>
      <c r="H25" s="15">
        <v>1864.093911149</v>
      </c>
      <c r="I25" s="15"/>
      <c r="J25" s="15"/>
      <c r="K25" s="15"/>
      <c r="L25" s="15"/>
      <c r="M25" s="15" t="s">
        <v>573</v>
      </c>
      <c r="N25" s="15">
        <v>2.5310171915540799E-3</v>
      </c>
      <c r="O25" s="15">
        <v>41.396396328302103</v>
      </c>
      <c r="P25" s="15">
        <v>6.0040894092494801E-2</v>
      </c>
      <c r="Q25" s="15">
        <v>6.0040894092494801E-2</v>
      </c>
      <c r="R25" s="15">
        <v>0.86284143967327798</v>
      </c>
      <c r="S25" s="15">
        <v>0.16384557812266401</v>
      </c>
      <c r="T25" s="15">
        <v>8.4028727197433497</v>
      </c>
      <c r="U25" s="15">
        <v>37.693452600147303</v>
      </c>
      <c r="V25" s="15">
        <v>5207.4074457981596</v>
      </c>
      <c r="W25" s="15">
        <v>11.3300213715272</v>
      </c>
      <c r="X25" s="15">
        <v>23.725809854860302</v>
      </c>
      <c r="Y25" s="15">
        <v>17.688256406546</v>
      </c>
      <c r="Z25" s="15">
        <v>161.38397043266801</v>
      </c>
      <c r="AA25" s="15">
        <v>1.45578157914318E-3</v>
      </c>
      <c r="AB25" s="15">
        <v>4.8715787089845897</v>
      </c>
      <c r="AC25" s="15">
        <v>4.8715787089845897</v>
      </c>
      <c r="AD25" s="15">
        <v>7.3201019160766398E-3</v>
      </c>
      <c r="AE25" s="15">
        <v>0</v>
      </c>
      <c r="AF25" s="15">
        <v>0</v>
      </c>
      <c r="AG25" s="15">
        <v>1.50790983880355E-2</v>
      </c>
      <c r="AH25" s="15">
        <v>1.0186368236897701E-2</v>
      </c>
      <c r="AI25" s="15">
        <v>3.4644509805056002E-5</v>
      </c>
      <c r="AJ25" s="15">
        <v>13.642004540513801</v>
      </c>
      <c r="AK25" s="15">
        <v>70.178124027624307</v>
      </c>
      <c r="AL25" s="15">
        <v>5.98561906127438</v>
      </c>
      <c r="AM25" s="15">
        <v>1.8144587937637801E-3</v>
      </c>
      <c r="AN25" s="15">
        <v>1.66955305707269E-2</v>
      </c>
      <c r="AO25" s="15">
        <v>45.288287486896103</v>
      </c>
      <c r="AP25" s="15">
        <v>0</v>
      </c>
      <c r="AQ25" s="15">
        <v>1956.6144319218199</v>
      </c>
      <c r="AR25" s="15">
        <v>7621.0377790247703</v>
      </c>
      <c r="AS25" s="15">
        <v>846.78251140440102</v>
      </c>
      <c r="AT25" s="15">
        <v>8467.8202904291702</v>
      </c>
      <c r="AU25" s="15">
        <v>5.0854259947954398E-3</v>
      </c>
      <c r="AV25" s="15">
        <v>5.3391402505001802</v>
      </c>
      <c r="AW25" s="15">
        <v>2.8510017836190899E-3</v>
      </c>
      <c r="AX25" s="15">
        <v>162.294963890275</v>
      </c>
      <c r="AY25" s="15">
        <v>789.70050659019103</v>
      </c>
      <c r="AZ25" s="15">
        <v>104.502157615778</v>
      </c>
      <c r="BA25" s="15">
        <v>3.6549548516609098</v>
      </c>
      <c r="BB25" s="15">
        <v>109.825635813422</v>
      </c>
      <c r="BC25" s="15">
        <v>68.918384980053801</v>
      </c>
      <c r="BD25" s="15">
        <v>0.236298688029454</v>
      </c>
      <c r="BE25" s="15">
        <v>14.1207023116564</v>
      </c>
      <c r="BF25" s="15">
        <v>4180.43211271377</v>
      </c>
      <c r="BG25" s="15">
        <v>3148.7673008039601</v>
      </c>
      <c r="BH25" s="15">
        <v>1031.6648119098099</v>
      </c>
      <c r="BI25" s="15">
        <v>0.40869915155122499</v>
      </c>
      <c r="BJ25" s="15">
        <v>0.69873628036177804</v>
      </c>
      <c r="BK25" s="15">
        <v>1652.4725084244101</v>
      </c>
      <c r="BL25" s="15">
        <v>0.86055701413713903</v>
      </c>
      <c r="BM25" s="15">
        <v>97.628802899529404</v>
      </c>
      <c r="BN25" s="15">
        <v>8.1295503122296093</v>
      </c>
      <c r="BO25" s="15">
        <v>2.8954056275180902</v>
      </c>
      <c r="BP25" s="15">
        <v>244.07220949916399</v>
      </c>
      <c r="BQ25" s="15">
        <v>40.211825418086804</v>
      </c>
      <c r="BR25" s="15">
        <v>234.759099246901</v>
      </c>
      <c r="BS25" s="15">
        <v>273.21569820886498</v>
      </c>
      <c r="BT25" s="15">
        <v>170.07293598841801</v>
      </c>
      <c r="BU25" s="15">
        <v>24472.192586351699</v>
      </c>
      <c r="BV25" s="15">
        <v>47.432637939410199</v>
      </c>
      <c r="BW25" s="15">
        <v>595.11608068630198</v>
      </c>
      <c r="BX25" s="15">
        <v>15.1278229749279</v>
      </c>
      <c r="BY25" s="15">
        <v>421.49403298516899</v>
      </c>
      <c r="BZ25" s="15">
        <v>5.6486479743017801</v>
      </c>
      <c r="CA25" s="15">
        <v>1864.0931521387499</v>
      </c>
      <c r="CB25" s="15">
        <v>304.00874938390598</v>
      </c>
      <c r="CC25" s="26"/>
      <c r="CD25" s="26">
        <f t="shared" si="0"/>
        <v>1.0496333993164004</v>
      </c>
      <c r="CE25" s="25">
        <f t="shared" si="1"/>
        <v>0</v>
      </c>
      <c r="CF25" s="13">
        <f t="shared" si="2"/>
        <v>-1.1957088916319651E-6</v>
      </c>
      <c r="CG25" s="13">
        <f t="shared" si="3"/>
        <v>1.9883502755519096E-7</v>
      </c>
      <c r="CH25" s="13">
        <f t="shared" si="4"/>
        <v>-5.4406826725839067E-7</v>
      </c>
      <c r="CI25" s="13">
        <f t="shared" si="5"/>
        <v>-3.1359791845158902E-7</v>
      </c>
      <c r="CJ25" s="13">
        <f t="shared" si="5"/>
        <v>-3.4306681184660772E-7</v>
      </c>
      <c r="CK25" s="13">
        <f t="shared" si="6"/>
        <v>-4.7657080241356963E-8</v>
      </c>
      <c r="CL25" s="13">
        <f t="shared" si="7"/>
        <v>-4.0717382610505482E-7</v>
      </c>
    </row>
    <row r="26" spans="1:90" x14ac:dyDescent="0.25">
      <c r="A26" s="73" t="s">
        <v>574</v>
      </c>
      <c r="B26" s="15">
        <v>11514.291418802901</v>
      </c>
      <c r="C26" s="15">
        <v>103.742142468574</v>
      </c>
      <c r="D26" s="15">
        <v>6981.2817401354696</v>
      </c>
      <c r="E26" s="15">
        <v>3348.1939472157701</v>
      </c>
      <c r="F26" s="15">
        <v>2692.7429981046398</v>
      </c>
      <c r="G26" s="15">
        <v>20780.990450465099</v>
      </c>
      <c r="H26" s="15">
        <v>14012.3950619806</v>
      </c>
      <c r="I26" s="15"/>
      <c r="J26" s="15"/>
      <c r="K26" s="15"/>
      <c r="L26" s="15"/>
      <c r="M26" s="15" t="s">
        <v>575</v>
      </c>
      <c r="N26" s="15">
        <v>6.2432119285089502</v>
      </c>
      <c r="O26" s="15">
        <v>465.00723904086601</v>
      </c>
      <c r="P26" s="15">
        <v>10.5272422199843</v>
      </c>
      <c r="Q26" s="15">
        <v>10.5272422199843</v>
      </c>
      <c r="R26" s="15">
        <v>1.01816155534152</v>
      </c>
      <c r="S26" s="15">
        <v>22.233046234603599</v>
      </c>
      <c r="T26" s="15">
        <v>281.51208335367102</v>
      </c>
      <c r="U26" s="15">
        <v>21447.2103964179</v>
      </c>
      <c r="V26" s="15">
        <v>11514.2254859161</v>
      </c>
      <c r="W26" s="15">
        <v>7.3183868985237703</v>
      </c>
      <c r="X26" s="15">
        <v>2086.88300626091</v>
      </c>
      <c r="Y26" s="15">
        <v>3.4812616096336599</v>
      </c>
      <c r="Z26" s="15">
        <v>123.390580514053</v>
      </c>
      <c r="AA26" s="15">
        <v>1.26326372518284</v>
      </c>
      <c r="AB26" s="15">
        <v>719.11482146369701</v>
      </c>
      <c r="AC26" s="15">
        <v>719.11482146369701</v>
      </c>
      <c r="AD26" s="15">
        <v>0.48496300601103298</v>
      </c>
      <c r="AE26" s="15">
        <v>0</v>
      </c>
      <c r="AF26" s="15">
        <v>0</v>
      </c>
      <c r="AG26" s="15">
        <v>3.2448546622805901</v>
      </c>
      <c r="AH26" s="15">
        <v>1.5451672977062601E-2</v>
      </c>
      <c r="AI26" s="15">
        <v>3.4304973868505301E-4</v>
      </c>
      <c r="AJ26" s="15">
        <v>131.00701425989899</v>
      </c>
      <c r="AK26" s="15">
        <v>87.475903301968401</v>
      </c>
      <c r="AL26" s="15">
        <v>167.794041089583</v>
      </c>
      <c r="AM26" s="15">
        <v>0.11898753235536701</v>
      </c>
      <c r="AN26" s="15">
        <v>2.12978103019335</v>
      </c>
      <c r="AO26" s="15">
        <v>103.741044774252</v>
      </c>
      <c r="AP26" s="15">
        <v>0</v>
      </c>
      <c r="AQ26" s="15">
        <v>16954.504849676701</v>
      </c>
      <c r="AR26" s="15">
        <v>6283.0579427256698</v>
      </c>
      <c r="AS26" s="15">
        <v>698.11626151975395</v>
      </c>
      <c r="AT26" s="15">
        <v>6981.1742042454198</v>
      </c>
      <c r="AU26" s="15">
        <v>0.588498664525827</v>
      </c>
      <c r="AV26" s="15">
        <v>76.247734500435598</v>
      </c>
      <c r="AW26" s="15">
        <v>3.9953693475623803E-2</v>
      </c>
      <c r="AX26" s="15">
        <v>26.7419696133644</v>
      </c>
      <c r="AY26" s="15">
        <v>8024.2911157829603</v>
      </c>
      <c r="AZ26" s="15">
        <v>31.9779061451015</v>
      </c>
      <c r="BA26" s="15">
        <v>57.228024492089297</v>
      </c>
      <c r="BB26" s="15">
        <v>139.27786567101501</v>
      </c>
      <c r="BC26" s="15">
        <v>32.088544314110003</v>
      </c>
      <c r="BD26" s="15">
        <v>0.66859569944388098</v>
      </c>
      <c r="BE26" s="15">
        <v>8.5346600739765197</v>
      </c>
      <c r="BF26" s="15">
        <v>3348.1014861368799</v>
      </c>
      <c r="BG26" s="15">
        <v>2692.6542395373499</v>
      </c>
      <c r="BH26" s="15">
        <v>655.44724659953397</v>
      </c>
      <c r="BI26" s="15">
        <v>1.73504301768658E-3</v>
      </c>
      <c r="BJ26" s="15">
        <v>3.4837631683945401E-2</v>
      </c>
      <c r="BK26" s="15">
        <v>409.214120523796</v>
      </c>
      <c r="BL26" s="15">
        <v>0.79964773194001504</v>
      </c>
      <c r="BM26" s="15">
        <v>381.74595725632599</v>
      </c>
      <c r="BN26" s="15">
        <v>88.3629349227555</v>
      </c>
      <c r="BO26" s="15">
        <v>47.491945566185599</v>
      </c>
      <c r="BP26" s="15">
        <v>954.38046753788501</v>
      </c>
      <c r="BQ26" s="15">
        <v>3067.8250239041099</v>
      </c>
      <c r="BR26" s="15">
        <v>63.095314703836699</v>
      </c>
      <c r="BS26" s="15">
        <v>378.34333023191499</v>
      </c>
      <c r="BT26" s="15">
        <v>72.666382378905993</v>
      </c>
      <c r="BU26" s="15">
        <v>20780.840470956999</v>
      </c>
      <c r="BV26" s="15">
        <v>633.54192164752897</v>
      </c>
      <c r="BW26" s="15">
        <v>258.39510739599802</v>
      </c>
      <c r="BX26" s="15">
        <v>197.64866227768499</v>
      </c>
      <c r="BY26" s="15">
        <v>654.05775179890804</v>
      </c>
      <c r="BZ26" s="15">
        <v>86.942510260057702</v>
      </c>
      <c r="CA26" s="15">
        <v>14012.3385551712</v>
      </c>
      <c r="CB26" s="15">
        <v>379.378703169044</v>
      </c>
      <c r="CC26" s="26"/>
      <c r="CD26" s="26">
        <f t="shared" si="0"/>
        <v>1.2099696837127665</v>
      </c>
      <c r="CE26" s="25">
        <f t="shared" si="1"/>
        <v>0</v>
      </c>
      <c r="CF26" s="13">
        <f t="shared" si="2"/>
        <v>-5.7261783988584561E-6</v>
      </c>
      <c r="CG26" s="13">
        <f t="shared" si="3"/>
        <v>-1.0580987589794628E-5</v>
      </c>
      <c r="CH26" s="13">
        <f t="shared" si="4"/>
        <v>-1.5403459429459501E-5</v>
      </c>
      <c r="CI26" s="13">
        <f t="shared" si="5"/>
        <v>-2.7615209975245652E-5</v>
      </c>
      <c r="CJ26" s="13">
        <f t="shared" si="5"/>
        <v>-3.2962138366858648E-5</v>
      </c>
      <c r="CK26" s="13">
        <f t="shared" si="6"/>
        <v>-7.2171491757061706E-6</v>
      </c>
      <c r="CL26" s="13">
        <f t="shared" si="7"/>
        <v>-4.0326303355148696E-6</v>
      </c>
    </row>
    <row r="27" spans="1:90" x14ac:dyDescent="0.25">
      <c r="A27" s="73" t="s">
        <v>576</v>
      </c>
      <c r="B27" s="15">
        <v>3570.9590302419601</v>
      </c>
      <c r="C27" s="15">
        <v>3.7087278003346098</v>
      </c>
      <c r="D27" s="15">
        <v>24777.185510257401</v>
      </c>
      <c r="E27" s="15">
        <v>6847.6356749096303</v>
      </c>
      <c r="F27" s="15">
        <v>3904.4874137420302</v>
      </c>
      <c r="G27" s="15">
        <v>62099.673313092899</v>
      </c>
      <c r="H27" s="15">
        <v>49.143400123665501</v>
      </c>
      <c r="I27" s="15"/>
      <c r="J27" s="15"/>
      <c r="K27" s="15"/>
      <c r="L27" s="15"/>
      <c r="M27" s="15" t="s">
        <v>577</v>
      </c>
      <c r="N27" s="15">
        <v>0</v>
      </c>
      <c r="O27" s="15">
        <v>5.3362007085324202E-2</v>
      </c>
      <c r="P27" s="15">
        <v>0.35973726049670002</v>
      </c>
      <c r="Q27" s="15">
        <v>0.35973726049670002</v>
      </c>
      <c r="R27" s="15">
        <v>3.1668329172109301E-2</v>
      </c>
      <c r="S27" s="15">
        <v>0</v>
      </c>
      <c r="T27" s="15">
        <v>2.23498187543847</v>
      </c>
      <c r="U27" s="15">
        <v>5.5079618544883404</v>
      </c>
      <c r="V27" s="15">
        <v>3570.5677625511898</v>
      </c>
      <c r="W27" s="15">
        <v>2.2830759573967701</v>
      </c>
      <c r="X27" s="15">
        <v>0.82856573064567995</v>
      </c>
      <c r="Y27" s="15">
        <v>1.19274859410141</v>
      </c>
      <c r="Z27" s="15">
        <v>0</v>
      </c>
      <c r="AA27" s="15">
        <v>0</v>
      </c>
      <c r="AB27" s="15">
        <v>0.51863434827295396</v>
      </c>
      <c r="AC27" s="15">
        <v>0.51863434827295396</v>
      </c>
      <c r="AD27" s="15">
        <v>2.8314704899221302E-3</v>
      </c>
      <c r="AE27" s="15">
        <v>0</v>
      </c>
      <c r="AF27" s="15">
        <v>0</v>
      </c>
      <c r="AG27" s="15">
        <v>1.0747967188059699</v>
      </c>
      <c r="AH27" s="15">
        <v>5.7117747196547503E-4</v>
      </c>
      <c r="AI27" s="15">
        <v>0</v>
      </c>
      <c r="AJ27" s="15">
        <v>0.186387953626381</v>
      </c>
      <c r="AK27" s="15">
        <v>6.18969927853741E-3</v>
      </c>
      <c r="AL27" s="15">
        <v>0</v>
      </c>
      <c r="AM27" s="15">
        <v>0</v>
      </c>
      <c r="AN27" s="15">
        <v>1.9100998052216399E-2</v>
      </c>
      <c r="AO27" s="15">
        <v>3.7082986921079999</v>
      </c>
      <c r="AP27" s="15">
        <v>0</v>
      </c>
      <c r="AQ27" s="15">
        <v>50.026156737600303</v>
      </c>
      <c r="AR27" s="15">
        <v>22297.050709605501</v>
      </c>
      <c r="AS27" s="15">
        <v>2477.4502007432602</v>
      </c>
      <c r="AT27" s="15">
        <v>24774.500910348801</v>
      </c>
      <c r="AU27" s="15">
        <v>0</v>
      </c>
      <c r="AV27" s="15">
        <v>1.49667778689572</v>
      </c>
      <c r="AW27" s="15">
        <v>0</v>
      </c>
      <c r="AX27" s="15">
        <v>234.812647854076</v>
      </c>
      <c r="AY27" s="15">
        <v>26.167456041508601</v>
      </c>
      <c r="AZ27" s="15">
        <v>133.48208397846099</v>
      </c>
      <c r="BA27" s="15">
        <v>2.63890141261153</v>
      </c>
      <c r="BB27" s="15">
        <v>163.32275743150399</v>
      </c>
      <c r="BC27" s="15">
        <v>113.876528918578</v>
      </c>
      <c r="BD27" s="15">
        <v>5.9456990580752399E-2</v>
      </c>
      <c r="BE27" s="15">
        <v>18.9478750304513</v>
      </c>
      <c r="BF27" s="15">
        <v>6846.9131579110099</v>
      </c>
      <c r="BG27" s="15">
        <v>3904.0770128027898</v>
      </c>
      <c r="BH27" s="15">
        <v>2942.8361451082201</v>
      </c>
      <c r="BI27" s="15">
        <v>0.357062793145832</v>
      </c>
      <c r="BJ27" s="15">
        <v>1.19445036018011</v>
      </c>
      <c r="BK27" s="15">
        <v>2284.5484939879898</v>
      </c>
      <c r="BL27" s="15">
        <v>0.43144716898978802</v>
      </c>
      <c r="BM27" s="15">
        <v>48.329595501468702</v>
      </c>
      <c r="BN27" s="15">
        <v>13.2773297640503</v>
      </c>
      <c r="BO27" s="15">
        <v>2.2264416612928999</v>
      </c>
      <c r="BP27" s="15">
        <v>120.82925352050501</v>
      </c>
      <c r="BQ27" s="15">
        <v>0.12724907862453599</v>
      </c>
      <c r="BR27" s="15">
        <v>360.491793342042</v>
      </c>
      <c r="BS27" s="15">
        <v>388.57111997552897</v>
      </c>
      <c r="BT27" s="15">
        <v>16.679773111327901</v>
      </c>
      <c r="BU27" s="15">
        <v>62092.707954534999</v>
      </c>
      <c r="BV27" s="15">
        <v>0.41745896323946902</v>
      </c>
      <c r="BW27" s="15">
        <v>1520.52113390103</v>
      </c>
      <c r="BX27" s="15">
        <v>0</v>
      </c>
      <c r="BY27" s="15">
        <v>6.3665582140687897</v>
      </c>
      <c r="BZ27" s="15">
        <v>1.51078967244829E-3</v>
      </c>
      <c r="CA27" s="15">
        <v>49.1433275021082</v>
      </c>
      <c r="CB27" s="15">
        <v>6.8924599789458396</v>
      </c>
      <c r="CC27" s="26"/>
      <c r="CD27" s="26">
        <f t="shared" si="0"/>
        <v>1.0179643764548552</v>
      </c>
      <c r="CE27" s="25">
        <f t="shared" si="1"/>
        <v>0</v>
      </c>
      <c r="CF27" s="13">
        <f t="shared" si="2"/>
        <v>-1.0956935866715341E-4</v>
      </c>
      <c r="CG27" s="13">
        <f t="shared" si="3"/>
        <v>-1.1570227035027854E-4</v>
      </c>
      <c r="CH27" s="13">
        <f t="shared" si="4"/>
        <v>-1.0834967141399232E-4</v>
      </c>
      <c r="CI27" s="13">
        <f t="shared" si="5"/>
        <v>-1.0551335277193823E-4</v>
      </c>
      <c r="CJ27" s="13">
        <f t="shared" si="5"/>
        <v>-1.0511006842945987E-4</v>
      </c>
      <c r="CK27" s="13">
        <f t="shared" si="6"/>
        <v>-1.1216417392056289E-4</v>
      </c>
      <c r="CL27" s="13">
        <f t="shared" si="7"/>
        <v>-1.4777479197264973E-6</v>
      </c>
    </row>
    <row r="28" spans="1:90" x14ac:dyDescent="0.25">
      <c r="A28" s="73" t="s">
        <v>578</v>
      </c>
      <c r="B28" s="15">
        <v>13952.8110846494</v>
      </c>
      <c r="C28" s="15">
        <v>301.45139325486099</v>
      </c>
      <c r="D28" s="15">
        <v>27132.300122799301</v>
      </c>
      <c r="E28" s="15">
        <v>11321.745488128699</v>
      </c>
      <c r="F28" s="15">
        <v>8294.7011763504506</v>
      </c>
      <c r="G28" s="15">
        <v>153464.61314003199</v>
      </c>
      <c r="H28" s="15">
        <v>4682.6659065386202</v>
      </c>
      <c r="I28" s="15"/>
      <c r="J28" s="15"/>
      <c r="K28" s="15"/>
      <c r="L28" s="15"/>
      <c r="M28" s="15" t="s">
        <v>579</v>
      </c>
      <c r="N28" s="15">
        <v>5.8980717359744798E-2</v>
      </c>
      <c r="O28" s="15">
        <v>115.327608848105</v>
      </c>
      <c r="P28" s="15">
        <v>24.3429160933951</v>
      </c>
      <c r="Q28" s="15">
        <v>24.3429160933951</v>
      </c>
      <c r="R28" s="15">
        <v>0.75560316898427504</v>
      </c>
      <c r="S28" s="15">
        <v>50.577634736727198</v>
      </c>
      <c r="T28" s="15">
        <v>51.205012880641398</v>
      </c>
      <c r="U28" s="15">
        <v>10135.502351965901</v>
      </c>
      <c r="V28" s="15">
        <v>13952.530639749501</v>
      </c>
      <c r="W28" s="15">
        <v>185.47279080260699</v>
      </c>
      <c r="X28" s="15">
        <v>1066.6436884570701</v>
      </c>
      <c r="Y28" s="15">
        <v>17.700710566966201</v>
      </c>
      <c r="Z28" s="15">
        <v>0.36636119999470801</v>
      </c>
      <c r="AA28" s="15">
        <v>3.3922868089198803E-2</v>
      </c>
      <c r="AB28" s="15">
        <v>297.07996213270599</v>
      </c>
      <c r="AC28" s="15">
        <v>297.07996213270599</v>
      </c>
      <c r="AD28" s="15">
        <v>9.4146175959390604E-3</v>
      </c>
      <c r="AE28" s="15">
        <v>0</v>
      </c>
      <c r="AF28" s="15">
        <v>0</v>
      </c>
      <c r="AG28" s="15">
        <v>3.0393349621356101</v>
      </c>
      <c r="AH28" s="15">
        <v>3.3864759043910501E-2</v>
      </c>
      <c r="AI28" s="15">
        <v>8.0704646446976003E-4</v>
      </c>
      <c r="AJ28" s="15">
        <v>50.020755885367599</v>
      </c>
      <c r="AK28" s="15">
        <v>8.6564628527522096</v>
      </c>
      <c r="AL28" s="15">
        <v>160.25967736495701</v>
      </c>
      <c r="AM28" s="15">
        <v>1.18618834921212E-5</v>
      </c>
      <c r="AN28" s="15">
        <v>3.47216864880735</v>
      </c>
      <c r="AO28" s="15">
        <v>301.41703202647801</v>
      </c>
      <c r="AP28" s="15">
        <v>0</v>
      </c>
      <c r="AQ28" s="15">
        <v>5885.5296633895996</v>
      </c>
      <c r="AR28" s="15">
        <v>24417.4944670683</v>
      </c>
      <c r="AS28" s="15">
        <v>2713.0569676417599</v>
      </c>
      <c r="AT28" s="15">
        <v>27130.551434710102</v>
      </c>
      <c r="AU28" s="15">
        <v>1.2426551040140701E-2</v>
      </c>
      <c r="AV28" s="15">
        <v>24.122371978907001</v>
      </c>
      <c r="AW28" s="15">
        <v>3.2191798733031199E-2</v>
      </c>
      <c r="AX28" s="15">
        <v>102.827862820587</v>
      </c>
      <c r="AY28" s="15">
        <v>1910.98041077468</v>
      </c>
      <c r="AZ28" s="15">
        <v>77.765051349526303</v>
      </c>
      <c r="BA28" s="15">
        <v>66.341172071568707</v>
      </c>
      <c r="BB28" s="15">
        <v>224.41673036238399</v>
      </c>
      <c r="BC28" s="15">
        <v>67.354156487436498</v>
      </c>
      <c r="BD28" s="15">
        <v>2.4102693711866898</v>
      </c>
      <c r="BE28" s="15">
        <v>14.497362697352701</v>
      </c>
      <c r="BF28" s="15">
        <v>11335.3472240418</v>
      </c>
      <c r="BG28" s="15">
        <v>8293.8209221490306</v>
      </c>
      <c r="BH28" s="15">
        <v>3041.5263018927699</v>
      </c>
      <c r="BI28" s="15">
        <v>0.14190863561456599</v>
      </c>
      <c r="BJ28" s="15">
        <v>0.60638878960741105</v>
      </c>
      <c r="BK28" s="15">
        <v>3551.6404022658398</v>
      </c>
      <c r="BL28" s="15">
        <v>4.41816584820074</v>
      </c>
      <c r="BM28" s="15">
        <v>380.11853012241102</v>
      </c>
      <c r="BN28" s="15">
        <v>83.264447811636998</v>
      </c>
      <c r="BO28" s="15">
        <v>44.635636166338699</v>
      </c>
      <c r="BP28" s="15">
        <v>950.30715341810003</v>
      </c>
      <c r="BQ28" s="15">
        <v>1346.1154404628601</v>
      </c>
      <c r="BR28" s="15">
        <v>173.43821155525001</v>
      </c>
      <c r="BS28" s="15">
        <v>2456.4318098659501</v>
      </c>
      <c r="BT28" s="15">
        <v>93.205662510025306</v>
      </c>
      <c r="BU28" s="15">
        <v>153444.02030755099</v>
      </c>
      <c r="BV28" s="15">
        <v>7.5571276987866298</v>
      </c>
      <c r="BW28" s="15">
        <v>2074.1510263483101</v>
      </c>
      <c r="BX28" s="15">
        <v>5.6523027598560302E-3</v>
      </c>
      <c r="BY28" s="15">
        <v>96.449324097155099</v>
      </c>
      <c r="BZ28" s="15">
        <v>18.642125676912698</v>
      </c>
      <c r="CA28" s="15">
        <v>4682.6336997452499</v>
      </c>
      <c r="CB28" s="15">
        <v>377.12688428883001</v>
      </c>
      <c r="CC28" s="26"/>
      <c r="CD28" s="26">
        <f t="shared" si="0"/>
        <v>1.2568844886820405</v>
      </c>
      <c r="CE28" s="25">
        <f t="shared" si="1"/>
        <v>0</v>
      </c>
      <c r="CF28" s="13">
        <f t="shared" si="2"/>
        <v>-2.0099526769058104E-5</v>
      </c>
      <c r="CG28" s="13">
        <f t="shared" si="3"/>
        <v>-1.1398596640064783E-4</v>
      </c>
      <c r="CH28" s="13">
        <f t="shared" si="4"/>
        <v>-6.4450418183670778E-5</v>
      </c>
      <c r="CI28" s="13">
        <f t="shared" si="5"/>
        <v>1.2013815296733254E-3</v>
      </c>
      <c r="CJ28" s="13">
        <f t="shared" si="5"/>
        <v>-1.0612247297464778E-4</v>
      </c>
      <c r="CK28" s="13">
        <f t="shared" si="6"/>
        <v>-1.3418619484743013E-4</v>
      </c>
      <c r="CL28" s="13">
        <f t="shared" si="7"/>
        <v>-6.877875554885627E-6</v>
      </c>
    </row>
    <row r="29" spans="1:90" x14ac:dyDescent="0.25">
      <c r="A29" s="73" t="s">
        <v>580</v>
      </c>
      <c r="B29" s="15">
        <v>5483.1438347952098</v>
      </c>
      <c r="C29" s="15">
        <v>57.679431532288497</v>
      </c>
      <c r="D29" s="15">
        <v>6161.3122507304397</v>
      </c>
      <c r="E29" s="15">
        <v>12916.792167351001</v>
      </c>
      <c r="F29" s="15">
        <v>7544.4923521527799</v>
      </c>
      <c r="G29" s="15">
        <v>17529.980236016399</v>
      </c>
      <c r="H29" s="15">
        <v>4873.55045329107</v>
      </c>
      <c r="I29" s="15"/>
      <c r="J29" s="15"/>
      <c r="K29" s="15"/>
      <c r="L29" s="15"/>
      <c r="M29" s="15" t="s">
        <v>581</v>
      </c>
      <c r="N29" s="15">
        <v>0.62312797920159302</v>
      </c>
      <c r="O29" s="15">
        <v>436.88921475551399</v>
      </c>
      <c r="P29" s="15">
        <v>11.0196869807487</v>
      </c>
      <c r="Q29" s="15">
        <v>11.0196869807487</v>
      </c>
      <c r="R29" s="15">
        <v>3.27417807250449</v>
      </c>
      <c r="S29" s="15">
        <v>50.863136064960003</v>
      </c>
      <c r="T29" s="15">
        <v>125.126447466917</v>
      </c>
      <c r="U29" s="15">
        <v>800.27896020532603</v>
      </c>
      <c r="V29" s="15">
        <v>5483.1010912600104</v>
      </c>
      <c r="W29" s="15">
        <v>99.712049294076806</v>
      </c>
      <c r="X29" s="15">
        <v>73.5511336439735</v>
      </c>
      <c r="Y29" s="15">
        <v>6.1252203304667798</v>
      </c>
      <c r="Z29" s="15">
        <v>217.323829067172</v>
      </c>
      <c r="AA29" s="15">
        <v>0.386080516033113</v>
      </c>
      <c r="AB29" s="15">
        <v>105.98910614187901</v>
      </c>
      <c r="AC29" s="15">
        <v>105.98910614187901</v>
      </c>
      <c r="AD29" s="15">
        <v>2.4475631351995399E-2</v>
      </c>
      <c r="AE29" s="15">
        <v>0</v>
      </c>
      <c r="AF29" s="15">
        <v>0</v>
      </c>
      <c r="AG29" s="15">
        <v>3.7199516155536001</v>
      </c>
      <c r="AH29" s="15">
        <v>0.32820525888181301</v>
      </c>
      <c r="AI29" s="15">
        <v>8.1566682651609303E-3</v>
      </c>
      <c r="AJ29" s="15">
        <v>149.94078022644999</v>
      </c>
      <c r="AK29" s="15">
        <v>74.564182258149899</v>
      </c>
      <c r="AL29" s="15">
        <v>206.19421126295299</v>
      </c>
      <c r="AM29" s="15">
        <v>0</v>
      </c>
      <c r="AN29" s="15">
        <v>3.7080613406451701</v>
      </c>
      <c r="AO29" s="15">
        <v>57.679220489580501</v>
      </c>
      <c r="AP29" s="15">
        <v>0</v>
      </c>
      <c r="AQ29" s="15">
        <v>5821.1864250913504</v>
      </c>
      <c r="AR29" s="15">
        <v>5545.0912337457303</v>
      </c>
      <c r="AS29" s="15">
        <v>616.12321605252203</v>
      </c>
      <c r="AT29" s="15">
        <v>6161.2144497982499</v>
      </c>
      <c r="AU29" s="15">
        <v>0.56414089143688195</v>
      </c>
      <c r="AV29" s="15">
        <v>17.751015519557502</v>
      </c>
      <c r="AW29" s="15">
        <v>0.39402781477082899</v>
      </c>
      <c r="AX29" s="15">
        <v>4.7878752864178704</v>
      </c>
      <c r="AY29" s="15">
        <v>1496.0233694388901</v>
      </c>
      <c r="AZ29" s="15">
        <v>48.32383179024</v>
      </c>
      <c r="BA29" s="15">
        <v>47.2840133804755</v>
      </c>
      <c r="BB29" s="15">
        <v>270.36481520518402</v>
      </c>
      <c r="BC29" s="15">
        <v>3.7957412528490901</v>
      </c>
      <c r="BD29" s="15">
        <v>9.0002725463935104E-2</v>
      </c>
      <c r="BE29" s="15">
        <v>606.80364653300296</v>
      </c>
      <c r="BF29" s="15">
        <v>12916.752183176901</v>
      </c>
      <c r="BG29" s="15">
        <v>7544.3459169243197</v>
      </c>
      <c r="BH29" s="15">
        <v>5372.4062662526303</v>
      </c>
      <c r="BI29" s="15">
        <v>9.6811939164558503</v>
      </c>
      <c r="BJ29" s="15">
        <v>3.2520039008030403E-2</v>
      </c>
      <c r="BK29" s="15">
        <v>1372.40528084936</v>
      </c>
      <c r="BL29" s="15">
        <v>59.675649886847403</v>
      </c>
      <c r="BM29" s="15">
        <v>985.55548112518295</v>
      </c>
      <c r="BN29" s="15">
        <v>8.5103060879037802</v>
      </c>
      <c r="BO29" s="15">
        <v>4.0988012598504104</v>
      </c>
      <c r="BP29" s="15">
        <v>2463.95012889809</v>
      </c>
      <c r="BQ29" s="15">
        <v>37.350348097097203</v>
      </c>
      <c r="BR29" s="15">
        <v>927.94352110383204</v>
      </c>
      <c r="BS29" s="15">
        <v>725.21766867591498</v>
      </c>
      <c r="BT29" s="15">
        <v>5.8254389082338998</v>
      </c>
      <c r="BU29" s="15">
        <v>17529.967525705</v>
      </c>
      <c r="BV29" s="15">
        <v>205.024548214482</v>
      </c>
      <c r="BW29" s="15">
        <v>212.98916267784301</v>
      </c>
      <c r="BX29" s="15">
        <v>221.22626682129601</v>
      </c>
      <c r="BY29" s="15">
        <v>1246.25626063082</v>
      </c>
      <c r="BZ29" s="15">
        <v>97.615629247705698</v>
      </c>
      <c r="CA29" s="15">
        <v>4873.53208445983</v>
      </c>
      <c r="CB29" s="15">
        <v>568.89476469900706</v>
      </c>
      <c r="CC29" s="26"/>
      <c r="CD29" s="26">
        <f t="shared" si="0"/>
        <v>1.1944491847408358</v>
      </c>
      <c r="CE29" s="25">
        <f t="shared" si="1"/>
        <v>0</v>
      </c>
      <c r="CF29" s="13">
        <f t="shared" si="2"/>
        <v>-7.7954429953418787E-6</v>
      </c>
      <c r="CG29" s="13">
        <f t="shared" si="3"/>
        <v>-3.6588902211597845E-6</v>
      </c>
      <c r="CH29" s="13">
        <f t="shared" si="4"/>
        <v>-1.5873393233428447E-5</v>
      </c>
      <c r="CI29" s="13">
        <f t="shared" si="5"/>
        <v>-3.0955188859578385E-6</v>
      </c>
      <c r="CJ29" s="13">
        <f t="shared" si="5"/>
        <v>-1.9409553569020826E-5</v>
      </c>
      <c r="CK29" s="13">
        <f t="shared" si="6"/>
        <v>-7.2506136504468955E-7</v>
      </c>
      <c r="CL29" s="13">
        <f t="shared" si="7"/>
        <v>-3.7690860936022124E-6</v>
      </c>
    </row>
    <row r="30" spans="1:90" x14ac:dyDescent="0.25">
      <c r="A30" s="73" t="s">
        <v>582</v>
      </c>
      <c r="B30" s="15">
        <v>18718.338450897401</v>
      </c>
      <c r="C30" s="15">
        <v>143.73281479878</v>
      </c>
      <c r="D30" s="15">
        <v>12341.137354709401</v>
      </c>
      <c r="E30" s="15">
        <v>2615.3657142910301</v>
      </c>
      <c r="F30" s="15">
        <v>2154.7377907917999</v>
      </c>
      <c r="G30" s="15">
        <v>2173.6391906984099</v>
      </c>
      <c r="H30" s="15">
        <v>12135.077403850601</v>
      </c>
      <c r="I30" s="15"/>
      <c r="J30" s="15"/>
      <c r="K30" s="15"/>
      <c r="L30" s="15"/>
      <c r="M30" s="15" t="s">
        <v>583</v>
      </c>
      <c r="N30" s="15">
        <v>48.477445241897101</v>
      </c>
      <c r="O30" s="15">
        <v>461.54541027277702</v>
      </c>
      <c r="P30" s="15">
        <v>46.503444841236899</v>
      </c>
      <c r="Q30" s="15">
        <v>46.503444841236899</v>
      </c>
      <c r="R30" s="15">
        <v>3.53280105423371</v>
      </c>
      <c r="S30" s="15">
        <v>88.961785402888097</v>
      </c>
      <c r="T30" s="15">
        <v>214.80298015114499</v>
      </c>
      <c r="U30" s="15">
        <v>2245.7118859935099</v>
      </c>
      <c r="V30" s="15">
        <v>18718.2365464219</v>
      </c>
      <c r="W30" s="15">
        <v>90.696397840839296</v>
      </c>
      <c r="X30" s="15">
        <v>25.9224913907622</v>
      </c>
      <c r="Y30" s="15">
        <v>6.6493117713413197</v>
      </c>
      <c r="Z30" s="15">
        <v>242.94826263241299</v>
      </c>
      <c r="AA30" s="15">
        <v>10.0866335050224</v>
      </c>
      <c r="AB30" s="15">
        <v>488.032267116122</v>
      </c>
      <c r="AC30" s="15">
        <v>488.032267116122</v>
      </c>
      <c r="AD30" s="15">
        <v>0.34479437321419498</v>
      </c>
      <c r="AE30" s="15">
        <v>0</v>
      </c>
      <c r="AF30" s="15">
        <v>0</v>
      </c>
      <c r="AG30" s="15">
        <v>4.8065224480757598</v>
      </c>
      <c r="AH30" s="15">
        <v>0.49325872413507699</v>
      </c>
      <c r="AI30" s="15">
        <v>1.22670047375673E-2</v>
      </c>
      <c r="AJ30" s="15">
        <v>195.60155099267899</v>
      </c>
      <c r="AK30" s="15">
        <v>435.66365563948</v>
      </c>
      <c r="AL30" s="15">
        <v>395.89471303874302</v>
      </c>
      <c r="AM30" s="15">
        <v>7.7468127342515403E-2</v>
      </c>
      <c r="AN30" s="15">
        <v>6.3593999032584803</v>
      </c>
      <c r="AO30" s="15">
        <v>143.73088333480399</v>
      </c>
      <c r="AP30" s="15">
        <v>0</v>
      </c>
      <c r="AQ30" s="15">
        <v>12668.541862693701</v>
      </c>
      <c r="AR30" s="15">
        <v>11106.8406470669</v>
      </c>
      <c r="AS30" s="15">
        <v>1234.09071284693</v>
      </c>
      <c r="AT30" s="15">
        <v>12340.9313599138</v>
      </c>
      <c r="AU30" s="15">
        <v>0.19204111154238901</v>
      </c>
      <c r="AV30" s="15">
        <v>49.292917707350703</v>
      </c>
      <c r="AW30" s="15">
        <v>0.55272788905286796</v>
      </c>
      <c r="AX30" s="15">
        <v>22.275429910611901</v>
      </c>
      <c r="AY30" s="15">
        <v>3988.8744909940801</v>
      </c>
      <c r="AZ30" s="15">
        <v>25.107428781841602</v>
      </c>
      <c r="BA30" s="15">
        <v>46.577023617673603</v>
      </c>
      <c r="BB30" s="15">
        <v>95.291641537051404</v>
      </c>
      <c r="BC30" s="15">
        <v>26.817990208464099</v>
      </c>
      <c r="BD30" s="15">
        <v>8.7171279850305901</v>
      </c>
      <c r="BE30" s="15">
        <v>14.9247720408123</v>
      </c>
      <c r="BF30" s="15">
        <v>2615.31427031465</v>
      </c>
      <c r="BG30" s="15">
        <v>2154.6903784588499</v>
      </c>
      <c r="BH30" s="15">
        <v>460.62389185579599</v>
      </c>
      <c r="BI30" s="15">
        <v>0.144948241218715</v>
      </c>
      <c r="BJ30" s="15">
        <v>0.27466063506451399</v>
      </c>
      <c r="BK30" s="15">
        <v>400.17435713678901</v>
      </c>
      <c r="BL30" s="15">
        <v>60.024885078236601</v>
      </c>
      <c r="BM30" s="15">
        <v>255.536584954479</v>
      </c>
      <c r="BN30" s="15">
        <v>58.924494439700801</v>
      </c>
      <c r="BO30" s="15">
        <v>31.5006300988444</v>
      </c>
      <c r="BP30" s="15">
        <v>638.90659906755604</v>
      </c>
      <c r="BQ30" s="15">
        <v>126.715100273164</v>
      </c>
      <c r="BR30" s="15">
        <v>61.155244352438999</v>
      </c>
      <c r="BS30" s="15">
        <v>356.845929319579</v>
      </c>
      <c r="BT30" s="15">
        <v>51.490631053460604</v>
      </c>
      <c r="BU30" s="15">
        <v>2173.6344002805099</v>
      </c>
      <c r="BV30" s="15">
        <v>425.33696697991098</v>
      </c>
      <c r="BW30" s="15">
        <v>23.1636404735527</v>
      </c>
      <c r="BX30" s="15">
        <v>2.5429902509752398</v>
      </c>
      <c r="BY30" s="15">
        <v>4231.9143445549798</v>
      </c>
      <c r="BZ30" s="15">
        <v>36.171848819921003</v>
      </c>
      <c r="CA30" s="15">
        <v>12135.049165446901</v>
      </c>
      <c r="CB30" s="15">
        <v>1208.6636483340101</v>
      </c>
      <c r="CC30" s="26"/>
      <c r="CD30" s="26">
        <f t="shared" si="0"/>
        <v>1.0439629613340058</v>
      </c>
      <c r="CE30" s="25">
        <f t="shared" si="1"/>
        <v>0</v>
      </c>
      <c r="CF30" s="13">
        <f t="shared" si="2"/>
        <v>-5.4440983513859418E-6</v>
      </c>
      <c r="CG30" s="13">
        <f t="shared" si="3"/>
        <v>-1.343787762530653E-5</v>
      </c>
      <c r="CH30" s="13">
        <f t="shared" si="4"/>
        <v>-1.6691718897513933E-5</v>
      </c>
      <c r="CI30" s="13">
        <f t="shared" si="5"/>
        <v>-1.966989782692297E-5</v>
      </c>
      <c r="CJ30" s="13">
        <f t="shared" si="5"/>
        <v>-2.2003759878628363E-5</v>
      </c>
      <c r="CK30" s="13">
        <f t="shared" si="6"/>
        <v>-2.2038698605266458E-6</v>
      </c>
      <c r="CL30" s="13">
        <f t="shared" si="7"/>
        <v>-2.3270064755462746E-6</v>
      </c>
    </row>
    <row r="31" spans="1:90" x14ac:dyDescent="0.25">
      <c r="A31" s="73" t="s">
        <v>584</v>
      </c>
      <c r="B31" s="15">
        <v>9792.8227457553094</v>
      </c>
      <c r="C31" s="15">
        <v>214.14744528202999</v>
      </c>
      <c r="D31" s="15">
        <v>14348.734647077899</v>
      </c>
      <c r="E31" s="15">
        <v>5159.0920863924102</v>
      </c>
      <c r="F31" s="15">
        <v>3317.9883010354201</v>
      </c>
      <c r="G31" s="15">
        <v>25076.364919450101</v>
      </c>
      <c r="H31" s="15">
        <v>619.64264611002397</v>
      </c>
      <c r="I31" s="15"/>
      <c r="J31" s="15"/>
      <c r="K31" s="15"/>
      <c r="L31" s="15"/>
      <c r="M31" s="15" t="s">
        <v>585</v>
      </c>
      <c r="N31" s="15">
        <v>5.3409067929914801E-3</v>
      </c>
      <c r="O31" s="15">
        <v>8.3081668299439198</v>
      </c>
      <c r="P31" s="15">
        <v>0.77665640894548804</v>
      </c>
      <c r="Q31" s="15">
        <v>0.77665640894548804</v>
      </c>
      <c r="R31" s="15">
        <v>0.14499467096264801</v>
      </c>
      <c r="S31" s="15">
        <v>3.6669807470361701E-3</v>
      </c>
      <c r="T31" s="15">
        <v>10.7142343124115</v>
      </c>
      <c r="U31" s="15">
        <v>285.54725221742899</v>
      </c>
      <c r="V31" s="15">
        <v>9792.8289049318992</v>
      </c>
      <c r="W31" s="15">
        <v>21.6820827902479</v>
      </c>
      <c r="X31" s="15">
        <v>5.5229447486956298</v>
      </c>
      <c r="Y31" s="15">
        <v>3.5389152417390499</v>
      </c>
      <c r="Z31" s="15">
        <v>14.387517223571299</v>
      </c>
      <c r="AA31" s="15">
        <v>3.88875064071824E-3</v>
      </c>
      <c r="AB31" s="15">
        <v>55.904520548565102</v>
      </c>
      <c r="AC31" s="15">
        <v>55.904520548565102</v>
      </c>
      <c r="AD31" s="15">
        <v>6.1943962688977101E-3</v>
      </c>
      <c r="AE31" s="15">
        <v>0</v>
      </c>
      <c r="AF31" s="15">
        <v>0</v>
      </c>
      <c r="AG31" s="15">
        <v>2.30814587650976</v>
      </c>
      <c r="AH31" s="15">
        <v>3.7157806417907999E-3</v>
      </c>
      <c r="AI31" s="15">
        <v>6.2126052177890502E-5</v>
      </c>
      <c r="AJ31" s="15">
        <v>1.2370985464612401</v>
      </c>
      <c r="AK31" s="15">
        <v>5.9027943097493702</v>
      </c>
      <c r="AL31" s="15">
        <v>1.6412666240072201E-2</v>
      </c>
      <c r="AM31" s="15">
        <v>0</v>
      </c>
      <c r="AN31" s="15">
        <v>4.2137766035434801E-2</v>
      </c>
      <c r="AO31" s="15">
        <v>214.14722862393</v>
      </c>
      <c r="AP31" s="15">
        <v>0</v>
      </c>
      <c r="AQ31" s="15">
        <v>633.54459791519696</v>
      </c>
      <c r="AR31" s="15">
        <v>12913.836014799101</v>
      </c>
      <c r="AS31" s="15">
        <v>1434.8720960574201</v>
      </c>
      <c r="AT31" s="15">
        <v>14348.7081108565</v>
      </c>
      <c r="AU31" s="15">
        <v>1.73487752746131E-4</v>
      </c>
      <c r="AV31" s="15">
        <v>3.41132626192088</v>
      </c>
      <c r="AW31" s="15">
        <v>3.8339992284925099E-3</v>
      </c>
      <c r="AX31" s="15">
        <v>19.3153457596752</v>
      </c>
      <c r="AY31" s="15">
        <v>285.32885436438602</v>
      </c>
      <c r="AZ31" s="15">
        <v>26.4467444044171</v>
      </c>
      <c r="BA31" s="15">
        <v>29.7496182251612</v>
      </c>
      <c r="BB31" s="15">
        <v>172.84749844716899</v>
      </c>
      <c r="BC31" s="15">
        <v>26.666234856766501</v>
      </c>
      <c r="BD31" s="15">
        <v>9.2665021312961997</v>
      </c>
      <c r="BE31" s="15">
        <v>171.96203988793701</v>
      </c>
      <c r="BF31" s="15">
        <v>5160.5441690324296</v>
      </c>
      <c r="BG31" s="15">
        <v>3317.97163942722</v>
      </c>
      <c r="BH31" s="15">
        <v>1842.5725296052001</v>
      </c>
      <c r="BI31" s="15">
        <v>18.978435797439399</v>
      </c>
      <c r="BJ31" s="15">
        <v>5.3452736433031799E-2</v>
      </c>
      <c r="BK31" s="15">
        <v>912.08396813055003</v>
      </c>
      <c r="BL31" s="15">
        <v>46.283129802079898</v>
      </c>
      <c r="BM31" s="15">
        <v>297.09665126805498</v>
      </c>
      <c r="BN31" s="15">
        <v>63.348655015988797</v>
      </c>
      <c r="BO31" s="15">
        <v>187.92234637653701</v>
      </c>
      <c r="BP31" s="15">
        <v>743.07769665409899</v>
      </c>
      <c r="BQ31" s="15">
        <v>129.11916628611601</v>
      </c>
      <c r="BR31" s="15">
        <v>233.999373931408</v>
      </c>
      <c r="BS31" s="15">
        <v>358.02570336424702</v>
      </c>
      <c r="BT31" s="15">
        <v>0.84824263796604304</v>
      </c>
      <c r="BU31" s="15">
        <v>25076.236135195901</v>
      </c>
      <c r="BV31" s="15">
        <v>2.4932219276615002</v>
      </c>
      <c r="BW31" s="15">
        <v>141.756123818845</v>
      </c>
      <c r="BX31" s="15">
        <v>4.3504971882251298E-4</v>
      </c>
      <c r="BY31" s="15">
        <v>51.9867306368226</v>
      </c>
      <c r="BZ31" s="15">
        <v>4.3662413727078499E-2</v>
      </c>
      <c r="CA31" s="15">
        <v>619.64220462386299</v>
      </c>
      <c r="CB31" s="15">
        <v>38.526224322164303</v>
      </c>
      <c r="CC31" s="26"/>
      <c r="CD31" s="26">
        <f t="shared" si="0"/>
        <v>1.0224361626557912</v>
      </c>
      <c r="CE31" s="25">
        <f t="shared" si="1"/>
        <v>0</v>
      </c>
      <c r="CF31" s="13">
        <f t="shared" si="2"/>
        <v>6.2894803160404787E-7</v>
      </c>
      <c r="CG31" s="13">
        <f t="shared" si="3"/>
        <v>-1.0117239535666995E-6</v>
      </c>
      <c r="CH31" s="13">
        <f t="shared" si="4"/>
        <v>-1.849377109006226E-6</v>
      </c>
      <c r="CI31" s="13">
        <f t="shared" si="5"/>
        <v>2.814608880212475E-4</v>
      </c>
      <c r="CJ31" s="13">
        <f t="shared" si="5"/>
        <v>-5.0215994417276347E-6</v>
      </c>
      <c r="CK31" s="13">
        <f t="shared" si="6"/>
        <v>-5.1356827281091434E-6</v>
      </c>
      <c r="CL31" s="13">
        <f t="shared" si="7"/>
        <v>-7.124851133985461E-7</v>
      </c>
    </row>
    <row r="32" spans="1:90" x14ac:dyDescent="0.25">
      <c r="A32" s="73" t="s">
        <v>586</v>
      </c>
      <c r="B32" s="15">
        <v>5811.1879072957499</v>
      </c>
      <c r="C32" s="15">
        <v>6.3207730151176102</v>
      </c>
      <c r="D32" s="15">
        <v>9164.7748281059794</v>
      </c>
      <c r="E32" s="15">
        <v>1214.78855910786</v>
      </c>
      <c r="F32" s="15">
        <v>759.07855043910797</v>
      </c>
      <c r="G32" s="15">
        <v>466.43265444878</v>
      </c>
      <c r="H32" s="15">
        <v>570.98851318062395</v>
      </c>
      <c r="I32" s="15"/>
      <c r="J32" s="15"/>
      <c r="K32" s="15"/>
      <c r="L32" s="15"/>
      <c r="M32" s="15" t="s">
        <v>587</v>
      </c>
      <c r="N32" s="15">
        <v>0.106525394730203</v>
      </c>
      <c r="O32" s="15">
        <v>64.015283345085805</v>
      </c>
      <c r="P32" s="15">
        <v>0.59405363159622404</v>
      </c>
      <c r="Q32" s="15">
        <v>0.59405363159622404</v>
      </c>
      <c r="R32" s="15">
        <v>0.15272392981034699</v>
      </c>
      <c r="S32" s="15">
        <v>8.5941092874110905E-2</v>
      </c>
      <c r="T32" s="15">
        <v>10.648151472984299</v>
      </c>
      <c r="U32" s="15">
        <v>143.624649236788</v>
      </c>
      <c r="V32" s="15">
        <v>5811.1837478225598</v>
      </c>
      <c r="W32" s="15">
        <v>10.5750873660623</v>
      </c>
      <c r="X32" s="15">
        <v>2.5579000753293202</v>
      </c>
      <c r="Y32" s="15">
        <v>2.23710987437804</v>
      </c>
      <c r="Z32" s="15">
        <v>0.258658359726818</v>
      </c>
      <c r="AA32" s="15">
        <v>6.1395780294261598E-2</v>
      </c>
      <c r="AB32" s="15">
        <v>18.972324440154999</v>
      </c>
      <c r="AC32" s="15">
        <v>18.972324440154999</v>
      </c>
      <c r="AD32" s="15">
        <v>6.7315317846304698E-3</v>
      </c>
      <c r="AE32" s="15">
        <v>0</v>
      </c>
      <c r="AF32" s="15">
        <v>0</v>
      </c>
      <c r="AG32" s="15">
        <v>1.5052910814387299</v>
      </c>
      <c r="AH32" s="15">
        <v>5.9013943488968802E-2</v>
      </c>
      <c r="AI32" s="15">
        <v>1.4561692375204499E-3</v>
      </c>
      <c r="AJ32" s="15">
        <v>22.969064721782601</v>
      </c>
      <c r="AK32" s="15">
        <v>2.8475974686133299</v>
      </c>
      <c r="AL32" s="15">
        <v>31.814352978131399</v>
      </c>
      <c r="AM32" s="15">
        <v>2.7837963471287301E-5</v>
      </c>
      <c r="AN32" s="15">
        <v>5.2706687578911803E-2</v>
      </c>
      <c r="AO32" s="15">
        <v>6.3207748993865396</v>
      </c>
      <c r="AP32" s="15">
        <v>0</v>
      </c>
      <c r="AQ32" s="15">
        <v>638.457286261013</v>
      </c>
      <c r="AR32" s="15">
        <v>8248.2958977878206</v>
      </c>
      <c r="AS32" s="15">
        <v>916.47755376367604</v>
      </c>
      <c r="AT32" s="15">
        <v>9164.7734515515003</v>
      </c>
      <c r="AU32" s="15">
        <v>9.2555907222341795E-4</v>
      </c>
      <c r="AV32" s="15">
        <v>2.8196983317817201</v>
      </c>
      <c r="AW32" s="15">
        <v>5.82945244269088E-2</v>
      </c>
      <c r="AX32" s="15">
        <v>3.7884235877467001</v>
      </c>
      <c r="AY32" s="15">
        <v>184.91318425000301</v>
      </c>
      <c r="AZ32" s="15">
        <v>6.10159569414619</v>
      </c>
      <c r="BA32" s="15">
        <v>5.5526889100624501</v>
      </c>
      <c r="BB32" s="15">
        <v>28.784884504924499</v>
      </c>
      <c r="BC32" s="15">
        <v>2.9515324273754402</v>
      </c>
      <c r="BD32" s="15">
        <v>2.82719534604296E-2</v>
      </c>
      <c r="BE32" s="15">
        <v>46.159411998111302</v>
      </c>
      <c r="BF32" s="15">
        <v>1214.78811271174</v>
      </c>
      <c r="BG32" s="15">
        <v>759.07813806930096</v>
      </c>
      <c r="BH32" s="15">
        <v>455.70997464243698</v>
      </c>
      <c r="BI32" s="15">
        <v>0.73914286644951099</v>
      </c>
      <c r="BJ32" s="15">
        <v>1.9599658258238301E-2</v>
      </c>
      <c r="BK32" s="15">
        <v>175.10974498636901</v>
      </c>
      <c r="BL32" s="15">
        <v>0.80761669692510396</v>
      </c>
      <c r="BM32" s="15">
        <v>89.630019860888396</v>
      </c>
      <c r="BN32" s="15">
        <v>4.1378222827758302</v>
      </c>
      <c r="BO32" s="15">
        <v>2.1580249203569299</v>
      </c>
      <c r="BP32" s="15">
        <v>224.08587686679201</v>
      </c>
      <c r="BQ32" s="15">
        <v>6.1423769409168001</v>
      </c>
      <c r="BR32" s="15">
        <v>76.792648854092903</v>
      </c>
      <c r="BS32" s="15">
        <v>91.942715867833201</v>
      </c>
      <c r="BT32" s="15">
        <v>0.28811613273283299</v>
      </c>
      <c r="BU32" s="15">
        <v>466.43154001355799</v>
      </c>
      <c r="BV32" s="15">
        <v>17.323430571226002</v>
      </c>
      <c r="BW32" s="15">
        <v>4.9360882973153304</v>
      </c>
      <c r="BX32" s="15">
        <v>0.10749899314031799</v>
      </c>
      <c r="BY32" s="15">
        <v>140.37913784360401</v>
      </c>
      <c r="BZ32" s="15">
        <v>0.39298343729889801</v>
      </c>
      <c r="CA32" s="15">
        <v>570.98800672575305</v>
      </c>
      <c r="CB32" s="15">
        <v>115.554056661838</v>
      </c>
      <c r="CC32" s="26"/>
      <c r="CD32" s="26">
        <f t="shared" si="0"/>
        <v>1.118162340960807</v>
      </c>
      <c r="CE32" s="25">
        <f t="shared" si="1"/>
        <v>0</v>
      </c>
      <c r="CF32" s="13">
        <f t="shared" si="2"/>
        <v>-7.1576986607760204E-7</v>
      </c>
      <c r="CG32" s="13">
        <f t="shared" si="3"/>
        <v>2.981073556706008E-7</v>
      </c>
      <c r="CH32" s="13">
        <f t="shared" si="4"/>
        <v>-1.502005782885448E-7</v>
      </c>
      <c r="CI32" s="13">
        <f t="shared" si="5"/>
        <v>-3.6746816276968216E-7</v>
      </c>
      <c r="CJ32" s="13">
        <f t="shared" si="5"/>
        <v>-5.4325050651256916E-7</v>
      </c>
      <c r="CK32" s="13">
        <f t="shared" si="6"/>
        <v>-2.3892735883257897E-6</v>
      </c>
      <c r="CL32" s="13">
        <f t="shared" si="7"/>
        <v>-8.8697908838894175E-7</v>
      </c>
    </row>
    <row r="33" spans="1:90" x14ac:dyDescent="0.25">
      <c r="A33" s="73" t="s">
        <v>588</v>
      </c>
      <c r="B33" s="15">
        <v>1517.8345454422399</v>
      </c>
      <c r="C33" s="15">
        <v>1.0095470277046099</v>
      </c>
      <c r="D33" s="15">
        <v>550.93931981313301</v>
      </c>
      <c r="E33" s="15">
        <v>3012.11325933429</v>
      </c>
      <c r="F33" s="15">
        <v>1718.2861447015</v>
      </c>
      <c r="G33" s="15">
        <v>174.510987713849</v>
      </c>
      <c r="H33" s="15">
        <v>17.4774808077538</v>
      </c>
      <c r="I33" s="15"/>
      <c r="J33" s="15"/>
      <c r="K33" s="15"/>
      <c r="L33" s="15"/>
      <c r="M33" s="15" t="s">
        <v>589</v>
      </c>
      <c r="N33" s="15">
        <v>1.9336474582362E-3</v>
      </c>
      <c r="O33" s="15">
        <v>0.33014449717973599</v>
      </c>
      <c r="P33" s="15">
        <v>0.11844957643380299</v>
      </c>
      <c r="Q33" s="15">
        <v>0.11844957643380299</v>
      </c>
      <c r="R33" s="15">
        <v>1.22514565386333E-2</v>
      </c>
      <c r="S33" s="15">
        <v>1.5621666859571E-3</v>
      </c>
      <c r="T33" s="15">
        <v>0.79320781692657805</v>
      </c>
      <c r="U33" s="15">
        <v>1.83759414377478</v>
      </c>
      <c r="V33" s="15">
        <v>1517.8344387806201</v>
      </c>
      <c r="W33" s="15">
        <v>0.97800016091615705</v>
      </c>
      <c r="X33" s="15">
        <v>0.29158850516361901</v>
      </c>
      <c r="Y33" s="15">
        <v>0.48606763115077101</v>
      </c>
      <c r="Z33" s="15">
        <v>3.5977059812496801E-3</v>
      </c>
      <c r="AA33" s="15">
        <v>1.1121826832454201E-3</v>
      </c>
      <c r="AB33" s="15">
        <v>0.63121836911655305</v>
      </c>
      <c r="AC33" s="15">
        <v>0.63121836911655305</v>
      </c>
      <c r="AD33" s="15">
        <v>9.67827716199011E-4</v>
      </c>
      <c r="AE33" s="15">
        <v>0</v>
      </c>
      <c r="AF33" s="15">
        <v>0</v>
      </c>
      <c r="AG33" s="15">
        <v>0.34901669383532602</v>
      </c>
      <c r="AH33" s="15">
        <v>1.2435669013211E-3</v>
      </c>
      <c r="AI33" s="15">
        <v>2.6463498576365401E-5</v>
      </c>
      <c r="AJ33" s="15">
        <v>7.5005151553101002E-2</v>
      </c>
      <c r="AK33" s="15">
        <v>4.5419730374730597E-3</v>
      </c>
      <c r="AL33" s="15">
        <v>3.9745699487976696E-3</v>
      </c>
      <c r="AM33" s="15">
        <v>0</v>
      </c>
      <c r="AN33" s="15">
        <v>6.6754997215480198E-3</v>
      </c>
      <c r="AO33" s="15">
        <v>1.0095521092169699</v>
      </c>
      <c r="AP33" s="15">
        <v>0</v>
      </c>
      <c r="AQ33" s="15">
        <v>18.111962897534699</v>
      </c>
      <c r="AR33" s="15">
        <v>495.84621764380898</v>
      </c>
      <c r="AS33" s="15">
        <v>55.094009415278997</v>
      </c>
      <c r="AT33" s="15">
        <v>550.94022705908799</v>
      </c>
      <c r="AU33" s="15">
        <v>1.5809657440323499E-5</v>
      </c>
      <c r="AV33" s="15">
        <v>0.64618816806429002</v>
      </c>
      <c r="AW33" s="15">
        <v>1.0555050162453E-3</v>
      </c>
      <c r="AX33" s="15">
        <v>4.4382970838362601</v>
      </c>
      <c r="AY33" s="15">
        <v>8.8477724986685597</v>
      </c>
      <c r="AZ33" s="15">
        <v>14.4412301019086</v>
      </c>
      <c r="BA33" s="15">
        <v>8.6654772639539299</v>
      </c>
      <c r="BB33" s="15">
        <v>65.973720255515602</v>
      </c>
      <c r="BC33" s="15">
        <v>2.3904358967575501</v>
      </c>
      <c r="BD33" s="15">
        <v>0.14859247838092501</v>
      </c>
      <c r="BE33" s="15">
        <v>143.06731777752</v>
      </c>
      <c r="BF33" s="15">
        <v>3012.1122325581</v>
      </c>
      <c r="BG33" s="15">
        <v>1718.28505563167</v>
      </c>
      <c r="BH33" s="15">
        <v>1293.82717692642</v>
      </c>
      <c r="BI33" s="15">
        <v>2.47971533039015</v>
      </c>
      <c r="BJ33" s="15">
        <v>4.7813466933425898E-2</v>
      </c>
      <c r="BK33" s="15">
        <v>329.09006751654999</v>
      </c>
      <c r="BL33" s="15">
        <v>3.27664989831182</v>
      </c>
      <c r="BM33" s="15">
        <v>229.275097339572</v>
      </c>
      <c r="BN33" s="15">
        <v>0.124908642669356</v>
      </c>
      <c r="BO33" s="15">
        <v>7.4246239521155999E-2</v>
      </c>
      <c r="BP33" s="15">
        <v>573.20462485601001</v>
      </c>
      <c r="BQ33" s="15">
        <v>4.4820062264698299E-2</v>
      </c>
      <c r="BR33" s="15">
        <v>229.63001978648199</v>
      </c>
      <c r="BS33" s="15">
        <v>111.649856442732</v>
      </c>
      <c r="BT33" s="15">
        <v>0.30698525463163401</v>
      </c>
      <c r="BU33" s="15">
        <v>174.51119015592101</v>
      </c>
      <c r="BV33" s="15">
        <v>0.14028690376295699</v>
      </c>
      <c r="BW33" s="15">
        <v>2.6150990261082199</v>
      </c>
      <c r="BX33" s="15">
        <v>1.8532230053406999E-4</v>
      </c>
      <c r="BY33" s="15">
        <v>2.0670155850206999</v>
      </c>
      <c r="BZ33" s="15">
        <v>6.8234604804973701E-3</v>
      </c>
      <c r="CA33" s="15">
        <v>17.477474024702701</v>
      </c>
      <c r="CB33" s="15">
        <v>2.2345179266770301</v>
      </c>
      <c r="CC33" s="26"/>
      <c r="CD33" s="26">
        <f t="shared" si="0"/>
        <v>1.036303236493741</v>
      </c>
      <c r="CE33" s="25">
        <f t="shared" si="1"/>
        <v>0</v>
      </c>
      <c r="CF33" s="13">
        <f t="shared" si="2"/>
        <v>-7.0272231027365093E-8</v>
      </c>
      <c r="CG33" s="13">
        <f t="shared" si="3"/>
        <v>5.0334577989490951E-6</v>
      </c>
      <c r="CH33" s="13">
        <f t="shared" si="4"/>
        <v>1.6467257324903976E-6</v>
      </c>
      <c r="CI33" s="13">
        <f t="shared" si="5"/>
        <v>-3.4088233129751974E-7</v>
      </c>
      <c r="CJ33" s="13">
        <f t="shared" si="5"/>
        <v>-6.3381168108542062E-7</v>
      </c>
      <c r="CK33" s="13">
        <f t="shared" si="6"/>
        <v>1.160053442256514E-6</v>
      </c>
      <c r="CL33" s="13">
        <f t="shared" si="7"/>
        <v>-3.8810233426608882E-7</v>
      </c>
    </row>
    <row r="34" spans="1:90" x14ac:dyDescent="0.25">
      <c r="A34" s="73" t="s">
        <v>590</v>
      </c>
      <c r="B34" s="15">
        <v>9848.4227897479996</v>
      </c>
      <c r="C34" s="15">
        <v>180.627214417499</v>
      </c>
      <c r="D34" s="15">
        <v>24690.658810112</v>
      </c>
      <c r="E34" s="15">
        <v>14526.068470315</v>
      </c>
      <c r="F34" s="15">
        <v>8363.111227759</v>
      </c>
      <c r="G34" s="15">
        <v>6195.3346622339104</v>
      </c>
      <c r="H34" s="15">
        <v>14662.924809390899</v>
      </c>
      <c r="I34" s="15"/>
      <c r="J34" s="15"/>
      <c r="K34" s="15"/>
      <c r="L34" s="15"/>
      <c r="M34" s="15" t="s">
        <v>591</v>
      </c>
      <c r="N34" s="15">
        <v>14.1663635215609</v>
      </c>
      <c r="O34" s="15">
        <v>540.57059175489496</v>
      </c>
      <c r="P34" s="15">
        <v>31.9293036695613</v>
      </c>
      <c r="Q34" s="15">
        <v>31.9293036695613</v>
      </c>
      <c r="R34" s="15">
        <v>10.7778924628656</v>
      </c>
      <c r="S34" s="15">
        <v>87.666232385584294</v>
      </c>
      <c r="T34" s="15">
        <v>472.70226141222099</v>
      </c>
      <c r="U34" s="15">
        <v>5287.6628206708301</v>
      </c>
      <c r="V34" s="15">
        <v>9848.3096886262392</v>
      </c>
      <c r="W34" s="15">
        <v>249.07829248811899</v>
      </c>
      <c r="X34" s="15">
        <v>81.868684002679004</v>
      </c>
      <c r="Y34" s="15">
        <v>69.812309765092607</v>
      </c>
      <c r="Z34" s="15">
        <v>26.644055144968799</v>
      </c>
      <c r="AA34" s="15">
        <v>14.192864295274999</v>
      </c>
      <c r="AB34" s="15">
        <v>1150.15874653166</v>
      </c>
      <c r="AC34" s="15">
        <v>1150.15874653166</v>
      </c>
      <c r="AD34" s="15">
        <v>0.28990906399576</v>
      </c>
      <c r="AE34" s="15">
        <v>0</v>
      </c>
      <c r="AF34" s="15">
        <v>0</v>
      </c>
      <c r="AG34" s="15">
        <v>12.409557465667801</v>
      </c>
      <c r="AH34" s="15">
        <v>6.64374318660425</v>
      </c>
      <c r="AI34" s="15">
        <v>0.111285008303824</v>
      </c>
      <c r="AJ34" s="15">
        <v>550.619231122364</v>
      </c>
      <c r="AK34" s="15">
        <v>177.72489176579799</v>
      </c>
      <c r="AL34" s="15">
        <v>374.45924855999499</v>
      </c>
      <c r="AM34" s="15">
        <v>1.7080100533831601E-2</v>
      </c>
      <c r="AN34" s="15">
        <v>7.7554641896415903</v>
      </c>
      <c r="AO34" s="15">
        <v>180.623039540777</v>
      </c>
      <c r="AP34" s="15">
        <v>0</v>
      </c>
      <c r="AQ34" s="15">
        <v>15609.435355339099</v>
      </c>
      <c r="AR34" s="15">
        <v>22221.4558492715</v>
      </c>
      <c r="AS34" s="15">
        <v>2469.0501935890702</v>
      </c>
      <c r="AT34" s="15">
        <v>24690.506042860601</v>
      </c>
      <c r="AU34" s="15">
        <v>1.09280635056094</v>
      </c>
      <c r="AV34" s="15">
        <v>287.05561274759702</v>
      </c>
      <c r="AW34" s="15">
        <v>14.5165782216321</v>
      </c>
      <c r="AX34" s="15">
        <v>220.26806896773999</v>
      </c>
      <c r="AY34" s="15">
        <v>6069.2291746924902</v>
      </c>
      <c r="AZ34" s="15">
        <v>167.54806700469001</v>
      </c>
      <c r="BA34" s="15">
        <v>74.501335409866599</v>
      </c>
      <c r="BB34" s="15">
        <v>262.437848585415</v>
      </c>
      <c r="BC34" s="15">
        <v>219.79375695762101</v>
      </c>
      <c r="BD34" s="15">
        <v>10.225763964803701</v>
      </c>
      <c r="BE34" s="15">
        <v>48.4414638792529</v>
      </c>
      <c r="BF34" s="15">
        <v>14525.9333513907</v>
      </c>
      <c r="BG34" s="15">
        <v>8363.08498131538</v>
      </c>
      <c r="BH34" s="15">
        <v>6162.8483700753804</v>
      </c>
      <c r="BI34" s="15">
        <v>1.18668059932648</v>
      </c>
      <c r="BJ34" s="15">
        <v>12.6649925878679</v>
      </c>
      <c r="BK34" s="15">
        <v>4393.6025815143403</v>
      </c>
      <c r="BL34" s="15">
        <v>66.117850445498902</v>
      </c>
      <c r="BM34" s="15">
        <v>401.63770088710299</v>
      </c>
      <c r="BN34" s="15">
        <v>52.580557498194899</v>
      </c>
      <c r="BO34" s="15">
        <v>29.812061212914401</v>
      </c>
      <c r="BP34" s="15">
        <v>1004.09369350243</v>
      </c>
      <c r="BQ34" s="15">
        <v>480.43643189163799</v>
      </c>
      <c r="BR34" s="15">
        <v>472.69285654138798</v>
      </c>
      <c r="BS34" s="15">
        <v>823.83825403361504</v>
      </c>
      <c r="BT34" s="15">
        <v>101.641447723303</v>
      </c>
      <c r="BU34" s="15">
        <v>6195.3308136350597</v>
      </c>
      <c r="BV34" s="15">
        <v>462.10399322032299</v>
      </c>
      <c r="BW34" s="15">
        <v>22.745995997839501</v>
      </c>
      <c r="BX34" s="15">
        <v>216.63687826670801</v>
      </c>
      <c r="BY34" s="15">
        <v>2065.2488848829598</v>
      </c>
      <c r="BZ34" s="15">
        <v>233.48081852638501</v>
      </c>
      <c r="CA34" s="15">
        <v>14662.893472067901</v>
      </c>
      <c r="CB34" s="15">
        <v>806.21790841812401</v>
      </c>
      <c r="CC34" s="26"/>
      <c r="CD34" s="26">
        <f t="shared" si="0"/>
        <v>1.064553553844902</v>
      </c>
      <c r="CE34" s="25">
        <f t="shared" si="1"/>
        <v>0</v>
      </c>
      <c r="CF34" s="13">
        <f t="shared" si="2"/>
        <v>-1.1484186267680662E-5</v>
      </c>
      <c r="CG34" s="13">
        <f t="shared" si="3"/>
        <v>-2.3113220980945216E-5</v>
      </c>
      <c r="CH34" s="13">
        <f t="shared" si="4"/>
        <v>-6.1872488933307495E-6</v>
      </c>
      <c r="CI34" s="13">
        <f t="shared" si="5"/>
        <v>-9.3018234476678182E-6</v>
      </c>
      <c r="CJ34" s="13">
        <f t="shared" si="5"/>
        <v>-3.1383587884041545E-6</v>
      </c>
      <c r="CK34" s="13">
        <f t="shared" si="6"/>
        <v>-6.2120919377765616E-7</v>
      </c>
      <c r="CL34" s="13">
        <f t="shared" si="7"/>
        <v>-2.1371809107434773E-6</v>
      </c>
    </row>
    <row r="35" spans="1:90" x14ac:dyDescent="0.25">
      <c r="A35" s="73" t="s">
        <v>592</v>
      </c>
      <c r="B35" s="15">
        <v>5138.4019142737998</v>
      </c>
      <c r="C35" s="15">
        <v>100.440705804524</v>
      </c>
      <c r="D35" s="15">
        <v>7315.8978198462801</v>
      </c>
      <c r="E35" s="15">
        <v>5871.4176681115396</v>
      </c>
      <c r="F35" s="15">
        <v>3458.0253180321301</v>
      </c>
      <c r="G35" s="15">
        <v>120585.726871725</v>
      </c>
      <c r="H35" s="15">
        <v>1189.2110773638501</v>
      </c>
      <c r="I35" s="15"/>
      <c r="J35" s="15"/>
      <c r="K35" s="15"/>
      <c r="L35" s="15"/>
      <c r="M35" s="15" t="s">
        <v>593</v>
      </c>
      <c r="N35" s="15">
        <v>0</v>
      </c>
      <c r="O35" s="15">
        <v>27.464815341037198</v>
      </c>
      <c r="P35" s="15">
        <v>1.24885261720597</v>
      </c>
      <c r="Q35" s="15">
        <v>1.24885261720597</v>
      </c>
      <c r="R35" s="15">
        <v>0.10994523131996201</v>
      </c>
      <c r="S35" s="15">
        <v>0</v>
      </c>
      <c r="T35" s="15">
        <v>15.007039048068499</v>
      </c>
      <c r="U35" s="15">
        <v>2581.9343683152301</v>
      </c>
      <c r="V35" s="15">
        <v>5138.40117367946</v>
      </c>
      <c r="W35" s="15">
        <v>26.218593736122902</v>
      </c>
      <c r="X35" s="15">
        <v>295.85842702899902</v>
      </c>
      <c r="Y35" s="15">
        <v>10.487188775536501</v>
      </c>
      <c r="Z35" s="15">
        <v>0</v>
      </c>
      <c r="AA35" s="15">
        <v>0</v>
      </c>
      <c r="AB35" s="15">
        <v>78.929681721439707</v>
      </c>
      <c r="AC35" s="15">
        <v>78.929681721439707</v>
      </c>
      <c r="AD35" s="15">
        <v>9.8298213107580693E-3</v>
      </c>
      <c r="AE35" s="15">
        <v>0</v>
      </c>
      <c r="AF35" s="15">
        <v>0</v>
      </c>
      <c r="AG35" s="15">
        <v>3.7312551594768499</v>
      </c>
      <c r="AH35" s="15">
        <v>1.9831294981729202E-3</v>
      </c>
      <c r="AI35" s="15">
        <v>0</v>
      </c>
      <c r="AJ35" s="15">
        <v>0.64704991334077</v>
      </c>
      <c r="AK35" s="15">
        <v>2.1488854820130299E-2</v>
      </c>
      <c r="AL35" s="15">
        <v>0</v>
      </c>
      <c r="AM35" s="15">
        <v>0</v>
      </c>
      <c r="AN35" s="15">
        <v>6.6317180062500494E-2</v>
      </c>
      <c r="AO35" s="15">
        <v>100.44083645628901</v>
      </c>
      <c r="AP35" s="15">
        <v>0</v>
      </c>
      <c r="AQ35" s="15">
        <v>1512.84714961688</v>
      </c>
      <c r="AR35" s="15">
        <v>6584.3008425423895</v>
      </c>
      <c r="AS35" s="15">
        <v>731.59026196255297</v>
      </c>
      <c r="AT35" s="15">
        <v>7315.8911045049499</v>
      </c>
      <c r="AU35" s="15">
        <v>0</v>
      </c>
      <c r="AV35" s="15">
        <v>14.636843957531701</v>
      </c>
      <c r="AW35" s="15">
        <v>0</v>
      </c>
      <c r="AX35" s="15">
        <v>24.104903939383899</v>
      </c>
      <c r="AY35" s="15">
        <v>607.39159653730201</v>
      </c>
      <c r="AZ35" s="15">
        <v>30.816062986191302</v>
      </c>
      <c r="BA35" s="15">
        <v>15.5741750156343</v>
      </c>
      <c r="BB35" s="15">
        <v>87.5800618500638</v>
      </c>
      <c r="BC35" s="15">
        <v>6.34467636325697</v>
      </c>
      <c r="BD35" s="15">
        <v>0</v>
      </c>
      <c r="BE35" s="15">
        <v>135.66670856843899</v>
      </c>
      <c r="BF35" s="15">
        <v>5871.4148118579596</v>
      </c>
      <c r="BG35" s="15">
        <v>3458.0227668433299</v>
      </c>
      <c r="BH35" s="15">
        <v>2413.3920450146202</v>
      </c>
      <c r="BI35" s="15">
        <v>2.1399566392742302</v>
      </c>
      <c r="BJ35" s="15">
        <v>9.3601072515528294E-2</v>
      </c>
      <c r="BK35" s="15">
        <v>1176.6576639504499</v>
      </c>
      <c r="BL35" s="15">
        <v>4.0476914179577497</v>
      </c>
      <c r="BM35" s="15">
        <v>264.56707104548599</v>
      </c>
      <c r="BN35" s="15">
        <v>4.0353133445768998</v>
      </c>
      <c r="BO35" s="15">
        <v>1.95173111645914</v>
      </c>
      <c r="BP35" s="15">
        <v>661.74288779477297</v>
      </c>
      <c r="BQ35" s="15">
        <v>392.98821600653002</v>
      </c>
      <c r="BR35" s="15">
        <v>234.40422278186301</v>
      </c>
      <c r="BS35" s="15">
        <v>708.97958927501304</v>
      </c>
      <c r="BT35" s="15">
        <v>99.316449681995493</v>
      </c>
      <c r="BU35" s="15">
        <v>120585.44741608801</v>
      </c>
      <c r="BV35" s="15">
        <v>1.4492669541073799</v>
      </c>
      <c r="BW35" s="15">
        <v>842.91501158837104</v>
      </c>
      <c r="BX35" s="15">
        <v>0</v>
      </c>
      <c r="BY35" s="15">
        <v>23.126508103686501</v>
      </c>
      <c r="BZ35" s="15">
        <v>0.119311511172472</v>
      </c>
      <c r="CA35" s="15">
        <v>1189.2100995677799</v>
      </c>
      <c r="CB35" s="15">
        <v>23.9283178649336</v>
      </c>
      <c r="CC35" s="26"/>
      <c r="CD35" s="26">
        <f t="shared" si="0"/>
        <v>1.2721445522256549</v>
      </c>
      <c r="CE35" s="25">
        <f t="shared" si="1"/>
        <v>0</v>
      </c>
      <c r="CF35" s="13">
        <f t="shared" si="2"/>
        <v>-1.4412931337160336E-7</v>
      </c>
      <c r="CG35" s="13">
        <f t="shared" si="3"/>
        <v>1.3007850149849921E-6</v>
      </c>
      <c r="CH35" s="13">
        <f t="shared" si="4"/>
        <v>-9.179107603098042E-7</v>
      </c>
      <c r="CI35" s="13">
        <f t="shared" ref="CI35:CJ51" si="9">IF(E35=0,"",(BF35-E35)/E35)</f>
        <v>-4.8646744983476971E-7</v>
      </c>
      <c r="CJ35" s="13">
        <f t="shared" si="9"/>
        <v>-7.3775885529879785E-7</v>
      </c>
      <c r="CK35" s="13">
        <f t="shared" si="6"/>
        <v>-2.3174851969756375E-6</v>
      </c>
      <c r="CL35" s="13">
        <f t="shared" si="7"/>
        <v>-8.2222247066644396E-7</v>
      </c>
    </row>
    <row r="36" spans="1:90" x14ac:dyDescent="0.25">
      <c r="A36" s="73" t="s">
        <v>594</v>
      </c>
      <c r="B36" s="15">
        <v>4511.3218037895604</v>
      </c>
      <c r="C36" s="15">
        <v>31.627474132952301</v>
      </c>
      <c r="D36" s="15">
        <v>11872.1298524864</v>
      </c>
      <c r="E36" s="15">
        <v>3252.1833816705198</v>
      </c>
      <c r="F36" s="15">
        <v>2206.56082961727</v>
      </c>
      <c r="G36" s="15">
        <v>11126.0883859122</v>
      </c>
      <c r="H36" s="15">
        <v>2089.1314373600599</v>
      </c>
      <c r="I36" s="15"/>
      <c r="J36" s="15"/>
      <c r="K36" s="15"/>
      <c r="L36" s="15"/>
      <c r="M36" s="15" t="s">
        <v>595</v>
      </c>
      <c r="N36" s="15">
        <v>2.03609235668578E-2</v>
      </c>
      <c r="O36" s="15">
        <v>45.287210980929402</v>
      </c>
      <c r="P36" s="15">
        <v>1.78763148343467</v>
      </c>
      <c r="Q36" s="15">
        <v>1.78763148343467</v>
      </c>
      <c r="R36" s="15">
        <v>0.36645253863770799</v>
      </c>
      <c r="S36" s="15">
        <v>0</v>
      </c>
      <c r="T36" s="15">
        <v>119.314783649727</v>
      </c>
      <c r="U36" s="15">
        <v>4026.29845999286</v>
      </c>
      <c r="V36" s="15">
        <v>4511.1928119331797</v>
      </c>
      <c r="W36" s="15">
        <v>35.912405752016902</v>
      </c>
      <c r="X36" s="15">
        <v>416.025402866062</v>
      </c>
      <c r="Y36" s="15">
        <v>12.6244155698967</v>
      </c>
      <c r="Z36" s="15">
        <v>0.307037607312729</v>
      </c>
      <c r="AA36" s="15">
        <v>3.2480326780094597E-2</v>
      </c>
      <c r="AB36" s="15">
        <v>297.13363079479001</v>
      </c>
      <c r="AC36" s="15">
        <v>297.13363079479001</v>
      </c>
      <c r="AD36" s="15">
        <v>5.8277885918219304E-3</v>
      </c>
      <c r="AE36" s="15">
        <v>0</v>
      </c>
      <c r="AF36" s="15">
        <v>0</v>
      </c>
      <c r="AG36" s="15">
        <v>2.6628205861318199</v>
      </c>
      <c r="AH36" s="15">
        <v>1.3121377969047101E-3</v>
      </c>
      <c r="AI36" s="15">
        <v>0</v>
      </c>
      <c r="AJ36" s="15">
        <v>16.521918060734599</v>
      </c>
      <c r="AK36" s="15">
        <v>6.1016779628962299</v>
      </c>
      <c r="AL36" s="15">
        <v>21.699115001681001</v>
      </c>
      <c r="AM36" s="15">
        <v>1.8040760373352701E-5</v>
      </c>
      <c r="AN36" s="15">
        <v>0.33350961280717201</v>
      </c>
      <c r="AO36" s="15">
        <v>31.6274969909114</v>
      </c>
      <c r="AP36" s="15">
        <v>0</v>
      </c>
      <c r="AQ36" s="15">
        <v>2551.7143785528801</v>
      </c>
      <c r="AR36" s="15">
        <v>10684.2583487637</v>
      </c>
      <c r="AS36" s="15">
        <v>1187.1399257667299</v>
      </c>
      <c r="AT36" s="15">
        <v>11871.3982745304</v>
      </c>
      <c r="AU36" s="15">
        <v>3.4667371768161898E-3</v>
      </c>
      <c r="AV36" s="15">
        <v>34.300169030237299</v>
      </c>
      <c r="AW36" s="15">
        <v>3.4456386189421102E-2</v>
      </c>
      <c r="AX36" s="15">
        <v>14.8959980067626</v>
      </c>
      <c r="AY36" s="15">
        <v>987.40677641273396</v>
      </c>
      <c r="AZ36" s="15">
        <v>21.2508655446353</v>
      </c>
      <c r="BA36" s="15">
        <v>27.790941357096798</v>
      </c>
      <c r="BB36" s="15">
        <v>111.31652949977099</v>
      </c>
      <c r="BC36" s="15">
        <v>18.1347668989449</v>
      </c>
      <c r="BD36" s="15">
        <v>0.346217251497766</v>
      </c>
      <c r="BE36" s="15">
        <v>106.249973136157</v>
      </c>
      <c r="BF36" s="15">
        <v>3252.1514762077099</v>
      </c>
      <c r="BG36" s="15">
        <v>2206.5291938898799</v>
      </c>
      <c r="BH36" s="15">
        <v>1045.62228231782</v>
      </c>
      <c r="BI36" s="15">
        <v>5.1404477135314197</v>
      </c>
      <c r="BJ36" s="15">
        <v>4.4789113161041998E-2</v>
      </c>
      <c r="BK36" s="15">
        <v>421.451869999515</v>
      </c>
      <c r="BL36" s="15">
        <v>6.1856366759811801</v>
      </c>
      <c r="BM36" s="15">
        <v>289.38336586407303</v>
      </c>
      <c r="BN36" s="15">
        <v>34.276303654491599</v>
      </c>
      <c r="BO36" s="15">
        <v>27.487348065796901</v>
      </c>
      <c r="BP36" s="15">
        <v>723.47180350358599</v>
      </c>
      <c r="BQ36" s="15">
        <v>209.72034471892599</v>
      </c>
      <c r="BR36" s="15">
        <v>177.18582568059401</v>
      </c>
      <c r="BS36" s="15">
        <v>213.50194176542701</v>
      </c>
      <c r="BT36" s="15">
        <v>8.4145701588638602</v>
      </c>
      <c r="BU36" s="15">
        <v>11126.078725714</v>
      </c>
      <c r="BV36" s="15">
        <v>12.528835214453199</v>
      </c>
      <c r="BW36" s="15">
        <v>58.2969557488275</v>
      </c>
      <c r="BX36" s="15">
        <v>0</v>
      </c>
      <c r="BY36" s="15">
        <v>283.56501386215001</v>
      </c>
      <c r="BZ36" s="15">
        <v>0.652590423647879</v>
      </c>
      <c r="CA36" s="15">
        <v>2089.0988886591999</v>
      </c>
      <c r="CB36" s="15">
        <v>53.149094525053599</v>
      </c>
      <c r="CC36" s="26"/>
      <c r="CD36" s="26">
        <f t="shared" si="0"/>
        <v>1.221442600158861</v>
      </c>
      <c r="CE36" s="25">
        <f t="shared" si="1"/>
        <v>0</v>
      </c>
      <c r="CF36" s="13">
        <f t="shared" si="2"/>
        <v>-2.8592918437419643E-5</v>
      </c>
      <c r="CG36" s="13">
        <f t="shared" si="3"/>
        <v>7.2272477412376396E-7</v>
      </c>
      <c r="CH36" s="13">
        <f t="shared" si="4"/>
        <v>-6.1621458414746008E-5</v>
      </c>
      <c r="CI36" s="13">
        <f t="shared" si="9"/>
        <v>-9.8104747074431704E-6</v>
      </c>
      <c r="CJ36" s="13">
        <f t="shared" si="9"/>
        <v>-1.4337119994795991E-5</v>
      </c>
      <c r="CK36" s="13">
        <f t="shared" si="6"/>
        <v>-8.6824747974027775E-7</v>
      </c>
      <c r="CL36" s="13">
        <f t="shared" si="7"/>
        <v>-1.5580015827565258E-5</v>
      </c>
    </row>
    <row r="37" spans="1:90" x14ac:dyDescent="0.25">
      <c r="A37" s="73" t="s">
        <v>596</v>
      </c>
      <c r="B37" s="15">
        <v>2474.7443484280102</v>
      </c>
      <c r="C37" s="15">
        <v>38.802403429978803</v>
      </c>
      <c r="D37" s="15">
        <v>4657.9440283165304</v>
      </c>
      <c r="E37" s="15">
        <v>1141.39809187933</v>
      </c>
      <c r="F37" s="15">
        <v>963.80236992566597</v>
      </c>
      <c r="G37" s="15">
        <v>2386.8834752911398</v>
      </c>
      <c r="H37" s="15">
        <v>5480.3524542735404</v>
      </c>
      <c r="I37" s="15"/>
      <c r="J37" s="15"/>
      <c r="K37" s="15"/>
      <c r="L37" s="15"/>
      <c r="M37" s="15" t="s">
        <v>597</v>
      </c>
      <c r="N37" s="15">
        <v>1.44749937953934</v>
      </c>
      <c r="O37" s="15">
        <v>446.27303947457301</v>
      </c>
      <c r="P37" s="15">
        <v>38.555678661469301</v>
      </c>
      <c r="Q37" s="15">
        <v>38.555678661469301</v>
      </c>
      <c r="R37" s="15">
        <v>22.598341726218901</v>
      </c>
      <c r="S37" s="15">
        <v>305.047412176656</v>
      </c>
      <c r="T37" s="15">
        <v>54.952848859280202</v>
      </c>
      <c r="U37" s="15">
        <v>622.93662428116897</v>
      </c>
      <c r="V37" s="15">
        <v>2474.70243714346</v>
      </c>
      <c r="W37" s="15">
        <v>33.222197853770297</v>
      </c>
      <c r="X37" s="15">
        <v>9.4195428891575901</v>
      </c>
      <c r="Y37" s="15">
        <v>5.3136577264326101</v>
      </c>
      <c r="Z37" s="15">
        <v>11.1982560578757</v>
      </c>
      <c r="AA37" s="15">
        <v>1.0187088754154301</v>
      </c>
      <c r="AB37" s="15">
        <v>246.02869820082299</v>
      </c>
      <c r="AC37" s="15">
        <v>246.02869820082299</v>
      </c>
      <c r="AD37" s="15">
        <v>0.24762095406429599</v>
      </c>
      <c r="AE37" s="15">
        <v>0</v>
      </c>
      <c r="AF37" s="15">
        <v>0</v>
      </c>
      <c r="AG37" s="15">
        <v>2.54871534568887</v>
      </c>
      <c r="AH37" s="15">
        <v>0.69475935219977003</v>
      </c>
      <c r="AI37" s="15">
        <v>1.7312362111287002E-2</v>
      </c>
      <c r="AJ37" s="15">
        <v>165.55745599615901</v>
      </c>
      <c r="AK37" s="15">
        <v>385.548869738679</v>
      </c>
      <c r="AL37" s="15">
        <v>416.71622337356501</v>
      </c>
      <c r="AM37" s="15">
        <v>5.2391715800856303E-2</v>
      </c>
      <c r="AN37" s="15">
        <v>16.687864220310299</v>
      </c>
      <c r="AO37" s="15">
        <v>38.802234683553898</v>
      </c>
      <c r="AP37" s="15">
        <v>0</v>
      </c>
      <c r="AQ37" s="15">
        <v>5965.0075767456401</v>
      </c>
      <c r="AR37" s="15">
        <v>4192.08236994658</v>
      </c>
      <c r="AS37" s="15">
        <v>465.78750499005099</v>
      </c>
      <c r="AT37" s="15">
        <v>4657.8698749366304</v>
      </c>
      <c r="AU37" s="15">
        <v>9.3621525749597007E-2</v>
      </c>
      <c r="AV37" s="15">
        <v>19.3245205676075</v>
      </c>
      <c r="AW37" s="15">
        <v>0.99928366121283096</v>
      </c>
      <c r="AX37" s="15">
        <v>8.9410420300159199</v>
      </c>
      <c r="AY37" s="15">
        <v>1932.2640121372899</v>
      </c>
      <c r="AZ37" s="15">
        <v>9.9031687020839296</v>
      </c>
      <c r="BA37" s="15">
        <v>23.7705359325826</v>
      </c>
      <c r="BB37" s="15">
        <v>49.715429939868997</v>
      </c>
      <c r="BC37" s="15">
        <v>15.9697574739441</v>
      </c>
      <c r="BD37" s="15">
        <v>5.47170939907517</v>
      </c>
      <c r="BE37" s="15">
        <v>5.1209740007826401</v>
      </c>
      <c r="BF37" s="15">
        <v>1143.2687837603301</v>
      </c>
      <c r="BG37" s="15">
        <v>963.77073185250504</v>
      </c>
      <c r="BH37" s="15">
        <v>179.49805190782399</v>
      </c>
      <c r="BI37" s="15">
        <v>1.04599436719081E-2</v>
      </c>
      <c r="BJ37" s="15">
        <v>0.257591134663822</v>
      </c>
      <c r="BK37" s="15">
        <v>169.85692308184099</v>
      </c>
      <c r="BL37" s="15">
        <v>3.8541735169783302</v>
      </c>
      <c r="BM37" s="15">
        <v>132.30307432331799</v>
      </c>
      <c r="BN37" s="15">
        <v>32.070195818934202</v>
      </c>
      <c r="BO37" s="15">
        <v>17.408054775376598</v>
      </c>
      <c r="BP37" s="15">
        <v>330.796853409172</v>
      </c>
      <c r="BQ37" s="15">
        <v>39.475079786229898</v>
      </c>
      <c r="BR37" s="15">
        <v>30.317361556904</v>
      </c>
      <c r="BS37" s="15">
        <v>122.83926296179899</v>
      </c>
      <c r="BT37" s="15">
        <v>5.1641638514905797</v>
      </c>
      <c r="BU37" s="15">
        <v>2386.8743302836701</v>
      </c>
      <c r="BV37" s="15">
        <v>213.16071707128799</v>
      </c>
      <c r="BW37" s="15">
        <v>19.673042178386901</v>
      </c>
      <c r="BX37" s="15">
        <v>0.12230888145185401</v>
      </c>
      <c r="BY37" s="15">
        <v>572.27497128713503</v>
      </c>
      <c r="BZ37" s="15">
        <v>24.137310817143</v>
      </c>
      <c r="CA37" s="15">
        <v>5480.3237823707304</v>
      </c>
      <c r="CB37" s="15">
        <v>991.97748846711295</v>
      </c>
      <c r="CC37" s="26"/>
      <c r="CD37" s="26">
        <f t="shared" si="0"/>
        <v>1.0884407224138937</v>
      </c>
      <c r="CE37" s="25">
        <f t="shared" si="1"/>
        <v>0</v>
      </c>
      <c r="CF37" s="13">
        <f t="shared" si="2"/>
        <v>-1.6935601682188576E-5</v>
      </c>
      <c r="CG37" s="13">
        <f t="shared" si="3"/>
        <v>-4.3488652760649384E-6</v>
      </c>
      <c r="CH37" s="13">
        <f t="shared" si="4"/>
        <v>-1.5919766199263237E-5</v>
      </c>
      <c r="CI37" s="13">
        <f t="shared" si="9"/>
        <v>1.6389477907046092E-3</v>
      </c>
      <c r="CJ37" s="13">
        <f t="shared" si="9"/>
        <v>-3.2826307703906524E-5</v>
      </c>
      <c r="CK37" s="13">
        <f t="shared" si="6"/>
        <v>-3.8313589935738471E-6</v>
      </c>
      <c r="CL37" s="13">
        <f t="shared" si="7"/>
        <v>-5.2317625643928731E-6</v>
      </c>
    </row>
    <row r="38" spans="1:90" x14ac:dyDescent="0.25">
      <c r="A38" s="73" t="s">
        <v>598</v>
      </c>
      <c r="B38" s="15">
        <v>221.24272734490299</v>
      </c>
      <c r="C38" s="15">
        <v>0.155919957991043</v>
      </c>
      <c r="D38" s="15">
        <v>1248.1271886781201</v>
      </c>
      <c r="E38" s="15">
        <v>1939.7147016265801</v>
      </c>
      <c r="F38" s="15">
        <v>1096.7405474022401</v>
      </c>
      <c r="G38" s="15">
        <v>94.284279250373004</v>
      </c>
      <c r="H38" s="15">
        <v>57.566100174094899</v>
      </c>
      <c r="I38" s="15"/>
      <c r="J38" s="15"/>
      <c r="K38" s="15"/>
      <c r="L38" s="15"/>
      <c r="M38" s="15" t="s">
        <v>599</v>
      </c>
      <c r="N38" s="15">
        <v>0</v>
      </c>
      <c r="O38" s="15">
        <v>6.9339546803574102E-3</v>
      </c>
      <c r="P38" s="15">
        <v>0</v>
      </c>
      <c r="Q38" s="15">
        <v>0</v>
      </c>
      <c r="R38" s="15">
        <v>0</v>
      </c>
      <c r="S38" s="15">
        <v>0</v>
      </c>
      <c r="T38" s="15">
        <v>7.8621846371233302</v>
      </c>
      <c r="U38" s="15">
        <v>13.557366838934501</v>
      </c>
      <c r="V38" s="15">
        <v>221.23366209979099</v>
      </c>
      <c r="W38" s="15">
        <v>18.859929256853398</v>
      </c>
      <c r="X38" s="15">
        <v>2.50594187202962</v>
      </c>
      <c r="Y38" s="15">
        <v>6.2206249507385998</v>
      </c>
      <c r="Z38" s="15">
        <v>3.0621443589345101</v>
      </c>
      <c r="AA38" s="15">
        <v>0</v>
      </c>
      <c r="AB38" s="15">
        <v>1.04141799295623E-2</v>
      </c>
      <c r="AC38" s="15">
        <v>1.04141799295623E-2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0.15591961837993301</v>
      </c>
      <c r="AP38" s="15">
        <v>0</v>
      </c>
      <c r="AQ38" s="15">
        <v>60.079422874055403</v>
      </c>
      <c r="AR38" s="15">
        <v>1123.2305165539501</v>
      </c>
      <c r="AS38" s="15">
        <v>124.803382271532</v>
      </c>
      <c r="AT38" s="15">
        <v>1248.03389882548</v>
      </c>
      <c r="AU38" s="15">
        <v>0</v>
      </c>
      <c r="AV38" s="15">
        <v>9.7086335400442092</v>
      </c>
      <c r="AW38" s="15">
        <v>0</v>
      </c>
      <c r="AX38" s="15">
        <v>0</v>
      </c>
      <c r="AY38" s="15">
        <v>6.7562527545032198</v>
      </c>
      <c r="AZ38" s="15">
        <v>6.7044109308465298</v>
      </c>
      <c r="BA38" s="15">
        <v>5.63522993580139</v>
      </c>
      <c r="BB38" s="15">
        <v>64.2880571989174</v>
      </c>
      <c r="BC38" s="15">
        <v>2.1200160937405201E-2</v>
      </c>
      <c r="BD38" s="15">
        <v>0</v>
      </c>
      <c r="BE38" s="15">
        <v>93.222772535756405</v>
      </c>
      <c r="BF38" s="15">
        <v>1939.7065853403101</v>
      </c>
      <c r="BG38" s="15">
        <v>1096.73911894702</v>
      </c>
      <c r="BH38" s="15">
        <v>842.96746639329297</v>
      </c>
      <c r="BI38" s="15">
        <v>1.4949705958541999</v>
      </c>
      <c r="BJ38" s="15">
        <v>8.9885745465368397E-6</v>
      </c>
      <c r="BK38" s="15">
        <v>181.09939075216201</v>
      </c>
      <c r="BL38" s="15">
        <v>1.58291825812816</v>
      </c>
      <c r="BM38" s="15">
        <v>150.42842906353101</v>
      </c>
      <c r="BN38" s="15">
        <v>0</v>
      </c>
      <c r="BO38" s="15">
        <v>3.5292667317030103E-2</v>
      </c>
      <c r="BP38" s="15">
        <v>378.10771037660402</v>
      </c>
      <c r="BQ38" s="15">
        <v>0.25486806036695903</v>
      </c>
      <c r="BR38" s="15">
        <v>142.577801606067</v>
      </c>
      <c r="BS38" s="15">
        <v>71.540646003405996</v>
      </c>
      <c r="BT38" s="15">
        <v>2.7987312069754298E-4</v>
      </c>
      <c r="BU38" s="15">
        <v>94.279319232130206</v>
      </c>
      <c r="BV38" s="15">
        <v>4.9162492863572597E-2</v>
      </c>
      <c r="BW38" s="15">
        <v>0.14186256320375601</v>
      </c>
      <c r="BX38" s="15">
        <v>0</v>
      </c>
      <c r="BY38" s="15">
        <v>0</v>
      </c>
      <c r="BZ38" s="15">
        <v>0</v>
      </c>
      <c r="CA38" s="15">
        <v>57.563960956144598</v>
      </c>
      <c r="CB38" s="15">
        <v>0</v>
      </c>
      <c r="CC38" s="26"/>
      <c r="CD38" s="26">
        <f t="shared" si="0"/>
        <v>1.0436985550703717</v>
      </c>
      <c r="CE38" s="25">
        <f t="shared" si="1"/>
        <v>0</v>
      </c>
      <c r="CF38" s="13">
        <f t="shared" si="2"/>
        <v>-4.0974206116460425E-5</v>
      </c>
      <c r="CG38" s="13">
        <f t="shared" si="3"/>
        <v>-2.1781118617511985E-6</v>
      </c>
      <c r="CH38" s="13">
        <f t="shared" si="4"/>
        <v>-7.4743867040391428E-5</v>
      </c>
      <c r="CI38" s="13">
        <f t="shared" si="9"/>
        <v>-4.184268059224314E-6</v>
      </c>
      <c r="CJ38" s="13">
        <f t="shared" si="9"/>
        <v>-1.3024550095068963E-6</v>
      </c>
      <c r="CK38" s="13">
        <f t="shared" si="6"/>
        <v>-5.2607054773432886E-5</v>
      </c>
      <c r="CL38" s="13">
        <f t="shared" si="7"/>
        <v>-3.7161071252551038E-5</v>
      </c>
    </row>
    <row r="39" spans="1:90" x14ac:dyDescent="0.25">
      <c r="A39" s="73" t="s">
        <v>600</v>
      </c>
      <c r="B39" s="15">
        <v>8258.8761949889995</v>
      </c>
      <c r="C39" s="15">
        <v>111.130085811</v>
      </c>
      <c r="D39" s="15">
        <v>24540.254021921999</v>
      </c>
      <c r="E39" s="15">
        <v>14187.747472421001</v>
      </c>
      <c r="F39" s="15">
        <v>8868.0700880989898</v>
      </c>
      <c r="G39" s="15">
        <v>50741.732272471003</v>
      </c>
      <c r="H39" s="15">
        <v>3627.6500539199901</v>
      </c>
      <c r="I39" s="15"/>
      <c r="J39" s="15"/>
      <c r="K39" s="15"/>
      <c r="L39" s="15"/>
      <c r="M39" s="15" t="s">
        <v>601</v>
      </c>
      <c r="N39" s="15">
        <v>69.671589269808905</v>
      </c>
      <c r="O39" s="15">
        <v>260.84514728494298</v>
      </c>
      <c r="P39" s="15">
        <v>0.55044521656700796</v>
      </c>
      <c r="Q39" s="15">
        <v>0.55044521656700796</v>
      </c>
      <c r="R39" s="15">
        <v>0.15550272263099499</v>
      </c>
      <c r="S39" s="15">
        <v>9.7106473713740506E-3</v>
      </c>
      <c r="T39" s="15">
        <v>188.22175839525099</v>
      </c>
      <c r="U39" s="15">
        <v>2747.3111488908598</v>
      </c>
      <c r="V39" s="15">
        <v>8258.8721904572794</v>
      </c>
      <c r="W39" s="15">
        <v>7.43937189574073</v>
      </c>
      <c r="X39" s="15">
        <v>65.526707175298995</v>
      </c>
      <c r="Y39" s="15">
        <v>35.010648813976601</v>
      </c>
      <c r="Z39" s="15">
        <v>3.71095771214382</v>
      </c>
      <c r="AA39" s="15">
        <v>13.9525010348494</v>
      </c>
      <c r="AB39" s="15">
        <v>361.36348621945399</v>
      </c>
      <c r="AC39" s="15">
        <v>361.36348621945399</v>
      </c>
      <c r="AD39" s="15">
        <v>0.10066224361227299</v>
      </c>
      <c r="AE39" s="15">
        <v>0</v>
      </c>
      <c r="AF39" s="15">
        <v>0</v>
      </c>
      <c r="AG39" s="15">
        <v>1.39177923742125E-2</v>
      </c>
      <c r="AH39" s="15">
        <v>6.6353715146855599E-3</v>
      </c>
      <c r="AI39" s="15">
        <v>1.6450290520621399E-4</v>
      </c>
      <c r="AJ39" s="15">
        <v>2.7885920587547699</v>
      </c>
      <c r="AK39" s="15">
        <v>305.77377807223399</v>
      </c>
      <c r="AL39" s="15">
        <v>2.4124389075789199</v>
      </c>
      <c r="AM39" s="15">
        <v>2.5089670971609999E-2</v>
      </c>
      <c r="AN39" s="15">
        <v>5.1712961249359398E-3</v>
      </c>
      <c r="AO39" s="15">
        <v>111.13023508766101</v>
      </c>
      <c r="AP39" s="15">
        <v>0</v>
      </c>
      <c r="AQ39" s="15">
        <v>3965.6099892524599</v>
      </c>
      <c r="AR39" s="15">
        <v>22086.220855129901</v>
      </c>
      <c r="AS39" s="15">
        <v>2454.0269095983699</v>
      </c>
      <c r="AT39" s="15">
        <v>24540.247764728301</v>
      </c>
      <c r="AU39" s="15">
        <v>3.3218387893318201E-3</v>
      </c>
      <c r="AV39" s="15">
        <v>6.7651215240276397</v>
      </c>
      <c r="AW39" s="15">
        <v>1.9006905072835201E-2</v>
      </c>
      <c r="AX39" s="15">
        <v>167.41743581992699</v>
      </c>
      <c r="AY39" s="15">
        <v>2160.9308174371199</v>
      </c>
      <c r="AZ39" s="15">
        <v>158.64785843229299</v>
      </c>
      <c r="BA39" s="15">
        <v>39.489867535936</v>
      </c>
      <c r="BB39" s="15">
        <v>126.76895802958499</v>
      </c>
      <c r="BC39" s="15">
        <v>371.36016218798301</v>
      </c>
      <c r="BD39" s="15">
        <v>1.2167001058218501</v>
      </c>
      <c r="BE39" s="15">
        <v>47.936165752071403</v>
      </c>
      <c r="BF39" s="15">
        <v>14187.743411990799</v>
      </c>
      <c r="BG39" s="15">
        <v>8868.0670005543507</v>
      </c>
      <c r="BH39" s="15">
        <v>5319.6764114364696</v>
      </c>
      <c r="BI39" s="15">
        <v>0.538576987604515</v>
      </c>
      <c r="BJ39" s="15">
        <v>32.740773513340599</v>
      </c>
      <c r="BK39" s="15">
        <v>5758.8028702524798</v>
      </c>
      <c r="BL39" s="15">
        <v>1.8763306872358001</v>
      </c>
      <c r="BM39" s="15">
        <v>352.32189664836898</v>
      </c>
      <c r="BN39" s="15">
        <v>14.963725268274899</v>
      </c>
      <c r="BO39" s="15">
        <v>8.9956881435429406</v>
      </c>
      <c r="BP39" s="15">
        <v>880.80475278824201</v>
      </c>
      <c r="BQ39" s="15">
        <v>223.33926129014799</v>
      </c>
      <c r="BR39" s="15">
        <v>544.44142313155396</v>
      </c>
      <c r="BS39" s="15">
        <v>301.70960484575897</v>
      </c>
      <c r="BT39" s="15">
        <v>58.034210424334397</v>
      </c>
      <c r="BU39" s="15">
        <v>50741.709731126597</v>
      </c>
      <c r="BV39" s="15">
        <v>98.717033408088</v>
      </c>
      <c r="BW39" s="15">
        <v>1174.1424573885199</v>
      </c>
      <c r="BX39" s="15">
        <v>5.7667920378195099</v>
      </c>
      <c r="BY39" s="15">
        <v>214.66392390219701</v>
      </c>
      <c r="BZ39" s="15">
        <v>2.6463526645381101</v>
      </c>
      <c r="CA39" s="15">
        <v>3627.6433253415698</v>
      </c>
      <c r="CB39" s="15">
        <v>79.722389179023594</v>
      </c>
      <c r="CC39" s="26"/>
      <c r="CD39" s="26">
        <f t="shared" si="0"/>
        <v>1.0931642484116235</v>
      </c>
      <c r="CE39" s="25">
        <f t="shared" si="1"/>
        <v>0</v>
      </c>
      <c r="CF39" s="13">
        <f t="shared" si="2"/>
        <v>-4.8487610487323468E-7</v>
      </c>
      <c r="CG39" s="13">
        <f t="shared" si="3"/>
        <v>1.3432605573569999E-6</v>
      </c>
      <c r="CH39" s="13">
        <f t="shared" si="4"/>
        <v>-2.5497672893811875E-7</v>
      </c>
      <c r="CI39" s="13">
        <f t="shared" si="9"/>
        <v>-2.8619273137613732E-7</v>
      </c>
      <c r="CJ39" s="13">
        <f t="shared" si="9"/>
        <v>-3.4816421255766769E-7</v>
      </c>
      <c r="CK39" s="13">
        <f t="shared" si="6"/>
        <v>-4.4423679280137615E-7</v>
      </c>
      <c r="CL39" s="13">
        <f t="shared" si="7"/>
        <v>-1.854803611227248E-6</v>
      </c>
    </row>
    <row r="40" spans="1:90" x14ac:dyDescent="0.25">
      <c r="A40" s="73" t="s">
        <v>602</v>
      </c>
      <c r="B40" s="15">
        <v>1328.6965480179999</v>
      </c>
      <c r="C40" s="15">
        <v>103.861190686</v>
      </c>
      <c r="D40" s="15">
        <v>6281.658415543</v>
      </c>
      <c r="E40" s="15">
        <v>3278.14979219</v>
      </c>
      <c r="F40" s="15">
        <v>2251.4293521969998</v>
      </c>
      <c r="G40" s="15">
        <v>55306.260953305296</v>
      </c>
      <c r="H40" s="15">
        <v>403.31815320499902</v>
      </c>
      <c r="I40" s="15"/>
      <c r="J40" s="15"/>
      <c r="K40" s="15"/>
      <c r="L40" s="15"/>
      <c r="M40" s="15" t="s">
        <v>442</v>
      </c>
      <c r="N40" s="15">
        <v>1.7831211098067101E-3</v>
      </c>
      <c r="O40" s="15">
        <v>1.3220494757558801</v>
      </c>
      <c r="P40" s="15">
        <v>3.4438646788829699</v>
      </c>
      <c r="Q40" s="15">
        <v>3.4438646788829699</v>
      </c>
      <c r="R40" s="15">
        <v>3.3880928057672898E-3</v>
      </c>
      <c r="S40" s="15">
        <v>1.70045278956331E-3</v>
      </c>
      <c r="T40" s="15">
        <v>5.2764992187485404</v>
      </c>
      <c r="U40" s="15">
        <v>411.17465444512197</v>
      </c>
      <c r="V40" s="15">
        <v>1328.6964732926499</v>
      </c>
      <c r="W40" s="15">
        <v>0.11509887212552999</v>
      </c>
      <c r="X40" s="15">
        <v>72.925957219464394</v>
      </c>
      <c r="Y40" s="15">
        <v>20.6176691207428</v>
      </c>
      <c r="Z40" s="15">
        <v>0.111396951505256</v>
      </c>
      <c r="AA40" s="15">
        <v>1.02551909753799E-3</v>
      </c>
      <c r="AB40" s="15">
        <v>1.9389739913003099</v>
      </c>
      <c r="AC40" s="15">
        <v>1.9389739913003099</v>
      </c>
      <c r="AD40" s="15">
        <v>2.4658545974415302E-4</v>
      </c>
      <c r="AE40" s="15">
        <v>0</v>
      </c>
      <c r="AF40" s="15">
        <v>0</v>
      </c>
      <c r="AG40" s="15">
        <v>1.6491218053247001E-3</v>
      </c>
      <c r="AH40" s="15">
        <v>9.7649121088863101E-4</v>
      </c>
      <c r="AI40" s="15">
        <v>2.4402030390163101E-5</v>
      </c>
      <c r="AJ40" s="15">
        <v>1.5350367706709301E-2</v>
      </c>
      <c r="AK40" s="15">
        <v>3.3246660951183997E-2</v>
      </c>
      <c r="AL40" s="15">
        <v>4.4906341055021897E-3</v>
      </c>
      <c r="AM40" s="15">
        <v>4.9457149440301501E-5</v>
      </c>
      <c r="AN40" s="15">
        <v>4.8778699486294401E-4</v>
      </c>
      <c r="AO40" s="15">
        <v>103.861219238633</v>
      </c>
      <c r="AP40" s="15">
        <v>0</v>
      </c>
      <c r="AQ40" s="15">
        <v>477.65264625572701</v>
      </c>
      <c r="AR40" s="15">
        <v>5653.4901317768699</v>
      </c>
      <c r="AS40" s="15">
        <v>628.16474985785806</v>
      </c>
      <c r="AT40" s="15">
        <v>6281.6548816347304</v>
      </c>
      <c r="AU40" s="15">
        <v>1.4578363172891899E-5</v>
      </c>
      <c r="AV40" s="15">
        <v>10.6855490741822</v>
      </c>
      <c r="AW40" s="15">
        <v>9.7327993530811705E-4</v>
      </c>
      <c r="AX40" s="15">
        <v>100.29155979023</v>
      </c>
      <c r="AY40" s="15">
        <v>235.68628862916501</v>
      </c>
      <c r="AZ40" s="15">
        <v>61.738088705170199</v>
      </c>
      <c r="BA40" s="15">
        <v>3.9878272273020401</v>
      </c>
      <c r="BB40" s="15">
        <v>75.448844228023603</v>
      </c>
      <c r="BC40" s="15">
        <v>64.816116971180193</v>
      </c>
      <c r="BD40" s="15">
        <v>5.7138292707110801E-2</v>
      </c>
      <c r="BE40" s="15">
        <v>11.6589644648005</v>
      </c>
      <c r="BF40" s="15">
        <v>3278.1478536190398</v>
      </c>
      <c r="BG40" s="15">
        <v>2251.42752720822</v>
      </c>
      <c r="BH40" s="15">
        <v>1026.72032641081</v>
      </c>
      <c r="BI40" s="15">
        <v>7.8447435638816898E-2</v>
      </c>
      <c r="BJ40" s="15">
        <v>2.21295488682021</v>
      </c>
      <c r="BK40" s="15">
        <v>1326.8010922535</v>
      </c>
      <c r="BL40" s="15">
        <v>4.96133643082722E-2</v>
      </c>
      <c r="BM40" s="15">
        <v>43.698741016440898</v>
      </c>
      <c r="BN40" s="15">
        <v>6.4911563903724403</v>
      </c>
      <c r="BO40" s="15">
        <v>1.47151871582422</v>
      </c>
      <c r="BP40" s="15">
        <v>109.246745927235</v>
      </c>
      <c r="BQ40" s="15">
        <v>75.338771725193396</v>
      </c>
      <c r="BR40" s="15">
        <v>171.46319423436199</v>
      </c>
      <c r="BS40" s="15">
        <v>262.495115083489</v>
      </c>
      <c r="BT40" s="15">
        <v>9.4204082208149202</v>
      </c>
      <c r="BU40" s="15">
        <v>55306.246557603103</v>
      </c>
      <c r="BV40" s="15">
        <v>40.6049490555814</v>
      </c>
      <c r="BW40" s="15">
        <v>1266.82693159829</v>
      </c>
      <c r="BX40" s="15">
        <v>1.70906516730325E-4</v>
      </c>
      <c r="BY40" s="15">
        <v>19.551606069242499</v>
      </c>
      <c r="BZ40" s="15">
        <v>2.5233553153987301E-2</v>
      </c>
      <c r="CA40" s="15">
        <v>403.317975058559</v>
      </c>
      <c r="CB40" s="15">
        <v>31.822163761703099</v>
      </c>
      <c r="CC40" s="26"/>
      <c r="CD40" s="26">
        <f t="shared" si="0"/>
        <v>1.1843078558211424</v>
      </c>
      <c r="CE40" s="25">
        <f t="shared" si="1"/>
        <v>0</v>
      </c>
      <c r="CF40" s="13">
        <f t="shared" si="2"/>
        <v>-5.6239590705367978E-8</v>
      </c>
      <c r="CG40" s="13">
        <f t="shared" si="3"/>
        <v>2.7491147375562995E-7</v>
      </c>
      <c r="CH40" s="13">
        <f t="shared" si="4"/>
        <v>-5.6257568239138704E-7</v>
      </c>
      <c r="CI40" s="13">
        <f t="shared" si="9"/>
        <v>-5.9136131143565849E-7</v>
      </c>
      <c r="CJ40" s="13">
        <f t="shared" si="9"/>
        <v>-8.105911820256974E-7</v>
      </c>
      <c r="CK40" s="13">
        <f t="shared" si="6"/>
        <v>-2.6029064242614747E-7</v>
      </c>
      <c r="CL40" s="13">
        <f t="shared" si="7"/>
        <v>-4.4170201267995314E-7</v>
      </c>
    </row>
    <row r="41" spans="1:90" x14ac:dyDescent="0.25">
      <c r="A41" s="75" t="s">
        <v>603</v>
      </c>
      <c r="B41" s="15">
        <v>12894.219092399901</v>
      </c>
      <c r="C41" s="15">
        <v>124.88652829500001</v>
      </c>
      <c r="D41" s="15">
        <v>17500.0836714289</v>
      </c>
      <c r="E41" s="15">
        <v>32454.250127369</v>
      </c>
      <c r="F41" s="15">
        <v>16631.777312939001</v>
      </c>
      <c r="G41" s="15">
        <v>20486.1599729029</v>
      </c>
      <c r="H41" s="15">
        <v>3140.960468412</v>
      </c>
      <c r="I41" s="15"/>
      <c r="J41" s="15"/>
      <c r="K41" s="15"/>
      <c r="L41" s="15"/>
      <c r="M41" s="15" t="s">
        <v>443</v>
      </c>
      <c r="N41" s="15">
        <v>1.6723402819517299</v>
      </c>
      <c r="O41" s="15">
        <v>60.106199322308299</v>
      </c>
      <c r="P41" s="15">
        <v>4.5620328151288803</v>
      </c>
      <c r="Q41" s="15">
        <v>4.5620328151288803</v>
      </c>
      <c r="R41" s="15">
        <v>1.94187549424922</v>
      </c>
      <c r="S41" s="15">
        <v>1.34302444400652</v>
      </c>
      <c r="T41" s="15">
        <v>135.24907397832601</v>
      </c>
      <c r="U41" s="15">
        <v>1769.55366768462</v>
      </c>
      <c r="V41" s="15">
        <v>12894.1353108453</v>
      </c>
      <c r="W41" s="15">
        <v>30.7406119712787</v>
      </c>
      <c r="X41" s="15">
        <v>96.708628999623997</v>
      </c>
      <c r="Y41" s="15">
        <v>58.961357500965804</v>
      </c>
      <c r="Z41" s="15">
        <v>9.64617677984727</v>
      </c>
      <c r="AA41" s="15">
        <v>0.972032777050575</v>
      </c>
      <c r="AB41" s="15">
        <v>269.16516304549998</v>
      </c>
      <c r="AC41" s="15">
        <v>269.16516304549998</v>
      </c>
      <c r="AD41" s="15">
        <v>6.4692722528180494E-2</v>
      </c>
      <c r="AE41" s="15">
        <v>0</v>
      </c>
      <c r="AF41" s="15">
        <v>0</v>
      </c>
      <c r="AG41" s="15">
        <v>8.4393273463186205</v>
      </c>
      <c r="AH41" s="15">
        <v>0.91409664267111901</v>
      </c>
      <c r="AI41" s="15">
        <v>2.27496670984077E-2</v>
      </c>
      <c r="AJ41" s="15">
        <v>17.814136780723299</v>
      </c>
      <c r="AK41" s="15">
        <v>2.9879283892452499</v>
      </c>
      <c r="AL41" s="15">
        <v>7.6589231977557004</v>
      </c>
      <c r="AM41" s="15">
        <v>2.4338024240127201E-4</v>
      </c>
      <c r="AN41" s="15">
        <v>0.55896847252135695</v>
      </c>
      <c r="AO41" s="15">
        <v>124.883758648346</v>
      </c>
      <c r="AP41" s="15">
        <v>0</v>
      </c>
      <c r="AQ41" s="15">
        <v>3328.8596077484599</v>
      </c>
      <c r="AR41" s="15">
        <v>15749.976233306201</v>
      </c>
      <c r="AS41" s="15">
        <v>1749.99786861028</v>
      </c>
      <c r="AT41" s="15">
        <v>17499.974101916501</v>
      </c>
      <c r="AU41" s="15">
        <v>1.93888794584243E-2</v>
      </c>
      <c r="AV41" s="15">
        <v>28.4626594279658</v>
      </c>
      <c r="AW41" s="15">
        <v>0.92528997521287604</v>
      </c>
      <c r="AX41" s="15">
        <v>608.98613567023494</v>
      </c>
      <c r="AY41" s="15">
        <v>1413.2546123095001</v>
      </c>
      <c r="AZ41" s="15">
        <v>238.394138826779</v>
      </c>
      <c r="BA41" s="15">
        <v>115.536820129598</v>
      </c>
      <c r="BB41" s="15">
        <v>134.63971822215899</v>
      </c>
      <c r="BC41" s="15">
        <v>262.94969259288303</v>
      </c>
      <c r="BD41" s="15">
        <v>4.9106126945330697</v>
      </c>
      <c r="BE41" s="15">
        <v>109.481658102702</v>
      </c>
      <c r="BF41" s="15">
        <v>32454.2158181634</v>
      </c>
      <c r="BG41" s="15">
        <v>16631.751489955699</v>
      </c>
      <c r="BH41" s="15">
        <v>15822.464328207599</v>
      </c>
      <c r="BI41" s="15">
        <v>22.438025486532599</v>
      </c>
      <c r="BJ41" s="15">
        <v>8.4550818054240509</v>
      </c>
      <c r="BK41" s="15">
        <v>13037.583991986199</v>
      </c>
      <c r="BL41" s="15">
        <v>27.9858081472909</v>
      </c>
      <c r="BM41" s="15">
        <v>86.956817349724602</v>
      </c>
      <c r="BN41" s="15">
        <v>12.078684684270501</v>
      </c>
      <c r="BO41" s="15">
        <v>5.7677602311435701</v>
      </c>
      <c r="BP41" s="15">
        <v>217.391964481081</v>
      </c>
      <c r="BQ41" s="15">
        <v>164.04190412498701</v>
      </c>
      <c r="BR41" s="15">
        <v>1293.60156958062</v>
      </c>
      <c r="BS41" s="15">
        <v>396.72414269728898</v>
      </c>
      <c r="BT41" s="15">
        <v>47.868867267302697</v>
      </c>
      <c r="BU41" s="15">
        <v>20486.155604650401</v>
      </c>
      <c r="BV41" s="15">
        <v>82.966793356964303</v>
      </c>
      <c r="BW41" s="15">
        <v>474.594887163441</v>
      </c>
      <c r="BX41" s="15">
        <v>10.561728257740899</v>
      </c>
      <c r="BY41" s="15">
        <v>769.54766990921303</v>
      </c>
      <c r="BZ41" s="15">
        <v>9.89514713374456</v>
      </c>
      <c r="CA41" s="15">
        <v>3140.9511470566599</v>
      </c>
      <c r="CB41" s="15">
        <v>191.14888700569301</v>
      </c>
      <c r="CC41" s="26"/>
      <c r="CD41" s="26">
        <f t="shared" si="0"/>
        <v>1.0598253369422463</v>
      </c>
      <c r="CE41" s="25">
        <f t="shared" si="1"/>
        <v>0</v>
      </c>
      <c r="CF41" s="13">
        <f t="shared" si="2"/>
        <v>-6.4976059426133874E-6</v>
      </c>
      <c r="CG41" s="13">
        <f t="shared" si="3"/>
        <v>-2.217730520508857E-5</v>
      </c>
      <c r="CH41" s="13">
        <f t="shared" si="4"/>
        <v>-6.2610850585520028E-6</v>
      </c>
      <c r="CI41" s="13">
        <f t="shared" si="9"/>
        <v>-1.0571560108300238E-6</v>
      </c>
      <c r="CJ41" s="13">
        <f t="shared" si="9"/>
        <v>-1.5526292118842619E-6</v>
      </c>
      <c r="CK41" s="13">
        <f t="shared" si="6"/>
        <v>-2.132294439289633E-7</v>
      </c>
      <c r="CL41" s="13">
        <f t="shared" si="7"/>
        <v>-2.9676767453069264E-6</v>
      </c>
    </row>
    <row r="42" spans="1:90" x14ac:dyDescent="0.25">
      <c r="A42" s="73" t="s">
        <v>604</v>
      </c>
      <c r="B42" s="15">
        <v>6998.5791721067599</v>
      </c>
      <c r="C42" s="15">
        <v>85.269279853924601</v>
      </c>
      <c r="D42" s="15">
        <v>9573.6481037468693</v>
      </c>
      <c r="E42" s="15">
        <v>4073.61226317316</v>
      </c>
      <c r="F42" s="15">
        <v>2641.9936235881701</v>
      </c>
      <c r="G42" s="15">
        <v>93000.147389734906</v>
      </c>
      <c r="H42" s="15">
        <v>413.71428548130302</v>
      </c>
      <c r="I42" s="15"/>
      <c r="J42" s="15"/>
      <c r="K42" s="15"/>
      <c r="L42" s="15"/>
      <c r="M42" s="15" t="s">
        <v>605</v>
      </c>
      <c r="N42" s="15">
        <v>0</v>
      </c>
      <c r="O42" s="15">
        <v>7.81540517889899</v>
      </c>
      <c r="P42" s="15">
        <v>0.22951167386034799</v>
      </c>
      <c r="Q42" s="15">
        <v>0.22951167386034799</v>
      </c>
      <c r="R42" s="15">
        <v>2.02054196497959E-2</v>
      </c>
      <c r="S42" s="15">
        <v>0</v>
      </c>
      <c r="T42" s="15">
        <v>20.599747240860001</v>
      </c>
      <c r="U42" s="15">
        <v>631.48985145263703</v>
      </c>
      <c r="V42" s="15">
        <v>6998.5795324393403</v>
      </c>
      <c r="W42" s="15">
        <v>7.34495582637543</v>
      </c>
      <c r="X42" s="15">
        <v>1.27426316718725</v>
      </c>
      <c r="Y42" s="15">
        <v>2.5927600343256398</v>
      </c>
      <c r="Z42" s="15">
        <v>0</v>
      </c>
      <c r="AA42" s="15">
        <v>0</v>
      </c>
      <c r="AB42" s="15">
        <v>203.135121688043</v>
      </c>
      <c r="AC42" s="15">
        <v>203.135121688043</v>
      </c>
      <c r="AD42" s="15">
        <v>1.8066210770680501E-3</v>
      </c>
      <c r="AE42" s="15">
        <v>0</v>
      </c>
      <c r="AF42" s="15">
        <v>0</v>
      </c>
      <c r="AG42" s="15">
        <v>0.68570807068017703</v>
      </c>
      <c r="AH42" s="15">
        <v>3.6450556005666E-4</v>
      </c>
      <c r="AI42" s="15">
        <v>0</v>
      </c>
      <c r="AJ42" s="15">
        <v>0.11891270716772299</v>
      </c>
      <c r="AK42" s="15">
        <v>3.9494409409326402E-3</v>
      </c>
      <c r="AL42" s="15">
        <v>0</v>
      </c>
      <c r="AM42" s="15">
        <v>0</v>
      </c>
      <c r="AN42" s="15">
        <v>1.21856529150614E-2</v>
      </c>
      <c r="AO42" s="15">
        <v>85.269378128275804</v>
      </c>
      <c r="AP42" s="15">
        <v>0</v>
      </c>
      <c r="AQ42" s="15">
        <v>422.808337860525</v>
      </c>
      <c r="AR42" s="15">
        <v>8616.2864157034892</v>
      </c>
      <c r="AS42" s="15">
        <v>957.36479844398002</v>
      </c>
      <c r="AT42" s="15">
        <v>9573.6512141474595</v>
      </c>
      <c r="AU42" s="15">
        <v>0</v>
      </c>
      <c r="AV42" s="15">
        <v>3.6123872977617402</v>
      </c>
      <c r="AW42" s="15">
        <v>0</v>
      </c>
      <c r="AX42" s="15">
        <v>9.3152194265778192</v>
      </c>
      <c r="AY42" s="15">
        <v>142.67554522781001</v>
      </c>
      <c r="AZ42" s="15">
        <v>22.801117026405802</v>
      </c>
      <c r="BA42" s="15">
        <v>32.109035703191701</v>
      </c>
      <c r="BB42" s="15">
        <v>125.040460109018</v>
      </c>
      <c r="BC42" s="15">
        <v>14.33287512525</v>
      </c>
      <c r="BD42" s="15">
        <v>8.1737846084315793E-2</v>
      </c>
      <c r="BE42" s="15">
        <v>162.403394661287</v>
      </c>
      <c r="BF42" s="15">
        <v>4073.6112720449401</v>
      </c>
      <c r="BG42" s="15">
        <v>2641.992693443</v>
      </c>
      <c r="BH42" s="15">
        <v>1431.61857860194</v>
      </c>
      <c r="BI42" s="15">
        <v>2.63928638676785</v>
      </c>
      <c r="BJ42" s="15">
        <v>2.6066012323836801E-2</v>
      </c>
      <c r="BK42" s="15">
        <v>351.70464145460801</v>
      </c>
      <c r="BL42" s="15">
        <v>3.2154162703307398</v>
      </c>
      <c r="BM42" s="15">
        <v>398.94569208706099</v>
      </c>
      <c r="BN42" s="15">
        <v>36.435197293054898</v>
      </c>
      <c r="BO42" s="15">
        <v>19.531219925594002</v>
      </c>
      <c r="BP42" s="15">
        <v>997.47829824897894</v>
      </c>
      <c r="BQ42" s="15">
        <v>17.8009976573281</v>
      </c>
      <c r="BR42" s="15">
        <v>269.77509956403497</v>
      </c>
      <c r="BS42" s="15">
        <v>195.940988273394</v>
      </c>
      <c r="BT42" s="15">
        <v>0.21694802904051599</v>
      </c>
      <c r="BU42" s="15">
        <v>93000.038564266593</v>
      </c>
      <c r="BV42" s="15">
        <v>0.26633686198581202</v>
      </c>
      <c r="BW42" s="15">
        <v>0.82431720983041201</v>
      </c>
      <c r="BX42" s="15">
        <v>0</v>
      </c>
      <c r="BY42" s="15">
        <v>12.9264098222617</v>
      </c>
      <c r="BZ42" s="15">
        <v>9.63881720927933E-4</v>
      </c>
      <c r="CA42" s="15">
        <v>413.71432442225199</v>
      </c>
      <c r="CB42" s="15">
        <v>4.3974885649013098</v>
      </c>
      <c r="CC42" s="26"/>
      <c r="CD42" s="26">
        <f t="shared" si="0"/>
        <v>1.0219813840165499</v>
      </c>
      <c r="CE42" s="25">
        <f t="shared" si="1"/>
        <v>0</v>
      </c>
      <c r="CF42" s="13">
        <f t="shared" si="2"/>
        <v>5.1486533412563772E-8</v>
      </c>
      <c r="CG42" s="13">
        <f t="shared" si="3"/>
        <v>1.1525176636994097E-6</v>
      </c>
      <c r="CH42" s="13">
        <f t="shared" si="4"/>
        <v>3.2489188619888625E-7</v>
      </c>
      <c r="CI42" s="13">
        <f t="shared" si="9"/>
        <v>-2.4330450616369012E-7</v>
      </c>
      <c r="CJ42" s="13">
        <f t="shared" si="9"/>
        <v>-3.5206185274442357E-7</v>
      </c>
      <c r="CK42" s="13">
        <f t="shared" si="6"/>
        <v>-1.1701644714245685E-6</v>
      </c>
      <c r="CL42" s="13">
        <f t="shared" si="7"/>
        <v>9.4125222007259048E-8</v>
      </c>
    </row>
    <row r="43" spans="1:90" x14ac:dyDescent="0.25">
      <c r="A43" s="73" t="s">
        <v>606</v>
      </c>
      <c r="B43" s="15">
        <v>41484.377998609001</v>
      </c>
      <c r="C43" s="15">
        <v>259.46106636399901</v>
      </c>
      <c r="D43" s="15">
        <v>46106.122249344997</v>
      </c>
      <c r="E43" s="15">
        <v>14057.148304988999</v>
      </c>
      <c r="F43" s="15">
        <v>10459.012882722</v>
      </c>
      <c r="G43" s="15">
        <v>123776.372343574</v>
      </c>
      <c r="H43" s="15">
        <v>5248.2540513699996</v>
      </c>
      <c r="I43" s="15"/>
      <c r="J43" s="15"/>
      <c r="K43" s="15"/>
      <c r="L43" s="15"/>
      <c r="M43" s="15" t="s">
        <v>448</v>
      </c>
      <c r="N43" s="15">
        <v>3.8552866148187599</v>
      </c>
      <c r="O43" s="15">
        <v>230.52801850817499</v>
      </c>
      <c r="P43" s="15">
        <v>14.8319292448142</v>
      </c>
      <c r="Q43" s="15">
        <v>14.8319292448142</v>
      </c>
      <c r="R43" s="15">
        <v>2.4172526398799601</v>
      </c>
      <c r="S43" s="15">
        <v>2.0501108206374698E-3</v>
      </c>
      <c r="T43" s="15">
        <v>122.603763944365</v>
      </c>
      <c r="U43" s="15">
        <v>7900.5876294622303</v>
      </c>
      <c r="V43" s="15">
        <v>41484.353300274503</v>
      </c>
      <c r="W43" s="15">
        <v>39.023727379872298</v>
      </c>
      <c r="X43" s="15">
        <v>904.205318229515</v>
      </c>
      <c r="Y43" s="15">
        <v>58.641915796576299</v>
      </c>
      <c r="Z43" s="15">
        <v>89.449972720123199</v>
      </c>
      <c r="AA43" s="15">
        <v>1.71790902133963</v>
      </c>
      <c r="AB43" s="15">
        <v>241.96293249639501</v>
      </c>
      <c r="AC43" s="15">
        <v>241.96293249639501</v>
      </c>
      <c r="AD43" s="15">
        <v>6.0379501081759698E-2</v>
      </c>
      <c r="AE43" s="15">
        <v>0</v>
      </c>
      <c r="AF43" s="15">
        <v>0</v>
      </c>
      <c r="AG43" s="15">
        <v>2.2235804923830198</v>
      </c>
      <c r="AH43" s="15">
        <v>7.4615530818851602E-3</v>
      </c>
      <c r="AI43" s="15">
        <v>3.4737571980356602E-5</v>
      </c>
      <c r="AJ43" s="15">
        <v>67.812560425097999</v>
      </c>
      <c r="AK43" s="15">
        <v>16.812639767564502</v>
      </c>
      <c r="AL43" s="15">
        <v>44.229229654775303</v>
      </c>
      <c r="AM43" s="15">
        <v>1.3782954077059499E-2</v>
      </c>
      <c r="AN43" s="15">
        <v>9.4666433050000706E-2</v>
      </c>
      <c r="AO43" s="15">
        <v>259.46104292112398</v>
      </c>
      <c r="AP43" s="15">
        <v>0</v>
      </c>
      <c r="AQ43" s="15">
        <v>6600.3394401913602</v>
      </c>
      <c r="AR43" s="15">
        <v>41495.4804140376</v>
      </c>
      <c r="AS43" s="15">
        <v>4610.6062379474897</v>
      </c>
      <c r="AT43" s="15">
        <v>46106.086651985097</v>
      </c>
      <c r="AU43" s="15">
        <v>0.14991650897108599</v>
      </c>
      <c r="AV43" s="15">
        <v>64.194992305538506</v>
      </c>
      <c r="AW43" s="15">
        <v>1.1585750977212399</v>
      </c>
      <c r="AX43" s="15">
        <v>366.08962737148403</v>
      </c>
      <c r="AY43" s="15">
        <v>2700.5355915943301</v>
      </c>
      <c r="AZ43" s="15">
        <v>246.73337307384801</v>
      </c>
      <c r="BA43" s="15">
        <v>28.2330084948495</v>
      </c>
      <c r="BB43" s="15">
        <v>404.10148511979298</v>
      </c>
      <c r="BC43" s="15">
        <v>169.42579480139099</v>
      </c>
      <c r="BD43" s="15">
        <v>1.4275996687555399</v>
      </c>
      <c r="BE43" s="15">
        <v>368.48401693045997</v>
      </c>
      <c r="BF43" s="15">
        <v>14057.140287710999</v>
      </c>
      <c r="BG43" s="15">
        <v>10459.009128211601</v>
      </c>
      <c r="BH43" s="15">
        <v>3598.1311594993399</v>
      </c>
      <c r="BI43" s="15">
        <v>5.4981174921763598</v>
      </c>
      <c r="BJ43" s="15">
        <v>1.68345915329288</v>
      </c>
      <c r="BK43" s="15">
        <v>4333.3659405160897</v>
      </c>
      <c r="BL43" s="15">
        <v>6.4317679916885897</v>
      </c>
      <c r="BM43" s="15">
        <v>678.55702363332796</v>
      </c>
      <c r="BN43" s="15">
        <v>22.6557794195231</v>
      </c>
      <c r="BO43" s="15">
        <v>4.7741715565182199</v>
      </c>
      <c r="BP43" s="15">
        <v>1696.39124683719</v>
      </c>
      <c r="BQ43" s="15">
        <v>1198.95369931399</v>
      </c>
      <c r="BR43" s="15">
        <v>1063.6058557286501</v>
      </c>
      <c r="BS43" s="15">
        <v>877.23708291307605</v>
      </c>
      <c r="BT43" s="15">
        <v>184.313777509548</v>
      </c>
      <c r="BU43" s="15">
        <v>123776.22912606</v>
      </c>
      <c r="BV43" s="15">
        <v>139.55215568243901</v>
      </c>
      <c r="BW43" s="15">
        <v>698.11163262807497</v>
      </c>
      <c r="BX43" s="15">
        <v>97.889799988241094</v>
      </c>
      <c r="BY43" s="15">
        <v>185.710589203371</v>
      </c>
      <c r="BZ43" s="15">
        <v>60.686164631184802</v>
      </c>
      <c r="CA43" s="15">
        <v>5248.2551723738698</v>
      </c>
      <c r="CB43" s="15">
        <v>173.58112458870499</v>
      </c>
      <c r="CC43" s="26"/>
      <c r="CD43" s="26">
        <f t="shared" si="0"/>
        <v>1.2576254818810422</v>
      </c>
      <c r="CE43" s="25">
        <f t="shared" si="1"/>
        <v>0</v>
      </c>
      <c r="CF43" s="13">
        <f t="shared" si="2"/>
        <v>-5.953647057094203E-7</v>
      </c>
      <c r="CG43" s="13">
        <f t="shared" si="3"/>
        <v>-9.0352187947570865E-8</v>
      </c>
      <c r="CH43" s="13">
        <f t="shared" si="4"/>
        <v>-7.7207447000912405E-7</v>
      </c>
      <c r="CI43" s="13">
        <f t="shared" si="9"/>
        <v>-5.7033459603268816E-7</v>
      </c>
      <c r="CJ43" s="13">
        <f t="shared" si="9"/>
        <v>-3.5897368526275266E-7</v>
      </c>
      <c r="CK43" s="13">
        <f t="shared" si="6"/>
        <v>-1.1570666620849861E-6</v>
      </c>
      <c r="CL43" s="13">
        <f t="shared" si="7"/>
        <v>2.1359558039051518E-7</v>
      </c>
    </row>
    <row r="44" spans="1:90" x14ac:dyDescent="0.25">
      <c r="A44" s="73" t="s">
        <v>607</v>
      </c>
      <c r="B44" s="15">
        <v>572.79412552974804</v>
      </c>
      <c r="C44" s="15">
        <v>6.1511659240144398</v>
      </c>
      <c r="D44" s="15">
        <v>985.05796323930895</v>
      </c>
      <c r="E44" s="15">
        <v>259.259826777098</v>
      </c>
      <c r="F44" s="15">
        <v>188.61578183427301</v>
      </c>
      <c r="G44" s="15">
        <v>1262.94357719456</v>
      </c>
      <c r="H44" s="15">
        <v>2183.88144997053</v>
      </c>
      <c r="I44" s="15"/>
      <c r="J44" s="15"/>
      <c r="K44" s="15"/>
      <c r="L44" s="15"/>
      <c r="M44" s="15" t="s">
        <v>608</v>
      </c>
      <c r="N44" s="15">
        <v>7.06152234880425E-3</v>
      </c>
      <c r="O44" s="15">
        <v>31.3938371466399</v>
      </c>
      <c r="P44" s="15">
        <v>9.9606896653053596</v>
      </c>
      <c r="Q44" s="15">
        <v>9.9606896653053596</v>
      </c>
      <c r="R44" s="15">
        <v>2.42096227616195</v>
      </c>
      <c r="S44" s="15">
        <v>92.387085936165093</v>
      </c>
      <c r="T44" s="15">
        <v>0.36224031755597202</v>
      </c>
      <c r="U44" s="15">
        <v>28.818827335917099</v>
      </c>
      <c r="V44" s="15">
        <v>572.78913248521405</v>
      </c>
      <c r="W44" s="15">
        <v>24.2759486640449</v>
      </c>
      <c r="X44" s="15">
        <v>3.0410508712660602E-3</v>
      </c>
      <c r="Y44" s="15">
        <v>3.9598099003964902</v>
      </c>
      <c r="Z44" s="15">
        <v>13.271049522910999</v>
      </c>
      <c r="AA44" s="15">
        <v>1.4128087283740401E-3</v>
      </c>
      <c r="AB44" s="15">
        <v>13.6616502037751</v>
      </c>
      <c r="AC44" s="15">
        <v>13.6616502037751</v>
      </c>
      <c r="AD44" s="15">
        <v>3.4488552808964001E-3</v>
      </c>
      <c r="AE44" s="15">
        <v>0</v>
      </c>
      <c r="AF44" s="15">
        <v>0</v>
      </c>
      <c r="AG44" s="15">
        <v>6.6814473326899604</v>
      </c>
      <c r="AH44" s="15">
        <v>5.0241473135027501</v>
      </c>
      <c r="AI44" s="15">
        <v>0</v>
      </c>
      <c r="AJ44" s="15">
        <v>125.35441581541301</v>
      </c>
      <c r="AK44" s="15">
        <v>3.25780543286101</v>
      </c>
      <c r="AL44" s="15">
        <v>275.98678886672297</v>
      </c>
      <c r="AM44" s="15">
        <v>1.53349692240281E-3</v>
      </c>
      <c r="AN44" s="15">
        <v>6.4786104600135497</v>
      </c>
      <c r="AO44" s="15">
        <v>6.1511661219155798</v>
      </c>
      <c r="AP44" s="15">
        <v>0</v>
      </c>
      <c r="AQ44" s="15">
        <v>2235.2355518703398</v>
      </c>
      <c r="AR44" s="15">
        <v>886.54393301608195</v>
      </c>
      <c r="AS44" s="15">
        <v>98.504775093699706</v>
      </c>
      <c r="AT44" s="15">
        <v>985.04870810978196</v>
      </c>
      <c r="AU44" s="15">
        <v>2.8333690628592902E-2</v>
      </c>
      <c r="AV44" s="15">
        <v>21.457719784483999</v>
      </c>
      <c r="AW44" s="15">
        <v>9.5795617022436795E-4</v>
      </c>
      <c r="AX44" s="15">
        <v>1.46214390624767</v>
      </c>
      <c r="AY44" s="15">
        <v>866.02748946639895</v>
      </c>
      <c r="AZ44" s="15">
        <v>1.9117872724331</v>
      </c>
      <c r="BA44" s="15">
        <v>3.97961021520856</v>
      </c>
      <c r="BB44" s="15">
        <v>10.5614503944022</v>
      </c>
      <c r="BC44" s="15">
        <v>2.7102984068936902</v>
      </c>
      <c r="BD44" s="15">
        <v>0.295261823123178</v>
      </c>
      <c r="BE44" s="15">
        <v>0.86020457816009899</v>
      </c>
      <c r="BF44" s="15">
        <v>259.25616760537201</v>
      </c>
      <c r="BG44" s="15">
        <v>188.612184482022</v>
      </c>
      <c r="BH44" s="15">
        <v>70.6439831233494</v>
      </c>
      <c r="BI44" s="15">
        <v>7.17048661518878E-2</v>
      </c>
      <c r="BJ44" s="15">
        <v>4.9189787876033599E-2</v>
      </c>
      <c r="BK44" s="15">
        <v>37.543684914347999</v>
      </c>
      <c r="BL44" s="15">
        <v>0.58712408384177595</v>
      </c>
      <c r="BM44" s="15">
        <v>26.868633547847899</v>
      </c>
      <c r="BN44" s="15">
        <v>6.1820726403778696</v>
      </c>
      <c r="BO44" s="15">
        <v>3.5507416191367902</v>
      </c>
      <c r="BP44" s="15">
        <v>67.172144025238197</v>
      </c>
      <c r="BQ44" s="15">
        <v>13.376473433655899</v>
      </c>
      <c r="BR44" s="15">
        <v>4.4681068651859199</v>
      </c>
      <c r="BS44" s="15">
        <v>18.292909566843498</v>
      </c>
      <c r="BT44" s="15">
        <v>2.0451159687060998</v>
      </c>
      <c r="BU44" s="15">
        <v>1262.9418433011999</v>
      </c>
      <c r="BV44" s="15">
        <v>205.33771427951399</v>
      </c>
      <c r="BW44" s="15">
        <v>0.92507273200154305</v>
      </c>
      <c r="BX44" s="15">
        <v>508.71026309467902</v>
      </c>
      <c r="BY44" s="15">
        <v>33.377029520282598</v>
      </c>
      <c r="BZ44" s="15">
        <v>7.7400220005753697</v>
      </c>
      <c r="CA44" s="15">
        <v>2183.8801830095199</v>
      </c>
      <c r="CB44" s="15">
        <v>35.916981130403997</v>
      </c>
      <c r="CC44" s="26"/>
      <c r="CD44" s="26">
        <f t="shared" si="0"/>
        <v>1.0235156531298568</v>
      </c>
      <c r="CE44" s="25">
        <f t="shared" si="1"/>
        <v>0</v>
      </c>
      <c r="CF44" s="13">
        <f t="shared" si="2"/>
        <v>-8.7169967558096389E-6</v>
      </c>
      <c r="CG44" s="13">
        <f t="shared" si="3"/>
        <v>3.2172947757335731E-8</v>
      </c>
      <c r="CH44" s="13">
        <f t="shared" si="4"/>
        <v>-9.3955176978178868E-6</v>
      </c>
      <c r="CI44" s="13">
        <f t="shared" si="9"/>
        <v>-1.4113917190615532E-5</v>
      </c>
      <c r="CJ44" s="13">
        <f t="shared" si="9"/>
        <v>-1.9072382045777179E-5</v>
      </c>
      <c r="CK44" s="13">
        <f t="shared" si="6"/>
        <v>-1.3728985137628686E-6</v>
      </c>
      <c r="CL44" s="13">
        <f t="shared" si="7"/>
        <v>-5.8014184335751495E-7</v>
      </c>
    </row>
    <row r="45" spans="1:90" x14ac:dyDescent="0.25">
      <c r="A45" s="73" t="s">
        <v>609</v>
      </c>
      <c r="B45" s="15">
        <v>53455.129138534903</v>
      </c>
      <c r="C45" s="15">
        <v>533.51417723100599</v>
      </c>
      <c r="D45" s="15">
        <v>41666.205827199097</v>
      </c>
      <c r="E45" s="15">
        <v>35237.1532165565</v>
      </c>
      <c r="F45" s="15">
        <v>22476.611889117801</v>
      </c>
      <c r="G45" s="15">
        <v>240894.88098462499</v>
      </c>
      <c r="H45" s="15">
        <v>2621.8001164217198</v>
      </c>
      <c r="I45" s="15"/>
      <c r="J45" s="15"/>
      <c r="K45" s="15"/>
      <c r="L45" s="15"/>
      <c r="M45" s="15" t="s">
        <v>610</v>
      </c>
      <c r="N45" s="15">
        <v>2.92244636608629</v>
      </c>
      <c r="O45" s="15">
        <v>99.669099294868602</v>
      </c>
      <c r="P45" s="15">
        <v>5.6758696344378103</v>
      </c>
      <c r="Q45" s="15">
        <v>5.6758696344378103</v>
      </c>
      <c r="R45" s="15">
        <v>0.98230151549298295</v>
      </c>
      <c r="S45" s="15">
        <v>3.1575664126754899</v>
      </c>
      <c r="T45" s="15">
        <v>70.751493992300396</v>
      </c>
      <c r="U45" s="15">
        <v>2587.2382466475401</v>
      </c>
      <c r="V45" s="15">
        <v>53454.732259846103</v>
      </c>
      <c r="W45" s="15">
        <v>42.2933756471161</v>
      </c>
      <c r="X45" s="15">
        <v>181.568676537953</v>
      </c>
      <c r="Y45" s="15">
        <v>19.321418911019901</v>
      </c>
      <c r="Z45" s="15">
        <v>6.05266673597795</v>
      </c>
      <c r="AA45" s="15">
        <v>0.66616424224386594</v>
      </c>
      <c r="AB45" s="15">
        <v>637.95552271787403</v>
      </c>
      <c r="AC45" s="15">
        <v>637.95552271787403</v>
      </c>
      <c r="AD45" s="15">
        <v>4.31255821742203E-2</v>
      </c>
      <c r="AE45" s="15">
        <v>0</v>
      </c>
      <c r="AF45" s="15">
        <v>0</v>
      </c>
      <c r="AG45" s="15">
        <v>14.208434352380699</v>
      </c>
      <c r="AH45" s="15">
        <v>0.12634310840225499</v>
      </c>
      <c r="AI45" s="15">
        <v>2.97516954369834E-3</v>
      </c>
      <c r="AJ45" s="15">
        <v>261.01533666291698</v>
      </c>
      <c r="AK45" s="15">
        <v>2.6074281632465199</v>
      </c>
      <c r="AL45" s="15">
        <v>7.3454937391223201</v>
      </c>
      <c r="AM45" s="15">
        <v>1.95363624296036E-4</v>
      </c>
      <c r="AN45" s="15">
        <v>0.58193681064478398</v>
      </c>
      <c r="AO45" s="15">
        <v>533.47724516234098</v>
      </c>
      <c r="AP45" s="15">
        <v>0</v>
      </c>
      <c r="AQ45" s="15">
        <v>2921.8396127548399</v>
      </c>
      <c r="AR45" s="15">
        <v>37497.787414332903</v>
      </c>
      <c r="AS45" s="15">
        <v>4166.4192790218003</v>
      </c>
      <c r="AT45" s="15">
        <v>41664.206693354703</v>
      </c>
      <c r="AU45" s="15">
        <v>7.2861492225245999E-3</v>
      </c>
      <c r="AV45" s="15">
        <v>32.453591112663901</v>
      </c>
      <c r="AW45" s="15">
        <v>0.119535511408106</v>
      </c>
      <c r="AX45" s="15">
        <v>35.150274561555698</v>
      </c>
      <c r="AY45" s="15">
        <v>932.20584985705</v>
      </c>
      <c r="AZ45" s="15">
        <v>137.878521831482</v>
      </c>
      <c r="BA45" s="15">
        <v>202.40654425526</v>
      </c>
      <c r="BB45" s="15">
        <v>845.26818580443899</v>
      </c>
      <c r="BC45" s="15">
        <v>70.784965893641001</v>
      </c>
      <c r="BD45" s="15">
        <v>1.03323738818432E-2</v>
      </c>
      <c r="BE45" s="15">
        <v>1289.7928629071901</v>
      </c>
      <c r="BF45" s="15">
        <v>35236.071679991597</v>
      </c>
      <c r="BG45" s="15">
        <v>22475.7908739905</v>
      </c>
      <c r="BH45" s="15">
        <v>12760.280806000999</v>
      </c>
      <c r="BI45" s="15">
        <v>21.536205902654899</v>
      </c>
      <c r="BJ45" s="15">
        <v>0.63143096307147595</v>
      </c>
      <c r="BK45" s="15">
        <v>4801.0102476820903</v>
      </c>
      <c r="BL45" s="15">
        <v>27.677900598775299</v>
      </c>
      <c r="BM45" s="15">
        <v>2741.7426759913901</v>
      </c>
      <c r="BN45" s="15">
        <v>175.74352391882601</v>
      </c>
      <c r="BO45" s="15">
        <v>97.056189699326694</v>
      </c>
      <c r="BP45" s="15">
        <v>6854.4224906092904</v>
      </c>
      <c r="BQ45" s="15">
        <v>76.511380573154696</v>
      </c>
      <c r="BR45" s="15">
        <v>2050.11093779262</v>
      </c>
      <c r="BS45" s="15">
        <v>3121.67006286276</v>
      </c>
      <c r="BT45" s="15">
        <v>2.89752034227355</v>
      </c>
      <c r="BU45" s="15">
        <v>240872.083644108</v>
      </c>
      <c r="BV45" s="15">
        <v>25.963174850305499</v>
      </c>
      <c r="BW45" s="15">
        <v>2119.9172798540599</v>
      </c>
      <c r="BX45" s="15">
        <v>8.9970518217434794</v>
      </c>
      <c r="BY45" s="15">
        <v>133.07371692979399</v>
      </c>
      <c r="BZ45" s="15">
        <v>4.3139822859042196</v>
      </c>
      <c r="CA45" s="15">
        <v>2621.76176407094</v>
      </c>
      <c r="CB45" s="15">
        <v>132.660117414251</v>
      </c>
      <c r="CC45" s="26"/>
      <c r="CD45" s="26">
        <f t="shared" si="0"/>
        <v>1.1144565661137549</v>
      </c>
      <c r="CE45" s="25">
        <f t="shared" si="1"/>
        <v>0</v>
      </c>
      <c r="CF45" s="13">
        <f t="shared" si="2"/>
        <v>-7.4245202508324439E-6</v>
      </c>
      <c r="CG45" s="13">
        <f t="shared" si="3"/>
        <v>-6.9224156060277792E-5</v>
      </c>
      <c r="CH45" s="13">
        <f t="shared" si="4"/>
        <v>-4.797974292848213E-5</v>
      </c>
      <c r="CI45" s="13">
        <f t="shared" si="9"/>
        <v>-3.0693074388172975E-5</v>
      </c>
      <c r="CJ45" s="13">
        <f t="shared" si="9"/>
        <v>-3.6527530543827516E-5</v>
      </c>
      <c r="CK45" s="13">
        <f t="shared" si="6"/>
        <v>-9.4636052139462215E-5</v>
      </c>
      <c r="CL45" s="13">
        <f t="shared" si="7"/>
        <v>-1.4628251230762767E-5</v>
      </c>
    </row>
    <row r="46" spans="1:90" x14ac:dyDescent="0.25">
      <c r="A46" s="73" t="s">
        <v>611</v>
      </c>
      <c r="B46" s="15">
        <v>4508.5002561920001</v>
      </c>
      <c r="C46" s="15">
        <v>31.403397084598598</v>
      </c>
      <c r="D46" s="15">
        <v>9049.66354857039</v>
      </c>
      <c r="E46" s="15">
        <v>2035.6108874930401</v>
      </c>
      <c r="F46" s="15">
        <v>1395.1677573577799</v>
      </c>
      <c r="G46" s="15">
        <v>20201.711186852699</v>
      </c>
      <c r="H46" s="15">
        <v>264.32361541728898</v>
      </c>
      <c r="I46" s="15"/>
      <c r="J46" s="15"/>
      <c r="K46" s="15"/>
      <c r="L46" s="15"/>
      <c r="M46" s="15" t="s">
        <v>612</v>
      </c>
      <c r="N46" s="15">
        <v>0</v>
      </c>
      <c r="O46" s="15">
        <v>11.717813538606</v>
      </c>
      <c r="P46" s="15">
        <v>1.4231886141239001</v>
      </c>
      <c r="Q46" s="15">
        <v>1.4231886141239001</v>
      </c>
      <c r="R46" s="15">
        <v>0.125291164123083</v>
      </c>
      <c r="S46" s="15">
        <v>0</v>
      </c>
      <c r="T46" s="15">
        <v>10.359626629290201</v>
      </c>
      <c r="U46" s="15">
        <v>117.629118085559</v>
      </c>
      <c r="V46" s="15">
        <v>4508.3890501225096</v>
      </c>
      <c r="W46" s="15">
        <v>14.9427627669663</v>
      </c>
      <c r="X46" s="15">
        <v>4.1555387545799896</v>
      </c>
      <c r="Y46" s="15">
        <v>6.1949528679677304</v>
      </c>
      <c r="Z46" s="15">
        <v>0</v>
      </c>
      <c r="AA46" s="15">
        <v>0</v>
      </c>
      <c r="AB46" s="15">
        <v>49.2685354905053</v>
      </c>
      <c r="AC46" s="15">
        <v>49.2685354905053</v>
      </c>
      <c r="AD46" s="15">
        <v>1.1203525821083899E-2</v>
      </c>
      <c r="AE46" s="15">
        <v>0</v>
      </c>
      <c r="AF46" s="15">
        <v>0</v>
      </c>
      <c r="AG46" s="15">
        <v>4.2521395446353196</v>
      </c>
      <c r="AH46" s="15">
        <v>2.2602085366821602E-3</v>
      </c>
      <c r="AI46" s="15">
        <v>0</v>
      </c>
      <c r="AJ46" s="15">
        <v>0.73738343831963504</v>
      </c>
      <c r="AK46" s="15">
        <v>2.44886210309916E-2</v>
      </c>
      <c r="AL46" s="15">
        <v>0</v>
      </c>
      <c r="AM46" s="15">
        <v>0</v>
      </c>
      <c r="AN46" s="15">
        <v>7.5573738243853605E-2</v>
      </c>
      <c r="AO46" s="15">
        <v>31.398100085098399</v>
      </c>
      <c r="AP46" s="15">
        <v>0</v>
      </c>
      <c r="AQ46" s="15">
        <v>280.19739257428199</v>
      </c>
      <c r="AR46" s="15">
        <v>8143.8544533760896</v>
      </c>
      <c r="AS46" s="15">
        <v>904.87246831186496</v>
      </c>
      <c r="AT46" s="15">
        <v>9048.7269216879504</v>
      </c>
      <c r="AU46" s="15">
        <v>0</v>
      </c>
      <c r="AV46" s="15">
        <v>7.9335834648610897</v>
      </c>
      <c r="AW46" s="15">
        <v>0</v>
      </c>
      <c r="AX46" s="15">
        <v>11.6769744482603</v>
      </c>
      <c r="AY46" s="15">
        <v>114.32417241508401</v>
      </c>
      <c r="AZ46" s="15">
        <v>10.2105504333956</v>
      </c>
      <c r="BA46" s="15">
        <v>16.564882732298098</v>
      </c>
      <c r="BB46" s="15">
        <v>83.564865014522994</v>
      </c>
      <c r="BC46" s="15">
        <v>12.100029993882099</v>
      </c>
      <c r="BD46" s="15">
        <v>6.0518760010362001E-2</v>
      </c>
      <c r="BE46" s="15">
        <v>2.5104591360086399</v>
      </c>
      <c r="BF46" s="15">
        <v>2035.3834850888099</v>
      </c>
      <c r="BG46" s="15">
        <v>1395.0037003591201</v>
      </c>
      <c r="BH46" s="15">
        <v>640.37978472968598</v>
      </c>
      <c r="BI46" s="15">
        <v>3.0895969399846799E-3</v>
      </c>
      <c r="BJ46" s="15">
        <v>6.87568997503267E-2</v>
      </c>
      <c r="BK46" s="15">
        <v>471.58713905708299</v>
      </c>
      <c r="BL46" s="15">
        <v>1.80237724389181E-2</v>
      </c>
      <c r="BM46" s="15">
        <v>100.09617611733</v>
      </c>
      <c r="BN46" s="15">
        <v>23.512173626658299</v>
      </c>
      <c r="BO46" s="15">
        <v>12.521618000187299</v>
      </c>
      <c r="BP46" s="15">
        <v>253.29907877665499</v>
      </c>
      <c r="BQ46" s="15">
        <v>0.69425108813099001</v>
      </c>
      <c r="BR46" s="15">
        <v>24.3123365779857</v>
      </c>
      <c r="BS46" s="15">
        <v>371.89397468928598</v>
      </c>
      <c r="BT46" s="15">
        <v>1.00305272643474</v>
      </c>
      <c r="BU46" s="15">
        <v>20198.311711556998</v>
      </c>
      <c r="BV46" s="15">
        <v>1.6515523835943</v>
      </c>
      <c r="BW46" s="15">
        <v>285.23529922915401</v>
      </c>
      <c r="BX46" s="15">
        <v>0</v>
      </c>
      <c r="BY46" s="15">
        <v>25.2811284383714</v>
      </c>
      <c r="BZ46" s="15">
        <v>5.9776690752162201E-3</v>
      </c>
      <c r="CA46" s="15">
        <v>264.31557421308798</v>
      </c>
      <c r="CB46" s="15">
        <v>27.268273434305002</v>
      </c>
      <c r="CC46" s="26"/>
      <c r="CD46" s="26">
        <f t="shared" si="0"/>
        <v>1.0600865779796627</v>
      </c>
      <c r="CE46" s="25">
        <f t="shared" si="1"/>
        <v>0</v>
      </c>
      <c r="CF46" s="13">
        <f t="shared" si="2"/>
        <v>-2.4665867399631334E-5</v>
      </c>
      <c r="CG46" s="13">
        <f t="shared" si="3"/>
        <v>-1.6867600297922254E-4</v>
      </c>
      <c r="CH46" s="13">
        <f t="shared" si="4"/>
        <v>-1.0349853090258046E-4</v>
      </c>
      <c r="CI46" s="13">
        <f t="shared" si="9"/>
        <v>-1.1171211827727611E-4</v>
      </c>
      <c r="CJ46" s="13">
        <f t="shared" si="9"/>
        <v>-1.1758944241265565E-4</v>
      </c>
      <c r="CK46" s="13">
        <f t="shared" si="6"/>
        <v>-1.6827660113827008E-4</v>
      </c>
      <c r="CL46" s="13">
        <f t="shared" si="7"/>
        <v>-3.0421815274801823E-5</v>
      </c>
    </row>
    <row r="47" spans="1:90" x14ac:dyDescent="0.25">
      <c r="A47" s="73" t="s">
        <v>613</v>
      </c>
      <c r="B47" s="15">
        <v>25.8349147889999</v>
      </c>
      <c r="C47" s="15">
        <v>1.0969714269999999</v>
      </c>
      <c r="D47" s="15">
        <v>42.358134268999997</v>
      </c>
      <c r="E47" s="15">
        <v>2239.8814676699899</v>
      </c>
      <c r="F47" s="15">
        <v>425.654853282999</v>
      </c>
      <c r="G47" s="15">
        <v>5.3192213239999901</v>
      </c>
      <c r="H47" s="15">
        <v>378.08481024299903</v>
      </c>
      <c r="I47" s="15"/>
      <c r="J47" s="15"/>
      <c r="K47" s="15"/>
      <c r="L47" s="15"/>
      <c r="M47" s="15" t="s">
        <v>614</v>
      </c>
      <c r="N47" s="15">
        <v>3.7271325416314999E-4</v>
      </c>
      <c r="O47" s="15">
        <v>0.43150172602412501</v>
      </c>
      <c r="P47" s="15">
        <v>1.22847034352373E-2</v>
      </c>
      <c r="Q47" s="15">
        <v>1.22847034352373E-2</v>
      </c>
      <c r="R47" s="15">
        <v>3.0194734792241801E-2</v>
      </c>
      <c r="S47" s="15">
        <v>3.0100249689005002E-4</v>
      </c>
      <c r="T47" s="15">
        <v>19.4089637046172</v>
      </c>
      <c r="U47" s="15">
        <v>725.04194415261702</v>
      </c>
      <c r="V47" s="15">
        <v>25.834404349675101</v>
      </c>
      <c r="W47" s="15">
        <v>2.0464345687527799E-3</v>
      </c>
      <c r="X47" s="15">
        <v>54.5786882043245</v>
      </c>
      <c r="Y47" s="15">
        <v>7.8284981812199901E-3</v>
      </c>
      <c r="Z47" s="15">
        <v>1.1277222973378001E-3</v>
      </c>
      <c r="AA47" s="15">
        <v>2.14349594313729E-4</v>
      </c>
      <c r="AB47" s="15">
        <v>38.803985851210399</v>
      </c>
      <c r="AC47" s="15">
        <v>38.803985851210399</v>
      </c>
      <c r="AD47" s="15">
        <v>8.9013122528595597E-4</v>
      </c>
      <c r="AE47" s="15">
        <v>0</v>
      </c>
      <c r="AF47" s="15">
        <v>0</v>
      </c>
      <c r="AG47" s="15">
        <v>4.5311752639610499E-4</v>
      </c>
      <c r="AH47" s="15">
        <v>2.0407815206424201E-4</v>
      </c>
      <c r="AI47" s="15">
        <v>5.0994681804615197E-6</v>
      </c>
      <c r="AJ47" s="15">
        <v>2.12461080555848E-2</v>
      </c>
      <c r="AK47" s="15">
        <v>0.137968438757849</v>
      </c>
      <c r="AL47" s="15">
        <v>1.43158422245517E-3</v>
      </c>
      <c r="AM47" s="15">
        <v>2.2002694247589901E-4</v>
      </c>
      <c r="AN47" s="15">
        <v>2.5333689348416898E-4</v>
      </c>
      <c r="AO47" s="15">
        <v>1.0969529577980199</v>
      </c>
      <c r="AP47" s="15">
        <v>0</v>
      </c>
      <c r="AQ47" s="15">
        <v>433.15521806687701</v>
      </c>
      <c r="AR47" s="15">
        <v>38.121771383344999</v>
      </c>
      <c r="AS47" s="15">
        <v>4.23575326807652</v>
      </c>
      <c r="AT47" s="15">
        <v>42.3575246514215</v>
      </c>
      <c r="AU47" s="15">
        <v>3.2928508436757501E-6</v>
      </c>
      <c r="AV47" s="15">
        <v>2.9376066583171899E-2</v>
      </c>
      <c r="AW47" s="15">
        <v>2.03487980073462E-4</v>
      </c>
      <c r="AX47" s="15">
        <v>5.7571997320502399</v>
      </c>
      <c r="AY47" s="15">
        <v>222.63053210368801</v>
      </c>
      <c r="AZ47" s="15">
        <v>5.0666856072025004</v>
      </c>
      <c r="BA47" s="15">
        <v>3.2081791240155</v>
      </c>
      <c r="BB47" s="15">
        <v>41.049220078374397</v>
      </c>
      <c r="BC47" s="15">
        <v>8.6029964337813993</v>
      </c>
      <c r="BD47" s="15">
        <v>3.3759140528117301E-3</v>
      </c>
      <c r="BE47" s="15">
        <v>26.686767729073999</v>
      </c>
      <c r="BF47" s="15">
        <v>2239.8804909492601</v>
      </c>
      <c r="BG47" s="15">
        <v>425.65455384195502</v>
      </c>
      <c r="BH47" s="15">
        <v>1814.2259371073001</v>
      </c>
      <c r="BI47" s="15">
        <v>8.3762391024102296</v>
      </c>
      <c r="BJ47" s="15">
        <v>8.5849835369852898E-4</v>
      </c>
      <c r="BK47" s="15">
        <v>188.541729313535</v>
      </c>
      <c r="BL47" s="15">
        <v>9.4922778278520994</v>
      </c>
      <c r="BM47" s="15">
        <v>17.491135054691199</v>
      </c>
      <c r="BN47" s="15">
        <v>2.4497175917260701</v>
      </c>
      <c r="BO47" s="15">
        <v>22.346149042091799</v>
      </c>
      <c r="BP47" s="15">
        <v>43.727815624817303</v>
      </c>
      <c r="BQ47" s="15">
        <v>93.160693179479495</v>
      </c>
      <c r="BR47" s="15">
        <v>21.733453035378599</v>
      </c>
      <c r="BS47" s="15">
        <v>20.8690901448437</v>
      </c>
      <c r="BT47" s="15">
        <v>0.25166398770372</v>
      </c>
      <c r="BU47" s="15">
        <v>5.3192318719555498</v>
      </c>
      <c r="BV47" s="15">
        <v>0.79558860011121801</v>
      </c>
      <c r="BW47" s="15">
        <v>9.7756852924155094E-3</v>
      </c>
      <c r="BX47" s="15">
        <v>7.3331945644625998E-4</v>
      </c>
      <c r="BY47" s="15">
        <v>9.9476504418065606</v>
      </c>
      <c r="BZ47" s="15">
        <v>2.2895739753170399E-2</v>
      </c>
      <c r="CA47" s="15">
        <v>378.08468049791497</v>
      </c>
      <c r="CB47" s="15">
        <v>0.395847572418838</v>
      </c>
      <c r="CC47" s="26"/>
      <c r="CD47" s="26">
        <f t="shared" si="0"/>
        <v>1.1456566224699647</v>
      </c>
      <c r="CE47" s="25">
        <f t="shared" si="1"/>
        <v>0</v>
      </c>
      <c r="CF47" s="13">
        <f t="shared" si="2"/>
        <v>-1.9757732083418047E-5</v>
      </c>
      <c r="CG47" s="13">
        <f t="shared" si="3"/>
        <v>-1.6836538787996375E-5</v>
      </c>
      <c r="CH47" s="13">
        <f t="shared" si="4"/>
        <v>-1.4391983712646333E-5</v>
      </c>
      <c r="CI47" s="13">
        <f t="shared" si="9"/>
        <v>-4.3605911468677422E-7</v>
      </c>
      <c r="CJ47" s="13">
        <f t="shared" si="9"/>
        <v>-7.0348321337990667E-7</v>
      </c>
      <c r="CK47" s="13">
        <f t="shared" si="6"/>
        <v>1.9829886588977055E-6</v>
      </c>
      <c r="CL47" s="13">
        <f t="shared" si="7"/>
        <v>-3.4316396887014086E-7</v>
      </c>
    </row>
    <row r="48" spans="1:90" x14ac:dyDescent="0.25">
      <c r="CF48" s="13" t="str">
        <f t="shared" si="2"/>
        <v/>
      </c>
      <c r="CG48" s="13" t="str">
        <f t="shared" si="3"/>
        <v/>
      </c>
      <c r="CH48" s="13" t="str">
        <f t="shared" si="4"/>
        <v/>
      </c>
      <c r="CI48" s="13" t="str">
        <f t="shared" si="9"/>
        <v/>
      </c>
      <c r="CJ48" s="13" t="str">
        <f t="shared" si="9"/>
        <v/>
      </c>
      <c r="CK48" s="13" t="str">
        <f t="shared" si="6"/>
        <v/>
      </c>
      <c r="CL48" s="13" t="str">
        <f t="shared" si="7"/>
        <v/>
      </c>
    </row>
    <row r="49" spans="1:91" x14ac:dyDescent="0.25">
      <c r="A49" s="83" t="s">
        <v>353</v>
      </c>
      <c r="B49" s="1">
        <f t="shared" ref="B49:H49" si="10">SUM(B3:B47)</f>
        <v>1677357.9797326464</v>
      </c>
      <c r="C49" s="1">
        <f t="shared" si="10"/>
        <v>24814.418111481948</v>
      </c>
      <c r="D49" s="1">
        <f t="shared" si="10"/>
        <v>1205792.408097517</v>
      </c>
      <c r="E49" s="1">
        <f t="shared" si="10"/>
        <v>376650.03783098125</v>
      </c>
      <c r="F49" s="1">
        <f t="shared" si="10"/>
        <v>203347.38172511896</v>
      </c>
      <c r="G49" s="1">
        <f t="shared" si="10"/>
        <v>2086828.2110650595</v>
      </c>
      <c r="H49" s="1">
        <f t="shared" si="10"/>
        <v>320359.9604920295</v>
      </c>
      <c r="I49" s="1"/>
      <c r="J49" s="1"/>
      <c r="K49" s="1"/>
      <c r="N49" s="1">
        <f t="shared" ref="N49:CB49" si="11">SUM(N3:N47)</f>
        <v>155.02602440339436</v>
      </c>
      <c r="O49" s="1">
        <f t="shared" si="11"/>
        <v>5935.10742471512</v>
      </c>
      <c r="P49" s="1">
        <f t="shared" si="11"/>
        <v>2031.7498126019389</v>
      </c>
      <c r="Q49" s="1">
        <f t="shared" si="11"/>
        <v>2031.7498126019389</v>
      </c>
      <c r="R49" s="1">
        <f t="shared" si="11"/>
        <v>381.22308921327476</v>
      </c>
      <c r="S49" s="1">
        <f t="shared" si="11"/>
        <v>716.54116165067228</v>
      </c>
      <c r="T49" s="1">
        <f t="shared" si="11"/>
        <v>5325.175137841301</v>
      </c>
      <c r="U49" s="1">
        <f t="shared" si="11"/>
        <v>94362.768036373294</v>
      </c>
      <c r="V49" s="1">
        <f t="shared" si="11"/>
        <v>1664150.4476168074</v>
      </c>
      <c r="W49" s="1">
        <f t="shared" si="11"/>
        <v>4322.4127851203748</v>
      </c>
      <c r="X49" s="1">
        <f t="shared" si="11"/>
        <v>7280.3995971746544</v>
      </c>
      <c r="Y49" s="1">
        <f t="shared" si="11"/>
        <v>1820.7615766141594</v>
      </c>
      <c r="Z49" s="1">
        <f t="shared" si="11"/>
        <v>24673.584878934133</v>
      </c>
      <c r="AA49" s="1">
        <f t="shared" si="11"/>
        <v>48.115711009686272</v>
      </c>
      <c r="AB49" s="1">
        <f t="shared" si="11"/>
        <v>13879.418670922729</v>
      </c>
      <c r="AC49" s="1">
        <f t="shared" si="11"/>
        <v>13879.418670922729</v>
      </c>
      <c r="AD49" s="1"/>
      <c r="AE49" s="1"/>
      <c r="AF49" s="1">
        <f t="shared" si="11"/>
        <v>53.077464481402103</v>
      </c>
      <c r="AG49" s="1">
        <f t="shared" si="11"/>
        <v>1874.9099423307282</v>
      </c>
      <c r="AH49" s="1">
        <f t="shared" si="11"/>
        <v>121.81248721599813</v>
      </c>
      <c r="AI49" s="1"/>
      <c r="AJ49" s="1">
        <f t="shared" si="11"/>
        <v>2424.1283486739276</v>
      </c>
      <c r="AK49" s="1">
        <f t="shared" si="11"/>
        <v>2996.270970136226</v>
      </c>
      <c r="AL49" s="1">
        <f t="shared" si="11"/>
        <v>13964.151366574384</v>
      </c>
      <c r="AM49" s="1"/>
      <c r="AN49" s="1">
        <f t="shared" si="11"/>
        <v>80.005038736881616</v>
      </c>
      <c r="AO49" s="1">
        <f t="shared" si="11"/>
        <v>24771.946960919908</v>
      </c>
      <c r="AP49" s="1">
        <f t="shared" si="11"/>
        <v>0</v>
      </c>
      <c r="AQ49" s="1">
        <f t="shared" si="11"/>
        <v>320829.22479227098</v>
      </c>
      <c r="AR49" s="1">
        <f t="shared" si="11"/>
        <v>1062817.6687441869</v>
      </c>
      <c r="AS49" s="1">
        <f t="shared" si="11"/>
        <v>118038.41110047924</v>
      </c>
      <c r="AT49" s="1">
        <f t="shared" si="11"/>
        <v>1180909.1573091473</v>
      </c>
      <c r="AU49" s="1">
        <f t="shared" si="11"/>
        <v>1016.9633429934205</v>
      </c>
      <c r="AV49" s="1">
        <f t="shared" si="11"/>
        <v>4437.4232545129116</v>
      </c>
      <c r="AW49" s="1"/>
      <c r="AX49" s="1">
        <f t="shared" si="11"/>
        <v>4633.0577044542188</v>
      </c>
      <c r="AY49" s="1">
        <f t="shared" si="11"/>
        <v>144320.78024222798</v>
      </c>
      <c r="AZ49" s="1">
        <f t="shared" si="11"/>
        <v>2885.0505120828534</v>
      </c>
      <c r="BA49" s="1">
        <f t="shared" si="11"/>
        <v>1812.1321372953103</v>
      </c>
      <c r="BB49" s="1">
        <f t="shared" si="11"/>
        <v>7388.4440256693988</v>
      </c>
      <c r="BC49" s="1">
        <f t="shared" si="11"/>
        <v>2804.7311697677546</v>
      </c>
      <c r="BD49" s="1">
        <f t="shared" si="11"/>
        <v>753.00701457344269</v>
      </c>
      <c r="BE49" s="1">
        <f t="shared" si="11"/>
        <v>5367.2646586621577</v>
      </c>
      <c r="BF49" s="1">
        <f t="shared" si="11"/>
        <v>370933.45057924051</v>
      </c>
      <c r="BG49" s="1">
        <f t="shared" si="11"/>
        <v>200802.16097097771</v>
      </c>
      <c r="BH49" s="1">
        <f t="shared" si="11"/>
        <v>170131.28960826242</v>
      </c>
      <c r="BI49" s="1">
        <f t="shared" si="11"/>
        <v>579.65141698530545</v>
      </c>
      <c r="BJ49" s="1">
        <f t="shared" si="11"/>
        <v>94.169845334464796</v>
      </c>
      <c r="BK49" s="1">
        <f t="shared" si="11"/>
        <v>84998.011034932468</v>
      </c>
      <c r="BL49" s="1">
        <f t="shared" si="11"/>
        <v>3351.9983115232603</v>
      </c>
      <c r="BM49" s="1">
        <f t="shared" si="11"/>
        <v>12944.280928937937</v>
      </c>
      <c r="BN49" s="1">
        <f t="shared" si="11"/>
        <v>1371.5435381113934</v>
      </c>
      <c r="BO49" s="1">
        <f t="shared" si="11"/>
        <v>1748.2208667150196</v>
      </c>
      <c r="BP49" s="1">
        <f t="shared" si="11"/>
        <v>32419.074666937562</v>
      </c>
      <c r="BQ49" s="1">
        <f t="shared" si="11"/>
        <v>14665.325991383137</v>
      </c>
      <c r="BR49" s="1">
        <f t="shared" si="11"/>
        <v>12789.435366481135</v>
      </c>
      <c r="BS49" s="1">
        <f t="shared" si="11"/>
        <v>23502.952469576987</v>
      </c>
      <c r="BT49" s="1">
        <f t="shared" si="11"/>
        <v>1359.1353029373556</v>
      </c>
      <c r="BU49" s="1">
        <f t="shared" si="11"/>
        <v>2086375.8227722242</v>
      </c>
      <c r="BV49" s="1">
        <f t="shared" si="11"/>
        <v>5319.3413697448914</v>
      </c>
      <c r="BW49" s="1">
        <f t="shared" si="11"/>
        <v>20419.670070389238</v>
      </c>
      <c r="BX49" s="1">
        <f t="shared" si="11"/>
        <v>7896.47574784676</v>
      </c>
      <c r="BY49" s="1">
        <f t="shared" si="11"/>
        <v>23264.721182941415</v>
      </c>
      <c r="BZ49" s="1">
        <f t="shared" si="11"/>
        <v>14592.645692741366</v>
      </c>
      <c r="CA49" s="1">
        <f t="shared" si="11"/>
        <v>316924.03046210471</v>
      </c>
      <c r="CB49" s="1">
        <f t="shared" si="11"/>
        <v>18250.419905893119</v>
      </c>
      <c r="CF49" s="13">
        <f t="shared" si="2"/>
        <v>-7.8740091712230093E-3</v>
      </c>
      <c r="CG49" s="13">
        <f t="shared" si="3"/>
        <v>-1.7115513396781163E-3</v>
      </c>
      <c r="CH49" s="13">
        <f t="shared" si="4"/>
        <v>-2.0636430136121143E-2</v>
      </c>
      <c r="CI49" s="13">
        <f t="shared" si="9"/>
        <v>-1.5177450358589939E-2</v>
      </c>
      <c r="CJ49" s="13">
        <f t="shared" si="9"/>
        <v>-1.2516614340192635E-2</v>
      </c>
      <c r="CK49" s="13">
        <f t="shared" si="6"/>
        <v>-2.1678271859495342E-4</v>
      </c>
      <c r="CL49" s="13">
        <f t="shared" si="7"/>
        <v>-1.0725216798777417E-2</v>
      </c>
    </row>
    <row r="50" spans="1:91" x14ac:dyDescent="0.25">
      <c r="A50" s="83" t="s">
        <v>633</v>
      </c>
      <c r="B50" s="1">
        <f>SUM(B3:B15)</f>
        <v>1306543.1349569417</v>
      </c>
      <c r="C50" s="1">
        <f t="shared" ref="C50:H50" si="12">SUM(C3:C15)</f>
        <v>21611.260543872275</v>
      </c>
      <c r="D50" s="1">
        <f t="shared" si="12"/>
        <v>708887.07073823281</v>
      </c>
      <c r="E50" s="1">
        <f>SUM(E3:E15)</f>
        <v>138293.44528987841</v>
      </c>
      <c r="F50" s="1">
        <f t="shared" si="12"/>
        <v>52824.170913277019</v>
      </c>
      <c r="G50" s="1">
        <f t="shared" si="12"/>
        <v>579482.48151387728</v>
      </c>
      <c r="H50" s="1">
        <f t="shared" si="12"/>
        <v>209856.30774959835</v>
      </c>
      <c r="I50" s="1"/>
      <c r="J50" s="1"/>
      <c r="K50" s="1"/>
      <c r="N50" s="1">
        <f>SUM(N3:N15)</f>
        <v>0</v>
      </c>
      <c r="O50" s="1">
        <f t="shared" ref="O50:CB50" si="13">SUM(O3:O15)</f>
        <v>994.26572480868674</v>
      </c>
      <c r="P50" s="1">
        <f t="shared" si="13"/>
        <v>1732.0609189057416</v>
      </c>
      <c r="Q50" s="1">
        <f t="shared" si="13"/>
        <v>1732.0609189057416</v>
      </c>
      <c r="R50" s="1">
        <f t="shared" si="13"/>
        <v>316.83552881325613</v>
      </c>
      <c r="S50" s="1">
        <f t="shared" si="13"/>
        <v>0</v>
      </c>
      <c r="T50" s="1">
        <f t="shared" si="13"/>
        <v>2587.2614053470379</v>
      </c>
      <c r="U50" s="1">
        <f t="shared" si="13"/>
        <v>20138.883001511073</v>
      </c>
      <c r="V50" s="1">
        <f t="shared" si="13"/>
        <v>1294013.5780812474</v>
      </c>
      <c r="W50" s="1">
        <f t="shared" si="13"/>
        <v>2935.3499612823516</v>
      </c>
      <c r="X50" s="1">
        <f t="shared" si="13"/>
        <v>1550.2705878294425</v>
      </c>
      <c r="Y50" s="1">
        <f t="shared" si="13"/>
        <v>1065.3868867100555</v>
      </c>
      <c r="Z50" s="1">
        <f t="shared" si="13"/>
        <v>23569.99472245968</v>
      </c>
      <c r="AA50" s="1">
        <f t="shared" si="13"/>
        <v>0</v>
      </c>
      <c r="AB50" s="1">
        <f t="shared" si="13"/>
        <v>6329.3185587303642</v>
      </c>
      <c r="AC50" s="1">
        <f t="shared" si="13"/>
        <v>6329.3185587303642</v>
      </c>
      <c r="AD50" s="1"/>
      <c r="AE50" s="1"/>
      <c r="AF50" s="1">
        <f t="shared" si="13"/>
        <v>53.077464481402103</v>
      </c>
      <c r="AG50" s="1">
        <f t="shared" si="13"/>
        <v>1728.6695830082786</v>
      </c>
      <c r="AH50" s="1">
        <f t="shared" si="13"/>
        <v>103.88294270055292</v>
      </c>
      <c r="AI50" s="1"/>
      <c r="AJ50" s="1">
        <f t="shared" si="13"/>
        <v>376.90976689547682</v>
      </c>
      <c r="AK50" s="1">
        <f t="shared" si="13"/>
        <v>816.24765496904593</v>
      </c>
      <c r="AL50" s="1">
        <f t="shared" si="13"/>
        <v>11634.565843351877</v>
      </c>
      <c r="AM50" s="1"/>
      <c r="AN50" s="1">
        <f t="shared" si="13"/>
        <v>27.827666925100932</v>
      </c>
      <c r="AO50" s="1">
        <f t="shared" si="13"/>
        <v>21602.849485829585</v>
      </c>
      <c r="AP50" s="1">
        <f t="shared" si="13"/>
        <v>0</v>
      </c>
      <c r="AQ50" s="1">
        <f t="shared" si="13"/>
        <v>198067.65826201421</v>
      </c>
      <c r="AR50" s="1">
        <f t="shared" si="13"/>
        <v>615825.23383148247</v>
      </c>
      <c r="AS50" s="1">
        <f t="shared" si="13"/>
        <v>68372.58346597699</v>
      </c>
      <c r="AT50" s="1">
        <f t="shared" si="13"/>
        <v>684250.89476194046</v>
      </c>
      <c r="AU50" s="1">
        <f t="shared" si="13"/>
        <v>1014.0116200173684</v>
      </c>
      <c r="AV50" s="1">
        <f t="shared" si="13"/>
        <v>3387.0895900676405</v>
      </c>
      <c r="AW50" s="1"/>
      <c r="AX50" s="1">
        <f t="shared" si="13"/>
        <v>1495.8272423000465</v>
      </c>
      <c r="AY50" s="1">
        <f t="shared" si="13"/>
        <v>93674.612823304895</v>
      </c>
      <c r="AZ50" s="1">
        <f t="shared" si="13"/>
        <v>637.63753926048082</v>
      </c>
      <c r="BA50" s="1">
        <f t="shared" si="13"/>
        <v>711.20508673688539</v>
      </c>
      <c r="BB50" s="1">
        <f t="shared" si="13"/>
        <v>1492.5730886965534</v>
      </c>
      <c r="BC50" s="1">
        <f t="shared" si="13"/>
        <v>529.66148650370576</v>
      </c>
      <c r="BD50" s="1">
        <f t="shared" si="13"/>
        <v>692.89507987949276</v>
      </c>
      <c r="BE50" s="1">
        <f t="shared" si="13"/>
        <v>815.79064959133393</v>
      </c>
      <c r="BF50" s="1">
        <f t="shared" si="13"/>
        <v>134574.55191387393</v>
      </c>
      <c r="BG50" s="1">
        <f t="shared" si="13"/>
        <v>51430.488499110557</v>
      </c>
      <c r="BH50" s="1">
        <f t="shared" si="13"/>
        <v>83144.06341476331</v>
      </c>
      <c r="BI50" s="1">
        <f t="shared" si="13"/>
        <v>236.03633622577561</v>
      </c>
      <c r="BJ50" s="1">
        <f t="shared" si="13"/>
        <v>27.092033233347099</v>
      </c>
      <c r="BK50" s="1">
        <f t="shared" si="13"/>
        <v>22321.639991033218</v>
      </c>
      <c r="BL50" s="1">
        <f t="shared" si="13"/>
        <v>2728.6999855826871</v>
      </c>
      <c r="BM50" s="1">
        <f t="shared" si="13"/>
        <v>2656.5761741036254</v>
      </c>
      <c r="BN50" s="1">
        <f t="shared" si="13"/>
        <v>342.68744007568432</v>
      </c>
      <c r="BO50" s="1">
        <f t="shared" si="13"/>
        <v>447.4246397162305</v>
      </c>
      <c r="BP50" s="1">
        <f t="shared" si="13"/>
        <v>6683.6557761978784</v>
      </c>
      <c r="BQ50" s="1">
        <f t="shared" si="13"/>
        <v>5855.2688930298855</v>
      </c>
      <c r="BR50" s="1">
        <f t="shared" si="13"/>
        <v>1568.3315472041402</v>
      </c>
      <c r="BS50" s="1">
        <f t="shared" si="13"/>
        <v>7788.3346058960906</v>
      </c>
      <c r="BT50" s="1">
        <f t="shared" si="13"/>
        <v>254.41979687349365</v>
      </c>
      <c r="BU50" s="1">
        <f t="shared" si="13"/>
        <v>579241.98436509736</v>
      </c>
      <c r="BV50" s="1">
        <f t="shared" si="13"/>
        <v>302.12024147853953</v>
      </c>
      <c r="BW50" s="1">
        <f t="shared" si="13"/>
        <v>1330.1193312462169</v>
      </c>
      <c r="BX50" s="1">
        <f t="shared" si="13"/>
        <v>6569.291014473044</v>
      </c>
      <c r="BY50" s="1">
        <f t="shared" si="13"/>
        <v>9034.5127993593687</v>
      </c>
      <c r="BZ50" s="1">
        <f t="shared" si="13"/>
        <v>13920.789537395653</v>
      </c>
      <c r="CA50" s="1">
        <f t="shared" si="13"/>
        <v>206537.73755794551</v>
      </c>
      <c r="CB50" s="1">
        <f t="shared" si="13"/>
        <v>8522.0182043001751</v>
      </c>
      <c r="CF50" s="13">
        <f t="shared" si="2"/>
        <v>-9.5898532091764684E-3</v>
      </c>
      <c r="CG50" s="13">
        <f t="shared" si="3"/>
        <v>-3.8919793806634035E-4</v>
      </c>
      <c r="CH50" s="13">
        <f t="shared" si="4"/>
        <v>-3.47533154337775E-2</v>
      </c>
      <c r="CI50" s="13">
        <f t="shared" si="9"/>
        <v>-2.6891320613274632E-2</v>
      </c>
      <c r="CJ50" s="13">
        <f t="shared" si="9"/>
        <v>-2.6383422400599738E-2</v>
      </c>
      <c r="CK50" s="13">
        <f t="shared" si="6"/>
        <v>-4.1502056826917211E-4</v>
      </c>
      <c r="CL50" s="13">
        <f t="shared" si="7"/>
        <v>-1.5813535591279772E-2</v>
      </c>
    </row>
    <row r="51" spans="1:91" x14ac:dyDescent="0.25">
      <c r="A51" s="83" t="s">
        <v>634</v>
      </c>
      <c r="B51" s="1">
        <f>SUM(B16:B47)</f>
        <v>370814.84477570461</v>
      </c>
      <c r="C51" s="1">
        <f t="shared" ref="C51:H51" si="14">SUM(C16:C47)</f>
        <v>3203.1575676096841</v>
      </c>
      <c r="D51" s="1">
        <f t="shared" si="14"/>
        <v>496905.33735928457</v>
      </c>
      <c r="E51" s="1">
        <f>SUM(E16:E47)</f>
        <v>238356.59254110296</v>
      </c>
      <c r="F51" s="1">
        <f t="shared" si="14"/>
        <v>150523.21081184194</v>
      </c>
      <c r="G51" s="1">
        <f t="shared" si="14"/>
        <v>1507345.7295511824</v>
      </c>
      <c r="H51" s="1">
        <f t="shared" si="14"/>
        <v>110503.65274243103</v>
      </c>
      <c r="I51" s="1"/>
      <c r="J51" s="1"/>
      <c r="K51" s="1"/>
      <c r="N51" s="1">
        <f>SUM(N16:N47)</f>
        <v>155.02602440339436</v>
      </c>
      <c r="O51" s="1">
        <f t="shared" ref="O51:CB51" si="15">SUM(O16:O47)</f>
        <v>4940.8416999064339</v>
      </c>
      <c r="P51" s="1">
        <f t="shared" si="15"/>
        <v>299.68889369619757</v>
      </c>
      <c r="Q51" s="1">
        <f t="shared" si="15"/>
        <v>299.68889369619757</v>
      </c>
      <c r="R51" s="1">
        <f t="shared" si="15"/>
        <v>64.387560400018543</v>
      </c>
      <c r="S51" s="1">
        <f t="shared" si="15"/>
        <v>716.54116165067228</v>
      </c>
      <c r="T51" s="1">
        <f t="shared" si="15"/>
        <v>2737.9137324942649</v>
      </c>
      <c r="U51" s="1">
        <f t="shared" si="15"/>
        <v>74223.885034862207</v>
      </c>
      <c r="V51" s="1">
        <f t="shared" si="15"/>
        <v>370136.86953556025</v>
      </c>
      <c r="W51" s="1">
        <f t="shared" si="15"/>
        <v>1387.0628238380234</v>
      </c>
      <c r="X51" s="1">
        <f t="shared" si="15"/>
        <v>5730.1290093452126</v>
      </c>
      <c r="Y51" s="1">
        <f t="shared" si="15"/>
        <v>755.37468990410434</v>
      </c>
      <c r="Z51" s="1">
        <f t="shared" si="15"/>
        <v>1103.5901564744499</v>
      </c>
      <c r="AA51" s="1">
        <f t="shared" si="15"/>
        <v>48.115711009686272</v>
      </c>
      <c r="AB51" s="1">
        <f t="shared" si="15"/>
        <v>7550.10011219236</v>
      </c>
      <c r="AC51" s="1">
        <f t="shared" si="15"/>
        <v>7550.10011219236</v>
      </c>
      <c r="AD51" s="1"/>
      <c r="AE51" s="1"/>
      <c r="AF51" s="1">
        <f t="shared" si="15"/>
        <v>0</v>
      </c>
      <c r="AG51" s="1">
        <f t="shared" si="15"/>
        <v>146.24035932244948</v>
      </c>
      <c r="AH51" s="1">
        <f t="shared" si="15"/>
        <v>17.92954451544523</v>
      </c>
      <c r="AI51" s="1"/>
      <c r="AJ51" s="1">
        <f t="shared" si="15"/>
        <v>2047.2185817784505</v>
      </c>
      <c r="AK51" s="1">
        <f t="shared" si="15"/>
        <v>2180.0233151671796</v>
      </c>
      <c r="AL51" s="1">
        <f t="shared" si="15"/>
        <v>2329.5855232225126</v>
      </c>
      <c r="AM51" s="1"/>
      <c r="AN51" s="1">
        <f t="shared" si="15"/>
        <v>52.177371811780681</v>
      </c>
      <c r="AO51" s="1">
        <f t="shared" si="15"/>
        <v>3169.0974750903274</v>
      </c>
      <c r="AP51" s="1">
        <f t="shared" si="15"/>
        <v>0</v>
      </c>
      <c r="AQ51" s="1">
        <f t="shared" si="15"/>
        <v>122761.56653025687</v>
      </c>
      <c r="AR51" s="1">
        <f t="shared" si="15"/>
        <v>446992.43491270451</v>
      </c>
      <c r="AS51" s="1">
        <f t="shared" si="15"/>
        <v>49665.827634502275</v>
      </c>
      <c r="AT51" s="1">
        <f t="shared" si="15"/>
        <v>496658.26254720695</v>
      </c>
      <c r="AU51" s="1">
        <f t="shared" si="15"/>
        <v>2.9517229760520434</v>
      </c>
      <c r="AV51" s="1">
        <f t="shared" si="15"/>
        <v>1050.3336644452716</v>
      </c>
      <c r="AW51" s="1"/>
      <c r="AX51" s="1">
        <f t="shared" si="15"/>
        <v>3137.2304621541721</v>
      </c>
      <c r="AY51" s="1">
        <f t="shared" si="15"/>
        <v>50646.167418923069</v>
      </c>
      <c r="AZ51" s="1">
        <f t="shared" si="15"/>
        <v>2247.4129728223725</v>
      </c>
      <c r="BA51" s="1">
        <f t="shared" si="15"/>
        <v>1100.9270505584252</v>
      </c>
      <c r="BB51" s="1">
        <f t="shared" si="15"/>
        <v>5895.8709369728494</v>
      </c>
      <c r="BC51" s="1">
        <f t="shared" si="15"/>
        <v>2275.0696832640488</v>
      </c>
      <c r="BD51" s="1">
        <f t="shared" si="15"/>
        <v>60.111934693949763</v>
      </c>
      <c r="BE51" s="1">
        <f t="shared" si="15"/>
        <v>4551.4740090708237</v>
      </c>
      <c r="BF51" s="1">
        <f t="shared" si="15"/>
        <v>236358.89866536652</v>
      </c>
      <c r="BG51" s="1">
        <f t="shared" si="15"/>
        <v>149371.67247186718</v>
      </c>
      <c r="BH51" s="1">
        <f t="shared" si="15"/>
        <v>86987.22619349914</v>
      </c>
      <c r="BI51" s="1">
        <f t="shared" si="15"/>
        <v>343.61508075952986</v>
      </c>
      <c r="BJ51" s="1">
        <f t="shared" si="15"/>
        <v>67.077812101117686</v>
      </c>
      <c r="BK51" s="1">
        <f t="shared" si="15"/>
        <v>62676.371043899249</v>
      </c>
      <c r="BL51" s="1">
        <f t="shared" si="15"/>
        <v>623.29832594057223</v>
      </c>
      <c r="BM51" s="1">
        <f t="shared" si="15"/>
        <v>10287.704754834311</v>
      </c>
      <c r="BN51" s="1">
        <f t="shared" si="15"/>
        <v>1028.8560980357092</v>
      </c>
      <c r="BO51" s="1">
        <f t="shared" si="15"/>
        <v>1300.7962269987893</v>
      </c>
      <c r="BP51" s="1">
        <f t="shared" si="15"/>
        <v>25735.418890739689</v>
      </c>
      <c r="BQ51" s="1">
        <f t="shared" si="15"/>
        <v>8810.0570983532489</v>
      </c>
      <c r="BR51" s="1">
        <f t="shared" si="15"/>
        <v>11221.103819276996</v>
      </c>
      <c r="BS51" s="1">
        <f t="shared" si="15"/>
        <v>15714.617863680898</v>
      </c>
      <c r="BT51" s="1">
        <f t="shared" si="15"/>
        <v>1104.7155060638622</v>
      </c>
      <c r="BU51" s="1">
        <f t="shared" si="15"/>
        <v>1507133.8384071265</v>
      </c>
      <c r="BV51" s="1">
        <f t="shared" si="15"/>
        <v>5017.221128266352</v>
      </c>
      <c r="BW51" s="1">
        <f t="shared" si="15"/>
        <v>19089.550739143018</v>
      </c>
      <c r="BX51" s="1">
        <f t="shared" si="15"/>
        <v>1327.1847333737164</v>
      </c>
      <c r="BY51" s="1">
        <f t="shared" si="15"/>
        <v>14230.208383582047</v>
      </c>
      <c r="BZ51" s="1">
        <f t="shared" si="15"/>
        <v>671.85615534571173</v>
      </c>
      <c r="CA51" s="1">
        <f t="shared" si="15"/>
        <v>110386.29290415926</v>
      </c>
      <c r="CB51" s="1">
        <f t="shared" si="15"/>
        <v>9728.4017015929385</v>
      </c>
      <c r="CF51" s="13">
        <f t="shared" si="2"/>
        <v>-1.8283389936949335E-3</v>
      </c>
      <c r="CG51" s="13">
        <f t="shared" si="3"/>
        <v>-1.0633286624352223E-2</v>
      </c>
      <c r="CH51" s="13">
        <f t="shared" si="4"/>
        <v>-4.9722712456795387E-4</v>
      </c>
      <c r="CI51" s="13">
        <f t="shared" si="9"/>
        <v>-8.3811144237260892E-3</v>
      </c>
      <c r="CJ51" s="13">
        <f t="shared" si="9"/>
        <v>-7.6502376860285021E-3</v>
      </c>
      <c r="CK51" s="13">
        <f t="shared" si="6"/>
        <v>-1.4057235835269493E-4</v>
      </c>
      <c r="CL51" s="13">
        <f t="shared" si="7"/>
        <v>-1.0620448768813582E-3</v>
      </c>
    </row>
    <row r="53" spans="1:91" x14ac:dyDescent="0.25">
      <c r="A53" s="83"/>
    </row>
    <row r="54" spans="1:91" x14ac:dyDescent="0.25">
      <c r="A54" s="80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26"/>
      <c r="CD54" s="26"/>
      <c r="CE54" s="25"/>
      <c r="CF54" s="13"/>
      <c r="CG54" s="13"/>
      <c r="CH54" s="13"/>
      <c r="CI54" s="13"/>
      <c r="CJ54" s="13"/>
      <c r="CK54" s="13"/>
      <c r="CL54" s="13"/>
      <c r="CM54" s="13"/>
    </row>
    <row r="55" spans="1:91" x14ac:dyDescent="0.25">
      <c r="A55" s="80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26"/>
      <c r="CD55" s="26"/>
      <c r="CE55" s="25"/>
      <c r="CF55" s="13"/>
      <c r="CG55" s="13"/>
      <c r="CH55" s="13"/>
      <c r="CI55" s="13"/>
      <c r="CJ55" s="13"/>
      <c r="CK55" s="13"/>
      <c r="CL55" s="13"/>
      <c r="CM55" s="13"/>
    </row>
    <row r="56" spans="1:91" x14ac:dyDescent="0.25">
      <c r="A56" s="80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26"/>
      <c r="CD56" s="26"/>
      <c r="CE56" s="25"/>
      <c r="CF56" s="13"/>
      <c r="CG56" s="13"/>
      <c r="CH56" s="13"/>
      <c r="CI56" s="13"/>
      <c r="CJ56" s="13"/>
      <c r="CK56" s="13"/>
      <c r="CL56" s="13"/>
      <c r="CM56" s="13"/>
    </row>
    <row r="57" spans="1:91" x14ac:dyDescent="0.25">
      <c r="A57" s="80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26"/>
      <c r="CD57" s="26"/>
      <c r="CE57" s="25"/>
      <c r="CF57" s="13"/>
      <c r="CG57" s="13"/>
      <c r="CH57" s="13"/>
      <c r="CI57" s="13"/>
      <c r="CJ57" s="13"/>
      <c r="CK57" s="13"/>
      <c r="CL57" s="13"/>
      <c r="CM57" s="13"/>
    </row>
    <row r="58" spans="1:91" x14ac:dyDescent="0.25">
      <c r="A58" s="80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26"/>
      <c r="CD58" s="26"/>
      <c r="CE58" s="25"/>
      <c r="CF58" s="13"/>
      <c r="CG58" s="13"/>
      <c r="CH58" s="13"/>
      <c r="CI58" s="13"/>
      <c r="CJ58" s="13"/>
      <c r="CK58" s="13"/>
      <c r="CL58" s="13"/>
      <c r="CM58" s="13"/>
    </row>
    <row r="59" spans="1:91" x14ac:dyDescent="0.25">
      <c r="A59" s="81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26"/>
      <c r="CD59" s="26"/>
      <c r="CE59" s="25"/>
      <c r="CF59" s="13"/>
      <c r="CG59" s="13"/>
      <c r="CH59" s="13"/>
      <c r="CI59" s="13"/>
      <c r="CJ59" s="13"/>
      <c r="CK59" s="13"/>
      <c r="CL59" s="13"/>
      <c r="CM59" s="13"/>
    </row>
    <row r="60" spans="1:91" x14ac:dyDescent="0.25">
      <c r="A60" s="80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26"/>
      <c r="CD60" s="26"/>
      <c r="CE60" s="25"/>
      <c r="CF60" s="13"/>
      <c r="CG60" s="13"/>
      <c r="CH60" s="13"/>
      <c r="CI60" s="13"/>
      <c r="CJ60" s="13"/>
      <c r="CK60" s="13"/>
      <c r="CL60" s="13"/>
      <c r="CM60" s="13"/>
    </row>
    <row r="61" spans="1:91" x14ac:dyDescent="0.25">
      <c r="A61" s="80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26"/>
      <c r="CD61" s="26"/>
      <c r="CE61" s="25"/>
      <c r="CF61" s="13"/>
      <c r="CG61" s="13"/>
      <c r="CH61" s="13"/>
      <c r="CI61" s="13"/>
      <c r="CJ61" s="13"/>
      <c r="CK61" s="13"/>
      <c r="CL61" s="13"/>
      <c r="CM61" s="13"/>
    </row>
    <row r="62" spans="1:91" x14ac:dyDescent="0.25">
      <c r="A62" s="80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26"/>
      <c r="CD62" s="26"/>
      <c r="CE62" s="25"/>
      <c r="CF62" s="13"/>
      <c r="CG62" s="13"/>
      <c r="CH62" s="13"/>
      <c r="CI62" s="13"/>
      <c r="CJ62" s="13"/>
      <c r="CK62" s="13"/>
      <c r="CL62" s="13"/>
      <c r="CM62" s="13"/>
    </row>
    <row r="63" spans="1:91" x14ac:dyDescent="0.25">
      <c r="A63" s="80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26"/>
      <c r="CD63" s="26"/>
      <c r="CE63" s="25"/>
      <c r="CF63" s="13"/>
      <c r="CG63" s="13"/>
      <c r="CH63" s="13"/>
      <c r="CI63" s="13"/>
      <c r="CJ63" s="13"/>
      <c r="CK63" s="13"/>
      <c r="CL63" s="13"/>
      <c r="CM63" s="13"/>
    </row>
    <row r="64" spans="1:91" x14ac:dyDescent="0.25">
      <c r="A64" s="80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26"/>
      <c r="CD64" s="26"/>
      <c r="CE64" s="25"/>
      <c r="CF64" s="13"/>
      <c r="CG64" s="13"/>
      <c r="CH64" s="13"/>
      <c r="CI64" s="13"/>
      <c r="CJ64" s="13"/>
      <c r="CK64" s="13"/>
      <c r="CL64" s="13"/>
      <c r="CM64" s="13"/>
    </row>
    <row r="65" spans="1:91" x14ac:dyDescent="0.25">
      <c r="A65" s="80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26"/>
      <c r="CD65" s="26"/>
      <c r="CE65" s="25"/>
      <c r="CF65" s="13"/>
      <c r="CG65" s="13"/>
      <c r="CH65" s="13"/>
      <c r="CI65" s="13"/>
      <c r="CJ65" s="13"/>
      <c r="CK65" s="13"/>
      <c r="CL65" s="13"/>
      <c r="CM65" s="13"/>
    </row>
    <row r="66" spans="1:91" x14ac:dyDescent="0.25">
      <c r="A66" s="82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26"/>
      <c r="CD66" s="26"/>
      <c r="CE66" s="25"/>
      <c r="CF66" s="13"/>
      <c r="CG66" s="13"/>
      <c r="CH66" s="13"/>
      <c r="CI66" s="13"/>
      <c r="CJ66" s="13"/>
      <c r="CK66" s="13"/>
      <c r="CL66" s="13"/>
      <c r="CM66" s="13"/>
    </row>
    <row r="67" spans="1:91" x14ac:dyDescent="0.25">
      <c r="E67" s="15"/>
    </row>
    <row r="68" spans="1:91" x14ac:dyDescent="0.25">
      <c r="E68" s="15"/>
    </row>
    <row r="69" spans="1:91" x14ac:dyDescent="0.25">
      <c r="E69" s="15"/>
    </row>
    <row r="70" spans="1:91" x14ac:dyDescent="0.25">
      <c r="E70" s="15"/>
    </row>
    <row r="71" spans="1:91" x14ac:dyDescent="0.25">
      <c r="E71" s="15"/>
    </row>
    <row r="72" spans="1:91" x14ac:dyDescent="0.25">
      <c r="E72" s="15"/>
    </row>
    <row r="73" spans="1:91" x14ac:dyDescent="0.25">
      <c r="E73" s="15"/>
    </row>
    <row r="74" spans="1:91" x14ac:dyDescent="0.25">
      <c r="E74" s="15"/>
    </row>
    <row r="75" spans="1:91" x14ac:dyDescent="0.25">
      <c r="E75" s="15"/>
    </row>
    <row r="76" spans="1:91" x14ac:dyDescent="0.25">
      <c r="E76" s="15"/>
    </row>
    <row r="77" spans="1:91" x14ac:dyDescent="0.25">
      <c r="E77" s="15"/>
    </row>
    <row r="78" spans="1:91" x14ac:dyDescent="0.25">
      <c r="E78" s="15"/>
    </row>
    <row r="79" spans="1:91" x14ac:dyDescent="0.25">
      <c r="E79" s="15"/>
    </row>
    <row r="80" spans="1:91" x14ac:dyDescent="0.25">
      <c r="E80" s="15"/>
    </row>
    <row r="81" spans="5:5" x14ac:dyDescent="0.25">
      <c r="E81" s="15"/>
    </row>
    <row r="82" spans="5:5" x14ac:dyDescent="0.25">
      <c r="E82" s="15"/>
    </row>
    <row r="83" spans="5:5" x14ac:dyDescent="0.25">
      <c r="E83" s="15"/>
    </row>
    <row r="84" spans="5:5" x14ac:dyDescent="0.25">
      <c r="E84" s="15"/>
    </row>
    <row r="85" spans="5:5" x14ac:dyDescent="0.25">
      <c r="E85" s="15"/>
    </row>
    <row r="86" spans="5:5" x14ac:dyDescent="0.25">
      <c r="E86" s="15"/>
    </row>
    <row r="87" spans="5:5" x14ac:dyDescent="0.25">
      <c r="E87" s="15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7559-ED4C-4BA2-87CC-C9D69733CAE0}">
  <dimension ref="A1:CD71"/>
  <sheetViews>
    <sheetView zoomScale="85" zoomScaleNormal="85" workbookViewId="0">
      <pane xSplit="1" ySplit="2" topLeftCell="B3" activePane="bottomRight" state="frozen"/>
      <selection pane="topRight" activeCell="L2" sqref="L2"/>
      <selection pane="bottomLeft" activeCell="L2" sqref="L2"/>
      <selection pane="bottomRight" activeCell="B3" sqref="B3"/>
    </sheetView>
  </sheetViews>
  <sheetFormatPr defaultColWidth="9.140625" defaultRowHeight="15" x14ac:dyDescent="0.25"/>
  <cols>
    <col min="1" max="1" width="19.85546875" style="17" customWidth="1"/>
    <col min="2" max="9" width="9.140625" style="17"/>
    <col min="10" max="10" width="15.5703125" style="17" bestFit="1" customWidth="1"/>
    <col min="11" max="12" width="6.7109375" style="17" bestFit="1" customWidth="1"/>
    <col min="13" max="13" width="5.7109375" style="17" bestFit="1" customWidth="1"/>
    <col min="14" max="14" width="14.5703125" style="17" bestFit="1" customWidth="1"/>
    <col min="15" max="15" width="5.5703125" style="17" bestFit="1" customWidth="1"/>
    <col min="16" max="16" width="5.5703125" style="17" customWidth="1"/>
    <col min="17" max="17" width="6.7109375" style="17" bestFit="1" customWidth="1"/>
    <col min="18" max="18" width="9.28515625" style="17" bestFit="1" customWidth="1"/>
    <col min="19" max="19" width="5.7109375" style="17" bestFit="1" customWidth="1"/>
    <col min="20" max="20" width="7.7109375" style="17" bestFit="1" customWidth="1"/>
    <col min="21" max="21" width="5.7109375" style="17" bestFit="1" customWidth="1"/>
    <col min="22" max="22" width="6.7109375" style="17" bestFit="1" customWidth="1"/>
    <col min="23" max="23" width="6.7109375" style="17" customWidth="1"/>
    <col min="24" max="24" width="6.7109375" style="17" bestFit="1" customWidth="1"/>
    <col min="25" max="25" width="15.42578125" style="17" bestFit="1" customWidth="1"/>
    <col min="26" max="27" width="7.42578125" style="17" customWidth="1"/>
    <col min="28" max="28" width="5.7109375" style="17" bestFit="1" customWidth="1"/>
    <col min="29" max="29" width="5.140625" style="17" bestFit="1" customWidth="1"/>
    <col min="30" max="30" width="5.140625" style="17" customWidth="1"/>
    <col min="31" max="32" width="5.7109375" style="17" bestFit="1" customWidth="1"/>
    <col min="33" max="33" width="6.7109375" style="17" bestFit="1" customWidth="1"/>
    <col min="34" max="34" width="6.7109375" style="17" customWidth="1"/>
    <col min="35" max="35" width="6.140625" style="17" bestFit="1" customWidth="1"/>
    <col min="36" max="36" width="7.7109375" style="17" bestFit="1" customWidth="1"/>
    <col min="37" max="37" width="10" style="17" bestFit="1" customWidth="1"/>
    <col min="38" max="38" width="10" style="17" customWidth="1"/>
    <col min="39" max="39" width="6" style="17" bestFit="1" customWidth="1"/>
    <col min="40" max="40" width="6.7109375" style="17" bestFit="1" customWidth="1"/>
    <col min="41" max="42" width="6.7109375" style="17" customWidth="1"/>
    <col min="43" max="43" width="7.7109375" style="17" bestFit="1" customWidth="1"/>
    <col min="44" max="60" width="7.7109375" style="17" customWidth="1"/>
    <col min="61" max="61" width="7.7109375" style="17" bestFit="1" customWidth="1"/>
    <col min="62" max="64" width="7.7109375" style="17" customWidth="1"/>
    <col min="65" max="65" width="8" style="17" bestFit="1" customWidth="1"/>
    <col min="66" max="68" width="6.7109375" style="17" bestFit="1" customWidth="1"/>
    <col min="69" max="69" width="9.140625" style="17" bestFit="1" customWidth="1"/>
    <col min="70" max="70" width="7.140625" style="17" bestFit="1" customWidth="1"/>
    <col min="71" max="16384" width="9.140625" style="17"/>
  </cols>
  <sheetData>
    <row r="1" spans="1:82" x14ac:dyDescent="0.25">
      <c r="B1" s="17" t="s">
        <v>334</v>
      </c>
      <c r="J1" s="17" t="s">
        <v>354</v>
      </c>
      <c r="BU1" s="17" t="s">
        <v>552</v>
      </c>
    </row>
    <row r="2" spans="1:82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/>
      <c r="J2" s="15" t="s">
        <v>339</v>
      </c>
      <c r="K2" s="15" t="s">
        <v>364</v>
      </c>
      <c r="L2" s="15" t="s">
        <v>33</v>
      </c>
      <c r="M2" s="15" t="s">
        <v>37</v>
      </c>
      <c r="N2" s="15" t="s">
        <v>39</v>
      </c>
      <c r="O2" s="15" t="s">
        <v>41</v>
      </c>
      <c r="P2" s="15" t="s">
        <v>366</v>
      </c>
      <c r="Q2" s="15" t="s">
        <v>284</v>
      </c>
      <c r="R2" s="15" t="s">
        <v>47</v>
      </c>
      <c r="S2" s="15" t="s">
        <v>53</v>
      </c>
      <c r="T2" s="15" t="s">
        <v>55</v>
      </c>
      <c r="U2" s="15" t="s">
        <v>369</v>
      </c>
      <c r="V2" s="15" t="s">
        <v>57</v>
      </c>
      <c r="W2" s="15" t="s">
        <v>370</v>
      </c>
      <c r="X2" s="15" t="s">
        <v>59</v>
      </c>
      <c r="Y2" s="15" t="s">
        <v>61</v>
      </c>
      <c r="Z2" s="15" t="s">
        <v>371</v>
      </c>
      <c r="AA2" s="15" t="s">
        <v>372</v>
      </c>
      <c r="AB2" s="15" t="s">
        <v>67</v>
      </c>
      <c r="AC2" s="15" t="s">
        <v>69</v>
      </c>
      <c r="AD2" s="15" t="s">
        <v>373</v>
      </c>
      <c r="AE2" s="15" t="s">
        <v>374</v>
      </c>
      <c r="AF2" s="15" t="s">
        <v>71</v>
      </c>
      <c r="AG2" s="15" t="s">
        <v>73</v>
      </c>
      <c r="AH2" s="15" t="s">
        <v>375</v>
      </c>
      <c r="AI2" s="15" t="s">
        <v>75</v>
      </c>
      <c r="AJ2" s="15" t="s">
        <v>77</v>
      </c>
      <c r="AK2" s="15" t="s">
        <v>79</v>
      </c>
      <c r="AL2" s="15" t="s">
        <v>376</v>
      </c>
      <c r="AM2" s="15" t="s">
        <v>87</v>
      </c>
      <c r="AN2" s="15" t="s">
        <v>89</v>
      </c>
      <c r="AO2" s="15" t="s">
        <v>377</v>
      </c>
      <c r="AP2" s="15" t="s">
        <v>91</v>
      </c>
      <c r="AQ2" s="15" t="s">
        <v>93</v>
      </c>
      <c r="AR2" s="15" t="s">
        <v>95</v>
      </c>
      <c r="AS2" s="15" t="s">
        <v>97</v>
      </c>
      <c r="AT2" s="15" t="s">
        <v>99</v>
      </c>
      <c r="AU2" s="15" t="s">
        <v>101</v>
      </c>
      <c r="AV2" s="15" t="s">
        <v>103</v>
      </c>
      <c r="AW2" s="15" t="s">
        <v>105</v>
      </c>
      <c r="AX2" s="15" t="s">
        <v>160</v>
      </c>
      <c r="AY2" s="15" t="s">
        <v>161</v>
      </c>
      <c r="AZ2" s="15" t="s">
        <v>107</v>
      </c>
      <c r="BA2" s="15" t="s">
        <v>111</v>
      </c>
      <c r="BB2" s="15" t="s">
        <v>113</v>
      </c>
      <c r="BC2" s="15" t="s">
        <v>115</v>
      </c>
      <c r="BD2" s="15" t="s">
        <v>117</v>
      </c>
      <c r="BE2" s="15" t="s">
        <v>119</v>
      </c>
      <c r="BF2" s="15" t="s">
        <v>121</v>
      </c>
      <c r="BG2" s="15" t="s">
        <v>123</v>
      </c>
      <c r="BH2" s="15" t="s">
        <v>125</v>
      </c>
      <c r="BI2" s="15" t="s">
        <v>127</v>
      </c>
      <c r="BJ2" s="15" t="s">
        <v>129</v>
      </c>
      <c r="BK2" s="15" t="s">
        <v>131</v>
      </c>
      <c r="BL2" s="15" t="s">
        <v>133</v>
      </c>
      <c r="BM2" s="15" t="s">
        <v>139</v>
      </c>
      <c r="BN2" s="15" t="s">
        <v>143</v>
      </c>
      <c r="BO2" s="15" t="s">
        <v>145</v>
      </c>
      <c r="BP2" s="15" t="s">
        <v>149</v>
      </c>
      <c r="BQ2" s="15" t="s">
        <v>151</v>
      </c>
      <c r="BR2" s="15" t="s">
        <v>153</v>
      </c>
      <c r="BT2" s="15" t="s">
        <v>376</v>
      </c>
      <c r="BU2" s="15" t="s">
        <v>77</v>
      </c>
      <c r="BV2" s="15" t="s">
        <v>160</v>
      </c>
      <c r="BW2" s="15" t="s">
        <v>161</v>
      </c>
      <c r="BX2" s="15" t="s">
        <v>162</v>
      </c>
      <c r="BY2" s="15"/>
      <c r="BZ2" s="15"/>
      <c r="CA2" s="15"/>
      <c r="CB2" s="15"/>
      <c r="CD2" s="15"/>
    </row>
    <row r="3" spans="1:82" x14ac:dyDescent="0.25">
      <c r="A3" s="80" t="s">
        <v>657</v>
      </c>
      <c r="B3" s="15"/>
      <c r="C3" s="15">
        <v>791.55948215210003</v>
      </c>
      <c r="D3" s="15"/>
      <c r="E3" s="15"/>
      <c r="F3" s="15"/>
      <c r="G3" s="15"/>
      <c r="H3" s="15">
        <v>724.75126448549997</v>
      </c>
      <c r="I3" s="15"/>
      <c r="J3" s="15" t="s">
        <v>431</v>
      </c>
      <c r="K3" s="15">
        <v>18.788935196811899</v>
      </c>
      <c r="L3" s="15">
        <v>22.6925261619735</v>
      </c>
      <c r="M3" s="15">
        <v>2.6450446310640001</v>
      </c>
      <c r="N3" s="15">
        <v>2.6450446310640001</v>
      </c>
      <c r="O3" s="15">
        <v>2.99198608277252E-3</v>
      </c>
      <c r="P3" s="15">
        <v>2.35920733074289E-2</v>
      </c>
      <c r="Q3" s="15">
        <v>0.13963534820280199</v>
      </c>
      <c r="R3" s="15">
        <v>18281.719260866001</v>
      </c>
      <c r="S3" s="15">
        <v>0</v>
      </c>
      <c r="T3" s="15">
        <v>64.896368661849607</v>
      </c>
      <c r="U3" s="15">
        <v>0</v>
      </c>
      <c r="V3" s="15">
        <v>69.124616915517706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0.13859768405231501</v>
      </c>
      <c r="AC3" s="15">
        <v>1.24353730237339</v>
      </c>
      <c r="AD3" s="15">
        <v>0</v>
      </c>
      <c r="AE3" s="15">
        <v>3.9289492405372601</v>
      </c>
      <c r="AF3" s="15">
        <v>0.35892393086305402</v>
      </c>
      <c r="AG3" s="15">
        <v>67.958525343783506</v>
      </c>
      <c r="AH3" s="15">
        <v>0</v>
      </c>
      <c r="AI3" s="15">
        <v>0</v>
      </c>
      <c r="AJ3" s="15">
        <v>258.92191537558398</v>
      </c>
      <c r="AK3" s="15">
        <v>7.3022835364341097</v>
      </c>
      <c r="AL3" s="15">
        <v>296.07572733235099</v>
      </c>
      <c r="AM3" s="15">
        <v>0</v>
      </c>
      <c r="AN3" s="15">
        <v>0.17038212326041499</v>
      </c>
      <c r="AO3" s="15">
        <v>1.3709151858372299</v>
      </c>
      <c r="AP3" s="15">
        <v>0</v>
      </c>
      <c r="AQ3" s="15">
        <v>29.795719532399598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0</v>
      </c>
      <c r="BL3" s="15">
        <v>0</v>
      </c>
      <c r="BM3" s="15">
        <v>6.6272117016551099E-2</v>
      </c>
      <c r="BN3" s="15">
        <v>6.3784245661469396E-2</v>
      </c>
      <c r="BO3" s="15">
        <v>0.44750497841322301</v>
      </c>
      <c r="BP3" s="15">
        <v>1.5280321533094099</v>
      </c>
      <c r="BQ3" s="15">
        <v>208.40963871757</v>
      </c>
      <c r="BR3" s="15">
        <v>0.86644651624365698</v>
      </c>
      <c r="BT3" s="94">
        <f t="shared" ref="BT3:BT44" si="0">AL3/BQ3</f>
        <v>1.4206431581294723</v>
      </c>
      <c r="BU3" s="13">
        <f t="shared" ref="BU3:BU44" si="1">IF(C3=0,"",(AJ3-C3)/C3)</f>
        <v>-0.67289645160762335</v>
      </c>
      <c r="BV3" s="13" t="str">
        <f>IF(E3=0,"",(AX3-E3)/E3)</f>
        <v/>
      </c>
      <c r="BW3" s="13" t="str">
        <f>IF(F3=0,"",(AY3-F3)/F3)</f>
        <v/>
      </c>
      <c r="BX3" s="13">
        <f t="shared" ref="BX3:BX44" si="2">IF(H3=0,"",(BQ3-H3)/H3)</f>
        <v>-0.71243977219478216</v>
      </c>
      <c r="BY3" s="13"/>
      <c r="BZ3" s="13"/>
      <c r="CA3" s="13"/>
      <c r="CB3" s="13"/>
      <c r="CD3" s="13"/>
    </row>
    <row r="4" spans="1:82" x14ac:dyDescent="0.25">
      <c r="A4" s="80" t="s">
        <v>432</v>
      </c>
      <c r="B4" s="15"/>
      <c r="C4" s="15">
        <v>2657.4126452307</v>
      </c>
      <c r="D4" s="15"/>
      <c r="E4" s="15"/>
      <c r="F4" s="15"/>
      <c r="G4" s="15"/>
      <c r="H4" s="15">
        <v>916.85237514979895</v>
      </c>
      <c r="I4" s="15"/>
      <c r="J4" s="15" t="s">
        <v>432</v>
      </c>
      <c r="K4" s="15">
        <v>72.078485623108804</v>
      </c>
      <c r="L4" s="15">
        <v>102.396416915844</v>
      </c>
      <c r="M4" s="15">
        <v>11.7021572643264</v>
      </c>
      <c r="N4" s="15">
        <v>11.7021572643264</v>
      </c>
      <c r="O4" s="15">
        <v>0.460761130805734</v>
      </c>
      <c r="P4" s="15">
        <v>1.2043113532035801</v>
      </c>
      <c r="Q4" s="15">
        <v>0.53275095042611897</v>
      </c>
      <c r="R4" s="15">
        <v>78205.635162753999</v>
      </c>
      <c r="S4" s="15">
        <v>0</v>
      </c>
      <c r="T4" s="15">
        <v>343.67205918814801</v>
      </c>
      <c r="U4" s="15">
        <v>0</v>
      </c>
      <c r="V4" s="15">
        <v>317.021503571246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0.46245264708080203</v>
      </c>
      <c r="AC4" s="15">
        <v>5.3059916174076802</v>
      </c>
      <c r="AD4" s="15">
        <v>0</v>
      </c>
      <c r="AE4" s="15">
        <v>19.6822520409264</v>
      </c>
      <c r="AF4" s="15">
        <v>1.1639834377331999</v>
      </c>
      <c r="AG4" s="15">
        <v>287.97021006630399</v>
      </c>
      <c r="AH4" s="15">
        <v>0</v>
      </c>
      <c r="AI4" s="15">
        <v>0</v>
      </c>
      <c r="AJ4" s="15">
        <v>2654.67817953338</v>
      </c>
      <c r="AK4" s="15">
        <v>1012.02632472979</v>
      </c>
      <c r="AL4" s="15">
        <v>1363.2007106598901</v>
      </c>
      <c r="AM4" s="15">
        <v>0</v>
      </c>
      <c r="AN4" s="15">
        <v>0.58236306651895897</v>
      </c>
      <c r="AO4" s="15">
        <v>5.2814967025083304</v>
      </c>
      <c r="AP4" s="15">
        <v>0</v>
      </c>
      <c r="AQ4" s="15">
        <v>145.32104118123601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0</v>
      </c>
      <c r="BJ4" s="15">
        <v>0</v>
      </c>
      <c r="BK4" s="15">
        <v>0</v>
      </c>
      <c r="BL4" s="15">
        <v>0</v>
      </c>
      <c r="BM4" s="15">
        <v>0.23137445147803401</v>
      </c>
      <c r="BN4" s="15">
        <v>0.19957890176755599</v>
      </c>
      <c r="BO4" s="15">
        <v>2.2731903120311698</v>
      </c>
      <c r="BP4" s="15">
        <v>4.78472544982555</v>
      </c>
      <c r="BQ4" s="15">
        <v>916.72865325153896</v>
      </c>
      <c r="BR4" s="15">
        <v>3.8884805288667699</v>
      </c>
      <c r="BT4" s="94">
        <f t="shared" si="0"/>
        <v>1.4870274926225577</v>
      </c>
      <c r="BU4" s="13">
        <f t="shared" si="1"/>
        <v>-1.0289955164575722E-3</v>
      </c>
      <c r="BV4" s="13" t="str">
        <f t="shared" ref="BV4:BV44" si="3">IF(E4=0,"",(AX4-E4)/E4)</f>
        <v/>
      </c>
      <c r="BW4" s="13" t="str">
        <f t="shared" ref="BW4:BW44" si="4">IF(F4=0,"",(AY4-F4)/F4)</f>
        <v/>
      </c>
      <c r="BX4" s="13">
        <f t="shared" si="2"/>
        <v>-1.349420055107267E-4</v>
      </c>
      <c r="BY4" s="13"/>
      <c r="BZ4" s="13"/>
      <c r="CA4" s="13"/>
      <c r="CB4" s="13"/>
      <c r="CD4" s="13"/>
    </row>
    <row r="5" spans="1:82" x14ac:dyDescent="0.25">
      <c r="A5" s="80" t="s">
        <v>658</v>
      </c>
      <c r="B5" s="15"/>
      <c r="C5" s="15">
        <v>2966.1016070695</v>
      </c>
      <c r="D5" s="15"/>
      <c r="E5" s="15">
        <v>179.60193638999999</v>
      </c>
      <c r="F5" s="15">
        <v>51.314832877999997</v>
      </c>
      <c r="G5" s="15"/>
      <c r="H5" s="15">
        <v>2387.0791830324001</v>
      </c>
      <c r="I5" s="15"/>
      <c r="J5" s="15" t="s">
        <v>433</v>
      </c>
      <c r="K5" s="15">
        <v>267.20720205955803</v>
      </c>
      <c r="L5" s="15">
        <v>293.53694531358002</v>
      </c>
      <c r="M5" s="15">
        <v>15.598907247255999</v>
      </c>
      <c r="N5" s="15">
        <v>15.598907247255999</v>
      </c>
      <c r="O5" s="15">
        <v>0.33490529320921197</v>
      </c>
      <c r="P5" s="15">
        <v>1.1335591458218499</v>
      </c>
      <c r="Q5" s="15">
        <v>3.95886076920296</v>
      </c>
      <c r="R5" s="15">
        <v>115793.856925431</v>
      </c>
      <c r="S5" s="15">
        <v>0</v>
      </c>
      <c r="T5" s="15">
        <v>3042.7325257943999</v>
      </c>
      <c r="U5" s="15">
        <v>0</v>
      </c>
      <c r="V5" s="15">
        <v>597.88091911387301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3.90311040026014</v>
      </c>
      <c r="AC5" s="15">
        <v>7.9532124776864999</v>
      </c>
      <c r="AD5" s="15">
        <v>0</v>
      </c>
      <c r="AE5" s="15">
        <v>52.162989603676202</v>
      </c>
      <c r="AF5" s="15">
        <v>10.1088345607566</v>
      </c>
      <c r="AG5" s="15">
        <v>432.26727236782</v>
      </c>
      <c r="AH5" s="15">
        <v>0</v>
      </c>
      <c r="AI5" s="15">
        <v>0</v>
      </c>
      <c r="AJ5" s="15">
        <v>2964.6904651201198</v>
      </c>
      <c r="AK5" s="15">
        <v>249.62379790230099</v>
      </c>
      <c r="AL5" s="15">
        <v>5725.08196784558</v>
      </c>
      <c r="AM5" s="15">
        <v>0</v>
      </c>
      <c r="AN5" s="15">
        <v>4.8480788290150301</v>
      </c>
      <c r="AO5" s="15">
        <v>19.0566371438929</v>
      </c>
      <c r="AP5" s="15">
        <v>1.0809571366369599</v>
      </c>
      <c r="AQ5" s="15">
        <v>701.61023524198094</v>
      </c>
      <c r="AR5" s="15">
        <v>12.1722397305951</v>
      </c>
      <c r="AS5" s="15">
        <v>0.157858489723705</v>
      </c>
      <c r="AT5" s="15">
        <v>0.56849208265128004</v>
      </c>
      <c r="AU5" s="15">
        <v>2.3834822775949802</v>
      </c>
      <c r="AV5" s="15">
        <v>0.33127162045227598</v>
      </c>
      <c r="AW5" s="15">
        <v>0.29933999680329898</v>
      </c>
      <c r="AX5" s="15">
        <v>179.093602845064</v>
      </c>
      <c r="AY5" s="15">
        <v>51.169635958486801</v>
      </c>
      <c r="AZ5" s="15">
        <v>127.923966886578</v>
      </c>
      <c r="BA5" s="15">
        <v>4.4517260536715002E-2</v>
      </c>
      <c r="BB5" s="15">
        <v>9.0314947888247704E-2</v>
      </c>
      <c r="BC5" s="15">
        <v>28.3466942244414</v>
      </c>
      <c r="BD5" s="15">
        <v>6.2426677028389797E-2</v>
      </c>
      <c r="BE5" s="15">
        <v>0.61178508242530305</v>
      </c>
      <c r="BF5" s="15">
        <v>1.5350739595561999E-2</v>
      </c>
      <c r="BG5" s="15">
        <v>1.7909252578029802E-2</v>
      </c>
      <c r="BH5" s="15">
        <v>1.5294659413460301</v>
      </c>
      <c r="BI5" s="15">
        <v>0</v>
      </c>
      <c r="BJ5" s="15">
        <v>1.7968200642647301</v>
      </c>
      <c r="BK5" s="15">
        <v>1.3649527825085199</v>
      </c>
      <c r="BL5" s="15">
        <v>0.29575765141619398</v>
      </c>
      <c r="BM5" s="15">
        <v>1.8701460919122399</v>
      </c>
      <c r="BN5" s="15">
        <v>1.7907777854395699</v>
      </c>
      <c r="BO5" s="15">
        <v>5.1069108869613098</v>
      </c>
      <c r="BP5" s="15">
        <v>42.906183012285098</v>
      </c>
      <c r="BQ5" s="15">
        <v>2385.5620851314802</v>
      </c>
      <c r="BR5" s="15">
        <v>5.1616236698854197</v>
      </c>
      <c r="BT5" s="94">
        <f t="shared" si="0"/>
        <v>2.3998880614042131</v>
      </c>
      <c r="BU5" s="13">
        <f t="shared" si="1"/>
        <v>-4.7575644273844842E-4</v>
      </c>
      <c r="BV5" s="13">
        <f t="shared" si="3"/>
        <v>-2.8303344337678141E-3</v>
      </c>
      <c r="BW5" s="13">
        <f t="shared" si="4"/>
        <v>-2.8295311778253158E-3</v>
      </c>
      <c r="BX5" s="13">
        <f t="shared" si="2"/>
        <v>-6.3554569605549422E-4</v>
      </c>
      <c r="BY5" s="13"/>
      <c r="BZ5" s="13"/>
      <c r="CA5" s="13"/>
      <c r="CB5" s="13"/>
      <c r="CD5" s="13"/>
    </row>
    <row r="6" spans="1:82" x14ac:dyDescent="0.25">
      <c r="A6" s="80" t="s">
        <v>659</v>
      </c>
      <c r="B6" s="15"/>
      <c r="C6" s="15">
        <v>2738.9820787704898</v>
      </c>
      <c r="D6" s="15"/>
      <c r="E6" s="15"/>
      <c r="F6" s="15"/>
      <c r="G6" s="15"/>
      <c r="H6" s="15">
        <v>1476.3443751078901</v>
      </c>
      <c r="I6" s="15"/>
      <c r="J6" s="15" t="s">
        <v>434</v>
      </c>
      <c r="K6" s="15">
        <v>186.26422742307199</v>
      </c>
      <c r="L6" s="15">
        <v>137.85040422626099</v>
      </c>
      <c r="M6" s="15">
        <v>13.993884538289301</v>
      </c>
      <c r="N6" s="15">
        <v>13.993884538289301</v>
      </c>
      <c r="O6" s="15">
        <v>0.50962872005158599</v>
      </c>
      <c r="P6" s="15">
        <v>1.5321682800751699</v>
      </c>
      <c r="Q6" s="15">
        <v>2.5806813242782898</v>
      </c>
      <c r="R6" s="15">
        <v>96741.3592307996</v>
      </c>
      <c r="S6" s="15">
        <v>0</v>
      </c>
      <c r="T6" s="15">
        <v>1190.2947317068699</v>
      </c>
      <c r="U6" s="15">
        <v>0</v>
      </c>
      <c r="V6" s="15">
        <v>407.09266636040098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2.49647667299394</v>
      </c>
      <c r="AC6" s="15">
        <v>6.8095693563142898</v>
      </c>
      <c r="AD6" s="15">
        <v>0</v>
      </c>
      <c r="AE6" s="15">
        <v>40.030592275768697</v>
      </c>
      <c r="AF6" s="15">
        <v>6.43493637306611</v>
      </c>
      <c r="AG6" s="15">
        <v>369.29548934561399</v>
      </c>
      <c r="AH6" s="15">
        <v>0</v>
      </c>
      <c r="AI6" s="15">
        <v>0</v>
      </c>
      <c r="AJ6" s="15">
        <v>2736.8673708229398</v>
      </c>
      <c r="AK6" s="15">
        <v>615.36946807982804</v>
      </c>
      <c r="AL6" s="15">
        <v>2805.5899551910502</v>
      </c>
      <c r="AM6" s="15">
        <v>0</v>
      </c>
      <c r="AN6" s="15">
        <v>3.0912546691138001</v>
      </c>
      <c r="AO6" s="15">
        <v>13.339961896583899</v>
      </c>
      <c r="AP6" s="15">
        <v>0</v>
      </c>
      <c r="AQ6" s="15">
        <v>237.31585778204001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1.2037343393283599</v>
      </c>
      <c r="BN6" s="15">
        <v>1.1358971022794699</v>
      </c>
      <c r="BO6" s="15">
        <v>4.0580214461085404</v>
      </c>
      <c r="BP6" s="15">
        <v>27.2161998578019</v>
      </c>
      <c r="BQ6" s="15">
        <v>1476.1487102410099</v>
      </c>
      <c r="BR6" s="15">
        <v>4.6490113239967501</v>
      </c>
      <c r="BT6" s="94">
        <f t="shared" si="0"/>
        <v>1.9006147115983885</v>
      </c>
      <c r="BU6" s="13">
        <f t="shared" si="1"/>
        <v>-7.720780518940954E-4</v>
      </c>
      <c r="BV6" s="13" t="str">
        <f t="shared" si="3"/>
        <v/>
      </c>
      <c r="BW6" s="13" t="str">
        <f t="shared" si="4"/>
        <v/>
      </c>
      <c r="BX6" s="13">
        <f t="shared" si="2"/>
        <v>-1.3253335074066308E-4</v>
      </c>
      <c r="BY6" s="13"/>
      <c r="BZ6" s="13"/>
      <c r="CA6" s="13"/>
      <c r="CB6" s="13"/>
      <c r="CD6" s="13"/>
    </row>
    <row r="7" spans="1:82" x14ac:dyDescent="0.25">
      <c r="A7" s="80" t="s">
        <v>660</v>
      </c>
      <c r="B7" s="15"/>
      <c r="C7" s="15">
        <v>75090.6762975319</v>
      </c>
      <c r="D7" s="15"/>
      <c r="E7" s="15">
        <v>483.34177841000002</v>
      </c>
      <c r="F7" s="15">
        <v>138.09766772</v>
      </c>
      <c r="G7" s="15"/>
      <c r="H7" s="15">
        <v>27402.2009934243</v>
      </c>
      <c r="I7" s="15"/>
      <c r="J7" s="15" t="s">
        <v>435</v>
      </c>
      <c r="K7" s="15">
        <v>2641.2855810376</v>
      </c>
      <c r="L7" s="15">
        <v>2507.9891086888501</v>
      </c>
      <c r="M7" s="15">
        <v>314.18311794897397</v>
      </c>
      <c r="N7" s="15">
        <v>314.18311794897397</v>
      </c>
      <c r="O7" s="15">
        <v>45.270860232477403</v>
      </c>
      <c r="P7" s="15">
        <v>128.27059157834299</v>
      </c>
      <c r="Q7" s="15">
        <v>39.307106088484801</v>
      </c>
      <c r="R7" s="15">
        <v>1892644.8507872501</v>
      </c>
      <c r="S7" s="15">
        <v>0</v>
      </c>
      <c r="T7" s="15">
        <v>19660.172149775601</v>
      </c>
      <c r="U7" s="15">
        <v>0</v>
      </c>
      <c r="V7" s="15">
        <v>8952.8842833002891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31.671841625467799</v>
      </c>
      <c r="AC7" s="15">
        <v>132.85593561798299</v>
      </c>
      <c r="AD7" s="15">
        <v>0</v>
      </c>
      <c r="AE7" s="15">
        <v>992.08120438995502</v>
      </c>
      <c r="AF7" s="15">
        <v>77.240379752751593</v>
      </c>
      <c r="AG7" s="15">
        <v>7037.9999559553698</v>
      </c>
      <c r="AH7" s="15">
        <v>0</v>
      </c>
      <c r="AI7" s="15">
        <v>0</v>
      </c>
      <c r="AJ7" s="15">
        <v>75021.623819617904</v>
      </c>
      <c r="AK7" s="15">
        <v>10924.755005208401</v>
      </c>
      <c r="AL7" s="15">
        <v>49580.4982886621</v>
      </c>
      <c r="AM7" s="15">
        <v>0</v>
      </c>
      <c r="AN7" s="15">
        <v>37.201276211577301</v>
      </c>
      <c r="AO7" s="15">
        <v>190.64701866962099</v>
      </c>
      <c r="AP7" s="15">
        <v>2.90965931976389</v>
      </c>
      <c r="AQ7" s="15">
        <v>4035.6564694455901</v>
      </c>
      <c r="AR7" s="15">
        <v>32.764626729939202</v>
      </c>
      <c r="AS7" s="15">
        <v>0.424915191498978</v>
      </c>
      <c r="AT7" s="15">
        <v>1.5302396865027501</v>
      </c>
      <c r="AU7" s="15">
        <v>6.4157340013338002</v>
      </c>
      <c r="AV7" s="15">
        <v>0.89170214454604202</v>
      </c>
      <c r="AW7" s="15">
        <v>0.80575432794854296</v>
      </c>
      <c r="AX7" s="15">
        <v>482.07406413223299</v>
      </c>
      <c r="AY7" s="15">
        <v>137.73602095471099</v>
      </c>
      <c r="AZ7" s="15">
        <v>344.338043177521</v>
      </c>
      <c r="BA7" s="15">
        <v>0.119830312450051</v>
      </c>
      <c r="BB7" s="15">
        <v>0.24310459939262599</v>
      </c>
      <c r="BC7" s="15">
        <v>76.302386172610895</v>
      </c>
      <c r="BD7" s="15">
        <v>0.16803775304926699</v>
      </c>
      <c r="BE7" s="15">
        <v>1.6467666242276899</v>
      </c>
      <c r="BF7" s="15">
        <v>4.1320580807663099E-2</v>
      </c>
      <c r="BG7" s="15">
        <v>4.8207332242045403E-2</v>
      </c>
      <c r="BH7" s="15">
        <v>4.1169319819000503</v>
      </c>
      <c r="BI7" s="15">
        <v>0</v>
      </c>
      <c r="BJ7" s="15">
        <v>4.8365863302413299</v>
      </c>
      <c r="BK7" s="15">
        <v>3.6741070123513899</v>
      </c>
      <c r="BL7" s="15">
        <v>0.79611085390521497</v>
      </c>
      <c r="BM7" s="15">
        <v>16.2982087146348</v>
      </c>
      <c r="BN7" s="15">
        <v>13.128747671533301</v>
      </c>
      <c r="BO7" s="15">
        <v>104.286391008889</v>
      </c>
      <c r="BP7" s="15">
        <v>314.55948386712703</v>
      </c>
      <c r="BQ7" s="15">
        <v>27393.2613237652</v>
      </c>
      <c r="BR7" s="15">
        <v>107.848390231595</v>
      </c>
      <c r="BT7" s="94">
        <f t="shared" si="0"/>
        <v>1.8099523712296433</v>
      </c>
      <c r="BU7" s="13">
        <f t="shared" si="1"/>
        <v>-9.1958790783011775E-4</v>
      </c>
      <c r="BV7" s="13">
        <f t="shared" si="3"/>
        <v>-2.6228112991541863E-3</v>
      </c>
      <c r="BW7" s="13">
        <f t="shared" si="4"/>
        <v>-2.6187753295172696E-3</v>
      </c>
      <c r="BX7" s="13">
        <f t="shared" si="2"/>
        <v>-3.2623910981619903E-4</v>
      </c>
      <c r="BY7" s="13"/>
      <c r="BZ7" s="13"/>
      <c r="CA7" s="13"/>
      <c r="CB7" s="13"/>
      <c r="CD7" s="13"/>
    </row>
    <row r="8" spans="1:82" x14ac:dyDescent="0.25">
      <c r="A8" s="81" t="s">
        <v>661</v>
      </c>
      <c r="B8" s="15"/>
      <c r="C8" s="15">
        <v>102915.339640782</v>
      </c>
      <c r="D8" s="15"/>
      <c r="E8" s="15">
        <v>936.58897408999997</v>
      </c>
      <c r="F8" s="15">
        <v>267.59684672999998</v>
      </c>
      <c r="G8" s="15"/>
      <c r="H8" s="15">
        <v>32776.751386670599</v>
      </c>
      <c r="I8" s="15"/>
      <c r="J8" s="15" t="s">
        <v>436</v>
      </c>
      <c r="K8" s="15">
        <v>3634.3154115607999</v>
      </c>
      <c r="L8" s="15">
        <v>3055.42170423165</v>
      </c>
      <c r="M8" s="15">
        <v>318.51369803965002</v>
      </c>
      <c r="N8" s="15">
        <v>318.51369803965002</v>
      </c>
      <c r="O8" s="15">
        <v>41.740940111443699</v>
      </c>
      <c r="P8" s="15">
        <v>113.559929571807</v>
      </c>
      <c r="Q8" s="15">
        <v>56.292970914589503</v>
      </c>
      <c r="R8" s="15">
        <v>2005121.5612955501</v>
      </c>
      <c r="S8" s="15">
        <v>0</v>
      </c>
      <c r="T8" s="15">
        <v>29801.443208378099</v>
      </c>
      <c r="U8" s="15">
        <v>0</v>
      </c>
      <c r="V8" s="15">
        <v>9749.5259643094796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49.648479686171903</v>
      </c>
      <c r="AC8" s="15">
        <v>141.696334881198</v>
      </c>
      <c r="AD8" s="15">
        <v>0</v>
      </c>
      <c r="AE8" s="15">
        <v>1103.14371582286</v>
      </c>
      <c r="AF8" s="15">
        <v>125.090046085418</v>
      </c>
      <c r="AG8" s="15">
        <v>7539.1759813872404</v>
      </c>
      <c r="AH8" s="15">
        <v>0</v>
      </c>
      <c r="AI8" s="15">
        <v>0</v>
      </c>
      <c r="AJ8" s="15">
        <v>102821.69521597</v>
      </c>
      <c r="AK8" s="15">
        <v>15648.3219805221</v>
      </c>
      <c r="AL8" s="15">
        <v>65651.381925406604</v>
      </c>
      <c r="AM8" s="15">
        <v>0</v>
      </c>
      <c r="AN8" s="15">
        <v>61.325535083803103</v>
      </c>
      <c r="AO8" s="15">
        <v>260.55830960606198</v>
      </c>
      <c r="AP8" s="15">
        <v>5.6379467583789502</v>
      </c>
      <c r="AQ8" s="15">
        <v>5694.9001895666297</v>
      </c>
      <c r="AR8" s="15">
        <v>63.486481698881597</v>
      </c>
      <c r="AS8" s="15">
        <v>0.82333796303951201</v>
      </c>
      <c r="AT8" s="15">
        <v>2.9650839024013802</v>
      </c>
      <c r="AU8" s="15">
        <v>12.431492584202701</v>
      </c>
      <c r="AV8" s="15">
        <v>1.7278060483804301</v>
      </c>
      <c r="AW8" s="15">
        <v>1.5612786587079699</v>
      </c>
      <c r="AX8" s="15">
        <v>934.09749639643405</v>
      </c>
      <c r="AY8" s="15">
        <v>266.88443081444098</v>
      </c>
      <c r="AZ8" s="15">
        <v>667.21306558199205</v>
      </c>
      <c r="BA8" s="15">
        <v>0.232191322607847</v>
      </c>
      <c r="BB8" s="15">
        <v>0.47105156280141203</v>
      </c>
      <c r="BC8" s="15">
        <v>147.84719070531301</v>
      </c>
      <c r="BD8" s="15">
        <v>0.32560167110346799</v>
      </c>
      <c r="BE8" s="15">
        <v>3.19087125558733</v>
      </c>
      <c r="BF8" s="15">
        <v>8.0065901001449405E-2</v>
      </c>
      <c r="BG8" s="15">
        <v>9.3410004574590394E-2</v>
      </c>
      <c r="BH8" s="15">
        <v>7.9771771358653201</v>
      </c>
      <c r="BI8" s="15">
        <v>0</v>
      </c>
      <c r="BJ8" s="15">
        <v>9.3716772764099705</v>
      </c>
      <c r="BK8" s="15">
        <v>7.1191707534846698</v>
      </c>
      <c r="BL8" s="15">
        <v>1.54259561169993</v>
      </c>
      <c r="BM8" s="15">
        <v>24.709211732436</v>
      </c>
      <c r="BN8" s="15">
        <v>21.6128062391683</v>
      </c>
      <c r="BO8" s="15">
        <v>114.291999804009</v>
      </c>
      <c r="BP8" s="15">
        <v>517.959082755998</v>
      </c>
      <c r="BQ8" s="15">
        <v>32765.849527935301</v>
      </c>
      <c r="BR8" s="15">
        <v>109.292966117495</v>
      </c>
      <c r="BT8" s="94">
        <f t="shared" si="0"/>
        <v>2.0036526710358591</v>
      </c>
      <c r="BU8" s="13">
        <f t="shared" si="1"/>
        <v>-9.0991707493609519E-4</v>
      </c>
      <c r="BV8" s="13">
        <f t="shared" si="3"/>
        <v>-2.6601612473461573E-3</v>
      </c>
      <c r="BW8" s="13">
        <f t="shared" si="4"/>
        <v>-2.6622732078671325E-3</v>
      </c>
      <c r="BX8" s="13">
        <f t="shared" si="2"/>
        <v>-3.3260949526962369E-4</v>
      </c>
      <c r="BY8" s="13"/>
      <c r="BZ8" s="13"/>
      <c r="CA8" s="13"/>
      <c r="CB8" s="13"/>
      <c r="CD8" s="13"/>
    </row>
    <row r="9" spans="1:82" x14ac:dyDescent="0.25">
      <c r="A9" s="80" t="s">
        <v>662</v>
      </c>
      <c r="B9" s="15"/>
      <c r="C9" s="15">
        <v>67390.956437443907</v>
      </c>
      <c r="D9" s="15"/>
      <c r="E9" s="15">
        <v>1216.1538085</v>
      </c>
      <c r="F9" s="15">
        <v>347.47253463999999</v>
      </c>
      <c r="G9" s="15"/>
      <c r="H9" s="15">
        <v>10635.321205599401</v>
      </c>
      <c r="I9" s="15"/>
      <c r="J9" s="15" t="s">
        <v>553</v>
      </c>
      <c r="K9" s="15">
        <v>827.85485455513299</v>
      </c>
      <c r="L9" s="15">
        <v>872.853902563426</v>
      </c>
      <c r="M9" s="15">
        <v>126.57377840374301</v>
      </c>
      <c r="N9" s="15">
        <v>126.57377840374301</v>
      </c>
      <c r="O9" s="15">
        <v>37.433635857074201</v>
      </c>
      <c r="P9" s="15">
        <v>103.24638572419001</v>
      </c>
      <c r="Q9" s="15">
        <v>17.345772273088699</v>
      </c>
      <c r="R9" s="15">
        <v>634818.60870681901</v>
      </c>
      <c r="S9" s="15">
        <v>0</v>
      </c>
      <c r="T9" s="15">
        <v>9790.4678849134307</v>
      </c>
      <c r="U9" s="15">
        <v>0</v>
      </c>
      <c r="V9" s="15">
        <v>3831.71343510203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11.170135120730601</v>
      </c>
      <c r="AC9" s="15">
        <v>45.539469295501902</v>
      </c>
      <c r="AD9" s="15">
        <v>0</v>
      </c>
      <c r="AE9" s="15">
        <v>550.89297391831803</v>
      </c>
      <c r="AF9" s="15">
        <v>25.084262320695299</v>
      </c>
      <c r="AG9" s="15">
        <v>2307.49781054294</v>
      </c>
      <c r="AH9" s="15">
        <v>0</v>
      </c>
      <c r="AI9" s="15">
        <v>0</v>
      </c>
      <c r="AJ9" s="15">
        <v>67212.843656586105</v>
      </c>
      <c r="AK9" s="15">
        <v>29909.321927059998</v>
      </c>
      <c r="AL9" s="15">
        <v>21304.9958784591</v>
      </c>
      <c r="AM9" s="15">
        <v>0</v>
      </c>
      <c r="AN9" s="15">
        <v>12.5956351323048</v>
      </c>
      <c r="AO9" s="15">
        <v>59.838285660063598</v>
      </c>
      <c r="AP9" s="15">
        <v>7.3022664947061502</v>
      </c>
      <c r="AQ9" s="15">
        <v>1582.54135205277</v>
      </c>
      <c r="AR9" s="15">
        <v>82.227651802003194</v>
      </c>
      <c r="AS9" s="15">
        <v>1.0663906821651501</v>
      </c>
      <c r="AT9" s="15">
        <v>3.8403785203679499</v>
      </c>
      <c r="AU9" s="15">
        <v>16.101269244971999</v>
      </c>
      <c r="AV9" s="15">
        <v>2.2378599778435402</v>
      </c>
      <c r="AW9" s="15">
        <v>2.0221651074477598</v>
      </c>
      <c r="AX9" s="15">
        <v>1209.8383385490199</v>
      </c>
      <c r="AY9" s="15">
        <v>345.66848201480298</v>
      </c>
      <c r="AZ9" s="15">
        <v>864.16985653422398</v>
      </c>
      <c r="BA9" s="15">
        <v>0.30073285008019202</v>
      </c>
      <c r="BB9" s="15">
        <v>0.610108911633236</v>
      </c>
      <c r="BC9" s="15">
        <v>191.49155552616</v>
      </c>
      <c r="BD9" s="15">
        <v>0.42171622480530402</v>
      </c>
      <c r="BE9" s="15">
        <v>4.1328119005495001</v>
      </c>
      <c r="BF9" s="15">
        <v>0.10370176446920901</v>
      </c>
      <c r="BG9" s="15">
        <v>0.120983316964015</v>
      </c>
      <c r="BH9" s="15">
        <v>10.332052007032701</v>
      </c>
      <c r="BI9" s="15">
        <v>0</v>
      </c>
      <c r="BJ9" s="15">
        <v>12.1381305577142</v>
      </c>
      <c r="BK9" s="15">
        <v>9.2207354949651901</v>
      </c>
      <c r="BL9" s="15">
        <v>1.9979716309242299</v>
      </c>
      <c r="BM9" s="15">
        <v>6.2891404637179704</v>
      </c>
      <c r="BN9" s="15">
        <v>3.9467756504351401</v>
      </c>
      <c r="BO9" s="15">
        <v>58.11400725411</v>
      </c>
      <c r="BP9" s="15">
        <v>94.624565340035204</v>
      </c>
      <c r="BQ9" s="15">
        <v>10632.24082519</v>
      </c>
      <c r="BR9" s="15">
        <v>45.607870077161799</v>
      </c>
      <c r="BT9" s="94">
        <f t="shared" si="0"/>
        <v>2.0038105069989682</v>
      </c>
      <c r="BU9" s="13">
        <f t="shared" si="1"/>
        <v>-2.6429774894668025E-3</v>
      </c>
      <c r="BV9" s="13">
        <f t="shared" si="3"/>
        <v>-5.1929862052313425E-3</v>
      </c>
      <c r="BW9" s="13">
        <f t="shared" si="4"/>
        <v>-5.1919287003967399E-3</v>
      </c>
      <c r="BX9" s="13">
        <f t="shared" si="2"/>
        <v>-2.8963680079351002E-4</v>
      </c>
      <c r="BY9" s="13"/>
      <c r="BZ9" s="13"/>
      <c r="CA9" s="13"/>
      <c r="CB9" s="13"/>
      <c r="CD9" s="13"/>
    </row>
    <row r="10" spans="1:82" x14ac:dyDescent="0.25">
      <c r="A10" s="80" t="s">
        <v>663</v>
      </c>
      <c r="B10" s="15"/>
      <c r="C10" s="15">
        <v>106410.797719229</v>
      </c>
      <c r="D10" s="15"/>
      <c r="E10" s="15">
        <v>2106.862384</v>
      </c>
      <c r="F10" s="15">
        <v>601.96071283000003</v>
      </c>
      <c r="G10" s="15"/>
      <c r="H10" s="15">
        <v>13550.753654095</v>
      </c>
      <c r="I10" s="15"/>
      <c r="J10" s="15" t="s">
        <v>554</v>
      </c>
      <c r="K10" s="15">
        <v>1004.49665561489</v>
      </c>
      <c r="L10" s="15">
        <v>1441.5984696294499</v>
      </c>
      <c r="M10" s="15">
        <v>180.10529306132699</v>
      </c>
      <c r="N10" s="15">
        <v>180.10529306132699</v>
      </c>
      <c r="O10" s="15">
        <v>12.8308443277832</v>
      </c>
      <c r="P10" s="15">
        <v>30.338616577633001</v>
      </c>
      <c r="Q10" s="15">
        <v>7.5202991426379304</v>
      </c>
      <c r="R10" s="15">
        <v>1170329.1107826</v>
      </c>
      <c r="S10" s="15">
        <v>0</v>
      </c>
      <c r="T10" s="15">
        <v>4551.2815229931002</v>
      </c>
      <c r="U10" s="15">
        <v>0</v>
      </c>
      <c r="V10" s="15">
        <v>4904.5842051158497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5.7545226240513303</v>
      </c>
      <c r="AC10" s="15">
        <v>79.693406004122593</v>
      </c>
      <c r="AD10" s="15">
        <v>0</v>
      </c>
      <c r="AE10" s="15">
        <v>331.00303024014897</v>
      </c>
      <c r="AF10" s="15">
        <v>14.2525023859521</v>
      </c>
      <c r="AG10" s="15">
        <v>4301.9167829430498</v>
      </c>
      <c r="AH10" s="15">
        <v>0</v>
      </c>
      <c r="AI10" s="15">
        <v>0</v>
      </c>
      <c r="AJ10" s="15">
        <v>105961.477061018</v>
      </c>
      <c r="AK10" s="15">
        <v>62129.744518262698</v>
      </c>
      <c r="AL10" s="15">
        <v>19538.231482002</v>
      </c>
      <c r="AM10" s="15">
        <v>0</v>
      </c>
      <c r="AN10" s="15">
        <v>8.1007320695338105</v>
      </c>
      <c r="AO10" s="15">
        <v>73.842684018584805</v>
      </c>
      <c r="AP10" s="15">
        <v>12.648712114948999</v>
      </c>
      <c r="AQ10" s="15">
        <v>1904.0052962945799</v>
      </c>
      <c r="AR10" s="15">
        <v>142.43249712021199</v>
      </c>
      <c r="AS10" s="15">
        <v>1.8471486741954499</v>
      </c>
      <c r="AT10" s="15">
        <v>6.6521676394561098</v>
      </c>
      <c r="AU10" s="15">
        <v>27.890075563418598</v>
      </c>
      <c r="AV10" s="15">
        <v>3.8763335262377598</v>
      </c>
      <c r="AW10" s="15">
        <v>3.5027247584561101</v>
      </c>
      <c r="AX10" s="15">
        <v>2095.64593790461</v>
      </c>
      <c r="AY10" s="15">
        <v>598.75402831616498</v>
      </c>
      <c r="AZ10" s="15">
        <v>1496.8919095884401</v>
      </c>
      <c r="BA10" s="15">
        <v>0.52091565446959698</v>
      </c>
      <c r="BB10" s="15">
        <v>1.05680508165368</v>
      </c>
      <c r="BC10" s="15">
        <v>331.69335218285102</v>
      </c>
      <c r="BD10" s="15">
        <v>0.73048208909979795</v>
      </c>
      <c r="BE10" s="15">
        <v>7.1586997359965201</v>
      </c>
      <c r="BF10" s="15">
        <v>0.179628416475139</v>
      </c>
      <c r="BG10" s="15">
        <v>0.20956410544706899</v>
      </c>
      <c r="BH10" s="15">
        <v>17.896838461835099</v>
      </c>
      <c r="BI10" s="15">
        <v>0</v>
      </c>
      <c r="BJ10" s="15">
        <v>21.025417307384998</v>
      </c>
      <c r="BK10" s="15">
        <v>15.9718523785115</v>
      </c>
      <c r="BL10" s="15">
        <v>3.4608135055143099</v>
      </c>
      <c r="BM10" s="15">
        <v>3.0123761726959799</v>
      </c>
      <c r="BN10" s="15">
        <v>2.3035775276046202</v>
      </c>
      <c r="BO10" s="15">
        <v>39.098483561500601</v>
      </c>
      <c r="BP10" s="15">
        <v>55.335886625109502</v>
      </c>
      <c r="BQ10" s="15">
        <v>13541.5625627628</v>
      </c>
      <c r="BR10" s="15">
        <v>60.6797143745762</v>
      </c>
      <c r="BT10" s="94">
        <f t="shared" si="0"/>
        <v>1.442834339940142</v>
      </c>
      <c r="BU10" s="13">
        <f t="shared" si="1"/>
        <v>-4.2225100068938306E-3</v>
      </c>
      <c r="BV10" s="13">
        <f t="shared" si="3"/>
        <v>-5.3237677888077874E-3</v>
      </c>
      <c r="BW10" s="13">
        <f t="shared" si="4"/>
        <v>-5.3270661116062877E-3</v>
      </c>
      <c r="BX10" s="13">
        <f t="shared" si="2"/>
        <v>-6.7827159778845886E-4</v>
      </c>
      <c r="BY10" s="13"/>
      <c r="BZ10" s="13"/>
      <c r="CA10" s="13"/>
      <c r="CB10" s="13"/>
      <c r="CD10" s="13"/>
    </row>
    <row r="11" spans="1:82" x14ac:dyDescent="0.25">
      <c r="A11" s="80" t="s">
        <v>664</v>
      </c>
      <c r="B11" s="15"/>
      <c r="C11" s="15">
        <v>144310.11963295299</v>
      </c>
      <c r="D11" s="15"/>
      <c r="E11" s="15">
        <v>1909.2166826999901</v>
      </c>
      <c r="F11" s="15">
        <v>545.49060949</v>
      </c>
      <c r="G11" s="15"/>
      <c r="H11" s="15">
        <v>27717.934015258401</v>
      </c>
      <c r="I11" s="15"/>
      <c r="J11" s="15" t="s">
        <v>437</v>
      </c>
      <c r="K11" s="15">
        <v>2069.2272972176602</v>
      </c>
      <c r="L11" s="15">
        <v>2850.9820941268799</v>
      </c>
      <c r="M11" s="15">
        <v>349.61936377082901</v>
      </c>
      <c r="N11" s="15">
        <v>349.61936377082901</v>
      </c>
      <c r="O11" s="15">
        <v>21.4312004332082</v>
      </c>
      <c r="P11" s="15">
        <v>45.076124874815903</v>
      </c>
      <c r="Q11" s="15">
        <v>15.216425929240399</v>
      </c>
      <c r="R11" s="15">
        <v>2311154.8608474401</v>
      </c>
      <c r="S11" s="15">
        <v>0</v>
      </c>
      <c r="T11" s="15">
        <v>9060.3325319843098</v>
      </c>
      <c r="U11" s="15">
        <v>0</v>
      </c>
      <c r="V11" s="15">
        <v>9595.21982588225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12.659248138913201</v>
      </c>
      <c r="AC11" s="15">
        <v>157.29672984352601</v>
      </c>
      <c r="AD11" s="15">
        <v>0</v>
      </c>
      <c r="AE11" s="15">
        <v>613.33929220478797</v>
      </c>
      <c r="AF11" s="15">
        <v>32.453397348942197</v>
      </c>
      <c r="AG11" s="15">
        <v>8512.9421362661597</v>
      </c>
      <c r="AH11" s="15">
        <v>0</v>
      </c>
      <c r="AI11" s="15">
        <v>0</v>
      </c>
      <c r="AJ11" s="15">
        <v>135038.67612162899</v>
      </c>
      <c r="AK11" s="15">
        <v>38303.605197506498</v>
      </c>
      <c r="AL11" s="15">
        <v>38685.844069291197</v>
      </c>
      <c r="AM11" s="15">
        <v>0</v>
      </c>
      <c r="AN11" s="15">
        <v>18.876134740433201</v>
      </c>
      <c r="AO11" s="15">
        <v>151.82652676788601</v>
      </c>
      <c r="AP11" s="15">
        <v>10.020330693298501</v>
      </c>
      <c r="AQ11" s="15">
        <v>3768.0509554986002</v>
      </c>
      <c r="AR11" s="15">
        <v>112.834867309313</v>
      </c>
      <c r="AS11" s="15">
        <v>1.4633198961623</v>
      </c>
      <c r="AT11" s="15">
        <v>5.2698772135782797</v>
      </c>
      <c r="AU11" s="15">
        <v>22.094584456312599</v>
      </c>
      <c r="AV11" s="15">
        <v>3.0708402806483699</v>
      </c>
      <c r="AW11" s="15">
        <v>2.7748611804648502</v>
      </c>
      <c r="AX11" s="15">
        <v>1660.1653238876199</v>
      </c>
      <c r="AY11" s="15">
        <v>474.33516818620097</v>
      </c>
      <c r="AZ11" s="15">
        <v>1185.8301557014199</v>
      </c>
      <c r="BA11" s="15">
        <v>0.41267064821397897</v>
      </c>
      <c r="BB11" s="15">
        <v>0.83720267641109303</v>
      </c>
      <c r="BC11" s="15">
        <v>262.76978223846203</v>
      </c>
      <c r="BD11" s="15">
        <v>0.57869195588551103</v>
      </c>
      <c r="BE11" s="15">
        <v>5.6711375739237102</v>
      </c>
      <c r="BF11" s="15">
        <v>0.14230099924491699</v>
      </c>
      <c r="BG11" s="15">
        <v>0.16601628664495</v>
      </c>
      <c r="BH11" s="15">
        <v>14.177892822301899</v>
      </c>
      <c r="BI11" s="15">
        <v>0</v>
      </c>
      <c r="BJ11" s="15">
        <v>16.656329304386599</v>
      </c>
      <c r="BK11" s="15">
        <v>12.6528157983211</v>
      </c>
      <c r="BL11" s="15">
        <v>2.7416468526265301</v>
      </c>
      <c r="BM11" s="15">
        <v>6.4155528608502097</v>
      </c>
      <c r="BN11" s="15">
        <v>5.3232770424709397</v>
      </c>
      <c r="BO11" s="15">
        <v>73.759409045035099</v>
      </c>
      <c r="BP11" s="15">
        <v>127.92702372724401</v>
      </c>
      <c r="BQ11" s="15">
        <v>26766.2730424334</v>
      </c>
      <c r="BR11" s="15">
        <v>117.659428382965</v>
      </c>
      <c r="BT11" s="94">
        <f t="shared" si="0"/>
        <v>1.4453205348373055</v>
      </c>
      <c r="BU11" s="13">
        <f t="shared" si="1"/>
        <v>-6.4246662222341364E-2</v>
      </c>
      <c r="BV11" s="13">
        <f t="shared" si="3"/>
        <v>-0.13044687963870338</v>
      </c>
      <c r="BW11" s="13">
        <f t="shared" si="4"/>
        <v>-0.13044301783732806</v>
      </c>
      <c r="BX11" s="13">
        <f t="shared" si="2"/>
        <v>-3.4333762837487174E-2</v>
      </c>
      <c r="BY11" s="13"/>
      <c r="BZ11" s="13"/>
      <c r="CA11" s="13"/>
      <c r="CB11" s="13"/>
      <c r="CD11" s="13"/>
    </row>
    <row r="12" spans="1:82" x14ac:dyDescent="0.25">
      <c r="A12" s="80" t="s">
        <v>665</v>
      </c>
      <c r="B12" s="15"/>
      <c r="C12" s="15">
        <v>19580.0602593121</v>
      </c>
      <c r="D12" s="15"/>
      <c r="E12" s="15">
        <v>47.018160815000002</v>
      </c>
      <c r="F12" s="15">
        <v>13.433762133</v>
      </c>
      <c r="G12" s="15"/>
      <c r="H12" s="15">
        <v>10101.9508056714</v>
      </c>
      <c r="I12" s="15"/>
      <c r="J12" s="15" t="s">
        <v>438</v>
      </c>
      <c r="K12" s="15">
        <v>1116.5075218765701</v>
      </c>
      <c r="L12" s="15">
        <v>758.46184193885597</v>
      </c>
      <c r="M12" s="15">
        <v>64.711731758196606</v>
      </c>
      <c r="N12" s="15">
        <v>64.711731758196606</v>
      </c>
      <c r="O12" s="15">
        <v>2.2045706074835998</v>
      </c>
      <c r="P12" s="15">
        <v>4.5294723090284696</v>
      </c>
      <c r="Q12" s="15">
        <v>16.5276383801672</v>
      </c>
      <c r="R12" s="15">
        <v>466050.40796279401</v>
      </c>
      <c r="S12" s="15">
        <v>0</v>
      </c>
      <c r="T12" s="15">
        <v>8184.0243383617199</v>
      </c>
      <c r="U12" s="15">
        <v>0</v>
      </c>
      <c r="V12" s="15">
        <v>2078.0469643300999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16.326777625401501</v>
      </c>
      <c r="AC12" s="15">
        <v>33.1388737588913</v>
      </c>
      <c r="AD12" s="15">
        <v>0</v>
      </c>
      <c r="AE12" s="15">
        <v>218.21035794089499</v>
      </c>
      <c r="AF12" s="15">
        <v>42.5040906011454</v>
      </c>
      <c r="AG12" s="15">
        <v>1799.7302390244499</v>
      </c>
      <c r="AH12" s="15">
        <v>0</v>
      </c>
      <c r="AI12" s="15">
        <v>0</v>
      </c>
      <c r="AJ12" s="15">
        <v>11395.830114475</v>
      </c>
      <c r="AK12" s="15">
        <v>221.02454846585701</v>
      </c>
      <c r="AL12" s="15">
        <v>17098.613442682501</v>
      </c>
      <c r="AM12" s="15">
        <v>0</v>
      </c>
      <c r="AN12" s="15">
        <v>20.899693765880201</v>
      </c>
      <c r="AO12" s="15">
        <v>79.621632686469397</v>
      </c>
      <c r="AP12" s="15">
        <v>1.9326019940805801E-2</v>
      </c>
      <c r="AQ12" s="15">
        <v>1491.84069498503</v>
      </c>
      <c r="AR12" s="15">
        <v>0.21762173095895501</v>
      </c>
      <c r="AS12" s="15">
        <v>2.8222746187381701E-3</v>
      </c>
      <c r="AT12" s="15">
        <v>1.01638982126027E-2</v>
      </c>
      <c r="AU12" s="15">
        <v>4.2613182537189202E-2</v>
      </c>
      <c r="AV12" s="15">
        <v>5.92275489563872E-3</v>
      </c>
      <c r="AW12" s="15">
        <v>5.3517738939687096E-3</v>
      </c>
      <c r="AX12" s="15">
        <v>3.2019257287102301</v>
      </c>
      <c r="AY12" s="15">
        <v>0.91483985317217598</v>
      </c>
      <c r="AZ12" s="15">
        <v>2.2870858755380601</v>
      </c>
      <c r="BA12" s="15">
        <v>7.9591450475922899E-4</v>
      </c>
      <c r="BB12" s="15">
        <v>1.61469744318963E-3</v>
      </c>
      <c r="BC12" s="15">
        <v>0.50679917547137598</v>
      </c>
      <c r="BD12" s="15">
        <v>1.11610443294366E-3</v>
      </c>
      <c r="BE12" s="15">
        <v>1.0937723397102E-2</v>
      </c>
      <c r="BF12" s="15">
        <v>2.7445173806886101E-4</v>
      </c>
      <c r="BG12" s="15">
        <v>3.2019025887773699E-4</v>
      </c>
      <c r="BH12" s="15">
        <v>2.7344344317862299E-2</v>
      </c>
      <c r="BI12" s="15">
        <v>0</v>
      </c>
      <c r="BJ12" s="15">
        <v>3.2124640508826602E-2</v>
      </c>
      <c r="BK12" s="15">
        <v>2.44032275665933E-2</v>
      </c>
      <c r="BL12" s="15">
        <v>5.2877484746771501E-3</v>
      </c>
      <c r="BM12" s="15">
        <v>7.8145016698953196</v>
      </c>
      <c r="BN12" s="15">
        <v>7.4939477861384196</v>
      </c>
      <c r="BO12" s="15">
        <v>21.968680734227299</v>
      </c>
      <c r="BP12" s="15">
        <v>179.609670854347</v>
      </c>
      <c r="BQ12" s="15">
        <v>8147.8941522401701</v>
      </c>
      <c r="BR12" s="15">
        <v>21.637045720939</v>
      </c>
      <c r="BT12" s="94">
        <f t="shared" si="0"/>
        <v>2.0985316111380059</v>
      </c>
      <c r="BU12" s="13">
        <f t="shared" si="1"/>
        <v>-0.41798799576956119</v>
      </c>
      <c r="BV12" s="13">
        <f t="shared" si="3"/>
        <v>-0.93190023443688741</v>
      </c>
      <c r="BW12" s="13">
        <f t="shared" si="4"/>
        <v>-0.93189995147190574</v>
      </c>
      <c r="BX12" s="13">
        <f t="shared" si="2"/>
        <v>-0.19343359426519785</v>
      </c>
      <c r="BY12" s="13"/>
      <c r="BZ12" s="13"/>
      <c r="CA12" s="13"/>
      <c r="CB12" s="13"/>
      <c r="CD12" s="13"/>
    </row>
    <row r="13" spans="1:82" x14ac:dyDescent="0.25">
      <c r="A13" s="73" t="s">
        <v>557</v>
      </c>
      <c r="B13" s="15"/>
      <c r="C13" s="15">
        <v>47046.1034796401</v>
      </c>
      <c r="D13" s="15"/>
      <c r="E13" s="15">
        <v>1210.7107746098</v>
      </c>
      <c r="F13" s="15">
        <v>250.1361470862</v>
      </c>
      <c r="G13" s="15"/>
      <c r="H13" s="15"/>
      <c r="I13" s="15"/>
      <c r="J13" s="15" t="s">
        <v>558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T13" s="94" t="e">
        <f t="shared" si="0"/>
        <v>#DIV/0!</v>
      </c>
      <c r="BU13" s="13">
        <f t="shared" si="1"/>
        <v>-1</v>
      </c>
      <c r="BV13" s="13">
        <f t="shared" si="3"/>
        <v>-1</v>
      </c>
      <c r="BW13" s="13">
        <f t="shared" si="4"/>
        <v>-1</v>
      </c>
      <c r="BX13" s="13" t="str">
        <f t="shared" si="2"/>
        <v/>
      </c>
      <c r="BY13" s="13"/>
      <c r="BZ13" s="13"/>
      <c r="CA13" s="13"/>
      <c r="CB13" s="13"/>
      <c r="CD13" s="13"/>
    </row>
    <row r="14" spans="1:82" x14ac:dyDescent="0.25">
      <c r="A14" s="75" t="s">
        <v>559</v>
      </c>
      <c r="B14" s="15"/>
      <c r="C14" s="15">
        <v>4172.3242023329904</v>
      </c>
      <c r="D14" s="15"/>
      <c r="E14" s="15">
        <v>598.46524795699997</v>
      </c>
      <c r="F14" s="15">
        <v>68.344731312999997</v>
      </c>
      <c r="G14" s="15"/>
      <c r="H14" s="15"/>
      <c r="I14" s="15"/>
      <c r="J14" s="15" t="s">
        <v>440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4172.3216548994997</v>
      </c>
      <c r="AK14" s="15">
        <v>1048.4094701191</v>
      </c>
      <c r="AL14" s="15">
        <v>0</v>
      </c>
      <c r="AM14" s="15">
        <v>0</v>
      </c>
      <c r="AN14" s="15">
        <v>0</v>
      </c>
      <c r="AO14" s="15">
        <v>0</v>
      </c>
      <c r="AP14" s="15">
        <v>0.88164545533712102</v>
      </c>
      <c r="AQ14" s="15">
        <v>0</v>
      </c>
      <c r="AR14" s="15">
        <v>1.4625814682782401</v>
      </c>
      <c r="AS14" s="15">
        <v>0.266545357451897</v>
      </c>
      <c r="AT14" s="15">
        <v>3.52658580730502</v>
      </c>
      <c r="AU14" s="15">
        <v>0.81330029762396905</v>
      </c>
      <c r="AV14" s="15">
        <v>1.2777690848062899</v>
      </c>
      <c r="AW14" s="15">
        <v>1.4010694389788201</v>
      </c>
      <c r="AX14" s="15">
        <v>598.46507140355197</v>
      </c>
      <c r="AY14" s="15">
        <v>68.344707034650995</v>
      </c>
      <c r="AZ14" s="15">
        <v>530.12036436890003</v>
      </c>
      <c r="BA14" s="15">
        <v>0</v>
      </c>
      <c r="BB14" s="15">
        <v>2.7337812320529901E-2</v>
      </c>
      <c r="BC14" s="15">
        <v>13.476483915629</v>
      </c>
      <c r="BD14" s="15">
        <v>0.341720910949805</v>
      </c>
      <c r="BE14" s="15">
        <v>8.7016501440169307</v>
      </c>
      <c r="BF14" s="15">
        <v>2.2758784063889901</v>
      </c>
      <c r="BG14" s="15">
        <v>6.3287157106874297</v>
      </c>
      <c r="BH14" s="15">
        <v>21.754118166636399</v>
      </c>
      <c r="BI14" s="15">
        <v>0</v>
      </c>
      <c r="BJ14" s="15">
        <v>2.7269553913479401</v>
      </c>
      <c r="BK14" s="15">
        <v>3.0481775394213799</v>
      </c>
      <c r="BL14" s="15">
        <v>3.4172127471243499E-2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T14" s="94" t="e">
        <f t="shared" si="0"/>
        <v>#DIV/0!</v>
      </c>
      <c r="BU14" s="13">
        <f t="shared" si="1"/>
        <v>-6.1055502093195215E-7</v>
      </c>
      <c r="BV14" s="13">
        <f t="shared" si="3"/>
        <v>-2.9501035958688639E-7</v>
      </c>
      <c r="BW14" s="13">
        <f t="shared" si="4"/>
        <v>-3.5523365936033313E-7</v>
      </c>
      <c r="BX14" s="13" t="str">
        <f t="shared" si="2"/>
        <v/>
      </c>
      <c r="BY14" s="13"/>
      <c r="BZ14" s="13"/>
      <c r="CA14" s="13"/>
      <c r="CB14" s="13"/>
      <c r="CD14" s="13"/>
    </row>
    <row r="15" spans="1:82" x14ac:dyDescent="0.25">
      <c r="A15" s="73" t="s">
        <v>671</v>
      </c>
      <c r="B15" s="15"/>
      <c r="C15" s="15">
        <v>1124.8090160039901</v>
      </c>
      <c r="D15" s="15"/>
      <c r="E15" s="15">
        <v>309.83308646999899</v>
      </c>
      <c r="F15" s="15">
        <v>64.337051727999906</v>
      </c>
      <c r="G15" s="15"/>
      <c r="H15" s="15"/>
      <c r="I15" s="15"/>
      <c r="J15" s="15" t="s">
        <v>441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966.13947596135301</v>
      </c>
      <c r="AK15" s="15">
        <v>271.530761696897</v>
      </c>
      <c r="AL15" s="15">
        <v>0</v>
      </c>
      <c r="AM15" s="15">
        <v>0</v>
      </c>
      <c r="AN15" s="15">
        <v>0</v>
      </c>
      <c r="AO15" s="15">
        <v>0</v>
      </c>
      <c r="AP15" s="15">
        <v>5.1363762959043502</v>
      </c>
      <c r="AQ15" s="15">
        <v>0</v>
      </c>
      <c r="AR15" s="15">
        <v>1.4682659611876201</v>
      </c>
      <c r="AS15" s="15">
        <v>8.9550034226756101E-2</v>
      </c>
      <c r="AT15" s="15">
        <v>0.17833653841278199</v>
      </c>
      <c r="AU15" s="15">
        <v>3.3237998423695401</v>
      </c>
      <c r="AV15" s="15">
        <v>8.3060027447543802E-2</v>
      </c>
      <c r="AW15" s="15">
        <v>1.2332229126363401</v>
      </c>
      <c r="AX15" s="15">
        <v>285.375211606893</v>
      </c>
      <c r="AY15" s="15">
        <v>60.2222408236467</v>
      </c>
      <c r="AZ15" s="15">
        <v>225.15297078324701</v>
      </c>
      <c r="BA15" s="15">
        <v>4.3652219227610797E-2</v>
      </c>
      <c r="BB15" s="15">
        <v>7.5377492022024095E-2</v>
      </c>
      <c r="BC15" s="15">
        <v>29.561462568274301</v>
      </c>
      <c r="BD15" s="15">
        <v>9.5958265623880698E-2</v>
      </c>
      <c r="BE15" s="15">
        <v>1.11445614290359</v>
      </c>
      <c r="BF15" s="15">
        <v>0.13907626085087299</v>
      </c>
      <c r="BG15" s="15">
        <v>0.33183874568031901</v>
      </c>
      <c r="BH15" s="15">
        <v>2.7861467771182298</v>
      </c>
      <c r="BI15" s="15">
        <v>0</v>
      </c>
      <c r="BJ15" s="15">
        <v>14.056704090124899</v>
      </c>
      <c r="BK15" s="15">
        <v>0.20700686210640501</v>
      </c>
      <c r="BL15" s="15">
        <v>0.29794978752955598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T15" s="94" t="e">
        <f t="shared" si="0"/>
        <v>#DIV/0!</v>
      </c>
      <c r="BU15" s="13">
        <f t="shared" si="1"/>
        <v>-0.14106353859638179</v>
      </c>
      <c r="BV15" s="13">
        <f t="shared" si="3"/>
        <v>-7.893887364245146E-2</v>
      </c>
      <c r="BW15" s="13">
        <f t="shared" si="4"/>
        <v>-6.3957094610886764E-2</v>
      </c>
      <c r="BX15" s="13" t="str">
        <f t="shared" si="2"/>
        <v/>
      </c>
      <c r="BY15" s="13"/>
      <c r="BZ15" s="13"/>
      <c r="CA15" s="13"/>
      <c r="CB15" s="13"/>
      <c r="CD15" s="13"/>
    </row>
    <row r="16" spans="1:82" x14ac:dyDescent="0.25">
      <c r="A16" s="73" t="s">
        <v>560</v>
      </c>
      <c r="B16" s="15"/>
      <c r="C16" s="15">
        <v>4296.9800569695299</v>
      </c>
      <c r="D16" s="15"/>
      <c r="E16" s="15">
        <v>2576.3841546522899</v>
      </c>
      <c r="F16" s="15">
        <v>559.52957822919996</v>
      </c>
      <c r="G16" s="15"/>
      <c r="H16" s="15"/>
      <c r="I16" s="15"/>
      <c r="J16" s="15" t="s">
        <v>561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T16" s="94" t="e">
        <f t="shared" si="0"/>
        <v>#DIV/0!</v>
      </c>
      <c r="BU16" s="13">
        <f t="shared" si="1"/>
        <v>-1</v>
      </c>
      <c r="BV16" s="13">
        <f t="shared" si="3"/>
        <v>-1</v>
      </c>
      <c r="BW16" s="13">
        <f t="shared" si="4"/>
        <v>-1</v>
      </c>
      <c r="BX16" s="13" t="str">
        <f t="shared" si="2"/>
        <v/>
      </c>
      <c r="BY16" s="13"/>
      <c r="BZ16" s="13"/>
      <c r="CA16" s="13"/>
      <c r="CB16" s="13"/>
      <c r="CD16" s="13"/>
    </row>
    <row r="17" spans="1:82" x14ac:dyDescent="0.25">
      <c r="A17" s="75" t="s">
        <v>562</v>
      </c>
      <c r="B17" s="15"/>
      <c r="C17" s="15">
        <v>12667.004637466</v>
      </c>
      <c r="D17" s="15"/>
      <c r="E17" s="15">
        <v>2218.7326808179901</v>
      </c>
      <c r="F17" s="15">
        <v>459.06736693999898</v>
      </c>
      <c r="G17" s="15"/>
      <c r="H17" s="15"/>
      <c r="I17" s="15"/>
      <c r="J17" s="15" t="s">
        <v>563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12666.998433450701</v>
      </c>
      <c r="AK17" s="15">
        <v>845.31476750607499</v>
      </c>
      <c r="AL17" s="15">
        <v>0</v>
      </c>
      <c r="AM17" s="15">
        <v>0</v>
      </c>
      <c r="AN17" s="15">
        <v>0</v>
      </c>
      <c r="AO17" s="15">
        <v>0</v>
      </c>
      <c r="AP17" s="15">
        <v>38.3729421127995</v>
      </c>
      <c r="AQ17" s="15">
        <v>0</v>
      </c>
      <c r="AR17" s="15">
        <v>11.160260792120599</v>
      </c>
      <c r="AS17" s="15">
        <v>0.70866439744925203</v>
      </c>
      <c r="AT17" s="15">
        <v>1.88420856032672</v>
      </c>
      <c r="AU17" s="15">
        <v>24.869855671004199</v>
      </c>
      <c r="AV17" s="15">
        <v>0.81999116596945398</v>
      </c>
      <c r="AW17" s="15">
        <v>9.4009151021015498</v>
      </c>
      <c r="AX17" s="15">
        <v>2218.7319071552101</v>
      </c>
      <c r="AY17" s="15">
        <v>459.06723412820901</v>
      </c>
      <c r="AZ17" s="15">
        <v>1759.6646730269999</v>
      </c>
      <c r="BA17" s="15">
        <v>0.32493440764562898</v>
      </c>
      <c r="BB17" s="15">
        <v>0.56540266737214595</v>
      </c>
      <c r="BC17" s="15">
        <v>222.17498533705901</v>
      </c>
      <c r="BD17" s="15">
        <v>0.76823034529891898</v>
      </c>
      <c r="BE17" s="15">
        <v>9.6694175278471395</v>
      </c>
      <c r="BF17" s="15">
        <v>1.39452873504301</v>
      </c>
      <c r="BG17" s="15">
        <v>3.4691978984440799</v>
      </c>
      <c r="BH17" s="15">
        <v>24.1735472456003</v>
      </c>
      <c r="BI17" s="15">
        <v>0</v>
      </c>
      <c r="BJ17" s="15">
        <v>105.064804003593</v>
      </c>
      <c r="BK17" s="15">
        <v>2.0220970398540499</v>
      </c>
      <c r="BL17" s="15">
        <v>2.2232511186803099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T17" s="94" t="e">
        <f t="shared" si="0"/>
        <v>#DIV/0!</v>
      </c>
      <c r="BU17" s="13">
        <f t="shared" si="1"/>
        <v>-4.8977761328932756E-7</v>
      </c>
      <c r="BV17" s="13">
        <f t="shared" si="3"/>
        <v>-3.4869580576745486E-7</v>
      </c>
      <c r="BW17" s="13">
        <f t="shared" si="4"/>
        <v>-2.8930784353671893E-7</v>
      </c>
      <c r="BX17" s="13" t="str">
        <f t="shared" si="2"/>
        <v/>
      </c>
      <c r="BY17" s="13"/>
      <c r="BZ17" s="13"/>
      <c r="CA17" s="13"/>
      <c r="CB17" s="13"/>
      <c r="CD17" s="13"/>
    </row>
    <row r="18" spans="1:82" x14ac:dyDescent="0.25">
      <c r="A18" s="73" t="s">
        <v>564</v>
      </c>
      <c r="B18" s="15"/>
      <c r="C18" s="15">
        <v>2987.8241829650201</v>
      </c>
      <c r="D18" s="15"/>
      <c r="E18" s="15">
        <v>642.56806034090005</v>
      </c>
      <c r="F18" s="15">
        <v>137.04577065019899</v>
      </c>
      <c r="G18" s="15"/>
      <c r="H18" s="15"/>
      <c r="I18" s="15"/>
      <c r="J18" s="15" t="s">
        <v>565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T18" s="94" t="e">
        <f t="shared" si="0"/>
        <v>#DIV/0!</v>
      </c>
      <c r="BU18" s="13">
        <f t="shared" si="1"/>
        <v>-1</v>
      </c>
      <c r="BV18" s="13">
        <f t="shared" si="3"/>
        <v>-1</v>
      </c>
      <c r="BW18" s="13">
        <f t="shared" si="4"/>
        <v>-1</v>
      </c>
      <c r="BX18" s="13" t="str">
        <f t="shared" si="2"/>
        <v/>
      </c>
      <c r="BY18" s="13"/>
      <c r="BZ18" s="13"/>
      <c r="CA18" s="13"/>
      <c r="CB18" s="13"/>
      <c r="CD18" s="13"/>
    </row>
    <row r="19" spans="1:82" x14ac:dyDescent="0.25">
      <c r="A19" s="73" t="s">
        <v>566</v>
      </c>
      <c r="B19" s="15"/>
      <c r="C19" s="15">
        <v>29140.0665651493</v>
      </c>
      <c r="D19" s="15"/>
      <c r="E19" s="15">
        <v>4545.9375967624001</v>
      </c>
      <c r="F19" s="15">
        <v>942.51009160939896</v>
      </c>
      <c r="G19" s="15"/>
      <c r="H19" s="15"/>
      <c r="I19" s="15"/>
      <c r="J19" s="15" t="s">
        <v>567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T19" s="94" t="e">
        <f t="shared" si="0"/>
        <v>#DIV/0!</v>
      </c>
      <c r="BU19" s="13">
        <f t="shared" si="1"/>
        <v>-1</v>
      </c>
      <c r="BV19" s="13">
        <f t="shared" si="3"/>
        <v>-1</v>
      </c>
      <c r="BW19" s="13">
        <f t="shared" si="4"/>
        <v>-1</v>
      </c>
      <c r="BX19" s="13" t="str">
        <f t="shared" si="2"/>
        <v/>
      </c>
      <c r="BY19" s="13"/>
      <c r="BZ19" s="13"/>
      <c r="CA19" s="13"/>
      <c r="CB19" s="13"/>
      <c r="CD19" s="13"/>
    </row>
    <row r="20" spans="1:82" x14ac:dyDescent="0.25">
      <c r="A20" s="75" t="s">
        <v>568</v>
      </c>
      <c r="B20" s="15"/>
      <c r="C20" s="15">
        <v>21361.534656380001</v>
      </c>
      <c r="D20" s="15"/>
      <c r="E20" s="15">
        <v>9716.6527302070008</v>
      </c>
      <c r="F20" s="15">
        <v>2086.5602838290001</v>
      </c>
      <c r="G20" s="15"/>
      <c r="H20" s="15"/>
      <c r="I20" s="15"/>
      <c r="J20" s="15" t="s">
        <v>569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21361.5269843196</v>
      </c>
      <c r="AK20" s="15">
        <v>9817.0977480888505</v>
      </c>
      <c r="AL20" s="15">
        <v>0</v>
      </c>
      <c r="AM20" s="15">
        <v>0</v>
      </c>
      <c r="AN20" s="15">
        <v>0</v>
      </c>
      <c r="AO20" s="15">
        <v>0</v>
      </c>
      <c r="AP20" s="15">
        <v>181.04288193764199</v>
      </c>
      <c r="AQ20" s="15">
        <v>0</v>
      </c>
      <c r="AR20" s="15">
        <v>50.998729496078496</v>
      </c>
      <c r="AS20" s="15">
        <v>3.0000362117539399</v>
      </c>
      <c r="AT20" s="15">
        <v>4.1096853371693696</v>
      </c>
      <c r="AU20" s="15">
        <v>117.003567504643</v>
      </c>
      <c r="AV20" s="15">
        <v>2.14112089628907</v>
      </c>
      <c r="AW20" s="15">
        <v>42.727097084828301</v>
      </c>
      <c r="AX20" s="15">
        <v>9716.6487090379305</v>
      </c>
      <c r="AY20" s="15">
        <v>2086.55897567594</v>
      </c>
      <c r="AZ20" s="15">
        <v>7630.0897333619896</v>
      </c>
      <c r="BA20" s="15">
        <v>1.54328553773486</v>
      </c>
      <c r="BB20" s="15">
        <v>2.6478722798547101</v>
      </c>
      <c r="BC20" s="15">
        <v>1036.7299523448901</v>
      </c>
      <c r="BD20" s="15">
        <v>3.17979183007875</v>
      </c>
      <c r="BE20" s="15">
        <v>33.984064212701902</v>
      </c>
      <c r="BF20" s="15">
        <v>3.5002359137331398</v>
      </c>
      <c r="BG20" s="15">
        <v>7.7923605702254699</v>
      </c>
      <c r="BH20" s="15">
        <v>84.960241591075601</v>
      </c>
      <c r="BI20" s="15">
        <v>0</v>
      </c>
      <c r="BJ20" s="15">
        <v>495.264484232212</v>
      </c>
      <c r="BK20" s="15">
        <v>5.4210889536312701</v>
      </c>
      <c r="BL20" s="15">
        <v>10.512479741397801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T20" s="94" t="e">
        <f t="shared" si="0"/>
        <v>#DIV/0!</v>
      </c>
      <c r="BU20" s="13">
        <f t="shared" si="1"/>
        <v>-3.5915305358457417E-7</v>
      </c>
      <c r="BV20" s="13">
        <f t="shared" si="3"/>
        <v>-4.1384303647647457E-7</v>
      </c>
      <c r="BW20" s="13">
        <f t="shared" si="4"/>
        <v>-6.2694237508819536E-7</v>
      </c>
      <c r="BX20" s="13" t="str">
        <f t="shared" si="2"/>
        <v/>
      </c>
      <c r="BY20" s="13"/>
      <c r="BZ20" s="13"/>
      <c r="CA20" s="13"/>
      <c r="CB20" s="13"/>
      <c r="CD20" s="13"/>
    </row>
    <row r="21" spans="1:82" x14ac:dyDescent="0.25">
      <c r="A21" s="73" t="s">
        <v>570</v>
      </c>
      <c r="B21" s="15"/>
      <c r="C21" s="15">
        <v>312.62144521488</v>
      </c>
      <c r="D21" s="15"/>
      <c r="E21" s="15">
        <v>177.47523710319999</v>
      </c>
      <c r="F21" s="15">
        <v>39.131997706299998</v>
      </c>
      <c r="G21" s="15"/>
      <c r="H21" s="15"/>
      <c r="I21" s="15"/>
      <c r="J21" s="15" t="s">
        <v>571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T21" s="94" t="e">
        <f t="shared" si="0"/>
        <v>#DIV/0!</v>
      </c>
      <c r="BU21" s="13">
        <f t="shared" si="1"/>
        <v>-1</v>
      </c>
      <c r="BV21" s="13">
        <f t="shared" si="3"/>
        <v>-1</v>
      </c>
      <c r="BW21" s="13">
        <f t="shared" si="4"/>
        <v>-1</v>
      </c>
      <c r="BX21" s="13" t="str">
        <f t="shared" si="2"/>
        <v/>
      </c>
      <c r="BY21" s="13"/>
      <c r="BZ21" s="13"/>
      <c r="CA21" s="13"/>
      <c r="CB21" s="13"/>
      <c r="CD21" s="13"/>
    </row>
    <row r="22" spans="1:82" x14ac:dyDescent="0.25">
      <c r="A22" s="73" t="s">
        <v>572</v>
      </c>
      <c r="B22" s="15"/>
      <c r="C22" s="15">
        <v>44567.1506512329</v>
      </c>
      <c r="D22" s="15"/>
      <c r="E22" s="15">
        <v>4545.16216226499</v>
      </c>
      <c r="F22" s="15">
        <v>935.56372469299902</v>
      </c>
      <c r="G22" s="15"/>
      <c r="H22" s="15"/>
      <c r="I22" s="15"/>
      <c r="J22" s="15" t="s">
        <v>573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42644.971190749297</v>
      </c>
      <c r="AK22" s="15">
        <v>3160.3985592795302</v>
      </c>
      <c r="AL22" s="15">
        <v>0</v>
      </c>
      <c r="AM22" s="15">
        <v>0</v>
      </c>
      <c r="AN22" s="15">
        <v>0</v>
      </c>
      <c r="AO22" s="15">
        <v>0</v>
      </c>
      <c r="AP22" s="15">
        <v>53.617455287510197</v>
      </c>
      <c r="AQ22" s="15">
        <v>0</v>
      </c>
      <c r="AR22" s="15">
        <v>15.9686290425877</v>
      </c>
      <c r="AS22" s="15">
        <v>1.0679444214796301</v>
      </c>
      <c r="AT22" s="15">
        <v>3.71488562509301</v>
      </c>
      <c r="AU22" s="15">
        <v>34.825092610658203</v>
      </c>
      <c r="AV22" s="15">
        <v>1.53685012042747</v>
      </c>
      <c r="AW22" s="15">
        <v>13.5037804604353</v>
      </c>
      <c r="AX22" s="15">
        <v>3270.2555562535699</v>
      </c>
      <c r="AY22" s="15">
        <v>659.39728390559799</v>
      </c>
      <c r="AZ22" s="15">
        <v>2610.8582723479799</v>
      </c>
      <c r="BA22" s="15">
        <v>0.451700680677038</v>
      </c>
      <c r="BB22" s="15">
        <v>0.79447908464094896</v>
      </c>
      <c r="BC22" s="15">
        <v>313.03977515060302</v>
      </c>
      <c r="BD22" s="15">
        <v>1.1741036640817399</v>
      </c>
      <c r="BE22" s="15">
        <v>16.145060247909701</v>
      </c>
      <c r="BF22" s="15">
        <v>2.6456091691330799</v>
      </c>
      <c r="BG22" s="15">
        <v>6.7887501086327102</v>
      </c>
      <c r="BH22" s="15">
        <v>40.362620989103497</v>
      </c>
      <c r="BI22" s="15">
        <v>0</v>
      </c>
      <c r="BJ22" s="15">
        <v>146.901372233888</v>
      </c>
      <c r="BK22" s="15">
        <v>3.75794073667443</v>
      </c>
      <c r="BL22" s="15">
        <v>3.1012342720613701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T22" s="94" t="e">
        <f t="shared" si="0"/>
        <v>#DIV/0!</v>
      </c>
      <c r="BU22" s="13">
        <f t="shared" si="1"/>
        <v>-4.3129960798389703E-2</v>
      </c>
      <c r="BV22" s="13">
        <f t="shared" si="3"/>
        <v>-0.28049749612808006</v>
      </c>
      <c r="BW22" s="13">
        <f t="shared" si="4"/>
        <v>-0.29518720478182692</v>
      </c>
      <c r="BX22" s="13" t="str">
        <f t="shared" si="2"/>
        <v/>
      </c>
      <c r="BY22" s="13"/>
      <c r="BZ22" s="13"/>
      <c r="CA22" s="13"/>
      <c r="CB22" s="13"/>
      <c r="CD22" s="13"/>
    </row>
    <row r="23" spans="1:82" x14ac:dyDescent="0.25">
      <c r="A23" s="73" t="s">
        <v>574</v>
      </c>
      <c r="B23" s="15"/>
      <c r="C23" s="15">
        <v>33723.752504370801</v>
      </c>
      <c r="D23" s="15"/>
      <c r="E23" s="15">
        <v>9538.2755235108907</v>
      </c>
      <c r="F23" s="15">
        <v>2086.8247285184998</v>
      </c>
      <c r="G23" s="15"/>
      <c r="H23" s="15"/>
      <c r="I23" s="15"/>
      <c r="J23" s="15" t="s">
        <v>575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T23" s="94" t="e">
        <f t="shared" si="0"/>
        <v>#DIV/0!</v>
      </c>
      <c r="BU23" s="13">
        <f t="shared" si="1"/>
        <v>-1</v>
      </c>
      <c r="BV23" s="13">
        <f t="shared" si="3"/>
        <v>-1</v>
      </c>
      <c r="BW23" s="13">
        <f t="shared" si="4"/>
        <v>-1</v>
      </c>
      <c r="BX23" s="13" t="str">
        <f t="shared" si="2"/>
        <v/>
      </c>
      <c r="BY23" s="13"/>
      <c r="BZ23" s="13"/>
      <c r="CA23" s="13"/>
      <c r="CB23" s="13"/>
      <c r="CD23" s="13"/>
    </row>
    <row r="24" spans="1:82" x14ac:dyDescent="0.25">
      <c r="A24" s="73" t="s">
        <v>576</v>
      </c>
      <c r="B24" s="15"/>
      <c r="C24" s="15">
        <v>10357.5700089809</v>
      </c>
      <c r="D24" s="15"/>
      <c r="E24" s="15">
        <v>5138.8707737041996</v>
      </c>
      <c r="F24" s="15">
        <v>1111.0408051932</v>
      </c>
      <c r="G24" s="15"/>
      <c r="H24" s="15"/>
      <c r="I24" s="15"/>
      <c r="J24" s="15" t="s">
        <v>577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T24" s="94" t="e">
        <f t="shared" si="0"/>
        <v>#DIV/0!</v>
      </c>
      <c r="BU24" s="13">
        <f t="shared" si="1"/>
        <v>-1</v>
      </c>
      <c r="BV24" s="13">
        <f t="shared" si="3"/>
        <v>-1</v>
      </c>
      <c r="BW24" s="13">
        <f t="shared" si="4"/>
        <v>-1</v>
      </c>
      <c r="BX24" s="13" t="str">
        <f t="shared" si="2"/>
        <v/>
      </c>
      <c r="BY24" s="13"/>
      <c r="BZ24" s="13"/>
      <c r="CA24" s="13"/>
      <c r="CB24" s="13"/>
      <c r="CD24" s="13"/>
    </row>
    <row r="25" spans="1:82" x14ac:dyDescent="0.25">
      <c r="A25" s="73" t="s">
        <v>578</v>
      </c>
      <c r="B25" s="15"/>
      <c r="C25" s="15">
        <v>13093.851231451201</v>
      </c>
      <c r="D25" s="15"/>
      <c r="E25" s="15">
        <v>5087.5054146930897</v>
      </c>
      <c r="F25" s="15">
        <v>1112.1810244567</v>
      </c>
      <c r="G25" s="15"/>
      <c r="H25" s="15"/>
      <c r="I25" s="15"/>
      <c r="J25" s="15" t="s">
        <v>579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T25" s="94" t="e">
        <f t="shared" si="0"/>
        <v>#DIV/0!</v>
      </c>
      <c r="BU25" s="13">
        <f t="shared" si="1"/>
        <v>-1</v>
      </c>
      <c r="BV25" s="13">
        <f t="shared" si="3"/>
        <v>-1</v>
      </c>
      <c r="BW25" s="13">
        <f t="shared" si="4"/>
        <v>-1</v>
      </c>
      <c r="BX25" s="13" t="str">
        <f t="shared" si="2"/>
        <v/>
      </c>
      <c r="BY25" s="13"/>
      <c r="BZ25" s="13"/>
      <c r="CA25" s="13"/>
      <c r="CB25" s="13"/>
      <c r="CD25" s="13"/>
    </row>
    <row r="26" spans="1:82" x14ac:dyDescent="0.25">
      <c r="A26" s="73" t="s">
        <v>580</v>
      </c>
      <c r="B26" s="15"/>
      <c r="C26" s="15">
        <v>66504.3962682251</v>
      </c>
      <c r="D26" s="15"/>
      <c r="E26" s="15">
        <v>10654.6991358544</v>
      </c>
      <c r="F26" s="15">
        <v>2259.5158614116899</v>
      </c>
      <c r="G26" s="15"/>
      <c r="H26" s="15"/>
      <c r="I26" s="15"/>
      <c r="J26" s="15" t="s">
        <v>581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T26" s="94" t="e">
        <f t="shared" si="0"/>
        <v>#DIV/0!</v>
      </c>
      <c r="BU26" s="13">
        <f t="shared" si="1"/>
        <v>-1</v>
      </c>
      <c r="BV26" s="13">
        <f t="shared" si="3"/>
        <v>-1</v>
      </c>
      <c r="BW26" s="13">
        <f t="shared" si="4"/>
        <v>-1</v>
      </c>
      <c r="BX26" s="13" t="str">
        <f t="shared" si="2"/>
        <v/>
      </c>
      <c r="BY26" s="13"/>
      <c r="BZ26" s="13"/>
      <c r="CA26" s="13"/>
      <c r="CB26" s="13"/>
      <c r="CD26" s="13"/>
    </row>
    <row r="27" spans="1:82" x14ac:dyDescent="0.25">
      <c r="A27" s="73" t="s">
        <v>582</v>
      </c>
      <c r="B27" s="15"/>
      <c r="C27" s="15">
        <v>22371.002664647101</v>
      </c>
      <c r="D27" s="15"/>
      <c r="E27" s="15">
        <v>7068.9066914452897</v>
      </c>
      <c r="F27" s="15">
        <v>1543.5148383858</v>
      </c>
      <c r="G27" s="15"/>
      <c r="H27" s="15"/>
      <c r="I27" s="15"/>
      <c r="J27" s="15" t="s">
        <v>583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T27" s="94" t="e">
        <f t="shared" si="0"/>
        <v>#DIV/0!</v>
      </c>
      <c r="BU27" s="13">
        <f t="shared" si="1"/>
        <v>-1</v>
      </c>
      <c r="BV27" s="13">
        <f t="shared" si="3"/>
        <v>-1</v>
      </c>
      <c r="BW27" s="13">
        <f t="shared" si="4"/>
        <v>-1</v>
      </c>
      <c r="BX27" s="13" t="str">
        <f t="shared" si="2"/>
        <v/>
      </c>
      <c r="BY27" s="13"/>
      <c r="BZ27" s="13"/>
      <c r="CA27" s="13"/>
      <c r="CB27" s="13"/>
      <c r="CD27" s="13"/>
    </row>
    <row r="28" spans="1:82" x14ac:dyDescent="0.25">
      <c r="A28" s="73" t="s">
        <v>584</v>
      </c>
      <c r="B28" s="15"/>
      <c r="C28" s="15">
        <v>15698.281207284501</v>
      </c>
      <c r="D28" s="15"/>
      <c r="E28" s="15">
        <v>8434.8726330216905</v>
      </c>
      <c r="F28" s="15">
        <v>1827.0046464477</v>
      </c>
      <c r="G28" s="15"/>
      <c r="H28" s="15"/>
      <c r="I28" s="15"/>
      <c r="J28" s="15" t="s">
        <v>585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T28" s="94" t="e">
        <f t="shared" si="0"/>
        <v>#DIV/0!</v>
      </c>
      <c r="BU28" s="13">
        <f t="shared" si="1"/>
        <v>-1</v>
      </c>
      <c r="BV28" s="13">
        <f t="shared" si="3"/>
        <v>-1</v>
      </c>
      <c r="BW28" s="13">
        <f t="shared" si="4"/>
        <v>-1</v>
      </c>
      <c r="BX28" s="13" t="str">
        <f t="shared" si="2"/>
        <v/>
      </c>
      <c r="BY28" s="13"/>
      <c r="BZ28" s="13"/>
      <c r="CA28" s="13"/>
      <c r="CB28" s="13"/>
      <c r="CD28" s="13"/>
    </row>
    <row r="29" spans="1:82" x14ac:dyDescent="0.25">
      <c r="A29" s="73" t="s">
        <v>586</v>
      </c>
      <c r="B29" s="15"/>
      <c r="C29" s="15">
        <v>7440.7726996810097</v>
      </c>
      <c r="D29" s="15"/>
      <c r="E29" s="15">
        <v>1306.4381409231901</v>
      </c>
      <c r="F29" s="15">
        <v>286.08075567179998</v>
      </c>
      <c r="G29" s="15"/>
      <c r="H29" s="15"/>
      <c r="I29" s="15"/>
      <c r="J29" s="15" t="s">
        <v>587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T29" s="94" t="e">
        <f t="shared" si="0"/>
        <v>#DIV/0!</v>
      </c>
      <c r="BU29" s="13">
        <f t="shared" si="1"/>
        <v>-1</v>
      </c>
      <c r="BV29" s="13">
        <f t="shared" si="3"/>
        <v>-1</v>
      </c>
      <c r="BW29" s="13">
        <f t="shared" si="4"/>
        <v>-1</v>
      </c>
      <c r="BX29" s="13" t="str">
        <f t="shared" si="2"/>
        <v/>
      </c>
      <c r="BY29" s="13"/>
      <c r="BZ29" s="13"/>
      <c r="CA29" s="13"/>
      <c r="CB29" s="13"/>
      <c r="CD29" s="13"/>
    </row>
    <row r="30" spans="1:82" x14ac:dyDescent="0.25">
      <c r="A30" s="73" t="s">
        <v>588</v>
      </c>
      <c r="B30" s="15"/>
      <c r="C30" s="15">
        <v>5324.6586348480496</v>
      </c>
      <c r="D30" s="15"/>
      <c r="E30" s="15">
        <v>2745.7074342842898</v>
      </c>
      <c r="F30" s="15">
        <v>597.98598060549898</v>
      </c>
      <c r="G30" s="15"/>
      <c r="H30" s="15"/>
      <c r="I30" s="15"/>
      <c r="J30" s="15" t="s">
        <v>589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T30" s="94" t="e">
        <f t="shared" si="0"/>
        <v>#DIV/0!</v>
      </c>
      <c r="BU30" s="13">
        <f t="shared" si="1"/>
        <v>-1</v>
      </c>
      <c r="BV30" s="13">
        <f t="shared" si="3"/>
        <v>-1</v>
      </c>
      <c r="BW30" s="13">
        <f t="shared" si="4"/>
        <v>-1</v>
      </c>
      <c r="BX30" s="13" t="str">
        <f t="shared" si="2"/>
        <v/>
      </c>
      <c r="BY30" s="13"/>
      <c r="BZ30" s="13"/>
      <c r="CA30" s="13"/>
      <c r="CB30" s="13"/>
      <c r="CD30" s="13"/>
    </row>
    <row r="31" spans="1:82" x14ac:dyDescent="0.25">
      <c r="A31" s="73" t="s">
        <v>590</v>
      </c>
      <c r="B31" s="15"/>
      <c r="C31" s="15">
        <v>15101.5859428189</v>
      </c>
      <c r="D31" s="15"/>
      <c r="E31" s="15">
        <v>2057.3082373859902</v>
      </c>
      <c r="F31" s="15">
        <v>417.43245544799998</v>
      </c>
      <c r="G31" s="15"/>
      <c r="H31" s="15"/>
      <c r="I31" s="15"/>
      <c r="J31" s="15" t="s">
        <v>591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13887.4503961273</v>
      </c>
      <c r="AK31" s="15">
        <v>791.89113151176696</v>
      </c>
      <c r="AL31" s="15">
        <v>0</v>
      </c>
      <c r="AM31" s="15">
        <v>0</v>
      </c>
      <c r="AN31" s="15">
        <v>0</v>
      </c>
      <c r="AO31" s="15">
        <v>0</v>
      </c>
      <c r="AP31" s="15">
        <v>26.0198460319119</v>
      </c>
      <c r="AQ31" s="15">
        <v>0</v>
      </c>
      <c r="AR31" s="15">
        <v>7.8614555408103</v>
      </c>
      <c r="AS31" s="15">
        <v>0.54151387680572205</v>
      </c>
      <c r="AT31" s="15">
        <v>2.1264636168477198</v>
      </c>
      <c r="AU31" s="15">
        <v>16.9226525614731</v>
      </c>
      <c r="AV31" s="15">
        <v>0.86280330486063905</v>
      </c>
      <c r="AW31" s="15">
        <v>6.66334016246961</v>
      </c>
      <c r="AX31" s="15">
        <v>1637.8888595037999</v>
      </c>
      <c r="AY31" s="15">
        <v>325.36790496091101</v>
      </c>
      <c r="AZ31" s="15">
        <v>1312.52095454289</v>
      </c>
      <c r="BA31" s="15">
        <v>0.21851154290470001</v>
      </c>
      <c r="BB31" s="15">
        <v>0.38688458569971901</v>
      </c>
      <c r="BC31" s="15">
        <v>152.69217382132601</v>
      </c>
      <c r="BD31" s="15">
        <v>0.59989220253862197</v>
      </c>
      <c r="BE31" s="15">
        <v>8.6229540400249096</v>
      </c>
      <c r="BF31" s="15">
        <v>1.49238780873801</v>
      </c>
      <c r="BG31" s="15">
        <v>3.8751823101682699</v>
      </c>
      <c r="BH31" s="15">
        <v>21.557356892144298</v>
      </c>
      <c r="BI31" s="15">
        <v>0</v>
      </c>
      <c r="BJ31" s="15">
        <v>71.318449393122606</v>
      </c>
      <c r="BK31" s="15">
        <v>2.1026165732458</v>
      </c>
      <c r="BL31" s="15">
        <v>1.50342069581838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T31" s="94" t="e">
        <f t="shared" si="0"/>
        <v>#DIV/0!</v>
      </c>
      <c r="BU31" s="13">
        <f t="shared" si="1"/>
        <v>-8.0397883459978225E-2</v>
      </c>
      <c r="BV31" s="13">
        <f t="shared" si="3"/>
        <v>-0.20386803020586905</v>
      </c>
      <c r="BW31" s="13">
        <f t="shared" si="4"/>
        <v>-0.22054957463305716</v>
      </c>
      <c r="BX31" s="13" t="str">
        <f t="shared" si="2"/>
        <v/>
      </c>
      <c r="BY31" s="13"/>
      <c r="BZ31" s="13"/>
      <c r="CA31" s="13"/>
      <c r="CB31" s="13"/>
      <c r="CD31" s="13"/>
    </row>
    <row r="32" spans="1:82" x14ac:dyDescent="0.25">
      <c r="A32" s="73" t="s">
        <v>592</v>
      </c>
      <c r="B32" s="15"/>
      <c r="C32" s="15">
        <v>11991.596512423101</v>
      </c>
      <c r="D32" s="15"/>
      <c r="E32" s="15">
        <v>5576.0250367770004</v>
      </c>
      <c r="F32" s="15">
        <v>1199.6275163435</v>
      </c>
      <c r="G32" s="15"/>
      <c r="H32" s="15"/>
      <c r="I32" s="15"/>
      <c r="J32" s="15" t="s">
        <v>593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T32" s="94" t="e">
        <f t="shared" si="0"/>
        <v>#DIV/0!</v>
      </c>
      <c r="BU32" s="13">
        <f t="shared" si="1"/>
        <v>-1</v>
      </c>
      <c r="BV32" s="13">
        <f t="shared" si="3"/>
        <v>-1</v>
      </c>
      <c r="BW32" s="13">
        <f t="shared" si="4"/>
        <v>-1</v>
      </c>
      <c r="BX32" s="13" t="str">
        <f t="shared" si="2"/>
        <v/>
      </c>
      <c r="BY32" s="13"/>
      <c r="BZ32" s="13"/>
      <c r="CA32" s="13"/>
      <c r="CB32" s="13"/>
      <c r="CD32" s="13"/>
    </row>
    <row r="33" spans="1:82" x14ac:dyDescent="0.25">
      <c r="A33" s="73" t="s">
        <v>594</v>
      </c>
      <c r="B33" s="15"/>
      <c r="C33" s="15">
        <v>35417.670363832898</v>
      </c>
      <c r="D33" s="15"/>
      <c r="E33" s="15">
        <v>6914.5173459816997</v>
      </c>
      <c r="F33" s="15">
        <v>1512.816425661</v>
      </c>
      <c r="G33" s="15"/>
      <c r="H33" s="15"/>
      <c r="I33" s="15"/>
      <c r="J33" s="15" t="s">
        <v>595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T33" s="94" t="e">
        <f t="shared" si="0"/>
        <v>#DIV/0!</v>
      </c>
      <c r="BU33" s="13">
        <f t="shared" si="1"/>
        <v>-1</v>
      </c>
      <c r="BV33" s="13">
        <f t="shared" si="3"/>
        <v>-1</v>
      </c>
      <c r="BW33" s="13">
        <f t="shared" si="4"/>
        <v>-1</v>
      </c>
      <c r="BX33" s="13" t="str">
        <f t="shared" si="2"/>
        <v/>
      </c>
      <c r="BY33" s="13"/>
      <c r="BZ33" s="13"/>
      <c r="CA33" s="13"/>
      <c r="CB33" s="13"/>
      <c r="CD33" s="13"/>
    </row>
    <row r="34" spans="1:82" x14ac:dyDescent="0.25">
      <c r="A34" s="73" t="s">
        <v>596</v>
      </c>
      <c r="B34" s="15"/>
      <c r="C34" s="15">
        <v>34801.933059980904</v>
      </c>
      <c r="D34" s="15"/>
      <c r="E34" s="15">
        <v>1526.4288255736899</v>
      </c>
      <c r="F34" s="15">
        <v>322.07933735950002</v>
      </c>
      <c r="G34" s="15"/>
      <c r="H34" s="15"/>
      <c r="I34" s="15"/>
      <c r="J34" s="15" t="s">
        <v>597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T34" s="94" t="e">
        <f t="shared" si="0"/>
        <v>#DIV/0!</v>
      </c>
      <c r="BU34" s="13">
        <f t="shared" si="1"/>
        <v>-1</v>
      </c>
      <c r="BV34" s="13">
        <f t="shared" si="3"/>
        <v>-1</v>
      </c>
      <c r="BW34" s="13">
        <f t="shared" si="4"/>
        <v>-1</v>
      </c>
      <c r="BX34" s="13" t="str">
        <f t="shared" si="2"/>
        <v/>
      </c>
      <c r="BY34" s="13"/>
      <c r="BZ34" s="13"/>
      <c r="CA34" s="13"/>
      <c r="CB34" s="13"/>
      <c r="CD34" s="13"/>
    </row>
    <row r="35" spans="1:82" x14ac:dyDescent="0.25">
      <c r="A35" s="73" t="s">
        <v>598</v>
      </c>
      <c r="B35" s="15"/>
      <c r="C35" s="15">
        <v>999.67660741120903</v>
      </c>
      <c r="D35" s="15"/>
      <c r="E35" s="15">
        <v>624.00688180709994</v>
      </c>
      <c r="F35" s="15">
        <v>136.19220349155199</v>
      </c>
      <c r="G35" s="15"/>
      <c r="H35" s="15"/>
      <c r="I35" s="15"/>
      <c r="J35" s="15" t="s">
        <v>599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T35" s="94" t="e">
        <f t="shared" si="0"/>
        <v>#DIV/0!</v>
      </c>
      <c r="BU35" s="13">
        <f t="shared" si="1"/>
        <v>-1</v>
      </c>
      <c r="BV35" s="13">
        <f t="shared" si="3"/>
        <v>-1</v>
      </c>
      <c r="BW35" s="13">
        <f t="shared" si="4"/>
        <v>-1</v>
      </c>
      <c r="BX35" s="13" t="str">
        <f t="shared" si="2"/>
        <v/>
      </c>
      <c r="BY35" s="13"/>
      <c r="BZ35" s="13"/>
      <c r="CA35" s="13"/>
      <c r="CB35" s="13"/>
      <c r="CD35" s="13"/>
    </row>
    <row r="36" spans="1:82" x14ac:dyDescent="0.25">
      <c r="A36" s="73" t="s">
        <v>600</v>
      </c>
      <c r="B36" s="15"/>
      <c r="C36" s="15">
        <v>20901.221438174998</v>
      </c>
      <c r="D36" s="15"/>
      <c r="E36" s="15">
        <v>4113.4819082029899</v>
      </c>
      <c r="F36" s="15">
        <v>830.21084578299997</v>
      </c>
      <c r="G36" s="15"/>
      <c r="H36" s="15"/>
      <c r="I36" s="15"/>
      <c r="J36" s="15" t="s">
        <v>601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0.29321073088730498</v>
      </c>
      <c r="AK36" s="15">
        <v>2.11706719136668E-2</v>
      </c>
      <c r="AL36" s="15">
        <v>0</v>
      </c>
      <c r="AM36" s="15">
        <v>0</v>
      </c>
      <c r="AN36" s="15">
        <v>0</v>
      </c>
      <c r="AO36" s="15">
        <v>0</v>
      </c>
      <c r="AP36" s="15">
        <v>2.8567965740174399E-4</v>
      </c>
      <c r="AQ36" s="15">
        <v>0</v>
      </c>
      <c r="AR36" s="15">
        <v>8.3989924877505594E-5</v>
      </c>
      <c r="AS36" s="15">
        <v>5.4622265579787996E-6</v>
      </c>
      <c r="AT36" s="15">
        <v>1.6623856214553799E-5</v>
      </c>
      <c r="AU36" s="15">
        <v>1.8533165782062101E-4</v>
      </c>
      <c r="AV36" s="15">
        <v>7.0431565777652901E-6</v>
      </c>
      <c r="AW36" s="15">
        <v>7.0873416116888597E-5</v>
      </c>
      <c r="AX36" s="15">
        <v>1.6925984533474402E-2</v>
      </c>
      <c r="AY36" s="15">
        <v>3.46072882488137E-3</v>
      </c>
      <c r="AZ36" s="15">
        <v>1.3465255708592999E-2</v>
      </c>
      <c r="BA36" s="15">
        <v>2.4136587355390702E-6</v>
      </c>
      <c r="BB36" s="15">
        <v>4.2203188985708399E-6</v>
      </c>
      <c r="BC36" s="15">
        <v>1.6602818609214301E-3</v>
      </c>
      <c r="BD36" s="15">
        <v>5.96135297651525E-6</v>
      </c>
      <c r="BE36" s="15">
        <v>7.8300456907907104E-5</v>
      </c>
      <c r="BF36" s="15">
        <v>1.2054448651598E-5</v>
      </c>
      <c r="BG36" s="15">
        <v>3.0482360268302601E-5</v>
      </c>
      <c r="BH36" s="15">
        <v>1.95764921157205E-4</v>
      </c>
      <c r="BI36" s="15">
        <v>0</v>
      </c>
      <c r="BJ36" s="15">
        <v>7.8241483269674602E-4</v>
      </c>
      <c r="BK36" s="15">
        <v>1.7291632908392502E-5</v>
      </c>
      <c r="BL36" s="15">
        <v>1.6539085192105302E-5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T36" s="94" t="e">
        <f t="shared" si="0"/>
        <v>#DIV/0!</v>
      </c>
      <c r="BU36" s="13">
        <f t="shared" si="1"/>
        <v>-0.99998597159827451</v>
      </c>
      <c r="BV36" s="13">
        <f t="shared" si="3"/>
        <v>-0.99999588524152749</v>
      </c>
      <c r="BW36" s="13">
        <f t="shared" si="4"/>
        <v>-0.99999583150612592</v>
      </c>
      <c r="BX36" s="13" t="str">
        <f t="shared" si="2"/>
        <v/>
      </c>
      <c r="BY36" s="13"/>
      <c r="BZ36" s="13"/>
      <c r="CA36" s="13"/>
      <c r="CB36" s="13"/>
      <c r="CD36" s="13"/>
    </row>
    <row r="37" spans="1:82" x14ac:dyDescent="0.25">
      <c r="A37" s="73" t="s">
        <v>602</v>
      </c>
      <c r="B37" s="15"/>
      <c r="C37" s="15">
        <v>29823.582759659999</v>
      </c>
      <c r="D37" s="15"/>
      <c r="E37" s="15">
        <v>10673.165697177001</v>
      </c>
      <c r="F37" s="15">
        <v>2290.4369800129998</v>
      </c>
      <c r="G37" s="15"/>
      <c r="H37" s="15"/>
      <c r="I37" s="15"/>
      <c r="J37" s="15" t="s">
        <v>442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26982.910953455001</v>
      </c>
      <c r="AK37" s="15">
        <v>7597.8557257339899</v>
      </c>
      <c r="AL37" s="15">
        <v>0</v>
      </c>
      <c r="AM37" s="15">
        <v>0</v>
      </c>
      <c r="AN37" s="15">
        <v>0</v>
      </c>
      <c r="AO37" s="15">
        <v>0</v>
      </c>
      <c r="AP37" s="15">
        <v>190.44852941792399</v>
      </c>
      <c r="AQ37" s="15">
        <v>0</v>
      </c>
      <c r="AR37" s="15">
        <v>53.676742262052301</v>
      </c>
      <c r="AS37" s="15">
        <v>3.1618005601944499</v>
      </c>
      <c r="AT37" s="15">
        <v>4.4054317850272904</v>
      </c>
      <c r="AU37" s="15">
        <v>123.088009798442</v>
      </c>
      <c r="AV37" s="15">
        <v>2.2820753312720101</v>
      </c>
      <c r="AW37" s="15">
        <v>44.974897633889498</v>
      </c>
      <c r="AX37" s="15">
        <v>10234.381279655299</v>
      </c>
      <c r="AY37" s="15">
        <v>2196.3259601780201</v>
      </c>
      <c r="AZ37" s="15">
        <v>8038.0553194772801</v>
      </c>
      <c r="BA37" s="15">
        <v>1.62328250467104</v>
      </c>
      <c r="BB37" s="15">
        <v>2.7857841400596302</v>
      </c>
      <c r="BC37" s="15">
        <v>1090.78850458285</v>
      </c>
      <c r="BD37" s="15">
        <v>3.3526486086079399</v>
      </c>
      <c r="BE37" s="15">
        <v>35.949843297673397</v>
      </c>
      <c r="BF37" s="15">
        <v>3.7350597534130299</v>
      </c>
      <c r="BG37" s="15">
        <v>8.3447231230674905</v>
      </c>
      <c r="BH37" s="15">
        <v>89.874593310074602</v>
      </c>
      <c r="BI37" s="15">
        <v>0</v>
      </c>
      <c r="BJ37" s="15">
        <v>521.00221419004799</v>
      </c>
      <c r="BK37" s="15">
        <v>5.7736089002794397</v>
      </c>
      <c r="BL37" s="15">
        <v>11.058210978466301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T37" s="94" t="e">
        <f t="shared" si="0"/>
        <v>#DIV/0!</v>
      </c>
      <c r="BU37" s="13">
        <f t="shared" si="1"/>
        <v>-9.52491801235682E-2</v>
      </c>
      <c r="BV37" s="13">
        <f t="shared" si="3"/>
        <v>-4.1110990869162443E-2</v>
      </c>
      <c r="BW37" s="13">
        <f t="shared" si="4"/>
        <v>-4.1088674631181335E-2</v>
      </c>
      <c r="BX37" s="13" t="str">
        <f t="shared" si="2"/>
        <v/>
      </c>
      <c r="BY37" s="13"/>
      <c r="BZ37" s="13"/>
      <c r="CA37" s="13"/>
      <c r="CB37" s="13"/>
      <c r="CD37" s="13"/>
    </row>
    <row r="38" spans="1:82" x14ac:dyDescent="0.25">
      <c r="A38" s="75" t="s">
        <v>603</v>
      </c>
      <c r="B38" s="15"/>
      <c r="C38" s="15">
        <v>25978.167006428899</v>
      </c>
      <c r="D38" s="15"/>
      <c r="E38" s="15">
        <v>8464.3431357120007</v>
      </c>
      <c r="F38" s="15">
        <v>1815.8083546150001</v>
      </c>
      <c r="G38" s="15"/>
      <c r="H38" s="15"/>
      <c r="I38" s="15"/>
      <c r="J38" s="15" t="s">
        <v>443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25978.154777007901</v>
      </c>
      <c r="AK38" s="15">
        <v>4733.7320830425897</v>
      </c>
      <c r="AL38" s="15">
        <v>0</v>
      </c>
      <c r="AM38" s="15">
        <v>0</v>
      </c>
      <c r="AN38" s="15">
        <v>0</v>
      </c>
      <c r="AO38" s="15">
        <v>0</v>
      </c>
      <c r="AP38" s="15">
        <v>157.397286642305</v>
      </c>
      <c r="AQ38" s="15">
        <v>0</v>
      </c>
      <c r="AR38" s="15">
        <v>44.374854150255999</v>
      </c>
      <c r="AS38" s="15">
        <v>2.6158689358840701</v>
      </c>
      <c r="AT38" s="15">
        <v>3.6795909505778801</v>
      </c>
      <c r="AU38" s="15">
        <v>101.729379993827</v>
      </c>
      <c r="AV38" s="15">
        <v>1.90002020547077</v>
      </c>
      <c r="AW38" s="15">
        <v>37.182908266891502</v>
      </c>
      <c r="AX38" s="15">
        <v>8464.3385557939291</v>
      </c>
      <c r="AY38" s="15">
        <v>1815.8072597407599</v>
      </c>
      <c r="AZ38" s="15">
        <v>6648.5312960531701</v>
      </c>
      <c r="BA38" s="15">
        <v>1.34148361866653</v>
      </c>
      <c r="BB38" s="15">
        <v>2.3024808406664601</v>
      </c>
      <c r="BC38" s="15">
        <v>901.58090614394803</v>
      </c>
      <c r="BD38" s="15">
        <v>2.7744147140880799</v>
      </c>
      <c r="BE38" s="15">
        <v>29.8051344816107</v>
      </c>
      <c r="BF38" s="15">
        <v>3.11179090560359</v>
      </c>
      <c r="BG38" s="15">
        <v>6.9659629383201898</v>
      </c>
      <c r="BH38" s="15">
        <v>74.512804990161797</v>
      </c>
      <c r="BI38" s="15">
        <v>0</v>
      </c>
      <c r="BJ38" s="15">
        <v>430.58846023346899</v>
      </c>
      <c r="BK38" s="15">
        <v>4.8049675048639404</v>
      </c>
      <c r="BL38" s="15">
        <v>9.1389442241549492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T38" s="94" t="e">
        <f t="shared" si="0"/>
        <v>#DIV/0!</v>
      </c>
      <c r="BU38" s="13">
        <f t="shared" si="1"/>
        <v>-4.707576556394035E-7</v>
      </c>
      <c r="BV38" s="13">
        <f t="shared" si="3"/>
        <v>-5.4108369641701829E-7</v>
      </c>
      <c r="BW38" s="13">
        <f t="shared" si="4"/>
        <v>-6.029679494368028E-7</v>
      </c>
      <c r="BX38" s="13" t="str">
        <f t="shared" si="2"/>
        <v/>
      </c>
      <c r="BY38" s="13"/>
      <c r="BZ38" s="13"/>
      <c r="CA38" s="13"/>
      <c r="CB38" s="13"/>
      <c r="CD38" s="13"/>
    </row>
    <row r="39" spans="1:82" x14ac:dyDescent="0.25">
      <c r="A39" s="73" t="s">
        <v>604</v>
      </c>
      <c r="B39" s="15"/>
      <c r="C39" s="15">
        <v>6064.3736093409798</v>
      </c>
      <c r="D39" s="15"/>
      <c r="E39" s="15">
        <v>1491.000142996</v>
      </c>
      <c r="F39" s="15">
        <v>294.02130728519899</v>
      </c>
      <c r="G39" s="15"/>
      <c r="H39" s="15"/>
      <c r="I39" s="15"/>
      <c r="J39" s="15" t="s">
        <v>605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T39" s="94" t="e">
        <f t="shared" si="0"/>
        <v>#DIV/0!</v>
      </c>
      <c r="BU39" s="13">
        <f t="shared" si="1"/>
        <v>-1</v>
      </c>
      <c r="BV39" s="13">
        <f t="shared" si="3"/>
        <v>-1</v>
      </c>
      <c r="BW39" s="13">
        <f t="shared" si="4"/>
        <v>-1</v>
      </c>
      <c r="BX39" s="13" t="str">
        <f t="shared" si="2"/>
        <v/>
      </c>
      <c r="BY39" s="13"/>
      <c r="BZ39" s="13"/>
      <c r="CA39" s="13"/>
      <c r="CB39" s="13"/>
      <c r="CD39" s="13"/>
    </row>
    <row r="40" spans="1:82" x14ac:dyDescent="0.25">
      <c r="A40" s="73" t="s">
        <v>606</v>
      </c>
      <c r="B40" s="15"/>
      <c r="C40" s="15">
        <v>9380.8674817689898</v>
      </c>
      <c r="D40" s="15"/>
      <c r="E40" s="15">
        <v>16470.397575323001</v>
      </c>
      <c r="F40" s="15">
        <v>3621.09203871299</v>
      </c>
      <c r="G40" s="15"/>
      <c r="H40" s="15"/>
      <c r="I40" s="15"/>
      <c r="J40" s="15" t="s">
        <v>448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4849.9828259748501</v>
      </c>
      <c r="AK40" s="15">
        <v>3691.6100372740898</v>
      </c>
      <c r="AL40" s="15">
        <v>0</v>
      </c>
      <c r="AM40" s="15">
        <v>0</v>
      </c>
      <c r="AN40" s="15">
        <v>0</v>
      </c>
      <c r="AO40" s="15">
        <v>0</v>
      </c>
      <c r="AP40" s="15">
        <v>246.26102192706</v>
      </c>
      <c r="AQ40" s="15">
        <v>0</v>
      </c>
      <c r="AR40" s="15">
        <v>67.729096744214104</v>
      </c>
      <c r="AS40" s="15">
        <v>3.7402283141586299</v>
      </c>
      <c r="AT40" s="15">
        <v>0.85046989070586398</v>
      </c>
      <c r="AU40" s="15">
        <v>158.823331212927</v>
      </c>
      <c r="AV40" s="15">
        <v>1.1994143643248001</v>
      </c>
      <c r="AW40" s="15">
        <v>56.506443583282397</v>
      </c>
      <c r="AX40" s="15">
        <v>12471.9720079117</v>
      </c>
      <c r="AY40" s="15">
        <v>2759.5683158863999</v>
      </c>
      <c r="AZ40" s="15">
        <v>9712.4036920253293</v>
      </c>
      <c r="BA40" s="15">
        <v>2.10937341777035</v>
      </c>
      <c r="BB40" s="15">
        <v>3.5822055830442499</v>
      </c>
      <c r="BC40" s="15">
        <v>1398.8059228571799</v>
      </c>
      <c r="BD40" s="15">
        <v>3.8843073624122999</v>
      </c>
      <c r="BE40" s="15">
        <v>34.688446021594203</v>
      </c>
      <c r="BF40" s="15">
        <v>1.7079821551282199</v>
      </c>
      <c r="BG40" s="15">
        <v>2.0964950605444299</v>
      </c>
      <c r="BH40" s="15">
        <v>86.721126986557294</v>
      </c>
      <c r="BI40" s="15">
        <v>0</v>
      </c>
      <c r="BJ40" s="15">
        <v>673.25043372575601</v>
      </c>
      <c r="BK40" s="15">
        <v>3.28956501386156</v>
      </c>
      <c r="BL40" s="15">
        <v>14.322451665875199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T40" s="94" t="e">
        <f t="shared" si="0"/>
        <v>#DIV/0!</v>
      </c>
      <c r="BU40" s="13">
        <f t="shared" si="1"/>
        <v>-0.48299207558358254</v>
      </c>
      <c r="BV40" s="13">
        <f t="shared" si="3"/>
        <v>-0.2427643624949283</v>
      </c>
      <c r="BW40" s="13">
        <f t="shared" si="4"/>
        <v>-0.23791820633556532</v>
      </c>
      <c r="BX40" s="13" t="str">
        <f t="shared" si="2"/>
        <v/>
      </c>
      <c r="BY40" s="13"/>
      <c r="BZ40" s="13"/>
      <c r="CA40" s="13"/>
      <c r="CB40" s="13"/>
      <c r="CD40" s="13"/>
    </row>
    <row r="41" spans="1:82" x14ac:dyDescent="0.25">
      <c r="A41" s="73" t="s">
        <v>607</v>
      </c>
      <c r="B41" s="15"/>
      <c r="C41" s="15">
        <v>6975.0454057814604</v>
      </c>
      <c r="D41" s="15"/>
      <c r="E41" s="15">
        <v>2541.7613296126901</v>
      </c>
      <c r="F41" s="15">
        <v>557.25483531170005</v>
      </c>
      <c r="G41" s="15"/>
      <c r="H41" s="15"/>
      <c r="I41" s="15"/>
      <c r="J41" s="15" t="s">
        <v>608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T41" s="94" t="e">
        <f t="shared" si="0"/>
        <v>#DIV/0!</v>
      </c>
      <c r="BU41" s="13">
        <f t="shared" si="1"/>
        <v>-1</v>
      </c>
      <c r="BV41" s="13">
        <f t="shared" si="3"/>
        <v>-1</v>
      </c>
      <c r="BW41" s="13">
        <f t="shared" si="4"/>
        <v>-1</v>
      </c>
      <c r="BX41" s="13" t="str">
        <f t="shared" si="2"/>
        <v/>
      </c>
      <c r="BY41" s="13"/>
      <c r="BZ41" s="13"/>
      <c r="CA41" s="13"/>
      <c r="CB41" s="13"/>
      <c r="CD41" s="13"/>
    </row>
    <row r="42" spans="1:82" x14ac:dyDescent="0.25">
      <c r="A42" s="73" t="s">
        <v>609</v>
      </c>
      <c r="B42" s="15"/>
      <c r="C42" s="15">
        <v>58520.032906442</v>
      </c>
      <c r="D42" s="15"/>
      <c r="E42" s="15">
        <v>8681.7112520633891</v>
      </c>
      <c r="F42" s="15">
        <v>1792.5829421589001</v>
      </c>
      <c r="G42" s="15"/>
      <c r="H42" s="15"/>
      <c r="I42" s="15"/>
      <c r="J42" s="15" t="s">
        <v>610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T42" s="94" t="e">
        <f t="shared" si="0"/>
        <v>#DIV/0!</v>
      </c>
      <c r="BU42" s="13">
        <f t="shared" si="1"/>
        <v>-1</v>
      </c>
      <c r="BV42" s="13">
        <f t="shared" si="3"/>
        <v>-1</v>
      </c>
      <c r="BW42" s="13">
        <f t="shared" si="4"/>
        <v>-1</v>
      </c>
      <c r="BX42" s="13" t="str">
        <f t="shared" si="2"/>
        <v/>
      </c>
      <c r="BY42" s="13"/>
      <c r="BZ42" s="13"/>
      <c r="CA42" s="13"/>
      <c r="CB42" s="13"/>
      <c r="CD42" s="13"/>
    </row>
    <row r="43" spans="1:82" x14ac:dyDescent="0.25">
      <c r="A43" s="73" t="s">
        <v>611</v>
      </c>
      <c r="B43" s="15"/>
      <c r="C43" s="15">
        <v>24184.1882436944</v>
      </c>
      <c r="D43" s="15"/>
      <c r="E43" s="15">
        <v>643.62902637929994</v>
      </c>
      <c r="F43" s="15">
        <v>122.64025119079901</v>
      </c>
      <c r="G43" s="15"/>
      <c r="H43" s="15"/>
      <c r="I43" s="15"/>
      <c r="J43" s="15" t="s">
        <v>612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T43" s="94" t="e">
        <f t="shared" si="0"/>
        <v>#DIV/0!</v>
      </c>
      <c r="BU43" s="13">
        <f t="shared" si="1"/>
        <v>-1</v>
      </c>
      <c r="BV43" s="13">
        <f t="shared" si="3"/>
        <v>-1</v>
      </c>
      <c r="BW43" s="13">
        <f t="shared" si="4"/>
        <v>-1</v>
      </c>
      <c r="BX43" s="13" t="str">
        <f t="shared" si="2"/>
        <v/>
      </c>
      <c r="BY43" s="13"/>
      <c r="BZ43" s="13"/>
      <c r="CA43" s="13"/>
      <c r="CB43" s="13"/>
      <c r="CD43" s="13"/>
    </row>
    <row r="44" spans="1:82" x14ac:dyDescent="0.25">
      <c r="A44" s="73" t="s">
        <v>613</v>
      </c>
      <c r="B44" s="15"/>
      <c r="C44" s="15">
        <v>12906.6552459879</v>
      </c>
      <c r="D44" s="15"/>
      <c r="E44" s="15">
        <v>8203.7853094319908</v>
      </c>
      <c r="F44" s="15">
        <v>1778.9189169240001</v>
      </c>
      <c r="G44" s="15"/>
      <c r="H44" s="15"/>
      <c r="I44" s="15"/>
      <c r="J44" s="15" t="s">
        <v>614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544.06590925775902</v>
      </c>
      <c r="AK44" s="15">
        <v>102.135838279954</v>
      </c>
      <c r="AL44" s="15">
        <v>0</v>
      </c>
      <c r="AM44" s="15">
        <v>0</v>
      </c>
      <c r="AN44" s="15">
        <v>0</v>
      </c>
      <c r="AO44" s="15">
        <v>0</v>
      </c>
      <c r="AP44" s="15">
        <v>4.4105100944129303</v>
      </c>
      <c r="AQ44" s="15">
        <v>0</v>
      </c>
      <c r="AR44" s="15">
        <v>1.2318021164371</v>
      </c>
      <c r="AS44" s="15">
        <v>7.0883102344064294E-2</v>
      </c>
      <c r="AT44" s="15">
        <v>6.9459022801302797E-2</v>
      </c>
      <c r="AU44" s="15">
        <v>2.8482839222429899</v>
      </c>
      <c r="AV44" s="15">
        <v>4.1080144182278198E-2</v>
      </c>
      <c r="AW44" s="15">
        <v>1.0304751985537599</v>
      </c>
      <c r="AX44" s="15">
        <v>231.89479971273701</v>
      </c>
      <c r="AY44" s="15">
        <v>50.323355079063198</v>
      </c>
      <c r="AZ44" s="15">
        <v>181.57144463367399</v>
      </c>
      <c r="BA44" s="15">
        <v>3.7662209472158197E-2</v>
      </c>
      <c r="BB44" s="15">
        <v>6.4380110010636996E-2</v>
      </c>
      <c r="BC44" s="15">
        <v>25.182789034210199</v>
      </c>
      <c r="BD44" s="15">
        <v>7.4612857134983293E-2</v>
      </c>
      <c r="BE44" s="15">
        <v>0.75327715074653701</v>
      </c>
      <c r="BF44" s="15">
        <v>6.5521548967410206E-2</v>
      </c>
      <c r="BG44" s="15">
        <v>0.13483086636132599</v>
      </c>
      <c r="BH44" s="15">
        <v>1.8831799577814901</v>
      </c>
      <c r="BI44" s="15">
        <v>0</v>
      </c>
      <c r="BJ44" s="15">
        <v>12.0627104945518</v>
      </c>
      <c r="BK44" s="15">
        <v>0.10564638601828701</v>
      </c>
      <c r="BL44" s="15">
        <v>0.256250862833931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T44" s="94" t="e">
        <f t="shared" si="0"/>
        <v>#DIV/0!</v>
      </c>
      <c r="BU44" s="13">
        <f t="shared" si="1"/>
        <v>-0.95784609576312307</v>
      </c>
      <c r="BV44" s="13">
        <f t="shared" si="3"/>
        <v>-0.97173319498669419</v>
      </c>
      <c r="BW44" s="13">
        <f t="shared" si="4"/>
        <v>-0.97171127104203303</v>
      </c>
      <c r="BX44" s="13" t="str">
        <f t="shared" si="2"/>
        <v/>
      </c>
      <c r="BY44" s="13"/>
      <c r="BZ44" s="13"/>
      <c r="CA44" s="13"/>
      <c r="CB44" s="13"/>
      <c r="CD44" s="13"/>
    </row>
    <row r="45" spans="1:82" x14ac:dyDescent="0.25">
      <c r="A45" s="106"/>
      <c r="B45" s="92"/>
      <c r="C45" s="92"/>
      <c r="D45" s="92"/>
      <c r="E45" s="92"/>
      <c r="F45" s="92"/>
      <c r="G45" s="92"/>
      <c r="H45" s="9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T45" s="25"/>
      <c r="BU45" s="13"/>
      <c r="BV45" s="13"/>
      <c r="BW45" s="13"/>
      <c r="BX45" s="13"/>
      <c r="BY45" s="13"/>
      <c r="BZ45" s="13"/>
      <c r="CA45" s="13"/>
      <c r="CB45" s="13"/>
      <c r="CD45" s="13"/>
    </row>
    <row r="46" spans="1:82" x14ac:dyDescent="0.25">
      <c r="A46" s="83" t="s">
        <v>353</v>
      </c>
      <c r="B46" s="1">
        <f>SUM(B3:B44)</f>
        <v>0</v>
      </c>
      <c r="C46" s="1">
        <f t="shared" ref="C46:H46" si="5">SUM(C3:C44)</f>
        <v>1160089.3064970644</v>
      </c>
      <c r="D46" s="1">
        <f t="shared" si="5"/>
        <v>0</v>
      </c>
      <c r="E46" s="1">
        <f t="shared" si="5"/>
        <v>161377.54290795143</v>
      </c>
      <c r="F46" s="1">
        <f t="shared" si="5"/>
        <v>35022.856761194329</v>
      </c>
      <c r="G46" s="1">
        <f t="shared" si="5"/>
        <v>0</v>
      </c>
      <c r="H46" s="1">
        <f t="shared" si="5"/>
        <v>127689.93925849469</v>
      </c>
      <c r="K46" s="1">
        <f t="shared" ref="K46:X46" si="6">SUM(K3:K44)</f>
        <v>11838.026172165204</v>
      </c>
      <c r="L46" s="1">
        <f t="shared" si="6"/>
        <v>12043.783413796771</v>
      </c>
      <c r="M46" s="1">
        <f t="shared" si="6"/>
        <v>1397.6469766636551</v>
      </c>
      <c r="N46" s="1">
        <f t="shared" si="6"/>
        <v>1397.6469766636551</v>
      </c>
      <c r="O46" s="1">
        <f t="shared" si="6"/>
        <v>162.22033869961962</v>
      </c>
      <c r="P46" s="1">
        <f t="shared" si="6"/>
        <v>428.91475148822536</v>
      </c>
      <c r="Q46" s="1">
        <f t="shared" si="6"/>
        <v>159.42214112031868</v>
      </c>
      <c r="R46" s="1">
        <f t="shared" si="6"/>
        <v>8789141.9709623028</v>
      </c>
      <c r="S46" s="1">
        <f t="shared" si="6"/>
        <v>0</v>
      </c>
      <c r="T46" s="1">
        <f t="shared" si="6"/>
        <v>85689.317321757524</v>
      </c>
      <c r="U46" s="1">
        <f t="shared" si="6"/>
        <v>0</v>
      </c>
      <c r="V46" s="1">
        <f t="shared" si="6"/>
        <v>40503.094384001037</v>
      </c>
      <c r="W46" s="1">
        <f t="shared" si="6"/>
        <v>0</v>
      </c>
      <c r="X46" s="1">
        <f t="shared" si="6"/>
        <v>0</v>
      </c>
      <c r="Y46" s="1">
        <f t="shared" ref="Y46:BR46" si="7">SUM(Y3:Y44)</f>
        <v>0</v>
      </c>
      <c r="Z46" s="1">
        <f t="shared" si="7"/>
        <v>0</v>
      </c>
      <c r="AA46" s="1">
        <f t="shared" si="7"/>
        <v>0</v>
      </c>
      <c r="AB46" s="1">
        <f t="shared" si="7"/>
        <v>134.23164222512352</v>
      </c>
      <c r="AC46" s="1">
        <f t="shared" si="7"/>
        <v>611.5330601550047</v>
      </c>
      <c r="AD46" s="1">
        <f t="shared" si="7"/>
        <v>0</v>
      </c>
      <c r="AE46" s="1">
        <f t="shared" si="7"/>
        <v>3924.475357677873</v>
      </c>
      <c r="AF46" s="1">
        <f t="shared" si="7"/>
        <v>334.69135679732352</v>
      </c>
      <c r="AG46" s="1">
        <f t="shared" si="7"/>
        <v>32656.754403242732</v>
      </c>
      <c r="AH46" s="1">
        <f t="shared" si="7"/>
        <v>0</v>
      </c>
      <c r="AI46" s="1">
        <f t="shared" si="7"/>
        <v>0</v>
      </c>
      <c r="AJ46" s="1">
        <f t="shared" si="7"/>
        <v>660122.11973208201</v>
      </c>
      <c r="AK46" s="1">
        <f t="shared" si="7"/>
        <v>191081.09234447867</v>
      </c>
      <c r="AL46" s="1">
        <f t="shared" si="7"/>
        <v>222049.51344753237</v>
      </c>
      <c r="AM46" s="1">
        <f t="shared" si="7"/>
        <v>0</v>
      </c>
      <c r="AN46" s="1">
        <f t="shared" si="7"/>
        <v>167.69108569144061</v>
      </c>
      <c r="AO46" s="1">
        <f t="shared" si="7"/>
        <v>855.38346833750904</v>
      </c>
      <c r="AP46" s="1">
        <f t="shared" si="7"/>
        <v>943.20797942013883</v>
      </c>
      <c r="AQ46" s="1">
        <f t="shared" si="7"/>
        <v>19591.037811580853</v>
      </c>
      <c r="AR46" s="1">
        <f t="shared" si="7"/>
        <v>702.0684876858503</v>
      </c>
      <c r="AS46" s="1">
        <f t="shared" si="7"/>
        <v>21.048833845378805</v>
      </c>
      <c r="AT46" s="1">
        <f t="shared" si="7"/>
        <v>45.381536701293534</v>
      </c>
      <c r="AU46" s="1">
        <f t="shared" si="7"/>
        <v>671.60671005724066</v>
      </c>
      <c r="AV46" s="1">
        <f t="shared" si="7"/>
        <v>24.285928041210958</v>
      </c>
      <c r="AW46" s="1">
        <f t="shared" si="7"/>
        <v>225.5956965212057</v>
      </c>
      <c r="AX46" s="1">
        <f t="shared" si="7"/>
        <v>55694.085573462842</v>
      </c>
      <c r="AY46" s="1">
        <f t="shared" si="7"/>
        <v>12356.449304240003</v>
      </c>
      <c r="AZ46" s="1">
        <f t="shared" si="7"/>
        <v>43337.636269222879</v>
      </c>
      <c r="BA46" s="1">
        <f t="shared" si="7"/>
        <v>9.3255425152917901</v>
      </c>
      <c r="BB46" s="1">
        <f t="shared" si="7"/>
        <v>16.542411293233442</v>
      </c>
      <c r="BC46" s="1">
        <f t="shared" si="7"/>
        <v>6222.9923762631397</v>
      </c>
      <c r="BD46" s="1">
        <f t="shared" si="7"/>
        <v>18.533759197572675</v>
      </c>
      <c r="BE46" s="1">
        <f t="shared" si="7"/>
        <v>201.85739146359307</v>
      </c>
      <c r="BF46" s="1">
        <f t="shared" si="7"/>
        <v>20.630725564780015</v>
      </c>
      <c r="BG46" s="1">
        <f t="shared" si="7"/>
        <v>46.784498303201559</v>
      </c>
      <c r="BH46" s="1">
        <f t="shared" si="7"/>
        <v>504.6436353657736</v>
      </c>
      <c r="BI46" s="1">
        <f t="shared" si="7"/>
        <v>0</v>
      </c>
      <c r="BJ46" s="1">
        <f t="shared" si="7"/>
        <v>2538.0944558838569</v>
      </c>
      <c r="BK46" s="1">
        <f t="shared" si="7"/>
        <v>80.560770249298457</v>
      </c>
      <c r="BL46" s="1">
        <f t="shared" si="7"/>
        <v>63.288565867935311</v>
      </c>
      <c r="BM46" s="1">
        <f t="shared" si="7"/>
        <v>67.910518613965465</v>
      </c>
      <c r="BN46" s="1">
        <f t="shared" si="7"/>
        <v>56.999169952498796</v>
      </c>
      <c r="BO46" s="1">
        <f t="shared" si="7"/>
        <v>423.40459903128522</v>
      </c>
      <c r="BP46" s="1">
        <f t="shared" si="7"/>
        <v>1366.4508536430828</v>
      </c>
      <c r="BQ46" s="1">
        <f t="shared" si="7"/>
        <v>124233.93052166847</v>
      </c>
      <c r="BR46" s="1">
        <f t="shared" si="7"/>
        <v>477.29097694372462</v>
      </c>
      <c r="BU46" s="13"/>
      <c r="BV46" s="13"/>
      <c r="BW46" s="13"/>
      <c r="BX46" s="13"/>
      <c r="BY46" s="13"/>
      <c r="BZ46" s="13"/>
      <c r="CA46" s="13"/>
      <c r="CB46" s="13"/>
    </row>
    <row r="47" spans="1:82" x14ac:dyDescent="0.25">
      <c r="A47" s="83" t="s">
        <v>633</v>
      </c>
      <c r="B47" s="1">
        <f>SUM(B3:B12)</f>
        <v>0</v>
      </c>
      <c r="C47" s="1">
        <f t="shared" ref="C47:H47" si="8">SUM(C3:C12)</f>
        <v>524852.00580047467</v>
      </c>
      <c r="D47" s="1">
        <f t="shared" si="8"/>
        <v>0</v>
      </c>
      <c r="E47" s="1">
        <f t="shared" si="8"/>
        <v>6878.7837249049899</v>
      </c>
      <c r="F47" s="1">
        <f t="shared" si="8"/>
        <v>1965.3669664209999</v>
      </c>
      <c r="G47" s="1">
        <f t="shared" si="8"/>
        <v>0</v>
      </c>
      <c r="H47" s="1">
        <f t="shared" si="8"/>
        <v>127689.93925849469</v>
      </c>
      <c r="K47" s="1">
        <f t="shared" ref="K47:X47" si="9">SUM(K3:K12)</f>
        <v>11838.026172165204</v>
      </c>
      <c r="L47" s="1">
        <f t="shared" si="9"/>
        <v>12043.783413796771</v>
      </c>
      <c r="M47" s="1">
        <f t="shared" si="9"/>
        <v>1397.6469766636551</v>
      </c>
      <c r="N47" s="1">
        <f t="shared" si="9"/>
        <v>1397.6469766636551</v>
      </c>
      <c r="O47" s="1">
        <f t="shared" si="9"/>
        <v>162.22033869961962</v>
      </c>
      <c r="P47" s="1">
        <f t="shared" si="9"/>
        <v>428.91475148822536</v>
      </c>
      <c r="Q47" s="1">
        <f t="shared" si="9"/>
        <v>159.42214112031868</v>
      </c>
      <c r="R47" s="1">
        <f t="shared" si="9"/>
        <v>8789141.9709623028</v>
      </c>
      <c r="S47" s="1">
        <f t="shared" si="9"/>
        <v>0</v>
      </c>
      <c r="T47" s="1">
        <f t="shared" si="9"/>
        <v>85689.317321757524</v>
      </c>
      <c r="U47" s="1">
        <f t="shared" si="9"/>
        <v>0</v>
      </c>
      <c r="V47" s="1">
        <f t="shared" si="9"/>
        <v>40503.094384001037</v>
      </c>
      <c r="W47" s="1">
        <f t="shared" si="9"/>
        <v>0</v>
      </c>
      <c r="X47" s="1">
        <f t="shared" si="9"/>
        <v>0</v>
      </c>
      <c r="Y47" s="1">
        <f t="shared" ref="Y47:BR47" si="10">SUM(Y3:Y12)</f>
        <v>0</v>
      </c>
      <c r="Z47" s="1">
        <f t="shared" si="10"/>
        <v>0</v>
      </c>
      <c r="AA47" s="1">
        <f t="shared" si="10"/>
        <v>0</v>
      </c>
      <c r="AB47" s="1">
        <f t="shared" si="10"/>
        <v>134.23164222512352</v>
      </c>
      <c r="AC47" s="1">
        <f t="shared" si="10"/>
        <v>611.5330601550047</v>
      </c>
      <c r="AD47" s="1">
        <f t="shared" si="10"/>
        <v>0</v>
      </c>
      <c r="AE47" s="1">
        <f t="shared" si="10"/>
        <v>3924.475357677873</v>
      </c>
      <c r="AF47" s="1">
        <f t="shared" si="10"/>
        <v>334.69135679732352</v>
      </c>
      <c r="AG47" s="1">
        <f t="shared" si="10"/>
        <v>32656.754403242732</v>
      </c>
      <c r="AH47" s="1">
        <f t="shared" si="10"/>
        <v>0</v>
      </c>
      <c r="AI47" s="1">
        <f t="shared" si="10"/>
        <v>0</v>
      </c>
      <c r="AJ47" s="1">
        <f t="shared" si="10"/>
        <v>506067.30392014794</v>
      </c>
      <c r="AK47" s="1">
        <f t="shared" si="10"/>
        <v>159021.09505127391</v>
      </c>
      <c r="AL47" s="1">
        <f t="shared" si="10"/>
        <v>222049.51344753237</v>
      </c>
      <c r="AM47" s="1">
        <f t="shared" si="10"/>
        <v>0</v>
      </c>
      <c r="AN47" s="1">
        <f t="shared" si="10"/>
        <v>167.69108569144061</v>
      </c>
      <c r="AO47" s="1">
        <f t="shared" si="10"/>
        <v>855.38346833750904</v>
      </c>
      <c r="AP47" s="1">
        <f t="shared" si="10"/>
        <v>39.619198537674251</v>
      </c>
      <c r="AQ47" s="1">
        <f t="shared" si="10"/>
        <v>19591.037811580853</v>
      </c>
      <c r="AR47" s="1">
        <f t="shared" si="10"/>
        <v>446.13598612190304</v>
      </c>
      <c r="AS47" s="1">
        <f t="shared" si="10"/>
        <v>5.7857931714038333</v>
      </c>
      <c r="AT47" s="1">
        <f t="shared" si="10"/>
        <v>20.836402943170352</v>
      </c>
      <c r="AU47" s="1">
        <f t="shared" si="10"/>
        <v>87.359251310371874</v>
      </c>
      <c r="AV47" s="1">
        <f t="shared" si="10"/>
        <v>12.141736353004056</v>
      </c>
      <c r="AW47" s="1">
        <f t="shared" si="10"/>
        <v>10.9714758037225</v>
      </c>
      <c r="AX47" s="1">
        <f t="shared" si="10"/>
        <v>6564.116689443691</v>
      </c>
      <c r="AY47" s="1">
        <f t="shared" si="10"/>
        <v>1875.4626060979799</v>
      </c>
      <c r="AZ47" s="1">
        <f t="shared" si="10"/>
        <v>4688.6540833457129</v>
      </c>
      <c r="BA47" s="1">
        <f t="shared" si="10"/>
        <v>1.6316539628631401</v>
      </c>
      <c r="BB47" s="1">
        <f t="shared" si="10"/>
        <v>3.3102024772234842</v>
      </c>
      <c r="BC47" s="1">
        <f t="shared" si="10"/>
        <v>1038.9577602253098</v>
      </c>
      <c r="BD47" s="1">
        <f t="shared" si="10"/>
        <v>2.2880724754046815</v>
      </c>
      <c r="BE47" s="1">
        <f t="shared" si="10"/>
        <v>22.423009896107157</v>
      </c>
      <c r="BF47" s="1">
        <f t="shared" si="10"/>
        <v>0.56264285333200836</v>
      </c>
      <c r="BG47" s="1">
        <f t="shared" si="10"/>
        <v>0.6564104887095773</v>
      </c>
      <c r="BH47" s="1">
        <f t="shared" si="10"/>
        <v>56.057702694598966</v>
      </c>
      <c r="BI47" s="1">
        <f t="shared" si="10"/>
        <v>0</v>
      </c>
      <c r="BJ47" s="1">
        <f t="shared" si="10"/>
        <v>65.857085480910655</v>
      </c>
      <c r="BK47" s="1">
        <f t="shared" si="10"/>
        <v>50.028037447708968</v>
      </c>
      <c r="BL47" s="1">
        <f t="shared" si="10"/>
        <v>10.840183854561086</v>
      </c>
      <c r="BM47" s="1">
        <f t="shared" si="10"/>
        <v>67.910518613965465</v>
      </c>
      <c r="BN47" s="1">
        <f t="shared" si="10"/>
        <v>56.999169952498796</v>
      </c>
      <c r="BO47" s="1">
        <f t="shared" si="10"/>
        <v>423.40459903128522</v>
      </c>
      <c r="BP47" s="1">
        <f t="shared" si="10"/>
        <v>1366.4508536430828</v>
      </c>
      <c r="BQ47" s="1">
        <f t="shared" si="10"/>
        <v>124233.93052166847</v>
      </c>
      <c r="BR47" s="1">
        <f t="shared" si="10"/>
        <v>477.29097694372462</v>
      </c>
      <c r="BU47" s="13"/>
      <c r="BV47" s="13"/>
      <c r="BW47" s="13"/>
      <c r="BX47" s="13"/>
      <c r="BY47" s="13"/>
      <c r="BZ47" s="13"/>
      <c r="CA47" s="13"/>
      <c r="CB47" s="13"/>
    </row>
    <row r="48" spans="1:82" x14ac:dyDescent="0.25">
      <c r="A48" s="83" t="s">
        <v>634</v>
      </c>
      <c r="B48" s="1">
        <f>SUM(B13:B44)</f>
        <v>0</v>
      </c>
      <c r="C48" s="1">
        <f t="shared" ref="C48:H48" si="11">SUM(C13:C44)</f>
        <v>635237.30069658998</v>
      </c>
      <c r="D48" s="1">
        <f t="shared" si="11"/>
        <v>0</v>
      </c>
      <c r="E48" s="1">
        <f t="shared" si="11"/>
        <v>154498.75918304644</v>
      </c>
      <c r="F48" s="1">
        <f t="shared" si="11"/>
        <v>33057.489794773326</v>
      </c>
      <c r="G48" s="1">
        <f t="shared" si="11"/>
        <v>0</v>
      </c>
      <c r="H48" s="1">
        <f t="shared" si="11"/>
        <v>0</v>
      </c>
      <c r="K48" s="1">
        <f t="shared" ref="K48:X48" si="12">SUM(K13:K44)</f>
        <v>0</v>
      </c>
      <c r="L48" s="1">
        <f t="shared" si="12"/>
        <v>0</v>
      </c>
      <c r="M48" s="1">
        <f t="shared" si="12"/>
        <v>0</v>
      </c>
      <c r="N48" s="1">
        <f t="shared" si="12"/>
        <v>0</v>
      </c>
      <c r="O48" s="1">
        <f t="shared" si="12"/>
        <v>0</v>
      </c>
      <c r="P48" s="1">
        <f t="shared" si="12"/>
        <v>0</v>
      </c>
      <c r="Q48" s="1">
        <f t="shared" si="12"/>
        <v>0</v>
      </c>
      <c r="R48" s="1">
        <f t="shared" si="12"/>
        <v>0</v>
      </c>
      <c r="S48" s="1">
        <f t="shared" si="12"/>
        <v>0</v>
      </c>
      <c r="T48" s="1">
        <f t="shared" si="12"/>
        <v>0</v>
      </c>
      <c r="U48" s="1">
        <f t="shared" si="12"/>
        <v>0</v>
      </c>
      <c r="V48" s="1">
        <f t="shared" si="12"/>
        <v>0</v>
      </c>
      <c r="W48" s="1">
        <f t="shared" si="12"/>
        <v>0</v>
      </c>
      <c r="X48" s="1">
        <f t="shared" si="12"/>
        <v>0</v>
      </c>
      <c r="Y48" s="1">
        <f t="shared" ref="Y48:BR48" si="13">SUM(Y13:Y44)</f>
        <v>0</v>
      </c>
      <c r="Z48" s="1">
        <f t="shared" si="13"/>
        <v>0</v>
      </c>
      <c r="AA48" s="1">
        <f t="shared" si="13"/>
        <v>0</v>
      </c>
      <c r="AB48" s="1">
        <f t="shared" si="13"/>
        <v>0</v>
      </c>
      <c r="AC48" s="1">
        <f t="shared" si="13"/>
        <v>0</v>
      </c>
      <c r="AD48" s="1">
        <f t="shared" si="13"/>
        <v>0</v>
      </c>
      <c r="AE48" s="1">
        <f t="shared" si="13"/>
        <v>0</v>
      </c>
      <c r="AF48" s="1">
        <f t="shared" si="13"/>
        <v>0</v>
      </c>
      <c r="AG48" s="1">
        <f t="shared" si="13"/>
        <v>0</v>
      </c>
      <c r="AH48" s="1">
        <f t="shared" si="13"/>
        <v>0</v>
      </c>
      <c r="AI48" s="1">
        <f t="shared" si="13"/>
        <v>0</v>
      </c>
      <c r="AJ48" s="1">
        <f t="shared" si="13"/>
        <v>154054.81581193415</v>
      </c>
      <c r="AK48" s="1">
        <f t="shared" si="13"/>
        <v>32059.997293204757</v>
      </c>
      <c r="AL48" s="1">
        <f t="shared" si="13"/>
        <v>0</v>
      </c>
      <c r="AM48" s="1">
        <f t="shared" si="13"/>
        <v>0</v>
      </c>
      <c r="AN48" s="1">
        <f t="shared" si="13"/>
        <v>0</v>
      </c>
      <c r="AO48" s="1">
        <f t="shared" si="13"/>
        <v>0</v>
      </c>
      <c r="AP48" s="1">
        <f t="shared" si="13"/>
        <v>903.58878088246456</v>
      </c>
      <c r="AQ48" s="1">
        <f t="shared" si="13"/>
        <v>0</v>
      </c>
      <c r="AR48" s="1">
        <f t="shared" si="13"/>
        <v>255.93250156394734</v>
      </c>
      <c r="AS48" s="1">
        <f t="shared" si="13"/>
        <v>15.26304067397497</v>
      </c>
      <c r="AT48" s="1">
        <f t="shared" si="13"/>
        <v>24.545133758123171</v>
      </c>
      <c r="AU48" s="1">
        <f t="shared" si="13"/>
        <v>584.2474587468688</v>
      </c>
      <c r="AV48" s="1">
        <f t="shared" si="13"/>
        <v>12.144191688206904</v>
      </c>
      <c r="AW48" s="1">
        <f t="shared" si="13"/>
        <v>214.62422071748318</v>
      </c>
      <c r="AX48" s="1">
        <f t="shared" si="13"/>
        <v>49129.968884019152</v>
      </c>
      <c r="AY48" s="1">
        <f t="shared" si="13"/>
        <v>10480.986698142024</v>
      </c>
      <c r="AZ48" s="1">
        <f t="shared" si="13"/>
        <v>38648.982185877168</v>
      </c>
      <c r="BA48" s="1">
        <f t="shared" si="13"/>
        <v>7.6938885524286516</v>
      </c>
      <c r="BB48" s="1">
        <f t="shared" si="13"/>
        <v>13.232208816009953</v>
      </c>
      <c r="BC48" s="1">
        <f t="shared" si="13"/>
        <v>5184.0346160378303</v>
      </c>
      <c r="BD48" s="1">
        <f t="shared" si="13"/>
        <v>16.245686722167996</v>
      </c>
      <c r="BE48" s="1">
        <f t="shared" si="13"/>
        <v>179.43438156748593</v>
      </c>
      <c r="BF48" s="1">
        <f t="shared" si="13"/>
        <v>20.068082711448007</v>
      </c>
      <c r="BG48" s="1">
        <f t="shared" si="13"/>
        <v>46.128087814491984</v>
      </c>
      <c r="BH48" s="1">
        <f t="shared" si="13"/>
        <v>448.58593267117465</v>
      </c>
      <c r="BI48" s="1">
        <f t="shared" si="13"/>
        <v>0</v>
      </c>
      <c r="BJ48" s="1">
        <f t="shared" si="13"/>
        <v>2472.237370402946</v>
      </c>
      <c r="BK48" s="1">
        <f t="shared" si="13"/>
        <v>30.532732801589464</v>
      </c>
      <c r="BL48" s="1">
        <f t="shared" si="13"/>
        <v>52.448382013374228</v>
      </c>
      <c r="BM48" s="1">
        <f t="shared" si="13"/>
        <v>0</v>
      </c>
      <c r="BN48" s="1">
        <f t="shared" si="13"/>
        <v>0</v>
      </c>
      <c r="BO48" s="1">
        <f t="shared" si="13"/>
        <v>0</v>
      </c>
      <c r="BP48" s="1">
        <f t="shared" si="13"/>
        <v>0</v>
      </c>
      <c r="BQ48" s="1">
        <f t="shared" si="13"/>
        <v>0</v>
      </c>
      <c r="BR48" s="1">
        <f t="shared" si="13"/>
        <v>0</v>
      </c>
      <c r="BU48" s="13"/>
      <c r="BV48" s="13"/>
      <c r="BW48" s="13"/>
      <c r="BX48" s="13"/>
      <c r="BY48" s="13"/>
      <c r="BZ48" s="13"/>
      <c r="CA48" s="13"/>
      <c r="CB48" s="13"/>
    </row>
    <row r="50" spans="1:82" x14ac:dyDescent="0.25">
      <c r="A50" s="83" t="s">
        <v>655</v>
      </c>
    </row>
    <row r="51" spans="1:82" x14ac:dyDescent="0.25">
      <c r="A51" s="80" t="s">
        <v>657</v>
      </c>
      <c r="B51" s="15"/>
      <c r="C51" s="15">
        <v>822.56204571000001</v>
      </c>
      <c r="D51" s="15"/>
      <c r="E51" s="15"/>
      <c r="F51" s="15"/>
      <c r="G51" s="15"/>
      <c r="H51" s="15">
        <v>724.98694712999998</v>
      </c>
      <c r="I51" s="15"/>
      <c r="J51" s="15" t="s">
        <v>431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T51" s="94" t="e">
        <f t="shared" ref="BT51:BT60" si="14">AL51/BQ51</f>
        <v>#DIV/0!</v>
      </c>
      <c r="BU51" s="13">
        <f t="shared" ref="BU51:BU60" si="15">IF(C51=0,"",(AJ51-C51)/C51)</f>
        <v>-1</v>
      </c>
      <c r="BV51" s="13" t="str">
        <f>IF(E51=0,"",(AX51-E51)/E51)</f>
        <v/>
      </c>
      <c r="BW51" s="13" t="str">
        <f>IF(F51=0,"",(AY51-F51)/F51)</f>
        <v/>
      </c>
      <c r="BX51" s="13">
        <f t="shared" ref="BX51:BX60" si="16">IF(H51=0,"",(BQ51-H51)/H51)</f>
        <v>-1</v>
      </c>
      <c r="BY51" s="13"/>
      <c r="BZ51" s="13"/>
      <c r="CA51" s="13"/>
      <c r="CB51" s="13"/>
      <c r="CD51" s="13"/>
    </row>
    <row r="52" spans="1:82" x14ac:dyDescent="0.25">
      <c r="A52" s="80" t="s">
        <v>432</v>
      </c>
      <c r="B52" s="15"/>
      <c r="C52" s="15">
        <v>2795.6146880000001</v>
      </c>
      <c r="D52" s="15"/>
      <c r="E52" s="15"/>
      <c r="F52" s="15"/>
      <c r="G52" s="15"/>
      <c r="H52" s="15">
        <v>917.13396566999995</v>
      </c>
      <c r="I52" s="15"/>
      <c r="J52" s="15" t="s">
        <v>432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T52" s="94" t="e">
        <f t="shared" si="14"/>
        <v>#DIV/0!</v>
      </c>
      <c r="BU52" s="13">
        <f t="shared" si="15"/>
        <v>-1</v>
      </c>
      <c r="BV52" s="13" t="str">
        <f t="shared" ref="BV52:BV60" si="17">IF(E52=0,"",(AX52-E52)/E52)</f>
        <v/>
      </c>
      <c r="BW52" s="13" t="str">
        <f t="shared" ref="BW52:BW60" si="18">IF(F52=0,"",(AY52-F52)/F52)</f>
        <v/>
      </c>
      <c r="BX52" s="13">
        <f t="shared" si="16"/>
        <v>-1</v>
      </c>
      <c r="BY52" s="13"/>
      <c r="BZ52" s="13"/>
      <c r="CA52" s="13"/>
      <c r="CB52" s="13"/>
      <c r="CD52" s="13"/>
    </row>
    <row r="53" spans="1:82" x14ac:dyDescent="0.25">
      <c r="A53" s="80" t="s">
        <v>658</v>
      </c>
      <c r="B53" s="15"/>
      <c r="C53" s="15">
        <v>3096.6457762</v>
      </c>
      <c r="D53" s="15"/>
      <c r="E53" s="15">
        <v>179.46963059999999</v>
      </c>
      <c r="F53" s="15">
        <v>51.277038939000001</v>
      </c>
      <c r="G53" s="15"/>
      <c r="H53" s="15">
        <v>2387.8558048999998</v>
      </c>
      <c r="I53" s="15"/>
      <c r="J53" s="15" t="s">
        <v>433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T53" s="94" t="e">
        <f t="shared" si="14"/>
        <v>#DIV/0!</v>
      </c>
      <c r="BU53" s="13">
        <f t="shared" si="15"/>
        <v>-1</v>
      </c>
      <c r="BV53" s="13">
        <f t="shared" si="17"/>
        <v>-1</v>
      </c>
      <c r="BW53" s="13">
        <f t="shared" si="18"/>
        <v>-1</v>
      </c>
      <c r="BX53" s="13">
        <f t="shared" si="16"/>
        <v>-1</v>
      </c>
      <c r="BY53" s="13"/>
      <c r="BZ53" s="13"/>
      <c r="CA53" s="13"/>
      <c r="CB53" s="13"/>
      <c r="CD53" s="13"/>
    </row>
    <row r="54" spans="1:82" x14ac:dyDescent="0.25">
      <c r="A54" s="80" t="s">
        <v>659</v>
      </c>
      <c r="B54" s="15"/>
      <c r="C54" s="15">
        <v>2881.5206825999999</v>
      </c>
      <c r="D54" s="15"/>
      <c r="E54" s="15"/>
      <c r="F54" s="15"/>
      <c r="G54" s="15"/>
      <c r="H54" s="15">
        <v>1476.7020652000001</v>
      </c>
      <c r="I54" s="15"/>
      <c r="J54" s="15" t="s">
        <v>434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T54" s="94" t="e">
        <f t="shared" si="14"/>
        <v>#DIV/0!</v>
      </c>
      <c r="BU54" s="13">
        <f t="shared" si="15"/>
        <v>-1</v>
      </c>
      <c r="BV54" s="13" t="str">
        <f t="shared" si="17"/>
        <v/>
      </c>
      <c r="BW54" s="13" t="str">
        <f t="shared" si="18"/>
        <v/>
      </c>
      <c r="BX54" s="13">
        <f t="shared" si="16"/>
        <v>-1</v>
      </c>
      <c r="BY54" s="13"/>
      <c r="BZ54" s="13"/>
      <c r="CA54" s="13"/>
      <c r="CB54" s="13"/>
      <c r="CD54" s="13"/>
    </row>
    <row r="55" spans="1:82" x14ac:dyDescent="0.25">
      <c r="A55" s="80" t="s">
        <v>660</v>
      </c>
      <c r="B55" s="15"/>
      <c r="C55" s="15">
        <v>71625.579509999996</v>
      </c>
      <c r="D55" s="15"/>
      <c r="E55" s="15">
        <v>483.00223822999999</v>
      </c>
      <c r="F55" s="15">
        <v>138.00059003000001</v>
      </c>
      <c r="G55" s="15"/>
      <c r="H55" s="15">
        <v>27412.645214</v>
      </c>
      <c r="I55" s="15"/>
      <c r="J55" s="15" t="s">
        <v>435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T55" s="94" t="e">
        <f t="shared" si="14"/>
        <v>#DIV/0!</v>
      </c>
      <c r="BU55" s="13">
        <f t="shared" si="15"/>
        <v>-1</v>
      </c>
      <c r="BV55" s="13">
        <f t="shared" si="17"/>
        <v>-1</v>
      </c>
      <c r="BW55" s="13">
        <f t="shared" si="18"/>
        <v>-1</v>
      </c>
      <c r="BX55" s="13">
        <f t="shared" si="16"/>
        <v>-1</v>
      </c>
      <c r="BY55" s="13"/>
      <c r="BZ55" s="13"/>
      <c r="CA55" s="13"/>
      <c r="CB55" s="13"/>
      <c r="CD55" s="13"/>
    </row>
    <row r="56" spans="1:82" x14ac:dyDescent="0.25">
      <c r="A56" s="81" t="s">
        <v>661</v>
      </c>
      <c r="B56" s="15"/>
      <c r="C56" s="15">
        <v>97920.589311999996</v>
      </c>
      <c r="D56" s="15"/>
      <c r="E56" s="15">
        <v>935.89197551999996</v>
      </c>
      <c r="F56" s="15">
        <v>267.39771160999999</v>
      </c>
      <c r="G56" s="15"/>
      <c r="H56" s="15">
        <v>32789.294531</v>
      </c>
      <c r="I56" s="15"/>
      <c r="J56" s="15" t="s">
        <v>436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T56" s="94" t="e">
        <f t="shared" si="14"/>
        <v>#DIV/0!</v>
      </c>
      <c r="BU56" s="13">
        <f t="shared" si="15"/>
        <v>-1</v>
      </c>
      <c r="BV56" s="13">
        <f t="shared" si="17"/>
        <v>-1</v>
      </c>
      <c r="BW56" s="13">
        <f t="shared" si="18"/>
        <v>-1</v>
      </c>
      <c r="BX56" s="13">
        <f t="shared" si="16"/>
        <v>-1</v>
      </c>
      <c r="BY56" s="13"/>
      <c r="BZ56" s="13"/>
      <c r="CA56" s="13"/>
      <c r="CB56" s="13"/>
      <c r="CD56" s="13"/>
    </row>
    <row r="57" spans="1:82" x14ac:dyDescent="0.25">
      <c r="A57" s="80" t="s">
        <v>662</v>
      </c>
      <c r="B57" s="15"/>
      <c r="C57" s="15">
        <v>66951.994550000003</v>
      </c>
      <c r="D57" s="15"/>
      <c r="E57" s="15">
        <v>1215.3350773</v>
      </c>
      <c r="F57" s="15">
        <v>347.23841085999999</v>
      </c>
      <c r="G57" s="15"/>
      <c r="H57" s="15">
        <v>10639.40605</v>
      </c>
      <c r="I57" s="15"/>
      <c r="J57" s="15" t="s">
        <v>553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T57" s="94" t="e">
        <f t="shared" si="14"/>
        <v>#DIV/0!</v>
      </c>
      <c r="BU57" s="13">
        <f t="shared" si="15"/>
        <v>-1</v>
      </c>
      <c r="BV57" s="13">
        <f t="shared" si="17"/>
        <v>-1</v>
      </c>
      <c r="BW57" s="13">
        <f t="shared" si="18"/>
        <v>-1</v>
      </c>
      <c r="BX57" s="13">
        <f t="shared" si="16"/>
        <v>-1</v>
      </c>
      <c r="BY57" s="13"/>
      <c r="BZ57" s="13"/>
      <c r="CA57" s="13"/>
      <c r="CB57" s="13"/>
      <c r="CD57" s="13"/>
    </row>
    <row r="58" spans="1:82" x14ac:dyDescent="0.25">
      <c r="A58" s="80" t="s">
        <v>663</v>
      </c>
      <c r="B58" s="15"/>
      <c r="C58" s="15">
        <v>108040.57369</v>
      </c>
      <c r="D58" s="15"/>
      <c r="E58" s="15">
        <v>2105.4558010999999</v>
      </c>
      <c r="F58" s="15">
        <v>601.55892200000005</v>
      </c>
      <c r="G58" s="15"/>
      <c r="H58" s="15">
        <v>13555.927964</v>
      </c>
      <c r="I58" s="15"/>
      <c r="J58" s="15" t="s">
        <v>554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T58" s="94" t="e">
        <f t="shared" si="14"/>
        <v>#DIV/0!</v>
      </c>
      <c r="BU58" s="13">
        <f t="shared" si="15"/>
        <v>-1</v>
      </c>
      <c r="BV58" s="13">
        <f t="shared" si="17"/>
        <v>-1</v>
      </c>
      <c r="BW58" s="13">
        <f t="shared" si="18"/>
        <v>-1</v>
      </c>
      <c r="BX58" s="13">
        <f t="shared" si="16"/>
        <v>-1</v>
      </c>
      <c r="BY58" s="13"/>
      <c r="BZ58" s="13"/>
      <c r="CA58" s="13"/>
      <c r="CB58" s="13"/>
      <c r="CD58" s="13"/>
    </row>
    <row r="59" spans="1:82" x14ac:dyDescent="0.25">
      <c r="A59" s="80" t="s">
        <v>664</v>
      </c>
      <c r="B59" s="15"/>
      <c r="C59" s="15">
        <v>140307.41045</v>
      </c>
      <c r="D59" s="15"/>
      <c r="E59" s="15">
        <v>1907.9187629</v>
      </c>
      <c r="F59" s="15">
        <v>545.11984930999995</v>
      </c>
      <c r="G59" s="15"/>
      <c r="H59" s="15">
        <v>27728.574980000001</v>
      </c>
      <c r="I59" s="15"/>
      <c r="J59" s="15" t="s">
        <v>437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T59" s="94" t="e">
        <f t="shared" si="14"/>
        <v>#DIV/0!</v>
      </c>
      <c r="BU59" s="13">
        <f t="shared" si="15"/>
        <v>-1</v>
      </c>
      <c r="BV59" s="13">
        <f t="shared" si="17"/>
        <v>-1</v>
      </c>
      <c r="BW59" s="13">
        <f t="shared" si="18"/>
        <v>-1</v>
      </c>
      <c r="BX59" s="13">
        <f t="shared" si="16"/>
        <v>-1</v>
      </c>
      <c r="BY59" s="13"/>
      <c r="BZ59" s="13"/>
      <c r="CA59" s="13"/>
      <c r="CB59" s="13"/>
      <c r="CD59" s="13"/>
    </row>
    <row r="60" spans="1:82" x14ac:dyDescent="0.25">
      <c r="A60" s="80" t="s">
        <v>665</v>
      </c>
      <c r="B60" s="15"/>
      <c r="C60" s="15">
        <v>19490.812833</v>
      </c>
      <c r="D60" s="15"/>
      <c r="E60" s="15">
        <v>46.975273190000003</v>
      </c>
      <c r="F60" s="15">
        <v>13.421510854999999</v>
      </c>
      <c r="G60" s="15"/>
      <c r="H60" s="15">
        <v>10105.218036</v>
      </c>
      <c r="I60" s="15"/>
      <c r="J60" s="15" t="s">
        <v>438</v>
      </c>
      <c r="K60" s="15">
        <v>0.19036304277914501</v>
      </c>
      <c r="L60" s="15">
        <v>0.29456787101131598</v>
      </c>
      <c r="M60" s="15">
        <v>3.4914695592255199E-2</v>
      </c>
      <c r="N60" s="15">
        <v>3.4914695592255199E-2</v>
      </c>
      <c r="O60" s="15">
        <v>2.9451077481439701E-3</v>
      </c>
      <c r="P60" s="15">
        <v>3.09574207988448E-3</v>
      </c>
      <c r="Q60" s="15">
        <v>1.00504822302837E-3</v>
      </c>
      <c r="R60" s="15">
        <v>234.94923971295901</v>
      </c>
      <c r="S60" s="15">
        <v>0</v>
      </c>
      <c r="T60" s="15">
        <v>0.90070636553845496</v>
      </c>
      <c r="U60" s="15">
        <v>0</v>
      </c>
      <c r="V60" s="15">
        <v>1.02073002082265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9.6398413080022599E-4</v>
      </c>
      <c r="AC60" s="15">
        <v>1.5931239415664902E-2</v>
      </c>
      <c r="AD60" s="15">
        <v>0</v>
      </c>
      <c r="AE60" s="15">
        <v>0.11679858902856501</v>
      </c>
      <c r="AF60" s="15">
        <v>2.4355481993198601E-3</v>
      </c>
      <c r="AG60" s="15">
        <v>0.86186228534422404</v>
      </c>
      <c r="AH60" s="15">
        <v>0</v>
      </c>
      <c r="AI60" s="15">
        <v>0</v>
      </c>
      <c r="AJ60" s="15">
        <v>58.522551298797801</v>
      </c>
      <c r="AK60" s="15">
        <v>40.973347773607401</v>
      </c>
      <c r="AL60" s="15">
        <v>3.9082048314290798</v>
      </c>
      <c r="AM60" s="15">
        <v>0</v>
      </c>
      <c r="AN60" s="15">
        <v>2.2926325369136301E-3</v>
      </c>
      <c r="AO60" s="15">
        <v>1.6999870251657601E-2</v>
      </c>
      <c r="AP60" s="15">
        <v>3.33533987003753E-3</v>
      </c>
      <c r="AQ60" s="15">
        <v>0.210814826402552</v>
      </c>
      <c r="AR60" s="15">
        <v>3.7562394660405403E-2</v>
      </c>
      <c r="AS60" s="15">
        <v>4.8707683658790602E-4</v>
      </c>
      <c r="AT60" s="15">
        <v>1.7542205834531999E-3</v>
      </c>
      <c r="AU60" s="15">
        <v>7.3544350931728404E-3</v>
      </c>
      <c r="AV60" s="15">
        <v>1.02228024052426E-3</v>
      </c>
      <c r="AW60" s="15">
        <v>9.2365008239774405E-4</v>
      </c>
      <c r="AX60" s="15">
        <v>0.55263171755485396</v>
      </c>
      <c r="AY60" s="15">
        <v>0.15789858153518799</v>
      </c>
      <c r="AZ60" s="15">
        <v>0.39473313601966498</v>
      </c>
      <c r="BA60" s="15">
        <v>1.3737793283618999E-4</v>
      </c>
      <c r="BB60" s="15">
        <v>2.78698501408201E-4</v>
      </c>
      <c r="BC60" s="15">
        <v>8.7471193857923304E-2</v>
      </c>
      <c r="BD60" s="15">
        <v>1.9262906683862699E-4</v>
      </c>
      <c r="BE60" s="15">
        <v>1.88773734133611E-3</v>
      </c>
      <c r="BF60" s="15">
        <v>4.7368221476325301E-5</v>
      </c>
      <c r="BG60" s="15">
        <v>5.5262212227935801E-5</v>
      </c>
      <c r="BH60" s="15">
        <v>4.7197346737435104E-3</v>
      </c>
      <c r="BI60" s="15">
        <v>0</v>
      </c>
      <c r="BJ60" s="15">
        <v>5.5444800123458796E-3</v>
      </c>
      <c r="BK60" s="15">
        <v>4.2121164922259598E-3</v>
      </c>
      <c r="BL60" s="15">
        <v>9.12585856247622E-4</v>
      </c>
      <c r="BM60" s="15">
        <v>6.4531902634038104E-4</v>
      </c>
      <c r="BN60" s="15">
        <v>3.5910957126936599E-4</v>
      </c>
      <c r="BO60" s="15">
        <v>7.3214449264703404E-3</v>
      </c>
      <c r="BP60" s="15">
        <v>1.4859582731195999E-2</v>
      </c>
      <c r="BQ60" s="15">
        <v>2.71291445515523</v>
      </c>
      <c r="BR60" s="15">
        <v>1.19679482617657E-2</v>
      </c>
      <c r="BT60" s="94">
        <f t="shared" si="14"/>
        <v>1.4405927263952216</v>
      </c>
      <c r="BU60" s="13">
        <f t="shared" si="15"/>
        <v>-0.9969974289014919</v>
      </c>
      <c r="BV60" s="13">
        <f t="shared" si="17"/>
        <v>-0.98823568911840842</v>
      </c>
      <c r="BW60" s="13">
        <f t="shared" si="18"/>
        <v>-0.98823540931858911</v>
      </c>
      <c r="BX60" s="13">
        <f t="shared" si="16"/>
        <v>-0.9997315333082879</v>
      </c>
      <c r="BY60" s="13"/>
      <c r="BZ60" s="13"/>
      <c r="CA60" s="13"/>
      <c r="CB60" s="13"/>
      <c r="CD60" s="13"/>
    </row>
    <row r="62" spans="1:82" x14ac:dyDescent="0.25"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</row>
    <row r="63" spans="1:82" x14ac:dyDescent="0.25"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</row>
    <row r="64" spans="1:82" x14ac:dyDescent="0.25"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</row>
    <row r="65" spans="11:70" x14ac:dyDescent="0.2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</row>
    <row r="66" spans="11:70" x14ac:dyDescent="0.2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</row>
    <row r="67" spans="11:70" x14ac:dyDescent="0.2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</row>
    <row r="68" spans="11:70" x14ac:dyDescent="0.2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</row>
    <row r="69" spans="11:70" x14ac:dyDescent="0.2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</row>
    <row r="70" spans="11:70" x14ac:dyDescent="0.2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</row>
    <row r="71" spans="11:70" x14ac:dyDescent="0.2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F6F54-4CEF-44A6-ABEF-4F3F21C6568D}">
  <dimension ref="A1:CD71"/>
  <sheetViews>
    <sheetView zoomScale="85" zoomScaleNormal="85" workbookViewId="0">
      <pane xSplit="1" ySplit="2" topLeftCell="J3" activePane="bottomRight" state="frozen"/>
      <selection pane="topRight" activeCell="L2" sqref="L2"/>
      <selection pane="bottomLeft" activeCell="L2" sqref="L2"/>
      <selection pane="bottomRight" activeCell="J1" sqref="J1"/>
    </sheetView>
  </sheetViews>
  <sheetFormatPr defaultColWidth="9.140625" defaultRowHeight="15" x14ac:dyDescent="0.25"/>
  <cols>
    <col min="1" max="1" width="19.85546875" style="17" customWidth="1"/>
    <col min="2" max="9" width="9.140625" style="17"/>
    <col min="10" max="10" width="15.5703125" style="17" bestFit="1" customWidth="1"/>
    <col min="11" max="12" width="6.7109375" style="17" bestFit="1" customWidth="1"/>
    <col min="13" max="13" width="5.7109375" style="17" bestFit="1" customWidth="1"/>
    <col min="14" max="14" width="14.5703125" style="17" bestFit="1" customWidth="1"/>
    <col min="15" max="15" width="5.5703125" style="17" bestFit="1" customWidth="1"/>
    <col min="16" max="16" width="5.5703125" style="17" customWidth="1"/>
    <col min="17" max="17" width="6.7109375" style="17" bestFit="1" customWidth="1"/>
    <col min="18" max="18" width="9.28515625" style="17" bestFit="1" customWidth="1"/>
    <col min="19" max="19" width="5.7109375" style="17" bestFit="1" customWidth="1"/>
    <col min="20" max="20" width="7.7109375" style="17" bestFit="1" customWidth="1"/>
    <col min="21" max="21" width="5.7109375" style="17" bestFit="1" customWidth="1"/>
    <col min="22" max="22" width="6.7109375" style="17" bestFit="1" customWidth="1"/>
    <col min="23" max="23" width="6.7109375" style="17" customWidth="1"/>
    <col min="24" max="24" width="6.7109375" style="17" bestFit="1" customWidth="1"/>
    <col min="25" max="25" width="15.42578125" style="17" bestFit="1" customWidth="1"/>
    <col min="26" max="27" width="7.42578125" style="17" customWidth="1"/>
    <col min="28" max="28" width="5.7109375" style="17" bestFit="1" customWidth="1"/>
    <col min="29" max="29" width="5.140625" style="17" bestFit="1" customWidth="1"/>
    <col min="30" max="30" width="5.140625" style="17" customWidth="1"/>
    <col min="31" max="32" width="5.7109375" style="17" bestFit="1" customWidth="1"/>
    <col min="33" max="33" width="6.7109375" style="17" bestFit="1" customWidth="1"/>
    <col min="34" max="34" width="6.7109375" style="17" customWidth="1"/>
    <col min="35" max="35" width="6.140625" style="17" bestFit="1" customWidth="1"/>
    <col min="36" max="36" width="7.7109375" style="17" bestFit="1" customWidth="1"/>
    <col min="37" max="37" width="10" style="17" bestFit="1" customWidth="1"/>
    <col min="38" max="38" width="10" style="17" customWidth="1"/>
    <col min="39" max="39" width="6" style="17" bestFit="1" customWidth="1"/>
    <col min="40" max="40" width="6.7109375" style="17" bestFit="1" customWidth="1"/>
    <col min="41" max="42" width="6.7109375" style="17" customWidth="1"/>
    <col min="43" max="43" width="7.7109375" style="17" bestFit="1" customWidth="1"/>
    <col min="44" max="60" width="7.7109375" style="17" customWidth="1"/>
    <col min="61" max="61" width="7.7109375" style="17" bestFit="1" customWidth="1"/>
    <col min="62" max="64" width="7.7109375" style="17" customWidth="1"/>
    <col min="65" max="65" width="8" style="17" bestFit="1" customWidth="1"/>
    <col min="66" max="68" width="6.7109375" style="17" bestFit="1" customWidth="1"/>
    <col min="69" max="69" width="9.140625" style="17" bestFit="1" customWidth="1"/>
    <col min="70" max="70" width="7.140625" style="17" bestFit="1" customWidth="1"/>
    <col min="71" max="16384" width="9.140625" style="17"/>
  </cols>
  <sheetData>
    <row r="1" spans="1:82" x14ac:dyDescent="0.25">
      <c r="B1" s="17" t="s">
        <v>334</v>
      </c>
      <c r="J1" s="17" t="s">
        <v>354</v>
      </c>
      <c r="BU1" s="17" t="s">
        <v>552</v>
      </c>
    </row>
    <row r="2" spans="1:82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/>
      <c r="J2" s="125" t="s">
        <v>339</v>
      </c>
      <c r="K2" s="125" t="s">
        <v>364</v>
      </c>
      <c r="L2" s="125" t="s">
        <v>33</v>
      </c>
      <c r="M2" s="125" t="s">
        <v>37</v>
      </c>
      <c r="N2" s="125" t="s">
        <v>39</v>
      </c>
      <c r="O2" s="125" t="s">
        <v>41</v>
      </c>
      <c r="P2" s="125" t="s">
        <v>366</v>
      </c>
      <c r="Q2" s="125" t="s">
        <v>284</v>
      </c>
      <c r="R2" s="125" t="s">
        <v>47</v>
      </c>
      <c r="S2" s="125" t="s">
        <v>53</v>
      </c>
      <c r="T2" s="125" t="s">
        <v>55</v>
      </c>
      <c r="U2" s="125" t="s">
        <v>369</v>
      </c>
      <c r="V2" s="125" t="s">
        <v>57</v>
      </c>
      <c r="W2" s="125" t="s">
        <v>370</v>
      </c>
      <c r="X2" s="125" t="s">
        <v>59</v>
      </c>
      <c r="Y2" s="125" t="s">
        <v>61</v>
      </c>
      <c r="Z2" s="125" t="s">
        <v>371</v>
      </c>
      <c r="AA2" s="125" t="s">
        <v>372</v>
      </c>
      <c r="AB2" s="125" t="s">
        <v>67</v>
      </c>
      <c r="AC2" s="125" t="s">
        <v>69</v>
      </c>
      <c r="AD2" s="125" t="s">
        <v>373</v>
      </c>
      <c r="AE2" s="125" t="s">
        <v>374</v>
      </c>
      <c r="AF2" s="125" t="s">
        <v>71</v>
      </c>
      <c r="AG2" s="125" t="s">
        <v>73</v>
      </c>
      <c r="AH2" s="125" t="s">
        <v>375</v>
      </c>
      <c r="AI2" s="125" t="s">
        <v>75</v>
      </c>
      <c r="AJ2" s="125" t="s">
        <v>77</v>
      </c>
      <c r="AK2" s="125" t="s">
        <v>79</v>
      </c>
      <c r="AL2" s="125" t="s">
        <v>376</v>
      </c>
      <c r="AM2" s="125" t="s">
        <v>87</v>
      </c>
      <c r="AN2" s="125" t="s">
        <v>89</v>
      </c>
      <c r="AO2" s="125" t="s">
        <v>377</v>
      </c>
      <c r="AP2" s="125" t="s">
        <v>91</v>
      </c>
      <c r="AQ2" s="125" t="s">
        <v>93</v>
      </c>
      <c r="AR2" s="125" t="s">
        <v>95</v>
      </c>
      <c r="AS2" s="125" t="s">
        <v>97</v>
      </c>
      <c r="AT2" s="125" t="s">
        <v>99</v>
      </c>
      <c r="AU2" s="125" t="s">
        <v>101</v>
      </c>
      <c r="AV2" s="125" t="s">
        <v>103</v>
      </c>
      <c r="AW2" s="125" t="s">
        <v>105</v>
      </c>
      <c r="AX2" s="125" t="s">
        <v>160</v>
      </c>
      <c r="AY2" s="125" t="s">
        <v>161</v>
      </c>
      <c r="AZ2" s="125" t="s">
        <v>107</v>
      </c>
      <c r="BA2" s="125" t="s">
        <v>111</v>
      </c>
      <c r="BB2" s="125" t="s">
        <v>113</v>
      </c>
      <c r="BC2" s="125" t="s">
        <v>115</v>
      </c>
      <c r="BD2" s="125" t="s">
        <v>117</v>
      </c>
      <c r="BE2" s="125" t="s">
        <v>119</v>
      </c>
      <c r="BF2" s="125" t="s">
        <v>121</v>
      </c>
      <c r="BG2" s="125" t="s">
        <v>123</v>
      </c>
      <c r="BH2" s="125" t="s">
        <v>125</v>
      </c>
      <c r="BI2" s="125" t="s">
        <v>127</v>
      </c>
      <c r="BJ2" s="125" t="s">
        <v>129</v>
      </c>
      <c r="BK2" s="125" t="s">
        <v>131</v>
      </c>
      <c r="BL2" s="125" t="s">
        <v>133</v>
      </c>
      <c r="BM2" s="125" t="s">
        <v>139</v>
      </c>
      <c r="BN2" s="125" t="s">
        <v>143</v>
      </c>
      <c r="BO2" s="125" t="s">
        <v>145</v>
      </c>
      <c r="BP2" s="125" t="s">
        <v>149</v>
      </c>
      <c r="BQ2" s="125" t="s">
        <v>151</v>
      </c>
      <c r="BR2" s="125" t="s">
        <v>153</v>
      </c>
      <c r="BT2" s="15" t="s">
        <v>376</v>
      </c>
      <c r="BU2" s="15" t="s">
        <v>77</v>
      </c>
      <c r="BV2" s="15" t="s">
        <v>160</v>
      </c>
      <c r="BW2" s="15" t="s">
        <v>161</v>
      </c>
      <c r="BX2" s="15" t="s">
        <v>162</v>
      </c>
      <c r="BY2" s="15"/>
      <c r="BZ2" s="15"/>
      <c r="CA2" s="15"/>
      <c r="CB2" s="15"/>
      <c r="CD2" s="15"/>
    </row>
    <row r="3" spans="1:82" x14ac:dyDescent="0.25">
      <c r="A3" s="80" t="s">
        <v>657</v>
      </c>
      <c r="B3" s="15"/>
      <c r="C3" s="15">
        <v>791.55948215210003</v>
      </c>
      <c r="D3" s="15"/>
      <c r="E3" s="15"/>
      <c r="F3" s="15"/>
      <c r="G3" s="15"/>
      <c r="H3" s="15">
        <v>724.75126448549997</v>
      </c>
      <c r="I3" s="15"/>
      <c r="J3" s="125" t="s">
        <v>431</v>
      </c>
      <c r="K3" s="125">
        <v>93.865396368767094</v>
      </c>
      <c r="L3" s="125">
        <v>78.794991872231293</v>
      </c>
      <c r="M3" s="125">
        <v>4.9853041827139801</v>
      </c>
      <c r="N3" s="125">
        <v>4.9853041827139801</v>
      </c>
      <c r="O3" s="125">
        <v>1.8106677359083299E-2</v>
      </c>
      <c r="P3" s="125">
        <v>0.22376349464971401</v>
      </c>
      <c r="Q3" s="125">
        <v>1.4135373289276101</v>
      </c>
      <c r="R3" s="125">
        <v>36994.137602239003</v>
      </c>
      <c r="S3" s="125">
        <v>0</v>
      </c>
      <c r="T3" s="125">
        <v>857.78564852229704</v>
      </c>
      <c r="U3" s="125">
        <v>0</v>
      </c>
      <c r="V3" s="125">
        <v>173.987115880972</v>
      </c>
      <c r="W3" s="125">
        <v>0</v>
      </c>
      <c r="X3" s="125">
        <v>0</v>
      </c>
      <c r="Y3" s="125">
        <v>0</v>
      </c>
      <c r="Z3" s="125">
        <v>0</v>
      </c>
      <c r="AA3" s="125">
        <v>0</v>
      </c>
      <c r="AB3" s="125">
        <v>1.40378952420951</v>
      </c>
      <c r="AC3" s="125">
        <v>2.5975725674763299</v>
      </c>
      <c r="AD3" s="125">
        <v>0</v>
      </c>
      <c r="AE3" s="125">
        <v>17.488608919097</v>
      </c>
      <c r="AF3" s="125">
        <v>3.6343777280268101</v>
      </c>
      <c r="AG3" s="125">
        <v>141.480968260498</v>
      </c>
      <c r="AH3" s="125">
        <v>0</v>
      </c>
      <c r="AI3" s="125">
        <v>0</v>
      </c>
      <c r="AJ3" s="125">
        <v>791.392689032558</v>
      </c>
      <c r="AK3" s="125">
        <v>8.5490219745696994</v>
      </c>
      <c r="AL3" s="125">
        <v>1661.86959396374</v>
      </c>
      <c r="AM3" s="125">
        <v>0</v>
      </c>
      <c r="AN3" s="125">
        <v>1.7212306578040899</v>
      </c>
      <c r="AO3" s="125">
        <v>6.6857922644471701</v>
      </c>
      <c r="AP3" s="125">
        <v>0</v>
      </c>
      <c r="AQ3" s="125">
        <v>177.87316851799699</v>
      </c>
      <c r="AR3" s="125">
        <v>0</v>
      </c>
      <c r="AS3" s="125">
        <v>0</v>
      </c>
      <c r="AT3" s="125">
        <v>0</v>
      </c>
      <c r="AU3" s="125">
        <v>0</v>
      </c>
      <c r="AV3" s="125">
        <v>0</v>
      </c>
      <c r="AW3" s="125">
        <v>0</v>
      </c>
      <c r="AX3" s="125">
        <v>0</v>
      </c>
      <c r="AY3" s="125">
        <v>0</v>
      </c>
      <c r="AZ3" s="125">
        <v>0</v>
      </c>
      <c r="BA3" s="125">
        <v>0</v>
      </c>
      <c r="BB3" s="125">
        <v>0</v>
      </c>
      <c r="BC3" s="125">
        <v>0</v>
      </c>
      <c r="BD3" s="125">
        <v>0</v>
      </c>
      <c r="BE3" s="125">
        <v>0</v>
      </c>
      <c r="BF3" s="125">
        <v>0</v>
      </c>
      <c r="BG3" s="125">
        <v>0</v>
      </c>
      <c r="BH3" s="125">
        <v>0</v>
      </c>
      <c r="BI3" s="125">
        <v>0</v>
      </c>
      <c r="BJ3" s="125">
        <v>0</v>
      </c>
      <c r="BK3" s="125">
        <v>0</v>
      </c>
      <c r="BL3" s="125">
        <v>0</v>
      </c>
      <c r="BM3" s="125">
        <v>0.671142483910381</v>
      </c>
      <c r="BN3" s="125">
        <v>0.64620511294322602</v>
      </c>
      <c r="BO3" s="125">
        <v>1.6646567996230099</v>
      </c>
      <c r="BP3" s="125">
        <v>15.480295817721901</v>
      </c>
      <c r="BQ3" s="125">
        <v>724.33792500978097</v>
      </c>
      <c r="BR3" s="125">
        <v>1.6352274583155599</v>
      </c>
      <c r="BT3" s="94">
        <f t="shared" ref="BT3:BT44" si="0">AL3/BQ3</f>
        <v>2.294329119852863</v>
      </c>
      <c r="BU3" s="13">
        <f t="shared" ref="BU3:BU44" si="1">IF(C3=0,"",(AJ3-C3)/C3)</f>
        <v>-2.1071457458706234E-4</v>
      </c>
      <c r="BV3" s="13" t="str">
        <f>IF(E3=0,"",(AX3-E3)/E3)</f>
        <v/>
      </c>
      <c r="BW3" s="13" t="str">
        <f>IF(F3=0,"",(AY3-F3)/F3)</f>
        <v/>
      </c>
      <c r="BX3" s="13">
        <f t="shared" ref="BX3:BX44" si="2">IF(H3=0,"",(BQ3-H3)/H3)</f>
        <v>-5.7031908183344552E-4</v>
      </c>
      <c r="BY3" s="13"/>
      <c r="BZ3" s="13"/>
      <c r="CA3" s="13"/>
      <c r="CB3" s="13"/>
      <c r="CD3" s="13"/>
    </row>
    <row r="4" spans="1:82" x14ac:dyDescent="0.25">
      <c r="A4" s="80" t="s">
        <v>432</v>
      </c>
      <c r="B4" s="15"/>
      <c r="C4" s="15">
        <v>2657.4126452307</v>
      </c>
      <c r="D4" s="15"/>
      <c r="E4" s="15"/>
      <c r="F4" s="15"/>
      <c r="G4" s="15"/>
      <c r="H4" s="15">
        <v>916.85237514979895</v>
      </c>
      <c r="I4" s="15"/>
      <c r="J4" s="125" t="s">
        <v>432</v>
      </c>
      <c r="K4" s="125">
        <v>72.078485623108804</v>
      </c>
      <c r="L4" s="125">
        <v>102.397146756615</v>
      </c>
      <c r="M4" s="125">
        <v>11.702172317822599</v>
      </c>
      <c r="N4" s="125">
        <v>11.702172317822599</v>
      </c>
      <c r="O4" s="125">
        <v>0.460761130805734</v>
      </c>
      <c r="P4" s="125">
        <v>1.2043113532035801</v>
      </c>
      <c r="Q4" s="125">
        <v>0.53275361963449397</v>
      </c>
      <c r="R4" s="125">
        <v>78206.494260363601</v>
      </c>
      <c r="S4" s="125">
        <v>0</v>
      </c>
      <c r="T4" s="125">
        <v>343.67392195902499</v>
      </c>
      <c r="U4" s="125">
        <v>0</v>
      </c>
      <c r="V4" s="125">
        <v>317.024281330446</v>
      </c>
      <c r="W4" s="125">
        <v>0</v>
      </c>
      <c r="X4" s="125">
        <v>0</v>
      </c>
      <c r="Y4" s="125">
        <v>0</v>
      </c>
      <c r="Z4" s="125">
        <v>0</v>
      </c>
      <c r="AA4" s="125">
        <v>0</v>
      </c>
      <c r="AB4" s="125">
        <v>0.46245450260089999</v>
      </c>
      <c r="AC4" s="125">
        <v>5.3060466555322003</v>
      </c>
      <c r="AD4" s="125">
        <v>0</v>
      </c>
      <c r="AE4" s="125">
        <v>19.682379762910301</v>
      </c>
      <c r="AF4" s="125">
        <v>1.1639834377331999</v>
      </c>
      <c r="AG4" s="125">
        <v>287.97117430909799</v>
      </c>
      <c r="AH4" s="125">
        <v>0</v>
      </c>
      <c r="AI4" s="125">
        <v>0</v>
      </c>
      <c r="AJ4" s="125">
        <v>2654.6996453865299</v>
      </c>
      <c r="AK4" s="125">
        <v>1012.0261073540699</v>
      </c>
      <c r="AL4" s="125">
        <v>1363.21426533727</v>
      </c>
      <c r="AM4" s="125">
        <v>0</v>
      </c>
      <c r="AN4" s="125">
        <v>0.58236306651895897</v>
      </c>
      <c r="AO4" s="125">
        <v>5.2815544173845597</v>
      </c>
      <c r="AP4" s="125">
        <v>0</v>
      </c>
      <c r="AQ4" s="125">
        <v>145.32276701995701</v>
      </c>
      <c r="AR4" s="125">
        <v>0</v>
      </c>
      <c r="AS4" s="125">
        <v>0</v>
      </c>
      <c r="AT4" s="125">
        <v>0</v>
      </c>
      <c r="AU4" s="125">
        <v>0</v>
      </c>
      <c r="AV4" s="125">
        <v>0</v>
      </c>
      <c r="AW4" s="125">
        <v>0</v>
      </c>
      <c r="AX4" s="125">
        <v>0</v>
      </c>
      <c r="AY4" s="125">
        <v>0</v>
      </c>
      <c r="AZ4" s="125">
        <v>0</v>
      </c>
      <c r="BA4" s="125">
        <v>0</v>
      </c>
      <c r="BB4" s="125">
        <v>0</v>
      </c>
      <c r="BC4" s="125">
        <v>0</v>
      </c>
      <c r="BD4" s="125">
        <v>0</v>
      </c>
      <c r="BE4" s="125">
        <v>0</v>
      </c>
      <c r="BF4" s="125">
        <v>0</v>
      </c>
      <c r="BG4" s="125">
        <v>0</v>
      </c>
      <c r="BH4" s="125">
        <v>0</v>
      </c>
      <c r="BI4" s="125">
        <v>0</v>
      </c>
      <c r="BJ4" s="125">
        <v>0</v>
      </c>
      <c r="BK4" s="125">
        <v>0</v>
      </c>
      <c r="BL4" s="125">
        <v>0</v>
      </c>
      <c r="BM4" s="125">
        <v>0.23137445147803401</v>
      </c>
      <c r="BN4" s="125">
        <v>0.19957890176755599</v>
      </c>
      <c r="BO4" s="125">
        <v>2.2732312426175398</v>
      </c>
      <c r="BP4" s="125">
        <v>4.7847451736966304</v>
      </c>
      <c r="BQ4" s="125">
        <v>916.73833132161303</v>
      </c>
      <c r="BR4" s="125">
        <v>3.88855308551177</v>
      </c>
      <c r="BT4" s="94">
        <f t="shared" si="0"/>
        <v>1.4870265797351316</v>
      </c>
      <c r="BU4" s="13">
        <f t="shared" si="1"/>
        <v>-1.0209177897302333E-3</v>
      </c>
      <c r="BV4" s="13" t="str">
        <f t="shared" ref="BV4:BW44" si="3">IF(E4=0,"",(AX4-E4)/E4)</f>
        <v/>
      </c>
      <c r="BW4" s="13" t="str">
        <f t="shared" si="3"/>
        <v/>
      </c>
      <c r="BX4" s="13">
        <f t="shared" si="2"/>
        <v>-1.2438624938641881E-4</v>
      </c>
      <c r="BY4" s="13"/>
      <c r="BZ4" s="13"/>
      <c r="CA4" s="13"/>
      <c r="CB4" s="13"/>
      <c r="CD4" s="13"/>
    </row>
    <row r="5" spans="1:82" x14ac:dyDescent="0.25">
      <c r="A5" s="80" t="s">
        <v>658</v>
      </c>
      <c r="B5" s="15"/>
      <c r="C5" s="15">
        <v>2966.1016070695</v>
      </c>
      <c r="D5" s="15"/>
      <c r="E5" s="15">
        <v>179.60193638999999</v>
      </c>
      <c r="F5" s="15">
        <v>51.314832877999997</v>
      </c>
      <c r="G5" s="15"/>
      <c r="H5" s="15">
        <v>2387.0791830324001</v>
      </c>
      <c r="I5" s="15"/>
      <c r="J5" s="125" t="s">
        <v>433</v>
      </c>
      <c r="K5" s="125">
        <v>267.21650259472898</v>
      </c>
      <c r="L5" s="125">
        <v>293.55314265701099</v>
      </c>
      <c r="M5" s="125">
        <v>15.599501617559801</v>
      </c>
      <c r="N5" s="125">
        <v>15.599501617559801</v>
      </c>
      <c r="O5" s="125">
        <v>0.334911889895665</v>
      </c>
      <c r="P5" s="125">
        <v>1.1335804852965901</v>
      </c>
      <c r="Q5" s="125">
        <v>3.9589865664105801</v>
      </c>
      <c r="R5" s="125">
        <v>115804.09884726</v>
      </c>
      <c r="S5" s="125">
        <v>0</v>
      </c>
      <c r="T5" s="125">
        <v>3042.87569398899</v>
      </c>
      <c r="U5" s="125">
        <v>0</v>
      </c>
      <c r="V5" s="125">
        <v>597.926104673954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3.9032713975539401</v>
      </c>
      <c r="AC5" s="125">
        <v>7.9537395822351398</v>
      </c>
      <c r="AD5" s="125">
        <v>0</v>
      </c>
      <c r="AE5" s="125">
        <v>52.16659636144</v>
      </c>
      <c r="AF5" s="125">
        <v>10.1092809096269</v>
      </c>
      <c r="AG5" s="125">
        <v>432.28411306249501</v>
      </c>
      <c r="AH5" s="125">
        <v>0</v>
      </c>
      <c r="AI5" s="125">
        <v>0</v>
      </c>
      <c r="AJ5" s="125">
        <v>2964.9861898069298</v>
      </c>
      <c r="AK5" s="125">
        <v>249.624202670898</v>
      </c>
      <c r="AL5" s="125">
        <v>5725.5205867601398</v>
      </c>
      <c r="AM5" s="125">
        <v>0</v>
      </c>
      <c r="AN5" s="125">
        <v>4.8482086691247996</v>
      </c>
      <c r="AO5" s="125">
        <v>19.057331118735402</v>
      </c>
      <c r="AP5" s="125">
        <v>1.0809600026455399</v>
      </c>
      <c r="AQ5" s="125">
        <v>701.66899647150206</v>
      </c>
      <c r="AR5" s="125">
        <v>12.1722549424869</v>
      </c>
      <c r="AS5" s="125">
        <v>0.157858743255233</v>
      </c>
      <c r="AT5" s="125">
        <v>0.56849523526072498</v>
      </c>
      <c r="AU5" s="125">
        <v>2.3834822775949802</v>
      </c>
      <c r="AV5" s="125">
        <v>0.33127162045227598</v>
      </c>
      <c r="AW5" s="125">
        <v>0.29933999680329898</v>
      </c>
      <c r="AX5" s="125">
        <v>179.094060580366</v>
      </c>
      <c r="AY5" s="125">
        <v>51.1697092077139</v>
      </c>
      <c r="AZ5" s="125">
        <v>127.924351372652</v>
      </c>
      <c r="BA5" s="125">
        <v>4.4517289196800897E-2</v>
      </c>
      <c r="BB5" s="125">
        <v>9.03149567067357E-2</v>
      </c>
      <c r="BC5" s="125">
        <v>28.3467405215032</v>
      </c>
      <c r="BD5" s="125">
        <v>6.24269691408035E-2</v>
      </c>
      <c r="BE5" s="125">
        <v>0.61178562255769098</v>
      </c>
      <c r="BF5" s="125">
        <v>1.5351059375981701E-2</v>
      </c>
      <c r="BG5" s="125">
        <v>1.79093369048209E-2</v>
      </c>
      <c r="BH5" s="125">
        <v>1.5294630753374401</v>
      </c>
      <c r="BI5" s="125">
        <v>0</v>
      </c>
      <c r="BJ5" s="125">
        <v>1.79682396644565</v>
      </c>
      <c r="BK5" s="125">
        <v>1.3649559351179701</v>
      </c>
      <c r="BL5" s="125">
        <v>0.29575765692774902</v>
      </c>
      <c r="BM5" s="125">
        <v>1.87019929022834</v>
      </c>
      <c r="BN5" s="125">
        <v>1.79078709611821</v>
      </c>
      <c r="BO5" s="125">
        <v>5.10720847162154</v>
      </c>
      <c r="BP5" s="125">
        <v>42.907057861406301</v>
      </c>
      <c r="BQ5" s="125">
        <v>2385.7445826375001</v>
      </c>
      <c r="BR5" s="125">
        <v>5.1619048853982603</v>
      </c>
      <c r="BT5" s="94">
        <f t="shared" si="0"/>
        <v>2.3998883318978068</v>
      </c>
      <c r="BU5" s="13">
        <f t="shared" si="1"/>
        <v>-3.7605497394683639E-4</v>
      </c>
      <c r="BV5" s="13">
        <f t="shared" si="3"/>
        <v>-2.8277858237071027E-3</v>
      </c>
      <c r="BW5" s="13">
        <f t="shared" si="3"/>
        <v>-2.8281037303799742E-3</v>
      </c>
      <c r="BX5" s="13">
        <f t="shared" si="2"/>
        <v>-5.5909347473116191E-4</v>
      </c>
      <c r="BY5" s="13"/>
      <c r="BZ5" s="13"/>
      <c r="CA5" s="13"/>
      <c r="CB5" s="13"/>
      <c r="CD5" s="13"/>
    </row>
    <row r="6" spans="1:82" x14ac:dyDescent="0.25">
      <c r="A6" s="80" t="s">
        <v>659</v>
      </c>
      <c r="B6" s="15"/>
      <c r="C6" s="15">
        <v>2738.9820787704898</v>
      </c>
      <c r="D6" s="15"/>
      <c r="E6" s="15"/>
      <c r="F6" s="15"/>
      <c r="G6" s="15"/>
      <c r="H6" s="15">
        <v>1476.3443751078901</v>
      </c>
      <c r="I6" s="15"/>
      <c r="J6" s="125" t="s">
        <v>434</v>
      </c>
      <c r="K6" s="125">
        <v>186.273514719047</v>
      </c>
      <c r="L6" s="125">
        <v>137.85879739512799</v>
      </c>
      <c r="M6" s="125">
        <v>13.9944468592139</v>
      </c>
      <c r="N6" s="125">
        <v>13.9944468592139</v>
      </c>
      <c r="O6" s="125">
        <v>0.509640508440944</v>
      </c>
      <c r="P6" s="125">
        <v>1.53222339328582</v>
      </c>
      <c r="Q6" s="125">
        <v>2.5807099106389599</v>
      </c>
      <c r="R6" s="125">
        <v>96750.478503517996</v>
      </c>
      <c r="S6" s="125">
        <v>0</v>
      </c>
      <c r="T6" s="125">
        <v>1190.36376692371</v>
      </c>
      <c r="U6" s="125">
        <v>0</v>
      </c>
      <c r="V6" s="125">
        <v>407.12880262085503</v>
      </c>
      <c r="W6" s="125">
        <v>0</v>
      </c>
      <c r="X6" s="125">
        <v>0</v>
      </c>
      <c r="Y6" s="125">
        <v>0</v>
      </c>
      <c r="Z6" s="125">
        <v>0</v>
      </c>
      <c r="AA6" s="125">
        <v>0</v>
      </c>
      <c r="AB6" s="125">
        <v>2.496572788935</v>
      </c>
      <c r="AC6" s="125">
        <v>6.8100645492628002</v>
      </c>
      <c r="AD6" s="125">
        <v>0</v>
      </c>
      <c r="AE6" s="125">
        <v>40.033682592466803</v>
      </c>
      <c r="AF6" s="125">
        <v>6.4352378571074</v>
      </c>
      <c r="AG6" s="125">
        <v>369.31156005886299</v>
      </c>
      <c r="AH6" s="125">
        <v>0</v>
      </c>
      <c r="AI6" s="125">
        <v>0</v>
      </c>
      <c r="AJ6" s="125">
        <v>2737.2610307710002</v>
      </c>
      <c r="AK6" s="125">
        <v>615.36977915199202</v>
      </c>
      <c r="AL6" s="125">
        <v>2805.8549129449798</v>
      </c>
      <c r="AM6" s="125">
        <v>0</v>
      </c>
      <c r="AN6" s="125">
        <v>3.0913939576822802</v>
      </c>
      <c r="AO6" s="125">
        <v>13.3405562667207</v>
      </c>
      <c r="AP6" s="125">
        <v>0</v>
      </c>
      <c r="AQ6" s="125">
        <v>237.336976639825</v>
      </c>
      <c r="AR6" s="125">
        <v>0</v>
      </c>
      <c r="AS6" s="125">
        <v>0</v>
      </c>
      <c r="AT6" s="125">
        <v>0</v>
      </c>
      <c r="AU6" s="125">
        <v>0</v>
      </c>
      <c r="AV6" s="125">
        <v>0</v>
      </c>
      <c r="AW6" s="125">
        <v>0</v>
      </c>
      <c r="AX6" s="125">
        <v>0</v>
      </c>
      <c r="AY6" s="125">
        <v>0</v>
      </c>
      <c r="AZ6" s="125">
        <v>0</v>
      </c>
      <c r="BA6" s="125">
        <v>0</v>
      </c>
      <c r="BB6" s="125">
        <v>0</v>
      </c>
      <c r="BC6" s="125">
        <v>0</v>
      </c>
      <c r="BD6" s="125">
        <v>0</v>
      </c>
      <c r="BE6" s="125">
        <v>0</v>
      </c>
      <c r="BF6" s="125">
        <v>0</v>
      </c>
      <c r="BG6" s="125">
        <v>0</v>
      </c>
      <c r="BH6" s="125">
        <v>0</v>
      </c>
      <c r="BI6" s="125">
        <v>0</v>
      </c>
      <c r="BJ6" s="125">
        <v>0</v>
      </c>
      <c r="BK6" s="125">
        <v>0</v>
      </c>
      <c r="BL6" s="125">
        <v>0</v>
      </c>
      <c r="BM6" s="125">
        <v>1.2037530196531001</v>
      </c>
      <c r="BN6" s="125">
        <v>1.1359029740138999</v>
      </c>
      <c r="BO6" s="125">
        <v>4.0583781414419402</v>
      </c>
      <c r="BP6" s="125">
        <v>27.216880649481599</v>
      </c>
      <c r="BQ6" s="125">
        <v>1476.2873069991199</v>
      </c>
      <c r="BR6" s="125">
        <v>4.6493299881005603</v>
      </c>
      <c r="BT6" s="94">
        <f t="shared" si="0"/>
        <v>1.9006157538863486</v>
      </c>
      <c r="BU6" s="13">
        <f t="shared" si="1"/>
        <v>-6.2835314361100992E-4</v>
      </c>
      <c r="BV6" s="13" t="str">
        <f t="shared" si="3"/>
        <v/>
      </c>
      <c r="BW6" s="13" t="str">
        <f t="shared" si="3"/>
        <v/>
      </c>
      <c r="BX6" s="13">
        <f t="shared" si="2"/>
        <v>-3.8655011481322527E-5</v>
      </c>
      <c r="BY6" s="13"/>
      <c r="BZ6" s="13"/>
      <c r="CA6" s="13"/>
      <c r="CB6" s="13"/>
      <c r="CD6" s="13"/>
    </row>
    <row r="7" spans="1:82" x14ac:dyDescent="0.25">
      <c r="A7" s="80" t="s">
        <v>660</v>
      </c>
      <c r="B7" s="15"/>
      <c r="C7" s="15">
        <v>75090.6762975319</v>
      </c>
      <c r="D7" s="15"/>
      <c r="E7" s="15">
        <v>483.34177841000002</v>
      </c>
      <c r="F7" s="15">
        <v>138.09766772</v>
      </c>
      <c r="G7" s="15"/>
      <c r="H7" s="15">
        <v>27402.2009934243</v>
      </c>
      <c r="I7" s="15"/>
      <c r="J7" s="125" t="s">
        <v>435</v>
      </c>
      <c r="K7" s="125">
        <v>2641.6213005691302</v>
      </c>
      <c r="L7" s="125">
        <v>2508.4990561182099</v>
      </c>
      <c r="M7" s="125">
        <v>314.218867574596</v>
      </c>
      <c r="N7" s="125">
        <v>314.218867574596</v>
      </c>
      <c r="O7" s="125">
        <v>45.274093619272598</v>
      </c>
      <c r="P7" s="125">
        <v>128.28119373821099</v>
      </c>
      <c r="Q7" s="125">
        <v>39.309916506593503</v>
      </c>
      <c r="R7" s="125">
        <v>1893185.65577847</v>
      </c>
      <c r="S7" s="125">
        <v>0</v>
      </c>
      <c r="T7" s="125">
        <v>19663.499986636602</v>
      </c>
      <c r="U7" s="125">
        <v>0</v>
      </c>
      <c r="V7" s="125">
        <v>8955.4620539943498</v>
      </c>
      <c r="W7" s="125">
        <v>0</v>
      </c>
      <c r="X7" s="125">
        <v>0</v>
      </c>
      <c r="Y7" s="125">
        <v>0</v>
      </c>
      <c r="Z7" s="125">
        <v>0</v>
      </c>
      <c r="AA7" s="125">
        <v>0</v>
      </c>
      <c r="AB7" s="125">
        <v>31.6745741880653</v>
      </c>
      <c r="AC7" s="125">
        <v>132.88348471469399</v>
      </c>
      <c r="AD7" s="125">
        <v>0</v>
      </c>
      <c r="AE7" s="125">
        <v>992.25512841330203</v>
      </c>
      <c r="AF7" s="125">
        <v>77.246587337753795</v>
      </c>
      <c r="AG7" s="125">
        <v>7038.8873065685502</v>
      </c>
      <c r="AH7" s="125">
        <v>0</v>
      </c>
      <c r="AI7" s="125">
        <v>0</v>
      </c>
      <c r="AJ7" s="125">
        <v>75055.899232791606</v>
      </c>
      <c r="AK7" s="125">
        <v>10925.0233405535</v>
      </c>
      <c r="AL7" s="125">
        <v>49594.347565270502</v>
      </c>
      <c r="AM7" s="125">
        <v>0</v>
      </c>
      <c r="AN7" s="125">
        <v>37.204625842578999</v>
      </c>
      <c r="AO7" s="125">
        <v>190.67146371236299</v>
      </c>
      <c r="AP7" s="125">
        <v>2.9097278063459999</v>
      </c>
      <c r="AQ7" s="125">
        <v>4036.8049093371101</v>
      </c>
      <c r="AR7" s="125">
        <v>32.765268826093902</v>
      </c>
      <c r="AS7" s="125">
        <v>0.42492347977535</v>
      </c>
      <c r="AT7" s="125">
        <v>1.5302782784106801</v>
      </c>
      <c r="AU7" s="125">
        <v>6.4158683730440904</v>
      </c>
      <c r="AV7" s="125">
        <v>0.89172226172170199</v>
      </c>
      <c r="AW7" s="125">
        <v>0.80577283575015002</v>
      </c>
      <c r="AX7" s="125">
        <v>482.08572289169302</v>
      </c>
      <c r="AY7" s="125">
        <v>137.73871351653699</v>
      </c>
      <c r="AZ7" s="125">
        <v>344.34700937515601</v>
      </c>
      <c r="BA7" s="125">
        <v>0.119831921824104</v>
      </c>
      <c r="BB7" s="125">
        <v>0.24311041739005701</v>
      </c>
      <c r="BC7" s="125">
        <v>76.303825901001701</v>
      </c>
      <c r="BD7" s="125">
        <v>0.168042589989914</v>
      </c>
      <c r="BE7" s="125">
        <v>1.6468022288728299</v>
      </c>
      <c r="BF7" s="125">
        <v>4.1321561313293398E-2</v>
      </c>
      <c r="BG7" s="125">
        <v>4.82087511367583E-2</v>
      </c>
      <c r="BH7" s="125">
        <v>4.11700919878525</v>
      </c>
      <c r="BI7" s="125">
        <v>0</v>
      </c>
      <c r="BJ7" s="125">
        <v>4.8366935079393896</v>
      </c>
      <c r="BK7" s="125">
        <v>3.6741803160325501</v>
      </c>
      <c r="BL7" s="125">
        <v>0.79612526110992299</v>
      </c>
      <c r="BM7" s="125">
        <v>16.298454401514601</v>
      </c>
      <c r="BN7" s="125">
        <v>13.128932383383701</v>
      </c>
      <c r="BO7" s="125">
        <v>104.306246913694</v>
      </c>
      <c r="BP7" s="125">
        <v>314.580155756544</v>
      </c>
      <c r="BQ7" s="125">
        <v>27400.632184174101</v>
      </c>
      <c r="BR7" s="125">
        <v>107.86580499666501</v>
      </c>
      <c r="BT7" s="94">
        <f t="shared" si="0"/>
        <v>1.809970924463375</v>
      </c>
      <c r="BU7" s="13">
        <f t="shared" si="1"/>
        <v>-4.6313425920545438E-4</v>
      </c>
      <c r="BV7" s="13">
        <f t="shared" si="3"/>
        <v>-2.5986901493161027E-3</v>
      </c>
      <c r="BW7" s="13">
        <f t="shared" si="3"/>
        <v>-2.5992778110547963E-3</v>
      </c>
      <c r="BX7" s="13">
        <f t="shared" si="2"/>
        <v>-5.7251213162590475E-5</v>
      </c>
      <c r="BY7" s="13"/>
      <c r="BZ7" s="13"/>
      <c r="CA7" s="13"/>
      <c r="CB7" s="13"/>
      <c r="CD7" s="13"/>
    </row>
    <row r="8" spans="1:82" x14ac:dyDescent="0.25">
      <c r="A8" s="81" t="s">
        <v>661</v>
      </c>
      <c r="B8" s="15"/>
      <c r="C8" s="15">
        <v>102915.339640782</v>
      </c>
      <c r="D8" s="15"/>
      <c r="E8" s="15">
        <v>936.58897408999997</v>
      </c>
      <c r="F8" s="15">
        <v>267.59684672999998</v>
      </c>
      <c r="G8" s="15"/>
      <c r="H8" s="15">
        <v>32776.751386670599</v>
      </c>
      <c r="I8" s="15"/>
      <c r="J8" s="125" t="s">
        <v>436</v>
      </c>
      <c r="K8" s="125">
        <v>3634.69970570237</v>
      </c>
      <c r="L8" s="125">
        <v>3055.97249713574</v>
      </c>
      <c r="M8" s="125">
        <v>318.53742914810101</v>
      </c>
      <c r="N8" s="125">
        <v>318.53742914810101</v>
      </c>
      <c r="O8" s="125">
        <v>41.743706774252097</v>
      </c>
      <c r="P8" s="125">
        <v>113.571853247353</v>
      </c>
      <c r="Q8" s="125">
        <v>56.297933920097798</v>
      </c>
      <c r="R8" s="125">
        <v>2005614.03394064</v>
      </c>
      <c r="S8" s="125">
        <v>0</v>
      </c>
      <c r="T8" s="125">
        <v>29806.698675015901</v>
      </c>
      <c r="U8" s="125">
        <v>0</v>
      </c>
      <c r="V8" s="125">
        <v>9752.03517970342</v>
      </c>
      <c r="W8" s="125">
        <v>0</v>
      </c>
      <c r="X8" s="125">
        <v>0</v>
      </c>
      <c r="Y8" s="125">
        <v>0</v>
      </c>
      <c r="Z8" s="125">
        <v>0</v>
      </c>
      <c r="AA8" s="125">
        <v>0</v>
      </c>
      <c r="AB8" s="125">
        <v>49.652232784823298</v>
      </c>
      <c r="AC8" s="125">
        <v>141.71882317355301</v>
      </c>
      <c r="AD8" s="125">
        <v>0</v>
      </c>
      <c r="AE8" s="125">
        <v>1103.36324492416</v>
      </c>
      <c r="AF8" s="125">
        <v>125.10178458418</v>
      </c>
      <c r="AG8" s="125">
        <v>7539.8249909608103</v>
      </c>
      <c r="AH8" s="125">
        <v>0</v>
      </c>
      <c r="AI8" s="125">
        <v>0</v>
      </c>
      <c r="AJ8" s="125">
        <v>102864.065362081</v>
      </c>
      <c r="AK8" s="125">
        <v>15649.145652760901</v>
      </c>
      <c r="AL8" s="125">
        <v>65669.727255190504</v>
      </c>
      <c r="AM8" s="125">
        <v>0</v>
      </c>
      <c r="AN8" s="125">
        <v>61.331673534064301</v>
      </c>
      <c r="AO8" s="125">
        <v>260.58587311389101</v>
      </c>
      <c r="AP8" s="125">
        <v>5.6382471822175502</v>
      </c>
      <c r="AQ8" s="125">
        <v>5696.3720039154096</v>
      </c>
      <c r="AR8" s="125">
        <v>63.4899511125071</v>
      </c>
      <c r="AS8" s="125">
        <v>0.82338470102570105</v>
      </c>
      <c r="AT8" s="125">
        <v>2.9652512111642002</v>
      </c>
      <c r="AU8" s="125">
        <v>12.432192220991301</v>
      </c>
      <c r="AV8" s="125">
        <v>1.7279088939962599</v>
      </c>
      <c r="AW8" s="125">
        <v>1.5613665790329401</v>
      </c>
      <c r="AX8" s="125">
        <v>934.14788555134896</v>
      </c>
      <c r="AY8" s="125">
        <v>266.89945474616502</v>
      </c>
      <c r="AZ8" s="125">
        <v>667.24843080518394</v>
      </c>
      <c r="BA8" s="125">
        <v>0.232202498939025</v>
      </c>
      <c r="BB8" s="125">
        <v>0.47107830266153</v>
      </c>
      <c r="BC8" s="125">
        <v>147.85569360163501</v>
      </c>
      <c r="BD8" s="125">
        <v>0.32561729305488801</v>
      </c>
      <c r="BE8" s="125">
        <v>3.1910545368364902</v>
      </c>
      <c r="BF8" s="125">
        <v>8.00688535414497E-2</v>
      </c>
      <c r="BG8" s="125">
        <v>9.3415271416524406E-2</v>
      </c>
      <c r="BH8" s="125">
        <v>7.9776133754416101</v>
      </c>
      <c r="BI8" s="125">
        <v>0</v>
      </c>
      <c r="BJ8" s="125">
        <v>9.3721752454020102</v>
      </c>
      <c r="BK8" s="125">
        <v>7.1195554159294803</v>
      </c>
      <c r="BL8" s="125">
        <v>1.5426784503712001</v>
      </c>
      <c r="BM8" s="125">
        <v>24.709733563246701</v>
      </c>
      <c r="BN8" s="125">
        <v>21.613079552637899</v>
      </c>
      <c r="BO8" s="125">
        <v>114.314943276619</v>
      </c>
      <c r="BP8" s="125">
        <v>517.99830144678106</v>
      </c>
      <c r="BQ8" s="125">
        <v>32774.276543373097</v>
      </c>
      <c r="BR8" s="125">
        <v>109.30841366127</v>
      </c>
      <c r="BT8" s="94">
        <f t="shared" si="0"/>
        <v>2.0036972339659109</v>
      </c>
      <c r="BU8" s="13">
        <f t="shared" si="1"/>
        <v>-4.9821803902081938E-4</v>
      </c>
      <c r="BV8" s="13">
        <f t="shared" si="3"/>
        <v>-2.6063605340034992E-3</v>
      </c>
      <c r="BW8" s="13">
        <f t="shared" si="3"/>
        <v>-2.6061293036782926E-3</v>
      </c>
      <c r="BX8" s="13">
        <f t="shared" si="2"/>
        <v>-7.5506058190666443E-5</v>
      </c>
      <c r="BY8" s="13"/>
      <c r="BZ8" s="13"/>
      <c r="CA8" s="13"/>
      <c r="CB8" s="13"/>
      <c r="CD8" s="13"/>
    </row>
    <row r="9" spans="1:82" x14ac:dyDescent="0.25">
      <c r="A9" s="80" t="s">
        <v>662</v>
      </c>
      <c r="B9" s="15"/>
      <c r="C9" s="15">
        <v>67390.956437443907</v>
      </c>
      <c r="D9" s="15"/>
      <c r="E9" s="15">
        <v>1216.1538085</v>
      </c>
      <c r="F9" s="15">
        <v>347.47253463999999</v>
      </c>
      <c r="G9" s="15"/>
      <c r="H9" s="15">
        <v>10635.321205599401</v>
      </c>
      <c r="I9" s="15"/>
      <c r="J9" s="125" t="s">
        <v>553</v>
      </c>
      <c r="K9" s="125">
        <v>827.93674560183194</v>
      </c>
      <c r="L9" s="125">
        <v>872.96819306734506</v>
      </c>
      <c r="M9" s="125">
        <v>126.583587456141</v>
      </c>
      <c r="N9" s="125">
        <v>126.583587456141</v>
      </c>
      <c r="O9" s="125">
        <v>37.435392086509303</v>
      </c>
      <c r="P9" s="125">
        <v>103.255576265039</v>
      </c>
      <c r="Q9" s="125">
        <v>17.346770212607002</v>
      </c>
      <c r="R9" s="125">
        <v>634950.44581803703</v>
      </c>
      <c r="S9" s="125">
        <v>0</v>
      </c>
      <c r="T9" s="125">
        <v>9791.6159583356093</v>
      </c>
      <c r="U9" s="125">
        <v>0</v>
      </c>
      <c r="V9" s="125">
        <v>3832.6172681797002</v>
      </c>
      <c r="W9" s="125">
        <v>0</v>
      </c>
      <c r="X9" s="125">
        <v>0</v>
      </c>
      <c r="Y9" s="125">
        <v>0</v>
      </c>
      <c r="Z9" s="125">
        <v>0</v>
      </c>
      <c r="AA9" s="125">
        <v>0</v>
      </c>
      <c r="AB9" s="125">
        <v>11.170508698777001</v>
      </c>
      <c r="AC9" s="125">
        <v>45.545284715344501</v>
      </c>
      <c r="AD9" s="125">
        <v>0</v>
      </c>
      <c r="AE9" s="125">
        <v>550.98457279332104</v>
      </c>
      <c r="AF9" s="125">
        <v>25.0862729555713</v>
      </c>
      <c r="AG9" s="125">
        <v>2307.7146733391701</v>
      </c>
      <c r="AH9" s="125">
        <v>0</v>
      </c>
      <c r="AI9" s="125">
        <v>0</v>
      </c>
      <c r="AJ9" s="125">
        <v>67230.873554677295</v>
      </c>
      <c r="AK9" s="125">
        <v>29909.484160562599</v>
      </c>
      <c r="AL9" s="125">
        <v>21309.762092627101</v>
      </c>
      <c r="AM9" s="125">
        <v>0</v>
      </c>
      <c r="AN9" s="125">
        <v>12.596340109239</v>
      </c>
      <c r="AO9" s="125">
        <v>59.844122309644398</v>
      </c>
      <c r="AP9" s="125">
        <v>7.3023057369775701</v>
      </c>
      <c r="AQ9" s="125">
        <v>1582.83310628151</v>
      </c>
      <c r="AR9" s="125">
        <v>82.228240105380905</v>
      </c>
      <c r="AS9" s="125">
        <v>1.0663959677463699</v>
      </c>
      <c r="AT9" s="125">
        <v>3.84041000677921</v>
      </c>
      <c r="AU9" s="125">
        <v>16.101360571438001</v>
      </c>
      <c r="AV9" s="125">
        <v>2.2378766117164601</v>
      </c>
      <c r="AW9" s="125">
        <v>2.0221754030324499</v>
      </c>
      <c r="AX9" s="125">
        <v>1209.84968928377</v>
      </c>
      <c r="AY9" s="125">
        <v>345.67118192309101</v>
      </c>
      <c r="AZ9" s="125">
        <v>864.17850736067999</v>
      </c>
      <c r="BA9" s="125">
        <v>0.30073338106339798</v>
      </c>
      <c r="BB9" s="125">
        <v>0.61010953554126102</v>
      </c>
      <c r="BC9" s="125">
        <v>191.49323346395701</v>
      </c>
      <c r="BD9" s="125">
        <v>0.42172068519651401</v>
      </c>
      <c r="BE9" s="125">
        <v>4.1328400800277896</v>
      </c>
      <c r="BF9" s="125">
        <v>0.10370232499435</v>
      </c>
      <c r="BG9" s="125">
        <v>0.120986190358085</v>
      </c>
      <c r="BH9" s="125">
        <v>10.3321091398116</v>
      </c>
      <c r="BI9" s="125">
        <v>0</v>
      </c>
      <c r="BJ9" s="125">
        <v>12.1382308128992</v>
      </c>
      <c r="BK9" s="125">
        <v>9.2207728963772606</v>
      </c>
      <c r="BL9" s="125">
        <v>1.99797900979403</v>
      </c>
      <c r="BM9" s="125">
        <v>6.2892249312733197</v>
      </c>
      <c r="BN9" s="125">
        <v>3.9468031319543502</v>
      </c>
      <c r="BO9" s="125">
        <v>58.124180993159897</v>
      </c>
      <c r="BP9" s="125">
        <v>94.628834603746498</v>
      </c>
      <c r="BQ9" s="125">
        <v>10634.591074587801</v>
      </c>
      <c r="BR9" s="125">
        <v>45.614659974812</v>
      </c>
      <c r="BT9" s="94">
        <f t="shared" si="0"/>
        <v>2.0038158442733609</v>
      </c>
      <c r="BU9" s="13">
        <f t="shared" si="1"/>
        <v>-2.3754356849825962E-3</v>
      </c>
      <c r="BV9" s="13">
        <f t="shared" si="3"/>
        <v>-5.1836528999612899E-3</v>
      </c>
      <c r="BW9" s="13">
        <f t="shared" si="3"/>
        <v>-5.1841585660152307E-3</v>
      </c>
      <c r="BX9" s="13">
        <f t="shared" si="2"/>
        <v>-6.8651524245035868E-5</v>
      </c>
      <c r="BY9" s="13"/>
      <c r="BZ9" s="13"/>
      <c r="CA9" s="13"/>
      <c r="CB9" s="13"/>
      <c r="CD9" s="13"/>
    </row>
    <row r="10" spans="1:82" x14ac:dyDescent="0.25">
      <c r="A10" s="80" t="s">
        <v>663</v>
      </c>
      <c r="B10" s="15"/>
      <c r="C10" s="15">
        <v>106410.797719229</v>
      </c>
      <c r="D10" s="15"/>
      <c r="E10" s="15">
        <v>2106.862384</v>
      </c>
      <c r="F10" s="15">
        <v>601.96071283000003</v>
      </c>
      <c r="G10" s="15"/>
      <c r="H10" s="15">
        <v>13550.753654095</v>
      </c>
      <c r="I10" s="15"/>
      <c r="J10" s="125" t="s">
        <v>554</v>
      </c>
      <c r="K10" s="125">
        <v>1004.81815624994</v>
      </c>
      <c r="L10" s="125">
        <v>1442.28659423866</v>
      </c>
      <c r="M10" s="125">
        <v>180.16213700557199</v>
      </c>
      <c r="N10" s="125">
        <v>180.16213700557199</v>
      </c>
      <c r="O10" s="125">
        <v>12.8323816299872</v>
      </c>
      <c r="P10" s="125">
        <v>30.345261699079899</v>
      </c>
      <c r="Q10" s="125">
        <v>7.5213745753027199</v>
      </c>
      <c r="R10" s="125">
        <v>1171528.68092777</v>
      </c>
      <c r="S10" s="125">
        <v>0</v>
      </c>
      <c r="T10" s="125">
        <v>4552.2415394199597</v>
      </c>
      <c r="U10" s="125">
        <v>0</v>
      </c>
      <c r="V10" s="125">
        <v>4908.30789542616</v>
      </c>
      <c r="W10" s="125">
        <v>0</v>
      </c>
      <c r="X10" s="125">
        <v>0</v>
      </c>
      <c r="Y10" s="125">
        <v>0</v>
      </c>
      <c r="Z10" s="125">
        <v>0</v>
      </c>
      <c r="AA10" s="125">
        <v>0</v>
      </c>
      <c r="AB10" s="125">
        <v>5.7552376177957001</v>
      </c>
      <c r="AC10" s="125">
        <v>79.746768206496299</v>
      </c>
      <c r="AD10" s="125">
        <v>0</v>
      </c>
      <c r="AE10" s="125">
        <v>331.15150704647903</v>
      </c>
      <c r="AF10" s="125">
        <v>14.2548253061944</v>
      </c>
      <c r="AG10" s="125">
        <v>4303.9157712819297</v>
      </c>
      <c r="AH10" s="125">
        <v>0</v>
      </c>
      <c r="AI10" s="125">
        <v>0</v>
      </c>
      <c r="AJ10" s="125">
        <v>106064.49682490301</v>
      </c>
      <c r="AK10" s="125">
        <v>62130.107282748497</v>
      </c>
      <c r="AL10" s="125">
        <v>19548.9462645436</v>
      </c>
      <c r="AM10" s="125">
        <v>0</v>
      </c>
      <c r="AN10" s="125">
        <v>8.1020618638976902</v>
      </c>
      <c r="AO10" s="125">
        <v>73.866863759073496</v>
      </c>
      <c r="AP10" s="125">
        <v>12.6487879539454</v>
      </c>
      <c r="AQ10" s="125">
        <v>1904.9348998363</v>
      </c>
      <c r="AR10" s="125">
        <v>142.432963728456</v>
      </c>
      <c r="AS10" s="125">
        <v>1.8471693976421599</v>
      </c>
      <c r="AT10" s="125">
        <v>6.65221748595929</v>
      </c>
      <c r="AU10" s="125">
        <v>27.890241681685598</v>
      </c>
      <c r="AV10" s="125">
        <v>3.8763680726643299</v>
      </c>
      <c r="AW10" s="125">
        <v>3.5027453716717201</v>
      </c>
      <c r="AX10" s="125">
        <v>2095.6600250599299</v>
      </c>
      <c r="AY10" s="125">
        <v>598.759934449973</v>
      </c>
      <c r="AZ10" s="125">
        <v>1496.90009060996</v>
      </c>
      <c r="BA10" s="125">
        <v>0.52091782712456702</v>
      </c>
      <c r="BB10" s="125">
        <v>1.05680608255206</v>
      </c>
      <c r="BC10" s="125">
        <v>331.69824027072599</v>
      </c>
      <c r="BD10" s="125">
        <v>0.73048657660785699</v>
      </c>
      <c r="BE10" s="125">
        <v>7.1587643314208202</v>
      </c>
      <c r="BF10" s="125">
        <v>0.17962873614532801</v>
      </c>
      <c r="BG10" s="125">
        <v>0.209564707308872</v>
      </c>
      <c r="BH10" s="125">
        <v>17.8968756097157</v>
      </c>
      <c r="BI10" s="125">
        <v>0</v>
      </c>
      <c r="BJ10" s="125">
        <v>21.025418519927101</v>
      </c>
      <c r="BK10" s="125">
        <v>15.971902754123899</v>
      </c>
      <c r="BL10" s="125">
        <v>3.4608353422951299</v>
      </c>
      <c r="BM10" s="125">
        <v>3.0124567823581798</v>
      </c>
      <c r="BN10" s="125">
        <v>2.30358218294394</v>
      </c>
      <c r="BO10" s="125">
        <v>39.118661426500502</v>
      </c>
      <c r="BP10" s="125">
        <v>55.343248082805403</v>
      </c>
      <c r="BQ10" s="125">
        <v>13549.1045001846</v>
      </c>
      <c r="BR10" s="125">
        <v>60.704574387638601</v>
      </c>
      <c r="BT10" s="94">
        <f t="shared" si="0"/>
        <v>1.4428220156009022</v>
      </c>
      <c r="BU10" s="13">
        <f t="shared" si="1"/>
        <v>-3.2543773916602595E-3</v>
      </c>
      <c r="BV10" s="13">
        <f t="shared" si="3"/>
        <v>-5.3170814691758713E-3</v>
      </c>
      <c r="BW10" s="13">
        <f t="shared" si="3"/>
        <v>-5.3172546177959043E-3</v>
      </c>
      <c r="BX10" s="13">
        <f t="shared" si="2"/>
        <v>-1.2170200658193542E-4</v>
      </c>
      <c r="BY10" s="13"/>
      <c r="BZ10" s="13"/>
      <c r="CA10" s="13"/>
      <c r="CB10" s="13"/>
      <c r="CD10" s="13"/>
    </row>
    <row r="11" spans="1:82" x14ac:dyDescent="0.25">
      <c r="A11" s="80" t="s">
        <v>664</v>
      </c>
      <c r="B11" s="15"/>
      <c r="C11" s="15">
        <v>144310.11963295299</v>
      </c>
      <c r="D11" s="15"/>
      <c r="E11" s="15">
        <v>1909.2166826999901</v>
      </c>
      <c r="F11" s="15">
        <v>545.49060949</v>
      </c>
      <c r="G11" s="15"/>
      <c r="H11" s="15">
        <v>27717.934015258401</v>
      </c>
      <c r="I11" s="15"/>
      <c r="J11" s="125" t="s">
        <v>437</v>
      </c>
      <c r="K11" s="125">
        <v>2142.21873793636</v>
      </c>
      <c r="L11" s="125">
        <v>2950.1935115257702</v>
      </c>
      <c r="M11" s="125">
        <v>361.12518799543602</v>
      </c>
      <c r="N11" s="125">
        <v>361.12518799543602</v>
      </c>
      <c r="O11" s="125">
        <v>22.657584589692199</v>
      </c>
      <c r="P11" s="125">
        <v>47.791959730109902</v>
      </c>
      <c r="Q11" s="125">
        <v>15.9521975230829</v>
      </c>
      <c r="R11" s="125">
        <v>2385925.4413749198</v>
      </c>
      <c r="S11" s="125">
        <v>0</v>
      </c>
      <c r="T11" s="125">
        <v>9560.9857853492595</v>
      </c>
      <c r="U11" s="125">
        <v>0</v>
      </c>
      <c r="V11" s="125">
        <v>9933.5607531908499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13.239317739380599</v>
      </c>
      <c r="AC11" s="125">
        <v>162.37186063118301</v>
      </c>
      <c r="AD11" s="125">
        <v>0</v>
      </c>
      <c r="AE11" s="125">
        <v>639.02387775284899</v>
      </c>
      <c r="AF11" s="125">
        <v>33.918339756499499</v>
      </c>
      <c r="AG11" s="125">
        <v>8784.0076972813804</v>
      </c>
      <c r="AH11" s="125">
        <v>0</v>
      </c>
      <c r="AI11" s="125">
        <v>0</v>
      </c>
      <c r="AJ11" s="125">
        <v>144076.25540479599</v>
      </c>
      <c r="AK11" s="125">
        <v>43835.199355809498</v>
      </c>
      <c r="AL11" s="125">
        <v>40237.447036712401</v>
      </c>
      <c r="AM11" s="125">
        <v>0</v>
      </c>
      <c r="AN11" s="125">
        <v>19.738818641732301</v>
      </c>
      <c r="AO11" s="125">
        <v>157.15715186246399</v>
      </c>
      <c r="AP11" s="125">
        <v>11.4674417015272</v>
      </c>
      <c r="AQ11" s="125">
        <v>3919.3800930074999</v>
      </c>
      <c r="AR11" s="125">
        <v>129.130411437579</v>
      </c>
      <c r="AS11" s="125">
        <v>1.6746551916092001</v>
      </c>
      <c r="AT11" s="125">
        <v>6.0309201541030601</v>
      </c>
      <c r="AU11" s="125">
        <v>25.285371671709701</v>
      </c>
      <c r="AV11" s="125">
        <v>3.51432761785082</v>
      </c>
      <c r="AW11" s="125">
        <v>3.17559245357891</v>
      </c>
      <c r="AX11" s="125">
        <v>1899.9310077371099</v>
      </c>
      <c r="AY11" s="125">
        <v>542.83797544491995</v>
      </c>
      <c r="AZ11" s="125">
        <v>1357.0930322921899</v>
      </c>
      <c r="BA11" s="125">
        <v>0.47226916229875798</v>
      </c>
      <c r="BB11" s="125">
        <v>0.95810700132828197</v>
      </c>
      <c r="BC11" s="125">
        <v>300.71861637923797</v>
      </c>
      <c r="BD11" s="125">
        <v>0.66226336414292597</v>
      </c>
      <c r="BE11" s="125">
        <v>6.4901604413653002</v>
      </c>
      <c r="BF11" s="125">
        <v>0.16285206655753801</v>
      </c>
      <c r="BG11" s="125">
        <v>0.189993267084443</v>
      </c>
      <c r="BH11" s="125">
        <v>16.225454896189898</v>
      </c>
      <c r="BI11" s="125">
        <v>0</v>
      </c>
      <c r="BJ11" s="125">
        <v>19.061743084376399</v>
      </c>
      <c r="BK11" s="125">
        <v>14.480193455579601</v>
      </c>
      <c r="BL11" s="125">
        <v>3.1376020988001301</v>
      </c>
      <c r="BM11" s="125">
        <v>6.7149469940290301</v>
      </c>
      <c r="BN11" s="125">
        <v>5.55904324831429</v>
      </c>
      <c r="BO11" s="125">
        <v>76.780343278228898</v>
      </c>
      <c r="BP11" s="125">
        <v>133.60525580780001</v>
      </c>
      <c r="BQ11" s="125">
        <v>27715.336933481001</v>
      </c>
      <c r="BR11" s="125">
        <v>121.613111355732</v>
      </c>
      <c r="BT11" s="94">
        <f t="shared" si="0"/>
        <v>1.4518115775855605</v>
      </c>
      <c r="BU11" s="13">
        <f t="shared" si="1"/>
        <v>-1.6205670728555331E-3</v>
      </c>
      <c r="BV11" s="13">
        <f t="shared" si="3"/>
        <v>-4.8636045594094169E-3</v>
      </c>
      <c r="BW11" s="13">
        <f t="shared" si="3"/>
        <v>-4.862840897591432E-3</v>
      </c>
      <c r="BX11" s="13">
        <f t="shared" si="2"/>
        <v>-9.3696802076587566E-5</v>
      </c>
      <c r="BY11" s="13"/>
      <c r="BZ11" s="13"/>
      <c r="CA11" s="13"/>
      <c r="CB11" s="13"/>
      <c r="CD11" s="13"/>
    </row>
    <row r="12" spans="1:82" x14ac:dyDescent="0.25">
      <c r="A12" s="80" t="s">
        <v>665</v>
      </c>
      <c r="B12" s="15"/>
      <c r="C12" s="15">
        <v>19580.0602593121</v>
      </c>
      <c r="D12" s="15"/>
      <c r="E12" s="15">
        <v>47.018160815000002</v>
      </c>
      <c r="F12" s="15">
        <v>13.433762133</v>
      </c>
      <c r="G12" s="15"/>
      <c r="H12" s="15">
        <v>10101.9508056714</v>
      </c>
      <c r="I12" s="15"/>
      <c r="J12" s="125" t="s">
        <v>438</v>
      </c>
      <c r="K12" s="125">
        <v>1248.3930691349501</v>
      </c>
      <c r="L12" s="125">
        <v>978.50144000926002</v>
      </c>
      <c r="M12" s="125">
        <v>92.071359226177705</v>
      </c>
      <c r="N12" s="125">
        <v>92.071359226177705</v>
      </c>
      <c r="O12" s="125">
        <v>3.0806811063344299</v>
      </c>
      <c r="P12" s="125">
        <v>5.55085270438554</v>
      </c>
      <c r="Q12" s="125">
        <v>16.8386605673088</v>
      </c>
      <c r="R12" s="125">
        <v>651855.762161477</v>
      </c>
      <c r="S12" s="125">
        <v>0</v>
      </c>
      <c r="T12" s="125">
        <v>8461.3277637275805</v>
      </c>
      <c r="U12" s="125">
        <v>0</v>
      </c>
      <c r="V12" s="125">
        <v>2810.2849322557099</v>
      </c>
      <c r="W12" s="125">
        <v>0</v>
      </c>
      <c r="X12" s="125">
        <v>0</v>
      </c>
      <c r="Y12" s="125">
        <v>0</v>
      </c>
      <c r="Z12" s="125">
        <v>0</v>
      </c>
      <c r="AA12" s="125">
        <v>0</v>
      </c>
      <c r="AB12" s="125">
        <v>16.5880682545456</v>
      </c>
      <c r="AC12" s="125">
        <v>45.653777398171201</v>
      </c>
      <c r="AD12" s="125">
        <v>0</v>
      </c>
      <c r="AE12" s="125">
        <v>252.30685217944401</v>
      </c>
      <c r="AF12" s="125">
        <v>43.267779222540099</v>
      </c>
      <c r="AG12" s="125">
        <v>2481.3087589208199</v>
      </c>
      <c r="AH12" s="125">
        <v>0</v>
      </c>
      <c r="AI12" s="125">
        <v>0</v>
      </c>
      <c r="AJ12" s="125">
        <v>19568.044799572101</v>
      </c>
      <c r="AK12" s="125">
        <v>3236.4541252335398</v>
      </c>
      <c r="AL12" s="125">
        <v>19549.629050303902</v>
      </c>
      <c r="AM12" s="125">
        <v>0</v>
      </c>
      <c r="AN12" s="125">
        <v>21.5703868152581</v>
      </c>
      <c r="AO12" s="125">
        <v>89.412905587146099</v>
      </c>
      <c r="AP12" s="125">
        <v>0.282987031311144</v>
      </c>
      <c r="AQ12" s="125">
        <v>1752.5811342647701</v>
      </c>
      <c r="AR12" s="125">
        <v>3.18660978741933</v>
      </c>
      <c r="AS12" s="125">
        <v>4.1326533176805097E-2</v>
      </c>
      <c r="AT12" s="125">
        <v>0.14882742990679901</v>
      </c>
      <c r="AU12" s="125">
        <v>0.62398002612477099</v>
      </c>
      <c r="AV12" s="125">
        <v>8.6726056978455798E-2</v>
      </c>
      <c r="AW12" s="125">
        <v>7.8364878167077101E-2</v>
      </c>
      <c r="AX12" s="125">
        <v>46.885588915381099</v>
      </c>
      <c r="AY12" s="125">
        <v>13.395875791817501</v>
      </c>
      <c r="AZ12" s="125">
        <v>33.489713123563497</v>
      </c>
      <c r="BA12" s="125">
        <v>1.16544261644537E-2</v>
      </c>
      <c r="BB12" s="125">
        <v>2.3643537977369601E-2</v>
      </c>
      <c r="BC12" s="125">
        <v>7.4209826000209302</v>
      </c>
      <c r="BD12" s="125">
        <v>1.63431073044638E-2</v>
      </c>
      <c r="BE12" s="125">
        <v>0.160162544574701</v>
      </c>
      <c r="BF12" s="125">
        <v>4.01876893908078E-3</v>
      </c>
      <c r="BG12" s="125">
        <v>4.6885661689732303E-3</v>
      </c>
      <c r="BH12" s="125">
        <v>0.40040229942073602</v>
      </c>
      <c r="BI12" s="125">
        <v>0</v>
      </c>
      <c r="BJ12" s="125">
        <v>0.47039505723749803</v>
      </c>
      <c r="BK12" s="125">
        <v>0.35733528442379497</v>
      </c>
      <c r="BL12" s="125">
        <v>7.7427856501154801E-2</v>
      </c>
      <c r="BM12" s="125">
        <v>7.9447106399840903</v>
      </c>
      <c r="BN12" s="125">
        <v>7.6027161851904603</v>
      </c>
      <c r="BO12" s="125">
        <v>26.503097033041801</v>
      </c>
      <c r="BP12" s="125">
        <v>182.25576495643099</v>
      </c>
      <c r="BQ12" s="125">
        <v>10100.506085307799</v>
      </c>
      <c r="BR12" s="125">
        <v>30.7699027627771</v>
      </c>
      <c r="BT12" s="94">
        <f t="shared" si="0"/>
        <v>1.9355098531885249</v>
      </c>
      <c r="BU12" s="13">
        <f t="shared" si="1"/>
        <v>-6.1365795512734428E-4</v>
      </c>
      <c r="BV12" s="13">
        <f t="shared" si="3"/>
        <v>-2.8195892251193424E-3</v>
      </c>
      <c r="BW12" s="13">
        <f t="shared" si="3"/>
        <v>-2.8202331414988921E-3</v>
      </c>
      <c r="BX12" s="13">
        <f t="shared" si="2"/>
        <v>-1.4301399713705264E-4</v>
      </c>
      <c r="BY12" s="13"/>
      <c r="BZ12" s="13"/>
      <c r="CA12" s="13"/>
      <c r="CB12" s="13"/>
      <c r="CD12" s="13"/>
    </row>
    <row r="13" spans="1:82" x14ac:dyDescent="0.25">
      <c r="A13" s="73" t="s">
        <v>557</v>
      </c>
      <c r="B13" s="15"/>
      <c r="C13" s="15">
        <v>47046.1034796401</v>
      </c>
      <c r="D13" s="15"/>
      <c r="E13" s="15">
        <v>1210.7107746098</v>
      </c>
      <c r="F13" s="15">
        <v>250.1361470862</v>
      </c>
      <c r="G13" s="15"/>
      <c r="H13" s="15"/>
      <c r="I13" s="15"/>
      <c r="J13" s="125" t="s">
        <v>558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  <c r="AG13" s="125">
        <v>0</v>
      </c>
      <c r="AH13" s="125">
        <v>0</v>
      </c>
      <c r="AI13" s="125">
        <v>0</v>
      </c>
      <c r="AJ13" s="125">
        <v>47046.079427128803</v>
      </c>
      <c r="AK13" s="125">
        <v>0</v>
      </c>
      <c r="AL13" s="125">
        <v>0</v>
      </c>
      <c r="AM13" s="125">
        <v>0</v>
      </c>
      <c r="AN13" s="125">
        <v>0</v>
      </c>
      <c r="AO13" s="125">
        <v>0</v>
      </c>
      <c r="AP13" s="125">
        <v>20.876721727100801</v>
      </c>
      <c r="AQ13" s="125">
        <v>0</v>
      </c>
      <c r="AR13" s="125">
        <v>6.0796733852521703</v>
      </c>
      <c r="AS13" s="125">
        <v>0.38719876982092999</v>
      </c>
      <c r="AT13" s="125">
        <v>1.0480927431560201</v>
      </c>
      <c r="AU13" s="125">
        <v>13.531989505999301</v>
      </c>
      <c r="AV13" s="125">
        <v>0.45442472152868502</v>
      </c>
      <c r="AW13" s="125">
        <v>5.12237724389181</v>
      </c>
      <c r="AX13" s="125">
        <v>1210.71036226921</v>
      </c>
      <c r="AY13" s="125">
        <v>250.13608480651601</v>
      </c>
      <c r="AZ13" s="125">
        <v>960.57427746270105</v>
      </c>
      <c r="BA13" s="125">
        <v>0.17673019284930799</v>
      </c>
      <c r="BB13" s="125">
        <v>0.30770100696109298</v>
      </c>
      <c r="BC13" s="125">
        <v>120.92909175085499</v>
      </c>
      <c r="BD13" s="125">
        <v>0.420092943556165</v>
      </c>
      <c r="BE13" s="125">
        <v>5.3165956557923701</v>
      </c>
      <c r="BF13" s="125">
        <v>0.77350248295551505</v>
      </c>
      <c r="BG13" s="125">
        <v>1.9286598389523599</v>
      </c>
      <c r="BH13" s="125">
        <v>13.291498801236701</v>
      </c>
      <c r="BI13" s="125">
        <v>0</v>
      </c>
      <c r="BJ13" s="125">
        <v>57.162355748827302</v>
      </c>
      <c r="BK13" s="125">
        <v>1.1199346770504299</v>
      </c>
      <c r="BL13" s="125">
        <v>1.20944361072989</v>
      </c>
      <c r="BM13" s="125">
        <v>0</v>
      </c>
      <c r="BN13" s="125">
        <v>0</v>
      </c>
      <c r="BO13" s="125">
        <v>0</v>
      </c>
      <c r="BP13" s="125">
        <v>0</v>
      </c>
      <c r="BQ13" s="125">
        <v>0</v>
      </c>
      <c r="BR13" s="125">
        <v>0</v>
      </c>
      <c r="BT13" s="94" t="e">
        <f t="shared" si="0"/>
        <v>#DIV/0!</v>
      </c>
      <c r="BU13" s="13">
        <f t="shared" si="1"/>
        <v>-5.1125405756861404E-7</v>
      </c>
      <c r="BV13" s="13">
        <f t="shared" si="3"/>
        <v>-3.4057728616416944E-7</v>
      </c>
      <c r="BW13" s="13">
        <f t="shared" si="3"/>
        <v>-2.489831426334851E-7</v>
      </c>
      <c r="BX13" s="13" t="str">
        <f t="shared" si="2"/>
        <v/>
      </c>
      <c r="BY13" s="13"/>
      <c r="BZ13" s="13"/>
      <c r="CA13" s="13"/>
      <c r="CB13" s="13"/>
      <c r="CD13" s="13"/>
    </row>
    <row r="14" spans="1:82" x14ac:dyDescent="0.25">
      <c r="A14" s="75" t="s">
        <v>559</v>
      </c>
      <c r="B14" s="15"/>
      <c r="C14" s="15">
        <v>4172.3242023329904</v>
      </c>
      <c r="D14" s="15"/>
      <c r="E14" s="15">
        <v>598.46524795699997</v>
      </c>
      <c r="F14" s="15">
        <v>68.344731312999997</v>
      </c>
      <c r="G14" s="15"/>
      <c r="H14" s="15"/>
      <c r="I14" s="15"/>
      <c r="J14" s="125" t="s">
        <v>440</v>
      </c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25">
        <v>0</v>
      </c>
      <c r="X14" s="125">
        <v>0</v>
      </c>
      <c r="Y14" s="125">
        <v>0</v>
      </c>
      <c r="Z14" s="125">
        <v>0</v>
      </c>
      <c r="AA14" s="125">
        <v>0</v>
      </c>
      <c r="AB14" s="125">
        <v>0</v>
      </c>
      <c r="AC14" s="125">
        <v>0</v>
      </c>
      <c r="AD14" s="125">
        <v>0</v>
      </c>
      <c r="AE14" s="125">
        <v>0</v>
      </c>
      <c r="AF14" s="125">
        <v>0</v>
      </c>
      <c r="AG14" s="125">
        <v>0</v>
      </c>
      <c r="AH14" s="125">
        <v>0</v>
      </c>
      <c r="AI14" s="125">
        <v>0</v>
      </c>
      <c r="AJ14" s="125">
        <v>4172.3240554021404</v>
      </c>
      <c r="AK14" s="125">
        <v>1048.4090616026399</v>
      </c>
      <c r="AL14" s="125">
        <v>0</v>
      </c>
      <c r="AM14" s="125">
        <v>0</v>
      </c>
      <c r="AN14" s="125">
        <v>0</v>
      </c>
      <c r="AO14" s="125">
        <v>0</v>
      </c>
      <c r="AP14" s="125">
        <v>0.88164552037346899</v>
      </c>
      <c r="AQ14" s="125">
        <v>0</v>
      </c>
      <c r="AR14" s="125">
        <v>1.4625814682782401</v>
      </c>
      <c r="AS14" s="125">
        <v>0.26654539162353802</v>
      </c>
      <c r="AT14" s="125">
        <v>3.52658580730502</v>
      </c>
      <c r="AU14" s="125">
        <v>0.81330029762396905</v>
      </c>
      <c r="AV14" s="125">
        <v>1.27777239173927</v>
      </c>
      <c r="AW14" s="125">
        <v>1.40106950621979</v>
      </c>
      <c r="AX14" s="125">
        <v>598.46504276440999</v>
      </c>
      <c r="AY14" s="125">
        <v>68.344707386288306</v>
      </c>
      <c r="AZ14" s="125">
        <v>530.12033537812204</v>
      </c>
      <c r="BA14" s="125">
        <v>0</v>
      </c>
      <c r="BB14" s="125">
        <v>2.7337812320529901E-2</v>
      </c>
      <c r="BC14" s="125">
        <v>13.476480487441799</v>
      </c>
      <c r="BD14" s="125">
        <v>0.341720910949805</v>
      </c>
      <c r="BE14" s="125">
        <v>8.7016498441883403</v>
      </c>
      <c r="BF14" s="125">
        <v>2.2758784405606298</v>
      </c>
      <c r="BG14" s="125">
        <v>6.3287224347845301</v>
      </c>
      <c r="BH14" s="125">
        <v>21.754118166636399</v>
      </c>
      <c r="BI14" s="125">
        <v>0</v>
      </c>
      <c r="BJ14" s="125">
        <v>2.7269553913479401</v>
      </c>
      <c r="BK14" s="125">
        <v>3.0481714204930501</v>
      </c>
      <c r="BL14" s="125">
        <v>3.4172094401913697E-2</v>
      </c>
      <c r="BM14" s="125">
        <v>0</v>
      </c>
      <c r="BN14" s="125">
        <v>0</v>
      </c>
      <c r="BO14" s="125">
        <v>0</v>
      </c>
      <c r="BP14" s="125">
        <v>0</v>
      </c>
      <c r="BQ14" s="125">
        <v>0</v>
      </c>
      <c r="BR14" s="125">
        <v>0</v>
      </c>
      <c r="BT14" s="94" t="e">
        <f t="shared" si="0"/>
        <v>#DIV/0!</v>
      </c>
      <c r="BU14" s="13">
        <f t="shared" si="1"/>
        <v>-3.5215587961433918E-8</v>
      </c>
      <c r="BV14" s="13">
        <f t="shared" si="3"/>
        <v>-3.4286467040186302E-7</v>
      </c>
      <c r="BW14" s="13">
        <f t="shared" si="3"/>
        <v>-3.5008860568152859E-7</v>
      </c>
      <c r="BX14" s="13" t="str">
        <f t="shared" si="2"/>
        <v/>
      </c>
      <c r="BY14" s="13"/>
      <c r="BZ14" s="13"/>
      <c r="CA14" s="13"/>
      <c r="CB14" s="13"/>
      <c r="CD14" s="13"/>
    </row>
    <row r="15" spans="1:82" x14ac:dyDescent="0.25">
      <c r="A15" s="73" t="s">
        <v>671</v>
      </c>
      <c r="B15" s="15"/>
      <c r="C15" s="15">
        <v>1124.8090160039901</v>
      </c>
      <c r="D15" s="15"/>
      <c r="E15" s="15">
        <v>309.83308646999899</v>
      </c>
      <c r="F15" s="15">
        <v>64.337051727999906</v>
      </c>
      <c r="G15" s="15"/>
      <c r="H15" s="15"/>
      <c r="I15" s="15"/>
      <c r="J15" s="125" t="s">
        <v>441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0</v>
      </c>
      <c r="Z15" s="125">
        <v>0</v>
      </c>
      <c r="AA15" s="125">
        <v>0</v>
      </c>
      <c r="AB15" s="125">
        <v>0</v>
      </c>
      <c r="AC15" s="125">
        <v>0</v>
      </c>
      <c r="AD15" s="125">
        <v>0</v>
      </c>
      <c r="AE15" s="125">
        <v>0</v>
      </c>
      <c r="AF15" s="125">
        <v>0</v>
      </c>
      <c r="AG15" s="125">
        <v>0</v>
      </c>
      <c r="AH15" s="125">
        <v>0</v>
      </c>
      <c r="AI15" s="125">
        <v>0</v>
      </c>
      <c r="AJ15" s="125">
        <v>1124.8084588038801</v>
      </c>
      <c r="AK15" s="125">
        <v>288.35471546597398</v>
      </c>
      <c r="AL15" s="125">
        <v>0</v>
      </c>
      <c r="AM15" s="125">
        <v>0</v>
      </c>
      <c r="AN15" s="125">
        <v>0</v>
      </c>
      <c r="AO15" s="125">
        <v>0</v>
      </c>
      <c r="AP15" s="125">
        <v>5.3979751539101697</v>
      </c>
      <c r="AQ15" s="125">
        <v>0</v>
      </c>
      <c r="AR15" s="125">
        <v>1.56490933602297</v>
      </c>
      <c r="AS15" s="125">
        <v>9.8646929898531993E-2</v>
      </c>
      <c r="AT15" s="125">
        <v>0.25055444545489602</v>
      </c>
      <c r="AU15" s="125">
        <v>3.4974710009535102</v>
      </c>
      <c r="AV15" s="125">
        <v>0.110108088978543</v>
      </c>
      <c r="AW15" s="125">
        <v>1.3175122362031999</v>
      </c>
      <c r="AX15" s="125">
        <v>309.83292086784797</v>
      </c>
      <c r="AY15" s="125">
        <v>64.337012646262806</v>
      </c>
      <c r="AZ15" s="125">
        <v>245.49590822158501</v>
      </c>
      <c r="BA15" s="125">
        <v>4.57401808892344E-2</v>
      </c>
      <c r="BB15" s="125">
        <v>7.9476330627159794E-2</v>
      </c>
      <c r="BC15" s="125">
        <v>31.218811730793501</v>
      </c>
      <c r="BD15" s="125">
        <v>0.106718933514112</v>
      </c>
      <c r="BE15" s="125">
        <v>1.3249060511362001</v>
      </c>
      <c r="BF15" s="125">
        <v>0.186828999266962</v>
      </c>
      <c r="BG15" s="125">
        <v>0.46200238154290502</v>
      </c>
      <c r="BH15" s="125">
        <v>3.3122722201094601</v>
      </c>
      <c r="BI15" s="125">
        <v>0</v>
      </c>
      <c r="BJ15" s="125">
        <v>14.7783056487926</v>
      </c>
      <c r="BK15" s="125">
        <v>0.271954796651178</v>
      </c>
      <c r="BL15" s="125">
        <v>0.31281818151755098</v>
      </c>
      <c r="BM15" s="125">
        <v>0</v>
      </c>
      <c r="BN15" s="125">
        <v>0</v>
      </c>
      <c r="BO15" s="125">
        <v>0</v>
      </c>
      <c r="BP15" s="125">
        <v>0</v>
      </c>
      <c r="BQ15" s="125">
        <v>0</v>
      </c>
      <c r="BR15" s="125">
        <v>0</v>
      </c>
      <c r="BT15" s="94" t="e">
        <f t="shared" si="0"/>
        <v>#DIV/0!</v>
      </c>
      <c r="BU15" s="13">
        <f t="shared" si="1"/>
        <v>-4.9537308300683496E-7</v>
      </c>
      <c r="BV15" s="13">
        <f t="shared" si="3"/>
        <v>-5.3448827205996215E-7</v>
      </c>
      <c r="BW15" s="13">
        <f t="shared" si="3"/>
        <v>-6.0745303134350615E-7</v>
      </c>
      <c r="BX15" s="13" t="str">
        <f t="shared" si="2"/>
        <v/>
      </c>
      <c r="BY15" s="13"/>
      <c r="BZ15" s="13"/>
      <c r="CA15" s="13"/>
      <c r="CB15" s="13"/>
      <c r="CD15" s="13"/>
    </row>
    <row r="16" spans="1:82" x14ac:dyDescent="0.25">
      <c r="A16" s="73" t="s">
        <v>560</v>
      </c>
      <c r="B16" s="15"/>
      <c r="C16" s="15">
        <v>4296.9800569695299</v>
      </c>
      <c r="D16" s="15"/>
      <c r="E16" s="15">
        <v>2576.3841546522899</v>
      </c>
      <c r="F16" s="15">
        <v>559.52957822919996</v>
      </c>
      <c r="G16" s="15"/>
      <c r="H16" s="15"/>
      <c r="I16" s="15"/>
      <c r="J16" s="125" t="s">
        <v>561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25">
        <v>0</v>
      </c>
      <c r="X16" s="125">
        <v>0</v>
      </c>
      <c r="Y16" s="125">
        <v>0</v>
      </c>
      <c r="Z16" s="125">
        <v>0</v>
      </c>
      <c r="AA16" s="125">
        <v>0</v>
      </c>
      <c r="AB16" s="125">
        <v>0</v>
      </c>
      <c r="AC16" s="125">
        <v>0</v>
      </c>
      <c r="AD16" s="125">
        <v>0</v>
      </c>
      <c r="AE16" s="125">
        <v>0</v>
      </c>
      <c r="AF16" s="125">
        <v>0</v>
      </c>
      <c r="AG16" s="125">
        <v>0</v>
      </c>
      <c r="AH16" s="125">
        <v>0</v>
      </c>
      <c r="AI16" s="125">
        <v>0</v>
      </c>
      <c r="AJ16" s="125">
        <v>4296.9785452801998</v>
      </c>
      <c r="AK16" s="125">
        <v>0</v>
      </c>
      <c r="AL16" s="125">
        <v>0</v>
      </c>
      <c r="AM16" s="125">
        <v>0</v>
      </c>
      <c r="AN16" s="125">
        <v>0</v>
      </c>
      <c r="AO16" s="125">
        <v>0</v>
      </c>
      <c r="AP16" s="125">
        <v>49.074779675589802</v>
      </c>
      <c r="AQ16" s="125">
        <v>0</v>
      </c>
      <c r="AR16" s="125">
        <v>13.6974419219894</v>
      </c>
      <c r="AS16" s="125">
        <v>0.78693544866813203</v>
      </c>
      <c r="AT16" s="125">
        <v>0.74829821480734404</v>
      </c>
      <c r="AU16" s="125">
        <v>31.6904279722438</v>
      </c>
      <c r="AV16" s="125">
        <v>0.44821616759536298</v>
      </c>
      <c r="AW16" s="125">
        <v>11.4575181578178</v>
      </c>
      <c r="AX16" s="125">
        <v>2576.38319888777</v>
      </c>
      <c r="AY16" s="125">
        <v>559.52947302148903</v>
      </c>
      <c r="AZ16" s="125">
        <v>2016.85372586628</v>
      </c>
      <c r="BA16" s="125">
        <v>0.41911721423965298</v>
      </c>
      <c r="BB16" s="125">
        <v>0.716243945832437</v>
      </c>
      <c r="BC16" s="125">
        <v>280.14440450404197</v>
      </c>
      <c r="BD16" s="125">
        <v>0.82791312356355196</v>
      </c>
      <c r="BE16" s="125">
        <v>8.3217138951812508</v>
      </c>
      <c r="BF16" s="125">
        <v>0.71322530134426798</v>
      </c>
      <c r="BG16" s="125">
        <v>1.4561834190380101</v>
      </c>
      <c r="BH16" s="125">
        <v>20.8043304397669</v>
      </c>
      <c r="BI16" s="125">
        <v>0</v>
      </c>
      <c r="BJ16" s="125">
        <v>134.21702144546001</v>
      </c>
      <c r="BK16" s="125">
        <v>1.15433539685951</v>
      </c>
      <c r="BL16" s="125">
        <v>2.85136677744892</v>
      </c>
      <c r="BM16" s="125">
        <v>0</v>
      </c>
      <c r="BN16" s="125">
        <v>0</v>
      </c>
      <c r="BO16" s="125">
        <v>0</v>
      </c>
      <c r="BP16" s="125">
        <v>0</v>
      </c>
      <c r="BQ16" s="125">
        <v>0</v>
      </c>
      <c r="BR16" s="125">
        <v>0</v>
      </c>
      <c r="BT16" s="94" t="e">
        <f t="shared" si="0"/>
        <v>#DIV/0!</v>
      </c>
      <c r="BU16" s="13">
        <f t="shared" si="1"/>
        <v>-3.518027335549163E-7</v>
      </c>
      <c r="BV16" s="13">
        <f t="shared" si="3"/>
        <v>-3.7097127698619116E-7</v>
      </c>
      <c r="BW16" s="13">
        <f t="shared" si="3"/>
        <v>-1.8802886393184212E-7</v>
      </c>
      <c r="BX16" s="13" t="str">
        <f t="shared" si="2"/>
        <v/>
      </c>
      <c r="BY16" s="13"/>
      <c r="BZ16" s="13"/>
      <c r="CA16" s="13"/>
      <c r="CB16" s="13"/>
      <c r="CD16" s="13"/>
    </row>
    <row r="17" spans="1:82" x14ac:dyDescent="0.25">
      <c r="A17" s="75" t="s">
        <v>562</v>
      </c>
      <c r="B17" s="15"/>
      <c r="C17" s="15">
        <v>12667.004637466</v>
      </c>
      <c r="D17" s="15"/>
      <c r="E17" s="15">
        <v>2218.7326808179901</v>
      </c>
      <c r="F17" s="15">
        <v>459.06736693999898</v>
      </c>
      <c r="G17" s="15"/>
      <c r="H17" s="15"/>
      <c r="I17" s="15"/>
      <c r="J17" s="125" t="s">
        <v>563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  <c r="AG17" s="125">
        <v>0</v>
      </c>
      <c r="AH17" s="125">
        <v>0</v>
      </c>
      <c r="AI17" s="125">
        <v>0</v>
      </c>
      <c r="AJ17" s="125">
        <v>12667.0007756742</v>
      </c>
      <c r="AK17" s="125">
        <v>845.31520356928104</v>
      </c>
      <c r="AL17" s="125">
        <v>0</v>
      </c>
      <c r="AM17" s="125">
        <v>0</v>
      </c>
      <c r="AN17" s="125">
        <v>0</v>
      </c>
      <c r="AO17" s="125">
        <v>0</v>
      </c>
      <c r="AP17" s="125">
        <v>38.372931708086</v>
      </c>
      <c r="AQ17" s="125">
        <v>0</v>
      </c>
      <c r="AR17" s="125">
        <v>11.160257449913701</v>
      </c>
      <c r="AS17" s="125">
        <v>0.70866439535486103</v>
      </c>
      <c r="AT17" s="125">
        <v>1.8842092691126899</v>
      </c>
      <c r="AU17" s="125">
        <v>24.869855340310899</v>
      </c>
      <c r="AV17" s="125">
        <v>0.819991267492297</v>
      </c>
      <c r="AW17" s="125">
        <v>9.4009187628763602</v>
      </c>
      <c r="AX17" s="125">
        <v>2218.7318787777499</v>
      </c>
      <c r="AY17" s="125">
        <v>459.06729801418601</v>
      </c>
      <c r="AZ17" s="125">
        <v>1759.66458076357</v>
      </c>
      <c r="BA17" s="125">
        <v>0.32493440764562898</v>
      </c>
      <c r="BB17" s="125">
        <v>0.56540307500675202</v>
      </c>
      <c r="BC17" s="125">
        <v>222.17505664555699</v>
      </c>
      <c r="BD17" s="125">
        <v>0.76823024961832498</v>
      </c>
      <c r="BE17" s="125">
        <v>9.6694157972188695</v>
      </c>
      <c r="BF17" s="125">
        <v>1.3945288122047801</v>
      </c>
      <c r="BG17" s="125">
        <v>3.46919988271411</v>
      </c>
      <c r="BH17" s="125">
        <v>24.1735490655158</v>
      </c>
      <c r="BI17" s="125">
        <v>0</v>
      </c>
      <c r="BJ17" s="125">
        <v>105.06480258491899</v>
      </c>
      <c r="BK17" s="125">
        <v>2.0220969870533501</v>
      </c>
      <c r="BL17" s="125">
        <v>2.2232523135854199</v>
      </c>
      <c r="BM17" s="125">
        <v>0</v>
      </c>
      <c r="BN17" s="125">
        <v>0</v>
      </c>
      <c r="BO17" s="125">
        <v>0</v>
      </c>
      <c r="BP17" s="125">
        <v>0</v>
      </c>
      <c r="BQ17" s="125">
        <v>0</v>
      </c>
      <c r="BR17" s="125">
        <v>0</v>
      </c>
      <c r="BT17" s="94" t="e">
        <f t="shared" si="0"/>
        <v>#DIV/0!</v>
      </c>
      <c r="BU17" s="13">
        <f t="shared" si="1"/>
        <v>-3.048701654723724E-7</v>
      </c>
      <c r="BV17" s="13">
        <f t="shared" si="3"/>
        <v>-3.6148574683821244E-7</v>
      </c>
      <c r="BW17" s="13">
        <f t="shared" si="3"/>
        <v>-1.5014313351803654E-7</v>
      </c>
      <c r="BX17" s="13" t="str">
        <f t="shared" si="2"/>
        <v/>
      </c>
      <c r="BY17" s="13"/>
      <c r="BZ17" s="13"/>
      <c r="CA17" s="13"/>
      <c r="CB17" s="13"/>
      <c r="CD17" s="13"/>
    </row>
    <row r="18" spans="1:82" x14ac:dyDescent="0.25">
      <c r="A18" s="73" t="s">
        <v>564</v>
      </c>
      <c r="B18" s="15"/>
      <c r="C18" s="15">
        <v>2987.8241829650201</v>
      </c>
      <c r="D18" s="15"/>
      <c r="E18" s="15">
        <v>642.56806034090005</v>
      </c>
      <c r="F18" s="15">
        <v>137.04577065019899</v>
      </c>
      <c r="G18" s="15"/>
      <c r="H18" s="15"/>
      <c r="I18" s="15"/>
      <c r="J18" s="125" t="s">
        <v>565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  <c r="AG18" s="125">
        <v>0</v>
      </c>
      <c r="AH18" s="125">
        <v>0</v>
      </c>
      <c r="AI18" s="125">
        <v>0</v>
      </c>
      <c r="AJ18" s="125">
        <v>2987.8239311717002</v>
      </c>
      <c r="AK18" s="125">
        <v>0</v>
      </c>
      <c r="AL18" s="125">
        <v>0</v>
      </c>
      <c r="AM18" s="125">
        <v>0</v>
      </c>
      <c r="AN18" s="125">
        <v>0</v>
      </c>
      <c r="AO18" s="125">
        <v>0</v>
      </c>
      <c r="AP18" s="125">
        <v>11.8120759822968</v>
      </c>
      <c r="AQ18" s="125">
        <v>0</v>
      </c>
      <c r="AR18" s="125">
        <v>3.3463639830905398</v>
      </c>
      <c r="AS18" s="125">
        <v>0.19967224325798999</v>
      </c>
      <c r="AT18" s="125">
        <v>0.32289915805486102</v>
      </c>
      <c r="AU18" s="125">
        <v>7.6376732309286499</v>
      </c>
      <c r="AV18" s="125">
        <v>0.15948952639208</v>
      </c>
      <c r="AW18" s="125">
        <v>2.80635041364219</v>
      </c>
      <c r="AX18" s="125">
        <v>642.56780076114501</v>
      </c>
      <c r="AY18" s="125">
        <v>137.04570427586401</v>
      </c>
      <c r="AZ18" s="125">
        <v>505.522096485281</v>
      </c>
      <c r="BA18" s="125">
        <v>0.10057356658234</v>
      </c>
      <c r="BB18" s="125">
        <v>0.17298557460716399</v>
      </c>
      <c r="BC18" s="125">
        <v>67.772814365316705</v>
      </c>
      <c r="BD18" s="125">
        <v>0.21255973632721001</v>
      </c>
      <c r="BE18" s="125">
        <v>2.3506045955345298</v>
      </c>
      <c r="BF18" s="125">
        <v>0.26364922821695602</v>
      </c>
      <c r="BG18" s="125">
        <v>0.60665740251436995</v>
      </c>
      <c r="BH18" s="125">
        <v>5.8764910685251497</v>
      </c>
      <c r="BI18" s="125">
        <v>0</v>
      </c>
      <c r="BJ18" s="125">
        <v>32.318334628548698</v>
      </c>
      <c r="BK18" s="125">
        <v>0.40089147759277299</v>
      </c>
      <c r="BL18" s="125">
        <v>0.68561809443498301</v>
      </c>
      <c r="BM18" s="125">
        <v>0</v>
      </c>
      <c r="BN18" s="125">
        <v>0</v>
      </c>
      <c r="BO18" s="125">
        <v>0</v>
      </c>
      <c r="BP18" s="125">
        <v>0</v>
      </c>
      <c r="BQ18" s="125">
        <v>0</v>
      </c>
      <c r="BR18" s="125">
        <v>0</v>
      </c>
      <c r="BT18" s="94" t="e">
        <f t="shared" si="0"/>
        <v>#DIV/0!</v>
      </c>
      <c r="BU18" s="13">
        <f t="shared" si="1"/>
        <v>-8.42731380620071E-8</v>
      </c>
      <c r="BV18" s="13">
        <f t="shared" si="3"/>
        <v>-4.0397238994530202E-7</v>
      </c>
      <c r="BW18" s="13">
        <f t="shared" si="3"/>
        <v>-4.8432238851790503E-7</v>
      </c>
      <c r="BX18" s="13" t="str">
        <f t="shared" si="2"/>
        <v/>
      </c>
      <c r="BY18" s="13"/>
      <c r="BZ18" s="13"/>
      <c r="CA18" s="13"/>
      <c r="CB18" s="13"/>
      <c r="CD18" s="13"/>
    </row>
    <row r="19" spans="1:82" x14ac:dyDescent="0.25">
      <c r="A19" s="73" t="s">
        <v>566</v>
      </c>
      <c r="B19" s="15"/>
      <c r="C19" s="15">
        <v>29140.0665651493</v>
      </c>
      <c r="D19" s="15"/>
      <c r="E19" s="15">
        <v>4545.9375967624001</v>
      </c>
      <c r="F19" s="15">
        <v>942.51009160939896</v>
      </c>
      <c r="G19" s="15"/>
      <c r="H19" s="15"/>
      <c r="I19" s="15"/>
      <c r="J19" s="125" t="s">
        <v>567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  <c r="AG19" s="125">
        <v>0</v>
      </c>
      <c r="AH19" s="125">
        <v>0</v>
      </c>
      <c r="AI19" s="125">
        <v>0</v>
      </c>
      <c r="AJ19" s="125">
        <v>28098.775421022201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64.779602041479905</v>
      </c>
      <c r="AQ19" s="125">
        <v>0</v>
      </c>
      <c r="AR19" s="125">
        <v>18.9695041112893</v>
      </c>
      <c r="AS19" s="125">
        <v>1.22314753506726</v>
      </c>
      <c r="AT19" s="125">
        <v>3.55402527575963</v>
      </c>
      <c r="AU19" s="125">
        <v>42.010163539961503</v>
      </c>
      <c r="AV19" s="125">
        <v>1.51915029458159</v>
      </c>
      <c r="AW19" s="125">
        <v>15.9971936147533</v>
      </c>
      <c r="AX19" s="125">
        <v>3804.2268327768702</v>
      </c>
      <c r="AY19" s="125">
        <v>781.17049260370197</v>
      </c>
      <c r="AZ19" s="125">
        <v>3023.0563401731702</v>
      </c>
      <c r="BA19" s="125">
        <v>0.54774137392042299</v>
      </c>
      <c r="BB19" s="125">
        <v>0.95602679409381797</v>
      </c>
      <c r="BC19" s="125">
        <v>375.96368475999901</v>
      </c>
      <c r="BD19" s="125">
        <v>1.33161615613133</v>
      </c>
      <c r="BE19" s="125">
        <v>17.231955742323699</v>
      </c>
      <c r="BF19" s="125">
        <v>2.5945766703704298</v>
      </c>
      <c r="BG19" s="125">
        <v>6.5260327681784798</v>
      </c>
      <c r="BH19" s="125">
        <v>43.079850313001103</v>
      </c>
      <c r="BI19" s="125">
        <v>0</v>
      </c>
      <c r="BJ19" s="125">
        <v>177.39961931028299</v>
      </c>
      <c r="BK19" s="125">
        <v>3.7352068188958101</v>
      </c>
      <c r="BL19" s="125">
        <v>3.7513954836113901</v>
      </c>
      <c r="BM19" s="125">
        <v>0</v>
      </c>
      <c r="BN19" s="125">
        <v>0</v>
      </c>
      <c r="BO19" s="125">
        <v>0</v>
      </c>
      <c r="BP19" s="125">
        <v>0</v>
      </c>
      <c r="BQ19" s="125">
        <v>0</v>
      </c>
      <c r="BR19" s="125">
        <v>0</v>
      </c>
      <c r="BT19" s="94" t="e">
        <f t="shared" si="0"/>
        <v>#DIV/0!</v>
      </c>
      <c r="BU19" s="13">
        <f t="shared" si="1"/>
        <v>-3.5734000188333608E-2</v>
      </c>
      <c r="BV19" s="13">
        <f t="shared" si="3"/>
        <v>-0.16315902895670489</v>
      </c>
      <c r="BW19" s="13">
        <f t="shared" si="3"/>
        <v>-0.17118076553450887</v>
      </c>
      <c r="BX19" s="13" t="str">
        <f t="shared" si="2"/>
        <v/>
      </c>
      <c r="BY19" s="13"/>
      <c r="BZ19" s="13"/>
      <c r="CA19" s="13"/>
      <c r="CB19" s="13"/>
      <c r="CD19" s="13"/>
    </row>
    <row r="20" spans="1:82" x14ac:dyDescent="0.25">
      <c r="A20" s="75" t="s">
        <v>568</v>
      </c>
      <c r="B20" s="15"/>
      <c r="C20" s="15">
        <v>21361.534656380001</v>
      </c>
      <c r="D20" s="15"/>
      <c r="E20" s="15">
        <v>9716.6527302070008</v>
      </c>
      <c r="F20" s="15">
        <v>2086.5602838290001</v>
      </c>
      <c r="G20" s="15"/>
      <c r="H20" s="15"/>
      <c r="I20" s="15"/>
      <c r="J20" s="125" t="s">
        <v>569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  <c r="AG20" s="125">
        <v>0</v>
      </c>
      <c r="AH20" s="125">
        <v>0</v>
      </c>
      <c r="AI20" s="125">
        <v>0</v>
      </c>
      <c r="AJ20" s="125">
        <v>21361.5272579132</v>
      </c>
      <c r="AK20" s="125">
        <v>9817.0962377023407</v>
      </c>
      <c r="AL20" s="125">
        <v>0</v>
      </c>
      <c r="AM20" s="125">
        <v>0</v>
      </c>
      <c r="AN20" s="125">
        <v>0</v>
      </c>
      <c r="AO20" s="125">
        <v>0</v>
      </c>
      <c r="AP20" s="125">
        <v>181.04297995623801</v>
      </c>
      <c r="AQ20" s="125">
        <v>0</v>
      </c>
      <c r="AR20" s="125">
        <v>50.998722803948397</v>
      </c>
      <c r="AS20" s="125">
        <v>3.00003714397835</v>
      </c>
      <c r="AT20" s="125">
        <v>4.10968975501138</v>
      </c>
      <c r="AU20" s="125">
        <v>117.00361182415899</v>
      </c>
      <c r="AV20" s="125">
        <v>2.1411212181638799</v>
      </c>
      <c r="AW20" s="125">
        <v>42.727105338933001</v>
      </c>
      <c r="AX20" s="125">
        <v>9716.6490646046605</v>
      </c>
      <c r="AY20" s="125">
        <v>2086.55949173914</v>
      </c>
      <c r="AZ20" s="125">
        <v>7630.0895728655196</v>
      </c>
      <c r="BA20" s="125">
        <v>1.54328151429973</v>
      </c>
      <c r="BB20" s="125">
        <v>2.6478750176645298</v>
      </c>
      <c r="BC20" s="125">
        <v>1036.7300827372501</v>
      </c>
      <c r="BD20" s="125">
        <v>3.1797920185739299</v>
      </c>
      <c r="BE20" s="125">
        <v>33.984064635989299</v>
      </c>
      <c r="BF20" s="125">
        <v>3.5002350980229999</v>
      </c>
      <c r="BG20" s="125">
        <v>7.7923599318771704</v>
      </c>
      <c r="BH20" s="125">
        <v>84.960261057887706</v>
      </c>
      <c r="BI20" s="125">
        <v>0</v>
      </c>
      <c r="BJ20" s="125">
        <v>495.26468427961203</v>
      </c>
      <c r="BK20" s="125">
        <v>5.4210915485815896</v>
      </c>
      <c r="BL20" s="125">
        <v>10.512495858948199</v>
      </c>
      <c r="BM20" s="125">
        <v>0</v>
      </c>
      <c r="BN20" s="125">
        <v>0</v>
      </c>
      <c r="BO20" s="125">
        <v>0</v>
      </c>
      <c r="BP20" s="125">
        <v>0</v>
      </c>
      <c r="BQ20" s="125">
        <v>0</v>
      </c>
      <c r="BR20" s="125">
        <v>0</v>
      </c>
      <c r="BT20" s="94" t="e">
        <f t="shared" si="0"/>
        <v>#DIV/0!</v>
      </c>
      <c r="BU20" s="13">
        <f t="shared" si="1"/>
        <v>-3.4634528466909999E-7</v>
      </c>
      <c r="BV20" s="13">
        <f t="shared" si="3"/>
        <v>-3.7724949549120826E-7</v>
      </c>
      <c r="BW20" s="13">
        <f t="shared" si="3"/>
        <v>-3.7961513324508753E-7</v>
      </c>
      <c r="BX20" s="13" t="str">
        <f t="shared" si="2"/>
        <v/>
      </c>
      <c r="BY20" s="13"/>
      <c r="BZ20" s="13"/>
      <c r="CA20" s="13"/>
      <c r="CB20" s="13"/>
      <c r="CD20" s="13"/>
    </row>
    <row r="21" spans="1:82" x14ac:dyDescent="0.25">
      <c r="A21" s="73" t="s">
        <v>570</v>
      </c>
      <c r="B21" s="15"/>
      <c r="C21" s="15">
        <v>312.62144521488</v>
      </c>
      <c r="D21" s="15"/>
      <c r="E21" s="15">
        <v>177.47523710319999</v>
      </c>
      <c r="F21" s="15">
        <v>39.131997706299998</v>
      </c>
      <c r="G21" s="15"/>
      <c r="H21" s="15"/>
      <c r="I21" s="15"/>
      <c r="J21" s="125" t="s">
        <v>571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  <c r="AG21" s="125">
        <v>0</v>
      </c>
      <c r="AH21" s="125">
        <v>0</v>
      </c>
      <c r="AI21" s="125">
        <v>0</v>
      </c>
      <c r="AJ21" s="125">
        <v>312.62081977325499</v>
      </c>
      <c r="AK21" s="125">
        <v>0</v>
      </c>
      <c r="AL21" s="125">
        <v>0</v>
      </c>
      <c r="AM21" s="125">
        <v>0</v>
      </c>
      <c r="AN21" s="125">
        <v>0</v>
      </c>
      <c r="AO21" s="125">
        <v>0</v>
      </c>
      <c r="AP21" s="125">
        <v>3.4736073231149098</v>
      </c>
      <c r="AQ21" s="125">
        <v>0</v>
      </c>
      <c r="AR21" s="125">
        <v>0.95966921982836895</v>
      </c>
      <c r="AS21" s="125">
        <v>5.3654934498476102E-2</v>
      </c>
      <c r="AT21" s="125">
        <v>2.4492089287190499E-2</v>
      </c>
      <c r="AU21" s="125">
        <v>2.2411281710676398</v>
      </c>
      <c r="AV21" s="125">
        <v>2.1434422118972399E-2</v>
      </c>
      <c r="AW21" s="125">
        <v>0.80129446574844199</v>
      </c>
      <c r="AX21" s="125">
        <v>177.47516281515399</v>
      </c>
      <c r="AY21" s="125">
        <v>39.131979207510703</v>
      </c>
      <c r="AZ21" s="125">
        <v>138.343183607643</v>
      </c>
      <c r="BA21" s="125">
        <v>2.9726426252638601E-2</v>
      </c>
      <c r="BB21" s="125">
        <v>5.0579833404212099E-2</v>
      </c>
      <c r="BC21" s="125">
        <v>19.760651626404702</v>
      </c>
      <c r="BD21" s="125">
        <v>5.59519669846835E-2</v>
      </c>
      <c r="BE21" s="125">
        <v>0.51971232515969501</v>
      </c>
      <c r="BF21" s="125">
        <v>3.21412593131499E-2</v>
      </c>
      <c r="BG21" s="125">
        <v>5.1989500487772497E-2</v>
      </c>
      <c r="BH21" s="125">
        <v>1.29926583728787</v>
      </c>
      <c r="BI21" s="125">
        <v>0</v>
      </c>
      <c r="BJ21" s="125">
        <v>9.4975492052447592</v>
      </c>
      <c r="BK21" s="125">
        <v>5.71687869949348E-2</v>
      </c>
      <c r="BL21" s="125">
        <v>0.20196181431229501</v>
      </c>
      <c r="BM21" s="125">
        <v>0</v>
      </c>
      <c r="BN21" s="125">
        <v>0</v>
      </c>
      <c r="BO21" s="125">
        <v>0</v>
      </c>
      <c r="BP21" s="125">
        <v>0</v>
      </c>
      <c r="BQ21" s="125">
        <v>0</v>
      </c>
      <c r="BR21" s="125">
        <v>0</v>
      </c>
      <c r="BT21" s="94" t="e">
        <f t="shared" si="0"/>
        <v>#DIV/0!</v>
      </c>
      <c r="BU21" s="13">
        <f t="shared" si="1"/>
        <v>-2.0006357035888721E-6</v>
      </c>
      <c r="BV21" s="13">
        <f t="shared" si="3"/>
        <v>-4.185825989383273E-7</v>
      </c>
      <c r="BW21" s="13">
        <f t="shared" si="3"/>
        <v>-4.7272795613175351E-7</v>
      </c>
      <c r="BX21" s="13" t="str">
        <f t="shared" si="2"/>
        <v/>
      </c>
      <c r="BY21" s="13"/>
      <c r="BZ21" s="13"/>
      <c r="CA21" s="13"/>
      <c r="CB21" s="13"/>
      <c r="CD21" s="13"/>
    </row>
    <row r="22" spans="1:82" x14ac:dyDescent="0.25">
      <c r="A22" s="73" t="s">
        <v>572</v>
      </c>
      <c r="B22" s="15"/>
      <c r="C22" s="15">
        <v>44567.1506512329</v>
      </c>
      <c r="D22" s="15"/>
      <c r="E22" s="15">
        <v>4545.16216226499</v>
      </c>
      <c r="F22" s="15">
        <v>935.56372469299902</v>
      </c>
      <c r="G22" s="15"/>
      <c r="H22" s="15"/>
      <c r="I22" s="15"/>
      <c r="J22" s="125" t="s">
        <v>573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125">
        <v>0</v>
      </c>
      <c r="AE22" s="125">
        <v>0</v>
      </c>
      <c r="AF22" s="125">
        <v>0</v>
      </c>
      <c r="AG22" s="125">
        <v>0</v>
      </c>
      <c r="AH22" s="125">
        <v>0</v>
      </c>
      <c r="AI22" s="125">
        <v>0</v>
      </c>
      <c r="AJ22" s="125">
        <v>44567.135235900001</v>
      </c>
      <c r="AK22" s="125">
        <v>4135.7836433582997</v>
      </c>
      <c r="AL22" s="125">
        <v>0</v>
      </c>
      <c r="AM22" s="125">
        <v>0</v>
      </c>
      <c r="AN22" s="125">
        <v>0</v>
      </c>
      <c r="AO22" s="125">
        <v>0</v>
      </c>
      <c r="AP22" s="125">
        <v>77.780076285432301</v>
      </c>
      <c r="AQ22" s="125">
        <v>0</v>
      </c>
      <c r="AR22" s="125">
        <v>22.726831906391698</v>
      </c>
      <c r="AS22" s="125">
        <v>1.45832333603399</v>
      </c>
      <c r="AT22" s="125">
        <v>4.1239615096149098</v>
      </c>
      <c r="AU22" s="125">
        <v>50.431119418861599</v>
      </c>
      <c r="AV22" s="125">
        <v>1.7722245744803899</v>
      </c>
      <c r="AW22" s="125">
        <v>19.158852356465299</v>
      </c>
      <c r="AX22" s="125">
        <v>4545.1606773499398</v>
      </c>
      <c r="AY22" s="125">
        <v>935.56355140539097</v>
      </c>
      <c r="AZ22" s="125">
        <v>3609.59712594454</v>
      </c>
      <c r="BA22" s="125">
        <v>0.65797415411409899</v>
      </c>
      <c r="BB22" s="125">
        <v>1.14729850614813</v>
      </c>
      <c r="BC22" s="125">
        <v>451.07039126528701</v>
      </c>
      <c r="BD22" s="125">
        <v>1.5855169322685001</v>
      </c>
      <c r="BE22" s="125">
        <v>20.341298849738401</v>
      </c>
      <c r="BF22" s="125">
        <v>3.0229555921890201</v>
      </c>
      <c r="BG22" s="125">
        <v>7.5786312850190098</v>
      </c>
      <c r="BH22" s="125">
        <v>50.8532684976051</v>
      </c>
      <c r="BI22" s="125">
        <v>0</v>
      </c>
      <c r="BJ22" s="125">
        <v>212.98857362059499</v>
      </c>
      <c r="BK22" s="125">
        <v>4.3613159681873004</v>
      </c>
      <c r="BL22" s="125">
        <v>4.5049373469578899</v>
      </c>
      <c r="BM22" s="125">
        <v>0</v>
      </c>
      <c r="BN22" s="125">
        <v>0</v>
      </c>
      <c r="BO22" s="125">
        <v>0</v>
      </c>
      <c r="BP22" s="125">
        <v>0</v>
      </c>
      <c r="BQ22" s="125">
        <v>0</v>
      </c>
      <c r="BR22" s="125">
        <v>0</v>
      </c>
      <c r="BT22" s="94" t="e">
        <f t="shared" si="0"/>
        <v>#DIV/0!</v>
      </c>
      <c r="BU22" s="13">
        <f t="shared" si="1"/>
        <v>-3.4589002602367047E-7</v>
      </c>
      <c r="BV22" s="13">
        <f t="shared" si="3"/>
        <v>-3.2670232595208885E-7</v>
      </c>
      <c r="BW22" s="13">
        <f t="shared" si="3"/>
        <v>-1.8522266680064005E-7</v>
      </c>
      <c r="BX22" s="13" t="str">
        <f t="shared" si="2"/>
        <v/>
      </c>
      <c r="BY22" s="13"/>
      <c r="BZ22" s="13"/>
      <c r="CA22" s="13"/>
      <c r="CB22" s="13"/>
      <c r="CD22" s="13"/>
    </row>
    <row r="23" spans="1:82" x14ac:dyDescent="0.25">
      <c r="A23" s="73" t="s">
        <v>574</v>
      </c>
      <c r="B23" s="15"/>
      <c r="C23" s="15">
        <v>33723.752504370801</v>
      </c>
      <c r="D23" s="15"/>
      <c r="E23" s="15">
        <v>9538.2755235108907</v>
      </c>
      <c r="F23" s="15">
        <v>2086.8247285184998</v>
      </c>
      <c r="G23" s="15"/>
      <c r="H23" s="15"/>
      <c r="I23" s="15"/>
      <c r="J23" s="125" t="s">
        <v>575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5">
        <v>0</v>
      </c>
      <c r="AG23" s="125">
        <v>0</v>
      </c>
      <c r="AH23" s="125">
        <v>0</v>
      </c>
      <c r="AI23" s="125">
        <v>0</v>
      </c>
      <c r="AJ23" s="125">
        <v>33723.739207107603</v>
      </c>
      <c r="AK23" s="125">
        <v>0</v>
      </c>
      <c r="AL23" s="125">
        <v>0</v>
      </c>
      <c r="AM23" s="125">
        <v>0</v>
      </c>
      <c r="AN23" s="125">
        <v>0</v>
      </c>
      <c r="AO23" s="125">
        <v>0</v>
      </c>
      <c r="AP23" s="125">
        <v>184.301921791035</v>
      </c>
      <c r="AQ23" s="125">
        <v>0</v>
      </c>
      <c r="AR23" s="125">
        <v>51.138469251585903</v>
      </c>
      <c r="AS23" s="125">
        <v>2.89255025975958</v>
      </c>
      <c r="AT23" s="125">
        <v>1.93594153452713</v>
      </c>
      <c r="AU23" s="125">
        <v>118.95371795168499</v>
      </c>
      <c r="AV23" s="125">
        <v>1.3672887112331</v>
      </c>
      <c r="AW23" s="125">
        <v>42.731549529588698</v>
      </c>
      <c r="AX23" s="125">
        <v>9538.2716629831793</v>
      </c>
      <c r="AY23" s="125">
        <v>2086.82400765378</v>
      </c>
      <c r="AZ23" s="125">
        <v>7451.4476553293898</v>
      </c>
      <c r="BA23" s="125">
        <v>1.5758814899937701</v>
      </c>
      <c r="BB23" s="125">
        <v>2.6862856257543899</v>
      </c>
      <c r="BC23" s="125">
        <v>1049.99008603537</v>
      </c>
      <c r="BD23" s="125">
        <v>3.0279127696114898</v>
      </c>
      <c r="BE23" s="125">
        <v>29.124134322106201</v>
      </c>
      <c r="BF23" s="125">
        <v>2.1153269407011699</v>
      </c>
      <c r="BG23" s="125">
        <v>3.9002216963463798</v>
      </c>
      <c r="BH23" s="125">
        <v>72.810347495824999</v>
      </c>
      <c r="BI23" s="125">
        <v>0</v>
      </c>
      <c r="BJ23" s="125">
        <v>503.97802453744202</v>
      </c>
      <c r="BK23" s="125">
        <v>3.5817144456753498</v>
      </c>
      <c r="BL23" s="125">
        <v>10.7126332655412</v>
      </c>
      <c r="BM23" s="125">
        <v>0</v>
      </c>
      <c r="BN23" s="125">
        <v>0</v>
      </c>
      <c r="BO23" s="125">
        <v>0</v>
      </c>
      <c r="BP23" s="125">
        <v>0</v>
      </c>
      <c r="BQ23" s="125">
        <v>0</v>
      </c>
      <c r="BR23" s="125">
        <v>0</v>
      </c>
      <c r="BT23" s="94" t="e">
        <f t="shared" si="0"/>
        <v>#DIV/0!</v>
      </c>
      <c r="BU23" s="13">
        <f t="shared" si="1"/>
        <v>-3.9429963188288469E-7</v>
      </c>
      <c r="BV23" s="13">
        <f t="shared" si="3"/>
        <v>-4.0474063701050098E-7</v>
      </c>
      <c r="BW23" s="13">
        <f t="shared" si="3"/>
        <v>-3.45436159526337E-7</v>
      </c>
      <c r="BX23" s="13" t="str">
        <f t="shared" si="2"/>
        <v/>
      </c>
      <c r="BY23" s="13"/>
      <c r="BZ23" s="13"/>
      <c r="CA23" s="13"/>
      <c r="CB23" s="13"/>
      <c r="CD23" s="13"/>
    </row>
    <row r="24" spans="1:82" x14ac:dyDescent="0.25">
      <c r="A24" s="73" t="s">
        <v>576</v>
      </c>
      <c r="B24" s="15"/>
      <c r="C24" s="15">
        <v>10357.5700089809</v>
      </c>
      <c r="D24" s="15"/>
      <c r="E24" s="15">
        <v>5138.8707737041996</v>
      </c>
      <c r="F24" s="15">
        <v>1111.0408051932</v>
      </c>
      <c r="G24" s="15"/>
      <c r="H24" s="15"/>
      <c r="I24" s="15"/>
      <c r="J24" s="125" t="s">
        <v>577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25">
        <v>0</v>
      </c>
      <c r="R24" s="125">
        <v>0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5">
        <v>0</v>
      </c>
      <c r="AG24" s="125">
        <v>0</v>
      </c>
      <c r="AH24" s="125">
        <v>0</v>
      </c>
      <c r="AI24" s="125">
        <v>0</v>
      </c>
      <c r="AJ24" s="125">
        <v>10357.565874104999</v>
      </c>
      <c r="AK24" s="125">
        <v>0</v>
      </c>
      <c r="AL24" s="125">
        <v>0</v>
      </c>
      <c r="AM24" s="125">
        <v>0</v>
      </c>
      <c r="AN24" s="125">
        <v>0</v>
      </c>
      <c r="AO24" s="125">
        <v>0</v>
      </c>
      <c r="AP24" s="125">
        <v>97.031481483931003</v>
      </c>
      <c r="AQ24" s="125">
        <v>0</v>
      </c>
      <c r="AR24" s="125">
        <v>27.181524551221599</v>
      </c>
      <c r="AS24" s="125">
        <v>1.5764218304976301</v>
      </c>
      <c r="AT24" s="125">
        <v>1.76458442247171</v>
      </c>
      <c r="AU24" s="125">
        <v>62.678608045767902</v>
      </c>
      <c r="AV24" s="125">
        <v>0.98923691474175501</v>
      </c>
      <c r="AW24" s="125">
        <v>22.750943708284399</v>
      </c>
      <c r="AX24" s="125">
        <v>5138.86906891119</v>
      </c>
      <c r="AY24" s="125">
        <v>1111.04036429195</v>
      </c>
      <c r="AZ24" s="125">
        <v>4027.8287046192299</v>
      </c>
      <c r="BA24" s="125">
        <v>0.82807197958519996</v>
      </c>
      <c r="BB24" s="125">
        <v>1.4173464879820501</v>
      </c>
      <c r="BC24" s="125">
        <v>554.59118437804796</v>
      </c>
      <c r="BD24" s="125">
        <v>1.66348525262212</v>
      </c>
      <c r="BE24" s="125">
        <v>17.1477095928614</v>
      </c>
      <c r="BF24" s="125">
        <v>1.5938125980919</v>
      </c>
      <c r="BG24" s="125">
        <v>3.3905431064226099</v>
      </c>
      <c r="BH24" s="125">
        <v>42.869266191570603</v>
      </c>
      <c r="BI24" s="125">
        <v>0</v>
      </c>
      <c r="BJ24" s="125">
        <v>265.40176491013398</v>
      </c>
      <c r="BK24" s="125">
        <v>2.5280060945672602</v>
      </c>
      <c r="BL24" s="125">
        <v>5.63637274315602</v>
      </c>
      <c r="BM24" s="125">
        <v>0</v>
      </c>
      <c r="BN24" s="125">
        <v>0</v>
      </c>
      <c r="BO24" s="125">
        <v>0</v>
      </c>
      <c r="BP24" s="125">
        <v>0</v>
      </c>
      <c r="BQ24" s="125">
        <v>0</v>
      </c>
      <c r="BR24" s="125">
        <v>0</v>
      </c>
      <c r="BT24" s="94" t="e">
        <f t="shared" si="0"/>
        <v>#DIV/0!</v>
      </c>
      <c r="BU24" s="13">
        <f t="shared" si="1"/>
        <v>-3.9921293285057702E-7</v>
      </c>
      <c r="BV24" s="13">
        <f t="shared" si="3"/>
        <v>-3.3174467400846752E-7</v>
      </c>
      <c r="BW24" s="13">
        <f t="shared" si="3"/>
        <v>-3.9683623487999084E-7</v>
      </c>
      <c r="BX24" s="13" t="str">
        <f t="shared" si="2"/>
        <v/>
      </c>
      <c r="BY24" s="13"/>
      <c r="BZ24" s="13"/>
      <c r="CA24" s="13"/>
      <c r="CB24" s="13"/>
      <c r="CD24" s="13"/>
    </row>
    <row r="25" spans="1:82" x14ac:dyDescent="0.25">
      <c r="A25" s="73" t="s">
        <v>578</v>
      </c>
      <c r="B25" s="15"/>
      <c r="C25" s="15">
        <v>13093.851231451201</v>
      </c>
      <c r="D25" s="15"/>
      <c r="E25" s="15">
        <v>5087.5054146930897</v>
      </c>
      <c r="F25" s="15">
        <v>1112.1810244567</v>
      </c>
      <c r="G25" s="15"/>
      <c r="H25" s="15"/>
      <c r="I25" s="15"/>
      <c r="J25" s="125" t="s">
        <v>579</v>
      </c>
      <c r="K25" s="125">
        <v>0</v>
      </c>
      <c r="L25" s="125">
        <v>0</v>
      </c>
      <c r="M25" s="125">
        <v>0</v>
      </c>
      <c r="N25" s="125">
        <v>0</v>
      </c>
      <c r="O25" s="125">
        <v>0</v>
      </c>
      <c r="P25" s="125">
        <v>0</v>
      </c>
      <c r="Q25" s="125">
        <v>0</v>
      </c>
      <c r="R25" s="125">
        <v>0</v>
      </c>
      <c r="S25" s="125">
        <v>0</v>
      </c>
      <c r="T25" s="125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125">
        <v>0</v>
      </c>
      <c r="AB25" s="125">
        <v>0</v>
      </c>
      <c r="AC25" s="125">
        <v>0</v>
      </c>
      <c r="AD25" s="125">
        <v>0</v>
      </c>
      <c r="AE25" s="125">
        <v>0</v>
      </c>
      <c r="AF25" s="125">
        <v>0</v>
      </c>
      <c r="AG25" s="125">
        <v>0</v>
      </c>
      <c r="AH25" s="125">
        <v>0</v>
      </c>
      <c r="AI25" s="125">
        <v>0</v>
      </c>
      <c r="AJ25" s="125">
        <v>13093.843480216199</v>
      </c>
      <c r="AK25" s="125">
        <v>0</v>
      </c>
      <c r="AL25" s="125">
        <v>0</v>
      </c>
      <c r="AM25" s="125">
        <v>0</v>
      </c>
      <c r="AN25" s="125">
        <v>0</v>
      </c>
      <c r="AO25" s="125">
        <v>0</v>
      </c>
      <c r="AP25" s="125">
        <v>98.151473514222502</v>
      </c>
      <c r="AQ25" s="125">
        <v>0</v>
      </c>
      <c r="AR25" s="125">
        <v>27.251452962736298</v>
      </c>
      <c r="AS25" s="125">
        <v>1.54402401472687</v>
      </c>
      <c r="AT25" s="125">
        <v>1.08074394858821</v>
      </c>
      <c r="AU25" s="125">
        <v>63.3532871024101</v>
      </c>
      <c r="AV25" s="125">
        <v>0.74613994764022695</v>
      </c>
      <c r="AW25" s="125">
        <v>22.7739637383775</v>
      </c>
      <c r="AX25" s="125">
        <v>5087.5038148523099</v>
      </c>
      <c r="AY25" s="125">
        <v>1112.1806804309999</v>
      </c>
      <c r="AZ25" s="125">
        <v>3975.32313442131</v>
      </c>
      <c r="BA25" s="125">
        <v>0.83914050607097701</v>
      </c>
      <c r="BB25" s="125">
        <v>1.43080475547986</v>
      </c>
      <c r="BC25" s="125">
        <v>559.30044775872602</v>
      </c>
      <c r="BD25" s="125">
        <v>1.61716789078302</v>
      </c>
      <c r="BE25" s="125">
        <v>15.6314022586352</v>
      </c>
      <c r="BF25" s="125">
        <v>1.1585785358003</v>
      </c>
      <c r="BG25" s="125">
        <v>2.1663364296146801</v>
      </c>
      <c r="BH25" s="125">
        <v>39.078450619223098</v>
      </c>
      <c r="BI25" s="125">
        <v>0</v>
      </c>
      <c r="BJ25" s="125">
        <v>268.402073491073</v>
      </c>
      <c r="BK25" s="125">
        <v>1.9503365593566899</v>
      </c>
      <c r="BL25" s="125">
        <v>5.70485639753743</v>
      </c>
      <c r="BM25" s="125">
        <v>0</v>
      </c>
      <c r="BN25" s="125">
        <v>0</v>
      </c>
      <c r="BO25" s="125">
        <v>0</v>
      </c>
      <c r="BP25" s="125">
        <v>0</v>
      </c>
      <c r="BQ25" s="125">
        <v>0</v>
      </c>
      <c r="BR25" s="125">
        <v>0</v>
      </c>
      <c r="BT25" s="94" t="e">
        <f t="shared" si="0"/>
        <v>#DIV/0!</v>
      </c>
      <c r="BU25" s="13">
        <f t="shared" si="1"/>
        <v>-5.9197518474072818E-7</v>
      </c>
      <c r="BV25" s="13">
        <f t="shared" si="3"/>
        <v>-3.1446468345712972E-7</v>
      </c>
      <c r="BW25" s="13">
        <f t="shared" si="3"/>
        <v>-3.0932527396389447E-7</v>
      </c>
      <c r="BX25" s="13" t="str">
        <f t="shared" si="2"/>
        <v/>
      </c>
      <c r="BY25" s="13"/>
      <c r="BZ25" s="13"/>
      <c r="CA25" s="13"/>
      <c r="CB25" s="13"/>
      <c r="CD25" s="13"/>
    </row>
    <row r="26" spans="1:82" x14ac:dyDescent="0.25">
      <c r="A26" s="73" t="s">
        <v>580</v>
      </c>
      <c r="B26" s="15"/>
      <c r="C26" s="15">
        <v>66504.3962682251</v>
      </c>
      <c r="D26" s="15"/>
      <c r="E26" s="15">
        <v>10654.6991358544</v>
      </c>
      <c r="F26" s="15">
        <v>2259.5158614116899</v>
      </c>
      <c r="G26" s="15"/>
      <c r="H26" s="15"/>
      <c r="I26" s="15"/>
      <c r="J26" s="125" t="s">
        <v>581</v>
      </c>
      <c r="K26" s="125">
        <v>0</v>
      </c>
      <c r="L26" s="125">
        <v>0</v>
      </c>
      <c r="M26" s="125">
        <v>0</v>
      </c>
      <c r="N26" s="125">
        <v>0</v>
      </c>
      <c r="O26" s="125">
        <v>0</v>
      </c>
      <c r="P26" s="125">
        <v>0</v>
      </c>
      <c r="Q26" s="125">
        <v>0</v>
      </c>
      <c r="R26" s="125">
        <v>0</v>
      </c>
      <c r="S26" s="125">
        <v>0</v>
      </c>
      <c r="T26" s="125">
        <v>0</v>
      </c>
      <c r="U26" s="125">
        <v>0</v>
      </c>
      <c r="V26" s="125">
        <v>0</v>
      </c>
      <c r="W26" s="125">
        <v>0</v>
      </c>
      <c r="X26" s="125">
        <v>0</v>
      </c>
      <c r="Y26" s="125">
        <v>0</v>
      </c>
      <c r="Z26" s="125">
        <v>0</v>
      </c>
      <c r="AA26" s="125">
        <v>0</v>
      </c>
      <c r="AB26" s="125">
        <v>0</v>
      </c>
      <c r="AC26" s="125">
        <v>0</v>
      </c>
      <c r="AD26" s="125">
        <v>0</v>
      </c>
      <c r="AE26" s="125">
        <v>0</v>
      </c>
      <c r="AF26" s="125">
        <v>0</v>
      </c>
      <c r="AG26" s="125">
        <v>0</v>
      </c>
      <c r="AH26" s="125">
        <v>0</v>
      </c>
      <c r="AI26" s="125">
        <v>0</v>
      </c>
      <c r="AJ26" s="125">
        <v>66504.368801253295</v>
      </c>
      <c r="AK26" s="125">
        <v>0</v>
      </c>
      <c r="AL26" s="125">
        <v>0</v>
      </c>
      <c r="AM26" s="125">
        <v>0</v>
      </c>
      <c r="AN26" s="125">
        <v>0</v>
      </c>
      <c r="AO26" s="125">
        <v>0</v>
      </c>
      <c r="AP26" s="125">
        <v>193.660085517287</v>
      </c>
      <c r="AQ26" s="125">
        <v>0</v>
      </c>
      <c r="AR26" s="125">
        <v>55.127632102603101</v>
      </c>
      <c r="AS26" s="125">
        <v>3.3283662281673498</v>
      </c>
      <c r="AT26" s="125">
        <v>6.0559112787358602</v>
      </c>
      <c r="AU26" s="125">
        <v>125.27306541664601</v>
      </c>
      <c r="AV26" s="125">
        <v>2.89022996632439</v>
      </c>
      <c r="AW26" s="125">
        <v>46.269508207256401</v>
      </c>
      <c r="AX26" s="125">
        <v>10654.695599406899</v>
      </c>
      <c r="AY26" s="125">
        <v>2259.5152165743398</v>
      </c>
      <c r="AZ26" s="125">
        <v>8395.1803828325992</v>
      </c>
      <c r="BA26" s="125">
        <v>1.64727497258001</v>
      </c>
      <c r="BB26" s="125">
        <v>2.8392465869695802</v>
      </c>
      <c r="BC26" s="125">
        <v>1112.97027772725</v>
      </c>
      <c r="BD26" s="125">
        <v>3.55581942922336</v>
      </c>
      <c r="BE26" s="125">
        <v>40.393019931987403</v>
      </c>
      <c r="BF26" s="125">
        <v>4.8133799589940303</v>
      </c>
      <c r="BG26" s="125">
        <v>11.313121379542199</v>
      </c>
      <c r="BH26" s="125">
        <v>100.982601244509</v>
      </c>
      <c r="BI26" s="125">
        <v>0</v>
      </c>
      <c r="BJ26" s="125">
        <v>529.92938268379601</v>
      </c>
      <c r="BK26" s="125">
        <v>7.2292345003499801</v>
      </c>
      <c r="BL26" s="125">
        <v>11.237059442120399</v>
      </c>
      <c r="BM26" s="125">
        <v>0</v>
      </c>
      <c r="BN26" s="125">
        <v>0</v>
      </c>
      <c r="BO26" s="125">
        <v>0</v>
      </c>
      <c r="BP26" s="125">
        <v>0</v>
      </c>
      <c r="BQ26" s="125">
        <v>0</v>
      </c>
      <c r="BR26" s="125">
        <v>0</v>
      </c>
      <c r="BT26" s="94" t="e">
        <f t="shared" si="0"/>
        <v>#DIV/0!</v>
      </c>
      <c r="BU26" s="13">
        <f t="shared" si="1"/>
        <v>-4.1300986621654917E-7</v>
      </c>
      <c r="BV26" s="13">
        <f t="shared" si="3"/>
        <v>-3.3191434648435245E-7</v>
      </c>
      <c r="BW26" s="13">
        <f t="shared" si="3"/>
        <v>-2.8538739698610334E-7</v>
      </c>
      <c r="BX26" s="13" t="str">
        <f t="shared" si="2"/>
        <v/>
      </c>
      <c r="BY26" s="13"/>
      <c r="BZ26" s="13"/>
      <c r="CA26" s="13"/>
      <c r="CB26" s="13"/>
      <c r="CD26" s="13"/>
    </row>
    <row r="27" spans="1:82" x14ac:dyDescent="0.25">
      <c r="A27" s="73" t="s">
        <v>582</v>
      </c>
      <c r="B27" s="15"/>
      <c r="C27" s="15">
        <v>22371.002664647101</v>
      </c>
      <c r="D27" s="15"/>
      <c r="E27" s="15">
        <v>7068.9066914452897</v>
      </c>
      <c r="F27" s="15">
        <v>1543.5148383858</v>
      </c>
      <c r="G27" s="15"/>
      <c r="H27" s="15"/>
      <c r="I27" s="15"/>
      <c r="J27" s="125" t="s">
        <v>583</v>
      </c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5">
        <v>0</v>
      </c>
      <c r="S27" s="125">
        <v>0</v>
      </c>
      <c r="T27" s="125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125">
        <v>0</v>
      </c>
      <c r="AB27" s="125">
        <v>0</v>
      </c>
      <c r="AC27" s="125">
        <v>0</v>
      </c>
      <c r="AD27" s="125">
        <v>0</v>
      </c>
      <c r="AE27" s="125">
        <v>0</v>
      </c>
      <c r="AF27" s="125">
        <v>0</v>
      </c>
      <c r="AG27" s="125">
        <v>0</v>
      </c>
      <c r="AH27" s="125">
        <v>0</v>
      </c>
      <c r="AI27" s="125">
        <v>0</v>
      </c>
      <c r="AJ27" s="125">
        <v>22370.993061282901</v>
      </c>
      <c r="AK27" s="125">
        <v>0</v>
      </c>
      <c r="AL27" s="125">
        <v>0</v>
      </c>
      <c r="AM27" s="125">
        <v>0</v>
      </c>
      <c r="AN27" s="125">
        <v>0</v>
      </c>
      <c r="AO27" s="125">
        <v>0</v>
      </c>
      <c r="AP27" s="125">
        <v>136.067244320177</v>
      </c>
      <c r="AQ27" s="125">
        <v>0</v>
      </c>
      <c r="AR27" s="125">
        <v>37.814090653284602</v>
      </c>
      <c r="AS27" s="125">
        <v>2.1478424894922199</v>
      </c>
      <c r="AT27" s="125">
        <v>1.6007184412220199</v>
      </c>
      <c r="AU27" s="125">
        <v>87.833620503094807</v>
      </c>
      <c r="AV27" s="125">
        <v>1.0714117698705301</v>
      </c>
      <c r="AW27" s="125">
        <v>31.606369660653499</v>
      </c>
      <c r="AX27" s="125">
        <v>7068.9042885594399</v>
      </c>
      <c r="AY27" s="125">
        <v>1543.51442349333</v>
      </c>
      <c r="AZ27" s="125">
        <v>5525.3898650661004</v>
      </c>
      <c r="BA27" s="125">
        <v>1.1630771581320201</v>
      </c>
      <c r="BB27" s="125">
        <v>1.98394457738388</v>
      </c>
      <c r="BC27" s="125">
        <v>775.603357975275</v>
      </c>
      <c r="BD27" s="125">
        <v>2.2514124021561202</v>
      </c>
      <c r="BE27" s="125">
        <v>21.919270240248601</v>
      </c>
      <c r="BF27" s="125">
        <v>1.67215425052221</v>
      </c>
      <c r="BG27" s="125">
        <v>3.1870405919409999</v>
      </c>
      <c r="BH27" s="125">
        <v>54.798180870384698</v>
      </c>
      <c r="BI27" s="125">
        <v>0</v>
      </c>
      <c r="BJ27" s="125">
        <v>372.09448266781197</v>
      </c>
      <c r="BK27" s="125">
        <v>2.7920639748783298</v>
      </c>
      <c r="BL27" s="125">
        <v>7.9081409468046697</v>
      </c>
      <c r="BM27" s="125">
        <v>0</v>
      </c>
      <c r="BN27" s="125">
        <v>0</v>
      </c>
      <c r="BO27" s="125">
        <v>0</v>
      </c>
      <c r="BP27" s="125">
        <v>0</v>
      </c>
      <c r="BQ27" s="125">
        <v>0</v>
      </c>
      <c r="BR27" s="125">
        <v>0</v>
      </c>
      <c r="BT27" s="94" t="e">
        <f t="shared" si="0"/>
        <v>#DIV/0!</v>
      </c>
      <c r="BU27" s="13">
        <f t="shared" si="1"/>
        <v>-4.2927732584281369E-7</v>
      </c>
      <c r="BV27" s="13">
        <f t="shared" si="3"/>
        <v>-3.3992326601807937E-7</v>
      </c>
      <c r="BW27" s="13">
        <f t="shared" si="3"/>
        <v>-2.6879720210267737E-7</v>
      </c>
      <c r="BX27" s="13" t="str">
        <f t="shared" si="2"/>
        <v/>
      </c>
      <c r="BY27" s="13"/>
      <c r="BZ27" s="13"/>
      <c r="CA27" s="13"/>
      <c r="CB27" s="13"/>
      <c r="CD27" s="13"/>
    </row>
    <row r="28" spans="1:82" x14ac:dyDescent="0.25">
      <c r="A28" s="73" t="s">
        <v>584</v>
      </c>
      <c r="B28" s="15"/>
      <c r="C28" s="15">
        <v>15698.281207284501</v>
      </c>
      <c r="D28" s="15"/>
      <c r="E28" s="15">
        <v>8434.8726330216905</v>
      </c>
      <c r="F28" s="15">
        <v>1827.0046464477</v>
      </c>
      <c r="G28" s="15"/>
      <c r="H28" s="15"/>
      <c r="I28" s="15"/>
      <c r="J28" s="125" t="s">
        <v>585</v>
      </c>
      <c r="K28" s="125">
        <v>0</v>
      </c>
      <c r="L28" s="125">
        <v>0</v>
      </c>
      <c r="M28" s="125">
        <v>0</v>
      </c>
      <c r="N28" s="125">
        <v>0</v>
      </c>
      <c r="O28" s="125">
        <v>0</v>
      </c>
      <c r="P28" s="125">
        <v>0</v>
      </c>
      <c r="Q28" s="125">
        <v>0</v>
      </c>
      <c r="R28" s="125">
        <v>0</v>
      </c>
      <c r="S28" s="125">
        <v>0</v>
      </c>
      <c r="T28" s="125">
        <v>0</v>
      </c>
      <c r="U28" s="125">
        <v>0</v>
      </c>
      <c r="V28" s="125">
        <v>0</v>
      </c>
      <c r="W28" s="125">
        <v>0</v>
      </c>
      <c r="X28" s="125">
        <v>0</v>
      </c>
      <c r="Y28" s="125">
        <v>0</v>
      </c>
      <c r="Z28" s="125">
        <v>0</v>
      </c>
      <c r="AA28" s="125">
        <v>0</v>
      </c>
      <c r="AB28" s="125">
        <v>0</v>
      </c>
      <c r="AC28" s="125">
        <v>0</v>
      </c>
      <c r="AD28" s="125">
        <v>0</v>
      </c>
      <c r="AE28" s="125">
        <v>0</v>
      </c>
      <c r="AF28" s="125">
        <v>0</v>
      </c>
      <c r="AG28" s="125">
        <v>0</v>
      </c>
      <c r="AH28" s="125">
        <v>0</v>
      </c>
      <c r="AI28" s="125">
        <v>0</v>
      </c>
      <c r="AJ28" s="125">
        <v>15698.2735998721</v>
      </c>
      <c r="AK28" s="125">
        <v>0</v>
      </c>
      <c r="AL28" s="125">
        <v>0</v>
      </c>
      <c r="AM28" s="125">
        <v>0</v>
      </c>
      <c r="AN28" s="125">
        <v>0</v>
      </c>
      <c r="AO28" s="125">
        <v>0</v>
      </c>
      <c r="AP28" s="125">
        <v>159.83906149241801</v>
      </c>
      <c r="AQ28" s="125">
        <v>0</v>
      </c>
      <c r="AR28" s="125">
        <v>44.709048220594397</v>
      </c>
      <c r="AS28" s="125">
        <v>2.5829578107001301</v>
      </c>
      <c r="AT28" s="125">
        <v>2.71371792335631</v>
      </c>
      <c r="AU28" s="125">
        <v>103.23663062109701</v>
      </c>
      <c r="AV28" s="125">
        <v>1.55977891521574</v>
      </c>
      <c r="AW28" s="125">
        <v>37.411760313497197</v>
      </c>
      <c r="AX28" s="125">
        <v>8434.8697317203205</v>
      </c>
      <c r="AY28" s="125">
        <v>1827.0040065374701</v>
      </c>
      <c r="AZ28" s="125">
        <v>6607.8657251828399</v>
      </c>
      <c r="BA28" s="125">
        <v>1.3644855409866701</v>
      </c>
      <c r="BB28" s="125">
        <v>2.3339859633922502</v>
      </c>
      <c r="BC28" s="125">
        <v>913.10936732860398</v>
      </c>
      <c r="BD28" s="125">
        <v>2.7222805649343802</v>
      </c>
      <c r="BE28" s="125">
        <v>27.777282623720598</v>
      </c>
      <c r="BF28" s="125">
        <v>2.50110130800222</v>
      </c>
      <c r="BG28" s="125">
        <v>5.2388484625517302</v>
      </c>
      <c r="BH28" s="125">
        <v>69.443227687847497</v>
      </c>
      <c r="BI28" s="125">
        <v>0</v>
      </c>
      <c r="BJ28" s="125">
        <v>437.17680384926899</v>
      </c>
      <c r="BK28" s="125">
        <v>3.9979773244707499</v>
      </c>
      <c r="BL28" s="125">
        <v>9.2856905868152495</v>
      </c>
      <c r="BM28" s="125">
        <v>0</v>
      </c>
      <c r="BN28" s="125">
        <v>0</v>
      </c>
      <c r="BO28" s="125">
        <v>0</v>
      </c>
      <c r="BP28" s="125">
        <v>0</v>
      </c>
      <c r="BQ28" s="125">
        <v>0</v>
      </c>
      <c r="BR28" s="125">
        <v>0</v>
      </c>
      <c r="BT28" s="94" t="e">
        <f t="shared" si="0"/>
        <v>#DIV/0!</v>
      </c>
      <c r="BU28" s="13">
        <f t="shared" si="1"/>
        <v>-4.8460161341102688E-7</v>
      </c>
      <c r="BV28" s="13">
        <f t="shared" si="3"/>
        <v>-3.4396504798946483E-7</v>
      </c>
      <c r="BW28" s="13">
        <f t="shared" si="3"/>
        <v>-3.5025101394079375E-7</v>
      </c>
      <c r="BX28" s="13" t="str">
        <f t="shared" si="2"/>
        <v/>
      </c>
      <c r="BY28" s="13"/>
      <c r="BZ28" s="13"/>
      <c r="CA28" s="13"/>
      <c r="CB28" s="13"/>
      <c r="CD28" s="13"/>
    </row>
    <row r="29" spans="1:82" x14ac:dyDescent="0.25">
      <c r="A29" s="73" t="s">
        <v>586</v>
      </c>
      <c r="B29" s="15"/>
      <c r="C29" s="15">
        <v>7440.7726996810097</v>
      </c>
      <c r="D29" s="15"/>
      <c r="E29" s="15">
        <v>1306.4381409231901</v>
      </c>
      <c r="F29" s="15">
        <v>286.08075567179998</v>
      </c>
      <c r="G29" s="15"/>
      <c r="H29" s="15"/>
      <c r="I29" s="15"/>
      <c r="J29" s="125" t="s">
        <v>587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5">
        <v>0</v>
      </c>
      <c r="AG29" s="125">
        <v>0</v>
      </c>
      <c r="AH29" s="125">
        <v>0</v>
      </c>
      <c r="AI29" s="125">
        <v>0</v>
      </c>
      <c r="AJ29" s="125">
        <v>7440.7688905790901</v>
      </c>
      <c r="AK29" s="125">
        <v>0</v>
      </c>
      <c r="AL29" s="125">
        <v>0</v>
      </c>
      <c r="AM29" s="125">
        <v>0</v>
      </c>
      <c r="AN29" s="125">
        <v>0</v>
      </c>
      <c r="AO29" s="125">
        <v>0</v>
      </c>
      <c r="AP29" s="125">
        <v>25.2865729316512</v>
      </c>
      <c r="AQ29" s="125">
        <v>0</v>
      </c>
      <c r="AR29" s="125">
        <v>7.01137963590668</v>
      </c>
      <c r="AS29" s="125">
        <v>0.39584319526888101</v>
      </c>
      <c r="AT29" s="125">
        <v>0.25141799136890403</v>
      </c>
      <c r="AU29" s="125">
        <v>16.319685409260401</v>
      </c>
      <c r="AV29" s="125">
        <v>0.18246392334529299</v>
      </c>
      <c r="AW29" s="125">
        <v>5.8580251194629502</v>
      </c>
      <c r="AX29" s="125">
        <v>1306.4377096850101</v>
      </c>
      <c r="AY29" s="125">
        <v>286.08065307583303</v>
      </c>
      <c r="AZ29" s="125">
        <v>1020.3570566091799</v>
      </c>
      <c r="BA29" s="125">
        <v>0.21624366529428901</v>
      </c>
      <c r="BB29" s="125">
        <v>0.36850430838252302</v>
      </c>
      <c r="BC29" s="125">
        <v>144.026523498514</v>
      </c>
      <c r="BD29" s="125">
        <v>0.41411383378252498</v>
      </c>
      <c r="BE29" s="125">
        <v>3.9613229153921101</v>
      </c>
      <c r="BF29" s="125">
        <v>0.28108208061200202</v>
      </c>
      <c r="BG29" s="125">
        <v>0.509647963866245</v>
      </c>
      <c r="BH29" s="125">
        <v>9.9033131797813905</v>
      </c>
      <c r="BI29" s="125">
        <v>0</v>
      </c>
      <c r="BJ29" s="125">
        <v>69.145467738112899</v>
      </c>
      <c r="BK29" s="125">
        <v>0.47918335124588701</v>
      </c>
      <c r="BL29" s="125">
        <v>1.4698623345844499</v>
      </c>
      <c r="BM29" s="125">
        <v>0</v>
      </c>
      <c r="BN29" s="125">
        <v>0</v>
      </c>
      <c r="BO29" s="125">
        <v>0</v>
      </c>
      <c r="BP29" s="125">
        <v>0</v>
      </c>
      <c r="BQ29" s="125">
        <v>0</v>
      </c>
      <c r="BR29" s="125">
        <v>0</v>
      </c>
      <c r="BT29" s="94" t="e">
        <f t="shared" si="0"/>
        <v>#DIV/0!</v>
      </c>
      <c r="BU29" s="13">
        <f t="shared" si="1"/>
        <v>-5.119228974401779E-7</v>
      </c>
      <c r="BV29" s="13">
        <f t="shared" si="3"/>
        <v>-3.3008694900348989E-7</v>
      </c>
      <c r="BW29" s="13">
        <f t="shared" si="3"/>
        <v>-3.5862589466941915E-7</v>
      </c>
      <c r="BX29" s="13" t="str">
        <f t="shared" si="2"/>
        <v/>
      </c>
      <c r="BY29" s="13"/>
      <c r="BZ29" s="13"/>
      <c r="CA29" s="13"/>
      <c r="CB29" s="13"/>
      <c r="CD29" s="13"/>
    </row>
    <row r="30" spans="1:82" x14ac:dyDescent="0.25">
      <c r="A30" s="73" t="s">
        <v>588</v>
      </c>
      <c r="B30" s="15"/>
      <c r="C30" s="15">
        <v>5324.6586348480496</v>
      </c>
      <c r="D30" s="15"/>
      <c r="E30" s="15">
        <v>2745.7074342842898</v>
      </c>
      <c r="F30" s="15">
        <v>597.98598060549898</v>
      </c>
      <c r="G30" s="15"/>
      <c r="H30" s="15"/>
      <c r="I30" s="15"/>
      <c r="J30" s="125" t="s">
        <v>589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P30" s="125">
        <v>0</v>
      </c>
      <c r="Q30" s="125">
        <v>0</v>
      </c>
      <c r="R30" s="125">
        <v>0</v>
      </c>
      <c r="S30" s="125">
        <v>0</v>
      </c>
      <c r="T30" s="125">
        <v>0</v>
      </c>
      <c r="U30" s="125">
        <v>0</v>
      </c>
      <c r="V30" s="125">
        <v>0</v>
      </c>
      <c r="W30" s="125">
        <v>0</v>
      </c>
      <c r="X30" s="125">
        <v>0</v>
      </c>
      <c r="Y30" s="125">
        <v>0</v>
      </c>
      <c r="Z30" s="125">
        <v>0</v>
      </c>
      <c r="AA30" s="125">
        <v>0</v>
      </c>
      <c r="AB30" s="125">
        <v>0</v>
      </c>
      <c r="AC30" s="125">
        <v>0</v>
      </c>
      <c r="AD30" s="125">
        <v>0</v>
      </c>
      <c r="AE30" s="125">
        <v>0</v>
      </c>
      <c r="AF30" s="125">
        <v>0</v>
      </c>
      <c r="AG30" s="125">
        <v>0</v>
      </c>
      <c r="AH30" s="125">
        <v>0</v>
      </c>
      <c r="AI30" s="125">
        <v>0</v>
      </c>
      <c r="AJ30" s="125">
        <v>5324.6562653703404</v>
      </c>
      <c r="AK30" s="125">
        <v>0</v>
      </c>
      <c r="AL30" s="125">
        <v>0</v>
      </c>
      <c r="AM30" s="125">
        <v>0</v>
      </c>
      <c r="AN30" s="125">
        <v>0</v>
      </c>
      <c r="AO30" s="125">
        <v>0</v>
      </c>
      <c r="AP30" s="125">
        <v>52.587327303692099</v>
      </c>
      <c r="AQ30" s="125">
        <v>0</v>
      </c>
      <c r="AR30" s="125">
        <v>14.6446182641908</v>
      </c>
      <c r="AS30" s="125">
        <v>0.836368067152786</v>
      </c>
      <c r="AT30" s="125">
        <v>0.70589373192898797</v>
      </c>
      <c r="AU30" s="125">
        <v>33.952025507476399</v>
      </c>
      <c r="AV30" s="125">
        <v>0.44561292173040701</v>
      </c>
      <c r="AW30" s="125">
        <v>12.244927914372401</v>
      </c>
      <c r="AX30" s="125">
        <v>2745.70652463235</v>
      </c>
      <c r="AY30" s="125">
        <v>597.98579633547695</v>
      </c>
      <c r="AZ30" s="125">
        <v>2147.7207282968702</v>
      </c>
      <c r="BA30" s="125">
        <v>0.449324883568401</v>
      </c>
      <c r="BB30" s="125">
        <v>0.76711595551072698</v>
      </c>
      <c r="BC30" s="125">
        <v>299.965246228718</v>
      </c>
      <c r="BD30" s="125">
        <v>0.87824398661794401</v>
      </c>
      <c r="BE30" s="125">
        <v>8.6837393332120794</v>
      </c>
      <c r="BF30" s="125">
        <v>0.70245757304188094</v>
      </c>
      <c r="BG30" s="125">
        <v>1.38825073606816</v>
      </c>
      <c r="BH30" s="125">
        <v>21.709362224904499</v>
      </c>
      <c r="BI30" s="125">
        <v>0</v>
      </c>
      <c r="BJ30" s="125">
        <v>143.815106180106</v>
      </c>
      <c r="BK30" s="125">
        <v>1.1542639704139701</v>
      </c>
      <c r="BL30" s="125">
        <v>3.0559115527703802</v>
      </c>
      <c r="BM30" s="125">
        <v>0</v>
      </c>
      <c r="BN30" s="125">
        <v>0</v>
      </c>
      <c r="BO30" s="125">
        <v>0</v>
      </c>
      <c r="BP30" s="125">
        <v>0</v>
      </c>
      <c r="BQ30" s="125">
        <v>0</v>
      </c>
      <c r="BR30" s="125">
        <v>0</v>
      </c>
      <c r="BT30" s="94" t="e">
        <f t="shared" si="0"/>
        <v>#DIV/0!</v>
      </c>
      <c r="BU30" s="13">
        <f t="shared" si="1"/>
        <v>-4.4500086703644973E-7</v>
      </c>
      <c r="BV30" s="13">
        <f t="shared" si="3"/>
        <v>-3.3129966011894449E-7</v>
      </c>
      <c r="BW30" s="13">
        <f t="shared" si="3"/>
        <v>-3.0815107378548594E-7</v>
      </c>
      <c r="BX30" s="13" t="str">
        <f t="shared" si="2"/>
        <v/>
      </c>
      <c r="BY30" s="13"/>
      <c r="BZ30" s="13"/>
      <c r="CA30" s="13"/>
      <c r="CB30" s="13"/>
      <c r="CD30" s="13"/>
    </row>
    <row r="31" spans="1:82" x14ac:dyDescent="0.25">
      <c r="A31" s="73" t="s">
        <v>590</v>
      </c>
      <c r="B31" s="15"/>
      <c r="C31" s="15">
        <v>15101.5859428189</v>
      </c>
      <c r="D31" s="15"/>
      <c r="E31" s="15">
        <v>2057.3082373859902</v>
      </c>
      <c r="F31" s="15">
        <v>417.43245544799998</v>
      </c>
      <c r="G31" s="15"/>
      <c r="H31" s="15"/>
      <c r="I31" s="15"/>
      <c r="J31" s="125" t="s">
        <v>591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P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5">
        <v>0</v>
      </c>
      <c r="AG31" s="125">
        <v>0</v>
      </c>
      <c r="AH31" s="125">
        <v>0</v>
      </c>
      <c r="AI31" s="125">
        <v>0</v>
      </c>
      <c r="AJ31" s="125">
        <v>15101.5808573056</v>
      </c>
      <c r="AK31" s="125">
        <v>830.29105854980105</v>
      </c>
      <c r="AL31" s="125">
        <v>0</v>
      </c>
      <c r="AM31" s="125">
        <v>0</v>
      </c>
      <c r="AN31" s="125">
        <v>0</v>
      </c>
      <c r="AO31" s="125">
        <v>0</v>
      </c>
      <c r="AP31" s="125">
        <v>34.175594508793601</v>
      </c>
      <c r="AQ31" s="125">
        <v>0</v>
      </c>
      <c r="AR31" s="125">
        <v>10.1185639222319</v>
      </c>
      <c r="AS31" s="125">
        <v>0.66829598773127796</v>
      </c>
      <c r="AT31" s="125">
        <v>2.1951502899077902</v>
      </c>
      <c r="AU31" s="125">
        <v>22.185412742582798</v>
      </c>
      <c r="AV31" s="125">
        <v>0.91717080972458698</v>
      </c>
      <c r="AW31" s="125">
        <v>8.5485251735754009</v>
      </c>
      <c r="AX31" s="125">
        <v>2057.30762516505</v>
      </c>
      <c r="AY31" s="125">
        <v>417.43232933565201</v>
      </c>
      <c r="AZ31" s="125">
        <v>1639.8752958294001</v>
      </c>
      <c r="BA31" s="125">
        <v>0.28828519050689799</v>
      </c>
      <c r="BB31" s="125">
        <v>0.50568815575433801</v>
      </c>
      <c r="BC31" s="125">
        <v>199.11554678274001</v>
      </c>
      <c r="BD31" s="125">
        <v>0.73230529490677099</v>
      </c>
      <c r="BE31" s="125">
        <v>9.8704182771981408</v>
      </c>
      <c r="BF31" s="125">
        <v>1.5750554529340699</v>
      </c>
      <c r="BG31" s="125">
        <v>4.0173076291495198</v>
      </c>
      <c r="BH31" s="125">
        <v>24.6759998646362</v>
      </c>
      <c r="BI31" s="125">
        <v>0</v>
      </c>
      <c r="BJ31" s="125">
        <v>93.618972285366297</v>
      </c>
      <c r="BK31" s="125">
        <v>2.24647845863853</v>
      </c>
      <c r="BL31" s="125">
        <v>1.97755850927429</v>
      </c>
      <c r="BM31" s="125">
        <v>0</v>
      </c>
      <c r="BN31" s="125">
        <v>0</v>
      </c>
      <c r="BO31" s="125">
        <v>0</v>
      </c>
      <c r="BP31" s="125">
        <v>0</v>
      </c>
      <c r="BQ31" s="125">
        <v>0</v>
      </c>
      <c r="BR31" s="125">
        <v>0</v>
      </c>
      <c r="BT31" s="94" t="e">
        <f t="shared" si="0"/>
        <v>#DIV/0!</v>
      </c>
      <c r="BU31" s="13">
        <f t="shared" si="1"/>
        <v>-3.3675359122856903E-7</v>
      </c>
      <c r="BV31" s="13">
        <f t="shared" si="3"/>
        <v>-2.9758347779798276E-7</v>
      </c>
      <c r="BW31" s="13">
        <f t="shared" si="3"/>
        <v>-3.0211438120073252E-7</v>
      </c>
      <c r="BX31" s="13" t="str">
        <f t="shared" si="2"/>
        <v/>
      </c>
      <c r="BY31" s="13"/>
      <c r="BZ31" s="13"/>
      <c r="CA31" s="13"/>
      <c r="CB31" s="13"/>
      <c r="CD31" s="13"/>
    </row>
    <row r="32" spans="1:82" x14ac:dyDescent="0.25">
      <c r="A32" s="73" t="s">
        <v>592</v>
      </c>
      <c r="B32" s="15"/>
      <c r="C32" s="15">
        <v>11991.596512423101</v>
      </c>
      <c r="D32" s="15"/>
      <c r="E32" s="15">
        <v>5576.0250367770004</v>
      </c>
      <c r="F32" s="15">
        <v>1199.6275163435</v>
      </c>
      <c r="G32" s="15"/>
      <c r="H32" s="15"/>
      <c r="I32" s="15"/>
      <c r="J32" s="125" t="s">
        <v>593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P32" s="125">
        <v>0</v>
      </c>
      <c r="Q32" s="125">
        <v>0</v>
      </c>
      <c r="R32" s="125">
        <v>0</v>
      </c>
      <c r="S32" s="125">
        <v>0</v>
      </c>
      <c r="T32" s="125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125">
        <v>0</v>
      </c>
      <c r="AB32" s="125">
        <v>0</v>
      </c>
      <c r="AC32" s="125">
        <v>0</v>
      </c>
      <c r="AD32" s="125">
        <v>0</v>
      </c>
      <c r="AE32" s="125">
        <v>0</v>
      </c>
      <c r="AF32" s="125">
        <v>0</v>
      </c>
      <c r="AG32" s="125">
        <v>0</v>
      </c>
      <c r="AH32" s="125">
        <v>0</v>
      </c>
      <c r="AI32" s="125">
        <v>0</v>
      </c>
      <c r="AJ32" s="125">
        <v>11991.5897129692</v>
      </c>
      <c r="AK32" s="125">
        <v>0</v>
      </c>
      <c r="AL32" s="125">
        <v>0</v>
      </c>
      <c r="AM32" s="125">
        <v>0</v>
      </c>
      <c r="AN32" s="125">
        <v>0</v>
      </c>
      <c r="AO32" s="125">
        <v>0</v>
      </c>
      <c r="AP32" s="125">
        <v>104.274170635757</v>
      </c>
      <c r="AQ32" s="125">
        <v>0</v>
      </c>
      <c r="AR32" s="125">
        <v>29.328441839757001</v>
      </c>
      <c r="AS32" s="125">
        <v>1.71858211103578</v>
      </c>
      <c r="AT32" s="125">
        <v>2.2371722535204999</v>
      </c>
      <c r="AU32" s="125">
        <v>67.380765088818805</v>
      </c>
      <c r="AV32" s="125">
        <v>1.1862729877257601</v>
      </c>
      <c r="AW32" s="125">
        <v>24.565080731714001</v>
      </c>
      <c r="AX32" s="125">
        <v>5576.0232444951198</v>
      </c>
      <c r="AY32" s="125">
        <v>1199.6271037520501</v>
      </c>
      <c r="AZ32" s="125">
        <v>4376.3961407430597</v>
      </c>
      <c r="BA32" s="125">
        <v>0.88914953554126097</v>
      </c>
      <c r="BB32" s="125">
        <v>1.52454334617525</v>
      </c>
      <c r="BC32" s="125">
        <v>596.806489380887</v>
      </c>
      <c r="BD32" s="125">
        <v>1.8193624196828599</v>
      </c>
      <c r="BE32" s="125">
        <v>19.2574620001432</v>
      </c>
      <c r="BF32" s="125">
        <v>1.9323585401213601</v>
      </c>
      <c r="BG32" s="125">
        <v>4.2551486746474003</v>
      </c>
      <c r="BH32" s="125">
        <v>48.143644165412802</v>
      </c>
      <c r="BI32" s="125">
        <v>0</v>
      </c>
      <c r="BJ32" s="125">
        <v>285.242580285168</v>
      </c>
      <c r="BK32" s="125">
        <v>3.0104460980946501</v>
      </c>
      <c r="BL32" s="125">
        <v>6.0554336578536798</v>
      </c>
      <c r="BM32" s="125">
        <v>0</v>
      </c>
      <c r="BN32" s="125">
        <v>0</v>
      </c>
      <c r="BO32" s="125">
        <v>0</v>
      </c>
      <c r="BP32" s="125">
        <v>0</v>
      </c>
      <c r="BQ32" s="125">
        <v>0</v>
      </c>
      <c r="BR32" s="125">
        <v>0</v>
      </c>
      <c r="BT32" s="94" t="e">
        <f t="shared" si="0"/>
        <v>#DIV/0!</v>
      </c>
      <c r="BU32" s="13">
        <f t="shared" si="1"/>
        <v>-5.6701823592385789E-7</v>
      </c>
      <c r="BV32" s="13">
        <f t="shared" si="3"/>
        <v>-3.2142644066416906E-7</v>
      </c>
      <c r="BW32" s="13">
        <f t="shared" si="3"/>
        <v>-3.4393296613918159E-7</v>
      </c>
      <c r="BX32" s="13" t="str">
        <f t="shared" si="2"/>
        <v/>
      </c>
      <c r="BY32" s="13"/>
      <c r="BZ32" s="13"/>
      <c r="CA32" s="13"/>
      <c r="CB32" s="13"/>
      <c r="CD32" s="13"/>
    </row>
    <row r="33" spans="1:82" x14ac:dyDescent="0.25">
      <c r="A33" s="73" t="s">
        <v>594</v>
      </c>
      <c r="B33" s="15"/>
      <c r="C33" s="15">
        <v>35417.670363832898</v>
      </c>
      <c r="D33" s="15"/>
      <c r="E33" s="15">
        <v>6914.5173459816997</v>
      </c>
      <c r="F33" s="15">
        <v>1512.816425661</v>
      </c>
      <c r="G33" s="15"/>
      <c r="H33" s="15"/>
      <c r="I33" s="15"/>
      <c r="J33" s="125" t="s">
        <v>595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P33" s="125">
        <v>0</v>
      </c>
      <c r="Q33" s="125">
        <v>0</v>
      </c>
      <c r="R33" s="125">
        <v>0</v>
      </c>
      <c r="S33" s="125">
        <v>0</v>
      </c>
      <c r="T33" s="125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125">
        <v>0</v>
      </c>
      <c r="AB33" s="125">
        <v>0</v>
      </c>
      <c r="AC33" s="125">
        <v>0</v>
      </c>
      <c r="AD33" s="125">
        <v>0</v>
      </c>
      <c r="AE33" s="125">
        <v>0</v>
      </c>
      <c r="AF33" s="125">
        <v>0</v>
      </c>
      <c r="AG33" s="125">
        <v>0</v>
      </c>
      <c r="AH33" s="125">
        <v>0</v>
      </c>
      <c r="AI33" s="125">
        <v>0</v>
      </c>
      <c r="AJ33" s="125">
        <v>35417.658747002897</v>
      </c>
      <c r="AK33" s="125">
        <v>0</v>
      </c>
      <c r="AL33" s="125">
        <v>0</v>
      </c>
      <c r="AM33" s="125">
        <v>0</v>
      </c>
      <c r="AN33" s="125">
        <v>0</v>
      </c>
      <c r="AO33" s="125">
        <v>0</v>
      </c>
      <c r="AP33" s="125">
        <v>133.60969912421299</v>
      </c>
      <c r="AQ33" s="125">
        <v>0</v>
      </c>
      <c r="AR33" s="125">
        <v>37.072253053566797</v>
      </c>
      <c r="AS33" s="125">
        <v>2.0968378345100498</v>
      </c>
      <c r="AT33" s="125">
        <v>1.4018449816740799</v>
      </c>
      <c r="AU33" s="125">
        <v>86.235366961534893</v>
      </c>
      <c r="AV33" s="125">
        <v>0.99063253151231501</v>
      </c>
      <c r="AW33" s="125">
        <v>30.977699082105602</v>
      </c>
      <c r="AX33" s="125">
        <v>6914.5152658975803</v>
      </c>
      <c r="AY33" s="125">
        <v>1512.8159105290499</v>
      </c>
      <c r="AZ33" s="125">
        <v>5401.6993553685197</v>
      </c>
      <c r="BA33" s="125">
        <v>1.1424324779399999</v>
      </c>
      <c r="BB33" s="125">
        <v>1.94741382386172</v>
      </c>
      <c r="BC33" s="125">
        <v>761.18624292729601</v>
      </c>
      <c r="BD33" s="125">
        <v>2.1949333958343602</v>
      </c>
      <c r="BE33" s="125">
        <v>21.109620648599702</v>
      </c>
      <c r="BF33" s="125">
        <v>1.5324673312499599</v>
      </c>
      <c r="BG33" s="125">
        <v>2.8245671140947</v>
      </c>
      <c r="BH33" s="125">
        <v>52.774018581656399</v>
      </c>
      <c r="BI33" s="125">
        <v>0</v>
      </c>
      <c r="BJ33" s="125">
        <v>365.35858351824498</v>
      </c>
      <c r="BK33" s="125">
        <v>2.5951691622987498</v>
      </c>
      <c r="BL33" s="125">
        <v>7.7661279788576802</v>
      </c>
      <c r="BM33" s="125">
        <v>0</v>
      </c>
      <c r="BN33" s="125">
        <v>0</v>
      </c>
      <c r="BO33" s="125">
        <v>0</v>
      </c>
      <c r="BP33" s="125">
        <v>0</v>
      </c>
      <c r="BQ33" s="125">
        <v>0</v>
      </c>
      <c r="BR33" s="125">
        <v>0</v>
      </c>
      <c r="BT33" s="94" t="e">
        <f t="shared" si="0"/>
        <v>#DIV/0!</v>
      </c>
      <c r="BU33" s="13">
        <f t="shared" si="1"/>
        <v>-3.2799531650917811E-7</v>
      </c>
      <c r="BV33" s="13">
        <f t="shared" si="3"/>
        <v>-3.0082853441379524E-7</v>
      </c>
      <c r="BW33" s="13">
        <f t="shared" si="3"/>
        <v>-3.4051187003649905E-7</v>
      </c>
      <c r="BX33" s="13" t="str">
        <f t="shared" si="2"/>
        <v/>
      </c>
      <c r="BY33" s="13"/>
      <c r="BZ33" s="13"/>
      <c r="CA33" s="13"/>
      <c r="CB33" s="13"/>
      <c r="CD33" s="13"/>
    </row>
    <row r="34" spans="1:82" x14ac:dyDescent="0.25">
      <c r="A34" s="73" t="s">
        <v>596</v>
      </c>
      <c r="B34" s="15"/>
      <c r="C34" s="15">
        <v>34801.933059980904</v>
      </c>
      <c r="D34" s="15"/>
      <c r="E34" s="15">
        <v>1526.4288255736899</v>
      </c>
      <c r="F34" s="15">
        <v>322.07933735950002</v>
      </c>
      <c r="G34" s="15"/>
      <c r="H34" s="15"/>
      <c r="I34" s="15"/>
      <c r="J34" s="125" t="s">
        <v>597</v>
      </c>
      <c r="K34" s="125">
        <v>0</v>
      </c>
      <c r="L34" s="125">
        <v>0</v>
      </c>
      <c r="M34" s="125">
        <v>0</v>
      </c>
      <c r="N34" s="125">
        <v>0</v>
      </c>
      <c r="O34" s="125">
        <v>0</v>
      </c>
      <c r="P34" s="125">
        <v>0</v>
      </c>
      <c r="Q34" s="125">
        <v>0</v>
      </c>
      <c r="R34" s="125">
        <v>0</v>
      </c>
      <c r="S34" s="125">
        <v>0</v>
      </c>
      <c r="T34" s="125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125">
        <v>0</v>
      </c>
      <c r="AB34" s="125">
        <v>0</v>
      </c>
      <c r="AC34" s="125">
        <v>0</v>
      </c>
      <c r="AD34" s="125">
        <v>0</v>
      </c>
      <c r="AE34" s="125">
        <v>0</v>
      </c>
      <c r="AF34" s="125">
        <v>0</v>
      </c>
      <c r="AG34" s="125">
        <v>0</v>
      </c>
      <c r="AH34" s="125">
        <v>0</v>
      </c>
      <c r="AI34" s="125">
        <v>0</v>
      </c>
      <c r="AJ34" s="125">
        <v>34801.916129124802</v>
      </c>
      <c r="AK34" s="125">
        <v>0</v>
      </c>
      <c r="AL34" s="125">
        <v>0</v>
      </c>
      <c r="AM34" s="125">
        <v>0</v>
      </c>
      <c r="AN34" s="125">
        <v>0</v>
      </c>
      <c r="AO34" s="125">
        <v>0</v>
      </c>
      <c r="AP34" s="125">
        <v>27.466789342857201</v>
      </c>
      <c r="AQ34" s="125">
        <v>0</v>
      </c>
      <c r="AR34" s="125">
        <v>7.8524025320083499</v>
      </c>
      <c r="AS34" s="125">
        <v>0.479044142374488</v>
      </c>
      <c r="AT34" s="125">
        <v>0.95608388002446998</v>
      </c>
      <c r="AU34" s="125">
        <v>17.7742026378302</v>
      </c>
      <c r="AV34" s="125">
        <v>0.44504280020061998</v>
      </c>
      <c r="AW34" s="125">
        <v>6.59547480613106</v>
      </c>
      <c r="AX34" s="125">
        <v>1526.4283729254701</v>
      </c>
      <c r="AY34" s="125">
        <v>322.07925538054502</v>
      </c>
      <c r="AZ34" s="125">
        <v>1204.3491175449301</v>
      </c>
      <c r="BA34" s="125">
        <v>0.23342409541603901</v>
      </c>
      <c r="BB34" s="125">
        <v>0.40309172715598202</v>
      </c>
      <c r="BC34" s="125">
        <v>158.086027877444</v>
      </c>
      <c r="BD34" s="125">
        <v>0.51336139001416503</v>
      </c>
      <c r="BE34" s="125">
        <v>5.96549116222159</v>
      </c>
      <c r="BF34" s="125">
        <v>0.745278459079459</v>
      </c>
      <c r="BG34" s="125">
        <v>1.7788730832189701</v>
      </c>
      <c r="BH34" s="125">
        <v>14.913772659380401</v>
      </c>
      <c r="BI34" s="125">
        <v>0</v>
      </c>
      <c r="BJ34" s="125">
        <v>75.1685554986027</v>
      </c>
      <c r="BK34" s="125">
        <v>1.10906143807492</v>
      </c>
      <c r="BL34" s="125">
        <v>1.5932778485093899</v>
      </c>
      <c r="BM34" s="125">
        <v>0</v>
      </c>
      <c r="BN34" s="125">
        <v>0</v>
      </c>
      <c r="BO34" s="125">
        <v>0</v>
      </c>
      <c r="BP34" s="125">
        <v>0</v>
      </c>
      <c r="BQ34" s="125">
        <v>0</v>
      </c>
      <c r="BR34" s="125">
        <v>0</v>
      </c>
      <c r="BT34" s="94" t="e">
        <f t="shared" si="0"/>
        <v>#DIV/0!</v>
      </c>
      <c r="BU34" s="13">
        <f t="shared" si="1"/>
        <v>-4.8649182999405026E-7</v>
      </c>
      <c r="BV34" s="13">
        <f t="shared" si="3"/>
        <v>-2.9654066553954814E-7</v>
      </c>
      <c r="BW34" s="13">
        <f t="shared" si="3"/>
        <v>-2.5453031438512282E-7</v>
      </c>
      <c r="BX34" s="13" t="str">
        <f t="shared" si="2"/>
        <v/>
      </c>
      <c r="BY34" s="13"/>
      <c r="BZ34" s="13"/>
      <c r="CA34" s="13"/>
      <c r="CB34" s="13"/>
      <c r="CD34" s="13"/>
    </row>
    <row r="35" spans="1:82" x14ac:dyDescent="0.25">
      <c r="A35" s="73" t="s">
        <v>598</v>
      </c>
      <c r="B35" s="15"/>
      <c r="C35" s="15">
        <v>999.67660741120903</v>
      </c>
      <c r="D35" s="15"/>
      <c r="E35" s="15">
        <v>624.00688180709994</v>
      </c>
      <c r="F35" s="15">
        <v>136.19220349155199</v>
      </c>
      <c r="G35" s="15"/>
      <c r="H35" s="15"/>
      <c r="I35" s="15"/>
      <c r="J35" s="125" t="s">
        <v>599</v>
      </c>
      <c r="K35" s="125">
        <v>0</v>
      </c>
      <c r="L35" s="125">
        <v>0</v>
      </c>
      <c r="M35" s="125">
        <v>0</v>
      </c>
      <c r="N35" s="125">
        <v>0</v>
      </c>
      <c r="O35" s="125">
        <v>0</v>
      </c>
      <c r="P35" s="125">
        <v>0</v>
      </c>
      <c r="Q35" s="125">
        <v>0</v>
      </c>
      <c r="R35" s="125">
        <v>0</v>
      </c>
      <c r="S35" s="125">
        <v>0</v>
      </c>
      <c r="T35" s="125">
        <v>0</v>
      </c>
      <c r="U35" s="125">
        <v>0</v>
      </c>
      <c r="V35" s="125">
        <v>0</v>
      </c>
      <c r="W35" s="125">
        <v>0</v>
      </c>
      <c r="X35" s="125">
        <v>0</v>
      </c>
      <c r="Y35" s="125">
        <v>0</v>
      </c>
      <c r="Z35" s="125">
        <v>0</v>
      </c>
      <c r="AA35" s="125">
        <v>0</v>
      </c>
      <c r="AB35" s="125">
        <v>0</v>
      </c>
      <c r="AC35" s="125">
        <v>0</v>
      </c>
      <c r="AD35" s="125">
        <v>0</v>
      </c>
      <c r="AE35" s="125">
        <v>0</v>
      </c>
      <c r="AF35" s="125">
        <v>0</v>
      </c>
      <c r="AG35" s="125">
        <v>0</v>
      </c>
      <c r="AH35" s="125">
        <v>0</v>
      </c>
      <c r="AI35" s="125">
        <v>0</v>
      </c>
      <c r="AJ35" s="125">
        <v>999.67555736702104</v>
      </c>
      <c r="AK35" s="125">
        <v>0</v>
      </c>
      <c r="AL35" s="125">
        <v>0</v>
      </c>
      <c r="AM35" s="125">
        <v>0</v>
      </c>
      <c r="AN35" s="125">
        <v>0</v>
      </c>
      <c r="AO35" s="125">
        <v>0</v>
      </c>
      <c r="AP35" s="125">
        <v>12.0008388858943</v>
      </c>
      <c r="AQ35" s="125">
        <v>0</v>
      </c>
      <c r="AR35" s="125">
        <v>3.3363212710747998</v>
      </c>
      <c r="AS35" s="125">
        <v>0.18968410659898399</v>
      </c>
      <c r="AT35" s="125">
        <v>0.14464261410847801</v>
      </c>
      <c r="AU35" s="125">
        <v>7.7469729314527997</v>
      </c>
      <c r="AV35" s="125">
        <v>9.5747792963948794E-2</v>
      </c>
      <c r="AW35" s="125">
        <v>2.7887909287962001</v>
      </c>
      <c r="AX35" s="125">
        <v>624.00656242049104</v>
      </c>
      <c r="AY35" s="125">
        <v>136.19215782385501</v>
      </c>
      <c r="AZ35" s="125">
        <v>487.814404596636</v>
      </c>
      <c r="BA35" s="125">
        <v>0.10257328485645099</v>
      </c>
      <c r="BB35" s="125">
        <v>0.17499476927032401</v>
      </c>
      <c r="BC35" s="125">
        <v>68.414908580609094</v>
      </c>
      <c r="BD35" s="125">
        <v>0.19889117653731</v>
      </c>
      <c r="BE35" s="125">
        <v>1.9416582486482801</v>
      </c>
      <c r="BF35" s="125">
        <v>0.14971073973886201</v>
      </c>
      <c r="BG35" s="125">
        <v>0.287302860056108</v>
      </c>
      <c r="BH35" s="125">
        <v>4.8541513627319599</v>
      </c>
      <c r="BI35" s="125">
        <v>0</v>
      </c>
      <c r="BJ35" s="125">
        <v>32.818265761140196</v>
      </c>
      <c r="BK35" s="125">
        <v>0.24923776492115601</v>
      </c>
      <c r="BL35" s="125">
        <v>0.69746474445565299</v>
      </c>
      <c r="BM35" s="125">
        <v>0</v>
      </c>
      <c r="BN35" s="125">
        <v>0</v>
      </c>
      <c r="BO35" s="125">
        <v>0</v>
      </c>
      <c r="BP35" s="125">
        <v>0</v>
      </c>
      <c r="BQ35" s="125">
        <v>0</v>
      </c>
      <c r="BR35" s="125">
        <v>0</v>
      </c>
      <c r="BT35" s="94" t="e">
        <f t="shared" si="0"/>
        <v>#DIV/0!</v>
      </c>
      <c r="BU35" s="13">
        <f t="shared" si="1"/>
        <v>-1.0503838743516124E-6</v>
      </c>
      <c r="BV35" s="13">
        <f t="shared" si="3"/>
        <v>-5.1183186951849523E-7</v>
      </c>
      <c r="BW35" s="13">
        <f t="shared" si="3"/>
        <v>-3.3531799772427929E-7</v>
      </c>
      <c r="BX35" s="13" t="str">
        <f t="shared" si="2"/>
        <v/>
      </c>
      <c r="BY35" s="13"/>
      <c r="BZ35" s="13"/>
      <c r="CA35" s="13"/>
      <c r="CB35" s="13"/>
      <c r="CD35" s="13"/>
    </row>
    <row r="36" spans="1:82" x14ac:dyDescent="0.25">
      <c r="A36" s="73" t="s">
        <v>600</v>
      </c>
      <c r="B36" s="15"/>
      <c r="C36" s="15">
        <v>20901.221438174998</v>
      </c>
      <c r="D36" s="15"/>
      <c r="E36" s="15">
        <v>4113.4819082029899</v>
      </c>
      <c r="F36" s="15">
        <v>830.21084578299997</v>
      </c>
      <c r="G36" s="15"/>
      <c r="H36" s="15"/>
      <c r="I36" s="15"/>
      <c r="J36" s="125" t="s">
        <v>601</v>
      </c>
      <c r="K36" s="125">
        <v>0</v>
      </c>
      <c r="L36" s="125">
        <v>0</v>
      </c>
      <c r="M36" s="125">
        <v>0</v>
      </c>
      <c r="N36" s="125">
        <v>0</v>
      </c>
      <c r="O36" s="125">
        <v>0</v>
      </c>
      <c r="P36" s="125">
        <v>0</v>
      </c>
      <c r="Q36" s="125">
        <v>0</v>
      </c>
      <c r="R36" s="125">
        <v>0</v>
      </c>
      <c r="S36" s="125">
        <v>0</v>
      </c>
      <c r="T36" s="125">
        <v>0</v>
      </c>
      <c r="U36" s="125">
        <v>0</v>
      </c>
      <c r="V36" s="125">
        <v>0</v>
      </c>
      <c r="W36" s="125">
        <v>0</v>
      </c>
      <c r="X36" s="125">
        <v>0</v>
      </c>
      <c r="Y36" s="125">
        <v>0</v>
      </c>
      <c r="Z36" s="125">
        <v>0</v>
      </c>
      <c r="AA36" s="125">
        <v>0</v>
      </c>
      <c r="AB36" s="125">
        <v>0</v>
      </c>
      <c r="AC36" s="125">
        <v>0</v>
      </c>
      <c r="AD36" s="125">
        <v>0</v>
      </c>
      <c r="AE36" s="125">
        <v>0</v>
      </c>
      <c r="AF36" s="125">
        <v>0</v>
      </c>
      <c r="AG36" s="125">
        <v>0</v>
      </c>
      <c r="AH36" s="125">
        <v>0</v>
      </c>
      <c r="AI36" s="125">
        <v>0</v>
      </c>
      <c r="AJ36" s="125">
        <v>20901.215009926302</v>
      </c>
      <c r="AK36" s="125">
        <v>2897.4531644041699</v>
      </c>
      <c r="AL36" s="125">
        <v>0</v>
      </c>
      <c r="AM36" s="125">
        <v>0</v>
      </c>
      <c r="AN36" s="125">
        <v>0</v>
      </c>
      <c r="AO36" s="125">
        <v>0</v>
      </c>
      <c r="AP36" s="125">
        <v>67.577360220903003</v>
      </c>
      <c r="AQ36" s="125">
        <v>0</v>
      </c>
      <c r="AR36" s="125">
        <v>20.108121894762299</v>
      </c>
      <c r="AS36" s="125">
        <v>1.3422361979089099</v>
      </c>
      <c r="AT36" s="125">
        <v>4.6297786624558297</v>
      </c>
      <c r="AU36" s="125">
        <v>43.888565111856998</v>
      </c>
      <c r="AV36" s="125">
        <v>1.9180804518372701</v>
      </c>
      <c r="AW36" s="125">
        <v>17.001844001719601</v>
      </c>
      <c r="AX36" s="125">
        <v>4113.4807260779198</v>
      </c>
      <c r="AY36" s="125">
        <v>830.21064876182902</v>
      </c>
      <c r="AZ36" s="125">
        <v>3283.27007731609</v>
      </c>
      <c r="BA36" s="125">
        <v>0.56942128397184599</v>
      </c>
      <c r="BB36" s="125">
        <v>1.0011156647210799</v>
      </c>
      <c r="BC36" s="125">
        <v>394.41744123855602</v>
      </c>
      <c r="BD36" s="125">
        <v>1.4749285682633599</v>
      </c>
      <c r="BE36" s="125">
        <v>20.2212520319449</v>
      </c>
      <c r="BF36" s="125">
        <v>3.3007186346775899</v>
      </c>
      <c r="BG36" s="125">
        <v>8.4624168741767107</v>
      </c>
      <c r="BH36" s="125">
        <v>50.553095440290399</v>
      </c>
      <c r="BI36" s="125">
        <v>0</v>
      </c>
      <c r="BJ36" s="125">
        <v>185.144057532917</v>
      </c>
      <c r="BK36" s="125">
        <v>4.69128055258851</v>
      </c>
      <c r="BL36" s="125">
        <v>3.9089343982759801</v>
      </c>
      <c r="BM36" s="125">
        <v>0</v>
      </c>
      <c r="BN36" s="125">
        <v>0</v>
      </c>
      <c r="BO36" s="125">
        <v>0</v>
      </c>
      <c r="BP36" s="125">
        <v>0</v>
      </c>
      <c r="BQ36" s="125">
        <v>0</v>
      </c>
      <c r="BR36" s="125">
        <v>0</v>
      </c>
      <c r="BT36" s="94" t="e">
        <f t="shared" si="0"/>
        <v>#DIV/0!</v>
      </c>
      <c r="BU36" s="13">
        <f t="shared" si="1"/>
        <v>-3.0755373390403304E-7</v>
      </c>
      <c r="BV36" s="13">
        <f t="shared" si="3"/>
        <v>-2.8737821058302044E-7</v>
      </c>
      <c r="BW36" s="13">
        <f t="shared" si="3"/>
        <v>-2.3731461947096948E-7</v>
      </c>
      <c r="BX36" s="13" t="str">
        <f t="shared" si="2"/>
        <v/>
      </c>
      <c r="BY36" s="13"/>
      <c r="BZ36" s="13"/>
      <c r="CA36" s="13"/>
      <c r="CB36" s="13"/>
      <c r="CD36" s="13"/>
    </row>
    <row r="37" spans="1:82" x14ac:dyDescent="0.25">
      <c r="A37" s="73" t="s">
        <v>602</v>
      </c>
      <c r="B37" s="15"/>
      <c r="C37" s="15">
        <v>29823.582759659999</v>
      </c>
      <c r="D37" s="15"/>
      <c r="E37" s="15">
        <v>10673.165697177001</v>
      </c>
      <c r="F37" s="15">
        <v>2290.4369800129998</v>
      </c>
      <c r="G37" s="15"/>
      <c r="H37" s="15"/>
      <c r="I37" s="15"/>
      <c r="J37" s="125" t="s">
        <v>442</v>
      </c>
      <c r="K37" s="125">
        <v>0</v>
      </c>
      <c r="L37" s="125">
        <v>0</v>
      </c>
      <c r="M37" s="125">
        <v>0</v>
      </c>
      <c r="N37" s="125">
        <v>0</v>
      </c>
      <c r="O37" s="125">
        <v>0</v>
      </c>
      <c r="P37" s="125">
        <v>0</v>
      </c>
      <c r="Q37" s="125">
        <v>0</v>
      </c>
      <c r="R37" s="125">
        <v>0</v>
      </c>
      <c r="S37" s="125">
        <v>0</v>
      </c>
      <c r="T37" s="125">
        <v>0</v>
      </c>
      <c r="U37" s="125">
        <v>0</v>
      </c>
      <c r="V37" s="125">
        <v>0</v>
      </c>
      <c r="W37" s="125">
        <v>0</v>
      </c>
      <c r="X37" s="125">
        <v>0</v>
      </c>
      <c r="Y37" s="125">
        <v>0</v>
      </c>
      <c r="Z37" s="125">
        <v>0</v>
      </c>
      <c r="AA37" s="125">
        <v>0</v>
      </c>
      <c r="AB37" s="125">
        <v>0</v>
      </c>
      <c r="AC37" s="125">
        <v>0</v>
      </c>
      <c r="AD37" s="125">
        <v>0</v>
      </c>
      <c r="AE37" s="125">
        <v>0</v>
      </c>
      <c r="AF37" s="125">
        <v>0</v>
      </c>
      <c r="AG37" s="125">
        <v>0</v>
      </c>
      <c r="AH37" s="125">
        <v>0</v>
      </c>
      <c r="AI37" s="125">
        <v>0</v>
      </c>
      <c r="AJ37" s="125">
        <v>29823.570880801599</v>
      </c>
      <c r="AK37" s="125">
        <v>8051.7894864333002</v>
      </c>
      <c r="AL37" s="125">
        <v>0</v>
      </c>
      <c r="AM37" s="125">
        <v>0</v>
      </c>
      <c r="AN37" s="125">
        <v>0</v>
      </c>
      <c r="AO37" s="125">
        <v>0</v>
      </c>
      <c r="AP37" s="125">
        <v>198.60454727536199</v>
      </c>
      <c r="AQ37" s="125">
        <v>0</v>
      </c>
      <c r="AR37" s="125">
        <v>55.976546250213502</v>
      </c>
      <c r="AS37" s="125">
        <v>3.29743729294466</v>
      </c>
      <c r="AT37" s="125">
        <v>4.5972393765328903</v>
      </c>
      <c r="AU37" s="125">
        <v>128.35948425073099</v>
      </c>
      <c r="AV37" s="125">
        <v>2.38094324862073</v>
      </c>
      <c r="AW37" s="125">
        <v>46.9019906667328</v>
      </c>
      <c r="AX37" s="125">
        <v>10673.1619512708</v>
      </c>
      <c r="AY37" s="125">
        <v>2290.4359588878701</v>
      </c>
      <c r="AZ37" s="125">
        <v>8382.7259923830206</v>
      </c>
      <c r="BA37" s="125">
        <v>1.69279201375683</v>
      </c>
      <c r="BB37" s="125">
        <v>2.9050969290717998</v>
      </c>
      <c r="BC37" s="125">
        <v>1137.5090404933901</v>
      </c>
      <c r="BD37" s="125">
        <v>3.4965181873597899</v>
      </c>
      <c r="BE37" s="125">
        <v>37.497060726312597</v>
      </c>
      <c r="BF37" s="125">
        <v>3.8970454319681198</v>
      </c>
      <c r="BG37" s="125">
        <v>8.7077328891019796</v>
      </c>
      <c r="BH37" s="125">
        <v>93.742623246636597</v>
      </c>
      <c r="BI37" s="125">
        <v>0</v>
      </c>
      <c r="BJ37" s="125">
        <v>543.314507955929</v>
      </c>
      <c r="BK37" s="125">
        <v>6.0235784461824204</v>
      </c>
      <c r="BL37" s="125">
        <v>11.531774207025</v>
      </c>
      <c r="BM37" s="125">
        <v>0</v>
      </c>
      <c r="BN37" s="125">
        <v>0</v>
      </c>
      <c r="BO37" s="125">
        <v>0</v>
      </c>
      <c r="BP37" s="125">
        <v>0</v>
      </c>
      <c r="BQ37" s="125">
        <v>0</v>
      </c>
      <c r="BR37" s="125">
        <v>0</v>
      </c>
      <c r="BT37" s="94" t="e">
        <f t="shared" si="0"/>
        <v>#DIV/0!</v>
      </c>
      <c r="BU37" s="13">
        <f t="shared" si="1"/>
        <v>-3.9830420429963046E-7</v>
      </c>
      <c r="BV37" s="13">
        <f t="shared" si="3"/>
        <v>-3.5096486897823839E-7</v>
      </c>
      <c r="BW37" s="13">
        <f t="shared" si="3"/>
        <v>-4.4582109815417685E-7</v>
      </c>
      <c r="BX37" s="13" t="str">
        <f t="shared" si="2"/>
        <v/>
      </c>
      <c r="BY37" s="13"/>
      <c r="BZ37" s="13"/>
      <c r="CA37" s="13"/>
      <c r="CB37" s="13"/>
      <c r="CD37" s="13"/>
    </row>
    <row r="38" spans="1:82" x14ac:dyDescent="0.25">
      <c r="A38" s="75" t="s">
        <v>603</v>
      </c>
      <c r="B38" s="15"/>
      <c r="C38" s="15">
        <v>25978.167006428899</v>
      </c>
      <c r="D38" s="15"/>
      <c r="E38" s="15">
        <v>8464.3431357120007</v>
      </c>
      <c r="F38" s="15">
        <v>1815.8083546150001</v>
      </c>
      <c r="G38" s="15"/>
      <c r="H38" s="15"/>
      <c r="I38" s="15"/>
      <c r="J38" s="125" t="s">
        <v>443</v>
      </c>
      <c r="K38" s="125">
        <v>0</v>
      </c>
      <c r="L38" s="125">
        <v>0</v>
      </c>
      <c r="M38" s="125">
        <v>0</v>
      </c>
      <c r="N38" s="125">
        <v>0</v>
      </c>
      <c r="O38" s="125">
        <v>0</v>
      </c>
      <c r="P38" s="125">
        <v>0</v>
      </c>
      <c r="Q38" s="125">
        <v>0</v>
      </c>
      <c r="R38" s="125">
        <v>0</v>
      </c>
      <c r="S38" s="125">
        <v>0</v>
      </c>
      <c r="T38" s="125">
        <v>0</v>
      </c>
      <c r="U38" s="125">
        <v>0</v>
      </c>
      <c r="V38" s="125">
        <v>0</v>
      </c>
      <c r="W38" s="125">
        <v>0</v>
      </c>
      <c r="X38" s="125">
        <v>0</v>
      </c>
      <c r="Y38" s="125">
        <v>0</v>
      </c>
      <c r="Z38" s="125">
        <v>0</v>
      </c>
      <c r="AA38" s="125">
        <v>0</v>
      </c>
      <c r="AB38" s="125">
        <v>0</v>
      </c>
      <c r="AC38" s="125">
        <v>0</v>
      </c>
      <c r="AD38" s="125">
        <v>0</v>
      </c>
      <c r="AE38" s="125">
        <v>0</v>
      </c>
      <c r="AF38" s="125">
        <v>0</v>
      </c>
      <c r="AG38" s="125">
        <v>0</v>
      </c>
      <c r="AH38" s="125">
        <v>0</v>
      </c>
      <c r="AI38" s="125">
        <v>0</v>
      </c>
      <c r="AJ38" s="125">
        <v>25978.1600880966</v>
      </c>
      <c r="AK38" s="125">
        <v>4733.7314674570098</v>
      </c>
      <c r="AL38" s="125">
        <v>0</v>
      </c>
      <c r="AM38" s="125">
        <v>0</v>
      </c>
      <c r="AN38" s="125">
        <v>0</v>
      </c>
      <c r="AO38" s="125">
        <v>0</v>
      </c>
      <c r="AP38" s="125">
        <v>157.39732925533301</v>
      </c>
      <c r="AQ38" s="125">
        <v>0</v>
      </c>
      <c r="AR38" s="125">
        <v>44.374831151529101</v>
      </c>
      <c r="AS38" s="125">
        <v>2.6158692695536101</v>
      </c>
      <c r="AT38" s="125">
        <v>3.6795917275968999</v>
      </c>
      <c r="AU38" s="125">
        <v>101.72941409932901</v>
      </c>
      <c r="AV38" s="125">
        <v>1.90002026080678</v>
      </c>
      <c r="AW38" s="125">
        <v>37.182901723463203</v>
      </c>
      <c r="AX38" s="125">
        <v>8464.3407458803104</v>
      </c>
      <c r="AY38" s="125">
        <v>1815.8078311936699</v>
      </c>
      <c r="AZ38" s="125">
        <v>6648.5329146866297</v>
      </c>
      <c r="BA38" s="125">
        <v>1.34148361866653</v>
      </c>
      <c r="BB38" s="125">
        <v>2.3024811892171901</v>
      </c>
      <c r="BC38" s="125">
        <v>901.58117105132806</v>
      </c>
      <c r="BD38" s="125">
        <v>2.7744154160397199</v>
      </c>
      <c r="BE38" s="125">
        <v>29.805132342025001</v>
      </c>
      <c r="BF38" s="125">
        <v>3.11179097063994</v>
      </c>
      <c r="BG38" s="125">
        <v>6.96596271686591</v>
      </c>
      <c r="BH38" s="125">
        <v>74.512832316451295</v>
      </c>
      <c r="BI38" s="125">
        <v>0</v>
      </c>
      <c r="BJ38" s="125">
        <v>430.58868284517399</v>
      </c>
      <c r="BK38" s="125">
        <v>4.8049706210971301</v>
      </c>
      <c r="BL38" s="125">
        <v>9.1389506185507994</v>
      </c>
      <c r="BM38" s="125">
        <v>0</v>
      </c>
      <c r="BN38" s="125">
        <v>0</v>
      </c>
      <c r="BO38" s="125">
        <v>0</v>
      </c>
      <c r="BP38" s="125">
        <v>0</v>
      </c>
      <c r="BQ38" s="125">
        <v>0</v>
      </c>
      <c r="BR38" s="125">
        <v>0</v>
      </c>
      <c r="BT38" s="94" t="e">
        <f t="shared" si="0"/>
        <v>#DIV/0!</v>
      </c>
      <c r="BU38" s="13">
        <f t="shared" si="1"/>
        <v>-2.6631333525880031E-7</v>
      </c>
      <c r="BV38" s="13">
        <f t="shared" si="3"/>
        <v>-2.8234106912522094E-7</v>
      </c>
      <c r="BW38" s="13">
        <f t="shared" si="3"/>
        <v>-2.88258025050718E-7</v>
      </c>
      <c r="BX38" s="13" t="str">
        <f t="shared" si="2"/>
        <v/>
      </c>
      <c r="BY38" s="13"/>
      <c r="BZ38" s="13"/>
      <c r="CA38" s="13"/>
      <c r="CB38" s="13"/>
      <c r="CD38" s="13"/>
    </row>
    <row r="39" spans="1:82" x14ac:dyDescent="0.25">
      <c r="A39" s="73" t="s">
        <v>604</v>
      </c>
      <c r="B39" s="15"/>
      <c r="C39" s="15">
        <v>6064.3736093409798</v>
      </c>
      <c r="D39" s="15"/>
      <c r="E39" s="15">
        <v>1491.000142996</v>
      </c>
      <c r="F39" s="15">
        <v>294.02130728519899</v>
      </c>
      <c r="G39" s="15"/>
      <c r="H39" s="15"/>
      <c r="I39" s="15"/>
      <c r="J39" s="125" t="s">
        <v>605</v>
      </c>
      <c r="K39" s="125">
        <v>0</v>
      </c>
      <c r="L39" s="125">
        <v>0</v>
      </c>
      <c r="M39" s="125">
        <v>0</v>
      </c>
      <c r="N39" s="125">
        <v>0</v>
      </c>
      <c r="O39" s="125">
        <v>0</v>
      </c>
      <c r="P39" s="125">
        <v>0</v>
      </c>
      <c r="Q39" s="125">
        <v>0</v>
      </c>
      <c r="R39" s="125">
        <v>0</v>
      </c>
      <c r="S39" s="125">
        <v>0</v>
      </c>
      <c r="T39" s="125">
        <v>0</v>
      </c>
      <c r="U39" s="125">
        <v>0</v>
      </c>
      <c r="V39" s="125">
        <v>0</v>
      </c>
      <c r="W39" s="125">
        <v>0</v>
      </c>
      <c r="X39" s="125">
        <v>0</v>
      </c>
      <c r="Y39" s="125">
        <v>0</v>
      </c>
      <c r="Z39" s="125">
        <v>0</v>
      </c>
      <c r="AA39" s="125">
        <v>0</v>
      </c>
      <c r="AB39" s="125">
        <v>0</v>
      </c>
      <c r="AC39" s="125">
        <v>0</v>
      </c>
      <c r="AD39" s="125">
        <v>0</v>
      </c>
      <c r="AE39" s="125">
        <v>0</v>
      </c>
      <c r="AF39" s="125">
        <v>0</v>
      </c>
      <c r="AG39" s="125">
        <v>0</v>
      </c>
      <c r="AH39" s="125">
        <v>0</v>
      </c>
      <c r="AI39" s="125">
        <v>0</v>
      </c>
      <c r="AJ39" s="125">
        <v>6064.3726291770699</v>
      </c>
      <c r="AK39" s="125">
        <v>0</v>
      </c>
      <c r="AL39" s="125">
        <v>0</v>
      </c>
      <c r="AM39" s="125">
        <v>0</v>
      </c>
      <c r="AN39" s="125">
        <v>0</v>
      </c>
      <c r="AO39" s="125">
        <v>0</v>
      </c>
      <c r="AP39" s="125">
        <v>23.316484983768401</v>
      </c>
      <c r="AQ39" s="125">
        <v>0</v>
      </c>
      <c r="AR39" s="125">
        <v>7.0959695541703098</v>
      </c>
      <c r="AS39" s="125">
        <v>0.495894827956812</v>
      </c>
      <c r="AT39" s="125">
        <v>2.0536562109161798</v>
      </c>
      <c r="AU39" s="125">
        <v>15.174732728164599</v>
      </c>
      <c r="AV39" s="125">
        <v>0.82669291765185804</v>
      </c>
      <c r="AW39" s="125">
        <v>6.0214342245517702</v>
      </c>
      <c r="AX39" s="125">
        <v>1490.99955798475</v>
      </c>
      <c r="AY39" s="125">
        <v>294.02120329414601</v>
      </c>
      <c r="AZ39" s="125">
        <v>1196.9783546906001</v>
      </c>
      <c r="BA39" s="125">
        <v>0.195490585712946</v>
      </c>
      <c r="BB39" s="125">
        <v>0.347299594900709</v>
      </c>
      <c r="BC39" s="125">
        <v>137.18409255003101</v>
      </c>
      <c r="BD39" s="125">
        <v>0.55134759161582203</v>
      </c>
      <c r="BE39" s="125">
        <v>8.0876221167677897</v>
      </c>
      <c r="BF39" s="125">
        <v>1.43275093393299</v>
      </c>
      <c r="BG39" s="125">
        <v>3.7382854630532898</v>
      </c>
      <c r="BH39" s="125">
        <v>20.2190786664241</v>
      </c>
      <c r="BI39" s="125">
        <v>0</v>
      </c>
      <c r="BJ39" s="125">
        <v>63.922066017405399</v>
      </c>
      <c r="BK39" s="125">
        <v>2.0118032749659598</v>
      </c>
      <c r="BL39" s="125">
        <v>1.34650105215584</v>
      </c>
      <c r="BM39" s="125">
        <v>0</v>
      </c>
      <c r="BN39" s="125">
        <v>0</v>
      </c>
      <c r="BO39" s="125">
        <v>0</v>
      </c>
      <c r="BP39" s="125">
        <v>0</v>
      </c>
      <c r="BQ39" s="125">
        <v>0</v>
      </c>
      <c r="BR39" s="125">
        <v>0</v>
      </c>
      <c r="BT39" s="94" t="e">
        <f t="shared" si="0"/>
        <v>#DIV/0!</v>
      </c>
      <c r="BU39" s="13">
        <f t="shared" si="1"/>
        <v>-1.6162657068726313E-7</v>
      </c>
      <c r="BV39" s="13">
        <f t="shared" si="3"/>
        <v>-3.9236163238733429E-7</v>
      </c>
      <c r="BW39" s="13">
        <f t="shared" si="3"/>
        <v>-3.5368543164910753E-7</v>
      </c>
      <c r="BX39" s="13" t="str">
        <f t="shared" si="2"/>
        <v/>
      </c>
      <c r="BY39" s="13"/>
      <c r="BZ39" s="13"/>
      <c r="CA39" s="13"/>
      <c r="CB39" s="13"/>
      <c r="CD39" s="13"/>
    </row>
    <row r="40" spans="1:82" x14ac:dyDescent="0.25">
      <c r="A40" s="73" t="s">
        <v>606</v>
      </c>
      <c r="B40" s="15"/>
      <c r="C40" s="15">
        <v>9380.8674817689898</v>
      </c>
      <c r="D40" s="15"/>
      <c r="E40" s="15">
        <v>16470.397575323001</v>
      </c>
      <c r="F40" s="15">
        <v>3621.09203871299</v>
      </c>
      <c r="G40" s="15"/>
      <c r="H40" s="15"/>
      <c r="I40" s="15"/>
      <c r="J40" s="125" t="s">
        <v>448</v>
      </c>
      <c r="K40" s="125">
        <v>0</v>
      </c>
      <c r="L40" s="125">
        <v>0</v>
      </c>
      <c r="M40" s="125">
        <v>0</v>
      </c>
      <c r="N40" s="125">
        <v>0</v>
      </c>
      <c r="O40" s="125">
        <v>0</v>
      </c>
      <c r="P40" s="125">
        <v>0</v>
      </c>
      <c r="Q40" s="125">
        <v>0</v>
      </c>
      <c r="R40" s="125">
        <v>0</v>
      </c>
      <c r="S40" s="125">
        <v>0</v>
      </c>
      <c r="T40" s="125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125">
        <v>0</v>
      </c>
      <c r="AB40" s="125">
        <v>0</v>
      </c>
      <c r="AC40" s="125">
        <v>0</v>
      </c>
      <c r="AD40" s="125">
        <v>0</v>
      </c>
      <c r="AE40" s="125">
        <v>0</v>
      </c>
      <c r="AF40" s="125">
        <v>0</v>
      </c>
      <c r="AG40" s="125">
        <v>0</v>
      </c>
      <c r="AH40" s="125">
        <v>0</v>
      </c>
      <c r="AI40" s="125">
        <v>0</v>
      </c>
      <c r="AJ40" s="125">
        <v>9380.8645856868206</v>
      </c>
      <c r="AK40" s="125">
        <v>6247.2408435043599</v>
      </c>
      <c r="AL40" s="125">
        <v>0</v>
      </c>
      <c r="AM40" s="125">
        <v>0</v>
      </c>
      <c r="AN40" s="125">
        <v>0</v>
      </c>
      <c r="AO40" s="125">
        <v>0</v>
      </c>
      <c r="AP40" s="125">
        <v>321.25541889868202</v>
      </c>
      <c r="AQ40" s="125">
        <v>0</v>
      </c>
      <c r="AR40" s="125">
        <v>88.796053621477299</v>
      </c>
      <c r="AS40" s="125">
        <v>4.9708118528194296</v>
      </c>
      <c r="AT40" s="125">
        <v>2.3838972229479101</v>
      </c>
      <c r="AU40" s="125">
        <v>207.27864521062401</v>
      </c>
      <c r="AV40" s="125">
        <v>2.0252806655753699</v>
      </c>
      <c r="AW40" s="125">
        <v>74.148024518482998</v>
      </c>
      <c r="AX40" s="125">
        <v>16470.392205195702</v>
      </c>
      <c r="AY40" s="125">
        <v>3621.0909752040702</v>
      </c>
      <c r="AZ40" s="125">
        <v>12849.301229991601</v>
      </c>
      <c r="BA40" s="125">
        <v>2.74902955571355</v>
      </c>
      <c r="BB40" s="125">
        <v>4.6783577514178498</v>
      </c>
      <c r="BC40" s="125">
        <v>1827.8494069798301</v>
      </c>
      <c r="BD40" s="125">
        <v>5.1857694089959603</v>
      </c>
      <c r="BE40" s="125">
        <v>48.354560765003797</v>
      </c>
      <c r="BF40" s="125">
        <v>3.04907203392913</v>
      </c>
      <c r="BG40" s="125">
        <v>5.0212718585514597</v>
      </c>
      <c r="BH40" s="125">
        <v>120.886420251877</v>
      </c>
      <c r="BI40" s="125">
        <v>0</v>
      </c>
      <c r="BJ40" s="125">
        <v>878.39147191609095</v>
      </c>
      <c r="BK40" s="125">
        <v>5.38957376301415</v>
      </c>
      <c r="BL40" s="125">
        <v>18.677908929038701</v>
      </c>
      <c r="BM40" s="125">
        <v>0</v>
      </c>
      <c r="BN40" s="125">
        <v>0</v>
      </c>
      <c r="BO40" s="125">
        <v>0</v>
      </c>
      <c r="BP40" s="125">
        <v>0</v>
      </c>
      <c r="BQ40" s="125">
        <v>0</v>
      </c>
      <c r="BR40" s="125">
        <v>0</v>
      </c>
      <c r="BT40" s="94" t="e">
        <f t="shared" si="0"/>
        <v>#DIV/0!</v>
      </c>
      <c r="BU40" s="13">
        <f t="shared" si="1"/>
        <v>-3.0872221303636414E-7</v>
      </c>
      <c r="BV40" s="13">
        <f t="shared" si="3"/>
        <v>-3.2604721741191546E-7</v>
      </c>
      <c r="BW40" s="13">
        <f t="shared" si="3"/>
        <v>-2.9369839495163864E-7</v>
      </c>
      <c r="BX40" s="13" t="str">
        <f t="shared" si="2"/>
        <v/>
      </c>
      <c r="BY40" s="13"/>
      <c r="BZ40" s="13"/>
      <c r="CA40" s="13"/>
      <c r="CB40" s="13"/>
      <c r="CD40" s="13"/>
    </row>
    <row r="41" spans="1:82" x14ac:dyDescent="0.25">
      <c r="A41" s="73" t="s">
        <v>607</v>
      </c>
      <c r="B41" s="15"/>
      <c r="C41" s="15">
        <v>6975.0454057814604</v>
      </c>
      <c r="D41" s="15"/>
      <c r="E41" s="15">
        <v>2541.7613296126901</v>
      </c>
      <c r="F41" s="15">
        <v>557.25483531170005</v>
      </c>
      <c r="G41" s="15"/>
      <c r="H41" s="15"/>
      <c r="I41" s="15"/>
      <c r="J41" s="125" t="s">
        <v>608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6975.0422867441403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49.3103614279336</v>
      </c>
      <c r="AQ41" s="125">
        <v>0</v>
      </c>
      <c r="AR41" s="125">
        <v>13.659670683487899</v>
      </c>
      <c r="AS41" s="125">
        <v>0.76923546421071698</v>
      </c>
      <c r="AT41" s="125">
        <v>0.45292171100712603</v>
      </c>
      <c r="AU41" s="125">
        <v>31.8217777752056</v>
      </c>
      <c r="AV41" s="125">
        <v>0.34231329365013602</v>
      </c>
      <c r="AW41" s="125">
        <v>11.410773092037401</v>
      </c>
      <c r="AX41" s="125">
        <v>2541.7604977546998</v>
      </c>
      <c r="AY41" s="125">
        <v>557.25463864107098</v>
      </c>
      <c r="AZ41" s="125">
        <v>1984.5058591136301</v>
      </c>
      <c r="BA41" s="125">
        <v>0.42176897986628897</v>
      </c>
      <c r="BB41" s="125">
        <v>0.71845268782001404</v>
      </c>
      <c r="BC41" s="125">
        <v>280.77062319151997</v>
      </c>
      <c r="BD41" s="125">
        <v>0.80407182867882498</v>
      </c>
      <c r="BE41" s="125">
        <v>7.6338827448646098</v>
      </c>
      <c r="BF41" s="125">
        <v>0.52406235023727199</v>
      </c>
      <c r="BG41" s="125">
        <v>0.92682491443310699</v>
      </c>
      <c r="BH41" s="125">
        <v>19.084729371627599</v>
      </c>
      <c r="BI41" s="125">
        <v>0</v>
      </c>
      <c r="BJ41" s="125">
        <v>134.834419671842</v>
      </c>
      <c r="BK41" s="125">
        <v>0.902244485744363</v>
      </c>
      <c r="BL41" s="125">
        <v>2.86650496690311</v>
      </c>
      <c r="BM41" s="125">
        <v>0</v>
      </c>
      <c r="BN41" s="125">
        <v>0</v>
      </c>
      <c r="BO41" s="125">
        <v>0</v>
      </c>
      <c r="BP41" s="125">
        <v>0</v>
      </c>
      <c r="BQ41" s="125">
        <v>0</v>
      </c>
      <c r="BR41" s="125">
        <v>0</v>
      </c>
      <c r="BT41" s="94" t="e">
        <f t="shared" si="0"/>
        <v>#DIV/0!</v>
      </c>
      <c r="BU41" s="13">
        <f t="shared" si="1"/>
        <v>-4.4717089835572475E-7</v>
      </c>
      <c r="BV41" s="13">
        <f t="shared" si="3"/>
        <v>-3.2727620041057083E-7</v>
      </c>
      <c r="BW41" s="13">
        <f t="shared" si="3"/>
        <v>-3.5292763131595404E-7</v>
      </c>
      <c r="BX41" s="13" t="str">
        <f t="shared" si="2"/>
        <v/>
      </c>
      <c r="BY41" s="13"/>
      <c r="BZ41" s="13"/>
      <c r="CA41" s="13"/>
      <c r="CB41" s="13"/>
      <c r="CD41" s="13"/>
    </row>
    <row r="42" spans="1:82" x14ac:dyDescent="0.25">
      <c r="A42" s="73" t="s">
        <v>609</v>
      </c>
      <c r="B42" s="15"/>
      <c r="C42" s="15">
        <v>58520.032906442</v>
      </c>
      <c r="D42" s="15"/>
      <c r="E42" s="15">
        <v>8681.7112520633891</v>
      </c>
      <c r="F42" s="15">
        <v>1792.5829421589001</v>
      </c>
      <c r="G42" s="15"/>
      <c r="H42" s="15"/>
      <c r="I42" s="15"/>
      <c r="J42" s="125" t="s">
        <v>610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58520.011874595599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149.517094165468</v>
      </c>
      <c r="AQ42" s="125">
        <v>0</v>
      </c>
      <c r="AR42" s="125">
        <v>43.5656727801275</v>
      </c>
      <c r="AS42" s="125">
        <v>2.7779793573174101</v>
      </c>
      <c r="AT42" s="125">
        <v>7.5744969597491103</v>
      </c>
      <c r="AU42" s="125">
        <v>96.919616072190294</v>
      </c>
      <c r="AV42" s="125">
        <v>3.2791755056465801</v>
      </c>
      <c r="AW42" s="125">
        <v>36.709129907163302</v>
      </c>
      <c r="AX42" s="125">
        <v>8681.7081477623706</v>
      </c>
      <c r="AY42" s="125">
        <v>1792.58233837178</v>
      </c>
      <c r="AZ42" s="125">
        <v>6889.1258093905899</v>
      </c>
      <c r="BA42" s="125">
        <v>1.2655850515054801</v>
      </c>
      <c r="BB42" s="125">
        <v>2.2040060455658899</v>
      </c>
      <c r="BC42" s="125">
        <v>866.24686096727703</v>
      </c>
      <c r="BD42" s="125">
        <v>3.0150155927280502</v>
      </c>
      <c r="BE42" s="125">
        <v>38.242904770140498</v>
      </c>
      <c r="BF42" s="125">
        <v>5.5836514900378598</v>
      </c>
      <c r="BG42" s="125">
        <v>13.935130856771201</v>
      </c>
      <c r="BH42" s="125">
        <v>95.607231494788806</v>
      </c>
      <c r="BI42" s="125">
        <v>0</v>
      </c>
      <c r="BJ42" s="125">
        <v>409.39761792202199</v>
      </c>
      <c r="BK42" s="125">
        <v>8.0795786358680992</v>
      </c>
      <c r="BL42" s="125">
        <v>8.6615907974138704</v>
      </c>
      <c r="BM42" s="125">
        <v>0</v>
      </c>
      <c r="BN42" s="125">
        <v>0</v>
      </c>
      <c r="BO42" s="125">
        <v>0</v>
      </c>
      <c r="BP42" s="125">
        <v>0</v>
      </c>
      <c r="BQ42" s="125">
        <v>0</v>
      </c>
      <c r="BR42" s="125">
        <v>0</v>
      </c>
      <c r="BT42" s="94" t="e">
        <f t="shared" si="0"/>
        <v>#DIV/0!</v>
      </c>
      <c r="BU42" s="13">
        <f t="shared" si="1"/>
        <v>-3.59395669429657E-7</v>
      </c>
      <c r="BV42" s="13">
        <f t="shared" si="3"/>
        <v>-3.5756787209442538E-7</v>
      </c>
      <c r="BW42" s="13">
        <f t="shared" si="3"/>
        <v>-3.3682520674419368E-7</v>
      </c>
      <c r="BX42" s="13" t="str">
        <f t="shared" si="2"/>
        <v/>
      </c>
      <c r="BY42" s="13"/>
      <c r="BZ42" s="13"/>
      <c r="CA42" s="13"/>
      <c r="CB42" s="13"/>
      <c r="CD42" s="13"/>
    </row>
    <row r="43" spans="1:82" x14ac:dyDescent="0.25">
      <c r="A43" s="73" t="s">
        <v>611</v>
      </c>
      <c r="B43" s="15"/>
      <c r="C43" s="15">
        <v>24184.1882436944</v>
      </c>
      <c r="D43" s="15"/>
      <c r="E43" s="15">
        <v>643.62902637929994</v>
      </c>
      <c r="F43" s="15">
        <v>122.64025119079901</v>
      </c>
      <c r="G43" s="15"/>
      <c r="H43" s="15"/>
      <c r="I43" s="15"/>
      <c r="J43" s="125" t="s">
        <v>612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24184.178359777699</v>
      </c>
      <c r="AK43" s="125">
        <v>0</v>
      </c>
      <c r="AL43" s="125">
        <v>0</v>
      </c>
      <c r="AM43" s="125">
        <v>0</v>
      </c>
      <c r="AN43" s="125">
        <v>0</v>
      </c>
      <c r="AO43" s="125">
        <v>0</v>
      </c>
      <c r="AP43" s="125">
        <v>9.3344140375998297</v>
      </c>
      <c r="AQ43" s="125">
        <v>0</v>
      </c>
      <c r="AR43" s="125">
        <v>2.9437117753269701</v>
      </c>
      <c r="AS43" s="125">
        <v>0.21988473251872501</v>
      </c>
      <c r="AT43" s="125">
        <v>1.11945246228718</v>
      </c>
      <c r="AU43" s="125">
        <v>6.09564637422356</v>
      </c>
      <c r="AV43" s="125">
        <v>0.43840596923449998</v>
      </c>
      <c r="AW43" s="125">
        <v>2.5117454804697998</v>
      </c>
      <c r="AX43" s="125">
        <v>643.62882770207204</v>
      </c>
      <c r="AY43" s="125">
        <v>122.640190272</v>
      </c>
      <c r="AZ43" s="125">
        <v>520.98863743007098</v>
      </c>
      <c r="BA43" s="125">
        <v>7.7625224750188695E-2</v>
      </c>
      <c r="BB43" s="125">
        <v>0.140260506842595</v>
      </c>
      <c r="BC43" s="125">
        <v>55.634206086740797</v>
      </c>
      <c r="BD43" s="125">
        <v>0.248383842843521</v>
      </c>
      <c r="BE43" s="125">
        <v>3.9614933187828201</v>
      </c>
      <c r="BF43" s="125">
        <v>0.76509518907389495</v>
      </c>
      <c r="BG43" s="125">
        <v>2.0299299716154899</v>
      </c>
      <c r="BH43" s="125">
        <v>9.9037480411382308</v>
      </c>
      <c r="BI43" s="125">
        <v>0</v>
      </c>
      <c r="BJ43" s="125">
        <v>25.616980877660001</v>
      </c>
      <c r="BK43" s="125">
        <v>1.0615961729966801</v>
      </c>
      <c r="BL43" s="125">
        <v>0.53761020789585301</v>
      </c>
      <c r="BM43" s="125">
        <v>0</v>
      </c>
      <c r="BN43" s="125">
        <v>0</v>
      </c>
      <c r="BO43" s="125">
        <v>0</v>
      </c>
      <c r="BP43" s="125">
        <v>0</v>
      </c>
      <c r="BQ43" s="125">
        <v>0</v>
      </c>
      <c r="BR43" s="125">
        <v>0</v>
      </c>
      <c r="BT43" s="94" t="e">
        <f t="shared" si="0"/>
        <v>#DIV/0!</v>
      </c>
      <c r="BU43" s="13">
        <f t="shared" si="1"/>
        <v>-4.0869334131664393E-7</v>
      </c>
      <c r="BV43" s="13">
        <f t="shared" si="3"/>
        <v>-3.0868282777320891E-7</v>
      </c>
      <c r="BW43" s="13">
        <f t="shared" si="3"/>
        <v>-4.9672761117523443E-7</v>
      </c>
      <c r="BX43" s="13" t="str">
        <f t="shared" si="2"/>
        <v/>
      </c>
      <c r="BY43" s="13"/>
      <c r="BZ43" s="13"/>
      <c r="CA43" s="13"/>
      <c r="CB43" s="13"/>
      <c r="CD43" s="13"/>
    </row>
    <row r="44" spans="1:82" x14ac:dyDescent="0.25">
      <c r="A44" s="73" t="s">
        <v>613</v>
      </c>
      <c r="B44" s="15"/>
      <c r="C44" s="15">
        <v>12906.6552459879</v>
      </c>
      <c r="D44" s="15"/>
      <c r="E44" s="15">
        <v>8203.7853094319908</v>
      </c>
      <c r="F44" s="15">
        <v>1778.9189169240001</v>
      </c>
      <c r="G44" s="15"/>
      <c r="H44" s="15"/>
      <c r="I44" s="15"/>
      <c r="J44" s="125" t="s">
        <v>614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12906.651761007901</v>
      </c>
      <c r="AK44" s="125">
        <v>5022.5438931915696</v>
      </c>
      <c r="AL44" s="125">
        <v>0</v>
      </c>
      <c r="AM44" s="125">
        <v>0</v>
      </c>
      <c r="AN44" s="125">
        <v>0</v>
      </c>
      <c r="AO44" s="125">
        <v>0</v>
      </c>
      <c r="AP44" s="125">
        <v>155.795911329001</v>
      </c>
      <c r="AQ44" s="125">
        <v>0</v>
      </c>
      <c r="AR44" s="125">
        <v>43.539058836179997</v>
      </c>
      <c r="AS44" s="125">
        <v>2.5095177642928399</v>
      </c>
      <c r="AT44" s="125">
        <v>2.5322987756631701</v>
      </c>
      <c r="AU44" s="125">
        <v>100.617349021092</v>
      </c>
      <c r="AV44" s="125">
        <v>1.47956641787507</v>
      </c>
      <c r="AW44" s="125">
        <v>36.427019733020202</v>
      </c>
      <c r="AX44" s="125">
        <v>8203.7829118384598</v>
      </c>
      <c r="AY44" s="125">
        <v>1778.9183270404201</v>
      </c>
      <c r="AZ44" s="125">
        <v>6424.8645847980297</v>
      </c>
      <c r="BA44" s="125">
        <v>1.3302138468118401</v>
      </c>
      <c r="BB44" s="125">
        <v>2.2744828523950398</v>
      </c>
      <c r="BC44" s="125">
        <v>889.741002780028</v>
      </c>
      <c r="BD44" s="125">
        <v>2.6429262406234599</v>
      </c>
      <c r="BE44" s="125">
        <v>26.800146917993501</v>
      </c>
      <c r="BF44" s="125">
        <v>2.36518913242613</v>
      </c>
      <c r="BG44" s="125">
        <v>4.9040106235221996</v>
      </c>
      <c r="BH44" s="125">
        <v>67.000347192689503</v>
      </c>
      <c r="BI44" s="125">
        <v>0</v>
      </c>
      <c r="BJ44" s="125">
        <v>426.108259729162</v>
      </c>
      <c r="BK44" s="125">
        <v>3.79967086492832</v>
      </c>
      <c r="BL44" s="125">
        <v>9.0513549827212803</v>
      </c>
      <c r="BM44" s="125">
        <v>0</v>
      </c>
      <c r="BN44" s="125">
        <v>0</v>
      </c>
      <c r="BO44" s="125">
        <v>0</v>
      </c>
      <c r="BP44" s="125">
        <v>0</v>
      </c>
      <c r="BQ44" s="125">
        <v>0</v>
      </c>
      <c r="BR44" s="125">
        <v>0</v>
      </c>
      <c r="BT44" s="94" t="e">
        <f t="shared" si="0"/>
        <v>#DIV/0!</v>
      </c>
      <c r="BU44" s="13">
        <f t="shared" si="1"/>
        <v>-2.7001418516759548E-7</v>
      </c>
      <c r="BV44" s="13">
        <f t="shared" si="3"/>
        <v>-2.9225454354952459E-7</v>
      </c>
      <c r="BW44" s="13">
        <f t="shared" si="3"/>
        <v>-3.315966649145123E-7</v>
      </c>
      <c r="BX44" s="13" t="str">
        <f t="shared" si="2"/>
        <v/>
      </c>
      <c r="BY44" s="13"/>
      <c r="BZ44" s="13"/>
      <c r="CA44" s="13"/>
      <c r="CB44" s="13"/>
      <c r="CD44" s="13"/>
    </row>
    <row r="45" spans="1:82" x14ac:dyDescent="0.25">
      <c r="A45" s="106"/>
      <c r="B45" s="92"/>
      <c r="C45" s="92"/>
      <c r="D45" s="92"/>
      <c r="E45" s="92"/>
      <c r="F45" s="92"/>
      <c r="G45" s="92"/>
      <c r="H45" s="9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T45" s="25"/>
      <c r="BU45" s="13"/>
      <c r="BV45" s="13"/>
      <c r="BW45" s="13"/>
      <c r="BX45" s="13"/>
      <c r="BY45" s="13"/>
      <c r="BZ45" s="13"/>
      <c r="CA45" s="13"/>
      <c r="CB45" s="13"/>
      <c r="CD45" s="13"/>
    </row>
    <row r="46" spans="1:82" x14ac:dyDescent="0.25">
      <c r="A46" s="83" t="s">
        <v>353</v>
      </c>
      <c r="B46" s="1">
        <f>SUM(B3:B44)</f>
        <v>0</v>
      </c>
      <c r="C46" s="1">
        <f t="shared" ref="C46:H46" si="4">SUM(C3:C44)</f>
        <v>1160089.3064970644</v>
      </c>
      <c r="D46" s="1">
        <f t="shared" si="4"/>
        <v>0</v>
      </c>
      <c r="E46" s="1">
        <f t="shared" si="4"/>
        <v>161377.54290795143</v>
      </c>
      <c r="F46" s="1">
        <f t="shared" si="4"/>
        <v>35022.856761194329</v>
      </c>
      <c r="G46" s="1">
        <f t="shared" si="4"/>
        <v>0</v>
      </c>
      <c r="H46" s="1">
        <f t="shared" si="4"/>
        <v>127689.93925849469</v>
      </c>
      <c r="K46" s="1">
        <f t="shared" ref="K46:BR46" si="5">SUM(K3:K44)</f>
        <v>12119.121614500235</v>
      </c>
      <c r="L46" s="1">
        <f t="shared" si="5"/>
        <v>12421.025370775971</v>
      </c>
      <c r="M46" s="1">
        <f t="shared" si="5"/>
        <v>1438.9799933833342</v>
      </c>
      <c r="N46" s="1">
        <f t="shared" si="5"/>
        <v>1438.9799933833342</v>
      </c>
      <c r="O46" s="1">
        <f t="shared" si="5"/>
        <v>164.34726001254924</v>
      </c>
      <c r="P46" s="1">
        <f t="shared" si="5"/>
        <v>432.89057611061401</v>
      </c>
      <c r="Q46" s="1">
        <f t="shared" si="5"/>
        <v>161.75284073060439</v>
      </c>
      <c r="R46" s="1">
        <f t="shared" si="5"/>
        <v>9070815.2292146944</v>
      </c>
      <c r="S46" s="1">
        <f t="shared" si="5"/>
        <v>0</v>
      </c>
      <c r="T46" s="1">
        <f t="shared" si="5"/>
        <v>87271.068739878931</v>
      </c>
      <c r="U46" s="1">
        <f t="shared" si="5"/>
        <v>0</v>
      </c>
      <c r="V46" s="1">
        <f t="shared" si="5"/>
        <v>41688.334387256422</v>
      </c>
      <c r="W46" s="1">
        <f t="shared" si="5"/>
        <v>0</v>
      </c>
      <c r="X46" s="1">
        <f t="shared" si="5"/>
        <v>0</v>
      </c>
      <c r="Y46" s="1">
        <f t="shared" si="5"/>
        <v>0</v>
      </c>
      <c r="Z46" s="1">
        <f t="shared" si="5"/>
        <v>0</v>
      </c>
      <c r="AA46" s="1">
        <f t="shared" si="5"/>
        <v>0</v>
      </c>
      <c r="AB46" s="1">
        <f t="shared" si="5"/>
        <v>136.34602749668684</v>
      </c>
      <c r="AC46" s="1">
        <f t="shared" si="5"/>
        <v>630.58742219394844</v>
      </c>
      <c r="AD46" s="1">
        <f t="shared" si="5"/>
        <v>0</v>
      </c>
      <c r="AE46" s="1">
        <f t="shared" si="5"/>
        <v>3998.4564507454688</v>
      </c>
      <c r="AF46" s="1">
        <f t="shared" si="5"/>
        <v>340.21846909523344</v>
      </c>
      <c r="AG46" s="1">
        <f t="shared" si="5"/>
        <v>33686.707014043612</v>
      </c>
      <c r="AH46" s="1">
        <f t="shared" si="5"/>
        <v>0</v>
      </c>
      <c r="AI46" s="1">
        <f t="shared" si="5"/>
        <v>0</v>
      </c>
      <c r="AJ46" s="1">
        <f t="shared" si="5"/>
        <v>1158203.7463212574</v>
      </c>
      <c r="AK46" s="1">
        <f t="shared" si="5"/>
        <v>211488.99180405878</v>
      </c>
      <c r="AL46" s="1">
        <f t="shared" si="5"/>
        <v>227466.31862365414</v>
      </c>
      <c r="AM46" s="1">
        <f t="shared" si="5"/>
        <v>0</v>
      </c>
      <c r="AN46" s="1">
        <f t="shared" si="5"/>
        <v>170.78710315790053</v>
      </c>
      <c r="AO46" s="1">
        <f t="shared" si="5"/>
        <v>875.90361441186974</v>
      </c>
      <c r="AP46" s="1">
        <f t="shared" si="5"/>
        <v>2885.3840352345724</v>
      </c>
      <c r="AQ46" s="1">
        <f t="shared" si="5"/>
        <v>20155.108055291879</v>
      </c>
      <c r="AR46" s="1">
        <f t="shared" si="5"/>
        <v>1269.0174903339653</v>
      </c>
      <c r="AS46" s="1">
        <f t="shared" si="5"/>
        <v>53.674224979972017</v>
      </c>
      <c r="AT46" s="1">
        <f t="shared" si="5"/>
        <v>93.396364469738643</v>
      </c>
      <c r="AU46" s="1">
        <f t="shared" si="5"/>
        <v>1929.6678286877727</v>
      </c>
      <c r="AV46" s="1">
        <f t="shared" si="5"/>
        <v>48.867642531578348</v>
      </c>
      <c r="AW46" s="1">
        <f t="shared" si="5"/>
        <v>685.07303187604396</v>
      </c>
      <c r="AX46" s="1">
        <f t="shared" si="5"/>
        <v>160604.65196501586</v>
      </c>
      <c r="AY46" s="1">
        <f t="shared" si="5"/>
        <v>34852.612657067759</v>
      </c>
      <c r="AZ46" s="1">
        <f t="shared" si="5"/>
        <v>125752.03930794814</v>
      </c>
      <c r="BA46" s="1">
        <f t="shared" si="5"/>
        <v>25.930720478631649</v>
      </c>
      <c r="BB46" s="1">
        <f t="shared" si="5"/>
        <v>45.078617035848168</v>
      </c>
      <c r="BC46" s="1">
        <f t="shared" si="5"/>
        <v>17387.178354429212</v>
      </c>
      <c r="BD46" s="1">
        <f t="shared" si="5"/>
        <v>52.999680040779907</v>
      </c>
      <c r="BE46" s="1">
        <f t="shared" si="5"/>
        <v>574.54007446672836</v>
      </c>
      <c r="BF46" s="1">
        <f t="shared" si="5"/>
        <v>60.146605191124081</v>
      </c>
      <c r="BG46" s="1">
        <f t="shared" si="5"/>
        <v>135.83398083109824</v>
      </c>
      <c r="BH46" s="1">
        <f t="shared" si="5"/>
        <v>1436.3502752320614</v>
      </c>
      <c r="BI46" s="1">
        <f t="shared" si="5"/>
        <v>0</v>
      </c>
      <c r="BJ46" s="1">
        <f t="shared" si="5"/>
        <v>7849.5878099323272</v>
      </c>
      <c r="BK46" s="1">
        <f t="shared" si="5"/>
        <v>143.46853389631633</v>
      </c>
      <c r="BL46" s="1">
        <f t="shared" si="5"/>
        <v>176.41738742000868</v>
      </c>
      <c r="BM46" s="1">
        <f t="shared" si="5"/>
        <v>68.94599655767577</v>
      </c>
      <c r="BN46" s="1">
        <f t="shared" si="5"/>
        <v>57.926630769267533</v>
      </c>
      <c r="BO46" s="1">
        <f t="shared" si="5"/>
        <v>432.25094757654813</v>
      </c>
      <c r="BP46" s="1">
        <f t="shared" si="5"/>
        <v>1388.8005401564142</v>
      </c>
      <c r="BQ46" s="1">
        <f t="shared" si="5"/>
        <v>127677.55546707641</v>
      </c>
      <c r="BR46" s="1">
        <f t="shared" si="5"/>
        <v>491.21148255622091</v>
      </c>
      <c r="BU46" s="13"/>
      <c r="BV46" s="13"/>
      <c r="BW46" s="13"/>
      <c r="BX46" s="13"/>
      <c r="BY46" s="13"/>
      <c r="BZ46" s="13"/>
      <c r="CA46" s="13"/>
      <c r="CB46" s="13"/>
    </row>
    <row r="47" spans="1:82" x14ac:dyDescent="0.25">
      <c r="A47" s="83" t="s">
        <v>633</v>
      </c>
      <c r="B47" s="1">
        <f>SUM(B3:B12)</f>
        <v>0</v>
      </c>
      <c r="C47" s="1">
        <f t="shared" ref="C47:H47" si="6">SUM(C3:C12)</f>
        <v>524852.00580047467</v>
      </c>
      <c r="D47" s="1">
        <f t="shared" si="6"/>
        <v>0</v>
      </c>
      <c r="E47" s="1">
        <f t="shared" si="6"/>
        <v>6878.7837249049899</v>
      </c>
      <c r="F47" s="1">
        <f t="shared" si="6"/>
        <v>1965.3669664209999</v>
      </c>
      <c r="G47" s="1">
        <f t="shared" si="6"/>
        <v>0</v>
      </c>
      <c r="H47" s="1">
        <f t="shared" si="6"/>
        <v>127689.93925849469</v>
      </c>
      <c r="K47" s="1">
        <f t="shared" ref="K47:BR47" si="7">SUM(K3:K12)</f>
        <v>12119.121614500235</v>
      </c>
      <c r="L47" s="1">
        <f t="shared" si="7"/>
        <v>12421.025370775971</v>
      </c>
      <c r="M47" s="1">
        <f t="shared" si="7"/>
        <v>1438.9799933833342</v>
      </c>
      <c r="N47" s="1">
        <f t="shared" si="7"/>
        <v>1438.9799933833342</v>
      </c>
      <c r="O47" s="1">
        <f t="shared" si="7"/>
        <v>164.34726001254924</v>
      </c>
      <c r="P47" s="1">
        <f t="shared" si="7"/>
        <v>432.89057611061401</v>
      </c>
      <c r="Q47" s="1">
        <f t="shared" si="7"/>
        <v>161.75284073060439</v>
      </c>
      <c r="R47" s="1">
        <f t="shared" si="7"/>
        <v>9070815.2292146944</v>
      </c>
      <c r="S47" s="1">
        <f t="shared" si="7"/>
        <v>0</v>
      </c>
      <c r="T47" s="1">
        <f t="shared" si="7"/>
        <v>87271.068739878931</v>
      </c>
      <c r="U47" s="1">
        <f t="shared" si="7"/>
        <v>0</v>
      </c>
      <c r="V47" s="1">
        <f t="shared" si="7"/>
        <v>41688.334387256422</v>
      </c>
      <c r="W47" s="1">
        <f t="shared" si="7"/>
        <v>0</v>
      </c>
      <c r="X47" s="1">
        <f t="shared" si="7"/>
        <v>0</v>
      </c>
      <c r="Y47" s="1">
        <f t="shared" si="7"/>
        <v>0</v>
      </c>
      <c r="Z47" s="1">
        <f t="shared" si="7"/>
        <v>0</v>
      </c>
      <c r="AA47" s="1">
        <f t="shared" si="7"/>
        <v>0</v>
      </c>
      <c r="AB47" s="1">
        <f t="shared" si="7"/>
        <v>136.34602749668684</v>
      </c>
      <c r="AC47" s="1">
        <f t="shared" si="7"/>
        <v>630.58742219394844</v>
      </c>
      <c r="AD47" s="1">
        <f t="shared" si="7"/>
        <v>0</v>
      </c>
      <c r="AE47" s="1">
        <f t="shared" si="7"/>
        <v>3998.4564507454688</v>
      </c>
      <c r="AF47" s="1">
        <f t="shared" si="7"/>
        <v>340.21846909523344</v>
      </c>
      <c r="AG47" s="1">
        <f t="shared" si="7"/>
        <v>33686.707014043612</v>
      </c>
      <c r="AH47" s="1">
        <f t="shared" si="7"/>
        <v>0</v>
      </c>
      <c r="AI47" s="1">
        <f t="shared" si="7"/>
        <v>0</v>
      </c>
      <c r="AJ47" s="1">
        <f t="shared" si="7"/>
        <v>524007.97473381797</v>
      </c>
      <c r="AK47" s="1">
        <f t="shared" si="7"/>
        <v>167570.98302882005</v>
      </c>
      <c r="AL47" s="1">
        <f t="shared" si="7"/>
        <v>227466.31862365414</v>
      </c>
      <c r="AM47" s="1">
        <f t="shared" si="7"/>
        <v>0</v>
      </c>
      <c r="AN47" s="1">
        <f t="shared" si="7"/>
        <v>170.78710315790053</v>
      </c>
      <c r="AO47" s="1">
        <f t="shared" si="7"/>
        <v>875.90361441186974</v>
      </c>
      <c r="AP47" s="1">
        <f t="shared" si="7"/>
        <v>41.330457414970404</v>
      </c>
      <c r="AQ47" s="1">
        <f t="shared" si="7"/>
        <v>20155.108055291879</v>
      </c>
      <c r="AR47" s="1">
        <f t="shared" si="7"/>
        <v>465.40569993992312</v>
      </c>
      <c r="AS47" s="1">
        <f t="shared" si="7"/>
        <v>6.0357140142308188</v>
      </c>
      <c r="AT47" s="1">
        <f t="shared" si="7"/>
        <v>21.736399801583964</v>
      </c>
      <c r="AU47" s="1">
        <f t="shared" si="7"/>
        <v>91.132496822588436</v>
      </c>
      <c r="AV47" s="1">
        <f t="shared" si="7"/>
        <v>12.666201135380305</v>
      </c>
      <c r="AW47" s="1">
        <f t="shared" si="7"/>
        <v>11.445357518036545</v>
      </c>
      <c r="AX47" s="1">
        <f t="shared" si="7"/>
        <v>6847.6539800195997</v>
      </c>
      <c r="AY47" s="1">
        <f t="shared" si="7"/>
        <v>1956.4728450802172</v>
      </c>
      <c r="AZ47" s="1">
        <f t="shared" si="7"/>
        <v>4891.1811349393856</v>
      </c>
      <c r="BA47" s="1">
        <f t="shared" si="7"/>
        <v>1.7021265066111066</v>
      </c>
      <c r="BB47" s="1">
        <f t="shared" si="7"/>
        <v>3.4531698341572952</v>
      </c>
      <c r="BC47" s="1">
        <f t="shared" si="7"/>
        <v>1083.8373327380821</v>
      </c>
      <c r="BD47" s="1">
        <f t="shared" si="7"/>
        <v>2.3869005854373664</v>
      </c>
      <c r="BE47" s="1">
        <f t="shared" si="7"/>
        <v>23.391569785655623</v>
      </c>
      <c r="BF47" s="1">
        <f t="shared" si="7"/>
        <v>0.58694337086702164</v>
      </c>
      <c r="BG47" s="1">
        <f t="shared" si="7"/>
        <v>0.68476609037847691</v>
      </c>
      <c r="BH47" s="1">
        <f t="shared" si="7"/>
        <v>58.478927594702228</v>
      </c>
      <c r="BI47" s="1">
        <f t="shared" si="7"/>
        <v>0</v>
      </c>
      <c r="BJ47" s="1">
        <f t="shared" si="7"/>
        <v>68.701480194227244</v>
      </c>
      <c r="BK47" s="1">
        <f t="shared" si="7"/>
        <v>52.188896057584564</v>
      </c>
      <c r="BL47" s="1">
        <f t="shared" si="7"/>
        <v>11.308405675799317</v>
      </c>
      <c r="BM47" s="1">
        <f t="shared" si="7"/>
        <v>68.94599655767577</v>
      </c>
      <c r="BN47" s="1">
        <f t="shared" si="7"/>
        <v>57.926630769267533</v>
      </c>
      <c r="BO47" s="1">
        <f t="shared" si="7"/>
        <v>432.25094757654813</v>
      </c>
      <c r="BP47" s="1">
        <f t="shared" si="7"/>
        <v>1388.8005401564142</v>
      </c>
      <c r="BQ47" s="1">
        <f t="shared" si="7"/>
        <v>127677.55546707641</v>
      </c>
      <c r="BR47" s="1">
        <f t="shared" si="7"/>
        <v>491.21148255622091</v>
      </c>
      <c r="BU47" s="13"/>
      <c r="BV47" s="13"/>
      <c r="BW47" s="13"/>
      <c r="BX47" s="13"/>
      <c r="BY47" s="13"/>
      <c r="BZ47" s="13"/>
      <c r="CA47" s="13"/>
      <c r="CB47" s="13"/>
    </row>
    <row r="48" spans="1:82" x14ac:dyDescent="0.25">
      <c r="A48" s="83" t="s">
        <v>634</v>
      </c>
      <c r="B48" s="1">
        <f>SUM(B13:B44)</f>
        <v>0</v>
      </c>
      <c r="C48" s="1">
        <f t="shared" ref="C48:H48" si="8">SUM(C13:C44)</f>
        <v>635237.30069658998</v>
      </c>
      <c r="D48" s="1">
        <f t="shared" si="8"/>
        <v>0</v>
      </c>
      <c r="E48" s="1">
        <f t="shared" si="8"/>
        <v>154498.75918304644</v>
      </c>
      <c r="F48" s="1">
        <f t="shared" si="8"/>
        <v>33057.489794773326</v>
      </c>
      <c r="G48" s="1">
        <f t="shared" si="8"/>
        <v>0</v>
      </c>
      <c r="H48" s="1">
        <f t="shared" si="8"/>
        <v>0</v>
      </c>
      <c r="K48" s="1">
        <f t="shared" ref="K48:BR48" si="9">SUM(K13:K44)</f>
        <v>0</v>
      </c>
      <c r="L48" s="1">
        <f t="shared" si="9"/>
        <v>0</v>
      </c>
      <c r="M48" s="1">
        <f t="shared" si="9"/>
        <v>0</v>
      </c>
      <c r="N48" s="1">
        <f t="shared" si="9"/>
        <v>0</v>
      </c>
      <c r="O48" s="1">
        <f t="shared" si="9"/>
        <v>0</v>
      </c>
      <c r="P48" s="1">
        <f t="shared" si="9"/>
        <v>0</v>
      </c>
      <c r="Q48" s="1">
        <f t="shared" si="9"/>
        <v>0</v>
      </c>
      <c r="R48" s="1">
        <f t="shared" si="9"/>
        <v>0</v>
      </c>
      <c r="S48" s="1">
        <f t="shared" si="9"/>
        <v>0</v>
      </c>
      <c r="T48" s="1">
        <f t="shared" si="9"/>
        <v>0</v>
      </c>
      <c r="U48" s="1">
        <f t="shared" si="9"/>
        <v>0</v>
      </c>
      <c r="V48" s="1">
        <f t="shared" si="9"/>
        <v>0</v>
      </c>
      <c r="W48" s="1">
        <f t="shared" si="9"/>
        <v>0</v>
      </c>
      <c r="X48" s="1">
        <f t="shared" si="9"/>
        <v>0</v>
      </c>
      <c r="Y48" s="1">
        <f t="shared" si="9"/>
        <v>0</v>
      </c>
      <c r="Z48" s="1">
        <f t="shared" si="9"/>
        <v>0</v>
      </c>
      <c r="AA48" s="1">
        <f t="shared" si="9"/>
        <v>0</v>
      </c>
      <c r="AB48" s="1">
        <f t="shared" si="9"/>
        <v>0</v>
      </c>
      <c r="AC48" s="1">
        <f t="shared" si="9"/>
        <v>0</v>
      </c>
      <c r="AD48" s="1">
        <f t="shared" si="9"/>
        <v>0</v>
      </c>
      <c r="AE48" s="1">
        <f t="shared" si="9"/>
        <v>0</v>
      </c>
      <c r="AF48" s="1">
        <f t="shared" si="9"/>
        <v>0</v>
      </c>
      <c r="AG48" s="1">
        <f t="shared" si="9"/>
        <v>0</v>
      </c>
      <c r="AH48" s="1">
        <f t="shared" si="9"/>
        <v>0</v>
      </c>
      <c r="AI48" s="1">
        <f t="shared" si="9"/>
        <v>0</v>
      </c>
      <c r="AJ48" s="1">
        <f t="shared" si="9"/>
        <v>634195.77158743923</v>
      </c>
      <c r="AK48" s="1">
        <f t="shared" si="9"/>
        <v>43918.008775238748</v>
      </c>
      <c r="AL48" s="1">
        <f t="shared" si="9"/>
        <v>0</v>
      </c>
      <c r="AM48" s="1">
        <f t="shared" si="9"/>
        <v>0</v>
      </c>
      <c r="AN48" s="1">
        <f t="shared" si="9"/>
        <v>0</v>
      </c>
      <c r="AO48" s="1">
        <f t="shared" si="9"/>
        <v>0</v>
      </c>
      <c r="AP48" s="1">
        <f t="shared" si="9"/>
        <v>2844.0535778196017</v>
      </c>
      <c r="AQ48" s="1">
        <f t="shared" si="9"/>
        <v>0</v>
      </c>
      <c r="AR48" s="1">
        <f t="shared" si="9"/>
        <v>803.6117903940418</v>
      </c>
      <c r="AS48" s="1">
        <f t="shared" si="9"/>
        <v>47.638510965741197</v>
      </c>
      <c r="AT48" s="1">
        <f t="shared" si="9"/>
        <v>71.6599646681547</v>
      </c>
      <c r="AU48" s="1">
        <f t="shared" si="9"/>
        <v>1838.5353318651842</v>
      </c>
      <c r="AV48" s="1">
        <f t="shared" si="9"/>
        <v>36.201441396198042</v>
      </c>
      <c r="AW48" s="1">
        <f t="shared" si="9"/>
        <v>673.62767435800743</v>
      </c>
      <c r="AX48" s="1">
        <f t="shared" si="9"/>
        <v>153756.99798499627</v>
      </c>
      <c r="AY48" s="1">
        <f t="shared" si="9"/>
        <v>32896.139811987538</v>
      </c>
      <c r="AZ48" s="1">
        <f t="shared" si="9"/>
        <v>120860.85817300875</v>
      </c>
      <c r="BA48" s="1">
        <f t="shared" si="9"/>
        <v>24.228593972020541</v>
      </c>
      <c r="BB48" s="1">
        <f t="shared" si="9"/>
        <v>41.625447201690861</v>
      </c>
      <c r="BC48" s="1">
        <f t="shared" si="9"/>
        <v>16303.341021691132</v>
      </c>
      <c r="BD48" s="1">
        <f t="shared" si="9"/>
        <v>50.612779455342547</v>
      </c>
      <c r="BE48" s="1">
        <f t="shared" si="9"/>
        <v>551.14850468107272</v>
      </c>
      <c r="BF48" s="1">
        <f t="shared" si="9"/>
        <v>59.559661820257062</v>
      </c>
      <c r="BG48" s="1">
        <f t="shared" si="9"/>
        <v>135.14921474071977</v>
      </c>
      <c r="BH48" s="1">
        <f t="shared" si="9"/>
        <v>1377.8713476373593</v>
      </c>
      <c r="BI48" s="1">
        <f t="shared" si="9"/>
        <v>0</v>
      </c>
      <c r="BJ48" s="1">
        <f t="shared" si="9"/>
        <v>7780.8863297380994</v>
      </c>
      <c r="BK48" s="1">
        <f t="shared" si="9"/>
        <v>91.279637838731787</v>
      </c>
      <c r="BL48" s="1">
        <f t="shared" si="9"/>
        <v>165.10898174420936</v>
      </c>
      <c r="BM48" s="1">
        <f t="shared" si="9"/>
        <v>0</v>
      </c>
      <c r="BN48" s="1">
        <f t="shared" si="9"/>
        <v>0</v>
      </c>
      <c r="BO48" s="1">
        <f t="shared" si="9"/>
        <v>0</v>
      </c>
      <c r="BP48" s="1">
        <f t="shared" si="9"/>
        <v>0</v>
      </c>
      <c r="BQ48" s="1">
        <f t="shared" si="9"/>
        <v>0</v>
      </c>
      <c r="BR48" s="1">
        <f t="shared" si="9"/>
        <v>0</v>
      </c>
      <c r="BU48" s="13"/>
      <c r="BV48" s="13"/>
      <c r="BW48" s="13"/>
      <c r="BX48" s="13"/>
      <c r="BY48" s="13"/>
      <c r="BZ48" s="13"/>
      <c r="CA48" s="13"/>
      <c r="CB48" s="13"/>
    </row>
    <row r="50" spans="1:82" x14ac:dyDescent="0.25">
      <c r="A50" s="83" t="s">
        <v>655</v>
      </c>
    </row>
    <row r="51" spans="1:82" x14ac:dyDescent="0.25">
      <c r="A51" s="80" t="s">
        <v>657</v>
      </c>
      <c r="B51" s="15"/>
      <c r="C51" s="15">
        <v>822.56204571000001</v>
      </c>
      <c r="D51" s="15"/>
      <c r="E51" s="15"/>
      <c r="F51" s="15"/>
      <c r="G51" s="15"/>
      <c r="H51" s="15">
        <v>724.98694712999998</v>
      </c>
      <c r="I51" s="15"/>
      <c r="J51" s="15" t="s">
        <v>431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T51" s="94" t="e">
        <f t="shared" ref="BT51:BT60" si="10">AL51/BQ51</f>
        <v>#DIV/0!</v>
      </c>
      <c r="BU51" s="13">
        <f t="shared" ref="BU51:BU60" si="11">IF(C51=0,"",(AJ51-C51)/C51)</f>
        <v>-1</v>
      </c>
      <c r="BV51" s="13" t="str">
        <f>IF(E51=0,"",(AX51-E51)/E51)</f>
        <v/>
      </c>
      <c r="BW51" s="13" t="str">
        <f>IF(F51=0,"",(AY51-F51)/F51)</f>
        <v/>
      </c>
      <c r="BX51" s="13">
        <f t="shared" ref="BX51:BX60" si="12">IF(H51=0,"",(BQ51-H51)/H51)</f>
        <v>-1</v>
      </c>
      <c r="BY51" s="13"/>
      <c r="BZ51" s="13"/>
      <c r="CA51" s="13"/>
      <c r="CB51" s="13"/>
      <c r="CD51" s="13"/>
    </row>
    <row r="52" spans="1:82" x14ac:dyDescent="0.25">
      <c r="A52" s="80" t="s">
        <v>432</v>
      </c>
      <c r="B52" s="15"/>
      <c r="C52" s="15">
        <v>2795.6146880000001</v>
      </c>
      <c r="D52" s="15"/>
      <c r="E52" s="15"/>
      <c r="F52" s="15"/>
      <c r="G52" s="15"/>
      <c r="H52" s="15">
        <v>917.13396566999995</v>
      </c>
      <c r="I52" s="15"/>
      <c r="J52" s="15" t="s">
        <v>432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T52" s="94" t="e">
        <f t="shared" si="10"/>
        <v>#DIV/0!</v>
      </c>
      <c r="BU52" s="13">
        <f t="shared" si="11"/>
        <v>-1</v>
      </c>
      <c r="BV52" s="13" t="str">
        <f t="shared" ref="BV52:BW60" si="13">IF(E52=0,"",(AX52-E52)/E52)</f>
        <v/>
      </c>
      <c r="BW52" s="13" t="str">
        <f t="shared" si="13"/>
        <v/>
      </c>
      <c r="BX52" s="13">
        <f t="shared" si="12"/>
        <v>-1</v>
      </c>
      <c r="BY52" s="13"/>
      <c r="BZ52" s="13"/>
      <c r="CA52" s="13"/>
      <c r="CB52" s="13"/>
      <c r="CD52" s="13"/>
    </row>
    <row r="53" spans="1:82" x14ac:dyDescent="0.25">
      <c r="A53" s="80" t="s">
        <v>658</v>
      </c>
      <c r="B53" s="15"/>
      <c r="C53" s="15">
        <v>3096.6457762</v>
      </c>
      <c r="D53" s="15"/>
      <c r="E53" s="15">
        <v>179.46963059999999</v>
      </c>
      <c r="F53" s="15">
        <v>51.277038939000001</v>
      </c>
      <c r="G53" s="15"/>
      <c r="H53" s="15">
        <v>2387.8558048999998</v>
      </c>
      <c r="I53" s="15"/>
      <c r="J53" s="15" t="s">
        <v>433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T53" s="94" t="e">
        <f t="shared" si="10"/>
        <v>#DIV/0!</v>
      </c>
      <c r="BU53" s="13">
        <f t="shared" si="11"/>
        <v>-1</v>
      </c>
      <c r="BV53" s="13">
        <f t="shared" si="13"/>
        <v>-1</v>
      </c>
      <c r="BW53" s="13">
        <f t="shared" si="13"/>
        <v>-1</v>
      </c>
      <c r="BX53" s="13">
        <f t="shared" si="12"/>
        <v>-1</v>
      </c>
      <c r="BY53" s="13"/>
      <c r="BZ53" s="13"/>
      <c r="CA53" s="13"/>
      <c r="CB53" s="13"/>
      <c r="CD53" s="13"/>
    </row>
    <row r="54" spans="1:82" x14ac:dyDescent="0.25">
      <c r="A54" s="80" t="s">
        <v>659</v>
      </c>
      <c r="B54" s="15"/>
      <c r="C54" s="15">
        <v>2881.5206825999999</v>
      </c>
      <c r="D54" s="15"/>
      <c r="E54" s="15"/>
      <c r="F54" s="15"/>
      <c r="G54" s="15"/>
      <c r="H54" s="15">
        <v>1476.7020652000001</v>
      </c>
      <c r="I54" s="15"/>
      <c r="J54" s="15" t="s">
        <v>434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T54" s="94" t="e">
        <f t="shared" si="10"/>
        <v>#DIV/0!</v>
      </c>
      <c r="BU54" s="13">
        <f t="shared" si="11"/>
        <v>-1</v>
      </c>
      <c r="BV54" s="13" t="str">
        <f t="shared" si="13"/>
        <v/>
      </c>
      <c r="BW54" s="13" t="str">
        <f t="shared" si="13"/>
        <v/>
      </c>
      <c r="BX54" s="13">
        <f t="shared" si="12"/>
        <v>-1</v>
      </c>
      <c r="BY54" s="13"/>
      <c r="BZ54" s="13"/>
      <c r="CA54" s="13"/>
      <c r="CB54" s="13"/>
      <c r="CD54" s="13"/>
    </row>
    <row r="55" spans="1:82" x14ac:dyDescent="0.25">
      <c r="A55" s="80" t="s">
        <v>660</v>
      </c>
      <c r="B55" s="15"/>
      <c r="C55" s="15">
        <v>71625.579509999996</v>
      </c>
      <c r="D55" s="15"/>
      <c r="E55" s="15">
        <v>483.00223822999999</v>
      </c>
      <c r="F55" s="15">
        <v>138.00059003000001</v>
      </c>
      <c r="G55" s="15"/>
      <c r="H55" s="15">
        <v>27412.645214</v>
      </c>
      <c r="I55" s="15"/>
      <c r="J55" s="15" t="s">
        <v>435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T55" s="94" t="e">
        <f t="shared" si="10"/>
        <v>#DIV/0!</v>
      </c>
      <c r="BU55" s="13">
        <f t="shared" si="11"/>
        <v>-1</v>
      </c>
      <c r="BV55" s="13">
        <f t="shared" si="13"/>
        <v>-1</v>
      </c>
      <c r="BW55" s="13">
        <f t="shared" si="13"/>
        <v>-1</v>
      </c>
      <c r="BX55" s="13">
        <f t="shared" si="12"/>
        <v>-1</v>
      </c>
      <c r="BY55" s="13"/>
      <c r="BZ55" s="13"/>
      <c r="CA55" s="13"/>
      <c r="CB55" s="13"/>
      <c r="CD55" s="13"/>
    </row>
    <row r="56" spans="1:82" x14ac:dyDescent="0.25">
      <c r="A56" s="81" t="s">
        <v>661</v>
      </c>
      <c r="B56" s="15"/>
      <c r="C56" s="15">
        <v>97920.589311999996</v>
      </c>
      <c r="D56" s="15"/>
      <c r="E56" s="15">
        <v>935.89197551999996</v>
      </c>
      <c r="F56" s="15">
        <v>267.39771160999999</v>
      </c>
      <c r="G56" s="15"/>
      <c r="H56" s="15">
        <v>32789.294531</v>
      </c>
      <c r="I56" s="15"/>
      <c r="J56" s="15" t="s">
        <v>436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T56" s="94" t="e">
        <f t="shared" si="10"/>
        <v>#DIV/0!</v>
      </c>
      <c r="BU56" s="13">
        <f t="shared" si="11"/>
        <v>-1</v>
      </c>
      <c r="BV56" s="13">
        <f t="shared" si="13"/>
        <v>-1</v>
      </c>
      <c r="BW56" s="13">
        <f t="shared" si="13"/>
        <v>-1</v>
      </c>
      <c r="BX56" s="13">
        <f t="shared" si="12"/>
        <v>-1</v>
      </c>
      <c r="BY56" s="13"/>
      <c r="BZ56" s="13"/>
      <c r="CA56" s="13"/>
      <c r="CB56" s="13"/>
      <c r="CD56" s="13"/>
    </row>
    <row r="57" spans="1:82" x14ac:dyDescent="0.25">
      <c r="A57" s="80" t="s">
        <v>662</v>
      </c>
      <c r="B57" s="15"/>
      <c r="C57" s="15">
        <v>66951.994550000003</v>
      </c>
      <c r="D57" s="15"/>
      <c r="E57" s="15">
        <v>1215.3350773</v>
      </c>
      <c r="F57" s="15">
        <v>347.23841085999999</v>
      </c>
      <c r="G57" s="15"/>
      <c r="H57" s="15">
        <v>10639.40605</v>
      </c>
      <c r="I57" s="15"/>
      <c r="J57" s="15" t="s">
        <v>553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T57" s="94" t="e">
        <f t="shared" si="10"/>
        <v>#DIV/0!</v>
      </c>
      <c r="BU57" s="13">
        <f t="shared" si="11"/>
        <v>-1</v>
      </c>
      <c r="BV57" s="13">
        <f t="shared" si="13"/>
        <v>-1</v>
      </c>
      <c r="BW57" s="13">
        <f t="shared" si="13"/>
        <v>-1</v>
      </c>
      <c r="BX57" s="13">
        <f t="shared" si="12"/>
        <v>-1</v>
      </c>
      <c r="BY57" s="13"/>
      <c r="BZ57" s="13"/>
      <c r="CA57" s="13"/>
      <c r="CB57" s="13"/>
      <c r="CD57" s="13"/>
    </row>
    <row r="58" spans="1:82" x14ac:dyDescent="0.25">
      <c r="A58" s="80" t="s">
        <v>663</v>
      </c>
      <c r="B58" s="15"/>
      <c r="C58" s="15">
        <v>108040.57369</v>
      </c>
      <c r="D58" s="15"/>
      <c r="E58" s="15">
        <v>2105.4558010999999</v>
      </c>
      <c r="F58" s="15">
        <v>601.55892200000005</v>
      </c>
      <c r="G58" s="15"/>
      <c r="H58" s="15">
        <v>13555.927964</v>
      </c>
      <c r="I58" s="15"/>
      <c r="J58" s="15" t="s">
        <v>554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T58" s="94" t="e">
        <f t="shared" si="10"/>
        <v>#DIV/0!</v>
      </c>
      <c r="BU58" s="13">
        <f t="shared" si="11"/>
        <v>-1</v>
      </c>
      <c r="BV58" s="13">
        <f t="shared" si="13"/>
        <v>-1</v>
      </c>
      <c r="BW58" s="13">
        <f t="shared" si="13"/>
        <v>-1</v>
      </c>
      <c r="BX58" s="13">
        <f t="shared" si="12"/>
        <v>-1</v>
      </c>
      <c r="BY58" s="13"/>
      <c r="BZ58" s="13"/>
      <c r="CA58" s="13"/>
      <c r="CB58" s="13"/>
      <c r="CD58" s="13"/>
    </row>
    <row r="59" spans="1:82" x14ac:dyDescent="0.25">
      <c r="A59" s="80" t="s">
        <v>664</v>
      </c>
      <c r="B59" s="15"/>
      <c r="C59" s="15">
        <v>140307.41045</v>
      </c>
      <c r="D59" s="15"/>
      <c r="E59" s="15">
        <v>1907.9187629</v>
      </c>
      <c r="F59" s="15">
        <v>545.11984930999995</v>
      </c>
      <c r="G59" s="15"/>
      <c r="H59" s="15">
        <v>27728.574980000001</v>
      </c>
      <c r="I59" s="15"/>
      <c r="J59" s="15" t="s">
        <v>437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T59" s="94" t="e">
        <f t="shared" si="10"/>
        <v>#DIV/0!</v>
      </c>
      <c r="BU59" s="13">
        <f t="shared" si="11"/>
        <v>-1</v>
      </c>
      <c r="BV59" s="13">
        <f t="shared" si="13"/>
        <v>-1</v>
      </c>
      <c r="BW59" s="13">
        <f t="shared" si="13"/>
        <v>-1</v>
      </c>
      <c r="BX59" s="13">
        <f t="shared" si="12"/>
        <v>-1</v>
      </c>
      <c r="BY59" s="13"/>
      <c r="BZ59" s="13"/>
      <c r="CA59" s="13"/>
      <c r="CB59" s="13"/>
      <c r="CD59" s="13"/>
    </row>
    <row r="60" spans="1:82" x14ac:dyDescent="0.25">
      <c r="A60" s="80" t="s">
        <v>665</v>
      </c>
      <c r="B60" s="15"/>
      <c r="C60" s="15">
        <v>19490.812833</v>
      </c>
      <c r="D60" s="15"/>
      <c r="E60" s="15">
        <v>46.975273190000003</v>
      </c>
      <c r="F60" s="15">
        <v>13.421510854999999</v>
      </c>
      <c r="G60" s="15"/>
      <c r="H60" s="15">
        <v>10105.218036</v>
      </c>
      <c r="I60" s="15"/>
      <c r="J60" s="15" t="s">
        <v>438</v>
      </c>
      <c r="K60" s="15">
        <v>0.19036304277914501</v>
      </c>
      <c r="L60" s="15">
        <v>0.29456787101131598</v>
      </c>
      <c r="M60" s="15">
        <v>3.4914695592255199E-2</v>
      </c>
      <c r="N60" s="15">
        <v>3.4914695592255199E-2</v>
      </c>
      <c r="O60" s="15">
        <v>2.9451077481439701E-3</v>
      </c>
      <c r="P60" s="15">
        <v>3.09574207988448E-3</v>
      </c>
      <c r="Q60" s="15">
        <v>1.00504822302837E-3</v>
      </c>
      <c r="R60" s="15">
        <v>234.94923971295901</v>
      </c>
      <c r="S60" s="15">
        <v>0</v>
      </c>
      <c r="T60" s="15">
        <v>0.90070636553845496</v>
      </c>
      <c r="U60" s="15">
        <v>0</v>
      </c>
      <c r="V60" s="15">
        <v>1.02073002082265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9.6398413080022599E-4</v>
      </c>
      <c r="AC60" s="15">
        <v>1.5931239415664902E-2</v>
      </c>
      <c r="AD60" s="15">
        <v>0</v>
      </c>
      <c r="AE60" s="15">
        <v>0.11679858902856501</v>
      </c>
      <c r="AF60" s="15">
        <v>2.4355481993198601E-3</v>
      </c>
      <c r="AG60" s="15">
        <v>0.86186228534422404</v>
      </c>
      <c r="AH60" s="15">
        <v>0</v>
      </c>
      <c r="AI60" s="15">
        <v>0</v>
      </c>
      <c r="AJ60" s="15">
        <v>58.522551298797801</v>
      </c>
      <c r="AK60" s="15">
        <v>40.973347773607401</v>
      </c>
      <c r="AL60" s="15">
        <v>3.9082048314290798</v>
      </c>
      <c r="AM60" s="15">
        <v>0</v>
      </c>
      <c r="AN60" s="15">
        <v>2.2926325369136301E-3</v>
      </c>
      <c r="AO60" s="15">
        <v>1.6999870251657601E-2</v>
      </c>
      <c r="AP60" s="15">
        <v>3.33533987003753E-3</v>
      </c>
      <c r="AQ60" s="15">
        <v>0.210814826402552</v>
      </c>
      <c r="AR60" s="15">
        <v>3.7562394660405403E-2</v>
      </c>
      <c r="AS60" s="15">
        <v>4.8707683658790602E-4</v>
      </c>
      <c r="AT60" s="15">
        <v>1.7542205834531999E-3</v>
      </c>
      <c r="AU60" s="15">
        <v>7.3544350931728404E-3</v>
      </c>
      <c r="AV60" s="15">
        <v>1.02228024052426E-3</v>
      </c>
      <c r="AW60" s="15">
        <v>9.2365008239774405E-4</v>
      </c>
      <c r="AX60" s="15">
        <v>0.55263171755485396</v>
      </c>
      <c r="AY60" s="15">
        <v>0.15789858153518799</v>
      </c>
      <c r="AZ60" s="15">
        <v>0.39473313601966498</v>
      </c>
      <c r="BA60" s="15">
        <v>1.3737793283618999E-4</v>
      </c>
      <c r="BB60" s="15">
        <v>2.78698501408201E-4</v>
      </c>
      <c r="BC60" s="15">
        <v>8.7471193857923304E-2</v>
      </c>
      <c r="BD60" s="15">
        <v>1.9262906683862699E-4</v>
      </c>
      <c r="BE60" s="15">
        <v>1.88773734133611E-3</v>
      </c>
      <c r="BF60" s="15">
        <v>4.7368221476325301E-5</v>
      </c>
      <c r="BG60" s="15">
        <v>5.5262212227935801E-5</v>
      </c>
      <c r="BH60" s="15">
        <v>4.7197346737435104E-3</v>
      </c>
      <c r="BI60" s="15">
        <v>0</v>
      </c>
      <c r="BJ60" s="15">
        <v>5.5444800123458796E-3</v>
      </c>
      <c r="BK60" s="15">
        <v>4.2121164922259598E-3</v>
      </c>
      <c r="BL60" s="15">
        <v>9.12585856247622E-4</v>
      </c>
      <c r="BM60" s="15">
        <v>6.4531902634038104E-4</v>
      </c>
      <c r="BN60" s="15">
        <v>3.5910957126936599E-4</v>
      </c>
      <c r="BO60" s="15">
        <v>7.3214449264703404E-3</v>
      </c>
      <c r="BP60" s="15">
        <v>1.4859582731195999E-2</v>
      </c>
      <c r="BQ60" s="15">
        <v>2.71291445515523</v>
      </c>
      <c r="BR60" s="15">
        <v>1.19679482617657E-2</v>
      </c>
      <c r="BT60" s="94">
        <f t="shared" si="10"/>
        <v>1.4405927263952216</v>
      </c>
      <c r="BU60" s="13">
        <f t="shared" si="11"/>
        <v>-0.9969974289014919</v>
      </c>
      <c r="BV60" s="13">
        <f t="shared" si="13"/>
        <v>-0.98823568911840842</v>
      </c>
      <c r="BW60" s="13">
        <f t="shared" si="13"/>
        <v>-0.98823540931858911</v>
      </c>
      <c r="BX60" s="13">
        <f t="shared" si="12"/>
        <v>-0.9997315333082879</v>
      </c>
      <c r="BY60" s="13"/>
      <c r="BZ60" s="13"/>
      <c r="CA60" s="13"/>
      <c r="CB60" s="13"/>
      <c r="CD60" s="13"/>
    </row>
    <row r="62" spans="1:82" x14ac:dyDescent="0.25"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</row>
    <row r="63" spans="1:82" x14ac:dyDescent="0.25"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</row>
    <row r="64" spans="1:82" x14ac:dyDescent="0.25"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</row>
    <row r="65" spans="11:70" x14ac:dyDescent="0.2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</row>
    <row r="66" spans="11:70" x14ac:dyDescent="0.2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</row>
    <row r="67" spans="11:70" x14ac:dyDescent="0.2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</row>
    <row r="68" spans="11:70" x14ac:dyDescent="0.2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</row>
    <row r="69" spans="11:70" x14ac:dyDescent="0.2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</row>
    <row r="70" spans="11:70" x14ac:dyDescent="0.2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</row>
    <row r="71" spans="11:70" x14ac:dyDescent="0.2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4C91-8964-4AC9-A3B2-0C3003576FE1}">
  <dimension ref="A1:BI48"/>
  <sheetViews>
    <sheetView zoomScale="85" zoomScaleNormal="85" workbookViewId="0">
      <pane xSplit="1" ySplit="2" topLeftCell="AG3" activePane="bottomRight" state="frozen"/>
      <selection pane="topRight" activeCell="L2" sqref="L2"/>
      <selection pane="bottomLeft" activeCell="L2" sqref="L2"/>
      <selection pane="bottomRight" activeCell="B3" sqref="B3"/>
    </sheetView>
  </sheetViews>
  <sheetFormatPr defaultColWidth="9.140625" defaultRowHeight="15" x14ac:dyDescent="0.25"/>
  <cols>
    <col min="1" max="1" width="19.85546875" style="17" customWidth="1"/>
    <col min="2" max="11" width="9.140625" style="17"/>
    <col min="12" max="12" width="15.5703125" style="17" bestFit="1" customWidth="1"/>
    <col min="13" max="14" width="6.7109375" style="17" bestFit="1" customWidth="1"/>
    <col min="15" max="15" width="5.7109375" style="17" bestFit="1" customWidth="1"/>
    <col min="16" max="16" width="14.5703125" style="17" bestFit="1" customWidth="1"/>
    <col min="17" max="17" width="5.5703125" style="17" bestFit="1" customWidth="1"/>
    <col min="18" max="18" width="5.5703125" style="17" customWidth="1"/>
    <col min="19" max="19" width="6.7109375" style="17" bestFit="1" customWidth="1"/>
    <col min="20" max="20" width="9.28515625" style="17" bestFit="1" customWidth="1"/>
    <col min="21" max="21" width="5.7109375" style="17" bestFit="1" customWidth="1"/>
    <col min="22" max="22" width="7.7109375" style="17" bestFit="1" customWidth="1"/>
    <col min="23" max="23" width="5.7109375" style="17" bestFit="1" customWidth="1"/>
    <col min="24" max="24" width="6.7109375" style="17" bestFit="1" customWidth="1"/>
    <col min="25" max="25" width="6.7109375" style="17" customWidth="1"/>
    <col min="26" max="26" width="6.7109375" style="17" bestFit="1" customWidth="1"/>
    <col min="27" max="27" width="15.42578125" style="17" bestFit="1" customWidth="1"/>
    <col min="28" max="30" width="5.7109375" style="17" bestFit="1" customWidth="1"/>
    <col min="31" max="31" width="5.140625" style="17" bestFit="1" customWidth="1"/>
    <col min="32" max="33" width="5.140625" style="17" customWidth="1"/>
    <col min="34" max="34" width="5.7109375" style="17" bestFit="1" customWidth="1"/>
    <col min="35" max="35" width="6.7109375" style="17" bestFit="1" customWidth="1"/>
    <col min="36" max="36" width="6.7109375" style="17" customWidth="1"/>
    <col min="37" max="37" width="6.140625" style="17" bestFit="1" customWidth="1"/>
    <col min="38" max="38" width="6.7109375" style="17" bestFit="1" customWidth="1"/>
    <col min="39" max="39" width="10" style="17" bestFit="1" customWidth="1"/>
    <col min="40" max="40" width="10" style="17" customWidth="1"/>
    <col min="41" max="41" width="6" style="17" bestFit="1" customWidth="1"/>
    <col min="42" max="42" width="6.7109375" style="17" bestFit="1" customWidth="1"/>
    <col min="43" max="43" width="5.7109375" style="17" bestFit="1" customWidth="1"/>
    <col min="44" max="45" width="7.7109375" style="17" bestFit="1" customWidth="1"/>
    <col min="46" max="46" width="8" style="17" bestFit="1" customWidth="1"/>
    <col min="47" max="49" width="6.7109375" style="17" bestFit="1" customWidth="1"/>
    <col min="50" max="50" width="9.140625" style="17" bestFit="1" customWidth="1"/>
    <col min="51" max="51" width="7.140625" style="17" bestFit="1" customWidth="1"/>
    <col min="52" max="16384" width="9.140625" style="17"/>
  </cols>
  <sheetData>
    <row r="1" spans="1:61" x14ac:dyDescent="0.25">
      <c r="B1" s="17" t="s">
        <v>383</v>
      </c>
      <c r="L1" s="17" t="s">
        <v>656</v>
      </c>
      <c r="BB1" s="17" t="s">
        <v>552</v>
      </c>
    </row>
    <row r="2" spans="1:61" x14ac:dyDescent="0.25">
      <c r="A2" s="17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/>
      <c r="J2" s="15"/>
      <c r="K2" s="15"/>
      <c r="L2" s="15" t="s">
        <v>339</v>
      </c>
      <c r="M2" s="15" t="s">
        <v>364</v>
      </c>
      <c r="N2" s="15" t="s">
        <v>33</v>
      </c>
      <c r="O2" s="15" t="s">
        <v>37</v>
      </c>
      <c r="P2" s="15" t="s">
        <v>39</v>
      </c>
      <c r="Q2" s="15" t="s">
        <v>41</v>
      </c>
      <c r="R2" s="15" t="s">
        <v>366</v>
      </c>
      <c r="S2" s="15" t="s">
        <v>284</v>
      </c>
      <c r="T2" s="15" t="s">
        <v>47</v>
      </c>
      <c r="U2" s="15" t="s">
        <v>53</v>
      </c>
      <c r="V2" s="15" t="s">
        <v>55</v>
      </c>
      <c r="W2" s="15" t="s">
        <v>369</v>
      </c>
      <c r="X2" s="15" t="s">
        <v>57</v>
      </c>
      <c r="Y2" s="15" t="s">
        <v>370</v>
      </c>
      <c r="Z2" s="15" t="s">
        <v>59</v>
      </c>
      <c r="AA2" s="15" t="s">
        <v>61</v>
      </c>
      <c r="AB2" s="15" t="s">
        <v>371</v>
      </c>
      <c r="AC2" s="15" t="s">
        <v>372</v>
      </c>
      <c r="AD2" s="15" t="s">
        <v>67</v>
      </c>
      <c r="AE2" s="15" t="s">
        <v>69</v>
      </c>
      <c r="AF2" s="15" t="s">
        <v>373</v>
      </c>
      <c r="AG2" s="15" t="s">
        <v>374</v>
      </c>
      <c r="AH2" s="15" t="s">
        <v>71</v>
      </c>
      <c r="AI2" s="15" t="s">
        <v>73</v>
      </c>
      <c r="AJ2" s="15" t="s">
        <v>375</v>
      </c>
      <c r="AK2" s="15" t="s">
        <v>75</v>
      </c>
      <c r="AL2" s="15" t="s">
        <v>77</v>
      </c>
      <c r="AM2" s="15" t="s">
        <v>79</v>
      </c>
      <c r="AN2" s="15" t="s">
        <v>376</v>
      </c>
      <c r="AO2" s="15" t="s">
        <v>87</v>
      </c>
      <c r="AP2" s="15" t="s">
        <v>89</v>
      </c>
      <c r="AQ2" s="15" t="s">
        <v>377</v>
      </c>
      <c r="AR2" s="15" t="s">
        <v>93</v>
      </c>
      <c r="AS2" s="15" t="s">
        <v>127</v>
      </c>
      <c r="AT2" s="15" t="s">
        <v>139</v>
      </c>
      <c r="AU2" s="15" t="s">
        <v>143</v>
      </c>
      <c r="AV2" s="15" t="s">
        <v>145</v>
      </c>
      <c r="AW2" s="15" t="s">
        <v>149</v>
      </c>
      <c r="AX2" s="15" t="s">
        <v>151</v>
      </c>
      <c r="AY2" s="15" t="s">
        <v>153</v>
      </c>
      <c r="BA2" s="15" t="s">
        <v>376</v>
      </c>
      <c r="BB2" s="15" t="s">
        <v>51</v>
      </c>
      <c r="BC2" s="15" t="s">
        <v>77</v>
      </c>
      <c r="BD2" s="15" t="s">
        <v>159</v>
      </c>
      <c r="BE2" s="15" t="s">
        <v>160</v>
      </c>
      <c r="BF2" s="15" t="s">
        <v>161</v>
      </c>
      <c r="BG2" s="15" t="s">
        <v>137</v>
      </c>
      <c r="BH2" s="15" t="s">
        <v>162</v>
      </c>
      <c r="BI2" s="15"/>
    </row>
    <row r="3" spans="1:61" x14ac:dyDescent="0.25">
      <c r="A3" s="80" t="s">
        <v>661</v>
      </c>
      <c r="B3" s="15"/>
      <c r="C3" s="15"/>
      <c r="D3" s="15"/>
      <c r="E3" s="15"/>
      <c r="F3" s="15"/>
      <c r="G3" s="15"/>
      <c r="H3" s="15">
        <v>173.09140260999999</v>
      </c>
      <c r="I3" s="15"/>
      <c r="J3" s="15"/>
      <c r="K3" s="15"/>
      <c r="L3" s="15" t="s">
        <v>436</v>
      </c>
      <c r="M3" s="15">
        <v>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0.68686050295143697</v>
      </c>
      <c r="T3" s="15">
        <v>557.21215433500595</v>
      </c>
      <c r="U3" s="15">
        <v>0</v>
      </c>
      <c r="V3" s="15">
        <v>85.326205528199296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258.51834984043802</v>
      </c>
      <c r="AO3" s="15">
        <v>0</v>
      </c>
      <c r="AP3" s="15">
        <v>1.96775429487922E-2</v>
      </c>
      <c r="AQ3" s="15">
        <v>0</v>
      </c>
      <c r="AR3" s="15">
        <v>99.852164228905295</v>
      </c>
      <c r="AS3" s="15">
        <v>74.583434419220197</v>
      </c>
      <c r="AT3" s="15">
        <v>0.67975671261760395</v>
      </c>
      <c r="AU3" s="15">
        <v>0</v>
      </c>
      <c r="AV3" s="15">
        <v>0.61581428167573404</v>
      </c>
      <c r="AW3" s="15">
        <v>5.3738641181236202E-3</v>
      </c>
      <c r="AX3" s="15">
        <v>172.96208722586999</v>
      </c>
      <c r="AY3" s="15">
        <v>0.145301457479456</v>
      </c>
      <c r="BA3" s="94">
        <f t="shared" ref="BA3:BA8" si="0">AN3/AX3</f>
        <v>1.4946532733664384</v>
      </c>
      <c r="BB3" s="13"/>
      <c r="BC3" s="13" t="str">
        <f t="shared" ref="BC3:BC11" si="1">IF(C3=0,"",(AL3-C3)/C3)</f>
        <v/>
      </c>
      <c r="BD3" s="13"/>
      <c r="BE3" s="13"/>
      <c r="BF3" s="13"/>
      <c r="BG3" s="13"/>
      <c r="BH3" s="13">
        <f t="shared" ref="BH3:BH11" si="2">IF(H3=0,"",(AX3-H3)/H3)</f>
        <v>-7.4709305130169715E-4</v>
      </c>
      <c r="BI3" s="13"/>
    </row>
    <row r="4" spans="1:61" x14ac:dyDescent="0.25">
      <c r="A4" s="80" t="s">
        <v>662</v>
      </c>
      <c r="B4" s="15"/>
      <c r="C4" s="15"/>
      <c r="D4" s="15"/>
      <c r="E4" s="15"/>
      <c r="F4" s="15"/>
      <c r="G4" s="15"/>
      <c r="H4" s="15">
        <v>5259.3473741999996</v>
      </c>
      <c r="I4" s="15"/>
      <c r="J4" s="15"/>
      <c r="K4" s="15"/>
      <c r="L4" s="15" t="s">
        <v>553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6.9477418916339602</v>
      </c>
      <c r="T4" s="15">
        <v>15406.2943928032</v>
      </c>
      <c r="U4" s="15">
        <v>0</v>
      </c>
      <c r="V4" s="15">
        <v>1978.7228542968601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7240.8944019136097</v>
      </c>
      <c r="AO4" s="15">
        <v>0</v>
      </c>
      <c r="AP4" s="15">
        <v>0.117566866736113</v>
      </c>
      <c r="AQ4" s="15">
        <v>0</v>
      </c>
      <c r="AR4" s="15">
        <v>2960.4104590188299</v>
      </c>
      <c r="AS4" s="15">
        <v>2373.5386032105898</v>
      </c>
      <c r="AT4" s="15">
        <v>4.0609756942740196</v>
      </c>
      <c r="AU4" s="15">
        <v>0</v>
      </c>
      <c r="AV4" s="15">
        <v>4.2452645581441297</v>
      </c>
      <c r="AW4" s="15">
        <v>0.57847998379602605</v>
      </c>
      <c r="AX4" s="15">
        <v>5262.7089854880696</v>
      </c>
      <c r="AY4" s="15">
        <v>1.01869178508242</v>
      </c>
      <c r="BA4" s="94">
        <f t="shared" si="0"/>
        <v>1.3758872895842027</v>
      </c>
      <c r="BB4" s="13"/>
      <c r="BC4" s="13" t="str">
        <f t="shared" si="1"/>
        <v/>
      </c>
      <c r="BD4" s="13"/>
      <c r="BE4" s="13"/>
      <c r="BF4" s="13"/>
      <c r="BG4" s="13"/>
      <c r="BH4" s="13">
        <f t="shared" si="2"/>
        <v>6.3916890231676619E-4</v>
      </c>
      <c r="BI4" s="13"/>
    </row>
    <row r="5" spans="1:61" x14ac:dyDescent="0.25">
      <c r="A5" s="80" t="s">
        <v>663</v>
      </c>
      <c r="B5" s="15"/>
      <c r="C5" s="15"/>
      <c r="D5" s="15"/>
      <c r="E5" s="15"/>
      <c r="F5" s="15"/>
      <c r="G5" s="15"/>
      <c r="H5" s="15">
        <v>119608.27829</v>
      </c>
      <c r="I5" s="15"/>
      <c r="J5" s="15"/>
      <c r="K5" s="15"/>
      <c r="L5" s="15" t="s">
        <v>554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322.082370627778</v>
      </c>
      <c r="T5" s="15">
        <v>343360.56045774999</v>
      </c>
      <c r="U5" s="15">
        <v>0</v>
      </c>
      <c r="V5" s="15">
        <v>46096.981735465197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165504.92043849899</v>
      </c>
      <c r="AO5" s="15">
        <v>0</v>
      </c>
      <c r="AP5" s="15">
        <v>4.2269783010080797</v>
      </c>
      <c r="AQ5" s="15">
        <v>0</v>
      </c>
      <c r="AR5" s="15">
        <v>69293.276205492803</v>
      </c>
      <c r="AS5" s="15">
        <v>52959.229947260501</v>
      </c>
      <c r="AT5" s="15">
        <v>146.29739977182101</v>
      </c>
      <c r="AU5" s="15">
        <v>0</v>
      </c>
      <c r="AV5" s="15">
        <v>211.99373605141099</v>
      </c>
      <c r="AW5" s="15">
        <v>11.121855076968901</v>
      </c>
      <c r="AX5" s="15">
        <v>118786.22529252501</v>
      </c>
      <c r="AY5" s="15">
        <v>34.893867989495</v>
      </c>
      <c r="BA5" s="94">
        <f t="shared" si="0"/>
        <v>1.3933006123472962</v>
      </c>
      <c r="BB5" s="13"/>
      <c r="BC5" s="13" t="str">
        <f t="shared" si="1"/>
        <v/>
      </c>
      <c r="BD5" s="13"/>
      <c r="BE5" s="13"/>
      <c r="BF5" s="13"/>
      <c r="BG5" s="13"/>
      <c r="BH5" s="13">
        <f t="shared" si="2"/>
        <v>-6.8728771053945016E-3</v>
      </c>
      <c r="BI5" s="13"/>
    </row>
    <row r="6" spans="1:61" x14ac:dyDescent="0.25">
      <c r="A6" s="80" t="s">
        <v>664</v>
      </c>
      <c r="B6" s="15"/>
      <c r="C6" s="15">
        <v>8.075436925</v>
      </c>
      <c r="D6" s="15"/>
      <c r="E6" s="15"/>
      <c r="F6" s="15"/>
      <c r="G6" s="15"/>
      <c r="H6" s="15">
        <v>220368.06385000001</v>
      </c>
      <c r="I6" s="15"/>
      <c r="J6" s="15"/>
      <c r="K6" s="15"/>
      <c r="L6" s="15" t="s">
        <v>437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546.91818717511899</v>
      </c>
      <c r="T6" s="15">
        <v>485041.24071587599</v>
      </c>
      <c r="U6" s="15">
        <v>0</v>
      </c>
      <c r="V6" s="15">
        <v>65909.018442242697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8.0751147781323098</v>
      </c>
      <c r="AM6" s="15">
        <v>0</v>
      </c>
      <c r="AN6" s="15">
        <v>237788.18459299899</v>
      </c>
      <c r="AO6" s="15">
        <v>0</v>
      </c>
      <c r="AP6" s="15">
        <v>20.476303455193602</v>
      </c>
      <c r="AQ6" s="15">
        <v>0</v>
      </c>
      <c r="AR6" s="15">
        <v>98331.861319863005</v>
      </c>
      <c r="AS6" s="15">
        <v>72155.409708920604</v>
      </c>
      <c r="AT6" s="15">
        <v>681.98007735577596</v>
      </c>
      <c r="AU6" s="15">
        <v>0</v>
      </c>
      <c r="AV6" s="15">
        <v>403.82122610801503</v>
      </c>
      <c r="AW6" s="15">
        <v>13.640186213396399</v>
      </c>
      <c r="AX6" s="15">
        <v>169337.20563721799</v>
      </c>
      <c r="AY6" s="15">
        <v>66.462975175405106</v>
      </c>
      <c r="BA6" s="94">
        <f t="shared" si="0"/>
        <v>1.4042288208205582</v>
      </c>
      <c r="BB6" s="13"/>
      <c r="BC6" s="13">
        <f t="shared" si="1"/>
        <v>-3.9892190438991647E-5</v>
      </c>
      <c r="BD6" s="13"/>
      <c r="BE6" s="13"/>
      <c r="BF6" s="13"/>
      <c r="BG6" s="13"/>
      <c r="BH6" s="13">
        <f t="shared" si="2"/>
        <v>-0.23157102404601451</v>
      </c>
      <c r="BI6" s="13"/>
    </row>
    <row r="7" spans="1:61" x14ac:dyDescent="0.25">
      <c r="A7" s="80" t="s">
        <v>665</v>
      </c>
      <c r="B7" s="15"/>
      <c r="C7" s="15"/>
      <c r="D7" s="15"/>
      <c r="E7" s="15"/>
      <c r="F7" s="15"/>
      <c r="G7" s="15"/>
      <c r="H7" s="15">
        <v>8435.1045298000008</v>
      </c>
      <c r="I7" s="15"/>
      <c r="J7" s="15"/>
      <c r="K7" s="15"/>
      <c r="L7" s="15" t="s">
        <v>438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0.246499809160069</v>
      </c>
      <c r="T7" s="15">
        <v>106.900210940216</v>
      </c>
      <c r="U7" s="15">
        <v>0</v>
      </c>
      <c r="V7" s="15">
        <v>17.530666010681301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57.9981700535172</v>
      </c>
      <c r="AO7" s="15">
        <v>0</v>
      </c>
      <c r="AP7" s="15">
        <v>2.12038652535038E-2</v>
      </c>
      <c r="AQ7" s="15">
        <v>0</v>
      </c>
      <c r="AR7" s="15">
        <v>25.5581412655633</v>
      </c>
      <c r="AS7" s="15">
        <v>15.1137222686882</v>
      </c>
      <c r="AT7" s="15">
        <v>0.73248751299128201</v>
      </c>
      <c r="AU7" s="15">
        <v>0</v>
      </c>
      <c r="AV7" s="15">
        <v>0.220736285858561</v>
      </c>
      <c r="AW7" s="15">
        <v>1.3051476380231001E-4</v>
      </c>
      <c r="AX7" s="15">
        <v>40.448332589273299</v>
      </c>
      <c r="AY7" s="15">
        <v>3.7465477944961502E-2</v>
      </c>
      <c r="BA7" s="94">
        <f t="shared" si="0"/>
        <v>1.4338828411655722</v>
      </c>
      <c r="BB7" s="13"/>
      <c r="BC7" s="13" t="str">
        <f t="shared" si="1"/>
        <v/>
      </c>
      <c r="BD7" s="13"/>
      <c r="BE7" s="13"/>
      <c r="BF7" s="13"/>
      <c r="BG7" s="13"/>
      <c r="BH7" s="13">
        <f t="shared" si="2"/>
        <v>-0.99520476214060249</v>
      </c>
      <c r="BI7" s="13"/>
    </row>
    <row r="8" spans="1:61" x14ac:dyDescent="0.25">
      <c r="A8" s="80" t="s">
        <v>666</v>
      </c>
      <c r="B8" s="15"/>
      <c r="C8" s="15"/>
      <c r="D8" s="15"/>
      <c r="E8" s="15"/>
      <c r="F8" s="15"/>
      <c r="G8" s="15"/>
      <c r="H8" s="15">
        <v>606.07094058999996</v>
      </c>
      <c r="I8" s="15"/>
      <c r="J8" s="15"/>
      <c r="K8" s="15"/>
      <c r="L8" s="15" t="s">
        <v>556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BA8" s="94" t="e">
        <f t="shared" si="0"/>
        <v>#DIV/0!</v>
      </c>
      <c r="BB8" s="13"/>
      <c r="BC8" s="13" t="str">
        <f t="shared" si="1"/>
        <v/>
      </c>
      <c r="BD8" s="13"/>
      <c r="BE8" s="13"/>
      <c r="BF8" s="13"/>
      <c r="BG8" s="13"/>
      <c r="BH8" s="13">
        <f t="shared" si="2"/>
        <v>-1</v>
      </c>
      <c r="BI8" s="13"/>
    </row>
    <row r="9" spans="1:61" x14ac:dyDescent="0.25">
      <c r="BB9" s="13"/>
      <c r="BC9" s="13" t="str">
        <f t="shared" si="1"/>
        <v/>
      </c>
      <c r="BD9" s="13"/>
      <c r="BE9" s="13"/>
      <c r="BF9" s="13"/>
      <c r="BG9" s="13"/>
      <c r="BH9" s="13" t="str">
        <f t="shared" si="2"/>
        <v/>
      </c>
    </row>
    <row r="10" spans="1:61" x14ac:dyDescent="0.25">
      <c r="A10" s="83" t="s">
        <v>353</v>
      </c>
      <c r="B10" s="1">
        <f t="shared" ref="B10:H10" si="3">SUM(B3:B8)</f>
        <v>0</v>
      </c>
      <c r="C10" s="1">
        <f t="shared" si="3"/>
        <v>8.075436925</v>
      </c>
      <c r="D10" s="1">
        <f t="shared" si="3"/>
        <v>0</v>
      </c>
      <c r="E10" s="1">
        <f t="shared" si="3"/>
        <v>0</v>
      </c>
      <c r="F10" s="1">
        <f t="shared" si="3"/>
        <v>0</v>
      </c>
      <c r="G10" s="1">
        <f t="shared" si="3"/>
        <v>0</v>
      </c>
      <c r="H10" s="1">
        <f t="shared" si="3"/>
        <v>354449.95638720004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X10" si="4">SUM(S3:S8)</f>
        <v>876.88166000664239</v>
      </c>
      <c r="T10" s="1">
        <f t="shared" si="4"/>
        <v>844472.20793170435</v>
      </c>
      <c r="U10" s="1">
        <f t="shared" si="4"/>
        <v>0</v>
      </c>
      <c r="V10" s="1">
        <f t="shared" si="4"/>
        <v>114087.57990354364</v>
      </c>
      <c r="W10" s="1">
        <f t="shared" si="4"/>
        <v>0</v>
      </c>
      <c r="X10" s="1">
        <f t="shared" si="4"/>
        <v>0</v>
      </c>
      <c r="Y10" s="1"/>
      <c r="Z10" s="1">
        <f>SUM(Z3:Z8)</f>
        <v>0</v>
      </c>
      <c r="AA10" s="1">
        <f>SUM(AA3:AA8)</f>
        <v>0</v>
      </c>
      <c r="AB10" s="1"/>
      <c r="AC10" s="1"/>
      <c r="AD10" s="1">
        <f>SUM(AD3:AD8)</f>
        <v>0</v>
      </c>
      <c r="AE10" s="1">
        <f>SUM(AE3:AE8)</f>
        <v>0</v>
      </c>
      <c r="AF10" s="1"/>
      <c r="AG10" s="1"/>
      <c r="AH10" s="1">
        <f t="shared" ref="AH10:AV10" si="5">SUM(AH3:AH8)</f>
        <v>0</v>
      </c>
      <c r="AI10" s="1">
        <f t="shared" si="5"/>
        <v>0</v>
      </c>
      <c r="AJ10" s="1"/>
      <c r="AK10" s="1">
        <f t="shared" si="5"/>
        <v>0</v>
      </c>
      <c r="AL10" s="1">
        <f t="shared" si="5"/>
        <v>8.0751147781323098</v>
      </c>
      <c r="AM10" s="1">
        <f t="shared" si="5"/>
        <v>0</v>
      </c>
      <c r="AN10" s="1">
        <f t="shared" si="5"/>
        <v>410850.51595330558</v>
      </c>
      <c r="AO10" s="1">
        <f t="shared" si="5"/>
        <v>0</v>
      </c>
      <c r="AP10" s="1">
        <f t="shared" si="5"/>
        <v>24.861730031140091</v>
      </c>
      <c r="AQ10" s="1"/>
      <c r="AR10" s="1">
        <f t="shared" si="5"/>
        <v>170710.9582898691</v>
      </c>
      <c r="AS10" s="1">
        <f t="shared" si="5"/>
        <v>127577.87541607959</v>
      </c>
      <c r="AT10" s="1">
        <f t="shared" si="5"/>
        <v>833.75069704747989</v>
      </c>
      <c r="AU10" s="1">
        <f t="shared" si="5"/>
        <v>0</v>
      </c>
      <c r="AV10" s="1">
        <f t="shared" si="5"/>
        <v>620.89677728510446</v>
      </c>
      <c r="AW10" s="1">
        <f>SUM(AW3:AW8)</f>
        <v>25.346025653043252</v>
      </c>
      <c r="AX10" s="1">
        <f>SUM(AX3:AX8)</f>
        <v>293599.55033504625</v>
      </c>
      <c r="AY10" s="1">
        <f>SUM(AY3:AY8)</f>
        <v>102.55830188540695</v>
      </c>
      <c r="BB10" s="13"/>
      <c r="BC10" s="13">
        <f t="shared" si="1"/>
        <v>-3.9892190438991647E-5</v>
      </c>
      <c r="BD10" s="13"/>
      <c r="BE10" s="13"/>
      <c r="BF10" s="13"/>
      <c r="BG10" s="13"/>
      <c r="BH10" s="13">
        <f t="shared" si="2"/>
        <v>-0.17167559187306258</v>
      </c>
    </row>
    <row r="11" spans="1:61" x14ac:dyDescent="0.25">
      <c r="A11" s="83" t="s">
        <v>633</v>
      </c>
      <c r="B11" s="1">
        <f t="shared" ref="B11:H11" si="6">SUM(B3:B8)</f>
        <v>0</v>
      </c>
      <c r="C11" s="1">
        <f t="shared" si="6"/>
        <v>8.075436925</v>
      </c>
      <c r="D11" s="1">
        <f t="shared" si="6"/>
        <v>0</v>
      </c>
      <c r="E11" s="1">
        <f t="shared" si="6"/>
        <v>0</v>
      </c>
      <c r="F11" s="1">
        <f t="shared" si="6"/>
        <v>0</v>
      </c>
      <c r="G11" s="1">
        <f t="shared" si="6"/>
        <v>0</v>
      </c>
      <c r="H11" s="1">
        <f t="shared" si="6"/>
        <v>354449.95638720004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X11" si="7">SUM(S3:S8)</f>
        <v>876.88166000664239</v>
      </c>
      <c r="T11" s="1">
        <f t="shared" si="7"/>
        <v>844472.20793170435</v>
      </c>
      <c r="U11" s="1">
        <f t="shared" si="7"/>
        <v>0</v>
      </c>
      <c r="V11" s="1">
        <f t="shared" si="7"/>
        <v>114087.57990354364</v>
      </c>
      <c r="W11" s="1">
        <f t="shared" si="7"/>
        <v>0</v>
      </c>
      <c r="X11" s="1">
        <f t="shared" si="7"/>
        <v>0</v>
      </c>
      <c r="Y11" s="1"/>
      <c r="Z11" s="1">
        <f>SUM(Z3:Z8)</f>
        <v>0</v>
      </c>
      <c r="AA11" s="1">
        <f>SUM(AA3:AA8)</f>
        <v>0</v>
      </c>
      <c r="AB11" s="1"/>
      <c r="AC11" s="1"/>
      <c r="AD11" s="1">
        <f>SUM(AD3:AD8)</f>
        <v>0</v>
      </c>
      <c r="AE11" s="1">
        <f>SUM(AE3:AE8)</f>
        <v>0</v>
      </c>
      <c r="AF11" s="1"/>
      <c r="AG11" s="1"/>
      <c r="AH11" s="1">
        <f t="shared" ref="AH11:AV11" si="8">SUM(AH3:AH8)</f>
        <v>0</v>
      </c>
      <c r="AI11" s="1">
        <f t="shared" si="8"/>
        <v>0</v>
      </c>
      <c r="AJ11" s="1"/>
      <c r="AK11" s="1">
        <f t="shared" si="8"/>
        <v>0</v>
      </c>
      <c r="AL11" s="1">
        <f t="shared" si="8"/>
        <v>8.0751147781323098</v>
      </c>
      <c r="AM11" s="1">
        <f t="shared" si="8"/>
        <v>0</v>
      </c>
      <c r="AN11" s="1">
        <f t="shared" si="8"/>
        <v>410850.51595330558</v>
      </c>
      <c r="AO11" s="1">
        <f t="shared" si="8"/>
        <v>0</v>
      </c>
      <c r="AP11" s="1">
        <f t="shared" si="8"/>
        <v>24.861730031140091</v>
      </c>
      <c r="AQ11" s="1"/>
      <c r="AR11" s="1">
        <f t="shared" si="8"/>
        <v>170710.9582898691</v>
      </c>
      <c r="AS11" s="1">
        <f t="shared" si="8"/>
        <v>127577.87541607959</v>
      </c>
      <c r="AT11" s="1">
        <f t="shared" si="8"/>
        <v>833.75069704747989</v>
      </c>
      <c r="AU11" s="1">
        <f t="shared" si="8"/>
        <v>0</v>
      </c>
      <c r="AV11" s="1">
        <f t="shared" si="8"/>
        <v>620.89677728510446</v>
      </c>
      <c r="AW11" s="1">
        <f>SUM(AW3:AW8)</f>
        <v>25.346025653043252</v>
      </c>
      <c r="AX11" s="1">
        <f>SUM(AX3:AX8)</f>
        <v>293599.55033504625</v>
      </c>
      <c r="AY11" s="1">
        <f>SUM(AY3:AY8)</f>
        <v>102.55830188540695</v>
      </c>
      <c r="BB11" s="13"/>
      <c r="BC11" s="13">
        <f t="shared" si="1"/>
        <v>-3.9892190438991647E-5</v>
      </c>
      <c r="BD11" s="13"/>
      <c r="BE11" s="13"/>
      <c r="BF11" s="13"/>
      <c r="BG11" s="13"/>
      <c r="BH11" s="13">
        <f t="shared" si="2"/>
        <v>-0.17167559187306258</v>
      </c>
    </row>
    <row r="12" spans="1:61" x14ac:dyDescent="0.25">
      <c r="A12" s="83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BB12" s="13"/>
      <c r="BC12" s="13"/>
      <c r="BD12" s="13"/>
      <c r="BE12" s="13"/>
      <c r="BF12" s="13"/>
      <c r="BG12" s="13"/>
      <c r="BH12" s="13"/>
    </row>
    <row r="13" spans="1:61" x14ac:dyDescent="0.25">
      <c r="A13" s="2" t="s">
        <v>655</v>
      </c>
    </row>
    <row r="14" spans="1:61" x14ac:dyDescent="0.25">
      <c r="A14" s="81" t="s">
        <v>661</v>
      </c>
      <c r="B14" s="15"/>
      <c r="C14" s="15"/>
      <c r="D14" s="15"/>
      <c r="E14" s="15"/>
      <c r="F14" s="15"/>
      <c r="G14" s="15"/>
      <c r="H14" s="15">
        <v>168.43133241000001</v>
      </c>
      <c r="I14" s="15"/>
      <c r="J14" s="15"/>
      <c r="K14" s="15"/>
      <c r="L14" s="15" t="s">
        <v>436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BA14" s="94" t="e">
        <f t="shared" ref="BA14:BA19" si="9">AN14/AX14</f>
        <v>#DIV/0!</v>
      </c>
      <c r="BB14" s="13"/>
      <c r="BC14" s="13" t="str">
        <f t="shared" ref="BC14:BC19" si="10">IF(C14=0,"",(AL14-C14)/C14)</f>
        <v/>
      </c>
      <c r="BD14" s="13"/>
      <c r="BE14" s="13"/>
      <c r="BF14" s="13"/>
      <c r="BG14" s="13"/>
      <c r="BH14" s="13">
        <f t="shared" ref="BH14:BH19" si="11">IF(H14=0,"",(AX14-H14)/H14)</f>
        <v>-1</v>
      </c>
      <c r="BI14" s="13"/>
    </row>
    <row r="15" spans="1:61" x14ac:dyDescent="0.25">
      <c r="A15" s="80" t="s">
        <v>662</v>
      </c>
      <c r="B15" s="15"/>
      <c r="C15" s="15"/>
      <c r="D15" s="15"/>
      <c r="E15" s="15"/>
      <c r="F15" s="15"/>
      <c r="G15" s="15"/>
      <c r="H15" s="15">
        <v>6016.8947611000003</v>
      </c>
      <c r="I15" s="15"/>
      <c r="J15" s="15"/>
      <c r="K15" s="15"/>
      <c r="L15" s="15" t="s">
        <v>553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BA15" s="94" t="e">
        <f t="shared" si="9"/>
        <v>#DIV/0!</v>
      </c>
      <c r="BB15" s="13"/>
      <c r="BC15" s="13" t="str">
        <f t="shared" si="10"/>
        <v/>
      </c>
      <c r="BD15" s="13"/>
      <c r="BE15" s="13"/>
      <c r="BF15" s="13"/>
      <c r="BG15" s="13"/>
      <c r="BH15" s="13">
        <f t="shared" si="11"/>
        <v>-1</v>
      </c>
      <c r="BI15" s="13"/>
    </row>
    <row r="16" spans="1:61" x14ac:dyDescent="0.25">
      <c r="A16" s="80" t="s">
        <v>663</v>
      </c>
      <c r="B16" s="15"/>
      <c r="C16" s="15"/>
      <c r="D16" s="15"/>
      <c r="E16" s="15"/>
      <c r="F16" s="15"/>
      <c r="G16" s="15"/>
      <c r="H16" s="15">
        <v>117253.91765</v>
      </c>
      <c r="I16" s="15"/>
      <c r="J16" s="15"/>
      <c r="K16" s="15"/>
      <c r="L16" s="15" t="s">
        <v>554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BA16" s="94" t="e">
        <f t="shared" si="9"/>
        <v>#DIV/0!</v>
      </c>
      <c r="BB16" s="13"/>
      <c r="BC16" s="13" t="str">
        <f t="shared" si="10"/>
        <v/>
      </c>
      <c r="BD16" s="13"/>
      <c r="BE16" s="13"/>
      <c r="BF16" s="13"/>
      <c r="BG16" s="13"/>
      <c r="BH16" s="13">
        <f t="shared" si="11"/>
        <v>-1</v>
      </c>
      <c r="BI16" s="13"/>
    </row>
    <row r="17" spans="1:61" x14ac:dyDescent="0.25">
      <c r="A17" s="80" t="s">
        <v>664</v>
      </c>
      <c r="B17" s="15"/>
      <c r="C17" s="15">
        <v>8.4108234916000004</v>
      </c>
      <c r="D17" s="15"/>
      <c r="E17" s="15"/>
      <c r="F17" s="15"/>
      <c r="G17" s="15"/>
      <c r="H17" s="15">
        <v>251380.36567</v>
      </c>
      <c r="I17" s="15"/>
      <c r="J17" s="15"/>
      <c r="K17" s="15"/>
      <c r="L17" s="15" t="s">
        <v>437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BA17" s="94" t="e">
        <f t="shared" si="9"/>
        <v>#DIV/0!</v>
      </c>
      <c r="BB17" s="13"/>
      <c r="BC17" s="13">
        <f t="shared" si="10"/>
        <v>-1</v>
      </c>
      <c r="BD17" s="13"/>
      <c r="BE17" s="13"/>
      <c r="BF17" s="13"/>
      <c r="BG17" s="13"/>
      <c r="BH17" s="13">
        <f t="shared" si="11"/>
        <v>-1</v>
      </c>
      <c r="BI17" s="13"/>
    </row>
    <row r="18" spans="1:61" x14ac:dyDescent="0.25">
      <c r="A18" s="80" t="s">
        <v>665</v>
      </c>
      <c r="B18" s="15"/>
      <c r="C18" s="15"/>
      <c r="D18" s="15"/>
      <c r="E18" s="15"/>
      <c r="F18" s="15"/>
      <c r="G18" s="15"/>
      <c r="H18" s="15">
        <v>11068.328646</v>
      </c>
      <c r="I18" s="15"/>
      <c r="J18" s="15"/>
      <c r="K18" s="15"/>
      <c r="L18" s="15" t="s">
        <v>438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5.5906836342730401E-2</v>
      </c>
      <c r="T18" s="15">
        <v>15.907379011116699</v>
      </c>
      <c r="U18" s="15">
        <v>0</v>
      </c>
      <c r="V18" s="15">
        <v>2.6700662787744598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10.587252765422599</v>
      </c>
      <c r="AO18" s="15">
        <v>0</v>
      </c>
      <c r="AP18" s="15">
        <v>9.1122764375513206E-3</v>
      </c>
      <c r="AQ18" s="15">
        <v>0</v>
      </c>
      <c r="AR18" s="15">
        <v>5.1918857980456004</v>
      </c>
      <c r="AS18" s="15">
        <v>2.6041019094451601</v>
      </c>
      <c r="AT18" s="15">
        <v>0.39912363567003301</v>
      </c>
      <c r="AU18" s="15">
        <v>0</v>
      </c>
      <c r="AV18" s="15">
        <v>4.89454959830685E-2</v>
      </c>
      <c r="AW18" s="15">
        <v>1.019217359414E-4</v>
      </c>
      <c r="AX18" s="15">
        <v>7.9170596956519397</v>
      </c>
      <c r="AY18" s="15">
        <v>6.1155655538836897E-3</v>
      </c>
      <c r="BA18" s="94">
        <f t="shared" si="9"/>
        <v>1.3372708015877579</v>
      </c>
      <c r="BB18" s="13"/>
      <c r="BC18" s="13" t="str">
        <f t="shared" si="10"/>
        <v/>
      </c>
      <c r="BD18" s="13"/>
      <c r="BE18" s="13"/>
      <c r="BF18" s="13"/>
      <c r="BG18" s="13"/>
      <c r="BH18" s="13">
        <f t="shared" si="11"/>
        <v>-0.99928471046091383</v>
      </c>
      <c r="BI18" s="13"/>
    </row>
    <row r="19" spans="1:61" x14ac:dyDescent="0.25">
      <c r="A19" s="80" t="s">
        <v>666</v>
      </c>
      <c r="B19" s="15"/>
      <c r="C19" s="15"/>
      <c r="D19" s="15"/>
      <c r="E19" s="15"/>
      <c r="F19" s="15"/>
      <c r="G19" s="15"/>
      <c r="H19" s="15">
        <v>599.39419964000001</v>
      </c>
      <c r="I19" s="15"/>
      <c r="J19" s="15"/>
      <c r="K19" s="15"/>
      <c r="L19" s="15" t="s">
        <v>556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3.0352882375555201</v>
      </c>
      <c r="T19" s="15">
        <v>1424.97071631783</v>
      </c>
      <c r="U19" s="15">
        <v>0</v>
      </c>
      <c r="V19" s="15">
        <v>177.63932985565299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756.58270650418604</v>
      </c>
      <c r="AO19" s="15">
        <v>0</v>
      </c>
      <c r="AP19" s="15">
        <v>0.112687493697537</v>
      </c>
      <c r="AQ19" s="15">
        <v>0</v>
      </c>
      <c r="AR19" s="15">
        <v>332.20340435853598</v>
      </c>
      <c r="AS19" s="15">
        <v>240.25975991402001</v>
      </c>
      <c r="AT19" s="15">
        <v>0.38524580922071999</v>
      </c>
      <c r="AU19" s="15">
        <v>0</v>
      </c>
      <c r="AV19" s="15">
        <v>1.5529554012422999</v>
      </c>
      <c r="AW19" s="15">
        <v>0.121916256723821</v>
      </c>
      <c r="AX19" s="15">
        <v>578.93786416221599</v>
      </c>
      <c r="AY19" s="15">
        <v>6.9154346895065597E-2</v>
      </c>
      <c r="BA19" s="94">
        <f t="shared" si="9"/>
        <v>1.3068461286411812</v>
      </c>
      <c r="BB19" s="13"/>
      <c r="BC19" s="13" t="str">
        <f t="shared" si="10"/>
        <v/>
      </c>
      <c r="BD19" s="13"/>
      <c r="BE19" s="13"/>
      <c r="BF19" s="13"/>
      <c r="BG19" s="13"/>
      <c r="BH19" s="13">
        <f t="shared" si="11"/>
        <v>-3.4128350741582464E-2</v>
      </c>
      <c r="BI19" s="13"/>
    </row>
    <row r="20" spans="1:61" x14ac:dyDescent="0.25">
      <c r="E20" s="15"/>
    </row>
    <row r="21" spans="1:61" x14ac:dyDescent="0.25">
      <c r="E21" s="15"/>
      <c r="AQ21" s="5"/>
    </row>
    <row r="22" spans="1:61" x14ac:dyDescent="0.25">
      <c r="E22" s="15"/>
    </row>
    <row r="23" spans="1:61" x14ac:dyDescent="0.25">
      <c r="E23" s="15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</row>
    <row r="24" spans="1:61" x14ac:dyDescent="0.25">
      <c r="E24" s="15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</row>
    <row r="25" spans="1:61" x14ac:dyDescent="0.25">
      <c r="E25" s="15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</row>
    <row r="26" spans="1:61" x14ac:dyDescent="0.25">
      <c r="E26" s="15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</row>
    <row r="27" spans="1:61" x14ac:dyDescent="0.25">
      <c r="E27" s="15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</row>
    <row r="28" spans="1:61" x14ac:dyDescent="0.25">
      <c r="E28" s="15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</row>
    <row r="29" spans="1:61" x14ac:dyDescent="0.25">
      <c r="E29" s="15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</row>
    <row r="30" spans="1:61" x14ac:dyDescent="0.25">
      <c r="E30" s="15"/>
    </row>
    <row r="31" spans="1:61" x14ac:dyDescent="0.25">
      <c r="E31" s="15"/>
    </row>
    <row r="32" spans="1:61" x14ac:dyDescent="0.25">
      <c r="E32" s="15"/>
    </row>
    <row r="33" spans="5:5" x14ac:dyDescent="0.25">
      <c r="E33" s="15"/>
    </row>
    <row r="34" spans="5:5" x14ac:dyDescent="0.25">
      <c r="E34" s="15"/>
    </row>
    <row r="35" spans="5:5" x14ac:dyDescent="0.25">
      <c r="E35" s="15"/>
    </row>
    <row r="36" spans="5:5" x14ac:dyDescent="0.25">
      <c r="E36" s="15"/>
    </row>
    <row r="37" spans="5:5" x14ac:dyDescent="0.25">
      <c r="E37" s="15"/>
    </row>
    <row r="38" spans="5:5" x14ac:dyDescent="0.25">
      <c r="E38" s="15"/>
    </row>
    <row r="39" spans="5:5" x14ac:dyDescent="0.25">
      <c r="E39" s="15"/>
    </row>
    <row r="40" spans="5:5" x14ac:dyDescent="0.25">
      <c r="E40" s="15"/>
    </row>
    <row r="41" spans="5:5" x14ac:dyDescent="0.25">
      <c r="E41" s="15"/>
    </row>
    <row r="42" spans="5:5" x14ac:dyDescent="0.25">
      <c r="E42" s="15"/>
    </row>
    <row r="43" spans="5:5" x14ac:dyDescent="0.25">
      <c r="E43" s="15"/>
    </row>
    <row r="44" spans="5:5" x14ac:dyDescent="0.25">
      <c r="E44" s="15"/>
    </row>
    <row r="45" spans="5:5" x14ac:dyDescent="0.25">
      <c r="E45" s="15"/>
    </row>
    <row r="46" spans="5:5" x14ac:dyDescent="0.25">
      <c r="E46" s="15"/>
    </row>
    <row r="47" spans="5:5" x14ac:dyDescent="0.25">
      <c r="E47" s="15"/>
    </row>
    <row r="48" spans="5:5" x14ac:dyDescent="0.25">
      <c r="E48" s="15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FD6DF-E4A5-40D5-AE72-69C0C5A2C6B0}">
  <dimension ref="A1:BI48"/>
  <sheetViews>
    <sheetView zoomScale="85" zoomScaleNormal="85" workbookViewId="0">
      <pane xSplit="1" ySplit="2" topLeftCell="AM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140625" defaultRowHeight="15" x14ac:dyDescent="0.25"/>
  <cols>
    <col min="1" max="1" width="19.85546875" style="126" customWidth="1"/>
    <col min="2" max="11" width="9.140625" style="126"/>
    <col min="12" max="12" width="15.5703125" style="126" bestFit="1" customWidth="1"/>
    <col min="13" max="14" width="6.7109375" style="126" bestFit="1" customWidth="1"/>
    <col min="15" max="15" width="5.7109375" style="126" bestFit="1" customWidth="1"/>
    <col min="16" max="16" width="14.5703125" style="126" bestFit="1" customWidth="1"/>
    <col min="17" max="17" width="5.5703125" style="126" bestFit="1" customWidth="1"/>
    <col min="18" max="18" width="5.5703125" style="126" customWidth="1"/>
    <col min="19" max="19" width="6.7109375" style="126" bestFit="1" customWidth="1"/>
    <col min="20" max="20" width="9.28515625" style="126" bestFit="1" customWidth="1"/>
    <col min="21" max="21" width="5.7109375" style="126" bestFit="1" customWidth="1"/>
    <col min="22" max="22" width="7.7109375" style="126" bestFit="1" customWidth="1"/>
    <col min="23" max="23" width="5.7109375" style="126" bestFit="1" customWidth="1"/>
    <col min="24" max="24" width="6.7109375" style="126" bestFit="1" customWidth="1"/>
    <col min="25" max="25" width="6.7109375" style="126" customWidth="1"/>
    <col min="26" max="26" width="6.7109375" style="126" bestFit="1" customWidth="1"/>
    <col min="27" max="27" width="15.42578125" style="126" bestFit="1" customWidth="1"/>
    <col min="28" max="28" width="4.28515625" style="126" bestFit="1" customWidth="1"/>
    <col min="29" max="30" width="5.7109375" style="126" bestFit="1" customWidth="1"/>
    <col min="31" max="31" width="5.140625" style="126" bestFit="1" customWidth="1"/>
    <col min="32" max="33" width="5.140625" style="126" customWidth="1"/>
    <col min="34" max="34" width="5.7109375" style="126" bestFit="1" customWidth="1"/>
    <col min="35" max="35" width="6.7109375" style="126" bestFit="1" customWidth="1"/>
    <col min="36" max="36" width="6.7109375" style="126" customWidth="1"/>
    <col min="37" max="37" width="6.140625" style="126" bestFit="1" customWidth="1"/>
    <col min="38" max="38" width="6.7109375" style="126" bestFit="1" customWidth="1"/>
    <col min="39" max="39" width="10" style="126" bestFit="1" customWidth="1"/>
    <col min="40" max="40" width="10" style="126" customWidth="1"/>
    <col min="41" max="41" width="6" style="126" bestFit="1" customWidth="1"/>
    <col min="42" max="42" width="6.7109375" style="126" bestFit="1" customWidth="1"/>
    <col min="43" max="43" width="5.85546875" style="126" bestFit="1" customWidth="1"/>
    <col min="44" max="45" width="7.7109375" style="126" bestFit="1" customWidth="1"/>
    <col min="46" max="46" width="8" style="126" bestFit="1" customWidth="1"/>
    <col min="47" max="49" width="6.7109375" style="126" bestFit="1" customWidth="1"/>
    <col min="50" max="50" width="9.140625" style="126" bestFit="1" customWidth="1"/>
    <col min="51" max="51" width="7.140625" style="126" bestFit="1" customWidth="1"/>
    <col min="52" max="16384" width="9.140625" style="126"/>
  </cols>
  <sheetData>
    <row r="1" spans="1:61" x14ac:dyDescent="0.25">
      <c r="B1" s="126" t="s">
        <v>383</v>
      </c>
      <c r="L1" s="126" t="s">
        <v>683</v>
      </c>
      <c r="BB1" s="126" t="s">
        <v>552</v>
      </c>
    </row>
    <row r="2" spans="1:61" x14ac:dyDescent="0.25">
      <c r="A2" s="126" t="s">
        <v>158</v>
      </c>
      <c r="B2" s="15" t="s">
        <v>51</v>
      </c>
      <c r="C2" s="15" t="s">
        <v>77</v>
      </c>
      <c r="D2" s="15" t="s">
        <v>159</v>
      </c>
      <c r="E2" s="15" t="s">
        <v>160</v>
      </c>
      <c r="F2" s="15" t="s">
        <v>161</v>
      </c>
      <c r="G2" s="15" t="s">
        <v>137</v>
      </c>
      <c r="H2" s="15" t="s">
        <v>162</v>
      </c>
      <c r="I2" s="15"/>
      <c r="J2" s="15"/>
      <c r="K2" s="15"/>
      <c r="L2" s="15" t="s">
        <v>339</v>
      </c>
      <c r="M2" s="15" t="s">
        <v>364</v>
      </c>
      <c r="N2" s="15" t="s">
        <v>33</v>
      </c>
      <c r="O2" s="15" t="s">
        <v>37</v>
      </c>
      <c r="P2" s="15" t="s">
        <v>39</v>
      </c>
      <c r="Q2" s="15" t="s">
        <v>41</v>
      </c>
      <c r="R2" s="15" t="s">
        <v>366</v>
      </c>
      <c r="S2" s="15" t="s">
        <v>284</v>
      </c>
      <c r="T2" s="15" t="s">
        <v>47</v>
      </c>
      <c r="U2" s="15" t="s">
        <v>53</v>
      </c>
      <c r="V2" s="15" t="s">
        <v>55</v>
      </c>
      <c r="W2" s="15" t="s">
        <v>369</v>
      </c>
      <c r="X2" s="15" t="s">
        <v>57</v>
      </c>
      <c r="Y2" s="15" t="s">
        <v>370</v>
      </c>
      <c r="Z2" s="15" t="s">
        <v>59</v>
      </c>
      <c r="AA2" s="15" t="s">
        <v>61</v>
      </c>
      <c r="AB2" s="15" t="s">
        <v>371</v>
      </c>
      <c r="AC2" s="15" t="s">
        <v>372</v>
      </c>
      <c r="AD2" s="15" t="s">
        <v>67</v>
      </c>
      <c r="AE2" s="15" t="s">
        <v>69</v>
      </c>
      <c r="AF2" s="15" t="s">
        <v>373</v>
      </c>
      <c r="AG2" s="15" t="s">
        <v>374</v>
      </c>
      <c r="AH2" s="15" t="s">
        <v>71</v>
      </c>
      <c r="AI2" s="15" t="s">
        <v>73</v>
      </c>
      <c r="AJ2" s="15" t="s">
        <v>375</v>
      </c>
      <c r="AK2" s="15" t="s">
        <v>75</v>
      </c>
      <c r="AL2" s="15" t="s">
        <v>77</v>
      </c>
      <c r="AM2" s="15" t="s">
        <v>79</v>
      </c>
      <c r="AN2" s="15" t="s">
        <v>376</v>
      </c>
      <c r="AO2" s="15" t="s">
        <v>87</v>
      </c>
      <c r="AP2" s="15" t="s">
        <v>89</v>
      </c>
      <c r="AQ2" s="15" t="s">
        <v>377</v>
      </c>
      <c r="AR2" s="15" t="s">
        <v>93</v>
      </c>
      <c r="AS2" s="15" t="s">
        <v>127</v>
      </c>
      <c r="AT2" s="15" t="s">
        <v>139</v>
      </c>
      <c r="AU2" s="15" t="s">
        <v>143</v>
      </c>
      <c r="AV2" s="15" t="s">
        <v>145</v>
      </c>
      <c r="AW2" s="15" t="s">
        <v>149</v>
      </c>
      <c r="AX2" s="15" t="s">
        <v>151</v>
      </c>
      <c r="AY2" s="15" t="s">
        <v>153</v>
      </c>
      <c r="BA2" s="15" t="s">
        <v>376</v>
      </c>
      <c r="BB2" s="15" t="s">
        <v>51</v>
      </c>
      <c r="BC2" s="15" t="s">
        <v>77</v>
      </c>
      <c r="BD2" s="15" t="s">
        <v>159</v>
      </c>
      <c r="BE2" s="15" t="s">
        <v>160</v>
      </c>
      <c r="BF2" s="15" t="s">
        <v>161</v>
      </c>
      <c r="BG2" s="15" t="s">
        <v>137</v>
      </c>
      <c r="BH2" s="15" t="s">
        <v>162</v>
      </c>
      <c r="BI2" s="15"/>
    </row>
    <row r="3" spans="1:61" x14ac:dyDescent="0.25">
      <c r="A3" s="80" t="s">
        <v>661</v>
      </c>
      <c r="B3" s="15"/>
      <c r="C3" s="15"/>
      <c r="D3" s="15"/>
      <c r="E3" s="15"/>
      <c r="F3" s="15"/>
      <c r="G3" s="15"/>
      <c r="H3" s="15">
        <v>173.09140260999999</v>
      </c>
      <c r="I3" s="15"/>
      <c r="J3" s="15"/>
      <c r="K3" s="15"/>
      <c r="L3" s="15" t="s">
        <v>436</v>
      </c>
      <c r="M3" s="15">
        <v>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0.68686317215981096</v>
      </c>
      <c r="T3" s="15">
        <v>557.21178121794196</v>
      </c>
      <c r="U3" s="15">
        <v>0</v>
      </c>
      <c r="V3" s="15">
        <v>85.326205528199296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258.51796689759999</v>
      </c>
      <c r="AO3" s="15">
        <v>0</v>
      </c>
      <c r="AP3" s="15">
        <v>1.96775429487922E-2</v>
      </c>
      <c r="AQ3" s="15">
        <v>0</v>
      </c>
      <c r="AR3" s="15">
        <v>99.852453724432706</v>
      </c>
      <c r="AS3" s="15">
        <v>74.583434419220197</v>
      </c>
      <c r="AT3" s="15">
        <v>0.67975671261760395</v>
      </c>
      <c r="AU3" s="15">
        <v>0</v>
      </c>
      <c r="AV3" s="15">
        <v>0.61581428167573404</v>
      </c>
      <c r="AW3" s="15">
        <v>5.3738641181236202E-3</v>
      </c>
      <c r="AX3" s="15">
        <v>172.961363448469</v>
      </c>
      <c r="AY3" s="15">
        <v>0.14530182026268099</v>
      </c>
      <c r="BA3" s="94">
        <f t="shared" ref="BA3:BA8" si="0">AN3/AX3</f>
        <v>1.4946573138839829</v>
      </c>
      <c r="BB3" s="13" t="str">
        <f>IF(B3=0,"",(#REF!-B3)/B3)</f>
        <v/>
      </c>
      <c r="BC3" s="13" t="str">
        <f>IF(C3=0,"",(AL3-C3)/C3)</f>
        <v/>
      </c>
      <c r="BD3" s="13" t="str">
        <f>IF(D3=0,"",(#REF!-D3)/D3)</f>
        <v/>
      </c>
      <c r="BE3" s="13" t="str">
        <f>IF(E3=0,"",(#REF!-E3)/E3)</f>
        <v/>
      </c>
      <c r="BF3" s="13" t="str">
        <f>IF(F3=0,"",(#REF!-F3)/F3)</f>
        <v/>
      </c>
      <c r="BG3" s="13" t="str">
        <f>IF(G3=0,"",(#REF!-G3)/G3)</f>
        <v/>
      </c>
      <c r="BH3" s="13">
        <f>IF(H3=0,"",(AX3-H3)/H3)</f>
        <v>-7.5127452646498447E-4</v>
      </c>
      <c r="BI3" s="13"/>
    </row>
    <row r="4" spans="1:61" x14ac:dyDescent="0.25">
      <c r="A4" s="80" t="s">
        <v>662</v>
      </c>
      <c r="B4" s="15"/>
      <c r="C4" s="15"/>
      <c r="D4" s="15"/>
      <c r="E4" s="15"/>
      <c r="F4" s="15"/>
      <c r="G4" s="15"/>
      <c r="H4" s="15">
        <v>5259.3473741999996</v>
      </c>
      <c r="I4" s="15"/>
      <c r="J4" s="15"/>
      <c r="K4" s="15"/>
      <c r="L4" s="15" t="s">
        <v>553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6.9477418916339602</v>
      </c>
      <c r="T4" s="15">
        <v>15406.3097029809</v>
      </c>
      <c r="U4" s="15">
        <v>0</v>
      </c>
      <c r="V4" s="15">
        <v>1978.73050756725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7240.9118206319499</v>
      </c>
      <c r="AO4" s="15">
        <v>0</v>
      </c>
      <c r="AP4" s="15">
        <v>0.117566866736113</v>
      </c>
      <c r="AQ4" s="15">
        <v>0</v>
      </c>
      <c r="AR4" s="15">
        <v>2960.3874568494798</v>
      </c>
      <c r="AS4" s="15">
        <v>2373.5356235704899</v>
      </c>
      <c r="AT4" s="15">
        <v>4.0609756942740196</v>
      </c>
      <c r="AU4" s="15">
        <v>0</v>
      </c>
      <c r="AV4" s="15">
        <v>4.2452645581441297</v>
      </c>
      <c r="AW4" s="15">
        <v>0.57847998379602605</v>
      </c>
      <c r="AX4" s="15">
        <v>5262.7356933811698</v>
      </c>
      <c r="AY4" s="15">
        <v>1.01869178508242</v>
      </c>
      <c r="BA4" s="94">
        <f t="shared" si="0"/>
        <v>1.3758836169064486</v>
      </c>
      <c r="BB4" s="13" t="str">
        <f>IF(B4=0,"",(#REF!-B4)/B4)</f>
        <v/>
      </c>
      <c r="BC4" s="13" t="str">
        <f>IF(C4=0,"",(AL4-C4)/C4)</f>
        <v/>
      </c>
      <c r="BD4" s="13" t="str">
        <f>IF(D4=0,"",(#REF!-D4)/D4)</f>
        <v/>
      </c>
      <c r="BE4" s="13" t="str">
        <f>IF(E4=0,"",(#REF!-E4)/E4)</f>
        <v/>
      </c>
      <c r="BF4" s="13" t="str">
        <f>IF(F4=0,"",(#REF!-F4)/F4)</f>
        <v/>
      </c>
      <c r="BG4" s="13" t="str">
        <f>IF(G4=0,"",(#REF!-G4)/G4)</f>
        <v/>
      </c>
      <c r="BH4" s="13">
        <f t="shared" ref="BH4:BH8" si="1">IF(H4=0,"",(AX4-H4)/H4)</f>
        <v>6.4424707859984552E-4</v>
      </c>
      <c r="BI4" s="13"/>
    </row>
    <row r="5" spans="1:61" x14ac:dyDescent="0.25">
      <c r="A5" s="80" t="s">
        <v>663</v>
      </c>
      <c r="B5" s="15"/>
      <c r="C5" s="15"/>
      <c r="D5" s="15"/>
      <c r="E5" s="15"/>
      <c r="F5" s="15"/>
      <c r="G5" s="15"/>
      <c r="H5" s="15">
        <v>119608.27829</v>
      </c>
      <c r="I5" s="15"/>
      <c r="J5" s="15"/>
      <c r="K5" s="15"/>
      <c r="L5" s="15" t="s">
        <v>554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322.082370627778</v>
      </c>
      <c r="T5" s="15">
        <v>343358.06506499997</v>
      </c>
      <c r="U5" s="15">
        <v>0</v>
      </c>
      <c r="V5" s="15">
        <v>46097.665276256201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165508.69729107001</v>
      </c>
      <c r="AO5" s="15">
        <v>0</v>
      </c>
      <c r="AP5" s="15">
        <v>4.2269783010080797</v>
      </c>
      <c r="AQ5" s="15">
        <v>0</v>
      </c>
      <c r="AR5" s="15">
        <v>69291.495028588397</v>
      </c>
      <c r="AS5" s="15">
        <v>52956.005096881097</v>
      </c>
      <c r="AT5" s="15">
        <v>146.29739977182101</v>
      </c>
      <c r="AU5" s="15">
        <v>0</v>
      </c>
      <c r="AV5" s="15">
        <v>212.012271614719</v>
      </c>
      <c r="AW5" s="15">
        <v>11.121855076968901</v>
      </c>
      <c r="AX5" s="15">
        <v>118786.930912658</v>
      </c>
      <c r="AY5" s="15">
        <v>34.895149433467097</v>
      </c>
      <c r="BA5" s="94">
        <f t="shared" si="0"/>
        <v>1.3933241310255395</v>
      </c>
      <c r="BB5" s="13" t="str">
        <f>IF(B5=0,"",(#REF!-B5)/B5)</f>
        <v/>
      </c>
      <c r="BC5" s="13" t="str">
        <f>IF(C5=0,"",(AL5-C5)/C5)</f>
        <v/>
      </c>
      <c r="BD5" s="13" t="str">
        <f>IF(D5=0,"",(#REF!-D5)/D5)</f>
        <v/>
      </c>
      <c r="BE5" s="13" t="str">
        <f>IF(E5=0,"",(#REF!-E5)/E5)</f>
        <v/>
      </c>
      <c r="BF5" s="13" t="str">
        <f>IF(F5=0,"",(#REF!-F5)/F5)</f>
        <v/>
      </c>
      <c r="BG5" s="13" t="str">
        <f>IF(G5=0,"",(#REF!-G5)/G5)</f>
        <v/>
      </c>
      <c r="BH5" s="13">
        <f t="shared" si="1"/>
        <v>-6.8669776798439804E-3</v>
      </c>
      <c r="BI5" s="13"/>
    </row>
    <row r="6" spans="1:61" x14ac:dyDescent="0.25">
      <c r="A6" s="80" t="s">
        <v>664</v>
      </c>
      <c r="B6" s="15"/>
      <c r="C6" s="15">
        <v>8.075436925</v>
      </c>
      <c r="D6" s="15"/>
      <c r="E6" s="15"/>
      <c r="F6" s="15"/>
      <c r="G6" s="15"/>
      <c r="H6" s="15">
        <v>220368.06385000001</v>
      </c>
      <c r="I6" s="15"/>
      <c r="J6" s="15"/>
      <c r="K6" s="15"/>
      <c r="L6" s="15" t="s">
        <v>437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656.61246535879798</v>
      </c>
      <c r="T6" s="15">
        <v>618222.00100151496</v>
      </c>
      <c r="U6" s="15">
        <v>0</v>
      </c>
      <c r="V6" s="15">
        <v>83303.466001274806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8.0751147781323098</v>
      </c>
      <c r="AM6" s="15">
        <v>0</v>
      </c>
      <c r="AN6" s="15">
        <v>301724.75984060502</v>
      </c>
      <c r="AO6" s="15">
        <v>0</v>
      </c>
      <c r="AP6" s="15">
        <v>23.394786046947502</v>
      </c>
      <c r="AQ6" s="15">
        <v>0</v>
      </c>
      <c r="AR6" s="15">
        <v>125160.64668311299</v>
      </c>
      <c r="AS6" s="15">
        <v>92577.170718298905</v>
      </c>
      <c r="AT6" s="15">
        <v>774.99454117726305</v>
      </c>
      <c r="AU6" s="15">
        <v>0</v>
      </c>
      <c r="AV6" s="15">
        <v>481.022893404542</v>
      </c>
      <c r="AW6" s="15">
        <v>18.3754104730567</v>
      </c>
      <c r="AX6" s="15">
        <v>216328.03470074999</v>
      </c>
      <c r="AY6" s="15">
        <v>78.644955007522896</v>
      </c>
      <c r="BA6" s="94">
        <f t="shared" si="0"/>
        <v>1.3947557017193157</v>
      </c>
      <c r="BB6" s="13" t="str">
        <f>IF(B6=0,"",(#REF!-B6)/B6)</f>
        <v/>
      </c>
      <c r="BC6" s="13">
        <f>IF(C6=0,"",(AL6-C6)/C6)</f>
        <v>-3.9892190438991647E-5</v>
      </c>
      <c r="BD6" s="13" t="str">
        <f>IF(D6=0,"",(#REF!-D6)/D6)</f>
        <v/>
      </c>
      <c r="BE6" s="13" t="str">
        <f>IF(E6=0,"",(#REF!-E6)/E6)</f>
        <v/>
      </c>
      <c r="BF6" s="13" t="str">
        <f>IF(F6=0,"",(#REF!-F6)/F6)</f>
        <v/>
      </c>
      <c r="BG6" s="13" t="str">
        <f>IF(G6=0,"",(#REF!-G6)/G6)</f>
        <v/>
      </c>
      <c r="BH6" s="13">
        <f t="shared" si="1"/>
        <v>-1.833309726766931E-2</v>
      </c>
      <c r="BI6" s="13"/>
    </row>
    <row r="7" spans="1:61" x14ac:dyDescent="0.25">
      <c r="A7" s="80" t="s">
        <v>665</v>
      </c>
      <c r="B7" s="15"/>
      <c r="C7" s="15"/>
      <c r="D7" s="15"/>
      <c r="E7" s="15"/>
      <c r="F7" s="15"/>
      <c r="G7" s="15"/>
      <c r="H7" s="15">
        <v>8435.1045298000008</v>
      </c>
      <c r="I7" s="15"/>
      <c r="J7" s="15"/>
      <c r="K7" s="15"/>
      <c r="L7" s="15" t="s">
        <v>438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52.1102662841651</v>
      </c>
      <c r="T7" s="15">
        <v>21585.798048730601</v>
      </c>
      <c r="U7" s="15">
        <v>0</v>
      </c>
      <c r="V7" s="15">
        <v>3397.6770269488702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11849.8643981106</v>
      </c>
      <c r="AO7" s="15">
        <v>0</v>
      </c>
      <c r="AP7" s="15">
        <v>4.3674521938744597</v>
      </c>
      <c r="AQ7" s="15">
        <v>0</v>
      </c>
      <c r="AR7" s="15">
        <v>5323.2914875146498</v>
      </c>
      <c r="AS7" s="15">
        <v>3177.6807807360101</v>
      </c>
      <c r="AT7" s="15">
        <v>136.78180478645299</v>
      </c>
      <c r="AU7" s="15">
        <v>0</v>
      </c>
      <c r="AV7" s="15">
        <v>43.089304094313299</v>
      </c>
      <c r="AW7" s="15">
        <v>0.17405839051571401</v>
      </c>
      <c r="AX7" s="15">
        <v>8427.3338646472293</v>
      </c>
      <c r="AY7" s="15">
        <v>6.6593354785407897</v>
      </c>
      <c r="BA7" s="94">
        <f t="shared" si="0"/>
        <v>1.4061225754708651</v>
      </c>
      <c r="BB7" s="13" t="str">
        <f>IF(B7=0,"",(#REF!-B7)/B7)</f>
        <v/>
      </c>
      <c r="BC7" s="13" t="str">
        <f>IF(C7=0,"",(AL7-C7)/C7)</f>
        <v/>
      </c>
      <c r="BD7" s="13" t="str">
        <f>IF(D7=0,"",(#REF!-D7)/D7)</f>
        <v/>
      </c>
      <c r="BE7" s="13" t="str">
        <f>IF(E7=0,"",(#REF!-E7)/E7)</f>
        <v/>
      </c>
      <c r="BF7" s="13" t="str">
        <f>IF(F7=0,"",(#REF!-F7)/F7)</f>
        <v/>
      </c>
      <c r="BG7" s="13" t="str">
        <f>IF(G7=0,"",(#REF!-G7)/G7)</f>
        <v/>
      </c>
      <c r="BH7" s="13">
        <f t="shared" si="1"/>
        <v>-9.2122926578074265E-4</v>
      </c>
      <c r="BI7" s="13"/>
    </row>
    <row r="8" spans="1:61" x14ac:dyDescent="0.25">
      <c r="A8" s="80" t="s">
        <v>666</v>
      </c>
      <c r="B8" s="15"/>
      <c r="C8" s="15"/>
      <c r="D8" s="15"/>
      <c r="E8" s="15"/>
      <c r="F8" s="15"/>
      <c r="G8" s="15"/>
      <c r="H8" s="15">
        <v>606.07094058999996</v>
      </c>
      <c r="I8" s="15"/>
      <c r="J8" s="15"/>
      <c r="K8" s="15"/>
      <c r="L8" s="15" t="s">
        <v>556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2.0057284157057199E-2</v>
      </c>
      <c r="T8" s="15">
        <v>59.827021732061297</v>
      </c>
      <c r="U8" s="15">
        <v>0</v>
      </c>
      <c r="V8" s="15">
        <v>7.5009371651978602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28.017828006415499</v>
      </c>
      <c r="AO8" s="15">
        <v>0</v>
      </c>
      <c r="AP8" s="15">
        <v>2.7912118531501102E-5</v>
      </c>
      <c r="AQ8" s="15">
        <v>0</v>
      </c>
      <c r="AR8" s="15">
        <v>11.465564209064199</v>
      </c>
      <c r="AS8" s="15">
        <v>9.3403040552918792</v>
      </c>
      <c r="AT8" s="15">
        <v>5.9808511456869397E-5</v>
      </c>
      <c r="AU8" s="15">
        <v>0</v>
      </c>
      <c r="AV8" s="15">
        <v>9.3425434523277708E-3</v>
      </c>
      <c r="AW8" s="15">
        <v>2.4465712396038401E-3</v>
      </c>
      <c r="AX8" s="15">
        <v>20.509129449891699</v>
      </c>
      <c r="AY8" s="15">
        <v>2.51378113912817E-3</v>
      </c>
      <c r="BA8" s="94">
        <f t="shared" si="0"/>
        <v>1.3661149331018265</v>
      </c>
      <c r="BB8" s="13" t="str">
        <f>IF(B8=0,"",(#REF!-B8)/B8)</f>
        <v/>
      </c>
      <c r="BC8" s="13" t="str">
        <f>IF(C8=0,"",(#REF!-C8)/C8)</f>
        <v/>
      </c>
      <c r="BD8" s="13" t="str">
        <f>IF(D8=0,"",(#REF!-D8)/D8)</f>
        <v/>
      </c>
      <c r="BE8" s="13" t="str">
        <f>IF(E8=0,"",(#REF!-E8)/E8)</f>
        <v/>
      </c>
      <c r="BF8" s="13" t="str">
        <f>IF(F8=0,"",(#REF!-F8)/F8)</f>
        <v/>
      </c>
      <c r="BG8" s="13" t="str">
        <f>IF(G8=0,"",(#REF!-G8)/G8)</f>
        <v/>
      </c>
      <c r="BH8" s="13">
        <f t="shared" si="1"/>
        <v>-0.96616051343770681</v>
      </c>
      <c r="BI8" s="13"/>
    </row>
    <row r="9" spans="1:61" x14ac:dyDescent="0.25">
      <c r="BB9" s="13" t="str">
        <f>IF(B9=0,"",(#REF!-B9)/B9)</f>
        <v/>
      </c>
      <c r="BC9" s="13" t="str">
        <f>IF(C9=0,"",(AL8-C9)/C9)</f>
        <v/>
      </c>
      <c r="BD9" s="13" t="str">
        <f>IF(D9=0,"",(#REF!-D9)/D9)</f>
        <v/>
      </c>
      <c r="BE9" s="13" t="str">
        <f>IF(E9=0,"",(#REF!-E9)/E9)</f>
        <v/>
      </c>
      <c r="BF9" s="13" t="str">
        <f>IF(F9=0,"",(#REF!-F9)/F9)</f>
        <v/>
      </c>
      <c r="BG9" s="13" t="str">
        <f>IF(G9=0,"",(#REF!-G9)/G9)</f>
        <v/>
      </c>
      <c r="BH9" s="13"/>
    </row>
    <row r="10" spans="1:61" x14ac:dyDescent="0.25">
      <c r="A10" s="83" t="s">
        <v>353</v>
      </c>
      <c r="B10" s="1">
        <f t="shared" ref="B10:G10" si="2">SUM(B3:B8)</f>
        <v>0</v>
      </c>
      <c r="C10" s="1">
        <f t="shared" si="2"/>
        <v>8.075436925</v>
      </c>
      <c r="D10" s="1">
        <f t="shared" si="2"/>
        <v>0</v>
      </c>
      <c r="E10" s="1">
        <f t="shared" si="2"/>
        <v>0</v>
      </c>
      <c r="F10" s="1">
        <f t="shared" si="2"/>
        <v>0</v>
      </c>
      <c r="G10" s="1">
        <f t="shared" si="2"/>
        <v>0</v>
      </c>
      <c r="H10" s="1">
        <f>SUM(H3:H8)</f>
        <v>354449.95638720004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X10" si="3">SUM(S3:S8)</f>
        <v>1038.4597646186919</v>
      </c>
      <c r="T10" s="1">
        <f t="shared" si="3"/>
        <v>999189.2126211765</v>
      </c>
      <c r="U10" s="1">
        <f t="shared" si="3"/>
        <v>0</v>
      </c>
      <c r="V10" s="1">
        <f t="shared" si="3"/>
        <v>134870.36595474053</v>
      </c>
      <c r="W10" s="1">
        <f t="shared" si="3"/>
        <v>0</v>
      </c>
      <c r="X10" s="1">
        <f t="shared" si="3"/>
        <v>0</v>
      </c>
      <c r="Y10" s="1"/>
      <c r="Z10" s="1">
        <f>SUM(Z3:Z8)</f>
        <v>0</v>
      </c>
      <c r="AA10" s="1">
        <f>SUM(AA3:AA8)</f>
        <v>0</v>
      </c>
      <c r="AB10" s="1"/>
      <c r="AC10" s="1"/>
      <c r="AD10" s="1">
        <f>SUM(AD3:AD8)</f>
        <v>0</v>
      </c>
      <c r="AE10" s="1">
        <f>SUM(AE3:AE8)</f>
        <v>0</v>
      </c>
      <c r="AF10" s="1"/>
      <c r="AG10" s="1"/>
      <c r="AH10" s="1">
        <f t="shared" ref="AH10:AV10" si="4">SUM(AH3:AH8)</f>
        <v>0</v>
      </c>
      <c r="AI10" s="1">
        <f t="shared" si="4"/>
        <v>0</v>
      </c>
      <c r="AJ10" s="1"/>
      <c r="AK10" s="1">
        <f t="shared" si="4"/>
        <v>0</v>
      </c>
      <c r="AL10" s="1">
        <f t="shared" si="4"/>
        <v>8.0751147781323098</v>
      </c>
      <c r="AM10" s="1">
        <f t="shared" si="4"/>
        <v>0</v>
      </c>
      <c r="AN10" s="1">
        <f t="shared" si="4"/>
        <v>486610.76914532162</v>
      </c>
      <c r="AO10" s="1">
        <f t="shared" si="4"/>
        <v>0</v>
      </c>
      <c r="AP10" s="1">
        <f t="shared" si="4"/>
        <v>32.126488863633476</v>
      </c>
      <c r="AQ10" s="1"/>
      <c r="AR10" s="1">
        <f t="shared" si="4"/>
        <v>202847.13867399903</v>
      </c>
      <c r="AS10" s="1">
        <f t="shared" si="4"/>
        <v>151168.31595796099</v>
      </c>
      <c r="AT10" s="1">
        <f t="shared" si="4"/>
        <v>1062.8145379509401</v>
      </c>
      <c r="AU10" s="1">
        <f t="shared" si="4"/>
        <v>0</v>
      </c>
      <c r="AV10" s="1">
        <f t="shared" si="4"/>
        <v>740.99489049684655</v>
      </c>
      <c r="AW10" s="1">
        <f>SUM(AW3:AW8)</f>
        <v>30.257624359695068</v>
      </c>
      <c r="AX10" s="1">
        <f>SUM(AX3:AX8)</f>
        <v>348998.50566433481</v>
      </c>
      <c r="AY10" s="1">
        <f>SUM(AY3:AY8)</f>
        <v>121.36594730601502</v>
      </c>
      <c r="BB10" s="13" t="str">
        <f>IF(B10=0,"",(#REF!-B10)/B10)</f>
        <v/>
      </c>
      <c r="BC10" s="13">
        <f>IF(C10=0,"",(AL10-C10)/C10)</f>
        <v>-3.9892190438991647E-5</v>
      </c>
      <c r="BD10" s="13" t="str">
        <f>IF(D10=0,"",(#REF!-D10)/D10)</f>
        <v/>
      </c>
      <c r="BE10" s="13" t="str">
        <f>IF(E10=0,"",(#REF!-E10)/E10)</f>
        <v/>
      </c>
      <c r="BF10" s="13" t="str">
        <f>IF(F10=0,"",(#REF!-F10)/F10)</f>
        <v/>
      </c>
      <c r="BG10" s="13" t="str">
        <f>IF(G10=0,"",(#REF!-G10)/G10)</f>
        <v/>
      </c>
      <c r="BH10" s="13">
        <f>IF(H10=0,"",(AX10-H10)/H10)</f>
        <v>-1.5380029323265281E-2</v>
      </c>
    </row>
    <row r="11" spans="1:61" x14ac:dyDescent="0.25">
      <c r="A11" s="83" t="s">
        <v>633</v>
      </c>
      <c r="B11" s="1">
        <f t="shared" ref="B11:G11" si="5">SUM(B3:B8)</f>
        <v>0</v>
      </c>
      <c r="C11" s="1">
        <f t="shared" si="5"/>
        <v>8.075436925</v>
      </c>
      <c r="D11" s="1">
        <f t="shared" si="5"/>
        <v>0</v>
      </c>
      <c r="E11" s="1">
        <f t="shared" si="5"/>
        <v>0</v>
      </c>
      <c r="F11" s="1">
        <f t="shared" si="5"/>
        <v>0</v>
      </c>
      <c r="G11" s="1">
        <f t="shared" si="5"/>
        <v>0</v>
      </c>
      <c r="H11" s="1">
        <f>SUM(H3:H8)</f>
        <v>354449.95638720004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X11" si="6">SUM(S3:S8)</f>
        <v>1038.4597646186919</v>
      </c>
      <c r="T11" s="1">
        <f t="shared" si="6"/>
        <v>999189.2126211765</v>
      </c>
      <c r="U11" s="1">
        <f t="shared" si="6"/>
        <v>0</v>
      </c>
      <c r="V11" s="1">
        <f t="shared" si="6"/>
        <v>134870.36595474053</v>
      </c>
      <c r="W11" s="1">
        <f t="shared" si="6"/>
        <v>0</v>
      </c>
      <c r="X11" s="1">
        <f t="shared" si="6"/>
        <v>0</v>
      </c>
      <c r="Y11" s="1"/>
      <c r="Z11" s="1">
        <f>SUM(Z3:Z8)</f>
        <v>0</v>
      </c>
      <c r="AA11" s="1">
        <f>SUM(AA3:AA8)</f>
        <v>0</v>
      </c>
      <c r="AB11" s="1"/>
      <c r="AC11" s="1"/>
      <c r="AD11" s="1">
        <f>SUM(AD3:AD8)</f>
        <v>0</v>
      </c>
      <c r="AE11" s="1">
        <f>SUM(AE3:AE8)</f>
        <v>0</v>
      </c>
      <c r="AF11" s="1"/>
      <c r="AG11" s="1"/>
      <c r="AH11" s="1">
        <f t="shared" ref="AH11:AV11" si="7">SUM(AH3:AH8)</f>
        <v>0</v>
      </c>
      <c r="AI11" s="1">
        <f t="shared" si="7"/>
        <v>0</v>
      </c>
      <c r="AJ11" s="1"/>
      <c r="AK11" s="1">
        <f t="shared" si="7"/>
        <v>0</v>
      </c>
      <c r="AL11" s="1">
        <f t="shared" si="7"/>
        <v>8.0751147781323098</v>
      </c>
      <c r="AM11" s="1">
        <f t="shared" si="7"/>
        <v>0</v>
      </c>
      <c r="AN11" s="1">
        <f t="shared" si="7"/>
        <v>486610.76914532162</v>
      </c>
      <c r="AO11" s="1">
        <f t="shared" si="7"/>
        <v>0</v>
      </c>
      <c r="AP11" s="1">
        <f t="shared" si="7"/>
        <v>32.126488863633476</v>
      </c>
      <c r="AQ11" s="1"/>
      <c r="AR11" s="1">
        <f t="shared" si="7"/>
        <v>202847.13867399903</v>
      </c>
      <c r="AS11" s="1">
        <f t="shared" si="7"/>
        <v>151168.31595796099</v>
      </c>
      <c r="AT11" s="1">
        <f t="shared" si="7"/>
        <v>1062.8145379509401</v>
      </c>
      <c r="AU11" s="1">
        <f t="shared" si="7"/>
        <v>0</v>
      </c>
      <c r="AV11" s="1">
        <f t="shared" si="7"/>
        <v>740.99489049684655</v>
      </c>
      <c r="AW11" s="1">
        <f>SUM(AW3:AW8)</f>
        <v>30.257624359695068</v>
      </c>
      <c r="AX11" s="1">
        <f>SUM(AX3:AX8)</f>
        <v>348998.50566433481</v>
      </c>
      <c r="AY11" s="1">
        <f>SUM(AY3:AY8)</f>
        <v>121.36594730601502</v>
      </c>
      <c r="BB11" s="13" t="str">
        <f>IF(B11=0,"",(#REF!-B11)/B11)</f>
        <v/>
      </c>
      <c r="BC11" s="13">
        <f>IF(C11=0,"",(AL11-C11)/C11)</f>
        <v>-3.9892190438991647E-5</v>
      </c>
      <c r="BD11" s="13" t="str">
        <f>IF(D11=0,"",(#REF!-D11)/D11)</f>
        <v/>
      </c>
      <c r="BE11" s="13" t="str">
        <f>IF(E11=0,"",(#REF!-E11)/E11)</f>
        <v/>
      </c>
      <c r="BF11" s="13" t="str">
        <f>IF(F11=0,"",(#REF!-F11)/F11)</f>
        <v/>
      </c>
      <c r="BG11" s="13" t="str">
        <f>IF(G11=0,"",(#REF!-G11)/G11)</f>
        <v/>
      </c>
      <c r="BH11" s="13">
        <f>IF(H11=0,"",(AX11-H11)/H11)</f>
        <v>-1.5380029323265281E-2</v>
      </c>
    </row>
    <row r="12" spans="1:61" x14ac:dyDescent="0.25">
      <c r="A12" s="83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BB12" s="13"/>
      <c r="BC12" s="13"/>
      <c r="BD12" s="13"/>
      <c r="BE12" s="13"/>
      <c r="BF12" s="13"/>
      <c r="BG12" s="13"/>
      <c r="BH12" s="13"/>
    </row>
    <row r="14" spans="1:61" x14ac:dyDescent="0.25">
      <c r="A14" s="124"/>
    </row>
    <row r="15" spans="1:61" x14ac:dyDescent="0.25">
      <c r="A15" s="124"/>
    </row>
    <row r="17" spans="5:5" x14ac:dyDescent="0.25">
      <c r="E17" s="15"/>
    </row>
    <row r="18" spans="5:5" x14ac:dyDescent="0.25">
      <c r="E18" s="15"/>
    </row>
    <row r="19" spans="5:5" x14ac:dyDescent="0.25">
      <c r="E19" s="15"/>
    </row>
    <row r="20" spans="5:5" x14ac:dyDescent="0.25">
      <c r="E20" s="15"/>
    </row>
    <row r="21" spans="5:5" x14ac:dyDescent="0.25">
      <c r="E21" s="15"/>
    </row>
    <row r="22" spans="5:5" x14ac:dyDescent="0.25">
      <c r="E22" s="15"/>
    </row>
    <row r="23" spans="5:5" x14ac:dyDescent="0.25">
      <c r="E23" s="15"/>
    </row>
    <row r="24" spans="5:5" x14ac:dyDescent="0.25">
      <c r="E24" s="15"/>
    </row>
    <row r="25" spans="5:5" x14ac:dyDescent="0.25">
      <c r="E25" s="15"/>
    </row>
    <row r="26" spans="5:5" x14ac:dyDescent="0.25">
      <c r="E26" s="15"/>
    </row>
    <row r="27" spans="5:5" x14ac:dyDescent="0.25">
      <c r="E27" s="15"/>
    </row>
    <row r="28" spans="5:5" x14ac:dyDescent="0.25">
      <c r="E28" s="15"/>
    </row>
    <row r="29" spans="5:5" x14ac:dyDescent="0.25">
      <c r="E29" s="15"/>
    </row>
    <row r="30" spans="5:5" x14ac:dyDescent="0.25">
      <c r="E30" s="15"/>
    </row>
    <row r="31" spans="5:5" x14ac:dyDescent="0.25">
      <c r="E31" s="15"/>
    </row>
    <row r="32" spans="5:5" x14ac:dyDescent="0.25">
      <c r="E32" s="15"/>
    </row>
    <row r="33" spans="5:5" x14ac:dyDescent="0.25">
      <c r="E33" s="15"/>
    </row>
    <row r="34" spans="5:5" x14ac:dyDescent="0.25">
      <c r="E34" s="15"/>
    </row>
    <row r="35" spans="5:5" x14ac:dyDescent="0.25">
      <c r="E35" s="15"/>
    </row>
    <row r="36" spans="5:5" x14ac:dyDescent="0.25">
      <c r="E36" s="15"/>
    </row>
    <row r="37" spans="5:5" x14ac:dyDescent="0.25">
      <c r="E37" s="15"/>
    </row>
    <row r="38" spans="5:5" x14ac:dyDescent="0.25">
      <c r="E38" s="15"/>
    </row>
    <row r="39" spans="5:5" x14ac:dyDescent="0.25">
      <c r="E39" s="15"/>
    </row>
    <row r="40" spans="5:5" x14ac:dyDescent="0.25">
      <c r="E40" s="15"/>
    </row>
    <row r="41" spans="5:5" x14ac:dyDescent="0.25">
      <c r="E41" s="15"/>
    </row>
    <row r="42" spans="5:5" x14ac:dyDescent="0.25">
      <c r="E42" s="15"/>
    </row>
    <row r="43" spans="5:5" x14ac:dyDescent="0.25">
      <c r="E43" s="15"/>
    </row>
    <row r="44" spans="5:5" x14ac:dyDescent="0.25">
      <c r="E44" s="15"/>
    </row>
    <row r="45" spans="5:5" x14ac:dyDescent="0.25">
      <c r="E45" s="15"/>
    </row>
    <row r="46" spans="5:5" x14ac:dyDescent="0.25">
      <c r="E46" s="15"/>
    </row>
    <row r="47" spans="5:5" x14ac:dyDescent="0.25">
      <c r="E47" s="15"/>
    </row>
    <row r="48" spans="5:5" x14ac:dyDescent="0.25">
      <c r="E48" s="1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Z91"/>
  <sheetViews>
    <sheetView zoomScale="85" zoomScaleNormal="85" workbookViewId="0">
      <pane xSplit="1" ySplit="2" topLeftCell="AX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5" x14ac:dyDescent="0.25"/>
  <cols>
    <col min="1" max="1" width="19.7109375" style="17" customWidth="1"/>
    <col min="2" max="2" width="12.140625" style="17" customWidth="1"/>
    <col min="3" max="3" width="12.5703125" style="17" customWidth="1"/>
    <col min="4" max="4" width="9.140625" style="17"/>
    <col min="5" max="5" width="15.42578125" style="17" bestFit="1" customWidth="1"/>
    <col min="6" max="26" width="12" style="15" bestFit="1" customWidth="1"/>
    <col min="27" max="27" width="12" style="15" customWidth="1"/>
    <col min="28" max="29" width="9.140625" style="15"/>
    <col min="30" max="30" width="12" style="15" customWidth="1"/>
    <col min="31" max="54" width="9.140625" style="15"/>
    <col min="55" max="16384" width="9.140625" style="17"/>
  </cols>
  <sheetData>
    <row r="1" spans="1:59" x14ac:dyDescent="0.25">
      <c r="B1" s="17" t="s">
        <v>383</v>
      </c>
      <c r="E1" s="17" t="s">
        <v>675</v>
      </c>
      <c r="AG1" s="17" t="s">
        <v>676</v>
      </c>
      <c r="BC1" s="17" t="s">
        <v>335</v>
      </c>
      <c r="BF1" s="17" t="s">
        <v>677</v>
      </c>
    </row>
    <row r="2" spans="1:59" x14ac:dyDescent="0.25">
      <c r="A2" s="17" t="s">
        <v>158</v>
      </c>
      <c r="B2" s="17" t="s">
        <v>337</v>
      </c>
      <c r="C2" s="17" t="s">
        <v>338</v>
      </c>
      <c r="E2" s="15" t="s">
        <v>339</v>
      </c>
      <c r="F2" s="15" t="s">
        <v>91</v>
      </c>
      <c r="G2" s="15" t="s">
        <v>95</v>
      </c>
      <c r="H2" s="15" t="s">
        <v>97</v>
      </c>
      <c r="I2" s="15" t="s">
        <v>99</v>
      </c>
      <c r="J2" s="15" t="s">
        <v>101</v>
      </c>
      <c r="K2" s="15" t="s">
        <v>103</v>
      </c>
      <c r="L2" s="15" t="s">
        <v>105</v>
      </c>
      <c r="M2" s="15" t="s">
        <v>160</v>
      </c>
      <c r="N2" s="15" t="s">
        <v>161</v>
      </c>
      <c r="O2" s="15" t="s">
        <v>107</v>
      </c>
      <c r="P2" s="15" t="s">
        <v>111</v>
      </c>
      <c r="Q2" s="15" t="s">
        <v>113</v>
      </c>
      <c r="R2" s="15" t="s">
        <v>115</v>
      </c>
      <c r="S2" s="15" t="s">
        <v>117</v>
      </c>
      <c r="T2" s="15" t="s">
        <v>119</v>
      </c>
      <c r="U2" s="15" t="s">
        <v>121</v>
      </c>
      <c r="V2" s="15" t="s">
        <v>123</v>
      </c>
      <c r="W2" s="15" t="s">
        <v>125</v>
      </c>
      <c r="X2" s="15" t="s">
        <v>129</v>
      </c>
      <c r="Y2" s="15" t="s">
        <v>131</v>
      </c>
      <c r="Z2" s="15" t="s">
        <v>133</v>
      </c>
      <c r="AA2" s="17"/>
      <c r="AB2" s="15" t="s">
        <v>160</v>
      </c>
      <c r="AC2" s="15" t="s">
        <v>161</v>
      </c>
      <c r="AD2" s="17"/>
      <c r="AE2" s="15" t="s">
        <v>340</v>
      </c>
      <c r="AF2" s="15" t="s">
        <v>341</v>
      </c>
      <c r="AG2" s="15" t="s">
        <v>91</v>
      </c>
      <c r="AH2" s="15" t="s">
        <v>95</v>
      </c>
      <c r="AI2" s="15" t="s">
        <v>97</v>
      </c>
      <c r="AJ2" s="15" t="s">
        <v>99</v>
      </c>
      <c r="AK2" s="15" t="s">
        <v>101</v>
      </c>
      <c r="AL2" s="15" t="s">
        <v>103</v>
      </c>
      <c r="AM2" s="15" t="s">
        <v>105</v>
      </c>
      <c r="AN2" s="15" t="s">
        <v>107</v>
      </c>
      <c r="AO2" s="15" t="s">
        <v>111</v>
      </c>
      <c r="AP2" s="15" t="s">
        <v>113</v>
      </c>
      <c r="AQ2" s="15" t="s">
        <v>115</v>
      </c>
      <c r="AR2" s="15" t="s">
        <v>117</v>
      </c>
      <c r="AS2" s="15" t="s">
        <v>119</v>
      </c>
      <c r="AT2" s="15" t="s">
        <v>121</v>
      </c>
      <c r="AU2" s="15" t="s">
        <v>123</v>
      </c>
      <c r="AV2" s="15" t="s">
        <v>125</v>
      </c>
      <c r="AW2" s="15" t="s">
        <v>129</v>
      </c>
      <c r="AX2" s="15" t="s">
        <v>131</v>
      </c>
      <c r="AY2" s="15" t="s">
        <v>133</v>
      </c>
      <c r="AZ2" s="15" t="s">
        <v>160</v>
      </c>
      <c r="BA2" s="15" t="s">
        <v>161</v>
      </c>
      <c r="BC2" s="15" t="s">
        <v>160</v>
      </c>
      <c r="BD2" s="15" t="s">
        <v>161</v>
      </c>
      <c r="BF2" s="15" t="s">
        <v>160</v>
      </c>
      <c r="BG2" s="15" t="s">
        <v>161</v>
      </c>
    </row>
    <row r="3" spans="1:59" x14ac:dyDescent="0.25">
      <c r="A3" s="17" t="s">
        <v>431</v>
      </c>
      <c r="B3" s="15">
        <v>32368.326795000001</v>
      </c>
      <c r="C3" s="15">
        <v>5256.9748103000002</v>
      </c>
      <c r="E3" s="15" t="s">
        <v>431</v>
      </c>
      <c r="F3" s="15">
        <v>111.727457244112</v>
      </c>
      <c r="G3" s="15">
        <v>172.45430898879499</v>
      </c>
      <c r="H3" s="15">
        <v>3.30020480938287</v>
      </c>
      <c r="I3" s="15">
        <v>3.3810173228172902</v>
      </c>
      <c r="J3" s="15">
        <v>102.553514112336</v>
      </c>
      <c r="K3" s="15">
        <v>4.8081407871602702</v>
      </c>
      <c r="L3" s="15">
        <v>39.644699702927099</v>
      </c>
      <c r="M3" s="15">
        <v>15630.479794749601</v>
      </c>
      <c r="N3" s="15">
        <v>2489.25912862315</v>
      </c>
      <c r="O3" s="15">
        <v>13141.220666126501</v>
      </c>
      <c r="P3" s="15">
        <v>16.312229038178501</v>
      </c>
      <c r="Q3" s="15">
        <v>2.8418883689655301</v>
      </c>
      <c r="R3" s="15">
        <v>1444.4872188142399</v>
      </c>
      <c r="S3" s="15">
        <v>1.2153846238639201</v>
      </c>
      <c r="T3" s="15">
        <v>55.754149484394098</v>
      </c>
      <c r="U3" s="15">
        <v>1.3523338679541601</v>
      </c>
      <c r="V3" s="15">
        <v>3.0989583161097101</v>
      </c>
      <c r="W3" s="15">
        <v>139.38430033565299</v>
      </c>
      <c r="X3" s="15">
        <v>359.64310113152101</v>
      </c>
      <c r="Y3" s="15">
        <v>18.681516779929101</v>
      </c>
      <c r="Z3" s="15">
        <v>8.6187048948119696</v>
      </c>
      <c r="AA3" s="17"/>
      <c r="AB3" s="40">
        <f t="shared" ref="AB3:AC15" si="0">(M3-B3)/(B3+1E-50)</f>
        <v>-0.5171057220923736</v>
      </c>
      <c r="AC3" s="40">
        <f t="shared" si="0"/>
        <v>-0.52648448614478038</v>
      </c>
      <c r="AD3" s="17"/>
      <c r="AE3" s="15">
        <v>110</v>
      </c>
      <c r="AF3" s="15" t="s">
        <v>431</v>
      </c>
      <c r="AG3" s="15">
        <v>18.7786731520088</v>
      </c>
      <c r="AH3" s="15">
        <v>28.935655629910801</v>
      </c>
      <c r="AI3" s="15">
        <v>0.55400194295623395</v>
      </c>
      <c r="AJ3" s="15">
        <v>0.617980492686935</v>
      </c>
      <c r="AK3" s="15">
        <v>17.171320066385501</v>
      </c>
      <c r="AL3" s="15">
        <v>0.81140054601671896</v>
      </c>
      <c r="AM3" s="15">
        <v>6.6514108071262701</v>
      </c>
      <c r="AN3" s="15">
        <v>2179.1583593291798</v>
      </c>
      <c r="AO3" s="15">
        <v>2.6879453533764099</v>
      </c>
      <c r="AP3" s="15">
        <v>0.47503097361687002</v>
      </c>
      <c r="AQ3" s="15">
        <v>242.316668483868</v>
      </c>
      <c r="AR3" s="15">
        <v>0.21637377818825099</v>
      </c>
      <c r="AS3" s="15">
        <v>9.4307079271539802</v>
      </c>
      <c r="AT3" s="15">
        <v>0.23023074430056201</v>
      </c>
      <c r="AU3" s="15">
        <v>0.51178358470034402</v>
      </c>
      <c r="AV3" s="15">
        <v>23.576768082854901</v>
      </c>
      <c r="AW3" s="15">
        <v>60.355147935993699</v>
      </c>
      <c r="AX3" s="15">
        <v>3.15060468765089</v>
      </c>
      <c r="AY3" s="15">
        <v>1.4486911130597</v>
      </c>
      <c r="AZ3" s="15">
        <f t="shared" ref="AZ3:AZ15" si="1">BA3+AN3</f>
        <v>2597.0787546310344</v>
      </c>
      <c r="BA3" s="15">
        <f t="shared" ref="BA3:BA13" si="2">SUM(AG3:AY3)-AN3</f>
        <v>417.92039530185457</v>
      </c>
      <c r="BC3" s="13">
        <f t="shared" ref="BC3:BD15" si="3">AZ3/M3</f>
        <v>0.16615476867852855</v>
      </c>
      <c r="BD3" s="13">
        <f t="shared" si="3"/>
        <v>0.16788946980100589</v>
      </c>
      <c r="BF3" s="13">
        <v>0.1393205315878121</v>
      </c>
      <c r="BG3" s="13">
        <v>0.14069822976211083</v>
      </c>
    </row>
    <row r="4" spans="1:59" x14ac:dyDescent="0.25">
      <c r="A4" s="17" t="s">
        <v>432</v>
      </c>
      <c r="B4" s="15">
        <v>10785.884957</v>
      </c>
      <c r="C4" s="15">
        <v>2288.9241898</v>
      </c>
      <c r="E4" s="15" t="s">
        <v>432</v>
      </c>
      <c r="F4" s="15">
        <v>142.53798585735001</v>
      </c>
      <c r="G4" s="15">
        <v>116.195395536742</v>
      </c>
      <c r="H4" s="15">
        <v>3.18497274536064</v>
      </c>
      <c r="I4" s="15">
        <v>3.5292488301724498</v>
      </c>
      <c r="J4" s="15">
        <v>108.767078930978</v>
      </c>
      <c r="K4" s="15">
        <v>3.1873847120488001</v>
      </c>
      <c r="L4" s="15">
        <v>40.583336033995202</v>
      </c>
      <c r="M4" s="15">
        <v>10789.553672404199</v>
      </c>
      <c r="N4" s="15">
        <v>2289.6516766701302</v>
      </c>
      <c r="O4" s="15">
        <v>8499.9019957340497</v>
      </c>
      <c r="P4" s="15">
        <v>10.0798624315878</v>
      </c>
      <c r="Q4" s="15">
        <v>2.7250682054928101</v>
      </c>
      <c r="R4" s="15">
        <v>1251.71364209064</v>
      </c>
      <c r="S4" s="15">
        <v>2.16936115566285</v>
      </c>
      <c r="T4" s="15">
        <v>45.292662466861799</v>
      </c>
      <c r="U4" s="15">
        <v>1.55566130392367</v>
      </c>
      <c r="V4" s="15">
        <v>3.0059768404459901</v>
      </c>
      <c r="W4" s="15">
        <v>113.231633239085</v>
      </c>
      <c r="X4" s="15">
        <v>420.718461284081</v>
      </c>
      <c r="Y4" s="15">
        <v>11.7251102035417</v>
      </c>
      <c r="Z4" s="15">
        <v>9.4488348021627395</v>
      </c>
      <c r="AA4" s="17"/>
      <c r="AB4" s="40">
        <f t="shared" si="0"/>
        <v>3.4014041674144355E-4</v>
      </c>
      <c r="AC4" s="40">
        <f t="shared" si="0"/>
        <v>3.1782916768149683E-4</v>
      </c>
      <c r="AD4" s="17"/>
      <c r="AE4" s="15">
        <v>111</v>
      </c>
      <c r="AF4" s="15" t="s">
        <v>432</v>
      </c>
      <c r="AG4" s="15">
        <v>63.680906513247102</v>
      </c>
      <c r="AH4" s="15">
        <v>48.137796534075903</v>
      </c>
      <c r="AI4" s="15">
        <v>1.3736234077832199</v>
      </c>
      <c r="AJ4" s="15">
        <v>1.4453537651105699</v>
      </c>
      <c r="AK4" s="15">
        <v>47.770370612371401</v>
      </c>
      <c r="AL4" s="15">
        <v>1.3085403731887599</v>
      </c>
      <c r="AM4" s="15">
        <v>17.751305693372402</v>
      </c>
      <c r="AN4" s="15">
        <v>3489.9926019581999</v>
      </c>
      <c r="AO4" s="15">
        <v>4.0653062566633498</v>
      </c>
      <c r="AP4" s="15">
        <v>1.1855090358295</v>
      </c>
      <c r="AQ4" s="15">
        <v>537.51120733699599</v>
      </c>
      <c r="AR4" s="15">
        <v>0.97384215177275302</v>
      </c>
      <c r="AS4" s="15">
        <v>19.0408464629337</v>
      </c>
      <c r="AT4" s="15">
        <v>0.67991478255554105</v>
      </c>
      <c r="AU4" s="15">
        <v>1.29012657668233</v>
      </c>
      <c r="AV4" s="15">
        <v>47.602113230854201</v>
      </c>
      <c r="AW4" s="15">
        <v>186.43986668238199</v>
      </c>
      <c r="AX4" s="15">
        <v>4.7723372625160803</v>
      </c>
      <c r="AY4" s="15">
        <v>4.16480887012957</v>
      </c>
      <c r="AZ4" s="15">
        <f t="shared" si="1"/>
        <v>4479.186377506664</v>
      </c>
      <c r="BA4" s="15">
        <f t="shared" si="2"/>
        <v>989.19377554846415</v>
      </c>
      <c r="BC4" s="13">
        <f t="shared" si="3"/>
        <v>0.41514102561654731</v>
      </c>
      <c r="BD4" s="13">
        <f t="shared" si="3"/>
        <v>0.43202806157269358</v>
      </c>
      <c r="BF4" s="13">
        <v>0.40219849766930144</v>
      </c>
      <c r="BG4" s="13">
        <v>0.42687715797401232</v>
      </c>
    </row>
    <row r="5" spans="1:59" x14ac:dyDescent="0.25">
      <c r="A5" s="17" t="s">
        <v>433</v>
      </c>
      <c r="B5" s="15">
        <v>48858.855098</v>
      </c>
      <c r="C5" s="15">
        <v>7943.9989334000002</v>
      </c>
      <c r="E5" s="15" t="s">
        <v>433</v>
      </c>
      <c r="F5" s="15">
        <v>367.14124616257902</v>
      </c>
      <c r="G5" s="15">
        <v>532.32637631795001</v>
      </c>
      <c r="H5" s="15">
        <v>10.9789723154593</v>
      </c>
      <c r="I5" s="15">
        <v>14.251039093459401</v>
      </c>
      <c r="J5" s="15">
        <v>330.177586600307</v>
      </c>
      <c r="K5" s="15">
        <v>15.1583966886577</v>
      </c>
      <c r="L5" s="15">
        <v>127.529422333922</v>
      </c>
      <c r="M5" s="15">
        <v>48874.445256700601</v>
      </c>
      <c r="N5" s="15">
        <v>7945.71147913601</v>
      </c>
      <c r="O5" s="15">
        <v>40928.733777564601</v>
      </c>
      <c r="P5" s="15">
        <v>52.1497399097208</v>
      </c>
      <c r="Q5" s="15">
        <v>9.0332750210816997</v>
      </c>
      <c r="R5" s="15">
        <v>4565.6684584731802</v>
      </c>
      <c r="S5" s="15">
        <v>4.8562584257896697</v>
      </c>
      <c r="T5" s="15">
        <v>183.13542188197499</v>
      </c>
      <c r="U5" s="15">
        <v>4.7840540793774098</v>
      </c>
      <c r="V5" s="15">
        <v>10.907514123359601</v>
      </c>
      <c r="W5" s="15">
        <v>457.838073491074</v>
      </c>
      <c r="X5" s="15">
        <v>1173.64843422234</v>
      </c>
      <c r="Y5" s="15">
        <v>58.375772637334101</v>
      </c>
      <c r="Z5" s="15">
        <v>27.751437358421899</v>
      </c>
      <c r="AA5" s="17"/>
      <c r="AB5" s="40">
        <f t="shared" si="0"/>
        <v>3.1908563287720581E-4</v>
      </c>
      <c r="AC5" s="40">
        <f t="shared" si="0"/>
        <v>2.1557728675032092E-4</v>
      </c>
      <c r="AD5" s="17"/>
      <c r="AE5" s="15">
        <v>112</v>
      </c>
      <c r="AF5" s="15" t="s">
        <v>433</v>
      </c>
      <c r="AG5" s="15">
        <v>39.723442216714702</v>
      </c>
      <c r="AH5" s="15">
        <v>55.143313253827998</v>
      </c>
      <c r="AI5" s="15">
        <v>1.1859275462858401</v>
      </c>
      <c r="AJ5" s="15">
        <v>1.7913842811056699</v>
      </c>
      <c r="AK5" s="15">
        <v>35.213556620589401</v>
      </c>
      <c r="AL5" s="15">
        <v>1.6027945482039401</v>
      </c>
      <c r="AM5" s="15">
        <v>13.601781024533301</v>
      </c>
      <c r="AN5" s="15">
        <v>4221.8889284090001</v>
      </c>
      <c r="AO5" s="15">
        <v>5.4241606222524599</v>
      </c>
      <c r="AP5" s="15">
        <v>0.95258163390417305</v>
      </c>
      <c r="AQ5" s="15">
        <v>480.04506338917002</v>
      </c>
      <c r="AR5" s="15">
        <v>0.58207835870287405</v>
      </c>
      <c r="AS5" s="15">
        <v>19.827828019823801</v>
      </c>
      <c r="AT5" s="15">
        <v>0.55757685466781903</v>
      </c>
      <c r="AU5" s="15">
        <v>1.2514960078524</v>
      </c>
      <c r="AV5" s="15">
        <v>49.569566514727697</v>
      </c>
      <c r="AW5" s="15">
        <v>126.29129211641001</v>
      </c>
      <c r="AX5" s="15">
        <v>6.1206691143167102</v>
      </c>
      <c r="AY5" s="15">
        <v>2.9695156776978502</v>
      </c>
      <c r="AZ5" s="15">
        <f t="shared" si="1"/>
        <v>5063.7429562097859</v>
      </c>
      <c r="BA5" s="15">
        <f t="shared" si="2"/>
        <v>841.85402780078584</v>
      </c>
      <c r="BC5" s="13">
        <f t="shared" si="3"/>
        <v>0.10360716995586883</v>
      </c>
      <c r="BD5" s="13">
        <f t="shared" si="3"/>
        <v>0.10595074210929267</v>
      </c>
      <c r="BF5" s="13">
        <v>9.3152104669589036E-2</v>
      </c>
      <c r="BG5" s="13">
        <v>9.5403625869240949E-2</v>
      </c>
    </row>
    <row r="6" spans="1:59" x14ac:dyDescent="0.25">
      <c r="A6" s="17" t="s">
        <v>434</v>
      </c>
      <c r="B6" s="15">
        <v>33293.982778999998</v>
      </c>
      <c r="C6" s="15">
        <v>5815.0101221000004</v>
      </c>
      <c r="E6" s="15" t="s">
        <v>434</v>
      </c>
      <c r="F6" s="15">
        <v>289.99699972993398</v>
      </c>
      <c r="G6" s="15">
        <v>363.71952402211201</v>
      </c>
      <c r="H6" s="15">
        <v>8.3139890981442299</v>
      </c>
      <c r="I6" s="15">
        <v>13.3419336739474</v>
      </c>
      <c r="J6" s="15">
        <v>248.95445857239699</v>
      </c>
      <c r="K6" s="15">
        <v>10.411404289091999</v>
      </c>
      <c r="L6" s="15">
        <v>95.471577572380497</v>
      </c>
      <c r="M6" s="15">
        <v>33302.126442566798</v>
      </c>
      <c r="N6" s="15">
        <v>5816.1827684540604</v>
      </c>
      <c r="O6" s="15">
        <v>27485.943674112699</v>
      </c>
      <c r="P6" s="15">
        <v>35.706707672635602</v>
      </c>
      <c r="Q6" s="15">
        <v>6.5905707215176497</v>
      </c>
      <c r="R6" s="15">
        <v>3280.9416629463599</v>
      </c>
      <c r="S6" s="15">
        <v>4.6105553993948201</v>
      </c>
      <c r="T6" s="15">
        <v>136.33752983129099</v>
      </c>
      <c r="U6" s="15">
        <v>3.57941544447934</v>
      </c>
      <c r="V6" s="15">
        <v>7.3841563738377403</v>
      </c>
      <c r="W6" s="15">
        <v>340.84470014385101</v>
      </c>
      <c r="X6" s="15">
        <v>909.02553161703599</v>
      </c>
      <c r="Y6" s="15">
        <v>39.801138025871197</v>
      </c>
      <c r="Z6" s="15">
        <v>21.150913319774801</v>
      </c>
      <c r="AA6" s="17"/>
      <c r="AB6" s="40">
        <f t="shared" si="0"/>
        <v>2.4459865978954706E-4</v>
      </c>
      <c r="AC6" s="40">
        <f t="shared" si="0"/>
        <v>2.0165852327638323E-4</v>
      </c>
      <c r="AD6" s="17"/>
      <c r="AE6" s="15">
        <v>113</v>
      </c>
      <c r="AF6" s="15" t="s">
        <v>434</v>
      </c>
      <c r="AG6" s="15">
        <v>19.518277805503502</v>
      </c>
      <c r="AH6" s="15">
        <v>20.890913532095801</v>
      </c>
      <c r="AI6" s="15">
        <v>0.53149955977655605</v>
      </c>
      <c r="AJ6" s="15">
        <v>0.96485869017402104</v>
      </c>
      <c r="AK6" s="15">
        <v>15.9410226032892</v>
      </c>
      <c r="AL6" s="15">
        <v>0.61074220924376599</v>
      </c>
      <c r="AM6" s="15">
        <v>6.0820002261323696</v>
      </c>
      <c r="AN6" s="15">
        <v>1547.1926656072201</v>
      </c>
      <c r="AO6" s="15">
        <v>2.0207029662460601</v>
      </c>
      <c r="AP6" s="15">
        <v>0.41066020263831299</v>
      </c>
      <c r="AQ6" s="15">
        <v>200.55134050034999</v>
      </c>
      <c r="AR6" s="15">
        <v>0.352792504707031</v>
      </c>
      <c r="AS6" s="15">
        <v>8.4667371337514599</v>
      </c>
      <c r="AT6" s="15">
        <v>0.24880808489393899</v>
      </c>
      <c r="AU6" s="15">
        <v>0.48853814065925699</v>
      </c>
      <c r="AV6" s="15">
        <v>21.166841480600102</v>
      </c>
      <c r="AW6" s="15">
        <v>59.842037953899997</v>
      </c>
      <c r="AX6" s="15">
        <v>2.2960133056094501</v>
      </c>
      <c r="AY6" s="15">
        <v>1.36855408049623</v>
      </c>
      <c r="AZ6" s="15">
        <f t="shared" si="1"/>
        <v>1908.9450065872873</v>
      </c>
      <c r="BA6" s="15">
        <f t="shared" si="2"/>
        <v>361.75234098006717</v>
      </c>
      <c r="BC6" s="13">
        <f t="shared" si="3"/>
        <v>5.7322015453862209E-2</v>
      </c>
      <c r="BD6" s="13">
        <f t="shared" si="3"/>
        <v>6.2197553856482547E-2</v>
      </c>
      <c r="BF6" s="13">
        <v>4.8120860506104243E-2</v>
      </c>
      <c r="BG6" s="13">
        <v>5.2155007934860033E-2</v>
      </c>
    </row>
    <row r="7" spans="1:59" x14ac:dyDescent="0.25">
      <c r="A7" s="17" t="s">
        <v>435</v>
      </c>
      <c r="B7" s="15">
        <v>222330.64423000001</v>
      </c>
      <c r="C7" s="15">
        <v>43674.105841999997</v>
      </c>
      <c r="E7" s="15" t="s">
        <v>435</v>
      </c>
      <c r="F7" s="15">
        <v>2431.66081306458</v>
      </c>
      <c r="G7" s="15">
        <v>2449.70050761421</v>
      </c>
      <c r="H7" s="15">
        <v>61.197039413129602</v>
      </c>
      <c r="I7" s="15">
        <v>99.276029365564796</v>
      </c>
      <c r="J7" s="15">
        <v>1945.132889102</v>
      </c>
      <c r="K7" s="15">
        <v>75.1214627666903</v>
      </c>
      <c r="L7" s="15">
        <v>742.275708923759</v>
      </c>
      <c r="M7" s="15">
        <v>220885.26266483599</v>
      </c>
      <c r="N7" s="15">
        <v>43412.604276525701</v>
      </c>
      <c r="O7" s="15">
        <v>177472.65838831101</v>
      </c>
      <c r="P7" s="15">
        <v>214.979456229986</v>
      </c>
      <c r="Q7" s="15">
        <v>50.073897385869401</v>
      </c>
      <c r="R7" s="15">
        <v>24016.339269278</v>
      </c>
      <c r="S7" s="15">
        <v>39.847889680715603</v>
      </c>
      <c r="T7" s="15">
        <v>964.48473310295105</v>
      </c>
      <c r="U7" s="15">
        <v>39.286631062021499</v>
      </c>
      <c r="V7" s="15">
        <v>85.079832448728496</v>
      </c>
      <c r="W7" s="15">
        <v>2411.2250860629301</v>
      </c>
      <c r="X7" s="15">
        <v>7345.1095112904204</v>
      </c>
      <c r="Y7" s="15">
        <v>273.72178684612197</v>
      </c>
      <c r="Z7" s="15">
        <v>168.091732887999</v>
      </c>
      <c r="AA7" s="17"/>
      <c r="AB7" s="40">
        <f t="shared" si="0"/>
        <v>-6.5010451895636014E-3</v>
      </c>
      <c r="AC7" s="40">
        <f t="shared" si="0"/>
        <v>-5.9875654105050686E-3</v>
      </c>
      <c r="AD7" s="17"/>
      <c r="AE7" s="15">
        <v>124</v>
      </c>
      <c r="AF7" s="15" t="s">
        <v>435</v>
      </c>
      <c r="AG7" s="15">
        <v>423.30758376919698</v>
      </c>
      <c r="AH7" s="15">
        <v>304.43070069202003</v>
      </c>
      <c r="AI7" s="15">
        <v>9.1970344135924993</v>
      </c>
      <c r="AJ7" s="15">
        <v>14.7615933284367</v>
      </c>
      <c r="AK7" s="15">
        <v>311.62382460294498</v>
      </c>
      <c r="AL7" s="15">
        <v>9.5404018106786506</v>
      </c>
      <c r="AM7" s="15">
        <v>117.085202023598</v>
      </c>
      <c r="AN7" s="15">
        <v>20653.819808259999</v>
      </c>
      <c r="AO7" s="15">
        <v>23.261800703584701</v>
      </c>
      <c r="AP7" s="15">
        <v>7.6545775329403796</v>
      </c>
      <c r="AQ7" s="15">
        <v>3480.0574300344101</v>
      </c>
      <c r="AR7" s="15">
        <v>7.41305348537258</v>
      </c>
      <c r="AS7" s="15">
        <v>133.027246520197</v>
      </c>
      <c r="AT7" s="15">
        <v>6.5841248273300303</v>
      </c>
      <c r="AU7" s="15">
        <v>13.5173353133323</v>
      </c>
      <c r="AV7" s="15">
        <v>332.568099919833</v>
      </c>
      <c r="AW7" s="15">
        <v>1230.03960612592</v>
      </c>
      <c r="AX7" s="15">
        <v>33.167880467234099</v>
      </c>
      <c r="AY7" s="15">
        <v>27.435803225487</v>
      </c>
      <c r="AZ7" s="15">
        <f t="shared" si="1"/>
        <v>27138.493107056107</v>
      </c>
      <c r="BA7" s="15">
        <f t="shared" si="2"/>
        <v>6484.6732987961077</v>
      </c>
      <c r="BC7" s="13">
        <f t="shared" si="3"/>
        <v>0.12286239824082407</v>
      </c>
      <c r="BD7" s="13">
        <f t="shared" si="3"/>
        <v>0.14937305436666778</v>
      </c>
      <c r="BF7" s="13">
        <v>0.10235688024493948</v>
      </c>
      <c r="BG7" s="13">
        <v>0.12885324541665769</v>
      </c>
    </row>
    <row r="8" spans="1:59" x14ac:dyDescent="0.25">
      <c r="A8" s="17" t="s">
        <v>436</v>
      </c>
      <c r="B8" s="15">
        <v>438733.79991</v>
      </c>
      <c r="C8" s="15">
        <v>87800.954937999995</v>
      </c>
      <c r="E8" s="15" t="s">
        <v>436</v>
      </c>
      <c r="F8" s="15">
        <v>5071.4424544056601</v>
      </c>
      <c r="G8" s="15">
        <v>4869.5506776456796</v>
      </c>
      <c r="H8" s="15">
        <v>120.26855492540101</v>
      </c>
      <c r="I8" s="15">
        <v>146.259638993149</v>
      </c>
      <c r="J8" s="15">
        <v>4000.68787292558</v>
      </c>
      <c r="K8" s="15">
        <v>139.28660063823801</v>
      </c>
      <c r="L8" s="15">
        <v>1513.1474624249699</v>
      </c>
      <c r="M8" s="15">
        <v>438518.344923692</v>
      </c>
      <c r="N8" s="15">
        <v>87744.688798425894</v>
      </c>
      <c r="O8" s="15">
        <v>350773.65612526599</v>
      </c>
      <c r="P8" s="15">
        <v>414.56848250356899</v>
      </c>
      <c r="Q8" s="15">
        <v>102.817678422813</v>
      </c>
      <c r="R8" s="15">
        <v>48699.902004552503</v>
      </c>
      <c r="S8" s="15">
        <v>76.390639836416995</v>
      </c>
      <c r="T8" s="15">
        <v>1811.71754239763</v>
      </c>
      <c r="U8" s="15">
        <v>64.486665674586703</v>
      </c>
      <c r="V8" s="15">
        <v>131.71531076902701</v>
      </c>
      <c r="W8" s="15">
        <v>4529.46696373948</v>
      </c>
      <c r="X8" s="15">
        <v>15190.4676510303</v>
      </c>
      <c r="Y8" s="15">
        <v>515.880967167667</v>
      </c>
      <c r="Z8" s="15">
        <v>346.63163037307601</v>
      </c>
      <c r="AA8" s="17"/>
      <c r="AB8" s="40">
        <f t="shared" si="0"/>
        <v>-4.9108362827801361E-4</v>
      </c>
      <c r="AC8" s="40">
        <f t="shared" si="0"/>
        <v>-6.4083744435164142E-4</v>
      </c>
      <c r="AD8" s="17"/>
      <c r="AE8" s="15">
        <v>135</v>
      </c>
      <c r="AF8" s="15" t="s">
        <v>436</v>
      </c>
      <c r="AG8" s="15">
        <v>1201.74009006144</v>
      </c>
      <c r="AH8" s="15">
        <v>997.10602310091394</v>
      </c>
      <c r="AI8" s="15">
        <v>26.543154385013398</v>
      </c>
      <c r="AJ8" s="15">
        <v>31.722164354576599</v>
      </c>
      <c r="AK8" s="15">
        <v>914.300647109171</v>
      </c>
      <c r="AL8" s="15">
        <v>29.0659182596284</v>
      </c>
      <c r="AM8" s="15">
        <v>343.63564081453001</v>
      </c>
      <c r="AN8" s="15">
        <v>70242.165244642601</v>
      </c>
      <c r="AO8" s="15">
        <v>79.398210032889907</v>
      </c>
      <c r="AP8" s="15">
        <v>23.0232143183731</v>
      </c>
      <c r="AQ8" s="15">
        <v>10630.523672031501</v>
      </c>
      <c r="AR8" s="15">
        <v>18.420237888757601</v>
      </c>
      <c r="AS8" s="15">
        <v>385.76383710527699</v>
      </c>
      <c r="AT8" s="15">
        <v>16.2451709777263</v>
      </c>
      <c r="AU8" s="15">
        <v>33.313839327390397</v>
      </c>
      <c r="AV8" s="15">
        <v>964.40953742394095</v>
      </c>
      <c r="AW8" s="15">
        <v>3536.64991599723</v>
      </c>
      <c r="AX8" s="15">
        <v>104.862487528542</v>
      </c>
      <c r="AY8" s="15">
        <v>79.844395457993997</v>
      </c>
      <c r="AZ8" s="15">
        <f t="shared" si="1"/>
        <v>89658.73340081748</v>
      </c>
      <c r="BA8" s="15">
        <f t="shared" si="2"/>
        <v>19416.568156174879</v>
      </c>
      <c r="BC8" s="13">
        <f t="shared" si="3"/>
        <v>0.20445834122725079</v>
      </c>
      <c r="BD8" s="13">
        <f t="shared" si="3"/>
        <v>0.22128482557822013</v>
      </c>
      <c r="BF8" s="13">
        <v>0.150980524091053</v>
      </c>
      <c r="BG8" s="13">
        <v>0.16370398872069053</v>
      </c>
    </row>
    <row r="9" spans="1:59" x14ac:dyDescent="0.25">
      <c r="A9" s="17" t="s">
        <v>553</v>
      </c>
      <c r="B9" s="15">
        <v>419523.85213999997</v>
      </c>
      <c r="C9" s="15">
        <v>84046.506827000005</v>
      </c>
      <c r="E9" s="15" t="s">
        <v>553</v>
      </c>
      <c r="F9" s="15">
        <v>4991.92268831605</v>
      </c>
      <c r="G9" s="15">
        <v>4466.7382038944597</v>
      </c>
      <c r="H9" s="15">
        <v>110.66418635669601</v>
      </c>
      <c r="I9" s="15">
        <v>83.635891466459398</v>
      </c>
      <c r="J9" s="15">
        <v>3889.9014026907398</v>
      </c>
      <c r="K9" s="15">
        <v>120.72822257863599</v>
      </c>
      <c r="L9" s="15">
        <v>1454.72439171723</v>
      </c>
      <c r="M9" s="15">
        <v>413128.78076169698</v>
      </c>
      <c r="N9" s="15">
        <v>82995.379137992699</v>
      </c>
      <c r="O9" s="15">
        <v>330133.40162370401</v>
      </c>
      <c r="P9" s="15">
        <v>377.41913259147702</v>
      </c>
      <c r="Q9" s="15">
        <v>99.398312692559799</v>
      </c>
      <c r="R9" s="15">
        <v>46017.119524683498</v>
      </c>
      <c r="S9" s="15">
        <v>65.4452407171635</v>
      </c>
      <c r="T9" s="15">
        <v>1582.4986559521999</v>
      </c>
      <c r="U9" s="15">
        <v>54.369881887376899</v>
      </c>
      <c r="V9" s="15">
        <v>110.908668463433</v>
      </c>
      <c r="W9" s="15">
        <v>3956.22134294548</v>
      </c>
      <c r="X9" s="15">
        <v>14828.3783197473</v>
      </c>
      <c r="Y9" s="15">
        <v>448.67845665437602</v>
      </c>
      <c r="Z9" s="15">
        <v>336.62661463758701</v>
      </c>
      <c r="AA9" s="17"/>
      <c r="AB9" s="40">
        <f t="shared" si="0"/>
        <v>-1.5243641918526443E-2</v>
      </c>
      <c r="AC9" s="40">
        <f t="shared" si="0"/>
        <v>-1.2506500611273832E-2</v>
      </c>
      <c r="AD9" s="17"/>
      <c r="AE9" s="15">
        <v>146</v>
      </c>
      <c r="AF9" s="15" t="s">
        <v>553</v>
      </c>
      <c r="AG9" s="15">
        <v>1430.2536037242401</v>
      </c>
      <c r="AH9" s="15">
        <v>1181.26353532998</v>
      </c>
      <c r="AI9" s="15">
        <v>30.589349751248299</v>
      </c>
      <c r="AJ9" s="15">
        <v>22.506063776342</v>
      </c>
      <c r="AK9" s="15">
        <v>1093.4614429589401</v>
      </c>
      <c r="AL9" s="15">
        <v>32.030974124511403</v>
      </c>
      <c r="AM9" s="15">
        <v>407.428312410562</v>
      </c>
      <c r="AN9" s="15">
        <v>86864.626707355099</v>
      </c>
      <c r="AO9" s="15">
        <v>97.065679744751705</v>
      </c>
      <c r="AP9" s="15">
        <v>27.639298148901801</v>
      </c>
      <c r="AQ9" s="15">
        <v>12618.586891365199</v>
      </c>
      <c r="AR9" s="15">
        <v>19.089452861434602</v>
      </c>
      <c r="AS9" s="15">
        <v>427.15596290978698</v>
      </c>
      <c r="AT9" s="15">
        <v>15.969821774383099</v>
      </c>
      <c r="AU9" s="15">
        <v>32.527597105750601</v>
      </c>
      <c r="AV9" s="15">
        <v>1067.88983942615</v>
      </c>
      <c r="AW9" s="15">
        <v>4210.3278334374299</v>
      </c>
      <c r="AX9" s="15">
        <v>117.493349961512</v>
      </c>
      <c r="AY9" s="15">
        <v>94.982395990552206</v>
      </c>
      <c r="AZ9" s="15">
        <f t="shared" si="1"/>
        <v>109790.88811215677</v>
      </c>
      <c r="BA9" s="15">
        <f t="shared" si="2"/>
        <v>22926.261404801669</v>
      </c>
      <c r="BC9" s="13">
        <f t="shared" si="3"/>
        <v>0.26575463445013991</v>
      </c>
      <c r="BD9" s="13">
        <f t="shared" si="3"/>
        <v>0.27623539578851974</v>
      </c>
      <c r="BF9" s="13">
        <v>0.31583361870325943</v>
      </c>
      <c r="BG9" s="13">
        <v>0.34805571683751013</v>
      </c>
    </row>
    <row r="10" spans="1:59" x14ac:dyDescent="0.25">
      <c r="A10" s="17" t="s">
        <v>554</v>
      </c>
      <c r="B10" s="15">
        <v>1295750.902</v>
      </c>
      <c r="C10" s="15">
        <v>225294.84972999999</v>
      </c>
      <c r="E10" s="15" t="s">
        <v>554</v>
      </c>
      <c r="F10" s="15">
        <v>11639.9850868345</v>
      </c>
      <c r="G10" s="15">
        <v>13886.443472941</v>
      </c>
      <c r="H10" s="15">
        <v>288.65764480232701</v>
      </c>
      <c r="I10" s="15">
        <v>206.527558987417</v>
      </c>
      <c r="J10" s="15">
        <v>9803.2925709750398</v>
      </c>
      <c r="K10" s="15">
        <v>376.675690074241</v>
      </c>
      <c r="L10" s="15">
        <v>3720.86085638541</v>
      </c>
      <c r="M10" s="15">
        <v>1281047.1259304299</v>
      </c>
      <c r="N10" s="15">
        <v>222694.39299062401</v>
      </c>
      <c r="O10" s="15">
        <v>1058352.7329398</v>
      </c>
      <c r="P10" s="15">
        <v>1216.9929126914501</v>
      </c>
      <c r="Q10" s="15">
        <v>261.42714738449098</v>
      </c>
      <c r="R10" s="15">
        <v>126875.166886577</v>
      </c>
      <c r="S10" s="15">
        <v>128.720756185342</v>
      </c>
      <c r="T10" s="15">
        <v>4510.7918820306704</v>
      </c>
      <c r="U10" s="15">
        <v>126.997416072796</v>
      </c>
      <c r="V10" s="15">
        <v>271.57556628471599</v>
      </c>
      <c r="W10" s="15">
        <v>11276.410165511899</v>
      </c>
      <c r="X10" s="15">
        <v>35823.236539404803</v>
      </c>
      <c r="Y10" s="15">
        <v>1442.5729801528901</v>
      </c>
      <c r="Z10" s="15">
        <v>838.05785732788797</v>
      </c>
      <c r="AA10" s="17"/>
      <c r="AB10" s="40">
        <f t="shared" si="0"/>
        <v>-1.1347687311561756E-2</v>
      </c>
      <c r="AC10" s="40">
        <f t="shared" si="0"/>
        <v>-1.1542459769907937E-2</v>
      </c>
      <c r="AD10" s="17"/>
      <c r="AE10" s="15">
        <v>147</v>
      </c>
      <c r="AF10" s="15" t="s">
        <v>554</v>
      </c>
      <c r="AG10" s="15">
        <v>4310.6108369439598</v>
      </c>
      <c r="AH10" s="15">
        <v>4965.9425651560396</v>
      </c>
      <c r="AI10" s="15">
        <v>104.53717746036899</v>
      </c>
      <c r="AJ10" s="15">
        <v>73.439325295704194</v>
      </c>
      <c r="AK10" s="15">
        <v>3588.8208516148402</v>
      </c>
      <c r="AL10" s="15">
        <v>134.88068179898099</v>
      </c>
      <c r="AM10" s="15">
        <v>1360.38582466619</v>
      </c>
      <c r="AN10" s="15">
        <v>377606.63749233098</v>
      </c>
      <c r="AO10" s="15">
        <v>426.50985635042599</v>
      </c>
      <c r="AP10" s="15">
        <v>95.2057069549044</v>
      </c>
      <c r="AQ10" s="15">
        <v>45952.589173217901</v>
      </c>
      <c r="AR10" s="15">
        <v>48.380637738939903</v>
      </c>
      <c r="AS10" s="15">
        <v>1619.6738246423699</v>
      </c>
      <c r="AT10" s="15">
        <v>47.4896840065622</v>
      </c>
      <c r="AU10" s="15">
        <v>100.460973997906</v>
      </c>
      <c r="AV10" s="15">
        <v>4049.1842983368501</v>
      </c>
      <c r="AW10" s="15">
        <v>13189.404674961601</v>
      </c>
      <c r="AX10" s="15">
        <v>514.51111388861</v>
      </c>
      <c r="AY10" s="15">
        <v>307.760457227698</v>
      </c>
      <c r="AZ10" s="15">
        <f t="shared" si="1"/>
        <v>458496.4251565907</v>
      </c>
      <c r="BA10" s="15">
        <f t="shared" si="2"/>
        <v>80889.787664259726</v>
      </c>
      <c r="BC10" s="13">
        <f t="shared" si="3"/>
        <v>0.35790753975860401</v>
      </c>
      <c r="BD10" s="13">
        <f t="shared" si="3"/>
        <v>0.36323226004017706</v>
      </c>
      <c r="BF10" s="13">
        <v>0.33027171719372872</v>
      </c>
      <c r="BG10" s="13">
        <v>0.33947936506744614</v>
      </c>
    </row>
    <row r="11" spans="1:59" x14ac:dyDescent="0.25">
      <c r="A11" s="17" t="s">
        <v>437</v>
      </c>
      <c r="B11" s="15">
        <v>946901.67307999998</v>
      </c>
      <c r="C11" s="15">
        <v>169537.09020000001</v>
      </c>
      <c r="E11" s="15" t="s">
        <v>437</v>
      </c>
      <c r="F11" s="15">
        <v>7183.3150118222802</v>
      </c>
      <c r="G11" s="15">
        <v>8499.3570958514501</v>
      </c>
      <c r="H11" s="15">
        <v>176.395718844557</v>
      </c>
      <c r="I11" s="15">
        <v>168.38143950792801</v>
      </c>
      <c r="J11" s="15">
        <v>5982.7967999911798</v>
      </c>
      <c r="K11" s="15">
        <v>240.45738873548399</v>
      </c>
      <c r="L11" s="15">
        <v>2286.46065036348</v>
      </c>
      <c r="M11" s="15">
        <v>762566.63470967801</v>
      </c>
      <c r="N11" s="15">
        <v>136785.47778137799</v>
      </c>
      <c r="O11" s="15">
        <v>625781.15692830004</v>
      </c>
      <c r="P11" s="15">
        <v>693.52826446645304</v>
      </c>
      <c r="Q11" s="15">
        <v>159.122110153937</v>
      </c>
      <c r="R11" s="15">
        <v>77727.054243621693</v>
      </c>
      <c r="S11" s="15">
        <v>88.156047223003</v>
      </c>
      <c r="T11" s="15">
        <v>2822.8085026758599</v>
      </c>
      <c r="U11" s="15">
        <v>93.162568164156099</v>
      </c>
      <c r="V11" s="15">
        <v>195.98270507118099</v>
      </c>
      <c r="W11" s="15">
        <v>7056.8256805392502</v>
      </c>
      <c r="X11" s="15">
        <v>21986.627117952699</v>
      </c>
      <c r="Y11" s="15">
        <v>908.77216411206098</v>
      </c>
      <c r="Z11" s="15">
        <v>516.27427228183899</v>
      </c>
      <c r="AA11" s="17"/>
      <c r="AB11" s="40">
        <f t="shared" si="0"/>
        <v>-0.1946717844216421</v>
      </c>
      <c r="AC11" s="40">
        <f t="shared" si="0"/>
        <v>-0.19318257957586446</v>
      </c>
      <c r="AD11" s="17"/>
      <c r="AE11" s="15">
        <v>148</v>
      </c>
      <c r="AF11" s="15" t="s">
        <v>437</v>
      </c>
      <c r="AG11" s="15">
        <v>2645.37545364584</v>
      </c>
      <c r="AH11" s="15">
        <v>2942.60842947943</v>
      </c>
      <c r="AI11" s="15">
        <v>62.661654599274001</v>
      </c>
      <c r="AJ11" s="15">
        <v>61.015770991581498</v>
      </c>
      <c r="AK11" s="15">
        <v>2162.1634286757999</v>
      </c>
      <c r="AL11" s="15">
        <v>84.342826461101097</v>
      </c>
      <c r="AM11" s="15">
        <v>824.55095167802199</v>
      </c>
      <c r="AN11" s="15">
        <v>215483.810296173</v>
      </c>
      <c r="AO11" s="15">
        <v>231.43341511592499</v>
      </c>
      <c r="AP11" s="15">
        <v>56.934961145278997</v>
      </c>
      <c r="AQ11" s="15">
        <v>27527.516449365899</v>
      </c>
      <c r="AR11" s="15">
        <v>33.175763727248203</v>
      </c>
      <c r="AS11" s="15">
        <v>992.57662308724605</v>
      </c>
      <c r="AT11" s="15">
        <v>36.223898316888203</v>
      </c>
      <c r="AU11" s="15">
        <v>76.287222392227505</v>
      </c>
      <c r="AV11" s="15">
        <v>2481.44141891359</v>
      </c>
      <c r="AW11" s="15">
        <v>8020.9442417364098</v>
      </c>
      <c r="AX11" s="15">
        <v>315.20577526657303</v>
      </c>
      <c r="AY11" s="15">
        <v>187.468929969058</v>
      </c>
      <c r="AZ11" s="15">
        <f t="shared" si="1"/>
        <v>264225.73751074041</v>
      </c>
      <c r="BA11" s="15">
        <f t="shared" si="2"/>
        <v>48741.927214567404</v>
      </c>
      <c r="BC11" s="13">
        <f t="shared" si="3"/>
        <v>0.34649527724398221</v>
      </c>
      <c r="BD11" s="13">
        <f t="shared" si="3"/>
        <v>0.35633846520221124</v>
      </c>
      <c r="BF11" s="13">
        <v>0.24938016933577525</v>
      </c>
      <c r="BG11" s="13">
        <v>0.25964730658876206</v>
      </c>
    </row>
    <row r="12" spans="1:59" x14ac:dyDescent="0.25">
      <c r="A12" s="17" t="s">
        <v>438</v>
      </c>
      <c r="B12" s="15">
        <v>162833.32362000001</v>
      </c>
      <c r="C12" s="15">
        <v>27339.332493999998</v>
      </c>
      <c r="E12" s="15" t="s">
        <v>438</v>
      </c>
      <c r="F12" s="15">
        <v>916.213897165405</v>
      </c>
      <c r="G12" s="15">
        <v>1327.25108065058</v>
      </c>
      <c r="H12" s="15">
        <v>26.993098541091399</v>
      </c>
      <c r="I12" s="15">
        <v>32.392142065841</v>
      </c>
      <c r="J12" s="15">
        <v>814.64218599293395</v>
      </c>
      <c r="K12" s="15">
        <v>38.300123679293598</v>
      </c>
      <c r="L12" s="15">
        <v>316.34092946863097</v>
      </c>
      <c r="M12" s="15">
        <v>120575.73101517301</v>
      </c>
      <c r="N12" s="15">
        <v>19763.7407463747</v>
      </c>
      <c r="O12" s="15">
        <v>100811.99026879801</v>
      </c>
      <c r="P12" s="15">
        <v>125.125755827091</v>
      </c>
      <c r="Q12" s="15">
        <v>22.532419627749501</v>
      </c>
      <c r="R12" s="15">
        <v>11411.5697151077</v>
      </c>
      <c r="S12" s="15">
        <v>12.404645910150601</v>
      </c>
      <c r="T12" s="15">
        <v>443.97136703097999</v>
      </c>
      <c r="U12" s="15">
        <v>12.801075855531099</v>
      </c>
      <c r="V12" s="15">
        <v>29.6755313414574</v>
      </c>
      <c r="W12" s="15">
        <v>1109.91533722449</v>
      </c>
      <c r="X12" s="15">
        <v>2908.1302661529899</v>
      </c>
      <c r="Y12" s="15">
        <v>146.785400442026</v>
      </c>
      <c r="Z12" s="15">
        <v>68.6957742908005</v>
      </c>
      <c r="AA12" s="17"/>
      <c r="AB12" s="40">
        <f t="shared" si="0"/>
        <v>-0.2595144019994487</v>
      </c>
      <c r="AC12" s="40">
        <f t="shared" si="0"/>
        <v>-0.27709497842669961</v>
      </c>
      <c r="AD12" s="17"/>
      <c r="AE12" s="15">
        <v>159</v>
      </c>
      <c r="AF12" s="15" t="s">
        <v>438</v>
      </c>
      <c r="AG12" s="15">
        <v>91.228669069477206</v>
      </c>
      <c r="AH12" s="15">
        <v>129.672888532386</v>
      </c>
      <c r="AI12" s="15">
        <v>2.67563365807474</v>
      </c>
      <c r="AJ12" s="15">
        <v>3.55731884852307</v>
      </c>
      <c r="AK12" s="15">
        <v>79.699079611398801</v>
      </c>
      <c r="AL12" s="15">
        <v>3.8757189540456101</v>
      </c>
      <c r="AM12" s="15">
        <v>31.178398317440799</v>
      </c>
      <c r="AN12" s="15">
        <v>9683.2912494639404</v>
      </c>
      <c r="AO12" s="15">
        <v>11.7665571269862</v>
      </c>
      <c r="AP12" s="15">
        <v>2.2125197556693199</v>
      </c>
      <c r="AQ12" s="15">
        <v>1124.34663160232</v>
      </c>
      <c r="AR12" s="15">
        <v>1.3802445025747401</v>
      </c>
      <c r="AS12" s="15">
        <v>43.858504803401097</v>
      </c>
      <c r="AT12" s="15">
        <v>1.46856299080354</v>
      </c>
      <c r="AU12" s="15">
        <v>3.4115088691593201</v>
      </c>
      <c r="AV12" s="15">
        <v>109.64625488322</v>
      </c>
      <c r="AW12" s="15">
        <v>287.10362555551802</v>
      </c>
      <c r="AX12" s="15">
        <v>14.6802650182363</v>
      </c>
      <c r="AY12" s="15">
        <v>6.75980174510656</v>
      </c>
      <c r="AZ12" s="15">
        <f t="shared" si="1"/>
        <v>11631.813433308283</v>
      </c>
      <c r="BA12" s="15">
        <f t="shared" si="2"/>
        <v>1948.5221838443431</v>
      </c>
      <c r="BC12" s="13">
        <f t="shared" si="3"/>
        <v>9.6468943919108888E-2</v>
      </c>
      <c r="BD12" s="13">
        <f t="shared" si="3"/>
        <v>9.8590758138828755E-2</v>
      </c>
      <c r="BF12" s="13">
        <v>6.7117655683444521E-2</v>
      </c>
      <c r="BG12" s="13">
        <v>6.8743532793383438E-2</v>
      </c>
    </row>
    <row r="13" spans="1:59" x14ac:dyDescent="0.25">
      <c r="A13" s="17" t="s">
        <v>555</v>
      </c>
      <c r="B13" s="15">
        <v>16302.501796</v>
      </c>
      <c r="C13" s="15">
        <v>2615.0179982</v>
      </c>
      <c r="E13" s="15" t="s">
        <v>555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7"/>
      <c r="AB13" s="40">
        <f t="shared" si="0"/>
        <v>-1</v>
      </c>
      <c r="AC13" s="40">
        <f t="shared" si="0"/>
        <v>-1</v>
      </c>
      <c r="AD13" s="17"/>
      <c r="AZ13" s="15">
        <f t="shared" si="1"/>
        <v>0</v>
      </c>
      <c r="BA13" s="15">
        <f t="shared" si="2"/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25">
      <c r="A14" s="17" t="s">
        <v>666</v>
      </c>
      <c r="B14" s="15">
        <v>9078.0043487000003</v>
      </c>
      <c r="C14" s="15">
        <v>1553.9527178999999</v>
      </c>
      <c r="E14" s="15" t="s">
        <v>556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7"/>
      <c r="AB14" s="40">
        <f t="shared" si="0"/>
        <v>-1</v>
      </c>
      <c r="AC14" s="40">
        <f t="shared" si="0"/>
        <v>-1</v>
      </c>
      <c r="AD14" s="17"/>
      <c r="AZ14" s="15">
        <f t="shared" si="1"/>
        <v>0</v>
      </c>
      <c r="BA14" s="15">
        <f t="shared" ref="BA14:BA15" si="4">SUM(AG14:AY14)-AN14</f>
        <v>0</v>
      </c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25">
      <c r="A15" s="8" t="s">
        <v>439</v>
      </c>
      <c r="B15" s="15">
        <v>6581.1756722</v>
      </c>
      <c r="C15" s="15">
        <v>1096.2918036000001</v>
      </c>
      <c r="E15" s="15" t="s">
        <v>439</v>
      </c>
      <c r="F15" s="15">
        <v>0.20696106086410099</v>
      </c>
      <c r="G15" s="15">
        <v>0.324796673225416</v>
      </c>
      <c r="H15" s="15">
        <v>6.0539832558959804E-3</v>
      </c>
      <c r="I15" s="15">
        <v>4.5089982748832899E-3</v>
      </c>
      <c r="J15" s="15">
        <v>0.191807029437215</v>
      </c>
      <c r="K15" s="15">
        <v>8.9262642129224103E-3</v>
      </c>
      <c r="L15" s="15">
        <v>7.3934412495797797E-2</v>
      </c>
      <c r="M15" s="15">
        <v>29.740489501259301</v>
      </c>
      <c r="N15" s="15">
        <v>4.6429273722559401</v>
      </c>
      <c r="O15" s="15">
        <v>25.0975621290034</v>
      </c>
      <c r="P15" s="15">
        <v>3.1079955025711301E-2</v>
      </c>
      <c r="Q15" s="15">
        <v>5.35514784746219E-3</v>
      </c>
      <c r="R15" s="15">
        <v>2.7069636292487198</v>
      </c>
      <c r="S15" s="15">
        <v>1.8519087066033899E-3</v>
      </c>
      <c r="T15" s="15">
        <v>0.101016187436961</v>
      </c>
      <c r="U15" s="15">
        <v>2.43042058676014E-3</v>
      </c>
      <c r="V15" s="15">
        <v>5.9073001647955096E-3</v>
      </c>
      <c r="W15" s="15">
        <v>0.25254082684347701</v>
      </c>
      <c r="X15" s="15">
        <v>0.66800454152130095</v>
      </c>
      <c r="Y15" s="15">
        <v>3.4762385841917501E-2</v>
      </c>
      <c r="Z15" s="15">
        <v>1.6026647265993101E-2</v>
      </c>
      <c r="AA15" s="17"/>
      <c r="AB15" s="40">
        <f t="shared" si="0"/>
        <v>-0.99548097619899611</v>
      </c>
      <c r="AC15" s="40">
        <f t="shared" si="0"/>
        <v>-0.99576487997355301</v>
      </c>
      <c r="AD15" s="17"/>
      <c r="AE15" s="15">
        <v>162</v>
      </c>
      <c r="AF15" s="15" t="s">
        <v>439</v>
      </c>
      <c r="AG15" s="15">
        <v>9.8292045639817999E-2</v>
      </c>
      <c r="AH15" s="15">
        <v>0.15459919044143799</v>
      </c>
      <c r="AI15" s="15">
        <v>2.87426931601097E-3</v>
      </c>
      <c r="AJ15" s="15">
        <v>2.14737970964051E-3</v>
      </c>
      <c r="AK15" s="15">
        <v>9.1242853907005303E-2</v>
      </c>
      <c r="AL15" s="15">
        <v>4.2481930335332698E-3</v>
      </c>
      <c r="AM15" s="15">
        <v>3.51613689182875E-2</v>
      </c>
      <c r="AN15" s="15">
        <v>11.9515713044451</v>
      </c>
      <c r="AO15" s="15">
        <v>1.4788014758098799E-2</v>
      </c>
      <c r="AP15" s="15">
        <v>2.5458984414816698E-3</v>
      </c>
      <c r="AQ15" s="15">
        <v>1.2869305871077099</v>
      </c>
      <c r="AR15" s="15">
        <v>8.6550576613899201E-4</v>
      </c>
      <c r="AS15" s="15">
        <v>4.8103867485006599E-2</v>
      </c>
      <c r="AT15" s="15">
        <v>1.15730470066212E-3</v>
      </c>
      <c r="AU15" s="15">
        <v>2.8115709005933601E-3</v>
      </c>
      <c r="AV15" s="15">
        <v>0.120259666910858</v>
      </c>
      <c r="AW15" s="15">
        <v>0.317485814023232</v>
      </c>
      <c r="AX15" s="15">
        <v>1.6543498898728699E-2</v>
      </c>
      <c r="AY15" s="15">
        <v>7.6239500317085299E-3</v>
      </c>
      <c r="AZ15" s="15">
        <f t="shared" si="1"/>
        <v>14.159252284435052</v>
      </c>
      <c r="BA15" s="15">
        <f t="shared" si="4"/>
        <v>2.2076809799899522</v>
      </c>
      <c r="BC15" s="13">
        <f t="shared" si="3"/>
        <v>0.47609345111268281</v>
      </c>
      <c r="BD15" s="13">
        <f t="shared" si="3"/>
        <v>0.47549332629712615</v>
      </c>
      <c r="BF15" s="13">
        <v>0.43290884777881189</v>
      </c>
      <c r="BG15" s="13">
        <v>0.43226093558784268</v>
      </c>
    </row>
    <row r="16" spans="1:59" x14ac:dyDescent="0.25">
      <c r="A16" s="15"/>
      <c r="AB16" s="40"/>
      <c r="AC16" s="40"/>
    </row>
    <row r="17" spans="1:59" x14ac:dyDescent="0.25">
      <c r="A17" s="2"/>
      <c r="AB17" s="40"/>
      <c r="AC17" s="40"/>
    </row>
    <row r="18" spans="1:59" x14ac:dyDescent="0.25">
      <c r="A18" s="2" t="s">
        <v>429</v>
      </c>
      <c r="B18" s="1">
        <f>SUM(B3:B15)</f>
        <v>3643342.9264259003</v>
      </c>
      <c r="C18" s="1">
        <f>SUM(C3:C15)</f>
        <v>664263.01060630009</v>
      </c>
      <c r="F18" s="1">
        <f>SUM(F3:F15)</f>
        <v>33146.150601663314</v>
      </c>
      <c r="G18" s="1">
        <f t="shared" ref="G18:Z18" si="5">SUM(G3:G15)</f>
        <v>36684.061440136204</v>
      </c>
      <c r="H18" s="1">
        <f t="shared" si="5"/>
        <v>809.96043583480503</v>
      </c>
      <c r="I18" s="1">
        <f t="shared" si="5"/>
        <v>770.98044830503056</v>
      </c>
      <c r="J18" s="1">
        <f t="shared" si="5"/>
        <v>27227.098166922926</v>
      </c>
      <c r="K18" s="1">
        <f t="shared" si="5"/>
        <v>1024.1437412137545</v>
      </c>
      <c r="L18" s="1">
        <f t="shared" si="5"/>
        <v>10337.112969339201</v>
      </c>
      <c r="M18" s="1">
        <f t="shared" si="5"/>
        <v>3345348.2256614282</v>
      </c>
      <c r="N18" s="1">
        <f t="shared" si="5"/>
        <v>611941.73171157658</v>
      </c>
      <c r="O18" s="1">
        <f t="shared" si="5"/>
        <v>2733406.4939498459</v>
      </c>
      <c r="P18" s="1">
        <f t="shared" si="5"/>
        <v>3156.8936233171744</v>
      </c>
      <c r="Q18" s="1">
        <f t="shared" si="5"/>
        <v>716.56772313232477</v>
      </c>
      <c r="R18" s="1">
        <f t="shared" si="5"/>
        <v>345292.66958977404</v>
      </c>
      <c r="S18" s="1">
        <f t="shared" si="5"/>
        <v>423.81863106620949</v>
      </c>
      <c r="T18" s="1">
        <f t="shared" si="5"/>
        <v>12556.893463042248</v>
      </c>
      <c r="U18" s="1">
        <f t="shared" si="5"/>
        <v>402.37813383278962</v>
      </c>
      <c r="V18" s="1">
        <f t="shared" si="5"/>
        <v>849.34012733246072</v>
      </c>
      <c r="W18" s="1">
        <f t="shared" si="5"/>
        <v>31391.615824060038</v>
      </c>
      <c r="X18" s="1">
        <f t="shared" si="5"/>
        <v>100945.65293837502</v>
      </c>
      <c r="Y18" s="1">
        <f t="shared" si="5"/>
        <v>3865.0300554076603</v>
      </c>
      <c r="Z18" s="1">
        <f t="shared" si="5"/>
        <v>2341.3637988216269</v>
      </c>
      <c r="AA18" s="1"/>
      <c r="AB18" s="40"/>
      <c r="AC18" s="40"/>
      <c r="AD18" s="1"/>
      <c r="AG18" s="1">
        <f t="shared" ref="AG18:AY18" si="6">SUM(AG3:AG15)</f>
        <v>10244.315828947267</v>
      </c>
      <c r="AH18" s="1">
        <f t="shared" si="6"/>
        <v>10674.286420431123</v>
      </c>
      <c r="AI18" s="1">
        <f t="shared" si="6"/>
        <v>239.85193099368979</v>
      </c>
      <c r="AJ18" s="1">
        <f t="shared" si="6"/>
        <v>211.82396120395089</v>
      </c>
      <c r="AK18" s="1">
        <f t="shared" si="6"/>
        <v>8266.2567873296375</v>
      </c>
      <c r="AL18" s="1">
        <f t="shared" si="6"/>
        <v>298.07424727863292</v>
      </c>
      <c r="AM18" s="1">
        <f t="shared" si="6"/>
        <v>3128.3859890304257</v>
      </c>
      <c r="AN18" s="1">
        <f t="shared" si="6"/>
        <v>791984.53492483357</v>
      </c>
      <c r="AO18" s="1">
        <f t="shared" si="6"/>
        <v>883.64842228785983</v>
      </c>
      <c r="AP18" s="1">
        <f t="shared" si="6"/>
        <v>215.69660560049832</v>
      </c>
      <c r="AQ18" s="1">
        <f t="shared" si="6"/>
        <v>102795.33145791473</v>
      </c>
      <c r="AR18" s="1">
        <f t="shared" si="6"/>
        <v>129.98534250346466</v>
      </c>
      <c r="AS18" s="1">
        <f t="shared" si="6"/>
        <v>3658.870222479426</v>
      </c>
      <c r="AT18" s="1">
        <f t="shared" si="6"/>
        <v>125.69895066481189</v>
      </c>
      <c r="AU18" s="1">
        <f t="shared" si="6"/>
        <v>263.06323288656102</v>
      </c>
      <c r="AV18" s="1">
        <f t="shared" si="6"/>
        <v>9147.1749978795306</v>
      </c>
      <c r="AW18" s="1">
        <f t="shared" si="6"/>
        <v>30907.71572831682</v>
      </c>
      <c r="AX18" s="1">
        <f t="shared" si="6"/>
        <v>1116.2770399996991</v>
      </c>
      <c r="AY18" s="1">
        <f t="shared" si="6"/>
        <v>714.21097730731083</v>
      </c>
      <c r="AZ18" s="15">
        <f t="shared" ref="AZ18" si="7">BA18+AN18</f>
        <v>975005.20306788909</v>
      </c>
      <c r="BA18" s="15">
        <f t="shared" ref="BA18" si="8">SUM(AG18:AY18)-AN18</f>
        <v>183020.66814305552</v>
      </c>
      <c r="BC18" s="14"/>
      <c r="BD18" s="14"/>
    </row>
    <row r="19" spans="1:59" x14ac:dyDescent="0.25">
      <c r="B19" s="15"/>
      <c r="C19" s="15"/>
      <c r="AB19" s="40"/>
      <c r="AC19" s="40"/>
    </row>
    <row r="20" spans="1:59" x14ac:dyDescent="0.25">
      <c r="A20" s="2" t="s">
        <v>655</v>
      </c>
      <c r="AB20" s="40"/>
      <c r="AC20" s="40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9" x14ac:dyDescent="0.25">
      <c r="A21" s="17" t="s">
        <v>431</v>
      </c>
      <c r="B21" s="15">
        <f>B3</f>
        <v>32368.326795000001</v>
      </c>
      <c r="C21" s="15">
        <f>C3</f>
        <v>5256.9748103000002</v>
      </c>
      <c r="AA21" s="17"/>
      <c r="AB21" s="40">
        <f t="shared" ref="AB21:AB33" si="9">(M21-B21)/(B21+1E-50)</f>
        <v>-1</v>
      </c>
      <c r="AC21" s="40">
        <f t="shared" ref="AC21:AC33" si="10">(N21-C21)/(C21+1E-50)</f>
        <v>-1</v>
      </c>
      <c r="AD21" s="17"/>
      <c r="BC21" s="13" t="e">
        <f t="shared" ref="BC21:BC33" si="11">AZ21/M21</f>
        <v>#DIV/0!</v>
      </c>
      <c r="BD21" s="13" t="e">
        <f t="shared" ref="BD21:BD33" si="12">BA21/N21</f>
        <v>#DIV/0!</v>
      </c>
      <c r="BF21" s="13">
        <v>0.12917084918548818</v>
      </c>
      <c r="BG21" s="13">
        <v>0.13241097425878176</v>
      </c>
    </row>
    <row r="22" spans="1:59" x14ac:dyDescent="0.25">
      <c r="A22" s="17" t="s">
        <v>432</v>
      </c>
      <c r="B22" s="15">
        <f t="shared" ref="B22:C22" si="13">B4</f>
        <v>10785.884957</v>
      </c>
      <c r="C22" s="15">
        <f t="shared" si="13"/>
        <v>2288.9241898</v>
      </c>
      <c r="AA22" s="17"/>
      <c r="AB22" s="40">
        <f t="shared" si="9"/>
        <v>-1</v>
      </c>
      <c r="AC22" s="40">
        <f t="shared" si="10"/>
        <v>-1</v>
      </c>
      <c r="AD22" s="17"/>
      <c r="BC22" s="13" t="e">
        <f t="shared" si="11"/>
        <v>#DIV/0!</v>
      </c>
      <c r="BD22" s="13" t="e">
        <f t="shared" si="12"/>
        <v>#DIV/0!</v>
      </c>
      <c r="BF22" s="13">
        <v>0.3440116965041598</v>
      </c>
      <c r="BG22" s="13">
        <v>0.34383892396882354</v>
      </c>
    </row>
    <row r="23" spans="1:59" x14ac:dyDescent="0.25">
      <c r="A23" s="17" t="s">
        <v>433</v>
      </c>
      <c r="B23" s="15">
        <f t="shared" ref="B23:C23" si="14">B5</f>
        <v>48858.855098</v>
      </c>
      <c r="C23" s="15">
        <f t="shared" si="14"/>
        <v>7943.9989334000002</v>
      </c>
      <c r="AA23" s="17"/>
      <c r="AB23" s="40">
        <f t="shared" si="9"/>
        <v>-1</v>
      </c>
      <c r="AC23" s="40">
        <f t="shared" si="10"/>
        <v>-1</v>
      </c>
      <c r="AD23" s="17"/>
      <c r="BC23" s="13" t="e">
        <f t="shared" si="11"/>
        <v>#DIV/0!</v>
      </c>
      <c r="BD23" s="13" t="e">
        <f t="shared" si="12"/>
        <v>#DIV/0!</v>
      </c>
      <c r="BF23" s="13">
        <v>8.195914999173147E-2</v>
      </c>
      <c r="BG23" s="13">
        <v>8.3693533378934176E-2</v>
      </c>
    </row>
    <row r="24" spans="1:59" x14ac:dyDescent="0.25">
      <c r="A24" s="17" t="s">
        <v>434</v>
      </c>
      <c r="B24" s="15">
        <f t="shared" ref="B24:C24" si="15">B6</f>
        <v>33293.982778999998</v>
      </c>
      <c r="C24" s="15">
        <f t="shared" si="15"/>
        <v>5815.0101221000004</v>
      </c>
      <c r="AA24" s="17"/>
      <c r="AB24" s="40">
        <f t="shared" si="9"/>
        <v>-1</v>
      </c>
      <c r="AC24" s="40">
        <f t="shared" si="10"/>
        <v>-1</v>
      </c>
      <c r="AD24" s="17"/>
      <c r="BC24" s="13" t="e">
        <f t="shared" si="11"/>
        <v>#DIV/0!</v>
      </c>
      <c r="BD24" s="13" t="e">
        <f t="shared" si="12"/>
        <v>#DIV/0!</v>
      </c>
      <c r="BF24" s="13">
        <v>3.326246928414664E-2</v>
      </c>
      <c r="BG24" s="13">
        <v>3.4830775152671856E-2</v>
      </c>
    </row>
    <row r="25" spans="1:59" x14ac:dyDescent="0.25">
      <c r="A25" s="17" t="s">
        <v>435</v>
      </c>
      <c r="B25" s="15">
        <f t="shared" ref="B25:C25" si="16">B7</f>
        <v>222330.64423000001</v>
      </c>
      <c r="C25" s="15">
        <f t="shared" si="16"/>
        <v>43674.105841999997</v>
      </c>
      <c r="AA25" s="17"/>
      <c r="AB25" s="40">
        <f t="shared" si="9"/>
        <v>-1</v>
      </c>
      <c r="AC25" s="40">
        <f t="shared" si="10"/>
        <v>-1</v>
      </c>
      <c r="AD25" s="17"/>
      <c r="BC25" s="13" t="e">
        <f t="shared" si="11"/>
        <v>#DIV/0!</v>
      </c>
      <c r="BD25" s="13" t="e">
        <f t="shared" si="12"/>
        <v>#DIV/0!</v>
      </c>
      <c r="BF25" s="13">
        <v>7.1632239059409755E-2</v>
      </c>
      <c r="BG25" s="13">
        <v>7.4377027638815207E-2</v>
      </c>
    </row>
    <row r="26" spans="1:59" x14ac:dyDescent="0.25">
      <c r="A26" s="17" t="s">
        <v>436</v>
      </c>
      <c r="B26" s="15">
        <f t="shared" ref="B26:C26" si="17">B8</f>
        <v>438733.79991</v>
      </c>
      <c r="C26" s="15">
        <f t="shared" si="17"/>
        <v>87800.954937999995</v>
      </c>
      <c r="AA26" s="17"/>
      <c r="AB26" s="40">
        <f t="shared" si="9"/>
        <v>-1</v>
      </c>
      <c r="AC26" s="40">
        <f t="shared" si="10"/>
        <v>-1</v>
      </c>
      <c r="AD26" s="17"/>
      <c r="BC26" s="13" t="e">
        <f t="shared" si="11"/>
        <v>#DIV/0!</v>
      </c>
      <c r="BD26" s="13" t="e">
        <f t="shared" si="12"/>
        <v>#DIV/0!</v>
      </c>
      <c r="BF26" s="13">
        <v>0.1109518724705609</v>
      </c>
      <c r="BG26" s="13">
        <v>0.11217955317380705</v>
      </c>
    </row>
    <row r="27" spans="1:59" x14ac:dyDescent="0.25">
      <c r="A27" s="17" t="s">
        <v>553</v>
      </c>
      <c r="B27" s="15">
        <f t="shared" ref="B27:C27" si="18">B9</f>
        <v>419523.85213999997</v>
      </c>
      <c r="C27" s="15">
        <f t="shared" si="18"/>
        <v>84046.506827000005</v>
      </c>
      <c r="AA27" s="17"/>
      <c r="AB27" s="40">
        <f t="shared" si="9"/>
        <v>-1</v>
      </c>
      <c r="AC27" s="40">
        <f t="shared" si="10"/>
        <v>-1</v>
      </c>
      <c r="AD27" s="17"/>
      <c r="BC27" s="13" t="e">
        <f t="shared" si="11"/>
        <v>#DIV/0!</v>
      </c>
      <c r="BD27" s="13" t="e">
        <f t="shared" si="12"/>
        <v>#DIV/0!</v>
      </c>
      <c r="BF27" s="13">
        <v>0.24528998138447999</v>
      </c>
      <c r="BG27" s="13">
        <v>0.24518429031703623</v>
      </c>
    </row>
    <row r="28" spans="1:59" x14ac:dyDescent="0.25">
      <c r="A28" s="17" t="s">
        <v>554</v>
      </c>
      <c r="B28" s="15">
        <f t="shared" ref="B28:C28" si="19">B10</f>
        <v>1295750.902</v>
      </c>
      <c r="C28" s="15">
        <f t="shared" si="19"/>
        <v>225294.84972999999</v>
      </c>
      <c r="AA28" s="17"/>
      <c r="AB28" s="40">
        <f t="shared" si="9"/>
        <v>-1</v>
      </c>
      <c r="AC28" s="40">
        <f t="shared" si="10"/>
        <v>-1</v>
      </c>
      <c r="AD28" s="17"/>
      <c r="BC28" s="13" t="e">
        <f t="shared" si="11"/>
        <v>#DIV/0!</v>
      </c>
      <c r="BD28" s="13" t="e">
        <f t="shared" si="12"/>
        <v>#DIV/0!</v>
      </c>
      <c r="BF28" s="13">
        <v>0.34399284319969609</v>
      </c>
      <c r="BG28" s="13">
        <v>0.34789738772089224</v>
      </c>
    </row>
    <row r="29" spans="1:59" x14ac:dyDescent="0.25">
      <c r="A29" s="17" t="s">
        <v>437</v>
      </c>
      <c r="B29" s="15">
        <f t="shared" ref="B29:C29" si="20">B11</f>
        <v>946901.67307999998</v>
      </c>
      <c r="C29" s="15">
        <f t="shared" si="20"/>
        <v>169537.09020000001</v>
      </c>
      <c r="AA29" s="17"/>
      <c r="AB29" s="40">
        <f t="shared" si="9"/>
        <v>-1</v>
      </c>
      <c r="AC29" s="40">
        <f t="shared" si="10"/>
        <v>-1</v>
      </c>
      <c r="AD29" s="17"/>
      <c r="BC29" s="13" t="e">
        <f t="shared" si="11"/>
        <v>#DIV/0!</v>
      </c>
      <c r="BD29" s="13" t="e">
        <f t="shared" si="12"/>
        <v>#DIV/0!</v>
      </c>
      <c r="BF29" s="13">
        <v>0.24531561322923806</v>
      </c>
      <c r="BG29" s="13">
        <v>0.24527170203336307</v>
      </c>
    </row>
    <row r="30" spans="1:59" x14ac:dyDescent="0.25">
      <c r="A30" s="17" t="s">
        <v>438</v>
      </c>
      <c r="B30" s="15">
        <f t="shared" ref="B30:C30" si="21">B12</f>
        <v>162833.32362000001</v>
      </c>
      <c r="C30" s="15">
        <f t="shared" si="21"/>
        <v>27339.332493999998</v>
      </c>
      <c r="AA30" s="17"/>
      <c r="AB30" s="40">
        <f t="shared" si="9"/>
        <v>-1</v>
      </c>
      <c r="AC30" s="40">
        <f t="shared" si="10"/>
        <v>-1</v>
      </c>
      <c r="AD30" s="17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C30" s="13" t="e">
        <f t="shared" si="11"/>
        <v>#DIV/0!</v>
      </c>
      <c r="BD30" s="13" t="e">
        <f t="shared" si="12"/>
        <v>#DIV/0!</v>
      </c>
      <c r="BF30" s="13">
        <v>7.5166327615046116E-2</v>
      </c>
      <c r="BG30" s="13">
        <v>7.7675184008516918E-2</v>
      </c>
    </row>
    <row r="31" spans="1:59" x14ac:dyDescent="0.25">
      <c r="A31" s="17" t="s">
        <v>555</v>
      </c>
      <c r="B31" s="15">
        <f t="shared" ref="B31:C31" si="22">B13</f>
        <v>16302.501796</v>
      </c>
      <c r="C31" s="15">
        <f t="shared" si="22"/>
        <v>2615.0179982</v>
      </c>
      <c r="AA31" s="17"/>
      <c r="AB31" s="40">
        <f t="shared" si="9"/>
        <v>-1</v>
      </c>
      <c r="AC31" s="40">
        <f t="shared" si="10"/>
        <v>-1</v>
      </c>
      <c r="AD31" s="17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C31" s="13" t="e">
        <f t="shared" si="11"/>
        <v>#DIV/0!</v>
      </c>
      <c r="BD31" s="13" t="e">
        <f t="shared" si="12"/>
        <v>#DIV/0!</v>
      </c>
      <c r="BF31" s="13" t="e">
        <v>#DIV/0!</v>
      </c>
      <c r="BG31" s="13" t="e">
        <v>#DIV/0!</v>
      </c>
    </row>
    <row r="32" spans="1:59" x14ac:dyDescent="0.25">
      <c r="A32" s="17" t="s">
        <v>666</v>
      </c>
      <c r="B32" s="15">
        <f t="shared" ref="B32:C32" si="23">B14</f>
        <v>9078.0043487000003</v>
      </c>
      <c r="C32" s="15">
        <f t="shared" si="23"/>
        <v>1553.9527178999999</v>
      </c>
      <c r="AA32" s="17"/>
      <c r="AB32" s="40">
        <f t="shared" si="9"/>
        <v>-1</v>
      </c>
      <c r="AC32" s="40">
        <f t="shared" si="10"/>
        <v>-1</v>
      </c>
      <c r="AD32" s="17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C32" s="13" t="e">
        <f t="shared" si="11"/>
        <v>#DIV/0!</v>
      </c>
      <c r="BD32" s="13" t="e">
        <f t="shared" si="12"/>
        <v>#DIV/0!</v>
      </c>
      <c r="BF32" s="13" t="e">
        <v>#DIV/0!</v>
      </c>
      <c r="BG32" s="13" t="e">
        <v>#DIV/0!</v>
      </c>
    </row>
    <row r="33" spans="1:78" x14ac:dyDescent="0.25">
      <c r="A33" s="8" t="s">
        <v>439</v>
      </c>
      <c r="B33" s="15">
        <f t="shared" ref="B33:C33" si="24">B15</f>
        <v>6581.1756722</v>
      </c>
      <c r="C33" s="15">
        <f t="shared" si="24"/>
        <v>1096.2918036000001</v>
      </c>
      <c r="AA33" s="17"/>
      <c r="AB33" s="40">
        <f t="shared" si="9"/>
        <v>-1</v>
      </c>
      <c r="AC33" s="40">
        <f t="shared" si="10"/>
        <v>-1</v>
      </c>
      <c r="AD33" s="17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C33" s="13" t="e">
        <f t="shared" si="11"/>
        <v>#DIV/0!</v>
      </c>
      <c r="BD33" s="13" t="e">
        <f t="shared" si="12"/>
        <v>#DIV/0!</v>
      </c>
      <c r="BF33" s="13">
        <v>0.35817936414513357</v>
      </c>
      <c r="BG33" s="13">
        <v>0.35817891345084696</v>
      </c>
    </row>
    <row r="34" spans="1:78" s="15" customFormat="1" x14ac:dyDescent="0.25">
      <c r="A34" s="17"/>
      <c r="B34" s="17"/>
      <c r="C34" s="17"/>
      <c r="D34" s="17"/>
      <c r="E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</row>
    <row r="35" spans="1:78" s="15" customFormat="1" x14ac:dyDescent="0.25">
      <c r="A35" s="17"/>
      <c r="B35" s="17"/>
      <c r="C35" s="17"/>
      <c r="D35" s="17"/>
      <c r="E35" s="17"/>
      <c r="AG35" s="60"/>
      <c r="AH35" s="94"/>
      <c r="AI35" s="60"/>
      <c r="AJ35" s="60"/>
      <c r="AK35" s="60"/>
      <c r="AL35" s="60"/>
      <c r="AM35" s="94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</row>
    <row r="36" spans="1:78" s="15" customFormat="1" x14ac:dyDescent="0.25">
      <c r="A36" s="17"/>
      <c r="B36" s="17"/>
      <c r="C36" s="17"/>
      <c r="D36" s="17"/>
      <c r="E36" s="17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G36" s="60"/>
      <c r="AH36" s="94"/>
      <c r="AI36" s="60"/>
      <c r="AJ36" s="60"/>
      <c r="AK36" s="60"/>
      <c r="AL36" s="60"/>
      <c r="AM36" s="94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</row>
    <row r="37" spans="1:78" s="15" customFormat="1" x14ac:dyDescent="0.25">
      <c r="A37" s="17"/>
      <c r="B37" s="17"/>
      <c r="C37" s="17"/>
      <c r="D37" s="17"/>
      <c r="E37" s="17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H37" s="26"/>
      <c r="AM37" s="26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</row>
    <row r="38" spans="1:78" s="15" customFormat="1" x14ac:dyDescent="0.25">
      <c r="A38" s="17"/>
      <c r="B38" s="17"/>
      <c r="C38" s="17"/>
      <c r="D38" s="17"/>
      <c r="E38" s="17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H38" s="26"/>
      <c r="AM38" s="26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</row>
    <row r="39" spans="1:78" s="15" customFormat="1" x14ac:dyDescent="0.25">
      <c r="A39" s="17"/>
      <c r="B39" s="17"/>
      <c r="C39" s="17"/>
      <c r="D39" s="17"/>
      <c r="E39" s="17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H39" s="26"/>
      <c r="AM39" s="26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</row>
    <row r="40" spans="1:78" s="15" customFormat="1" x14ac:dyDescent="0.25">
      <c r="A40" s="17"/>
      <c r="B40" s="17"/>
      <c r="C40" s="17"/>
      <c r="D40" s="17"/>
      <c r="E40" s="17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H40" s="26"/>
      <c r="AM40" s="26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</row>
    <row r="41" spans="1:78" s="15" customFormat="1" x14ac:dyDescent="0.25">
      <c r="A41" s="17"/>
      <c r="B41" s="17"/>
      <c r="C41" s="17"/>
      <c r="D41" s="17"/>
      <c r="E41" s="17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H41" s="26"/>
      <c r="AM41" s="26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</row>
    <row r="42" spans="1:78" s="15" customFormat="1" x14ac:dyDescent="0.25">
      <c r="A42" s="17"/>
      <c r="B42" s="17"/>
      <c r="C42" s="17"/>
      <c r="D42" s="17"/>
      <c r="E42" s="17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H42" s="26"/>
      <c r="AM42" s="26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</row>
    <row r="43" spans="1:78" s="15" customFormat="1" x14ac:dyDescent="0.25">
      <c r="A43" s="17"/>
      <c r="B43" s="17"/>
      <c r="C43" s="17"/>
      <c r="D43" s="17"/>
      <c r="E43" s="17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H43" s="26"/>
      <c r="AM43" s="26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</row>
    <row r="44" spans="1:78" s="15" customFormat="1" x14ac:dyDescent="0.25">
      <c r="A44" s="17"/>
      <c r="B44" s="17"/>
      <c r="C44" s="17"/>
      <c r="D44" s="17"/>
      <c r="E44" s="17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H44" s="26"/>
      <c r="AM44" s="26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</row>
    <row r="45" spans="1:78" s="15" customFormat="1" x14ac:dyDescent="0.25">
      <c r="A45" s="17"/>
      <c r="B45" s="17"/>
      <c r="C45" s="17"/>
      <c r="D45" s="17"/>
      <c r="E45" s="17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H45" s="26"/>
      <c r="AM45" s="26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s="15" customFormat="1" x14ac:dyDescent="0.25">
      <c r="A46" s="17"/>
      <c r="B46" s="17"/>
      <c r="C46" s="17"/>
      <c r="D46" s="17"/>
      <c r="E46" s="17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H46" s="26"/>
      <c r="AM46" s="26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</row>
    <row r="47" spans="1:78" s="15" customFormat="1" x14ac:dyDescent="0.25">
      <c r="A47" s="17"/>
      <c r="B47" s="17"/>
      <c r="C47" s="17"/>
      <c r="D47" s="17"/>
      <c r="E47" s="17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H47" s="26"/>
      <c r="AM47" s="26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</row>
    <row r="48" spans="1:78" s="15" customFormat="1" x14ac:dyDescent="0.25">
      <c r="A48" s="17"/>
      <c r="B48" s="17"/>
      <c r="C48" s="17"/>
      <c r="D48" s="17"/>
      <c r="E48" s="17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H48" s="26"/>
      <c r="AM48" s="26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</row>
    <row r="49" spans="1:78" s="15" customFormat="1" x14ac:dyDescent="0.25">
      <c r="A49" s="17"/>
      <c r="B49" s="17"/>
      <c r="C49" s="17"/>
      <c r="D49" s="17"/>
      <c r="E49" s="17"/>
      <c r="AH49" s="26"/>
      <c r="AM49" s="26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</row>
    <row r="50" spans="1:78" s="15" customFormat="1" x14ac:dyDescent="0.25">
      <c r="A50" s="17"/>
      <c r="B50" s="17"/>
      <c r="C50" s="17"/>
      <c r="D50" s="17"/>
      <c r="E50" s="17"/>
      <c r="AH50" s="26"/>
      <c r="AM50" s="26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</row>
    <row r="51" spans="1:78" s="15" customFormat="1" x14ac:dyDescent="0.25">
      <c r="A51" s="17"/>
      <c r="B51" s="17"/>
      <c r="C51" s="17"/>
      <c r="D51" s="17"/>
      <c r="E51" s="17"/>
      <c r="AH51" s="26"/>
      <c r="AM51" s="26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</row>
    <row r="52" spans="1:78" s="15" customFormat="1" x14ac:dyDescent="0.25">
      <c r="A52" s="17"/>
      <c r="B52" s="17"/>
      <c r="C52" s="17"/>
      <c r="D52" s="17"/>
      <c r="E52" s="17"/>
      <c r="AH52" s="26"/>
      <c r="AM52" s="26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78" s="15" customFormat="1" x14ac:dyDescent="0.25">
      <c r="A53" s="17"/>
      <c r="B53" s="17"/>
      <c r="C53" s="17"/>
      <c r="D53" s="17"/>
      <c r="E53" s="17"/>
      <c r="AH53" s="26"/>
      <c r="AM53" s="26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78" s="15" customFormat="1" x14ac:dyDescent="0.25">
      <c r="A54" s="17"/>
      <c r="B54" s="17"/>
      <c r="C54" s="17"/>
      <c r="D54" s="17"/>
      <c r="E54" s="17"/>
      <c r="AH54" s="26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</row>
    <row r="55" spans="1:78" s="15" customFormat="1" x14ac:dyDescent="0.25">
      <c r="A55" s="17"/>
      <c r="B55" s="17"/>
      <c r="C55" s="17"/>
      <c r="D55" s="17"/>
      <c r="E55" s="17"/>
      <c r="AH55" s="26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</row>
    <row r="56" spans="1:78" s="15" customFormat="1" x14ac:dyDescent="0.25">
      <c r="A56" s="17"/>
      <c r="B56" s="17"/>
      <c r="C56" s="17"/>
      <c r="D56" s="17"/>
      <c r="E56" s="17"/>
      <c r="AH56" s="26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</row>
    <row r="57" spans="1:78" s="15" customFormat="1" x14ac:dyDescent="0.25">
      <c r="A57" s="17"/>
      <c r="B57" s="17"/>
      <c r="C57" s="17"/>
      <c r="D57" s="17"/>
      <c r="E57" s="17"/>
      <c r="AH57" s="26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</row>
    <row r="58" spans="1:78" s="15" customFormat="1" x14ac:dyDescent="0.25">
      <c r="A58" s="17"/>
      <c r="B58" s="17"/>
      <c r="C58" s="17"/>
      <c r="D58" s="17"/>
      <c r="E58" s="17"/>
      <c r="AH58" s="26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</row>
    <row r="59" spans="1:78" s="15" customFormat="1" x14ac:dyDescent="0.25">
      <c r="A59" s="17"/>
      <c r="B59" s="17"/>
      <c r="C59" s="17"/>
      <c r="D59" s="17"/>
      <c r="E59" s="17"/>
      <c r="AH59" s="26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</row>
    <row r="60" spans="1:78" s="15" customFormat="1" x14ac:dyDescent="0.25">
      <c r="A60" s="17"/>
      <c r="B60" s="17"/>
      <c r="C60" s="17"/>
      <c r="D60" s="17"/>
      <c r="E60" s="17"/>
      <c r="AH60" s="26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78" s="15" customFormat="1" x14ac:dyDescent="0.25">
      <c r="A61" s="17"/>
      <c r="B61" s="17"/>
      <c r="C61" s="17"/>
      <c r="D61" s="17"/>
      <c r="E61" s="17"/>
      <c r="AH61" s="26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</row>
    <row r="62" spans="1:78" s="15" customFormat="1" x14ac:dyDescent="0.25">
      <c r="A62" s="17"/>
      <c r="B62" s="17"/>
      <c r="C62" s="17"/>
      <c r="D62" s="17"/>
      <c r="E62" s="17"/>
      <c r="AH62" s="26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</row>
    <row r="63" spans="1:78" s="15" customFormat="1" x14ac:dyDescent="0.25">
      <c r="A63" s="17"/>
      <c r="B63" s="17"/>
      <c r="C63" s="17"/>
      <c r="D63" s="17"/>
      <c r="E63" s="17"/>
      <c r="AH63" s="26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</row>
    <row r="64" spans="1:78" s="15" customFormat="1" x14ac:dyDescent="0.25">
      <c r="A64" s="17"/>
      <c r="B64" s="17"/>
      <c r="C64" s="17"/>
      <c r="D64" s="17"/>
      <c r="E64" s="17"/>
      <c r="AH64" s="26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</row>
    <row r="65" spans="1:78" s="15" customFormat="1" x14ac:dyDescent="0.25">
      <c r="A65" s="17"/>
      <c r="B65" s="17"/>
      <c r="C65" s="17"/>
      <c r="D65" s="17"/>
      <c r="E65" s="17"/>
      <c r="AH65" s="26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</row>
    <row r="66" spans="1:78" s="15" customFormat="1" x14ac:dyDescent="0.25">
      <c r="A66" s="17"/>
      <c r="B66" s="17"/>
      <c r="C66" s="17"/>
      <c r="D66" s="17"/>
      <c r="E66" s="17"/>
      <c r="AH66" s="26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</row>
    <row r="67" spans="1:78" s="15" customFormat="1" x14ac:dyDescent="0.25">
      <c r="A67" s="17"/>
      <c r="B67" s="17"/>
      <c r="C67" s="17"/>
      <c r="D67" s="17"/>
      <c r="E67" s="17"/>
      <c r="AH67" s="26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</row>
    <row r="68" spans="1:78" s="15" customFormat="1" x14ac:dyDescent="0.25">
      <c r="A68" s="17"/>
      <c r="B68" s="17"/>
      <c r="C68" s="17"/>
      <c r="D68" s="17"/>
      <c r="E68" s="17"/>
      <c r="AH68" s="26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</row>
    <row r="69" spans="1:78" s="15" customFormat="1" x14ac:dyDescent="0.25">
      <c r="A69" s="17"/>
      <c r="B69" s="17"/>
      <c r="C69" s="17"/>
      <c r="D69" s="17"/>
      <c r="E69" s="17"/>
      <c r="AH69" s="2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</row>
    <row r="70" spans="1:78" s="15" customFormat="1" x14ac:dyDescent="0.25">
      <c r="A70" s="17"/>
      <c r="B70" s="17"/>
      <c r="C70" s="17"/>
      <c r="D70" s="17"/>
      <c r="E70" s="17"/>
      <c r="AH70" s="26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</row>
    <row r="71" spans="1:78" s="15" customFormat="1" x14ac:dyDescent="0.25">
      <c r="A71" s="17"/>
      <c r="B71" s="17"/>
      <c r="C71" s="17"/>
      <c r="D71" s="17"/>
      <c r="E71" s="17"/>
      <c r="AH71" s="26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</row>
    <row r="72" spans="1:78" s="15" customFormat="1" x14ac:dyDescent="0.25">
      <c r="A72" s="17"/>
      <c r="B72" s="17"/>
      <c r="C72" s="17"/>
      <c r="D72" s="17"/>
      <c r="E72" s="17"/>
      <c r="AH72" s="26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</row>
    <row r="73" spans="1:78" s="15" customFormat="1" x14ac:dyDescent="0.25">
      <c r="A73" s="17"/>
      <c r="B73" s="17"/>
      <c r="C73" s="17"/>
      <c r="D73" s="17"/>
      <c r="E73" s="17"/>
      <c r="AH73" s="26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</row>
    <row r="74" spans="1:78" x14ac:dyDescent="0.25">
      <c r="AH74" s="26"/>
    </row>
    <row r="75" spans="1:78" x14ac:dyDescent="0.25">
      <c r="AH75" s="26"/>
    </row>
    <row r="76" spans="1:78" x14ac:dyDescent="0.25">
      <c r="AH76" s="26"/>
    </row>
    <row r="77" spans="1:78" x14ac:dyDescent="0.25">
      <c r="AH77" s="26"/>
    </row>
    <row r="78" spans="1:78" x14ac:dyDescent="0.25">
      <c r="AH78" s="26"/>
    </row>
    <row r="79" spans="1:78" x14ac:dyDescent="0.25">
      <c r="AH79" s="26"/>
    </row>
    <row r="80" spans="1:78" x14ac:dyDescent="0.25">
      <c r="AH80" s="26"/>
    </row>
    <row r="81" spans="34:34" x14ac:dyDescent="0.25">
      <c r="AH81" s="26"/>
    </row>
    <row r="82" spans="34:34" x14ac:dyDescent="0.25">
      <c r="AH82" s="26"/>
    </row>
    <row r="83" spans="34:34" x14ac:dyDescent="0.25">
      <c r="AH83" s="26"/>
    </row>
    <row r="84" spans="34:34" x14ac:dyDescent="0.25">
      <c r="AH84" s="26"/>
    </row>
    <row r="85" spans="34:34" x14ac:dyDescent="0.25">
      <c r="AH85" s="26"/>
    </row>
    <row r="86" spans="34:34" x14ac:dyDescent="0.25">
      <c r="AH86" s="26"/>
    </row>
    <row r="87" spans="34:34" x14ac:dyDescent="0.25">
      <c r="AH87" s="26"/>
    </row>
    <row r="88" spans="34:34" x14ac:dyDescent="0.25">
      <c r="AH88" s="26"/>
    </row>
    <row r="89" spans="34:34" x14ac:dyDescent="0.25">
      <c r="AH89" s="26"/>
    </row>
    <row r="90" spans="34:34" x14ac:dyDescent="0.25">
      <c r="AH90" s="26"/>
    </row>
    <row r="91" spans="34:34" x14ac:dyDescent="0.25">
      <c r="AH91" s="26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7EC84-DDA3-4CD5-9644-7DF7DB2D0D88}">
  <dimension ref="A1:BZ73"/>
  <sheetViews>
    <sheetView zoomScale="85" zoomScaleNormal="85" workbookViewId="0">
      <pane xSplit="1" ySplit="2" topLeftCell="AT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140625" defaultRowHeight="15" x14ac:dyDescent="0.25"/>
  <cols>
    <col min="1" max="1" width="19.7109375" style="126" customWidth="1"/>
    <col min="2" max="2" width="12.140625" style="126" customWidth="1"/>
    <col min="3" max="3" width="12.5703125" style="126" customWidth="1"/>
    <col min="4" max="4" width="9.140625" style="126"/>
    <col min="5" max="5" width="15.42578125" style="126" bestFit="1" customWidth="1"/>
    <col min="6" max="7" width="6.7109375" style="15" bestFit="1" customWidth="1"/>
    <col min="8" max="8" width="4.140625" style="15" bestFit="1" customWidth="1"/>
    <col min="9" max="9" width="5.7109375" style="15" bestFit="1" customWidth="1"/>
    <col min="10" max="10" width="6.7109375" style="15" bestFit="1" customWidth="1"/>
    <col min="11" max="11" width="5.85546875" style="15" bestFit="1" customWidth="1"/>
    <col min="12" max="12" width="5.7109375" style="15" bestFit="1" customWidth="1"/>
    <col min="13" max="13" width="9.28515625" style="15" bestFit="1" customWidth="1"/>
    <col min="14" max="14" width="7.7109375" style="15" bestFit="1" customWidth="1"/>
    <col min="15" max="15" width="9.28515625" style="15" bestFit="1" customWidth="1"/>
    <col min="16" max="16" width="5.7109375" style="15" bestFit="1" customWidth="1"/>
    <col min="17" max="17" width="5.28515625" style="15" bestFit="1" customWidth="1"/>
    <col min="18" max="18" width="8.7109375" style="15" bestFit="1" customWidth="1"/>
    <col min="19" max="19" width="4.85546875" style="15" bestFit="1" customWidth="1"/>
    <col min="20" max="20" width="7.85546875" style="15" bestFit="1" customWidth="1"/>
    <col min="21" max="21" width="5.85546875" style="15" bestFit="1" customWidth="1"/>
    <col min="22" max="22" width="6" style="15" bestFit="1" customWidth="1"/>
    <col min="23" max="24" width="6.7109375" style="15" bestFit="1" customWidth="1"/>
    <col min="25" max="26" width="5.7109375" style="15" bestFit="1" customWidth="1"/>
    <col min="27" max="27" width="12" style="15" customWidth="1"/>
    <col min="28" max="29" width="9.140625" style="15"/>
    <col min="30" max="30" width="12" style="15" customWidth="1"/>
    <col min="31" max="31" width="5.85546875" style="15" bestFit="1" customWidth="1"/>
    <col min="32" max="32" width="18.7109375" style="15" bestFit="1" customWidth="1"/>
    <col min="33" max="33" width="7.28515625" style="15" customWidth="1"/>
    <col min="34" max="34" width="6.7109375" style="15" bestFit="1" customWidth="1"/>
    <col min="35" max="35" width="4" style="15" bestFit="1" customWidth="1"/>
    <col min="36" max="36" width="4.140625" style="15" bestFit="1" customWidth="1"/>
    <col min="37" max="37" width="6.7109375" style="15" bestFit="1" customWidth="1"/>
    <col min="38" max="38" width="5.7109375" style="15" bestFit="1" customWidth="1"/>
    <col min="39" max="39" width="5.5703125" style="15" bestFit="1" customWidth="1"/>
    <col min="40" max="40" width="9.28515625" style="15" bestFit="1" customWidth="1"/>
    <col min="41" max="42" width="5" style="15" bestFit="1" customWidth="1"/>
    <col min="43" max="43" width="8.5703125" style="15" bestFit="1" customWidth="1"/>
    <col min="44" max="44" width="4.42578125" style="15" bestFit="1" customWidth="1"/>
    <col min="45" max="45" width="7.5703125" style="15" bestFit="1" customWidth="1"/>
    <col min="46" max="46" width="5.5703125" style="15" bestFit="1" customWidth="1"/>
    <col min="47" max="47" width="5.7109375" style="15" bestFit="1" customWidth="1"/>
    <col min="48" max="49" width="6.7109375" style="15" bestFit="1" customWidth="1"/>
    <col min="50" max="51" width="5.5703125" style="15" bestFit="1" customWidth="1"/>
    <col min="52" max="54" width="9.140625" style="15"/>
    <col min="55" max="16384" width="9.140625" style="126"/>
  </cols>
  <sheetData>
    <row r="1" spans="1:59" x14ac:dyDescent="0.25">
      <c r="B1" s="126" t="s">
        <v>383</v>
      </c>
      <c r="E1" s="126" t="s">
        <v>684</v>
      </c>
      <c r="AG1" s="126" t="s">
        <v>685</v>
      </c>
      <c r="BC1" s="126" t="s">
        <v>335</v>
      </c>
      <c r="BF1" s="126" t="s">
        <v>686</v>
      </c>
    </row>
    <row r="2" spans="1:59" x14ac:dyDescent="0.25">
      <c r="A2" s="126" t="s">
        <v>158</v>
      </c>
      <c r="B2" s="126" t="s">
        <v>337</v>
      </c>
      <c r="C2" s="126" t="s">
        <v>338</v>
      </c>
      <c r="E2" s="126" t="s">
        <v>339</v>
      </c>
      <c r="F2" s="15" t="s">
        <v>91</v>
      </c>
      <c r="G2" s="15" t="s">
        <v>95</v>
      </c>
      <c r="H2" s="15" t="s">
        <v>97</v>
      </c>
      <c r="I2" s="15" t="s">
        <v>99</v>
      </c>
      <c r="J2" s="15" t="s">
        <v>101</v>
      </c>
      <c r="K2" s="15" t="s">
        <v>103</v>
      </c>
      <c r="L2" s="15" t="s">
        <v>105</v>
      </c>
      <c r="M2" s="15" t="s">
        <v>160</v>
      </c>
      <c r="N2" s="15" t="s">
        <v>161</v>
      </c>
      <c r="O2" s="15" t="s">
        <v>107</v>
      </c>
      <c r="P2" s="15" t="s">
        <v>111</v>
      </c>
      <c r="Q2" s="15" t="s">
        <v>113</v>
      </c>
      <c r="R2" s="15" t="s">
        <v>115</v>
      </c>
      <c r="S2" s="15" t="s">
        <v>117</v>
      </c>
      <c r="T2" s="15" t="s">
        <v>119</v>
      </c>
      <c r="U2" s="15" t="s">
        <v>121</v>
      </c>
      <c r="V2" s="15" t="s">
        <v>123</v>
      </c>
      <c r="W2" s="15" t="s">
        <v>125</v>
      </c>
      <c r="X2" s="15" t="s">
        <v>129</v>
      </c>
      <c r="Y2" s="15" t="s">
        <v>131</v>
      </c>
      <c r="Z2" s="15" t="s">
        <v>133</v>
      </c>
      <c r="AA2" s="126"/>
      <c r="AB2" s="15" t="s">
        <v>160</v>
      </c>
      <c r="AC2" s="15" t="s">
        <v>161</v>
      </c>
      <c r="AD2" s="126"/>
      <c r="AE2" s="126" t="s">
        <v>340</v>
      </c>
      <c r="AF2" s="126" t="s">
        <v>341</v>
      </c>
      <c r="AG2" s="126" t="s">
        <v>91</v>
      </c>
      <c r="AH2" s="126" t="s">
        <v>95</v>
      </c>
      <c r="AI2" s="126" t="s">
        <v>97</v>
      </c>
      <c r="AJ2" s="126" t="s">
        <v>99</v>
      </c>
      <c r="AK2" s="126" t="s">
        <v>101</v>
      </c>
      <c r="AL2" s="126" t="s">
        <v>103</v>
      </c>
      <c r="AM2" s="126" t="s">
        <v>105</v>
      </c>
      <c r="AN2" s="126" t="s">
        <v>107</v>
      </c>
      <c r="AO2" s="126" t="s">
        <v>111</v>
      </c>
      <c r="AP2" s="126" t="s">
        <v>113</v>
      </c>
      <c r="AQ2" s="126" t="s">
        <v>115</v>
      </c>
      <c r="AR2" s="126" t="s">
        <v>117</v>
      </c>
      <c r="AS2" s="126" t="s">
        <v>119</v>
      </c>
      <c r="AT2" s="126" t="s">
        <v>121</v>
      </c>
      <c r="AU2" s="126" t="s">
        <v>123</v>
      </c>
      <c r="AV2" s="126" t="s">
        <v>125</v>
      </c>
      <c r="AW2" s="126" t="s">
        <v>129</v>
      </c>
      <c r="AX2" s="126" t="s">
        <v>131</v>
      </c>
      <c r="AY2" s="126" t="s">
        <v>133</v>
      </c>
      <c r="AZ2" s="15" t="s">
        <v>160</v>
      </c>
      <c r="BA2" s="15" t="s">
        <v>161</v>
      </c>
      <c r="BC2" s="15" t="s">
        <v>160</v>
      </c>
      <c r="BD2" s="15" t="s">
        <v>161</v>
      </c>
      <c r="BF2" s="15" t="s">
        <v>160</v>
      </c>
      <c r="BG2" s="15" t="s">
        <v>161</v>
      </c>
    </row>
    <row r="3" spans="1:59" x14ac:dyDescent="0.25">
      <c r="A3" s="126" t="s">
        <v>431</v>
      </c>
      <c r="B3" s="15">
        <v>32368.326795000001</v>
      </c>
      <c r="C3" s="15">
        <v>5256.9748103000002</v>
      </c>
      <c r="E3" s="126" t="s">
        <v>431</v>
      </c>
      <c r="F3" s="15">
        <v>237.455415598803</v>
      </c>
      <c r="G3" s="15">
        <v>360.68900224320203</v>
      </c>
      <c r="H3" s="15">
        <v>7.1026126975203301</v>
      </c>
      <c r="I3" s="15">
        <v>9.0850299553012803</v>
      </c>
      <c r="J3" s="15">
        <v>216.079146260134</v>
      </c>
      <c r="K3" s="15">
        <v>10.1931140836764</v>
      </c>
      <c r="L3" s="15">
        <v>83.749660212635803</v>
      </c>
      <c r="M3" s="15">
        <v>32396.063596730499</v>
      </c>
      <c r="N3" s="15">
        <v>5258.3593533843696</v>
      </c>
      <c r="O3" s="15">
        <v>27137.704243346099</v>
      </c>
      <c r="P3" s="15">
        <v>33.958153298390002</v>
      </c>
      <c r="Q3" s="15">
        <v>5.9470005566670396</v>
      </c>
      <c r="R3" s="15">
        <v>3037.49882603879</v>
      </c>
      <c r="S3" s="15">
        <v>3.02144325578575</v>
      </c>
      <c r="T3" s="15">
        <v>121.053893968705</v>
      </c>
      <c r="U3" s="15">
        <v>2.9526476958944401</v>
      </c>
      <c r="V3" s="15">
        <v>6.4454475107061899</v>
      </c>
      <c r="W3" s="15">
        <v>302.636408450315</v>
      </c>
      <c r="X3" s="15">
        <v>762.73185491382696</v>
      </c>
      <c r="Y3" s="15">
        <v>39.518778859879703</v>
      </c>
      <c r="Z3" s="15">
        <v>18.2409177841344</v>
      </c>
      <c r="AA3" s="126"/>
      <c r="AB3" s="40">
        <f t="shared" ref="AB3:AC15" si="0">(M3-B3)/(B3+1E-50)</f>
        <v>8.5691181710333358E-4</v>
      </c>
      <c r="AC3" s="40">
        <f t="shared" si="0"/>
        <v>2.6337259247593496E-4</v>
      </c>
      <c r="AD3" s="126"/>
      <c r="AE3" s="15">
        <v>110</v>
      </c>
      <c r="AF3" s="15" t="s">
        <v>431</v>
      </c>
      <c r="AG3" s="15">
        <v>42.080523808663798</v>
      </c>
      <c r="AH3" s="15">
        <v>65.233368548447501</v>
      </c>
      <c r="AI3" s="15">
        <v>1.23486664114081</v>
      </c>
      <c r="AJ3" s="15">
        <v>1.5817717837298999</v>
      </c>
      <c r="AK3" s="15">
        <v>38.238680754146401</v>
      </c>
      <c r="AL3" s="15">
        <v>1.87290512143266</v>
      </c>
      <c r="AM3" s="15">
        <v>14.906959294109299</v>
      </c>
      <c r="AN3" s="15">
        <v>4784.2143808349401</v>
      </c>
      <c r="AO3" s="15">
        <v>5.7567381835358296</v>
      </c>
      <c r="AP3" s="15">
        <v>1.05833155010214</v>
      </c>
      <c r="AQ3" s="15">
        <v>544.26610569810998</v>
      </c>
      <c r="AR3" s="15">
        <v>0.52788104492111898</v>
      </c>
      <c r="AS3" s="15">
        <v>21.432609063170499</v>
      </c>
      <c r="AT3" s="15">
        <v>0.57607102475834404</v>
      </c>
      <c r="AU3" s="15">
        <v>1.2416526203664799</v>
      </c>
      <c r="AV3" s="15">
        <v>53.5815194348312</v>
      </c>
      <c r="AW3" s="15">
        <v>134.798844244939</v>
      </c>
      <c r="AX3" s="15">
        <v>7.22770072537178</v>
      </c>
      <c r="AY3" s="15">
        <v>3.2527280006815702</v>
      </c>
      <c r="AZ3" s="15">
        <f t="shared" ref="AZ3:AZ15" si="1">BA3+AN3</f>
        <v>5723.0836383773976</v>
      </c>
      <c r="BA3" s="15">
        <f t="shared" ref="BA3:BA13" si="2">SUM(AG3:AY3)-AN3</f>
        <v>938.86925754245749</v>
      </c>
      <c r="BC3" s="13">
        <f t="shared" ref="BC3:BD15" si="3">AZ3/M3</f>
        <v>0.17665984699928133</v>
      </c>
      <c r="BD3" s="13">
        <f t="shared" si="3"/>
        <v>0.17854794517574865</v>
      </c>
      <c r="BF3" s="13">
        <v>0.17277066316065418</v>
      </c>
      <c r="BG3" s="13">
        <v>0.17882340687926943</v>
      </c>
    </row>
    <row r="4" spans="1:59" x14ac:dyDescent="0.25">
      <c r="A4" s="126" t="s">
        <v>432</v>
      </c>
      <c r="B4" s="15">
        <v>10785.884957</v>
      </c>
      <c r="C4" s="15">
        <v>2288.9241898</v>
      </c>
      <c r="E4" s="126" t="s">
        <v>432</v>
      </c>
      <c r="F4" s="15">
        <v>142.54049934688101</v>
      </c>
      <c r="G4" s="15">
        <v>116.197503155365</v>
      </c>
      <c r="H4" s="15">
        <v>3.1850303962256801</v>
      </c>
      <c r="I4" s="15">
        <v>3.5292710968545502</v>
      </c>
      <c r="J4" s="15">
        <v>108.769186549601</v>
      </c>
      <c r="K4" s="15">
        <v>3.1874265998666198</v>
      </c>
      <c r="L4" s="15">
        <v>40.584075464210699</v>
      </c>
      <c r="M4" s="15">
        <v>10789.7419020376</v>
      </c>
      <c r="N4" s="15">
        <v>2289.6906522925301</v>
      </c>
      <c r="O4" s="15">
        <v>8500.0512497450909</v>
      </c>
      <c r="P4" s="15">
        <v>10.0798606678902</v>
      </c>
      <c r="Q4" s="15">
        <v>2.72512409266026</v>
      </c>
      <c r="R4" s="15">
        <v>1251.7344246212101</v>
      </c>
      <c r="S4" s="15">
        <v>2.16938375303824</v>
      </c>
      <c r="T4" s="15">
        <v>45.293333112871103</v>
      </c>
      <c r="U4" s="15">
        <v>1.55568015344169</v>
      </c>
      <c r="V4" s="15">
        <v>3.00600384706537</v>
      </c>
      <c r="W4" s="15">
        <v>113.23327259599699</v>
      </c>
      <c r="X4" s="15">
        <v>420.72631954893399</v>
      </c>
      <c r="Y4" s="15">
        <v>11.725264527081</v>
      </c>
      <c r="Z4" s="15">
        <v>9.4489927633283095</v>
      </c>
      <c r="AA4" s="126"/>
      <c r="AB4" s="40">
        <f t="shared" si="0"/>
        <v>3.5759189468238562E-4</v>
      </c>
      <c r="AC4" s="40">
        <f t="shared" si="0"/>
        <v>3.348570896081328E-4</v>
      </c>
      <c r="AD4" s="126"/>
      <c r="AE4" s="15">
        <v>111</v>
      </c>
      <c r="AF4" s="15" t="s">
        <v>432</v>
      </c>
      <c r="AG4" s="15">
        <v>71.190408356022502</v>
      </c>
      <c r="AH4" s="15">
        <v>56.741859306052397</v>
      </c>
      <c r="AI4" s="15">
        <v>1.5747308263728801</v>
      </c>
      <c r="AJ4" s="15">
        <v>1.73340184826441</v>
      </c>
      <c r="AK4" s="15">
        <v>54.034549681845903</v>
      </c>
      <c r="AL4" s="15">
        <v>1.55823397134021</v>
      </c>
      <c r="AM4" s="15">
        <v>20.141493539286301</v>
      </c>
      <c r="AN4" s="15">
        <v>4141.1432822931401</v>
      </c>
      <c r="AO4" s="15">
        <v>4.8846815053427699</v>
      </c>
      <c r="AP4" s="15">
        <v>1.34998572315284</v>
      </c>
      <c r="AQ4" s="15">
        <v>617.68203091531905</v>
      </c>
      <c r="AR4" s="15">
        <v>1.0866497992847</v>
      </c>
      <c r="AS4" s="15">
        <v>22.245155006418699</v>
      </c>
      <c r="AT4" s="15">
        <v>0.78195122432919295</v>
      </c>
      <c r="AU4" s="15">
        <v>1.51178957982843</v>
      </c>
      <c r="AV4" s="15">
        <v>55.6128832451883</v>
      </c>
      <c r="AW4" s="15">
        <v>209.59005417778101</v>
      </c>
      <c r="AX4" s="15">
        <v>5.7109294074485</v>
      </c>
      <c r="AY4" s="15">
        <v>4.6991041518599799</v>
      </c>
      <c r="AZ4" s="15">
        <f t="shared" si="1"/>
        <v>5273.2731745582796</v>
      </c>
      <c r="BA4" s="15">
        <f t="shared" si="2"/>
        <v>1132.1298922651395</v>
      </c>
      <c r="BC4" s="13">
        <f t="shared" si="3"/>
        <v>0.48873024233901674</v>
      </c>
      <c r="BD4" s="13">
        <f t="shared" si="3"/>
        <v>0.49444665860499787</v>
      </c>
      <c r="BF4" s="13">
        <v>0.52712877850740369</v>
      </c>
      <c r="BG4" s="13">
        <v>0.5272404322383567</v>
      </c>
    </row>
    <row r="5" spans="1:59" x14ac:dyDescent="0.25">
      <c r="A5" s="126" t="s">
        <v>433</v>
      </c>
      <c r="B5" s="15">
        <v>48858.855098</v>
      </c>
      <c r="C5" s="15">
        <v>7943.9989334000002</v>
      </c>
      <c r="E5" s="126" t="s">
        <v>433</v>
      </c>
      <c r="F5" s="15">
        <v>367.18296102779499</v>
      </c>
      <c r="G5" s="15">
        <v>532.40055192711498</v>
      </c>
      <c r="H5" s="15">
        <v>10.980633167435499</v>
      </c>
      <c r="I5" s="15">
        <v>14.252414557119</v>
      </c>
      <c r="J5" s="15">
        <v>330.21646103055002</v>
      </c>
      <c r="K5" s="15">
        <v>15.160896840225501</v>
      </c>
      <c r="L5" s="15">
        <v>127.5492918203</v>
      </c>
      <c r="M5" s="15">
        <v>48881.016574237801</v>
      </c>
      <c r="N5" s="15">
        <v>7946.74089728114</v>
      </c>
      <c r="O5" s="15">
        <v>40934.275676956699</v>
      </c>
      <c r="P5" s="15">
        <v>52.151067753545199</v>
      </c>
      <c r="Q5" s="15">
        <v>9.0344156924993193</v>
      </c>
      <c r="R5" s="15">
        <v>4566.27144628714</v>
      </c>
      <c r="S5" s="15">
        <v>4.8567566703594096</v>
      </c>
      <c r="T5" s="15">
        <v>183.16200488323699</v>
      </c>
      <c r="U5" s="15">
        <v>4.7846753418541903</v>
      </c>
      <c r="V5" s="15">
        <v>10.908969173873</v>
      </c>
      <c r="W5" s="15">
        <v>457.90468989235899</v>
      </c>
      <c r="X5" s="15">
        <v>1173.7834029442699</v>
      </c>
      <c r="Y5" s="15">
        <v>58.385814470036401</v>
      </c>
      <c r="Z5" s="15">
        <v>27.754443801429598</v>
      </c>
      <c r="AA5" s="126"/>
      <c r="AB5" s="40">
        <f t="shared" si="0"/>
        <v>4.5358157069686259E-4</v>
      </c>
      <c r="AC5" s="40">
        <f t="shared" si="0"/>
        <v>3.4516166280075669E-4</v>
      </c>
      <c r="AD5" s="126"/>
      <c r="AE5" s="15">
        <v>112</v>
      </c>
      <c r="AF5" s="15" t="s">
        <v>433</v>
      </c>
      <c r="AG5" s="15">
        <v>61.697696153958901</v>
      </c>
      <c r="AH5" s="15">
        <v>87.7704661318961</v>
      </c>
      <c r="AI5" s="15">
        <v>1.85653913922377</v>
      </c>
      <c r="AJ5" s="15">
        <v>2.6830591559566499</v>
      </c>
      <c r="AK5" s="15">
        <v>55.126195786971003</v>
      </c>
      <c r="AL5" s="15">
        <v>2.52291194938004</v>
      </c>
      <c r="AM5" s="15">
        <v>21.301732794200401</v>
      </c>
      <c r="AN5" s="15">
        <v>6728.6325269182298</v>
      </c>
      <c r="AO5" s="15">
        <v>8.6507747546640896</v>
      </c>
      <c r="AP5" s="15">
        <v>1.4990240301509401</v>
      </c>
      <c r="AQ5" s="15">
        <v>757.91564022316402</v>
      </c>
      <c r="AR5" s="15">
        <v>0.88051112145987598</v>
      </c>
      <c r="AS5" s="15">
        <v>31.050041365527999</v>
      </c>
      <c r="AT5" s="15">
        <v>0.822585988643453</v>
      </c>
      <c r="AU5" s="15">
        <v>1.84202651299997</v>
      </c>
      <c r="AV5" s="15">
        <v>77.625097937458506</v>
      </c>
      <c r="AW5" s="15">
        <v>196.875257414515</v>
      </c>
      <c r="AX5" s="15">
        <v>9.6893841923793609</v>
      </c>
      <c r="AY5" s="15">
        <v>4.6411560430782099</v>
      </c>
      <c r="AZ5" s="15">
        <f t="shared" si="1"/>
        <v>8053.0826276138569</v>
      </c>
      <c r="BA5" s="15">
        <f t="shared" si="2"/>
        <v>1324.450100695627</v>
      </c>
      <c r="BC5" s="13">
        <f t="shared" si="3"/>
        <v>0.16474867324789119</v>
      </c>
      <c r="BD5" s="13">
        <f t="shared" si="3"/>
        <v>0.16666582160099974</v>
      </c>
      <c r="BF5" s="13">
        <v>0.18232133993800848</v>
      </c>
      <c r="BG5" s="13">
        <v>0.18455106626288806</v>
      </c>
    </row>
    <row r="6" spans="1:59" x14ac:dyDescent="0.25">
      <c r="A6" s="126" t="s">
        <v>434</v>
      </c>
      <c r="B6" s="15">
        <v>33293.982778999998</v>
      </c>
      <c r="C6" s="15">
        <v>5815.0101221000004</v>
      </c>
      <c r="E6" s="126" t="s">
        <v>434</v>
      </c>
      <c r="F6" s="15">
        <v>290.03248157762698</v>
      </c>
      <c r="G6" s="15">
        <v>363.76658432403502</v>
      </c>
      <c r="H6" s="15">
        <v>8.3151705550687094</v>
      </c>
      <c r="I6" s="15">
        <v>13.343099037131299</v>
      </c>
      <c r="J6" s="15">
        <v>248.985257582521</v>
      </c>
      <c r="K6" s="15">
        <v>10.412776225356399</v>
      </c>
      <c r="L6" s="15">
        <v>95.484111840473403</v>
      </c>
      <c r="M6" s="15">
        <v>33306.327891775101</v>
      </c>
      <c r="N6" s="15">
        <v>5816.9112854599598</v>
      </c>
      <c r="O6" s="15">
        <v>27489.416606315099</v>
      </c>
      <c r="P6" s="15">
        <v>35.7077140825741</v>
      </c>
      <c r="Q6" s="15">
        <v>6.5914003207724896</v>
      </c>
      <c r="R6" s="15">
        <v>3281.3563440753501</v>
      </c>
      <c r="S6" s="15">
        <v>4.6109997409569203</v>
      </c>
      <c r="T6" s="15">
        <v>136.355438196178</v>
      </c>
      <c r="U6" s="15">
        <v>3.57980963089115</v>
      </c>
      <c r="V6" s="15">
        <v>7.3849998622111297</v>
      </c>
      <c r="W6" s="15">
        <v>340.88886687941198</v>
      </c>
      <c r="X6" s="15">
        <v>909.13617046137199</v>
      </c>
      <c r="Y6" s="15">
        <v>39.806859571090698</v>
      </c>
      <c r="Z6" s="15">
        <v>21.153201496938301</v>
      </c>
      <c r="AA6" s="126"/>
      <c r="AB6" s="40">
        <f t="shared" si="0"/>
        <v>3.707911083227268E-4</v>
      </c>
      <c r="AC6" s="40">
        <f t="shared" si="0"/>
        <v>3.2694067938660433E-4</v>
      </c>
      <c r="AD6" s="126"/>
      <c r="AE6" s="15">
        <v>113</v>
      </c>
      <c r="AF6" s="15" t="s">
        <v>434</v>
      </c>
      <c r="AG6" s="15">
        <v>22.781824601634298</v>
      </c>
      <c r="AH6" s="15">
        <v>25.9339898429828</v>
      </c>
      <c r="AI6" s="15">
        <v>0.64080656465071495</v>
      </c>
      <c r="AJ6" s="15">
        <v>1.1652926555449099</v>
      </c>
      <c r="AK6" s="15">
        <v>18.934009350344201</v>
      </c>
      <c r="AL6" s="15">
        <v>0.75772643306409604</v>
      </c>
      <c r="AM6" s="15">
        <v>7.2515571859414303</v>
      </c>
      <c r="AN6" s="15">
        <v>1934.50533014436</v>
      </c>
      <c r="AO6" s="15">
        <v>2.5390021700186201</v>
      </c>
      <c r="AP6" s="15">
        <v>0.49283511322756002</v>
      </c>
      <c r="AQ6" s="15">
        <v>243.21550194172701</v>
      </c>
      <c r="AR6" s="15">
        <v>0.41059341336149302</v>
      </c>
      <c r="AS6" s="15">
        <v>10.334350012583201</v>
      </c>
      <c r="AT6" s="15">
        <v>0.29215932989155402</v>
      </c>
      <c r="AU6" s="15">
        <v>0.58145685839206396</v>
      </c>
      <c r="AV6" s="15">
        <v>25.835873630477199</v>
      </c>
      <c r="AW6" s="15">
        <v>70.457170217246997</v>
      </c>
      <c r="AX6" s="15">
        <v>2.86492180424688</v>
      </c>
      <c r="AY6" s="15">
        <v>1.6193057131564299</v>
      </c>
      <c r="AZ6" s="15">
        <f t="shared" si="1"/>
        <v>2370.6137069828515</v>
      </c>
      <c r="BA6" s="15">
        <f t="shared" si="2"/>
        <v>436.10837683849149</v>
      </c>
      <c r="BC6" s="13">
        <f t="shared" si="3"/>
        <v>7.1176075449862708E-2</v>
      </c>
      <c r="BD6" s="13">
        <f t="shared" si="3"/>
        <v>7.4972499224561784E-2</v>
      </c>
      <c r="BF6" s="13">
        <v>8.1743741451155691E-2</v>
      </c>
      <c r="BG6" s="13">
        <v>8.3793505696682813E-2</v>
      </c>
    </row>
    <row r="7" spans="1:59" x14ac:dyDescent="0.25">
      <c r="A7" s="126" t="s">
        <v>435</v>
      </c>
      <c r="B7" s="15">
        <v>222330.64423000001</v>
      </c>
      <c r="C7" s="15">
        <v>43674.105841999997</v>
      </c>
      <c r="E7" s="126" t="s">
        <v>435</v>
      </c>
      <c r="F7" s="15">
        <v>2440.12328742208</v>
      </c>
      <c r="G7" s="15">
        <v>2461.96448673644</v>
      </c>
      <c r="H7" s="15">
        <v>61.454108588656098</v>
      </c>
      <c r="I7" s="15">
        <v>99.748365107447498</v>
      </c>
      <c r="J7" s="15">
        <v>1952.63638541201</v>
      </c>
      <c r="K7" s="15">
        <v>75.485226938276</v>
      </c>
      <c r="L7" s="15">
        <v>745.24363894905605</v>
      </c>
      <c r="M7" s="15">
        <v>221945.42384761601</v>
      </c>
      <c r="N7" s="15">
        <v>43596.398411790302</v>
      </c>
      <c r="O7" s="15">
        <v>178349.02543582601</v>
      </c>
      <c r="P7" s="15">
        <v>215.983466437386</v>
      </c>
      <c r="Q7" s="15">
        <v>50.276530917067603</v>
      </c>
      <c r="R7" s="15">
        <v>24121.338646472301</v>
      </c>
      <c r="S7" s="15">
        <v>39.992160915359001</v>
      </c>
      <c r="T7" s="15">
        <v>968.99752674482102</v>
      </c>
      <c r="U7" s="15">
        <v>39.398517281480501</v>
      </c>
      <c r="V7" s="15">
        <v>85.282603107414701</v>
      </c>
      <c r="W7" s="15">
        <v>2422.5177004690299</v>
      </c>
      <c r="X7" s="15">
        <v>7372.1013883606902</v>
      </c>
      <c r="Y7" s="15">
        <v>275.122807475873</v>
      </c>
      <c r="Z7" s="15">
        <v>168.73156445487899</v>
      </c>
      <c r="AA7" s="126"/>
      <c r="AB7" s="40">
        <f t="shared" si="0"/>
        <v>-1.7326463642388711E-3</v>
      </c>
      <c r="AC7" s="40">
        <f t="shared" si="0"/>
        <v>-1.7792563513679665E-3</v>
      </c>
      <c r="AD7" s="126"/>
      <c r="AE7" s="15">
        <v>124</v>
      </c>
      <c r="AF7" s="15" t="s">
        <v>435</v>
      </c>
      <c r="AG7" s="15">
        <v>314.505197236735</v>
      </c>
      <c r="AH7" s="15">
        <v>238.73525450851099</v>
      </c>
      <c r="AI7" s="15">
        <v>6.9343048367473097</v>
      </c>
      <c r="AJ7" s="15">
        <v>10.8310283559704</v>
      </c>
      <c r="AK7" s="15">
        <v>234.02376416702299</v>
      </c>
      <c r="AL7" s="15">
        <v>7.4109589911539704</v>
      </c>
      <c r="AM7" s="15">
        <v>88.125769508225005</v>
      </c>
      <c r="AN7" s="15">
        <v>16340.9451253191</v>
      </c>
      <c r="AO7" s="15">
        <v>18.4608666951668</v>
      </c>
      <c r="AP7" s="15">
        <v>5.7963872331907504</v>
      </c>
      <c r="AQ7" s="15">
        <v>2657.2712967303301</v>
      </c>
      <c r="AR7" s="15">
        <v>5.4150346943414496</v>
      </c>
      <c r="AS7" s="15">
        <v>101.31517021819</v>
      </c>
      <c r="AT7" s="15">
        <v>4.8550657957084198</v>
      </c>
      <c r="AU7" s="15">
        <v>10.001033109460201</v>
      </c>
      <c r="AV7" s="15">
        <v>253.287912636013</v>
      </c>
      <c r="AW7" s="15">
        <v>918.04197813355597</v>
      </c>
      <c r="AX7" s="15">
        <v>26.024618501541699</v>
      </c>
      <c r="AY7" s="15">
        <v>20.562821969753799</v>
      </c>
      <c r="AZ7" s="15">
        <f t="shared" si="1"/>
        <v>21262.543588640718</v>
      </c>
      <c r="BA7" s="15">
        <f t="shared" si="2"/>
        <v>4921.5984633216176</v>
      </c>
      <c r="BC7" s="13">
        <f t="shared" si="3"/>
        <v>9.5800774893377488E-2</v>
      </c>
      <c r="BD7" s="13">
        <f t="shared" si="3"/>
        <v>0.11289002400690536</v>
      </c>
      <c r="BF7" s="13">
        <v>7.7800461911771299E-2</v>
      </c>
      <c r="BG7" s="13">
        <v>8.0557200319305633E-2</v>
      </c>
    </row>
    <row r="8" spans="1:59" x14ac:dyDescent="0.25">
      <c r="A8" s="126" t="s">
        <v>436</v>
      </c>
      <c r="B8" s="15">
        <v>438733.79991</v>
      </c>
      <c r="C8" s="15">
        <v>87800.954937999995</v>
      </c>
      <c r="E8" s="126" t="s">
        <v>436</v>
      </c>
      <c r="F8" s="15">
        <v>5075.2547683217799</v>
      </c>
      <c r="G8" s="15">
        <v>4873.4393249447403</v>
      </c>
      <c r="H8" s="15">
        <v>120.37261374471601</v>
      </c>
      <c r="I8" s="15">
        <v>146.30207014004799</v>
      </c>
      <c r="J8" s="15">
        <v>4003.6976002689598</v>
      </c>
      <c r="K8" s="15">
        <v>139.407015437865</v>
      </c>
      <c r="L8" s="15">
        <v>1514.3925413228801</v>
      </c>
      <c r="M8" s="15">
        <v>438855.35644052702</v>
      </c>
      <c r="N8" s="15">
        <v>87813.197251387493</v>
      </c>
      <c r="O8" s="15">
        <v>351042.15918914002</v>
      </c>
      <c r="P8" s="15">
        <v>414.64732353378901</v>
      </c>
      <c r="Q8" s="15">
        <v>102.89833385692999</v>
      </c>
      <c r="R8" s="15">
        <v>48739.301985813203</v>
      </c>
      <c r="S8" s="15">
        <v>76.444606226954704</v>
      </c>
      <c r="T8" s="15">
        <v>1813.0362091524801</v>
      </c>
      <c r="U8" s="15">
        <v>64.528222688867103</v>
      </c>
      <c r="V8" s="15">
        <v>131.79929584373599</v>
      </c>
      <c r="W8" s="15">
        <v>4532.56688437308</v>
      </c>
      <c r="X8" s="15">
        <v>15201.9035389694</v>
      </c>
      <c r="Y8" s="15">
        <v>516.34237074025805</v>
      </c>
      <c r="Z8" s="15">
        <v>346.862546007704</v>
      </c>
      <c r="AA8" s="126"/>
      <c r="AB8" s="40">
        <f t="shared" si="0"/>
        <v>2.770621514730559E-4</v>
      </c>
      <c r="AC8" s="40">
        <f t="shared" si="0"/>
        <v>1.3943257674296325E-4</v>
      </c>
      <c r="AD8" s="126"/>
      <c r="AE8" s="15">
        <v>135</v>
      </c>
      <c r="AF8" s="15" t="s">
        <v>436</v>
      </c>
      <c r="AG8" s="15">
        <v>1176.77711841214</v>
      </c>
      <c r="AH8" s="15">
        <v>935.41388852478894</v>
      </c>
      <c r="AI8" s="15">
        <v>25.455912441508602</v>
      </c>
      <c r="AJ8" s="15">
        <v>28.563731366821798</v>
      </c>
      <c r="AK8" s="15">
        <v>887.106786788882</v>
      </c>
      <c r="AL8" s="15">
        <v>26.777804176150202</v>
      </c>
      <c r="AM8" s="15">
        <v>332.18050469471899</v>
      </c>
      <c r="AN8" s="15">
        <v>65754.628867752806</v>
      </c>
      <c r="AO8" s="15">
        <v>73.885798201303601</v>
      </c>
      <c r="AP8" s="15">
        <v>22.214588481473498</v>
      </c>
      <c r="AQ8" s="15">
        <v>10176.825314088501</v>
      </c>
      <c r="AR8" s="15">
        <v>17.9664289890863</v>
      </c>
      <c r="AS8" s="15">
        <v>362.83261726787202</v>
      </c>
      <c r="AT8" s="15">
        <v>14.971252095088399</v>
      </c>
      <c r="AU8" s="15">
        <v>30.038387704601799</v>
      </c>
      <c r="AV8" s="15">
        <v>907.08149170873503</v>
      </c>
      <c r="AW8" s="15">
        <v>3448.4366897162899</v>
      </c>
      <c r="AX8" s="15">
        <v>96.602274656415702</v>
      </c>
      <c r="AY8" s="15">
        <v>77.577434331900406</v>
      </c>
      <c r="AZ8" s="15">
        <f t="shared" si="1"/>
        <v>84395.336891399085</v>
      </c>
      <c r="BA8" s="15">
        <f t="shared" si="2"/>
        <v>18640.708023646279</v>
      </c>
      <c r="BC8" s="13">
        <f t="shared" si="3"/>
        <v>0.19230786557081983</v>
      </c>
      <c r="BD8" s="13">
        <f t="shared" si="3"/>
        <v>0.21227684000939559</v>
      </c>
      <c r="BF8" s="13">
        <v>0.16023849136546867</v>
      </c>
      <c r="BG8" s="13">
        <v>0.16172229975399571</v>
      </c>
    </row>
    <row r="9" spans="1:59" x14ac:dyDescent="0.25">
      <c r="A9" s="126" t="s">
        <v>553</v>
      </c>
      <c r="B9" s="15">
        <v>419523.85213999997</v>
      </c>
      <c r="C9" s="15">
        <v>84046.506827000005</v>
      </c>
      <c r="E9" s="126" t="s">
        <v>553</v>
      </c>
      <c r="F9" s="15">
        <v>5040.6592288232196</v>
      </c>
      <c r="G9" s="15">
        <v>4540.0052921950801</v>
      </c>
      <c r="H9" s="15">
        <v>112.11877092324001</v>
      </c>
      <c r="I9" s="15">
        <v>85.626085638541099</v>
      </c>
      <c r="J9" s="15">
        <v>3934.03389551194</v>
      </c>
      <c r="K9" s="15">
        <v>122.810952782508</v>
      </c>
      <c r="L9" s="15">
        <v>1471.8735001129801</v>
      </c>
      <c r="M9" s="15">
        <v>419665.75905190199</v>
      </c>
      <c r="N9" s="15">
        <v>84068.875417362404</v>
      </c>
      <c r="O9" s="15">
        <v>335596.88363453897</v>
      </c>
      <c r="P9" s="15">
        <v>384.15133550488599</v>
      </c>
      <c r="Q9" s="15">
        <v>100.60671527858101</v>
      </c>
      <c r="R9" s="15">
        <v>46635.740643859797</v>
      </c>
      <c r="S9" s="15">
        <v>66.085506704806605</v>
      </c>
      <c r="T9" s="15">
        <v>1607.50729961363</v>
      </c>
      <c r="U9" s="15">
        <v>54.962851237619603</v>
      </c>
      <c r="V9" s="15">
        <v>112.14737027177399</v>
      </c>
      <c r="W9" s="15">
        <v>4018.7661706267099</v>
      </c>
      <c r="X9" s="15">
        <v>14984.6705192435</v>
      </c>
      <c r="Y9" s="15">
        <v>456.74899937719402</v>
      </c>
      <c r="Z9" s="15">
        <v>340.36027965629899</v>
      </c>
      <c r="AA9" s="126"/>
      <c r="AB9" s="40">
        <f t="shared" si="0"/>
        <v>3.3825707686974913E-4</v>
      </c>
      <c r="AC9" s="40">
        <f t="shared" si="0"/>
        <v>2.6614539029495024E-4</v>
      </c>
      <c r="AD9" s="126"/>
      <c r="AE9" s="15">
        <v>146</v>
      </c>
      <c r="AF9" s="15" t="s">
        <v>553</v>
      </c>
      <c r="AG9" s="15">
        <v>1381.3827106485001</v>
      </c>
      <c r="AH9" s="15">
        <v>1124.4484690694801</v>
      </c>
      <c r="AI9" s="15">
        <v>29.364073800038</v>
      </c>
      <c r="AJ9" s="15">
        <v>21.5458103916922</v>
      </c>
      <c r="AK9" s="15">
        <v>1052.5730705989599</v>
      </c>
      <c r="AL9" s="15">
        <v>30.498027726801102</v>
      </c>
      <c r="AM9" s="15">
        <v>391.93139651612302</v>
      </c>
      <c r="AN9" s="15">
        <v>82542.692219114004</v>
      </c>
      <c r="AO9" s="15">
        <v>91.932125053807198</v>
      </c>
      <c r="AP9" s="15">
        <v>26.5530541112491</v>
      </c>
      <c r="AQ9" s="15">
        <v>12092.995041329799</v>
      </c>
      <c r="AR9" s="15">
        <v>18.509739724382801</v>
      </c>
      <c r="AS9" s="15">
        <v>408.28357757142902</v>
      </c>
      <c r="AT9" s="15">
        <v>15.462733577752999</v>
      </c>
      <c r="AU9" s="15">
        <v>31.454918713928201</v>
      </c>
      <c r="AV9" s="15">
        <v>1020.7088844787201</v>
      </c>
      <c r="AW9" s="15">
        <v>4060.1611760953501</v>
      </c>
      <c r="AX9" s="15">
        <v>111.613544702585</v>
      </c>
      <c r="AY9" s="15">
        <v>91.492856223131994</v>
      </c>
      <c r="AZ9" s="15">
        <f t="shared" si="1"/>
        <v>104543.60342944776</v>
      </c>
      <c r="BA9" s="15">
        <f t="shared" si="2"/>
        <v>22000.911210333754</v>
      </c>
      <c r="BC9" s="13">
        <f t="shared" si="3"/>
        <v>0.24911158743479564</v>
      </c>
      <c r="BD9" s="13">
        <f t="shared" si="3"/>
        <v>0.26170102908013915</v>
      </c>
      <c r="BF9" s="13">
        <v>0.25327407948177189</v>
      </c>
      <c r="BG9" s="13">
        <v>0.25346600817521825</v>
      </c>
    </row>
    <row r="10" spans="1:59" x14ac:dyDescent="0.25">
      <c r="A10" s="126" t="s">
        <v>554</v>
      </c>
      <c r="B10" s="15">
        <v>1295750.902</v>
      </c>
      <c r="C10" s="15">
        <v>225294.84972999999</v>
      </c>
      <c r="E10" s="126" t="s">
        <v>554</v>
      </c>
      <c r="F10" s="15">
        <v>11757.585381151501</v>
      </c>
      <c r="G10" s="15">
        <v>14072.639214713599</v>
      </c>
      <c r="H10" s="15">
        <v>292.06052536141999</v>
      </c>
      <c r="I10" s="15">
        <v>212.25257725822101</v>
      </c>
      <c r="J10" s="15">
        <v>9907.7456781141591</v>
      </c>
      <c r="K10" s="15">
        <v>382.20420476529</v>
      </c>
      <c r="L10" s="15">
        <v>3762.9373281083699</v>
      </c>
      <c r="M10" s="15">
        <v>1296103.1691614101</v>
      </c>
      <c r="N10" s="15">
        <v>225329.25250274199</v>
      </c>
      <c r="O10" s="15">
        <v>1070773.9166586699</v>
      </c>
      <c r="P10" s="15">
        <v>1230.1629227776</v>
      </c>
      <c r="Q10" s="15">
        <v>264.31358267607999</v>
      </c>
      <c r="R10" s="15">
        <v>128400.74879544901</v>
      </c>
      <c r="S10" s="15">
        <v>130.47082767021001</v>
      </c>
      <c r="T10" s="15">
        <v>4573.14132343458</v>
      </c>
      <c r="U10" s="15">
        <v>128.59221096027801</v>
      </c>
      <c r="V10" s="15">
        <v>274.22054950203102</v>
      </c>
      <c r="W10" s="15">
        <v>11432.9516405143</v>
      </c>
      <c r="X10" s="15">
        <v>36196.051089909997</v>
      </c>
      <c r="Y10" s="15">
        <v>1463.9432741943399</v>
      </c>
      <c r="Z10" s="15">
        <v>847.23137618016199</v>
      </c>
      <c r="AA10" s="126"/>
      <c r="AB10" s="40">
        <f t="shared" si="0"/>
        <v>2.7186333489433997E-4</v>
      </c>
      <c r="AC10" s="40">
        <f t="shared" si="0"/>
        <v>1.5270110605383451E-4</v>
      </c>
      <c r="AD10" s="126"/>
      <c r="AE10" s="15">
        <v>147</v>
      </c>
      <c r="AF10" s="15" t="s">
        <v>554</v>
      </c>
      <c r="AG10" s="15">
        <v>4085.2307910401801</v>
      </c>
      <c r="AH10" s="15">
        <v>4742.0627071777599</v>
      </c>
      <c r="AI10" s="15">
        <v>99.347574721450698</v>
      </c>
      <c r="AJ10" s="15">
        <v>70.242400918167405</v>
      </c>
      <c r="AK10" s="15">
        <v>3407.9559064678101</v>
      </c>
      <c r="AL10" s="15">
        <v>128.95684504896701</v>
      </c>
      <c r="AM10" s="15">
        <v>1292.5994519704</v>
      </c>
      <c r="AN10" s="15">
        <v>360282.01407679799</v>
      </c>
      <c r="AO10" s="15">
        <v>406.774283013917</v>
      </c>
      <c r="AP10" s="15">
        <v>90.508596400641295</v>
      </c>
      <c r="AQ10" s="15">
        <v>43748.092260284902</v>
      </c>
      <c r="AR10" s="15">
        <v>45.699384427259197</v>
      </c>
      <c r="AS10" s="15">
        <v>1544.04618124527</v>
      </c>
      <c r="AT10" s="15">
        <v>45.2354352209707</v>
      </c>
      <c r="AU10" s="15">
        <v>95.776082196235393</v>
      </c>
      <c r="AV10" s="15">
        <v>3860.1151935080202</v>
      </c>
      <c r="AW10" s="15">
        <v>12511.058997455</v>
      </c>
      <c r="AX10" s="15">
        <v>492.08008195360401</v>
      </c>
      <c r="AY10" s="15">
        <v>292.22808741580502</v>
      </c>
      <c r="AZ10" s="15">
        <f t="shared" si="1"/>
        <v>437240.02433726436</v>
      </c>
      <c r="BA10" s="15">
        <f t="shared" si="2"/>
        <v>76958.01026046637</v>
      </c>
      <c r="BC10" s="13">
        <f t="shared" si="3"/>
        <v>0.33734970698371369</v>
      </c>
      <c r="BD10" s="13">
        <f t="shared" si="3"/>
        <v>0.34153581661364579</v>
      </c>
      <c r="BF10" s="13">
        <v>0.31380785238296455</v>
      </c>
      <c r="BG10" s="13">
        <v>0.31775584311387811</v>
      </c>
    </row>
    <row r="11" spans="1:59" x14ac:dyDescent="0.25">
      <c r="A11" s="126" t="s">
        <v>437</v>
      </c>
      <c r="B11" s="15">
        <v>946901.67307999998</v>
      </c>
      <c r="C11" s="15">
        <v>169537.09020000001</v>
      </c>
      <c r="E11" s="126" t="s">
        <v>437</v>
      </c>
      <c r="F11" s="15">
        <v>8829.6631381691695</v>
      </c>
      <c r="G11" s="15">
        <v>10641.0906110661</v>
      </c>
      <c r="H11" s="15">
        <v>217.068461118735</v>
      </c>
      <c r="I11" s="15">
        <v>204.861133396165</v>
      </c>
      <c r="J11" s="15">
        <v>7386.52314026356</v>
      </c>
      <c r="K11" s="15">
        <v>299.72881176386198</v>
      </c>
      <c r="L11" s="15">
        <v>2826.0546164233301</v>
      </c>
      <c r="M11" s="15">
        <v>947309.67241610005</v>
      </c>
      <c r="N11" s="15">
        <v>169570.33494469101</v>
      </c>
      <c r="O11" s="15">
        <v>777739.33747140795</v>
      </c>
      <c r="P11" s="15">
        <v>857.72478160463299</v>
      </c>
      <c r="Q11" s="15">
        <v>196.885301895423</v>
      </c>
      <c r="R11" s="15">
        <v>96554.085810501696</v>
      </c>
      <c r="S11" s="15">
        <v>106.84127239758099</v>
      </c>
      <c r="T11" s="15">
        <v>3501.5244090235101</v>
      </c>
      <c r="U11" s="15">
        <v>111.97205123541499</v>
      </c>
      <c r="V11" s="15">
        <v>231.64557416623899</v>
      </c>
      <c r="W11" s="15">
        <v>8753.8157652518494</v>
      </c>
      <c r="X11" s="15">
        <v>27075.887917018001</v>
      </c>
      <c r="Y11" s="15">
        <v>1136.8944840357799</v>
      </c>
      <c r="Z11" s="15">
        <v>638.06766536042801</v>
      </c>
      <c r="AA11" s="126"/>
      <c r="AB11" s="40">
        <f t="shared" si="0"/>
        <v>4.3087825029705776E-4</v>
      </c>
      <c r="AC11" s="40">
        <f t="shared" si="0"/>
        <v>1.9609127803119647E-4</v>
      </c>
      <c r="AD11" s="126"/>
      <c r="AE11" s="15">
        <v>148</v>
      </c>
      <c r="AF11" s="15" t="s">
        <v>437</v>
      </c>
      <c r="AG11" s="15">
        <v>2721.73287265932</v>
      </c>
      <c r="AH11" s="15">
        <v>3053.2787140751602</v>
      </c>
      <c r="AI11" s="15">
        <v>64.540097114587496</v>
      </c>
      <c r="AJ11" s="15">
        <v>61.366253728580098</v>
      </c>
      <c r="AK11" s="15">
        <v>2229.9051494589698</v>
      </c>
      <c r="AL11" s="15">
        <v>87.052491400590498</v>
      </c>
      <c r="AM11" s="15">
        <v>850.36555187969896</v>
      </c>
      <c r="AN11" s="15">
        <v>223360.25192321499</v>
      </c>
      <c r="AO11" s="15">
        <v>240.18635242980599</v>
      </c>
      <c r="AP11" s="15">
        <v>58.7910631222597</v>
      </c>
      <c r="AQ11" s="15">
        <v>28462.598003568201</v>
      </c>
      <c r="AR11" s="15">
        <v>33.760020935202398</v>
      </c>
      <c r="AS11" s="15">
        <v>1023.65655469546</v>
      </c>
      <c r="AT11" s="15">
        <v>36.5088318666144</v>
      </c>
      <c r="AU11" s="15">
        <v>76.419119655811599</v>
      </c>
      <c r="AV11" s="15">
        <v>2559.1412349611601</v>
      </c>
      <c r="AW11" s="15">
        <v>8261.0174203644692</v>
      </c>
      <c r="AX11" s="15">
        <v>326.21305159964999</v>
      </c>
      <c r="AY11" s="15">
        <v>193.30808884951699</v>
      </c>
      <c r="AZ11" s="15">
        <f t="shared" si="1"/>
        <v>273700.09279558004</v>
      </c>
      <c r="BA11" s="15">
        <f t="shared" si="2"/>
        <v>50339.84087236505</v>
      </c>
      <c r="BC11" s="13">
        <f t="shared" si="3"/>
        <v>0.28892357036481198</v>
      </c>
      <c r="BD11" s="13">
        <f t="shared" si="3"/>
        <v>0.2968670250535535</v>
      </c>
      <c r="BF11" s="13">
        <v>0.22262156490356194</v>
      </c>
      <c r="BG11" s="13">
        <v>0.22268042313182768</v>
      </c>
    </row>
    <row r="12" spans="1:59" x14ac:dyDescent="0.25">
      <c r="A12" s="126" t="s">
        <v>438</v>
      </c>
      <c r="B12" s="15">
        <v>162833.32362000001</v>
      </c>
      <c r="C12" s="15">
        <v>27339.332493999998</v>
      </c>
      <c r="E12" s="126" t="s">
        <v>438</v>
      </c>
      <c r="F12" s="15">
        <v>1288.0084759999299</v>
      </c>
      <c r="G12" s="15">
        <v>1776.1649221492801</v>
      </c>
      <c r="H12" s="15">
        <v>37.372058620898798</v>
      </c>
      <c r="I12" s="15">
        <v>49.686300809647399</v>
      </c>
      <c r="J12" s="15">
        <v>1129.31404244999</v>
      </c>
      <c r="K12" s="15">
        <v>51.3506944008112</v>
      </c>
      <c r="L12" s="15">
        <v>437.030523542607</v>
      </c>
      <c r="M12" s="15">
        <v>161374.96209461099</v>
      </c>
      <c r="N12" s="15">
        <v>27062.001346803499</v>
      </c>
      <c r="O12" s="15">
        <v>134312.960747807</v>
      </c>
      <c r="P12" s="15">
        <v>167.73731399879799</v>
      </c>
      <c r="Q12" s="15">
        <v>30.802775729316501</v>
      </c>
      <c r="R12" s="15">
        <v>15511.210637301099</v>
      </c>
      <c r="S12" s="15">
        <v>18.4266443999845</v>
      </c>
      <c r="T12" s="15">
        <v>614.49140263562595</v>
      </c>
      <c r="U12" s="15">
        <v>17.7090634214631</v>
      </c>
      <c r="V12" s="15">
        <v>39.725263204307701</v>
      </c>
      <c r="W12" s="15">
        <v>1536.22601112231</v>
      </c>
      <c r="X12" s="15">
        <v>4064.90593539355</v>
      </c>
      <c r="Y12" s="15">
        <v>196.25187861351299</v>
      </c>
      <c r="Z12" s="15">
        <v>95.587403010411407</v>
      </c>
      <c r="AA12" s="126"/>
      <c r="AB12" s="40">
        <f t="shared" si="0"/>
        <v>-8.9561613861813567E-3</v>
      </c>
      <c r="AC12" s="40">
        <f t="shared" si="0"/>
        <v>-1.014403505489255E-2</v>
      </c>
      <c r="AD12" s="126"/>
      <c r="AE12" s="15">
        <v>159</v>
      </c>
      <c r="AF12" s="15" t="s">
        <v>438</v>
      </c>
      <c r="AG12" s="15">
        <v>100.014109894507</v>
      </c>
      <c r="AH12" s="15">
        <v>127.93090177418701</v>
      </c>
      <c r="AI12" s="15">
        <v>2.8657355420894</v>
      </c>
      <c r="AJ12" s="15">
        <v>3.5032739338877201</v>
      </c>
      <c r="AK12" s="15">
        <v>82.853960302996896</v>
      </c>
      <c r="AL12" s="15">
        <v>3.7692492163207398</v>
      </c>
      <c r="AM12" s="15">
        <v>32.435981506808503</v>
      </c>
      <c r="AN12" s="15">
        <v>9514.0714459200499</v>
      </c>
      <c r="AO12" s="15">
        <v>11.6127264081285</v>
      </c>
      <c r="AP12" s="15">
        <v>2.3094568526404</v>
      </c>
      <c r="AQ12" s="15">
        <v>1164.5225508108299</v>
      </c>
      <c r="AR12" s="15">
        <v>1.8181453961295</v>
      </c>
      <c r="AS12" s="15">
        <v>43.1492727451623</v>
      </c>
      <c r="AT12" s="15">
        <v>1.3618311333834601</v>
      </c>
      <c r="AU12" s="15">
        <v>3.05864523705185</v>
      </c>
      <c r="AV12" s="15">
        <v>107.87317459903799</v>
      </c>
      <c r="AW12" s="15">
        <v>307.51973452873398</v>
      </c>
      <c r="AX12" s="15">
        <v>14.343680074877501</v>
      </c>
      <c r="AY12" s="15">
        <v>7.0556683297005103</v>
      </c>
      <c r="AZ12" s="15">
        <f t="shared" si="1"/>
        <v>11532.069544206523</v>
      </c>
      <c r="BA12" s="15">
        <f t="shared" si="2"/>
        <v>2017.9980982864727</v>
      </c>
      <c r="BC12" s="13">
        <f t="shared" si="3"/>
        <v>7.1461330769797451E-2</v>
      </c>
      <c r="BD12" s="13">
        <f t="shared" si="3"/>
        <v>7.4569433074277561E-2</v>
      </c>
      <c r="BF12" s="13">
        <v>6.8276914764779123E-2</v>
      </c>
      <c r="BG12" s="13">
        <v>7.1200544395299215E-2</v>
      </c>
    </row>
    <row r="13" spans="1:59" x14ac:dyDescent="0.25">
      <c r="A13" s="126" t="s">
        <v>555</v>
      </c>
      <c r="B13" s="15">
        <v>16302.501796</v>
      </c>
      <c r="C13" s="15">
        <v>2615.0179982</v>
      </c>
      <c r="E13" s="126" t="s">
        <v>555</v>
      </c>
      <c r="F13" s="15">
        <v>0.20238180745933801</v>
      </c>
      <c r="G13" s="15">
        <v>0.31904586164894799</v>
      </c>
      <c r="H13" s="15">
        <v>5.9165507586655596E-3</v>
      </c>
      <c r="I13" s="15">
        <v>4.4351394698986402E-3</v>
      </c>
      <c r="J13" s="15">
        <v>0.18819081003323401</v>
      </c>
      <c r="K13" s="15">
        <v>8.7655671114491504E-3</v>
      </c>
      <c r="L13" s="15">
        <v>7.2500041336662199E-2</v>
      </c>
      <c r="M13" s="15">
        <v>29.2614669566846</v>
      </c>
      <c r="N13" s="15">
        <v>4.5511701594492804</v>
      </c>
      <c r="O13" s="15">
        <v>24.710296797235301</v>
      </c>
      <c r="P13" s="15">
        <v>3.0513258045492399E-2</v>
      </c>
      <c r="Q13" s="15">
        <v>5.2475133517419304E-3</v>
      </c>
      <c r="R13" s="15">
        <v>2.6525210403611101</v>
      </c>
      <c r="S13" s="15">
        <v>1.75220103947926E-3</v>
      </c>
      <c r="T13" s="15">
        <v>9.93272816459706E-2</v>
      </c>
      <c r="U13" s="15">
        <v>2.3893704150751999E-3</v>
      </c>
      <c r="V13" s="15">
        <v>5.8027393530536604E-3</v>
      </c>
      <c r="W13" s="15">
        <v>0.24831882140908301</v>
      </c>
      <c r="X13" s="15">
        <v>0.65420404878828398</v>
      </c>
      <c r="Y13" s="15">
        <v>3.4133835987146997E-2</v>
      </c>
      <c r="Z13" s="15">
        <v>1.57242712346434E-2</v>
      </c>
      <c r="AA13" s="126"/>
      <c r="AB13" s="40">
        <f t="shared" si="0"/>
        <v>-0.99820509346830044</v>
      </c>
      <c r="AC13" s="40">
        <f t="shared" si="0"/>
        <v>-0.99825960273979686</v>
      </c>
      <c r="AD13" s="126"/>
      <c r="AE13" s="15">
        <v>160</v>
      </c>
      <c r="AF13" s="15" t="s">
        <v>555</v>
      </c>
      <c r="AG13" s="15">
        <v>4.9502742305110202E-3</v>
      </c>
      <c r="AH13" s="15">
        <v>7.8040443229785497E-3</v>
      </c>
      <c r="AI13" s="15">
        <v>1.44719968951866E-4</v>
      </c>
      <c r="AJ13" s="15">
        <v>1.08485666777543E-4</v>
      </c>
      <c r="AK13" s="15">
        <v>4.60320781214737E-3</v>
      </c>
      <c r="AL13" s="15">
        <v>2.14410540709129E-4</v>
      </c>
      <c r="AM13" s="15">
        <v>1.7733771736770001E-3</v>
      </c>
      <c r="AN13" s="15">
        <v>0.60442406497620704</v>
      </c>
      <c r="AO13" s="15">
        <v>7.4637362080847195E-4</v>
      </c>
      <c r="AP13" s="15">
        <v>1.2835563812603701E-4</v>
      </c>
      <c r="AQ13" s="15">
        <v>6.4881737782732707E-2</v>
      </c>
      <c r="AR13" s="15">
        <v>4.2857400610042697E-5</v>
      </c>
      <c r="AS13" s="15">
        <v>2.4296021176603102E-3</v>
      </c>
      <c r="AT13" s="15">
        <v>5.8444914303758502E-5</v>
      </c>
      <c r="AU13" s="15">
        <v>1.41938295057011E-4</v>
      </c>
      <c r="AV13" s="15">
        <v>6.0740045662949502E-3</v>
      </c>
      <c r="AW13" s="15">
        <v>1.6001954641178099E-2</v>
      </c>
      <c r="AX13" s="15">
        <v>8.3493231764812095E-4</v>
      </c>
      <c r="AY13" s="15">
        <v>3.8462072620192099E-4</v>
      </c>
      <c r="AZ13" s="15">
        <f t="shared" si="1"/>
        <v>0.71574740671258086</v>
      </c>
      <c r="BA13" s="15">
        <f t="shared" si="2"/>
        <v>0.11132334173637382</v>
      </c>
      <c r="BC13" s="13">
        <f t="shared" si="3"/>
        <v>2.4460407530903807E-2</v>
      </c>
      <c r="BD13" s="13">
        <f t="shared" si="3"/>
        <v>2.4460377844858393E-2</v>
      </c>
      <c r="BF13" s="13">
        <v>2.4200756464524832E-2</v>
      </c>
      <c r="BG13" s="13">
        <v>2.448959577215689E-2</v>
      </c>
    </row>
    <row r="14" spans="1:59" x14ac:dyDescent="0.25">
      <c r="A14" s="126" t="s">
        <v>666</v>
      </c>
      <c r="B14" s="15">
        <v>9078.0043487000003</v>
      </c>
      <c r="C14" s="15">
        <v>1553.9527178999999</v>
      </c>
      <c r="E14" s="126" t="s">
        <v>556</v>
      </c>
      <c r="F14" s="15">
        <v>11.0210121419555</v>
      </c>
      <c r="G14" s="15">
        <v>16.959751869794999</v>
      </c>
      <c r="H14" s="15">
        <v>0.325588253774036</v>
      </c>
      <c r="I14" s="15">
        <v>0.42165160358692</v>
      </c>
      <c r="J14" s="15">
        <v>10.020332346764899</v>
      </c>
      <c r="K14" s="15">
        <v>0.47855801187188701</v>
      </c>
      <c r="L14" s="15">
        <v>3.8939143614587999</v>
      </c>
      <c r="M14" s="15">
        <v>1496.6055303604001</v>
      </c>
      <c r="N14" s="15">
        <v>245.12766002524299</v>
      </c>
      <c r="O14" s="15">
        <v>1251.4778703351501</v>
      </c>
      <c r="P14" s="15">
        <v>1.5306385136438501</v>
      </c>
      <c r="Q14" s="15">
        <v>0.27612779091364997</v>
      </c>
      <c r="R14" s="15">
        <v>141.898047696996</v>
      </c>
      <c r="S14" s="15">
        <v>0.14078599183187501</v>
      </c>
      <c r="T14" s="15">
        <v>5.6229868218720496</v>
      </c>
      <c r="U14" s="15">
        <v>0.13383438879611001</v>
      </c>
      <c r="V14" s="15">
        <v>0.27744808390791198</v>
      </c>
      <c r="W14" s="15">
        <v>14.057458622001</v>
      </c>
      <c r="X14" s="15">
        <v>35.358174021836703</v>
      </c>
      <c r="Y14" s="15">
        <v>1.86015465423259</v>
      </c>
      <c r="Z14" s="15">
        <v>0.85119485000303097</v>
      </c>
      <c r="AA14" s="126"/>
      <c r="AB14" s="40">
        <f t="shared" si="0"/>
        <v>-0.83513936842575776</v>
      </c>
      <c r="AC14" s="40">
        <f t="shared" si="0"/>
        <v>-0.84225539348680656</v>
      </c>
      <c r="AD14" s="126"/>
      <c r="AE14" s="15">
        <v>161</v>
      </c>
      <c r="AF14" s="15" t="s">
        <v>556</v>
      </c>
      <c r="AG14" s="15">
        <v>0.64205163713362801</v>
      </c>
      <c r="AH14" s="15">
        <v>1.00566687237528</v>
      </c>
      <c r="AI14" s="15">
        <v>1.8720315629931601E-2</v>
      </c>
      <c r="AJ14" s="15">
        <v>2.3059019274733E-2</v>
      </c>
      <c r="AK14" s="15">
        <v>0.58694702486797201</v>
      </c>
      <c r="AL14" s="15">
        <v>2.8334044344242599E-2</v>
      </c>
      <c r="AM14" s="15">
        <v>0.22824870095350799</v>
      </c>
      <c r="AN14" s="15">
        <v>73.588485687570596</v>
      </c>
      <c r="AO14" s="15">
        <v>8.8287690888049497E-2</v>
      </c>
      <c r="AP14" s="15">
        <v>1.6209326374861801E-2</v>
      </c>
      <c r="AQ14" s="15">
        <v>8.3460734267227608</v>
      </c>
      <c r="AR14" s="15">
        <v>7.6430875691866698E-3</v>
      </c>
      <c r="AS14" s="15">
        <v>0.32736765472507501</v>
      </c>
      <c r="AT14" s="15">
        <v>7.8820420828624796E-3</v>
      </c>
      <c r="AU14" s="15">
        <v>1.62348122454745E-2</v>
      </c>
      <c r="AV14" s="15">
        <v>0.81841908503745697</v>
      </c>
      <c r="AW14" s="15">
        <v>2.06230346490843</v>
      </c>
      <c r="AX14" s="15">
        <v>0.110176410469338</v>
      </c>
      <c r="AY14" s="15">
        <v>4.9978459504040999E-2</v>
      </c>
      <c r="AZ14" s="15">
        <f t="shared" si="1"/>
        <v>87.972088762677458</v>
      </c>
      <c r="BA14" s="15">
        <f>SUM(AG14:AY14)-AN14</f>
        <v>14.383603075106862</v>
      </c>
      <c r="BC14" s="13">
        <f t="shared" si="3"/>
        <v>5.878107956843695E-2</v>
      </c>
      <c r="BD14" s="13">
        <f t="shared" si="3"/>
        <v>5.8678009138689834E-2</v>
      </c>
      <c r="BF14" s="13">
        <v>6.0402901580459807E-2</v>
      </c>
      <c r="BG14" s="13">
        <v>6.046916819069309E-2</v>
      </c>
    </row>
    <row r="15" spans="1:59" x14ac:dyDescent="0.25">
      <c r="A15" s="8" t="s">
        <v>439</v>
      </c>
      <c r="B15" s="15">
        <v>6581.1756722</v>
      </c>
      <c r="C15" s="15">
        <v>1096.2918036000001</v>
      </c>
      <c r="E15" s="126" t="s">
        <v>439</v>
      </c>
      <c r="F15" s="15">
        <v>1.68944360852527</v>
      </c>
      <c r="G15" s="15">
        <v>2.6611218218996102</v>
      </c>
      <c r="H15" s="15">
        <v>4.9382894337979599E-2</v>
      </c>
      <c r="I15" s="15">
        <v>3.7117191091122499E-2</v>
      </c>
      <c r="J15" s="15">
        <v>1.56957114590739</v>
      </c>
      <c r="K15" s="15">
        <v>7.3134377221845404E-2</v>
      </c>
      <c r="L15" s="15">
        <v>0.60482183898543296</v>
      </c>
      <c r="M15" s="15">
        <v>243.57638655952101</v>
      </c>
      <c r="N15" s="15">
        <v>37.973464333074197</v>
      </c>
      <c r="O15" s="15">
        <v>205.60292222644699</v>
      </c>
      <c r="P15" s="15">
        <v>0.254201590634765</v>
      </c>
      <c r="Q15" s="15">
        <v>4.37778898460622E-2</v>
      </c>
      <c r="R15" s="15">
        <v>22.133878426120301</v>
      </c>
      <c r="S15" s="15">
        <v>1.47740460876227E-2</v>
      </c>
      <c r="T15" s="15">
        <v>0.82831737738168298</v>
      </c>
      <c r="U15" s="15">
        <v>1.9931614830492099E-2</v>
      </c>
      <c r="V15" s="15">
        <v>4.8333384039639098E-2</v>
      </c>
      <c r="W15" s="15">
        <v>2.07079349856975</v>
      </c>
      <c r="X15" s="15">
        <v>5.45889272860554</v>
      </c>
      <c r="Y15" s="15">
        <v>0.28479434734921799</v>
      </c>
      <c r="Z15" s="15">
        <v>0.13117655164051401</v>
      </c>
      <c r="AA15" s="126"/>
      <c r="AB15" s="40">
        <f t="shared" si="0"/>
        <v>-0.96298892497454081</v>
      </c>
      <c r="AC15" s="40">
        <f t="shared" si="0"/>
        <v>-0.96536190071988404</v>
      </c>
      <c r="AD15" s="126"/>
      <c r="AE15" s="15">
        <v>162</v>
      </c>
      <c r="AF15" s="15" t="s">
        <v>439</v>
      </c>
      <c r="AG15" s="15">
        <v>0.48620236199804501</v>
      </c>
      <c r="AH15" s="15">
        <v>0.76578436922145798</v>
      </c>
      <c r="AI15" s="15">
        <v>1.42094422017597E-2</v>
      </c>
      <c r="AJ15" s="15">
        <v>1.0682004312116E-2</v>
      </c>
      <c r="AK15" s="15">
        <v>0.45161517088012099</v>
      </c>
      <c r="AL15" s="15">
        <v>2.1047483898350299E-2</v>
      </c>
      <c r="AM15" s="15">
        <v>0.17403992676844099</v>
      </c>
      <c r="AN15" s="15">
        <v>59.142531490282401</v>
      </c>
      <c r="AO15" s="15">
        <v>7.3106457146145706E-2</v>
      </c>
      <c r="AP15" s="15">
        <v>1.2597356477645099E-2</v>
      </c>
      <c r="AQ15" s="15">
        <v>6.3697247571588704</v>
      </c>
      <c r="AR15" s="15">
        <v>4.25938127742092E-3</v>
      </c>
      <c r="AS15" s="15">
        <v>0.238314644930362</v>
      </c>
      <c r="AT15" s="15">
        <v>5.7355997069884201E-3</v>
      </c>
      <c r="AU15" s="15">
        <v>1.39012997159185E-2</v>
      </c>
      <c r="AV15" s="15">
        <v>0.59578656143888498</v>
      </c>
      <c r="AW15" s="15">
        <v>1.5708470224728199</v>
      </c>
      <c r="AX15" s="15">
        <v>8.1962234941596004E-2</v>
      </c>
      <c r="AY15" s="15">
        <v>3.7747280317480099E-2</v>
      </c>
      <c r="AZ15" s="15">
        <f t="shared" si="1"/>
        <v>70.070094845146826</v>
      </c>
      <c r="BA15" s="15">
        <f>SUM(AG15:AY15)-AN15</f>
        <v>10.927563354864425</v>
      </c>
      <c r="BC15" s="13">
        <f t="shared" si="3"/>
        <v>0.28767195307753818</v>
      </c>
      <c r="BD15" s="13">
        <f t="shared" si="3"/>
        <v>0.28776840740724086</v>
      </c>
      <c r="BF15" s="13">
        <v>0.22778071895016144</v>
      </c>
      <c r="BG15" s="13">
        <v>0.22837369085915238</v>
      </c>
    </row>
    <row r="16" spans="1:59" x14ac:dyDescent="0.25">
      <c r="A16" s="15"/>
    </row>
    <row r="17" spans="1:78" x14ac:dyDescent="0.25">
      <c r="A17" s="2"/>
    </row>
    <row r="18" spans="1:78" x14ac:dyDescent="0.25">
      <c r="A18" s="2" t="s">
        <v>429</v>
      </c>
      <c r="B18" s="1">
        <f>SUM(B3:B15)</f>
        <v>3643342.9264259003</v>
      </c>
      <c r="C18" s="1">
        <f>SUM(C3:C15)</f>
        <v>664263.01060630009</v>
      </c>
      <c r="F18" s="1">
        <f>SUM(F3:F15)</f>
        <v>35481.418474996732</v>
      </c>
      <c r="G18" s="1">
        <f t="shared" ref="G18:Z18" si="4">SUM(G3:G15)</f>
        <v>39758.297413008295</v>
      </c>
      <c r="H18" s="1">
        <f t="shared" si="4"/>
        <v>870.41087287278697</v>
      </c>
      <c r="I18" s="1">
        <f t="shared" si="4"/>
        <v>839.14955093062417</v>
      </c>
      <c r="J18" s="1">
        <f t="shared" si="4"/>
        <v>29229.778887746135</v>
      </c>
      <c r="K18" s="1">
        <f t="shared" si="4"/>
        <v>1110.501577793942</v>
      </c>
      <c r="L18" s="1">
        <f t="shared" si="4"/>
        <v>11109.470524038625</v>
      </c>
      <c r="M18" s="1">
        <f t="shared" si="4"/>
        <v>3612396.9363608235</v>
      </c>
      <c r="N18" s="1">
        <f t="shared" si="4"/>
        <v>659039.41435771261</v>
      </c>
      <c r="O18" s="1">
        <f t="shared" si="4"/>
        <v>2953357.5220031114</v>
      </c>
      <c r="P18" s="1">
        <f t="shared" si="4"/>
        <v>3404.1192930218153</v>
      </c>
      <c r="Q18" s="1">
        <f t="shared" si="4"/>
        <v>770.40633421010864</v>
      </c>
      <c r="R18" s="1">
        <f t="shared" si="4"/>
        <v>372265.97200758301</v>
      </c>
      <c r="S18" s="1">
        <f t="shared" si="4"/>
        <v>453.0769139739952</v>
      </c>
      <c r="T18" s="1">
        <f t="shared" si="4"/>
        <v>13571.113472246539</v>
      </c>
      <c r="U18" s="1">
        <f t="shared" si="4"/>
        <v>430.19188502124649</v>
      </c>
      <c r="V18" s="1">
        <f t="shared" si="4"/>
        <v>902.8976606966587</v>
      </c>
      <c r="W18" s="1">
        <f t="shared" si="4"/>
        <v>33927.883981117346</v>
      </c>
      <c r="X18" s="1">
        <f t="shared" si="4"/>
        <v>108203.36940756276</v>
      </c>
      <c r="Y18" s="1">
        <f t="shared" si="4"/>
        <v>4196.9196147026141</v>
      </c>
      <c r="Z18" s="1">
        <f t="shared" si="4"/>
        <v>2514.4364861885924</v>
      </c>
      <c r="AA18" s="1"/>
      <c r="AD18" s="1"/>
      <c r="AG18" s="1">
        <f t="shared" ref="AG18:BA18" si="5">SUM(AG3:AG15)</f>
        <v>9978.5264570850268</v>
      </c>
      <c r="AH18" s="1">
        <f t="shared" si="5"/>
        <v>10459.328874245186</v>
      </c>
      <c r="AI18" s="1">
        <f t="shared" si="5"/>
        <v>233.84771610561029</v>
      </c>
      <c r="AJ18" s="1">
        <f t="shared" si="5"/>
        <v>203.24987364786909</v>
      </c>
      <c r="AK18" s="1">
        <f t="shared" si="5"/>
        <v>8061.7952387615105</v>
      </c>
      <c r="AL18" s="1">
        <f t="shared" si="5"/>
        <v>291.22674997398389</v>
      </c>
      <c r="AM18" s="1">
        <f t="shared" si="5"/>
        <v>3051.6444608944075</v>
      </c>
      <c r="AN18" s="1">
        <f t="shared" si="5"/>
        <v>775516.43461955257</v>
      </c>
      <c r="AO18" s="1">
        <f t="shared" si="5"/>
        <v>864.84548893734552</v>
      </c>
      <c r="AP18" s="1">
        <f t="shared" si="5"/>
        <v>210.60225765657884</v>
      </c>
      <c r="AQ18" s="1">
        <f t="shared" si="5"/>
        <v>100480.16442551254</v>
      </c>
      <c r="AR18" s="1">
        <f t="shared" si="5"/>
        <v>126.08633487167606</v>
      </c>
      <c r="AS18" s="1">
        <f t="shared" si="5"/>
        <v>3568.9136410928568</v>
      </c>
      <c r="AT18" s="1">
        <f t="shared" si="5"/>
        <v>120.88159334384508</v>
      </c>
      <c r="AU18" s="1">
        <f t="shared" si="5"/>
        <v>251.95539023893244</v>
      </c>
      <c r="AV18" s="1">
        <f t="shared" si="5"/>
        <v>8922.2835457906822</v>
      </c>
      <c r="AW18" s="1">
        <f t="shared" si="5"/>
        <v>30121.606474789907</v>
      </c>
      <c r="AX18" s="1">
        <f t="shared" si="5"/>
        <v>1092.5631611958493</v>
      </c>
      <c r="AY18" s="1">
        <f t="shared" si="5"/>
        <v>696.52536138913263</v>
      </c>
      <c r="AZ18" s="1">
        <f t="shared" si="5"/>
        <v>954252.4816650853</v>
      </c>
      <c r="BA18" s="1">
        <f t="shared" si="5"/>
        <v>178736.04704553296</v>
      </c>
      <c r="BC18" s="14"/>
      <c r="BD18" s="14"/>
    </row>
    <row r="19" spans="1:78" x14ac:dyDescent="0.25">
      <c r="B19" s="15"/>
      <c r="C19" s="15"/>
    </row>
    <row r="21" spans="1:78" s="15" customFormat="1" x14ac:dyDescent="0.25">
      <c r="A21" s="126"/>
      <c r="D21" s="126"/>
      <c r="E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</row>
    <row r="22" spans="1:78" s="15" customFormat="1" x14ac:dyDescent="0.25">
      <c r="A22" s="126"/>
      <c r="B22" s="126"/>
      <c r="C22" s="126"/>
      <c r="D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</row>
    <row r="23" spans="1:78" s="15" customFormat="1" x14ac:dyDescent="0.25">
      <c r="A23" s="126"/>
      <c r="B23" s="126"/>
      <c r="C23" s="126"/>
      <c r="D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</row>
    <row r="24" spans="1:78" s="15" customFormat="1" x14ac:dyDescent="0.25">
      <c r="A24" s="126"/>
      <c r="B24" s="126"/>
      <c r="C24" s="126"/>
      <c r="D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</row>
    <row r="25" spans="1:78" s="15" customFormat="1" x14ac:dyDescent="0.25">
      <c r="A25" s="126"/>
      <c r="B25" s="126"/>
      <c r="C25" s="126"/>
      <c r="D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</row>
    <row r="26" spans="1:78" s="15" customFormat="1" x14ac:dyDescent="0.25">
      <c r="A26" s="126"/>
      <c r="B26" s="126"/>
      <c r="C26" s="126"/>
      <c r="D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</row>
    <row r="27" spans="1:78" s="15" customFormat="1" x14ac:dyDescent="0.25">
      <c r="A27" s="126"/>
      <c r="B27" s="126"/>
      <c r="C27" s="126"/>
      <c r="D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</row>
    <row r="28" spans="1:78" s="15" customFormat="1" x14ac:dyDescent="0.25">
      <c r="A28" s="126"/>
      <c r="B28" s="126"/>
      <c r="C28" s="126"/>
      <c r="D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</row>
    <row r="29" spans="1:78" s="15" customFormat="1" x14ac:dyDescent="0.25">
      <c r="A29" s="126"/>
      <c r="B29" s="126"/>
      <c r="C29" s="126"/>
      <c r="D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</row>
    <row r="30" spans="1:78" s="15" customFormat="1" x14ac:dyDescent="0.25">
      <c r="A30" s="126"/>
      <c r="B30" s="126"/>
      <c r="C30" s="126"/>
      <c r="D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</row>
    <row r="31" spans="1:78" s="15" customFormat="1" x14ac:dyDescent="0.25">
      <c r="A31" s="126"/>
      <c r="B31" s="126"/>
      <c r="C31" s="126"/>
      <c r="D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</row>
    <row r="32" spans="1:78" s="15" customFormat="1" x14ac:dyDescent="0.25">
      <c r="A32" s="126"/>
      <c r="B32" s="126"/>
      <c r="C32" s="126"/>
      <c r="D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</row>
    <row r="33" spans="1:78" s="15" customFormat="1" x14ac:dyDescent="0.25">
      <c r="A33" s="126"/>
      <c r="B33" s="126"/>
      <c r="C33" s="126"/>
      <c r="D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</row>
    <row r="34" spans="1:78" s="15" customFormat="1" x14ac:dyDescent="0.25">
      <c r="A34" s="126"/>
      <c r="B34" s="126"/>
      <c r="C34" s="126"/>
      <c r="D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</row>
    <row r="35" spans="1:78" s="15" customFormat="1" x14ac:dyDescent="0.25">
      <c r="A35" s="126"/>
      <c r="B35" s="126"/>
      <c r="C35" s="126"/>
      <c r="D35" s="126"/>
      <c r="AG35" s="25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</row>
    <row r="36" spans="1:78" s="15" customFormat="1" x14ac:dyDescent="0.25">
      <c r="A36" s="126"/>
      <c r="B36" s="126"/>
      <c r="C36" s="126"/>
      <c r="D36" s="126"/>
      <c r="E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</row>
    <row r="37" spans="1:78" s="15" customFormat="1" x14ac:dyDescent="0.25">
      <c r="A37" s="126"/>
      <c r="B37" s="126"/>
      <c r="C37" s="126"/>
      <c r="D37" s="126"/>
      <c r="E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</row>
    <row r="38" spans="1:78" s="15" customFormat="1" x14ac:dyDescent="0.25">
      <c r="A38" s="126"/>
      <c r="B38" s="126"/>
      <c r="C38" s="126"/>
      <c r="D38" s="126"/>
      <c r="E38" s="126"/>
      <c r="F38" s="1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</row>
    <row r="39" spans="1:78" s="15" customFormat="1" x14ac:dyDescent="0.25">
      <c r="A39" s="126"/>
      <c r="B39" s="126"/>
      <c r="C39" s="126"/>
      <c r="D39" s="126"/>
      <c r="E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</row>
    <row r="40" spans="1:78" s="15" customFormat="1" x14ac:dyDescent="0.25">
      <c r="A40" s="126"/>
      <c r="B40" s="126"/>
      <c r="C40" s="126"/>
      <c r="D40" s="126"/>
      <c r="E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</row>
    <row r="41" spans="1:78" s="15" customFormat="1" x14ac:dyDescent="0.25">
      <c r="A41" s="126"/>
      <c r="B41" s="126"/>
      <c r="C41" s="126"/>
      <c r="D41" s="126"/>
      <c r="E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</row>
    <row r="42" spans="1:78" s="15" customFormat="1" x14ac:dyDescent="0.25">
      <c r="A42" s="126"/>
      <c r="B42" s="126"/>
      <c r="C42" s="126"/>
      <c r="D42" s="126"/>
      <c r="E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</row>
    <row r="43" spans="1:78" s="15" customFormat="1" x14ac:dyDescent="0.25">
      <c r="A43" s="126"/>
      <c r="B43" s="126"/>
      <c r="C43" s="126"/>
      <c r="D43" s="126"/>
      <c r="E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</row>
    <row r="44" spans="1:78" s="15" customFormat="1" x14ac:dyDescent="0.25">
      <c r="A44" s="126"/>
      <c r="B44" s="126"/>
      <c r="C44" s="126"/>
      <c r="D44" s="126"/>
      <c r="E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</row>
    <row r="45" spans="1:78" s="15" customFormat="1" x14ac:dyDescent="0.25">
      <c r="A45" s="126"/>
      <c r="B45" s="126"/>
      <c r="C45" s="126"/>
      <c r="D45" s="126"/>
      <c r="E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</row>
    <row r="46" spans="1:78" s="15" customFormat="1" x14ac:dyDescent="0.25">
      <c r="A46" s="126"/>
      <c r="B46" s="126"/>
      <c r="C46" s="126"/>
      <c r="D46" s="126"/>
      <c r="E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</row>
    <row r="47" spans="1:78" s="15" customFormat="1" x14ac:dyDescent="0.25">
      <c r="A47" s="126"/>
      <c r="B47" s="126"/>
      <c r="C47" s="126"/>
      <c r="D47" s="126"/>
      <c r="E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</row>
    <row r="48" spans="1:78" s="15" customFormat="1" x14ac:dyDescent="0.25">
      <c r="A48" s="126"/>
      <c r="B48" s="126"/>
      <c r="C48" s="126"/>
      <c r="D48" s="126"/>
      <c r="E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</row>
    <row r="49" spans="1:78" s="15" customFormat="1" x14ac:dyDescent="0.25">
      <c r="A49" s="126"/>
      <c r="B49" s="126"/>
      <c r="C49" s="126"/>
      <c r="D49" s="126"/>
      <c r="E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</row>
    <row r="50" spans="1:78" s="15" customFormat="1" x14ac:dyDescent="0.25">
      <c r="A50" s="126"/>
      <c r="B50" s="126"/>
      <c r="C50" s="126"/>
      <c r="D50" s="126"/>
      <c r="E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</row>
    <row r="51" spans="1:78" s="15" customFormat="1" x14ac:dyDescent="0.25">
      <c r="A51" s="126"/>
      <c r="B51" s="126"/>
      <c r="C51" s="126"/>
      <c r="D51" s="126"/>
      <c r="E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</row>
    <row r="52" spans="1:78" s="15" customFormat="1" x14ac:dyDescent="0.25">
      <c r="A52" s="126"/>
      <c r="B52" s="126"/>
      <c r="C52" s="126"/>
      <c r="D52" s="126"/>
      <c r="E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</row>
    <row r="53" spans="1:78" s="15" customFormat="1" x14ac:dyDescent="0.25">
      <c r="A53" s="126"/>
      <c r="B53" s="126"/>
      <c r="C53" s="126"/>
      <c r="D53" s="126"/>
      <c r="E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</row>
    <row r="54" spans="1:78" s="15" customFormat="1" x14ac:dyDescent="0.25">
      <c r="A54" s="126"/>
      <c r="B54" s="126"/>
      <c r="C54" s="126"/>
      <c r="D54" s="126"/>
      <c r="E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</row>
    <row r="55" spans="1:78" s="15" customFormat="1" x14ac:dyDescent="0.25">
      <c r="A55" s="126"/>
      <c r="B55" s="126"/>
      <c r="C55" s="126"/>
      <c r="D55" s="126"/>
      <c r="E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</row>
    <row r="56" spans="1:78" s="15" customFormat="1" x14ac:dyDescent="0.25">
      <c r="A56" s="126"/>
      <c r="B56" s="126"/>
      <c r="C56" s="126"/>
      <c r="D56" s="126"/>
      <c r="E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</row>
    <row r="57" spans="1:78" s="15" customFormat="1" x14ac:dyDescent="0.25">
      <c r="A57" s="126"/>
      <c r="B57" s="126"/>
      <c r="C57" s="126"/>
      <c r="D57" s="126"/>
      <c r="E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</row>
    <row r="58" spans="1:78" s="15" customFormat="1" x14ac:dyDescent="0.25">
      <c r="A58" s="126"/>
      <c r="B58" s="126"/>
      <c r="C58" s="126"/>
      <c r="D58" s="126"/>
      <c r="E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</row>
    <row r="59" spans="1:78" s="15" customFormat="1" x14ac:dyDescent="0.25">
      <c r="A59" s="126"/>
      <c r="B59" s="126"/>
      <c r="C59" s="126"/>
      <c r="D59" s="126"/>
      <c r="E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</row>
    <row r="60" spans="1:78" s="15" customFormat="1" x14ac:dyDescent="0.25">
      <c r="A60" s="126"/>
      <c r="B60" s="126"/>
      <c r="C60" s="126"/>
      <c r="D60" s="126"/>
      <c r="E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</row>
    <row r="61" spans="1:78" s="15" customFormat="1" x14ac:dyDescent="0.25">
      <c r="A61" s="126"/>
      <c r="B61" s="126"/>
      <c r="C61" s="126"/>
      <c r="D61" s="126"/>
      <c r="E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</row>
    <row r="62" spans="1:78" s="15" customFormat="1" x14ac:dyDescent="0.25">
      <c r="A62" s="126"/>
      <c r="B62" s="126"/>
      <c r="C62" s="126"/>
      <c r="D62" s="126"/>
      <c r="E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</row>
    <row r="63" spans="1:78" s="15" customFormat="1" x14ac:dyDescent="0.25">
      <c r="A63" s="126"/>
      <c r="B63" s="126"/>
      <c r="C63" s="126"/>
      <c r="D63" s="126"/>
      <c r="E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</row>
    <row r="64" spans="1:78" s="15" customFormat="1" x14ac:dyDescent="0.25">
      <c r="A64" s="126"/>
      <c r="B64" s="126"/>
      <c r="C64" s="126"/>
      <c r="D64" s="126"/>
      <c r="E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</row>
    <row r="65" spans="1:78" s="15" customFormat="1" x14ac:dyDescent="0.25">
      <c r="A65" s="126"/>
      <c r="B65" s="126"/>
      <c r="C65" s="126"/>
      <c r="D65" s="126"/>
      <c r="E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</row>
    <row r="66" spans="1:78" s="15" customFormat="1" x14ac:dyDescent="0.25">
      <c r="A66" s="126"/>
      <c r="B66" s="126"/>
      <c r="C66" s="126"/>
      <c r="D66" s="126"/>
      <c r="E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</row>
    <row r="67" spans="1:78" s="15" customFormat="1" x14ac:dyDescent="0.25">
      <c r="A67" s="126"/>
      <c r="B67" s="126"/>
      <c r="C67" s="126"/>
      <c r="D67" s="126"/>
      <c r="E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</row>
    <row r="68" spans="1:78" s="15" customFormat="1" x14ac:dyDescent="0.25">
      <c r="A68" s="126"/>
      <c r="B68" s="126"/>
      <c r="C68" s="126"/>
      <c r="D68" s="126"/>
      <c r="E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</row>
    <row r="69" spans="1:78" s="15" customFormat="1" x14ac:dyDescent="0.25">
      <c r="A69" s="126"/>
      <c r="B69" s="126"/>
      <c r="C69" s="126"/>
      <c r="D69" s="126"/>
      <c r="E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</row>
    <row r="70" spans="1:78" s="15" customFormat="1" x14ac:dyDescent="0.25">
      <c r="A70" s="126"/>
      <c r="B70" s="126"/>
      <c r="C70" s="126"/>
      <c r="D70" s="126"/>
      <c r="E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</row>
    <row r="71" spans="1:78" s="15" customFormat="1" x14ac:dyDescent="0.25">
      <c r="A71" s="126"/>
      <c r="B71" s="126"/>
      <c r="C71" s="126"/>
      <c r="D71" s="126"/>
      <c r="E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</row>
    <row r="72" spans="1:78" s="15" customFormat="1" x14ac:dyDescent="0.25">
      <c r="A72" s="126"/>
      <c r="B72" s="126"/>
      <c r="C72" s="126"/>
      <c r="D72" s="126"/>
      <c r="E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</row>
    <row r="73" spans="1:78" s="15" customFormat="1" x14ac:dyDescent="0.25">
      <c r="A73" s="126"/>
      <c r="B73" s="126"/>
      <c r="C73" s="126"/>
      <c r="D73" s="126"/>
      <c r="E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0B34-4442-4901-8062-B2E5F6F094E2}">
  <dimension ref="A1:BZ72"/>
  <sheetViews>
    <sheetView zoomScale="85" zoomScaleNormal="85" workbookViewId="0">
      <pane xSplit="1" ySplit="2" topLeftCell="AF3" activePane="bottomRight" state="frozen"/>
      <selection pane="topRight" activeCell="Q17" sqref="Q17"/>
      <selection pane="bottomLeft" activeCell="Q17" sqref="Q17"/>
      <selection pane="bottomRight" activeCell="M39" sqref="M39"/>
    </sheetView>
  </sheetViews>
  <sheetFormatPr defaultColWidth="9.140625" defaultRowHeight="15" x14ac:dyDescent="0.25"/>
  <cols>
    <col min="1" max="1" width="19.7109375" style="17" customWidth="1"/>
    <col min="2" max="2" width="12.140625" style="17" customWidth="1"/>
    <col min="3" max="3" width="12.5703125" style="17" customWidth="1"/>
    <col min="4" max="4" width="9.140625" style="17"/>
    <col min="5" max="5" width="15.42578125" style="17" bestFit="1" customWidth="1"/>
    <col min="6" max="7" width="6.7109375" style="15" bestFit="1" customWidth="1"/>
    <col min="8" max="8" width="4.140625" style="15" bestFit="1" customWidth="1"/>
    <col min="9" max="9" width="5.7109375" style="15" bestFit="1" customWidth="1"/>
    <col min="10" max="10" width="6.7109375" style="15" bestFit="1" customWidth="1"/>
    <col min="11" max="11" width="5.85546875" style="15" bestFit="1" customWidth="1"/>
    <col min="12" max="12" width="5.7109375" style="15" bestFit="1" customWidth="1"/>
    <col min="13" max="13" width="9.28515625" style="15" bestFit="1" customWidth="1"/>
    <col min="14" max="14" width="7.7109375" style="15" bestFit="1" customWidth="1"/>
    <col min="15" max="15" width="9.28515625" style="15" bestFit="1" customWidth="1"/>
    <col min="16" max="16" width="5.7109375" style="15" bestFit="1" customWidth="1"/>
    <col min="17" max="17" width="5.28515625" style="15" bestFit="1" customWidth="1"/>
    <col min="18" max="18" width="8.7109375" style="15" bestFit="1" customWidth="1"/>
    <col min="19" max="19" width="4.85546875" style="15" bestFit="1" customWidth="1"/>
    <col min="20" max="20" width="7.85546875" style="15" bestFit="1" customWidth="1"/>
    <col min="21" max="21" width="5.85546875" style="15" bestFit="1" customWidth="1"/>
    <col min="22" max="22" width="6" style="15" bestFit="1" customWidth="1"/>
    <col min="23" max="24" width="6.7109375" style="15" bestFit="1" customWidth="1"/>
    <col min="25" max="26" width="5.7109375" style="15" bestFit="1" customWidth="1"/>
    <col min="27" max="27" width="12" style="15" customWidth="1"/>
    <col min="28" max="29" width="9.140625" style="15"/>
    <col min="30" max="30" width="12" style="15" customWidth="1"/>
    <col min="31" max="31" width="5.85546875" style="15" bestFit="1" customWidth="1"/>
    <col min="32" max="32" width="18.7109375" style="15" bestFit="1" customWidth="1"/>
    <col min="33" max="33" width="6.85546875" style="15" customWidth="1"/>
    <col min="34" max="34" width="5.5703125" style="15" bestFit="1" customWidth="1"/>
    <col min="35" max="35" width="4" style="15" bestFit="1" customWidth="1"/>
    <col min="36" max="36" width="4.140625" style="15" bestFit="1" customWidth="1"/>
    <col min="37" max="37" width="5.5703125" style="15" bestFit="1" customWidth="1"/>
    <col min="38" max="38" width="5.7109375" style="15" bestFit="1" customWidth="1"/>
    <col min="39" max="39" width="5.5703125" style="15" bestFit="1" customWidth="1"/>
    <col min="40" max="40" width="6.7109375" style="15" bestFit="1" customWidth="1"/>
    <col min="41" max="42" width="5" style="15" bestFit="1" customWidth="1"/>
    <col min="43" max="43" width="8.5703125" style="15" bestFit="1" customWidth="1"/>
    <col min="44" max="44" width="4.42578125" style="15" bestFit="1" customWidth="1"/>
    <col min="45" max="45" width="7.5703125" style="15" bestFit="1" customWidth="1"/>
    <col min="46" max="46" width="5.5703125" style="15" bestFit="1" customWidth="1"/>
    <col min="47" max="47" width="5.7109375" style="15" bestFit="1" customWidth="1"/>
    <col min="48" max="48" width="5.5703125" style="15" bestFit="1" customWidth="1"/>
    <col min="49" max="49" width="6.7109375" style="15" bestFit="1" customWidth="1"/>
    <col min="50" max="50" width="5.28515625" style="15" bestFit="1" customWidth="1"/>
    <col min="51" max="51" width="4" style="15" bestFit="1" customWidth="1"/>
    <col min="52" max="54" width="9.140625" style="15"/>
    <col min="55" max="16384" width="9.140625" style="17"/>
  </cols>
  <sheetData>
    <row r="1" spans="1:59" x14ac:dyDescent="0.25">
      <c r="B1" s="17" t="s">
        <v>383</v>
      </c>
      <c r="E1" s="17" t="s">
        <v>675</v>
      </c>
      <c r="AG1" s="17" t="s">
        <v>676</v>
      </c>
      <c r="BC1" s="17" t="s">
        <v>335</v>
      </c>
      <c r="BF1" s="17" t="s">
        <v>678</v>
      </c>
    </row>
    <row r="2" spans="1:59" x14ac:dyDescent="0.25">
      <c r="A2" s="17" t="s">
        <v>158</v>
      </c>
      <c r="B2" s="17" t="s">
        <v>337</v>
      </c>
      <c r="C2" s="17" t="s">
        <v>338</v>
      </c>
      <c r="E2" s="17" t="s">
        <v>339</v>
      </c>
      <c r="F2" s="17" t="s">
        <v>91</v>
      </c>
      <c r="G2" s="17" t="s">
        <v>95</v>
      </c>
      <c r="H2" s="17" t="s">
        <v>97</v>
      </c>
      <c r="I2" s="17" t="s">
        <v>99</v>
      </c>
      <c r="J2" s="17" t="s">
        <v>101</v>
      </c>
      <c r="K2" s="17" t="s">
        <v>103</v>
      </c>
      <c r="L2" s="17" t="s">
        <v>105</v>
      </c>
      <c r="M2" s="17" t="s">
        <v>160</v>
      </c>
      <c r="N2" s="17" t="s">
        <v>161</v>
      </c>
      <c r="O2" s="17" t="s">
        <v>107</v>
      </c>
      <c r="P2" s="17" t="s">
        <v>111</v>
      </c>
      <c r="Q2" s="17" t="s">
        <v>113</v>
      </c>
      <c r="R2" s="17" t="s">
        <v>115</v>
      </c>
      <c r="S2" s="17" t="s">
        <v>117</v>
      </c>
      <c r="T2" s="17" t="s">
        <v>119</v>
      </c>
      <c r="U2" s="17" t="s">
        <v>121</v>
      </c>
      <c r="V2" s="17" t="s">
        <v>123</v>
      </c>
      <c r="W2" s="17" t="s">
        <v>125</v>
      </c>
      <c r="X2" s="17" t="s">
        <v>129</v>
      </c>
      <c r="Y2" s="17" t="s">
        <v>131</v>
      </c>
      <c r="Z2" s="17" t="s">
        <v>133</v>
      </c>
      <c r="AA2" s="17"/>
      <c r="AB2" s="15" t="s">
        <v>160</v>
      </c>
      <c r="AC2" s="15" t="s">
        <v>161</v>
      </c>
      <c r="AD2" s="17"/>
      <c r="AE2" s="15" t="s">
        <v>340</v>
      </c>
      <c r="AF2" s="15" t="s">
        <v>341</v>
      </c>
      <c r="AG2" s="15" t="s">
        <v>91</v>
      </c>
      <c r="AH2" s="15" t="s">
        <v>95</v>
      </c>
      <c r="AI2" s="15" t="s">
        <v>97</v>
      </c>
      <c r="AJ2" s="15" t="s">
        <v>99</v>
      </c>
      <c r="AK2" s="15" t="s">
        <v>101</v>
      </c>
      <c r="AL2" s="15" t="s">
        <v>103</v>
      </c>
      <c r="AM2" s="15" t="s">
        <v>105</v>
      </c>
      <c r="AN2" s="15" t="s">
        <v>107</v>
      </c>
      <c r="AO2" s="15" t="s">
        <v>111</v>
      </c>
      <c r="AP2" s="15" t="s">
        <v>113</v>
      </c>
      <c r="AQ2" s="15" t="s">
        <v>115</v>
      </c>
      <c r="AR2" s="15" t="s">
        <v>117</v>
      </c>
      <c r="AS2" s="15" t="s">
        <v>119</v>
      </c>
      <c r="AT2" s="15" t="s">
        <v>121</v>
      </c>
      <c r="AU2" s="15" t="s">
        <v>123</v>
      </c>
      <c r="AV2" s="15" t="s">
        <v>125</v>
      </c>
      <c r="AW2" s="15" t="s">
        <v>129</v>
      </c>
      <c r="AX2" s="15" t="s">
        <v>131</v>
      </c>
      <c r="AY2" s="15" t="s">
        <v>133</v>
      </c>
      <c r="AZ2" s="15" t="s">
        <v>160</v>
      </c>
      <c r="BA2" s="15" t="s">
        <v>161</v>
      </c>
      <c r="BC2" s="15" t="s">
        <v>160</v>
      </c>
      <c r="BD2" s="15" t="s">
        <v>161</v>
      </c>
      <c r="BF2" s="15" t="s">
        <v>160</v>
      </c>
      <c r="BG2" s="15" t="s">
        <v>161</v>
      </c>
    </row>
    <row r="3" spans="1:59" x14ac:dyDescent="0.25">
      <c r="A3" s="17" t="s">
        <v>431</v>
      </c>
      <c r="B3" s="15">
        <v>3645.8425868675999</v>
      </c>
      <c r="C3" s="15">
        <v>385.77587500999999</v>
      </c>
      <c r="E3" s="17" t="s">
        <v>431</v>
      </c>
      <c r="F3" s="17">
        <v>3.9862138683950801</v>
      </c>
      <c r="G3" s="17">
        <v>3.4571954227638102</v>
      </c>
      <c r="H3" s="17">
        <v>0.16178690167936999</v>
      </c>
      <c r="I3" s="17">
        <v>0.77681406548829401</v>
      </c>
      <c r="J3" s="17">
        <v>3.1049335048529199</v>
      </c>
      <c r="K3" s="17">
        <v>0.12760191173795801</v>
      </c>
      <c r="L3" s="17">
        <v>1.2187775012814299</v>
      </c>
      <c r="M3" s="17">
        <v>745.10441284536103</v>
      </c>
      <c r="N3" s="17">
        <v>74.3419143582841</v>
      </c>
      <c r="O3" s="17">
        <v>670.76249848707698</v>
      </c>
      <c r="P3" s="17">
        <v>0.51415049653598799</v>
      </c>
      <c r="Q3" s="17">
        <v>6.83942696142463E-2</v>
      </c>
      <c r="R3" s="17">
        <v>37.194460309639197</v>
      </c>
      <c r="S3" s="17">
        <v>0.18957210183148901</v>
      </c>
      <c r="T3" s="17">
        <v>2.8972509456174902</v>
      </c>
      <c r="U3" s="17">
        <v>5.11655348688526E-2</v>
      </c>
      <c r="V3" s="17">
        <v>2.97367917128258E-2</v>
      </c>
      <c r="W3" s="17">
        <v>7.2431327980511204</v>
      </c>
      <c r="X3" s="17">
        <v>12.568086972337399</v>
      </c>
      <c r="Y3" s="17">
        <v>0.480511953019507</v>
      </c>
      <c r="Z3" s="17">
        <v>0.27212900885706798</v>
      </c>
      <c r="AA3" s="17"/>
      <c r="AB3" s="40">
        <f t="shared" ref="AB3:AC14" si="0">(M3-B3)/(B3+1E-50)</f>
        <v>-0.79562902262175483</v>
      </c>
      <c r="AC3" s="40">
        <f t="shared" si="0"/>
        <v>-0.8072924742731592</v>
      </c>
      <c r="AD3" s="17"/>
      <c r="AE3" s="15">
        <v>110</v>
      </c>
      <c r="AF3" s="15" t="s">
        <v>431</v>
      </c>
      <c r="AG3" s="15">
        <v>0.78380378274323403</v>
      </c>
      <c r="AH3" s="15">
        <v>0.679783899960966</v>
      </c>
      <c r="AI3" s="15">
        <v>3.1811881390893797E-2</v>
      </c>
      <c r="AJ3" s="15">
        <v>0.152744828113895</v>
      </c>
      <c r="AK3" s="15">
        <v>0.61051761096768997</v>
      </c>
      <c r="AL3" s="15">
        <v>2.5090201344283899E-2</v>
      </c>
      <c r="AM3" s="15">
        <v>0.23964705495632099</v>
      </c>
      <c r="AN3" s="15">
        <v>131.76769256422901</v>
      </c>
      <c r="AO3" s="15">
        <v>0.10109637438011899</v>
      </c>
      <c r="AP3" s="15">
        <v>1.34483295179137E-2</v>
      </c>
      <c r="AQ3" s="15">
        <v>7.3134958641894601</v>
      </c>
      <c r="AR3" s="15">
        <v>3.7275269494983797E-2</v>
      </c>
      <c r="AS3" s="15">
        <v>0.56968294884291004</v>
      </c>
      <c r="AT3" s="15">
        <v>1.00606680720432E-2</v>
      </c>
      <c r="AU3" s="15">
        <v>5.8471005436651E-3</v>
      </c>
      <c r="AV3" s="15">
        <v>1.4242074676922101</v>
      </c>
      <c r="AW3" s="15">
        <v>2.4712476519016402</v>
      </c>
      <c r="AX3" s="15">
        <v>9.44818471066355E-2</v>
      </c>
      <c r="AY3" s="15">
        <v>5.3508268017310401E-2</v>
      </c>
      <c r="AZ3" s="15">
        <f t="shared" ref="AZ3:AZ13" si="1">BA3+AN3</f>
        <v>146.38544361346518</v>
      </c>
      <c r="BA3" s="15">
        <f t="shared" ref="BA3:BA12" si="2">SUM(AG3:AY3)-AN3</f>
        <v>14.617751049236176</v>
      </c>
      <c r="BC3" s="13">
        <f t="shared" ref="BC3:BD14" si="3">AZ3/M3</f>
        <v>0.19646299376278961</v>
      </c>
      <c r="BD3" s="13">
        <f t="shared" si="3"/>
        <v>0.19662866063398979</v>
      </c>
      <c r="BF3" s="13">
        <v>0.11269700037115661</v>
      </c>
      <c r="BG3" s="13">
        <v>0.11121287854746995</v>
      </c>
    </row>
    <row r="4" spans="1:59" x14ac:dyDescent="0.25">
      <c r="A4" s="17" t="s">
        <v>433</v>
      </c>
      <c r="B4" s="15">
        <v>1213.2082763000001</v>
      </c>
      <c r="C4" s="15">
        <v>121.52563532000001</v>
      </c>
      <c r="E4" s="17" t="s">
        <v>433</v>
      </c>
      <c r="F4" s="17">
        <v>6.5162861378881001</v>
      </c>
      <c r="G4" s="17">
        <v>5.6515028334904196</v>
      </c>
      <c r="H4" s="17">
        <v>0.26447329850030499</v>
      </c>
      <c r="I4" s="17">
        <v>1.2698688296213001</v>
      </c>
      <c r="J4" s="17">
        <v>5.0756417037318702</v>
      </c>
      <c r="K4" s="17">
        <v>0.20859091089469001</v>
      </c>
      <c r="L4" s="17">
        <v>1.9923455530018701</v>
      </c>
      <c r="M4" s="17">
        <v>1213.2328046047901</v>
      </c>
      <c r="N4" s="17">
        <v>121.527160772499</v>
      </c>
      <c r="O4" s="17">
        <v>1091.70564383229</v>
      </c>
      <c r="P4" s="17">
        <v>0.84048960123899996</v>
      </c>
      <c r="Q4" s="17">
        <v>0.111804806075938</v>
      </c>
      <c r="R4" s="17">
        <v>60.802001521189403</v>
      </c>
      <c r="S4" s="17">
        <v>0.30989500443680001</v>
      </c>
      <c r="T4" s="17">
        <v>4.7361467859367101</v>
      </c>
      <c r="U4" s="17">
        <v>8.3641388030005107E-2</v>
      </c>
      <c r="V4" s="17">
        <v>4.8610477466007398E-2</v>
      </c>
      <c r="W4" s="17">
        <v>11.8403909434128</v>
      </c>
      <c r="X4" s="17">
        <v>20.5451304849617</v>
      </c>
      <c r="Y4" s="17">
        <v>0.785489611710953</v>
      </c>
      <c r="Z4" s="17">
        <v>0.444850880911831</v>
      </c>
      <c r="AA4" s="17"/>
      <c r="AB4" s="40">
        <f t="shared" si="0"/>
        <v>2.0217719635754372E-5</v>
      </c>
      <c r="AC4" s="40">
        <f t="shared" si="0"/>
        <v>1.2552516141790167E-5</v>
      </c>
      <c r="AD4" s="17"/>
      <c r="AE4" s="15">
        <v>112</v>
      </c>
      <c r="AF4" s="15" t="s">
        <v>433</v>
      </c>
      <c r="AG4" s="15">
        <v>0.39595589261631398</v>
      </c>
      <c r="AH4" s="15">
        <v>0.343407991011702</v>
      </c>
      <c r="AI4" s="15">
        <v>1.6070480585177901E-2</v>
      </c>
      <c r="AJ4" s="15">
        <v>7.7162446832630793E-2</v>
      </c>
      <c r="AK4" s="15">
        <v>0.308416595611049</v>
      </c>
      <c r="AL4" s="15">
        <v>1.26748756343246E-2</v>
      </c>
      <c r="AM4" s="15">
        <v>0.121063064131362</v>
      </c>
      <c r="AN4" s="15">
        <v>65.463623051531599</v>
      </c>
      <c r="AO4" s="15">
        <v>5.1071073076691599E-2</v>
      </c>
      <c r="AP4" s="15">
        <v>6.7937236686557096E-3</v>
      </c>
      <c r="AQ4" s="15">
        <v>3.6945756392951798</v>
      </c>
      <c r="AR4" s="15">
        <v>1.8830432062024699E-2</v>
      </c>
      <c r="AS4" s="15">
        <v>0.287788065139295</v>
      </c>
      <c r="AT4" s="15">
        <v>5.0823703943647597E-3</v>
      </c>
      <c r="AU4" s="15">
        <v>2.9537930786296398E-3</v>
      </c>
      <c r="AV4" s="15">
        <v>0.71947009471068601</v>
      </c>
      <c r="AW4" s="15">
        <v>1.24840590119265</v>
      </c>
      <c r="AX4" s="15">
        <v>4.7729604465132497E-2</v>
      </c>
      <c r="AY4" s="15">
        <v>2.7030900243371202E-2</v>
      </c>
      <c r="AZ4" s="15">
        <f t="shared" si="1"/>
        <v>72.848105995280832</v>
      </c>
      <c r="BA4" s="15">
        <f t="shared" si="2"/>
        <v>7.3844829437492336</v>
      </c>
      <c r="BC4" s="13">
        <f t="shared" si="3"/>
        <v>6.0044622696310182E-2</v>
      </c>
      <c r="BD4" s="13">
        <f t="shared" si="3"/>
        <v>6.0764053869184986E-2</v>
      </c>
      <c r="BF4" s="13">
        <v>0.14911450698275472</v>
      </c>
      <c r="BG4" s="13">
        <v>0.13707608954398376</v>
      </c>
    </row>
    <row r="5" spans="1:59" x14ac:dyDescent="0.25">
      <c r="A5" s="17" t="s">
        <v>434</v>
      </c>
      <c r="B5" s="15">
        <v>82.955027482999995</v>
      </c>
      <c r="C5" s="15">
        <v>18.604598079999999</v>
      </c>
      <c r="E5" s="17" t="s">
        <v>434</v>
      </c>
      <c r="F5" s="17">
        <v>0.99757735544569004</v>
      </c>
      <c r="G5" s="17">
        <v>0.86518543152719496</v>
      </c>
      <c r="H5" s="17">
        <v>4.0488018761333101E-2</v>
      </c>
      <c r="I5" s="17">
        <v>0.194404452785264</v>
      </c>
      <c r="J5" s="17">
        <v>0.77703110060241298</v>
      </c>
      <c r="K5" s="17">
        <v>3.1933485672712897E-2</v>
      </c>
      <c r="L5" s="17">
        <v>0.30500658663888802</v>
      </c>
      <c r="M5" s="17">
        <v>82.954989763212595</v>
      </c>
      <c r="N5" s="17">
        <v>18.604586813428298</v>
      </c>
      <c r="O5" s="17">
        <v>64.350402949784296</v>
      </c>
      <c r="P5" s="17">
        <v>0.12866951118018799</v>
      </c>
      <c r="Q5" s="17">
        <v>1.7116185452801799E-2</v>
      </c>
      <c r="R5" s="17">
        <v>9.3081792853717893</v>
      </c>
      <c r="S5" s="17">
        <v>4.74419761129206E-2</v>
      </c>
      <c r="T5" s="17">
        <v>0.72505858782938404</v>
      </c>
      <c r="U5" s="17">
        <v>1.2804622309672199E-2</v>
      </c>
      <c r="V5" s="17">
        <v>7.4418085065339704E-3</v>
      </c>
      <c r="W5" s="17">
        <v>1.8126444969879301</v>
      </c>
      <c r="X5" s="17">
        <v>3.1452508198437901</v>
      </c>
      <c r="Y5" s="17">
        <v>0.120251012197071</v>
      </c>
      <c r="Z5" s="17">
        <v>6.8102076202759099E-2</v>
      </c>
      <c r="AA5" s="17"/>
      <c r="AB5" s="40">
        <f t="shared" si="0"/>
        <v>-4.5470164430868458E-7</v>
      </c>
      <c r="AC5" s="40">
        <f t="shared" si="0"/>
        <v>-6.0557995674123779E-7</v>
      </c>
      <c r="AD5" s="17"/>
      <c r="AE5" s="15">
        <v>113</v>
      </c>
      <c r="AF5" s="15" t="s">
        <v>434</v>
      </c>
      <c r="AG5" s="15">
        <v>5.6606761507282499E-2</v>
      </c>
      <c r="AH5" s="15">
        <v>4.9094387459262999E-2</v>
      </c>
      <c r="AI5" s="15">
        <v>2.2974722885464802E-3</v>
      </c>
      <c r="AJ5" s="15">
        <v>1.10313197806135E-2</v>
      </c>
      <c r="AK5" s="15">
        <v>4.4091942520026302E-2</v>
      </c>
      <c r="AL5" s="15">
        <v>1.8120289587955001E-3</v>
      </c>
      <c r="AM5" s="15">
        <v>1.7307448529663799E-2</v>
      </c>
      <c r="AN5" s="15">
        <v>4.2594200395978898</v>
      </c>
      <c r="AO5" s="15">
        <v>7.3012372245102597E-3</v>
      </c>
      <c r="AP5" s="15">
        <v>9.7124636687340095E-4</v>
      </c>
      <c r="AQ5" s="15">
        <v>0.52818490730714895</v>
      </c>
      <c r="AR5" s="15">
        <v>2.6920411854689501E-3</v>
      </c>
      <c r="AS5" s="15">
        <v>4.1142837160805301E-2</v>
      </c>
      <c r="AT5" s="15">
        <v>7.2658708958783704E-4</v>
      </c>
      <c r="AU5" s="15">
        <v>4.2228095948360002E-4</v>
      </c>
      <c r="AV5" s="15">
        <v>0.10285707578077501</v>
      </c>
      <c r="AW5" s="15">
        <v>0.17847489451378301</v>
      </c>
      <c r="AX5" s="15">
        <v>6.82353351453457E-3</v>
      </c>
      <c r="AY5" s="15">
        <v>3.8643990297941798E-3</v>
      </c>
      <c r="AZ5" s="15">
        <f t="shared" si="1"/>
        <v>5.3151224407748456</v>
      </c>
      <c r="BA5" s="15">
        <f t="shared" si="2"/>
        <v>1.0557024011769558</v>
      </c>
      <c r="BC5" s="13">
        <f t="shared" si="3"/>
        <v>6.4072365700319836E-2</v>
      </c>
      <c r="BD5" s="13">
        <f t="shared" si="3"/>
        <v>5.6744200328866089E-2</v>
      </c>
      <c r="BF5" s="13">
        <v>0.13562918852262074</v>
      </c>
      <c r="BG5" s="13">
        <v>0.13037499885301287</v>
      </c>
    </row>
    <row r="6" spans="1:59" x14ac:dyDescent="0.25">
      <c r="A6" s="17" t="s">
        <v>435</v>
      </c>
      <c r="B6" s="15">
        <v>3438.5377659000001</v>
      </c>
      <c r="C6" s="15">
        <v>441.15303848999997</v>
      </c>
      <c r="E6" s="17" t="s">
        <v>435</v>
      </c>
      <c r="F6" s="17">
        <v>21.1626395080606</v>
      </c>
      <c r="G6" s="17">
        <v>18.354082228277601</v>
      </c>
      <c r="H6" s="17">
        <v>0.85891769194155498</v>
      </c>
      <c r="I6" s="17">
        <v>4.1240953886627301</v>
      </c>
      <c r="J6" s="17">
        <v>16.4839020704928</v>
      </c>
      <c r="K6" s="17">
        <v>0.67743253116398305</v>
      </c>
      <c r="L6" s="17">
        <v>6.4704356808589196</v>
      </c>
      <c r="M6" s="17">
        <v>2970.78762433151</v>
      </c>
      <c r="N6" s="17">
        <v>394.67784897389998</v>
      </c>
      <c r="O6" s="17">
        <v>2576.10977535761</v>
      </c>
      <c r="P6" s="17">
        <v>2.7295987744770902</v>
      </c>
      <c r="Q6" s="17">
        <v>0.36310371131312802</v>
      </c>
      <c r="R6" s="17">
        <v>197.46365994819101</v>
      </c>
      <c r="S6" s="17">
        <v>1.00642897451126</v>
      </c>
      <c r="T6" s="17">
        <v>15.381393880851199</v>
      </c>
      <c r="U6" s="17">
        <v>0.27163708256772301</v>
      </c>
      <c r="V6" s="17">
        <v>0.15787062600836599</v>
      </c>
      <c r="W6" s="17">
        <v>38.453471760247297</v>
      </c>
      <c r="X6" s="17">
        <v>66.723454664704605</v>
      </c>
      <c r="Y6" s="17">
        <v>2.5510055028026302</v>
      </c>
      <c r="Z6" s="17">
        <v>1.44471894876789</v>
      </c>
      <c r="AA6" s="17"/>
      <c r="AB6" s="40">
        <f t="shared" si="0"/>
        <v>-0.13603170109317136</v>
      </c>
      <c r="AC6" s="40">
        <f t="shared" si="0"/>
        <v>-0.10534935829792201</v>
      </c>
      <c r="AD6" s="17"/>
      <c r="AE6" s="15">
        <v>124</v>
      </c>
      <c r="AF6" s="15" t="s">
        <v>435</v>
      </c>
      <c r="AG6" s="15">
        <v>4.1678258222544802</v>
      </c>
      <c r="AH6" s="15">
        <v>3.6147067570110698</v>
      </c>
      <c r="AI6" s="15">
        <v>0.16915759966826899</v>
      </c>
      <c r="AJ6" s="15">
        <v>0.812210648619487</v>
      </c>
      <c r="AK6" s="15">
        <v>3.2463878254546401</v>
      </c>
      <c r="AL6" s="15">
        <v>0.13341551057485199</v>
      </c>
      <c r="AM6" s="15">
        <v>1.2743076287939901</v>
      </c>
      <c r="AN6" s="15">
        <v>477.41365696013202</v>
      </c>
      <c r="AO6" s="15">
        <v>0.53757339721349395</v>
      </c>
      <c r="AP6" s="15">
        <v>7.1510625761213406E-2</v>
      </c>
      <c r="AQ6" s="15">
        <v>38.889040872824502</v>
      </c>
      <c r="AR6" s="15">
        <v>0.19820880944066899</v>
      </c>
      <c r="AS6" s="15">
        <v>3.0292523995565901</v>
      </c>
      <c r="AT6" s="15">
        <v>5.3496945380457898E-2</v>
      </c>
      <c r="AU6" s="15">
        <v>3.1091577398439499E-2</v>
      </c>
      <c r="AV6" s="15">
        <v>7.5731304619811199</v>
      </c>
      <c r="AW6" s="15">
        <v>13.1406978940415</v>
      </c>
      <c r="AX6" s="15">
        <v>0.50240103639339895</v>
      </c>
      <c r="AY6" s="15">
        <v>0.28452680479964698</v>
      </c>
      <c r="AZ6" s="15">
        <f t="shared" si="1"/>
        <v>555.14259957729985</v>
      </c>
      <c r="BA6" s="15">
        <f t="shared" si="2"/>
        <v>77.728942617167831</v>
      </c>
      <c r="BC6" s="13">
        <f t="shared" si="3"/>
        <v>0.18686714426522449</v>
      </c>
      <c r="BD6" s="13">
        <f t="shared" si="3"/>
        <v>0.19694275424691504</v>
      </c>
      <c r="BF6" s="13">
        <v>0.28820432628611231</v>
      </c>
      <c r="BG6" s="13">
        <v>0.29416820425134149</v>
      </c>
    </row>
    <row r="7" spans="1:59" x14ac:dyDescent="0.25">
      <c r="A7" s="17" t="s">
        <v>436</v>
      </c>
      <c r="B7" s="15">
        <v>3380.7920764999999</v>
      </c>
      <c r="C7" s="15">
        <v>599.68803557000001</v>
      </c>
      <c r="E7" s="17" t="s">
        <v>436</v>
      </c>
      <c r="F7" s="17">
        <v>32.155740788813802</v>
      </c>
      <c r="G7" s="17">
        <v>27.888303906810599</v>
      </c>
      <c r="H7" s="17">
        <v>1.3050853775139499</v>
      </c>
      <c r="I7" s="17">
        <v>6.2663901117191996</v>
      </c>
      <c r="J7" s="17">
        <v>25.046651016606301</v>
      </c>
      <c r="K7" s="17">
        <v>1.0293322789838899</v>
      </c>
      <c r="L7" s="17">
        <v>9.83156797951907</v>
      </c>
      <c r="M7" s="17">
        <v>3381.0371216051899</v>
      </c>
      <c r="N7" s="17">
        <v>599.69684328269295</v>
      </c>
      <c r="O7" s="17">
        <v>2781.3402783225001</v>
      </c>
      <c r="P7" s="17">
        <v>4.1474985438471696</v>
      </c>
      <c r="Q7" s="17">
        <v>0.55172147689831696</v>
      </c>
      <c r="R7" s="17">
        <v>300.03799267845</v>
      </c>
      <c r="S7" s="17">
        <v>1.52923076175201</v>
      </c>
      <c r="T7" s="17">
        <v>23.3713870973395</v>
      </c>
      <c r="U7" s="17">
        <v>0.41274118101599899</v>
      </c>
      <c r="V7" s="17">
        <v>0.23987894738118401</v>
      </c>
      <c r="W7" s="17">
        <v>58.428453786934199</v>
      </c>
      <c r="X7" s="17">
        <v>101.383525271802</v>
      </c>
      <c r="Y7" s="17">
        <v>3.8761448019973801</v>
      </c>
      <c r="Z7" s="17">
        <v>2.1951972753076698</v>
      </c>
      <c r="AA7" s="17"/>
      <c r="AB7" s="40">
        <f t="shared" si="0"/>
        <v>7.2481566344561268E-5</v>
      </c>
      <c r="AC7" s="40">
        <f t="shared" si="0"/>
        <v>1.4687157606154881E-5</v>
      </c>
      <c r="AD7" s="17"/>
      <c r="AE7" s="15">
        <v>135</v>
      </c>
      <c r="AF7" s="15" t="s">
        <v>436</v>
      </c>
      <c r="AG7" s="15">
        <v>7.8619157646828404</v>
      </c>
      <c r="AH7" s="15">
        <v>6.8185477671035999</v>
      </c>
      <c r="AI7" s="15">
        <v>0.31908791899476602</v>
      </c>
      <c r="AJ7" s="15">
        <v>1.5321013182113301</v>
      </c>
      <c r="AK7" s="15">
        <v>6.1237743594324101</v>
      </c>
      <c r="AL7" s="15">
        <v>0.25166637128386898</v>
      </c>
      <c r="AM7" s="15">
        <v>2.4037711924798999</v>
      </c>
      <c r="AN7" s="15">
        <v>549.59420970872202</v>
      </c>
      <c r="AO7" s="15">
        <v>1.0140433172624601</v>
      </c>
      <c r="AP7" s="15">
        <v>0.13489298221218801</v>
      </c>
      <c r="AQ7" s="15">
        <v>73.357756267238997</v>
      </c>
      <c r="AR7" s="15">
        <v>0.373888249107937</v>
      </c>
      <c r="AS7" s="15">
        <v>5.7141846564802101</v>
      </c>
      <c r="AT7" s="15">
        <v>0.100913165306696</v>
      </c>
      <c r="AU7" s="15">
        <v>5.8649131484914102E-2</v>
      </c>
      <c r="AV7" s="15">
        <v>14.2854612118945</v>
      </c>
      <c r="AW7" s="15">
        <v>24.787759851470302</v>
      </c>
      <c r="AX7" s="15">
        <v>0.94769665444555196</v>
      </c>
      <c r="AY7" s="15">
        <v>0.53671282741815496</v>
      </c>
      <c r="AZ7" s="15">
        <f t="shared" si="1"/>
        <v>696.21703271523256</v>
      </c>
      <c r="BA7" s="15">
        <f t="shared" si="2"/>
        <v>146.62282300651054</v>
      </c>
      <c r="BC7" s="13">
        <f t="shared" si="3"/>
        <v>0.20591818654291935</v>
      </c>
      <c r="BD7" s="13">
        <f t="shared" si="3"/>
        <v>0.24449490546574973</v>
      </c>
      <c r="BF7" s="13">
        <v>0.44780644521012053</v>
      </c>
      <c r="BG7" s="13">
        <v>0.45418505659417013</v>
      </c>
    </row>
    <row r="8" spans="1:59" x14ac:dyDescent="0.25">
      <c r="A8" s="17" t="s">
        <v>553</v>
      </c>
      <c r="B8" s="15">
        <v>501.93495935999999</v>
      </c>
      <c r="C8" s="15">
        <v>53.488325731000003</v>
      </c>
      <c r="E8" s="17" t="s">
        <v>553</v>
      </c>
      <c r="F8" s="17">
        <v>2.8680552373551098</v>
      </c>
      <c r="G8" s="17">
        <v>2.4874456307147899</v>
      </c>
      <c r="H8" s="17">
        <v>0.116404718221752</v>
      </c>
      <c r="I8" s="17">
        <v>0.55891747636920597</v>
      </c>
      <c r="J8" s="17">
        <v>2.2339797542948698</v>
      </c>
      <c r="K8" s="17">
        <v>9.1809057028059401E-2</v>
      </c>
      <c r="L8" s="17">
        <v>0.87690601729525797</v>
      </c>
      <c r="M8" s="17">
        <v>501.95144095825998</v>
      </c>
      <c r="N8" s="17">
        <v>53.4886394469926</v>
      </c>
      <c r="O8" s="17">
        <v>448.46280151126803</v>
      </c>
      <c r="P8" s="17">
        <v>0.36992780524369401</v>
      </c>
      <c r="Q8" s="17">
        <v>4.9209595716419502E-2</v>
      </c>
      <c r="R8" s="17">
        <v>26.761229714997501</v>
      </c>
      <c r="S8" s="17">
        <v>0.13639577715680901</v>
      </c>
      <c r="T8" s="17">
        <v>2.0845635530790201</v>
      </c>
      <c r="U8" s="17">
        <v>3.6813640624569398E-2</v>
      </c>
      <c r="V8" s="17">
        <v>2.13955061646742E-2</v>
      </c>
      <c r="W8" s="17">
        <v>5.21137810953664</v>
      </c>
      <c r="X8" s="17">
        <v>9.0426889344510695</v>
      </c>
      <c r="Y8" s="17">
        <v>0.34572295176838203</v>
      </c>
      <c r="Z8" s="17">
        <v>0.19579596697476201</v>
      </c>
      <c r="AA8" s="17"/>
      <c r="AB8" s="40">
        <f t="shared" si="0"/>
        <v>3.2836123391367885E-5</v>
      </c>
      <c r="AC8" s="40">
        <f t="shared" si="0"/>
        <v>5.8651301626960018E-6</v>
      </c>
      <c r="AD8" s="17"/>
      <c r="AE8" s="15">
        <v>146</v>
      </c>
      <c r="AF8" s="15" t="s">
        <v>553</v>
      </c>
      <c r="AG8" s="15">
        <v>0.67579220875040802</v>
      </c>
      <c r="AH8" s="15">
        <v>0.58610662082946796</v>
      </c>
      <c r="AI8" s="15">
        <v>2.7428067329267902E-2</v>
      </c>
      <c r="AJ8" s="15">
        <v>0.13169591564428601</v>
      </c>
      <c r="AK8" s="15">
        <v>0.52638565777579005</v>
      </c>
      <c r="AL8" s="15">
        <v>2.1632663453431102E-2</v>
      </c>
      <c r="AM8" s="15">
        <v>0.20662264305894901</v>
      </c>
      <c r="AN8" s="15">
        <v>107.26905340558</v>
      </c>
      <c r="AO8" s="15">
        <v>8.7164849196199101E-2</v>
      </c>
      <c r="AP8" s="15">
        <v>1.15950916490987E-2</v>
      </c>
      <c r="AQ8" s="15">
        <v>6.3056639642527399</v>
      </c>
      <c r="AR8" s="15">
        <v>3.2138571994209997E-2</v>
      </c>
      <c r="AS8" s="15">
        <v>0.49117819435423299</v>
      </c>
      <c r="AT8" s="15">
        <v>8.67426295692297E-3</v>
      </c>
      <c r="AU8" s="15">
        <v>5.0413446200572301E-3</v>
      </c>
      <c r="AV8" s="15">
        <v>1.2279453576547801</v>
      </c>
      <c r="AW8" s="15">
        <v>2.1306988146479799</v>
      </c>
      <c r="AX8" s="15">
        <v>8.1461835142704303E-2</v>
      </c>
      <c r="AY8" s="15">
        <v>4.6134596906739399E-2</v>
      </c>
      <c r="AZ8" s="15">
        <f t="shared" si="1"/>
        <v>119.87241406579726</v>
      </c>
      <c r="BA8" s="15">
        <f t="shared" si="2"/>
        <v>12.603360660217263</v>
      </c>
      <c r="BC8" s="13">
        <f t="shared" si="3"/>
        <v>0.23881277008977708</v>
      </c>
      <c r="BD8" s="13">
        <f t="shared" si="3"/>
        <v>0.23562686937863189</v>
      </c>
      <c r="BF8" s="13">
        <v>0.47522712271559381</v>
      </c>
      <c r="BG8" s="13">
        <v>0.47617743622167136</v>
      </c>
    </row>
    <row r="9" spans="1:59" x14ac:dyDescent="0.25">
      <c r="A9" s="17" t="s">
        <v>554</v>
      </c>
      <c r="B9" s="15">
        <v>1825.1314004999999</v>
      </c>
      <c r="C9" s="15">
        <v>210.07987826999999</v>
      </c>
      <c r="E9" s="17" t="s">
        <v>554</v>
      </c>
      <c r="F9" s="17">
        <v>10.699628625914199</v>
      </c>
      <c r="G9" s="17">
        <v>9.2796843664743101</v>
      </c>
      <c r="H9" s="17">
        <v>0.43426058135881901</v>
      </c>
      <c r="I9" s="17">
        <v>2.08511144397229</v>
      </c>
      <c r="J9" s="17">
        <v>8.3341132734778292</v>
      </c>
      <c r="K9" s="17">
        <v>0.34250352375755799</v>
      </c>
      <c r="L9" s="17">
        <v>3.2713995348247602</v>
      </c>
      <c r="M9" s="17">
        <v>1719.8371767216099</v>
      </c>
      <c r="N9" s="17">
        <v>199.54575909456099</v>
      </c>
      <c r="O9" s="17">
        <v>1520.2914176270499</v>
      </c>
      <c r="P9" s="17">
        <v>1.38004991164977</v>
      </c>
      <c r="Q9" s="17">
        <v>0.18358220021274499</v>
      </c>
      <c r="R9" s="17">
        <v>99.835987334446699</v>
      </c>
      <c r="S9" s="17">
        <v>0.50884195638155405</v>
      </c>
      <c r="T9" s="17">
        <v>7.7766875664831199</v>
      </c>
      <c r="U9" s="17">
        <v>0.13733781444799001</v>
      </c>
      <c r="V9" s="17">
        <v>7.9818289103104595E-2</v>
      </c>
      <c r="W9" s="17">
        <v>19.4417368111244</v>
      </c>
      <c r="X9" s="17">
        <v>33.734812755942798</v>
      </c>
      <c r="Y9" s="17">
        <v>1.2897659726516599</v>
      </c>
      <c r="Z9" s="17">
        <v>0.73043713233794405</v>
      </c>
      <c r="AA9" s="17"/>
      <c r="AB9" s="40">
        <f t="shared" si="0"/>
        <v>-5.7691311293830323E-2</v>
      </c>
      <c r="AC9" s="40">
        <f t="shared" si="0"/>
        <v>-5.0143399083182466E-2</v>
      </c>
      <c r="AD9" s="17"/>
      <c r="AE9" s="15">
        <v>147</v>
      </c>
      <c r="AF9" s="15" t="s">
        <v>554</v>
      </c>
      <c r="AG9" s="15">
        <v>3.7996333110975899</v>
      </c>
      <c r="AH9" s="15">
        <v>3.29537749479289</v>
      </c>
      <c r="AI9" s="15">
        <v>0.154213954474576</v>
      </c>
      <c r="AJ9" s="15">
        <v>0.740458688719285</v>
      </c>
      <c r="AK9" s="15">
        <v>2.95959680385646</v>
      </c>
      <c r="AL9" s="15">
        <v>0.121629376800397</v>
      </c>
      <c r="AM9" s="15">
        <v>1.1617333612606799</v>
      </c>
      <c r="AN9" s="15">
        <v>564.27132371301195</v>
      </c>
      <c r="AO9" s="15">
        <v>0.49008330530813199</v>
      </c>
      <c r="AP9" s="15">
        <v>6.5193263648470695E-2</v>
      </c>
      <c r="AQ9" s="15">
        <v>35.453519580520997</v>
      </c>
      <c r="AR9" s="15">
        <v>0.180698712969734</v>
      </c>
      <c r="AS9" s="15">
        <v>2.7616431233389198</v>
      </c>
      <c r="AT9" s="15">
        <v>4.8770938454952201E-2</v>
      </c>
      <c r="AU9" s="15">
        <v>2.83448949171121E-2</v>
      </c>
      <c r="AV9" s="15">
        <v>6.9041078738707196</v>
      </c>
      <c r="AW9" s="15">
        <v>11.9798279411868</v>
      </c>
      <c r="AX9" s="15">
        <v>0.458018117301498</v>
      </c>
      <c r="AY9" s="15">
        <v>0.25939120734209398</v>
      </c>
      <c r="AZ9" s="15">
        <f t="shared" si="1"/>
        <v>635.13356566287325</v>
      </c>
      <c r="BA9" s="15">
        <f t="shared" si="2"/>
        <v>70.8622419498613</v>
      </c>
      <c r="BC9" s="13">
        <f t="shared" si="3"/>
        <v>0.36929866051249011</v>
      </c>
      <c r="BD9" s="13">
        <f t="shared" si="3"/>
        <v>0.35511775480169944</v>
      </c>
      <c r="BF9" s="13">
        <v>0.50158903316518466</v>
      </c>
      <c r="BG9" s="13">
        <v>0.50296926159934452</v>
      </c>
    </row>
    <row r="10" spans="1:59" x14ac:dyDescent="0.25">
      <c r="A10" s="17" t="s">
        <v>437</v>
      </c>
      <c r="B10" s="15">
        <v>32656.855372000002</v>
      </c>
      <c r="C10" s="15">
        <v>3288.080539</v>
      </c>
      <c r="E10" s="17" t="s">
        <v>437</v>
      </c>
      <c r="F10" s="17">
        <v>29.0734360797411</v>
      </c>
      <c r="G10" s="17">
        <v>25.215029136284201</v>
      </c>
      <c r="H10" s="17">
        <v>1.1799887174060399</v>
      </c>
      <c r="I10" s="17">
        <v>5.6657274613226498</v>
      </c>
      <c r="J10" s="17">
        <v>22.645751304309499</v>
      </c>
      <c r="K10" s="17">
        <v>0.93066408747940099</v>
      </c>
      <c r="L10" s="17">
        <v>8.8891763388944707</v>
      </c>
      <c r="M10" s="17">
        <v>5164.1620502635096</v>
      </c>
      <c r="N10" s="17">
        <v>542.21229007126499</v>
      </c>
      <c r="O10" s="17">
        <v>4621.9497601922403</v>
      </c>
      <c r="P10" s="17">
        <v>3.7499515786746902</v>
      </c>
      <c r="Q10" s="17">
        <v>0.49883594118068503</v>
      </c>
      <c r="R10" s="17">
        <v>271.27752365834999</v>
      </c>
      <c r="S10" s="17">
        <v>1.3826426187602201</v>
      </c>
      <c r="T10" s="17">
        <v>21.131106611110201</v>
      </c>
      <c r="U10" s="17">
        <v>0.37317798420388298</v>
      </c>
      <c r="V10" s="17">
        <v>0.21688447979188299</v>
      </c>
      <c r="W10" s="17">
        <v>52.827727397388699</v>
      </c>
      <c r="X10" s="17">
        <v>91.665303703213795</v>
      </c>
      <c r="Y10" s="17">
        <v>3.5045885776330099</v>
      </c>
      <c r="Z10" s="17">
        <v>1.98477439552021</v>
      </c>
      <c r="AA10" s="17"/>
      <c r="AB10" s="40">
        <f t="shared" si="0"/>
        <v>-0.84186591172243541</v>
      </c>
      <c r="AC10" s="40">
        <f t="shared" si="0"/>
        <v>-0.83509762500033913</v>
      </c>
      <c r="AD10" s="17"/>
      <c r="AE10" s="15">
        <v>148</v>
      </c>
      <c r="AF10" s="15" t="s">
        <v>437</v>
      </c>
      <c r="AG10" s="15">
        <v>4.5220434647057202</v>
      </c>
      <c r="AH10" s="15">
        <v>3.9219154346070999</v>
      </c>
      <c r="AI10" s="15">
        <v>0.18353409255396799</v>
      </c>
      <c r="AJ10" s="15">
        <v>0.88123938879937103</v>
      </c>
      <c r="AK10" s="15">
        <v>3.52229419403153</v>
      </c>
      <c r="AL10" s="15">
        <v>0.14475432171804101</v>
      </c>
      <c r="AM10" s="15">
        <v>1.38260928490301</v>
      </c>
      <c r="AN10" s="15">
        <v>724.58088138940798</v>
      </c>
      <c r="AO10" s="15">
        <v>0.58326097739444405</v>
      </c>
      <c r="AP10" s="15">
        <v>7.75882235537321E-2</v>
      </c>
      <c r="AQ10" s="15">
        <v>42.194161008051204</v>
      </c>
      <c r="AR10" s="15">
        <v>0.21505428914694</v>
      </c>
      <c r="AS10" s="15">
        <v>3.2867044577264601</v>
      </c>
      <c r="AT10" s="15">
        <v>5.8043574054542697E-2</v>
      </c>
      <c r="AU10" s="15">
        <v>3.3734006869450703E-2</v>
      </c>
      <c r="AV10" s="15">
        <v>8.2167602861872702</v>
      </c>
      <c r="AW10" s="15">
        <v>14.2575096522592</v>
      </c>
      <c r="AX10" s="15">
        <v>0.54509942894005103</v>
      </c>
      <c r="AY10" s="15">
        <v>0.30870834106962802</v>
      </c>
      <c r="AZ10" s="15">
        <f t="shared" si="1"/>
        <v>808.91589581597941</v>
      </c>
      <c r="BA10" s="15">
        <f t="shared" si="2"/>
        <v>84.335014426571433</v>
      </c>
      <c r="BC10" s="13">
        <f t="shared" si="3"/>
        <v>0.15664030058365483</v>
      </c>
      <c r="BD10" s="13">
        <f t="shared" si="3"/>
        <v>0.15553873634160334</v>
      </c>
      <c r="BF10" s="13">
        <v>0.52683999353512012</v>
      </c>
      <c r="BG10" s="13">
        <v>0.52609861677730207</v>
      </c>
    </row>
    <row r="11" spans="1:59" x14ac:dyDescent="0.25">
      <c r="A11" s="17" t="s">
        <v>438</v>
      </c>
      <c r="B11" s="15">
        <v>12391.097111999999</v>
      </c>
      <c r="C11" s="15">
        <v>1243.8790268</v>
      </c>
      <c r="E11" s="17" t="s">
        <v>438</v>
      </c>
      <c r="F11" s="17">
        <v>60.501108486912699</v>
      </c>
      <c r="G11" s="17">
        <v>52.471915381096501</v>
      </c>
      <c r="H11" s="17">
        <v>2.45553049518014</v>
      </c>
      <c r="I11" s="17">
        <v>11.7902207852422</v>
      </c>
      <c r="J11" s="17">
        <v>47.125319698187198</v>
      </c>
      <c r="K11" s="17">
        <v>1.9366903665845401</v>
      </c>
      <c r="L11" s="17">
        <v>18.498162389997599</v>
      </c>
      <c r="M11" s="17">
        <v>11235.369846692</v>
      </c>
      <c r="N11" s="17">
        <v>1128.3310760521199</v>
      </c>
      <c r="O11" s="17">
        <v>10107.0387706399</v>
      </c>
      <c r="P11" s="17">
        <v>7.8035519321196896</v>
      </c>
      <c r="Q11" s="17">
        <v>1.03806280514338</v>
      </c>
      <c r="R11" s="17">
        <v>564.52216700089002</v>
      </c>
      <c r="S11" s="17">
        <v>2.8772442607847299</v>
      </c>
      <c r="T11" s="17">
        <v>43.973297021335199</v>
      </c>
      <c r="U11" s="17">
        <v>0.77657460516984</v>
      </c>
      <c r="V11" s="17">
        <v>0.45133270695944</v>
      </c>
      <c r="W11" s="17">
        <v>109.93329110556201</v>
      </c>
      <c r="X11" s="17">
        <v>190.75337480227299</v>
      </c>
      <c r="Y11" s="17">
        <v>7.2929693666782303</v>
      </c>
      <c r="Z11" s="17">
        <v>4.1302628420112804</v>
      </c>
      <c r="AA11" s="17"/>
      <c r="AB11" s="40">
        <f t="shared" si="0"/>
        <v>-9.3270777790027209E-2</v>
      </c>
      <c r="AC11" s="40">
        <f t="shared" si="0"/>
        <v>-9.2893238215567053E-2</v>
      </c>
      <c r="AD11" s="17"/>
      <c r="AE11" s="15">
        <v>159</v>
      </c>
      <c r="AF11" s="15" t="s">
        <v>438</v>
      </c>
      <c r="AG11" s="15">
        <v>5.0789849821858297</v>
      </c>
      <c r="AH11" s="15">
        <v>4.4049441623597403</v>
      </c>
      <c r="AI11" s="15">
        <v>0.206138392676846</v>
      </c>
      <c r="AJ11" s="15">
        <v>0.98977403011753895</v>
      </c>
      <c r="AK11" s="15">
        <v>3.95610463274312</v>
      </c>
      <c r="AL11" s="15">
        <v>0.16258246541632601</v>
      </c>
      <c r="AM11" s="15">
        <v>1.5528934402663801</v>
      </c>
      <c r="AN11" s="15">
        <v>845.78760636287097</v>
      </c>
      <c r="AO11" s="15">
        <v>0.65509624055788696</v>
      </c>
      <c r="AP11" s="15">
        <v>8.7144093504592804E-2</v>
      </c>
      <c r="AQ11" s="15">
        <v>47.390859372353802</v>
      </c>
      <c r="AR11" s="15">
        <v>0.24154069314575</v>
      </c>
      <c r="AS11" s="15">
        <v>3.69149934236327</v>
      </c>
      <c r="AT11" s="15">
        <v>6.5192305966940506E-2</v>
      </c>
      <c r="AU11" s="15">
        <v>3.7888734927281703E-2</v>
      </c>
      <c r="AV11" s="15">
        <v>9.2287485759137393</v>
      </c>
      <c r="AW11" s="15">
        <v>16.013483756046099</v>
      </c>
      <c r="AX11" s="15">
        <v>0.612234619198464</v>
      </c>
      <c r="AY11" s="15">
        <v>0.34672928866330999</v>
      </c>
      <c r="AZ11" s="15">
        <f t="shared" si="1"/>
        <v>940.5094454912778</v>
      </c>
      <c r="BA11" s="15">
        <f t="shared" si="2"/>
        <v>94.721839128406828</v>
      </c>
      <c r="BC11" s="13">
        <f t="shared" si="3"/>
        <v>8.3709700555001265E-2</v>
      </c>
      <c r="BD11" s="13">
        <f t="shared" si="3"/>
        <v>8.3948622118807464E-2</v>
      </c>
      <c r="BF11" s="13">
        <v>0.17657247760131489</v>
      </c>
      <c r="BG11" s="13">
        <v>0.19561954893699787</v>
      </c>
    </row>
    <row r="12" spans="1:59" x14ac:dyDescent="0.25">
      <c r="A12" s="17" t="s">
        <v>555</v>
      </c>
      <c r="B12" s="15">
        <v>5.9702201459999999</v>
      </c>
      <c r="C12" s="15">
        <v>0.60165026749999995</v>
      </c>
      <c r="E12" s="17" t="s">
        <v>555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/>
      <c r="AB12" s="40">
        <f t="shared" si="0"/>
        <v>-1</v>
      </c>
      <c r="AC12" s="40">
        <f t="shared" si="0"/>
        <v>-1</v>
      </c>
      <c r="AD12" s="17"/>
      <c r="AZ12" s="15">
        <f t="shared" si="1"/>
        <v>0</v>
      </c>
      <c r="BA12" s="15">
        <f t="shared" si="2"/>
        <v>0</v>
      </c>
      <c r="BC12" s="13" t="e">
        <f t="shared" si="3"/>
        <v>#DIV/0!</v>
      </c>
      <c r="BD12" s="13" t="e">
        <f t="shared" si="3"/>
        <v>#DIV/0!</v>
      </c>
      <c r="BF12" s="13" t="e">
        <v>#DIV/0!</v>
      </c>
      <c r="BG12" s="13" t="e">
        <v>#DIV/0!</v>
      </c>
    </row>
    <row r="13" spans="1:59" x14ac:dyDescent="0.25">
      <c r="A13" s="17" t="s">
        <v>666</v>
      </c>
      <c r="B13" s="15">
        <v>749.04995914999995</v>
      </c>
      <c r="C13" s="15">
        <v>74.743424211999994</v>
      </c>
      <c r="E13" s="17" t="s">
        <v>556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/>
      <c r="AB13" s="40">
        <f t="shared" si="0"/>
        <v>-1</v>
      </c>
      <c r="AC13" s="40">
        <f t="shared" si="0"/>
        <v>-1</v>
      </c>
      <c r="AD13" s="17"/>
      <c r="AZ13" s="15">
        <f t="shared" si="1"/>
        <v>0</v>
      </c>
      <c r="BA13" s="15">
        <f t="shared" ref="BA13" si="4">SUM(AG13:AY13)-AN13</f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25">
      <c r="A14" s="8" t="s">
        <v>439</v>
      </c>
      <c r="B14" s="15">
        <v>2114.7050522999998</v>
      </c>
      <c r="C14" s="15">
        <v>211.47625224000001</v>
      </c>
      <c r="E14" s="17" t="s">
        <v>439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/>
      <c r="AB14" s="40">
        <f t="shared" si="0"/>
        <v>-1</v>
      </c>
      <c r="AC14" s="40">
        <f t="shared" si="0"/>
        <v>-1</v>
      </c>
      <c r="AD14" s="17"/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25">
      <c r="A15" s="15"/>
    </row>
    <row r="16" spans="1:59" x14ac:dyDescent="0.25">
      <c r="A16" s="2"/>
    </row>
    <row r="17" spans="1:78" x14ac:dyDescent="0.25">
      <c r="A17" s="2" t="s">
        <v>429</v>
      </c>
      <c r="B17" s="1">
        <f>SUM(B3:B14)</f>
        <v>62006.079808506598</v>
      </c>
      <c r="C17" s="1">
        <f>SUM(C3:C14)</f>
        <v>6649.0962789905007</v>
      </c>
      <c r="F17" s="1">
        <f t="shared" ref="F17:Z17" si="5">SUM(F3:F14)</f>
        <v>167.96068608852639</v>
      </c>
      <c r="G17" s="1">
        <f t="shared" si="5"/>
        <v>145.67034433743942</v>
      </c>
      <c r="H17" s="1">
        <f t="shared" si="5"/>
        <v>6.8169358005632636</v>
      </c>
      <c r="I17" s="1">
        <f t="shared" si="5"/>
        <v>32.731550015183132</v>
      </c>
      <c r="J17" s="1">
        <f t="shared" si="5"/>
        <v>130.82732342655572</v>
      </c>
      <c r="K17" s="1">
        <f t="shared" si="5"/>
        <v>5.376558153302792</v>
      </c>
      <c r="L17" s="1">
        <f t="shared" si="5"/>
        <v>51.353777582312262</v>
      </c>
      <c r="M17" s="1">
        <f t="shared" si="5"/>
        <v>27014.437467785443</v>
      </c>
      <c r="N17" s="1">
        <f t="shared" si="5"/>
        <v>3132.4261188657429</v>
      </c>
      <c r="O17" s="1">
        <f t="shared" si="5"/>
        <v>23882.011348919717</v>
      </c>
      <c r="P17" s="1">
        <f t="shared" si="5"/>
        <v>21.663888154967278</v>
      </c>
      <c r="Q17" s="1">
        <f t="shared" si="5"/>
        <v>2.8818309916076608</v>
      </c>
      <c r="R17" s="1">
        <f t="shared" si="5"/>
        <v>1567.2032014515257</v>
      </c>
      <c r="S17" s="1">
        <f t="shared" si="5"/>
        <v>7.9876934317277932</v>
      </c>
      <c r="T17" s="1">
        <f t="shared" si="5"/>
        <v>122.07689204958183</v>
      </c>
      <c r="U17" s="1">
        <f t="shared" si="5"/>
        <v>2.1558938532385343</v>
      </c>
      <c r="V17" s="1">
        <f t="shared" si="5"/>
        <v>1.252969633094019</v>
      </c>
      <c r="W17" s="1">
        <f t="shared" si="5"/>
        <v>305.19222720924506</v>
      </c>
      <c r="X17" s="1">
        <f t="shared" si="5"/>
        <v>529.56162840953016</v>
      </c>
      <c r="Y17" s="1">
        <f t="shared" si="5"/>
        <v>20.246449750458822</v>
      </c>
      <c r="Z17" s="1">
        <f t="shared" si="5"/>
        <v>11.466268526891415</v>
      </c>
      <c r="AA17" s="1"/>
      <c r="AD17" s="1"/>
      <c r="AG17" s="1">
        <f t="shared" ref="AG17:BA17" si="6">SUM(AG3:AG14)</f>
        <v>27.3425619905437</v>
      </c>
      <c r="AH17" s="1">
        <f t="shared" si="6"/>
        <v>23.713884515135799</v>
      </c>
      <c r="AI17" s="1">
        <f t="shared" si="6"/>
        <v>1.1097398599623112</v>
      </c>
      <c r="AJ17" s="1">
        <f t="shared" si="6"/>
        <v>5.3284185848384373</v>
      </c>
      <c r="AK17" s="1">
        <f t="shared" si="6"/>
        <v>21.297569622392718</v>
      </c>
      <c r="AL17" s="1">
        <f t="shared" si="6"/>
        <v>0.87525781518432022</v>
      </c>
      <c r="AM17" s="1">
        <f t="shared" si="6"/>
        <v>8.3599551183802561</v>
      </c>
      <c r="AN17" s="1">
        <f t="shared" si="6"/>
        <v>3470.4074671950834</v>
      </c>
      <c r="AO17" s="1">
        <f t="shared" si="6"/>
        <v>3.5266907716139371</v>
      </c>
      <c r="AP17" s="1">
        <f t="shared" si="6"/>
        <v>0.46913757988273846</v>
      </c>
      <c r="AQ17" s="1">
        <f t="shared" si="6"/>
        <v>255.127257476034</v>
      </c>
      <c r="AR17" s="1">
        <f t="shared" si="6"/>
        <v>1.3003270685477175</v>
      </c>
      <c r="AS17" s="1">
        <f t="shared" si="6"/>
        <v>19.873076024962696</v>
      </c>
      <c r="AT17" s="1">
        <f t="shared" si="6"/>
        <v>0.35096081767650811</v>
      </c>
      <c r="AU17" s="1">
        <f t="shared" si="6"/>
        <v>0.20397286479903368</v>
      </c>
      <c r="AV17" s="1">
        <f t="shared" si="6"/>
        <v>49.682688405685795</v>
      </c>
      <c r="AW17" s="1">
        <f t="shared" si="6"/>
        <v>86.20810635725995</v>
      </c>
      <c r="AX17" s="1">
        <f t="shared" si="6"/>
        <v>3.2959466765079708</v>
      </c>
      <c r="AY17" s="1">
        <f t="shared" si="6"/>
        <v>1.8666066334900491</v>
      </c>
      <c r="AZ17" s="1">
        <f t="shared" si="6"/>
        <v>3980.3396253779811</v>
      </c>
      <c r="BA17" s="1">
        <f t="shared" si="6"/>
        <v>509.93215818289758</v>
      </c>
      <c r="BC17" s="14"/>
      <c r="BD17" s="14"/>
    </row>
    <row r="18" spans="1:78" x14ac:dyDescent="0.25">
      <c r="B18" s="15"/>
      <c r="C18" s="15"/>
    </row>
    <row r="20" spans="1:78" s="15" customFormat="1" x14ac:dyDescent="0.25">
      <c r="A20" s="17"/>
      <c r="D20" s="17"/>
      <c r="E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</row>
    <row r="21" spans="1:78" s="15" customFormat="1" x14ac:dyDescent="0.25">
      <c r="A21" s="17"/>
      <c r="B21" s="17"/>
      <c r="C21" s="17"/>
      <c r="D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</row>
    <row r="22" spans="1:78" s="15" customFormat="1" x14ac:dyDescent="0.25">
      <c r="A22" s="17"/>
      <c r="B22" s="17"/>
      <c r="C22" s="17"/>
      <c r="D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</row>
    <row r="23" spans="1:78" s="15" customFormat="1" x14ac:dyDescent="0.25">
      <c r="A23" s="17"/>
      <c r="B23" s="17"/>
      <c r="C23" s="17"/>
      <c r="D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</row>
    <row r="24" spans="1:78" s="15" customFormat="1" x14ac:dyDescent="0.25">
      <c r="A24" s="17"/>
      <c r="B24" s="17"/>
      <c r="C24" s="17"/>
      <c r="D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</row>
    <row r="25" spans="1:78" s="15" customFormat="1" x14ac:dyDescent="0.25">
      <c r="A25" s="17"/>
      <c r="B25" s="17"/>
      <c r="C25" s="17"/>
      <c r="D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</row>
    <row r="26" spans="1:78" s="15" customFormat="1" x14ac:dyDescent="0.25">
      <c r="A26" s="17"/>
      <c r="B26" s="17"/>
      <c r="C26" s="17"/>
      <c r="D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</row>
    <row r="27" spans="1:78" s="15" customFormat="1" x14ac:dyDescent="0.25">
      <c r="A27" s="17"/>
      <c r="B27" s="17"/>
      <c r="C27" s="17"/>
      <c r="D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</row>
    <row r="28" spans="1:78" s="15" customFormat="1" x14ac:dyDescent="0.25">
      <c r="A28" s="17"/>
      <c r="B28" s="17"/>
      <c r="C28" s="17"/>
      <c r="D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</row>
    <row r="29" spans="1:78" s="15" customFormat="1" x14ac:dyDescent="0.25">
      <c r="A29" s="17"/>
      <c r="B29" s="17"/>
      <c r="C29" s="17"/>
      <c r="D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</row>
    <row r="30" spans="1:78" s="15" customFormat="1" x14ac:dyDescent="0.25">
      <c r="A30" s="17"/>
      <c r="B30" s="17"/>
      <c r="C30" s="17"/>
      <c r="D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</row>
    <row r="31" spans="1:78" s="15" customFormat="1" x14ac:dyDescent="0.25">
      <c r="A31" s="17"/>
      <c r="B31" s="17"/>
      <c r="C31" s="17"/>
      <c r="D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</row>
    <row r="32" spans="1:78" s="15" customFormat="1" x14ac:dyDescent="0.25">
      <c r="A32" s="17"/>
      <c r="B32" s="17"/>
      <c r="C32" s="17"/>
      <c r="D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</row>
    <row r="33" spans="1:78" s="15" customFormat="1" x14ac:dyDescent="0.25">
      <c r="A33" s="17"/>
      <c r="B33" s="17"/>
      <c r="C33" s="17"/>
      <c r="D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</row>
    <row r="34" spans="1:78" s="15" customFormat="1" x14ac:dyDescent="0.25">
      <c r="A34" s="17"/>
      <c r="B34" s="17"/>
      <c r="C34" s="17"/>
      <c r="D34" s="17"/>
      <c r="AG34" s="25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</row>
    <row r="35" spans="1:78" s="15" customFormat="1" x14ac:dyDescent="0.25">
      <c r="A35" s="17"/>
      <c r="B35" s="17"/>
      <c r="C35" s="17"/>
      <c r="D35" s="17"/>
      <c r="E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</row>
    <row r="36" spans="1:78" s="15" customFormat="1" x14ac:dyDescent="0.25">
      <c r="A36" s="17"/>
      <c r="B36" s="17"/>
      <c r="C36" s="17"/>
      <c r="D36" s="17"/>
      <c r="E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</row>
    <row r="37" spans="1:78" s="15" customFormat="1" x14ac:dyDescent="0.25">
      <c r="A37" s="17"/>
      <c r="B37" s="17"/>
      <c r="C37" s="17"/>
      <c r="D37" s="17"/>
      <c r="E37" s="17"/>
      <c r="F37" s="1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</row>
    <row r="38" spans="1:78" s="15" customFormat="1" x14ac:dyDescent="0.25">
      <c r="A38" s="17"/>
      <c r="B38" s="17"/>
      <c r="C38" s="17"/>
      <c r="D38" s="17"/>
      <c r="E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</row>
    <row r="39" spans="1:78" s="15" customFormat="1" x14ac:dyDescent="0.25">
      <c r="A39" s="17"/>
      <c r="B39" s="17"/>
      <c r="C39" s="17"/>
      <c r="D39" s="17"/>
      <c r="E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</row>
    <row r="40" spans="1:78" s="15" customFormat="1" x14ac:dyDescent="0.25">
      <c r="A40" s="17"/>
      <c r="B40" s="17"/>
      <c r="C40" s="17"/>
      <c r="D40" s="17"/>
      <c r="E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</row>
    <row r="41" spans="1:78" s="15" customFormat="1" x14ac:dyDescent="0.25">
      <c r="A41" s="17"/>
      <c r="B41" s="17"/>
      <c r="C41" s="17"/>
      <c r="D41" s="17"/>
      <c r="E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</row>
    <row r="42" spans="1:78" s="15" customFormat="1" x14ac:dyDescent="0.25">
      <c r="A42" s="17"/>
      <c r="B42" s="17"/>
      <c r="C42" s="17"/>
      <c r="D42" s="17"/>
      <c r="E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</row>
    <row r="43" spans="1:78" s="15" customFormat="1" x14ac:dyDescent="0.25">
      <c r="A43" s="17"/>
      <c r="B43" s="17"/>
      <c r="C43" s="17"/>
      <c r="D43" s="17"/>
      <c r="E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</row>
    <row r="44" spans="1:78" s="15" customFormat="1" x14ac:dyDescent="0.25">
      <c r="A44" s="17"/>
      <c r="B44" s="17"/>
      <c r="C44" s="17"/>
      <c r="D44" s="17"/>
      <c r="E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</row>
    <row r="45" spans="1:78" s="15" customFormat="1" x14ac:dyDescent="0.25">
      <c r="A45" s="17"/>
      <c r="B45" s="17"/>
      <c r="C45" s="17"/>
      <c r="D45" s="17"/>
      <c r="E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s="15" customFormat="1" x14ac:dyDescent="0.25">
      <c r="A46" s="17"/>
      <c r="B46" s="17"/>
      <c r="C46" s="17"/>
      <c r="D46" s="17"/>
      <c r="E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</row>
    <row r="47" spans="1:78" s="15" customFormat="1" x14ac:dyDescent="0.25">
      <c r="A47" s="17"/>
      <c r="B47" s="17"/>
      <c r="C47" s="17"/>
      <c r="D47" s="17"/>
      <c r="E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</row>
    <row r="48" spans="1:78" s="15" customFormat="1" x14ac:dyDescent="0.25">
      <c r="A48" s="17"/>
      <c r="B48" s="17"/>
      <c r="C48" s="17"/>
      <c r="D48" s="17"/>
      <c r="E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</row>
    <row r="49" spans="1:78" s="15" customFormat="1" x14ac:dyDescent="0.25">
      <c r="A49" s="17"/>
      <c r="B49" s="17"/>
      <c r="C49" s="17"/>
      <c r="D49" s="17"/>
      <c r="E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</row>
    <row r="50" spans="1:78" s="15" customFormat="1" x14ac:dyDescent="0.25">
      <c r="A50" s="17"/>
      <c r="B50" s="17"/>
      <c r="C50" s="17"/>
      <c r="D50" s="17"/>
      <c r="E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</row>
    <row r="51" spans="1:78" s="15" customFormat="1" x14ac:dyDescent="0.25">
      <c r="A51" s="17"/>
      <c r="B51" s="17"/>
      <c r="C51" s="17"/>
      <c r="D51" s="17"/>
      <c r="E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</row>
    <row r="52" spans="1:78" s="15" customFormat="1" x14ac:dyDescent="0.25">
      <c r="A52" s="17"/>
      <c r="B52" s="17"/>
      <c r="C52" s="17"/>
      <c r="D52" s="17"/>
      <c r="E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78" s="15" customFormat="1" x14ac:dyDescent="0.25">
      <c r="A53" s="17"/>
      <c r="B53" s="17"/>
      <c r="C53" s="17"/>
      <c r="D53" s="17"/>
      <c r="E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78" s="15" customFormat="1" x14ac:dyDescent="0.25">
      <c r="A54" s="17"/>
      <c r="B54" s="17"/>
      <c r="C54" s="17"/>
      <c r="D54" s="17"/>
      <c r="E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</row>
    <row r="55" spans="1:78" s="15" customFormat="1" x14ac:dyDescent="0.25">
      <c r="A55" s="17"/>
      <c r="B55" s="17"/>
      <c r="C55" s="17"/>
      <c r="D55" s="17"/>
      <c r="E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</row>
    <row r="56" spans="1:78" s="15" customFormat="1" x14ac:dyDescent="0.25">
      <c r="A56" s="17"/>
      <c r="B56" s="17"/>
      <c r="C56" s="17"/>
      <c r="D56" s="17"/>
      <c r="E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</row>
    <row r="57" spans="1:78" s="15" customFormat="1" x14ac:dyDescent="0.25">
      <c r="A57" s="17"/>
      <c r="B57" s="17"/>
      <c r="C57" s="17"/>
      <c r="D57" s="17"/>
      <c r="E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</row>
    <row r="58" spans="1:78" s="15" customFormat="1" x14ac:dyDescent="0.25">
      <c r="A58" s="17"/>
      <c r="B58" s="17"/>
      <c r="C58" s="17"/>
      <c r="D58" s="17"/>
      <c r="E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</row>
    <row r="59" spans="1:78" s="15" customFormat="1" x14ac:dyDescent="0.25">
      <c r="A59" s="17"/>
      <c r="B59" s="17"/>
      <c r="C59" s="17"/>
      <c r="D59" s="17"/>
      <c r="E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</row>
    <row r="60" spans="1:78" s="15" customFormat="1" x14ac:dyDescent="0.25">
      <c r="A60" s="17"/>
      <c r="B60" s="17"/>
      <c r="C60" s="17"/>
      <c r="D60" s="17"/>
      <c r="E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78" s="15" customFormat="1" x14ac:dyDescent="0.25">
      <c r="A61" s="17"/>
      <c r="B61" s="17"/>
      <c r="C61" s="17"/>
      <c r="D61" s="17"/>
      <c r="E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</row>
    <row r="62" spans="1:78" s="15" customFormat="1" x14ac:dyDescent="0.25">
      <c r="A62" s="17"/>
      <c r="B62" s="17"/>
      <c r="C62" s="17"/>
      <c r="D62" s="17"/>
      <c r="E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</row>
    <row r="63" spans="1:78" s="15" customFormat="1" x14ac:dyDescent="0.25">
      <c r="A63" s="17"/>
      <c r="B63" s="17"/>
      <c r="C63" s="17"/>
      <c r="D63" s="17"/>
      <c r="E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</row>
    <row r="64" spans="1:78" s="15" customFormat="1" x14ac:dyDescent="0.25">
      <c r="A64" s="17"/>
      <c r="B64" s="17"/>
      <c r="C64" s="17"/>
      <c r="D64" s="17"/>
      <c r="E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</row>
    <row r="65" spans="1:78" s="15" customFormat="1" x14ac:dyDescent="0.25">
      <c r="A65" s="17"/>
      <c r="B65" s="17"/>
      <c r="C65" s="17"/>
      <c r="D65" s="17"/>
      <c r="E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</row>
    <row r="66" spans="1:78" s="15" customFormat="1" x14ac:dyDescent="0.25">
      <c r="A66" s="17"/>
      <c r="B66" s="17"/>
      <c r="C66" s="17"/>
      <c r="D66" s="17"/>
      <c r="E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</row>
    <row r="67" spans="1:78" s="15" customFormat="1" x14ac:dyDescent="0.25">
      <c r="A67" s="17"/>
      <c r="B67" s="17"/>
      <c r="C67" s="17"/>
      <c r="D67" s="17"/>
      <c r="E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</row>
    <row r="68" spans="1:78" s="15" customFormat="1" x14ac:dyDescent="0.25">
      <c r="A68" s="17"/>
      <c r="B68" s="17"/>
      <c r="C68" s="17"/>
      <c r="D68" s="17"/>
      <c r="E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</row>
    <row r="69" spans="1:78" s="15" customFormat="1" x14ac:dyDescent="0.25">
      <c r="A69" s="17"/>
      <c r="B69" s="17"/>
      <c r="C69" s="17"/>
      <c r="D69" s="17"/>
      <c r="E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</row>
    <row r="70" spans="1:78" s="15" customFormat="1" x14ac:dyDescent="0.25">
      <c r="A70" s="17"/>
      <c r="B70" s="17"/>
      <c r="C70" s="17"/>
      <c r="D70" s="17"/>
      <c r="E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</row>
    <row r="71" spans="1:78" s="15" customFormat="1" x14ac:dyDescent="0.25">
      <c r="A71" s="17"/>
      <c r="B71" s="17"/>
      <c r="C71" s="17"/>
      <c r="D71" s="17"/>
      <c r="E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</row>
    <row r="72" spans="1:78" s="15" customFormat="1" x14ac:dyDescent="0.25">
      <c r="A72" s="17"/>
      <c r="B72" s="17"/>
      <c r="C72" s="17"/>
      <c r="D72" s="17"/>
      <c r="E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1DA93-774D-40A2-ACF0-6D50A5092387}">
  <dimension ref="A1:BZ72"/>
  <sheetViews>
    <sheetView zoomScale="85" zoomScaleNormal="85" workbookViewId="0">
      <pane xSplit="1" ySplit="2" topLeftCell="AF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140625" defaultRowHeight="15" x14ac:dyDescent="0.25"/>
  <cols>
    <col min="1" max="1" width="19.7109375" style="126" customWidth="1"/>
    <col min="2" max="2" width="12.140625" style="126" customWidth="1"/>
    <col min="3" max="3" width="12.5703125" style="126" customWidth="1"/>
    <col min="4" max="4" width="9.140625" style="126"/>
    <col min="5" max="5" width="15.42578125" style="126" bestFit="1" customWidth="1"/>
    <col min="6" max="7" width="6.7109375" style="15" bestFit="1" customWidth="1"/>
    <col min="8" max="8" width="4.140625" style="15" bestFit="1" customWidth="1"/>
    <col min="9" max="9" width="5.7109375" style="15" bestFit="1" customWidth="1"/>
    <col min="10" max="10" width="6.7109375" style="15" bestFit="1" customWidth="1"/>
    <col min="11" max="11" width="5.85546875" style="15" bestFit="1" customWidth="1"/>
    <col min="12" max="12" width="5.7109375" style="15" bestFit="1" customWidth="1"/>
    <col min="13" max="13" width="9.28515625" style="15" bestFit="1" customWidth="1"/>
    <col min="14" max="14" width="7.7109375" style="15" bestFit="1" customWidth="1"/>
    <col min="15" max="15" width="9.28515625" style="15" bestFit="1" customWidth="1"/>
    <col min="16" max="16" width="5.7109375" style="15" bestFit="1" customWidth="1"/>
    <col min="17" max="17" width="5.28515625" style="15" bestFit="1" customWidth="1"/>
    <col min="18" max="18" width="8.7109375" style="15" bestFit="1" customWidth="1"/>
    <col min="19" max="19" width="4.85546875" style="15" bestFit="1" customWidth="1"/>
    <col min="20" max="20" width="7.85546875" style="15" bestFit="1" customWidth="1"/>
    <col min="21" max="21" width="5.85546875" style="15" bestFit="1" customWidth="1"/>
    <col min="22" max="22" width="6" style="15" bestFit="1" customWidth="1"/>
    <col min="23" max="24" width="6.7109375" style="15" bestFit="1" customWidth="1"/>
    <col min="25" max="26" width="5.7109375" style="15" bestFit="1" customWidth="1"/>
    <col min="27" max="27" width="12" style="15" customWidth="1"/>
    <col min="28" max="29" width="9.140625" style="15"/>
    <col min="30" max="30" width="12" style="15" customWidth="1"/>
    <col min="31" max="31" width="5.85546875" style="15" bestFit="1" customWidth="1"/>
    <col min="32" max="32" width="18.7109375" style="15" bestFit="1" customWidth="1"/>
    <col min="33" max="33" width="6.140625" style="15" customWidth="1"/>
    <col min="34" max="34" width="5.5703125" style="15" bestFit="1" customWidth="1"/>
    <col min="35" max="35" width="4" style="15" bestFit="1" customWidth="1"/>
    <col min="36" max="36" width="4.140625" style="15" bestFit="1" customWidth="1"/>
    <col min="37" max="37" width="5.5703125" style="15" bestFit="1" customWidth="1"/>
    <col min="38" max="38" width="5.7109375" style="15" bestFit="1" customWidth="1"/>
    <col min="39" max="39" width="5.5703125" style="15" bestFit="1" customWidth="1"/>
    <col min="40" max="40" width="7.7109375" style="15" bestFit="1" customWidth="1"/>
    <col min="41" max="42" width="5" style="15" bestFit="1" customWidth="1"/>
    <col min="43" max="43" width="8.5703125" style="15" bestFit="1" customWidth="1"/>
    <col min="44" max="44" width="4.42578125" style="15" bestFit="1" customWidth="1"/>
    <col min="45" max="45" width="7.5703125" style="15" bestFit="1" customWidth="1"/>
    <col min="46" max="46" width="5.5703125" style="15" bestFit="1" customWidth="1"/>
    <col min="47" max="47" width="5.7109375" style="15" bestFit="1" customWidth="1"/>
    <col min="48" max="48" width="5.5703125" style="15" bestFit="1" customWidth="1"/>
    <col min="49" max="49" width="6.7109375" style="15" bestFit="1" customWidth="1"/>
    <col min="50" max="50" width="5.28515625" style="15" bestFit="1" customWidth="1"/>
    <col min="51" max="51" width="4" style="15" bestFit="1" customWidth="1"/>
    <col min="52" max="54" width="9.140625" style="15"/>
    <col min="55" max="16384" width="9.140625" style="126"/>
  </cols>
  <sheetData>
    <row r="1" spans="1:59" x14ac:dyDescent="0.25">
      <c r="B1" s="126" t="s">
        <v>383</v>
      </c>
      <c r="E1" s="126" t="s">
        <v>684</v>
      </c>
      <c r="AG1" s="126" t="s">
        <v>685</v>
      </c>
      <c r="BC1" s="126" t="s">
        <v>335</v>
      </c>
      <c r="BF1" s="126" t="s">
        <v>687</v>
      </c>
    </row>
    <row r="2" spans="1:59" x14ac:dyDescent="0.25">
      <c r="A2" s="126" t="s">
        <v>158</v>
      </c>
      <c r="B2" s="126" t="s">
        <v>337</v>
      </c>
      <c r="C2" s="126" t="s">
        <v>338</v>
      </c>
      <c r="E2" s="126" t="s">
        <v>339</v>
      </c>
      <c r="F2" s="15" t="s">
        <v>91</v>
      </c>
      <c r="G2" s="15" t="s">
        <v>95</v>
      </c>
      <c r="H2" s="15" t="s">
        <v>97</v>
      </c>
      <c r="I2" s="15" t="s">
        <v>99</v>
      </c>
      <c r="J2" s="15" t="s">
        <v>101</v>
      </c>
      <c r="K2" s="15" t="s">
        <v>103</v>
      </c>
      <c r="L2" s="15" t="s">
        <v>105</v>
      </c>
      <c r="M2" s="15" t="s">
        <v>160</v>
      </c>
      <c r="N2" s="15" t="s">
        <v>161</v>
      </c>
      <c r="O2" s="15" t="s">
        <v>107</v>
      </c>
      <c r="P2" s="15" t="s">
        <v>111</v>
      </c>
      <c r="Q2" s="15" t="s">
        <v>113</v>
      </c>
      <c r="R2" s="15" t="s">
        <v>115</v>
      </c>
      <c r="S2" s="15" t="s">
        <v>117</v>
      </c>
      <c r="T2" s="15" t="s">
        <v>119</v>
      </c>
      <c r="U2" s="15" t="s">
        <v>121</v>
      </c>
      <c r="V2" s="15" t="s">
        <v>123</v>
      </c>
      <c r="W2" s="15" t="s">
        <v>125</v>
      </c>
      <c r="X2" s="15" t="s">
        <v>129</v>
      </c>
      <c r="Y2" s="15" t="s">
        <v>131</v>
      </c>
      <c r="Z2" s="15" t="s">
        <v>133</v>
      </c>
      <c r="AA2" s="126"/>
      <c r="AB2" s="15" t="s">
        <v>160</v>
      </c>
      <c r="AC2" s="15" t="s">
        <v>161</v>
      </c>
      <c r="AD2" s="126"/>
      <c r="AE2" s="126" t="s">
        <v>340</v>
      </c>
      <c r="AF2" s="126" t="s">
        <v>341</v>
      </c>
      <c r="AG2" s="126" t="s">
        <v>91</v>
      </c>
      <c r="AH2" s="126" t="s">
        <v>95</v>
      </c>
      <c r="AI2" s="126" t="s">
        <v>97</v>
      </c>
      <c r="AJ2" s="126" t="s">
        <v>99</v>
      </c>
      <c r="AK2" s="126" t="s">
        <v>101</v>
      </c>
      <c r="AL2" s="126" t="s">
        <v>103</v>
      </c>
      <c r="AM2" s="126" t="s">
        <v>105</v>
      </c>
      <c r="AN2" s="126" t="s">
        <v>107</v>
      </c>
      <c r="AO2" s="126" t="s">
        <v>111</v>
      </c>
      <c r="AP2" s="126" t="s">
        <v>113</v>
      </c>
      <c r="AQ2" s="126" t="s">
        <v>115</v>
      </c>
      <c r="AR2" s="126" t="s">
        <v>117</v>
      </c>
      <c r="AS2" s="126" t="s">
        <v>119</v>
      </c>
      <c r="AT2" s="126" t="s">
        <v>121</v>
      </c>
      <c r="AU2" s="126" t="s">
        <v>123</v>
      </c>
      <c r="AV2" s="126" t="s">
        <v>125</v>
      </c>
      <c r="AW2" s="126" t="s">
        <v>129</v>
      </c>
      <c r="AX2" s="126" t="s">
        <v>131</v>
      </c>
      <c r="AY2" s="126" t="s">
        <v>133</v>
      </c>
      <c r="AZ2" s="15" t="s">
        <v>160</v>
      </c>
      <c r="BA2" s="15" t="s">
        <v>161</v>
      </c>
      <c r="BC2" s="15" t="s">
        <v>160</v>
      </c>
      <c r="BD2" s="15" t="s">
        <v>161</v>
      </c>
      <c r="BF2" s="15" t="s">
        <v>160</v>
      </c>
      <c r="BG2" s="15" t="s">
        <v>161</v>
      </c>
    </row>
    <row r="3" spans="1:59" x14ac:dyDescent="0.25">
      <c r="A3" s="126" t="s">
        <v>431</v>
      </c>
      <c r="B3" s="15">
        <v>3645.8425868999998</v>
      </c>
      <c r="C3" s="15">
        <v>385.77587500999999</v>
      </c>
      <c r="E3" s="126" t="s">
        <v>431</v>
      </c>
      <c r="F3" s="15">
        <v>20.684970188219602</v>
      </c>
      <c r="G3" s="15">
        <v>17.939846479604402</v>
      </c>
      <c r="H3" s="15">
        <v>0.83952931144144005</v>
      </c>
      <c r="I3" s="15">
        <v>4.0310093409833501</v>
      </c>
      <c r="J3" s="15">
        <v>16.1118676318501</v>
      </c>
      <c r="K3" s="15">
        <v>0.66213916588126798</v>
      </c>
      <c r="L3" s="15">
        <v>6.3244068216515803</v>
      </c>
      <c r="M3" s="15">
        <v>3645.7932263799698</v>
      </c>
      <c r="N3" s="15">
        <v>385.769837556308</v>
      </c>
      <c r="O3" s="15">
        <v>3260.0233888236598</v>
      </c>
      <c r="P3" s="15">
        <v>2.6679890851369801</v>
      </c>
      <c r="Q3" s="15">
        <v>0.354907907075181</v>
      </c>
      <c r="R3" s="15">
        <v>193.006879518511</v>
      </c>
      <c r="S3" s="15">
        <v>0.98371563826562303</v>
      </c>
      <c r="T3" s="15">
        <v>15.034213555228501</v>
      </c>
      <c r="U3" s="15">
        <v>0.26550569834157101</v>
      </c>
      <c r="V3" s="15">
        <v>0.15430776907686899</v>
      </c>
      <c r="W3" s="15">
        <v>37.585556498839701</v>
      </c>
      <c r="X3" s="15">
        <v>65.217459448734104</v>
      </c>
      <c r="Y3" s="15">
        <v>2.4934245085621898</v>
      </c>
      <c r="Z3" s="15">
        <v>1.4121089889052301</v>
      </c>
      <c r="AA3" s="126"/>
      <c r="AB3" s="40">
        <f t="shared" ref="AB3:AC14" si="0">(M3-B3)/(B3+1E-50)</f>
        <v>-1.3538851130684794E-5</v>
      </c>
      <c r="AC3" s="40">
        <f t="shared" si="0"/>
        <v>-1.5650158765971426E-5</v>
      </c>
      <c r="AD3" s="126"/>
      <c r="AE3" s="126">
        <v>110</v>
      </c>
      <c r="AF3" s="126" t="s">
        <v>431</v>
      </c>
      <c r="AG3" s="15">
        <v>1.6211610188893799</v>
      </c>
      <c r="AH3" s="15">
        <v>1.4060139312784301</v>
      </c>
      <c r="AI3" s="15">
        <v>6.5797313079235295E-2</v>
      </c>
      <c r="AJ3" s="15">
        <v>0.315925917128765</v>
      </c>
      <c r="AK3" s="15">
        <v>1.2627488028721801</v>
      </c>
      <c r="AL3" s="15">
        <v>5.1894687430854299E-2</v>
      </c>
      <c r="AM3" s="15">
        <v>0.49566798259483802</v>
      </c>
      <c r="AN3" s="15">
        <v>255.24289198717</v>
      </c>
      <c r="AO3" s="15">
        <v>0.209100153076512</v>
      </c>
      <c r="AP3" s="15">
        <v>2.7815518536196501E-2</v>
      </c>
      <c r="AQ3" s="15">
        <v>15.1266865794341</v>
      </c>
      <c r="AR3" s="15">
        <v>7.7097362808469599E-2</v>
      </c>
      <c r="AS3" s="15">
        <v>1.1782896302824999</v>
      </c>
      <c r="AT3" s="15">
        <v>2.0808731486824598E-2</v>
      </c>
      <c r="AU3" s="15">
        <v>1.20937040858026E-2</v>
      </c>
      <c r="AV3" s="15">
        <v>2.9457237269447201</v>
      </c>
      <c r="AW3" s="15">
        <v>5.1113424830284604</v>
      </c>
      <c r="AX3" s="15">
        <v>0.195419124111502</v>
      </c>
      <c r="AY3" s="15">
        <v>0.1106725138903</v>
      </c>
      <c r="AZ3" s="15">
        <f t="shared" ref="AZ3:AZ14" si="1">BA3+AN3</f>
        <v>285.47715116812907</v>
      </c>
      <c r="BA3" s="15">
        <f t="shared" ref="BA3:BA12" si="2">SUM(AG3:AY3)-AN3</f>
        <v>30.234259180959072</v>
      </c>
      <c r="BC3" s="13">
        <f t="shared" ref="BC3:BD14" si="3">AZ3/M3</f>
        <v>7.830316571507509E-2</v>
      </c>
      <c r="BD3" s="13">
        <f t="shared" si="3"/>
        <v>7.8373828738090484E-2</v>
      </c>
      <c r="BF3" s="13">
        <v>9.2495644486823264E-2</v>
      </c>
      <c r="BG3" s="13">
        <v>8.3232098960882281E-2</v>
      </c>
    </row>
    <row r="4" spans="1:59" x14ac:dyDescent="0.25">
      <c r="A4" s="126" t="s">
        <v>433</v>
      </c>
      <c r="B4" s="15">
        <v>1213.2082763000001</v>
      </c>
      <c r="C4" s="15">
        <v>121.52563532000001</v>
      </c>
      <c r="E4" s="126" t="s">
        <v>433</v>
      </c>
      <c r="F4" s="15">
        <v>6.5162861378881001</v>
      </c>
      <c r="G4" s="15">
        <v>5.6515028334904196</v>
      </c>
      <c r="H4" s="15">
        <v>0.26447329850030499</v>
      </c>
      <c r="I4" s="15">
        <v>1.2698688296213001</v>
      </c>
      <c r="J4" s="15">
        <v>5.0756417037318702</v>
      </c>
      <c r="K4" s="15">
        <v>0.20859091089469001</v>
      </c>
      <c r="L4" s="15">
        <v>1.9923455530018701</v>
      </c>
      <c r="M4" s="15">
        <v>1213.2328046047901</v>
      </c>
      <c r="N4" s="15">
        <v>121.527160772499</v>
      </c>
      <c r="O4" s="15">
        <v>1091.70564383229</v>
      </c>
      <c r="P4" s="15">
        <v>0.84048960123899996</v>
      </c>
      <c r="Q4" s="15">
        <v>0.111804806075938</v>
      </c>
      <c r="R4" s="15">
        <v>60.802001521189403</v>
      </c>
      <c r="S4" s="15">
        <v>0.30989500443680001</v>
      </c>
      <c r="T4" s="15">
        <v>4.7361467859367101</v>
      </c>
      <c r="U4" s="15">
        <v>8.3641388030005107E-2</v>
      </c>
      <c r="V4" s="15">
        <v>4.8610477466007398E-2</v>
      </c>
      <c r="W4" s="15">
        <v>11.8403909434128</v>
      </c>
      <c r="X4" s="15">
        <v>20.5451304849617</v>
      </c>
      <c r="Y4" s="15">
        <v>0.785489611710953</v>
      </c>
      <c r="Z4" s="15">
        <v>0.444850880911831</v>
      </c>
      <c r="AA4" s="126"/>
      <c r="AB4" s="40">
        <f t="shared" si="0"/>
        <v>2.0217719635754372E-5</v>
      </c>
      <c r="AC4" s="40">
        <f t="shared" si="0"/>
        <v>1.2552516141790167E-5</v>
      </c>
      <c r="AD4" s="126"/>
      <c r="AE4" s="126">
        <v>112</v>
      </c>
      <c r="AF4" s="126" t="s">
        <v>433</v>
      </c>
      <c r="AG4" s="15">
        <v>5.20620564131604</v>
      </c>
      <c r="AH4" s="15">
        <v>4.5152837471960003</v>
      </c>
      <c r="AI4" s="15">
        <v>0.21130191119064501</v>
      </c>
      <c r="AJ4" s="15">
        <v>1.0145666552316399</v>
      </c>
      <c r="AK4" s="15">
        <v>4.0551983234563496</v>
      </c>
      <c r="AL4" s="15">
        <v>0.166654926779017</v>
      </c>
      <c r="AM4" s="15">
        <v>1.5917913992700501</v>
      </c>
      <c r="AN4" s="15">
        <v>872.78754148317898</v>
      </c>
      <c r="AO4" s="15">
        <v>0.67150559851791003</v>
      </c>
      <c r="AP4" s="15">
        <v>8.9326914606473906E-2</v>
      </c>
      <c r="AQ4" s="15">
        <v>48.5779463174621</v>
      </c>
      <c r="AR4" s="15">
        <v>0.24759094810701701</v>
      </c>
      <c r="AS4" s="15">
        <v>3.7839671222382001</v>
      </c>
      <c r="AT4" s="15">
        <v>6.6825290990351505E-2</v>
      </c>
      <c r="AU4" s="15">
        <v>3.8837799279406199E-2</v>
      </c>
      <c r="AV4" s="15">
        <v>9.4599168408421903</v>
      </c>
      <c r="AW4" s="15">
        <v>16.4145982392583</v>
      </c>
      <c r="AX4" s="15">
        <v>0.62757037829419404</v>
      </c>
      <c r="AY4" s="15">
        <v>0.35541437913207102</v>
      </c>
      <c r="AZ4" s="15">
        <f t="shared" si="1"/>
        <v>969.8820439163469</v>
      </c>
      <c r="BA4" s="15">
        <f t="shared" si="2"/>
        <v>97.094502433167918</v>
      </c>
      <c r="BC4" s="13">
        <f t="shared" si="3"/>
        <v>0.79941956748547149</v>
      </c>
      <c r="BD4" s="13">
        <f t="shared" si="3"/>
        <v>0.79895310493536953</v>
      </c>
      <c r="BF4" s="13">
        <v>0.50719629258626631</v>
      </c>
      <c r="BG4" s="13">
        <v>0.31494365053248469</v>
      </c>
    </row>
    <row r="5" spans="1:59" x14ac:dyDescent="0.25">
      <c r="A5" s="126" t="s">
        <v>434</v>
      </c>
      <c r="B5" s="15">
        <v>82.955027482999995</v>
      </c>
      <c r="C5" s="15">
        <v>18.604598079999999</v>
      </c>
      <c r="E5" s="126" t="s">
        <v>434</v>
      </c>
      <c r="F5" s="15">
        <v>0.99757735544569004</v>
      </c>
      <c r="G5" s="15">
        <v>0.86518543152719496</v>
      </c>
      <c r="H5" s="15">
        <v>4.0488018761333101E-2</v>
      </c>
      <c r="I5" s="15">
        <v>0.194404452785264</v>
      </c>
      <c r="J5" s="15">
        <v>0.77703110060241298</v>
      </c>
      <c r="K5" s="15">
        <v>3.1933485672712897E-2</v>
      </c>
      <c r="L5" s="15">
        <v>0.30500658663888802</v>
      </c>
      <c r="M5" s="15">
        <v>82.954989763212595</v>
      </c>
      <c r="N5" s="15">
        <v>18.604586813428298</v>
      </c>
      <c r="O5" s="15">
        <v>64.350402949784296</v>
      </c>
      <c r="P5" s="15">
        <v>0.12866951118018799</v>
      </c>
      <c r="Q5" s="15">
        <v>1.7116185452801799E-2</v>
      </c>
      <c r="R5" s="15">
        <v>9.3081792853717893</v>
      </c>
      <c r="S5" s="15">
        <v>4.74419761129206E-2</v>
      </c>
      <c r="T5" s="15">
        <v>0.72505858782938404</v>
      </c>
      <c r="U5" s="15">
        <v>1.2804622309672199E-2</v>
      </c>
      <c r="V5" s="15">
        <v>7.4418085065339704E-3</v>
      </c>
      <c r="W5" s="15">
        <v>1.8126444969879301</v>
      </c>
      <c r="X5" s="15">
        <v>3.1452508198437901</v>
      </c>
      <c r="Y5" s="15">
        <v>0.120251012197071</v>
      </c>
      <c r="Z5" s="15">
        <v>6.8102076202759099E-2</v>
      </c>
      <c r="AA5" s="126"/>
      <c r="AB5" s="40">
        <f t="shared" si="0"/>
        <v>-4.5470164430868458E-7</v>
      </c>
      <c r="AC5" s="40">
        <f t="shared" si="0"/>
        <v>-6.0557995674123779E-7</v>
      </c>
      <c r="AD5" s="126"/>
      <c r="AE5" s="126">
        <v>113</v>
      </c>
      <c r="AF5" s="126" t="s">
        <v>434</v>
      </c>
      <c r="AG5" s="15">
        <v>0.10723551814226</v>
      </c>
      <c r="AH5" s="15">
        <v>9.3004107822707696E-2</v>
      </c>
      <c r="AI5" s="15">
        <v>4.3523190420842097E-3</v>
      </c>
      <c r="AJ5" s="15">
        <v>2.0897663478080999E-2</v>
      </c>
      <c r="AK5" s="15">
        <v>8.3527516557296594E-2</v>
      </c>
      <c r="AL5" s="15">
        <v>3.4326966901403401E-3</v>
      </c>
      <c r="AM5" s="15">
        <v>3.2787139035917699E-2</v>
      </c>
      <c r="AN5" s="15">
        <v>5.9609495103359196</v>
      </c>
      <c r="AO5" s="15">
        <v>1.38314246730715E-2</v>
      </c>
      <c r="AP5" s="15">
        <v>1.83992315868408E-3</v>
      </c>
      <c r="AQ5" s="15">
        <v>1.0005904635181599</v>
      </c>
      <c r="AR5" s="15">
        <v>5.0997866195530098E-3</v>
      </c>
      <c r="AS5" s="15">
        <v>7.7940746550666504E-2</v>
      </c>
      <c r="AT5" s="15">
        <v>1.3764425825399901E-3</v>
      </c>
      <c r="AU5" s="15">
        <v>7.9996645601454399E-4</v>
      </c>
      <c r="AV5" s="15">
        <v>0.19485186533711299</v>
      </c>
      <c r="AW5" s="15">
        <v>0.33810181036824299</v>
      </c>
      <c r="AX5" s="15">
        <v>1.2926462440418601E-2</v>
      </c>
      <c r="AY5" s="15">
        <v>7.3206944265393698E-3</v>
      </c>
      <c r="AZ5" s="15">
        <f t="shared" si="1"/>
        <v>7.9608660572354104</v>
      </c>
      <c r="BA5" s="15">
        <f t="shared" si="2"/>
        <v>1.9999165468994908</v>
      </c>
      <c r="BC5" s="13">
        <f t="shared" si="3"/>
        <v>9.5966090526428516E-2</v>
      </c>
      <c r="BD5" s="13">
        <f t="shared" si="3"/>
        <v>0.10749588620027853</v>
      </c>
      <c r="BF5" s="13">
        <v>0.13006267724207399</v>
      </c>
      <c r="BG5" s="13">
        <v>0.12916478146513891</v>
      </c>
    </row>
    <row r="6" spans="1:59" x14ac:dyDescent="0.25">
      <c r="A6" s="126" t="s">
        <v>435</v>
      </c>
      <c r="B6" s="15">
        <v>3438.5377659000001</v>
      </c>
      <c r="C6" s="15">
        <v>441.15303848999997</v>
      </c>
      <c r="E6" s="126" t="s">
        <v>435</v>
      </c>
      <c r="F6" s="15">
        <v>21.1626395080606</v>
      </c>
      <c r="G6" s="15">
        <v>18.354082228277601</v>
      </c>
      <c r="H6" s="15">
        <v>0.85891769194155498</v>
      </c>
      <c r="I6" s="15">
        <v>4.1240953886627301</v>
      </c>
      <c r="J6" s="15">
        <v>16.4839020704928</v>
      </c>
      <c r="K6" s="15">
        <v>0.67743253116398305</v>
      </c>
      <c r="L6" s="15">
        <v>6.4704356808589196</v>
      </c>
      <c r="M6" s="15">
        <v>2970.7876243645801</v>
      </c>
      <c r="N6" s="15">
        <v>394.67784900697001</v>
      </c>
      <c r="O6" s="15">
        <v>2576.10977535761</v>
      </c>
      <c r="P6" s="15">
        <v>2.7295987744770902</v>
      </c>
      <c r="Q6" s="15">
        <v>0.36310371131312802</v>
      </c>
      <c r="R6" s="15">
        <v>197.46365994819101</v>
      </c>
      <c r="S6" s="15">
        <v>1.00642900758059</v>
      </c>
      <c r="T6" s="15">
        <v>15.381393880851199</v>
      </c>
      <c r="U6" s="15">
        <v>0.27163708256772301</v>
      </c>
      <c r="V6" s="15">
        <v>0.15787062600836599</v>
      </c>
      <c r="W6" s="15">
        <v>38.453471760247297</v>
      </c>
      <c r="X6" s="15">
        <v>66.723454664704605</v>
      </c>
      <c r="Y6" s="15">
        <v>2.5510055028026302</v>
      </c>
      <c r="Z6" s="15">
        <v>1.44471894876789</v>
      </c>
      <c r="AA6" s="126"/>
      <c r="AB6" s="40">
        <f t="shared" si="0"/>
        <v>-0.13603170108355389</v>
      </c>
      <c r="AC6" s="40">
        <f t="shared" si="0"/>
        <v>-0.10534935822295931</v>
      </c>
      <c r="AD6" s="126"/>
      <c r="AE6" s="126">
        <v>124</v>
      </c>
      <c r="AF6" s="126" t="s">
        <v>435</v>
      </c>
      <c r="AG6" s="15">
        <v>2.54549090535984</v>
      </c>
      <c r="AH6" s="15">
        <v>2.2076745277958798</v>
      </c>
      <c r="AI6" s="15">
        <v>0.103312654920608</v>
      </c>
      <c r="AJ6" s="15">
        <v>0.49605594970316003</v>
      </c>
      <c r="AK6" s="15">
        <v>1.98272462737399</v>
      </c>
      <c r="AL6" s="15">
        <v>8.1483241804095496E-2</v>
      </c>
      <c r="AM6" s="15">
        <v>0.77828071748123795</v>
      </c>
      <c r="AN6" s="15">
        <v>231.96966705161699</v>
      </c>
      <c r="AO6" s="15">
        <v>0.32832179342419499</v>
      </c>
      <c r="AP6" s="15">
        <v>4.3674964886812703E-2</v>
      </c>
      <c r="AQ6" s="15">
        <v>23.751399414115699</v>
      </c>
      <c r="AR6" s="15">
        <v>0.121055615114184</v>
      </c>
      <c r="AS6" s="15">
        <v>1.85010953761033</v>
      </c>
      <c r="AT6" s="15">
        <v>3.2673146919391001E-2</v>
      </c>
      <c r="AU6" s="15">
        <v>1.89891152566962E-2</v>
      </c>
      <c r="AV6" s="15">
        <v>4.6252735127333002</v>
      </c>
      <c r="AW6" s="15">
        <v>8.0256540210897693</v>
      </c>
      <c r="AX6" s="15">
        <v>0.30684036894372402</v>
      </c>
      <c r="AY6" s="15">
        <v>0.17377413359911201</v>
      </c>
      <c r="AZ6" s="15">
        <f t="shared" si="1"/>
        <v>279.44245529974904</v>
      </c>
      <c r="BA6" s="15">
        <f t="shared" si="2"/>
        <v>47.472788248132048</v>
      </c>
      <c r="BC6" s="13">
        <f t="shared" si="3"/>
        <v>9.4063423789682313E-2</v>
      </c>
      <c r="BD6" s="13">
        <f t="shared" si="3"/>
        <v>0.12028237299756257</v>
      </c>
      <c r="BF6" s="13">
        <v>0.25122564349227766</v>
      </c>
      <c r="BG6" s="13">
        <v>0.26462463058855301</v>
      </c>
    </row>
    <row r="7" spans="1:59" x14ac:dyDescent="0.25">
      <c r="A7" s="126" t="s">
        <v>436</v>
      </c>
      <c r="B7" s="15">
        <v>3380.7920764999999</v>
      </c>
      <c r="C7" s="15">
        <v>599.68803557000001</v>
      </c>
      <c r="E7" s="126" t="s">
        <v>436</v>
      </c>
      <c r="F7" s="15">
        <v>32.155740788813802</v>
      </c>
      <c r="G7" s="15">
        <v>27.888303565094201</v>
      </c>
      <c r="H7" s="15">
        <v>1.3050853775139499</v>
      </c>
      <c r="I7" s="15">
        <v>6.2663900786498701</v>
      </c>
      <c r="J7" s="15">
        <v>25.046651016606301</v>
      </c>
      <c r="K7" s="15">
        <v>1.0293323120532201</v>
      </c>
      <c r="L7" s="15">
        <v>9.83156797951907</v>
      </c>
      <c r="M7" s="15">
        <v>3381.0371491772999</v>
      </c>
      <c r="N7" s="15">
        <v>599.69684197424999</v>
      </c>
      <c r="O7" s="15">
        <v>2781.3403072030501</v>
      </c>
      <c r="P7" s="15">
        <v>4.1474985438471696</v>
      </c>
      <c r="Q7" s="15">
        <v>0.55172147689831696</v>
      </c>
      <c r="R7" s="15">
        <v>300.03799267845</v>
      </c>
      <c r="S7" s="15">
        <v>1.52923076175201</v>
      </c>
      <c r="T7" s="15">
        <v>23.371386127305801</v>
      </c>
      <c r="U7" s="15">
        <v>0.41274118101599899</v>
      </c>
      <c r="V7" s="15">
        <v>0.23987895068811699</v>
      </c>
      <c r="W7" s="15">
        <v>58.428453786934199</v>
      </c>
      <c r="X7" s="15">
        <v>101.383525271802</v>
      </c>
      <c r="Y7" s="15">
        <v>3.8761448019973801</v>
      </c>
      <c r="Z7" s="15">
        <v>2.1951972753076698</v>
      </c>
      <c r="AA7" s="126"/>
      <c r="AB7" s="40">
        <f t="shared" si="0"/>
        <v>7.2489721862360959E-5</v>
      </c>
      <c r="AC7" s="40">
        <f t="shared" si="0"/>
        <v>1.4684975733441937E-5</v>
      </c>
      <c r="AD7" s="126"/>
      <c r="AE7" s="126">
        <v>135</v>
      </c>
      <c r="AF7" s="126" t="s">
        <v>436</v>
      </c>
      <c r="AG7" s="15">
        <v>5.2631396044773</v>
      </c>
      <c r="AH7" s="15">
        <v>4.5646589479406297</v>
      </c>
      <c r="AI7" s="15">
        <v>0.21361259159953599</v>
      </c>
      <c r="AJ7" s="15">
        <v>1.02566133343669</v>
      </c>
      <c r="AK7" s="15">
        <v>4.09954549667059</v>
      </c>
      <c r="AL7" s="15">
        <v>0.16847740056855701</v>
      </c>
      <c r="AM7" s="15">
        <v>1.6091983798663101</v>
      </c>
      <c r="AN7" s="15">
        <v>436.967552136596</v>
      </c>
      <c r="AO7" s="15">
        <v>0.67884879660860298</v>
      </c>
      <c r="AP7" s="15">
        <v>9.0303774883533999E-2</v>
      </c>
      <c r="AQ7" s="15">
        <v>49.109160793715901</v>
      </c>
      <c r="AR7" s="15">
        <v>0.25029849876979499</v>
      </c>
      <c r="AS7" s="15">
        <v>3.8253463679155302</v>
      </c>
      <c r="AT7" s="15">
        <v>6.7556053607277705E-2</v>
      </c>
      <c r="AU7" s="15">
        <v>3.9262505870276403E-2</v>
      </c>
      <c r="AV7" s="15">
        <v>9.5633659824011907</v>
      </c>
      <c r="AW7" s="15">
        <v>16.594101563484902</v>
      </c>
      <c r="AX7" s="15">
        <v>0.63443312388149198</v>
      </c>
      <c r="AY7" s="15">
        <v>0.35930101656054703</v>
      </c>
      <c r="AZ7" s="15">
        <f t="shared" si="1"/>
        <v>535.12382436885457</v>
      </c>
      <c r="BA7" s="15">
        <f t="shared" si="2"/>
        <v>98.156272232258573</v>
      </c>
      <c r="BC7" s="13">
        <f t="shared" si="3"/>
        <v>0.15827209248471732</v>
      </c>
      <c r="BD7" s="13">
        <f t="shared" si="3"/>
        <v>0.16367648678809157</v>
      </c>
      <c r="BF7" s="13">
        <v>0.41388069207747363</v>
      </c>
      <c r="BG7" s="13">
        <v>0.42269851271279268</v>
      </c>
    </row>
    <row r="8" spans="1:59" x14ac:dyDescent="0.25">
      <c r="A8" s="126" t="s">
        <v>553</v>
      </c>
      <c r="B8" s="15">
        <v>501.93495935999999</v>
      </c>
      <c r="C8" s="15">
        <v>53.488325731000003</v>
      </c>
      <c r="E8" s="126" t="s">
        <v>553</v>
      </c>
      <c r="F8" s="15">
        <v>2.8680552373551098</v>
      </c>
      <c r="G8" s="15">
        <v>2.4874456307147899</v>
      </c>
      <c r="H8" s="15">
        <v>0.116404718221752</v>
      </c>
      <c r="I8" s="15">
        <v>0.55891747636920597</v>
      </c>
      <c r="J8" s="15">
        <v>2.2339797542948698</v>
      </c>
      <c r="K8" s="15">
        <v>9.1809057028059401E-2</v>
      </c>
      <c r="L8" s="15">
        <v>0.87690601729525797</v>
      </c>
      <c r="M8" s="15">
        <v>501.95144095825998</v>
      </c>
      <c r="N8" s="15">
        <v>53.4886394469926</v>
      </c>
      <c r="O8" s="15">
        <v>448.46280151126803</v>
      </c>
      <c r="P8" s="15">
        <v>0.36992780524369401</v>
      </c>
      <c r="Q8" s="15">
        <v>4.9209595716419502E-2</v>
      </c>
      <c r="R8" s="15">
        <v>26.761229714997501</v>
      </c>
      <c r="S8" s="15">
        <v>0.13639577715680901</v>
      </c>
      <c r="T8" s="15">
        <v>2.0845635530790201</v>
      </c>
      <c r="U8" s="15">
        <v>3.6813640624569398E-2</v>
      </c>
      <c r="V8" s="15">
        <v>2.13955061646742E-2</v>
      </c>
      <c r="W8" s="15">
        <v>5.21137810953664</v>
      </c>
      <c r="X8" s="15">
        <v>9.0426889344510695</v>
      </c>
      <c r="Y8" s="15">
        <v>0.34572295176838203</v>
      </c>
      <c r="Z8" s="15">
        <v>0.19579596697476201</v>
      </c>
      <c r="AA8" s="126"/>
      <c r="AB8" s="40">
        <f t="shared" si="0"/>
        <v>3.2836123391367885E-5</v>
      </c>
      <c r="AC8" s="40">
        <f t="shared" si="0"/>
        <v>5.8651301626960018E-6</v>
      </c>
      <c r="AD8" s="126"/>
      <c r="AE8" s="126">
        <v>146</v>
      </c>
      <c r="AF8" s="126" t="s">
        <v>553</v>
      </c>
      <c r="AG8" s="15">
        <v>0.61002897670209599</v>
      </c>
      <c r="AH8" s="15">
        <v>0.52907095111959201</v>
      </c>
      <c r="AI8" s="15">
        <v>2.47589629514379E-2</v>
      </c>
      <c r="AJ8" s="15">
        <v>0.118880220375729</v>
      </c>
      <c r="AK8" s="15">
        <v>0.47516155226344298</v>
      </c>
      <c r="AL8" s="15">
        <v>1.95275262418022E-2</v>
      </c>
      <c r="AM8" s="15">
        <v>0.18651562379915201</v>
      </c>
      <c r="AN8" s="15">
        <v>92.724467159648995</v>
      </c>
      <c r="AO8" s="15">
        <v>7.8682591588744799E-2</v>
      </c>
      <c r="AP8" s="15">
        <v>1.0466740637586E-2</v>
      </c>
      <c r="AQ8" s="15">
        <v>5.6920426761789704</v>
      </c>
      <c r="AR8" s="15">
        <v>2.9011078345490601E-2</v>
      </c>
      <c r="AS8" s="15">
        <v>0.44338028765741899</v>
      </c>
      <c r="AT8" s="15">
        <v>7.8301467222416897E-3</v>
      </c>
      <c r="AU8" s="15">
        <v>4.5507567471929598E-3</v>
      </c>
      <c r="AV8" s="15">
        <v>1.1084505792978201</v>
      </c>
      <c r="AW8" s="15">
        <v>1.92335461179754</v>
      </c>
      <c r="AX8" s="15">
        <v>7.3534550718335298E-2</v>
      </c>
      <c r="AY8" s="15">
        <v>4.1645112620514603E-2</v>
      </c>
      <c r="AZ8" s="15">
        <f t="shared" si="1"/>
        <v>104.1013601054141</v>
      </c>
      <c r="BA8" s="15">
        <f t="shared" si="2"/>
        <v>11.376892945765107</v>
      </c>
      <c r="BC8" s="13">
        <f t="shared" si="3"/>
        <v>0.20739328869477378</v>
      </c>
      <c r="BD8" s="13">
        <f t="shared" si="3"/>
        <v>0.21269737019651885</v>
      </c>
      <c r="BF8" s="13">
        <v>0.47966135521846925</v>
      </c>
      <c r="BG8" s="13">
        <v>0.47436078762969791</v>
      </c>
    </row>
    <row r="9" spans="1:59" x14ac:dyDescent="0.25">
      <c r="A9" s="126" t="s">
        <v>554</v>
      </c>
      <c r="B9" s="15">
        <v>1825.1314004999999</v>
      </c>
      <c r="C9" s="15">
        <v>210.07987826999999</v>
      </c>
      <c r="E9" s="126" t="s">
        <v>554</v>
      </c>
      <c r="F9" s="15">
        <v>11.2646783125823</v>
      </c>
      <c r="G9" s="15">
        <v>9.7697421165473397</v>
      </c>
      <c r="H9" s="15">
        <v>0.45719379894949802</v>
      </c>
      <c r="I9" s="15">
        <v>2.1952256654375901</v>
      </c>
      <c r="J9" s="15">
        <v>8.7742356520444904</v>
      </c>
      <c r="K9" s="15">
        <v>0.36059110236610997</v>
      </c>
      <c r="L9" s="15">
        <v>3.4441622017559799</v>
      </c>
      <c r="M9" s="15">
        <v>1825.42618020789</v>
      </c>
      <c r="N9" s="15">
        <v>210.08373616395701</v>
      </c>
      <c r="O9" s="15">
        <v>1615.3424440439301</v>
      </c>
      <c r="P9" s="15">
        <v>1.4529301642994501</v>
      </c>
      <c r="Q9" s="15">
        <v>0.193277046357688</v>
      </c>
      <c r="R9" s="15">
        <v>105.10830213241999</v>
      </c>
      <c r="S9" s="15">
        <v>0.53571380942145197</v>
      </c>
      <c r="T9" s="15">
        <v>8.1873753864977807</v>
      </c>
      <c r="U9" s="15">
        <v>0.144590644025199</v>
      </c>
      <c r="V9" s="15">
        <v>8.4033495924205004E-2</v>
      </c>
      <c r="W9" s="15">
        <v>20.468453632941401</v>
      </c>
      <c r="X9" s="15">
        <v>35.516340889675199</v>
      </c>
      <c r="Y9" s="15">
        <v>1.3578784326239901</v>
      </c>
      <c r="Z9" s="15">
        <v>0.76901168008730103</v>
      </c>
      <c r="AA9" s="126"/>
      <c r="AB9" s="40">
        <f t="shared" si="0"/>
        <v>1.6151149873881609E-4</v>
      </c>
      <c r="AC9" s="40">
        <f t="shared" si="0"/>
        <v>1.8363938463732205E-5</v>
      </c>
      <c r="AD9" s="126"/>
      <c r="AE9" s="126">
        <v>147</v>
      </c>
      <c r="AF9" s="126" t="s">
        <v>554</v>
      </c>
      <c r="AG9" s="15">
        <v>3.6507979442655998</v>
      </c>
      <c r="AH9" s="15">
        <v>3.1662945954695298</v>
      </c>
      <c r="AI9" s="15">
        <v>0.14817325007537899</v>
      </c>
      <c r="AJ9" s="15">
        <v>0.71145419398920495</v>
      </c>
      <c r="AK9" s="15">
        <v>2.8436667925205201</v>
      </c>
      <c r="AL9" s="15">
        <v>0.116865045554171</v>
      </c>
      <c r="AM9" s="15">
        <v>1.1162271517106299</v>
      </c>
      <c r="AN9" s="15">
        <v>537.61538045219299</v>
      </c>
      <c r="AO9" s="15">
        <v>0.47088624549873798</v>
      </c>
      <c r="AP9" s="15">
        <v>6.2639577097062998E-2</v>
      </c>
      <c r="AQ9" s="15">
        <v>34.064772054567896</v>
      </c>
      <c r="AR9" s="15">
        <v>0.17362061647621499</v>
      </c>
      <c r="AS9" s="15">
        <v>2.65346704700355</v>
      </c>
      <c r="AT9" s="15">
        <v>4.6860539706608098E-2</v>
      </c>
      <c r="AU9" s="15">
        <v>2.7234603166818399E-2</v>
      </c>
      <c r="AV9" s="15">
        <v>6.6336681075122197</v>
      </c>
      <c r="AW9" s="15">
        <v>11.5105670853189</v>
      </c>
      <c r="AX9" s="15">
        <v>0.44007717390937701</v>
      </c>
      <c r="AY9" s="15">
        <v>0.249230638544822</v>
      </c>
      <c r="AZ9" s="15">
        <f t="shared" si="1"/>
        <v>605.70188311458037</v>
      </c>
      <c r="BA9" s="15">
        <f t="shared" si="2"/>
        <v>68.086502662387375</v>
      </c>
      <c r="BC9" s="13">
        <f t="shared" si="3"/>
        <v>0.33181395647869999</v>
      </c>
      <c r="BD9" s="13">
        <f t="shared" si="3"/>
        <v>0.32409221154202145</v>
      </c>
      <c r="BF9" s="13">
        <v>0.52447869964428229</v>
      </c>
      <c r="BG9" s="13">
        <v>0.51142055341135673</v>
      </c>
    </row>
    <row r="10" spans="1:59" x14ac:dyDescent="0.25">
      <c r="A10" s="126" t="s">
        <v>437</v>
      </c>
      <c r="B10" s="15">
        <v>32656.855372000002</v>
      </c>
      <c r="C10" s="15">
        <v>3288.080539</v>
      </c>
      <c r="E10" s="126" t="s">
        <v>437</v>
      </c>
      <c r="F10" s="15">
        <v>176.31676653494</v>
      </c>
      <c r="G10" s="15">
        <v>152.917526634589</v>
      </c>
      <c r="H10" s="15">
        <v>7.1560833352623803</v>
      </c>
      <c r="I10" s="15">
        <v>34.359959078909</v>
      </c>
      <c r="J10" s="15">
        <v>137.336025183396</v>
      </c>
      <c r="K10" s="15">
        <v>5.64404791955333</v>
      </c>
      <c r="L10" s="15">
        <v>53.908650943302597</v>
      </c>
      <c r="M10" s="15">
        <v>32659.240912689598</v>
      </c>
      <c r="N10" s="15">
        <v>3288.2654437390302</v>
      </c>
      <c r="O10" s="15">
        <v>29370.975468950601</v>
      </c>
      <c r="P10" s="15">
        <v>22.741651441216501</v>
      </c>
      <c r="Q10" s="15">
        <v>3.0252060081460801</v>
      </c>
      <c r="R10" s="15">
        <v>1645.1726250213501</v>
      </c>
      <c r="S10" s="15">
        <v>8.3850755614345296</v>
      </c>
      <c r="T10" s="15">
        <v>128.15024905173701</v>
      </c>
      <c r="U10" s="15">
        <v>2.2631509108946801</v>
      </c>
      <c r="V10" s="15">
        <v>1.31530198019147</v>
      </c>
      <c r="W10" s="15">
        <v>320.37547888247701</v>
      </c>
      <c r="X10" s="15">
        <v>555.90724371544695</v>
      </c>
      <c r="Y10" s="15">
        <v>21.2536912259351</v>
      </c>
      <c r="Z10" s="15">
        <v>12.0367103102454</v>
      </c>
      <c r="AA10" s="126"/>
      <c r="AB10" s="40">
        <f t="shared" si="0"/>
        <v>7.3048695669631001E-5</v>
      </c>
      <c r="AC10" s="40">
        <f t="shared" si="0"/>
        <v>5.6234857034965291E-5</v>
      </c>
      <c r="AD10" s="126"/>
      <c r="AE10" s="126">
        <v>148</v>
      </c>
      <c r="AF10" s="126" t="s">
        <v>437</v>
      </c>
      <c r="AG10" s="15">
        <v>13.546848348433601</v>
      </c>
      <c r="AH10" s="15">
        <v>11.7490233938231</v>
      </c>
      <c r="AI10" s="15">
        <v>0.54981968562757799</v>
      </c>
      <c r="AJ10" s="15">
        <v>2.6399603818512398</v>
      </c>
      <c r="AK10" s="15">
        <v>10.551864381026601</v>
      </c>
      <c r="AL10" s="15">
        <v>0.433645732621251</v>
      </c>
      <c r="AM10" s="15">
        <v>4.1419326342322798</v>
      </c>
      <c r="AN10" s="15">
        <v>2247.7730151686301</v>
      </c>
      <c r="AO10" s="15">
        <v>1.7472957674829901</v>
      </c>
      <c r="AP10" s="15">
        <v>0.23243381777244801</v>
      </c>
      <c r="AQ10" s="15">
        <v>126.40257791381001</v>
      </c>
      <c r="AR10" s="15">
        <v>0.64424591165049405</v>
      </c>
      <c r="AS10" s="15">
        <v>9.8460972925327699</v>
      </c>
      <c r="AT10" s="15">
        <v>0.17388324130063099</v>
      </c>
      <c r="AU10" s="15">
        <v>0.101058189280632</v>
      </c>
      <c r="AV10" s="15">
        <v>24.6152406423715</v>
      </c>
      <c r="AW10" s="15">
        <v>42.711726139947302</v>
      </c>
      <c r="AX10" s="15">
        <v>1.63297371512073</v>
      </c>
      <c r="AY10" s="15">
        <v>0.92480856172369297</v>
      </c>
      <c r="AZ10" s="15">
        <f t="shared" si="1"/>
        <v>2500.4184509192391</v>
      </c>
      <c r="BA10" s="15">
        <f t="shared" si="2"/>
        <v>252.64543575060907</v>
      </c>
      <c r="BC10" s="13">
        <f t="shared" si="3"/>
        <v>7.6560825697198395E-2</v>
      </c>
      <c r="BD10" s="13">
        <f t="shared" si="3"/>
        <v>7.683243341307941E-2</v>
      </c>
      <c r="BF10" s="13">
        <v>0.38010151678861048</v>
      </c>
      <c r="BG10" s="13">
        <v>0.44054236316463108</v>
      </c>
    </row>
    <row r="11" spans="1:59" x14ac:dyDescent="0.25">
      <c r="A11" s="126" t="s">
        <v>438</v>
      </c>
      <c r="B11" s="15">
        <v>12391.097111999999</v>
      </c>
      <c r="C11" s="15">
        <v>1243.8790268</v>
      </c>
      <c r="E11" s="126" t="s">
        <v>438</v>
      </c>
      <c r="F11" s="15">
        <v>66.541377340564395</v>
      </c>
      <c r="G11" s="15">
        <v>57.710561346362702</v>
      </c>
      <c r="H11" s="15">
        <v>2.7006832672167098</v>
      </c>
      <c r="I11" s="15">
        <v>12.9673272486427</v>
      </c>
      <c r="J11" s="15">
        <v>51.830175091519401</v>
      </c>
      <c r="K11" s="15">
        <v>2.13004486539129</v>
      </c>
      <c r="L11" s="15">
        <v>20.344964853662599</v>
      </c>
      <c r="M11" s="15">
        <v>12362.110891619401</v>
      </c>
      <c r="N11" s="15">
        <v>1240.98053425789</v>
      </c>
      <c r="O11" s="15">
        <v>11121.130357361501</v>
      </c>
      <c r="P11" s="15">
        <v>8.5826347035499992</v>
      </c>
      <c r="Q11" s="15">
        <v>1.1417003823740399</v>
      </c>
      <c r="R11" s="15">
        <v>620.88249350540502</v>
      </c>
      <c r="S11" s="15">
        <v>3.1644998599183101</v>
      </c>
      <c r="T11" s="15">
        <v>48.363474471359197</v>
      </c>
      <c r="U11" s="15">
        <v>0.85410549765593702</v>
      </c>
      <c r="V11" s="15">
        <v>0.49639243678301498</v>
      </c>
      <c r="W11" s="15">
        <v>120.908735915607</v>
      </c>
      <c r="X11" s="15">
        <v>209.797667785512</v>
      </c>
      <c r="Y11" s="15">
        <v>8.0210797807613492</v>
      </c>
      <c r="Z11" s="15">
        <v>4.54261590560911</v>
      </c>
      <c r="AA11" s="126"/>
      <c r="AB11" s="40">
        <f t="shared" si="0"/>
        <v>-2.3392779605066138E-3</v>
      </c>
      <c r="AC11" s="40">
        <f t="shared" si="0"/>
        <v>-2.3302045292673585E-3</v>
      </c>
      <c r="AD11" s="126"/>
      <c r="AE11" s="126">
        <v>159</v>
      </c>
      <c r="AF11" s="126" t="s">
        <v>438</v>
      </c>
      <c r="AG11" s="15">
        <v>2.9190496306395102</v>
      </c>
      <c r="AH11" s="15">
        <v>2.5316574533348799</v>
      </c>
      <c r="AI11" s="15">
        <v>0.11847410268837</v>
      </c>
      <c r="AJ11" s="15">
        <v>0.56885367910209705</v>
      </c>
      <c r="AK11" s="15">
        <v>2.2736955925788398</v>
      </c>
      <c r="AL11" s="15">
        <v>9.3441158938578905E-2</v>
      </c>
      <c r="AM11" s="15">
        <v>0.89249578893313397</v>
      </c>
      <c r="AN11" s="15">
        <v>487.96327251080402</v>
      </c>
      <c r="AO11" s="15">
        <v>0.37650403695970902</v>
      </c>
      <c r="AP11" s="15">
        <v>5.0084400714580903E-2</v>
      </c>
      <c r="AQ11" s="15">
        <v>27.236990451339299</v>
      </c>
      <c r="AR11" s="15">
        <v>0.13882089722440299</v>
      </c>
      <c r="AS11" s="15">
        <v>2.1216188521419399</v>
      </c>
      <c r="AT11" s="15">
        <v>3.7468030386161699E-2</v>
      </c>
      <c r="AU11" s="15">
        <v>2.1775825796031101E-2</v>
      </c>
      <c r="AV11" s="15">
        <v>5.3040465412526299</v>
      </c>
      <c r="AW11" s="15">
        <v>9.2034432707651899</v>
      </c>
      <c r="AX11" s="15">
        <v>0.35187014031620201</v>
      </c>
      <c r="AY11" s="15">
        <v>0.199276033184482</v>
      </c>
      <c r="AZ11" s="15">
        <f t="shared" si="1"/>
        <v>542.40283839710014</v>
      </c>
      <c r="BA11" s="15">
        <f t="shared" si="2"/>
        <v>54.439565886296123</v>
      </c>
      <c r="BC11" s="13">
        <f t="shared" si="3"/>
        <v>4.387623142620483E-2</v>
      </c>
      <c r="BD11" s="13">
        <f t="shared" si="3"/>
        <v>4.3868186795412663E-2</v>
      </c>
      <c r="BF11" s="13">
        <v>7.4945666456331994E-2</v>
      </c>
      <c r="BG11" s="13">
        <v>9.9084462469583107E-2</v>
      </c>
    </row>
    <row r="12" spans="1:59" x14ac:dyDescent="0.25">
      <c r="A12" s="126" t="s">
        <v>555</v>
      </c>
      <c r="B12" s="15">
        <v>5.9702201459999999</v>
      </c>
      <c r="C12" s="15">
        <v>0.60165026749999995</v>
      </c>
      <c r="E12" s="126" t="s">
        <v>555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26"/>
      <c r="AB12" s="40">
        <f t="shared" si="0"/>
        <v>-1</v>
      </c>
      <c r="AC12" s="40">
        <f t="shared" si="0"/>
        <v>-1</v>
      </c>
      <c r="AD12" s="126"/>
      <c r="AE12" s="126"/>
      <c r="AF12" s="126"/>
      <c r="AG12" s="126"/>
      <c r="AH12" s="126"/>
      <c r="AI12" s="127"/>
      <c r="AJ12" s="127"/>
      <c r="AK12" s="126"/>
      <c r="AL12" s="127"/>
      <c r="AM12" s="126"/>
      <c r="AN12" s="126"/>
      <c r="AO12" s="126"/>
      <c r="AP12" s="127"/>
      <c r="AQ12" s="126"/>
      <c r="AR12" s="127"/>
      <c r="AS12" s="126"/>
      <c r="AT12" s="127"/>
      <c r="AU12" s="127"/>
      <c r="AV12" s="126"/>
      <c r="AW12" s="126"/>
      <c r="AX12" s="126"/>
      <c r="AY12" s="127"/>
      <c r="AZ12" s="15">
        <f t="shared" si="1"/>
        <v>0</v>
      </c>
      <c r="BA12" s="15">
        <f t="shared" si="2"/>
        <v>0</v>
      </c>
      <c r="BC12" s="13" t="e">
        <f t="shared" si="3"/>
        <v>#DIV/0!</v>
      </c>
      <c r="BD12" s="13" t="e">
        <f t="shared" si="3"/>
        <v>#DIV/0!</v>
      </c>
      <c r="BF12" s="13" t="e">
        <v>#DIV/0!</v>
      </c>
      <c r="BG12" s="13" t="e">
        <v>#DIV/0!</v>
      </c>
    </row>
    <row r="13" spans="1:59" x14ac:dyDescent="0.25">
      <c r="A13" s="126" t="s">
        <v>666</v>
      </c>
      <c r="B13" s="15">
        <v>749.04995914999995</v>
      </c>
      <c r="C13" s="15">
        <v>74.743424211999994</v>
      </c>
      <c r="E13" s="126" t="s">
        <v>556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26"/>
      <c r="AB13" s="40">
        <f t="shared" si="0"/>
        <v>-1</v>
      </c>
      <c r="AC13" s="40">
        <f t="shared" si="0"/>
        <v>-1</v>
      </c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5">
        <f t="shared" si="1"/>
        <v>0</v>
      </c>
      <c r="BA13" s="15">
        <f>SUM(AG13:AY13)-AN13</f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25">
      <c r="A14" s="8" t="s">
        <v>439</v>
      </c>
      <c r="B14" s="15">
        <v>2114.7050522999998</v>
      </c>
      <c r="C14" s="15">
        <v>211.47625224000001</v>
      </c>
      <c r="E14" s="126" t="s">
        <v>439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26"/>
      <c r="AB14" s="40">
        <f t="shared" si="0"/>
        <v>-1</v>
      </c>
      <c r="AC14" s="40">
        <f t="shared" si="0"/>
        <v>-1</v>
      </c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5">
        <f t="shared" si="1"/>
        <v>0</v>
      </c>
      <c r="BA14" s="15">
        <f>SUM(AG14:AY14)-AN14</f>
        <v>0</v>
      </c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25">
      <c r="A15" s="15"/>
    </row>
    <row r="16" spans="1:59" x14ac:dyDescent="0.25">
      <c r="A16" s="2"/>
    </row>
    <row r="17" spans="1:78" x14ac:dyDescent="0.25">
      <c r="A17" s="2" t="s">
        <v>429</v>
      </c>
      <c r="B17" s="1">
        <f>SUM(B3:B14)</f>
        <v>62006.079808539005</v>
      </c>
      <c r="C17" s="1">
        <f>SUM(C3:C14)</f>
        <v>6649.0962789905007</v>
      </c>
      <c r="F17" s="1">
        <f t="shared" ref="F17:Z17" si="4">SUM(F3:F14)</f>
        <v>338.50809140386957</v>
      </c>
      <c r="G17" s="1">
        <f t="shared" si="4"/>
        <v>293.58419626620764</v>
      </c>
      <c r="H17" s="1">
        <f t="shared" si="4"/>
        <v>13.738858817808921</v>
      </c>
      <c r="I17" s="1">
        <f t="shared" si="4"/>
        <v>65.96719756006101</v>
      </c>
      <c r="J17" s="1">
        <f t="shared" si="4"/>
        <v>263.66950920453826</v>
      </c>
      <c r="K17" s="1">
        <f t="shared" si="4"/>
        <v>10.835921350004664</v>
      </c>
      <c r="L17" s="1">
        <f t="shared" si="4"/>
        <v>103.49844663768677</v>
      </c>
      <c r="M17" s="1">
        <f t="shared" si="4"/>
        <v>58642.535219764999</v>
      </c>
      <c r="N17" s="1">
        <f t="shared" si="4"/>
        <v>6313.0946297313249</v>
      </c>
      <c r="O17" s="1">
        <f t="shared" si="4"/>
        <v>52329.440590033693</v>
      </c>
      <c r="P17" s="1">
        <f t="shared" si="4"/>
        <v>43.661389630190072</v>
      </c>
      <c r="Q17" s="1">
        <f t="shared" si="4"/>
        <v>5.8080471194095935</v>
      </c>
      <c r="R17" s="1">
        <f t="shared" si="4"/>
        <v>3158.5433633258858</v>
      </c>
      <c r="S17" s="1">
        <f t="shared" si="4"/>
        <v>16.098397396079044</v>
      </c>
      <c r="T17" s="1">
        <f t="shared" si="4"/>
        <v>246.03386139982462</v>
      </c>
      <c r="U17" s="1">
        <f t="shared" si="4"/>
        <v>4.3449906654653558</v>
      </c>
      <c r="V17" s="1">
        <f t="shared" si="4"/>
        <v>2.5252330508092578</v>
      </c>
      <c r="W17" s="1">
        <f t="shared" si="4"/>
        <v>615.08456402698403</v>
      </c>
      <c r="X17" s="1">
        <f t="shared" si="4"/>
        <v>1067.2787620151314</v>
      </c>
      <c r="Y17" s="1">
        <f t="shared" si="4"/>
        <v>40.804687828359043</v>
      </c>
      <c r="Z17" s="1">
        <f t="shared" si="4"/>
        <v>23.109112033011954</v>
      </c>
      <c r="AA17" s="1"/>
      <c r="AD17" s="1"/>
      <c r="AG17" s="1">
        <f t="shared" ref="AG17:BA17" si="5">SUM(AG3:AG14)</f>
        <v>35.469957588225625</v>
      </c>
      <c r="AH17" s="1">
        <f t="shared" si="5"/>
        <v>30.762681655780753</v>
      </c>
      <c r="AI17" s="1">
        <f t="shared" si="5"/>
        <v>1.4396027911748732</v>
      </c>
      <c r="AJ17" s="1">
        <f t="shared" si="5"/>
        <v>6.9122559942966069</v>
      </c>
      <c r="AK17" s="1">
        <f t="shared" si="5"/>
        <v>27.62813308531981</v>
      </c>
      <c r="AL17" s="1">
        <f t="shared" si="5"/>
        <v>1.1354224166284672</v>
      </c>
      <c r="AM17" s="1">
        <f t="shared" si="5"/>
        <v>10.84489681692355</v>
      </c>
      <c r="AN17" s="1">
        <f t="shared" si="5"/>
        <v>5169.0047374601745</v>
      </c>
      <c r="AO17" s="1">
        <f t="shared" si="5"/>
        <v>4.5749764078304729</v>
      </c>
      <c r="AP17" s="1">
        <f t="shared" si="5"/>
        <v>0.60858563229337903</v>
      </c>
      <c r="AQ17" s="1">
        <f t="shared" si="5"/>
        <v>330.9621666641421</v>
      </c>
      <c r="AR17" s="1">
        <f t="shared" si="5"/>
        <v>1.6868407151156213</v>
      </c>
      <c r="AS17" s="1">
        <f t="shared" si="5"/>
        <v>25.780216883932905</v>
      </c>
      <c r="AT17" s="1">
        <f t="shared" si="5"/>
        <v>0.45528162370202729</v>
      </c>
      <c r="AU17" s="1">
        <f t="shared" si="5"/>
        <v>0.26460246593887038</v>
      </c>
      <c r="AV17" s="1">
        <f t="shared" si="5"/>
        <v>64.450537798692693</v>
      </c>
      <c r="AW17" s="1">
        <f t="shared" si="5"/>
        <v>111.83288922505862</v>
      </c>
      <c r="AX17" s="1">
        <f t="shared" si="5"/>
        <v>4.2756450377359752</v>
      </c>
      <c r="AY17" s="1">
        <f t="shared" si="5"/>
        <v>2.4214430836820808</v>
      </c>
      <c r="AZ17" s="1">
        <f t="shared" si="5"/>
        <v>5830.5108733466486</v>
      </c>
      <c r="BA17" s="1">
        <f t="shared" si="5"/>
        <v>661.50613588647479</v>
      </c>
      <c r="BC17" s="14"/>
      <c r="BD17" s="14"/>
    </row>
    <row r="18" spans="1:78" x14ac:dyDescent="0.25">
      <c r="B18" s="15"/>
      <c r="C18" s="15"/>
    </row>
    <row r="20" spans="1:78" s="15" customFormat="1" x14ac:dyDescent="0.25">
      <c r="A20" s="126"/>
      <c r="D20" s="126"/>
      <c r="E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</row>
    <row r="21" spans="1:78" s="15" customFormat="1" x14ac:dyDescent="0.25">
      <c r="A21" s="126"/>
      <c r="B21" s="126"/>
      <c r="C21" s="126"/>
      <c r="D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</row>
    <row r="22" spans="1:78" s="15" customFormat="1" x14ac:dyDescent="0.25">
      <c r="A22" s="126"/>
      <c r="B22" s="126"/>
      <c r="C22" s="126"/>
      <c r="D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</row>
    <row r="23" spans="1:78" s="15" customFormat="1" x14ac:dyDescent="0.25">
      <c r="A23" s="126"/>
      <c r="B23" s="126"/>
      <c r="C23" s="126"/>
      <c r="D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</row>
    <row r="24" spans="1:78" s="15" customFormat="1" x14ac:dyDescent="0.25">
      <c r="A24" s="126"/>
      <c r="B24" s="126"/>
      <c r="C24" s="126"/>
      <c r="D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</row>
    <row r="25" spans="1:78" s="15" customFormat="1" x14ac:dyDescent="0.25">
      <c r="A25" s="126"/>
      <c r="B25" s="126"/>
      <c r="C25" s="126"/>
      <c r="D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</row>
    <row r="26" spans="1:78" s="15" customFormat="1" x14ac:dyDescent="0.25">
      <c r="A26" s="126"/>
      <c r="B26" s="126"/>
      <c r="C26" s="126"/>
      <c r="D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</row>
    <row r="27" spans="1:78" s="15" customFormat="1" x14ac:dyDescent="0.25">
      <c r="A27" s="126"/>
      <c r="B27" s="126"/>
      <c r="C27" s="126"/>
      <c r="D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</row>
    <row r="28" spans="1:78" s="15" customFormat="1" x14ac:dyDescent="0.25">
      <c r="A28" s="126"/>
      <c r="B28" s="126"/>
      <c r="C28" s="126"/>
      <c r="D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</row>
    <row r="29" spans="1:78" s="15" customFormat="1" x14ac:dyDescent="0.25">
      <c r="A29" s="126"/>
      <c r="B29" s="126"/>
      <c r="C29" s="126"/>
      <c r="D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</row>
    <row r="30" spans="1:78" s="15" customFormat="1" x14ac:dyDescent="0.25">
      <c r="A30" s="126"/>
      <c r="B30" s="126"/>
      <c r="C30" s="126"/>
      <c r="D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</row>
    <row r="31" spans="1:78" s="15" customFormat="1" x14ac:dyDescent="0.25">
      <c r="A31" s="126"/>
      <c r="B31" s="126"/>
      <c r="C31" s="126"/>
      <c r="D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</row>
    <row r="32" spans="1:78" s="15" customFormat="1" x14ac:dyDescent="0.25">
      <c r="A32" s="126"/>
      <c r="B32" s="126"/>
      <c r="C32" s="126"/>
      <c r="D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</row>
    <row r="33" spans="1:78" s="15" customFormat="1" x14ac:dyDescent="0.25">
      <c r="A33" s="126"/>
      <c r="B33" s="126"/>
      <c r="C33" s="126"/>
      <c r="D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</row>
    <row r="34" spans="1:78" s="15" customFormat="1" x14ac:dyDescent="0.25">
      <c r="A34" s="126"/>
      <c r="B34" s="126"/>
      <c r="C34" s="126"/>
      <c r="D34" s="126"/>
      <c r="AG34" s="25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</row>
    <row r="35" spans="1:78" s="15" customFormat="1" x14ac:dyDescent="0.25">
      <c r="A35" s="126"/>
      <c r="B35" s="126"/>
      <c r="C35" s="126"/>
      <c r="D35" s="126"/>
      <c r="E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</row>
    <row r="36" spans="1:78" s="15" customFormat="1" x14ac:dyDescent="0.25">
      <c r="A36" s="126"/>
      <c r="B36" s="126"/>
      <c r="C36" s="126"/>
      <c r="D36" s="126"/>
      <c r="E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</row>
    <row r="37" spans="1:78" s="15" customFormat="1" x14ac:dyDescent="0.25">
      <c r="A37" s="126"/>
      <c r="B37" s="126"/>
      <c r="C37" s="126"/>
      <c r="D37" s="126"/>
      <c r="E37" s="126"/>
      <c r="F37" s="1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</row>
    <row r="38" spans="1:78" s="15" customFormat="1" x14ac:dyDescent="0.25">
      <c r="A38" s="126"/>
      <c r="B38" s="126"/>
      <c r="C38" s="126"/>
      <c r="D38" s="126"/>
      <c r="E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</row>
    <row r="39" spans="1:78" s="15" customFormat="1" x14ac:dyDescent="0.25">
      <c r="A39" s="126"/>
      <c r="B39" s="126"/>
      <c r="C39" s="126"/>
      <c r="D39" s="126"/>
      <c r="E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</row>
    <row r="40" spans="1:78" s="15" customFormat="1" x14ac:dyDescent="0.25">
      <c r="A40" s="126"/>
      <c r="B40" s="126"/>
      <c r="C40" s="126"/>
      <c r="D40" s="126"/>
      <c r="E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</row>
    <row r="41" spans="1:78" s="15" customFormat="1" x14ac:dyDescent="0.25">
      <c r="A41" s="126"/>
      <c r="B41" s="126"/>
      <c r="C41" s="126"/>
      <c r="D41" s="126"/>
      <c r="E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</row>
    <row r="42" spans="1:78" s="15" customFormat="1" x14ac:dyDescent="0.25">
      <c r="A42" s="126"/>
      <c r="B42" s="126"/>
      <c r="C42" s="126"/>
      <c r="D42" s="126"/>
      <c r="E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</row>
    <row r="43" spans="1:78" s="15" customFormat="1" x14ac:dyDescent="0.25">
      <c r="A43" s="126"/>
      <c r="B43" s="126"/>
      <c r="C43" s="126"/>
      <c r="D43" s="126"/>
      <c r="E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</row>
    <row r="44" spans="1:78" s="15" customFormat="1" x14ac:dyDescent="0.25">
      <c r="A44" s="126"/>
      <c r="B44" s="126"/>
      <c r="C44" s="126"/>
      <c r="D44" s="126"/>
      <c r="E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</row>
    <row r="45" spans="1:78" s="15" customFormat="1" x14ac:dyDescent="0.25">
      <c r="A45" s="126"/>
      <c r="B45" s="126"/>
      <c r="C45" s="126"/>
      <c r="D45" s="126"/>
      <c r="E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</row>
    <row r="46" spans="1:78" s="15" customFormat="1" x14ac:dyDescent="0.25">
      <c r="A46" s="126"/>
      <c r="B46" s="126"/>
      <c r="C46" s="126"/>
      <c r="D46" s="126"/>
      <c r="E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</row>
    <row r="47" spans="1:78" s="15" customFormat="1" x14ac:dyDescent="0.25">
      <c r="A47" s="126"/>
      <c r="B47" s="126"/>
      <c r="C47" s="126"/>
      <c r="D47" s="126"/>
      <c r="E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</row>
    <row r="48" spans="1:78" s="15" customFormat="1" x14ac:dyDescent="0.25">
      <c r="A48" s="126"/>
      <c r="B48" s="126"/>
      <c r="C48" s="126"/>
      <c r="D48" s="126"/>
      <c r="E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</row>
    <row r="49" spans="1:78" s="15" customFormat="1" x14ac:dyDescent="0.25">
      <c r="A49" s="126"/>
      <c r="B49" s="126"/>
      <c r="C49" s="126"/>
      <c r="D49" s="126"/>
      <c r="E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</row>
    <row r="50" spans="1:78" s="15" customFormat="1" x14ac:dyDescent="0.25">
      <c r="A50" s="126"/>
      <c r="B50" s="126"/>
      <c r="C50" s="126"/>
      <c r="D50" s="126"/>
      <c r="E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</row>
    <row r="51" spans="1:78" s="15" customFormat="1" x14ac:dyDescent="0.25">
      <c r="A51" s="126"/>
      <c r="B51" s="126"/>
      <c r="C51" s="126"/>
      <c r="D51" s="126"/>
      <c r="E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</row>
    <row r="52" spans="1:78" s="15" customFormat="1" x14ac:dyDescent="0.25">
      <c r="A52" s="126"/>
      <c r="B52" s="126"/>
      <c r="C52" s="126"/>
      <c r="D52" s="126"/>
      <c r="E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</row>
    <row r="53" spans="1:78" s="15" customFormat="1" x14ac:dyDescent="0.25">
      <c r="A53" s="126"/>
      <c r="B53" s="126"/>
      <c r="C53" s="126"/>
      <c r="D53" s="126"/>
      <c r="E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</row>
    <row r="54" spans="1:78" s="15" customFormat="1" x14ac:dyDescent="0.25">
      <c r="A54" s="126"/>
      <c r="B54" s="126"/>
      <c r="C54" s="126"/>
      <c r="D54" s="126"/>
      <c r="E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</row>
    <row r="55" spans="1:78" s="15" customFormat="1" x14ac:dyDescent="0.25">
      <c r="A55" s="126"/>
      <c r="B55" s="126"/>
      <c r="C55" s="126"/>
      <c r="D55" s="126"/>
      <c r="E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</row>
    <row r="56" spans="1:78" s="15" customFormat="1" x14ac:dyDescent="0.25">
      <c r="A56" s="126"/>
      <c r="B56" s="126"/>
      <c r="C56" s="126"/>
      <c r="D56" s="126"/>
      <c r="E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</row>
    <row r="57" spans="1:78" s="15" customFormat="1" x14ac:dyDescent="0.25">
      <c r="A57" s="126"/>
      <c r="B57" s="126"/>
      <c r="C57" s="126"/>
      <c r="D57" s="126"/>
      <c r="E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</row>
    <row r="58" spans="1:78" s="15" customFormat="1" x14ac:dyDescent="0.25">
      <c r="A58" s="126"/>
      <c r="B58" s="126"/>
      <c r="C58" s="126"/>
      <c r="D58" s="126"/>
      <c r="E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</row>
    <row r="59" spans="1:78" s="15" customFormat="1" x14ac:dyDescent="0.25">
      <c r="A59" s="126"/>
      <c r="B59" s="126"/>
      <c r="C59" s="126"/>
      <c r="D59" s="126"/>
      <c r="E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</row>
    <row r="60" spans="1:78" s="15" customFormat="1" x14ac:dyDescent="0.25">
      <c r="A60" s="126"/>
      <c r="B60" s="126"/>
      <c r="C60" s="126"/>
      <c r="D60" s="126"/>
      <c r="E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</row>
    <row r="61" spans="1:78" s="15" customFormat="1" x14ac:dyDescent="0.25">
      <c r="A61" s="126"/>
      <c r="B61" s="126"/>
      <c r="C61" s="126"/>
      <c r="D61" s="126"/>
      <c r="E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</row>
    <row r="62" spans="1:78" s="15" customFormat="1" x14ac:dyDescent="0.25">
      <c r="A62" s="126"/>
      <c r="B62" s="126"/>
      <c r="C62" s="126"/>
      <c r="D62" s="126"/>
      <c r="E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</row>
    <row r="63" spans="1:78" s="15" customFormat="1" x14ac:dyDescent="0.25">
      <c r="A63" s="126"/>
      <c r="B63" s="126"/>
      <c r="C63" s="126"/>
      <c r="D63" s="126"/>
      <c r="E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</row>
    <row r="64" spans="1:78" s="15" customFormat="1" x14ac:dyDescent="0.25">
      <c r="A64" s="126"/>
      <c r="B64" s="126"/>
      <c r="C64" s="126"/>
      <c r="D64" s="126"/>
      <c r="E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</row>
    <row r="65" spans="1:78" s="15" customFormat="1" x14ac:dyDescent="0.25">
      <c r="A65" s="126"/>
      <c r="B65" s="126"/>
      <c r="C65" s="126"/>
      <c r="D65" s="126"/>
      <c r="E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</row>
    <row r="66" spans="1:78" s="15" customFormat="1" x14ac:dyDescent="0.25">
      <c r="A66" s="126"/>
      <c r="B66" s="126"/>
      <c r="C66" s="126"/>
      <c r="D66" s="126"/>
      <c r="E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</row>
    <row r="67" spans="1:78" s="15" customFormat="1" x14ac:dyDescent="0.25">
      <c r="A67" s="126"/>
      <c r="B67" s="126"/>
      <c r="C67" s="126"/>
      <c r="D67" s="126"/>
      <c r="E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</row>
    <row r="68" spans="1:78" s="15" customFormat="1" x14ac:dyDescent="0.25">
      <c r="A68" s="126"/>
      <c r="B68" s="126"/>
      <c r="C68" s="126"/>
      <c r="D68" s="126"/>
      <c r="E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</row>
    <row r="69" spans="1:78" s="15" customFormat="1" x14ac:dyDescent="0.25">
      <c r="A69" s="126"/>
      <c r="B69" s="126"/>
      <c r="C69" s="126"/>
      <c r="D69" s="126"/>
      <c r="E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</row>
    <row r="70" spans="1:78" s="15" customFormat="1" x14ac:dyDescent="0.25">
      <c r="A70" s="126"/>
      <c r="B70" s="126"/>
      <c r="C70" s="126"/>
      <c r="D70" s="126"/>
      <c r="E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</row>
    <row r="71" spans="1:78" s="15" customFormat="1" x14ac:dyDescent="0.25">
      <c r="A71" s="126"/>
      <c r="B71" s="126"/>
      <c r="C71" s="126"/>
      <c r="D71" s="126"/>
      <c r="E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</row>
    <row r="72" spans="1:78" s="15" customFormat="1" x14ac:dyDescent="0.25">
      <c r="A72" s="126"/>
      <c r="B72" s="126"/>
      <c r="C72" s="126"/>
      <c r="D72" s="126"/>
      <c r="E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70"/>
  <sheetViews>
    <sheetView zoomScale="85" zoomScaleNormal="85" workbookViewId="0">
      <pane xSplit="1" ySplit="3" topLeftCell="B4" activePane="bottomRight" state="frozen"/>
      <selection pane="topRight" activeCell="AY55" sqref="AY55"/>
      <selection pane="bottomLeft" activeCell="AY55" sqref="AY55"/>
      <selection pane="bottomRight" activeCell="B4" sqref="B4"/>
    </sheetView>
  </sheetViews>
  <sheetFormatPr defaultRowHeight="15" x14ac:dyDescent="0.25"/>
  <cols>
    <col min="1" max="1" width="24" customWidth="1"/>
    <col min="2" max="3" width="9.28515625" bestFit="1" customWidth="1"/>
    <col min="4" max="6" width="9.28515625" style="17" customWidth="1"/>
    <col min="7" max="7" width="9.28515625" bestFit="1" customWidth="1"/>
    <col min="8" max="8" width="9.28515625" style="17" customWidth="1"/>
    <col min="9" max="9" width="10.42578125" bestFit="1" customWidth="1"/>
    <col min="10" max="11" width="10.42578125" style="17" customWidth="1"/>
    <col min="12" max="12" width="9.28515625" bestFit="1" customWidth="1"/>
    <col min="13" max="14" width="9.28515625" style="17" customWidth="1"/>
    <col min="15" max="15" width="9.28515625" bestFit="1" customWidth="1"/>
    <col min="16" max="16" width="9.42578125" bestFit="1" customWidth="1"/>
    <col min="17" max="17" width="10.42578125" bestFit="1" customWidth="1"/>
    <col min="18" max="18" width="9.42578125" bestFit="1" customWidth="1"/>
    <col min="19" max="19" width="9.42578125" style="17" customWidth="1"/>
    <col min="20" max="21" width="9.28515625" bestFit="1" customWidth="1"/>
    <col min="22" max="23" width="9.42578125" bestFit="1" customWidth="1"/>
    <col min="24" max="25" width="9.28515625" bestFit="1" customWidth="1"/>
    <col min="26" max="26" width="10.85546875" style="17" customWidth="1"/>
    <col min="27" max="30" width="9.28515625" bestFit="1" customWidth="1"/>
  </cols>
  <sheetData>
    <row r="1" spans="1:32" s="17" customFormat="1" x14ac:dyDescent="0.25">
      <c r="A1" s="45" t="s">
        <v>281</v>
      </c>
    </row>
    <row r="2" spans="1:32" x14ac:dyDescent="0.25">
      <c r="A2" s="33" t="s">
        <v>282</v>
      </c>
      <c r="B2" s="28">
        <v>43.65</v>
      </c>
      <c r="C2" s="28">
        <v>78.111800000000002</v>
      </c>
      <c r="D2" s="28">
        <v>252.316</v>
      </c>
      <c r="E2" s="28">
        <v>54.090400000000002</v>
      </c>
      <c r="F2" s="28">
        <v>1</v>
      </c>
      <c r="G2" s="28">
        <v>70.91</v>
      </c>
      <c r="H2" s="28">
        <v>98.959199999999996</v>
      </c>
      <c r="I2" s="28">
        <v>28</v>
      </c>
      <c r="J2" s="28">
        <v>1</v>
      </c>
      <c r="K2" s="28">
        <v>30.026</v>
      </c>
      <c r="L2" s="28">
        <v>36.46</v>
      </c>
      <c r="M2" s="28">
        <v>86.174999999999997</v>
      </c>
      <c r="N2" s="28">
        <v>200.59</v>
      </c>
      <c r="O2" s="44">
        <v>46</v>
      </c>
      <c r="P2" s="44">
        <v>17</v>
      </c>
      <c r="Q2" s="44">
        <v>46</v>
      </c>
      <c r="R2" s="44">
        <v>46</v>
      </c>
      <c r="S2" s="44">
        <v>196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112.9</v>
      </c>
      <c r="AA2" s="44">
        <v>1</v>
      </c>
      <c r="AB2" s="44">
        <v>1</v>
      </c>
      <c r="AC2" s="44">
        <v>64</v>
      </c>
      <c r="AD2" s="44">
        <v>98</v>
      </c>
      <c r="AE2" s="44">
        <v>92.138400000000004</v>
      </c>
      <c r="AF2" s="44">
        <v>106.16500000000001</v>
      </c>
    </row>
    <row r="3" spans="1:32" x14ac:dyDescent="0.25">
      <c r="A3" s="20" t="s">
        <v>283</v>
      </c>
      <c r="B3" s="21" t="s">
        <v>41</v>
      </c>
      <c r="C3" s="21" t="s">
        <v>284</v>
      </c>
      <c r="D3" s="21" t="s">
        <v>285</v>
      </c>
      <c r="E3" s="21" t="s">
        <v>286</v>
      </c>
      <c r="F3" s="21" t="s">
        <v>287</v>
      </c>
      <c r="G3" s="21" t="s">
        <v>49</v>
      </c>
      <c r="H3" s="21" t="s">
        <v>288</v>
      </c>
      <c r="I3" s="21" t="s">
        <v>51</v>
      </c>
      <c r="J3" s="21" t="s">
        <v>289</v>
      </c>
      <c r="K3" s="21" t="s">
        <v>290</v>
      </c>
      <c r="L3" s="21" t="s">
        <v>63</v>
      </c>
      <c r="M3" s="21" t="s">
        <v>291</v>
      </c>
      <c r="N3" s="21" t="s">
        <v>292</v>
      </c>
      <c r="O3" s="21" t="s">
        <v>65</v>
      </c>
      <c r="P3" s="21" t="s">
        <v>77</v>
      </c>
      <c r="Q3" s="21" t="s">
        <v>81</v>
      </c>
      <c r="R3" s="21" t="s">
        <v>83</v>
      </c>
      <c r="S3" s="21" t="s">
        <v>293</v>
      </c>
      <c r="T3" s="21" t="s">
        <v>97</v>
      </c>
      <c r="U3" s="21" t="s">
        <v>99</v>
      </c>
      <c r="V3" s="21" t="s">
        <v>107</v>
      </c>
      <c r="W3" s="21" t="s">
        <v>121</v>
      </c>
      <c r="X3" s="21" t="s">
        <v>123</v>
      </c>
      <c r="Y3" s="21" t="s">
        <v>125</v>
      </c>
      <c r="Z3" s="21" t="s">
        <v>294</v>
      </c>
      <c r="AA3" s="21" t="s">
        <v>131</v>
      </c>
      <c r="AB3" s="21" t="s">
        <v>133</v>
      </c>
      <c r="AC3" s="22" t="s">
        <v>137</v>
      </c>
      <c r="AD3" s="22" t="s">
        <v>141</v>
      </c>
      <c r="AE3" s="21" t="s">
        <v>295</v>
      </c>
      <c r="AF3" s="21" t="s">
        <v>296</v>
      </c>
    </row>
    <row r="4" spans="1:32" x14ac:dyDescent="0.25">
      <c r="A4" s="19" t="s">
        <v>297</v>
      </c>
      <c r="B4" s="15">
        <f>ptegu!BO61</f>
        <v>3.37560262914957</v>
      </c>
      <c r="C4" s="15">
        <f>ptegu!BS61</f>
        <v>287.52792390379727</v>
      </c>
      <c r="D4" s="15">
        <f>ptegu!BT61</f>
        <v>1.5116185028849023</v>
      </c>
      <c r="E4" s="15">
        <f>ptegu!BX61</f>
        <v>2.4527054588474515</v>
      </c>
      <c r="F4" s="15">
        <f>ptegu!CE61</f>
        <v>0.93243304978778974</v>
      </c>
      <c r="G4" s="15">
        <f>ptegu!CG61</f>
        <v>171.69513253517459</v>
      </c>
      <c r="H4" s="15">
        <f>ptegu!CH61</f>
        <v>3.1854293232834863</v>
      </c>
      <c r="I4" s="15">
        <f>ptegu!CN61</f>
        <v>465999.56485659484</v>
      </c>
      <c r="J4" s="15"/>
      <c r="K4" s="15">
        <f>ptegu!CY61</f>
        <v>2058.1848062952404</v>
      </c>
      <c r="L4" s="15">
        <f>ptegu!DB61</f>
        <v>4755.4395389927158</v>
      </c>
      <c r="M4" s="15">
        <f>ptegu!DC61</f>
        <v>1040.4976471980629</v>
      </c>
      <c r="N4" s="15">
        <f>ptegu!DE61</f>
        <v>2.7651190279880193</v>
      </c>
      <c r="O4" s="15">
        <f>ptegu!DF61</f>
        <v>0</v>
      </c>
      <c r="P4" s="15">
        <f>ptegu!DT61</f>
        <v>17974.260934084359</v>
      </c>
      <c r="Q4" s="15">
        <f>ptegu!DY61</f>
        <v>772907.74791397667</v>
      </c>
      <c r="R4" s="15">
        <f>ptegu!DZ61</f>
        <v>85878.646116550968</v>
      </c>
      <c r="S4" s="15">
        <f>ptegu!EL61</f>
        <v>9.5128848119081262</v>
      </c>
      <c r="T4" s="15">
        <f>ptegu!EP61</f>
        <v>1154.2572378176965</v>
      </c>
      <c r="U4" s="15">
        <f>ptegu!EQ61</f>
        <v>4911.9851353658787</v>
      </c>
      <c r="V4" s="15">
        <f>ptegu!EX61</f>
        <v>15266.157129984573</v>
      </c>
      <c r="W4" s="15">
        <f>ptegu!FD61</f>
        <v>1804.0236866432676</v>
      </c>
      <c r="X4" s="15">
        <f>ptegu!FE61</f>
        <v>875.80157453349443</v>
      </c>
      <c r="Y4" s="15">
        <f>ptegu!FF61</f>
        <v>19385.527129809539</v>
      </c>
      <c r="Z4" s="15">
        <f>ptegu!FG61</f>
        <v>1.6854153442901483</v>
      </c>
      <c r="AA4" s="15">
        <f>ptegu!FJ61</f>
        <v>9562.4298378783624</v>
      </c>
      <c r="AB4" s="15">
        <f>ptegu!FK61</f>
        <v>247.72272784422645</v>
      </c>
      <c r="AC4" s="15">
        <f>ptegu!FM61</f>
        <v>879962.04867548123</v>
      </c>
      <c r="AD4" s="15">
        <f>ptegu!FP61</f>
        <v>19697.25697243628</v>
      </c>
      <c r="AE4" s="15">
        <f>ptegu!FS61</f>
        <v>531.56457441591488</v>
      </c>
      <c r="AF4" s="15">
        <f>ptegu!FV61</f>
        <v>242.53660854680317</v>
      </c>
    </row>
    <row r="5" spans="1:32" x14ac:dyDescent="0.25">
      <c r="A5" s="19" t="s">
        <v>298</v>
      </c>
      <c r="B5" s="15">
        <f>ptnonipm!BZ61</f>
        <v>1919.9454053756854</v>
      </c>
      <c r="C5" s="15">
        <f>ptnonipm!CD61</f>
        <v>2763.2876077612409</v>
      </c>
      <c r="D5" s="15">
        <f>ptnonipm!CE61</f>
        <v>9.4981151133501847</v>
      </c>
      <c r="E5" s="15">
        <f>ptnonipm!CI61</f>
        <v>652.6764056729611</v>
      </c>
      <c r="F5" s="15">
        <f>ptnonipm!CQ61</f>
        <v>5.7448735706142777</v>
      </c>
      <c r="G5" s="15">
        <f>ptnonipm!CS61</f>
        <v>1681.980466862927</v>
      </c>
      <c r="H5" s="15">
        <f>ptnonipm!CT61</f>
        <v>210.2163132245355</v>
      </c>
      <c r="I5" s="15">
        <f>ptnonipm!CZ61</f>
        <v>1198978.3666329952</v>
      </c>
      <c r="J5" s="15">
        <f>ptnonipm!DD61</f>
        <v>656.35450129576475</v>
      </c>
      <c r="K5" s="15">
        <f>ptnonipm!DQ61</f>
        <v>5727.8752397813414</v>
      </c>
      <c r="L5" s="15">
        <f>ptnonipm!DT61</f>
        <v>11460.026776120103</v>
      </c>
      <c r="M5" s="15">
        <f>ptnonipm!DV61</f>
        <v>23897.594078358095</v>
      </c>
      <c r="N5" s="15">
        <f>ptnonipm!DX61</f>
        <v>9.5446487546851344</v>
      </c>
      <c r="O5" s="15">
        <f>ptnonipm!DY61</f>
        <v>0</v>
      </c>
      <c r="P5" s="15">
        <f>ptnonipm!EO61</f>
        <v>60739.474654687438</v>
      </c>
      <c r="Q5" s="15">
        <f>ptnonipm!ET61</f>
        <v>665784.42876012635</v>
      </c>
      <c r="R5" s="15">
        <f>ptnonipm!EU61</f>
        <v>73976.00139478824</v>
      </c>
      <c r="S5" s="15">
        <f>ptnonipm!FH61</f>
        <v>233.27363770507014</v>
      </c>
      <c r="T5" s="15">
        <f>ptnonipm!FL61</f>
        <v>5480.4112176288772</v>
      </c>
      <c r="U5" s="15">
        <f>ptnonipm!FM61</f>
        <v>7524.1068644206671</v>
      </c>
      <c r="V5" s="15">
        <f>ptnonipm!FT61</f>
        <v>120794.37935218538</v>
      </c>
      <c r="W5" s="15">
        <f>ptnonipm!FZ61</f>
        <v>2367.109627337752</v>
      </c>
      <c r="X5" s="15">
        <f>ptnonipm!GA61</f>
        <v>2211.3572481742117</v>
      </c>
      <c r="Y5" s="15">
        <f>ptnonipm!GB61</f>
        <v>36662.708063679238</v>
      </c>
      <c r="Z5" s="15">
        <f>ptnonipm!GC61</f>
        <v>21.863533895906876</v>
      </c>
      <c r="AA5" s="15">
        <f>ptnonipm!GF61</f>
        <v>28557.12834776242</v>
      </c>
      <c r="AB5" s="15">
        <f>ptnonipm!GG61</f>
        <v>1853.1304341867858</v>
      </c>
      <c r="AC5" s="15">
        <f>ptnonipm!GI61</f>
        <v>419137.66597468726</v>
      </c>
      <c r="AD5" s="15">
        <f>ptnonipm!GL61</f>
        <v>721.52114202534426</v>
      </c>
      <c r="AE5" s="15">
        <f>ptnonipm!GO61</f>
        <v>9665.3866475560772</v>
      </c>
      <c r="AF5" s="15">
        <f>ptnonipm!GT61</f>
        <v>8245.9720025872321</v>
      </c>
    </row>
    <row r="6" spans="1:32" s="17" customFormat="1" x14ac:dyDescent="0.25">
      <c r="A6" s="117" t="s">
        <v>299</v>
      </c>
      <c r="B6" s="15">
        <f>ptnonipm_hr!BC61</f>
        <v>1.5928643406510501</v>
      </c>
      <c r="C6" s="15">
        <f>ptnonipm_hr!BG61</f>
        <v>8.7106820740067015</v>
      </c>
      <c r="D6" s="91">
        <f>ptnonipm_hr!BH61</f>
        <v>2.4575244940758631E-6</v>
      </c>
      <c r="E6" s="15"/>
      <c r="F6" s="57">
        <f>ptnonipm_hr!BQ61</f>
        <v>3.8325183747460446E-3</v>
      </c>
      <c r="G6" s="56">
        <f>ptnonipm_hr!BS61</f>
        <v>4.9031841138564798E-2</v>
      </c>
      <c r="H6" s="56">
        <f>ptnonipm_hr!BT61</f>
        <v>6.0241431029678251E-2</v>
      </c>
      <c r="I6" s="15">
        <f>ptnonipm_hr!BY61</f>
        <v>4997.9114136917487</v>
      </c>
      <c r="J6" s="15"/>
      <c r="K6" s="15">
        <f>ptnonipm_hr!CH61</f>
        <v>1.1275343522833245</v>
      </c>
      <c r="L6" s="15">
        <f>ptnonipm_hr!CK61</f>
        <v>20.926608048887758</v>
      </c>
      <c r="M6" s="15">
        <f>ptnonipm_hr!CL61</f>
        <v>13.092434972514466</v>
      </c>
      <c r="N6" s="62">
        <f>ptnonipm_hr!CN61</f>
        <v>0.25775269146055124</v>
      </c>
      <c r="O6" s="15">
        <f>ptnonipm_hr!CO61</f>
        <v>0</v>
      </c>
      <c r="P6" s="15">
        <f>ptnonipm_hr!DC61</f>
        <v>258.78664959767315</v>
      </c>
      <c r="Q6" s="15">
        <f>ptnonipm_hr!DH61</f>
        <v>23562.810900772067</v>
      </c>
      <c r="R6" s="15">
        <f>ptnonipm_hr!DI61</f>
        <v>2618.0900041579098</v>
      </c>
      <c r="S6" s="57">
        <f>ptnonipm_hr!DT61</f>
        <v>2.3741492825182032E-3</v>
      </c>
      <c r="T6" s="15">
        <f>ptnonipm_hr!DX61</f>
        <v>44.837863091046394</v>
      </c>
      <c r="U6" s="15">
        <f>ptnonipm_hr!DY61</f>
        <v>127.57373232669163</v>
      </c>
      <c r="V6" s="15">
        <f>ptnonipm_hr!EF61</f>
        <v>174.09251768979783</v>
      </c>
      <c r="W6" s="15">
        <f>ptnonipm_hr!EL61</f>
        <v>70.731144185115468</v>
      </c>
      <c r="X6" s="15">
        <f>ptnonipm_hr!EM61</f>
        <v>34.912012801114329</v>
      </c>
      <c r="Y6" s="15">
        <f>ptnonipm_hr!EN61</f>
        <v>649.84404844977485</v>
      </c>
      <c r="Z6" s="56">
        <f>ptnonipm_hr!EO61</f>
        <v>6.7659523773382496E-2</v>
      </c>
      <c r="AA6" s="15">
        <f>ptnonipm_hr!ER61</f>
        <v>261.34068452303512</v>
      </c>
      <c r="AB6" s="15">
        <f>ptnonipm_hr!ES61</f>
        <v>2.1414507951628301</v>
      </c>
      <c r="AC6" s="15">
        <f>ptnonipm_hr!ET61</f>
        <v>15290.918561618235</v>
      </c>
      <c r="AD6" s="15">
        <f>ptnonipm_hr!EW61</f>
        <v>257.04989228065972</v>
      </c>
      <c r="AE6" s="15">
        <f>ptnonipm_hr!EZ61</f>
        <v>2.0343870336664849</v>
      </c>
      <c r="AF6" s="56">
        <f>ptnonipm_hr!FC61</f>
        <v>6.8120969087529626E-2</v>
      </c>
    </row>
    <row r="7" spans="1:32" s="17" customFormat="1" x14ac:dyDescent="0.25">
      <c r="A7" s="19" t="s">
        <v>300</v>
      </c>
      <c r="B7" s="15">
        <f>pt_oilgas!BN61</f>
        <v>65.144500184220277</v>
      </c>
      <c r="C7" s="15">
        <f>pt_oilgas!BR61</f>
        <v>2067.4941201312563</v>
      </c>
      <c r="D7" s="56">
        <f>pt_oilgas!BS61</f>
        <v>4.477185134767802E-2</v>
      </c>
      <c r="E7" s="15">
        <f>pt_oilgas!BW61</f>
        <v>260.61208183089531</v>
      </c>
      <c r="F7" s="52">
        <f>pt_oilgas!CD61</f>
        <v>1.6666693121662031E-2</v>
      </c>
      <c r="G7" s="15">
        <f>pt_oilgas!CF61</f>
        <v>0.11096413255797519</v>
      </c>
      <c r="H7" s="15">
        <f>pt_oilgas!CG61</f>
        <v>2.6799694814236754</v>
      </c>
      <c r="I7" s="15">
        <f>pt_oilgas!CM61</f>
        <v>208925.08869517426</v>
      </c>
      <c r="J7" s="15"/>
      <c r="K7" s="15">
        <f>pt_oilgas!CW61</f>
        <v>12136.394878146644</v>
      </c>
      <c r="L7" s="15">
        <f>pt_oilgas!CZ61</f>
        <v>7.6434590064476104</v>
      </c>
      <c r="M7" s="15">
        <f>pt_oilgas!DA61</f>
        <v>3601.9290768046394</v>
      </c>
      <c r="N7" s="56">
        <f>pt_oilgas!DC61</f>
        <v>0.24292162155154387</v>
      </c>
      <c r="O7" s="15">
        <f>pt_oilgas!DD61</f>
        <v>0</v>
      </c>
      <c r="P7" s="15">
        <f>pt_oilgas!DS61</f>
        <v>9327.8689935869861</v>
      </c>
      <c r="Q7" s="15">
        <f>pt_oilgas!DX61</f>
        <v>325350.78046160552</v>
      </c>
      <c r="R7" s="15">
        <f>pt_oilgas!DY61</f>
        <v>36150.153505148577</v>
      </c>
      <c r="S7" s="15">
        <f>pt_oilgas!EJ61</f>
        <v>23.016708390293587</v>
      </c>
      <c r="T7" s="15">
        <f>pt_oilgas!EN61</f>
        <v>337.10987087161993</v>
      </c>
      <c r="U7" s="15">
        <f>pt_oilgas!EO61</f>
        <v>1090.8259000288294</v>
      </c>
      <c r="V7" s="15">
        <f>pt_oilgas!EV61</f>
        <v>674.89303823512773</v>
      </c>
      <c r="W7" s="15">
        <f>pt_oilgas!FB61</f>
        <v>546.87728343310175</v>
      </c>
      <c r="X7" s="15">
        <f>pt_oilgas!FC61</f>
        <v>293.28632752011185</v>
      </c>
      <c r="Y7" s="15">
        <f>pt_oilgas!FD61</f>
        <v>5636.8237060381707</v>
      </c>
      <c r="Z7" s="15">
        <f>pt_oilgas!FE61</f>
        <v>2.6851339377787893</v>
      </c>
      <c r="AA7" s="15">
        <f>pt_oilgas!FH61</f>
        <v>1218.9304290388736</v>
      </c>
      <c r="AB7" s="15">
        <f>pt_oilgas!FI61</f>
        <v>108.92864250060094</v>
      </c>
      <c r="AC7" s="15">
        <f>pt_oilgas!FK61</f>
        <v>32423.001464321926</v>
      </c>
      <c r="AD7" s="15">
        <f>pt_oilgas!FN61</f>
        <v>5.1758014663174513E-2</v>
      </c>
      <c r="AE7" s="15">
        <f>pt_oilgas!FQ61</f>
        <v>3028.5829697783211</v>
      </c>
      <c r="AF7" s="15">
        <f>pt_oilgas!FT61</f>
        <v>1231.1554441478993</v>
      </c>
    </row>
    <row r="8" spans="1:32" s="17" customFormat="1" x14ac:dyDescent="0.25">
      <c r="A8" s="19" t="s">
        <v>230</v>
      </c>
      <c r="B8" s="46">
        <f>airports!AL62</f>
        <v>420.49920891989177</v>
      </c>
      <c r="C8" s="46">
        <f>airports!AN62</f>
        <v>725.87704588554311</v>
      </c>
      <c r="D8" s="87">
        <f>airports!AO62</f>
        <v>0.33052550243869244</v>
      </c>
      <c r="E8" s="46">
        <f>airports!AP62</f>
        <v>659.5757428080949</v>
      </c>
      <c r="F8" s="86"/>
      <c r="G8" s="46"/>
      <c r="H8" s="46"/>
      <c r="I8" s="46">
        <f>airports!AR62</f>
        <v>370492.97830082756</v>
      </c>
      <c r="J8" s="46">
        <f>airports!AT62</f>
        <v>17.227193811760742</v>
      </c>
      <c r="K8" s="15">
        <f>airports!BF62</f>
        <v>4713.7812667278349</v>
      </c>
      <c r="L8" s="15"/>
      <c r="M8" s="15">
        <f>airports!BI62</f>
        <v>15.909775228504072</v>
      </c>
      <c r="N8" s="87"/>
      <c r="O8" s="46">
        <f>airports!BL62</f>
        <v>934.67873979893045</v>
      </c>
      <c r="Q8" s="46">
        <f>airports!BX62</f>
        <v>105151.37184194279</v>
      </c>
      <c r="R8" s="46">
        <f>airports!BY62</f>
        <v>10748.807574509427</v>
      </c>
      <c r="S8" s="46">
        <f>airports!CH62</f>
        <v>105.40064217668701</v>
      </c>
      <c r="T8" s="46">
        <f>airports!CL62</f>
        <v>8.3985846815971182E-2</v>
      </c>
      <c r="U8" s="46">
        <f>airports!CM62</f>
        <v>569.40759019464826</v>
      </c>
      <c r="V8" s="46">
        <f>airports!CT62</f>
        <v>1019.9339749376412</v>
      </c>
      <c r="W8" s="46">
        <f>airports!CZ62</f>
        <v>143.63995941836637</v>
      </c>
      <c r="X8" s="46">
        <f>airports!DA62</f>
        <v>0.31334424007873524</v>
      </c>
      <c r="Y8" s="46">
        <f>airports!DB62</f>
        <v>2211.8794518941304</v>
      </c>
      <c r="Z8" s="46"/>
      <c r="AA8" s="46">
        <f>airports!DE62</f>
        <v>550.2079372300866</v>
      </c>
      <c r="AB8" s="46">
        <f>airports!DF62</f>
        <v>2.0794768223066462E-3</v>
      </c>
      <c r="AC8" s="46">
        <f>airports!DG62</f>
        <v>11982.241645748831</v>
      </c>
      <c r="AD8" s="46">
        <f>airports!DJ62</f>
        <v>0</v>
      </c>
      <c r="AE8" s="59">
        <f>airports!DM62</f>
        <v>474.35503485897186</v>
      </c>
      <c r="AF8" s="46">
        <f>airports!DP62</f>
        <v>301.46251968831376</v>
      </c>
    </row>
    <row r="9" spans="1:32" x14ac:dyDescent="0.25">
      <c r="A9" s="19" t="s">
        <v>301</v>
      </c>
      <c r="B9" s="15">
        <f>canmex_point!R49</f>
        <v>120.06175191620046</v>
      </c>
      <c r="C9" s="15">
        <f>canmex_point!T49</f>
        <v>3200.1062115114883</v>
      </c>
      <c r="D9" s="15"/>
      <c r="E9" s="15"/>
      <c r="F9" s="15"/>
      <c r="G9" s="15"/>
      <c r="H9" s="15"/>
      <c r="I9" s="15">
        <f>canmex_point!V49</f>
        <v>1194972.8384751545</v>
      </c>
      <c r="J9" s="15"/>
      <c r="K9" s="15">
        <f>canmex_point!AC49</f>
        <v>7721.6175363576676</v>
      </c>
      <c r="L9" s="15"/>
      <c r="M9" s="15"/>
      <c r="N9" s="15"/>
      <c r="O9" s="15">
        <f>canmex_point!AF49</f>
        <v>51.527028804800779</v>
      </c>
      <c r="P9" s="15">
        <f>canmex_point!AO49</f>
        <v>19968.372516072573</v>
      </c>
      <c r="Q9" s="15">
        <f>canmex_point!AR49</f>
        <v>661996.15789985971</v>
      </c>
      <c r="R9" s="15">
        <f>canmex_point!AS49</f>
        <v>73505.200466042617</v>
      </c>
      <c r="S9" s="15"/>
      <c r="T9" s="15">
        <f>canmex_point!BA49</f>
        <v>931.5531797193679</v>
      </c>
      <c r="U9" s="15">
        <f>canmex_point!BB49</f>
        <v>3565.6370042750877</v>
      </c>
      <c r="V9" s="15">
        <f>canmex_point!BH49</f>
        <v>107046.01819015415</v>
      </c>
      <c r="W9" s="15">
        <f>canmex_point!BN49</f>
        <v>443.16097520197457</v>
      </c>
      <c r="X9" s="15">
        <f>canmex_point!BO49</f>
        <v>1060.8284363956782</v>
      </c>
      <c r="Y9" s="15">
        <f>canmex_point!BP49</f>
        <v>8433.9273647648333</v>
      </c>
      <c r="Z9" s="15"/>
      <c r="AA9" s="15">
        <f>canmex_point!BS49</f>
        <v>9941.5043286594046</v>
      </c>
      <c r="AB9" s="15">
        <f>canmex_point!BT49</f>
        <v>577.05526035120704</v>
      </c>
      <c r="AC9" s="15">
        <f>canmex_point!BU49</f>
        <v>805321.24300710263</v>
      </c>
      <c r="AD9" s="15">
        <f>canmex_point!BW49</f>
        <v>9697.294098939974</v>
      </c>
      <c r="AE9" s="15"/>
      <c r="AF9" s="15"/>
    </row>
    <row r="10" spans="1:32" x14ac:dyDescent="0.25">
      <c r="A10" s="19" t="s">
        <v>302</v>
      </c>
      <c r="B10" s="15">
        <f>'ptfire-rx'!AQ61</f>
        <v>8654.361374488748</v>
      </c>
      <c r="C10" s="15">
        <f>'ptfire-rx'!AS61</f>
        <v>20478.011069442022</v>
      </c>
      <c r="D10" s="15">
        <f>'ptfire-rx'!AT61</f>
        <v>53.492814721232911</v>
      </c>
      <c r="E10" s="15">
        <f>'ptfire-rx'!AU61</f>
        <v>16112.896032943787</v>
      </c>
      <c r="F10" s="15"/>
      <c r="G10" s="15"/>
      <c r="H10" s="15"/>
      <c r="I10" s="15">
        <f>'ptfire-rx'!AX61</f>
        <v>7565934.8412028374</v>
      </c>
      <c r="J10" s="15"/>
      <c r="K10" s="15">
        <f>'ptfire-rx'!BF61</f>
        <v>123331.09142258155</v>
      </c>
      <c r="L10" s="15"/>
      <c r="M10" s="15">
        <f>'ptfire-rx'!BI61</f>
        <v>1211.9398570820674</v>
      </c>
      <c r="N10" s="15"/>
      <c r="O10" s="15">
        <f>'ptfire-rx'!BK61</f>
        <v>0</v>
      </c>
      <c r="P10" s="15">
        <f>'ptfire-rx'!BW61</f>
        <v>65775.945881557971</v>
      </c>
      <c r="Q10" s="15">
        <f>'ptfire-rx'!BZ61</f>
        <v>112857.0697454887</v>
      </c>
      <c r="R10" s="15">
        <f>'ptfire-rx'!CA61</f>
        <v>12539.677672327012</v>
      </c>
      <c r="S10" s="15">
        <f>'ptfire-rx'!CJ61</f>
        <v>1356.325263207636</v>
      </c>
      <c r="T10" s="15">
        <f>'ptfire-rx'!CN61</f>
        <v>8091.782862631173</v>
      </c>
      <c r="U10" s="15">
        <f>'ptfire-rx'!CO61</f>
        <v>49642.62393988869</v>
      </c>
      <c r="V10" s="15">
        <f>'ptfire-rx'!CU61</f>
        <v>140602.3170785273</v>
      </c>
      <c r="W10" s="15">
        <f>'ptfire-rx'!DA61</f>
        <v>3256.3263184913153</v>
      </c>
      <c r="X10" s="15">
        <f>'ptfire-rx'!DB61</f>
        <v>1627.936833144443</v>
      </c>
      <c r="Y10" s="15">
        <f>'ptfire-rx'!DC61</f>
        <v>599545.41306000634</v>
      </c>
      <c r="Z10" s="15"/>
      <c r="AA10" s="15">
        <f>'ptfire-rx'!DF61</f>
        <v>5223.762900264569</v>
      </c>
      <c r="AB10" s="15">
        <f>'ptfire-rx'!DG61</f>
        <v>4.7250230883551412</v>
      </c>
      <c r="AC10" s="15">
        <f>'ptfire-rx'!DH61</f>
        <v>75593.485377675403</v>
      </c>
      <c r="AD10" s="15">
        <f>'ptfire-rx'!DK61</f>
        <v>0</v>
      </c>
      <c r="AE10" s="15">
        <f>'ptfire-rx'!DN61</f>
        <v>14531.983101099182</v>
      </c>
      <c r="AF10" s="15">
        <f>'ptfire-rx'!DQ61</f>
        <v>8931.6699363185562</v>
      </c>
    </row>
    <row r="11" spans="1:32" s="17" customFormat="1" x14ac:dyDescent="0.25">
      <c r="A11" s="19" t="s">
        <v>303</v>
      </c>
      <c r="B11" s="15">
        <f>'ptfire-wild'!AN61</f>
        <v>9445.6952759983415</v>
      </c>
      <c r="C11" s="15">
        <f>'ptfire-wild'!AP61</f>
        <v>14589.39518252237</v>
      </c>
      <c r="D11" s="15">
        <f>'ptfire-wild'!AQ61</f>
        <v>37.780502746808025</v>
      </c>
      <c r="E11" s="15">
        <f>'ptfire-wild'!AR61</f>
        <v>7772.5666720061372</v>
      </c>
      <c r="F11" s="15"/>
      <c r="G11" s="15"/>
      <c r="H11" s="15"/>
      <c r="I11" s="15">
        <f>'ptfire-wild'!AU61</f>
        <v>6424723.9886545725</v>
      </c>
      <c r="J11" s="15"/>
      <c r="K11" s="15">
        <f>'ptfire-wild'!BB61</f>
        <v>90569.508560995921</v>
      </c>
      <c r="L11" s="15"/>
      <c r="M11" s="15">
        <f>'ptfire-wild'!BE61</f>
        <v>1430.9667276416869</v>
      </c>
      <c r="N11" s="15"/>
      <c r="O11" s="15">
        <f>'ptfire-wild'!BG61</f>
        <v>0</v>
      </c>
      <c r="P11" s="15">
        <f>'ptfire-wild'!BS61</f>
        <v>66228.176656307056</v>
      </c>
      <c r="Q11" s="15">
        <f>'ptfire-wild'!BV61</f>
        <v>59186.164782205262</v>
      </c>
      <c r="R11" s="15">
        <f>'ptfire-wild'!BW61</f>
        <v>6576.2407367167625</v>
      </c>
      <c r="S11" s="15">
        <f>'ptfire-wild'!CF61</f>
        <v>952.26454743082616</v>
      </c>
      <c r="T11" s="15">
        <f>'ptfire-wild'!CJ61</f>
        <v>5002.1716981562413</v>
      </c>
      <c r="U11" s="15">
        <f>'ptfire-wild'!CK61</f>
        <v>62186.180855100785</v>
      </c>
      <c r="V11" s="15">
        <f>'ptfire-wild'!CQ61</f>
        <v>471168.23679115437</v>
      </c>
      <c r="W11" s="15">
        <f>'ptfire-wild'!CW61</f>
        <v>1454.5972045025626</v>
      </c>
      <c r="X11" s="15">
        <f>'ptfire-wild'!CX61</f>
        <v>1632.6163875083305</v>
      </c>
      <c r="Y11" s="15">
        <f>'ptfire-wild'!CY61</f>
        <v>465400.15198000299</v>
      </c>
      <c r="Z11" s="15"/>
      <c r="AA11" s="15">
        <f>'ptfire-wild'!DB61</f>
        <v>4511.1915171337387</v>
      </c>
      <c r="AB11" s="15">
        <f>'ptfire-wild'!DC61</f>
        <v>3.2907561056805221</v>
      </c>
      <c r="AC11" s="15">
        <f>'ptfire-wild'!DD61</f>
        <v>63745.449545349577</v>
      </c>
      <c r="AD11" s="15">
        <f>'ptfire-wild'!DG61</f>
        <v>0</v>
      </c>
      <c r="AE11" s="15">
        <f>'ptfire-wild'!DJ61</f>
        <v>10431.159721389786</v>
      </c>
      <c r="AF11" s="15">
        <f>'ptfire-wild'!DM61</f>
        <v>8383.5339991275687</v>
      </c>
    </row>
    <row r="12" spans="1:32" s="17" customFormat="1" x14ac:dyDescent="0.25">
      <c r="A12" s="19" t="s">
        <v>304</v>
      </c>
      <c r="B12" s="15">
        <f>ptfire_othna!AN58</f>
        <v>4029.9509892746364</v>
      </c>
      <c r="C12" s="15">
        <f>ptfire_othna!AP58</f>
        <v>6888.039738662821</v>
      </c>
      <c r="D12" s="15">
        <f>ptfire_othna!AQ58</f>
        <v>14.485954196584412</v>
      </c>
      <c r="E12" s="15">
        <f>ptfire_othna!AR58</f>
        <v>3547.5878271330625</v>
      </c>
      <c r="F12" s="15"/>
      <c r="G12" s="15"/>
      <c r="H12" s="15"/>
      <c r="I12" s="15">
        <f>ptfire_othna!AU58</f>
        <v>2934879.617172549</v>
      </c>
      <c r="J12" s="15"/>
      <c r="K12" s="15">
        <f>ptfire_othna!BB58</f>
        <v>48083.125889420866</v>
      </c>
      <c r="L12" s="15"/>
      <c r="M12" s="15">
        <f>ptfire_othna!BE58</f>
        <v>627.19746270560177</v>
      </c>
      <c r="N12" s="15"/>
      <c r="O12" s="15">
        <f>ptfire_othna!BG58</f>
        <v>0</v>
      </c>
      <c r="P12" s="15">
        <f>ptfire_othna!BS58</f>
        <v>29595.504403305014</v>
      </c>
      <c r="Q12" s="15">
        <f>ptfire_othna!BV58</f>
        <v>39813.003128426877</v>
      </c>
      <c r="R12" s="15">
        <f>ptfire_othna!BW58</f>
        <v>4423.6710004316828</v>
      </c>
      <c r="S12" s="15">
        <f>ptfire_othna!CF58</f>
        <v>365.10135083331352</v>
      </c>
      <c r="T12" s="15">
        <f>ptfire_othna!CJ58</f>
        <v>1195.4110282861798</v>
      </c>
      <c r="U12" s="15">
        <f>ptfire_othna!CK58</f>
        <v>12391.751370297105</v>
      </c>
      <c r="V12" s="15">
        <f>ptfire_othna!CQ58</f>
        <v>265652.06153253256</v>
      </c>
      <c r="W12" s="15">
        <f>ptfire_othna!CW58</f>
        <v>443.77366371004695</v>
      </c>
      <c r="X12" s="15">
        <f>ptfire_othna!CX58</f>
        <v>142.80139579171811</v>
      </c>
      <c r="Y12" s="15">
        <f>ptfire_othna!CY58</f>
        <v>172268.0717551632</v>
      </c>
      <c r="Z12" s="15"/>
      <c r="AA12" s="15">
        <f>ptfire_othna!DB58</f>
        <v>843.22617256039098</v>
      </c>
      <c r="AB12" s="15">
        <f>ptfire_othna!DC58</f>
        <v>8.054171960209862</v>
      </c>
      <c r="AC12" s="15">
        <f>ptfire_othna!DD58</f>
        <v>16433.122529854871</v>
      </c>
      <c r="AD12" s="15">
        <f>ptfire_othna!DG58</f>
        <v>0</v>
      </c>
      <c r="AE12" s="15">
        <f>ptfire_othna!DJ58</f>
        <v>4488.3852800768109</v>
      </c>
      <c r="AF12" s="15">
        <f>ptfire_othna!DM58</f>
        <v>3802.3863811726856</v>
      </c>
    </row>
    <row r="13" spans="1:32" x14ac:dyDescent="0.25">
      <c r="A13" s="19" t="s">
        <v>235</v>
      </c>
      <c r="B13" s="15">
        <f>nonpt!BM62</f>
        <v>14867.772587963729</v>
      </c>
      <c r="C13" s="15">
        <f>nonpt!BQ62</f>
        <v>2432.6136504494903</v>
      </c>
      <c r="D13" s="15">
        <f>nonpt!BR62</f>
        <v>1.0828151504060014E-2</v>
      </c>
      <c r="E13" s="15">
        <f>nonpt!BV62</f>
        <v>336.04063744251977</v>
      </c>
      <c r="F13" s="15">
        <f>nonpt!CD62</f>
        <v>0.11716199867656103</v>
      </c>
      <c r="G13" s="15"/>
      <c r="H13" s="15">
        <f>nonpt!CF62</f>
        <v>34.206312368576263</v>
      </c>
      <c r="I13" s="15">
        <f>nonpt!CL62</f>
        <v>804268.39795257035</v>
      </c>
      <c r="J13" s="15"/>
      <c r="K13" s="15">
        <f>nonpt!CV62</f>
        <v>5200.4334936128807</v>
      </c>
      <c r="L13" s="15">
        <f>nonpt!CY62</f>
        <v>291.30464870504454</v>
      </c>
      <c r="M13" s="15">
        <f>nonpt!CZ62</f>
        <v>9096.5458469441019</v>
      </c>
      <c r="N13" s="15">
        <f>nonpt!DB62</f>
        <v>5.1793600970656559</v>
      </c>
      <c r="O13" s="15">
        <f>nonpt!DC62</f>
        <v>0</v>
      </c>
      <c r="P13" s="15">
        <f>nonpt!DR62</f>
        <v>69078.968787054022</v>
      </c>
      <c r="Q13" s="15">
        <f>nonpt!DW62</f>
        <v>648472.86005589482</v>
      </c>
      <c r="R13" s="15">
        <f>nonpt!DX62</f>
        <v>72052.543512412551</v>
      </c>
      <c r="S13" s="15">
        <f>nonpt!EG62</f>
        <v>33.936754727250609</v>
      </c>
      <c r="T13" s="15">
        <f>nonpt!EK62</f>
        <v>3053.8747564452615</v>
      </c>
      <c r="U13" s="15">
        <f>nonpt!EL62</f>
        <v>15651.655123376018</v>
      </c>
      <c r="V13" s="15">
        <f>nonpt!ES62</f>
        <v>66764.525097226229</v>
      </c>
      <c r="W13" s="15">
        <f>nonpt!EY62</f>
        <v>165.25381746740516</v>
      </c>
      <c r="X13" s="15">
        <f>nonpt!EZ62</f>
        <v>1057.403372150937</v>
      </c>
      <c r="Y13" s="15">
        <f>nonpt!FA62</f>
        <v>203125.89806832513</v>
      </c>
      <c r="Z13" s="62">
        <f>nonpt!FB62</f>
        <v>5.0976199123562167E-2</v>
      </c>
      <c r="AA13" s="15">
        <f>nonpt!FE62</f>
        <v>15858.957290267346</v>
      </c>
      <c r="AB13" s="15">
        <f>nonpt!FF62</f>
        <v>51.751402347554773</v>
      </c>
      <c r="AC13" s="15">
        <f>nonpt!FG62</f>
        <v>74390.625356171106</v>
      </c>
      <c r="AD13" s="15">
        <f>nonpt!FJ62</f>
        <v>1106.9867714583861</v>
      </c>
      <c r="AE13" s="15">
        <f>nonpt!FM62</f>
        <v>8257.6925460308194</v>
      </c>
      <c r="AF13" s="15">
        <f>nonpt!FP62</f>
        <v>3861.4789739754706</v>
      </c>
    </row>
    <row r="14" spans="1:32" s="17" customFormat="1" x14ac:dyDescent="0.25">
      <c r="A14" s="19" t="s">
        <v>239</v>
      </c>
      <c r="B14" s="15">
        <f>openburn!AU62</f>
        <v>0</v>
      </c>
      <c r="C14" s="15">
        <f>openburn!AY62</f>
        <v>4582.7786539247554</v>
      </c>
      <c r="D14" s="15">
        <f>openburn!AZ62</f>
        <v>6.9241126383713825</v>
      </c>
      <c r="E14" s="15">
        <f>openburn!BA62</f>
        <v>695.05442897658827</v>
      </c>
      <c r="F14" s="15">
        <f>openburn!BF62</f>
        <v>1.1668797267922199E-6</v>
      </c>
      <c r="G14" s="15"/>
      <c r="H14" s="15"/>
      <c r="I14" s="15">
        <f>openburn!BI62</f>
        <v>1392575.6477524452</v>
      </c>
      <c r="J14" s="15"/>
      <c r="K14" s="15">
        <f>openburn!BR62</f>
        <v>2198.7708993451206</v>
      </c>
      <c r="L14" s="15">
        <f>openburn!BU62</f>
        <v>1213.0734136461858</v>
      </c>
      <c r="M14" s="15">
        <f>openburn!BV62</f>
        <v>4.38996243244721E-2</v>
      </c>
      <c r="N14" s="15">
        <f>openburn!BX62</f>
        <v>0.39641353558951897</v>
      </c>
      <c r="O14" s="15">
        <f>openburn!BY62</f>
        <v>0</v>
      </c>
      <c r="P14" s="15">
        <f>openburn!CK62</f>
        <v>79166.934520200375</v>
      </c>
      <c r="Q14" s="15">
        <f>openburn!CP62</f>
        <v>40939.726863102056</v>
      </c>
      <c r="R14" s="15">
        <f>openburn!CQ62</f>
        <v>4548.8546940189126</v>
      </c>
      <c r="S14" s="15">
        <f>openburn!CZ62</f>
        <v>117.18471452500718</v>
      </c>
      <c r="T14" s="15">
        <f>openburn!DD62</f>
        <v>19137.825880695749</v>
      </c>
      <c r="U14" s="15">
        <f>openburn!DE62</f>
        <v>23044.882918324562</v>
      </c>
      <c r="V14" s="15">
        <f>openburn!DL62</f>
        <v>19675.107887827256</v>
      </c>
      <c r="W14" s="15">
        <f>openburn!DR62</f>
        <v>3805.5772245436615</v>
      </c>
      <c r="X14" s="15">
        <f>openburn!DS62</f>
        <v>739.97347933236188</v>
      </c>
      <c r="Y14" s="15">
        <f>openburn!DT62</f>
        <v>82073.620625298572</v>
      </c>
      <c r="Z14" s="62"/>
      <c r="AA14" s="15">
        <f>openburn!DW62</f>
        <v>3479.1432257848646</v>
      </c>
      <c r="AB14" s="15">
        <f>openburn!DX62</f>
        <v>2.1142087914644732</v>
      </c>
      <c r="AC14" s="15">
        <f>openburn!DY62</f>
        <v>13841.146621303284</v>
      </c>
      <c r="AD14" s="15">
        <f>openburn!EB62</f>
        <v>0</v>
      </c>
      <c r="AE14" s="15">
        <f>openburn!EE62</f>
        <v>1816.8124854571308</v>
      </c>
      <c r="AF14" s="15">
        <f>openburn!EH62</f>
        <v>192.14295150511347</v>
      </c>
    </row>
    <row r="15" spans="1:32" s="17" customFormat="1" x14ac:dyDescent="0.25">
      <c r="A15" s="19" t="s">
        <v>305</v>
      </c>
      <c r="B15" s="15">
        <f>ptagfire!X61</f>
        <v>2567.3311125581818</v>
      </c>
      <c r="C15" s="15">
        <f>ptagfire!Z61</f>
        <v>2462.0050550669148</v>
      </c>
      <c r="D15" s="15"/>
      <c r="E15" s="15">
        <f>ptagfire!AA61</f>
        <v>1159.9321209505088</v>
      </c>
      <c r="F15" s="15"/>
      <c r="G15" s="15"/>
      <c r="H15" s="15"/>
      <c r="I15" s="15">
        <f>ptagfire!AC61</f>
        <v>970451.70939006854</v>
      </c>
      <c r="J15" s="15"/>
      <c r="K15" s="15">
        <f>ptagfire!AK61</f>
        <v>10729.222879451263</v>
      </c>
      <c r="L15" s="15"/>
      <c r="M15" s="15">
        <f>ptagfire!AN61</f>
        <v>1112.1978054326573</v>
      </c>
      <c r="N15" s="15"/>
      <c r="O15" s="15">
        <f>ptagfire!AP61</f>
        <v>0</v>
      </c>
      <c r="P15" s="15">
        <f>ptagfire!AY61</f>
        <v>11312.491562269302</v>
      </c>
      <c r="Q15" s="15">
        <f>ptagfire!BB61</f>
        <v>38293.705384779205</v>
      </c>
      <c r="R15" s="15">
        <f>ptagfire!BC61</f>
        <v>4254.8583506879559</v>
      </c>
      <c r="S15" s="15"/>
      <c r="T15" s="15">
        <f>ptagfire!BK61</f>
        <v>6944.1674603418169</v>
      </c>
      <c r="U15" s="15">
        <f>ptagfire!BL61</f>
        <v>8824.3013389171847</v>
      </c>
      <c r="V15" s="15">
        <f>ptagfire!BR61</f>
        <v>45616.118237134353</v>
      </c>
      <c r="W15" s="15">
        <f>ptagfire!BX61</f>
        <v>1310.3599290370735</v>
      </c>
      <c r="X15" s="15">
        <f>ptagfire!BY61</f>
        <v>305.86154491024382</v>
      </c>
      <c r="Y15" s="15">
        <f>ptagfire!BZ61</f>
        <v>35857.068021170911</v>
      </c>
      <c r="Z15" s="15"/>
      <c r="AA15" s="15">
        <f>ptagfire!CC61</f>
        <v>1386.5877353709513</v>
      </c>
      <c r="AB15" s="15">
        <f>ptagfire!CD61</f>
        <v>1.3663319635994833</v>
      </c>
      <c r="AC15" s="15">
        <f>ptagfire!CE61</f>
        <v>13922.266621954783</v>
      </c>
      <c r="AD15" s="15">
        <f>ptagfire!CH61</f>
        <v>0</v>
      </c>
      <c r="AE15" s="15">
        <f>ptagfire!CK61</f>
        <v>1810.3448282730685</v>
      </c>
      <c r="AF15" s="15">
        <f>ptagfire!CN61</f>
        <v>450.12549438283037</v>
      </c>
    </row>
    <row r="16" spans="1:32" s="17" customFormat="1" x14ac:dyDescent="0.25">
      <c r="A16" s="19" t="s">
        <v>237</v>
      </c>
      <c r="B16" s="15">
        <f>np_oilgas!AX62</f>
        <v>14.495118327394398</v>
      </c>
      <c r="C16" s="15">
        <f>np_oilgas!BB62</f>
        <v>32852.609380089059</v>
      </c>
      <c r="D16" s="15"/>
      <c r="E16" s="15">
        <f>np_oilgas!BE62</f>
        <v>520.00210556229365</v>
      </c>
      <c r="F16" s="56">
        <f>np_oilgas!BK62</f>
        <v>3.560646590531138E-6</v>
      </c>
      <c r="G16" s="15">
        <f>np_oilgas!BM62</f>
        <v>3.1922083703834279E-2</v>
      </c>
      <c r="H16" s="15"/>
      <c r="I16" s="15">
        <f>np_oilgas!BQ62</f>
        <v>692987.57066495356</v>
      </c>
      <c r="J16" s="15"/>
      <c r="K16" s="15">
        <f>np_oilgas!BZ62</f>
        <v>53390.164388328834</v>
      </c>
      <c r="L16" s="15"/>
      <c r="M16" s="15">
        <f>np_oilgas!CC62</f>
        <v>1347.6618787098153</v>
      </c>
      <c r="N16" s="15">
        <f>np_oilgas!CE62</f>
        <v>1.4050268997575134E-4</v>
      </c>
      <c r="O16" s="15">
        <f>np_oilgas!CF62</f>
        <v>0</v>
      </c>
      <c r="P16" s="15">
        <f>np_oilgas!CS62</f>
        <v>13.260843986262982</v>
      </c>
      <c r="Q16" s="15">
        <f>np_oilgas!CX62</f>
        <v>532911.24727469764</v>
      </c>
      <c r="R16" s="15">
        <f>np_oilgas!CY62</f>
        <v>59212.345284956937</v>
      </c>
      <c r="S16" s="15">
        <f>np_oilgas!DH62</f>
        <v>109.25061163904772</v>
      </c>
      <c r="T16" s="15">
        <f>np_oilgas!DL62</f>
        <v>220.68947497469051</v>
      </c>
      <c r="U16" s="15">
        <f>np_oilgas!DM62</f>
        <v>534.55922553109247</v>
      </c>
      <c r="V16" s="15">
        <f>np_oilgas!DT62</f>
        <v>63.395463394169795</v>
      </c>
      <c r="W16" s="15">
        <f>np_oilgas!DZ62</f>
        <v>356.7811183822522</v>
      </c>
      <c r="X16" s="15">
        <f>np_oilgas!EA62</f>
        <v>198.8782051203732</v>
      </c>
      <c r="Y16" s="15">
        <f>np_oilgas!EB62</f>
        <v>3683.3064039648784</v>
      </c>
      <c r="Z16" s="15">
        <f>np_oilgas!EC62</f>
        <v>12.09731625729426</v>
      </c>
      <c r="AA16" s="15">
        <f>np_oilgas!EF62</f>
        <v>1408.368383818623</v>
      </c>
      <c r="AB16" s="15">
        <f>np_oilgas!EG62</f>
        <v>0</v>
      </c>
      <c r="AC16" s="15">
        <f>np_oilgas!EH62</f>
        <v>279327.83161127119</v>
      </c>
      <c r="AD16" s="15">
        <f>np_oilgas!EK62</f>
        <v>0</v>
      </c>
      <c r="AE16" s="15">
        <f>np_oilgas!EN62</f>
        <v>19129.814485786595</v>
      </c>
      <c r="AF16" s="15">
        <f>np_oilgas!EQ62</f>
        <v>34757.218789420389</v>
      </c>
    </row>
    <row r="17" spans="1:32" s="17" customFormat="1" x14ac:dyDescent="0.25">
      <c r="A17" s="19" t="s">
        <v>306</v>
      </c>
      <c r="B17" s="15">
        <f>rwc!AK61</f>
        <v>27634.768186587433</v>
      </c>
      <c r="C17" s="15">
        <f>rwc!AO61</f>
        <v>16615.294119485832</v>
      </c>
      <c r="D17" s="15">
        <f>rwc!AP61</f>
        <v>42.10494324898476</v>
      </c>
      <c r="E17" s="15">
        <f>rwc!AQ61</f>
        <v>4591.9565256953674</v>
      </c>
      <c r="F17" s="15"/>
      <c r="G17" s="15"/>
      <c r="H17" s="15"/>
      <c r="I17" s="15">
        <f>rwc!AU61</f>
        <v>2692656.3417018196</v>
      </c>
      <c r="J17" s="15"/>
      <c r="K17" s="15">
        <f>rwc!BC61</f>
        <v>45603.735724757564</v>
      </c>
      <c r="L17" s="15"/>
      <c r="M17" s="15"/>
      <c r="N17" s="57">
        <f>rwc!BG61</f>
        <v>3.8075079909275625E-2</v>
      </c>
      <c r="O17" s="15">
        <f>rwc!BH61</f>
        <v>0</v>
      </c>
      <c r="P17" s="15">
        <f>rwc!BU61</f>
        <v>22136.48198860525</v>
      </c>
      <c r="Q17" s="15">
        <f>rwc!BZ61</f>
        <v>32876.661704956183</v>
      </c>
      <c r="R17" s="15">
        <f>rwc!CA61</f>
        <v>3652.9624969435181</v>
      </c>
      <c r="S17" s="15">
        <f>rwc!CJ61</f>
        <v>2368.0137029247912</v>
      </c>
      <c r="T17" s="15">
        <f>rwc!CN61</f>
        <v>1037.9615846009169</v>
      </c>
      <c r="U17" s="15">
        <f>rwc!CO61</f>
        <v>26183.609398682031</v>
      </c>
      <c r="V17" s="15">
        <f>rwc!CV61</f>
        <v>1352.5621300636121</v>
      </c>
      <c r="W17" s="15">
        <f>rwc!DB61</f>
        <v>475.98595824299821</v>
      </c>
      <c r="X17" s="15">
        <f>rwc!DC61</f>
        <v>602.91554824732793</v>
      </c>
      <c r="Y17" s="15">
        <f>rwc!DD61</f>
        <v>234392.75831131573</v>
      </c>
      <c r="Z17" s="15"/>
      <c r="AA17" s="15">
        <f>rwc!DG61</f>
        <v>1546.3428333454872</v>
      </c>
      <c r="AB17" s="15">
        <f>rwc!DH61</f>
        <v>3.1421104025104771E-2</v>
      </c>
      <c r="AC17" s="15">
        <f>rwc!DI61</f>
        <v>11963.82825589823</v>
      </c>
      <c r="AD17" s="15">
        <f>rwc!DK61</f>
        <v>0</v>
      </c>
      <c r="AE17" s="15">
        <f>rwc!DN61</f>
        <v>6399.7055816964912</v>
      </c>
      <c r="AF17" s="15">
        <f>rwc!DQ61</f>
        <v>3173.725937976702</v>
      </c>
    </row>
    <row r="18" spans="1:32" s="17" customFormat="1" x14ac:dyDescent="0.25">
      <c r="A18" s="19" t="s">
        <v>238</v>
      </c>
      <c r="B18" s="15">
        <f>np_solvents!AH62</f>
        <v>99.488095500287756</v>
      </c>
      <c r="C18" s="15">
        <f>np_solvents!AJ62</f>
        <v>336.04699283214512</v>
      </c>
      <c r="D18" s="56"/>
      <c r="E18" s="56"/>
      <c r="F18" s="15"/>
      <c r="G18" s="15"/>
      <c r="H18" s="15"/>
      <c r="I18" s="15"/>
      <c r="J18" s="15"/>
      <c r="K18" s="15">
        <f>np_solvents!AW62</f>
        <v>7.2615473257827396</v>
      </c>
      <c r="L18" s="15"/>
      <c r="M18" s="15">
        <f>np_solvents!AZ62</f>
        <v>12093.294645284483</v>
      </c>
      <c r="N18" s="57"/>
      <c r="O18" s="15"/>
      <c r="P18" s="15"/>
      <c r="Q18" s="15"/>
      <c r="R18" s="15"/>
      <c r="S18" s="15">
        <f>np_solvents!BM62</f>
        <v>5275.5944621493436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>
        <f>np_solvents!BT62</f>
        <v>80125.697825589988</v>
      </c>
      <c r="AF18" s="15">
        <f>np_solvents!BY62</f>
        <v>63707.868152682866</v>
      </c>
    </row>
    <row r="19" spans="1:32" x14ac:dyDescent="0.25">
      <c r="A19" s="51" t="s">
        <v>307</v>
      </c>
      <c r="B19" s="15">
        <f>'onroad all'!J62</f>
        <v>2126.4038663477404</v>
      </c>
      <c r="C19" s="15">
        <f>'onroad all'!P62</f>
        <v>19011.4795698214</v>
      </c>
      <c r="D19" s="15">
        <f>'onroad all'!T62</f>
        <v>11.274335396668917</v>
      </c>
      <c r="E19" s="15">
        <f>'onroad all'!Y62</f>
        <v>2492.6056309629548</v>
      </c>
      <c r="F19" s="57">
        <f>'onroad all'!AC62</f>
        <v>8.7778923919999991E-3</v>
      </c>
      <c r="G19" s="15"/>
      <c r="H19" s="15"/>
      <c r="I19" s="15">
        <f>'onroad all'!AF62</f>
        <v>15270081.442312693</v>
      </c>
      <c r="J19" s="15">
        <f>'onroad all'!AK62</f>
        <v>24654.318980619741</v>
      </c>
      <c r="K19" s="15">
        <f>'onroad all'!BD62</f>
        <v>11978.035648872996</v>
      </c>
      <c r="L19" s="15"/>
      <c r="M19" s="15">
        <f>'onroad all'!BF62</f>
        <v>28075.728888253529</v>
      </c>
      <c r="N19" s="56">
        <f>'onroad all'!BK62</f>
        <v>0.32102216498000014</v>
      </c>
      <c r="O19" s="15">
        <f>'onroad all'!BL62</f>
        <v>17998.314422756797</v>
      </c>
      <c r="P19" s="15">
        <f>'onroad all'!BZ62</f>
        <v>189069.52527460366</v>
      </c>
      <c r="Q19" s="15">
        <f>'onroad all'!CF62</f>
        <v>1974635.7470073176</v>
      </c>
      <c r="R19" s="15">
        <f>'onroad all'!CG62</f>
        <v>257155.08042083372</v>
      </c>
      <c r="S19" s="15">
        <f>'onroad all'!CQ62</f>
        <v>313.88679278190369</v>
      </c>
      <c r="T19" s="15">
        <f>'onroad all'!CU62</f>
        <v>88.542187837538876</v>
      </c>
      <c r="U19" s="15">
        <f>'onroad all'!CV62</f>
        <v>31307.612821486931</v>
      </c>
      <c r="V19" s="15">
        <f>'onroad all'!DD62</f>
        <v>88992.131482957993</v>
      </c>
      <c r="W19" s="15">
        <f>'onroad all'!DJ62</f>
        <v>478.71680315340996</v>
      </c>
      <c r="X19" s="15">
        <f>'onroad all'!DK62</f>
        <v>151.21663792752</v>
      </c>
      <c r="Y19" s="15">
        <f>'onroad all'!DL62</f>
        <v>22079.684445153765</v>
      </c>
      <c r="Z19" s="15"/>
      <c r="AA19" s="15">
        <f>'onroad all'!DP62</f>
        <v>2644.2770245718993</v>
      </c>
      <c r="AB19" s="15">
        <f>'onroad all'!DQ62</f>
        <v>28.802482136727424</v>
      </c>
      <c r="AC19" s="15">
        <f>'onroad all'!DU62</f>
        <v>11582.168536048204</v>
      </c>
      <c r="AD19" s="15"/>
      <c r="AE19" s="15">
        <f>'onroad all'!EB62</f>
        <v>118057.5787124023</v>
      </c>
      <c r="AF19" s="15">
        <f>'onroad all'!EK62</f>
        <v>64295.936158399432</v>
      </c>
    </row>
    <row r="20" spans="1:32" x14ac:dyDescent="0.25">
      <c r="A20" s="19" t="s">
        <v>236</v>
      </c>
      <c r="B20" s="19">
        <f>nonroad!AM62</f>
        <v>2884.885231455376</v>
      </c>
      <c r="C20" s="19">
        <f>nonroad!AP62</f>
        <v>25844.955577983055</v>
      </c>
      <c r="D20" s="19">
        <f>nonroad!AQ62</f>
        <v>18.978855295932096</v>
      </c>
      <c r="E20" s="19">
        <f>nonroad!AR62</f>
        <v>4371.996719353976</v>
      </c>
      <c r="F20" s="84">
        <f>nonroad!AT62</f>
        <v>1.5423373811317422E-3</v>
      </c>
      <c r="G20" s="19"/>
      <c r="H20" s="19"/>
      <c r="I20" s="15">
        <f>nonroad!AV62</f>
        <v>11135108.951712588</v>
      </c>
      <c r="J20" s="15">
        <f>nonroad!AX62</f>
        <v>15831.65290511525</v>
      </c>
      <c r="K20" s="15">
        <f>nonroad!BI62</f>
        <v>19923.363751303787</v>
      </c>
      <c r="L20" s="15"/>
      <c r="M20" s="15">
        <f>nonroad!BJ62</f>
        <v>12885.756564664642</v>
      </c>
      <c r="N20" s="56">
        <f>nonroad!BL62</f>
        <v>2.8033444252704962E-2</v>
      </c>
      <c r="O20" s="15">
        <f>nonroad!BM62</f>
        <v>6154.6184014557011</v>
      </c>
      <c r="P20" s="15">
        <f>nonroad!BV62</f>
        <v>2003.1920407892515</v>
      </c>
      <c r="Q20" s="15">
        <f>nonroad!CA62</f>
        <v>692394.53580764518</v>
      </c>
      <c r="R20" s="15">
        <f>nonroad!CB62</f>
        <v>70778.096677631009</v>
      </c>
      <c r="S20" s="15">
        <f>nonroad!CI62</f>
        <v>383.157152273831</v>
      </c>
      <c r="T20" s="15">
        <f>nonroad!CM62</f>
        <v>128.20196439546493</v>
      </c>
      <c r="U20" s="15">
        <f>nonroad!CN62</f>
        <v>20234.750412985188</v>
      </c>
      <c r="V20" s="15">
        <f>nonroad!CT62</f>
        <v>4736.4389751801345</v>
      </c>
      <c r="W20" s="15">
        <f>nonroad!CY61</f>
        <v>592.87722747498481</v>
      </c>
      <c r="X20" s="15">
        <f>nonroad!CZ62</f>
        <v>450.76060079520613</v>
      </c>
      <c r="Y20" s="15">
        <f>nonroad!DA62</f>
        <v>28602.808506301277</v>
      </c>
      <c r="Z20" s="15"/>
      <c r="AA20" s="15">
        <f>nonroad!DD62</f>
        <v>1928.4140013507681</v>
      </c>
      <c r="AB20" s="15">
        <f>nonroad!DE62</f>
        <v>3.2009728745481829</v>
      </c>
      <c r="AC20" s="15">
        <f>nonroad!DF62</f>
        <v>1028.5169239946413</v>
      </c>
      <c r="AD20" s="15">
        <f>nonroad!DI62</f>
        <v>0</v>
      </c>
      <c r="AE20" s="15">
        <f>nonroad!DK62</f>
        <v>82518.218369082664</v>
      </c>
      <c r="AF20" s="15">
        <f>nonroad!DN62</f>
        <v>58445.247846066857</v>
      </c>
    </row>
    <row r="21" spans="1:32" x14ac:dyDescent="0.25">
      <c r="A21" s="19" t="s">
        <v>308</v>
      </c>
      <c r="B21" s="19">
        <f>+canmex_area!O49</f>
        <v>6806.2464271403733</v>
      </c>
      <c r="C21" s="19">
        <f>+canmex_area!Q49</f>
        <v>13785.232246853328</v>
      </c>
      <c r="D21" s="19"/>
      <c r="E21" s="19"/>
      <c r="F21" s="19"/>
      <c r="G21" s="19"/>
      <c r="H21" s="19"/>
      <c r="I21" s="19">
        <f>+canmex_area!S49</f>
        <v>2151248.108243282</v>
      </c>
      <c r="J21" s="19"/>
      <c r="K21" s="19">
        <f>canmex_area!AA49</f>
        <v>15546.222816450014</v>
      </c>
      <c r="L21" s="19"/>
      <c r="M21" s="19"/>
      <c r="N21" s="19"/>
      <c r="O21" s="19">
        <f>+canmex_area!AD49</f>
        <v>2275.2396899778337</v>
      </c>
      <c r="P21" s="19">
        <f>+canmex_area!AM49</f>
        <v>37817.184100869992</v>
      </c>
      <c r="Q21" s="19">
        <f>+canmex_area!AP49</f>
        <v>333893.50127216411</v>
      </c>
      <c r="R21" s="19">
        <f>+canmex_area!AQ49</f>
        <v>34825.972885241434</v>
      </c>
      <c r="S21" s="19"/>
      <c r="T21" s="19">
        <f>+canmex_area!AY49</f>
        <v>733.82968593999226</v>
      </c>
      <c r="U21" s="19">
        <f>+canmex_area!AZ49</f>
        <v>19093.554954215026</v>
      </c>
      <c r="V21" s="19">
        <f>+canmex_area!BF49</f>
        <v>77064.467224844586</v>
      </c>
      <c r="W21" s="19">
        <f>+canmex_area!BL49</f>
        <v>362.46221053114789</v>
      </c>
      <c r="X21" s="19">
        <f>+canmex_area!BM49</f>
        <v>498.99442775510846</v>
      </c>
      <c r="Y21" s="19">
        <f>+canmex_area!BN49</f>
        <v>65911.877576567349</v>
      </c>
      <c r="Z21" s="19"/>
      <c r="AA21" s="19">
        <f>+canmex_area!BQ49</f>
        <v>4558.6217511745845</v>
      </c>
      <c r="AB21" s="19">
        <f>+canmex_area!BR49</f>
        <v>45.059932267811895</v>
      </c>
      <c r="AC21" s="19">
        <f>+canmex_area!BS49</f>
        <v>60293.315671790857</v>
      </c>
      <c r="AD21" s="19">
        <f>+canmex_area!BU49</f>
        <v>0.49216950314211788</v>
      </c>
      <c r="AE21" s="15"/>
      <c r="AF21" s="15"/>
    </row>
    <row r="22" spans="1:32" x14ac:dyDescent="0.25">
      <c r="A22" s="19" t="s">
        <v>309</v>
      </c>
      <c r="B22" s="19">
        <f>+canada_onroad!O49</f>
        <v>329.36810510308169</v>
      </c>
      <c r="C22" s="19">
        <f>+canada_onroad!Q49</f>
        <v>5246.7549493965889</v>
      </c>
      <c r="D22" s="19"/>
      <c r="E22" s="19"/>
      <c r="F22" s="19"/>
      <c r="G22" s="19"/>
      <c r="H22" s="19"/>
      <c r="I22" s="19">
        <f>+canada_onroad!S49</f>
        <v>1715236.5486483434</v>
      </c>
      <c r="J22" s="19"/>
      <c r="K22" s="19">
        <f>canada_onroad!Z49</f>
        <v>2997.2499548202763</v>
      </c>
      <c r="L22" s="19"/>
      <c r="M22" s="19"/>
      <c r="N22" s="19"/>
      <c r="O22" s="19">
        <f>+canada_onroad!AC49</f>
        <v>2857.6076629143713</v>
      </c>
      <c r="P22" s="19">
        <f>+canada_onroad!AL49</f>
        <v>7135.1392025148261</v>
      </c>
      <c r="Q22" s="19">
        <f>+canada_onroad!AO49</f>
        <v>321489.27374062903</v>
      </c>
      <c r="R22" s="19">
        <f>+canada_onroad!AP49</f>
        <v>32863.625669025671</v>
      </c>
      <c r="S22" s="19"/>
      <c r="T22" s="19">
        <f>+canada_onroad!AX49</f>
        <v>9.2075948416812281</v>
      </c>
      <c r="U22" s="19">
        <f>+canada_onroad!AY49</f>
        <v>7468.7724889089995</v>
      </c>
      <c r="V22" s="19">
        <f>+canada_onroad!BE49</f>
        <v>11935.105115094006</v>
      </c>
      <c r="W22" s="19">
        <f>canada_onroad!BK49</f>
        <v>50.959902734546901</v>
      </c>
      <c r="X22" s="19">
        <f>canada_onroad!BL49</f>
        <v>17.456858831460906</v>
      </c>
      <c r="Y22" s="19">
        <f>canada_onroad!BM49</f>
        <v>3542.2263609443567</v>
      </c>
      <c r="Z22" s="19"/>
      <c r="AA22" s="19">
        <f>+canada_onroad!BP49</f>
        <v>105.56578801942979</v>
      </c>
      <c r="AB22" s="19">
        <f>+canada_onroad!BQ49</f>
        <v>4.8069482899046045</v>
      </c>
      <c r="AC22" s="19">
        <f>+canada_onroad!BR49</f>
        <v>954.99840764803446</v>
      </c>
      <c r="AD22" s="19">
        <f>+canada_onroad!BT49</f>
        <v>0</v>
      </c>
      <c r="AE22" s="15"/>
      <c r="AF22" s="15"/>
    </row>
    <row r="23" spans="1:32" s="17" customFormat="1" x14ac:dyDescent="0.25">
      <c r="A23" s="19" t="s">
        <v>310</v>
      </c>
      <c r="B23" s="19">
        <f>mexico_onroad!AJ36</f>
        <v>2387.3122207323913</v>
      </c>
      <c r="C23" s="19">
        <f>mexico_onroad!AM36</f>
        <v>7239.0874043494478</v>
      </c>
      <c r="D23" s="19">
        <f>mexico_onroad!AN36</f>
        <v>5.0390622884851535</v>
      </c>
      <c r="E23" s="19">
        <f>mexico_onroad!AO36</f>
        <v>548.56009636738725</v>
      </c>
      <c r="F23" s="84">
        <f>mexico_onroad!AQ36</f>
        <v>3.7506759055098992E-4</v>
      </c>
      <c r="H23" s="19"/>
      <c r="I23" s="19">
        <f>mexico_onroad!AS36</f>
        <v>2492380.1304610581</v>
      </c>
      <c r="J23" s="19"/>
      <c r="K23" s="19">
        <f>mexico_onroad!AZ36</f>
        <v>21940.581656573762</v>
      </c>
      <c r="L23" s="19"/>
      <c r="M23" s="19">
        <f>mexico_onroad!BA36</f>
        <v>3290.747813561884</v>
      </c>
      <c r="N23" s="121">
        <f>mexico_onroad!BC36</f>
        <v>1.1061056025352614E-2</v>
      </c>
      <c r="O23" s="19">
        <f>mexico_onroad!BD36</f>
        <v>4687.3254506650737</v>
      </c>
      <c r="P23" s="19">
        <f>mexico_onroad!BJ36</f>
        <v>3153.8659507117027</v>
      </c>
      <c r="Q23" s="19">
        <f>mexico_onroad!BO36</f>
        <v>480625.87424545083</v>
      </c>
      <c r="R23" s="19">
        <f>mexico_onroad!BP36</f>
        <v>100602.38429294585</v>
      </c>
      <c r="S23" s="19">
        <f>mexico_onroad!BW36</f>
        <v>136.60165139258916</v>
      </c>
      <c r="T23" s="19">
        <f>mexico_onroad!CA36</f>
        <v>22.327687547322384</v>
      </c>
      <c r="U23" s="19">
        <f>mexico_onroad!CB36</f>
        <v>7095.7295627095973</v>
      </c>
      <c r="V23" s="19">
        <f>mexico_onroad!CI36</f>
        <v>11066.639153582993</v>
      </c>
      <c r="W23" s="19">
        <f>mexico_onroad!CO36</f>
        <v>276.97644673154281</v>
      </c>
      <c r="X23" s="19">
        <f>mexico_onroad!CP36</f>
        <v>41.969685560058046</v>
      </c>
      <c r="Y23" s="19">
        <f>mexico_onroad!CQ36</f>
        <v>6845.5865497041386</v>
      </c>
      <c r="Z23" s="19"/>
      <c r="AA23" s="19">
        <f>mexico_onroad!CT36</f>
        <v>16458.37083735285</v>
      </c>
      <c r="AB23" s="19">
        <f>mexico_onroad!CU36</f>
        <v>7.5259768689242064</v>
      </c>
      <c r="AC23" s="19">
        <f>mexico_onroad!CV36</f>
        <v>3670.9601486368092</v>
      </c>
      <c r="AD23" s="19">
        <f>mexico_onroad!CX36</f>
        <v>0</v>
      </c>
      <c r="AE23" s="15">
        <f>mexico_onroad!DA36</f>
        <v>18606.479937783239</v>
      </c>
      <c r="AF23" s="15">
        <f>mexico_onroad!DE36</f>
        <v>15556.63170182326</v>
      </c>
    </row>
    <row r="24" spans="1:32" s="17" customFormat="1" x14ac:dyDescent="0.25">
      <c r="A24" s="19" t="s">
        <v>311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>
        <f>canada_afdust!AI18</f>
        <v>239.85193099368979</v>
      </c>
      <c r="U24" s="19">
        <f>canada_afdust!AJ18</f>
        <v>211.82396120395089</v>
      </c>
      <c r="V24" s="19">
        <f>canada_afdust!AN18</f>
        <v>791984.53492483357</v>
      </c>
      <c r="W24" s="19">
        <f>canada_afdust!AT18</f>
        <v>125.69895066481189</v>
      </c>
      <c r="X24" s="19">
        <f>canada_afdust!AU18</f>
        <v>263.06323288656102</v>
      </c>
      <c r="Y24" s="19">
        <f>canada_afdust!AV18</f>
        <v>9147.1749978795306</v>
      </c>
      <c r="Z24" s="19"/>
      <c r="AA24" s="19">
        <f>canada_afdust!AX18</f>
        <v>1116.2770399996991</v>
      </c>
      <c r="AB24" s="19">
        <f>canada_afdust!AY18</f>
        <v>714.21097730731083</v>
      </c>
      <c r="AC24" s="19"/>
      <c r="AD24" s="19"/>
      <c r="AE24" s="15"/>
      <c r="AF24" s="15"/>
    </row>
    <row r="25" spans="1:32" s="17" customFormat="1" x14ac:dyDescent="0.25">
      <c r="A25" s="19" t="s">
        <v>312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>
        <f>canada_ptdust!AI17</f>
        <v>1.1097398599623112</v>
      </c>
      <c r="U25" s="19">
        <f>canada_ptdust!AJ17</f>
        <v>5.3284185848384373</v>
      </c>
      <c r="V25" s="19">
        <f>canada_ptdust!AN17</f>
        <v>3470.4074671950834</v>
      </c>
      <c r="W25" s="19">
        <f>canada_ptdust!AT17</f>
        <v>0.35096081767650811</v>
      </c>
      <c r="X25" s="19">
        <f>canada_ptdust!AU17</f>
        <v>0.20397286479903368</v>
      </c>
      <c r="Y25" s="19">
        <f>canada_ptdust!AV17</f>
        <v>49.682688405685795</v>
      </c>
      <c r="Z25" s="19"/>
      <c r="AA25" s="19">
        <f>canada_ptdust!AX17</f>
        <v>3.2959466765079708</v>
      </c>
      <c r="AB25" s="19">
        <f>canada_ptdust!AY17</f>
        <v>1.8666066334900491</v>
      </c>
      <c r="AC25" s="19"/>
      <c r="AD25" s="19"/>
      <c r="AE25" s="15"/>
      <c r="AF25" s="15"/>
    </row>
    <row r="26" spans="1:32" s="17" customFormat="1" x14ac:dyDescent="0.25">
      <c r="A26" s="19" t="s">
        <v>313</v>
      </c>
      <c r="B26" s="19">
        <f>canmex_ag!O46</f>
        <v>162.22033869961962</v>
      </c>
      <c r="C26" s="19">
        <f>canmex_ag!Q46</f>
        <v>159.42214112031868</v>
      </c>
      <c r="D26" s="19"/>
      <c r="E26" s="19"/>
      <c r="F26" s="19"/>
      <c r="G26" s="19"/>
      <c r="H26" s="19"/>
      <c r="I26" s="19"/>
      <c r="J26" s="19"/>
      <c r="K26" s="19">
        <f>canmex_ag!Y46</f>
        <v>0</v>
      </c>
      <c r="L26" s="19"/>
      <c r="M26" s="19"/>
      <c r="N26" s="19"/>
      <c r="O26" s="19"/>
      <c r="P26" s="19">
        <f>canmex_ag!AJ46</f>
        <v>660122.11973208201</v>
      </c>
      <c r="Q26" s="19"/>
      <c r="R26" s="19"/>
      <c r="S26" s="19"/>
      <c r="T26" s="19">
        <f>canmex_ag!AS46</f>
        <v>21.048833845378805</v>
      </c>
      <c r="U26" s="19">
        <f>canmex_ag!AT46</f>
        <v>45.381536701293534</v>
      </c>
      <c r="V26" s="19">
        <f>canmex_ag!AZ46</f>
        <v>43337.636269222879</v>
      </c>
      <c r="W26" s="19">
        <f>canmex_ag!BF46</f>
        <v>20.630725564780015</v>
      </c>
      <c r="X26" s="19">
        <f>canmex_ag!BG46</f>
        <v>46.784498303201559</v>
      </c>
      <c r="Y26" s="19">
        <f>canmex_ag!BH46</f>
        <v>504.6436353657736</v>
      </c>
      <c r="AA26" s="19">
        <f>canmex_ag!BK46</f>
        <v>80.560770249298457</v>
      </c>
      <c r="AB26" s="19">
        <f>canmex_ag!BL46</f>
        <v>63.288565867935311</v>
      </c>
      <c r="AC26" s="19"/>
      <c r="AD26" s="19"/>
      <c r="AE26" s="15"/>
      <c r="AF26" s="15"/>
    </row>
    <row r="27" spans="1:32" s="17" customFormat="1" x14ac:dyDescent="0.25">
      <c r="A27" s="19" t="s">
        <v>314</v>
      </c>
      <c r="B27" s="19">
        <f>canada_og2D!Q10</f>
        <v>0</v>
      </c>
      <c r="C27" s="19">
        <f>canada_og2D!S10</f>
        <v>876.88166000664239</v>
      </c>
      <c r="E27" s="19"/>
      <c r="F27" s="19"/>
      <c r="G27" s="19"/>
      <c r="H27" s="19"/>
      <c r="I27" s="19"/>
      <c r="J27" s="19"/>
      <c r="K27" s="19">
        <f>canada_og2D!AA10</f>
        <v>0</v>
      </c>
      <c r="L27" s="19"/>
      <c r="M27" s="19"/>
      <c r="N27" s="19"/>
      <c r="O27" s="19"/>
      <c r="P27" s="19">
        <f>canada_og2D!AL10</f>
        <v>8.0751147781323098</v>
      </c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F27" s="15"/>
    </row>
    <row r="28" spans="1:32" x14ac:dyDescent="0.25">
      <c r="A28" s="19" t="s">
        <v>234</v>
      </c>
      <c r="B28" s="15">
        <f>livestock!V62</f>
        <v>1857.738227759284</v>
      </c>
      <c r="C28" s="15">
        <f>livestock!X62</f>
        <v>473.06408719146162</v>
      </c>
      <c r="D28" s="15"/>
      <c r="E28" s="15"/>
      <c r="G28" s="15"/>
      <c r="H28" s="15"/>
      <c r="I28" s="15"/>
      <c r="J28" s="15"/>
      <c r="K28" s="15"/>
      <c r="L28" s="15"/>
      <c r="M28" s="15">
        <f>livestock!AJ62</f>
        <v>493.98697855084094</v>
      </c>
      <c r="N28" s="57"/>
      <c r="O28" s="15"/>
      <c r="P28" s="15">
        <f>livestock!AS62</f>
        <v>2590304.4619797762</v>
      </c>
      <c r="Q28" s="15"/>
      <c r="R28" s="15"/>
      <c r="S28" s="15">
        <f>livestock!AY62</f>
        <v>26.701994145272085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>
        <f>livestock!BE62</f>
        <v>1162.102774938556</v>
      </c>
      <c r="AF28" s="15">
        <f>livestock!BH62</f>
        <v>142.28598553572098</v>
      </c>
    </row>
    <row r="29" spans="1:32" x14ac:dyDescent="0.25">
      <c r="A29" s="19" t="s">
        <v>248</v>
      </c>
      <c r="B29" s="15">
        <f>rail!AN62</f>
        <v>68.756454195006327</v>
      </c>
      <c r="C29" s="15">
        <f>rail!AR62</f>
        <v>422.74671301323309</v>
      </c>
      <c r="D29" s="56">
        <f>rail!AS62</f>
        <v>2.4385088151258019E-2</v>
      </c>
      <c r="E29" s="15">
        <f>rail!AT62</f>
        <v>34.947063664488333</v>
      </c>
      <c r="F29" s="56">
        <f>rail!AV62</f>
        <v>5.730096469136879E-5</v>
      </c>
      <c r="G29" s="15"/>
      <c r="H29" s="15"/>
      <c r="I29" s="15">
        <f>rail!AX62</f>
        <v>96147.231050071146</v>
      </c>
      <c r="J29" s="15">
        <f>rail!AZ62</f>
        <v>8828.9933703112147</v>
      </c>
      <c r="K29" s="15">
        <f>rail!BL62</f>
        <v>4189.8904513892994</v>
      </c>
      <c r="L29" s="15"/>
      <c r="M29" s="15">
        <f>rail!BO62</f>
        <v>52.42063661671542</v>
      </c>
      <c r="N29" s="56">
        <f>rail!BQ62</f>
        <v>4.4061916889635703E-4</v>
      </c>
      <c r="O29" s="15">
        <f>rail!BR62</f>
        <v>3652.83435231763</v>
      </c>
      <c r="P29" s="15">
        <f>rail!CC62</f>
        <v>303.12901585428284</v>
      </c>
      <c r="Q29" s="15">
        <f>rail!CH62</f>
        <v>410943.8556244254</v>
      </c>
      <c r="R29" s="15">
        <f>rail!CI62</f>
        <v>42007.597624473303</v>
      </c>
      <c r="S29" s="15">
        <f>rail!CR62</f>
        <v>27.604819251181514</v>
      </c>
      <c r="T29" s="15">
        <f>rail!CV62</f>
        <v>43.042876348982873</v>
      </c>
      <c r="U29" s="15">
        <f>rail!CW62</f>
        <v>5312.4101812049512</v>
      </c>
      <c r="V29" s="15">
        <f>rail!DD62</f>
        <v>354.45582781625188</v>
      </c>
      <c r="W29" s="15">
        <f>rail!DJ62</f>
        <v>199.13575440301565</v>
      </c>
      <c r="X29" s="15">
        <f>rail!DK62</f>
        <v>143.28628990641371</v>
      </c>
      <c r="Y29" s="15">
        <f>rail!DL62</f>
        <v>3817.5368612775746</v>
      </c>
      <c r="Z29" s="15"/>
      <c r="AA29" s="15">
        <f>rail!DO62</f>
        <v>602.93271832543644</v>
      </c>
      <c r="AB29" s="15">
        <f>rail!DP62</f>
        <v>1.0657350759624729</v>
      </c>
      <c r="AC29" s="15">
        <f>rail!DQ62</f>
        <v>341.2660209013419</v>
      </c>
      <c r="AD29" s="15">
        <f>rail!DS62</f>
        <v>0</v>
      </c>
      <c r="AE29" s="15">
        <f>rail!DV62</f>
        <v>403.95798476947601</v>
      </c>
      <c r="AF29" s="15">
        <f>rail!DY62</f>
        <v>308.13538400631484</v>
      </c>
    </row>
    <row r="30" spans="1:32" x14ac:dyDescent="0.25">
      <c r="A30" s="19" t="s">
        <v>315</v>
      </c>
      <c r="B30" s="15"/>
      <c r="C30" s="15"/>
      <c r="D30" s="15"/>
      <c r="E30" s="15"/>
      <c r="F30" s="15"/>
      <c r="G30" s="15"/>
      <c r="H30" s="15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5">
        <f>+afdust!AJ62</f>
        <v>1452.1680535284859</v>
      </c>
      <c r="U30" s="19">
        <f>+afdust!AK62</f>
        <v>6568.1731216949102</v>
      </c>
      <c r="V30" s="19">
        <f>+afdust!AO62</f>
        <v>5232416.0737090558</v>
      </c>
      <c r="W30" s="19">
        <f>+afdust!AU62</f>
        <v>3656.2610781190037</v>
      </c>
      <c r="X30" s="19">
        <f>+afdust!AV62</f>
        <v>9622.2614269805545</v>
      </c>
      <c r="Y30" s="19">
        <f>+afdust!AW62</f>
        <v>69351.102053441835</v>
      </c>
      <c r="Z30" s="19"/>
      <c r="AA30" s="19">
        <f>+afdust!AY62</f>
        <v>8302.6944907945326</v>
      </c>
      <c r="AB30" s="19">
        <f>+afdust!AZ62</f>
        <v>3098.4253679324884</v>
      </c>
      <c r="AC30" s="19"/>
      <c r="AD30" s="19"/>
      <c r="AE30" s="15"/>
      <c r="AF30" s="15"/>
    </row>
    <row r="31" spans="1:32" x14ac:dyDescent="0.25">
      <c r="A31" s="19" t="s">
        <v>316</v>
      </c>
      <c r="B31" s="19">
        <f>cmv_c1c2!P61</f>
        <v>114.18089938420039</v>
      </c>
      <c r="C31" s="19">
        <f>cmv_c1c2!T61</f>
        <v>18.605562920799414</v>
      </c>
      <c r="D31" s="49">
        <f>cmv_c1c2!U61</f>
        <v>2.0865414205748101E-2</v>
      </c>
      <c r="E31" s="19">
        <f>cmv_c1c2!V61</f>
        <v>3.9765545298385585</v>
      </c>
      <c r="F31" s="85">
        <f>cmv_c1c2!Z61</f>
        <v>7.2280275982550294E-6</v>
      </c>
      <c r="G31" s="49"/>
      <c r="H31" s="19"/>
      <c r="I31" s="15">
        <f>cmv_c1c2!AB61</f>
        <v>28552.766188149446</v>
      </c>
      <c r="J31" s="15">
        <f>cmv_c1c2!AD61</f>
        <v>2316.3157300386329</v>
      </c>
      <c r="K31" s="15">
        <f>cmv_c1c2!AP61</f>
        <v>167.74071984300193</v>
      </c>
      <c r="L31" s="15"/>
      <c r="M31" s="15">
        <f>cmv_c1c2!AS61</f>
        <v>20.055947511591356</v>
      </c>
      <c r="N31" s="57">
        <f>cmv_c1c2!AU61</f>
        <v>1.1684645380053181E-4</v>
      </c>
      <c r="O31" s="15">
        <f>cmv_c1c2!AV61</f>
        <v>1521.5477466944531</v>
      </c>
      <c r="P31" s="15">
        <f>cmv_c1c2!BI61</f>
        <v>96.075844181221896</v>
      </c>
      <c r="Q31" s="15">
        <f>cmv_c1c2!BM61</f>
        <v>171173.98996722227</v>
      </c>
      <c r="R31" s="15">
        <f>cmv_c1c2!BN61</f>
        <v>17497.789595523205</v>
      </c>
      <c r="S31" s="15">
        <f>cmv_c1c2!BW61</f>
        <v>3.2001167510626027</v>
      </c>
      <c r="T31" s="15">
        <f>cmv_c1c2!CA61</f>
        <v>18.767575929681353</v>
      </c>
      <c r="U31" s="15">
        <f>cmv_c1c2!CB61</f>
        <v>2316.3179097748498</v>
      </c>
      <c r="V31" s="15">
        <f>cmv_c1c2!CI61</f>
        <v>159.31707304058125</v>
      </c>
      <c r="W31" s="15">
        <f>cmv_c1c2!CO61</f>
        <v>86.827195415841132</v>
      </c>
      <c r="X31" s="15">
        <f>cmv_c1c2!CP61</f>
        <v>62.47571885846866</v>
      </c>
      <c r="Y31" s="15">
        <f>cmv_c1c2!CQ61</f>
        <v>1664.5232028770283</v>
      </c>
      <c r="Z31" s="15"/>
      <c r="AA31" s="15">
        <f>cmv_c1c2!CT61</f>
        <v>262.89084698038397</v>
      </c>
      <c r="AB31" s="15">
        <f>cmv_c1c2!CU61</f>
        <v>0.46468197181181276</v>
      </c>
      <c r="AC31" s="15">
        <f>cmv_c1c2!CV61</f>
        <v>822.44532041950231</v>
      </c>
      <c r="AD31" s="15">
        <f>cmv_c1c2!CX61</f>
        <v>0</v>
      </c>
      <c r="AE31" s="15">
        <f>cmv_c1c2!DA61</f>
        <v>7.9872286934204162</v>
      </c>
      <c r="AF31" s="15">
        <f>cmv_c1c2!DD61</f>
        <v>7.5946983643097745</v>
      </c>
    </row>
    <row r="32" spans="1:32" s="17" customFormat="1" x14ac:dyDescent="0.25">
      <c r="A32" s="19" t="s">
        <v>317</v>
      </c>
      <c r="B32" s="19">
        <f>cmv_c3!P61</f>
        <v>562.78439621359269</v>
      </c>
      <c r="C32" s="49">
        <f>cmv_c3!T61</f>
        <v>101.76080646154966</v>
      </c>
      <c r="D32" s="49">
        <f>cmv_c3!U61</f>
        <v>0.10045440804526383</v>
      </c>
      <c r="E32" s="19">
        <f>cmv_c3!V61</f>
        <v>21.74945139496452</v>
      </c>
      <c r="F32" s="85">
        <f>cmv_c3!Z61</f>
        <v>3.4798441909621439E-5</v>
      </c>
      <c r="G32" s="49"/>
      <c r="H32" s="19"/>
      <c r="I32" s="15">
        <f>cmv_c3!AB61</f>
        <v>80849.903261153464</v>
      </c>
      <c r="J32" s="15">
        <f>cmv_c3!AD61</f>
        <v>4236.2607262206602</v>
      </c>
      <c r="K32" s="15">
        <f>cmv_c3!AP61</f>
        <v>917.44587394571602</v>
      </c>
      <c r="L32" s="15"/>
      <c r="M32" s="57">
        <f>cmv_c3!AS61</f>
        <v>109.69391031310269</v>
      </c>
      <c r="N32" s="57">
        <f>cmv_c3!AU61</f>
        <v>5.6255342980491858E-4</v>
      </c>
      <c r="O32" s="15">
        <f>cmv_c3!AV61</f>
        <v>5732.1445049625072</v>
      </c>
      <c r="P32" s="15">
        <f>cmv_c3!BI61</f>
        <v>462.54414425022742</v>
      </c>
      <c r="Q32" s="15">
        <f>cmv_c3!BM61</f>
        <v>644863.23886980349</v>
      </c>
      <c r="R32" s="15">
        <f>cmv_c3!BN61</f>
        <v>65919.572295921651</v>
      </c>
      <c r="S32" s="56">
        <f>cmv_c3!BW61</f>
        <v>16.378095423005568</v>
      </c>
      <c r="T32" s="15">
        <f>cmv_c3!CA61</f>
        <v>24.214858070305336</v>
      </c>
      <c r="U32" s="15">
        <f>cmv_c3!CB61</f>
        <v>4236.2628364757966</v>
      </c>
      <c r="V32" s="15">
        <f>cmv_c3!CI61</f>
        <v>2089.7649157090327</v>
      </c>
      <c r="W32" s="15">
        <f>cmv_c3!CO61</f>
        <v>112.02852365053423</v>
      </c>
      <c r="X32" s="15">
        <f>cmv_c3!CP61</f>
        <v>80.609102847798269</v>
      </c>
      <c r="Y32" s="15">
        <f>cmv_c3!CQ61</f>
        <v>9633.483019243793</v>
      </c>
      <c r="Z32" s="15"/>
      <c r="AA32" s="15">
        <f>cmv_c3!CT61</f>
        <v>2463.9113738255105</v>
      </c>
      <c r="AB32" s="15">
        <f>cmv_c3!CU61</f>
        <v>3.094827713311616</v>
      </c>
      <c r="AC32" s="15">
        <f>cmv_c3!CV61</f>
        <v>65539.699182941433</v>
      </c>
      <c r="AD32" s="15">
        <f>cmv_c3!CX61</f>
        <v>0</v>
      </c>
      <c r="AE32" s="27">
        <f>cmv_c3!DA61</f>
        <v>43.685691039440066</v>
      </c>
      <c r="AF32" s="52">
        <f>cmv_c3!DD61</f>
        <v>41.538490219086185</v>
      </c>
    </row>
    <row r="33" spans="1:32" x14ac:dyDescent="0.25">
      <c r="A33" s="19" t="s">
        <v>318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</row>
    <row r="34" spans="1:32" x14ac:dyDescent="0.25">
      <c r="A34" s="15" t="s">
        <v>319</v>
      </c>
      <c r="B34" s="15"/>
      <c r="C34" s="15"/>
      <c r="D34" s="15"/>
      <c r="E34" s="15"/>
      <c r="F34" s="15"/>
      <c r="G34" s="15">
        <v>78811.760296283785</v>
      </c>
      <c r="H34" s="47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x14ac:dyDescent="0.25">
      <c r="A35" s="19" t="s">
        <v>320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5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5"/>
      <c r="AF35" s="15"/>
    </row>
    <row r="36" spans="1:32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x14ac:dyDescent="0.25">
      <c r="A37" s="24" t="s">
        <v>321</v>
      </c>
      <c r="B37" s="15">
        <f t="shared" ref="B37:AF37" si="0">SUM(B4:B35)</f>
        <v>87144.378241095241</v>
      </c>
      <c r="C37" s="15">
        <f t="shared" si="0"/>
        <v>183469.78815286059</v>
      </c>
      <c r="D37" s="15">
        <f t="shared" si="0"/>
        <v>201.62214702251998</v>
      </c>
      <c r="E37" s="15">
        <f t="shared" si="0"/>
        <v>43785.188802754674</v>
      </c>
      <c r="F37" s="15">
        <f t="shared" si="0"/>
        <v>6.8257671828992361</v>
      </c>
      <c r="G37" s="15">
        <f t="shared" si="0"/>
        <v>80665.62781373928</v>
      </c>
      <c r="H37" s="15">
        <f t="shared" si="0"/>
        <v>250.34826582884858</v>
      </c>
      <c r="I37" s="15">
        <f t="shared" si="0"/>
        <v>59892449.944743603</v>
      </c>
      <c r="J37" s="15">
        <f t="shared" si="0"/>
        <v>56541.123407413026</v>
      </c>
      <c r="K37" s="15">
        <f t="shared" si="0"/>
        <v>489132.82694067963</v>
      </c>
      <c r="L37" s="15">
        <f t="shared" si="0"/>
        <v>17748.414444519385</v>
      </c>
      <c r="M37" s="15">
        <f t="shared" si="0"/>
        <v>100417.26187545885</v>
      </c>
      <c r="N37" s="15">
        <f t="shared" si="0"/>
        <v>18.785667995250236</v>
      </c>
      <c r="O37" s="15">
        <f t="shared" si="0"/>
        <v>45865.8380003481</v>
      </c>
      <c r="P37" s="15">
        <f t="shared" si="0"/>
        <v>3942051.8407917256</v>
      </c>
      <c r="Q37" s="15">
        <f t="shared" si="0"/>
        <v>9090123.7532524914</v>
      </c>
      <c r="R37" s="15">
        <f t="shared" si="0"/>
        <v>1071788.1722712889</v>
      </c>
      <c r="S37" s="15">
        <f t="shared" si="0"/>
        <v>11856.408276689303</v>
      </c>
      <c r="T37" s="15">
        <f t="shared" si="0"/>
        <v>55414.451090245944</v>
      </c>
      <c r="U37" s="15">
        <f t="shared" si="0"/>
        <v>320145.2186026756</v>
      </c>
      <c r="V37" s="15">
        <f t="shared" si="0"/>
        <v>7523476.7705595801</v>
      </c>
      <c r="W37" s="15">
        <f t="shared" si="0"/>
        <v>22607.123689858188</v>
      </c>
      <c r="X37" s="15">
        <f t="shared" si="0"/>
        <v>22163.968163387573</v>
      </c>
      <c r="Y37" s="15">
        <f t="shared" si="0"/>
        <v>2090477.3278870452</v>
      </c>
      <c r="Z37" s="15">
        <f t="shared" si="0"/>
        <v>38.450035158167019</v>
      </c>
      <c r="AA37" s="15">
        <f t="shared" si="0"/>
        <v>122876.93421295905</v>
      </c>
      <c r="AB37" s="15">
        <f t="shared" si="0"/>
        <v>6832.1269854559205</v>
      </c>
      <c r="AC37" s="15">
        <f t="shared" si="0"/>
        <v>2857568.2454608199</v>
      </c>
      <c r="AD37" s="15">
        <f t="shared" si="0"/>
        <v>31480.652804658443</v>
      </c>
      <c r="AE37" s="15">
        <f t="shared" si="0"/>
        <v>381493.53016775195</v>
      </c>
      <c r="AF37" s="15">
        <f t="shared" si="0"/>
        <v>276078.71557691653</v>
      </c>
    </row>
    <row r="38" spans="1:32" x14ac:dyDescent="0.25">
      <c r="A38" s="19" t="s">
        <v>322</v>
      </c>
      <c r="B38" s="15">
        <v>31922</v>
      </c>
      <c r="C38" s="15">
        <v>114066</v>
      </c>
      <c r="D38" s="15">
        <v>42.582999999999998</v>
      </c>
      <c r="E38" s="15">
        <v>9659</v>
      </c>
      <c r="F38" s="56">
        <v>0.12790000000000001</v>
      </c>
      <c r="G38" s="15">
        <v>78812.600000000006</v>
      </c>
      <c r="H38" s="15">
        <v>34.206000000000003</v>
      </c>
      <c r="I38" s="15">
        <v>36129378</v>
      </c>
      <c r="J38" s="15">
        <v>49332</v>
      </c>
      <c r="K38" s="15">
        <v>142127</v>
      </c>
      <c r="L38" s="15">
        <v>1504.4</v>
      </c>
      <c r="M38" s="15">
        <v>67353</v>
      </c>
      <c r="N38" s="56">
        <v>5.9379999999999997</v>
      </c>
      <c r="O38" s="15">
        <v>38570</v>
      </c>
      <c r="P38" s="15">
        <v>3638518</v>
      </c>
      <c r="Q38" s="15">
        <v>5542854</v>
      </c>
      <c r="R38" s="15">
        <v>684942</v>
      </c>
      <c r="S38" s="15">
        <v>6529.3</v>
      </c>
      <c r="T38" s="15">
        <v>25153</v>
      </c>
      <c r="U38" s="15">
        <v>137203</v>
      </c>
      <c r="V38" s="15">
        <v>6352949</v>
      </c>
      <c r="W38" s="15">
        <v>10236</v>
      </c>
      <c r="X38" s="15">
        <v>13234</v>
      </c>
      <c r="Y38" s="15">
        <v>501088</v>
      </c>
      <c r="Z38" s="15">
        <v>12.148</v>
      </c>
      <c r="AA38" s="15">
        <v>57108</v>
      </c>
      <c r="AB38" s="15">
        <v>4022</v>
      </c>
      <c r="AC38" s="15">
        <v>457439</v>
      </c>
      <c r="AD38" s="15">
        <v>1107.5</v>
      </c>
      <c r="AE38" s="15">
        <v>330557</v>
      </c>
      <c r="AF38" s="15">
        <v>241572</v>
      </c>
    </row>
    <row r="39" spans="1:32" s="17" customFormat="1" x14ac:dyDescent="0.25">
      <c r="A39" s="19" t="s">
        <v>323</v>
      </c>
      <c r="B39" s="15">
        <f>B31</f>
        <v>114.18089938420039</v>
      </c>
      <c r="C39" s="15">
        <f t="shared" ref="C39:AF39" si="1">C31</f>
        <v>18.605562920799414</v>
      </c>
      <c r="D39" s="15">
        <f t="shared" si="1"/>
        <v>2.0865414205748101E-2</v>
      </c>
      <c r="E39" s="15">
        <f t="shared" si="1"/>
        <v>3.9765545298385585</v>
      </c>
      <c r="F39" s="15">
        <f t="shared" si="1"/>
        <v>7.2280275982550294E-6</v>
      </c>
      <c r="G39" s="15">
        <f t="shared" si="1"/>
        <v>0</v>
      </c>
      <c r="H39" s="15">
        <f t="shared" si="1"/>
        <v>0</v>
      </c>
      <c r="I39" s="15">
        <f t="shared" si="1"/>
        <v>28552.766188149446</v>
      </c>
      <c r="J39" s="15">
        <f t="shared" si="1"/>
        <v>2316.3157300386329</v>
      </c>
      <c r="K39" s="15">
        <f t="shared" si="1"/>
        <v>167.74071984300193</v>
      </c>
      <c r="L39" s="15">
        <f t="shared" si="1"/>
        <v>0</v>
      </c>
      <c r="M39" s="15">
        <f t="shared" si="1"/>
        <v>20.055947511591356</v>
      </c>
      <c r="N39" s="15">
        <f t="shared" si="1"/>
        <v>1.1684645380053181E-4</v>
      </c>
      <c r="O39" s="15">
        <f t="shared" si="1"/>
        <v>1521.5477466944531</v>
      </c>
      <c r="P39" s="15">
        <f t="shared" si="1"/>
        <v>96.075844181221896</v>
      </c>
      <c r="Q39" s="15">
        <f t="shared" si="1"/>
        <v>171173.98996722227</v>
      </c>
      <c r="R39" s="15">
        <f t="shared" si="1"/>
        <v>17497.789595523205</v>
      </c>
      <c r="S39" s="15">
        <f t="shared" si="1"/>
        <v>3.2001167510626027</v>
      </c>
      <c r="T39" s="15">
        <f t="shared" si="1"/>
        <v>18.767575929681353</v>
      </c>
      <c r="U39" s="15">
        <f t="shared" si="1"/>
        <v>2316.3179097748498</v>
      </c>
      <c r="V39" s="15">
        <f t="shared" si="1"/>
        <v>159.31707304058125</v>
      </c>
      <c r="W39" s="15">
        <f t="shared" si="1"/>
        <v>86.827195415841132</v>
      </c>
      <c r="X39" s="15">
        <f t="shared" si="1"/>
        <v>62.47571885846866</v>
      </c>
      <c r="Y39" s="15">
        <f t="shared" si="1"/>
        <v>1664.5232028770283</v>
      </c>
      <c r="Z39" s="15">
        <f t="shared" si="1"/>
        <v>0</v>
      </c>
      <c r="AA39" s="15">
        <f t="shared" si="1"/>
        <v>262.89084698038397</v>
      </c>
      <c r="AB39" s="15">
        <f t="shared" si="1"/>
        <v>0.46468197181181276</v>
      </c>
      <c r="AC39" s="15">
        <f t="shared" si="1"/>
        <v>822.44532041950231</v>
      </c>
      <c r="AD39" s="15">
        <f t="shared" si="1"/>
        <v>0</v>
      </c>
      <c r="AE39" s="15">
        <f t="shared" si="1"/>
        <v>7.9872286934204162</v>
      </c>
      <c r="AF39" s="15">
        <f t="shared" si="1"/>
        <v>7.5946983643097745</v>
      </c>
    </row>
    <row r="40" spans="1:32" s="17" customFormat="1" x14ac:dyDescent="0.25">
      <c r="A40" s="19" t="s">
        <v>324</v>
      </c>
      <c r="B40" s="15">
        <f>B32</f>
        <v>562.78439621359269</v>
      </c>
      <c r="C40" s="15">
        <f t="shared" ref="C40:AF40" si="2">C32</f>
        <v>101.76080646154966</v>
      </c>
      <c r="D40" s="15">
        <f t="shared" si="2"/>
        <v>0.10045440804526383</v>
      </c>
      <c r="E40" s="15">
        <f t="shared" si="2"/>
        <v>21.74945139496452</v>
      </c>
      <c r="F40" s="15">
        <f t="shared" si="2"/>
        <v>3.4798441909621439E-5</v>
      </c>
      <c r="G40" s="15">
        <f t="shared" si="2"/>
        <v>0</v>
      </c>
      <c r="H40" s="15">
        <f t="shared" si="2"/>
        <v>0</v>
      </c>
      <c r="I40" s="15">
        <f t="shared" si="2"/>
        <v>80849.903261153464</v>
      </c>
      <c r="J40" s="15">
        <f t="shared" si="2"/>
        <v>4236.2607262206602</v>
      </c>
      <c r="K40" s="15">
        <f t="shared" si="2"/>
        <v>917.44587394571602</v>
      </c>
      <c r="L40" s="15">
        <f t="shared" si="2"/>
        <v>0</v>
      </c>
      <c r="M40" s="15">
        <f t="shared" si="2"/>
        <v>109.69391031310269</v>
      </c>
      <c r="N40" s="15">
        <f t="shared" si="2"/>
        <v>5.6255342980491858E-4</v>
      </c>
      <c r="O40" s="15">
        <f t="shared" si="2"/>
        <v>5732.1445049625072</v>
      </c>
      <c r="P40" s="15">
        <f t="shared" si="2"/>
        <v>462.54414425022742</v>
      </c>
      <c r="Q40" s="15">
        <f t="shared" si="2"/>
        <v>644863.23886980349</v>
      </c>
      <c r="R40" s="15">
        <f t="shared" si="2"/>
        <v>65919.572295921651</v>
      </c>
      <c r="S40" s="15">
        <f t="shared" si="2"/>
        <v>16.378095423005568</v>
      </c>
      <c r="T40" s="15">
        <f t="shared" si="2"/>
        <v>24.214858070305336</v>
      </c>
      <c r="U40" s="15">
        <f t="shared" si="2"/>
        <v>4236.2628364757966</v>
      </c>
      <c r="V40" s="15">
        <f t="shared" si="2"/>
        <v>2089.7649157090327</v>
      </c>
      <c r="W40" s="15">
        <f t="shared" si="2"/>
        <v>112.02852365053423</v>
      </c>
      <c r="X40" s="15">
        <f t="shared" si="2"/>
        <v>80.609102847798269</v>
      </c>
      <c r="Y40" s="15">
        <f t="shared" si="2"/>
        <v>9633.483019243793</v>
      </c>
      <c r="Z40" s="15">
        <f t="shared" si="2"/>
        <v>0</v>
      </c>
      <c r="AA40" s="15">
        <f t="shared" si="2"/>
        <v>2463.9113738255105</v>
      </c>
      <c r="AB40" s="15">
        <f t="shared" si="2"/>
        <v>3.094827713311616</v>
      </c>
      <c r="AC40" s="15">
        <f t="shared" si="2"/>
        <v>65539.699182941433</v>
      </c>
      <c r="AD40" s="15">
        <f t="shared" si="2"/>
        <v>0</v>
      </c>
      <c r="AE40" s="15">
        <f t="shared" si="2"/>
        <v>43.685691039440066</v>
      </c>
      <c r="AF40" s="15">
        <f t="shared" si="2"/>
        <v>41.538490219086185</v>
      </c>
    </row>
    <row r="41" spans="1:32" s="17" customFormat="1" x14ac:dyDescent="0.25">
      <c r="A41" s="47" t="s">
        <v>325</v>
      </c>
      <c r="B41" s="15">
        <f t="shared" ref="B41" si="3">B4</f>
        <v>3.37560262914957</v>
      </c>
      <c r="C41" s="15">
        <f t="shared" ref="C41:AF41" si="4">C4</f>
        <v>287.52792390379727</v>
      </c>
      <c r="D41" s="15">
        <f t="shared" si="4"/>
        <v>1.5116185028849023</v>
      </c>
      <c r="E41" s="15">
        <f t="shared" si="4"/>
        <v>2.4527054588474515</v>
      </c>
      <c r="F41" s="15">
        <f t="shared" si="4"/>
        <v>0.93243304978778974</v>
      </c>
      <c r="G41" s="15">
        <f t="shared" si="4"/>
        <v>171.69513253517459</v>
      </c>
      <c r="H41" s="15">
        <f t="shared" si="4"/>
        <v>3.1854293232834863</v>
      </c>
      <c r="I41" s="15">
        <f t="shared" si="4"/>
        <v>465999.56485659484</v>
      </c>
      <c r="J41" s="15">
        <f t="shared" si="4"/>
        <v>0</v>
      </c>
      <c r="K41" s="15">
        <f t="shared" si="4"/>
        <v>2058.1848062952404</v>
      </c>
      <c r="L41" s="15">
        <f t="shared" si="4"/>
        <v>4755.4395389927158</v>
      </c>
      <c r="M41" s="15">
        <f t="shared" si="4"/>
        <v>1040.4976471980629</v>
      </c>
      <c r="N41" s="15">
        <f t="shared" si="4"/>
        <v>2.7651190279880193</v>
      </c>
      <c r="O41" s="15">
        <f t="shared" si="4"/>
        <v>0</v>
      </c>
      <c r="P41" s="15">
        <f t="shared" si="4"/>
        <v>17974.260934084359</v>
      </c>
      <c r="Q41" s="15">
        <f t="shared" si="4"/>
        <v>772907.74791397667</v>
      </c>
      <c r="R41" s="15">
        <f t="shared" si="4"/>
        <v>85878.646116550968</v>
      </c>
      <c r="S41" s="15">
        <f t="shared" si="4"/>
        <v>9.5128848119081262</v>
      </c>
      <c r="T41" s="15">
        <f t="shared" si="4"/>
        <v>1154.2572378176965</v>
      </c>
      <c r="U41" s="15">
        <f t="shared" si="4"/>
        <v>4911.9851353658787</v>
      </c>
      <c r="V41" s="15">
        <f t="shared" si="4"/>
        <v>15266.157129984573</v>
      </c>
      <c r="W41" s="15">
        <f t="shared" si="4"/>
        <v>1804.0236866432676</v>
      </c>
      <c r="X41" s="15">
        <f t="shared" si="4"/>
        <v>875.80157453349443</v>
      </c>
      <c r="Y41" s="15">
        <f t="shared" si="4"/>
        <v>19385.527129809539</v>
      </c>
      <c r="Z41" s="15">
        <f t="shared" si="4"/>
        <v>1.6854153442901483</v>
      </c>
      <c r="AA41" s="15">
        <f t="shared" si="4"/>
        <v>9562.4298378783624</v>
      </c>
      <c r="AB41" s="15">
        <f t="shared" si="4"/>
        <v>247.72272784422645</v>
      </c>
      <c r="AC41" s="15">
        <f t="shared" si="4"/>
        <v>879962.04867548123</v>
      </c>
      <c r="AD41" s="15">
        <f t="shared" si="4"/>
        <v>19697.25697243628</v>
      </c>
      <c r="AE41" s="15">
        <f t="shared" si="4"/>
        <v>531.56457441591488</v>
      </c>
      <c r="AF41" s="15">
        <f t="shared" si="4"/>
        <v>242.53660854680317</v>
      </c>
    </row>
    <row r="42" spans="1:32" x14ac:dyDescent="0.25">
      <c r="A42" s="19" t="s">
        <v>326</v>
      </c>
      <c r="B42" s="15">
        <f>B5+B6</f>
        <v>1921.5382697163363</v>
      </c>
      <c r="C42" s="15">
        <f t="shared" ref="C42:AF42" si="5">C5+C6</f>
        <v>2771.9982898352478</v>
      </c>
      <c r="D42" s="15">
        <f t="shared" si="5"/>
        <v>9.4981175708746779</v>
      </c>
      <c r="E42" s="15">
        <f t="shared" si="5"/>
        <v>652.6764056729611</v>
      </c>
      <c r="F42" s="15">
        <f t="shared" si="5"/>
        <v>5.7487060889890236</v>
      </c>
      <c r="G42" s="15">
        <f t="shared" si="5"/>
        <v>1682.0294987040654</v>
      </c>
      <c r="H42" s="15">
        <f t="shared" si="5"/>
        <v>210.27655465556518</v>
      </c>
      <c r="I42" s="15">
        <f t="shared" si="5"/>
        <v>1203976.2780466869</v>
      </c>
      <c r="J42" s="15">
        <f t="shared" si="5"/>
        <v>656.35450129576475</v>
      </c>
      <c r="K42" s="15">
        <f t="shared" si="5"/>
        <v>5729.0027741336244</v>
      </c>
      <c r="L42" s="15">
        <f t="shared" si="5"/>
        <v>11480.95338416899</v>
      </c>
      <c r="M42" s="15">
        <f t="shared" si="5"/>
        <v>23910.686513330609</v>
      </c>
      <c r="N42" s="15">
        <f t="shared" si="5"/>
        <v>9.8024014461456854</v>
      </c>
      <c r="O42" s="15">
        <f t="shared" si="5"/>
        <v>0</v>
      </c>
      <c r="P42" s="15">
        <f t="shared" si="5"/>
        <v>60998.261304285108</v>
      </c>
      <c r="Q42" s="15">
        <f t="shared" si="5"/>
        <v>689347.23966089846</v>
      </c>
      <c r="R42" s="15">
        <f t="shared" si="5"/>
        <v>76594.091398946155</v>
      </c>
      <c r="S42" s="15">
        <f t="shared" si="5"/>
        <v>233.27601185435267</v>
      </c>
      <c r="T42" s="15">
        <f t="shared" si="5"/>
        <v>5525.2490807199238</v>
      </c>
      <c r="U42" s="15">
        <f t="shared" si="5"/>
        <v>7651.6805967473583</v>
      </c>
      <c r="V42" s="15">
        <f t="shared" si="5"/>
        <v>120968.47186987518</v>
      </c>
      <c r="W42" s="15">
        <f t="shared" si="5"/>
        <v>2437.8407715228677</v>
      </c>
      <c r="X42" s="15">
        <f t="shared" si="5"/>
        <v>2246.2692609753262</v>
      </c>
      <c r="Y42" s="15">
        <f t="shared" si="5"/>
        <v>37312.552112129015</v>
      </c>
      <c r="Z42" s="15">
        <f t="shared" si="5"/>
        <v>21.931193419680259</v>
      </c>
      <c r="AA42" s="15">
        <f t="shared" si="5"/>
        <v>28818.469032285455</v>
      </c>
      <c r="AB42" s="15">
        <f t="shared" si="5"/>
        <v>1855.2718849819487</v>
      </c>
      <c r="AC42" s="15">
        <f t="shared" si="5"/>
        <v>434428.58453630551</v>
      </c>
      <c r="AD42" s="15">
        <f t="shared" si="5"/>
        <v>978.57103430600398</v>
      </c>
      <c r="AE42" s="15">
        <f t="shared" si="5"/>
        <v>9667.4210345897445</v>
      </c>
      <c r="AF42" s="15">
        <f t="shared" si="5"/>
        <v>8246.0401235563204</v>
      </c>
    </row>
    <row r="43" spans="1:32" s="17" customFormat="1" x14ac:dyDescent="0.25">
      <c r="A43" s="19" t="s">
        <v>327</v>
      </c>
      <c r="B43" s="15">
        <f>B7</f>
        <v>65.144500184220277</v>
      </c>
      <c r="C43" s="15">
        <f t="shared" ref="C43:AF43" si="6">C7</f>
        <v>2067.4941201312563</v>
      </c>
      <c r="D43" s="15">
        <f t="shared" si="6"/>
        <v>4.477185134767802E-2</v>
      </c>
      <c r="E43" s="15">
        <f t="shared" si="6"/>
        <v>260.61208183089531</v>
      </c>
      <c r="F43" s="15">
        <f t="shared" si="6"/>
        <v>1.6666693121662031E-2</v>
      </c>
      <c r="G43" s="15">
        <f t="shared" si="6"/>
        <v>0.11096413255797519</v>
      </c>
      <c r="H43" s="15">
        <f t="shared" si="6"/>
        <v>2.6799694814236754</v>
      </c>
      <c r="I43" s="15">
        <f t="shared" si="6"/>
        <v>208925.08869517426</v>
      </c>
      <c r="J43" s="15">
        <f t="shared" si="6"/>
        <v>0</v>
      </c>
      <c r="K43" s="15">
        <f t="shared" si="6"/>
        <v>12136.394878146644</v>
      </c>
      <c r="L43" s="15">
        <f t="shared" si="6"/>
        <v>7.6434590064476104</v>
      </c>
      <c r="M43" s="15">
        <f t="shared" si="6"/>
        <v>3601.9290768046394</v>
      </c>
      <c r="N43" s="15">
        <f t="shared" si="6"/>
        <v>0.24292162155154387</v>
      </c>
      <c r="O43" s="15">
        <f t="shared" si="6"/>
        <v>0</v>
      </c>
      <c r="P43" s="15">
        <f t="shared" si="6"/>
        <v>9327.8689935869861</v>
      </c>
      <c r="Q43" s="15">
        <f t="shared" si="6"/>
        <v>325350.78046160552</v>
      </c>
      <c r="R43" s="15">
        <f t="shared" si="6"/>
        <v>36150.153505148577</v>
      </c>
      <c r="S43" s="15">
        <f t="shared" si="6"/>
        <v>23.016708390293587</v>
      </c>
      <c r="T43" s="15">
        <f t="shared" si="6"/>
        <v>337.10987087161993</v>
      </c>
      <c r="U43" s="15">
        <f t="shared" si="6"/>
        <v>1090.8259000288294</v>
      </c>
      <c r="V43" s="15">
        <f t="shared" si="6"/>
        <v>674.89303823512773</v>
      </c>
      <c r="W43" s="15">
        <f t="shared" si="6"/>
        <v>546.87728343310175</v>
      </c>
      <c r="X43" s="15">
        <f t="shared" si="6"/>
        <v>293.28632752011185</v>
      </c>
      <c r="Y43" s="15">
        <f t="shared" si="6"/>
        <v>5636.8237060381707</v>
      </c>
      <c r="Z43" s="15">
        <f t="shared" si="6"/>
        <v>2.6851339377787893</v>
      </c>
      <c r="AA43" s="15">
        <f t="shared" si="6"/>
        <v>1218.9304290388736</v>
      </c>
      <c r="AB43" s="15">
        <f t="shared" si="6"/>
        <v>108.92864250060094</v>
      </c>
      <c r="AC43" s="15">
        <f t="shared" si="6"/>
        <v>32423.001464321926</v>
      </c>
      <c r="AD43" s="15">
        <f t="shared" si="6"/>
        <v>5.1758014663174513E-2</v>
      </c>
      <c r="AE43" s="15">
        <f t="shared" si="6"/>
        <v>3028.5829697783211</v>
      </c>
      <c r="AF43" s="15">
        <f t="shared" si="6"/>
        <v>1231.1554441478993</v>
      </c>
    </row>
    <row r="44" spans="1:32" x14ac:dyDescent="0.25">
      <c r="A44" s="19" t="s">
        <v>328</v>
      </c>
      <c r="B44" s="15">
        <f t="shared" ref="B44" si="7">B9</f>
        <v>120.06175191620046</v>
      </c>
      <c r="C44" s="15">
        <f t="shared" ref="C44:AF44" si="8">C9</f>
        <v>3200.1062115114883</v>
      </c>
      <c r="D44" s="15">
        <f t="shared" si="8"/>
        <v>0</v>
      </c>
      <c r="E44" s="15">
        <f t="shared" si="8"/>
        <v>0</v>
      </c>
      <c r="F44" s="15">
        <f t="shared" si="8"/>
        <v>0</v>
      </c>
      <c r="G44" s="15">
        <f t="shared" si="8"/>
        <v>0</v>
      </c>
      <c r="H44" s="15">
        <f t="shared" si="8"/>
        <v>0</v>
      </c>
      <c r="I44" s="15">
        <f t="shared" si="8"/>
        <v>1194972.8384751545</v>
      </c>
      <c r="J44" s="15">
        <f t="shared" si="8"/>
        <v>0</v>
      </c>
      <c r="K44" s="15">
        <f t="shared" si="8"/>
        <v>7721.6175363576676</v>
      </c>
      <c r="L44" s="15">
        <f t="shared" si="8"/>
        <v>0</v>
      </c>
      <c r="M44" s="15">
        <f t="shared" si="8"/>
        <v>0</v>
      </c>
      <c r="N44" s="15">
        <f t="shared" si="8"/>
        <v>0</v>
      </c>
      <c r="O44" s="15">
        <f t="shared" si="8"/>
        <v>51.527028804800779</v>
      </c>
      <c r="P44" s="15">
        <f t="shared" si="8"/>
        <v>19968.372516072573</v>
      </c>
      <c r="Q44" s="15">
        <f t="shared" si="8"/>
        <v>661996.15789985971</v>
      </c>
      <c r="R44" s="15">
        <f t="shared" si="8"/>
        <v>73505.200466042617</v>
      </c>
      <c r="S44" s="15">
        <f t="shared" si="8"/>
        <v>0</v>
      </c>
      <c r="T44" s="15">
        <f t="shared" si="8"/>
        <v>931.5531797193679</v>
      </c>
      <c r="U44" s="15">
        <f t="shared" si="8"/>
        <v>3565.6370042750877</v>
      </c>
      <c r="V44" s="15">
        <f t="shared" si="8"/>
        <v>107046.01819015415</v>
      </c>
      <c r="W44" s="15">
        <f t="shared" si="8"/>
        <v>443.16097520197457</v>
      </c>
      <c r="X44" s="15">
        <f t="shared" si="8"/>
        <v>1060.8284363956782</v>
      </c>
      <c r="Y44" s="15">
        <f t="shared" si="8"/>
        <v>8433.9273647648333</v>
      </c>
      <c r="Z44" s="15">
        <f t="shared" si="8"/>
        <v>0</v>
      </c>
      <c r="AA44" s="15">
        <f t="shared" si="8"/>
        <v>9941.5043286594046</v>
      </c>
      <c r="AB44" s="15">
        <f t="shared" si="8"/>
        <v>577.05526035120704</v>
      </c>
      <c r="AC44" s="15">
        <f t="shared" si="8"/>
        <v>805321.24300710263</v>
      </c>
      <c r="AD44" s="15">
        <f t="shared" si="8"/>
        <v>9697.294098939974</v>
      </c>
      <c r="AE44" s="15">
        <f t="shared" si="8"/>
        <v>0</v>
      </c>
      <c r="AF44" s="15">
        <f t="shared" si="8"/>
        <v>0</v>
      </c>
    </row>
    <row r="45" spans="1:32" x14ac:dyDescent="0.25">
      <c r="A45" s="19" t="s">
        <v>329</v>
      </c>
      <c r="B45" s="15">
        <f>B10+B11</f>
        <v>18100.056650487088</v>
      </c>
      <c r="C45" s="15">
        <f t="shared" ref="C45:AF45" si="9">C10+C11</f>
        <v>35067.406251964392</v>
      </c>
      <c r="D45" s="15">
        <f t="shared" si="9"/>
        <v>91.273317468040943</v>
      </c>
      <c r="E45" s="15">
        <f t="shared" si="9"/>
        <v>23885.462704949925</v>
      </c>
      <c r="F45" s="15">
        <f t="shared" si="9"/>
        <v>0</v>
      </c>
      <c r="G45" s="15">
        <f t="shared" si="9"/>
        <v>0</v>
      </c>
      <c r="H45" s="15">
        <f t="shared" si="9"/>
        <v>0</v>
      </c>
      <c r="I45" s="15">
        <f t="shared" si="9"/>
        <v>13990658.829857409</v>
      </c>
      <c r="J45" s="15">
        <f t="shared" si="9"/>
        <v>0</v>
      </c>
      <c r="K45" s="15">
        <f t="shared" si="9"/>
        <v>213900.59998357747</v>
      </c>
      <c r="L45" s="15">
        <f t="shared" si="9"/>
        <v>0</v>
      </c>
      <c r="M45" s="15">
        <f t="shared" si="9"/>
        <v>2642.9065847237543</v>
      </c>
      <c r="N45" s="15">
        <f t="shared" si="9"/>
        <v>0</v>
      </c>
      <c r="O45" s="15">
        <f t="shared" si="9"/>
        <v>0</v>
      </c>
      <c r="P45" s="15">
        <f t="shared" si="9"/>
        <v>132004.12253786501</v>
      </c>
      <c r="Q45" s="15">
        <f t="shared" si="9"/>
        <v>172043.23452769394</v>
      </c>
      <c r="R45" s="15">
        <f t="shared" si="9"/>
        <v>19115.918409043774</v>
      </c>
      <c r="S45" s="15">
        <f t="shared" si="9"/>
        <v>2308.589810638462</v>
      </c>
      <c r="T45" s="15">
        <f t="shared" si="9"/>
        <v>13093.954560787413</v>
      </c>
      <c r="U45" s="15">
        <f t="shared" si="9"/>
        <v>111828.80479498947</v>
      </c>
      <c r="V45" s="15">
        <f t="shared" si="9"/>
        <v>611770.55386968167</v>
      </c>
      <c r="W45" s="15">
        <f t="shared" si="9"/>
        <v>4710.9235229938777</v>
      </c>
      <c r="X45" s="15">
        <f t="shared" si="9"/>
        <v>3260.5532206527732</v>
      </c>
      <c r="Y45" s="15">
        <f t="shared" si="9"/>
        <v>1064945.5650400093</v>
      </c>
      <c r="Z45" s="15">
        <f t="shared" si="9"/>
        <v>0</v>
      </c>
      <c r="AA45" s="15">
        <f t="shared" si="9"/>
        <v>9734.9544173983086</v>
      </c>
      <c r="AB45" s="15">
        <f t="shared" si="9"/>
        <v>8.0157791940356624</v>
      </c>
      <c r="AC45" s="15">
        <f t="shared" si="9"/>
        <v>139338.93492302496</v>
      </c>
      <c r="AD45" s="15">
        <f t="shared" si="9"/>
        <v>0</v>
      </c>
      <c r="AE45" s="15">
        <f t="shared" si="9"/>
        <v>24963.142822488968</v>
      </c>
      <c r="AF45" s="15">
        <f t="shared" si="9"/>
        <v>17315.203935446123</v>
      </c>
    </row>
    <row r="46" spans="1:32" s="17" customFormat="1" x14ac:dyDescent="0.25">
      <c r="A46" s="19" t="s">
        <v>330</v>
      </c>
      <c r="B46" s="15">
        <f t="shared" ref="B46:AF46" si="10">B12</f>
        <v>4029.9509892746364</v>
      </c>
      <c r="C46" s="15">
        <f t="shared" si="10"/>
        <v>6888.039738662821</v>
      </c>
      <c r="D46" s="15">
        <f t="shared" si="10"/>
        <v>14.485954196584412</v>
      </c>
      <c r="E46" s="15">
        <f t="shared" si="10"/>
        <v>3547.5878271330625</v>
      </c>
      <c r="F46" s="15">
        <f t="shared" si="10"/>
        <v>0</v>
      </c>
      <c r="G46" s="15">
        <f t="shared" si="10"/>
        <v>0</v>
      </c>
      <c r="H46" s="15">
        <f t="shared" si="10"/>
        <v>0</v>
      </c>
      <c r="I46" s="15">
        <f t="shared" si="10"/>
        <v>2934879.617172549</v>
      </c>
      <c r="J46" s="15">
        <f t="shared" si="10"/>
        <v>0</v>
      </c>
      <c r="K46" s="15">
        <f t="shared" si="10"/>
        <v>48083.125889420866</v>
      </c>
      <c r="L46" s="15">
        <f t="shared" si="10"/>
        <v>0</v>
      </c>
      <c r="M46" s="15">
        <f t="shared" si="10"/>
        <v>627.19746270560177</v>
      </c>
      <c r="N46" s="15">
        <f t="shared" si="10"/>
        <v>0</v>
      </c>
      <c r="O46" s="15">
        <f t="shared" si="10"/>
        <v>0</v>
      </c>
      <c r="P46" s="15">
        <f t="shared" si="10"/>
        <v>29595.504403305014</v>
      </c>
      <c r="Q46" s="15">
        <f t="shared" si="10"/>
        <v>39813.003128426877</v>
      </c>
      <c r="R46" s="15">
        <f t="shared" si="10"/>
        <v>4423.6710004316828</v>
      </c>
      <c r="S46" s="15">
        <f t="shared" si="10"/>
        <v>365.10135083331352</v>
      </c>
      <c r="T46" s="15">
        <f t="shared" si="10"/>
        <v>1195.4110282861798</v>
      </c>
      <c r="U46" s="15">
        <f t="shared" si="10"/>
        <v>12391.751370297105</v>
      </c>
      <c r="V46" s="15">
        <f t="shared" si="10"/>
        <v>265652.06153253256</v>
      </c>
      <c r="W46" s="15">
        <f t="shared" si="10"/>
        <v>443.77366371004695</v>
      </c>
      <c r="X46" s="15">
        <f t="shared" si="10"/>
        <v>142.80139579171811</v>
      </c>
      <c r="Y46" s="15">
        <f t="shared" si="10"/>
        <v>172268.0717551632</v>
      </c>
      <c r="Z46" s="15">
        <f t="shared" si="10"/>
        <v>0</v>
      </c>
      <c r="AA46" s="15">
        <f t="shared" si="10"/>
        <v>843.22617256039098</v>
      </c>
      <c r="AB46" s="15">
        <f t="shared" si="10"/>
        <v>8.054171960209862</v>
      </c>
      <c r="AC46" s="15">
        <f t="shared" si="10"/>
        <v>16433.122529854871</v>
      </c>
      <c r="AD46" s="15">
        <f t="shared" si="10"/>
        <v>0</v>
      </c>
      <c r="AE46" s="15">
        <f t="shared" si="10"/>
        <v>4488.3852800768109</v>
      </c>
      <c r="AF46" s="15">
        <f t="shared" si="10"/>
        <v>3802.3863811726856</v>
      </c>
    </row>
    <row r="47" spans="1:32" s="17" customFormat="1" x14ac:dyDescent="0.25">
      <c r="A47" s="19" t="s">
        <v>331</v>
      </c>
      <c r="B47" s="15">
        <f>B15</f>
        <v>2567.3311125581818</v>
      </c>
      <c r="C47" s="15">
        <f t="shared" ref="C47:AF47" si="11">C15</f>
        <v>2462.0050550669148</v>
      </c>
      <c r="D47" s="15">
        <f t="shared" si="11"/>
        <v>0</v>
      </c>
      <c r="E47" s="15">
        <f t="shared" si="11"/>
        <v>1159.9321209505088</v>
      </c>
      <c r="F47" s="15">
        <f t="shared" si="11"/>
        <v>0</v>
      </c>
      <c r="G47" s="15">
        <f t="shared" si="11"/>
        <v>0</v>
      </c>
      <c r="H47" s="15">
        <f t="shared" si="11"/>
        <v>0</v>
      </c>
      <c r="I47" s="15">
        <f t="shared" si="11"/>
        <v>970451.70939006854</v>
      </c>
      <c r="J47" s="15">
        <f t="shared" si="11"/>
        <v>0</v>
      </c>
      <c r="K47" s="15">
        <f t="shared" si="11"/>
        <v>10729.222879451263</v>
      </c>
      <c r="L47" s="15">
        <f t="shared" si="11"/>
        <v>0</v>
      </c>
      <c r="M47" s="15">
        <f t="shared" si="11"/>
        <v>1112.1978054326573</v>
      </c>
      <c r="N47" s="15">
        <f t="shared" si="11"/>
        <v>0</v>
      </c>
      <c r="O47" s="15">
        <f t="shared" si="11"/>
        <v>0</v>
      </c>
      <c r="P47" s="15">
        <f t="shared" si="11"/>
        <v>11312.491562269302</v>
      </c>
      <c r="Q47" s="15">
        <f t="shared" si="11"/>
        <v>38293.705384779205</v>
      </c>
      <c r="R47" s="15">
        <f t="shared" si="11"/>
        <v>4254.8583506879559</v>
      </c>
      <c r="S47" s="15">
        <f t="shared" si="11"/>
        <v>0</v>
      </c>
      <c r="T47" s="15">
        <f t="shared" si="11"/>
        <v>6944.1674603418169</v>
      </c>
      <c r="U47" s="15">
        <f t="shared" si="11"/>
        <v>8824.3013389171847</v>
      </c>
      <c r="V47" s="15">
        <f t="shared" si="11"/>
        <v>45616.118237134353</v>
      </c>
      <c r="W47" s="15">
        <f t="shared" si="11"/>
        <v>1310.3599290370735</v>
      </c>
      <c r="X47" s="15">
        <f t="shared" si="11"/>
        <v>305.86154491024382</v>
      </c>
      <c r="Y47" s="15">
        <f t="shared" si="11"/>
        <v>35857.068021170911</v>
      </c>
      <c r="Z47" s="15">
        <f t="shared" si="11"/>
        <v>0</v>
      </c>
      <c r="AA47" s="15">
        <f t="shared" si="11"/>
        <v>1386.5877353709513</v>
      </c>
      <c r="AB47" s="15">
        <f t="shared" si="11"/>
        <v>1.3663319635994833</v>
      </c>
      <c r="AC47" s="15">
        <f t="shared" si="11"/>
        <v>13922.266621954783</v>
      </c>
      <c r="AD47" s="15">
        <f t="shared" si="11"/>
        <v>0</v>
      </c>
      <c r="AE47" s="15">
        <f t="shared" si="11"/>
        <v>1810.3448282730685</v>
      </c>
      <c r="AF47" s="15">
        <f t="shared" si="11"/>
        <v>450.12549438283037</v>
      </c>
    </row>
    <row r="48" spans="1:32" x14ac:dyDescent="0.25">
      <c r="A48" s="24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7"/>
      <c r="AF48" s="15"/>
    </row>
    <row r="49" spans="1:32" x14ac:dyDescent="0.25">
      <c r="A49" s="24" t="s">
        <v>332</v>
      </c>
      <c r="B49" s="15">
        <f t="shared" ref="B49:AF49" si="12">SUM(B38:B47)+B17</f>
        <v>87041.192358951026</v>
      </c>
      <c r="C49" s="15">
        <f t="shared" si="12"/>
        <v>183546.23807994413</v>
      </c>
      <c r="D49" s="15">
        <f t="shared" si="12"/>
        <v>201.62304266096839</v>
      </c>
      <c r="E49" s="15">
        <f t="shared" si="12"/>
        <v>43785.406377616368</v>
      </c>
      <c r="F49" s="15">
        <f t="shared" si="12"/>
        <v>6.8257478583679836</v>
      </c>
      <c r="G49" s="15">
        <f t="shared" si="12"/>
        <v>80666.435595371804</v>
      </c>
      <c r="H49" s="15">
        <f t="shared" si="12"/>
        <v>250.34795346027235</v>
      </c>
      <c r="I49" s="15">
        <f t="shared" si="12"/>
        <v>59901300.937644765</v>
      </c>
      <c r="J49" s="15">
        <f t="shared" si="12"/>
        <v>56540.930957555051</v>
      </c>
      <c r="K49" s="15">
        <f t="shared" si="12"/>
        <v>489174.07106592902</v>
      </c>
      <c r="L49" s="15">
        <f t="shared" si="12"/>
        <v>17748.436382168155</v>
      </c>
      <c r="M49" s="15">
        <f t="shared" si="12"/>
        <v>100418.16494802001</v>
      </c>
      <c r="N49" s="15">
        <f t="shared" si="12"/>
        <v>18.787196575478134</v>
      </c>
      <c r="O49" s="15">
        <f t="shared" si="12"/>
        <v>45875.219280461759</v>
      </c>
      <c r="P49" s="15">
        <f t="shared" si="12"/>
        <v>3942393.9842285044</v>
      </c>
      <c r="Q49" s="15">
        <f t="shared" si="12"/>
        <v>9091519.7595192231</v>
      </c>
      <c r="R49" s="15">
        <f t="shared" si="12"/>
        <v>1071934.8636352401</v>
      </c>
      <c r="S49" s="15">
        <f t="shared" si="12"/>
        <v>11856.38868162719</v>
      </c>
      <c r="T49" s="15">
        <f t="shared" si="12"/>
        <v>55415.646437144926</v>
      </c>
      <c r="U49" s="15">
        <f t="shared" si="12"/>
        <v>320204.17628555355</v>
      </c>
      <c r="V49" s="15">
        <f t="shared" si="12"/>
        <v>7523544.9179864097</v>
      </c>
      <c r="W49" s="15">
        <f t="shared" si="12"/>
        <v>22607.801509851583</v>
      </c>
      <c r="X49" s="15">
        <f t="shared" si="12"/>
        <v>22165.402130732942</v>
      </c>
      <c r="Y49" s="15">
        <f t="shared" si="12"/>
        <v>2090618.2996625213</v>
      </c>
      <c r="Z49" s="15">
        <f t="shared" si="12"/>
        <v>38.449742701749194</v>
      </c>
      <c r="AA49" s="15">
        <f t="shared" si="12"/>
        <v>122887.24700734312</v>
      </c>
      <c r="AB49" s="15">
        <f t="shared" si="12"/>
        <v>6832.0057295849765</v>
      </c>
      <c r="AC49" s="15">
        <f t="shared" si="12"/>
        <v>2857594.1745173056</v>
      </c>
      <c r="AD49" s="15">
        <f t="shared" si="12"/>
        <v>31480.673863696924</v>
      </c>
      <c r="AE49" s="15">
        <f t="shared" si="12"/>
        <v>381497.82001105219</v>
      </c>
      <c r="AF49" s="15">
        <f t="shared" si="12"/>
        <v>276082.30711381277</v>
      </c>
    </row>
    <row r="50" spans="1:32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7"/>
      <c r="AF50" s="17"/>
    </row>
    <row r="51" spans="1:32" x14ac:dyDescent="0.25">
      <c r="A51" s="15" t="s">
        <v>333</v>
      </c>
      <c r="B51" s="18">
        <f t="shared" ref="B51:AF51" si="13">(B49-B37)/B49</f>
        <v>-1.1854833251672867E-3</v>
      </c>
      <c r="C51" s="18">
        <f t="shared" si="13"/>
        <v>4.1651590293143872E-4</v>
      </c>
      <c r="D51" s="18">
        <f t="shared" si="13"/>
        <v>4.4421433016376765E-6</v>
      </c>
      <c r="E51" s="18">
        <f t="shared" si="13"/>
        <v>4.9691182449535695E-6</v>
      </c>
      <c r="F51" s="18">
        <f t="shared" si="13"/>
        <v>-2.8311229265286157E-6</v>
      </c>
      <c r="G51" s="18">
        <f t="shared" si="13"/>
        <v>1.0013850575670283E-5</v>
      </c>
      <c r="H51" s="18">
        <f t="shared" si="13"/>
        <v>-1.2477376863454849E-6</v>
      </c>
      <c r="I51" s="18">
        <f t="shared" si="13"/>
        <v>1.4775961060303013E-4</v>
      </c>
      <c r="J51" s="18">
        <f t="shared" si="13"/>
        <v>-3.4037263751468846E-6</v>
      </c>
      <c r="K51" s="55">
        <f t="shared" si="13"/>
        <v>8.4313800932898255E-5</v>
      </c>
      <c r="L51" s="18">
        <f t="shared" si="13"/>
        <v>1.2360327578727726E-6</v>
      </c>
      <c r="M51" s="18">
        <f t="shared" si="13"/>
        <v>8.993119538023267E-6</v>
      </c>
      <c r="N51" s="18">
        <f t="shared" si="13"/>
        <v>8.1362869747864127E-5</v>
      </c>
      <c r="O51" s="18">
        <f t="shared" si="13"/>
        <v>2.0449559175523424E-4</v>
      </c>
      <c r="P51" s="18">
        <f t="shared" si="13"/>
        <v>8.6785703850894347E-5</v>
      </c>
      <c r="Q51" s="18">
        <f t="shared" si="13"/>
        <v>1.5355037481715734E-4</v>
      </c>
      <c r="R51" s="18">
        <f t="shared" si="13"/>
        <v>1.3684727396002272E-4</v>
      </c>
      <c r="S51" s="55">
        <f t="shared" si="13"/>
        <v>-1.6527007201737323E-6</v>
      </c>
      <c r="T51" s="18">
        <f t="shared" si="13"/>
        <v>2.1570566723194135E-5</v>
      </c>
      <c r="U51" s="18">
        <f t="shared" si="13"/>
        <v>1.8412527769586616E-4</v>
      </c>
      <c r="V51" s="18">
        <f t="shared" si="13"/>
        <v>9.057887946778183E-6</v>
      </c>
      <c r="W51" s="18">
        <f t="shared" si="13"/>
        <v>2.9981685441587773E-5</v>
      </c>
      <c r="X51" s="18">
        <f t="shared" si="13"/>
        <v>6.4693946760410587E-5</v>
      </c>
      <c r="Y51" s="18">
        <f t="shared" si="13"/>
        <v>6.743066178023922E-5</v>
      </c>
      <c r="Z51" s="18">
        <f t="shared" si="13"/>
        <v>-7.6061996069242347E-6</v>
      </c>
      <c r="AA51" s="18">
        <f t="shared" si="13"/>
        <v>8.3920786210225093E-5</v>
      </c>
      <c r="AB51" s="18">
        <f t="shared" si="13"/>
        <v>-1.7748209785435145E-5</v>
      </c>
      <c r="AC51" s="18">
        <f t="shared" si="13"/>
        <v>9.0737364727547574E-6</v>
      </c>
      <c r="AD51" s="18">
        <f t="shared" si="13"/>
        <v>6.6895132462875372E-7</v>
      </c>
      <c r="AE51" s="18">
        <f t="shared" si="13"/>
        <v>1.1244738698943985E-5</v>
      </c>
      <c r="AF51" s="18">
        <f t="shared" si="13"/>
        <v>1.3008935392460718E-5</v>
      </c>
    </row>
    <row r="52" spans="1:32" x14ac:dyDescent="0.25">
      <c r="A52" s="17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7"/>
      <c r="AF52" s="17"/>
    </row>
    <row r="53" spans="1:32" x14ac:dyDescent="0.25">
      <c r="A53" s="23"/>
      <c r="B53" s="15">
        <f t="shared" ref="B53:AF53" si="14">+B49-B37</f>
        <v>-103.1858821442147</v>
      </c>
      <c r="C53" s="15">
        <f t="shared" si="14"/>
        <v>76.44992708353675</v>
      </c>
      <c r="D53" s="15">
        <f t="shared" si="14"/>
        <v>8.9563844841222817E-4</v>
      </c>
      <c r="E53" s="15">
        <f t="shared" si="14"/>
        <v>0.21757486169371987</v>
      </c>
      <c r="F53" s="15">
        <f t="shared" si="14"/>
        <v>-1.9324531252529198E-5</v>
      </c>
      <c r="G53" s="15">
        <f t="shared" si="14"/>
        <v>0.80778163252398372</v>
      </c>
      <c r="H53" s="15">
        <f t="shared" si="14"/>
        <v>-3.1236857623184733E-4</v>
      </c>
      <c r="I53" s="15">
        <f t="shared" si="14"/>
        <v>8850.9929011613131</v>
      </c>
      <c r="J53" s="15">
        <f t="shared" si="14"/>
        <v>-0.19244985797558911</v>
      </c>
      <c r="K53" s="15">
        <f t="shared" si="14"/>
        <v>41.244125249388162</v>
      </c>
      <c r="L53" s="15">
        <f t="shared" si="14"/>
        <v>2.1937648769380758E-2</v>
      </c>
      <c r="M53" s="15">
        <f t="shared" si="14"/>
        <v>0.90307256116648205</v>
      </c>
      <c r="N53" s="15">
        <f t="shared" si="14"/>
        <v>1.5285802278981464E-3</v>
      </c>
      <c r="O53" s="15">
        <f t="shared" si="14"/>
        <v>9.3812801136591588</v>
      </c>
      <c r="P53" s="15">
        <f t="shared" si="14"/>
        <v>342.14343677880242</v>
      </c>
      <c r="Q53" s="15">
        <f t="shared" si="14"/>
        <v>1396.0062667317688</v>
      </c>
      <c r="R53" s="15">
        <f t="shared" si="14"/>
        <v>146.69136395119131</v>
      </c>
      <c r="S53" s="15">
        <f t="shared" si="14"/>
        <v>-1.9595062112784944E-2</v>
      </c>
      <c r="T53" s="15">
        <f t="shared" si="14"/>
        <v>1.19534689898137</v>
      </c>
      <c r="U53" s="15">
        <f t="shared" si="14"/>
        <v>58.95768287795363</v>
      </c>
      <c r="V53" s="15">
        <f t="shared" si="14"/>
        <v>68.14742682967335</v>
      </c>
      <c r="W53" s="15">
        <f t="shared" si="14"/>
        <v>0.67781999339422327</v>
      </c>
      <c r="X53" s="15">
        <f t="shared" si="14"/>
        <v>1.4339673453687283</v>
      </c>
      <c r="Y53" s="15">
        <f t="shared" si="14"/>
        <v>140.97177547612227</v>
      </c>
      <c r="Z53" s="15">
        <f t="shared" si="14"/>
        <v>-2.924564178243827E-4</v>
      </c>
      <c r="AA53" s="15">
        <f t="shared" si="14"/>
        <v>10.312794384066365</v>
      </c>
      <c r="AB53" s="15">
        <f t="shared" si="14"/>
        <v>-0.12125587094396906</v>
      </c>
      <c r="AC53" s="15">
        <f t="shared" si="14"/>
        <v>25.929056485649198</v>
      </c>
      <c r="AD53" s="15">
        <f t="shared" si="14"/>
        <v>2.1059038481325842E-2</v>
      </c>
      <c r="AE53" s="15">
        <f t="shared" si="14"/>
        <v>4.2898433002410457</v>
      </c>
      <c r="AF53" s="15">
        <f t="shared" si="14"/>
        <v>3.5915368962450884</v>
      </c>
    </row>
    <row r="55" spans="1:32" x14ac:dyDescent="0.25">
      <c r="A55" s="17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x14ac:dyDescent="0.25">
      <c r="A56" s="1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7"/>
    </row>
    <row r="57" spans="1:32" x14ac:dyDescent="0.25">
      <c r="A57" s="17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9" spans="1:32" x14ac:dyDescent="0.25">
      <c r="A59" s="17"/>
      <c r="B59" s="17"/>
      <c r="C59" s="17"/>
      <c r="G59" s="17"/>
      <c r="I59" s="17"/>
      <c r="K59" s="15"/>
      <c r="L59" s="17"/>
      <c r="O59" s="17"/>
      <c r="P59" s="17"/>
      <c r="Q59" s="17"/>
      <c r="R59" s="17"/>
      <c r="T59" s="17"/>
      <c r="U59" s="17"/>
      <c r="V59" s="17"/>
      <c r="W59" s="17"/>
      <c r="X59" s="17"/>
      <c r="Y59" s="17"/>
      <c r="AA59" s="17"/>
      <c r="AB59" s="17"/>
      <c r="AC59" s="17"/>
      <c r="AD59" s="17"/>
      <c r="AE59" s="17"/>
      <c r="AF59" s="17"/>
    </row>
    <row r="60" spans="1:32" x14ac:dyDescent="0.25">
      <c r="A60" s="17"/>
      <c r="B60" s="17"/>
      <c r="C60" s="17"/>
      <c r="G60" s="17"/>
      <c r="I60" s="17"/>
      <c r="K60" s="15"/>
      <c r="L60" s="17"/>
      <c r="O60" s="17"/>
      <c r="P60" s="17"/>
      <c r="Q60" s="17"/>
      <c r="R60" s="17"/>
      <c r="T60" s="17"/>
      <c r="U60" s="17"/>
      <c r="V60" s="17"/>
      <c r="W60" s="17"/>
      <c r="X60" s="17"/>
      <c r="Y60" s="17"/>
      <c r="AA60" s="17"/>
      <c r="AB60" s="17"/>
      <c r="AC60" s="17"/>
      <c r="AD60" s="17"/>
      <c r="AE60" s="17"/>
      <c r="AF60" s="17"/>
    </row>
    <row r="61" spans="1:32" x14ac:dyDescent="0.25">
      <c r="A61" s="17"/>
      <c r="B61" s="17"/>
      <c r="C61" s="17"/>
      <c r="G61" s="17"/>
      <c r="I61" s="17"/>
      <c r="K61" s="28"/>
      <c r="L61" s="17"/>
      <c r="O61" s="17"/>
      <c r="P61" s="17"/>
      <c r="Q61" s="17"/>
      <c r="R61" s="17"/>
      <c r="T61" s="17"/>
      <c r="U61" s="17"/>
      <c r="V61" s="17"/>
      <c r="W61" s="17"/>
      <c r="X61" s="17"/>
      <c r="Y61" s="17"/>
      <c r="AA61" s="17"/>
      <c r="AB61" s="17"/>
      <c r="AC61" s="17"/>
      <c r="AD61" s="17"/>
      <c r="AE61" s="17"/>
      <c r="AF61" s="17"/>
    </row>
    <row r="62" spans="1:32" x14ac:dyDescent="0.25">
      <c r="A62" s="17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spans="1:32" x14ac:dyDescent="0.25">
      <c r="A63" s="17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17"/>
    </row>
    <row r="64" spans="1:32" x14ac:dyDescent="0.25">
      <c r="A64" s="17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17"/>
    </row>
    <row r="65" spans="1:32" x14ac:dyDescent="0.25">
      <c r="A65" s="17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</row>
    <row r="66" spans="1:32" x14ac:dyDescent="0.25">
      <c r="A66" s="17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spans="1:32" x14ac:dyDescent="0.25">
      <c r="A67" s="17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17"/>
    </row>
    <row r="68" spans="1:32" x14ac:dyDescent="0.25">
      <c r="A68" s="17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</row>
    <row r="69" spans="1:32" x14ac:dyDescent="0.25">
      <c r="A69" s="17"/>
      <c r="B69" s="17"/>
      <c r="C69" s="17"/>
      <c r="G69" s="17"/>
      <c r="H69" s="15"/>
      <c r="I69" s="17"/>
      <c r="L69" s="17"/>
      <c r="O69" s="17"/>
      <c r="P69" s="17"/>
      <c r="Q69" s="17"/>
      <c r="R69" s="17"/>
      <c r="T69" s="17"/>
      <c r="U69" s="17"/>
      <c r="V69" s="17"/>
      <c r="W69" s="17"/>
      <c r="X69" s="17"/>
      <c r="Y69" s="17"/>
      <c r="AA69" s="17"/>
      <c r="AB69" s="17"/>
      <c r="AC69" s="17"/>
      <c r="AD69" s="17"/>
      <c r="AE69" s="17"/>
      <c r="AF69" s="17"/>
    </row>
    <row r="70" spans="1:32" x14ac:dyDescent="0.25">
      <c r="A70" s="17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22195-5F4B-4E04-BF3C-DD021BFA2EEA}">
  <dimension ref="A1:AF70"/>
  <sheetViews>
    <sheetView zoomScale="85" zoomScaleNormal="85" workbookViewId="0">
      <pane xSplit="1" ySplit="3" topLeftCell="B4" activePane="bottomRight" state="frozen"/>
      <selection pane="topRight" activeCell="AY55" sqref="AY55"/>
      <selection pane="bottomLeft" activeCell="AY55" sqref="AY55"/>
      <selection pane="bottomRight" activeCell="J22" sqref="J22"/>
    </sheetView>
  </sheetViews>
  <sheetFormatPr defaultRowHeight="15" x14ac:dyDescent="0.25"/>
  <cols>
    <col min="1" max="1" width="24" style="17" customWidth="1"/>
    <col min="2" max="3" width="9.28515625" style="17" bestFit="1" customWidth="1"/>
    <col min="4" max="6" width="9.28515625" style="17" customWidth="1"/>
    <col min="7" max="7" width="9.28515625" style="17" bestFit="1" customWidth="1"/>
    <col min="8" max="8" width="9.28515625" style="17" customWidth="1"/>
    <col min="9" max="9" width="10.42578125" style="17" bestFit="1" customWidth="1"/>
    <col min="10" max="11" width="10.42578125" style="17" customWidth="1"/>
    <col min="12" max="12" width="9.28515625" style="17" bestFit="1" customWidth="1"/>
    <col min="13" max="14" width="9.28515625" style="17" customWidth="1"/>
    <col min="15" max="15" width="9.28515625" style="17" bestFit="1" customWidth="1"/>
    <col min="16" max="16" width="9.42578125" style="17" bestFit="1" customWidth="1"/>
    <col min="17" max="17" width="10.42578125" style="17" bestFit="1" customWidth="1"/>
    <col min="18" max="18" width="9.42578125" style="17" bestFit="1" customWidth="1"/>
    <col min="19" max="19" width="9.42578125" style="17" customWidth="1"/>
    <col min="20" max="21" width="9.28515625" style="17" bestFit="1" customWidth="1"/>
    <col min="22" max="23" width="9.42578125" style="17" bestFit="1" customWidth="1"/>
    <col min="24" max="25" width="9.28515625" style="17" bestFit="1" customWidth="1"/>
    <col min="26" max="26" width="10.85546875" style="17" customWidth="1"/>
    <col min="27" max="30" width="9.28515625" style="17" bestFit="1" customWidth="1"/>
    <col min="31" max="16384" width="9.140625" style="17"/>
  </cols>
  <sheetData>
    <row r="1" spans="1:32" x14ac:dyDescent="0.25">
      <c r="A1" s="45" t="s">
        <v>682</v>
      </c>
    </row>
    <row r="2" spans="1:32" x14ac:dyDescent="0.25">
      <c r="A2" s="33" t="s">
        <v>282</v>
      </c>
      <c r="B2" s="28">
        <v>43.65</v>
      </c>
      <c r="C2" s="28">
        <v>78.111800000000002</v>
      </c>
      <c r="D2" s="28">
        <v>252.316</v>
      </c>
      <c r="E2" s="28">
        <v>54.090400000000002</v>
      </c>
      <c r="F2" s="28">
        <v>1</v>
      </c>
      <c r="G2" s="28">
        <v>70.91</v>
      </c>
      <c r="H2" s="28">
        <v>98.959199999999996</v>
      </c>
      <c r="I2" s="28">
        <v>28</v>
      </c>
      <c r="J2" s="28">
        <v>1</v>
      </c>
      <c r="K2" s="28">
        <v>30.026</v>
      </c>
      <c r="L2" s="28">
        <v>36.46</v>
      </c>
      <c r="M2" s="28">
        <v>86.174999999999997</v>
      </c>
      <c r="N2" s="28">
        <v>200.59</v>
      </c>
      <c r="O2" s="44">
        <v>46</v>
      </c>
      <c r="P2" s="44">
        <v>17</v>
      </c>
      <c r="Q2" s="44">
        <v>46</v>
      </c>
      <c r="R2" s="44">
        <v>46</v>
      </c>
      <c r="S2" s="44">
        <v>196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112.9</v>
      </c>
      <c r="AA2" s="44">
        <v>1</v>
      </c>
      <c r="AB2" s="44">
        <v>1</v>
      </c>
      <c r="AC2" s="44">
        <v>64</v>
      </c>
      <c r="AD2" s="44">
        <v>98</v>
      </c>
      <c r="AE2" s="44">
        <v>92.138400000000004</v>
      </c>
      <c r="AF2" s="44">
        <v>106.16500000000001</v>
      </c>
    </row>
    <row r="3" spans="1:32" x14ac:dyDescent="0.25">
      <c r="A3" s="20" t="s">
        <v>283</v>
      </c>
      <c r="B3" s="21" t="s">
        <v>41</v>
      </c>
      <c r="C3" s="21" t="s">
        <v>284</v>
      </c>
      <c r="D3" s="21" t="s">
        <v>285</v>
      </c>
      <c r="E3" s="21" t="s">
        <v>286</v>
      </c>
      <c r="F3" s="21" t="s">
        <v>287</v>
      </c>
      <c r="G3" s="21" t="s">
        <v>49</v>
      </c>
      <c r="H3" s="21" t="s">
        <v>288</v>
      </c>
      <c r="I3" s="21" t="s">
        <v>51</v>
      </c>
      <c r="J3" s="21" t="s">
        <v>289</v>
      </c>
      <c r="K3" s="21" t="s">
        <v>290</v>
      </c>
      <c r="L3" s="21" t="s">
        <v>63</v>
      </c>
      <c r="M3" s="21" t="s">
        <v>291</v>
      </c>
      <c r="N3" s="21" t="s">
        <v>292</v>
      </c>
      <c r="O3" s="21" t="s">
        <v>65</v>
      </c>
      <c r="P3" s="21" t="s">
        <v>77</v>
      </c>
      <c r="Q3" s="21" t="s">
        <v>81</v>
      </c>
      <c r="R3" s="21" t="s">
        <v>83</v>
      </c>
      <c r="S3" s="21" t="s">
        <v>293</v>
      </c>
      <c r="T3" s="21" t="s">
        <v>97</v>
      </c>
      <c r="U3" s="21" t="s">
        <v>99</v>
      </c>
      <c r="V3" s="21" t="s">
        <v>107</v>
      </c>
      <c r="W3" s="21" t="s">
        <v>121</v>
      </c>
      <c r="X3" s="21" t="s">
        <v>123</v>
      </c>
      <c r="Y3" s="21" t="s">
        <v>125</v>
      </c>
      <c r="Z3" s="21" t="s">
        <v>294</v>
      </c>
      <c r="AA3" s="21" t="s">
        <v>131</v>
      </c>
      <c r="AB3" s="21" t="s">
        <v>133</v>
      </c>
      <c r="AC3" s="22" t="s">
        <v>137</v>
      </c>
      <c r="AD3" s="22" t="s">
        <v>141</v>
      </c>
      <c r="AE3" s="21" t="s">
        <v>295</v>
      </c>
      <c r="AF3" s="21" t="s">
        <v>296</v>
      </c>
    </row>
    <row r="4" spans="1:32" x14ac:dyDescent="0.25">
      <c r="A4" s="19" t="s">
        <v>297</v>
      </c>
      <c r="B4" s="15">
        <f>ptegu!BO61</f>
        <v>3.37560262914957</v>
      </c>
      <c r="C4" s="15">
        <f>ptegu!BS61</f>
        <v>287.52792390379727</v>
      </c>
      <c r="D4" s="15">
        <f>ptegu!BT61</f>
        <v>1.5116185028849023</v>
      </c>
      <c r="E4" s="15">
        <f>ptegu!BX61</f>
        <v>2.4527054588474515</v>
      </c>
      <c r="F4" s="15">
        <f>ptegu!CE61</f>
        <v>0.93243304978778974</v>
      </c>
      <c r="G4" s="15">
        <f>ptegu!CG61</f>
        <v>171.69513253517459</v>
      </c>
      <c r="H4" s="15">
        <f>ptegu!CH61</f>
        <v>3.1854293232834863</v>
      </c>
      <c r="I4" s="15">
        <f>ptegu!CN61</f>
        <v>465999.56485659484</v>
      </c>
      <c r="J4" s="15"/>
      <c r="K4" s="15">
        <f>ptegu!CY61</f>
        <v>2058.1848062952404</v>
      </c>
      <c r="L4" s="15">
        <f>ptegu!DB61</f>
        <v>4755.4395389927158</v>
      </c>
      <c r="M4" s="15">
        <f>ptegu!DC61</f>
        <v>1040.4976471980629</v>
      </c>
      <c r="N4" s="15">
        <f>ptegu!DE61</f>
        <v>2.7651190279880193</v>
      </c>
      <c r="O4" s="15">
        <f>ptegu!DF61</f>
        <v>0</v>
      </c>
      <c r="P4" s="15">
        <f>ptegu!DT61</f>
        <v>17974.260934084359</v>
      </c>
      <c r="Q4" s="15">
        <f>ptegu!DY61</f>
        <v>772907.74791397667</v>
      </c>
      <c r="R4" s="15">
        <f>ptegu!DZ61</f>
        <v>85878.646116550968</v>
      </c>
      <c r="S4" s="15">
        <f>ptegu!EL61</f>
        <v>9.5128848119081262</v>
      </c>
      <c r="T4" s="15">
        <f>ptegu!EP61</f>
        <v>1154.2572378176965</v>
      </c>
      <c r="U4" s="15">
        <f>ptegu!EQ61</f>
        <v>4911.9851353658787</v>
      </c>
      <c r="V4" s="15">
        <f>ptegu!EX61</f>
        <v>15266.157129984573</v>
      </c>
      <c r="W4" s="15">
        <f>ptegu!FD61</f>
        <v>1804.0236866432676</v>
      </c>
      <c r="X4" s="15">
        <f>ptegu!FE61</f>
        <v>875.80157453349443</v>
      </c>
      <c r="Y4" s="15">
        <f>ptegu!FF61</f>
        <v>19385.527129809539</v>
      </c>
      <c r="Z4" s="15">
        <f>ptegu!FG61</f>
        <v>1.6854153442901483</v>
      </c>
      <c r="AA4" s="15">
        <f>ptegu!FJ61</f>
        <v>9562.4298378783624</v>
      </c>
      <c r="AB4" s="15">
        <f>ptegu!FK61</f>
        <v>247.72272784422645</v>
      </c>
      <c r="AC4" s="15">
        <f>ptegu!FM61</f>
        <v>879962.04867548123</v>
      </c>
      <c r="AD4" s="15">
        <f>ptegu!FP61</f>
        <v>19697.25697243628</v>
      </c>
      <c r="AE4" s="15">
        <f>ptegu!FS61</f>
        <v>531.56457441591488</v>
      </c>
      <c r="AF4" s="15">
        <f>ptegu!FV61</f>
        <v>242.53660854680317</v>
      </c>
    </row>
    <row r="5" spans="1:32" x14ac:dyDescent="0.25">
      <c r="A5" s="19" t="s">
        <v>298</v>
      </c>
      <c r="B5" s="15">
        <f>ptnonipm!BZ61</f>
        <v>1919.9454053756854</v>
      </c>
      <c r="C5" s="15">
        <f>ptnonipm!CD61</f>
        <v>2763.2876077612409</v>
      </c>
      <c r="D5" s="15">
        <f>ptnonipm!CE61</f>
        <v>9.4981151133501847</v>
      </c>
      <c r="E5" s="15">
        <f>ptnonipm!CI61</f>
        <v>652.6764056729611</v>
      </c>
      <c r="F5" s="15">
        <f>ptnonipm!CQ61</f>
        <v>5.7448735706142777</v>
      </c>
      <c r="G5" s="15">
        <f>ptnonipm!CS61</f>
        <v>1681.980466862927</v>
      </c>
      <c r="H5" s="15">
        <f>ptnonipm!CT61</f>
        <v>210.2163132245355</v>
      </c>
      <c r="I5" s="15">
        <f>ptnonipm!CZ61</f>
        <v>1198978.3666329952</v>
      </c>
      <c r="J5" s="15">
        <f>ptnonipm!DD61</f>
        <v>656.35450129576475</v>
      </c>
      <c r="K5" s="15">
        <f>ptnonipm!DQ61</f>
        <v>5727.8752397813414</v>
      </c>
      <c r="L5" s="15">
        <f>ptnonipm!DT61</f>
        <v>11460.026776120103</v>
      </c>
      <c r="M5" s="15">
        <f>ptnonipm!DV61</f>
        <v>23897.594078358095</v>
      </c>
      <c r="N5" s="15">
        <f>ptnonipm!DX61</f>
        <v>9.5446487546851344</v>
      </c>
      <c r="O5" s="15">
        <f>ptnonipm!DY61</f>
        <v>0</v>
      </c>
      <c r="P5" s="15">
        <f>ptnonipm!EO61</f>
        <v>60739.474654687438</v>
      </c>
      <c r="Q5" s="15">
        <f>ptnonipm!ET61</f>
        <v>665784.42876012635</v>
      </c>
      <c r="R5" s="15">
        <f>ptnonipm!EU61</f>
        <v>73976.00139478824</v>
      </c>
      <c r="S5" s="15">
        <f>ptnonipm!FH61</f>
        <v>233.27363770507014</v>
      </c>
      <c r="T5" s="15">
        <f>ptnonipm!FL61</f>
        <v>5480.4112176288772</v>
      </c>
      <c r="U5" s="15">
        <f>ptnonipm!FM61</f>
        <v>7524.1068644206671</v>
      </c>
      <c r="V5" s="15">
        <f>ptnonipm!FT61</f>
        <v>120794.37935218538</v>
      </c>
      <c r="W5" s="15">
        <f>ptnonipm!FZ61</f>
        <v>2367.109627337752</v>
      </c>
      <c r="X5" s="15">
        <f>ptnonipm!GA61</f>
        <v>2211.3572481742117</v>
      </c>
      <c r="Y5" s="15">
        <f>ptnonipm!GB61</f>
        <v>36662.708063679238</v>
      </c>
      <c r="Z5" s="15">
        <f>ptnonipm!GC61</f>
        <v>21.863533895906876</v>
      </c>
      <c r="AA5" s="15">
        <f>ptnonipm!GF61</f>
        <v>28557.12834776242</v>
      </c>
      <c r="AB5" s="15">
        <f>ptnonipm!GG61</f>
        <v>1853.1304341867858</v>
      </c>
      <c r="AC5" s="15">
        <f>ptnonipm!GI61</f>
        <v>419137.66597468726</v>
      </c>
      <c r="AD5" s="15">
        <f>ptnonipm!GL61</f>
        <v>721.52114202534426</v>
      </c>
      <c r="AE5" s="15">
        <f>ptnonipm!GO61</f>
        <v>9665.3866475560772</v>
      </c>
      <c r="AF5" s="15">
        <f>ptnonipm!GT61</f>
        <v>8245.9720025872321</v>
      </c>
    </row>
    <row r="6" spans="1:32" x14ac:dyDescent="0.25">
      <c r="A6" s="117" t="s">
        <v>299</v>
      </c>
      <c r="B6" s="15">
        <f>ptnonipm_hr!BC61</f>
        <v>1.5928643406510501</v>
      </c>
      <c r="C6" s="15">
        <f>ptnonipm_hr!BG61</f>
        <v>8.7106820740067015</v>
      </c>
      <c r="D6" s="91">
        <f>ptnonipm_hr!BH61</f>
        <v>2.4575244940758631E-6</v>
      </c>
      <c r="E6" s="15"/>
      <c r="F6" s="57">
        <f>ptnonipm_hr!BQ61</f>
        <v>3.8325183747460446E-3</v>
      </c>
      <c r="G6" s="56">
        <f>ptnonipm_hr!BS61</f>
        <v>4.9031841138564798E-2</v>
      </c>
      <c r="H6" s="56">
        <f>ptnonipm_hr!BT61</f>
        <v>6.0241431029678251E-2</v>
      </c>
      <c r="I6" s="15">
        <f>ptnonipm_hr!BY61</f>
        <v>4997.9114136917487</v>
      </c>
      <c r="J6" s="15"/>
      <c r="K6" s="15">
        <f>ptnonipm_hr!CH61</f>
        <v>1.1275343522833245</v>
      </c>
      <c r="L6" s="15">
        <f>ptnonipm_hr!CK61</f>
        <v>20.926608048887758</v>
      </c>
      <c r="M6" s="15">
        <f>ptnonipm_hr!CL61</f>
        <v>13.092434972514466</v>
      </c>
      <c r="N6" s="62">
        <f>ptnonipm_hr!CN61</f>
        <v>0.25775269146055124</v>
      </c>
      <c r="O6" s="15">
        <f>ptnonipm_hr!CO61</f>
        <v>0</v>
      </c>
      <c r="P6" s="15">
        <f>ptnonipm_hr!DC61</f>
        <v>258.78664959767315</v>
      </c>
      <c r="Q6" s="15">
        <f>ptnonipm_hr!DH61</f>
        <v>23562.810900772067</v>
      </c>
      <c r="R6" s="15">
        <f>ptnonipm_hr!DI61</f>
        <v>2618.0900041579098</v>
      </c>
      <c r="S6" s="57">
        <f>ptnonipm_hr!DT61</f>
        <v>2.3741492825182032E-3</v>
      </c>
      <c r="T6" s="15">
        <f>ptnonipm_hr!DX61</f>
        <v>44.837863091046394</v>
      </c>
      <c r="U6" s="15">
        <f>ptnonipm_hr!DY61</f>
        <v>127.57373232669163</v>
      </c>
      <c r="V6" s="15">
        <f>ptnonipm_hr!EF61</f>
        <v>174.09251768979783</v>
      </c>
      <c r="W6" s="15">
        <f>ptnonipm_hr!EL61</f>
        <v>70.731144185115468</v>
      </c>
      <c r="X6" s="15">
        <f>ptnonipm_hr!EM61</f>
        <v>34.912012801114329</v>
      </c>
      <c r="Y6" s="15">
        <f>ptnonipm_hr!EN61</f>
        <v>649.84404844977485</v>
      </c>
      <c r="Z6" s="56">
        <f>ptnonipm_hr!EO61</f>
        <v>6.7659523773382496E-2</v>
      </c>
      <c r="AA6" s="15">
        <f>ptnonipm_hr!ER61</f>
        <v>261.34068452303512</v>
      </c>
      <c r="AB6" s="15">
        <f>ptnonipm_hr!ES61</f>
        <v>2.1414507951628301</v>
      </c>
      <c r="AC6" s="15">
        <f>ptnonipm_hr!ET61</f>
        <v>15290.918561618235</v>
      </c>
      <c r="AD6" s="15">
        <f>ptnonipm_hr!EW61</f>
        <v>257.04989228065972</v>
      </c>
      <c r="AE6" s="15">
        <f>ptnonipm_hr!EZ61</f>
        <v>2.0343870336664849</v>
      </c>
      <c r="AF6" s="56">
        <f>ptnonipm_hr!FC61</f>
        <v>6.8120969087529626E-2</v>
      </c>
    </row>
    <row r="7" spans="1:32" x14ac:dyDescent="0.25">
      <c r="A7" s="19" t="s">
        <v>300</v>
      </c>
      <c r="B7" s="15">
        <f>pt_oilgas!BN61</f>
        <v>65.144500184220277</v>
      </c>
      <c r="C7" s="15">
        <f>pt_oilgas!BR61</f>
        <v>2067.4941201312563</v>
      </c>
      <c r="D7" s="56">
        <f>pt_oilgas!BS61</f>
        <v>4.477185134767802E-2</v>
      </c>
      <c r="E7" s="15">
        <f>pt_oilgas!BW61</f>
        <v>260.61208183089531</v>
      </c>
      <c r="F7" s="52">
        <f>pt_oilgas!CD61</f>
        <v>1.6666693121662031E-2</v>
      </c>
      <c r="G7" s="15">
        <f>pt_oilgas!CF61</f>
        <v>0.11096413255797519</v>
      </c>
      <c r="H7" s="15">
        <f>pt_oilgas!CG61</f>
        <v>2.6799694814236754</v>
      </c>
      <c r="I7" s="15">
        <f>pt_oilgas!CM61</f>
        <v>208925.08869517426</v>
      </c>
      <c r="J7" s="15"/>
      <c r="K7" s="15">
        <f>pt_oilgas!CW61</f>
        <v>12136.394878146644</v>
      </c>
      <c r="L7" s="15">
        <f>pt_oilgas!CZ61</f>
        <v>7.6434590064476104</v>
      </c>
      <c r="M7" s="15">
        <f>pt_oilgas!DA61</f>
        <v>3601.9290768046394</v>
      </c>
      <c r="N7" s="56">
        <f>pt_oilgas!DC61</f>
        <v>0.24292162155154387</v>
      </c>
      <c r="O7" s="15">
        <f>pt_oilgas!DD61</f>
        <v>0</v>
      </c>
      <c r="P7" s="15">
        <f>pt_oilgas!DS61</f>
        <v>9327.8689935869861</v>
      </c>
      <c r="Q7" s="15">
        <f>pt_oilgas!DX61</f>
        <v>325350.78046160552</v>
      </c>
      <c r="R7" s="15">
        <f>pt_oilgas!DY61</f>
        <v>36150.153505148577</v>
      </c>
      <c r="S7" s="15">
        <f>pt_oilgas!EJ61</f>
        <v>23.016708390293587</v>
      </c>
      <c r="T7" s="15">
        <f>pt_oilgas!EN61</f>
        <v>337.10987087161993</v>
      </c>
      <c r="U7" s="15">
        <f>pt_oilgas!EO61</f>
        <v>1090.8259000288294</v>
      </c>
      <c r="V7" s="15">
        <f>pt_oilgas!EV61</f>
        <v>674.89303823512773</v>
      </c>
      <c r="W7" s="15">
        <f>pt_oilgas!FB61</f>
        <v>546.87728343310175</v>
      </c>
      <c r="X7" s="15">
        <f>pt_oilgas!FC61</f>
        <v>293.28632752011185</v>
      </c>
      <c r="Y7" s="15">
        <f>pt_oilgas!FD61</f>
        <v>5636.8237060381707</v>
      </c>
      <c r="Z7" s="15">
        <f>pt_oilgas!FE61</f>
        <v>2.6851339377787893</v>
      </c>
      <c r="AA7" s="15">
        <f>pt_oilgas!FH61</f>
        <v>1218.9304290388736</v>
      </c>
      <c r="AB7" s="15">
        <f>pt_oilgas!FI61</f>
        <v>108.92864250060094</v>
      </c>
      <c r="AC7" s="15">
        <f>pt_oilgas!FK61</f>
        <v>32423.001464321926</v>
      </c>
      <c r="AD7" s="15">
        <f>pt_oilgas!FN61</f>
        <v>5.1758014663174513E-2</v>
      </c>
      <c r="AE7" s="15">
        <f>pt_oilgas!FQ61</f>
        <v>3028.5829697783211</v>
      </c>
      <c r="AF7" s="15">
        <f>pt_oilgas!FT61</f>
        <v>1231.1554441478993</v>
      </c>
    </row>
    <row r="8" spans="1:32" x14ac:dyDescent="0.25">
      <c r="A8" s="19" t="s">
        <v>230</v>
      </c>
      <c r="B8" s="46">
        <f>airports!AL61</f>
        <v>421.66249373996152</v>
      </c>
      <c r="C8" s="46">
        <f>airports!AN61</f>
        <v>727.21907200514829</v>
      </c>
      <c r="D8" s="87">
        <f>airports!AO61</f>
        <v>0.33104256565725271</v>
      </c>
      <c r="E8" s="46">
        <f>airports!AP61</f>
        <v>660.83683586069071</v>
      </c>
      <c r="F8" s="86"/>
      <c r="G8" s="46"/>
      <c r="H8" s="46"/>
      <c r="I8" s="46">
        <f>airports!AR61</f>
        <v>371113.08084396925</v>
      </c>
      <c r="J8" s="46">
        <f>airports!AT61</f>
        <v>17.266977945426973</v>
      </c>
      <c r="K8" s="15">
        <f>airports!BF61</f>
        <v>4722.8594568849912</v>
      </c>
      <c r="L8" s="15"/>
      <c r="M8" s="15">
        <f>airports!BI61</f>
        <v>15.929229685608192</v>
      </c>
      <c r="N8" s="87"/>
      <c r="O8" s="46">
        <f>airports!BL61</f>
        <v>935.58840871872076</v>
      </c>
      <c r="Q8" s="46">
        <f>airports!BX61</f>
        <v>105253.70962141886</v>
      </c>
      <c r="R8" s="46">
        <f>airports!BY61</f>
        <v>10759.268774381117</v>
      </c>
      <c r="S8" s="46">
        <f>airports!CH61</f>
        <v>105.58975466558398</v>
      </c>
      <c r="T8" s="46">
        <f>airports!CL61</f>
        <v>8.4179800934480631E-2</v>
      </c>
      <c r="U8" s="46">
        <f>airports!CM61</f>
        <v>571.12748300262012</v>
      </c>
      <c r="V8" s="46">
        <f>airports!CT61</f>
        <v>1021.9933000697807</v>
      </c>
      <c r="W8" s="46">
        <f>airports!CZ61</f>
        <v>144.07744789425607</v>
      </c>
      <c r="X8" s="46">
        <f>airports!DA61</f>
        <v>0.31404766704236448</v>
      </c>
      <c r="Y8" s="46">
        <f>airports!DB61</f>
        <v>2218.5836053578673</v>
      </c>
      <c r="Z8" s="46"/>
      <c r="AA8" s="46">
        <f>airports!DE61</f>
        <v>551.88392136783136</v>
      </c>
      <c r="AB8" s="46">
        <f>airports!DF61</f>
        <v>2.0842791065154901E-3</v>
      </c>
      <c r="AC8" s="46">
        <f>airports!DG61</f>
        <v>11997.339196612216</v>
      </c>
      <c r="AD8" s="46">
        <f>airports!DJ61</f>
        <v>0</v>
      </c>
      <c r="AE8" s="59">
        <f>airports!DM61</f>
        <v>475.11362315365824</v>
      </c>
      <c r="AF8" s="46">
        <f>airports!DP61</f>
        <v>301.9530431817638</v>
      </c>
    </row>
    <row r="9" spans="1:32" x14ac:dyDescent="0.25">
      <c r="A9" s="19" t="s">
        <v>301</v>
      </c>
      <c r="B9" s="15">
        <f>canmex_point!R49</f>
        <v>120.06175191620046</v>
      </c>
      <c r="C9" s="15">
        <f>canmex_point!T49</f>
        <v>3200.1062115114883</v>
      </c>
      <c r="D9" s="15"/>
      <c r="E9" s="15"/>
      <c r="F9" s="15"/>
      <c r="G9" s="15"/>
      <c r="H9" s="15"/>
      <c r="I9" s="15">
        <f>canmex_point!V49</f>
        <v>1194972.8384751545</v>
      </c>
      <c r="J9" s="15"/>
      <c r="K9" s="15">
        <f>canmex_point!AC49</f>
        <v>7721.6175363576676</v>
      </c>
      <c r="L9" s="15"/>
      <c r="M9" s="15"/>
      <c r="N9" s="15"/>
      <c r="O9" s="15">
        <f>canmex_point!AF49</f>
        <v>51.527028804800779</v>
      </c>
      <c r="P9" s="15">
        <f>canmex_point!AO49</f>
        <v>19968.372516072573</v>
      </c>
      <c r="Q9" s="15">
        <f>canmex_point!AR49</f>
        <v>661996.15789985971</v>
      </c>
      <c r="R9" s="15">
        <f>canmex_point!AS49</f>
        <v>73505.200466042617</v>
      </c>
      <c r="S9" s="15"/>
      <c r="T9" s="15">
        <f>canmex_point!BA49</f>
        <v>931.5531797193679</v>
      </c>
      <c r="U9" s="15">
        <f>canmex_point!BB49</f>
        <v>3565.6370042750877</v>
      </c>
      <c r="V9" s="15">
        <f>canmex_point!BH49</f>
        <v>107046.01819015415</v>
      </c>
      <c r="W9" s="15">
        <f>canmex_point!BN49</f>
        <v>443.16097520197457</v>
      </c>
      <c r="X9" s="15">
        <f>canmex_point!BO49</f>
        <v>1060.8284363956782</v>
      </c>
      <c r="Y9" s="15">
        <f>canmex_point!BP49</f>
        <v>8433.9273647648333</v>
      </c>
      <c r="Z9" s="15"/>
      <c r="AA9" s="15">
        <f>canmex_point!BS49</f>
        <v>9941.5043286594046</v>
      </c>
      <c r="AB9" s="15">
        <f>canmex_point!BT49</f>
        <v>577.05526035120704</v>
      </c>
      <c r="AC9" s="15">
        <f>canmex_point!BU49</f>
        <v>805321.24300710263</v>
      </c>
      <c r="AD9" s="15">
        <f>canmex_point!BW49</f>
        <v>9697.294098939974</v>
      </c>
      <c r="AE9" s="15"/>
      <c r="AF9" s="15"/>
    </row>
    <row r="10" spans="1:32" x14ac:dyDescent="0.25">
      <c r="A10" s="19" t="s">
        <v>302</v>
      </c>
      <c r="B10" s="15">
        <f>'ptfire-rx'!AQ61</f>
        <v>8654.361374488748</v>
      </c>
      <c r="C10" s="15">
        <f>'ptfire-rx'!AS61</f>
        <v>20478.011069442022</v>
      </c>
      <c r="D10" s="15">
        <f>'ptfire-rx'!AT61</f>
        <v>53.492814721232911</v>
      </c>
      <c r="E10" s="15">
        <f>'ptfire-rx'!AU61</f>
        <v>16112.896032943787</v>
      </c>
      <c r="F10" s="15"/>
      <c r="G10" s="15"/>
      <c r="H10" s="15"/>
      <c r="I10" s="15">
        <f>'ptfire-rx'!AX61</f>
        <v>7565934.8412028374</v>
      </c>
      <c r="J10" s="15"/>
      <c r="K10" s="15">
        <f>'ptfire-rx'!BF61</f>
        <v>123331.09142258155</v>
      </c>
      <c r="L10" s="15"/>
      <c r="M10" s="15">
        <f>'ptfire-rx'!BI61</f>
        <v>1211.9398570820674</v>
      </c>
      <c r="N10" s="15"/>
      <c r="O10" s="15">
        <f>'ptfire-rx'!BK61</f>
        <v>0</v>
      </c>
      <c r="P10" s="15">
        <f>'ptfire-rx'!BW61</f>
        <v>65775.945881557971</v>
      </c>
      <c r="Q10" s="15">
        <f>'ptfire-rx'!BZ61</f>
        <v>112857.0697454887</v>
      </c>
      <c r="R10" s="15">
        <f>'ptfire-rx'!CA61</f>
        <v>12539.677672327012</v>
      </c>
      <c r="S10" s="15">
        <f>'ptfire-rx'!CJ61</f>
        <v>1356.325263207636</v>
      </c>
      <c r="T10" s="15">
        <f>'ptfire-rx'!CN61</f>
        <v>8091.782862631173</v>
      </c>
      <c r="U10" s="15">
        <f>'ptfire-rx'!CO61</f>
        <v>49642.62393988869</v>
      </c>
      <c r="V10" s="15">
        <f>'ptfire-rx'!CU61</f>
        <v>140602.3170785273</v>
      </c>
      <c r="W10" s="15">
        <f>'ptfire-rx'!DA61</f>
        <v>3256.3263184913153</v>
      </c>
      <c r="X10" s="15">
        <f>'ptfire-rx'!DB61</f>
        <v>1627.936833144443</v>
      </c>
      <c r="Y10" s="15">
        <f>'ptfire-rx'!DC61</f>
        <v>599545.41306000634</v>
      </c>
      <c r="Z10" s="15"/>
      <c r="AA10" s="15">
        <f>'ptfire-rx'!DF61</f>
        <v>5223.762900264569</v>
      </c>
      <c r="AB10" s="15">
        <f>'ptfire-rx'!DG61</f>
        <v>4.7250230883551412</v>
      </c>
      <c r="AC10" s="15">
        <f>'ptfire-rx'!DH61</f>
        <v>75593.485377675403</v>
      </c>
      <c r="AD10" s="15">
        <f>'ptfire-rx'!DK61</f>
        <v>0</v>
      </c>
      <c r="AE10" s="15">
        <f>'ptfire-rx'!DN61</f>
        <v>14531.983101099182</v>
      </c>
      <c r="AF10" s="15">
        <f>'ptfire-rx'!DQ61</f>
        <v>8931.6699363185562</v>
      </c>
    </row>
    <row r="11" spans="1:32" x14ac:dyDescent="0.25">
      <c r="A11" s="19" t="s">
        <v>303</v>
      </c>
      <c r="B11" s="15">
        <f>'ptfire-wild'!AN61</f>
        <v>9445.6952759983415</v>
      </c>
      <c r="C11" s="15">
        <f>'ptfire-wild'!AP61</f>
        <v>14589.39518252237</v>
      </c>
      <c r="D11" s="15">
        <f>'ptfire-wild'!AQ61</f>
        <v>37.780502746808025</v>
      </c>
      <c r="E11" s="15">
        <f>'ptfire-wild'!AR61</f>
        <v>7772.5666720061372</v>
      </c>
      <c r="F11" s="15"/>
      <c r="G11" s="15"/>
      <c r="H11" s="15"/>
      <c r="I11" s="15">
        <f>'ptfire-wild'!AU61</f>
        <v>6424723.9886545725</v>
      </c>
      <c r="J11" s="15"/>
      <c r="K11" s="15">
        <f>'ptfire-wild'!BB61</f>
        <v>90569.508560995921</v>
      </c>
      <c r="L11" s="15"/>
      <c r="M11" s="15">
        <f>'ptfire-wild'!BE61</f>
        <v>1430.9667276416869</v>
      </c>
      <c r="N11" s="15"/>
      <c r="O11" s="15">
        <f>'ptfire-wild'!BG61</f>
        <v>0</v>
      </c>
      <c r="P11" s="15">
        <f>'ptfire-wild'!BS61</f>
        <v>66228.176656307056</v>
      </c>
      <c r="Q11" s="15">
        <f>'ptfire-wild'!BV61</f>
        <v>59186.164782205262</v>
      </c>
      <c r="R11" s="15">
        <f>'ptfire-wild'!BW61</f>
        <v>6576.2407367167625</v>
      </c>
      <c r="S11" s="15">
        <f>'ptfire-wild'!CF61</f>
        <v>952.26454743082616</v>
      </c>
      <c r="T11" s="15">
        <f>'ptfire-wild'!CJ61</f>
        <v>5002.1716981562413</v>
      </c>
      <c r="U11" s="15">
        <f>'ptfire-wild'!CK61</f>
        <v>62186.180855100785</v>
      </c>
      <c r="V11" s="15">
        <f>'ptfire-wild'!CQ61</f>
        <v>471168.23679115437</v>
      </c>
      <c r="W11" s="15">
        <f>'ptfire-wild'!CW61</f>
        <v>1454.5972045025626</v>
      </c>
      <c r="X11" s="15">
        <f>'ptfire-wild'!CX61</f>
        <v>1632.6163875083305</v>
      </c>
      <c r="Y11" s="15">
        <f>'ptfire-wild'!CY61</f>
        <v>465400.15198000299</v>
      </c>
      <c r="Z11" s="15"/>
      <c r="AA11" s="15">
        <f>'ptfire-wild'!DB61</f>
        <v>4511.1915171337387</v>
      </c>
      <c r="AB11" s="15">
        <f>'ptfire-wild'!DC61</f>
        <v>3.2907561056805221</v>
      </c>
      <c r="AC11" s="15">
        <f>'ptfire-wild'!DD61</f>
        <v>63745.449545349577</v>
      </c>
      <c r="AD11" s="15">
        <f>'ptfire-wild'!DG61</f>
        <v>0</v>
      </c>
      <c r="AE11" s="15">
        <f>'ptfire-wild'!DJ61</f>
        <v>10431.159721389786</v>
      </c>
      <c r="AF11" s="15">
        <f>'ptfire-wild'!DM61</f>
        <v>8383.5339991275687</v>
      </c>
    </row>
    <row r="12" spans="1:32" x14ac:dyDescent="0.25">
      <c r="A12" s="19" t="s">
        <v>304</v>
      </c>
      <c r="B12" s="15">
        <f>ptfire_othna!AN58</f>
        <v>4029.9509892746364</v>
      </c>
      <c r="C12" s="15">
        <f>ptfire_othna!AP58</f>
        <v>6888.039738662821</v>
      </c>
      <c r="D12" s="15">
        <f>ptfire_othna!AQ58</f>
        <v>14.485954196584412</v>
      </c>
      <c r="E12" s="15">
        <f>ptfire_othna!AR58</f>
        <v>3547.5878271330625</v>
      </c>
      <c r="F12" s="15"/>
      <c r="G12" s="15"/>
      <c r="H12" s="15"/>
      <c r="I12" s="15">
        <f>ptfire_othna!AU58</f>
        <v>2934879.617172549</v>
      </c>
      <c r="J12" s="15"/>
      <c r="K12" s="15">
        <f>ptfire_othna!BB58</f>
        <v>48083.125889420866</v>
      </c>
      <c r="L12" s="15"/>
      <c r="M12" s="15">
        <f>ptfire_othna!BE58</f>
        <v>627.19746270560177</v>
      </c>
      <c r="N12" s="15"/>
      <c r="O12" s="15">
        <f>ptfire_othna!BG58</f>
        <v>0</v>
      </c>
      <c r="P12" s="15">
        <f>ptfire_othna!BS58</f>
        <v>29595.504403305014</v>
      </c>
      <c r="Q12" s="15">
        <f>ptfire_othna!BV58</f>
        <v>39813.003128426877</v>
      </c>
      <c r="R12" s="15">
        <f>ptfire_othna!BW58</f>
        <v>4423.6710004316828</v>
      </c>
      <c r="S12" s="15">
        <f>ptfire_othna!CF58</f>
        <v>365.10135083331352</v>
      </c>
      <c r="T12" s="15">
        <f>ptfire_othna!CJ58</f>
        <v>1195.4110282861798</v>
      </c>
      <c r="U12" s="15">
        <f>ptfire_othna!CK58</f>
        <v>12391.751370297105</v>
      </c>
      <c r="V12" s="15">
        <f>ptfire_othna!CQ58</f>
        <v>265652.06153253256</v>
      </c>
      <c r="W12" s="15">
        <f>ptfire_othna!CW58</f>
        <v>443.77366371004695</v>
      </c>
      <c r="X12" s="15">
        <f>ptfire_othna!CX58</f>
        <v>142.80139579171811</v>
      </c>
      <c r="Y12" s="15">
        <f>ptfire_othna!CY58</f>
        <v>172268.0717551632</v>
      </c>
      <c r="Z12" s="15"/>
      <c r="AA12" s="15">
        <f>ptfire_othna!DB58</f>
        <v>843.22617256039098</v>
      </c>
      <c r="AB12" s="15">
        <f>ptfire_othna!DC58</f>
        <v>8.054171960209862</v>
      </c>
      <c r="AC12" s="15">
        <f>ptfire_othna!DD58</f>
        <v>16433.122529854871</v>
      </c>
      <c r="AD12" s="15">
        <f>ptfire_othna!DG58</f>
        <v>0</v>
      </c>
      <c r="AE12" s="15">
        <f>ptfire_othna!DJ58</f>
        <v>4488.3852800768109</v>
      </c>
      <c r="AF12" s="15">
        <f>ptfire_othna!DM58</f>
        <v>3802.3863811726856</v>
      </c>
    </row>
    <row r="13" spans="1:32" x14ac:dyDescent="0.25">
      <c r="A13" s="19" t="s">
        <v>235</v>
      </c>
      <c r="B13" s="15">
        <f>nonpt!BM62</f>
        <v>14867.772587963729</v>
      </c>
      <c r="C13" s="15">
        <f>nonpt!BQ62</f>
        <v>2432.6136504494903</v>
      </c>
      <c r="D13" s="15">
        <f>nonpt!BR62</f>
        <v>1.0828151504060014E-2</v>
      </c>
      <c r="E13" s="15">
        <f>nonpt!BV62</f>
        <v>336.04063744251977</v>
      </c>
      <c r="F13" s="15">
        <f>nonpt!CD62</f>
        <v>0.11716199867656103</v>
      </c>
      <c r="G13" s="15"/>
      <c r="H13" s="15">
        <f>nonpt!CF62</f>
        <v>34.206312368576263</v>
      </c>
      <c r="I13" s="15">
        <f>nonpt!CL62</f>
        <v>804268.39795257035</v>
      </c>
      <c r="J13" s="15"/>
      <c r="K13" s="15">
        <f>nonpt!CV62</f>
        <v>5200.4334936128807</v>
      </c>
      <c r="L13" s="15">
        <f>nonpt!CY62</f>
        <v>291.30464870504454</v>
      </c>
      <c r="M13" s="15">
        <f>nonpt!CZ62</f>
        <v>9096.5458469441019</v>
      </c>
      <c r="N13" s="15">
        <f>nonpt!DB62</f>
        <v>5.1793600970656559</v>
      </c>
      <c r="O13" s="15">
        <f>nonpt!DC62</f>
        <v>0</v>
      </c>
      <c r="P13" s="15">
        <f>nonpt!DR62</f>
        <v>69078.968787054022</v>
      </c>
      <c r="Q13" s="15">
        <f>nonpt!DW62</f>
        <v>648472.86005589482</v>
      </c>
      <c r="R13" s="15">
        <f>nonpt!DX62</f>
        <v>72052.543512412551</v>
      </c>
      <c r="S13" s="15">
        <f>nonpt!EG62</f>
        <v>33.936754727250609</v>
      </c>
      <c r="T13" s="15">
        <f>nonpt!EK62</f>
        <v>3053.8747564452615</v>
      </c>
      <c r="U13" s="15">
        <f>nonpt!EL62</f>
        <v>15651.655123376018</v>
      </c>
      <c r="V13" s="15">
        <f>nonpt!ES62</f>
        <v>66764.525097226229</v>
      </c>
      <c r="W13" s="15">
        <f>nonpt!EY62</f>
        <v>165.25381746740516</v>
      </c>
      <c r="X13" s="15">
        <f>nonpt!EZ62</f>
        <v>1057.403372150937</v>
      </c>
      <c r="Y13" s="15">
        <f>nonpt!FA62</f>
        <v>203125.89806832513</v>
      </c>
      <c r="Z13" s="62">
        <f>nonpt!FB62</f>
        <v>5.0976199123562167E-2</v>
      </c>
      <c r="AA13" s="15">
        <f>nonpt!FE62</f>
        <v>15858.957290267346</v>
      </c>
      <c r="AB13" s="15">
        <f>nonpt!FF62</f>
        <v>51.751402347554773</v>
      </c>
      <c r="AC13" s="15">
        <f>nonpt!FG62</f>
        <v>74390.625356171106</v>
      </c>
      <c r="AD13" s="15">
        <f>nonpt!FJ62</f>
        <v>1106.9867714583861</v>
      </c>
      <c r="AE13" s="15">
        <f>nonpt!FM62</f>
        <v>8257.6925460308194</v>
      </c>
      <c r="AF13" s="15">
        <f>nonpt!FP62</f>
        <v>3861.4789739754706</v>
      </c>
    </row>
    <row r="14" spans="1:32" x14ac:dyDescent="0.25">
      <c r="A14" s="19" t="s">
        <v>239</v>
      </c>
      <c r="B14" s="15">
        <f>openburn!AU61</f>
        <v>0</v>
      </c>
      <c r="C14" s="15">
        <f>openburn!AY61</f>
        <v>4584.743398113922</v>
      </c>
      <c r="D14" s="15">
        <f>openburn!AZ61</f>
        <v>6.9269259670836796</v>
      </c>
      <c r="E14" s="15">
        <f>openburn!BA61</f>
        <v>695.33767100683622</v>
      </c>
      <c r="F14" s="15">
        <f>openburn!BF61</f>
        <v>1.1668797267922199E-6</v>
      </c>
      <c r="G14" s="15"/>
      <c r="H14" s="15"/>
      <c r="I14" s="15">
        <f>openburn!BI61</f>
        <v>1393623.3071100558</v>
      </c>
      <c r="J14" s="15"/>
      <c r="K14" s="15">
        <f>openburn!BR61</f>
        <v>2199.6605320513336</v>
      </c>
      <c r="L14" s="15">
        <f>openburn!BU61</f>
        <v>1217.0269326493142</v>
      </c>
      <c r="M14" s="15">
        <f>openburn!BV61</f>
        <v>4.38996243244721E-2</v>
      </c>
      <c r="N14" s="15">
        <f>openburn!BX61</f>
        <v>0.39704545958073828</v>
      </c>
      <c r="O14" s="15">
        <f>openburn!BY61</f>
        <v>0</v>
      </c>
      <c r="P14" s="15">
        <f>openburn!CK61</f>
        <v>79191.48290879697</v>
      </c>
      <c r="Q14" s="15">
        <f>openburn!CP61</f>
        <v>40989.785241009537</v>
      </c>
      <c r="R14" s="15">
        <f>openburn!CQ61</f>
        <v>4554.4166863192704</v>
      </c>
      <c r="S14" s="15">
        <f>openburn!CZ61</f>
        <v>117.23192073638192</v>
      </c>
      <c r="T14" s="15">
        <f>openburn!DD61</f>
        <v>19152.732142807665</v>
      </c>
      <c r="U14" s="15">
        <f>openburn!DE61</f>
        <v>23062.832300810493</v>
      </c>
      <c r="V14" s="15">
        <f>openburn!DL61</f>
        <v>19679.26277204492</v>
      </c>
      <c r="W14" s="15">
        <f>openburn!DR61</f>
        <v>3808.5413627133844</v>
      </c>
      <c r="X14" s="15">
        <f>openburn!DS61</f>
        <v>740.54983665639168</v>
      </c>
      <c r="Y14" s="15">
        <f>openburn!DT61</f>
        <v>82137.546691944299</v>
      </c>
      <c r="Z14" s="62"/>
      <c r="AA14" s="15">
        <f>openburn!DW61</f>
        <v>3481.8531020862802</v>
      </c>
      <c r="AB14" s="15">
        <f>openburn!DX61</f>
        <v>2.1158555070186322</v>
      </c>
      <c r="AC14" s="15">
        <f>openburn!DY61</f>
        <v>13853.367528574898</v>
      </c>
      <c r="AD14" s="15">
        <f>openburn!EB61</f>
        <v>0</v>
      </c>
      <c r="AE14" s="15">
        <f>openburn!EE61</f>
        <v>1817.5584257496164</v>
      </c>
      <c r="AF14" s="15">
        <f>openburn!EH61</f>
        <v>192.21911592162795</v>
      </c>
    </row>
    <row r="15" spans="1:32" x14ac:dyDescent="0.25">
      <c r="A15" s="19" t="s">
        <v>305</v>
      </c>
      <c r="B15" s="15">
        <f>ptagfire!X61</f>
        <v>2567.3311125581818</v>
      </c>
      <c r="C15" s="15">
        <f>ptagfire!Z61</f>
        <v>2462.0050550669148</v>
      </c>
      <c r="D15" s="15"/>
      <c r="E15" s="15">
        <f>ptagfire!AA61</f>
        <v>1159.9321209505088</v>
      </c>
      <c r="F15" s="15"/>
      <c r="G15" s="15"/>
      <c r="H15" s="15"/>
      <c r="I15" s="15">
        <f>ptagfire!AC61</f>
        <v>970451.70939006854</v>
      </c>
      <c r="J15" s="15"/>
      <c r="K15" s="15">
        <f>ptagfire!AK61</f>
        <v>10729.222879451263</v>
      </c>
      <c r="L15" s="15"/>
      <c r="M15" s="15">
        <f>ptagfire!AN61</f>
        <v>1112.1978054326573</v>
      </c>
      <c r="N15" s="15"/>
      <c r="O15" s="15">
        <f>ptagfire!AP61</f>
        <v>0</v>
      </c>
      <c r="P15" s="15">
        <f>ptagfire!AY61</f>
        <v>11312.491562269302</v>
      </c>
      <c r="Q15" s="15">
        <f>ptagfire!BB61</f>
        <v>38293.705384779205</v>
      </c>
      <c r="R15" s="15">
        <f>ptagfire!BC61</f>
        <v>4254.8583506879559</v>
      </c>
      <c r="S15" s="15"/>
      <c r="T15" s="15">
        <f>ptagfire!BK61</f>
        <v>6944.1674603418169</v>
      </c>
      <c r="U15" s="15">
        <f>ptagfire!BL61</f>
        <v>8824.3013389171847</v>
      </c>
      <c r="V15" s="15">
        <f>ptagfire!BR61</f>
        <v>45616.118237134353</v>
      </c>
      <c r="W15" s="15">
        <f>ptagfire!BX61</f>
        <v>1310.3599290370735</v>
      </c>
      <c r="X15" s="15">
        <f>ptagfire!BY61</f>
        <v>305.86154491024382</v>
      </c>
      <c r="Y15" s="15">
        <f>ptagfire!BZ61</f>
        <v>35857.068021170911</v>
      </c>
      <c r="Z15" s="15"/>
      <c r="AA15" s="15">
        <f>ptagfire!CC61</f>
        <v>1386.5877353709513</v>
      </c>
      <c r="AB15" s="15">
        <f>ptagfire!CD61</f>
        <v>1.3663319635994833</v>
      </c>
      <c r="AC15" s="15">
        <f>ptagfire!CE61</f>
        <v>13922.266621954783</v>
      </c>
      <c r="AD15" s="15">
        <f>ptagfire!CH61</f>
        <v>0</v>
      </c>
      <c r="AE15" s="15">
        <f>ptagfire!CK61</f>
        <v>1810.3448282730685</v>
      </c>
      <c r="AF15" s="15">
        <f>ptagfire!CN61</f>
        <v>450.12549438283037</v>
      </c>
    </row>
    <row r="16" spans="1:32" x14ac:dyDescent="0.25">
      <c r="A16" s="19" t="s">
        <v>237</v>
      </c>
      <c r="B16" s="15">
        <f>np_oilgas!AX62</f>
        <v>14.495118327394398</v>
      </c>
      <c r="C16" s="15">
        <f>np_oilgas!BB62</f>
        <v>32852.609380089059</v>
      </c>
      <c r="D16" s="15"/>
      <c r="E16" s="15">
        <f>np_oilgas!BE62</f>
        <v>520.00210556229365</v>
      </c>
      <c r="F16" s="56">
        <f>np_oilgas!BK62</f>
        <v>3.560646590531138E-6</v>
      </c>
      <c r="G16" s="15">
        <f>np_oilgas!BM62</f>
        <v>3.1922083703834279E-2</v>
      </c>
      <c r="H16" s="15"/>
      <c r="I16" s="15">
        <f>np_oilgas!BQ62</f>
        <v>692987.57066495356</v>
      </c>
      <c r="J16" s="15"/>
      <c r="K16" s="15">
        <f>np_oilgas!BZ62</f>
        <v>53390.164388328834</v>
      </c>
      <c r="L16" s="15"/>
      <c r="M16" s="15">
        <f>np_oilgas!CC62</f>
        <v>1347.6618787098153</v>
      </c>
      <c r="N16" s="15">
        <f>np_oilgas!CE62</f>
        <v>1.4050268997575134E-4</v>
      </c>
      <c r="O16" s="15">
        <f>np_oilgas!CF62</f>
        <v>0</v>
      </c>
      <c r="P16" s="15">
        <f>np_oilgas!CS62</f>
        <v>13.260843986262982</v>
      </c>
      <c r="Q16" s="15">
        <f>np_oilgas!CX62</f>
        <v>532911.24727469764</v>
      </c>
      <c r="R16" s="15">
        <f>np_oilgas!CY62</f>
        <v>59212.345284956937</v>
      </c>
      <c r="S16" s="15">
        <f>np_oilgas!DH62</f>
        <v>109.25061163904772</v>
      </c>
      <c r="T16" s="15">
        <f>np_oilgas!DL62</f>
        <v>220.68947497469051</v>
      </c>
      <c r="U16" s="15">
        <f>np_oilgas!DM62</f>
        <v>534.55922553109247</v>
      </c>
      <c r="V16" s="15">
        <f>np_oilgas!DT62</f>
        <v>63.395463394169795</v>
      </c>
      <c r="W16" s="15">
        <f>np_oilgas!DZ62</f>
        <v>356.7811183822522</v>
      </c>
      <c r="X16" s="15">
        <f>np_oilgas!EA62</f>
        <v>198.8782051203732</v>
      </c>
      <c r="Y16" s="15">
        <f>np_oilgas!EB62</f>
        <v>3683.3064039648784</v>
      </c>
      <c r="Z16" s="15">
        <f>np_oilgas!EC62</f>
        <v>12.09731625729426</v>
      </c>
      <c r="AA16" s="15">
        <f>np_oilgas!EF62</f>
        <v>1408.368383818623</v>
      </c>
      <c r="AB16" s="15">
        <f>np_oilgas!EG62</f>
        <v>0</v>
      </c>
      <c r="AC16" s="15">
        <f>np_oilgas!EH62</f>
        <v>279327.83161127119</v>
      </c>
      <c r="AD16" s="15">
        <f>np_oilgas!EK62</f>
        <v>0</v>
      </c>
      <c r="AE16" s="15">
        <f>np_oilgas!EN62</f>
        <v>19129.814485786595</v>
      </c>
      <c r="AF16" s="15">
        <f>np_oilgas!EQ62</f>
        <v>34757.218789420389</v>
      </c>
    </row>
    <row r="17" spans="1:32" x14ac:dyDescent="0.25">
      <c r="A17" s="19" t="s">
        <v>306</v>
      </c>
      <c r="B17" s="15">
        <f>rwc!AK61</f>
        <v>27634.768186587433</v>
      </c>
      <c r="C17" s="15">
        <f>rwc!AO61</f>
        <v>16615.294119485832</v>
      </c>
      <c r="D17" s="15">
        <f>rwc!AP61</f>
        <v>42.10494324898476</v>
      </c>
      <c r="E17" s="15">
        <f>rwc!AQ61</f>
        <v>4591.9565256953674</v>
      </c>
      <c r="F17" s="15"/>
      <c r="G17" s="15"/>
      <c r="H17" s="15"/>
      <c r="I17" s="15">
        <f>rwc!AU61</f>
        <v>2692656.3417018196</v>
      </c>
      <c r="J17" s="15"/>
      <c r="K17" s="15">
        <f>rwc!BC61</f>
        <v>45603.735724757564</v>
      </c>
      <c r="L17" s="15"/>
      <c r="M17" s="15"/>
      <c r="N17" s="57">
        <f>rwc!BG61</f>
        <v>3.8075079909275625E-2</v>
      </c>
      <c r="O17" s="15">
        <f>rwc!BH61</f>
        <v>0</v>
      </c>
      <c r="P17" s="15">
        <f>rwc!BU61</f>
        <v>22136.48198860525</v>
      </c>
      <c r="Q17" s="15">
        <f>rwc!BZ61</f>
        <v>32876.661704956183</v>
      </c>
      <c r="R17" s="15">
        <f>rwc!CA61</f>
        <v>3652.9624969435181</v>
      </c>
      <c r="S17" s="15">
        <f>rwc!CJ61</f>
        <v>2368.0137029247912</v>
      </c>
      <c r="T17" s="15">
        <f>rwc!CN61</f>
        <v>1037.9615846009169</v>
      </c>
      <c r="U17" s="15">
        <f>rwc!CO61</f>
        <v>26183.609398682031</v>
      </c>
      <c r="V17" s="15">
        <f>rwc!CV61</f>
        <v>1352.5621300636121</v>
      </c>
      <c r="W17" s="15">
        <f>rwc!DB61</f>
        <v>475.98595824299821</v>
      </c>
      <c r="X17" s="15">
        <f>rwc!DC61</f>
        <v>602.91554824732793</v>
      </c>
      <c r="Y17" s="15">
        <f>rwc!DD61</f>
        <v>234392.75831131573</v>
      </c>
      <c r="Z17" s="15"/>
      <c r="AA17" s="15">
        <f>rwc!DG61</f>
        <v>1546.3428333454872</v>
      </c>
      <c r="AB17" s="15">
        <f>rwc!DH61</f>
        <v>3.1421104025104771E-2</v>
      </c>
      <c r="AC17" s="15">
        <f>rwc!DI61</f>
        <v>11963.82825589823</v>
      </c>
      <c r="AD17" s="15">
        <f>rwc!DK61</f>
        <v>0</v>
      </c>
      <c r="AE17" s="15">
        <f>rwc!DN61</f>
        <v>6399.7055816964912</v>
      </c>
      <c r="AF17" s="15">
        <f>rwc!DQ61</f>
        <v>3173.725937976702</v>
      </c>
    </row>
    <row r="18" spans="1:32" x14ac:dyDescent="0.25">
      <c r="A18" s="19" t="s">
        <v>238</v>
      </c>
      <c r="B18" s="15">
        <f>np_solvents!AH61</f>
        <v>99.503928704103231</v>
      </c>
      <c r="C18" s="15">
        <f>np_solvents!AJ61</f>
        <v>336.37663799922092</v>
      </c>
      <c r="D18" s="56"/>
      <c r="E18" s="56"/>
      <c r="F18" s="15"/>
      <c r="G18" s="15"/>
      <c r="H18" s="15"/>
      <c r="I18" s="15"/>
      <c r="J18" s="15"/>
      <c r="K18" s="15">
        <f>np_solvents!AW61</f>
        <v>7.2624888476491929</v>
      </c>
      <c r="L18" s="15"/>
      <c r="M18" s="15">
        <f>np_solvents!AZ61</f>
        <v>12095.317406453416</v>
      </c>
      <c r="N18" s="57"/>
      <c r="O18" s="15"/>
      <c r="P18" s="15"/>
      <c r="Q18" s="15"/>
      <c r="R18" s="15"/>
      <c r="S18" s="15">
        <f>np_solvents!BM61</f>
        <v>5279.1365630033224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>
        <f>np_solvents!BT61</f>
        <v>80145.290957806385</v>
      </c>
      <c r="AF18" s="15">
        <f>np_solvents!BY61</f>
        <v>63723.421851163541</v>
      </c>
    </row>
    <row r="19" spans="1:32" x14ac:dyDescent="0.25">
      <c r="A19" s="51" t="s">
        <v>307</v>
      </c>
      <c r="B19" s="15">
        <f>'onroad all'!J61</f>
        <v>2127.1793386782902</v>
      </c>
      <c r="C19" s="15">
        <f>'onroad all'!P61</f>
        <v>19020.564091577002</v>
      </c>
      <c r="D19" s="15">
        <f>'onroad all'!T61</f>
        <v>11.277170939584257</v>
      </c>
      <c r="E19" s="15">
        <f>'onroad all'!Y61</f>
        <v>2493.2725675758147</v>
      </c>
      <c r="F19" s="57">
        <f>'onroad all'!AC61</f>
        <v>8.7786214039599995E-3</v>
      </c>
      <c r="G19" s="15"/>
      <c r="H19" s="15"/>
      <c r="I19" s="15">
        <f>'onroad all'!AF61</f>
        <v>15274966.681523293</v>
      </c>
      <c r="J19" s="15">
        <f>'onroad all'!AK61</f>
        <v>24659.464685035393</v>
      </c>
      <c r="K19" s="15">
        <f>'onroad all'!BD61</f>
        <v>11981.407489121797</v>
      </c>
      <c r="L19" s="15"/>
      <c r="M19" s="15">
        <f>'onroad all'!BF61</f>
        <v>28080.255587106029</v>
      </c>
      <c r="N19" s="56">
        <f>'onroad all'!BK61</f>
        <v>0.32106663514500011</v>
      </c>
      <c r="O19" s="15">
        <f>'onroad all'!BL61</f>
        <v>18001.625913250999</v>
      </c>
      <c r="P19" s="15">
        <f>'onroad all'!BZ61</f>
        <v>189098.00761220165</v>
      </c>
      <c r="Q19" s="15">
        <f>'onroad all'!CF61</f>
        <v>1975010.8696953778</v>
      </c>
      <c r="R19" s="15">
        <f>'onroad all'!CG61</f>
        <v>257190.58257470772</v>
      </c>
      <c r="S19" s="15">
        <f>'onroad all'!CQ61</f>
        <v>313.98732499814764</v>
      </c>
      <c r="T19" s="15">
        <f>'onroad all'!CU61</f>
        <v>88.561883341168141</v>
      </c>
      <c r="U19" s="15">
        <f>'onroad all'!CV61</f>
        <v>31314.3441717272</v>
      </c>
      <c r="V19" s="15">
        <f>'onroad all'!DD61</f>
        <v>89006.190741410857</v>
      </c>
      <c r="W19" s="15">
        <f>'onroad all'!DJ61</f>
        <v>478.82741644289899</v>
      </c>
      <c r="X19" s="15">
        <f>'onroad all'!DK61</f>
        <v>151.252062902441</v>
      </c>
      <c r="Y19" s="15">
        <f>'onroad all'!DL61</f>
        <v>22084.224632317866</v>
      </c>
      <c r="Z19" s="15"/>
      <c r="AA19" s="15">
        <f>'onroad all'!DP61</f>
        <v>2644.5629620874392</v>
      </c>
      <c r="AB19" s="15">
        <f>'onroad all'!DQ61</f>
        <v>28.806458355095636</v>
      </c>
      <c r="AC19" s="15">
        <f>'onroad all'!DU61</f>
        <v>11582.859624562916</v>
      </c>
      <c r="AD19" s="15"/>
      <c r="AE19" s="15">
        <f>'onroad all'!EB61</f>
        <v>118082.4223109642</v>
      </c>
      <c r="AF19" s="15">
        <f>'onroad all'!EK61</f>
        <v>64316.146826022428</v>
      </c>
    </row>
    <row r="20" spans="1:32" x14ac:dyDescent="0.25">
      <c r="A20" s="19" t="s">
        <v>236</v>
      </c>
      <c r="B20" s="19">
        <f>nonroad!AM61</f>
        <v>2885.6545292886603</v>
      </c>
      <c r="C20" s="19">
        <f>nonroad!AP61</f>
        <v>25860.018323577089</v>
      </c>
      <c r="D20" s="19">
        <f>nonroad!AQ61</f>
        <v>18.988360682976751</v>
      </c>
      <c r="E20" s="19">
        <f>nonroad!AR61</f>
        <v>4374.0959114352627</v>
      </c>
      <c r="F20" s="84">
        <f>nonroad!AT61</f>
        <v>1.542529795026262E-3</v>
      </c>
      <c r="G20" s="19"/>
      <c r="H20" s="19"/>
      <c r="I20" s="15">
        <f>nonroad!AV61</f>
        <v>11139218.544756034</v>
      </c>
      <c r="J20" s="15">
        <f>nonroad!AX61</f>
        <v>15833.529598008541</v>
      </c>
      <c r="K20" s="15">
        <f>nonroad!BI61</f>
        <v>19928.34415834512</v>
      </c>
      <c r="L20" s="15"/>
      <c r="M20" s="15">
        <f>nonroad!BJ61</f>
        <v>12891.448802916733</v>
      </c>
      <c r="N20" s="56">
        <f>nonroad!BL61</f>
        <v>2.8040093983787737E-2</v>
      </c>
      <c r="O20" s="15">
        <f>nonroad!BM61</f>
        <v>6155.6626538789224</v>
      </c>
      <c r="P20" s="15">
        <f>nonroad!BV61</f>
        <v>2003.7635248324291</v>
      </c>
      <c r="Q20" s="15">
        <f>nonroad!CA61</f>
        <v>692512.01401827298</v>
      </c>
      <c r="R20" s="15">
        <f>nonroad!CB61</f>
        <v>70790.105543642683</v>
      </c>
      <c r="S20" s="15">
        <f>nonroad!CI61</f>
        <v>383.395572847501</v>
      </c>
      <c r="T20" s="15">
        <f>nonroad!CM61</f>
        <v>128.21715876519988</v>
      </c>
      <c r="U20" s="15">
        <f>nonroad!CN61</f>
        <v>20238.868232754146</v>
      </c>
      <c r="V20" s="15">
        <f>nonroad!CT61</f>
        <v>4738.1576764771135</v>
      </c>
      <c r="W20" s="15">
        <f>nonroad!CY61</f>
        <v>592.87722747498481</v>
      </c>
      <c r="X20" s="15">
        <f>nonroad!CZ61</f>
        <v>450.82393675254667</v>
      </c>
      <c r="Y20" s="15">
        <f>nonroad!DA61</f>
        <v>28612.907736057834</v>
      </c>
      <c r="Z20" s="15"/>
      <c r="AA20" s="15">
        <f>nonroad!DD61</f>
        <v>1928.6528385432041</v>
      </c>
      <c r="AB20" s="15">
        <f>nonroad!DE61</f>
        <v>3.201353271874197</v>
      </c>
      <c r="AC20" s="15">
        <f>nonroad!DF61</f>
        <v>1028.6649675352201</v>
      </c>
      <c r="AD20" s="15">
        <f>nonroad!DI61</f>
        <v>0</v>
      </c>
      <c r="AE20" s="15">
        <f>nonroad!DK61</f>
        <v>82573.454935419679</v>
      </c>
      <c r="AF20" s="15">
        <f>nonroad!DN61</f>
        <v>58496.728579579925</v>
      </c>
    </row>
    <row r="21" spans="1:32" x14ac:dyDescent="0.25">
      <c r="A21" s="19" t="s">
        <v>308</v>
      </c>
      <c r="B21" s="19">
        <f>+'canmex_area 36'!O49</f>
        <v>23093.165128000001</v>
      </c>
      <c r="C21" s="19">
        <f>+'canmex_area 36'!Q49</f>
        <v>34751.590112000005</v>
      </c>
      <c r="D21" s="19"/>
      <c r="E21" s="19"/>
      <c r="F21" s="19"/>
      <c r="G21" s="19"/>
      <c r="H21" s="19"/>
      <c r="I21" s="19">
        <f>+'canmex_area 36'!S49</f>
        <v>3773084.9950300003</v>
      </c>
      <c r="J21" s="19"/>
      <c r="K21" s="19">
        <f>'canmex_area 36'!AA49</f>
        <v>45106.171650999997</v>
      </c>
      <c r="L21" s="19"/>
      <c r="M21" s="19"/>
      <c r="N21" s="19"/>
      <c r="O21" s="19">
        <f>+'canmex_area 36'!AD49</f>
        <v>3334.2069063999998</v>
      </c>
      <c r="P21" s="19">
        <f>+'canmex_area 36'!AM49</f>
        <v>52139.937885000007</v>
      </c>
      <c r="Q21" s="19">
        <f>+'canmex_area 36'!AP49</f>
        <v>511677.00595800002</v>
      </c>
      <c r="R21" s="19">
        <f>+'canmex_area 36'!AQ49</f>
        <v>53518.727176999993</v>
      </c>
      <c r="S21" s="19"/>
      <c r="T21" s="19">
        <f>+'canmex_area 36'!AY49</f>
        <v>1224.6761175000001</v>
      </c>
      <c r="U21" s="19">
        <f>+'canmex_area 36'!AZ49</f>
        <v>35096.055372000003</v>
      </c>
      <c r="V21" s="19">
        <f>+'canmex_area 36'!BF49</f>
        <v>129542.95426619996</v>
      </c>
      <c r="W21" s="19">
        <f>+'canmex_area 36'!BL49</f>
        <v>627.67452479999997</v>
      </c>
      <c r="X21" s="19">
        <f>+'canmex_area 36'!BM49</f>
        <v>866.08019869999976</v>
      </c>
      <c r="Y21" s="19">
        <f>+'canmex_area 36'!BN49</f>
        <v>139825.44649599999</v>
      </c>
      <c r="Z21" s="19"/>
      <c r="AA21" s="19">
        <f>+'canmex_area 36'!BQ49</f>
        <v>7764.058031999999</v>
      </c>
      <c r="AB21" s="19">
        <f>+'canmex_area 36'!BR49</f>
        <v>74.186524645599988</v>
      </c>
      <c r="AC21" s="19">
        <f>+'canmex_area 36'!BS49</f>
        <v>98422.664863000013</v>
      </c>
      <c r="AD21" s="19">
        <f>+'canmex_area 36'!BU49</f>
        <v>0.49857999999999997</v>
      </c>
      <c r="AE21" s="15"/>
      <c r="AF21" s="15"/>
    </row>
    <row r="22" spans="1:32" x14ac:dyDescent="0.25">
      <c r="A22" s="19" t="s">
        <v>309</v>
      </c>
      <c r="B22" s="19">
        <f>+'canada_onroad 36'!O49</f>
        <v>350.63144602849644</v>
      </c>
      <c r="C22" s="19">
        <f>+'canada_onroad 36'!Q49</f>
        <v>5538.293197837279</v>
      </c>
      <c r="D22" s="19"/>
      <c r="E22" s="19"/>
      <c r="F22" s="19"/>
      <c r="G22" s="19"/>
      <c r="H22" s="19"/>
      <c r="I22" s="19">
        <f>+'canada_onroad 36'!S49</f>
        <v>1809991.6828811255</v>
      </c>
      <c r="J22" s="19"/>
      <c r="K22" s="19">
        <f>'canada_onroad 36'!Z49</f>
        <v>3184.2541542786616</v>
      </c>
      <c r="L22" s="19"/>
      <c r="M22" s="19"/>
      <c r="N22" s="19"/>
      <c r="O22" s="19">
        <f>+'canada_onroad 36'!AC49</f>
        <v>3096.8909695534749</v>
      </c>
      <c r="P22" s="19">
        <f>+'canada_onroad 36'!AL49</f>
        <v>7510.7074555648414</v>
      </c>
      <c r="Q22" s="19">
        <f>+'canada_onroad 36'!AO49</f>
        <v>348401.11209860671</v>
      </c>
      <c r="R22" s="19">
        <f>+'canada_onroad 36'!AP49</f>
        <v>35614.635978271806</v>
      </c>
      <c r="S22" s="19"/>
      <c r="T22" s="19">
        <f>+'canada_onroad 36'!AX49</f>
        <v>9.7624247724220385</v>
      </c>
      <c r="U22" s="19">
        <f>+'canada_onroad 36'!AY49</f>
        <v>8052.5367315626445</v>
      </c>
      <c r="V22" s="19">
        <f>+'canada_onroad 36'!BE49</f>
        <v>12528.805321557744</v>
      </c>
      <c r="W22" s="19">
        <f>'canada_onroad 36'!BK49</f>
        <v>54.342928202022605</v>
      </c>
      <c r="X22" s="19">
        <f>'canada_onroad 36'!BL49</f>
        <v>18.694494729903351</v>
      </c>
      <c r="Y22" s="19">
        <f>'canada_onroad 36'!BM49</f>
        <v>3793.0634017630327</v>
      </c>
      <c r="Z22" s="19"/>
      <c r="AA22" s="19">
        <f>+'canada_onroad 36'!BP49</f>
        <v>111.82041293212501</v>
      </c>
      <c r="AB22" s="19">
        <f>+'canada_onroad 36'!BQ49</f>
        <v>5.0251198634357408</v>
      </c>
      <c r="AC22" s="19">
        <f>+'canada_onroad 36'!BR49</f>
        <v>1020.954490251041</v>
      </c>
      <c r="AD22" s="19">
        <f>+'canada_onroad 36'!BT49</f>
        <v>0</v>
      </c>
      <c r="AE22" s="15"/>
      <c r="AF22" s="15"/>
    </row>
    <row r="23" spans="1:32" x14ac:dyDescent="0.25">
      <c r="A23" s="19" t="s">
        <v>310</v>
      </c>
      <c r="B23" s="19">
        <f>mexico_onroad!AJ36</f>
        <v>2387.3122207323913</v>
      </c>
      <c r="C23" s="19">
        <f>mexico_onroad!AM36</f>
        <v>7239.0874043494478</v>
      </c>
      <c r="D23" s="19">
        <f>mexico_onroad!AN36</f>
        <v>5.0390622884851535</v>
      </c>
      <c r="E23" s="19">
        <f>mexico_onroad!AO36</f>
        <v>548.56009636738725</v>
      </c>
      <c r="F23" s="84">
        <f>mexico_onroad!AQ36</f>
        <v>3.7506759055098992E-4</v>
      </c>
      <c r="H23" s="19"/>
      <c r="I23" s="19">
        <f>mexico_onroad!AS36</f>
        <v>2492380.1304610581</v>
      </c>
      <c r="J23" s="19"/>
      <c r="K23" s="19">
        <f>mexico_onroad!AZ36</f>
        <v>21940.581656573762</v>
      </c>
      <c r="L23" s="19"/>
      <c r="M23" s="19">
        <f>mexico_onroad!BA36</f>
        <v>3290.747813561884</v>
      </c>
      <c r="N23" s="121">
        <f>mexico_onroad!BC36</f>
        <v>1.1061056025352614E-2</v>
      </c>
      <c r="O23" s="19">
        <f>mexico_onroad!BD36</f>
        <v>4687.3254506650737</v>
      </c>
      <c r="P23" s="19">
        <f>mexico_onroad!BJ36</f>
        <v>3153.8659507117027</v>
      </c>
      <c r="Q23" s="19">
        <f>mexico_onroad!BO36</f>
        <v>480625.87424545083</v>
      </c>
      <c r="R23" s="19">
        <f>mexico_onroad!BP36</f>
        <v>100602.38429294585</v>
      </c>
      <c r="S23" s="19">
        <f>mexico_onroad!BW36</f>
        <v>136.60165139258916</v>
      </c>
      <c r="T23" s="19">
        <f>mexico_onroad!CA36</f>
        <v>22.327687547322384</v>
      </c>
      <c r="U23" s="19">
        <f>mexico_onroad!CB36</f>
        <v>7095.7295627095973</v>
      </c>
      <c r="V23" s="19">
        <f>mexico_onroad!CI36</f>
        <v>11066.639153582993</v>
      </c>
      <c r="W23" s="19">
        <f>mexico_onroad!CO36</f>
        <v>276.97644673154281</v>
      </c>
      <c r="X23" s="19">
        <f>mexico_onroad!CP36</f>
        <v>41.969685560058046</v>
      </c>
      <c r="Y23" s="19">
        <f>mexico_onroad!CQ36</f>
        <v>6845.5865497041386</v>
      </c>
      <c r="Z23" s="19"/>
      <c r="AA23" s="19">
        <f>mexico_onroad!CT36</f>
        <v>16458.37083735285</v>
      </c>
      <c r="AB23" s="19">
        <f>mexico_onroad!CU36</f>
        <v>7.5259768689242064</v>
      </c>
      <c r="AC23" s="19">
        <f>mexico_onroad!CV36</f>
        <v>3670.9601486368092</v>
      </c>
      <c r="AD23" s="19">
        <f>mexico_onroad!CX36</f>
        <v>0</v>
      </c>
      <c r="AE23" s="15">
        <f>mexico_onroad!DA36</f>
        <v>18606.479937783239</v>
      </c>
      <c r="AF23" s="15">
        <f>mexico_onroad!DE36</f>
        <v>15556.63170182326</v>
      </c>
    </row>
    <row r="24" spans="1:32" x14ac:dyDescent="0.25">
      <c r="A24" s="19" t="s">
        <v>311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>
        <f>'canada_afdust 36'!AI18</f>
        <v>233.84771610561029</v>
      </c>
      <c r="U24" s="19">
        <f>'canada_afdust 36'!AJ18</f>
        <v>203.24987364786909</v>
      </c>
      <c r="V24" s="19">
        <f>'canada_afdust 36'!AN18</f>
        <v>775516.43461955257</v>
      </c>
      <c r="W24" s="19">
        <f>'canada_afdust 36'!AT18</f>
        <v>120.88159334384508</v>
      </c>
      <c r="X24" s="19">
        <f>'canada_afdust 36'!AU18</f>
        <v>251.95539023893244</v>
      </c>
      <c r="Y24" s="19">
        <f>'canada_afdust 36'!AV18</f>
        <v>8922.2835457906822</v>
      </c>
      <c r="Z24" s="19"/>
      <c r="AA24" s="19">
        <f>'canada_afdust 36'!AX18</f>
        <v>1092.5631611958493</v>
      </c>
      <c r="AB24" s="19">
        <f>'canada_afdust 36'!AY18</f>
        <v>696.52536138913263</v>
      </c>
      <c r="AC24" s="19"/>
      <c r="AD24" s="19"/>
      <c r="AE24" s="15"/>
      <c r="AF24" s="15"/>
    </row>
    <row r="25" spans="1:32" x14ac:dyDescent="0.25">
      <c r="A25" s="19" t="s">
        <v>312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>
        <f>'canada_ptdust 36'!AI17</f>
        <v>1.4396027911748732</v>
      </c>
      <c r="U25" s="19">
        <f>'canada_ptdust 36'!AJ17</f>
        <v>6.9122559942966069</v>
      </c>
      <c r="V25" s="19">
        <f>'canada_ptdust 36'!AN17</f>
        <v>5169.0047374601745</v>
      </c>
      <c r="W25" s="19">
        <f>'canada_ptdust 36'!AT17</f>
        <v>0.45528162370202729</v>
      </c>
      <c r="X25" s="19">
        <f>'canada_ptdust 36'!AU17</f>
        <v>0.26460246593887038</v>
      </c>
      <c r="Y25" s="19">
        <f>'canada_ptdust 36'!AV17</f>
        <v>64.450537798692693</v>
      </c>
      <c r="Z25" s="19"/>
      <c r="AA25" s="19">
        <f>'canada_ptdust 36'!AX17</f>
        <v>4.2756450377359752</v>
      </c>
      <c r="AB25" s="19">
        <f>'canada_ptdust 36'!AY17</f>
        <v>2.4214430836820808</v>
      </c>
      <c r="AC25" s="19"/>
      <c r="AD25" s="19"/>
      <c r="AE25" s="15"/>
      <c r="AF25" s="15"/>
    </row>
    <row r="26" spans="1:32" x14ac:dyDescent="0.25">
      <c r="A26" s="19" t="s">
        <v>313</v>
      </c>
      <c r="B26" s="19">
        <f>'canmex_ag 36'!O46</f>
        <v>164.34726001254924</v>
      </c>
      <c r="C26" s="19">
        <f>'canmex_ag 36'!Q46</f>
        <v>161.75284073060439</v>
      </c>
      <c r="D26" s="19"/>
      <c r="E26" s="19"/>
      <c r="F26" s="19"/>
      <c r="G26" s="19"/>
      <c r="H26" s="19"/>
      <c r="I26" s="19"/>
      <c r="J26" s="19"/>
      <c r="K26" s="19">
        <f>'canmex_ag 36'!Y46</f>
        <v>0</v>
      </c>
      <c r="L26" s="19"/>
      <c r="M26" s="19"/>
      <c r="N26" s="19"/>
      <c r="O26" s="19"/>
      <c r="P26" s="19">
        <f>'canmex_ag 36'!AJ46</f>
        <v>1158203.7463212574</v>
      </c>
      <c r="Q26" s="19"/>
      <c r="R26" s="19"/>
      <c r="S26" s="19"/>
      <c r="T26" s="19">
        <f>'canmex_ag 36'!AS46</f>
        <v>53.674224979972017</v>
      </c>
      <c r="U26" s="19">
        <f>'canmex_ag 36'!AT46</f>
        <v>93.396364469738643</v>
      </c>
      <c r="V26" s="19">
        <f>'canmex_ag 36'!AZ46</f>
        <v>125752.03930794814</v>
      </c>
      <c r="W26" s="19">
        <f>'canmex_ag 36'!BF46</f>
        <v>60.146605191124081</v>
      </c>
      <c r="X26" s="19">
        <f>'canmex_ag 36'!BG46</f>
        <v>135.83398083109824</v>
      </c>
      <c r="Y26" s="19">
        <f>'canmex_ag 36'!BH46</f>
        <v>1436.3502752320614</v>
      </c>
      <c r="AA26" s="19">
        <f>'canmex_ag 36'!BK46</f>
        <v>143.46853389631633</v>
      </c>
      <c r="AB26" s="19">
        <f>'canmex_ag 36'!BL46</f>
        <v>176.41738742000868</v>
      </c>
      <c r="AC26" s="19"/>
      <c r="AD26" s="19"/>
      <c r="AE26" s="15"/>
      <c r="AF26" s="15"/>
    </row>
    <row r="27" spans="1:32" x14ac:dyDescent="0.25">
      <c r="A27" s="19" t="s">
        <v>314</v>
      </c>
      <c r="B27" s="19">
        <f>'canada_og2D 36'!Q10</f>
        <v>0</v>
      </c>
      <c r="C27" s="19">
        <f>'canada_og2D 36'!S10</f>
        <v>1038.4597646186919</v>
      </c>
      <c r="E27" s="19"/>
      <c r="F27" s="19"/>
      <c r="G27" s="19"/>
      <c r="H27" s="19"/>
      <c r="I27" s="19"/>
      <c r="J27" s="19"/>
      <c r="K27" s="19">
        <f>'canada_og2D 36'!AA10</f>
        <v>0</v>
      </c>
      <c r="L27" s="19"/>
      <c r="M27" s="19"/>
      <c r="N27" s="19"/>
      <c r="O27" s="19"/>
      <c r="P27" s="19">
        <f>'canada_og2D 36'!AL10</f>
        <v>8.0751147781323098</v>
      </c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F27" s="15"/>
    </row>
    <row r="28" spans="1:32" x14ac:dyDescent="0.25">
      <c r="A28" s="19" t="s">
        <v>234</v>
      </c>
      <c r="B28" s="15">
        <f>livestock!V61</f>
        <v>1857.7385502782133</v>
      </c>
      <c r="C28" s="15">
        <f>livestock!X61</f>
        <v>473.06409098885223</v>
      </c>
      <c r="D28" s="15"/>
      <c r="E28" s="15"/>
      <c r="G28" s="15"/>
      <c r="H28" s="15"/>
      <c r="I28" s="15"/>
      <c r="J28" s="15"/>
      <c r="K28" s="15"/>
      <c r="L28" s="15"/>
      <c r="M28" s="15">
        <f>livestock!AJ61</f>
        <v>493.98698163650124</v>
      </c>
      <c r="N28" s="57"/>
      <c r="O28" s="15"/>
      <c r="P28" s="15">
        <f>livestock!AS61</f>
        <v>2590305.0981439836</v>
      </c>
      <c r="Q28" s="15"/>
      <c r="R28" s="15"/>
      <c r="S28" s="15">
        <f>livestock!AY61</f>
        <v>26.701994312067129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>
        <f>livestock!BE61</f>
        <v>1162.1030829132135</v>
      </c>
      <c r="AF28" s="15">
        <f>livestock!BH61</f>
        <v>142.28611017899092</v>
      </c>
    </row>
    <row r="29" spans="1:32" x14ac:dyDescent="0.25">
      <c r="A29" s="19" t="s">
        <v>248</v>
      </c>
      <c r="B29" s="15">
        <f>rail!AN62</f>
        <v>68.756454195006327</v>
      </c>
      <c r="C29" s="15">
        <f>rail!AR62</f>
        <v>422.74671301323309</v>
      </c>
      <c r="D29" s="56">
        <f>rail!AS62</f>
        <v>2.4385088151258019E-2</v>
      </c>
      <c r="E29" s="15">
        <f>rail!AT62</f>
        <v>34.947063664488333</v>
      </c>
      <c r="F29" s="56">
        <f>rail!AV62</f>
        <v>5.730096469136879E-5</v>
      </c>
      <c r="G29" s="15"/>
      <c r="H29" s="15"/>
      <c r="I29" s="15">
        <f>rail!AX62</f>
        <v>96147.231050071146</v>
      </c>
      <c r="J29" s="15">
        <f>rail!AZ62</f>
        <v>8828.9933703112147</v>
      </c>
      <c r="K29" s="15">
        <f>rail!BL62</f>
        <v>4189.8904513892994</v>
      </c>
      <c r="L29" s="15"/>
      <c r="M29" s="15">
        <f>rail!BO62</f>
        <v>52.42063661671542</v>
      </c>
      <c r="N29" s="56">
        <f>rail!BQ62</f>
        <v>4.4061916889635703E-4</v>
      </c>
      <c r="O29" s="15">
        <f>rail!BR62</f>
        <v>3652.83435231763</v>
      </c>
      <c r="P29" s="15">
        <f>rail!CC62</f>
        <v>303.12901585428284</v>
      </c>
      <c r="Q29" s="15">
        <f>rail!CH62</f>
        <v>410943.8556244254</v>
      </c>
      <c r="R29" s="15">
        <f>rail!CI62</f>
        <v>42007.597624473303</v>
      </c>
      <c r="S29" s="15">
        <f>rail!CR62</f>
        <v>27.604819251181514</v>
      </c>
      <c r="T29" s="15">
        <f>rail!CV62</f>
        <v>43.042876348982873</v>
      </c>
      <c r="U29" s="15">
        <f>rail!CW62</f>
        <v>5312.4101812049512</v>
      </c>
      <c r="V29" s="15">
        <f>rail!DD62</f>
        <v>354.45582781625188</v>
      </c>
      <c r="W29" s="15">
        <f>rail!DJ62</f>
        <v>199.13575440301565</v>
      </c>
      <c r="X29" s="15">
        <f>rail!DK62</f>
        <v>143.28628990641371</v>
      </c>
      <c r="Y29" s="15">
        <f>rail!DL62</f>
        <v>3817.5368612775746</v>
      </c>
      <c r="Z29" s="15"/>
      <c r="AA29" s="15">
        <f>rail!DO62</f>
        <v>602.93271832543644</v>
      </c>
      <c r="AB29" s="15">
        <f>rail!DP62</f>
        <v>1.0657350759624729</v>
      </c>
      <c r="AC29" s="15">
        <f>rail!DQ62</f>
        <v>341.2660209013419</v>
      </c>
      <c r="AD29" s="15">
        <f>rail!DS62</f>
        <v>0</v>
      </c>
      <c r="AE29" s="15">
        <f>rail!DV62</f>
        <v>403.95798476947601</v>
      </c>
      <c r="AF29" s="15">
        <f>rail!DY62</f>
        <v>308.13538400631484</v>
      </c>
    </row>
    <row r="30" spans="1:32" x14ac:dyDescent="0.25">
      <c r="A30" s="19" t="s">
        <v>315</v>
      </c>
      <c r="B30" s="15"/>
      <c r="C30" s="15"/>
      <c r="D30" s="15"/>
      <c r="E30" s="15"/>
      <c r="F30" s="15"/>
      <c r="G30" s="15"/>
      <c r="H30" s="15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5">
        <f>+afdust!AJ62</f>
        <v>1452.1680535284859</v>
      </c>
      <c r="U30" s="19">
        <f>+afdust!AK62</f>
        <v>6568.1731216949102</v>
      </c>
      <c r="V30" s="19">
        <f>+afdust!AO62</f>
        <v>5232416.0737090558</v>
      </c>
      <c r="W30" s="19">
        <f>+afdust!AU62</f>
        <v>3656.2610781190037</v>
      </c>
      <c r="X30" s="19">
        <f>+afdust!AV62</f>
        <v>9622.2614269805545</v>
      </c>
      <c r="Y30" s="19">
        <f>+afdust!AW62</f>
        <v>69351.102053441835</v>
      </c>
      <c r="Z30" s="19"/>
      <c r="AA30" s="19">
        <f>+afdust!AY62</f>
        <v>8302.6944907945326</v>
      </c>
      <c r="AB30" s="19">
        <f>+afdust!AZ62</f>
        <v>3098.4253679324884</v>
      </c>
      <c r="AC30" s="19"/>
      <c r="AD30" s="19"/>
      <c r="AE30" s="15"/>
      <c r="AF30" s="15"/>
    </row>
    <row r="31" spans="1:32" x14ac:dyDescent="0.25">
      <c r="A31" s="19" t="s">
        <v>316</v>
      </c>
      <c r="B31" s="19">
        <f>cmv_c1c2!P61</f>
        <v>114.18089938420039</v>
      </c>
      <c r="C31" s="19">
        <f>cmv_c1c2!T61</f>
        <v>18.605562920799414</v>
      </c>
      <c r="D31" s="49">
        <f>cmv_c1c2!U61</f>
        <v>2.0865414205748101E-2</v>
      </c>
      <c r="E31" s="19">
        <f>cmv_c1c2!V61</f>
        <v>3.9765545298385585</v>
      </c>
      <c r="F31" s="85">
        <f>cmv_c1c2!Z61</f>
        <v>7.2280275982550294E-6</v>
      </c>
      <c r="G31" s="49"/>
      <c r="H31" s="19"/>
      <c r="I31" s="15">
        <f>cmv_c1c2!AB61</f>
        <v>28552.766188149446</v>
      </c>
      <c r="J31" s="15">
        <f>cmv_c1c2!AD61</f>
        <v>2316.3157300386329</v>
      </c>
      <c r="K31" s="15">
        <f>cmv_c1c2!AP61</f>
        <v>167.74071984300193</v>
      </c>
      <c r="L31" s="15"/>
      <c r="M31" s="15">
        <f>cmv_c1c2!AS61</f>
        <v>20.055947511591356</v>
      </c>
      <c r="N31" s="57">
        <f>cmv_c1c2!AU61</f>
        <v>1.1684645380053181E-4</v>
      </c>
      <c r="O31" s="15">
        <f>cmv_c1c2!AV61</f>
        <v>1521.5477466944531</v>
      </c>
      <c r="P31" s="15">
        <f>cmv_c1c2!BI61</f>
        <v>96.075844181221896</v>
      </c>
      <c r="Q31" s="15">
        <f>cmv_c1c2!BM61</f>
        <v>171173.98996722227</v>
      </c>
      <c r="R31" s="15">
        <f>cmv_c1c2!BN61</f>
        <v>17497.789595523205</v>
      </c>
      <c r="S31" s="15">
        <f>cmv_c1c2!BW61</f>
        <v>3.2001167510626027</v>
      </c>
      <c r="T31" s="15">
        <f>cmv_c1c2!CA61</f>
        <v>18.767575929681353</v>
      </c>
      <c r="U31" s="15">
        <f>cmv_c1c2!CB61</f>
        <v>2316.3179097748498</v>
      </c>
      <c r="V31" s="15">
        <f>cmv_c1c2!CI61</f>
        <v>159.31707304058125</v>
      </c>
      <c r="W31" s="15">
        <f>cmv_c1c2!CO61</f>
        <v>86.827195415841132</v>
      </c>
      <c r="X31" s="15">
        <f>cmv_c1c2!CP61</f>
        <v>62.47571885846866</v>
      </c>
      <c r="Y31" s="15">
        <f>cmv_c1c2!CQ61</f>
        <v>1664.5232028770283</v>
      </c>
      <c r="Z31" s="15"/>
      <c r="AA31" s="15">
        <f>cmv_c1c2!CT61</f>
        <v>262.89084698038397</v>
      </c>
      <c r="AB31" s="15">
        <f>cmv_c1c2!CU61</f>
        <v>0.46468197181181276</v>
      </c>
      <c r="AC31" s="15">
        <f>cmv_c1c2!CV61</f>
        <v>822.44532041950231</v>
      </c>
      <c r="AD31" s="15">
        <f>cmv_c1c2!CX61</f>
        <v>0</v>
      </c>
      <c r="AE31" s="15">
        <f>cmv_c1c2!DA61</f>
        <v>7.9872286934204162</v>
      </c>
      <c r="AF31" s="15">
        <f>cmv_c1c2!DD61</f>
        <v>7.5946983643097745</v>
      </c>
    </row>
    <row r="32" spans="1:32" x14ac:dyDescent="0.25">
      <c r="A32" s="19" t="s">
        <v>317</v>
      </c>
      <c r="B32" s="19">
        <f>cmv_c3!P61</f>
        <v>562.78439621359269</v>
      </c>
      <c r="C32" s="49">
        <f>cmv_c3!T61</f>
        <v>101.76080646154966</v>
      </c>
      <c r="D32" s="49">
        <f>cmv_c3!U61</f>
        <v>0.10045440804526383</v>
      </c>
      <c r="E32" s="19">
        <f>cmv_c3!V61</f>
        <v>21.74945139496452</v>
      </c>
      <c r="F32" s="85">
        <f>cmv_c3!Z61</f>
        <v>3.4798441909621439E-5</v>
      </c>
      <c r="G32" s="49"/>
      <c r="H32" s="19"/>
      <c r="I32" s="15">
        <f>cmv_c3!AB61</f>
        <v>80849.903261153464</v>
      </c>
      <c r="J32" s="15">
        <f>cmv_c3!AD61</f>
        <v>4236.2607262206602</v>
      </c>
      <c r="K32" s="15">
        <f>cmv_c3!AP61</f>
        <v>917.44587394571602</v>
      </c>
      <c r="L32" s="15"/>
      <c r="M32" s="57">
        <f>cmv_c3!AS61</f>
        <v>109.69391031310269</v>
      </c>
      <c r="N32" s="57">
        <f>cmv_c3!AU61</f>
        <v>5.6255342980491858E-4</v>
      </c>
      <c r="O32" s="15">
        <f>cmv_c3!AV61</f>
        <v>5732.1445049625072</v>
      </c>
      <c r="P32" s="15">
        <f>cmv_c3!BI61</f>
        <v>462.54414425022742</v>
      </c>
      <c r="Q32" s="15">
        <f>cmv_c3!BM61</f>
        <v>644863.23886980349</v>
      </c>
      <c r="R32" s="15">
        <f>cmv_c3!BN61</f>
        <v>65919.572295921651</v>
      </c>
      <c r="S32" s="56">
        <f>cmv_c3!BW61</f>
        <v>16.378095423005568</v>
      </c>
      <c r="T32" s="15">
        <f>cmv_c3!CA61</f>
        <v>24.214858070305336</v>
      </c>
      <c r="U32" s="15">
        <f>cmv_c3!CB61</f>
        <v>4236.2628364757966</v>
      </c>
      <c r="V32" s="15">
        <f>cmv_c3!CI61</f>
        <v>2089.7649157090327</v>
      </c>
      <c r="W32" s="15">
        <f>cmv_c3!CO61</f>
        <v>112.02852365053423</v>
      </c>
      <c r="X32" s="15">
        <f>cmv_c3!CP61</f>
        <v>80.609102847798269</v>
      </c>
      <c r="Y32" s="15">
        <f>cmv_c3!CQ61</f>
        <v>9633.483019243793</v>
      </c>
      <c r="Z32" s="15"/>
      <c r="AA32" s="15">
        <f>cmv_c3!CT61</f>
        <v>2463.9113738255105</v>
      </c>
      <c r="AB32" s="15">
        <f>cmv_c3!CU61</f>
        <v>3.094827713311616</v>
      </c>
      <c r="AC32" s="15">
        <f>cmv_c3!CV61</f>
        <v>65539.699182941433</v>
      </c>
      <c r="AD32" s="15">
        <f>cmv_c3!CX61</f>
        <v>0</v>
      </c>
      <c r="AE32" s="27">
        <f>cmv_c3!DA61</f>
        <v>43.685691039440066</v>
      </c>
      <c r="AF32" s="52">
        <f>cmv_c3!DD61</f>
        <v>41.538490219086185</v>
      </c>
    </row>
    <row r="33" spans="1:32" x14ac:dyDescent="0.25">
      <c r="A33" s="19" t="s">
        <v>318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</row>
    <row r="34" spans="1:32" x14ac:dyDescent="0.25">
      <c r="A34" s="15" t="s">
        <v>319</v>
      </c>
      <c r="B34" s="15"/>
      <c r="C34" s="15"/>
      <c r="D34" s="15"/>
      <c r="E34" s="15"/>
      <c r="F34" s="15"/>
      <c r="G34" s="15">
        <v>78811.760296283785</v>
      </c>
      <c r="H34" s="47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x14ac:dyDescent="0.25">
      <c r="A35" s="19" t="s">
        <v>320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5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5"/>
      <c r="AF35" s="15"/>
    </row>
    <row r="36" spans="1:32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x14ac:dyDescent="0.25">
      <c r="A37" s="24" t="s">
        <v>321</v>
      </c>
      <c r="B37" s="15">
        <f t="shared" ref="B37:AF37" si="0">SUM(B4:B35)</f>
        <v>103457.41141489985</v>
      </c>
      <c r="C37" s="15">
        <f t="shared" si="0"/>
        <v>204919.37675729315</v>
      </c>
      <c r="D37" s="15">
        <f t="shared" si="0"/>
        <v>201.63781834441082</v>
      </c>
      <c r="E37" s="15">
        <f t="shared" si="0"/>
        <v>43789.49926653166</v>
      </c>
      <c r="F37" s="15">
        <f t="shared" si="0"/>
        <v>6.8257681043250908</v>
      </c>
      <c r="G37" s="15">
        <f t="shared" si="0"/>
        <v>80665.62781373928</v>
      </c>
      <c r="H37" s="15">
        <f t="shared" si="0"/>
        <v>250.34826582884858</v>
      </c>
      <c r="I37" s="15">
        <f t="shared" si="0"/>
        <v>61619704.559917904</v>
      </c>
      <c r="J37" s="15">
        <f t="shared" si="0"/>
        <v>56548.185588855624</v>
      </c>
      <c r="K37" s="15">
        <f t="shared" si="0"/>
        <v>518898.10098636337</v>
      </c>
      <c r="L37" s="15">
        <f t="shared" si="0"/>
        <v>17752.367963522513</v>
      </c>
      <c r="M37" s="15">
        <f t="shared" si="0"/>
        <v>100429.52303127512</v>
      </c>
      <c r="N37" s="15">
        <f t="shared" si="0"/>
        <v>18.786351039137536</v>
      </c>
      <c r="O37" s="15">
        <f t="shared" si="0"/>
        <v>47169.353935246574</v>
      </c>
      <c r="P37" s="15">
        <f t="shared" si="0"/>
        <v>4454886.0277925264</v>
      </c>
      <c r="Q37" s="15">
        <f t="shared" si="0"/>
        <v>9295464.0933523756</v>
      </c>
      <c r="R37" s="15">
        <f t="shared" si="0"/>
        <v>1093295.4710843514</v>
      </c>
      <c r="S37" s="15">
        <f t="shared" si="0"/>
        <v>11860.525649200265</v>
      </c>
      <c r="T37" s="15">
        <f t="shared" si="0"/>
        <v>55947.744736853812</v>
      </c>
      <c r="U37" s="15">
        <f t="shared" si="0"/>
        <v>336803.02628603904</v>
      </c>
      <c r="V37" s="15">
        <f t="shared" si="0"/>
        <v>7644215.8499802081</v>
      </c>
      <c r="W37" s="15">
        <f t="shared" si="0"/>
        <v>22914.03411264102</v>
      </c>
      <c r="X37" s="15">
        <f t="shared" si="0"/>
        <v>22610.969661395568</v>
      </c>
      <c r="Y37" s="15">
        <f t="shared" si="0"/>
        <v>2165448.5865214984</v>
      </c>
      <c r="Z37" s="15">
        <f t="shared" si="0"/>
        <v>38.450035158167019</v>
      </c>
      <c r="AA37" s="15">
        <f t="shared" si="0"/>
        <v>126133.70933704871</v>
      </c>
      <c r="AB37" s="15">
        <f t="shared" si="0"/>
        <v>6957.47579962486</v>
      </c>
      <c r="AC37" s="15">
        <f t="shared" si="0"/>
        <v>2895791.7083248221</v>
      </c>
      <c r="AD37" s="15">
        <f t="shared" si="0"/>
        <v>31480.659215155301</v>
      </c>
      <c r="AE37" s="15">
        <f t="shared" si="0"/>
        <v>381594.70830142905</v>
      </c>
      <c r="AF37" s="15">
        <f t="shared" si="0"/>
        <v>276166.5274890865</v>
      </c>
    </row>
    <row r="38" spans="1:32" x14ac:dyDescent="0.25">
      <c r="A38" s="19" t="s">
        <v>322</v>
      </c>
      <c r="B38" s="15">
        <v>31922</v>
      </c>
      <c r="C38" s="15">
        <v>114066</v>
      </c>
      <c r="D38" s="15">
        <v>42.582999999999998</v>
      </c>
      <c r="E38" s="15">
        <v>9659</v>
      </c>
      <c r="F38" s="56">
        <v>0.12790000000000001</v>
      </c>
      <c r="G38" s="15">
        <v>78812.600000000006</v>
      </c>
      <c r="H38" s="15">
        <v>34.206000000000003</v>
      </c>
      <c r="I38" s="15">
        <v>36129378</v>
      </c>
      <c r="J38" s="15">
        <v>49332</v>
      </c>
      <c r="K38" s="15">
        <v>142127</v>
      </c>
      <c r="L38" s="15">
        <v>1504.4</v>
      </c>
      <c r="M38" s="15">
        <v>67353</v>
      </c>
      <c r="N38" s="56">
        <v>5.9379999999999997</v>
      </c>
      <c r="O38" s="15">
        <v>38570</v>
      </c>
      <c r="P38" s="15">
        <v>3638518</v>
      </c>
      <c r="Q38" s="15">
        <v>5542854</v>
      </c>
      <c r="R38" s="15">
        <v>684942</v>
      </c>
      <c r="S38" s="15">
        <v>6529.3</v>
      </c>
      <c r="T38" s="15">
        <v>25153</v>
      </c>
      <c r="U38" s="15">
        <v>137203</v>
      </c>
      <c r="V38" s="15">
        <v>6352949</v>
      </c>
      <c r="W38" s="15">
        <v>10236</v>
      </c>
      <c r="X38" s="15">
        <v>13234</v>
      </c>
      <c r="Y38" s="15">
        <v>501088</v>
      </c>
      <c r="Z38" s="15">
        <v>12.148</v>
      </c>
      <c r="AA38" s="15">
        <v>57108</v>
      </c>
      <c r="AB38" s="15">
        <v>4022</v>
      </c>
      <c r="AC38" s="15">
        <v>457439</v>
      </c>
      <c r="AD38" s="15">
        <v>1107.5</v>
      </c>
      <c r="AE38" s="15">
        <v>330557</v>
      </c>
      <c r="AF38" s="15">
        <v>241572</v>
      </c>
    </row>
    <row r="39" spans="1:32" x14ac:dyDescent="0.25">
      <c r="A39" s="19" t="s">
        <v>323</v>
      </c>
      <c r="B39" s="15">
        <f>B31</f>
        <v>114.18089938420039</v>
      </c>
      <c r="C39" s="15">
        <f t="shared" ref="C39:AF40" si="1">C31</f>
        <v>18.605562920799414</v>
      </c>
      <c r="D39" s="15">
        <f t="shared" si="1"/>
        <v>2.0865414205748101E-2</v>
      </c>
      <c r="E39" s="15">
        <f t="shared" si="1"/>
        <v>3.9765545298385585</v>
      </c>
      <c r="F39" s="15">
        <f t="shared" si="1"/>
        <v>7.2280275982550294E-6</v>
      </c>
      <c r="G39" s="15">
        <f t="shared" si="1"/>
        <v>0</v>
      </c>
      <c r="H39" s="15">
        <f t="shared" si="1"/>
        <v>0</v>
      </c>
      <c r="I39" s="15">
        <f t="shared" si="1"/>
        <v>28552.766188149446</v>
      </c>
      <c r="J39" s="15">
        <f t="shared" si="1"/>
        <v>2316.3157300386329</v>
      </c>
      <c r="K39" s="15">
        <f t="shared" si="1"/>
        <v>167.74071984300193</v>
      </c>
      <c r="L39" s="15">
        <f t="shared" si="1"/>
        <v>0</v>
      </c>
      <c r="M39" s="15">
        <f t="shared" si="1"/>
        <v>20.055947511591356</v>
      </c>
      <c r="N39" s="15">
        <f t="shared" si="1"/>
        <v>1.1684645380053181E-4</v>
      </c>
      <c r="O39" s="15">
        <f t="shared" si="1"/>
        <v>1521.5477466944531</v>
      </c>
      <c r="P39" s="15">
        <f t="shared" si="1"/>
        <v>96.075844181221896</v>
      </c>
      <c r="Q39" s="15">
        <f t="shared" si="1"/>
        <v>171173.98996722227</v>
      </c>
      <c r="R39" s="15">
        <f t="shared" si="1"/>
        <v>17497.789595523205</v>
      </c>
      <c r="S39" s="15">
        <f t="shared" si="1"/>
        <v>3.2001167510626027</v>
      </c>
      <c r="T39" s="15">
        <f t="shared" si="1"/>
        <v>18.767575929681353</v>
      </c>
      <c r="U39" s="15">
        <f t="shared" si="1"/>
        <v>2316.3179097748498</v>
      </c>
      <c r="V39" s="15">
        <f t="shared" si="1"/>
        <v>159.31707304058125</v>
      </c>
      <c r="W39" s="15">
        <f t="shared" si="1"/>
        <v>86.827195415841132</v>
      </c>
      <c r="X39" s="15">
        <f t="shared" si="1"/>
        <v>62.47571885846866</v>
      </c>
      <c r="Y39" s="15">
        <f t="shared" si="1"/>
        <v>1664.5232028770283</v>
      </c>
      <c r="Z39" s="15">
        <f t="shared" si="1"/>
        <v>0</v>
      </c>
      <c r="AA39" s="15">
        <f t="shared" si="1"/>
        <v>262.89084698038397</v>
      </c>
      <c r="AB39" s="15">
        <f t="shared" si="1"/>
        <v>0.46468197181181276</v>
      </c>
      <c r="AC39" s="15">
        <f t="shared" si="1"/>
        <v>822.44532041950231</v>
      </c>
      <c r="AD39" s="15">
        <f t="shared" si="1"/>
        <v>0</v>
      </c>
      <c r="AE39" s="15">
        <f t="shared" si="1"/>
        <v>7.9872286934204162</v>
      </c>
      <c r="AF39" s="15">
        <f t="shared" si="1"/>
        <v>7.5946983643097745</v>
      </c>
    </row>
    <row r="40" spans="1:32" x14ac:dyDescent="0.25">
      <c r="A40" s="19" t="s">
        <v>324</v>
      </c>
      <c r="B40" s="15">
        <f>B32</f>
        <v>562.78439621359269</v>
      </c>
      <c r="C40" s="15">
        <f t="shared" si="1"/>
        <v>101.76080646154966</v>
      </c>
      <c r="D40" s="15">
        <f t="shared" si="1"/>
        <v>0.10045440804526383</v>
      </c>
      <c r="E40" s="15">
        <f t="shared" si="1"/>
        <v>21.74945139496452</v>
      </c>
      <c r="F40" s="15">
        <f t="shared" si="1"/>
        <v>3.4798441909621439E-5</v>
      </c>
      <c r="G40" s="15">
        <f t="shared" si="1"/>
        <v>0</v>
      </c>
      <c r="H40" s="15">
        <f t="shared" si="1"/>
        <v>0</v>
      </c>
      <c r="I40" s="15">
        <f t="shared" si="1"/>
        <v>80849.903261153464</v>
      </c>
      <c r="J40" s="15">
        <f t="shared" si="1"/>
        <v>4236.2607262206602</v>
      </c>
      <c r="K40" s="15">
        <f t="shared" si="1"/>
        <v>917.44587394571602</v>
      </c>
      <c r="L40" s="15">
        <f t="shared" si="1"/>
        <v>0</v>
      </c>
      <c r="M40" s="15">
        <f t="shared" si="1"/>
        <v>109.69391031310269</v>
      </c>
      <c r="N40" s="15">
        <f t="shared" si="1"/>
        <v>5.6255342980491858E-4</v>
      </c>
      <c r="O40" s="15">
        <f t="shared" si="1"/>
        <v>5732.1445049625072</v>
      </c>
      <c r="P40" s="15">
        <f t="shared" si="1"/>
        <v>462.54414425022742</v>
      </c>
      <c r="Q40" s="15">
        <f t="shared" si="1"/>
        <v>644863.23886980349</v>
      </c>
      <c r="R40" s="15">
        <f t="shared" si="1"/>
        <v>65919.572295921651</v>
      </c>
      <c r="S40" s="15">
        <f t="shared" si="1"/>
        <v>16.378095423005568</v>
      </c>
      <c r="T40" s="15">
        <f t="shared" si="1"/>
        <v>24.214858070305336</v>
      </c>
      <c r="U40" s="15">
        <f t="shared" si="1"/>
        <v>4236.2628364757966</v>
      </c>
      <c r="V40" s="15">
        <f t="shared" si="1"/>
        <v>2089.7649157090327</v>
      </c>
      <c r="W40" s="15">
        <f t="shared" si="1"/>
        <v>112.02852365053423</v>
      </c>
      <c r="X40" s="15">
        <f t="shared" si="1"/>
        <v>80.609102847798269</v>
      </c>
      <c r="Y40" s="15">
        <f t="shared" si="1"/>
        <v>9633.483019243793</v>
      </c>
      <c r="Z40" s="15">
        <f t="shared" si="1"/>
        <v>0</v>
      </c>
      <c r="AA40" s="15">
        <f t="shared" si="1"/>
        <v>2463.9113738255105</v>
      </c>
      <c r="AB40" s="15">
        <f t="shared" si="1"/>
        <v>3.094827713311616</v>
      </c>
      <c r="AC40" s="15">
        <f t="shared" si="1"/>
        <v>65539.699182941433</v>
      </c>
      <c r="AD40" s="15">
        <f t="shared" si="1"/>
        <v>0</v>
      </c>
      <c r="AE40" s="15">
        <f t="shared" si="1"/>
        <v>43.685691039440066</v>
      </c>
      <c r="AF40" s="15">
        <f t="shared" si="1"/>
        <v>41.538490219086185</v>
      </c>
    </row>
    <row r="41" spans="1:32" x14ac:dyDescent="0.25">
      <c r="A41" s="47" t="s">
        <v>325</v>
      </c>
      <c r="B41" s="15">
        <f t="shared" ref="B41:AF41" si="2">B4</f>
        <v>3.37560262914957</v>
      </c>
      <c r="C41" s="15">
        <f t="shared" si="2"/>
        <v>287.52792390379727</v>
      </c>
      <c r="D41" s="15">
        <f t="shared" si="2"/>
        <v>1.5116185028849023</v>
      </c>
      <c r="E41" s="15">
        <f t="shared" si="2"/>
        <v>2.4527054588474515</v>
      </c>
      <c r="F41" s="15">
        <f t="shared" si="2"/>
        <v>0.93243304978778974</v>
      </c>
      <c r="G41" s="15">
        <f t="shared" si="2"/>
        <v>171.69513253517459</v>
      </c>
      <c r="H41" s="15">
        <f t="shared" si="2"/>
        <v>3.1854293232834863</v>
      </c>
      <c r="I41" s="15">
        <f t="shared" si="2"/>
        <v>465999.56485659484</v>
      </c>
      <c r="J41" s="15">
        <f t="shared" si="2"/>
        <v>0</v>
      </c>
      <c r="K41" s="15">
        <f t="shared" si="2"/>
        <v>2058.1848062952404</v>
      </c>
      <c r="L41" s="15">
        <f t="shared" si="2"/>
        <v>4755.4395389927158</v>
      </c>
      <c r="M41" s="15">
        <f t="shared" si="2"/>
        <v>1040.4976471980629</v>
      </c>
      <c r="N41" s="15">
        <f t="shared" si="2"/>
        <v>2.7651190279880193</v>
      </c>
      <c r="O41" s="15">
        <f t="shared" si="2"/>
        <v>0</v>
      </c>
      <c r="P41" s="15">
        <f t="shared" si="2"/>
        <v>17974.260934084359</v>
      </c>
      <c r="Q41" s="15">
        <f t="shared" si="2"/>
        <v>772907.74791397667</v>
      </c>
      <c r="R41" s="15">
        <f t="shared" si="2"/>
        <v>85878.646116550968</v>
      </c>
      <c r="S41" s="15">
        <f t="shared" si="2"/>
        <v>9.5128848119081262</v>
      </c>
      <c r="T41" s="15">
        <f t="shared" si="2"/>
        <v>1154.2572378176965</v>
      </c>
      <c r="U41" s="15">
        <f t="shared" si="2"/>
        <v>4911.9851353658787</v>
      </c>
      <c r="V41" s="15">
        <f t="shared" si="2"/>
        <v>15266.157129984573</v>
      </c>
      <c r="W41" s="15">
        <f t="shared" si="2"/>
        <v>1804.0236866432676</v>
      </c>
      <c r="X41" s="15">
        <f t="shared" si="2"/>
        <v>875.80157453349443</v>
      </c>
      <c r="Y41" s="15">
        <f t="shared" si="2"/>
        <v>19385.527129809539</v>
      </c>
      <c r="Z41" s="15">
        <f t="shared" si="2"/>
        <v>1.6854153442901483</v>
      </c>
      <c r="AA41" s="15">
        <f t="shared" si="2"/>
        <v>9562.4298378783624</v>
      </c>
      <c r="AB41" s="15">
        <f t="shared" si="2"/>
        <v>247.72272784422645</v>
      </c>
      <c r="AC41" s="15">
        <f t="shared" si="2"/>
        <v>879962.04867548123</v>
      </c>
      <c r="AD41" s="15">
        <f t="shared" si="2"/>
        <v>19697.25697243628</v>
      </c>
      <c r="AE41" s="15">
        <f t="shared" si="2"/>
        <v>531.56457441591488</v>
      </c>
      <c r="AF41" s="15">
        <f t="shared" si="2"/>
        <v>242.53660854680317</v>
      </c>
    </row>
    <row r="42" spans="1:32" x14ac:dyDescent="0.25">
      <c r="A42" s="19" t="s">
        <v>326</v>
      </c>
      <c r="B42" s="15">
        <f>B5+B6</f>
        <v>1921.5382697163363</v>
      </c>
      <c r="C42" s="15">
        <f t="shared" ref="C42:AF42" si="3">C5+C6</f>
        <v>2771.9982898352478</v>
      </c>
      <c r="D42" s="15">
        <f t="shared" si="3"/>
        <v>9.4981175708746779</v>
      </c>
      <c r="E42" s="15">
        <f t="shared" si="3"/>
        <v>652.6764056729611</v>
      </c>
      <c r="F42" s="15">
        <f t="shared" si="3"/>
        <v>5.7487060889890236</v>
      </c>
      <c r="G42" s="15">
        <f t="shared" si="3"/>
        <v>1682.0294987040654</v>
      </c>
      <c r="H42" s="15">
        <f t="shared" si="3"/>
        <v>210.27655465556518</v>
      </c>
      <c r="I42" s="15">
        <f t="shared" si="3"/>
        <v>1203976.2780466869</v>
      </c>
      <c r="J42" s="15">
        <f t="shared" si="3"/>
        <v>656.35450129576475</v>
      </c>
      <c r="K42" s="15">
        <f t="shared" si="3"/>
        <v>5729.0027741336244</v>
      </c>
      <c r="L42" s="15">
        <f t="shared" si="3"/>
        <v>11480.95338416899</v>
      </c>
      <c r="M42" s="15">
        <f t="shared" si="3"/>
        <v>23910.686513330609</v>
      </c>
      <c r="N42" s="15">
        <f t="shared" si="3"/>
        <v>9.8024014461456854</v>
      </c>
      <c r="O42" s="15">
        <f t="shared" si="3"/>
        <v>0</v>
      </c>
      <c r="P42" s="15">
        <f t="shared" si="3"/>
        <v>60998.261304285108</v>
      </c>
      <c r="Q42" s="15">
        <f t="shared" si="3"/>
        <v>689347.23966089846</v>
      </c>
      <c r="R42" s="15">
        <f t="shared" si="3"/>
        <v>76594.091398946155</v>
      </c>
      <c r="S42" s="15">
        <f t="shared" si="3"/>
        <v>233.27601185435267</v>
      </c>
      <c r="T42" s="15">
        <f t="shared" si="3"/>
        <v>5525.2490807199238</v>
      </c>
      <c r="U42" s="15">
        <f t="shared" si="3"/>
        <v>7651.6805967473583</v>
      </c>
      <c r="V42" s="15">
        <f t="shared" si="3"/>
        <v>120968.47186987518</v>
      </c>
      <c r="W42" s="15">
        <f t="shared" si="3"/>
        <v>2437.8407715228677</v>
      </c>
      <c r="X42" s="15">
        <f t="shared" si="3"/>
        <v>2246.2692609753262</v>
      </c>
      <c r="Y42" s="15">
        <f t="shared" si="3"/>
        <v>37312.552112129015</v>
      </c>
      <c r="Z42" s="15">
        <f t="shared" si="3"/>
        <v>21.931193419680259</v>
      </c>
      <c r="AA42" s="15">
        <f t="shared" si="3"/>
        <v>28818.469032285455</v>
      </c>
      <c r="AB42" s="15">
        <f t="shared" si="3"/>
        <v>1855.2718849819487</v>
      </c>
      <c r="AC42" s="15">
        <f t="shared" si="3"/>
        <v>434428.58453630551</v>
      </c>
      <c r="AD42" s="15">
        <f t="shared" si="3"/>
        <v>978.57103430600398</v>
      </c>
      <c r="AE42" s="15">
        <f t="shared" si="3"/>
        <v>9667.4210345897445</v>
      </c>
      <c r="AF42" s="15">
        <f t="shared" si="3"/>
        <v>8246.0401235563204</v>
      </c>
    </row>
    <row r="43" spans="1:32" x14ac:dyDescent="0.25">
      <c r="A43" s="19" t="s">
        <v>327</v>
      </c>
      <c r="B43" s="15">
        <f>B7</f>
        <v>65.144500184220277</v>
      </c>
      <c r="C43" s="15">
        <f t="shared" ref="C43:AF43" si="4">C7</f>
        <v>2067.4941201312563</v>
      </c>
      <c r="D43" s="15">
        <f t="shared" si="4"/>
        <v>4.477185134767802E-2</v>
      </c>
      <c r="E43" s="15">
        <f t="shared" si="4"/>
        <v>260.61208183089531</v>
      </c>
      <c r="F43" s="15">
        <f t="shared" si="4"/>
        <v>1.6666693121662031E-2</v>
      </c>
      <c r="G43" s="15">
        <f t="shared" si="4"/>
        <v>0.11096413255797519</v>
      </c>
      <c r="H43" s="15">
        <f t="shared" si="4"/>
        <v>2.6799694814236754</v>
      </c>
      <c r="I43" s="15">
        <f t="shared" si="4"/>
        <v>208925.08869517426</v>
      </c>
      <c r="J43" s="15">
        <f t="shared" si="4"/>
        <v>0</v>
      </c>
      <c r="K43" s="15">
        <f t="shared" si="4"/>
        <v>12136.394878146644</v>
      </c>
      <c r="L43" s="15">
        <f t="shared" si="4"/>
        <v>7.6434590064476104</v>
      </c>
      <c r="M43" s="15">
        <f t="shared" si="4"/>
        <v>3601.9290768046394</v>
      </c>
      <c r="N43" s="15">
        <f t="shared" si="4"/>
        <v>0.24292162155154387</v>
      </c>
      <c r="O43" s="15">
        <f t="shared" si="4"/>
        <v>0</v>
      </c>
      <c r="P43" s="15">
        <f t="shared" si="4"/>
        <v>9327.8689935869861</v>
      </c>
      <c r="Q43" s="15">
        <f t="shared" si="4"/>
        <v>325350.78046160552</v>
      </c>
      <c r="R43" s="15">
        <f t="shared" si="4"/>
        <v>36150.153505148577</v>
      </c>
      <c r="S43" s="15">
        <f t="shared" si="4"/>
        <v>23.016708390293587</v>
      </c>
      <c r="T43" s="15">
        <f t="shared" si="4"/>
        <v>337.10987087161993</v>
      </c>
      <c r="U43" s="15">
        <f t="shared" si="4"/>
        <v>1090.8259000288294</v>
      </c>
      <c r="V43" s="15">
        <f t="shared" si="4"/>
        <v>674.89303823512773</v>
      </c>
      <c r="W43" s="15">
        <f t="shared" si="4"/>
        <v>546.87728343310175</v>
      </c>
      <c r="X43" s="15">
        <f t="shared" si="4"/>
        <v>293.28632752011185</v>
      </c>
      <c r="Y43" s="15">
        <f t="shared" si="4"/>
        <v>5636.8237060381707</v>
      </c>
      <c r="Z43" s="15">
        <f t="shared" si="4"/>
        <v>2.6851339377787893</v>
      </c>
      <c r="AA43" s="15">
        <f t="shared" si="4"/>
        <v>1218.9304290388736</v>
      </c>
      <c r="AB43" s="15">
        <f t="shared" si="4"/>
        <v>108.92864250060094</v>
      </c>
      <c r="AC43" s="15">
        <f t="shared" si="4"/>
        <v>32423.001464321926</v>
      </c>
      <c r="AD43" s="15">
        <f t="shared" si="4"/>
        <v>5.1758014663174513E-2</v>
      </c>
      <c r="AE43" s="15">
        <f t="shared" si="4"/>
        <v>3028.5829697783211</v>
      </c>
      <c r="AF43" s="15">
        <f t="shared" si="4"/>
        <v>1231.1554441478993</v>
      </c>
    </row>
    <row r="44" spans="1:32" x14ac:dyDescent="0.25">
      <c r="A44" s="19" t="s">
        <v>328</v>
      </c>
      <c r="B44" s="15">
        <f t="shared" ref="B44:AF44" si="5">B9</f>
        <v>120.06175191620046</v>
      </c>
      <c r="C44" s="15">
        <f t="shared" si="5"/>
        <v>3200.1062115114883</v>
      </c>
      <c r="D44" s="15">
        <f t="shared" si="5"/>
        <v>0</v>
      </c>
      <c r="E44" s="15">
        <f t="shared" si="5"/>
        <v>0</v>
      </c>
      <c r="F44" s="15">
        <f t="shared" si="5"/>
        <v>0</v>
      </c>
      <c r="G44" s="15">
        <f t="shared" si="5"/>
        <v>0</v>
      </c>
      <c r="H44" s="15">
        <f t="shared" si="5"/>
        <v>0</v>
      </c>
      <c r="I44" s="15">
        <f t="shared" si="5"/>
        <v>1194972.8384751545</v>
      </c>
      <c r="J44" s="15">
        <f t="shared" si="5"/>
        <v>0</v>
      </c>
      <c r="K44" s="15">
        <f t="shared" si="5"/>
        <v>7721.6175363576676</v>
      </c>
      <c r="L44" s="15">
        <f t="shared" si="5"/>
        <v>0</v>
      </c>
      <c r="M44" s="15">
        <f t="shared" si="5"/>
        <v>0</v>
      </c>
      <c r="N44" s="15">
        <f t="shared" si="5"/>
        <v>0</v>
      </c>
      <c r="O44" s="15">
        <f t="shared" si="5"/>
        <v>51.527028804800779</v>
      </c>
      <c r="P44" s="15">
        <f t="shared" si="5"/>
        <v>19968.372516072573</v>
      </c>
      <c r="Q44" s="15">
        <f t="shared" si="5"/>
        <v>661996.15789985971</v>
      </c>
      <c r="R44" s="15">
        <f t="shared" si="5"/>
        <v>73505.200466042617</v>
      </c>
      <c r="S44" s="15">
        <f t="shared" si="5"/>
        <v>0</v>
      </c>
      <c r="T44" s="15">
        <f t="shared" si="5"/>
        <v>931.5531797193679</v>
      </c>
      <c r="U44" s="15">
        <f t="shared" si="5"/>
        <v>3565.6370042750877</v>
      </c>
      <c r="V44" s="15">
        <f t="shared" si="5"/>
        <v>107046.01819015415</v>
      </c>
      <c r="W44" s="15">
        <f t="shared" si="5"/>
        <v>443.16097520197457</v>
      </c>
      <c r="X44" s="15">
        <f t="shared" si="5"/>
        <v>1060.8284363956782</v>
      </c>
      <c r="Y44" s="15">
        <f t="shared" si="5"/>
        <v>8433.9273647648333</v>
      </c>
      <c r="Z44" s="15">
        <f t="shared" si="5"/>
        <v>0</v>
      </c>
      <c r="AA44" s="15">
        <f t="shared" si="5"/>
        <v>9941.5043286594046</v>
      </c>
      <c r="AB44" s="15">
        <f t="shared" si="5"/>
        <v>577.05526035120704</v>
      </c>
      <c r="AC44" s="15">
        <f t="shared" si="5"/>
        <v>805321.24300710263</v>
      </c>
      <c r="AD44" s="15">
        <f t="shared" si="5"/>
        <v>9697.294098939974</v>
      </c>
      <c r="AE44" s="15">
        <f t="shared" si="5"/>
        <v>0</v>
      </c>
      <c r="AF44" s="15">
        <f t="shared" si="5"/>
        <v>0</v>
      </c>
    </row>
    <row r="45" spans="1:32" x14ac:dyDescent="0.25">
      <c r="A45" s="19" t="s">
        <v>329</v>
      </c>
      <c r="B45" s="15">
        <f>B10+B11</f>
        <v>18100.056650487088</v>
      </c>
      <c r="C45" s="15">
        <f t="shared" ref="C45:AF45" si="6">C10+C11</f>
        <v>35067.406251964392</v>
      </c>
      <c r="D45" s="15">
        <f t="shared" si="6"/>
        <v>91.273317468040943</v>
      </c>
      <c r="E45" s="15">
        <f t="shared" si="6"/>
        <v>23885.462704949925</v>
      </c>
      <c r="F45" s="15">
        <f t="shared" si="6"/>
        <v>0</v>
      </c>
      <c r="G45" s="15">
        <f t="shared" si="6"/>
        <v>0</v>
      </c>
      <c r="H45" s="15">
        <f t="shared" si="6"/>
        <v>0</v>
      </c>
      <c r="I45" s="15">
        <f t="shared" si="6"/>
        <v>13990658.829857409</v>
      </c>
      <c r="J45" s="15">
        <f t="shared" si="6"/>
        <v>0</v>
      </c>
      <c r="K45" s="15">
        <f t="shared" si="6"/>
        <v>213900.59998357747</v>
      </c>
      <c r="L45" s="15">
        <f t="shared" si="6"/>
        <v>0</v>
      </c>
      <c r="M45" s="15">
        <f t="shared" si="6"/>
        <v>2642.9065847237543</v>
      </c>
      <c r="N45" s="15">
        <f t="shared" si="6"/>
        <v>0</v>
      </c>
      <c r="O45" s="15">
        <f t="shared" si="6"/>
        <v>0</v>
      </c>
      <c r="P45" s="15">
        <f t="shared" si="6"/>
        <v>132004.12253786501</v>
      </c>
      <c r="Q45" s="15">
        <f t="shared" si="6"/>
        <v>172043.23452769394</v>
      </c>
      <c r="R45" s="15">
        <f t="shared" si="6"/>
        <v>19115.918409043774</v>
      </c>
      <c r="S45" s="15">
        <f t="shared" si="6"/>
        <v>2308.589810638462</v>
      </c>
      <c r="T45" s="15">
        <f t="shared" si="6"/>
        <v>13093.954560787413</v>
      </c>
      <c r="U45" s="15">
        <f t="shared" si="6"/>
        <v>111828.80479498947</v>
      </c>
      <c r="V45" s="15">
        <f t="shared" si="6"/>
        <v>611770.55386968167</v>
      </c>
      <c r="W45" s="15">
        <f t="shared" si="6"/>
        <v>4710.9235229938777</v>
      </c>
      <c r="X45" s="15">
        <f t="shared" si="6"/>
        <v>3260.5532206527732</v>
      </c>
      <c r="Y45" s="15">
        <f t="shared" si="6"/>
        <v>1064945.5650400093</v>
      </c>
      <c r="Z45" s="15">
        <f t="shared" si="6"/>
        <v>0</v>
      </c>
      <c r="AA45" s="15">
        <f t="shared" si="6"/>
        <v>9734.9544173983086</v>
      </c>
      <c r="AB45" s="15">
        <f t="shared" si="6"/>
        <v>8.0157791940356624</v>
      </c>
      <c r="AC45" s="15">
        <f t="shared" si="6"/>
        <v>139338.93492302496</v>
      </c>
      <c r="AD45" s="15">
        <f t="shared" si="6"/>
        <v>0</v>
      </c>
      <c r="AE45" s="15">
        <f t="shared" si="6"/>
        <v>24963.142822488968</v>
      </c>
      <c r="AF45" s="15">
        <f t="shared" si="6"/>
        <v>17315.203935446123</v>
      </c>
    </row>
    <row r="46" spans="1:32" x14ac:dyDescent="0.25">
      <c r="A46" s="19" t="s">
        <v>330</v>
      </c>
      <c r="B46" s="15">
        <f t="shared" ref="B46:AF46" si="7">B12</f>
        <v>4029.9509892746364</v>
      </c>
      <c r="C46" s="15">
        <f t="shared" si="7"/>
        <v>6888.039738662821</v>
      </c>
      <c r="D46" s="15">
        <f t="shared" si="7"/>
        <v>14.485954196584412</v>
      </c>
      <c r="E46" s="15">
        <f t="shared" si="7"/>
        <v>3547.5878271330625</v>
      </c>
      <c r="F46" s="15">
        <f t="shared" si="7"/>
        <v>0</v>
      </c>
      <c r="G46" s="15">
        <f t="shared" si="7"/>
        <v>0</v>
      </c>
      <c r="H46" s="15">
        <f t="shared" si="7"/>
        <v>0</v>
      </c>
      <c r="I46" s="15">
        <f t="shared" si="7"/>
        <v>2934879.617172549</v>
      </c>
      <c r="J46" s="15">
        <f t="shared" si="7"/>
        <v>0</v>
      </c>
      <c r="K46" s="15">
        <f t="shared" si="7"/>
        <v>48083.125889420866</v>
      </c>
      <c r="L46" s="15">
        <f t="shared" si="7"/>
        <v>0</v>
      </c>
      <c r="M46" s="15">
        <f t="shared" si="7"/>
        <v>627.19746270560177</v>
      </c>
      <c r="N46" s="15">
        <f t="shared" si="7"/>
        <v>0</v>
      </c>
      <c r="O46" s="15">
        <f t="shared" si="7"/>
        <v>0</v>
      </c>
      <c r="P46" s="15">
        <f t="shared" si="7"/>
        <v>29595.504403305014</v>
      </c>
      <c r="Q46" s="15">
        <f t="shared" si="7"/>
        <v>39813.003128426877</v>
      </c>
      <c r="R46" s="15">
        <f t="shared" si="7"/>
        <v>4423.6710004316828</v>
      </c>
      <c r="S46" s="15">
        <f t="shared" si="7"/>
        <v>365.10135083331352</v>
      </c>
      <c r="T46" s="15">
        <f t="shared" si="7"/>
        <v>1195.4110282861798</v>
      </c>
      <c r="U46" s="15">
        <f t="shared" si="7"/>
        <v>12391.751370297105</v>
      </c>
      <c r="V46" s="15">
        <f t="shared" si="7"/>
        <v>265652.06153253256</v>
      </c>
      <c r="W46" s="15">
        <f t="shared" si="7"/>
        <v>443.77366371004695</v>
      </c>
      <c r="X46" s="15">
        <f t="shared" si="7"/>
        <v>142.80139579171811</v>
      </c>
      <c r="Y46" s="15">
        <f t="shared" si="7"/>
        <v>172268.0717551632</v>
      </c>
      <c r="Z46" s="15">
        <f t="shared" si="7"/>
        <v>0</v>
      </c>
      <c r="AA46" s="15">
        <f t="shared" si="7"/>
        <v>843.22617256039098</v>
      </c>
      <c r="AB46" s="15">
        <f t="shared" si="7"/>
        <v>8.054171960209862</v>
      </c>
      <c r="AC46" s="15">
        <f t="shared" si="7"/>
        <v>16433.122529854871</v>
      </c>
      <c r="AD46" s="15">
        <f t="shared" si="7"/>
        <v>0</v>
      </c>
      <c r="AE46" s="15">
        <f t="shared" si="7"/>
        <v>4488.3852800768109</v>
      </c>
      <c r="AF46" s="15">
        <f t="shared" si="7"/>
        <v>3802.3863811726856</v>
      </c>
    </row>
    <row r="47" spans="1:32" x14ac:dyDescent="0.25">
      <c r="A47" s="19" t="s">
        <v>331</v>
      </c>
      <c r="B47" s="15">
        <f>B15</f>
        <v>2567.3311125581818</v>
      </c>
      <c r="C47" s="15">
        <f t="shared" ref="C47:AF47" si="8">C15</f>
        <v>2462.0050550669148</v>
      </c>
      <c r="D47" s="15">
        <f t="shared" si="8"/>
        <v>0</v>
      </c>
      <c r="E47" s="15">
        <f t="shared" si="8"/>
        <v>1159.9321209505088</v>
      </c>
      <c r="F47" s="15">
        <f t="shared" si="8"/>
        <v>0</v>
      </c>
      <c r="G47" s="15">
        <f t="shared" si="8"/>
        <v>0</v>
      </c>
      <c r="H47" s="15">
        <f t="shared" si="8"/>
        <v>0</v>
      </c>
      <c r="I47" s="15">
        <f t="shared" si="8"/>
        <v>970451.70939006854</v>
      </c>
      <c r="J47" s="15">
        <f t="shared" si="8"/>
        <v>0</v>
      </c>
      <c r="K47" s="15">
        <f t="shared" si="8"/>
        <v>10729.222879451263</v>
      </c>
      <c r="L47" s="15">
        <f t="shared" si="8"/>
        <v>0</v>
      </c>
      <c r="M47" s="15">
        <f t="shared" si="8"/>
        <v>1112.1978054326573</v>
      </c>
      <c r="N47" s="15">
        <f t="shared" si="8"/>
        <v>0</v>
      </c>
      <c r="O47" s="15">
        <f t="shared" si="8"/>
        <v>0</v>
      </c>
      <c r="P47" s="15">
        <f t="shared" si="8"/>
        <v>11312.491562269302</v>
      </c>
      <c r="Q47" s="15">
        <f t="shared" si="8"/>
        <v>38293.705384779205</v>
      </c>
      <c r="R47" s="15">
        <f t="shared" si="8"/>
        <v>4254.8583506879559</v>
      </c>
      <c r="S47" s="15">
        <f t="shared" si="8"/>
        <v>0</v>
      </c>
      <c r="T47" s="15">
        <f t="shared" si="8"/>
        <v>6944.1674603418169</v>
      </c>
      <c r="U47" s="15">
        <f t="shared" si="8"/>
        <v>8824.3013389171847</v>
      </c>
      <c r="V47" s="15">
        <f t="shared" si="8"/>
        <v>45616.118237134353</v>
      </c>
      <c r="W47" s="15">
        <f t="shared" si="8"/>
        <v>1310.3599290370735</v>
      </c>
      <c r="X47" s="15">
        <f t="shared" si="8"/>
        <v>305.86154491024382</v>
      </c>
      <c r="Y47" s="15">
        <f t="shared" si="8"/>
        <v>35857.068021170911</v>
      </c>
      <c r="Z47" s="15">
        <f t="shared" si="8"/>
        <v>0</v>
      </c>
      <c r="AA47" s="15">
        <f t="shared" si="8"/>
        <v>1386.5877353709513</v>
      </c>
      <c r="AB47" s="15">
        <f t="shared" si="8"/>
        <v>1.3663319635994833</v>
      </c>
      <c r="AC47" s="15">
        <f t="shared" si="8"/>
        <v>13922.266621954783</v>
      </c>
      <c r="AD47" s="15">
        <f t="shared" si="8"/>
        <v>0</v>
      </c>
      <c r="AE47" s="15">
        <f t="shared" si="8"/>
        <v>1810.3448282730685</v>
      </c>
      <c r="AF47" s="15">
        <f t="shared" si="8"/>
        <v>450.12549438283037</v>
      </c>
    </row>
    <row r="48" spans="1:32" x14ac:dyDescent="0.25">
      <c r="A48" s="24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F48" s="15"/>
    </row>
    <row r="49" spans="1:32" x14ac:dyDescent="0.25">
      <c r="A49" s="24" t="s">
        <v>332</v>
      </c>
      <c r="B49" s="15">
        <f t="shared" ref="B49:AF49" si="9">SUM(B38:B47)+B17</f>
        <v>87041.192358951026</v>
      </c>
      <c r="C49" s="15">
        <f t="shared" si="9"/>
        <v>183546.23807994413</v>
      </c>
      <c r="D49" s="15">
        <f t="shared" si="9"/>
        <v>201.62304266096839</v>
      </c>
      <c r="E49" s="15">
        <f t="shared" si="9"/>
        <v>43785.406377616368</v>
      </c>
      <c r="F49" s="15">
        <f t="shared" si="9"/>
        <v>6.8257478583679836</v>
      </c>
      <c r="G49" s="15">
        <f t="shared" si="9"/>
        <v>80666.435595371804</v>
      </c>
      <c r="H49" s="15">
        <f t="shared" si="9"/>
        <v>250.34795346027235</v>
      </c>
      <c r="I49" s="15">
        <f t="shared" si="9"/>
        <v>59901300.937644765</v>
      </c>
      <c r="J49" s="15">
        <f t="shared" si="9"/>
        <v>56540.930957555051</v>
      </c>
      <c r="K49" s="15">
        <f t="shared" si="9"/>
        <v>489174.07106592902</v>
      </c>
      <c r="L49" s="15">
        <f t="shared" si="9"/>
        <v>17748.436382168155</v>
      </c>
      <c r="M49" s="15">
        <f t="shared" si="9"/>
        <v>100418.16494802001</v>
      </c>
      <c r="N49" s="15">
        <f t="shared" si="9"/>
        <v>18.787196575478134</v>
      </c>
      <c r="O49" s="15">
        <f t="shared" si="9"/>
        <v>45875.219280461759</v>
      </c>
      <c r="P49" s="15">
        <f t="shared" si="9"/>
        <v>3942393.9842285044</v>
      </c>
      <c r="Q49" s="15">
        <f t="shared" si="9"/>
        <v>9091519.7595192231</v>
      </c>
      <c r="R49" s="15">
        <f t="shared" si="9"/>
        <v>1071934.8636352401</v>
      </c>
      <c r="S49" s="15">
        <f t="shared" si="9"/>
        <v>11856.38868162719</v>
      </c>
      <c r="T49" s="15">
        <f t="shared" si="9"/>
        <v>55415.646437144926</v>
      </c>
      <c r="U49" s="15">
        <f t="shared" si="9"/>
        <v>320204.17628555355</v>
      </c>
      <c r="V49" s="15">
        <f t="shared" si="9"/>
        <v>7523544.9179864097</v>
      </c>
      <c r="W49" s="15">
        <f t="shared" si="9"/>
        <v>22607.801509851583</v>
      </c>
      <c r="X49" s="15">
        <f t="shared" si="9"/>
        <v>22165.402130732942</v>
      </c>
      <c r="Y49" s="15">
        <f t="shared" si="9"/>
        <v>2090618.2996625213</v>
      </c>
      <c r="Z49" s="15">
        <f t="shared" si="9"/>
        <v>38.449742701749194</v>
      </c>
      <c r="AA49" s="15">
        <f t="shared" si="9"/>
        <v>122887.24700734312</v>
      </c>
      <c r="AB49" s="15">
        <f t="shared" si="9"/>
        <v>6832.0057295849765</v>
      </c>
      <c r="AC49" s="15">
        <f t="shared" si="9"/>
        <v>2857594.1745173056</v>
      </c>
      <c r="AD49" s="15">
        <f t="shared" si="9"/>
        <v>31480.673863696924</v>
      </c>
      <c r="AE49" s="15">
        <f t="shared" si="9"/>
        <v>381497.82001105219</v>
      </c>
      <c r="AF49" s="15">
        <f t="shared" si="9"/>
        <v>276082.30711381277</v>
      </c>
    </row>
    <row r="50" spans="1:32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2" x14ac:dyDescent="0.25">
      <c r="A51" s="15" t="s">
        <v>333</v>
      </c>
      <c r="B51" s="18">
        <f t="shared" ref="B51:AF51" si="10">(B49-B37)/B49</f>
        <v>-0.18860287423740277</v>
      </c>
      <c r="C51" s="18">
        <f t="shared" si="10"/>
        <v>-0.11644552839072565</v>
      </c>
      <c r="D51" s="18">
        <f t="shared" si="10"/>
        <v>-7.328370431979023E-5</v>
      </c>
      <c r="E51" s="18">
        <f t="shared" si="10"/>
        <v>-9.3476097492273028E-5</v>
      </c>
      <c r="F51" s="18">
        <f t="shared" si="10"/>
        <v>-2.96611558577222E-6</v>
      </c>
      <c r="G51" s="18">
        <f t="shared" si="10"/>
        <v>1.0013850575670283E-5</v>
      </c>
      <c r="H51" s="18">
        <f t="shared" si="10"/>
        <v>-1.2477376863454849E-6</v>
      </c>
      <c r="I51" s="18">
        <f t="shared" si="10"/>
        <v>-2.8687250449901579E-2</v>
      </c>
      <c r="J51" s="18">
        <f t="shared" si="10"/>
        <v>-1.2830760261127019E-4</v>
      </c>
      <c r="K51" s="55">
        <f t="shared" si="10"/>
        <v>-6.0763706988116825E-2</v>
      </c>
      <c r="L51" s="18">
        <f t="shared" si="10"/>
        <v>-2.2151705478168864E-4</v>
      </c>
      <c r="M51" s="18">
        <f t="shared" si="10"/>
        <v>-1.1310785514740425E-4</v>
      </c>
      <c r="N51" s="18">
        <f t="shared" si="10"/>
        <v>4.5005987838665387E-5</v>
      </c>
      <c r="O51" s="18">
        <f t="shared" si="10"/>
        <v>-2.8209884880833404E-2</v>
      </c>
      <c r="P51" s="18">
        <f t="shared" si="10"/>
        <v>-0.12999513635984628</v>
      </c>
      <c r="Q51" s="18">
        <f t="shared" si="10"/>
        <v>-2.2432369859793098E-2</v>
      </c>
      <c r="R51" s="18">
        <f t="shared" si="10"/>
        <v>-1.9927150588862571E-2</v>
      </c>
      <c r="S51" s="55">
        <f t="shared" si="10"/>
        <v>-3.4892307296618036E-4</v>
      </c>
      <c r="T51" s="18">
        <f t="shared" si="10"/>
        <v>-9.6019506027493172E-3</v>
      </c>
      <c r="U51" s="18">
        <f t="shared" si="10"/>
        <v>-5.1838330758318618E-2</v>
      </c>
      <c r="V51" s="18">
        <f t="shared" si="10"/>
        <v>-1.6039105675479177E-2</v>
      </c>
      <c r="W51" s="18">
        <f t="shared" si="10"/>
        <v>-1.3545439288114493E-2</v>
      </c>
      <c r="X51" s="18">
        <f t="shared" si="10"/>
        <v>-2.0101937606845116E-2</v>
      </c>
      <c r="Y51" s="18">
        <f t="shared" si="10"/>
        <v>-3.5793375993626649E-2</v>
      </c>
      <c r="Z51" s="18">
        <f t="shared" si="10"/>
        <v>-7.6061996069242347E-6</v>
      </c>
      <c r="AA51" s="18">
        <f t="shared" si="10"/>
        <v>-2.6418220024992528E-2</v>
      </c>
      <c r="AB51" s="18">
        <f t="shared" si="10"/>
        <v>-1.8365041688497733E-2</v>
      </c>
      <c r="AC51" s="18">
        <f t="shared" si="10"/>
        <v>-1.3367025362853965E-2</v>
      </c>
      <c r="AD51" s="18">
        <f t="shared" si="10"/>
        <v>4.6531855340885611E-7</v>
      </c>
      <c r="AE51" s="18">
        <f t="shared" si="10"/>
        <v>-2.5396813636854122E-4</v>
      </c>
      <c r="AF51" s="18">
        <f t="shared" si="10"/>
        <v>-3.0505531540276054E-4</v>
      </c>
    </row>
    <row r="52" spans="1:3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2" x14ac:dyDescent="0.25">
      <c r="A53" s="23"/>
      <c r="B53" s="15">
        <f t="shared" ref="B53:AF53" si="11">+B49-B37</f>
        <v>-16416.219055948823</v>
      </c>
      <c r="C53" s="15">
        <f t="shared" si="11"/>
        <v>-21373.138677349023</v>
      </c>
      <c r="D53" s="15">
        <f t="shared" si="11"/>
        <v>-1.477568344242286E-2</v>
      </c>
      <c r="E53" s="15">
        <f t="shared" si="11"/>
        <v>-4.0928889152928605</v>
      </c>
      <c r="F53" s="15">
        <f t="shared" si="11"/>
        <v>-2.0245957107256629E-5</v>
      </c>
      <c r="G53" s="15">
        <f t="shared" si="11"/>
        <v>0.80778163252398372</v>
      </c>
      <c r="H53" s="15">
        <f t="shared" si="11"/>
        <v>-3.1236857623184733E-4</v>
      </c>
      <c r="I53" s="15">
        <f t="shared" si="11"/>
        <v>-1718403.6222731397</v>
      </c>
      <c r="J53" s="15">
        <f t="shared" si="11"/>
        <v>-7.2546313005732372</v>
      </c>
      <c r="K53" s="15">
        <f t="shared" si="11"/>
        <v>-29724.029920434346</v>
      </c>
      <c r="L53" s="15">
        <f t="shared" si="11"/>
        <v>-3.9315813543580589</v>
      </c>
      <c r="M53" s="15">
        <f t="shared" si="11"/>
        <v>-11.358083255108795</v>
      </c>
      <c r="N53" s="15">
        <f t="shared" si="11"/>
        <v>8.4553634059858496E-4</v>
      </c>
      <c r="O53" s="15">
        <f t="shared" si="11"/>
        <v>-1294.1346547848152</v>
      </c>
      <c r="P53" s="15">
        <f t="shared" si="11"/>
        <v>-512492.04356402205</v>
      </c>
      <c r="Q53" s="15">
        <f t="shared" si="11"/>
        <v>-203944.33383315243</v>
      </c>
      <c r="R53" s="15">
        <f t="shared" si="11"/>
        <v>-21360.607449111296</v>
      </c>
      <c r="S53" s="15">
        <f t="shared" si="11"/>
        <v>-4.1369675730747986</v>
      </c>
      <c r="T53" s="15">
        <f t="shared" si="11"/>
        <v>-532.09829970888677</v>
      </c>
      <c r="U53" s="15">
        <f t="shared" si="11"/>
        <v>-16598.850000485487</v>
      </c>
      <c r="V53" s="15">
        <f t="shared" si="11"/>
        <v>-120670.93199379835</v>
      </c>
      <c r="W53" s="15">
        <f t="shared" si="11"/>
        <v>-306.23260278943781</v>
      </c>
      <c r="X53" s="15">
        <f t="shared" si="11"/>
        <v>-445.56753066262536</v>
      </c>
      <c r="Y53" s="15">
        <f t="shared" si="11"/>
        <v>-74830.286858977051</v>
      </c>
      <c r="Z53" s="15">
        <f t="shared" si="11"/>
        <v>-2.924564178243827E-4</v>
      </c>
      <c r="AA53" s="15">
        <f t="shared" si="11"/>
        <v>-3246.462329705595</v>
      </c>
      <c r="AB53" s="15">
        <f t="shared" si="11"/>
        <v>-125.47007003988347</v>
      </c>
      <c r="AC53" s="15">
        <f t="shared" si="11"/>
        <v>-38197.533807516564</v>
      </c>
      <c r="AD53" s="15">
        <f t="shared" si="11"/>
        <v>1.4648541622591438E-2</v>
      </c>
      <c r="AE53" s="15">
        <f t="shared" si="11"/>
        <v>-96.888290376868099</v>
      </c>
      <c r="AF53" s="15">
        <f t="shared" si="11"/>
        <v>-84.220375273725949</v>
      </c>
    </row>
    <row r="55" spans="1:32" x14ac:dyDescent="0.2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x14ac:dyDescent="0.25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</row>
    <row r="57" spans="1:32" x14ac:dyDescent="0.25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9" spans="1:32" x14ac:dyDescent="0.25">
      <c r="K59" s="15"/>
    </row>
    <row r="60" spans="1:32" x14ac:dyDescent="0.25">
      <c r="K60" s="15"/>
    </row>
    <row r="61" spans="1:32" x14ac:dyDescent="0.25">
      <c r="K61" s="28"/>
    </row>
    <row r="62" spans="1:32" x14ac:dyDescent="0.25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spans="1:32" x14ac:dyDescent="0.25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</row>
    <row r="64" spans="1:32" x14ac:dyDescent="0.25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</row>
    <row r="65" spans="2:32" x14ac:dyDescent="0.25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</row>
    <row r="66" spans="2:32" x14ac:dyDescent="0.25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spans="2:32" x14ac:dyDescent="0.25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</row>
    <row r="68" spans="2:3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</row>
    <row r="69" spans="2:32" x14ac:dyDescent="0.25">
      <c r="H69" s="15"/>
    </row>
    <row r="70" spans="2:32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85"/>
  <sheetViews>
    <sheetView zoomScale="85" zoomScaleNormal="85" workbookViewId="0">
      <pane xSplit="1" ySplit="2" topLeftCell="R36" activePane="bottomRight" state="frozen"/>
      <selection pane="topRight" activeCell="B1" sqref="B1"/>
      <selection pane="bottomLeft" activeCell="A3" sqref="A3"/>
      <selection pane="bottomRight" activeCell="BH55" sqref="BH55"/>
    </sheetView>
  </sheetViews>
  <sheetFormatPr defaultColWidth="9.140625" defaultRowHeight="15" x14ac:dyDescent="0.25"/>
  <cols>
    <col min="1" max="1" width="19.7109375" style="17" customWidth="1"/>
    <col min="2" max="2" width="12.140625" style="17" customWidth="1"/>
    <col min="3" max="3" width="12.5703125" style="17" customWidth="1"/>
    <col min="4" max="5" width="9.140625" style="17"/>
    <col min="6" max="6" width="15.42578125" style="17" bestFit="1" customWidth="1"/>
    <col min="7" max="27" width="12" style="15" bestFit="1" customWidth="1"/>
    <col min="28" max="28" width="12" style="15" customWidth="1"/>
    <col min="29" max="30" width="9.140625" style="15"/>
    <col min="31" max="31" width="12" style="15" customWidth="1"/>
    <col min="32" max="55" width="9.140625" style="15"/>
    <col min="56" max="56" width="10.85546875" style="15" bestFit="1" customWidth="1"/>
    <col min="57" max="57" width="9.85546875" style="15" bestFit="1" customWidth="1"/>
    <col min="58" max="16384" width="9.140625" style="17"/>
  </cols>
  <sheetData>
    <row r="1" spans="1:69" x14ac:dyDescent="0.25">
      <c r="B1" s="17" t="s">
        <v>334</v>
      </c>
      <c r="F1" s="17" t="s">
        <v>690</v>
      </c>
      <c r="AH1" s="15" t="s">
        <v>691</v>
      </c>
      <c r="BG1" s="17" t="s">
        <v>335</v>
      </c>
      <c r="BJ1" s="17" t="s">
        <v>336</v>
      </c>
    </row>
    <row r="2" spans="1:69" x14ac:dyDescent="0.25">
      <c r="A2" s="17" t="s">
        <v>158</v>
      </c>
      <c r="B2" s="17" t="s">
        <v>337</v>
      </c>
      <c r="C2" s="17" t="s">
        <v>338</v>
      </c>
      <c r="F2" s="17" t="s">
        <v>339</v>
      </c>
      <c r="G2" s="17" t="s">
        <v>91</v>
      </c>
      <c r="H2" s="17" t="s">
        <v>95</v>
      </c>
      <c r="I2" s="17" t="s">
        <v>97</v>
      </c>
      <c r="J2" s="17" t="s">
        <v>99</v>
      </c>
      <c r="K2" s="17" t="s">
        <v>101</v>
      </c>
      <c r="L2" s="17" t="s">
        <v>103</v>
      </c>
      <c r="M2" s="17" t="s">
        <v>105</v>
      </c>
      <c r="N2" s="17" t="s">
        <v>160</v>
      </c>
      <c r="O2" s="17" t="s">
        <v>161</v>
      </c>
      <c r="P2" s="17" t="s">
        <v>107</v>
      </c>
      <c r="Q2" s="17" t="s">
        <v>111</v>
      </c>
      <c r="R2" s="17" t="s">
        <v>113</v>
      </c>
      <c r="S2" s="17" t="s">
        <v>115</v>
      </c>
      <c r="T2" s="17" t="s">
        <v>117</v>
      </c>
      <c r="U2" s="17" t="s">
        <v>119</v>
      </c>
      <c r="V2" s="17" t="s">
        <v>121</v>
      </c>
      <c r="W2" s="17" t="s">
        <v>123</v>
      </c>
      <c r="X2" s="17" t="s">
        <v>125</v>
      </c>
      <c r="Y2" s="17" t="s">
        <v>129</v>
      </c>
      <c r="Z2" s="17" t="s">
        <v>131</v>
      </c>
      <c r="AA2" s="17" t="s">
        <v>133</v>
      </c>
      <c r="AB2" s="17"/>
      <c r="AC2" s="15" t="s">
        <v>160</v>
      </c>
      <c r="AD2" s="15" t="s">
        <v>161</v>
      </c>
      <c r="AE2" s="17"/>
      <c r="AF2" s="15" t="s">
        <v>340</v>
      </c>
      <c r="AG2" s="15" t="s">
        <v>341</v>
      </c>
      <c r="AH2" s="15" t="s">
        <v>91</v>
      </c>
      <c r="AI2" s="15" t="s">
        <v>95</v>
      </c>
      <c r="AJ2" s="15" t="s">
        <v>97</v>
      </c>
      <c r="AK2" s="15" t="s">
        <v>99</v>
      </c>
      <c r="AL2" s="15" t="s">
        <v>101</v>
      </c>
      <c r="AM2" s="15" t="s">
        <v>103</v>
      </c>
      <c r="AN2" s="15" t="s">
        <v>105</v>
      </c>
      <c r="AO2" s="15" t="s">
        <v>107</v>
      </c>
      <c r="AP2" s="15" t="s">
        <v>111</v>
      </c>
      <c r="AQ2" s="15" t="s">
        <v>113</v>
      </c>
      <c r="AR2" s="15" t="s">
        <v>115</v>
      </c>
      <c r="AS2" s="15" t="s">
        <v>117</v>
      </c>
      <c r="AT2" s="15" t="s">
        <v>119</v>
      </c>
      <c r="AU2" s="15" t="s">
        <v>121</v>
      </c>
      <c r="AV2" s="15" t="s">
        <v>123</v>
      </c>
      <c r="AW2" s="15" t="s">
        <v>125</v>
      </c>
      <c r="AX2" s="15" t="s">
        <v>129</v>
      </c>
      <c r="AY2" s="15" t="s">
        <v>131</v>
      </c>
      <c r="AZ2" s="15" t="s">
        <v>133</v>
      </c>
      <c r="BA2" s="15" t="s">
        <v>160</v>
      </c>
      <c r="BB2" s="15" t="s">
        <v>161</v>
      </c>
      <c r="BD2" s="15" t="s">
        <v>160</v>
      </c>
      <c r="BE2" s="15" t="s">
        <v>161</v>
      </c>
      <c r="BG2" s="15" t="s">
        <v>160</v>
      </c>
      <c r="BH2" s="15" t="s">
        <v>161</v>
      </c>
      <c r="BJ2" s="15" t="s">
        <v>160</v>
      </c>
      <c r="BK2" s="15" t="s">
        <v>161</v>
      </c>
      <c r="BM2" s="15"/>
      <c r="BN2" s="15"/>
      <c r="BP2" s="15"/>
    </row>
    <row r="3" spans="1:69" x14ac:dyDescent="0.25">
      <c r="A3" s="17" t="s">
        <v>172</v>
      </c>
      <c r="B3" s="15">
        <v>275290.357159523</v>
      </c>
      <c r="C3" s="15">
        <v>35621.059133851799</v>
      </c>
      <c r="F3" s="17" t="s">
        <v>172</v>
      </c>
      <c r="G3" s="15">
        <v>1767.4624222181801</v>
      </c>
      <c r="H3" s="15">
        <v>1938.5273595793501</v>
      </c>
      <c r="I3" s="15">
        <v>60.836457304739398</v>
      </c>
      <c r="J3" s="15">
        <v>264.16326989533502</v>
      </c>
      <c r="K3" s="15">
        <v>1430.98066127636</v>
      </c>
      <c r="L3" s="15">
        <v>116.09313910613599</v>
      </c>
      <c r="M3" s="15">
        <v>602.73961760831503</v>
      </c>
      <c r="N3" s="15">
        <v>274335.994920286</v>
      </c>
      <c r="O3" s="15">
        <v>35494.279389165298</v>
      </c>
      <c r="P3" s="15">
        <v>238841.71553112101</v>
      </c>
      <c r="Q3" s="15">
        <v>174.72613380953101</v>
      </c>
      <c r="R3" s="15">
        <v>37.412359430546097</v>
      </c>
      <c r="S3" s="15">
        <v>18572.390902737501</v>
      </c>
      <c r="T3" s="15">
        <v>51.9054639571862</v>
      </c>
      <c r="U3" s="15">
        <v>1179.7900300379699</v>
      </c>
      <c r="V3" s="15">
        <v>129.58937515501199</v>
      </c>
      <c r="W3" s="15">
        <v>339.615101329938</v>
      </c>
      <c r="X3" s="15">
        <v>2949.4751569966402</v>
      </c>
      <c r="Y3" s="15">
        <v>5402.4697492793603</v>
      </c>
      <c r="Z3" s="15">
        <v>354.13201585123102</v>
      </c>
      <c r="AA3" s="15">
        <v>121.97017359193499</v>
      </c>
      <c r="AB3" s="17"/>
      <c r="AC3" s="40">
        <f>(N3-B3)/(B3+1E-50)</f>
        <v>-3.4667477970685896E-3</v>
      </c>
      <c r="AD3" s="40">
        <f>(O3-C3)/(C3+1E-50)</f>
        <v>-3.5591233885018852E-3</v>
      </c>
      <c r="AE3" s="17"/>
      <c r="AF3" s="15">
        <v>1</v>
      </c>
      <c r="AG3" s="15" t="s">
        <v>172</v>
      </c>
      <c r="AH3" s="15">
        <v>492.014157627494</v>
      </c>
      <c r="AI3" s="15">
        <v>515.644168906245</v>
      </c>
      <c r="AJ3" s="15">
        <v>16.544187059611598</v>
      </c>
      <c r="AK3" s="15">
        <v>71.903995700637097</v>
      </c>
      <c r="AL3" s="15">
        <v>392.38634930428401</v>
      </c>
      <c r="AM3" s="15">
        <v>31.101266264663</v>
      </c>
      <c r="AN3" s="15">
        <v>164.80526496157199</v>
      </c>
      <c r="AO3" s="15">
        <v>63272.707549662002</v>
      </c>
      <c r="AP3" s="15">
        <v>45.477176680263199</v>
      </c>
      <c r="AQ3" s="15">
        <v>10.183993046863799</v>
      </c>
      <c r="AR3" s="15">
        <v>5031.1168051414297</v>
      </c>
      <c r="AS3" s="15">
        <v>14.522483968043</v>
      </c>
      <c r="AT3" s="15">
        <v>318.379373986823</v>
      </c>
      <c r="AU3" s="15">
        <v>35.010773188458202</v>
      </c>
      <c r="AV3" s="15">
        <v>91.313306254323294</v>
      </c>
      <c r="AW3" s="15">
        <v>795.94840212009797</v>
      </c>
      <c r="AX3" s="15">
        <v>1493.5075081550599</v>
      </c>
      <c r="AY3" s="15">
        <v>94.577661120091705</v>
      </c>
      <c r="AZ3" s="15">
        <v>33.6047983283772</v>
      </c>
      <c r="BA3" s="15">
        <f t="shared" ref="BA3:BA51" si="0">BB3+AO3</f>
        <v>72920.749221476348</v>
      </c>
      <c r="BB3" s="15">
        <f>SUM(AH3:AZ3)-AO3</f>
        <v>9648.041671814346</v>
      </c>
      <c r="BD3" s="15">
        <f t="shared" ref="BD3:BE34" si="1">BA3-B3</f>
        <v>-202369.60793804665</v>
      </c>
      <c r="BE3" s="15">
        <f t="shared" si="1"/>
        <v>-25973.017462037453</v>
      </c>
      <c r="BG3" s="13">
        <f>BA3/N3</f>
        <v>0.26580817162787906</v>
      </c>
      <c r="BH3" s="13">
        <f>BB3/O3</f>
        <v>0.27181962383378971</v>
      </c>
      <c r="BJ3" s="13">
        <v>0.26581658616063397</v>
      </c>
      <c r="BK3" s="13">
        <v>0.2718359714674668</v>
      </c>
      <c r="BL3" s="13"/>
      <c r="BM3" s="13"/>
      <c r="BN3" s="13"/>
      <c r="BP3" s="13"/>
      <c r="BQ3" s="13"/>
    </row>
    <row r="4" spans="1:69" x14ac:dyDescent="0.25">
      <c r="A4" s="17" t="s">
        <v>174</v>
      </c>
      <c r="B4" s="15">
        <v>154597.07983080999</v>
      </c>
      <c r="C4" s="15">
        <v>20968.8100449593</v>
      </c>
      <c r="F4" s="17" t="s">
        <v>174</v>
      </c>
      <c r="G4" s="15">
        <v>1045.18948351218</v>
      </c>
      <c r="H4" s="15">
        <v>1138.35219354376</v>
      </c>
      <c r="I4" s="15">
        <v>35.606962471822101</v>
      </c>
      <c r="J4" s="15">
        <v>163.90020866747099</v>
      </c>
      <c r="K4" s="15">
        <v>807.44476121187995</v>
      </c>
      <c r="L4" s="15">
        <v>71.006633928030098</v>
      </c>
      <c r="M4" s="15">
        <v>349.59847362996499</v>
      </c>
      <c r="N4" s="15">
        <v>153731.16069939401</v>
      </c>
      <c r="O4" s="15">
        <v>20858.4622662191</v>
      </c>
      <c r="P4" s="15">
        <v>132872.69843317501</v>
      </c>
      <c r="Q4" s="15">
        <v>82.189267304904703</v>
      </c>
      <c r="R4" s="15">
        <v>21.5421239438482</v>
      </c>
      <c r="S4" s="15">
        <v>10996.3204082959</v>
      </c>
      <c r="T4" s="15">
        <v>35.3930580752547</v>
      </c>
      <c r="U4" s="15">
        <v>689.66043541284205</v>
      </c>
      <c r="V4" s="15">
        <v>79.432846663028997</v>
      </c>
      <c r="W4" s="15">
        <v>204.76688018430599</v>
      </c>
      <c r="X4" s="15">
        <v>1724.1493017411001</v>
      </c>
      <c r="Y4" s="15">
        <v>3126.9223365686098</v>
      </c>
      <c r="Z4" s="15">
        <v>216.428391121987</v>
      </c>
      <c r="AA4" s="15">
        <v>70.558499942128606</v>
      </c>
      <c r="AB4" s="17"/>
      <c r="AC4" s="40">
        <f t="shared" ref="AC4:AD56" si="2">(N4-B4)/(B4+1E-50)</f>
        <v>-5.6011351078793957E-3</v>
      </c>
      <c r="AD4" s="40">
        <f t="shared" si="2"/>
        <v>-5.2624721433216131E-3</v>
      </c>
      <c r="AE4" s="17"/>
      <c r="AF4" s="15">
        <v>4</v>
      </c>
      <c r="AG4" s="15" t="s">
        <v>174</v>
      </c>
      <c r="AH4" s="15">
        <v>680.87360933340096</v>
      </c>
      <c r="AI4" s="15">
        <v>724.70235177782001</v>
      </c>
      <c r="AJ4" s="15">
        <v>23.168900344786</v>
      </c>
      <c r="AK4" s="15">
        <v>109.967332328129</v>
      </c>
      <c r="AL4" s="15">
        <v>523.23998304782299</v>
      </c>
      <c r="AM4" s="15">
        <v>47.202292715754702</v>
      </c>
      <c r="AN4" s="15">
        <v>227.492724645534</v>
      </c>
      <c r="AO4" s="15">
        <v>84798.329747329903</v>
      </c>
      <c r="AP4" s="15">
        <v>51.243638168342898</v>
      </c>
      <c r="AQ4" s="15">
        <v>13.899290546924</v>
      </c>
      <c r="AR4" s="15">
        <v>7060.0949359393999</v>
      </c>
      <c r="AS4" s="15">
        <v>23.242216215583301</v>
      </c>
      <c r="AT4" s="15">
        <v>453.32006477701702</v>
      </c>
      <c r="AU4" s="15">
        <v>54.444904318214697</v>
      </c>
      <c r="AV4" s="15">
        <v>140.87983322420999</v>
      </c>
      <c r="AW4" s="15">
        <v>1133.30013155087</v>
      </c>
      <c r="AX4" s="15">
        <v>2030.8518650648</v>
      </c>
      <c r="AY4" s="15">
        <v>142.23166125023101</v>
      </c>
      <c r="AZ4" s="15">
        <v>45.751218392984903</v>
      </c>
      <c r="BA4" s="15">
        <f t="shared" si="0"/>
        <v>98284.236700971727</v>
      </c>
      <c r="BB4" s="15">
        <f t="shared" ref="BB4:BB51" si="3">SUM(AH4:AZ4)-AO4</f>
        <v>13485.906953641825</v>
      </c>
      <c r="BD4" s="15">
        <f t="shared" si="1"/>
        <v>-56312.843129838264</v>
      </c>
      <c r="BE4" s="15">
        <f t="shared" si="1"/>
        <v>-7482.9030913174756</v>
      </c>
      <c r="BG4" s="13">
        <f t="shared" ref="BG4:BH51" si="4">BA4/N4</f>
        <v>0.63932540581773645</v>
      </c>
      <c r="BH4" s="13">
        <f t="shared" si="4"/>
        <v>0.64654368004311868</v>
      </c>
      <c r="BJ4" s="13">
        <v>0.63965620205059226</v>
      </c>
      <c r="BK4" s="13">
        <v>0.64715331246962304</v>
      </c>
      <c r="BL4" s="13"/>
      <c r="BM4" s="13"/>
      <c r="BN4" s="13"/>
      <c r="BP4" s="13"/>
      <c r="BQ4" s="13"/>
    </row>
    <row r="5" spans="1:69" x14ac:dyDescent="0.25">
      <c r="A5" s="17" t="s">
        <v>175</v>
      </c>
      <c r="B5" s="15">
        <v>399399.686328977</v>
      </c>
      <c r="C5" s="15">
        <v>55620.259131894003</v>
      </c>
      <c r="F5" s="17" t="s">
        <v>175</v>
      </c>
      <c r="G5" s="15">
        <v>3364.3643974492502</v>
      </c>
      <c r="H5" s="15">
        <v>2558.6140101522801</v>
      </c>
      <c r="I5" s="15">
        <v>88.717052431422402</v>
      </c>
      <c r="J5" s="15">
        <v>311.27975347916902</v>
      </c>
      <c r="K5" s="15">
        <v>2507.1297757348202</v>
      </c>
      <c r="L5" s="15">
        <v>149.64291113719901</v>
      </c>
      <c r="M5" s="15">
        <v>1005.33778215027</v>
      </c>
      <c r="N5" s="15">
        <v>398457.210957654</v>
      </c>
      <c r="O5" s="15">
        <v>55506.347591086698</v>
      </c>
      <c r="P5" s="15">
        <v>342950.863366568</v>
      </c>
      <c r="Q5" s="15">
        <v>200.07726241064299</v>
      </c>
      <c r="R5" s="15">
        <v>62.626477300660802</v>
      </c>
      <c r="S5" s="15">
        <v>28625.2472083422</v>
      </c>
      <c r="T5" s="15">
        <v>76.617480943798597</v>
      </c>
      <c r="U5" s="15">
        <v>1549.8335327413899</v>
      </c>
      <c r="V5" s="15">
        <v>180.864187282638</v>
      </c>
      <c r="W5" s="15">
        <v>468.58014044544302</v>
      </c>
      <c r="X5" s="15">
        <v>3874.5837877610402</v>
      </c>
      <c r="Y5" s="15">
        <v>9822.8445277423998</v>
      </c>
      <c r="Z5" s="15">
        <v>442.647884940778</v>
      </c>
      <c r="AA5" s="15">
        <v>217.339418641181</v>
      </c>
      <c r="AB5" s="17"/>
      <c r="AC5" s="40">
        <f t="shared" si="2"/>
        <v>-2.3597298735650615E-3</v>
      </c>
      <c r="AD5" s="40">
        <f t="shared" si="2"/>
        <v>-2.0480224757166801E-3</v>
      </c>
      <c r="AE5" s="17"/>
      <c r="AF5" s="15">
        <v>5</v>
      </c>
      <c r="AG5" s="15" t="s">
        <v>175</v>
      </c>
      <c r="AH5" s="15">
        <v>1197.3984210152601</v>
      </c>
      <c r="AI5" s="15">
        <v>771.44683041361895</v>
      </c>
      <c r="AJ5" s="15">
        <v>28.1143475952084</v>
      </c>
      <c r="AK5" s="15">
        <v>81.759050178822093</v>
      </c>
      <c r="AL5" s="15">
        <v>862.38595267075596</v>
      </c>
      <c r="AM5" s="15">
        <v>40.356098341733897</v>
      </c>
      <c r="AN5" s="15">
        <v>336.34237158591799</v>
      </c>
      <c r="AO5" s="15">
        <v>105000.471746984</v>
      </c>
      <c r="AP5" s="15">
        <v>56.253818455676999</v>
      </c>
      <c r="AQ5" s="15">
        <v>21.080877537687901</v>
      </c>
      <c r="AR5" s="15">
        <v>9376.3486242585004</v>
      </c>
      <c r="AS5" s="15">
        <v>25.137214863937899</v>
      </c>
      <c r="AT5" s="15">
        <v>450.81840712917199</v>
      </c>
      <c r="AU5" s="15">
        <v>47.974742863501803</v>
      </c>
      <c r="AV5" s="15">
        <v>120.729801705377</v>
      </c>
      <c r="AW5" s="15">
        <v>1127.0459670626999</v>
      </c>
      <c r="AX5" s="15">
        <v>3441.7476828868998</v>
      </c>
      <c r="AY5" s="15">
        <v>120.175046126987</v>
      </c>
      <c r="AZ5" s="15">
        <v>75.530110200952095</v>
      </c>
      <c r="BA5" s="15">
        <f t="shared" si="0"/>
        <v>123181.11711187672</v>
      </c>
      <c r="BB5" s="15">
        <f t="shared" si="3"/>
        <v>18180.645364892727</v>
      </c>
      <c r="BD5" s="15">
        <f t="shared" si="1"/>
        <v>-276218.56921710027</v>
      </c>
      <c r="BE5" s="15">
        <f t="shared" si="1"/>
        <v>-37439.613767001276</v>
      </c>
      <c r="BG5" s="13">
        <f t="shared" si="4"/>
        <v>0.30914515718217933</v>
      </c>
      <c r="BH5" s="13">
        <f t="shared" si="4"/>
        <v>0.32754173448465568</v>
      </c>
      <c r="BJ5" s="13">
        <v>0.30915175789097049</v>
      </c>
      <c r="BK5" s="13">
        <v>0.32755366708016936</v>
      </c>
      <c r="BL5" s="13"/>
      <c r="BM5" s="13"/>
      <c r="BN5" s="13"/>
      <c r="BP5" s="13"/>
      <c r="BQ5" s="13"/>
    </row>
    <row r="6" spans="1:69" x14ac:dyDescent="0.25">
      <c r="A6" s="17" t="s">
        <v>176</v>
      </c>
      <c r="B6" s="15">
        <v>338328.61295929801</v>
      </c>
      <c r="C6" s="15">
        <v>43318.502329631701</v>
      </c>
      <c r="F6" s="17" t="s">
        <v>176</v>
      </c>
      <c r="G6" s="15">
        <v>2032.25028753782</v>
      </c>
      <c r="H6" s="15">
        <v>2230.26979899359</v>
      </c>
      <c r="I6" s="15">
        <v>79.790457392924196</v>
      </c>
      <c r="J6" s="15">
        <v>513.50541840969504</v>
      </c>
      <c r="K6" s="15">
        <v>1624.7728730082599</v>
      </c>
      <c r="L6" s="15">
        <v>203.40419750106099</v>
      </c>
      <c r="M6" s="15">
        <v>749.11815230630998</v>
      </c>
      <c r="N6" s="15">
        <v>336442.80663426901</v>
      </c>
      <c r="O6" s="15">
        <v>43092.611613077803</v>
      </c>
      <c r="P6" s="15">
        <v>293350.19502119097</v>
      </c>
      <c r="Q6" s="15">
        <v>150.75431527196699</v>
      </c>
      <c r="R6" s="15">
        <v>41.823757767158803</v>
      </c>
      <c r="S6" s="15">
        <v>21112.686900576999</v>
      </c>
      <c r="T6" s="15">
        <v>79.554956640596998</v>
      </c>
      <c r="U6" s="15">
        <v>1827.6050970860399</v>
      </c>
      <c r="V6" s="15">
        <v>275.47997913325202</v>
      </c>
      <c r="W6" s="15">
        <v>731.22473163687596</v>
      </c>
      <c r="X6" s="15">
        <v>4569.0114736244504</v>
      </c>
      <c r="Y6" s="15">
        <v>6158.5646553900197</v>
      </c>
      <c r="Z6" s="15">
        <v>572.03697492793594</v>
      </c>
      <c r="AA6" s="15">
        <v>140.75758587278199</v>
      </c>
      <c r="AB6" s="17"/>
      <c r="AC6" s="40">
        <f t="shared" si="2"/>
        <v>-5.5738895641553911E-3</v>
      </c>
      <c r="AD6" s="40">
        <f t="shared" si="2"/>
        <v>-5.214647423287754E-3</v>
      </c>
      <c r="AE6" s="17"/>
      <c r="AF6" s="15">
        <v>6</v>
      </c>
      <c r="AG6" s="15" t="s">
        <v>176</v>
      </c>
      <c r="AH6" s="15">
        <v>1222.2466509687899</v>
      </c>
      <c r="AI6" s="15">
        <v>1286.2816442139001</v>
      </c>
      <c r="AJ6" s="15">
        <v>49.075112468451302</v>
      </c>
      <c r="AK6" s="15">
        <v>332.79645802651402</v>
      </c>
      <c r="AL6" s="15">
        <v>965.93436180403103</v>
      </c>
      <c r="AM6" s="15">
        <v>129.778818874542</v>
      </c>
      <c r="AN6" s="15">
        <v>453.171084025955</v>
      </c>
      <c r="AO6" s="15">
        <v>171350.515898802</v>
      </c>
      <c r="AP6" s="15">
        <v>83.844702842757599</v>
      </c>
      <c r="AQ6" s="15">
        <v>24.731532975628301</v>
      </c>
      <c r="AR6" s="15">
        <v>12391.9163723171</v>
      </c>
      <c r="AS6" s="15">
        <v>50.299166431437399</v>
      </c>
      <c r="AT6" s="15">
        <v>1143.27546521726</v>
      </c>
      <c r="AU6" s="15">
        <v>182.21860723445701</v>
      </c>
      <c r="AV6" s="15">
        <v>485.74559070248</v>
      </c>
      <c r="AW6" s="15">
        <v>2858.18858541076</v>
      </c>
      <c r="AX6" s="15">
        <v>3682.3032425650599</v>
      </c>
      <c r="AY6" s="15">
        <v>358.52597755836399</v>
      </c>
      <c r="AZ6" s="15">
        <v>83.593697059251397</v>
      </c>
      <c r="BA6" s="15">
        <f t="shared" si="0"/>
        <v>197134.44296949878</v>
      </c>
      <c r="BB6" s="15">
        <f t="shared" si="3"/>
        <v>25783.92707069678</v>
      </c>
      <c r="BD6" s="15">
        <f t="shared" si="1"/>
        <v>-141194.16998979924</v>
      </c>
      <c r="BE6" s="15">
        <f t="shared" si="1"/>
        <v>-17534.575258934921</v>
      </c>
      <c r="BG6" s="13">
        <f t="shared" si="4"/>
        <v>0.5859374582610537</v>
      </c>
      <c r="BH6" s="13">
        <f t="shared" si="4"/>
        <v>0.59833753642519638</v>
      </c>
      <c r="BJ6" s="13">
        <v>0.58721986720029262</v>
      </c>
      <c r="BK6" s="13">
        <v>0.59984034395918395</v>
      </c>
      <c r="BL6" s="13"/>
      <c r="BM6" s="13"/>
      <c r="BN6" s="13"/>
      <c r="BP6" s="13"/>
      <c r="BQ6" s="13"/>
    </row>
    <row r="7" spans="1:69" x14ac:dyDescent="0.25">
      <c r="A7" s="17" t="s">
        <v>177</v>
      </c>
      <c r="B7" s="15">
        <v>278030.08171794697</v>
      </c>
      <c r="C7" s="15">
        <v>39495.743718691498</v>
      </c>
      <c r="F7" s="17" t="s">
        <v>177</v>
      </c>
      <c r="G7" s="15">
        <v>2055.76657682832</v>
      </c>
      <c r="H7" s="15">
        <v>1905.56649801308</v>
      </c>
      <c r="I7" s="15">
        <v>68.927656991683094</v>
      </c>
      <c r="J7" s="15">
        <v>413.045197054624</v>
      </c>
      <c r="K7" s="15">
        <v>1583.3087874027899</v>
      </c>
      <c r="L7" s="15">
        <v>177.380367135699</v>
      </c>
      <c r="M7" s="15">
        <v>708.51921523173303</v>
      </c>
      <c r="N7" s="15">
        <v>276996.90963107999</v>
      </c>
      <c r="O7" s="15">
        <v>39377.1257421275</v>
      </c>
      <c r="P7" s="15">
        <v>237619.78388895301</v>
      </c>
      <c r="Q7" s="15">
        <v>112.451835887939</v>
      </c>
      <c r="R7" s="15">
        <v>40.4029834146287</v>
      </c>
      <c r="S7" s="15">
        <v>19278.3851374306</v>
      </c>
      <c r="T7" s="15">
        <v>65.691765675137901</v>
      </c>
      <c r="U7" s="15">
        <v>1529.9581952964299</v>
      </c>
      <c r="V7" s="15">
        <v>249.687032541322</v>
      </c>
      <c r="W7" s="15">
        <v>666.74612027866397</v>
      </c>
      <c r="X7" s="15">
        <v>3824.8949086459702</v>
      </c>
      <c r="Y7" s="15">
        <v>6069.6182601123201</v>
      </c>
      <c r="Z7" s="15">
        <v>489.397760126104</v>
      </c>
      <c r="AA7" s="15">
        <v>137.37744406047199</v>
      </c>
      <c r="AB7" s="17"/>
      <c r="AC7" s="40">
        <f t="shared" si="2"/>
        <v>-3.7160442513378875E-3</v>
      </c>
      <c r="AD7" s="40">
        <f t="shared" si="2"/>
        <v>-3.0033103670323051E-3</v>
      </c>
      <c r="AE7" s="17"/>
      <c r="AF7" s="15">
        <v>8</v>
      </c>
      <c r="AG7" s="15" t="s">
        <v>177</v>
      </c>
      <c r="AH7" s="15">
        <v>1097.2961924828401</v>
      </c>
      <c r="AI7" s="15">
        <v>880.74031087277206</v>
      </c>
      <c r="AJ7" s="15">
        <v>36.2381398172556</v>
      </c>
      <c r="AK7" s="15">
        <v>230.102966294401</v>
      </c>
      <c r="AL7" s="15">
        <v>817.18148296182801</v>
      </c>
      <c r="AM7" s="15">
        <v>95.923707855820595</v>
      </c>
      <c r="AN7" s="15">
        <v>369.61836731216403</v>
      </c>
      <c r="AO7" s="15">
        <v>112771.446045397</v>
      </c>
      <c r="AP7" s="15">
        <v>46.160951596460301</v>
      </c>
      <c r="AQ7" s="15">
        <v>20.519751902754901</v>
      </c>
      <c r="AR7" s="15">
        <v>9527.5689434410597</v>
      </c>
      <c r="AS7" s="15">
        <v>36.482321384281398</v>
      </c>
      <c r="AT7" s="15">
        <v>809.14493136766896</v>
      </c>
      <c r="AU7" s="15">
        <v>142.79476636492399</v>
      </c>
      <c r="AV7" s="15">
        <v>382.69888835964798</v>
      </c>
      <c r="AW7" s="15">
        <v>2022.8622686204101</v>
      </c>
      <c r="AX7" s="15">
        <v>3187.5779892985702</v>
      </c>
      <c r="AY7" s="15">
        <v>256.88794132654101</v>
      </c>
      <c r="AZ7" s="15">
        <v>71.026002647751099</v>
      </c>
      <c r="BA7" s="15">
        <f t="shared" si="0"/>
        <v>132802.27196930416</v>
      </c>
      <c r="BB7" s="15">
        <f t="shared" si="3"/>
        <v>20030.825923907163</v>
      </c>
      <c r="BD7" s="15">
        <f t="shared" si="1"/>
        <v>-145227.80974864282</v>
      </c>
      <c r="BE7" s="15">
        <f t="shared" si="1"/>
        <v>-19464.917794784335</v>
      </c>
      <c r="BG7" s="13">
        <f t="shared" si="4"/>
        <v>0.47943593358560449</v>
      </c>
      <c r="BH7" s="13">
        <f t="shared" si="4"/>
        <v>0.50869192574097011</v>
      </c>
      <c r="BJ7" s="13">
        <v>0.47945675743203348</v>
      </c>
      <c r="BK7" s="13">
        <v>0.50872886488900382</v>
      </c>
      <c r="BL7" s="13"/>
      <c r="BM7" s="13"/>
      <c r="BN7" s="13"/>
      <c r="BP7" s="13"/>
      <c r="BQ7" s="13"/>
    </row>
    <row r="8" spans="1:69" x14ac:dyDescent="0.25">
      <c r="A8" s="17" t="s">
        <v>178</v>
      </c>
      <c r="B8" s="15">
        <v>21679.597813496399</v>
      </c>
      <c r="C8" s="15">
        <v>3356.5345243586899</v>
      </c>
      <c r="F8" s="17" t="s">
        <v>178</v>
      </c>
      <c r="G8" s="15">
        <v>170.963830640938</v>
      </c>
      <c r="H8" s="15">
        <v>186.11680120372301</v>
      </c>
      <c r="I8" s="15">
        <v>5.7808718398121597</v>
      </c>
      <c r="J8" s="15">
        <v>22.047465621675801</v>
      </c>
      <c r="K8" s="15">
        <v>133.12984914873999</v>
      </c>
      <c r="L8" s="15">
        <v>7.1518788229523098</v>
      </c>
      <c r="M8" s="15">
        <v>53.917029823023903</v>
      </c>
      <c r="N8" s="15">
        <v>21526.0277007115</v>
      </c>
      <c r="O8" s="15">
        <v>3333.3133693458299</v>
      </c>
      <c r="P8" s="15">
        <v>18192.7143313657</v>
      </c>
      <c r="Q8" s="15">
        <v>16.749409988039901</v>
      </c>
      <c r="R8" s="15">
        <v>3.3753821657104099</v>
      </c>
      <c r="S8" s="15">
        <v>1799.55031465467</v>
      </c>
      <c r="T8" s="15">
        <v>6.09645568434222</v>
      </c>
      <c r="U8" s="15">
        <v>101.76122367543501</v>
      </c>
      <c r="V8" s="15">
        <v>4.16790717439111</v>
      </c>
      <c r="W8" s="15">
        <v>7.8793943793162402</v>
      </c>
      <c r="X8" s="15">
        <v>254.402939863423</v>
      </c>
      <c r="Y8" s="15">
        <v>522.77687847572395</v>
      </c>
      <c r="Z8" s="15">
        <v>25.631586060175099</v>
      </c>
      <c r="AA8" s="15">
        <v>11.8141501237344</v>
      </c>
      <c r="AB8" s="17"/>
      <c r="AC8" s="40">
        <f t="shared" si="2"/>
        <v>-7.0836236956986071E-3</v>
      </c>
      <c r="AD8" s="40">
        <f t="shared" si="2"/>
        <v>-6.9181934058302856E-3</v>
      </c>
      <c r="AE8" s="17"/>
      <c r="AF8" s="15">
        <v>9</v>
      </c>
      <c r="AG8" s="15" t="s">
        <v>178</v>
      </c>
      <c r="AH8" s="15">
        <v>48.268945963433303</v>
      </c>
      <c r="AI8" s="15">
        <v>53.8541820027963</v>
      </c>
      <c r="AJ8" s="15">
        <v>1.61503321240495</v>
      </c>
      <c r="AK8" s="15">
        <v>6.1727085400365498</v>
      </c>
      <c r="AL8" s="15">
        <v>37.622690352704602</v>
      </c>
      <c r="AM8" s="15">
        <v>1.9958446633370399</v>
      </c>
      <c r="AN8" s="15">
        <v>15.240585414544499</v>
      </c>
      <c r="AO8" s="15">
        <v>5126.0914320782304</v>
      </c>
      <c r="AP8" s="15">
        <v>4.5831741504493602</v>
      </c>
      <c r="AQ8" s="15">
        <v>0.95373223190707501</v>
      </c>
      <c r="AR8" s="15">
        <v>513.90437980359798</v>
      </c>
      <c r="AS8" s="15">
        <v>1.7264916861011901</v>
      </c>
      <c r="AT8" s="15">
        <v>28.695031071449598</v>
      </c>
      <c r="AU8" s="15">
        <v>1.0497624132694401</v>
      </c>
      <c r="AV8" s="15">
        <v>1.7969829021150501</v>
      </c>
      <c r="AW8" s="15">
        <v>71.737574967942194</v>
      </c>
      <c r="AX8" s="15">
        <v>147.653284444598</v>
      </c>
      <c r="AY8" s="15">
        <v>7.2665347772268198</v>
      </c>
      <c r="AZ8" s="15">
        <v>3.3655449433607298</v>
      </c>
      <c r="BA8" s="15">
        <f t="shared" si="0"/>
        <v>6073.5939156195054</v>
      </c>
      <c r="BB8" s="15">
        <f t="shared" si="3"/>
        <v>947.50248354127507</v>
      </c>
      <c r="BD8" s="15">
        <f t="shared" si="1"/>
        <v>-15606.003897876893</v>
      </c>
      <c r="BE8" s="15">
        <f t="shared" si="1"/>
        <v>-2409.0320408174148</v>
      </c>
      <c r="BG8" s="13">
        <f t="shared" si="4"/>
        <v>0.2821511706694847</v>
      </c>
      <c r="BH8" s="13">
        <f t="shared" si="4"/>
        <v>0.28425244750607548</v>
      </c>
      <c r="BJ8" s="13">
        <v>0.2838971796684292</v>
      </c>
      <c r="BK8" s="13">
        <v>0.28707486704514129</v>
      </c>
      <c r="BL8" s="13"/>
      <c r="BM8" s="13"/>
      <c r="BN8" s="13"/>
      <c r="BP8" s="13"/>
      <c r="BQ8" s="13"/>
    </row>
    <row r="9" spans="1:69" x14ac:dyDescent="0.25">
      <c r="A9" s="17" t="s">
        <v>179</v>
      </c>
      <c r="B9" s="15">
        <v>16681.048496241601</v>
      </c>
      <c r="C9" s="15">
        <v>2574.5705299471701</v>
      </c>
      <c r="F9" s="17" t="s">
        <v>179</v>
      </c>
      <c r="G9" s="15">
        <v>122.493777454433</v>
      </c>
      <c r="H9" s="15">
        <v>150.91776308029699</v>
      </c>
      <c r="I9" s="15">
        <v>4.1953083439430703</v>
      </c>
      <c r="J9" s="15">
        <v>21.313739645166098</v>
      </c>
      <c r="K9" s="15">
        <v>99.417038090356499</v>
      </c>
      <c r="L9" s="15">
        <v>7.12872435060103</v>
      </c>
      <c r="M9" s="15">
        <v>41.631654734150104</v>
      </c>
      <c r="N9" s="15">
        <v>16534.9368364886</v>
      </c>
      <c r="O9" s="15">
        <v>2553.54488754774</v>
      </c>
      <c r="P9" s="15">
        <v>13981.3919489409</v>
      </c>
      <c r="Q9" s="15">
        <v>9.9705833980940906</v>
      </c>
      <c r="R9" s="15">
        <v>2.4482608398507399</v>
      </c>
      <c r="S9" s="15">
        <v>1347.09620419208</v>
      </c>
      <c r="T9" s="15">
        <v>4.4533402778926003</v>
      </c>
      <c r="U9" s="15">
        <v>88.995220489756704</v>
      </c>
      <c r="V9" s="15">
        <v>5.7592913242613202</v>
      </c>
      <c r="W9" s="15">
        <v>12.423708945804799</v>
      </c>
      <c r="X9" s="15">
        <v>222.48800950192</v>
      </c>
      <c r="Y9" s="15">
        <v>379.79290486504902</v>
      </c>
      <c r="Z9" s="15">
        <v>23.94372349631</v>
      </c>
      <c r="AA9" s="15">
        <v>9.0756345177665008</v>
      </c>
      <c r="AB9" s="17"/>
      <c r="AC9" s="40">
        <f t="shared" si="2"/>
        <v>-8.7591412365908578E-3</v>
      </c>
      <c r="AD9" s="40">
        <f t="shared" si="2"/>
        <v>-8.1666600914062238E-3</v>
      </c>
      <c r="AE9" s="17"/>
      <c r="AF9" s="15">
        <v>10</v>
      </c>
      <c r="AG9" s="15" t="s">
        <v>179</v>
      </c>
      <c r="AH9" s="15">
        <v>52.403554309508699</v>
      </c>
      <c r="AI9" s="15">
        <v>63.887733928695098</v>
      </c>
      <c r="AJ9" s="15">
        <v>1.80269068341816</v>
      </c>
      <c r="AK9" s="15">
        <v>9.2558348676893001</v>
      </c>
      <c r="AL9" s="15">
        <v>42.429026461141902</v>
      </c>
      <c r="AM9" s="15">
        <v>3.0900709014475098</v>
      </c>
      <c r="AN9" s="15">
        <v>17.806757282938001</v>
      </c>
      <c r="AO9" s="15">
        <v>5962.6255222249101</v>
      </c>
      <c r="AP9" s="15">
        <v>4.2397664886766098</v>
      </c>
      <c r="AQ9" s="15">
        <v>1.0437169657368499</v>
      </c>
      <c r="AR9" s="15">
        <v>572.83206756351899</v>
      </c>
      <c r="AS9" s="15">
        <v>1.91944426339406</v>
      </c>
      <c r="AT9" s="15">
        <v>38.279340016015098</v>
      </c>
      <c r="AU9" s="15">
        <v>2.5755145263817298</v>
      </c>
      <c r="AV9" s="15">
        <v>5.63776541316847</v>
      </c>
      <c r="AW9" s="15">
        <v>95.698347475238293</v>
      </c>
      <c r="AX9" s="15">
        <v>162.29443528630699</v>
      </c>
      <c r="AY9" s="15">
        <v>10.299617127688</v>
      </c>
      <c r="AZ9" s="15">
        <v>3.86902665614575</v>
      </c>
      <c r="BA9" s="15">
        <f t="shared" si="0"/>
        <v>7051.9902324420209</v>
      </c>
      <c r="BB9" s="15">
        <f t="shared" si="3"/>
        <v>1089.3647102171108</v>
      </c>
      <c r="BD9" s="15">
        <f t="shared" si="1"/>
        <v>-9629.0582637995794</v>
      </c>
      <c r="BE9" s="15">
        <f t="shared" si="1"/>
        <v>-1485.2058197300594</v>
      </c>
      <c r="BG9" s="13">
        <f t="shared" si="4"/>
        <v>0.42649030366296814</v>
      </c>
      <c r="BH9" s="13">
        <f t="shared" si="4"/>
        <v>0.4266087960816175</v>
      </c>
      <c r="BJ9" s="13">
        <v>0.42709743068957673</v>
      </c>
      <c r="BK9" s="13">
        <v>0.42759819590287695</v>
      </c>
      <c r="BL9" s="13"/>
      <c r="BM9" s="13"/>
      <c r="BN9" s="13"/>
      <c r="BP9" s="13"/>
      <c r="BQ9" s="13"/>
    </row>
    <row r="10" spans="1:69" x14ac:dyDescent="0.25">
      <c r="A10" s="17" t="s">
        <v>180</v>
      </c>
      <c r="B10" s="15">
        <v>3530.2519246980601</v>
      </c>
      <c r="C10" s="15">
        <v>481.83920673058799</v>
      </c>
      <c r="F10" s="17" t="s">
        <v>180</v>
      </c>
      <c r="G10" s="15">
        <v>21.161125459525898</v>
      </c>
      <c r="H10" s="15">
        <v>33.953313381504302</v>
      </c>
      <c r="I10" s="15">
        <v>0.59197570506566899</v>
      </c>
      <c r="J10" s="15">
        <v>2.22737545263645</v>
      </c>
      <c r="K10" s="15">
        <v>18.1596279700391</v>
      </c>
      <c r="L10" s="15">
        <v>1.07399218461504</v>
      </c>
      <c r="M10" s="15">
        <v>7.4204111620011304</v>
      </c>
      <c r="N10" s="15">
        <v>3493.6131424130599</v>
      </c>
      <c r="O10" s="15">
        <v>477.25772229479099</v>
      </c>
      <c r="P10" s="15">
        <v>3016.3554201182701</v>
      </c>
      <c r="Q10" s="15">
        <v>1.4742215755331001</v>
      </c>
      <c r="R10" s="15">
        <v>0.47261740438829902</v>
      </c>
      <c r="S10" s="15">
        <v>271.25197374295198</v>
      </c>
      <c r="T10" s="15">
        <v>0.54355850240028203</v>
      </c>
      <c r="U10" s="15">
        <v>13.1843260194998</v>
      </c>
      <c r="V10" s="15">
        <v>0.32418149550532599</v>
      </c>
      <c r="W10" s="15">
        <v>0.18165951817986301</v>
      </c>
      <c r="X10" s="15">
        <v>32.960817694295997</v>
      </c>
      <c r="Y10" s="15">
        <v>66.408999597656504</v>
      </c>
      <c r="Z10" s="15">
        <v>4.1507829163842</v>
      </c>
      <c r="AA10" s="15">
        <v>1.71676251260768</v>
      </c>
      <c r="AB10" s="17"/>
      <c r="AC10" s="40">
        <f t="shared" si="2"/>
        <v>-1.0378517756387555E-2</v>
      </c>
      <c r="AD10" s="40">
        <f t="shared" si="2"/>
        <v>-9.508326370707006E-3</v>
      </c>
      <c r="AE10" s="17"/>
      <c r="AF10" s="15">
        <v>11</v>
      </c>
      <c r="AG10" s="15" t="s">
        <v>180</v>
      </c>
      <c r="AH10" s="15">
        <v>7.2480901020529904</v>
      </c>
      <c r="AI10" s="15">
        <v>11.6973491083862</v>
      </c>
      <c r="AJ10" s="15">
        <v>0.201366415477056</v>
      </c>
      <c r="AK10" s="15">
        <v>0.75232372040546902</v>
      </c>
      <c r="AL10" s="15">
        <v>6.2259801283683798</v>
      </c>
      <c r="AM10" s="15">
        <v>0.36947459951739198</v>
      </c>
      <c r="AN10" s="15">
        <v>2.54521185812647</v>
      </c>
      <c r="AO10" s="15">
        <v>1041.6288934148199</v>
      </c>
      <c r="AP10" s="15">
        <v>0.498224634247312</v>
      </c>
      <c r="AQ10" s="15">
        <v>0.162361683824258</v>
      </c>
      <c r="AR10" s="15">
        <v>93.221091009999</v>
      </c>
      <c r="AS10" s="15">
        <v>0.18395153666689401</v>
      </c>
      <c r="AT10" s="15">
        <v>4.4999679858416597</v>
      </c>
      <c r="AU10" s="15">
        <v>0.111206687558167</v>
      </c>
      <c r="AV10" s="15">
        <v>6.2303161463144498E-2</v>
      </c>
      <c r="AW10" s="15">
        <v>11.2499205792308</v>
      </c>
      <c r="AX10" s="15">
        <v>22.740513085582698</v>
      </c>
      <c r="AY10" s="15">
        <v>1.4282740680594099</v>
      </c>
      <c r="AZ10" s="15">
        <v>0.58913585956161796</v>
      </c>
      <c r="BA10" s="15">
        <f t="shared" si="0"/>
        <v>1205.4156396391888</v>
      </c>
      <c r="BB10" s="15">
        <f t="shared" si="3"/>
        <v>163.78674622436893</v>
      </c>
      <c r="BD10" s="15">
        <f t="shared" si="1"/>
        <v>-2324.836285058871</v>
      </c>
      <c r="BE10" s="15">
        <f t="shared" si="1"/>
        <v>-318.05246050621906</v>
      </c>
      <c r="BG10" s="13">
        <f t="shared" si="4"/>
        <v>0.34503409235706073</v>
      </c>
      <c r="BH10" s="13">
        <f t="shared" si="4"/>
        <v>0.3431830195158197</v>
      </c>
      <c r="BJ10" s="13">
        <v>0.34503265087531743</v>
      </c>
      <c r="BK10" s="13">
        <v>0.34316006061422738</v>
      </c>
      <c r="BL10" s="13"/>
      <c r="BM10" s="13"/>
      <c r="BN10" s="13"/>
      <c r="BP10" s="13"/>
      <c r="BQ10" s="13"/>
    </row>
    <row r="11" spans="1:69" x14ac:dyDescent="0.25">
      <c r="A11" s="17" t="s">
        <v>181</v>
      </c>
      <c r="B11" s="15">
        <v>216430.212222998</v>
      </c>
      <c r="C11" s="15">
        <v>34655.106219347603</v>
      </c>
      <c r="F11" s="17" t="s">
        <v>181</v>
      </c>
      <c r="G11" s="15">
        <v>1696.0629056917801</v>
      </c>
      <c r="H11" s="15">
        <v>1696.71931932296</v>
      </c>
      <c r="I11" s="15">
        <v>71.096172081769396</v>
      </c>
      <c r="J11" s="15">
        <v>378.35847259379199</v>
      </c>
      <c r="K11" s="15">
        <v>1290.39684441431</v>
      </c>
      <c r="L11" s="15">
        <v>124.111388063074</v>
      </c>
      <c r="M11" s="15">
        <v>572.01569106631996</v>
      </c>
      <c r="N11" s="15">
        <v>215211.963886335</v>
      </c>
      <c r="O11" s="15">
        <v>34456.250731796601</v>
      </c>
      <c r="P11" s="15">
        <v>180755.71315453801</v>
      </c>
      <c r="Q11" s="15">
        <v>178.07811623869401</v>
      </c>
      <c r="R11" s="15">
        <v>33.314989605207302</v>
      </c>
      <c r="S11" s="15">
        <v>17419.902949784198</v>
      </c>
      <c r="T11" s="15">
        <v>79.508379691022199</v>
      </c>
      <c r="U11" s="15">
        <v>1361.01996615905</v>
      </c>
      <c r="V11" s="15">
        <v>145.92056400844299</v>
      </c>
      <c r="W11" s="15">
        <v>375.98789620639599</v>
      </c>
      <c r="X11" s="15">
        <v>3402.5500135033099</v>
      </c>
      <c r="Y11" s="15">
        <v>5149.4913523702398</v>
      </c>
      <c r="Z11" s="15">
        <v>371.210030137182</v>
      </c>
      <c r="AA11" s="15">
        <v>110.50568085892</v>
      </c>
      <c r="AB11" s="17"/>
      <c r="AC11" s="40">
        <f t="shared" si="2"/>
        <v>-5.6288275289763457E-3</v>
      </c>
      <c r="AD11" s="40">
        <f t="shared" si="2"/>
        <v>-5.7381295065828614E-3</v>
      </c>
      <c r="AE11" s="17"/>
      <c r="AF11" s="15">
        <v>12</v>
      </c>
      <c r="AG11" s="15" t="s">
        <v>181</v>
      </c>
      <c r="AH11" s="15">
        <v>809.05740970149395</v>
      </c>
      <c r="AI11" s="15">
        <v>791.26191848353994</v>
      </c>
      <c r="AJ11" s="15">
        <v>34.160622592737099</v>
      </c>
      <c r="AK11" s="15">
        <v>183.562813364737</v>
      </c>
      <c r="AL11" s="15">
        <v>608.061547354651</v>
      </c>
      <c r="AM11" s="15">
        <v>58.854336186516598</v>
      </c>
      <c r="AN11" s="15">
        <v>270.63591096423102</v>
      </c>
      <c r="AO11" s="15">
        <v>82890.864116643701</v>
      </c>
      <c r="AP11" s="15">
        <v>83.404834392129999</v>
      </c>
      <c r="AQ11" s="15">
        <v>15.6743917885867</v>
      </c>
      <c r="AR11" s="15">
        <v>8231.54110786612</v>
      </c>
      <c r="AS11" s="15">
        <v>39.174149747033098</v>
      </c>
      <c r="AT11" s="15">
        <v>650.155246827268</v>
      </c>
      <c r="AU11" s="15">
        <v>69.421162936020593</v>
      </c>
      <c r="AV11" s="15">
        <v>178.30535432572901</v>
      </c>
      <c r="AW11" s="15">
        <v>1625.3880570855499</v>
      </c>
      <c r="AX11" s="15">
        <v>2447.5792678866301</v>
      </c>
      <c r="AY11" s="15">
        <v>175.80536779134499</v>
      </c>
      <c r="AZ11" s="15">
        <v>52.207507584380899</v>
      </c>
      <c r="BA11" s="15">
        <f t="shared" si="0"/>
        <v>99215.11512352241</v>
      </c>
      <c r="BB11" s="15">
        <f t="shared" si="3"/>
        <v>16324.251006878709</v>
      </c>
      <c r="BD11" s="15">
        <f t="shared" si="1"/>
        <v>-117215.09709947559</v>
      </c>
      <c r="BE11" s="15">
        <f t="shared" si="1"/>
        <v>-18330.855212468894</v>
      </c>
      <c r="BG11" s="13">
        <f t="shared" si="4"/>
        <v>0.46101115073659771</v>
      </c>
      <c r="BH11" s="13">
        <f t="shared" si="4"/>
        <v>0.47376747789377194</v>
      </c>
      <c r="BJ11" s="13">
        <v>0.46059270876052372</v>
      </c>
      <c r="BK11" s="13">
        <v>0.47311386741956507</v>
      </c>
      <c r="BL11" s="13"/>
      <c r="BM11" s="13"/>
      <c r="BN11" s="13"/>
      <c r="BP11" s="13"/>
      <c r="BQ11" s="13"/>
    </row>
    <row r="12" spans="1:69" x14ac:dyDescent="0.25">
      <c r="A12" s="17" t="s">
        <v>182</v>
      </c>
      <c r="B12" s="15">
        <v>297353.84665605298</v>
      </c>
      <c r="C12" s="15">
        <v>42015.279370632903</v>
      </c>
      <c r="F12" s="17" t="s">
        <v>182</v>
      </c>
      <c r="G12" s="15">
        <v>2179.9347352524501</v>
      </c>
      <c r="H12" s="15">
        <v>2202.9340536935601</v>
      </c>
      <c r="I12" s="15">
        <v>73.203789436553706</v>
      </c>
      <c r="J12" s="15">
        <v>305.23188285741003</v>
      </c>
      <c r="K12" s="15">
        <v>1730.9012268721301</v>
      </c>
      <c r="L12" s="15">
        <v>117.41503986507701</v>
      </c>
      <c r="M12" s="15">
        <v>710.71630891163397</v>
      </c>
      <c r="N12" s="15">
        <v>296225.11118583201</v>
      </c>
      <c r="O12" s="15">
        <v>41844.103842126999</v>
      </c>
      <c r="P12" s="15">
        <v>254381.00734370499</v>
      </c>
      <c r="Q12" s="15">
        <v>212.024712908613</v>
      </c>
      <c r="R12" s="15">
        <v>43.786313056322498</v>
      </c>
      <c r="S12" s="15">
        <v>21837.7916291605</v>
      </c>
      <c r="T12" s="15">
        <v>66.927458511769899</v>
      </c>
      <c r="U12" s="15">
        <v>1364.42260652457</v>
      </c>
      <c r="V12" s="15">
        <v>118.915109894894</v>
      </c>
      <c r="W12" s="15">
        <v>298.90397725932399</v>
      </c>
      <c r="X12" s="15">
        <v>3411.0562309782399</v>
      </c>
      <c r="Y12" s="15">
        <v>6650.6126439480304</v>
      </c>
      <c r="Z12" s="15">
        <v>370.31420911941802</v>
      </c>
      <c r="AA12" s="15">
        <v>149.01191387644101</v>
      </c>
      <c r="AB12" s="17"/>
      <c r="AC12" s="72">
        <f t="shared" si="2"/>
        <v>-3.7959336424074263E-3</v>
      </c>
      <c r="AD12" s="72">
        <f t="shared" si="2"/>
        <v>-4.0741256768971916E-3</v>
      </c>
      <c r="AE12" s="17"/>
      <c r="AF12" s="15">
        <v>13</v>
      </c>
      <c r="AG12" s="15" t="s">
        <v>182</v>
      </c>
      <c r="AH12" s="15">
        <v>608.62843269896496</v>
      </c>
      <c r="AI12" s="15">
        <v>585.79941231274097</v>
      </c>
      <c r="AJ12" s="15">
        <v>19.9078531675869</v>
      </c>
      <c r="AK12" s="15">
        <v>83.044316957875296</v>
      </c>
      <c r="AL12" s="15">
        <v>476.80173912496099</v>
      </c>
      <c r="AM12" s="15">
        <v>31.2730576739391</v>
      </c>
      <c r="AN12" s="15">
        <v>194.93685989273899</v>
      </c>
      <c r="AO12" s="15">
        <v>67008.608651114002</v>
      </c>
      <c r="AP12" s="15">
        <v>55.314465523348098</v>
      </c>
      <c r="AQ12" s="15">
        <v>11.945218167431699</v>
      </c>
      <c r="AR12" s="15">
        <v>5921.5202524360602</v>
      </c>
      <c r="AS12" s="15">
        <v>18.618552882175599</v>
      </c>
      <c r="AT12" s="15">
        <v>368.693023178261</v>
      </c>
      <c r="AU12" s="15">
        <v>31.913369402953201</v>
      </c>
      <c r="AV12" s="15">
        <v>79.548678629337502</v>
      </c>
      <c r="AW12" s="15">
        <v>921.73251797696003</v>
      </c>
      <c r="AX12" s="15">
        <v>1845.14193117281</v>
      </c>
      <c r="AY12" s="15">
        <v>98.390588960855695</v>
      </c>
      <c r="AZ12" s="15">
        <v>41.246271758152901</v>
      </c>
      <c r="BA12" s="15">
        <f t="shared" si="0"/>
        <v>78403.065193031158</v>
      </c>
      <c r="BB12" s="15">
        <f t="shared" si="3"/>
        <v>11394.456541917156</v>
      </c>
      <c r="BD12" s="15">
        <f t="shared" si="1"/>
        <v>-218950.78146302182</v>
      </c>
      <c r="BE12" s="15">
        <f t="shared" si="1"/>
        <v>-30620.822828715747</v>
      </c>
      <c r="BG12" s="13">
        <f t="shared" si="4"/>
        <v>0.26467393287210639</v>
      </c>
      <c r="BH12" s="13">
        <f t="shared" si="4"/>
        <v>0.27230733832673615</v>
      </c>
      <c r="BJ12" s="13">
        <v>0.26476557887410246</v>
      </c>
      <c r="BK12" s="13">
        <v>0.27247011839610036</v>
      </c>
      <c r="BL12" s="13"/>
      <c r="BM12" s="13"/>
      <c r="BN12" s="13"/>
      <c r="BP12" s="13"/>
      <c r="BQ12" s="13"/>
    </row>
    <row r="13" spans="1:69" x14ac:dyDescent="0.25">
      <c r="A13" s="17" t="s">
        <v>183</v>
      </c>
      <c r="B13" s="15">
        <v>497754.70409043401</v>
      </c>
      <c r="C13" s="15">
        <v>58709.509038682001</v>
      </c>
      <c r="F13" s="17" t="s">
        <v>183</v>
      </c>
      <c r="G13" s="15">
        <v>3305.8318361745401</v>
      </c>
      <c r="H13" s="15">
        <v>3043.9891441106201</v>
      </c>
      <c r="I13" s="15">
        <v>88.691390444065902</v>
      </c>
      <c r="J13" s="15">
        <v>281.12452088603698</v>
      </c>
      <c r="K13" s="15">
        <v>2572.7192122885599</v>
      </c>
      <c r="L13" s="15">
        <v>156.668348021627</v>
      </c>
      <c r="M13" s="15">
        <v>1032.36535436542</v>
      </c>
      <c r="N13" s="15">
        <v>496107.56998162402</v>
      </c>
      <c r="O13" s="15">
        <v>58552.472133225201</v>
      </c>
      <c r="P13" s="15">
        <v>437555.09784839902</v>
      </c>
      <c r="Q13" s="15">
        <v>236.602258194304</v>
      </c>
      <c r="R13" s="15">
        <v>66.063910382116106</v>
      </c>
      <c r="S13" s="15">
        <v>31025.8760821662</v>
      </c>
      <c r="T13" s="15">
        <v>67.332900334551397</v>
      </c>
      <c r="U13" s="15">
        <v>1583.0864833523401</v>
      </c>
      <c r="V13" s="15">
        <v>169.874955229638</v>
      </c>
      <c r="W13" s="15">
        <v>440.61976918710002</v>
      </c>
      <c r="X13" s="15">
        <v>3957.7165668523999</v>
      </c>
      <c r="Y13" s="15">
        <v>9818.8705128501897</v>
      </c>
      <c r="Z13" s="15">
        <v>482.90976008201102</v>
      </c>
      <c r="AA13" s="15">
        <v>222.12912830348799</v>
      </c>
      <c r="AB13" s="17"/>
      <c r="AC13" s="72">
        <f t="shared" si="2"/>
        <v>-3.3091281614703321E-3</v>
      </c>
      <c r="AD13" s="72">
        <f t="shared" si="2"/>
        <v>-2.6748121050260004E-3</v>
      </c>
      <c r="AE13" s="17"/>
      <c r="AF13" s="15">
        <v>16</v>
      </c>
      <c r="AG13" s="15" t="s">
        <v>183</v>
      </c>
      <c r="AH13" s="15">
        <v>1592.0954279204</v>
      </c>
      <c r="AI13" s="15">
        <v>1247.89842055803</v>
      </c>
      <c r="AJ13" s="15">
        <v>40.502167006029801</v>
      </c>
      <c r="AK13" s="15">
        <v>137.24096397414999</v>
      </c>
      <c r="AL13" s="15">
        <v>1191.12643362174</v>
      </c>
      <c r="AM13" s="15">
        <v>71.018629354247807</v>
      </c>
      <c r="AN13" s="15">
        <v>477.21266135935599</v>
      </c>
      <c r="AO13" s="15">
        <v>183035.41888029399</v>
      </c>
      <c r="AP13" s="15">
        <v>88.354577741678099</v>
      </c>
      <c r="AQ13" s="15">
        <v>29.895104525189399</v>
      </c>
      <c r="AR13" s="15">
        <v>13686.0264343458</v>
      </c>
      <c r="AS13" s="15">
        <v>33.880788521060801</v>
      </c>
      <c r="AT13" s="15">
        <v>714.90104086282395</v>
      </c>
      <c r="AU13" s="15">
        <v>84.764888725234101</v>
      </c>
      <c r="AV13" s="15">
        <v>219.169695767213</v>
      </c>
      <c r="AW13" s="15">
        <v>1787.2525242479901</v>
      </c>
      <c r="AX13" s="15">
        <v>4643.0279535908903</v>
      </c>
      <c r="AY13" s="15">
        <v>211.148293104933</v>
      </c>
      <c r="AZ13" s="15">
        <v>103.742502103278</v>
      </c>
      <c r="BA13" s="15">
        <f t="shared" si="0"/>
        <v>209394.67738762408</v>
      </c>
      <c r="BB13" s="15">
        <f t="shared" si="3"/>
        <v>26359.258507330087</v>
      </c>
      <c r="BD13" s="15">
        <f t="shared" si="1"/>
        <v>-288360.02670280996</v>
      </c>
      <c r="BE13" s="15">
        <f t="shared" si="1"/>
        <v>-32350.250531351914</v>
      </c>
      <c r="BG13" s="13">
        <f t="shared" si="4"/>
        <v>0.42207515074881868</v>
      </c>
      <c r="BH13" s="13">
        <f t="shared" si="4"/>
        <v>0.45018182063012685</v>
      </c>
      <c r="BJ13" s="13">
        <v>0.4219534545957086</v>
      </c>
      <c r="BK13" s="13">
        <v>0.45012242976094707</v>
      </c>
      <c r="BL13" s="13"/>
      <c r="BM13" s="13"/>
      <c r="BN13" s="13"/>
      <c r="BP13" s="13"/>
      <c r="BQ13" s="13"/>
    </row>
    <row r="14" spans="1:69" x14ac:dyDescent="0.25">
      <c r="A14" s="17" t="s">
        <v>184</v>
      </c>
      <c r="B14" s="15">
        <v>704636.67886676895</v>
      </c>
      <c r="C14" s="15">
        <v>91088.570697142801</v>
      </c>
      <c r="F14" s="17" t="s">
        <v>184</v>
      </c>
      <c r="G14" s="15">
        <v>5371.1212762556597</v>
      </c>
      <c r="H14" s="15">
        <v>4730.3183241565903</v>
      </c>
      <c r="I14" s="15">
        <v>131.79819903327299</v>
      </c>
      <c r="J14" s="15">
        <v>270.93971949492101</v>
      </c>
      <c r="K14" s="15">
        <v>4124.6430493229</v>
      </c>
      <c r="L14" s="15">
        <v>172.93190900422701</v>
      </c>
      <c r="M14" s="15">
        <v>1590.29585916874</v>
      </c>
      <c r="N14" s="15">
        <v>702577.52916639904</v>
      </c>
      <c r="O14" s="15">
        <v>90845.7734559323</v>
      </c>
      <c r="P14" s="15">
        <v>611731.755710467</v>
      </c>
      <c r="Q14" s="15">
        <v>386.61349019218801</v>
      </c>
      <c r="R14" s="15">
        <v>104.8779616506</v>
      </c>
      <c r="S14" s="15">
        <v>49280.777991368901</v>
      </c>
      <c r="T14" s="15">
        <v>98.827752685505104</v>
      </c>
      <c r="U14" s="15">
        <v>2079.6994114761501</v>
      </c>
      <c r="V14" s="15">
        <v>133.97857370878</v>
      </c>
      <c r="W14" s="15">
        <v>317.07920699747001</v>
      </c>
      <c r="X14" s="15">
        <v>5199.2482744974805</v>
      </c>
      <c r="Y14" s="15">
        <v>15907.351648891899</v>
      </c>
      <c r="Z14" s="15">
        <v>586.57094605841098</v>
      </c>
      <c r="AA14" s="15">
        <v>358.69986196861697</v>
      </c>
      <c r="AB14" s="17"/>
      <c r="AC14" s="72">
        <f t="shared" si="2"/>
        <v>-2.9222857142230285E-3</v>
      </c>
      <c r="AD14" s="72">
        <f t="shared" si="2"/>
        <v>-2.6655072019712437E-3</v>
      </c>
      <c r="AE14" s="17"/>
      <c r="AF14" s="15">
        <v>17</v>
      </c>
      <c r="AG14" s="15" t="s">
        <v>184</v>
      </c>
      <c r="AH14" s="15">
        <v>2282.4052474035302</v>
      </c>
      <c r="AI14" s="15">
        <v>1869.55979306782</v>
      </c>
      <c r="AJ14" s="15">
        <v>53.687142110519602</v>
      </c>
      <c r="AK14" s="15">
        <v>102.319756147264</v>
      </c>
      <c r="AL14" s="15">
        <v>1723.6939448865801</v>
      </c>
      <c r="AM14" s="15">
        <v>66.534356292577201</v>
      </c>
      <c r="AN14" s="15">
        <v>659.66742497360497</v>
      </c>
      <c r="AO14" s="15">
        <v>243917.50459442401</v>
      </c>
      <c r="AP14" s="15">
        <v>149.284175874271</v>
      </c>
      <c r="AQ14" s="15">
        <v>43.407497309082601</v>
      </c>
      <c r="AR14" s="15">
        <v>20131.0294926145</v>
      </c>
      <c r="AS14" s="15">
        <v>41.236458011056101</v>
      </c>
      <c r="AT14" s="15">
        <v>821.70728936060596</v>
      </c>
      <c r="AU14" s="15">
        <v>51.626748954880199</v>
      </c>
      <c r="AV14" s="15">
        <v>119.852673341336</v>
      </c>
      <c r="AW14" s="15">
        <v>2054.2681173695</v>
      </c>
      <c r="AX14" s="15">
        <v>6705.7852410920896</v>
      </c>
      <c r="AY14" s="15">
        <v>225.59817712487799</v>
      </c>
      <c r="AZ14" s="15">
        <v>150.42126261038399</v>
      </c>
      <c r="BA14" s="15">
        <f t="shared" si="0"/>
        <v>281169.58939296845</v>
      </c>
      <c r="BB14" s="15">
        <f t="shared" si="3"/>
        <v>37252.084798544442</v>
      </c>
      <c r="BD14" s="15">
        <f t="shared" si="1"/>
        <v>-423467.0894738005</v>
      </c>
      <c r="BE14" s="15">
        <f t="shared" si="1"/>
        <v>-53836.485898598359</v>
      </c>
      <c r="BG14" s="13">
        <f t="shared" si="4"/>
        <v>0.40019724189951428</v>
      </c>
      <c r="BH14" s="13">
        <f t="shared" si="4"/>
        <v>0.41005853526707853</v>
      </c>
      <c r="BJ14" s="13">
        <v>0.40019315895773827</v>
      </c>
      <c r="BK14" s="13">
        <v>0.41005050304748952</v>
      </c>
      <c r="BL14" s="13"/>
      <c r="BM14" s="13"/>
      <c r="BN14" s="13"/>
      <c r="BP14" s="13"/>
      <c r="BQ14" s="13"/>
    </row>
    <row r="15" spans="1:69" x14ac:dyDescent="0.25">
      <c r="A15" s="17" t="s">
        <v>185</v>
      </c>
      <c r="B15" s="15">
        <v>161361.17919170501</v>
      </c>
      <c r="C15" s="15">
        <v>30006.697506234599</v>
      </c>
      <c r="F15" s="17" t="s">
        <v>185</v>
      </c>
      <c r="G15" s="15">
        <v>1929.27806390096</v>
      </c>
      <c r="H15" s="15">
        <v>1183.69840583783</v>
      </c>
      <c r="I15" s="15">
        <v>53.912469194265697</v>
      </c>
      <c r="J15" s="15">
        <v>226.44647259379201</v>
      </c>
      <c r="K15" s="15">
        <v>1346.73810664858</v>
      </c>
      <c r="L15" s="15">
        <v>70.113596895892201</v>
      </c>
      <c r="M15" s="15">
        <v>539.45729225020204</v>
      </c>
      <c r="N15" s="15">
        <v>160577.39686922901</v>
      </c>
      <c r="O15" s="15">
        <v>29875.1340173305</v>
      </c>
      <c r="P15" s="15">
        <v>130702.26285189899</v>
      </c>
      <c r="Q15" s="15">
        <v>95.883413350088404</v>
      </c>
      <c r="R15" s="15">
        <v>31.8111520726202</v>
      </c>
      <c r="S15" s="15">
        <v>14974.069697580901</v>
      </c>
      <c r="T15" s="15">
        <v>62.061216785991803</v>
      </c>
      <c r="U15" s="15">
        <v>913.04377618677495</v>
      </c>
      <c r="V15" s="15">
        <v>81.116889311441398</v>
      </c>
      <c r="W15" s="15">
        <v>192.03084237503899</v>
      </c>
      <c r="X15" s="15">
        <v>2282.6094689616698</v>
      </c>
      <c r="Y15" s="15">
        <v>5561.8659515975196</v>
      </c>
      <c r="Z15" s="15">
        <v>211.02313545748601</v>
      </c>
      <c r="AA15" s="15">
        <v>119.974066329359</v>
      </c>
      <c r="AB15" s="17"/>
      <c r="AC15" s="72">
        <f t="shared" si="2"/>
        <v>-4.8573165268260398E-3</v>
      </c>
      <c r="AD15" s="72">
        <f t="shared" si="2"/>
        <v>-4.3844707961202311E-3</v>
      </c>
      <c r="AE15" s="17"/>
      <c r="AF15" s="15">
        <v>18</v>
      </c>
      <c r="AG15" s="15" t="s">
        <v>185</v>
      </c>
      <c r="AH15" s="15">
        <v>786.42589107360902</v>
      </c>
      <c r="AI15" s="15">
        <v>449.03760402191102</v>
      </c>
      <c r="AJ15" s="15">
        <v>20.397800441221602</v>
      </c>
      <c r="AK15" s="15">
        <v>77.506335183189506</v>
      </c>
      <c r="AL15" s="15">
        <v>543.14388733200303</v>
      </c>
      <c r="AM15" s="15">
        <v>24.590431835713598</v>
      </c>
      <c r="AN15" s="15">
        <v>213.97255821158501</v>
      </c>
      <c r="AO15" s="15">
        <v>51234.253552308299</v>
      </c>
      <c r="AP15" s="15">
        <v>34.2983964971421</v>
      </c>
      <c r="AQ15" s="15">
        <v>12.776035932778401</v>
      </c>
      <c r="AR15" s="15">
        <v>5893.6372832175302</v>
      </c>
      <c r="AS15" s="15">
        <v>23.265194745096199</v>
      </c>
      <c r="AT15" s="15">
        <v>330.67712555282202</v>
      </c>
      <c r="AU15" s="15">
        <v>28.053326368620201</v>
      </c>
      <c r="AV15" s="15">
        <v>65.039827680000897</v>
      </c>
      <c r="AW15" s="15">
        <v>826.692788304646</v>
      </c>
      <c r="AX15" s="15">
        <v>2250.1956052393298</v>
      </c>
      <c r="AY15" s="15">
        <v>74.407671362595494</v>
      </c>
      <c r="AZ15" s="15">
        <v>48.514699847330697</v>
      </c>
      <c r="BA15" s="15">
        <f t="shared" si="0"/>
        <v>62936.886015155433</v>
      </c>
      <c r="BB15" s="15">
        <f t="shared" si="3"/>
        <v>11702.632462847134</v>
      </c>
      <c r="BD15" s="15">
        <f t="shared" si="1"/>
        <v>-98424.293176549574</v>
      </c>
      <c r="BE15" s="15">
        <f t="shared" si="1"/>
        <v>-18304.065043387465</v>
      </c>
      <c r="BG15" s="13">
        <f t="shared" si="4"/>
        <v>0.3919411277193014</v>
      </c>
      <c r="BH15" s="13">
        <f t="shared" si="4"/>
        <v>0.39171815785189323</v>
      </c>
      <c r="BJ15" s="13">
        <v>0.39210728539238915</v>
      </c>
      <c r="BK15" s="13">
        <v>0.39194392491099644</v>
      </c>
      <c r="BL15" s="13"/>
      <c r="BM15" s="13"/>
      <c r="BN15" s="13"/>
      <c r="BP15" s="13"/>
      <c r="BQ15" s="13"/>
    </row>
    <row r="16" spans="1:69" x14ac:dyDescent="0.25">
      <c r="A16" s="17" t="s">
        <v>186</v>
      </c>
      <c r="B16" s="15">
        <v>371736.263274169</v>
      </c>
      <c r="C16" s="15">
        <v>54895.3454426319</v>
      </c>
      <c r="F16" s="17" t="s">
        <v>186</v>
      </c>
      <c r="G16" s="15">
        <v>3252.1468883414</v>
      </c>
      <c r="H16" s="15">
        <v>2202.02012202582</v>
      </c>
      <c r="I16" s="15">
        <v>100.37713476303</v>
      </c>
      <c r="J16" s="15">
        <v>556.29025590149695</v>
      </c>
      <c r="K16" s="15">
        <v>2355.0740317575701</v>
      </c>
      <c r="L16" s="15">
        <v>227.23746677910199</v>
      </c>
      <c r="M16" s="15">
        <v>1022.32788604308</v>
      </c>
      <c r="N16" s="15">
        <v>370922.29790152999</v>
      </c>
      <c r="O16" s="15">
        <v>54792.793128303398</v>
      </c>
      <c r="P16" s="15">
        <v>316129.50477322697</v>
      </c>
      <c r="Q16" s="15">
        <v>149.26111898895999</v>
      </c>
      <c r="R16" s="15">
        <v>58.272935773849802</v>
      </c>
      <c r="S16" s="15">
        <v>26237.034049173999</v>
      </c>
      <c r="T16" s="15">
        <v>101.238031316655</v>
      </c>
      <c r="U16" s="15">
        <v>2029.9119069429</v>
      </c>
      <c r="V16" s="15">
        <v>339.07318022233602</v>
      </c>
      <c r="W16" s="15">
        <v>907.21841156985602</v>
      </c>
      <c r="X16" s="15">
        <v>5074.7794477421903</v>
      </c>
      <c r="Y16" s="15">
        <v>9369.5185360207597</v>
      </c>
      <c r="Z16" s="15">
        <v>607.74951492804598</v>
      </c>
      <c r="AA16" s="15">
        <v>203.26221001229001</v>
      </c>
      <c r="AB16" s="17"/>
      <c r="AC16" s="72">
        <f t="shared" si="2"/>
        <v>-2.18963134096681E-3</v>
      </c>
      <c r="AD16" s="72">
        <f t="shared" si="2"/>
        <v>-1.8681422532566892E-3</v>
      </c>
      <c r="AE16" s="17"/>
      <c r="AF16" s="15">
        <v>19</v>
      </c>
      <c r="AG16" s="15" t="s">
        <v>186</v>
      </c>
      <c r="AH16" s="15">
        <v>1542.91001038282</v>
      </c>
      <c r="AI16" s="15">
        <v>961.31189673793301</v>
      </c>
      <c r="AJ16" s="15">
        <v>44.734726781174103</v>
      </c>
      <c r="AK16" s="15">
        <v>234.94668098544699</v>
      </c>
      <c r="AL16" s="15">
        <v>1100.64353096216</v>
      </c>
      <c r="AM16" s="15">
        <v>96.490961226733802</v>
      </c>
      <c r="AN16" s="15">
        <v>469.25787517218703</v>
      </c>
      <c r="AO16" s="15">
        <v>139484.94752830599</v>
      </c>
      <c r="AP16" s="15">
        <v>62.489454447273602</v>
      </c>
      <c r="AQ16" s="15">
        <v>26.953425430123101</v>
      </c>
      <c r="AR16" s="15">
        <v>11953.153180684099</v>
      </c>
      <c r="AS16" s="15">
        <v>45.366689000288297</v>
      </c>
      <c r="AT16" s="15">
        <v>876.30359243558496</v>
      </c>
      <c r="AU16" s="15">
        <v>144.66660178199399</v>
      </c>
      <c r="AV16" s="15">
        <v>385.42242741653899</v>
      </c>
      <c r="AW16" s="15">
        <v>2190.7589028756902</v>
      </c>
      <c r="AX16" s="15">
        <v>4413.5198067197398</v>
      </c>
      <c r="AY16" s="15">
        <v>257.37951193868599</v>
      </c>
      <c r="AZ16" s="15">
        <v>95.468508990058496</v>
      </c>
      <c r="BA16" s="15">
        <f t="shared" si="0"/>
        <v>164386.72531227447</v>
      </c>
      <c r="BB16" s="15">
        <f t="shared" si="3"/>
        <v>24901.777783968486</v>
      </c>
      <c r="BD16" s="15">
        <f t="shared" si="1"/>
        <v>-207349.53796189453</v>
      </c>
      <c r="BE16" s="15">
        <f t="shared" si="1"/>
        <v>-29993.567658663414</v>
      </c>
      <c r="BG16" s="13">
        <f t="shared" si="4"/>
        <v>0.4431837240367652</v>
      </c>
      <c r="BH16" s="13">
        <f t="shared" si="4"/>
        <v>0.45447177196567101</v>
      </c>
      <c r="BJ16" s="13">
        <v>0.44313013843107285</v>
      </c>
      <c r="BK16" s="13">
        <v>0.4543807970026798</v>
      </c>
      <c r="BL16" s="13"/>
      <c r="BM16" s="13"/>
      <c r="BN16" s="13"/>
      <c r="BP16" s="13"/>
      <c r="BQ16" s="13"/>
    </row>
    <row r="17" spans="1:69" x14ac:dyDescent="0.25">
      <c r="A17" s="17" t="s">
        <v>187</v>
      </c>
      <c r="B17" s="15">
        <v>585165.22156638303</v>
      </c>
      <c r="C17" s="15">
        <v>80008.663337721897</v>
      </c>
      <c r="F17" s="17" t="s">
        <v>187</v>
      </c>
      <c r="G17" s="15">
        <v>4107.1270686794796</v>
      </c>
      <c r="H17" s="15">
        <v>3778.6974533308999</v>
      </c>
      <c r="I17" s="15">
        <v>146.306805701152</v>
      </c>
      <c r="J17" s="15">
        <v>869.03141850890404</v>
      </c>
      <c r="K17" s="15">
        <v>3197.9799619702699</v>
      </c>
      <c r="L17" s="15">
        <v>375.355855189404</v>
      </c>
      <c r="M17" s="15">
        <v>1441.5046767748499</v>
      </c>
      <c r="N17" s="15">
        <v>583732.36917297996</v>
      </c>
      <c r="O17" s="15">
        <v>79847.617523977999</v>
      </c>
      <c r="P17" s="15">
        <v>503884.75164900202</v>
      </c>
      <c r="Q17" s="15">
        <v>279.79324261313798</v>
      </c>
      <c r="R17" s="15">
        <v>82.589477956535802</v>
      </c>
      <c r="S17" s="15">
        <v>38764.517521123002</v>
      </c>
      <c r="T17" s="15">
        <v>133.64862023732701</v>
      </c>
      <c r="U17" s="15">
        <v>3192.6050236721198</v>
      </c>
      <c r="V17" s="15">
        <v>541.59349499826396</v>
      </c>
      <c r="W17" s="15">
        <v>1466.8445064016701</v>
      </c>
      <c r="X17" s="15">
        <v>7981.5121367747497</v>
      </c>
      <c r="Y17" s="15">
        <v>12195.193604612001</v>
      </c>
      <c r="Z17" s="15">
        <v>1022.3890894359999</v>
      </c>
      <c r="AA17" s="15">
        <v>270.92756599811503</v>
      </c>
      <c r="AB17" s="17"/>
      <c r="AC17" s="72">
        <f t="shared" si="2"/>
        <v>-2.4486287643130547E-3</v>
      </c>
      <c r="AD17" s="72">
        <f t="shared" si="2"/>
        <v>-2.0128546962984882E-3</v>
      </c>
      <c r="AE17" s="17"/>
      <c r="AF17" s="15">
        <v>20</v>
      </c>
      <c r="AG17" s="15" t="s">
        <v>187</v>
      </c>
      <c r="AH17" s="15">
        <v>2505.1264443049499</v>
      </c>
      <c r="AI17" s="15">
        <v>2220.2466048633701</v>
      </c>
      <c r="AJ17" s="15">
        <v>88.568505597099104</v>
      </c>
      <c r="AK17" s="15">
        <v>530.15511545566403</v>
      </c>
      <c r="AL17" s="15">
        <v>1934.94079615546</v>
      </c>
      <c r="AM17" s="15">
        <v>227.41309744643499</v>
      </c>
      <c r="AN17" s="15">
        <v>872.327902740078</v>
      </c>
      <c r="AO17" s="15">
        <v>298567.52109044697</v>
      </c>
      <c r="AP17" s="15">
        <v>163.50554457037001</v>
      </c>
      <c r="AQ17" s="15">
        <v>49.733936843395597</v>
      </c>
      <c r="AR17" s="15">
        <v>23168.904381038999</v>
      </c>
      <c r="AS17" s="15">
        <v>81.753460280036407</v>
      </c>
      <c r="AT17" s="15">
        <v>1929.86672697737</v>
      </c>
      <c r="AU17" s="15">
        <v>332.04892844297802</v>
      </c>
      <c r="AV17" s="15">
        <v>899.74027866229699</v>
      </c>
      <c r="AW17" s="15">
        <v>4824.6666244514099</v>
      </c>
      <c r="AX17" s="15">
        <v>7410.0398886165103</v>
      </c>
      <c r="AY17" s="15">
        <v>615.50528357384201</v>
      </c>
      <c r="AZ17" s="15">
        <v>163.94961165612801</v>
      </c>
      <c r="BA17" s="15">
        <f t="shared" si="0"/>
        <v>346586.01422212331</v>
      </c>
      <c r="BB17" s="15">
        <f t="shared" si="3"/>
        <v>48018.49313167634</v>
      </c>
      <c r="BD17" s="15">
        <f t="shared" si="1"/>
        <v>-238579.20734425972</v>
      </c>
      <c r="BE17" s="15">
        <f t="shared" si="1"/>
        <v>-31990.170206045557</v>
      </c>
      <c r="BG17" s="13">
        <f t="shared" si="4"/>
        <v>0.59374129742566661</v>
      </c>
      <c r="BH17" s="13">
        <f t="shared" si="4"/>
        <v>0.60137665494222836</v>
      </c>
      <c r="BJ17" s="13">
        <v>0.59375158680850992</v>
      </c>
      <c r="BK17" s="13">
        <v>0.60139549121063174</v>
      </c>
      <c r="BL17" s="13"/>
      <c r="BM17" s="13"/>
      <c r="BN17" s="13"/>
      <c r="BP17" s="13"/>
      <c r="BQ17" s="13"/>
    </row>
    <row r="18" spans="1:69" x14ac:dyDescent="0.25">
      <c r="A18" s="17" t="s">
        <v>188</v>
      </c>
      <c r="B18" s="15">
        <v>180217.02575394901</v>
      </c>
      <c r="C18" s="15">
        <v>29231.818570426702</v>
      </c>
      <c r="F18" s="17" t="s">
        <v>188</v>
      </c>
      <c r="G18" s="15">
        <v>1726.4253818239899</v>
      </c>
      <c r="H18" s="15">
        <v>1178.0914234693</v>
      </c>
      <c r="I18" s="15">
        <v>54.1620273152664</v>
      </c>
      <c r="J18" s="15">
        <v>299.999658724516</v>
      </c>
      <c r="K18" s="15">
        <v>1237.4430215556899</v>
      </c>
      <c r="L18" s="15">
        <v>116.601855630328</v>
      </c>
      <c r="M18" s="15">
        <v>537.44608065609498</v>
      </c>
      <c r="N18" s="15">
        <v>179628.82953951901</v>
      </c>
      <c r="O18" s="15">
        <v>29150.982183136799</v>
      </c>
      <c r="P18" s="15">
        <v>150477.847356382</v>
      </c>
      <c r="Q18" s="15">
        <v>79.387805287785795</v>
      </c>
      <c r="R18" s="15">
        <v>30.533442699118702</v>
      </c>
      <c r="S18" s="15">
        <v>14035.428843179699</v>
      </c>
      <c r="T18" s="15">
        <v>57.704240892430903</v>
      </c>
      <c r="U18" s="15">
        <v>1080.5663344301299</v>
      </c>
      <c r="V18" s="15">
        <v>169.87109405358299</v>
      </c>
      <c r="W18" s="15">
        <v>449.90456920032801</v>
      </c>
      <c r="X18" s="15">
        <v>2701.41575345712</v>
      </c>
      <c r="Y18" s="15">
        <v>4972.3568034083401</v>
      </c>
      <c r="Z18" s="15">
        <v>315.96995821139001</v>
      </c>
      <c r="AA18" s="15">
        <v>107.673889141685</v>
      </c>
      <c r="AB18" s="17"/>
      <c r="AC18" s="72">
        <f t="shared" si="2"/>
        <v>-3.2638215616379754E-3</v>
      </c>
      <c r="AD18" s="72">
        <f t="shared" si="2"/>
        <v>-2.7653560826244087E-3</v>
      </c>
      <c r="AE18" s="17"/>
      <c r="AF18" s="15">
        <v>21</v>
      </c>
      <c r="AG18" s="15" t="s">
        <v>188</v>
      </c>
      <c r="AH18" s="15">
        <v>541.03293523050604</v>
      </c>
      <c r="AI18" s="15">
        <v>338.55894120490001</v>
      </c>
      <c r="AJ18" s="15">
        <v>15.4233860739646</v>
      </c>
      <c r="AK18" s="15">
        <v>77.706820729762001</v>
      </c>
      <c r="AL18" s="15">
        <v>381.31257271066403</v>
      </c>
      <c r="AM18" s="15">
        <v>30.648034727896398</v>
      </c>
      <c r="AN18" s="15">
        <v>160.96607862974599</v>
      </c>
      <c r="AO18" s="15">
        <v>43673.279363900801</v>
      </c>
      <c r="AP18" s="15">
        <v>21.078797025107399</v>
      </c>
      <c r="AQ18" s="15">
        <v>9.3037521014443296</v>
      </c>
      <c r="AR18" s="15">
        <v>4208.8879979117301</v>
      </c>
      <c r="AS18" s="15">
        <v>16.469109212456299</v>
      </c>
      <c r="AT18" s="15">
        <v>293.06093891531702</v>
      </c>
      <c r="AU18" s="15">
        <v>44.162243409896703</v>
      </c>
      <c r="AV18" s="15">
        <v>115.740601598189</v>
      </c>
      <c r="AW18" s="15">
        <v>732.65232461062897</v>
      </c>
      <c r="AX18" s="15">
        <v>1544.92842633957</v>
      </c>
      <c r="AY18" s="15">
        <v>83.538613129970201</v>
      </c>
      <c r="AZ18" s="15">
        <v>33.459202667885499</v>
      </c>
      <c r="BA18" s="15">
        <f t="shared" si="0"/>
        <v>52322.210140130424</v>
      </c>
      <c r="BB18" s="15">
        <f t="shared" si="3"/>
        <v>8648.930776229623</v>
      </c>
      <c r="BD18" s="15">
        <f t="shared" si="1"/>
        <v>-127894.81561381859</v>
      </c>
      <c r="BE18" s="15">
        <f t="shared" si="1"/>
        <v>-20582.887794197079</v>
      </c>
      <c r="BG18" s="13">
        <f t="shared" si="4"/>
        <v>0.29127958064559645</v>
      </c>
      <c r="BH18" s="13">
        <f t="shared" si="4"/>
        <v>0.29669431794421114</v>
      </c>
      <c r="BJ18" s="13">
        <v>0.29128502922272764</v>
      </c>
      <c r="BK18" s="13">
        <v>0.29670205266604921</v>
      </c>
      <c r="BL18" s="13"/>
      <c r="BM18" s="13"/>
      <c r="BN18" s="13"/>
      <c r="BP18" s="13"/>
      <c r="BQ18" s="13"/>
    </row>
    <row r="19" spans="1:69" x14ac:dyDescent="0.25">
      <c r="A19" s="17" t="s">
        <v>189</v>
      </c>
      <c r="B19" s="15">
        <v>196904.602099179</v>
      </c>
      <c r="C19" s="15">
        <v>29873.725235467398</v>
      </c>
      <c r="F19" s="17" t="s">
        <v>189</v>
      </c>
      <c r="G19" s="15">
        <v>1755.04644234637</v>
      </c>
      <c r="H19" s="15">
        <v>1412.9714777029999</v>
      </c>
      <c r="I19" s="15">
        <v>49.360504274210903</v>
      </c>
      <c r="J19" s="15">
        <v>186.01267669769601</v>
      </c>
      <c r="K19" s="15">
        <v>1314.57021434437</v>
      </c>
      <c r="L19" s="15">
        <v>74.553758549799596</v>
      </c>
      <c r="M19" s="15">
        <v>526.65161240540795</v>
      </c>
      <c r="N19" s="15">
        <v>196181.421587713</v>
      </c>
      <c r="O19" s="15">
        <v>29769.281116585898</v>
      </c>
      <c r="P19" s="15">
        <v>166412.140471127</v>
      </c>
      <c r="Q19" s="15">
        <v>116.261770917729</v>
      </c>
      <c r="R19" s="15">
        <v>32.385032876425399</v>
      </c>
      <c r="S19" s="15">
        <v>15398.4252174584</v>
      </c>
      <c r="T19" s="15">
        <v>46.790242166702399</v>
      </c>
      <c r="U19" s="15">
        <v>872.53217282031801</v>
      </c>
      <c r="V19" s="15">
        <v>79.986643176419307</v>
      </c>
      <c r="W19" s="15">
        <v>197.456051709408</v>
      </c>
      <c r="X19" s="15">
        <v>2181.33029778931</v>
      </c>
      <c r="Y19" s="15">
        <v>5179.1798776434798</v>
      </c>
      <c r="Z19" s="15">
        <v>230.65393839183801</v>
      </c>
      <c r="AA19" s="15">
        <v>115.113185315012</v>
      </c>
      <c r="AB19" s="17"/>
      <c r="AC19" s="72">
        <f t="shared" si="2"/>
        <v>-3.6727456024706596E-3</v>
      </c>
      <c r="AD19" s="72">
        <f t="shared" si="2"/>
        <v>-3.4961866341831132E-3</v>
      </c>
      <c r="AE19" s="17"/>
      <c r="AF19" s="15">
        <v>22</v>
      </c>
      <c r="AG19" s="15" t="s">
        <v>189</v>
      </c>
      <c r="AH19" s="15">
        <v>675.35363800640403</v>
      </c>
      <c r="AI19" s="15">
        <v>503.09546381479799</v>
      </c>
      <c r="AJ19" s="15">
        <v>18.0044640181458</v>
      </c>
      <c r="AK19" s="15">
        <v>63.3187168765729</v>
      </c>
      <c r="AL19" s="15">
        <v>497.92300592435998</v>
      </c>
      <c r="AM19" s="15">
        <v>25.493420734077802</v>
      </c>
      <c r="AN19" s="15">
        <v>197.010219351226</v>
      </c>
      <c r="AO19" s="15">
        <v>59969.803249874902</v>
      </c>
      <c r="AP19" s="15">
        <v>40.610959980219903</v>
      </c>
      <c r="AQ19" s="15">
        <v>12.1556352500877</v>
      </c>
      <c r="AR19" s="15">
        <v>5689.3997043693298</v>
      </c>
      <c r="AS19" s="15">
        <v>17.191066688752699</v>
      </c>
      <c r="AT19" s="15">
        <v>307.52438547303598</v>
      </c>
      <c r="AU19" s="15">
        <v>27.201896775263101</v>
      </c>
      <c r="AV19" s="15">
        <v>66.251620819864598</v>
      </c>
      <c r="AW19" s="15">
        <v>768.810932351166</v>
      </c>
      <c r="AX19" s="15">
        <v>1977.0714250210699</v>
      </c>
      <c r="AY19" s="15">
        <v>79.020789211196004</v>
      </c>
      <c r="AZ19" s="15">
        <v>43.735513841060502</v>
      </c>
      <c r="BA19" s="15">
        <f t="shared" si="0"/>
        <v>70978.976108381539</v>
      </c>
      <c r="BB19" s="15">
        <f t="shared" si="3"/>
        <v>11009.172858506638</v>
      </c>
      <c r="BD19" s="15">
        <f t="shared" si="1"/>
        <v>-125925.62599079746</v>
      </c>
      <c r="BE19" s="15">
        <f t="shared" si="1"/>
        <v>-18864.552376960761</v>
      </c>
      <c r="BG19" s="13">
        <f t="shared" si="4"/>
        <v>0.36180274122769945</v>
      </c>
      <c r="BH19" s="13">
        <f t="shared" si="4"/>
        <v>0.36981655067152086</v>
      </c>
      <c r="BJ19" s="13">
        <v>0.36210080222313673</v>
      </c>
      <c r="BK19" s="13">
        <v>0.37030771037106142</v>
      </c>
      <c r="BL19" s="13"/>
      <c r="BM19" s="13"/>
      <c r="BN19" s="13"/>
      <c r="BP19" s="13"/>
      <c r="BQ19" s="13"/>
    </row>
    <row r="20" spans="1:69" x14ac:dyDescent="0.25">
      <c r="A20" s="17" t="s">
        <v>190</v>
      </c>
      <c r="B20" s="15">
        <v>41883.387308263402</v>
      </c>
      <c r="C20" s="15">
        <v>5904.5841856410998</v>
      </c>
      <c r="F20" s="17" t="s">
        <v>190</v>
      </c>
      <c r="G20" s="15">
        <v>311.91525025215299</v>
      </c>
      <c r="H20" s="15">
        <v>320.94481698881702</v>
      </c>
      <c r="I20" s="15">
        <v>9.9279991401974197</v>
      </c>
      <c r="J20" s="15">
        <v>31.1813008372051</v>
      </c>
      <c r="K20" s="15">
        <v>248.76435611259001</v>
      </c>
      <c r="L20" s="15">
        <v>11.703506175697299</v>
      </c>
      <c r="M20" s="15">
        <v>97.780721793239593</v>
      </c>
      <c r="N20" s="15">
        <v>41716.823930058301</v>
      </c>
      <c r="O20" s="15">
        <v>5878.3247132503202</v>
      </c>
      <c r="P20" s="15">
        <v>35838.499216807999</v>
      </c>
      <c r="Q20" s="15">
        <v>33.513371583524801</v>
      </c>
      <c r="R20" s="15">
        <v>6.2890176755568001</v>
      </c>
      <c r="S20" s="15">
        <v>3168.98779377965</v>
      </c>
      <c r="T20" s="15">
        <v>8.7689467528673806</v>
      </c>
      <c r="U20" s="15">
        <v>167.25262642129201</v>
      </c>
      <c r="V20" s="15">
        <v>7.1473076935795898</v>
      </c>
      <c r="W20" s="15">
        <v>15.2713453485231</v>
      </c>
      <c r="X20" s="15">
        <v>418.13168526816497</v>
      </c>
      <c r="Y20" s="15">
        <v>957.66935608503195</v>
      </c>
      <c r="Z20" s="15">
        <v>41.617303085919602</v>
      </c>
      <c r="AA20" s="15">
        <v>21.458008256309299</v>
      </c>
      <c r="AB20" s="17"/>
      <c r="AC20" s="72">
        <f t="shared" si="2"/>
        <v>-3.9768363761791227E-3</v>
      </c>
      <c r="AD20" s="72">
        <f t="shared" si="2"/>
        <v>-4.4473025644444133E-3</v>
      </c>
      <c r="AE20" s="17"/>
      <c r="AF20" s="15">
        <v>23</v>
      </c>
      <c r="AG20" s="15" t="s">
        <v>190</v>
      </c>
      <c r="AH20" s="15">
        <v>65.535646795201004</v>
      </c>
      <c r="AI20" s="15">
        <v>67.214551952975597</v>
      </c>
      <c r="AJ20" s="15">
        <v>2.07696935815687</v>
      </c>
      <c r="AK20" s="15">
        <v>6.3469474606052199</v>
      </c>
      <c r="AL20" s="15">
        <v>51.962012213068498</v>
      </c>
      <c r="AM20" s="15">
        <v>2.38344219676353</v>
      </c>
      <c r="AN20" s="15">
        <v>20.407425130656101</v>
      </c>
      <c r="AO20" s="15">
        <v>7502.7781336853404</v>
      </c>
      <c r="AP20" s="15">
        <v>6.9862874588499198</v>
      </c>
      <c r="AQ20" s="15">
        <v>1.31852913441228</v>
      </c>
      <c r="AR20" s="15">
        <v>665.99216568096699</v>
      </c>
      <c r="AS20" s="15">
        <v>1.86096002596455</v>
      </c>
      <c r="AT20" s="15">
        <v>34.466305207606801</v>
      </c>
      <c r="AU20" s="15">
        <v>1.3600421414803501</v>
      </c>
      <c r="AV20" s="15">
        <v>2.81002884716992</v>
      </c>
      <c r="AW20" s="15">
        <v>86.165758610391805</v>
      </c>
      <c r="AX20" s="15">
        <v>200.74803649538401</v>
      </c>
      <c r="AY20" s="15">
        <v>8.5709646048642192</v>
      </c>
      <c r="AZ20" s="15">
        <v>4.4884166039356099</v>
      </c>
      <c r="BA20" s="15">
        <f t="shared" si="0"/>
        <v>8733.472623603795</v>
      </c>
      <c r="BB20" s="15">
        <f t="shared" si="3"/>
        <v>1230.6944899184546</v>
      </c>
      <c r="BD20" s="15">
        <f t="shared" si="1"/>
        <v>-33149.914684659605</v>
      </c>
      <c r="BE20" s="15">
        <f t="shared" si="1"/>
        <v>-4673.8896957226452</v>
      </c>
      <c r="BG20" s="13">
        <f t="shared" si="4"/>
        <v>0.20935133120982993</v>
      </c>
      <c r="BH20" s="13">
        <f t="shared" si="4"/>
        <v>0.20936143373372154</v>
      </c>
      <c r="BJ20" s="13">
        <v>0.20937713985062442</v>
      </c>
      <c r="BK20" s="13">
        <v>0.20940745208930672</v>
      </c>
      <c r="BL20" s="13"/>
      <c r="BM20" s="13"/>
      <c r="BN20" s="13"/>
      <c r="BP20" s="13"/>
      <c r="BQ20" s="13"/>
    </row>
    <row r="21" spans="1:69" x14ac:dyDescent="0.25">
      <c r="A21" s="17" t="s">
        <v>191</v>
      </c>
      <c r="B21" s="15">
        <v>61167.8899090825</v>
      </c>
      <c r="C21" s="15">
        <v>8877.1183523591899</v>
      </c>
      <c r="F21" s="17" t="s">
        <v>191</v>
      </c>
      <c r="G21" s="15">
        <v>470.59319080452099</v>
      </c>
      <c r="H21" s="15">
        <v>485.28964775652099</v>
      </c>
      <c r="I21" s="15">
        <v>14.0363396440637</v>
      </c>
      <c r="J21" s="15">
        <v>54.834274817154103</v>
      </c>
      <c r="K21" s="15">
        <v>357.24643209488602</v>
      </c>
      <c r="L21" s="15">
        <v>22.557443487271001</v>
      </c>
      <c r="M21" s="15">
        <v>147.244511207747</v>
      </c>
      <c r="N21" s="15">
        <v>60743.120801490302</v>
      </c>
      <c r="O21" s="15">
        <v>8820.8607511147093</v>
      </c>
      <c r="P21" s="15">
        <v>51922.260050375597</v>
      </c>
      <c r="Q21" s="15">
        <v>31.625660532305901</v>
      </c>
      <c r="R21" s="15">
        <v>9.1913841388470896</v>
      </c>
      <c r="S21" s="15">
        <v>4740.4992111862502</v>
      </c>
      <c r="T21" s="15">
        <v>14.528900103066</v>
      </c>
      <c r="U21" s="15">
        <v>257.55345888655501</v>
      </c>
      <c r="V21" s="15">
        <v>19.437991798806198</v>
      </c>
      <c r="W21" s="15">
        <v>44.709611159796502</v>
      </c>
      <c r="X21" s="15">
        <v>643.88374587322301</v>
      </c>
      <c r="Y21" s="15">
        <v>1400.9906303565399</v>
      </c>
      <c r="Z21" s="15">
        <v>74.551360086421099</v>
      </c>
      <c r="AA21" s="15">
        <v>32.086957180729399</v>
      </c>
      <c r="AB21" s="17"/>
      <c r="AC21" s="72">
        <f t="shared" si="2"/>
        <v>-6.9443151990947758E-3</v>
      </c>
      <c r="AD21" s="72">
        <f t="shared" si="2"/>
        <v>-6.3373719952184195E-3</v>
      </c>
      <c r="AE21" s="17"/>
      <c r="AF21" s="15">
        <v>24</v>
      </c>
      <c r="AG21" s="15" t="s">
        <v>191</v>
      </c>
      <c r="AH21" s="15">
        <v>171.564784408636</v>
      </c>
      <c r="AI21" s="15">
        <v>175.78992736246599</v>
      </c>
      <c r="AJ21" s="15">
        <v>5.0020679718566399</v>
      </c>
      <c r="AK21" s="15">
        <v>19.056269398131001</v>
      </c>
      <c r="AL21" s="15">
        <v>130.267796176058</v>
      </c>
      <c r="AM21" s="15">
        <v>8.0116355534265598</v>
      </c>
      <c r="AN21" s="15">
        <v>53.445380777857103</v>
      </c>
      <c r="AO21" s="15">
        <v>18919.074411482201</v>
      </c>
      <c r="AP21" s="15">
        <v>11.201488012882701</v>
      </c>
      <c r="AQ21" s="15">
        <v>3.3452153198424601</v>
      </c>
      <c r="AR21" s="15">
        <v>1718.00980148592</v>
      </c>
      <c r="AS21" s="15">
        <v>5.1163565756177203</v>
      </c>
      <c r="AT21" s="15">
        <v>91.567646561140904</v>
      </c>
      <c r="AU21" s="15">
        <v>6.8105351854332099</v>
      </c>
      <c r="AV21" s="15">
        <v>15.5609344371096</v>
      </c>
      <c r="AW21" s="15">
        <v>228.91911229555501</v>
      </c>
      <c r="AX21" s="15">
        <v>510.173778625772</v>
      </c>
      <c r="AY21" s="15">
        <v>26.571460952363498</v>
      </c>
      <c r="AZ21" s="15">
        <v>11.7125700561343</v>
      </c>
      <c r="BA21" s="15">
        <f t="shared" si="0"/>
        <v>22111.201172638404</v>
      </c>
      <c r="BB21" s="15">
        <f t="shared" si="3"/>
        <v>3192.1267611562034</v>
      </c>
      <c r="BD21" s="15">
        <f t="shared" si="1"/>
        <v>-39056.688736444092</v>
      </c>
      <c r="BE21" s="15">
        <f t="shared" si="1"/>
        <v>-5684.9915912029865</v>
      </c>
      <c r="BG21" s="13">
        <f t="shared" si="4"/>
        <v>0.36401160955984202</v>
      </c>
      <c r="BH21" s="13">
        <f t="shared" si="4"/>
        <v>0.36188381737607728</v>
      </c>
      <c r="BJ21" s="13">
        <v>0.36379506697597225</v>
      </c>
      <c r="BK21" s="13">
        <v>0.36150931022475086</v>
      </c>
      <c r="BL21" s="13"/>
      <c r="BM21" s="13"/>
      <c r="BN21" s="13"/>
      <c r="BP21" s="13"/>
      <c r="BQ21" s="13"/>
    </row>
    <row r="22" spans="1:69" x14ac:dyDescent="0.25">
      <c r="A22" s="17" t="s">
        <v>192</v>
      </c>
      <c r="B22" s="15">
        <v>64100.9090144125</v>
      </c>
      <c r="C22" s="15">
        <v>8693.2645038521005</v>
      </c>
      <c r="F22" s="17" t="s">
        <v>192</v>
      </c>
      <c r="G22" s="15">
        <v>423.18572771816099</v>
      </c>
      <c r="H22" s="15">
        <v>526.32202836246097</v>
      </c>
      <c r="I22" s="15">
        <v>13.7054636595622</v>
      </c>
      <c r="J22" s="15">
        <v>42.452163263281399</v>
      </c>
      <c r="K22" s="15">
        <v>347.75266588402502</v>
      </c>
      <c r="L22" s="15">
        <v>17.178129973489401</v>
      </c>
      <c r="M22" s="15">
        <v>138.27820984694401</v>
      </c>
      <c r="N22" s="15">
        <v>63721.728369976299</v>
      </c>
      <c r="O22" s="15">
        <v>8639.5766424896792</v>
      </c>
      <c r="P22" s="15">
        <v>55082.151727486598</v>
      </c>
      <c r="Q22" s="15">
        <v>46.8581721479081</v>
      </c>
      <c r="R22" s="15">
        <v>9.0246502422328394</v>
      </c>
      <c r="S22" s="15">
        <v>4788.3436975920004</v>
      </c>
      <c r="T22" s="15">
        <v>12.188319780419601</v>
      </c>
      <c r="U22" s="15">
        <v>241.05197054625</v>
      </c>
      <c r="V22" s="15">
        <v>6.8340873989318602</v>
      </c>
      <c r="W22" s="15">
        <v>10.9245461620286</v>
      </c>
      <c r="X22" s="15">
        <v>602.62991738179096</v>
      </c>
      <c r="Y22" s="15">
        <v>1317.5410730997501</v>
      </c>
      <c r="Z22" s="15">
        <v>64.741423083494496</v>
      </c>
      <c r="AA22" s="15">
        <v>30.564396346941301</v>
      </c>
      <c r="AB22" s="17"/>
      <c r="AC22" s="72">
        <f t="shared" si="2"/>
        <v>-5.9153707843822567E-3</v>
      </c>
      <c r="AD22" s="72">
        <f t="shared" si="2"/>
        <v>-6.1757998204968276E-3</v>
      </c>
      <c r="AE22" s="17"/>
      <c r="AF22" s="15">
        <v>25</v>
      </c>
      <c r="AG22" s="15" t="s">
        <v>192</v>
      </c>
      <c r="AH22" s="15">
        <v>126.097315655054</v>
      </c>
      <c r="AI22" s="15">
        <v>152.689521480135</v>
      </c>
      <c r="AJ22" s="15">
        <v>4.1304937523794996</v>
      </c>
      <c r="AK22" s="15">
        <v>13.785884189361999</v>
      </c>
      <c r="AL22" s="15">
        <v>101.990020752856</v>
      </c>
      <c r="AM22" s="15">
        <v>5.0152077480089297</v>
      </c>
      <c r="AN22" s="15">
        <v>40.7023213436348</v>
      </c>
      <c r="AO22" s="15">
        <v>15263.1307167585</v>
      </c>
      <c r="AP22" s="15">
        <v>13.3490508086257</v>
      </c>
      <c r="AQ22" s="15">
        <v>2.61909541402561</v>
      </c>
      <c r="AR22" s="15">
        <v>1404.4718083369301</v>
      </c>
      <c r="AS22" s="15">
        <v>3.95995647986968</v>
      </c>
      <c r="AT22" s="15">
        <v>72.957544141719893</v>
      </c>
      <c r="AU22" s="15">
        <v>1.9175361286108401</v>
      </c>
      <c r="AV22" s="15">
        <v>2.6421566263918401</v>
      </c>
      <c r="AW22" s="15">
        <v>182.39385177975299</v>
      </c>
      <c r="AX22" s="15">
        <v>390.97471365101501</v>
      </c>
      <c r="AY22" s="15">
        <v>18.9791165864203</v>
      </c>
      <c r="AZ22" s="15">
        <v>9.0416445813016697</v>
      </c>
      <c r="BA22" s="15">
        <f t="shared" si="0"/>
        <v>17810.847956214595</v>
      </c>
      <c r="BB22" s="15">
        <f t="shared" si="3"/>
        <v>2547.7172394560948</v>
      </c>
      <c r="BD22" s="15">
        <f t="shared" si="1"/>
        <v>-46290.061058197905</v>
      </c>
      <c r="BE22" s="15">
        <f t="shared" si="1"/>
        <v>-6145.5472643960056</v>
      </c>
      <c r="BG22" s="13">
        <f t="shared" si="4"/>
        <v>0.2795098063379981</v>
      </c>
      <c r="BH22" s="13">
        <f t="shared" si="4"/>
        <v>0.29488912997499789</v>
      </c>
      <c r="BJ22" s="13">
        <v>0.27918910277635872</v>
      </c>
      <c r="BK22" s="13">
        <v>0.29429732979181888</v>
      </c>
      <c r="BL22" s="13"/>
      <c r="BM22" s="13"/>
      <c r="BN22" s="13"/>
      <c r="BP22" s="13"/>
      <c r="BQ22" s="13"/>
    </row>
    <row r="23" spans="1:69" x14ac:dyDescent="0.25">
      <c r="A23" s="17" t="s">
        <v>193</v>
      </c>
      <c r="B23" s="15">
        <v>294362.74112233898</v>
      </c>
      <c r="C23" s="15">
        <v>38980.945934269097</v>
      </c>
      <c r="F23" s="17" t="s">
        <v>193</v>
      </c>
      <c r="G23" s="15">
        <v>2128.5339113852101</v>
      </c>
      <c r="H23" s="15">
        <v>2056.9218269702401</v>
      </c>
      <c r="I23" s="15">
        <v>63.130239355809401</v>
      </c>
      <c r="J23" s="15">
        <v>196.91753104383301</v>
      </c>
      <c r="K23" s="15">
        <v>1649.6394157751699</v>
      </c>
      <c r="L23" s="15">
        <v>92.2566693342592</v>
      </c>
      <c r="M23" s="15">
        <v>661.10585922386201</v>
      </c>
      <c r="N23" s="15">
        <v>293285.15593997901</v>
      </c>
      <c r="O23" s="15">
        <v>38836.7667687516</v>
      </c>
      <c r="P23" s="15">
        <v>254448.389171227</v>
      </c>
      <c r="Q23" s="15">
        <v>186.35700078815199</v>
      </c>
      <c r="R23" s="15">
        <v>42.712904490263803</v>
      </c>
      <c r="S23" s="15">
        <v>20865.2641258398</v>
      </c>
      <c r="T23" s="15">
        <v>54.699162971169002</v>
      </c>
      <c r="U23" s="15">
        <v>1064.55045828579</v>
      </c>
      <c r="V23" s="15">
        <v>82.631088730523501</v>
      </c>
      <c r="W23" s="15">
        <v>205.05488739341999</v>
      </c>
      <c r="X23" s="15">
        <v>2661.3761165583601</v>
      </c>
      <c r="Y23" s="15">
        <v>6381.5341553266398</v>
      </c>
      <c r="Z23" s="15">
        <v>301.77162973373601</v>
      </c>
      <c r="AA23" s="15">
        <v>142.30978554539499</v>
      </c>
      <c r="AB23" s="17"/>
      <c r="AC23" s="72">
        <f t="shared" si="2"/>
        <v>-3.6607390536294638E-3</v>
      </c>
      <c r="AD23" s="72">
        <f t="shared" si="2"/>
        <v>-3.6987087424870616E-3</v>
      </c>
      <c r="AE23" s="17"/>
      <c r="AF23" s="15">
        <v>26</v>
      </c>
      <c r="AG23" s="15" t="s">
        <v>193</v>
      </c>
      <c r="AH23" s="15">
        <v>727.699763996858</v>
      </c>
      <c r="AI23" s="15">
        <v>656.68117809998205</v>
      </c>
      <c r="AJ23" s="15">
        <v>20.7463563865754</v>
      </c>
      <c r="AK23" s="15">
        <v>63.356995040911897</v>
      </c>
      <c r="AL23" s="15">
        <v>553.81341349379602</v>
      </c>
      <c r="AM23" s="15">
        <v>29.448473849174501</v>
      </c>
      <c r="AN23" s="15">
        <v>220.70531860051901</v>
      </c>
      <c r="AO23" s="15">
        <v>81605.632779840496</v>
      </c>
      <c r="AP23" s="15">
        <v>57.839292411016999</v>
      </c>
      <c r="AQ23" s="15">
        <v>14.204350882853699</v>
      </c>
      <c r="AR23" s="15">
        <v>6860.24083246385</v>
      </c>
      <c r="AS23" s="15">
        <v>18.445892512121802</v>
      </c>
      <c r="AT23" s="15">
        <v>343.58268573130403</v>
      </c>
      <c r="AU23" s="15">
        <v>26.886758807505799</v>
      </c>
      <c r="AV23" s="15">
        <v>66.160139436658298</v>
      </c>
      <c r="AW23" s="15">
        <v>858.95667734185895</v>
      </c>
      <c r="AX23" s="15">
        <v>2162.1610345511399</v>
      </c>
      <c r="AY23" s="15">
        <v>95.815017310620107</v>
      </c>
      <c r="AZ23" s="15">
        <v>48.0015822005617</v>
      </c>
      <c r="BA23" s="15">
        <f t="shared" si="0"/>
        <v>94430.378542957842</v>
      </c>
      <c r="BB23" s="15">
        <f t="shared" si="3"/>
        <v>12824.745763117346</v>
      </c>
      <c r="BD23" s="15">
        <f t="shared" si="1"/>
        <v>-199932.36257938115</v>
      </c>
      <c r="BE23" s="15">
        <f t="shared" si="1"/>
        <v>-26156.200171151751</v>
      </c>
      <c r="BG23" s="13">
        <f t="shared" si="4"/>
        <v>0.32197462650405356</v>
      </c>
      <c r="BH23" s="13">
        <f t="shared" si="4"/>
        <v>0.33022176741644332</v>
      </c>
      <c r="BJ23" s="13">
        <v>0.32200250554566706</v>
      </c>
      <c r="BK23" s="13">
        <v>0.33027452724246537</v>
      </c>
      <c r="BL23" s="13"/>
      <c r="BM23" s="13"/>
      <c r="BN23" s="13"/>
      <c r="BP23" s="13"/>
      <c r="BQ23" s="13"/>
    </row>
    <row r="24" spans="1:69" x14ac:dyDescent="0.25">
      <c r="A24" s="17" t="s">
        <v>194</v>
      </c>
      <c r="B24" s="15">
        <v>539224.11312814394</v>
      </c>
      <c r="C24" s="15">
        <v>72926.7232417044</v>
      </c>
      <c r="F24" s="17" t="s">
        <v>194</v>
      </c>
      <c r="G24" s="15">
        <v>4364.3775309335997</v>
      </c>
      <c r="H24" s="15">
        <v>3498.9379265530101</v>
      </c>
      <c r="I24" s="15">
        <v>112.909221184212</v>
      </c>
      <c r="J24" s="15">
        <v>353.40970547352498</v>
      </c>
      <c r="K24" s="15">
        <v>3307.1543601360199</v>
      </c>
      <c r="L24" s="15">
        <v>178.11202771209801</v>
      </c>
      <c r="M24" s="15">
        <v>1306.8812847434599</v>
      </c>
      <c r="N24" s="15">
        <v>537979.33815538103</v>
      </c>
      <c r="O24" s="15">
        <v>72776.279335295403</v>
      </c>
      <c r="P24" s="15">
        <v>465203.05882008601</v>
      </c>
      <c r="Q24" s="15">
        <v>283.49830398430299</v>
      </c>
      <c r="R24" s="15">
        <v>82.591559968473803</v>
      </c>
      <c r="S24" s="15">
        <v>38028.194573874098</v>
      </c>
      <c r="T24" s="15">
        <v>91.767949040162605</v>
      </c>
      <c r="U24" s="15">
        <v>1941.45307296747</v>
      </c>
      <c r="V24" s="15">
        <v>196.501711668513</v>
      </c>
      <c r="W24" s="15">
        <v>501.336805172043</v>
      </c>
      <c r="X24" s="15">
        <v>4853.6323464343004</v>
      </c>
      <c r="Y24" s="15">
        <v>12843.233590282</v>
      </c>
      <c r="Z24" s="15">
        <v>545.63155420338705</v>
      </c>
      <c r="AA24" s="15">
        <v>286.65581096468702</v>
      </c>
      <c r="AB24" s="17"/>
      <c r="AC24" s="72">
        <f t="shared" si="2"/>
        <v>-2.3084556911628653E-3</v>
      </c>
      <c r="AD24" s="72">
        <f t="shared" si="2"/>
        <v>-2.0629461975190271E-3</v>
      </c>
      <c r="AE24" s="17"/>
      <c r="AF24" s="15">
        <v>27</v>
      </c>
      <c r="AG24" s="15" t="s">
        <v>194</v>
      </c>
      <c r="AH24" s="15">
        <v>1884.0473723258001</v>
      </c>
      <c r="AI24" s="15">
        <v>1312.48434258524</v>
      </c>
      <c r="AJ24" s="15">
        <v>45.418919524801296</v>
      </c>
      <c r="AK24" s="15">
        <v>134.67995955791201</v>
      </c>
      <c r="AL24" s="15">
        <v>1384.66117368866</v>
      </c>
      <c r="AM24" s="15">
        <v>67.380451657960293</v>
      </c>
      <c r="AN24" s="15">
        <v>541.14051814356003</v>
      </c>
      <c r="AO24" s="15">
        <v>178278.39827264901</v>
      </c>
      <c r="AP24" s="15">
        <v>100.018767008343</v>
      </c>
      <c r="AQ24" s="15">
        <v>34.003812831501897</v>
      </c>
      <c r="AR24" s="15">
        <v>15276.8373479938</v>
      </c>
      <c r="AS24" s="15">
        <v>38.7001516686855</v>
      </c>
      <c r="AT24" s="15">
        <v>749.73689644756496</v>
      </c>
      <c r="AU24" s="15">
        <v>77.817931666167098</v>
      </c>
      <c r="AV24" s="15">
        <v>196.674923972188</v>
      </c>
      <c r="AW24" s="15">
        <v>1874.3421574167801</v>
      </c>
      <c r="AX24" s="15">
        <v>5463.9650928290803</v>
      </c>
      <c r="AY24" s="15">
        <v>202.93202805914601</v>
      </c>
      <c r="AZ24" s="15">
        <v>120.822836111632</v>
      </c>
      <c r="BA24" s="15">
        <f t="shared" si="0"/>
        <v>207784.06295613784</v>
      </c>
      <c r="BB24" s="15">
        <f t="shared" si="3"/>
        <v>29505.664683488838</v>
      </c>
      <c r="BD24" s="15">
        <f t="shared" si="1"/>
        <v>-331440.05017200613</v>
      </c>
      <c r="BE24" s="15">
        <f t="shared" si="1"/>
        <v>-43421.058558215562</v>
      </c>
      <c r="BG24" s="13">
        <f t="shared" si="4"/>
        <v>0.38623056355395741</v>
      </c>
      <c r="BH24" s="13">
        <f t="shared" si="4"/>
        <v>0.4054296943039658</v>
      </c>
      <c r="BJ24" s="13">
        <v>0.38629236551374074</v>
      </c>
      <c r="BK24" s="13">
        <v>0.40554312734475817</v>
      </c>
      <c r="BL24" s="13"/>
      <c r="BM24" s="13"/>
      <c r="BN24" s="13"/>
      <c r="BP24" s="13"/>
      <c r="BQ24" s="13"/>
    </row>
    <row r="25" spans="1:69" x14ac:dyDescent="0.25">
      <c r="A25" s="17" t="s">
        <v>195</v>
      </c>
      <c r="B25" s="15">
        <v>440490.01590905897</v>
      </c>
      <c r="C25" s="15">
        <v>53101.321973080201</v>
      </c>
      <c r="F25" s="17" t="s">
        <v>195</v>
      </c>
      <c r="G25" s="15">
        <v>2821.0475199655998</v>
      </c>
      <c r="H25" s="15">
        <v>3001.8072287350401</v>
      </c>
      <c r="I25" s="15">
        <v>78.611716849374602</v>
      </c>
      <c r="J25" s="15">
        <v>201.76261887046101</v>
      </c>
      <c r="K25" s="15">
        <v>2293.5503199457598</v>
      </c>
      <c r="L25" s="15">
        <v>124.281823707402</v>
      </c>
      <c r="M25" s="15">
        <v>905.49818350171097</v>
      </c>
      <c r="N25" s="15">
        <v>439286.91260473401</v>
      </c>
      <c r="O25" s="15">
        <v>52962.997022907097</v>
      </c>
      <c r="P25" s="15">
        <v>386323.91558182699</v>
      </c>
      <c r="Q25" s="15">
        <v>264.62905507696797</v>
      </c>
      <c r="R25" s="15">
        <v>59.829137834069101</v>
      </c>
      <c r="S25" s="15">
        <v>28828.1540479615</v>
      </c>
      <c r="T25" s="15">
        <v>52.551100955152499</v>
      </c>
      <c r="U25" s="15">
        <v>1363.1050878266201</v>
      </c>
      <c r="V25" s="15">
        <v>106.250454769424</v>
      </c>
      <c r="W25" s="15">
        <v>270.173889779923</v>
      </c>
      <c r="X25" s="15">
        <v>3407.7624890182201</v>
      </c>
      <c r="Y25" s="15">
        <v>8576.1359268506403</v>
      </c>
      <c r="Z25" s="15">
        <v>411.59042014583503</v>
      </c>
      <c r="AA25" s="15">
        <v>196.25600111333401</v>
      </c>
      <c r="AB25" s="17"/>
      <c r="AC25" s="72">
        <f t="shared" si="2"/>
        <v>-2.7312839357824365E-3</v>
      </c>
      <c r="AD25" s="72">
        <f t="shared" si="2"/>
        <v>-2.604924793458595E-3</v>
      </c>
      <c r="AE25" s="17"/>
      <c r="AF25" s="15">
        <v>28</v>
      </c>
      <c r="AG25" s="15" t="s">
        <v>195</v>
      </c>
      <c r="AH25" s="15">
        <v>863.56774764316003</v>
      </c>
      <c r="AI25" s="15">
        <v>810.99471640363299</v>
      </c>
      <c r="AJ25" s="15">
        <v>22.269089745115501</v>
      </c>
      <c r="AK25" s="15">
        <v>51.959855202811099</v>
      </c>
      <c r="AL25" s="15">
        <v>678.82623669829604</v>
      </c>
      <c r="AM25" s="15">
        <v>32.204308073291102</v>
      </c>
      <c r="AN25" s="15">
        <v>264.21905039893102</v>
      </c>
      <c r="AO25" s="15">
        <v>104961.61491094599</v>
      </c>
      <c r="AP25" s="15">
        <v>69.105830758239193</v>
      </c>
      <c r="AQ25" s="15">
        <v>17.371504873020001</v>
      </c>
      <c r="AR25" s="15">
        <v>8200.6569371138794</v>
      </c>
      <c r="AS25" s="15">
        <v>15.7363415483987</v>
      </c>
      <c r="AT25" s="15">
        <v>368.94323281595399</v>
      </c>
      <c r="AU25" s="15">
        <v>27.354925299852599</v>
      </c>
      <c r="AV25" s="15">
        <v>67.837977243538106</v>
      </c>
      <c r="AW25" s="15">
        <v>922.35802990397599</v>
      </c>
      <c r="AX25" s="15">
        <v>2583.70159881274</v>
      </c>
      <c r="AY25" s="15">
        <v>106.82985203011199</v>
      </c>
      <c r="AZ25" s="15">
        <v>58.566169542824802</v>
      </c>
      <c r="BA25" s="15">
        <f t="shared" si="0"/>
        <v>120124.11831505378</v>
      </c>
      <c r="BB25" s="15">
        <f t="shared" si="3"/>
        <v>15162.503404107789</v>
      </c>
      <c r="BD25" s="15">
        <f t="shared" si="1"/>
        <v>-320365.89759400522</v>
      </c>
      <c r="BE25" s="15">
        <f t="shared" si="1"/>
        <v>-37938.818568972412</v>
      </c>
      <c r="BG25" s="13">
        <f t="shared" si="4"/>
        <v>0.27345253151928128</v>
      </c>
      <c r="BH25" s="13">
        <f t="shared" si="4"/>
        <v>0.28628484520144948</v>
      </c>
      <c r="BJ25" s="13">
        <v>0.273505992017607</v>
      </c>
      <c r="BK25" s="13">
        <v>0.28639563501294257</v>
      </c>
      <c r="BL25" s="13"/>
      <c r="BM25" s="13"/>
      <c r="BN25" s="13"/>
      <c r="BP25" s="13"/>
      <c r="BQ25" s="13"/>
    </row>
    <row r="26" spans="1:69" x14ac:dyDescent="0.25">
      <c r="A26" s="17" t="s">
        <v>196</v>
      </c>
      <c r="B26" s="15">
        <v>1443297.70059159</v>
      </c>
      <c r="C26" s="15">
        <v>165460.22681608901</v>
      </c>
      <c r="F26" s="17" t="s">
        <v>196</v>
      </c>
      <c r="G26" s="15">
        <v>8150.93656927749</v>
      </c>
      <c r="H26" s="15">
        <v>9873.5218923372795</v>
      </c>
      <c r="I26" s="15">
        <v>246.12130177416901</v>
      </c>
      <c r="J26" s="15">
        <v>718.97716926536395</v>
      </c>
      <c r="K26" s="15">
        <v>6871.2223471507996</v>
      </c>
      <c r="L26" s="15">
        <v>450.00582505222098</v>
      </c>
      <c r="M26" s="15">
        <v>2777.3865489398499</v>
      </c>
      <c r="N26" s="15">
        <v>1439198.97535299</v>
      </c>
      <c r="O26" s="15">
        <v>165014.09850671</v>
      </c>
      <c r="P26" s="15">
        <v>1274184.8768462799</v>
      </c>
      <c r="Q26" s="15">
        <v>865.41988161179904</v>
      </c>
      <c r="R26" s="15">
        <v>183.91459692344901</v>
      </c>
      <c r="S26" s="15">
        <v>90158.500560414905</v>
      </c>
      <c r="T26" s="15">
        <v>153.902311513087</v>
      </c>
      <c r="U26" s="15">
        <v>4531.1271902643903</v>
      </c>
      <c r="V26" s="15">
        <v>415.62761675953601</v>
      </c>
      <c r="W26" s="15">
        <v>1092.0661568698699</v>
      </c>
      <c r="X26" s="15">
        <v>11327.817900538401</v>
      </c>
      <c r="Y26" s="15">
        <v>25155.5405088267</v>
      </c>
      <c r="Z26" s="15">
        <v>1459.39649233618</v>
      </c>
      <c r="AA26" s="15">
        <v>582.61363685466495</v>
      </c>
      <c r="AB26" s="17"/>
      <c r="AC26" s="72">
        <f t="shared" si="2"/>
        <v>-2.8398335540339532E-3</v>
      </c>
      <c r="AD26" s="72">
        <f t="shared" si="2"/>
        <v>-2.6962873070087621E-3</v>
      </c>
      <c r="AE26" s="17"/>
      <c r="AF26" s="15">
        <v>29</v>
      </c>
      <c r="AG26" s="15" t="s">
        <v>196</v>
      </c>
      <c r="AH26" s="15">
        <v>2900.0960892796902</v>
      </c>
      <c r="AI26" s="15">
        <v>3297.3368177682501</v>
      </c>
      <c r="AJ26" s="15">
        <v>83.506100590853904</v>
      </c>
      <c r="AK26" s="15">
        <v>231.866670436612</v>
      </c>
      <c r="AL26" s="15">
        <v>2396.4900017499799</v>
      </c>
      <c r="AM26" s="15">
        <v>146.57233248859001</v>
      </c>
      <c r="AN26" s="15">
        <v>960.25245153379694</v>
      </c>
      <c r="AO26" s="15">
        <v>425904.77814770699</v>
      </c>
      <c r="AP26" s="15">
        <v>282.26926120303801</v>
      </c>
      <c r="AQ26" s="15">
        <v>63.468944729435897</v>
      </c>
      <c r="AR26" s="15">
        <v>30818.9670464501</v>
      </c>
      <c r="AS26" s="15">
        <v>53.8074639811867</v>
      </c>
      <c r="AT26" s="15">
        <v>1503.7507097370301</v>
      </c>
      <c r="AU26" s="15">
        <v>133.97633572090999</v>
      </c>
      <c r="AV26" s="15">
        <v>348.29838539691099</v>
      </c>
      <c r="AW26" s="15">
        <v>3759.3765713376201</v>
      </c>
      <c r="AX26" s="15">
        <v>8864.39764434473</v>
      </c>
      <c r="AY26" s="15">
        <v>476.74001133986599</v>
      </c>
      <c r="AZ26" s="15">
        <v>204.38903246112801</v>
      </c>
      <c r="BA26" s="15">
        <f t="shared" si="0"/>
        <v>482430.3400182568</v>
      </c>
      <c r="BB26" s="15">
        <f t="shared" si="3"/>
        <v>56525.561870549805</v>
      </c>
      <c r="BD26" s="15">
        <f t="shared" si="1"/>
        <v>-960867.36057333322</v>
      </c>
      <c r="BE26" s="15">
        <f t="shared" si="1"/>
        <v>-108934.6649455392</v>
      </c>
      <c r="BG26" s="13">
        <f t="shared" si="4"/>
        <v>0.33520753438552991</v>
      </c>
      <c r="BH26" s="13">
        <f t="shared" si="4"/>
        <v>0.34254989350653148</v>
      </c>
      <c r="BJ26" s="13">
        <v>0.33521773927237675</v>
      </c>
      <c r="BK26" s="13">
        <v>0.34257226470127766</v>
      </c>
      <c r="BL26" s="13"/>
      <c r="BM26" s="13"/>
      <c r="BN26" s="13"/>
      <c r="BP26" s="13"/>
      <c r="BQ26" s="13"/>
    </row>
    <row r="27" spans="1:69" x14ac:dyDescent="0.25">
      <c r="A27" s="17" t="s">
        <v>197</v>
      </c>
      <c r="B27" s="15">
        <v>499616.90347772598</v>
      </c>
      <c r="C27" s="15">
        <v>66245.419163974802</v>
      </c>
      <c r="F27" s="17" t="s">
        <v>197</v>
      </c>
      <c r="G27" s="15">
        <v>3883.9961033306299</v>
      </c>
      <c r="H27" s="15">
        <v>3168.0391431736598</v>
      </c>
      <c r="I27" s="15">
        <v>105.70892918203</v>
      </c>
      <c r="J27" s="15">
        <v>357.98398606678802</v>
      </c>
      <c r="K27" s="15">
        <v>2914.61483765714</v>
      </c>
      <c r="L27" s="15">
        <v>187.11582069809299</v>
      </c>
      <c r="M27" s="15">
        <v>1182.1441294774399</v>
      </c>
      <c r="N27" s="15">
        <v>498405.51344744401</v>
      </c>
      <c r="O27" s="15">
        <v>66114.033119396801</v>
      </c>
      <c r="P27" s="15">
        <v>432291.48032804701</v>
      </c>
      <c r="Q27" s="15">
        <v>252.96960315701801</v>
      </c>
      <c r="R27" s="15">
        <v>74.916904269801606</v>
      </c>
      <c r="S27" s="15">
        <v>34523.387389451898</v>
      </c>
      <c r="T27" s="15">
        <v>88.792931739391605</v>
      </c>
      <c r="U27" s="15">
        <v>1826.4513809200901</v>
      </c>
      <c r="V27" s="15">
        <v>225.036067395294</v>
      </c>
      <c r="W27" s="15">
        <v>593.14817562018698</v>
      </c>
      <c r="X27" s="15">
        <v>4566.1293210315398</v>
      </c>
      <c r="Y27" s="15">
        <v>11358.357153061301</v>
      </c>
      <c r="Z27" s="15">
        <v>554.61312951602997</v>
      </c>
      <c r="AA27" s="15">
        <v>250.628113648263</v>
      </c>
      <c r="AB27" s="17"/>
      <c r="AC27" s="72">
        <f t="shared" si="2"/>
        <v>-2.4246378011827494E-3</v>
      </c>
      <c r="AD27" s="72">
        <f t="shared" si="2"/>
        <v>-1.9833227147795091E-3</v>
      </c>
      <c r="AE27" s="17"/>
      <c r="AF27" s="15">
        <v>30</v>
      </c>
      <c r="AG27" s="15" t="s">
        <v>197</v>
      </c>
      <c r="AH27" s="15">
        <v>1644.60510183466</v>
      </c>
      <c r="AI27" s="15">
        <v>1086.23701193429</v>
      </c>
      <c r="AJ27" s="15">
        <v>41.579489061804303</v>
      </c>
      <c r="AK27" s="15">
        <v>142.34419717598001</v>
      </c>
      <c r="AL27" s="15">
        <v>1178.5247627486201</v>
      </c>
      <c r="AM27" s="15">
        <v>70.307274614352806</v>
      </c>
      <c r="AN27" s="15">
        <v>474.07035947259197</v>
      </c>
      <c r="AO27" s="15">
        <v>152727.808760596</v>
      </c>
      <c r="AP27" s="15">
        <v>79.078227493241897</v>
      </c>
      <c r="AQ27" s="15">
        <v>29.523231058825399</v>
      </c>
      <c r="AR27" s="15">
        <v>13159.3299256721</v>
      </c>
      <c r="AS27" s="15">
        <v>38.254299707905403</v>
      </c>
      <c r="AT27" s="15">
        <v>691.79506521866801</v>
      </c>
      <c r="AU27" s="15">
        <v>91.963451532186596</v>
      </c>
      <c r="AV27" s="15">
        <v>240.90091431818499</v>
      </c>
      <c r="AW27" s="15">
        <v>1729.48758774618</v>
      </c>
      <c r="AX27" s="15">
        <v>4710.3915990662299</v>
      </c>
      <c r="AY27" s="15">
        <v>200.983666630443</v>
      </c>
      <c r="AZ27" s="15">
        <v>102.312197336175</v>
      </c>
      <c r="BA27" s="15">
        <f t="shared" si="0"/>
        <v>178439.49712321843</v>
      </c>
      <c r="BB27" s="15">
        <f t="shared" si="3"/>
        <v>25711.68836262243</v>
      </c>
      <c r="BD27" s="15">
        <f t="shared" si="1"/>
        <v>-321177.40635450755</v>
      </c>
      <c r="BE27" s="15">
        <f t="shared" si="1"/>
        <v>-40533.730801352373</v>
      </c>
      <c r="BG27" s="13">
        <f t="shared" si="4"/>
        <v>0.35802071267021518</v>
      </c>
      <c r="BH27" s="13">
        <f t="shared" si="4"/>
        <v>0.38889910582506926</v>
      </c>
      <c r="BJ27" s="13">
        <v>0.35821593076473501</v>
      </c>
      <c r="BK27" s="13">
        <v>0.38926712328202939</v>
      </c>
      <c r="BL27" s="13"/>
      <c r="BM27" s="13"/>
      <c r="BN27" s="13"/>
      <c r="BP27" s="13"/>
      <c r="BQ27" s="13"/>
    </row>
    <row r="28" spans="1:69" x14ac:dyDescent="0.25">
      <c r="A28" s="17" t="s">
        <v>198</v>
      </c>
      <c r="B28" s="15">
        <v>508821.24230211403</v>
      </c>
      <c r="C28" s="15">
        <v>69318.543921224496</v>
      </c>
      <c r="F28" s="17" t="s">
        <v>198</v>
      </c>
      <c r="G28" s="15">
        <v>3371.3715431802698</v>
      </c>
      <c r="H28" s="15">
        <v>3212.0220310079999</v>
      </c>
      <c r="I28" s="15">
        <v>134.58537411884001</v>
      </c>
      <c r="J28" s="15">
        <v>906.52175002893603</v>
      </c>
      <c r="K28" s="15">
        <v>2652.5793070873001</v>
      </c>
      <c r="L28" s="15">
        <v>382.16615894222201</v>
      </c>
      <c r="M28" s="15">
        <v>1256.5337324801401</v>
      </c>
      <c r="N28" s="15">
        <v>507702.12892425398</v>
      </c>
      <c r="O28" s="15">
        <v>69197.498650054797</v>
      </c>
      <c r="P28" s="15">
        <v>438504.63027419901</v>
      </c>
      <c r="Q28" s="15">
        <v>236.54409440191299</v>
      </c>
      <c r="R28" s="15">
        <v>69.289150592216501</v>
      </c>
      <c r="S28" s="15">
        <v>32550.796898648001</v>
      </c>
      <c r="T28" s="15">
        <v>126.204108765025</v>
      </c>
      <c r="U28" s="15">
        <v>3105.47689423877</v>
      </c>
      <c r="V28" s="15">
        <v>575.57363371307895</v>
      </c>
      <c r="W28" s="15">
        <v>1571.53306514107</v>
      </c>
      <c r="X28" s="15">
        <v>7763.6921972916198</v>
      </c>
      <c r="Y28" s="15">
        <v>10044.0116377585</v>
      </c>
      <c r="Z28" s="15">
        <v>1016.7851289428201</v>
      </c>
      <c r="AA28" s="15">
        <v>221.811943716</v>
      </c>
      <c r="AB28" s="17"/>
      <c r="AC28" s="72">
        <f t="shared" si="2"/>
        <v>-2.1994234611682588E-3</v>
      </c>
      <c r="AD28" s="72">
        <f t="shared" si="2"/>
        <v>-1.7462177409158944E-3</v>
      </c>
      <c r="AE28" s="17"/>
      <c r="AF28" s="15">
        <v>31</v>
      </c>
      <c r="AG28" s="15" t="s">
        <v>198</v>
      </c>
      <c r="AH28" s="15">
        <v>2125.75869305584</v>
      </c>
      <c r="AI28" s="15">
        <v>1974.5271086759001</v>
      </c>
      <c r="AJ28" s="15">
        <v>85.177654100225993</v>
      </c>
      <c r="AK28" s="15">
        <v>582.07232982897801</v>
      </c>
      <c r="AL28" s="15">
        <v>1662.7313186992701</v>
      </c>
      <c r="AM28" s="15">
        <v>243.61475322913199</v>
      </c>
      <c r="AN28" s="15">
        <v>791.17782762643299</v>
      </c>
      <c r="AO28" s="15">
        <v>271253.35029682401</v>
      </c>
      <c r="AP28" s="15">
        <v>144.40457923379901</v>
      </c>
      <c r="AQ28" s="15">
        <v>43.3045908447993</v>
      </c>
      <c r="AR28" s="15">
        <v>20243.9156626652</v>
      </c>
      <c r="AS28" s="15">
        <v>80.783820252427205</v>
      </c>
      <c r="AT28" s="15">
        <v>1971.9405609354101</v>
      </c>
      <c r="AU28" s="15">
        <v>370.42468327813202</v>
      </c>
      <c r="AV28" s="15">
        <v>1011.88999720603</v>
      </c>
      <c r="AW28" s="15">
        <v>4929.8512097376997</v>
      </c>
      <c r="AX28" s="15">
        <v>6315.3798057636104</v>
      </c>
      <c r="AY28" s="15">
        <v>644.63636189211695</v>
      </c>
      <c r="AZ28" s="15">
        <v>138.96410700838999</v>
      </c>
      <c r="BA28" s="15">
        <f t="shared" si="0"/>
        <v>314613.90536085737</v>
      </c>
      <c r="BB28" s="15">
        <f t="shared" si="3"/>
        <v>43360.555064033368</v>
      </c>
      <c r="BD28" s="15">
        <f t="shared" si="1"/>
        <v>-194207.33694125665</v>
      </c>
      <c r="BE28" s="15">
        <f t="shared" si="1"/>
        <v>-25957.988857191129</v>
      </c>
      <c r="BG28" s="13">
        <f t="shared" si="4"/>
        <v>0.61968206835665218</v>
      </c>
      <c r="BH28" s="13">
        <f t="shared" si="4"/>
        <v>0.62662026677172433</v>
      </c>
      <c r="BJ28" s="13">
        <v>0.61966662701482955</v>
      </c>
      <c r="BK28" s="13">
        <v>0.62659189435281948</v>
      </c>
      <c r="BL28" s="13"/>
      <c r="BM28" s="13"/>
      <c r="BN28" s="13"/>
      <c r="BP28" s="13"/>
      <c r="BQ28" s="13"/>
    </row>
    <row r="29" spans="1:69" x14ac:dyDescent="0.25">
      <c r="A29" s="17" t="s">
        <v>199</v>
      </c>
      <c r="B29" s="15">
        <v>126284.95462965799</v>
      </c>
      <c r="C29" s="15">
        <v>16419.3044917447</v>
      </c>
      <c r="D29" s="15"/>
      <c r="E29" s="15"/>
      <c r="F29" s="15" t="s">
        <v>199</v>
      </c>
      <c r="G29" s="15">
        <v>1012.3751198487601</v>
      </c>
      <c r="H29" s="15">
        <v>655.334494728197</v>
      </c>
      <c r="I29" s="15">
        <v>34.386536968754903</v>
      </c>
      <c r="J29" s="15">
        <v>78.963195158650095</v>
      </c>
      <c r="K29" s="15">
        <v>577.57707799401396</v>
      </c>
      <c r="L29" s="15">
        <v>39.398639175030397</v>
      </c>
      <c r="M29" s="15">
        <v>258.06239873895601</v>
      </c>
      <c r="N29" s="15">
        <v>125368.198525824</v>
      </c>
      <c r="O29" s="15">
        <v>16303.298021517099</v>
      </c>
      <c r="P29" s="15">
        <v>109064.90050430701</v>
      </c>
      <c r="Q29" s="15">
        <v>68.832064793840303</v>
      </c>
      <c r="R29" s="15">
        <v>18.660082078076599</v>
      </c>
      <c r="S29" s="15">
        <v>9309.4169413074396</v>
      </c>
      <c r="T29" s="15">
        <v>47.964162987703702</v>
      </c>
      <c r="U29" s="15">
        <v>333.66094049174001</v>
      </c>
      <c r="V29" s="15">
        <v>40.982918743144999</v>
      </c>
      <c r="W29" s="15">
        <v>110.991997111945</v>
      </c>
      <c r="X29" s="15">
        <v>834.15245258684797</v>
      </c>
      <c r="Y29" s="15">
        <v>2710.5881826749701</v>
      </c>
      <c r="Z29" s="15">
        <v>123.17796469297799</v>
      </c>
      <c r="AA29" s="15">
        <v>48.772851436035602</v>
      </c>
      <c r="AB29" s="17"/>
      <c r="AC29" s="72">
        <f t="shared" si="2"/>
        <v>-7.259424580881085E-3</v>
      </c>
      <c r="AD29" s="72">
        <f t="shared" si="2"/>
        <v>-7.0652487312070408E-3</v>
      </c>
      <c r="AE29" s="17"/>
      <c r="AF29" s="15">
        <v>32</v>
      </c>
      <c r="AG29" s="15" t="s">
        <v>199</v>
      </c>
      <c r="AH29" s="15">
        <v>682.38406589897204</v>
      </c>
      <c r="AI29" s="15">
        <v>420.35641158003</v>
      </c>
      <c r="AJ29" s="15">
        <v>22.951335170275001</v>
      </c>
      <c r="AK29" s="15">
        <v>47.7377434535316</v>
      </c>
      <c r="AL29" s="15">
        <v>380.47379457219398</v>
      </c>
      <c r="AM29" s="15">
        <v>24.419762335278101</v>
      </c>
      <c r="AN29" s="15">
        <v>169.64523058246201</v>
      </c>
      <c r="AO29" s="15">
        <v>72171.795113673797</v>
      </c>
      <c r="AP29" s="15">
        <v>45.481806303179901</v>
      </c>
      <c r="AQ29" s="15">
        <v>12.4458633891873</v>
      </c>
      <c r="AR29" s="15">
        <v>6197.0734630586203</v>
      </c>
      <c r="AS29" s="15">
        <v>32.664740260609797</v>
      </c>
      <c r="AT29" s="15">
        <v>205.275121025961</v>
      </c>
      <c r="AU29" s="15">
        <v>24.594088520786499</v>
      </c>
      <c r="AV29" s="15">
        <v>66.790448744125698</v>
      </c>
      <c r="AW29" s="15">
        <v>513.18778166334903</v>
      </c>
      <c r="AX29" s="15">
        <v>1813.2513246343301</v>
      </c>
      <c r="AY29" s="15">
        <v>77.154865327074702</v>
      </c>
      <c r="AZ29" s="15">
        <v>32.097249392139403</v>
      </c>
      <c r="BA29" s="15">
        <f t="shared" si="0"/>
        <v>82939.780209585908</v>
      </c>
      <c r="BB29" s="15">
        <f t="shared" si="3"/>
        <v>10767.98509591211</v>
      </c>
      <c r="BD29" s="15">
        <f t="shared" si="1"/>
        <v>-43345.174420072086</v>
      </c>
      <c r="BE29" s="15">
        <f t="shared" si="1"/>
        <v>-5651.3193958325901</v>
      </c>
      <c r="BG29" s="13">
        <f t="shared" si="4"/>
        <v>0.66156953027048193</v>
      </c>
      <c r="BH29" s="13">
        <f t="shared" si="4"/>
        <v>0.66047894614332137</v>
      </c>
      <c r="BJ29" s="13">
        <v>0.66209669597894494</v>
      </c>
      <c r="BK29" s="13">
        <v>0.66149977050864961</v>
      </c>
      <c r="BL29" s="13"/>
      <c r="BM29" s="13"/>
      <c r="BN29" s="13"/>
      <c r="BP29" s="13"/>
      <c r="BQ29" s="13"/>
    </row>
    <row r="30" spans="1:69" x14ac:dyDescent="0.25">
      <c r="A30" s="17" t="s">
        <v>200</v>
      </c>
      <c r="B30" s="15">
        <v>16215.2098653418</v>
      </c>
      <c r="C30" s="15">
        <v>3329.1887498813599</v>
      </c>
      <c r="F30" s="17" t="s">
        <v>200</v>
      </c>
      <c r="G30" s="15">
        <v>183.79887740648201</v>
      </c>
      <c r="H30" s="15">
        <v>154.34486405749601</v>
      </c>
      <c r="I30" s="15">
        <v>6.75049369202533</v>
      </c>
      <c r="J30" s="15">
        <v>29.311568423199201</v>
      </c>
      <c r="K30" s="15">
        <v>137.44073006057101</v>
      </c>
      <c r="L30" s="15">
        <v>6.1170888297315296</v>
      </c>
      <c r="M30" s="15">
        <v>54.6414739000314</v>
      </c>
      <c r="N30" s="15">
        <v>16102.2318455111</v>
      </c>
      <c r="O30" s="15">
        <v>3306.5544876403301</v>
      </c>
      <c r="P30" s="15">
        <v>12795.6773578707</v>
      </c>
      <c r="Q30" s="15">
        <v>19.525071953350199</v>
      </c>
      <c r="R30" s="15">
        <v>3.2163359402988299</v>
      </c>
      <c r="S30" s="15">
        <v>1697.2452876756099</v>
      </c>
      <c r="T30" s="15">
        <v>7.9179086294416203</v>
      </c>
      <c r="U30" s="15">
        <v>114.811123310019</v>
      </c>
      <c r="V30" s="15">
        <v>3.46731050447262</v>
      </c>
      <c r="W30" s="15">
        <v>5.3006140202935397</v>
      </c>
      <c r="X30" s="15">
        <v>287.02785749323402</v>
      </c>
      <c r="Y30" s="15">
        <v>561.52809261616903</v>
      </c>
      <c r="Z30" s="15">
        <v>22.020537927765499</v>
      </c>
      <c r="AA30" s="15">
        <v>12.089251200141</v>
      </c>
      <c r="AB30" s="17"/>
      <c r="AC30" s="72">
        <f t="shared" si="2"/>
        <v>-6.967410275224236E-3</v>
      </c>
      <c r="AD30" s="72">
        <f t="shared" si="2"/>
        <v>-6.7987320460086188E-3</v>
      </c>
      <c r="AE30" s="17"/>
      <c r="AF30" s="15">
        <v>33</v>
      </c>
      <c r="AG30" s="15" t="s">
        <v>200</v>
      </c>
      <c r="AH30" s="15">
        <v>37.9896714136041</v>
      </c>
      <c r="AI30" s="15">
        <v>32.066880910499002</v>
      </c>
      <c r="AJ30" s="15">
        <v>1.3981973277771</v>
      </c>
      <c r="AK30" s="15">
        <v>6.0535817726057903</v>
      </c>
      <c r="AL30" s="15">
        <v>28.360571895290999</v>
      </c>
      <c r="AM30" s="15">
        <v>1.2437704154721501</v>
      </c>
      <c r="AN30" s="15">
        <v>11.272436633134401</v>
      </c>
      <c r="AO30" s="15">
        <v>2626.53093620246</v>
      </c>
      <c r="AP30" s="15">
        <v>4.0419943843089401</v>
      </c>
      <c r="AQ30" s="15">
        <v>0.66395965365361698</v>
      </c>
      <c r="AR30" s="15">
        <v>351.975212340214</v>
      </c>
      <c r="AS30" s="15">
        <v>1.6519026845301501</v>
      </c>
      <c r="AT30" s="15">
        <v>23.703616148438499</v>
      </c>
      <c r="AU30" s="15">
        <v>0.66112796653963302</v>
      </c>
      <c r="AV30" s="15">
        <v>0.92597528386170003</v>
      </c>
      <c r="AW30" s="15">
        <v>59.259038151383798</v>
      </c>
      <c r="AX30" s="15">
        <v>116.065072369558</v>
      </c>
      <c r="AY30" s="15">
        <v>4.5217838376095099</v>
      </c>
      <c r="AZ30" s="15">
        <v>2.4987390661961699</v>
      </c>
      <c r="BA30" s="15">
        <f t="shared" si="0"/>
        <v>3310.8844684571377</v>
      </c>
      <c r="BB30" s="15">
        <f t="shared" si="3"/>
        <v>684.3535322546777</v>
      </c>
      <c r="BD30" s="15">
        <f t="shared" si="1"/>
        <v>-12904.325396884662</v>
      </c>
      <c r="BE30" s="15">
        <f t="shared" si="1"/>
        <v>-2644.8352176266822</v>
      </c>
      <c r="BG30" s="13">
        <f t="shared" si="4"/>
        <v>0.20561649467121104</v>
      </c>
      <c r="BH30" s="13">
        <f t="shared" si="4"/>
        <v>0.20696877514426074</v>
      </c>
      <c r="BJ30" s="13">
        <v>0.20844313766989095</v>
      </c>
      <c r="BK30" s="13">
        <v>0.21034493007776497</v>
      </c>
      <c r="BL30" s="13"/>
      <c r="BM30" s="13"/>
      <c r="BN30" s="13"/>
      <c r="BP30" s="13"/>
      <c r="BQ30" s="13"/>
    </row>
    <row r="31" spans="1:69" x14ac:dyDescent="0.25">
      <c r="A31" s="17" t="s">
        <v>201</v>
      </c>
      <c r="B31" s="15">
        <v>36682.120932187499</v>
      </c>
      <c r="C31" s="15">
        <v>7143.9222276064002</v>
      </c>
      <c r="F31" s="17" t="s">
        <v>201</v>
      </c>
      <c r="G31" s="15">
        <v>394.005622337229</v>
      </c>
      <c r="H31" s="15">
        <v>337.00270738603399</v>
      </c>
      <c r="I31" s="15">
        <v>14.2359175802069</v>
      </c>
      <c r="J31" s="15">
        <v>57.857078214476601</v>
      </c>
      <c r="K31" s="15">
        <v>298.66666534389299</v>
      </c>
      <c r="L31" s="15">
        <v>12.586491498426399</v>
      </c>
      <c r="M31" s="15">
        <v>117.592693111107</v>
      </c>
      <c r="N31" s="15">
        <v>36477.392636419201</v>
      </c>
      <c r="O31" s="15">
        <v>7100.3495291147901</v>
      </c>
      <c r="P31" s="15">
        <v>29377.043107304398</v>
      </c>
      <c r="Q31" s="15">
        <v>43.8610119214934</v>
      </c>
      <c r="R31" s="15">
        <v>7.0585833540016596</v>
      </c>
      <c r="S31" s="15">
        <v>3672.5391182614298</v>
      </c>
      <c r="T31" s="15">
        <v>15.907972938265001</v>
      </c>
      <c r="U31" s="15">
        <v>237.96880294537399</v>
      </c>
      <c r="V31" s="15">
        <v>6.5599180211313</v>
      </c>
      <c r="W31" s="15">
        <v>9.8319410043155493</v>
      </c>
      <c r="X31" s="15">
        <v>594.92190313993297</v>
      </c>
      <c r="Y31" s="15">
        <v>1207.8429695155801</v>
      </c>
      <c r="Z31" s="15">
        <v>45.883771667300401</v>
      </c>
      <c r="AA31" s="15">
        <v>26.026360874573498</v>
      </c>
      <c r="AB31" s="17"/>
      <c r="AC31" s="72">
        <f t="shared" si="2"/>
        <v>-5.5811466339901602E-3</v>
      </c>
      <c r="AD31" s="72">
        <f t="shared" si="2"/>
        <v>-6.0992683155523704E-3</v>
      </c>
      <c r="AE31" s="17"/>
      <c r="AF31" s="15">
        <v>34</v>
      </c>
      <c r="AG31" s="15" t="s">
        <v>201</v>
      </c>
      <c r="AH31" s="15">
        <v>146.213327004467</v>
      </c>
      <c r="AI31" s="15">
        <v>122.53661764335401</v>
      </c>
      <c r="AJ31" s="15">
        <v>5.3031881316573601</v>
      </c>
      <c r="AK31" s="15">
        <v>21.809647619522298</v>
      </c>
      <c r="AL31" s="15">
        <v>110.14448012029101</v>
      </c>
      <c r="AM31" s="15">
        <v>4.5920418747507998</v>
      </c>
      <c r="AN31" s="15">
        <v>43.377408127668197</v>
      </c>
      <c r="AO31" s="15">
        <v>10424.2764409591</v>
      </c>
      <c r="AP31" s="15">
        <v>16.12953090769</v>
      </c>
      <c r="AQ31" s="15">
        <v>2.59064263569151</v>
      </c>
      <c r="AR31" s="15">
        <v>1350.1330019055599</v>
      </c>
      <c r="AS31" s="15">
        <v>6.0191467074235296</v>
      </c>
      <c r="AT31" s="15">
        <v>88.434388848485099</v>
      </c>
      <c r="AU31" s="15">
        <v>2.3728742136695402</v>
      </c>
      <c r="AV31" s="15">
        <v>3.41267766527046</v>
      </c>
      <c r="AW31" s="15">
        <v>221.08596169554801</v>
      </c>
      <c r="AX31" s="15">
        <v>447.53190390014902</v>
      </c>
      <c r="AY31" s="15">
        <v>16.760547035955799</v>
      </c>
      <c r="AZ31" s="15">
        <v>9.6126298188228194</v>
      </c>
      <c r="BA31" s="15">
        <f t="shared" si="0"/>
        <v>13042.336456815079</v>
      </c>
      <c r="BB31" s="15">
        <f t="shared" si="3"/>
        <v>2618.0600158559791</v>
      </c>
      <c r="BD31" s="15">
        <f t="shared" si="1"/>
        <v>-23639.78447537242</v>
      </c>
      <c r="BE31" s="15">
        <f t="shared" si="1"/>
        <v>-4525.862211750421</v>
      </c>
      <c r="BG31" s="13">
        <f t="shared" si="4"/>
        <v>0.35754574310756926</v>
      </c>
      <c r="BH31" s="13">
        <f t="shared" si="4"/>
        <v>0.3687226952871398</v>
      </c>
      <c r="BJ31" s="13">
        <v>0.35817790925017534</v>
      </c>
      <c r="BK31" s="13">
        <v>0.3695363653904114</v>
      </c>
      <c r="BL31" s="13"/>
      <c r="BM31" s="13"/>
      <c r="BN31" s="13"/>
      <c r="BP31" s="13"/>
      <c r="BQ31" s="13"/>
    </row>
    <row r="32" spans="1:69" x14ac:dyDescent="0.25">
      <c r="A32" s="17" t="s">
        <v>202</v>
      </c>
      <c r="B32" s="15">
        <v>177707.87226062699</v>
      </c>
      <c r="C32" s="15">
        <v>22811.630067613602</v>
      </c>
      <c r="F32" s="17" t="s">
        <v>202</v>
      </c>
      <c r="G32" s="15">
        <v>1033.40838682297</v>
      </c>
      <c r="H32" s="15">
        <v>1296.53180244382</v>
      </c>
      <c r="I32" s="15">
        <v>40.1084653075172</v>
      </c>
      <c r="J32" s="15">
        <v>203.06356657131599</v>
      </c>
      <c r="K32" s="15">
        <v>865.21988535965602</v>
      </c>
      <c r="L32" s="15">
        <v>87.586859956899602</v>
      </c>
      <c r="M32" s="15">
        <v>380.09060070437602</v>
      </c>
      <c r="N32" s="15">
        <v>176996.85334778999</v>
      </c>
      <c r="O32" s="15">
        <v>22719.137828904699</v>
      </c>
      <c r="P32" s="15">
        <v>154277.715518885</v>
      </c>
      <c r="Q32" s="15">
        <v>112.809850306166</v>
      </c>
      <c r="R32" s="15">
        <v>23.097766073072101</v>
      </c>
      <c r="S32" s="15">
        <v>11791.2488693044</v>
      </c>
      <c r="T32" s="15">
        <v>34.7557688012919</v>
      </c>
      <c r="U32" s="15">
        <v>837.06550075232701</v>
      </c>
      <c r="V32" s="15">
        <v>102.969653973555</v>
      </c>
      <c r="W32" s="15">
        <v>273.15304172798199</v>
      </c>
      <c r="X32" s="15">
        <v>2092.6632881936898</v>
      </c>
      <c r="Y32" s="15">
        <v>3209.99879517408</v>
      </c>
      <c r="Z32" s="15">
        <v>261.97548526485701</v>
      </c>
      <c r="AA32" s="15">
        <v>73.390242166702393</v>
      </c>
      <c r="AB32" s="17"/>
      <c r="AC32" s="72">
        <f t="shared" si="2"/>
        <v>-4.0010546735611899E-3</v>
      </c>
      <c r="AD32" s="72">
        <f t="shared" si="2"/>
        <v>-4.0546089181157166E-3</v>
      </c>
      <c r="AE32" s="17"/>
      <c r="AF32" s="15">
        <v>35</v>
      </c>
      <c r="AG32" s="15" t="s">
        <v>202</v>
      </c>
      <c r="AH32" s="15">
        <v>610.47441230478205</v>
      </c>
      <c r="AI32" s="15">
        <v>757.11516705245594</v>
      </c>
      <c r="AJ32" s="15">
        <v>24.271651520249598</v>
      </c>
      <c r="AK32" s="15">
        <v>129.59786100406299</v>
      </c>
      <c r="AL32" s="15">
        <v>508.59833551835698</v>
      </c>
      <c r="AM32" s="15">
        <v>54.910754149013897</v>
      </c>
      <c r="AN32" s="15">
        <v>226.53627260603</v>
      </c>
      <c r="AO32" s="15">
        <v>90210.692980423104</v>
      </c>
      <c r="AP32" s="15">
        <v>65.132219200477707</v>
      </c>
      <c r="AQ32" s="15">
        <v>13.573408686534499</v>
      </c>
      <c r="AR32" s="15">
        <v>6921.6747779559901</v>
      </c>
      <c r="AS32" s="15">
        <v>21.583563477734</v>
      </c>
      <c r="AT32" s="15">
        <v>514.77229311098597</v>
      </c>
      <c r="AU32" s="15">
        <v>67.040774713453999</v>
      </c>
      <c r="AV32" s="15">
        <v>178.56765709419099</v>
      </c>
      <c r="AW32" s="15">
        <v>1286.93067188636</v>
      </c>
      <c r="AX32" s="15">
        <v>1891.68357959182</v>
      </c>
      <c r="AY32" s="15">
        <v>161.75429934530101</v>
      </c>
      <c r="AZ32" s="15">
        <v>43.094707481112501</v>
      </c>
      <c r="BA32" s="15">
        <f t="shared" si="0"/>
        <v>103688.00538712203</v>
      </c>
      <c r="BB32" s="15">
        <f t="shared" si="3"/>
        <v>13477.312406698926</v>
      </c>
      <c r="BD32" s="15">
        <f t="shared" si="1"/>
        <v>-74019.866873504958</v>
      </c>
      <c r="BE32" s="15">
        <f t="shared" si="1"/>
        <v>-9334.3176609146758</v>
      </c>
      <c r="BG32" s="13">
        <f t="shared" si="4"/>
        <v>0.58581835454091535</v>
      </c>
      <c r="BH32" s="13">
        <f t="shared" si="4"/>
        <v>0.59321407828919681</v>
      </c>
      <c r="BJ32" s="13">
        <v>0.58630296414378757</v>
      </c>
      <c r="BK32" s="13">
        <v>0.59415795551069839</v>
      </c>
      <c r="BL32" s="13"/>
      <c r="BM32" s="13"/>
      <c r="BN32" s="13"/>
      <c r="BP32" s="13"/>
      <c r="BQ32" s="13"/>
    </row>
    <row r="33" spans="1:69" x14ac:dyDescent="0.25">
      <c r="A33" s="17" t="s">
        <v>203</v>
      </c>
      <c r="B33" s="15">
        <v>265449.213423757</v>
      </c>
      <c r="C33" s="15">
        <v>38170.487965447297</v>
      </c>
      <c r="F33" s="17" t="s">
        <v>203</v>
      </c>
      <c r="G33" s="15">
        <v>2002.6273548394199</v>
      </c>
      <c r="H33" s="15">
        <v>2063.5339659496099</v>
      </c>
      <c r="I33" s="15">
        <v>63.484796585040499</v>
      </c>
      <c r="J33" s="15">
        <v>236.32242706834799</v>
      </c>
      <c r="K33" s="15">
        <v>1578.3320686519201</v>
      </c>
      <c r="L33" s="15">
        <v>91.692291219541701</v>
      </c>
      <c r="M33" s="15">
        <v>637.07544668397304</v>
      </c>
      <c r="N33" s="15">
        <v>264167.799974024</v>
      </c>
      <c r="O33" s="15">
        <v>37983.656140627303</v>
      </c>
      <c r="P33" s="15">
        <v>226184.143833396</v>
      </c>
      <c r="Q33" s="15">
        <v>184.67022691071799</v>
      </c>
      <c r="R33" s="15">
        <v>39.976495742323699</v>
      </c>
      <c r="S33" s="15">
        <v>20234.5366723435</v>
      </c>
      <c r="T33" s="15">
        <v>59.040294372151202</v>
      </c>
      <c r="U33" s="15">
        <v>1143.5210767373801</v>
      </c>
      <c r="V33" s="15">
        <v>76.286869282450596</v>
      </c>
      <c r="W33" s="15">
        <v>178.96725884466699</v>
      </c>
      <c r="X33" s="15">
        <v>2858.8029603663999</v>
      </c>
      <c r="Y33" s="15">
        <v>6091.18980869392</v>
      </c>
      <c r="Z33" s="15">
        <v>305.76433902676899</v>
      </c>
      <c r="AA33" s="15">
        <v>137.83178730909299</v>
      </c>
      <c r="AB33" s="17"/>
      <c r="AC33" s="72">
        <f t="shared" si="2"/>
        <v>-4.8273394115784223E-3</v>
      </c>
      <c r="AD33" s="72">
        <f t="shared" si="2"/>
        <v>-4.8946669214477399E-3</v>
      </c>
      <c r="AE33" s="17"/>
      <c r="AF33" s="15">
        <v>36</v>
      </c>
      <c r="AG33" s="15" t="s">
        <v>203</v>
      </c>
      <c r="AH33" s="15">
        <v>558.19716164149202</v>
      </c>
      <c r="AI33" s="15">
        <v>552.73954636710005</v>
      </c>
      <c r="AJ33" s="15">
        <v>17.1801142462411</v>
      </c>
      <c r="AK33" s="15">
        <v>64.841063427158801</v>
      </c>
      <c r="AL33" s="15">
        <v>431.863883761041</v>
      </c>
      <c r="AM33" s="15">
        <v>24.158394831986602</v>
      </c>
      <c r="AN33" s="15">
        <v>174.017554965371</v>
      </c>
      <c r="AO33" s="15">
        <v>58519.537506647997</v>
      </c>
      <c r="AP33" s="15">
        <v>46.228484510586199</v>
      </c>
      <c r="AQ33" s="15">
        <v>10.8335961844562</v>
      </c>
      <c r="AR33" s="15">
        <v>5500.61113888205</v>
      </c>
      <c r="AS33" s="15">
        <v>16.839394107198501</v>
      </c>
      <c r="AT33" s="15">
        <v>308.44803952862998</v>
      </c>
      <c r="AU33" s="15">
        <v>19.575248909892199</v>
      </c>
      <c r="AV33" s="15">
        <v>44.220671811350897</v>
      </c>
      <c r="AW33" s="15">
        <v>771.12007266846297</v>
      </c>
      <c r="AX33" s="15">
        <v>1684.2334767626801</v>
      </c>
      <c r="AY33" s="15">
        <v>81.085059039484307</v>
      </c>
      <c r="AZ33" s="15">
        <v>38.138582665983698</v>
      </c>
      <c r="BA33" s="15">
        <f t="shared" si="0"/>
        <v>68863.868990959149</v>
      </c>
      <c r="BB33" s="15">
        <f t="shared" si="3"/>
        <v>10344.331484311151</v>
      </c>
      <c r="BD33" s="15">
        <f t="shared" si="1"/>
        <v>-196585.34443279787</v>
      </c>
      <c r="BE33" s="15">
        <f t="shared" si="1"/>
        <v>-27826.156481136146</v>
      </c>
      <c r="BG33" s="13">
        <f t="shared" si="4"/>
        <v>0.26068229737966031</v>
      </c>
      <c r="BH33" s="13">
        <f t="shared" si="4"/>
        <v>0.27233638189049575</v>
      </c>
      <c r="BJ33" s="13">
        <v>0.26179393803402429</v>
      </c>
      <c r="BK33" s="13">
        <v>0.27426795912173035</v>
      </c>
      <c r="BL33" s="13"/>
      <c r="BM33" s="13"/>
      <c r="BN33" s="13"/>
      <c r="BP33" s="13"/>
      <c r="BQ33" s="13"/>
    </row>
    <row r="34" spans="1:69" x14ac:dyDescent="0.25">
      <c r="A34" s="17" t="s">
        <v>204</v>
      </c>
      <c r="B34" s="15">
        <v>258139.56407371999</v>
      </c>
      <c r="C34" s="15">
        <v>35158.809399604899</v>
      </c>
      <c r="F34" s="17" t="s">
        <v>204</v>
      </c>
      <c r="G34" s="15">
        <v>1869.82096948251</v>
      </c>
      <c r="H34" s="15">
        <v>1817.38652435831</v>
      </c>
      <c r="I34" s="15">
        <v>60.159066707452098</v>
      </c>
      <c r="J34" s="15">
        <v>242.560300809647</v>
      </c>
      <c r="K34" s="15">
        <v>1456.5820888793301</v>
      </c>
      <c r="L34" s="15">
        <v>97.656218863847997</v>
      </c>
      <c r="M34" s="15">
        <v>598.14480848999904</v>
      </c>
      <c r="N34" s="15">
        <v>257145.51563794701</v>
      </c>
      <c r="O34" s="15">
        <v>35015.797792854799</v>
      </c>
      <c r="P34" s="15">
        <v>222129.717845092</v>
      </c>
      <c r="Q34" s="15">
        <v>164.38377970314701</v>
      </c>
      <c r="R34" s="15">
        <v>37.084720081350497</v>
      </c>
      <c r="S34" s="15">
        <v>18336.283545803701</v>
      </c>
      <c r="T34" s="15">
        <v>55.780487275473</v>
      </c>
      <c r="U34" s="15">
        <v>1101.31741001008</v>
      </c>
      <c r="V34" s="15">
        <v>100.79547413592501</v>
      </c>
      <c r="W34" s="15">
        <v>254.03831698054901</v>
      </c>
      <c r="X34" s="15">
        <v>2753.2936194932599</v>
      </c>
      <c r="Y34" s="15">
        <v>5638.4537358973002</v>
      </c>
      <c r="Z34" s="15">
        <v>306.10534901921801</v>
      </c>
      <c r="AA34" s="15">
        <v>125.95137686359401</v>
      </c>
      <c r="AB34" s="17"/>
      <c r="AC34" s="72">
        <f t="shared" si="2"/>
        <v>-3.8508178292618895E-3</v>
      </c>
      <c r="AD34" s="72">
        <f t="shared" si="2"/>
        <v>-4.0675895797457643E-3</v>
      </c>
      <c r="AE34" s="17"/>
      <c r="AF34" s="15">
        <v>37</v>
      </c>
      <c r="AG34" s="15" t="s">
        <v>204</v>
      </c>
      <c r="AH34" s="15">
        <v>570.24681808469495</v>
      </c>
      <c r="AI34" s="15">
        <v>522.84939161761599</v>
      </c>
      <c r="AJ34" s="15">
        <v>17.766974944940198</v>
      </c>
      <c r="AK34" s="15">
        <v>71.234521811668301</v>
      </c>
      <c r="AL34" s="15">
        <v>437.89518439709201</v>
      </c>
      <c r="AM34" s="15">
        <v>27.9076995602524</v>
      </c>
      <c r="AN34" s="15">
        <v>178.59869598466699</v>
      </c>
      <c r="AO34" s="15">
        <v>64285.751847414402</v>
      </c>
      <c r="AP34" s="15">
        <v>46.3599574114291</v>
      </c>
      <c r="AQ34" s="15">
        <v>11.0098478718477</v>
      </c>
      <c r="AR34" s="15">
        <v>5402.2193116423896</v>
      </c>
      <c r="AS34" s="15">
        <v>16.8670607227339</v>
      </c>
      <c r="AT34" s="15">
        <v>322.12759911057998</v>
      </c>
      <c r="AU34" s="15">
        <v>28.895783988752498</v>
      </c>
      <c r="AV34" s="15">
        <v>72.000702513925006</v>
      </c>
      <c r="AW34" s="15">
        <v>805.31896278647196</v>
      </c>
      <c r="AX34" s="15">
        <v>1708.4589267650899</v>
      </c>
      <c r="AY34" s="15">
        <v>87.386562430793603</v>
      </c>
      <c r="AZ34" s="15">
        <v>38.067351982618597</v>
      </c>
      <c r="BA34" s="15">
        <f t="shared" si="0"/>
        <v>74650.963201041974</v>
      </c>
      <c r="BB34" s="15">
        <f t="shared" si="3"/>
        <v>10365.211353627572</v>
      </c>
      <c r="BD34" s="15">
        <f t="shared" si="1"/>
        <v>-183488.60087267801</v>
      </c>
      <c r="BE34" s="15">
        <f t="shared" si="1"/>
        <v>-24793.598045977327</v>
      </c>
      <c r="BG34" s="13">
        <f t="shared" si="4"/>
        <v>0.29030629997899027</v>
      </c>
      <c r="BH34" s="13">
        <f t="shared" si="4"/>
        <v>0.29601528472793104</v>
      </c>
      <c r="BJ34" s="13">
        <v>0.29054031874695285</v>
      </c>
      <c r="BK34" s="13">
        <v>0.29644486667174524</v>
      </c>
      <c r="BL34" s="13"/>
      <c r="BM34" s="13"/>
      <c r="BN34" s="13"/>
      <c r="BP34" s="13"/>
      <c r="BQ34" s="13"/>
    </row>
    <row r="35" spans="1:69" x14ac:dyDescent="0.25">
      <c r="A35" s="17" t="s">
        <v>205</v>
      </c>
      <c r="B35" s="15">
        <v>360996.74613491201</v>
      </c>
      <c r="C35" s="15">
        <v>55719.719391284401</v>
      </c>
      <c r="F35" s="17" t="s">
        <v>205</v>
      </c>
      <c r="G35" s="15">
        <v>3814.4246078804199</v>
      </c>
      <c r="H35" s="15">
        <v>2151.83181897848</v>
      </c>
      <c r="I35" s="15">
        <v>88.244640861566197</v>
      </c>
      <c r="J35" s="15">
        <v>270.088270859857</v>
      </c>
      <c r="K35" s="15">
        <v>2673.2244966572398</v>
      </c>
      <c r="L35" s="15">
        <v>130.18093575180299</v>
      </c>
      <c r="M35" s="15">
        <v>1048.53818096639</v>
      </c>
      <c r="N35" s="15">
        <v>360358.43422404397</v>
      </c>
      <c r="O35" s="15">
        <v>55646.0910660339</v>
      </c>
      <c r="P35" s="15">
        <v>304712.34315800999</v>
      </c>
      <c r="Q35" s="15">
        <v>149.62716475691201</v>
      </c>
      <c r="R35" s="15">
        <v>65.080209549320102</v>
      </c>
      <c r="S35" s="15">
        <v>28275.7541392329</v>
      </c>
      <c r="T35" s="15">
        <v>83.350451330213801</v>
      </c>
      <c r="U35" s="15">
        <v>1386.83356735395</v>
      </c>
      <c r="V35" s="15">
        <v>172.066987328935</v>
      </c>
      <c r="W35" s="15">
        <v>441.11573174159599</v>
      </c>
      <c r="X35" s="15">
        <v>3467.0837798244002</v>
      </c>
      <c r="Y35" s="15">
        <v>10824.233926045899</v>
      </c>
      <c r="Z35" s="15">
        <v>370.353456571702</v>
      </c>
      <c r="AA35" s="15">
        <v>234.058700342267</v>
      </c>
      <c r="AB35" s="17"/>
      <c r="AC35" s="40">
        <f t="shared" si="2"/>
        <v>-1.7681929759818106E-3</v>
      </c>
      <c r="AD35" s="40">
        <f t="shared" si="2"/>
        <v>-1.3214051695676458E-3</v>
      </c>
      <c r="AE35" s="17"/>
      <c r="AF35" s="15">
        <v>38</v>
      </c>
      <c r="AG35" s="15" t="s">
        <v>205</v>
      </c>
      <c r="AH35" s="15">
        <v>1895.82241766782</v>
      </c>
      <c r="AI35" s="15">
        <v>954.27296559544902</v>
      </c>
      <c r="AJ35" s="15">
        <v>40.777355588592499</v>
      </c>
      <c r="AK35" s="15">
        <v>107.62331797394501</v>
      </c>
      <c r="AL35" s="15">
        <v>1304.96272056357</v>
      </c>
      <c r="AM35" s="15">
        <v>53.177077184493299</v>
      </c>
      <c r="AN35" s="15">
        <v>502.837472903974</v>
      </c>
      <c r="AO35" s="15">
        <v>137667.60595526299</v>
      </c>
      <c r="AP35" s="15">
        <v>62.1856391638945</v>
      </c>
      <c r="AQ35" s="15">
        <v>31.349128816185299</v>
      </c>
      <c r="AR35" s="15">
        <v>13373.7683069841</v>
      </c>
      <c r="AS35" s="15">
        <v>39.2362586045938</v>
      </c>
      <c r="AT35" s="15">
        <v>600.38445316213404</v>
      </c>
      <c r="AU35" s="15">
        <v>70.484893563799403</v>
      </c>
      <c r="AV35" s="15">
        <v>177.09815288118901</v>
      </c>
      <c r="AW35" s="15">
        <v>1500.96107143931</v>
      </c>
      <c r="AX35" s="15">
        <v>5336.3658504742098</v>
      </c>
      <c r="AY35" s="15">
        <v>151.087508084636</v>
      </c>
      <c r="AZ35" s="15">
        <v>114.92380294379601</v>
      </c>
      <c r="BA35" s="15">
        <f t="shared" si="0"/>
        <v>163984.92434885868</v>
      </c>
      <c r="BB35" s="15">
        <f t="shared" si="3"/>
        <v>26317.318393595691</v>
      </c>
      <c r="BD35" s="15">
        <f t="shared" ref="BD35:BE51" si="5">BA35-B35</f>
        <v>-197011.82178605333</v>
      </c>
      <c r="BE35" s="15">
        <f t="shared" si="5"/>
        <v>-29402.40099768871</v>
      </c>
      <c r="BG35" s="13">
        <f t="shared" si="4"/>
        <v>0.455060597379844</v>
      </c>
      <c r="BH35" s="13">
        <f t="shared" si="4"/>
        <v>0.47294100788437327</v>
      </c>
      <c r="BJ35" s="13">
        <v>0.45505848206105259</v>
      </c>
      <c r="BK35" s="13">
        <v>0.47293854139064889</v>
      </c>
      <c r="BL35" s="13"/>
      <c r="BM35" s="13"/>
      <c r="BN35" s="13"/>
      <c r="BP35" s="13"/>
      <c r="BQ35" s="13"/>
    </row>
    <row r="36" spans="1:69" x14ac:dyDescent="0.25">
      <c r="A36" s="17" t="s">
        <v>206</v>
      </c>
      <c r="B36" s="15">
        <v>278199.92060043802</v>
      </c>
      <c r="C36" s="15">
        <v>43284.5868774439</v>
      </c>
      <c r="F36" s="17" t="s">
        <v>206</v>
      </c>
      <c r="G36" s="15">
        <v>2468.4813778887401</v>
      </c>
      <c r="H36" s="15">
        <v>2083.2174549843699</v>
      </c>
      <c r="I36" s="15">
        <v>73.545179296394906</v>
      </c>
      <c r="J36" s="15">
        <v>303.74253542551901</v>
      </c>
      <c r="K36" s="15">
        <v>1846.0810696825899</v>
      </c>
      <c r="L36" s="15">
        <v>112.92545198608801</v>
      </c>
      <c r="M36" s="15">
        <v>750.75514476099102</v>
      </c>
      <c r="N36" s="15">
        <v>276881.66784460703</v>
      </c>
      <c r="O36" s="15">
        <v>43090.786732044697</v>
      </c>
      <c r="P36" s="15">
        <v>233790.881112562</v>
      </c>
      <c r="Q36" s="15">
        <v>167.71586493383299</v>
      </c>
      <c r="R36" s="15">
        <v>45.584431764193603</v>
      </c>
      <c r="S36" s="15">
        <v>22271.803460815499</v>
      </c>
      <c r="T36" s="15">
        <v>74.478430827229303</v>
      </c>
      <c r="U36" s="15">
        <v>1331.7221464199599</v>
      </c>
      <c r="V36" s="15">
        <v>118.903862310333</v>
      </c>
      <c r="W36" s="15">
        <v>289.74238752845298</v>
      </c>
      <c r="X36" s="15">
        <v>3329.3052500867998</v>
      </c>
      <c r="Y36" s="15">
        <v>7308.4749713674601</v>
      </c>
      <c r="Z36" s="15">
        <v>351.618774340404</v>
      </c>
      <c r="AA36" s="15">
        <v>162.688937625732</v>
      </c>
      <c r="AB36" s="17"/>
      <c r="AC36" s="40">
        <f t="shared" si="2"/>
        <v>-4.7385087421513809E-3</v>
      </c>
      <c r="AD36" s="40">
        <f t="shared" si="2"/>
        <v>-4.4773476976441989E-3</v>
      </c>
      <c r="AE36" s="17"/>
      <c r="AF36" s="15">
        <v>39</v>
      </c>
      <c r="AG36" s="15" t="s">
        <v>206</v>
      </c>
      <c r="AH36" s="15">
        <v>850.96467628939604</v>
      </c>
      <c r="AI36" s="15">
        <v>658.04039102104696</v>
      </c>
      <c r="AJ36" s="15">
        <v>23.413371425105701</v>
      </c>
      <c r="AK36" s="15">
        <v>87.696819140844894</v>
      </c>
      <c r="AL36" s="15">
        <v>624.09912940495406</v>
      </c>
      <c r="AM36" s="15">
        <v>33.285982565715997</v>
      </c>
      <c r="AN36" s="15">
        <v>249.40670312171201</v>
      </c>
      <c r="AO36" s="15">
        <v>75262.395933487205</v>
      </c>
      <c r="AP36" s="15">
        <v>50.356096946389997</v>
      </c>
      <c r="AQ36" s="15">
        <v>15.278670822691801</v>
      </c>
      <c r="AR36" s="15">
        <v>7321.0761868367899</v>
      </c>
      <c r="AS36" s="15">
        <v>23.788036446877499</v>
      </c>
      <c r="AT36" s="15">
        <v>405.67384196912701</v>
      </c>
      <c r="AU36" s="15">
        <v>34.200192106007698</v>
      </c>
      <c r="AV36" s="15">
        <v>81.476002007562599</v>
      </c>
      <c r="AW36" s="15">
        <v>1014.1845680901999</v>
      </c>
      <c r="AX36" s="15">
        <v>2492.1458113210501</v>
      </c>
      <c r="AY36" s="15">
        <v>104.49156869877601</v>
      </c>
      <c r="AZ36" s="15">
        <v>55.271837263829703</v>
      </c>
      <c r="BA36" s="15">
        <f t="shared" si="0"/>
        <v>89387.245818965297</v>
      </c>
      <c r="BB36" s="15">
        <f t="shared" si="3"/>
        <v>14124.849885478092</v>
      </c>
      <c r="BD36" s="15">
        <f t="shared" si="5"/>
        <v>-188812.67478147271</v>
      </c>
      <c r="BE36" s="15">
        <f t="shared" si="5"/>
        <v>-29159.736991965809</v>
      </c>
      <c r="BG36" s="13">
        <f t="shared" si="4"/>
        <v>0.32283555106700551</v>
      </c>
      <c r="BH36" s="13">
        <f t="shared" si="4"/>
        <v>0.32779280576406999</v>
      </c>
      <c r="BJ36" s="13">
        <v>0.32273339215488167</v>
      </c>
      <c r="BK36" s="13">
        <v>0.32762732618032692</v>
      </c>
      <c r="BL36" s="13"/>
      <c r="BM36" s="13"/>
      <c r="BN36" s="13"/>
      <c r="BP36" s="13"/>
      <c r="BQ36" s="13"/>
    </row>
    <row r="37" spans="1:69" x14ac:dyDescent="0.25">
      <c r="A37" s="17" t="s">
        <v>207</v>
      </c>
      <c r="B37" s="15">
        <v>564190.15752130596</v>
      </c>
      <c r="C37" s="15">
        <v>77771.209352770893</v>
      </c>
      <c r="F37" s="17" t="s">
        <v>207</v>
      </c>
      <c r="G37" s="15">
        <v>4233.99148156109</v>
      </c>
      <c r="H37" s="15">
        <v>3670.66621207361</v>
      </c>
      <c r="I37" s="15">
        <v>136.261314142098</v>
      </c>
      <c r="J37" s="15">
        <v>679.206085859003</v>
      </c>
      <c r="K37" s="15">
        <v>3248.7788607615798</v>
      </c>
      <c r="L37" s="15">
        <v>298.10455618203503</v>
      </c>
      <c r="M37" s="15">
        <v>1393.56738978267</v>
      </c>
      <c r="N37" s="15">
        <v>562802.979928702</v>
      </c>
      <c r="O37" s="15">
        <v>77603.0207810094</v>
      </c>
      <c r="P37" s="15">
        <v>485199.95914769301</v>
      </c>
      <c r="Q37" s="15">
        <v>293.04833476082598</v>
      </c>
      <c r="R37" s="15">
        <v>82.933208893445098</v>
      </c>
      <c r="S37" s="15">
        <v>38754.351719880702</v>
      </c>
      <c r="T37" s="15">
        <v>122.221749257317</v>
      </c>
      <c r="U37" s="15">
        <v>2730.9608955174499</v>
      </c>
      <c r="V37" s="15">
        <v>404.98268732397401</v>
      </c>
      <c r="W37" s="15">
        <v>1084.5376702657099</v>
      </c>
      <c r="X37" s="15">
        <v>6827.4026125872797</v>
      </c>
      <c r="Y37" s="15">
        <v>12527.606024790901</v>
      </c>
      <c r="Z37" s="15">
        <v>837.11964274100603</v>
      </c>
      <c r="AA37" s="15">
        <v>277.28033462854802</v>
      </c>
      <c r="AB37" s="17"/>
      <c r="AC37" s="40">
        <f t="shared" si="2"/>
        <v>-2.4587057645569974E-3</v>
      </c>
      <c r="AD37" s="40">
        <f t="shared" si="2"/>
        <v>-2.1626071287973469E-3</v>
      </c>
      <c r="AE37" s="17"/>
      <c r="AF37" s="15">
        <v>40</v>
      </c>
      <c r="AG37" s="15" t="s">
        <v>207</v>
      </c>
      <c r="AH37" s="15">
        <v>2261.5376535701298</v>
      </c>
      <c r="AI37" s="15">
        <v>1832.54125159469</v>
      </c>
      <c r="AJ37" s="15">
        <v>70.827837855666999</v>
      </c>
      <c r="AK37" s="15">
        <v>354.50304028748701</v>
      </c>
      <c r="AL37" s="15">
        <v>1709.14861228164</v>
      </c>
      <c r="AM37" s="15">
        <v>154.20648526532099</v>
      </c>
      <c r="AN37" s="15">
        <v>730.85318923520401</v>
      </c>
      <c r="AO37" s="15">
        <v>244821.95784169901</v>
      </c>
      <c r="AP37" s="15">
        <v>142.27278840723699</v>
      </c>
      <c r="AQ37" s="15">
        <v>43.239475554792698</v>
      </c>
      <c r="AR37" s="15">
        <v>19955.435789122101</v>
      </c>
      <c r="AS37" s="15">
        <v>64.7882771837197</v>
      </c>
      <c r="AT37" s="15">
        <v>1410.30588172955</v>
      </c>
      <c r="AU37" s="15">
        <v>213.94028465052699</v>
      </c>
      <c r="AV37" s="15">
        <v>572.53630613607402</v>
      </c>
      <c r="AW37" s="15">
        <v>3525.76456116699</v>
      </c>
      <c r="AX37" s="15">
        <v>6642.04634861253</v>
      </c>
      <c r="AY37" s="15">
        <v>428.58678522397099</v>
      </c>
      <c r="AZ37" s="15">
        <v>146.297309251776</v>
      </c>
      <c r="BA37" s="15">
        <f t="shared" si="0"/>
        <v>285080.7897188284</v>
      </c>
      <c r="BB37" s="15">
        <f t="shared" si="3"/>
        <v>40258.831877129385</v>
      </c>
      <c r="BD37" s="15">
        <f t="shared" si="5"/>
        <v>-279109.36780247756</v>
      </c>
      <c r="BE37" s="15">
        <f t="shared" si="5"/>
        <v>-37512.377475641508</v>
      </c>
      <c r="BG37" s="13">
        <f t="shared" si="4"/>
        <v>0.50653745606489775</v>
      </c>
      <c r="BH37" s="13">
        <f t="shared" si="4"/>
        <v>0.51877918503632936</v>
      </c>
      <c r="BJ37" s="13">
        <v>0.50659379043017405</v>
      </c>
      <c r="BK37" s="13">
        <v>0.51888111164812456</v>
      </c>
      <c r="BL37" s="13"/>
      <c r="BM37" s="13"/>
      <c r="BN37" s="13"/>
      <c r="BP37" s="13"/>
      <c r="BQ37" s="13"/>
    </row>
    <row r="38" spans="1:69" x14ac:dyDescent="0.25">
      <c r="A38" s="17" t="s">
        <v>208</v>
      </c>
      <c r="B38" s="15">
        <v>441901.62040694302</v>
      </c>
      <c r="C38" s="15">
        <v>52982.557373794603</v>
      </c>
      <c r="F38" s="17" t="s">
        <v>208</v>
      </c>
      <c r="G38" s="15">
        <v>2636.5858144700301</v>
      </c>
      <c r="H38" s="15">
        <v>3114.2090253917299</v>
      </c>
      <c r="I38" s="15">
        <v>80.880037676989801</v>
      </c>
      <c r="J38" s="15">
        <v>245.060609688211</v>
      </c>
      <c r="K38" s="15">
        <v>2202.4604361844599</v>
      </c>
      <c r="L38" s="15">
        <v>137.162453259258</v>
      </c>
      <c r="M38" s="15">
        <v>886.24657131676497</v>
      </c>
      <c r="N38" s="15">
        <v>440530.91262356599</v>
      </c>
      <c r="O38" s="15">
        <v>52818.519275572202</v>
      </c>
      <c r="P38" s="15">
        <v>387712.39334799402</v>
      </c>
      <c r="Q38" s="15">
        <v>281.09996386624499</v>
      </c>
      <c r="R38" s="15">
        <v>58.210339324393502</v>
      </c>
      <c r="S38" s="15">
        <v>28758.774071440701</v>
      </c>
      <c r="T38" s="15">
        <v>55.3771871007567</v>
      </c>
      <c r="U38" s="15">
        <v>1473.10776302518</v>
      </c>
      <c r="V38" s="15">
        <v>120.119005065119</v>
      </c>
      <c r="W38" s="15">
        <v>308.56400844370199</v>
      </c>
      <c r="X38" s="15">
        <v>3682.76977948268</v>
      </c>
      <c r="Y38" s="15">
        <v>8138.9077040515403</v>
      </c>
      <c r="Z38" s="15">
        <v>451.39103743999198</v>
      </c>
      <c r="AA38" s="15">
        <v>187.59346834438301</v>
      </c>
      <c r="AB38" s="17"/>
      <c r="AC38" s="40">
        <f t="shared" si="2"/>
        <v>-3.1018392331640674E-3</v>
      </c>
      <c r="AD38" s="40">
        <f t="shared" si="2"/>
        <v>-3.0960773951529828E-3</v>
      </c>
      <c r="AE38" s="17"/>
      <c r="AF38" s="15">
        <v>41</v>
      </c>
      <c r="AG38" s="15" t="s">
        <v>208</v>
      </c>
      <c r="AH38" s="15">
        <v>886.46485598492995</v>
      </c>
      <c r="AI38" s="15">
        <v>831.53271963733505</v>
      </c>
      <c r="AJ38" s="15">
        <v>26.090474572417701</v>
      </c>
      <c r="AK38" s="15">
        <v>97.241737353741897</v>
      </c>
      <c r="AL38" s="15">
        <v>691.86850315337097</v>
      </c>
      <c r="AM38" s="15">
        <v>46.130383435107902</v>
      </c>
      <c r="AN38" s="15">
        <v>281.91900138944698</v>
      </c>
      <c r="AO38" s="15">
        <v>104461.276336967</v>
      </c>
      <c r="AP38" s="15">
        <v>69.711991056417403</v>
      </c>
      <c r="AQ38" s="15">
        <v>17.697088367784701</v>
      </c>
      <c r="AR38" s="15">
        <v>8451.2718358981801</v>
      </c>
      <c r="AS38" s="15">
        <v>21.651177768730498</v>
      </c>
      <c r="AT38" s="15">
        <v>478.70852949410801</v>
      </c>
      <c r="AU38" s="15">
        <v>51.198725119374103</v>
      </c>
      <c r="AV38" s="15">
        <v>132.672203361204</v>
      </c>
      <c r="AW38" s="15">
        <v>1196.7712695760899</v>
      </c>
      <c r="AX38" s="15">
        <v>2650.71004253094</v>
      </c>
      <c r="AY38" s="15">
        <v>141.01191831898899</v>
      </c>
      <c r="AZ38" s="15">
        <v>59.579140955591797</v>
      </c>
      <c r="BA38" s="15">
        <f t="shared" si="0"/>
        <v>120593.50793494076</v>
      </c>
      <c r="BB38" s="15">
        <f t="shared" si="3"/>
        <v>16132.231597973761</v>
      </c>
      <c r="BD38" s="15">
        <f t="shared" si="5"/>
        <v>-321308.11247200228</v>
      </c>
      <c r="BE38" s="15">
        <f t="shared" si="5"/>
        <v>-36850.325775820842</v>
      </c>
      <c r="BG38" s="13">
        <f t="shared" si="4"/>
        <v>0.2737458472931002</v>
      </c>
      <c r="BH38" s="13">
        <f t="shared" si="4"/>
        <v>0.30542756251470088</v>
      </c>
      <c r="BJ38" s="13">
        <v>0.25302272114176028</v>
      </c>
      <c r="BK38" s="13">
        <v>0.27584736082304817</v>
      </c>
      <c r="BL38" s="13"/>
      <c r="BM38" s="13"/>
      <c r="BN38" s="13"/>
      <c r="BP38" s="13"/>
      <c r="BQ38" s="13"/>
    </row>
    <row r="39" spans="1:69" x14ac:dyDescent="0.25">
      <c r="A39" s="17" t="s">
        <v>209</v>
      </c>
      <c r="B39" s="15">
        <v>150261.30339132799</v>
      </c>
      <c r="C39" s="15">
        <v>26300.662983315899</v>
      </c>
      <c r="F39" s="17" t="s">
        <v>209</v>
      </c>
      <c r="G39" s="15">
        <v>1485.4745585409801</v>
      </c>
      <c r="H39" s="15">
        <v>1182.8282742439501</v>
      </c>
      <c r="I39" s="15">
        <v>48.802133425927401</v>
      </c>
      <c r="J39" s="15">
        <v>249.44524763967601</v>
      </c>
      <c r="K39" s="15">
        <v>1069.7177557058301</v>
      </c>
      <c r="L39" s="15">
        <v>83.078812529968999</v>
      </c>
      <c r="M39" s="15">
        <v>455.18342282996201</v>
      </c>
      <c r="N39" s="15">
        <v>149279.85893737801</v>
      </c>
      <c r="O39" s="15">
        <v>26151.873649482699</v>
      </c>
      <c r="P39" s="15">
        <v>123127.98528789599</v>
      </c>
      <c r="Q39" s="15">
        <v>87.734549843747402</v>
      </c>
      <c r="R39" s="15">
        <v>26.2905550664969</v>
      </c>
      <c r="S39" s="15">
        <v>13129.883752928001</v>
      </c>
      <c r="T39" s="15">
        <v>56.868224602479103</v>
      </c>
      <c r="U39" s="15">
        <v>925.09766927363205</v>
      </c>
      <c r="V39" s="15">
        <v>99.727225563694205</v>
      </c>
      <c r="W39" s="15">
        <v>248.06192734668201</v>
      </c>
      <c r="X39" s="15">
        <v>2312.7441139348598</v>
      </c>
      <c r="Y39" s="15">
        <v>4349.2664871001998</v>
      </c>
      <c r="Z39" s="15">
        <v>246.434512508474</v>
      </c>
      <c r="AA39" s="15">
        <v>95.234426398143697</v>
      </c>
      <c r="AB39" s="17"/>
      <c r="AC39" s="40">
        <f t="shared" si="2"/>
        <v>-6.5315848578392129E-3</v>
      </c>
      <c r="AD39" s="40">
        <f t="shared" si="2"/>
        <v>-5.6572465084848127E-3</v>
      </c>
      <c r="AE39" s="17"/>
      <c r="AF39" s="15">
        <v>42</v>
      </c>
      <c r="AG39" s="15" t="s">
        <v>209</v>
      </c>
      <c r="AH39" s="15">
        <v>415.11172701944099</v>
      </c>
      <c r="AI39" s="15">
        <v>346.56272994639301</v>
      </c>
      <c r="AJ39" s="15">
        <v>13.2061867600589</v>
      </c>
      <c r="AK39" s="15">
        <v>65.703233102718997</v>
      </c>
      <c r="AL39" s="15">
        <v>300.307653750643</v>
      </c>
      <c r="AM39" s="15">
        <v>22.994312656310399</v>
      </c>
      <c r="AN39" s="15">
        <v>127.53414618161599</v>
      </c>
      <c r="AO39" s="15">
        <v>36367.917736332303</v>
      </c>
      <c r="AP39" s="15">
        <v>23.0362239802419</v>
      </c>
      <c r="AQ39" s="15">
        <v>7.4572473582520704</v>
      </c>
      <c r="AR39" s="15">
        <v>3744.2142575876301</v>
      </c>
      <c r="AS39" s="15">
        <v>15.227310232548801</v>
      </c>
      <c r="AT39" s="15">
        <v>251.22282550465201</v>
      </c>
      <c r="AU39" s="15">
        <v>26.7770004853781</v>
      </c>
      <c r="AV39" s="15">
        <v>66.161665510164696</v>
      </c>
      <c r="AW39" s="15">
        <v>628.05704892932602</v>
      </c>
      <c r="AX39" s="15">
        <v>1214.2117807081499</v>
      </c>
      <c r="AY39" s="15">
        <v>69.032979481337605</v>
      </c>
      <c r="AZ39" s="15">
        <v>26.893180728320001</v>
      </c>
      <c r="BA39" s="15">
        <f t="shared" si="0"/>
        <v>43731.629246255492</v>
      </c>
      <c r="BB39" s="15">
        <f t="shared" si="3"/>
        <v>7363.7115099231887</v>
      </c>
      <c r="BD39" s="15">
        <f t="shared" si="5"/>
        <v>-106529.67414507249</v>
      </c>
      <c r="BE39" s="15">
        <f t="shared" si="5"/>
        <v>-18936.95147339271</v>
      </c>
      <c r="BG39" s="13">
        <f t="shared" si="4"/>
        <v>0.29295063351178974</v>
      </c>
      <c r="BH39" s="13">
        <f t="shared" si="4"/>
        <v>0.28157491155777464</v>
      </c>
      <c r="BJ39" s="13">
        <v>0.2930228208803819</v>
      </c>
      <c r="BK39" s="13">
        <v>0.28167853458347875</v>
      </c>
      <c r="BL39" s="13"/>
      <c r="BM39" s="13"/>
      <c r="BN39" s="13"/>
      <c r="BP39" s="13"/>
      <c r="BQ39" s="13"/>
    </row>
    <row r="40" spans="1:69" x14ac:dyDescent="0.25">
      <c r="A40" s="17" t="s">
        <v>210</v>
      </c>
      <c r="B40" s="15">
        <v>6056.23781858863</v>
      </c>
      <c r="C40" s="15">
        <v>1014.51866664192</v>
      </c>
      <c r="F40" s="17" t="s">
        <v>210</v>
      </c>
      <c r="G40" s="15">
        <v>51.405473084321201</v>
      </c>
      <c r="H40" s="15">
        <v>56.337282803397301</v>
      </c>
      <c r="I40" s="15">
        <v>1.7772587454598501</v>
      </c>
      <c r="J40" s="15">
        <v>7.1260064815886501</v>
      </c>
      <c r="K40" s="15">
        <v>39.628136488147398</v>
      </c>
      <c r="L40" s="15">
        <v>2.0259375088873801</v>
      </c>
      <c r="M40" s="15">
        <v>16.0620931342559</v>
      </c>
      <c r="N40" s="15">
        <v>6003.0607524275601</v>
      </c>
      <c r="O40" s="15">
        <v>1006.31664323263</v>
      </c>
      <c r="P40" s="15">
        <v>4996.7441091949204</v>
      </c>
      <c r="Q40" s="15">
        <v>4.9497247970369802</v>
      </c>
      <c r="R40" s="15">
        <v>0.991191767941489</v>
      </c>
      <c r="S40" s="15">
        <v>543.31271548802101</v>
      </c>
      <c r="T40" s="15">
        <v>2.0118401064832399</v>
      </c>
      <c r="U40" s="15">
        <v>31.449755011381299</v>
      </c>
      <c r="V40" s="15">
        <v>0.90511593114965405</v>
      </c>
      <c r="W40" s="15">
        <v>1.1964860089176901</v>
      </c>
      <c r="X40" s="15">
        <v>78.624408251900107</v>
      </c>
      <c r="Y40" s="15">
        <v>157.40970441530601</v>
      </c>
      <c r="Z40" s="15">
        <v>7.5362834702954604</v>
      </c>
      <c r="AA40" s="15">
        <v>3.5672297381460201</v>
      </c>
      <c r="AB40" s="17"/>
      <c r="AC40" s="40">
        <f t="shared" si="2"/>
        <v>-8.7805445812995635E-3</v>
      </c>
      <c r="AD40" s="40">
        <f t="shared" si="2"/>
        <v>-8.0846451415615139E-3</v>
      </c>
      <c r="AE40" s="17"/>
      <c r="AF40" s="15">
        <v>44</v>
      </c>
      <c r="AG40" s="15" t="s">
        <v>210</v>
      </c>
      <c r="AH40" s="15">
        <v>17.500140555326901</v>
      </c>
      <c r="AI40" s="15">
        <v>18.775503124640199</v>
      </c>
      <c r="AJ40" s="15">
        <v>0.607475492775301</v>
      </c>
      <c r="AK40" s="15">
        <v>2.4316533622982801</v>
      </c>
      <c r="AL40" s="15">
        <v>13.3934908912425</v>
      </c>
      <c r="AM40" s="15">
        <v>0.67424999138957098</v>
      </c>
      <c r="AN40" s="15">
        <v>5.4255257607127501</v>
      </c>
      <c r="AO40" s="15">
        <v>1658.6352886812799</v>
      </c>
      <c r="AP40" s="15">
        <v>1.6857354916974201</v>
      </c>
      <c r="AQ40" s="15">
        <v>0.33450995204109901</v>
      </c>
      <c r="AR40" s="15">
        <v>183.153431698025</v>
      </c>
      <c r="AS40" s="15">
        <v>0.69573068000258798</v>
      </c>
      <c r="AT40" s="15">
        <v>10.6293794781885</v>
      </c>
      <c r="AU40" s="15">
        <v>0.29700998146552998</v>
      </c>
      <c r="AV40" s="15">
        <v>0.37935772928068801</v>
      </c>
      <c r="AW40" s="15">
        <v>26.573447807376901</v>
      </c>
      <c r="AX40" s="15">
        <v>53.472107716939497</v>
      </c>
      <c r="AY40" s="15">
        <v>2.5123549137766998</v>
      </c>
      <c r="AZ40" s="15">
        <v>1.2046507340172199</v>
      </c>
      <c r="BA40" s="15">
        <f t="shared" si="0"/>
        <v>1998.3810440424766</v>
      </c>
      <c r="BB40" s="15">
        <f t="shared" si="3"/>
        <v>339.74575536119664</v>
      </c>
      <c r="BD40" s="15">
        <f t="shared" si="5"/>
        <v>-4057.8567745461532</v>
      </c>
      <c r="BE40" s="15">
        <f t="shared" si="5"/>
        <v>-674.77291128072341</v>
      </c>
      <c r="BG40" s="13">
        <f t="shared" si="4"/>
        <v>0.33289368981221074</v>
      </c>
      <c r="BH40" s="13">
        <f t="shared" si="4"/>
        <v>0.33761317339422925</v>
      </c>
      <c r="BJ40" s="13">
        <v>0.33327504597719981</v>
      </c>
      <c r="BK40" s="13">
        <v>0.33818325429256779</v>
      </c>
      <c r="BL40" s="13"/>
      <c r="BM40" s="13"/>
      <c r="BN40" s="13"/>
      <c r="BP40" s="13"/>
      <c r="BQ40" s="13"/>
    </row>
    <row r="41" spans="1:69" x14ac:dyDescent="0.25">
      <c r="A41" s="17" t="s">
        <v>211</v>
      </c>
      <c r="B41" s="15">
        <v>191297.270953728</v>
      </c>
      <c r="C41" s="15">
        <v>25342.267475254699</v>
      </c>
      <c r="F41" s="17" t="s">
        <v>211</v>
      </c>
      <c r="G41" s="15">
        <v>1278.7732633365799</v>
      </c>
      <c r="H41" s="15">
        <v>1429.46743167049</v>
      </c>
      <c r="I41" s="15">
        <v>41.985608117418103</v>
      </c>
      <c r="J41" s="15">
        <v>142.892961744296</v>
      </c>
      <c r="K41" s="15">
        <v>1046.18326416331</v>
      </c>
      <c r="L41" s="15">
        <v>59.579328968181798</v>
      </c>
      <c r="M41" s="15">
        <v>419.00781781003798</v>
      </c>
      <c r="N41" s="15">
        <v>190576.72543788701</v>
      </c>
      <c r="O41" s="15">
        <v>25236.244178717599</v>
      </c>
      <c r="P41" s="15">
        <v>165340.481259169</v>
      </c>
      <c r="Q41" s="15">
        <v>142.41345546939101</v>
      </c>
      <c r="R41" s="15">
        <v>26.891585938920901</v>
      </c>
      <c r="S41" s="15">
        <v>13589.973358576201</v>
      </c>
      <c r="T41" s="15">
        <v>34.918547121039197</v>
      </c>
      <c r="U41" s="15">
        <v>748.33636975920001</v>
      </c>
      <c r="V41" s="15">
        <v>45.861474660626001</v>
      </c>
      <c r="W41" s="15">
        <v>109.92862448122401</v>
      </c>
      <c r="X41" s="15">
        <v>1870.8408151589799</v>
      </c>
      <c r="Y41" s="15">
        <v>3957.0494976217601</v>
      </c>
      <c r="Z41" s="15">
        <v>202.38574226866601</v>
      </c>
      <c r="AA41" s="15">
        <v>89.7550318512762</v>
      </c>
      <c r="AB41" s="17"/>
      <c r="AC41" s="40">
        <f t="shared" si="2"/>
        <v>-3.7666272615842957E-3</v>
      </c>
      <c r="AD41" s="40">
        <f t="shared" si="2"/>
        <v>-4.1836547041666835E-3</v>
      </c>
      <c r="AE41" s="17"/>
      <c r="AF41" s="15">
        <v>45</v>
      </c>
      <c r="AG41" s="15" t="s">
        <v>211</v>
      </c>
      <c r="AH41" s="15">
        <v>376.82117823521003</v>
      </c>
      <c r="AI41" s="15">
        <v>406.92018812695198</v>
      </c>
      <c r="AJ41" s="15">
        <v>12.2000501560314</v>
      </c>
      <c r="AK41" s="15">
        <v>41.5752132177929</v>
      </c>
      <c r="AL41" s="15">
        <v>304.62989342312</v>
      </c>
      <c r="AM41" s="15">
        <v>16.847167205595699</v>
      </c>
      <c r="AN41" s="15">
        <v>121.711453349515</v>
      </c>
      <c r="AO41" s="15">
        <v>46679.7663355529</v>
      </c>
      <c r="AP41" s="15">
        <v>40.293426250655997</v>
      </c>
      <c r="AQ41" s="15">
        <v>7.7820969520658396</v>
      </c>
      <c r="AR41" s="15">
        <v>3924.0024113120899</v>
      </c>
      <c r="AS41" s="15">
        <v>10.445051786643999</v>
      </c>
      <c r="AT41" s="15">
        <v>215.52179730696</v>
      </c>
      <c r="AU41" s="15">
        <v>12.865532214869701</v>
      </c>
      <c r="AV41" s="15">
        <v>30.3926025399638</v>
      </c>
      <c r="AW41" s="15">
        <v>538.80446674732696</v>
      </c>
      <c r="AX41" s="15">
        <v>1160.22834001412</v>
      </c>
      <c r="AY41" s="15">
        <v>57.330965858005499</v>
      </c>
      <c r="AZ41" s="15">
        <v>26.228458080288</v>
      </c>
      <c r="BA41" s="15">
        <f t="shared" si="0"/>
        <v>53984.366628330099</v>
      </c>
      <c r="BB41" s="15">
        <f t="shared" si="3"/>
        <v>7304.6002927771988</v>
      </c>
      <c r="BD41" s="15">
        <f t="shared" si="5"/>
        <v>-137312.90432539792</v>
      </c>
      <c r="BE41" s="15">
        <f t="shared" si="5"/>
        <v>-18037.6671824775</v>
      </c>
      <c r="BG41" s="13">
        <f t="shared" si="4"/>
        <v>0.28326841330855351</v>
      </c>
      <c r="BH41" s="13">
        <f t="shared" si="4"/>
        <v>0.28944878806242347</v>
      </c>
      <c r="BJ41" s="13">
        <v>0.28326524524919067</v>
      </c>
      <c r="BK41" s="13">
        <v>0.28944223637822225</v>
      </c>
      <c r="BL41" s="13"/>
      <c r="BM41" s="13"/>
      <c r="BN41" s="13"/>
      <c r="BP41" s="13"/>
      <c r="BQ41" s="13"/>
    </row>
    <row r="42" spans="1:69" x14ac:dyDescent="0.25">
      <c r="A42" s="17" t="s">
        <v>212</v>
      </c>
      <c r="B42" s="15">
        <v>210957.11927814901</v>
      </c>
      <c r="C42" s="15">
        <v>37128.231407466599</v>
      </c>
      <c r="F42" s="17" t="s">
        <v>212</v>
      </c>
      <c r="G42" s="15">
        <v>2314.6621132403998</v>
      </c>
      <c r="H42" s="15">
        <v>1171.49770278388</v>
      </c>
      <c r="I42" s="15">
        <v>74.381411057281497</v>
      </c>
      <c r="J42" s="15">
        <v>496.60286755182199</v>
      </c>
      <c r="K42" s="15">
        <v>1593.0702678064499</v>
      </c>
      <c r="L42" s="15">
        <v>191.93061282979701</v>
      </c>
      <c r="M42" s="15">
        <v>725.35072052558098</v>
      </c>
      <c r="N42" s="15">
        <v>210669.02691395901</v>
      </c>
      <c r="O42" s="15">
        <v>37092.228122643101</v>
      </c>
      <c r="P42" s="15">
        <v>173576.798791315</v>
      </c>
      <c r="Q42" s="15">
        <v>58.948372360654098</v>
      </c>
      <c r="R42" s="15">
        <v>38.487177984644802</v>
      </c>
      <c r="S42" s="15">
        <v>16468.0757732987</v>
      </c>
      <c r="T42" s="15">
        <v>82.742354194568804</v>
      </c>
      <c r="U42" s="15">
        <v>1592.4826337516599</v>
      </c>
      <c r="V42" s="15">
        <v>317.82812502411298</v>
      </c>
      <c r="W42" s="15">
        <v>859.20520312835799</v>
      </c>
      <c r="X42" s="15">
        <v>3981.20610294482</v>
      </c>
      <c r="Y42" s="15">
        <v>6506.5286366066402</v>
      </c>
      <c r="Z42" s="15">
        <v>481.88263320050402</v>
      </c>
      <c r="AA42" s="15">
        <v>137.34541435319099</v>
      </c>
      <c r="AB42" s="17"/>
      <c r="AC42" s="40">
        <f t="shared" si="2"/>
        <v>-1.3656441895670193E-3</v>
      </c>
      <c r="AD42" s="40">
        <f t="shared" si="2"/>
        <v>-9.6970104577236388E-4</v>
      </c>
      <c r="AE42" s="17"/>
      <c r="AF42" s="15">
        <v>46</v>
      </c>
      <c r="AG42" s="15" t="s">
        <v>212</v>
      </c>
      <c r="AH42" s="15">
        <v>1334.9295931122299</v>
      </c>
      <c r="AI42" s="15">
        <v>636.18705901068199</v>
      </c>
      <c r="AJ42" s="15">
        <v>40.573538771180601</v>
      </c>
      <c r="AK42" s="15">
        <v>258.91459552192498</v>
      </c>
      <c r="AL42" s="15">
        <v>911.526996983608</v>
      </c>
      <c r="AM42" s="15">
        <v>100.404220627218</v>
      </c>
      <c r="AN42" s="15">
        <v>406.72991281091902</v>
      </c>
      <c r="AO42" s="15">
        <v>95121.205512878398</v>
      </c>
      <c r="AP42" s="15">
        <v>30.660983503895402</v>
      </c>
      <c r="AQ42" s="15">
        <v>21.8493370344707</v>
      </c>
      <c r="AR42" s="15">
        <v>9254.0148010297598</v>
      </c>
      <c r="AS42" s="15">
        <v>45.088322487576903</v>
      </c>
      <c r="AT42" s="15">
        <v>845.32433872439799</v>
      </c>
      <c r="AU42" s="15">
        <v>166.61907633828699</v>
      </c>
      <c r="AV42" s="15">
        <v>449.093296840471</v>
      </c>
      <c r="AW42" s="15">
        <v>2113.3107863243699</v>
      </c>
      <c r="AX42" s="15">
        <v>3739.1337678257901</v>
      </c>
      <c r="AY42" s="15">
        <v>251.731598822335</v>
      </c>
      <c r="AZ42" s="15">
        <v>78.945328739208193</v>
      </c>
      <c r="BA42" s="15">
        <f t="shared" si="0"/>
        <v>115806.24306738671</v>
      </c>
      <c r="BB42" s="15">
        <f t="shared" si="3"/>
        <v>20685.037554508308</v>
      </c>
      <c r="BD42" s="15">
        <f t="shared" si="5"/>
        <v>-95150.876210762304</v>
      </c>
      <c r="BE42" s="15">
        <f t="shared" si="5"/>
        <v>-16443.193852958291</v>
      </c>
      <c r="BG42" s="13">
        <f t="shared" si="4"/>
        <v>0.54970702036177366</v>
      </c>
      <c r="BH42" s="13">
        <f t="shared" si="4"/>
        <v>0.55766500427298527</v>
      </c>
      <c r="BJ42" s="13">
        <v>0.54972518643660839</v>
      </c>
      <c r="BK42" s="13">
        <v>0.55769014187586641</v>
      </c>
      <c r="BL42" s="13"/>
      <c r="BM42" s="13"/>
      <c r="BN42" s="13"/>
      <c r="BP42" s="13"/>
      <c r="BQ42" s="13"/>
    </row>
    <row r="43" spans="1:69" x14ac:dyDescent="0.25">
      <c r="A43" s="17" t="s">
        <v>213</v>
      </c>
      <c r="B43" s="15">
        <v>142031.36906690901</v>
      </c>
      <c r="C43" s="15">
        <v>26114.945162342799</v>
      </c>
      <c r="F43" s="17" t="s">
        <v>213</v>
      </c>
      <c r="G43" s="15">
        <v>1537.21988026697</v>
      </c>
      <c r="H43" s="15">
        <v>993.30798299134096</v>
      </c>
      <c r="I43" s="15">
        <v>49.971752780303902</v>
      </c>
      <c r="J43" s="15">
        <v>296.774594233811</v>
      </c>
      <c r="K43" s="15">
        <v>1087.7671716022601</v>
      </c>
      <c r="L43" s="15">
        <v>111.67961340850999</v>
      </c>
      <c r="M43" s="15">
        <v>473.650353158396</v>
      </c>
      <c r="N43" s="15">
        <v>141442.59738682001</v>
      </c>
      <c r="O43" s="15">
        <v>26021.944419454601</v>
      </c>
      <c r="P43" s="15">
        <v>115420.652967366</v>
      </c>
      <c r="Q43" s="15">
        <v>69.064969702982197</v>
      </c>
      <c r="R43" s="15">
        <v>26.104343054613999</v>
      </c>
      <c r="S43" s="15">
        <v>12398.916413851601</v>
      </c>
      <c r="T43" s="15">
        <v>57.116266738316803</v>
      </c>
      <c r="U43" s="15">
        <v>1011.40082342631</v>
      </c>
      <c r="V43" s="15">
        <v>147.97286920528799</v>
      </c>
      <c r="W43" s="15">
        <v>387.29401946681202</v>
      </c>
      <c r="X43" s="15">
        <v>2528.50196696373</v>
      </c>
      <c r="Y43" s="15">
        <v>4432.2850981883503</v>
      </c>
      <c r="Z43" s="15">
        <v>317.35876297557797</v>
      </c>
      <c r="AA43" s="15">
        <v>95.557537439441703</v>
      </c>
      <c r="AB43" s="17"/>
      <c r="AC43" s="40">
        <f t="shared" si="2"/>
        <v>-4.1453636894230221E-3</v>
      </c>
      <c r="AD43" s="40">
        <f t="shared" si="2"/>
        <v>-3.5612076651917791E-3</v>
      </c>
      <c r="AE43" s="17"/>
      <c r="AF43" s="15">
        <v>47</v>
      </c>
      <c r="AG43" s="15" t="s">
        <v>213</v>
      </c>
      <c r="AH43" s="15">
        <v>495.66834547459501</v>
      </c>
      <c r="AI43" s="15">
        <v>302.99976832079699</v>
      </c>
      <c r="AJ43" s="15">
        <v>14.5747153050349</v>
      </c>
      <c r="AK43" s="15">
        <v>77.948349378708997</v>
      </c>
      <c r="AL43" s="15">
        <v>347.423210276757</v>
      </c>
      <c r="AM43" s="15">
        <v>29.817373923242101</v>
      </c>
      <c r="AN43" s="15">
        <v>146.43909333764699</v>
      </c>
      <c r="AO43" s="15">
        <v>35579.867935347698</v>
      </c>
      <c r="AP43" s="15">
        <v>19.705922333208399</v>
      </c>
      <c r="AQ43" s="15">
        <v>8.2844038304330692</v>
      </c>
      <c r="AR43" s="15">
        <v>3870.60286900457</v>
      </c>
      <c r="AS43" s="15">
        <v>16.467665805825099</v>
      </c>
      <c r="AT43" s="15">
        <v>280.748451932367</v>
      </c>
      <c r="AU43" s="15">
        <v>38.447336029279199</v>
      </c>
      <c r="AV43" s="15">
        <v>99.240031763550903</v>
      </c>
      <c r="AW43" s="15">
        <v>701.87110847091799</v>
      </c>
      <c r="AX43" s="15">
        <v>1420.3213904736999</v>
      </c>
      <c r="AY43" s="15">
        <v>85.792888998645793</v>
      </c>
      <c r="AZ43" s="15">
        <v>30.740832732031201</v>
      </c>
      <c r="BA43" s="15">
        <f t="shared" si="0"/>
        <v>43566.961692739002</v>
      </c>
      <c r="BB43" s="15">
        <f t="shared" si="3"/>
        <v>7987.0937573913034</v>
      </c>
      <c r="BD43" s="15">
        <f t="shared" si="5"/>
        <v>-98464.407374170012</v>
      </c>
      <c r="BE43" s="15">
        <f t="shared" si="5"/>
        <v>-18127.851404951496</v>
      </c>
      <c r="BG43" s="13">
        <f t="shared" si="4"/>
        <v>0.30801867681764367</v>
      </c>
      <c r="BH43" s="13">
        <f t="shared" si="4"/>
        <v>0.30693685408919591</v>
      </c>
      <c r="BJ43" s="13">
        <v>0.308498525072323</v>
      </c>
      <c r="BK43" s="13">
        <v>0.30758869666099969</v>
      </c>
      <c r="BL43" s="13"/>
      <c r="BM43" s="13"/>
      <c r="BN43" s="13"/>
      <c r="BP43" s="13"/>
      <c r="BQ43" s="13"/>
    </row>
    <row r="44" spans="1:69" x14ac:dyDescent="0.25">
      <c r="A44" s="17" t="s">
        <v>214</v>
      </c>
      <c r="B44" s="15">
        <v>1546171.3180577499</v>
      </c>
      <c r="C44" s="15">
        <v>215550.52660683999</v>
      </c>
      <c r="F44" s="17" t="s">
        <v>214</v>
      </c>
      <c r="G44" s="15">
        <v>11322.161463868901</v>
      </c>
      <c r="H44" s="15">
        <v>10550.268923317701</v>
      </c>
      <c r="I44" s="15">
        <v>379.604749560453</v>
      </c>
      <c r="J44" s="15">
        <v>1967.2470543494401</v>
      </c>
      <c r="K44" s="15">
        <v>8742.5633589620593</v>
      </c>
      <c r="L44" s="15">
        <v>841.25061097791502</v>
      </c>
      <c r="M44" s="15">
        <v>3798.3292444209201</v>
      </c>
      <c r="N44" s="15">
        <v>1540940.3562996499</v>
      </c>
      <c r="O44" s="15">
        <v>214891.00677624199</v>
      </c>
      <c r="P44" s="15">
        <v>1326049.34952341</v>
      </c>
      <c r="Q44" s="15">
        <v>806.62264490704695</v>
      </c>
      <c r="R44" s="15">
        <v>224.84416982864499</v>
      </c>
      <c r="S44" s="15">
        <v>107880.725613077</v>
      </c>
      <c r="T44" s="15">
        <v>353.76249193935098</v>
      </c>
      <c r="U44" s="15">
        <v>7752.3041936319396</v>
      </c>
      <c r="V44" s="15">
        <v>1114.7513925384501</v>
      </c>
      <c r="W44" s="15">
        <v>2966.11358080215</v>
      </c>
      <c r="X44" s="15">
        <v>19380.759403319</v>
      </c>
      <c r="Y44" s="15">
        <v>33668.529063531598</v>
      </c>
      <c r="Z44" s="15">
        <v>2390.4595411079299</v>
      </c>
      <c r="AA44" s="15">
        <v>750.70927610134595</v>
      </c>
      <c r="AB44" s="17"/>
      <c r="AC44" s="40">
        <f t="shared" si="2"/>
        <v>-3.3831708666481578E-3</v>
      </c>
      <c r="AD44" s="40">
        <f t="shared" si="2"/>
        <v>-3.0596994634160767E-3</v>
      </c>
      <c r="AE44" s="17"/>
      <c r="AF44" s="15">
        <v>48</v>
      </c>
      <c r="AG44" s="15" t="s">
        <v>214</v>
      </c>
      <c r="AH44" s="15">
        <v>6483.1967598103802</v>
      </c>
      <c r="AI44" s="15">
        <v>5753.0035083857301</v>
      </c>
      <c r="AJ44" s="15">
        <v>214.73303473495</v>
      </c>
      <c r="AK44" s="15">
        <v>1122.91618856882</v>
      </c>
      <c r="AL44" s="15">
        <v>4959.40912912965</v>
      </c>
      <c r="AM44" s="15">
        <v>478.27429274418699</v>
      </c>
      <c r="AN44" s="15">
        <v>2154.0127289429101</v>
      </c>
      <c r="AO44" s="15">
        <v>734398.78835179005</v>
      </c>
      <c r="AP44" s="15">
        <v>438.93446790452299</v>
      </c>
      <c r="AQ44" s="15">
        <v>126.84076751224499</v>
      </c>
      <c r="AR44" s="15">
        <v>60140.399954285102</v>
      </c>
      <c r="AS44" s="15">
        <v>201.36011070688801</v>
      </c>
      <c r="AT44" s="15">
        <v>4375.5556429493499</v>
      </c>
      <c r="AU44" s="15">
        <v>648.54806976517602</v>
      </c>
      <c r="AV44" s="15">
        <v>1730.0182120074301</v>
      </c>
      <c r="AW44" s="15">
        <v>10938.888676946201</v>
      </c>
      <c r="AX44" s="15">
        <v>19183.918214703401</v>
      </c>
      <c r="AY44" s="15">
        <v>1344.2610878047401</v>
      </c>
      <c r="AZ44" s="15">
        <v>425.45581730044501</v>
      </c>
      <c r="BA44" s="15">
        <f t="shared" si="0"/>
        <v>855118.5150159921</v>
      </c>
      <c r="BB44" s="15">
        <f t="shared" si="3"/>
        <v>120719.72666420205</v>
      </c>
      <c r="BD44" s="15">
        <f t="shared" si="5"/>
        <v>-691052.80304175778</v>
      </c>
      <c r="BE44" s="15">
        <f t="shared" si="5"/>
        <v>-94830.799942637939</v>
      </c>
      <c r="BG44" s="13">
        <f t="shared" si="4"/>
        <v>0.55493290932391315</v>
      </c>
      <c r="BH44" s="13">
        <f t="shared" si="4"/>
        <v>0.56177188834106495</v>
      </c>
      <c r="BJ44" s="13">
        <v>0.55491634672718682</v>
      </c>
      <c r="BK44" s="13">
        <v>0.56174224199280887</v>
      </c>
      <c r="BL44" s="13"/>
      <c r="BM44" s="13"/>
      <c r="BN44" s="13"/>
      <c r="BP44" s="13"/>
      <c r="BQ44" s="13"/>
    </row>
    <row r="45" spans="1:69" x14ac:dyDescent="0.25">
      <c r="A45" s="17" t="s">
        <v>215</v>
      </c>
      <c r="B45" s="15">
        <v>142771.495055354</v>
      </c>
      <c r="C45" s="15">
        <v>18101.663313512199</v>
      </c>
      <c r="F45" s="17" t="s">
        <v>215</v>
      </c>
      <c r="G45" s="15">
        <v>913.47720244492598</v>
      </c>
      <c r="H45" s="15">
        <v>981.21228051610206</v>
      </c>
      <c r="I45" s="15">
        <v>30.122472748116401</v>
      </c>
      <c r="J45" s="15">
        <v>128.489105529743</v>
      </c>
      <c r="K45" s="15">
        <v>705.04707694681895</v>
      </c>
      <c r="L45" s="15">
        <v>61.838629595947801</v>
      </c>
      <c r="M45" s="15">
        <v>304.25485242811499</v>
      </c>
      <c r="N45" s="15">
        <v>142084.464718442</v>
      </c>
      <c r="O45" s="15">
        <v>18019.867384381301</v>
      </c>
      <c r="P45" s="15">
        <v>124064.59733406</v>
      </c>
      <c r="Q45" s="15">
        <v>71.902543681828902</v>
      </c>
      <c r="R45" s="15">
        <v>19.1466632825719</v>
      </c>
      <c r="S45" s="15">
        <v>9563.2582575770102</v>
      </c>
      <c r="T45" s="15">
        <v>28.176678362186301</v>
      </c>
      <c r="U45" s="15">
        <v>568.47990453986699</v>
      </c>
      <c r="V45" s="15">
        <v>71.108004376174605</v>
      </c>
      <c r="W45" s="15">
        <v>187.03138147125401</v>
      </c>
      <c r="X45" s="15">
        <v>1421.1993537150599</v>
      </c>
      <c r="Y45" s="15">
        <v>2717.6416417819901</v>
      </c>
      <c r="Z45" s="15">
        <v>186.55285349735701</v>
      </c>
      <c r="AA45" s="15">
        <v>60.928481886274497</v>
      </c>
      <c r="AB45" s="17"/>
      <c r="AC45" s="40">
        <f t="shared" si="2"/>
        <v>-4.8120973773204869E-3</v>
      </c>
      <c r="AD45" s="40">
        <f t="shared" si="2"/>
        <v>-4.5186968575335546E-3</v>
      </c>
      <c r="AE45" s="17"/>
      <c r="AF45" s="15">
        <v>49</v>
      </c>
      <c r="AG45" s="15" t="s">
        <v>215</v>
      </c>
      <c r="AH45" s="15">
        <v>426.65837995349898</v>
      </c>
      <c r="AI45" s="15">
        <v>421.01032104170702</v>
      </c>
      <c r="AJ45" s="15">
        <v>13.740998770153601</v>
      </c>
      <c r="AK45" s="15">
        <v>60.153021548364102</v>
      </c>
      <c r="AL45" s="15">
        <v>320.50732930104698</v>
      </c>
      <c r="AM45" s="15">
        <v>28.148240663437299</v>
      </c>
      <c r="AN45" s="15">
        <v>138.597690245141</v>
      </c>
      <c r="AO45" s="15">
        <v>53628.3082240109</v>
      </c>
      <c r="AP45" s="15">
        <v>29.4434118682458</v>
      </c>
      <c r="AQ45" s="15">
        <v>8.6264004585295897</v>
      </c>
      <c r="AR45" s="15">
        <v>4259.0969545102298</v>
      </c>
      <c r="AS45" s="15">
        <v>13.4966963358121</v>
      </c>
      <c r="AT45" s="15">
        <v>256.83653748306301</v>
      </c>
      <c r="AU45" s="15">
        <v>33.734531571289303</v>
      </c>
      <c r="AV45" s="15">
        <v>88.694076818947707</v>
      </c>
      <c r="AW45" s="15">
        <v>642.09132156593705</v>
      </c>
      <c r="AX45" s="15">
        <v>1253.7638033861899</v>
      </c>
      <c r="AY45" s="15">
        <v>83.549110220578996</v>
      </c>
      <c r="AZ45" s="15">
        <v>27.822739431154702</v>
      </c>
      <c r="BA45" s="15">
        <f t="shared" si="0"/>
        <v>61734.27978918422</v>
      </c>
      <c r="BB45" s="15">
        <f t="shared" si="3"/>
        <v>8105.9715651733204</v>
      </c>
      <c r="BD45" s="15">
        <f t="shared" si="5"/>
        <v>-81037.215266169776</v>
      </c>
      <c r="BE45" s="15">
        <f t="shared" si="5"/>
        <v>-9995.6917483388788</v>
      </c>
      <c r="BG45" s="13">
        <f t="shared" si="4"/>
        <v>0.43449000502284579</v>
      </c>
      <c r="BH45" s="13">
        <f t="shared" si="4"/>
        <v>0.44983525085202136</v>
      </c>
      <c r="BJ45" s="13">
        <v>0.43503971047531326</v>
      </c>
      <c r="BK45" s="13">
        <v>0.45091711365605491</v>
      </c>
      <c r="BL45" s="13"/>
      <c r="BM45" s="13"/>
      <c r="BN45" s="13"/>
      <c r="BP45" s="13"/>
      <c r="BQ45" s="13"/>
    </row>
    <row r="46" spans="1:69" x14ac:dyDescent="0.25">
      <c r="A46" s="17" t="s">
        <v>216</v>
      </c>
      <c r="B46" s="15">
        <v>58189.825286675899</v>
      </c>
      <c r="C46" s="15">
        <v>6516.1681589638401</v>
      </c>
      <c r="F46" s="17" t="s">
        <v>216</v>
      </c>
      <c r="G46" s="15">
        <v>309.199085853491</v>
      </c>
      <c r="H46" s="15">
        <v>406.20134647288</v>
      </c>
      <c r="I46" s="15">
        <v>9.7020870935917198</v>
      </c>
      <c r="J46" s="15">
        <v>23.909859830133801</v>
      </c>
      <c r="K46" s="15">
        <v>266.031075910646</v>
      </c>
      <c r="L46" s="15">
        <v>15.809242006867301</v>
      </c>
      <c r="M46" s="15">
        <v>106.401525488186</v>
      </c>
      <c r="N46" s="15">
        <v>58010.286856388702</v>
      </c>
      <c r="O46" s="15">
        <v>6495.4066739562404</v>
      </c>
      <c r="P46" s="15">
        <v>51514.880182432396</v>
      </c>
      <c r="Q46" s="15">
        <v>38.251447598890998</v>
      </c>
      <c r="R46" s="15">
        <v>7.2296215876585199</v>
      </c>
      <c r="S46" s="15">
        <v>3623.2405529191901</v>
      </c>
      <c r="T46" s="15">
        <v>5.91881133726858</v>
      </c>
      <c r="U46" s="15">
        <v>170.735516239796</v>
      </c>
      <c r="V46" s="15">
        <v>11.5335684121761</v>
      </c>
      <c r="W46" s="15">
        <v>29.6937070498299</v>
      </c>
      <c r="X46" s="15">
        <v>426.83888820913</v>
      </c>
      <c r="Y46" s="15">
        <v>967.92394032088202</v>
      </c>
      <c r="Z46" s="15">
        <v>54.338243136736097</v>
      </c>
      <c r="AA46" s="15">
        <v>22.448154488885901</v>
      </c>
      <c r="AB46" s="17"/>
      <c r="AC46" s="40">
        <f t="shared" si="2"/>
        <v>-3.0853921523683833E-3</v>
      </c>
      <c r="AD46" s="40">
        <f t="shared" si="2"/>
        <v>-3.1861493597336952E-3</v>
      </c>
      <c r="AE46" s="17"/>
      <c r="AF46" s="15">
        <v>50</v>
      </c>
      <c r="AG46" s="15" t="s">
        <v>216</v>
      </c>
      <c r="AH46" s="15">
        <v>46.293600088523903</v>
      </c>
      <c r="AI46" s="15">
        <v>56.4168054817643</v>
      </c>
      <c r="AJ46" s="15">
        <v>1.44100994125266</v>
      </c>
      <c r="AK46" s="15">
        <v>4.0943402938626701</v>
      </c>
      <c r="AL46" s="15">
        <v>38.758998800539104</v>
      </c>
      <c r="AM46" s="15">
        <v>2.4423690537031799</v>
      </c>
      <c r="AN46" s="15">
        <v>15.6508056466139</v>
      </c>
      <c r="AO46" s="15">
        <v>7168.5010842550601</v>
      </c>
      <c r="AP46" s="15">
        <v>5.1517902796995898</v>
      </c>
      <c r="AQ46" s="15">
        <v>1.04318343369517</v>
      </c>
      <c r="AR46" s="15">
        <v>517.80398946955802</v>
      </c>
      <c r="AS46" s="15">
        <v>0.97490108865880398</v>
      </c>
      <c r="AT46" s="15">
        <v>25.6649818211318</v>
      </c>
      <c r="AU46" s="15">
        <v>2.0795279227063599</v>
      </c>
      <c r="AV46" s="15">
        <v>5.3928858490904803</v>
      </c>
      <c r="AW46" s="15">
        <v>64.162451197799001</v>
      </c>
      <c r="AX46" s="15">
        <v>143.01269282230101</v>
      </c>
      <c r="AY46" s="15">
        <v>8.0957676867868305</v>
      </c>
      <c r="AZ46" s="15">
        <v>3.2860392888144698</v>
      </c>
      <c r="BA46" s="15">
        <f t="shared" si="0"/>
        <v>8110.2672244215619</v>
      </c>
      <c r="BB46" s="15">
        <f t="shared" si="3"/>
        <v>941.76614016650183</v>
      </c>
      <c r="BD46" s="15">
        <f t="shared" si="5"/>
        <v>-50079.558062254335</v>
      </c>
      <c r="BE46" s="15">
        <f t="shared" si="5"/>
        <v>-5574.4020187973383</v>
      </c>
      <c r="BG46" s="13">
        <f t="shared" si="4"/>
        <v>0.13980739734143161</v>
      </c>
      <c r="BH46" s="13">
        <f t="shared" si="4"/>
        <v>0.14498955761193136</v>
      </c>
      <c r="BJ46" s="13">
        <v>0.13984101311462255</v>
      </c>
      <c r="BK46" s="13">
        <v>0.14506826105193887</v>
      </c>
      <c r="BL46" s="13"/>
      <c r="BM46" s="13"/>
      <c r="BN46" s="13"/>
      <c r="BP46" s="13"/>
      <c r="BQ46" s="13"/>
    </row>
    <row r="47" spans="1:69" x14ac:dyDescent="0.25">
      <c r="A47" s="17" t="s">
        <v>217</v>
      </c>
      <c r="B47" s="15">
        <v>139571.68306083701</v>
      </c>
      <c r="C47" s="15">
        <v>22196.7326723839</v>
      </c>
      <c r="F47" s="17" t="s">
        <v>217</v>
      </c>
      <c r="G47" s="15">
        <v>1165.7985473194501</v>
      </c>
      <c r="H47" s="15">
        <v>1021.43305630824</v>
      </c>
      <c r="I47" s="15">
        <v>42.643838995794603</v>
      </c>
      <c r="J47" s="15">
        <v>246.97835045883701</v>
      </c>
      <c r="K47" s="15">
        <v>867.833569225681</v>
      </c>
      <c r="L47" s="15">
        <v>90.007028194469697</v>
      </c>
      <c r="M47" s="15">
        <v>386.92616860948903</v>
      </c>
      <c r="N47" s="15">
        <v>138872.361830165</v>
      </c>
      <c r="O47" s="15">
        <v>22094.760014879699</v>
      </c>
      <c r="P47" s="15">
        <v>116777.601815285</v>
      </c>
      <c r="Q47" s="15">
        <v>78.625677880476303</v>
      </c>
      <c r="R47" s="15">
        <v>21.8989227652573</v>
      </c>
      <c r="S47" s="15">
        <v>10849.9235500917</v>
      </c>
      <c r="T47" s="15">
        <v>46.747454808776602</v>
      </c>
      <c r="U47" s="15">
        <v>874.96948272182499</v>
      </c>
      <c r="V47" s="15">
        <v>120.52472742362301</v>
      </c>
      <c r="W47" s="15">
        <v>315.68345954430401</v>
      </c>
      <c r="X47" s="15">
        <v>2187.4238171596699</v>
      </c>
      <c r="Y47" s="15">
        <v>3447.3001640459202</v>
      </c>
      <c r="Z47" s="15">
        <v>254.50453620816</v>
      </c>
      <c r="AA47" s="15">
        <v>75.5376631179969</v>
      </c>
      <c r="AB47" s="17"/>
      <c r="AC47" s="40">
        <f t="shared" si="2"/>
        <v>-5.0104807460635559E-3</v>
      </c>
      <c r="AD47" s="40">
        <f t="shared" si="2"/>
        <v>-4.5940390871612342E-3</v>
      </c>
      <c r="AE47" s="17"/>
      <c r="AF47" s="15">
        <v>51</v>
      </c>
      <c r="AG47" s="15" t="s">
        <v>217</v>
      </c>
      <c r="AH47" s="15">
        <v>276.20312488784998</v>
      </c>
      <c r="AI47" s="15">
        <v>247.54878707923399</v>
      </c>
      <c r="AJ47" s="15">
        <v>9.5037484635372795</v>
      </c>
      <c r="AK47" s="15">
        <v>51.547082650981302</v>
      </c>
      <c r="AL47" s="15">
        <v>205.75312177522</v>
      </c>
      <c r="AM47" s="15">
        <v>19.118389295050601</v>
      </c>
      <c r="AN47" s="15">
        <v>89.854420415905096</v>
      </c>
      <c r="AO47" s="15">
        <v>27744.590165952399</v>
      </c>
      <c r="AP47" s="15">
        <v>17.696667787460701</v>
      </c>
      <c r="AQ47" s="15">
        <v>5.1907558117175103</v>
      </c>
      <c r="AR47" s="15">
        <v>2588.74767013786</v>
      </c>
      <c r="AS47" s="15">
        <v>10.344063779897001</v>
      </c>
      <c r="AT47" s="15">
        <v>191.21975038817499</v>
      </c>
      <c r="AU47" s="15">
        <v>24.2288145621885</v>
      </c>
      <c r="AV47" s="15">
        <v>62.483820327036199</v>
      </c>
      <c r="AW47" s="15">
        <v>478.04936272428301</v>
      </c>
      <c r="AX47" s="15">
        <v>816.05529331989999</v>
      </c>
      <c r="AY47" s="15">
        <v>55.430900484164098</v>
      </c>
      <c r="AZ47" s="15">
        <v>18.098199193811801</v>
      </c>
      <c r="BA47" s="15">
        <f t="shared" si="0"/>
        <v>32911.664139036671</v>
      </c>
      <c r="BB47" s="15">
        <f t="shared" si="3"/>
        <v>5167.0739730842724</v>
      </c>
      <c r="BD47" s="15">
        <f t="shared" si="5"/>
        <v>-106660.01892180034</v>
      </c>
      <c r="BE47" s="15">
        <f t="shared" si="5"/>
        <v>-17029.658699299627</v>
      </c>
      <c r="BG47" s="13">
        <f t="shared" si="4"/>
        <v>0.23699218264384556</v>
      </c>
      <c r="BH47" s="13">
        <f t="shared" si="4"/>
        <v>0.23385970110580565</v>
      </c>
      <c r="BJ47" s="13">
        <v>0.23696535881167041</v>
      </c>
      <c r="BK47" s="13">
        <v>0.23381771431449228</v>
      </c>
      <c r="BL47" s="13"/>
      <c r="BM47" s="13"/>
      <c r="BN47" s="13"/>
      <c r="BP47" s="13"/>
      <c r="BQ47" s="13"/>
    </row>
    <row r="48" spans="1:69" x14ac:dyDescent="0.25">
      <c r="A48" s="17" t="s">
        <v>218</v>
      </c>
      <c r="B48" s="15">
        <v>175565.741165246</v>
      </c>
      <c r="C48" s="15">
        <v>21901.7494473355</v>
      </c>
      <c r="F48" s="17" t="s">
        <v>218</v>
      </c>
      <c r="G48" s="15">
        <v>924.16748865997499</v>
      </c>
      <c r="H48" s="15">
        <v>1359.6981330158601</v>
      </c>
      <c r="I48" s="15">
        <v>35.925039633591801</v>
      </c>
      <c r="J48" s="15">
        <v>185.64540873140501</v>
      </c>
      <c r="K48" s="15">
        <v>793.43566791778903</v>
      </c>
      <c r="L48" s="15">
        <v>84.302455981966204</v>
      </c>
      <c r="M48" s="15">
        <v>353.97316534113702</v>
      </c>
      <c r="N48" s="15">
        <v>174558.449174448</v>
      </c>
      <c r="O48" s="15">
        <v>21777.949688786699</v>
      </c>
      <c r="P48" s="15">
        <v>152780.49948566101</v>
      </c>
      <c r="Q48" s="15">
        <v>96.784001289703795</v>
      </c>
      <c r="R48" s="15">
        <v>21.705141952302998</v>
      </c>
      <c r="S48" s="15">
        <v>11583.7054403456</v>
      </c>
      <c r="T48" s="15">
        <v>31.440253619713701</v>
      </c>
      <c r="U48" s="15">
        <v>785.924873427139</v>
      </c>
      <c r="V48" s="15">
        <v>91.854430298119894</v>
      </c>
      <c r="W48" s="15">
        <v>239.26397139502899</v>
      </c>
      <c r="X48" s="15">
        <v>1964.81237299999</v>
      </c>
      <c r="Y48" s="15">
        <v>2897.0095873498799</v>
      </c>
      <c r="Z48" s="15">
        <v>259.40576410544702</v>
      </c>
      <c r="AA48" s="15">
        <v>68.896492721991606</v>
      </c>
      <c r="AB48" s="17"/>
      <c r="AC48" s="40">
        <f t="shared" si="2"/>
        <v>-5.7374063078166962E-3</v>
      </c>
      <c r="AD48" s="40">
        <f t="shared" si="2"/>
        <v>-5.6525054697793625E-3</v>
      </c>
      <c r="AE48" s="17"/>
      <c r="AF48" s="15">
        <v>53</v>
      </c>
      <c r="AG48" s="15" t="s">
        <v>218</v>
      </c>
      <c r="AH48" s="15">
        <v>379.80639310824</v>
      </c>
      <c r="AI48" s="15">
        <v>576.51686308512205</v>
      </c>
      <c r="AJ48" s="15">
        <v>15.332306348479401</v>
      </c>
      <c r="AK48" s="15">
        <v>86.5041685267242</v>
      </c>
      <c r="AL48" s="15">
        <v>328.77261907618998</v>
      </c>
      <c r="AM48" s="15">
        <v>39.415340505227299</v>
      </c>
      <c r="AN48" s="15">
        <v>150.530647668265</v>
      </c>
      <c r="AO48" s="15">
        <v>65195.265484541698</v>
      </c>
      <c r="AP48" s="15">
        <v>38.336194567733102</v>
      </c>
      <c r="AQ48" s="15">
        <v>9.0676940901586995</v>
      </c>
      <c r="AR48" s="15">
        <v>4848.88535729879</v>
      </c>
      <c r="AS48" s="15">
        <v>13.503886146169799</v>
      </c>
      <c r="AT48" s="15">
        <v>350.17627374841402</v>
      </c>
      <c r="AU48" s="15">
        <v>45.748040307191502</v>
      </c>
      <c r="AV48" s="15">
        <v>120.499483523432</v>
      </c>
      <c r="AW48" s="15">
        <v>875.44065948758305</v>
      </c>
      <c r="AX48" s="15">
        <v>1191.3898096400601</v>
      </c>
      <c r="AY48" s="15">
        <v>118.48069966462801</v>
      </c>
      <c r="AZ48" s="15">
        <v>28.535969578348599</v>
      </c>
      <c r="BA48" s="15">
        <f t="shared" si="0"/>
        <v>74412.207890912454</v>
      </c>
      <c r="BB48" s="15">
        <f t="shared" si="3"/>
        <v>9216.9424063707556</v>
      </c>
      <c r="BD48" s="15">
        <f t="shared" si="5"/>
        <v>-101153.53327433355</v>
      </c>
      <c r="BE48" s="15">
        <f t="shared" si="5"/>
        <v>-12684.807040964744</v>
      </c>
      <c r="BG48" s="13">
        <f t="shared" si="4"/>
        <v>0.42628820456893113</v>
      </c>
      <c r="BH48" s="13">
        <f t="shared" si="4"/>
        <v>0.42322360635797085</v>
      </c>
      <c r="BJ48" s="13">
        <v>0.42673019055046885</v>
      </c>
      <c r="BK48" s="13">
        <v>0.42414833913359173</v>
      </c>
      <c r="BL48" s="13"/>
      <c r="BM48" s="13"/>
      <c r="BN48" s="13"/>
      <c r="BP48" s="13"/>
      <c r="BQ48" s="13"/>
    </row>
    <row r="49" spans="1:69" x14ac:dyDescent="0.25">
      <c r="A49" s="17" t="s">
        <v>219</v>
      </c>
      <c r="B49" s="15">
        <v>70609.189338129901</v>
      </c>
      <c r="C49" s="15">
        <v>9879.4332212909903</v>
      </c>
      <c r="F49" s="17" t="s">
        <v>219</v>
      </c>
      <c r="G49" s="15">
        <v>525.48751346197298</v>
      </c>
      <c r="H49" s="15">
        <v>489.90454956816899</v>
      </c>
      <c r="I49" s="15">
        <v>17.699148964103198</v>
      </c>
      <c r="J49" s="15">
        <v>77.313982473255194</v>
      </c>
      <c r="K49" s="15">
        <v>400.40100398485401</v>
      </c>
      <c r="L49" s="15">
        <v>31.504664318744201</v>
      </c>
      <c r="M49" s="15">
        <v>169.09540049714201</v>
      </c>
      <c r="N49" s="15">
        <v>70339.088399000102</v>
      </c>
      <c r="O49" s="15">
        <v>9841.5783206809992</v>
      </c>
      <c r="P49" s="15">
        <v>60497.510078319101</v>
      </c>
      <c r="Q49" s="15">
        <v>44.602014274927299</v>
      </c>
      <c r="R49" s="15">
        <v>10.389541339418001</v>
      </c>
      <c r="S49" s="15">
        <v>5092.2842602115297</v>
      </c>
      <c r="T49" s="15">
        <v>17.182174704167199</v>
      </c>
      <c r="U49" s="15">
        <v>324.758574270959</v>
      </c>
      <c r="V49" s="15">
        <v>36.852942117649597</v>
      </c>
      <c r="W49" s="15">
        <v>96.120878111961702</v>
      </c>
      <c r="X49" s="15">
        <v>811.89637053081799</v>
      </c>
      <c r="Y49" s="15">
        <v>1567.33858452245</v>
      </c>
      <c r="Z49" s="15">
        <v>94.416447527240805</v>
      </c>
      <c r="AA49" s="15">
        <v>34.330269801639098</v>
      </c>
      <c r="AB49" s="17"/>
      <c r="AC49" s="40">
        <f t="shared" si="2"/>
        <v>-3.825294436342456E-3</v>
      </c>
      <c r="AD49" s="40">
        <f t="shared" si="2"/>
        <v>-3.8316874826797424E-3</v>
      </c>
      <c r="AE49" s="17"/>
      <c r="AF49" s="15">
        <v>54</v>
      </c>
      <c r="AG49" s="15" t="s">
        <v>219</v>
      </c>
      <c r="AH49" s="15">
        <v>62.738633529885497</v>
      </c>
      <c r="AI49" s="15">
        <v>55.656430002752799</v>
      </c>
      <c r="AJ49" s="15">
        <v>2.0558863937690401</v>
      </c>
      <c r="AK49" s="15">
        <v>9.0548766136334997</v>
      </c>
      <c r="AL49" s="15">
        <v>46.971262580726602</v>
      </c>
      <c r="AM49" s="15">
        <v>3.6670329330923201</v>
      </c>
      <c r="AN49" s="15">
        <v>19.842844138633399</v>
      </c>
      <c r="AO49" s="15">
        <v>6868.4970631695996</v>
      </c>
      <c r="AP49" s="15">
        <v>4.7999345811280101</v>
      </c>
      <c r="AQ49" s="15">
        <v>1.2128803463508699</v>
      </c>
      <c r="AR49" s="15">
        <v>591.27992635545797</v>
      </c>
      <c r="AS49" s="15">
        <v>2.0574334524173299</v>
      </c>
      <c r="AT49" s="15">
        <v>37.535819677530597</v>
      </c>
      <c r="AU49" s="15">
        <v>4.3699043792063099</v>
      </c>
      <c r="AV49" s="15">
        <v>11.357604597172299</v>
      </c>
      <c r="AW49" s="15">
        <v>93.839545590752905</v>
      </c>
      <c r="AX49" s="15">
        <v>185.49568500351</v>
      </c>
      <c r="AY49" s="15">
        <v>10.9093828154351</v>
      </c>
      <c r="AZ49" s="15">
        <v>4.0531792693056801</v>
      </c>
      <c r="BA49" s="15">
        <f t="shared" si="0"/>
        <v>8015.3953254303597</v>
      </c>
      <c r="BB49" s="15">
        <f t="shared" si="3"/>
        <v>1146.89826226076</v>
      </c>
      <c r="BD49" s="15">
        <f t="shared" si="5"/>
        <v>-62593.794012699538</v>
      </c>
      <c r="BE49" s="15">
        <f t="shared" si="5"/>
        <v>-8732.5349590302303</v>
      </c>
      <c r="BG49" s="13">
        <f t="shared" si="4"/>
        <v>0.11395364238960341</v>
      </c>
      <c r="BH49" s="13">
        <f t="shared" si="4"/>
        <v>0.11653600925480406</v>
      </c>
      <c r="BJ49" s="13">
        <v>0.11478943934088737</v>
      </c>
      <c r="BK49" s="13">
        <v>0.11802986343057351</v>
      </c>
      <c r="BL49" s="13"/>
      <c r="BM49" s="13"/>
      <c r="BN49" s="13"/>
      <c r="BP49" s="13"/>
      <c r="BQ49" s="13"/>
    </row>
    <row r="50" spans="1:69" x14ac:dyDescent="0.25">
      <c r="A50" s="17" t="s">
        <v>220</v>
      </c>
      <c r="B50" s="15">
        <v>203786.31855214399</v>
      </c>
      <c r="C50" s="15">
        <v>34532.0185483483</v>
      </c>
      <c r="F50" s="17" t="s">
        <v>220</v>
      </c>
      <c r="G50" s="15">
        <v>1976.4976938772099</v>
      </c>
      <c r="H50" s="15">
        <v>1469.71281425508</v>
      </c>
      <c r="I50" s="15">
        <v>64.895033236881105</v>
      </c>
      <c r="J50" s="15">
        <v>351.75635176948401</v>
      </c>
      <c r="K50" s="15">
        <v>1434.4873038575299</v>
      </c>
      <c r="L50" s="15">
        <v>126.086731956546</v>
      </c>
      <c r="M50" s="15">
        <v>617.65178108103601</v>
      </c>
      <c r="N50" s="15">
        <v>202901.43342250501</v>
      </c>
      <c r="O50" s="15">
        <v>34398.144474386099</v>
      </c>
      <c r="P50" s="15">
        <v>168503.28894811901</v>
      </c>
      <c r="Q50" s="15">
        <v>112.018020888793</v>
      </c>
      <c r="R50" s="15">
        <v>35.168901820466601</v>
      </c>
      <c r="S50" s="15">
        <v>16805.2324767274</v>
      </c>
      <c r="T50" s="15">
        <v>71.157400019841504</v>
      </c>
      <c r="U50" s="15">
        <v>1277.2028467181401</v>
      </c>
      <c r="V50" s="15">
        <v>170.97414955053199</v>
      </c>
      <c r="W50" s="15">
        <v>443.975434404228</v>
      </c>
      <c r="X50" s="15">
        <v>3193.0065719781501</v>
      </c>
      <c r="Y50" s="15">
        <v>5768.39811934721</v>
      </c>
      <c r="Z50" s="15">
        <v>354.387156004563</v>
      </c>
      <c r="AA50" s="15">
        <v>125.535686892971</v>
      </c>
      <c r="AB50" s="17"/>
      <c r="AC50" s="40">
        <f t="shared" si="2"/>
        <v>-4.3422204980485771E-3</v>
      </c>
      <c r="AD50" s="40">
        <f t="shared" si="2"/>
        <v>-3.8768099749154137E-3</v>
      </c>
      <c r="AE50" s="17"/>
      <c r="AF50" s="15">
        <v>55</v>
      </c>
      <c r="AG50" s="15" t="s">
        <v>220</v>
      </c>
      <c r="AH50" s="15">
        <v>688.81992433763503</v>
      </c>
      <c r="AI50" s="15">
        <v>488.03661066923399</v>
      </c>
      <c r="AJ50" s="15">
        <v>21.443186256829101</v>
      </c>
      <c r="AK50" s="15">
        <v>112.689676021937</v>
      </c>
      <c r="AL50" s="15">
        <v>493.36150742927998</v>
      </c>
      <c r="AM50" s="15">
        <v>41.307179386525704</v>
      </c>
      <c r="AN50" s="15">
        <v>210.65818269271099</v>
      </c>
      <c r="AO50" s="15">
        <v>56883.883715270102</v>
      </c>
      <c r="AP50" s="15">
        <v>34.018115163061999</v>
      </c>
      <c r="AQ50" s="15">
        <v>12.078057702242999</v>
      </c>
      <c r="AR50" s="15">
        <v>5705.8848480343904</v>
      </c>
      <c r="AS50" s="15">
        <v>23.632749515978301</v>
      </c>
      <c r="AT50" s="15">
        <v>415.34717739750403</v>
      </c>
      <c r="AU50" s="15">
        <v>56.299697417822301</v>
      </c>
      <c r="AV50" s="15">
        <v>145.784076371418</v>
      </c>
      <c r="AW50" s="15">
        <v>1038.3679111551301</v>
      </c>
      <c r="AX50" s="15">
        <v>1993.7720462038001</v>
      </c>
      <c r="AY50" s="15">
        <v>115.81573732677001</v>
      </c>
      <c r="AZ50" s="15">
        <v>43.399102707847</v>
      </c>
      <c r="BA50" s="15">
        <f t="shared" si="0"/>
        <v>68524.59950106022</v>
      </c>
      <c r="BB50" s="15">
        <f t="shared" si="3"/>
        <v>11640.715785790118</v>
      </c>
      <c r="BD50" s="15">
        <f t="shared" si="5"/>
        <v>-135261.71905108378</v>
      </c>
      <c r="BE50" s="15">
        <f t="shared" si="5"/>
        <v>-22891.302762558182</v>
      </c>
      <c r="BG50" s="13">
        <f t="shared" si="4"/>
        <v>0.337723585019581</v>
      </c>
      <c r="BH50" s="13">
        <f t="shared" si="4"/>
        <v>0.33841115454521531</v>
      </c>
      <c r="BJ50" s="13">
        <v>0.33777506603252794</v>
      </c>
      <c r="BK50" s="13">
        <v>0.33848793042340725</v>
      </c>
      <c r="BL50" s="13"/>
      <c r="BM50" s="13"/>
      <c r="BN50" s="13"/>
      <c r="BP50" s="13"/>
      <c r="BQ50" s="13"/>
    </row>
    <row r="51" spans="1:69" x14ac:dyDescent="0.25">
      <c r="A51" s="17" t="s">
        <v>221</v>
      </c>
      <c r="B51" s="15">
        <v>589684.22414571303</v>
      </c>
      <c r="C51" s="15">
        <v>63108.7236046408</v>
      </c>
      <c r="D51" s="15"/>
      <c r="E51" s="15"/>
      <c r="F51" s="17" t="s">
        <v>221</v>
      </c>
      <c r="G51" s="15">
        <v>2877.4901758737101</v>
      </c>
      <c r="H51" s="15">
        <v>4066.3057345524799</v>
      </c>
      <c r="I51" s="15">
        <v>91.018659589829994</v>
      </c>
      <c r="J51" s="15">
        <v>229.38198393932799</v>
      </c>
      <c r="K51" s="15">
        <v>2569.6736239025099</v>
      </c>
      <c r="L51" s="15">
        <v>168.15713476303</v>
      </c>
      <c r="M51" s="15">
        <v>1034.34018618032</v>
      </c>
      <c r="N51" s="15">
        <v>588123.530839024</v>
      </c>
      <c r="O51" s="15">
        <v>62947.905926795502</v>
      </c>
      <c r="P51" s="15">
        <v>525175.62491222797</v>
      </c>
      <c r="Q51" s="15">
        <v>376.48017493675502</v>
      </c>
      <c r="R51" s="15">
        <v>70.4208341187299</v>
      </c>
      <c r="S51" s="15">
        <v>35102.298318645</v>
      </c>
      <c r="T51" s="15">
        <v>45.211323820389403</v>
      </c>
      <c r="U51" s="15">
        <v>1690.5473710433901</v>
      </c>
      <c r="V51" s="15">
        <v>136.28672145152299</v>
      </c>
      <c r="W51" s="15">
        <v>362.76780050375601</v>
      </c>
      <c r="X51" s="15">
        <v>4226.3681397950804</v>
      </c>
      <c r="Y51" s="15">
        <v>9121.7395928063106</v>
      </c>
      <c r="Z51" s="15">
        <v>564.36805954683905</v>
      </c>
      <c r="AA51" s="15">
        <v>215.050091326466</v>
      </c>
      <c r="AB51" s="17"/>
      <c r="AC51" s="40">
        <f t="shared" si="2"/>
        <v>-2.6466594200481469E-3</v>
      </c>
      <c r="AD51" s="40">
        <f t="shared" si="2"/>
        <v>-2.5482638319985298E-3</v>
      </c>
      <c r="AE51" s="17"/>
      <c r="AF51" s="15">
        <v>56</v>
      </c>
      <c r="AG51" s="15" t="s">
        <v>221</v>
      </c>
      <c r="AH51" s="15">
        <v>1294.20193370173</v>
      </c>
      <c r="AI51" s="15">
        <v>1771.1625051941101</v>
      </c>
      <c r="AJ51" s="15">
        <v>40.721829474649297</v>
      </c>
      <c r="AK51" s="15">
        <v>108.320091419973</v>
      </c>
      <c r="AL51" s="15">
        <v>1143.0115743597801</v>
      </c>
      <c r="AM51" s="15">
        <v>75.935129775156597</v>
      </c>
      <c r="AN51" s="15">
        <v>461.25422312685799</v>
      </c>
      <c r="AO51" s="15">
        <v>229146.44162484299</v>
      </c>
      <c r="AP51" s="15">
        <v>162.73559178708999</v>
      </c>
      <c r="AQ51" s="15">
        <v>31.1669649180029</v>
      </c>
      <c r="AR51" s="15">
        <v>15461.134471843399</v>
      </c>
      <c r="AS51" s="15">
        <v>21.252998989709202</v>
      </c>
      <c r="AT51" s="15">
        <v>758.782592152495</v>
      </c>
      <c r="AU51" s="15">
        <v>64.7308992364581</v>
      </c>
      <c r="AV51" s="15">
        <v>172.352428156369</v>
      </c>
      <c r="AW51" s="15">
        <v>1896.95636414005</v>
      </c>
      <c r="AX51" s="15">
        <v>4080.4627434901299</v>
      </c>
      <c r="AY51" s="15">
        <v>251.66463041529499</v>
      </c>
      <c r="AZ51" s="15">
        <v>95.807348277903401</v>
      </c>
      <c r="BA51" s="15">
        <f t="shared" si="0"/>
        <v>257038.09594530216</v>
      </c>
      <c r="BB51" s="15">
        <f t="shared" si="3"/>
        <v>27891.654320459173</v>
      </c>
      <c r="BD51" s="15">
        <f t="shared" si="5"/>
        <v>-332646.12820041087</v>
      </c>
      <c r="BE51" s="15">
        <f t="shared" si="5"/>
        <v>-35217.069284181627</v>
      </c>
      <c r="BG51" s="13">
        <f t="shared" si="4"/>
        <v>0.43704780112880126</v>
      </c>
      <c r="BH51" s="13">
        <f t="shared" si="4"/>
        <v>0.44309105934191728</v>
      </c>
      <c r="BJ51" s="13">
        <v>0.43703612515935991</v>
      </c>
      <c r="BK51" s="13">
        <v>0.44306359418828561</v>
      </c>
      <c r="BL51" s="13"/>
      <c r="BM51" s="13"/>
      <c r="BN51" s="13"/>
      <c r="BP51" s="13"/>
      <c r="BQ51" s="13"/>
    </row>
    <row r="52" spans="1:69" x14ac:dyDescent="0.25">
      <c r="B52" s="15"/>
      <c r="C52" s="15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40"/>
      <c r="AD52" s="40"/>
      <c r="AE52" s="17"/>
      <c r="BG52" s="13"/>
      <c r="BH52" s="13"/>
    </row>
    <row r="53" spans="1:69" x14ac:dyDescent="0.25">
      <c r="B53" s="15"/>
      <c r="C53" s="15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40"/>
      <c r="AD53" s="40"/>
      <c r="AE53" s="17"/>
      <c r="BG53" s="13"/>
      <c r="BH53" s="13"/>
    </row>
    <row r="54" spans="1:69" x14ac:dyDescent="0.25">
      <c r="A54" s="15" t="s">
        <v>342</v>
      </c>
      <c r="B54" s="15">
        <v>15204.309458227201</v>
      </c>
      <c r="C54" s="15">
        <v>2056.6939312957402</v>
      </c>
      <c r="F54" s="17" t="s">
        <v>343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/>
      <c r="AC54" s="40">
        <f t="shared" si="2"/>
        <v>-1</v>
      </c>
      <c r="AD54" s="40">
        <f t="shared" si="2"/>
        <v>-1</v>
      </c>
      <c r="AE54" s="17"/>
      <c r="BG54" s="13"/>
      <c r="BH54" s="13"/>
    </row>
    <row r="55" spans="1:69" x14ac:dyDescent="0.25">
      <c r="A55" s="15" t="s">
        <v>344</v>
      </c>
      <c r="B55" s="15">
        <v>120671.16291538801</v>
      </c>
      <c r="C55" s="15">
        <v>12421.822647324499</v>
      </c>
      <c r="F55" s="15" t="s">
        <v>344</v>
      </c>
      <c r="G55" s="15">
        <v>28.118631552329401</v>
      </c>
      <c r="H55" s="15">
        <v>42.393351748871403</v>
      </c>
      <c r="I55" s="15">
        <v>0.82319216504792303</v>
      </c>
      <c r="J55" s="15">
        <v>0.94831491586941896</v>
      </c>
      <c r="K55" s="15">
        <v>25.645424262636599</v>
      </c>
      <c r="L55" s="15">
        <v>1.2303058086388099</v>
      </c>
      <c r="M55" s="15">
        <v>9.9308856273637591</v>
      </c>
      <c r="N55" s="15">
        <v>6052.34328250422</v>
      </c>
      <c r="O55" s="15">
        <v>619.11673940331002</v>
      </c>
      <c r="P55" s="15">
        <v>5433.22654310091</v>
      </c>
      <c r="Q55" s="15">
        <v>3.97691539281755</v>
      </c>
      <c r="R55" s="15">
        <v>0.70691557990376797</v>
      </c>
      <c r="S55" s="15">
        <v>357.36761182779702</v>
      </c>
      <c r="T55" s="15">
        <v>0.30955767763708603</v>
      </c>
      <c r="U55" s="15">
        <v>14.0526362592525</v>
      </c>
      <c r="V55" s="15">
        <v>0.43207920374895897</v>
      </c>
      <c r="W55" s="15">
        <v>1.0324327667917701</v>
      </c>
      <c r="X55" s="15">
        <v>35.131583699576098</v>
      </c>
      <c r="Y55" s="15">
        <v>90.165277410892003</v>
      </c>
      <c r="Z55" s="15">
        <v>4.6941870496866596</v>
      </c>
      <c r="AA55" s="15">
        <v>2.15743645444975</v>
      </c>
      <c r="AC55" s="40">
        <f t="shared" si="2"/>
        <v>-0.94984432787187112</v>
      </c>
      <c r="AD55" s="40">
        <f t="shared" si="2"/>
        <v>-0.95015894551218227</v>
      </c>
      <c r="AF55" s="15">
        <v>2</v>
      </c>
      <c r="AG55" s="15" t="s">
        <v>344</v>
      </c>
      <c r="AH55" s="15">
        <v>2.25541239649128</v>
      </c>
      <c r="AI55" s="15">
        <v>3.3264161500236802</v>
      </c>
      <c r="AJ55" s="15">
        <v>6.4586554295982201E-2</v>
      </c>
      <c r="AK55" s="15">
        <v>6.6087453376309196E-2</v>
      </c>
      <c r="AL55" s="15">
        <v>2.0412640509050202</v>
      </c>
      <c r="AM55" s="15">
        <v>9.5415455141608901E-2</v>
      </c>
      <c r="AN55" s="15">
        <v>0.78815511727046705</v>
      </c>
      <c r="AO55" s="15">
        <v>430.56420427627398</v>
      </c>
      <c r="AP55" s="15">
        <v>0.31074350708166998</v>
      </c>
      <c r="AQ55" s="15">
        <v>5.6200768050999599E-2</v>
      </c>
      <c r="AR55" s="15">
        <v>28.246578514807201</v>
      </c>
      <c r="AS55" s="15">
        <v>2.3808369758632701E-2</v>
      </c>
      <c r="AT55" s="15">
        <v>1.0872284846581199</v>
      </c>
      <c r="AU55" s="15">
        <v>3.2999112209737502E-2</v>
      </c>
      <c r="AV55" s="15">
        <v>7.8994177100999305E-2</v>
      </c>
      <c r="AW55" s="15">
        <v>2.7180710412816</v>
      </c>
      <c r="AX55" s="15">
        <v>7.1987200286333604</v>
      </c>
      <c r="AY55" s="15">
        <v>0.36456527604695399</v>
      </c>
      <c r="AZ55" s="15">
        <v>0.17179602177353101</v>
      </c>
      <c r="BA55" s="15">
        <f t="shared" ref="BA55:BA58" si="6">BB55+AO55</f>
        <v>479.49124675518101</v>
      </c>
      <c r="BB55" s="15">
        <f t="shared" ref="BB55" si="7">SUM(AH55:AZ55)-AO55</f>
        <v>48.927042478907026</v>
      </c>
      <c r="BD55" s="15">
        <f t="shared" ref="BD55:BE58" si="8">BA55-B55</f>
        <v>-120191.67166863283</v>
      </c>
      <c r="BE55" s="15">
        <f t="shared" si="8"/>
        <v>-12372.895604845593</v>
      </c>
      <c r="BG55" s="13">
        <f t="shared" ref="BG55:BH58" si="9">BA55/N55</f>
        <v>7.9224066510118124E-2</v>
      </c>
      <c r="BH55" s="13">
        <f t="shared" si="9"/>
        <v>7.9027167842468202E-2</v>
      </c>
      <c r="BJ55" s="13">
        <v>8.0687897923213667E-2</v>
      </c>
      <c r="BK55" s="13">
        <v>8.0635154294240202E-2</v>
      </c>
    </row>
    <row r="56" spans="1:69" x14ac:dyDescent="0.25">
      <c r="A56" s="15" t="s">
        <v>345</v>
      </c>
      <c r="B56" s="15">
        <v>18168.629920356801</v>
      </c>
      <c r="C56" s="15">
        <v>2430.7374198860098</v>
      </c>
      <c r="F56" s="17" t="s">
        <v>345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C56" s="40">
        <f t="shared" si="2"/>
        <v>-1</v>
      </c>
      <c r="AD56" s="40">
        <f t="shared" si="2"/>
        <v>-1</v>
      </c>
      <c r="BA56" s="15">
        <f t="shared" si="6"/>
        <v>0</v>
      </c>
      <c r="BB56" s="15">
        <f t="shared" ref="BB56:BB58" si="10">SUM(AH56:AZ56)-AO56</f>
        <v>0</v>
      </c>
      <c r="BD56" s="15">
        <f t="shared" si="8"/>
        <v>-18168.629920356801</v>
      </c>
      <c r="BE56" s="15">
        <f t="shared" si="8"/>
        <v>-2430.7374198860098</v>
      </c>
      <c r="BG56" s="13" t="e">
        <f t="shared" si="9"/>
        <v>#DIV/0!</v>
      </c>
      <c r="BH56" s="13" t="e">
        <f t="shared" si="9"/>
        <v>#DIV/0!</v>
      </c>
      <c r="BJ56" s="17" t="e">
        <v>#DIV/0!</v>
      </c>
      <c r="BK56" s="17" t="e">
        <v>#DIV/0!</v>
      </c>
    </row>
    <row r="57" spans="1:69" x14ac:dyDescent="0.25">
      <c r="A57" s="15" t="s">
        <v>346</v>
      </c>
      <c r="B57" s="15">
        <v>15315.162152180999</v>
      </c>
      <c r="C57" s="15">
        <v>2716.6043082552001</v>
      </c>
      <c r="F57" s="17" t="s">
        <v>346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C57" s="40">
        <f t="shared" ref="AC57:AD58" si="11">(N57-B57)/(B57+1E-50)</f>
        <v>-1</v>
      </c>
      <c r="AD57" s="40">
        <f t="shared" si="11"/>
        <v>-1</v>
      </c>
      <c r="BA57" s="15">
        <f t="shared" si="6"/>
        <v>0</v>
      </c>
      <c r="BB57" s="15">
        <f t="shared" si="10"/>
        <v>0</v>
      </c>
      <c r="BD57" s="15">
        <f t="shared" si="8"/>
        <v>-15315.162152180999</v>
      </c>
      <c r="BE57" s="15">
        <f t="shared" si="8"/>
        <v>-2716.6043082552001</v>
      </c>
      <c r="BG57" s="13" t="e">
        <f t="shared" si="9"/>
        <v>#DIV/0!</v>
      </c>
      <c r="BH57" s="13" t="e">
        <f t="shared" si="9"/>
        <v>#DIV/0!</v>
      </c>
      <c r="BJ57" s="17" t="e">
        <v>#DIV/0!</v>
      </c>
      <c r="BK57" s="17" t="e">
        <v>#DIV/0!</v>
      </c>
    </row>
    <row r="58" spans="1:69" x14ac:dyDescent="0.25">
      <c r="A58" s="15" t="s">
        <v>347</v>
      </c>
      <c r="B58" s="15">
        <v>1947.99782651898</v>
      </c>
      <c r="C58" s="15">
        <v>300.00229839181998</v>
      </c>
      <c r="F58" s="17" t="s">
        <v>347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C58" s="40">
        <f t="shared" si="11"/>
        <v>-1</v>
      </c>
      <c r="AD58" s="40">
        <f t="shared" si="11"/>
        <v>-1</v>
      </c>
      <c r="BA58" s="15">
        <f t="shared" si="6"/>
        <v>0</v>
      </c>
      <c r="BB58" s="15">
        <f t="shared" si="10"/>
        <v>0</v>
      </c>
      <c r="BD58" s="15">
        <f t="shared" si="8"/>
        <v>-1947.99782651898</v>
      </c>
      <c r="BE58" s="15">
        <f t="shared" si="8"/>
        <v>-300.00229839181998</v>
      </c>
      <c r="BG58" s="13" t="e">
        <f t="shared" si="9"/>
        <v>#DIV/0!</v>
      </c>
      <c r="BH58" s="13" t="e">
        <f t="shared" si="9"/>
        <v>#DIV/0!</v>
      </c>
      <c r="BJ58" s="17" t="e">
        <v>#DIV/0!</v>
      </c>
      <c r="BK58" s="17" t="e">
        <v>#DIV/0!</v>
      </c>
    </row>
    <row r="59" spans="1:69" x14ac:dyDescent="0.25">
      <c r="A59" s="15" t="s">
        <v>348</v>
      </c>
      <c r="B59" s="15"/>
      <c r="C59" s="15"/>
    </row>
    <row r="60" spans="1:69" x14ac:dyDescent="0.25">
      <c r="A60" s="15"/>
      <c r="B60" s="15"/>
      <c r="C60" s="15"/>
    </row>
    <row r="61" spans="1:69" x14ac:dyDescent="0.25">
      <c r="A61" s="2" t="s">
        <v>349</v>
      </c>
      <c r="B61" s="15">
        <f>SUM(B1:B59)</f>
        <v>14916089.090007471</v>
      </c>
      <c r="C61" s="15">
        <f>SUM(C1:C59)</f>
        <v>2021835.0999012301</v>
      </c>
      <c r="G61" s="15">
        <f>SUM(G1:G59)</f>
        <v>108188.03655033381</v>
      </c>
      <c r="H61" s="15">
        <f t="shared" ref="H61:AA61" si="12">SUM(H1:H59)</f>
        <v>100280.19173808329</v>
      </c>
      <c r="I61" s="15">
        <f t="shared" si="12"/>
        <v>3379.5006545651045</v>
      </c>
      <c r="J61" s="15">
        <f t="shared" si="12"/>
        <v>14699.645733877802</v>
      </c>
      <c r="K61" s="15">
        <f t="shared" si="12"/>
        <v>83543.181165173097</v>
      </c>
      <c r="L61" s="15">
        <f t="shared" si="12"/>
        <v>6515.1405628197072</v>
      </c>
      <c r="M61" s="15">
        <f t="shared" si="12"/>
        <v>34958.78860508911</v>
      </c>
      <c r="N61" s="15">
        <f t="shared" si="12"/>
        <v>14701408.418178797</v>
      </c>
      <c r="O61" s="15">
        <f t="shared" si="12"/>
        <v>1996249.340891612</v>
      </c>
      <c r="P61" s="15">
        <f t="shared" si="12"/>
        <v>12705159.077287184</v>
      </c>
      <c r="Q61" s="15">
        <f t="shared" si="12"/>
        <v>8161.6619485536276</v>
      </c>
      <c r="R61" s="15">
        <f t="shared" si="12"/>
        <v>2142.6762233625459</v>
      </c>
      <c r="S61" s="15">
        <f t="shared" si="12"/>
        <v>1028719.0332513475</v>
      </c>
      <c r="T61" s="15">
        <f t="shared" si="12"/>
        <v>3028.0564465709676</v>
      </c>
      <c r="U61" s="15">
        <f t="shared" si="12"/>
        <v>64414.409759318878</v>
      </c>
      <c r="V61" s="15">
        <f t="shared" si="12"/>
        <v>7854.4227777468077</v>
      </c>
      <c r="W61" s="15">
        <f t="shared" si="12"/>
        <v>20585.293324422491</v>
      </c>
      <c r="X61" s="15">
        <f t="shared" si="12"/>
        <v>161036.01771769626</v>
      </c>
      <c r="Y61" s="15">
        <f t="shared" si="12"/>
        <v>322256.26288089802</v>
      </c>
      <c r="Z61" s="15">
        <f t="shared" si="12"/>
        <v>19291.993223695979</v>
      </c>
      <c r="AA61" s="15">
        <f t="shared" si="12"/>
        <v>7195.028328056148</v>
      </c>
      <c r="AH61" s="15">
        <f t="shared" ref="AH61:BB61" si="13">SUM(AH1:AH59)</f>
        <v>47450.257779591702</v>
      </c>
      <c r="AI61" s="15">
        <f t="shared" si="13"/>
        <v>40577.154641190849</v>
      </c>
      <c r="AJ61" s="15">
        <f t="shared" si="13"/>
        <v>1452.2326400827819</v>
      </c>
      <c r="AK61" s="15">
        <f t="shared" si="13"/>
        <v>6568.2392091482861</v>
      </c>
      <c r="AL61" s="15">
        <f t="shared" si="13"/>
        <v>35887.60328852063</v>
      </c>
      <c r="AM61" s="15">
        <f t="shared" si="13"/>
        <v>2870.2448449383223</v>
      </c>
      <c r="AN61" s="15">
        <f t="shared" si="13"/>
        <v>15086.624306393873</v>
      </c>
      <c r="AO61" s="15">
        <f t="shared" si="13"/>
        <v>5232846.6379133323</v>
      </c>
      <c r="AP61" s="15">
        <f t="shared" si="13"/>
        <v>3149.6051607537843</v>
      </c>
      <c r="AQ61" s="15">
        <f t="shared" si="13"/>
        <v>913.25171147924482</v>
      </c>
      <c r="AR61" s="15">
        <f t="shared" si="13"/>
        <v>431742.23112752923</v>
      </c>
      <c r="AS61" s="15">
        <f t="shared" si="13"/>
        <v>1346.7942895316157</v>
      </c>
      <c r="AT61" s="15">
        <f t="shared" si="13"/>
        <v>27741.529159107624</v>
      </c>
      <c r="AU61" s="15">
        <f t="shared" si="13"/>
        <v>3656.2940772312136</v>
      </c>
      <c r="AV61" s="15">
        <f t="shared" si="13"/>
        <v>9622.3404211576562</v>
      </c>
      <c r="AW61" s="15">
        <f t="shared" si="13"/>
        <v>69353.820124483114</v>
      </c>
      <c r="AX61" s="15">
        <f t="shared" si="13"/>
        <v>139832.78810290416</v>
      </c>
      <c r="AY61" s="15">
        <f t="shared" si="13"/>
        <v>8303.0590560705787</v>
      </c>
      <c r="AZ61" s="15">
        <f t="shared" si="13"/>
        <v>3098.5971639542618</v>
      </c>
      <c r="BA61" s="15">
        <f t="shared" si="13"/>
        <v>6081499.3050174043</v>
      </c>
      <c r="BB61" s="15">
        <f t="shared" si="13"/>
        <v>848652.66710406914</v>
      </c>
    </row>
    <row r="62" spans="1:69" x14ac:dyDescent="0.25">
      <c r="A62" s="2" t="s">
        <v>223</v>
      </c>
      <c r="B62" s="1">
        <f>SUM(B3:B51)</f>
        <v>14744781.8277348</v>
      </c>
      <c r="C62" s="1">
        <f>SUM(C3:C51)</f>
        <v>2001909.2392960766</v>
      </c>
      <c r="G62" s="1">
        <f t="shared" ref="G62:AA62" si="14">SUM(G3:G56)-G55-G56-G54</f>
        <v>108159.91791878149</v>
      </c>
      <c r="H62" s="1">
        <f t="shared" si="14"/>
        <v>100237.79838633441</v>
      </c>
      <c r="I62" s="1">
        <f t="shared" si="14"/>
        <v>3378.6774624000564</v>
      </c>
      <c r="J62" s="1">
        <f t="shared" si="14"/>
        <v>14698.697418961932</v>
      </c>
      <c r="K62" s="1">
        <f t="shared" si="14"/>
        <v>83517.535740910462</v>
      </c>
      <c r="L62" s="1">
        <f t="shared" si="14"/>
        <v>6513.9102570110681</v>
      </c>
      <c r="M62" s="1">
        <f t="shared" si="14"/>
        <v>34948.857719461746</v>
      </c>
      <c r="N62" s="1">
        <f t="shared" si="14"/>
        <v>14695356.074896293</v>
      </c>
      <c r="O62" s="1">
        <f t="shared" si="14"/>
        <v>1995630.2241522088</v>
      </c>
      <c r="P62" s="1">
        <f t="shared" si="14"/>
        <v>12699725.850744084</v>
      </c>
      <c r="Q62" s="1">
        <f t="shared" si="14"/>
        <v>8157.6850331608102</v>
      </c>
      <c r="R62" s="1">
        <f t="shared" si="14"/>
        <v>2141.9693077826423</v>
      </c>
      <c r="S62" s="1">
        <f t="shared" si="14"/>
        <v>1028361.6656395197</v>
      </c>
      <c r="T62" s="1">
        <f t="shared" si="14"/>
        <v>3027.7468888933304</v>
      </c>
      <c r="U62" s="1">
        <f t="shared" si="14"/>
        <v>64400.357123059628</v>
      </c>
      <c r="V62" s="1">
        <f t="shared" si="14"/>
        <v>7853.9906985430589</v>
      </c>
      <c r="W62" s="1">
        <f t="shared" si="14"/>
        <v>20584.2608916557</v>
      </c>
      <c r="X62" s="1">
        <f t="shared" si="14"/>
        <v>161000.88613399668</v>
      </c>
      <c r="Y62" s="1">
        <f t="shared" si="14"/>
        <v>322166.09760348714</v>
      </c>
      <c r="Z62" s="1">
        <f t="shared" si="14"/>
        <v>19287.299036646295</v>
      </c>
      <c r="AA62" s="1">
        <f t="shared" si="14"/>
        <v>7192.8708916016985</v>
      </c>
      <c r="AB62" s="1"/>
      <c r="AE62" s="1"/>
      <c r="AH62" s="1">
        <f t="shared" ref="AH62:BB62" si="15">SUM(AH3:AH56)-AH55-AH56-AH54</f>
        <v>47448.002367195208</v>
      </c>
      <c r="AI62" s="1">
        <f t="shared" si="15"/>
        <v>40573.828225040823</v>
      </c>
      <c r="AJ62" s="1">
        <f t="shared" si="15"/>
        <v>1452.1680535284859</v>
      </c>
      <c r="AK62" s="1">
        <f t="shared" si="15"/>
        <v>6568.1731216949102</v>
      </c>
      <c r="AL62" s="1">
        <f t="shared" si="15"/>
        <v>35885.562024469727</v>
      </c>
      <c r="AM62" s="1">
        <f t="shared" si="15"/>
        <v>2870.1494294831809</v>
      </c>
      <c r="AN62" s="1">
        <f t="shared" si="15"/>
        <v>15085.836151276602</v>
      </c>
      <c r="AO62" s="1">
        <f t="shared" si="15"/>
        <v>5232416.0737090558</v>
      </c>
      <c r="AP62" s="1">
        <f t="shared" si="15"/>
        <v>3149.2944172467028</v>
      </c>
      <c r="AQ62" s="1">
        <f t="shared" si="15"/>
        <v>913.19551071119383</v>
      </c>
      <c r="AR62" s="1">
        <f t="shared" si="15"/>
        <v>431713.98454901442</v>
      </c>
      <c r="AS62" s="1">
        <f t="shared" si="15"/>
        <v>1346.7704811618571</v>
      </c>
      <c r="AT62" s="1">
        <f t="shared" si="15"/>
        <v>27740.441930622965</v>
      </c>
      <c r="AU62" s="1">
        <f t="shared" si="15"/>
        <v>3656.2610781190037</v>
      </c>
      <c r="AV62" s="1">
        <f t="shared" si="15"/>
        <v>9622.2614269805545</v>
      </c>
      <c r="AW62" s="1">
        <f t="shared" si="15"/>
        <v>69351.102053441835</v>
      </c>
      <c r="AX62" s="1">
        <f t="shared" si="15"/>
        <v>139825.58938287554</v>
      </c>
      <c r="AY62" s="1">
        <f t="shared" si="15"/>
        <v>8302.6944907945326</v>
      </c>
      <c r="AZ62" s="1">
        <f t="shared" si="15"/>
        <v>3098.4253679324884</v>
      </c>
      <c r="BA62" s="1">
        <f t="shared" si="15"/>
        <v>6081019.813770649</v>
      </c>
      <c r="BB62" s="1">
        <f t="shared" si="15"/>
        <v>848603.74006159022</v>
      </c>
      <c r="BD62" s="1">
        <f>AO62-B62</f>
        <v>-9512365.7540257443</v>
      </c>
      <c r="BE62" s="1">
        <f>BB62-C62</f>
        <v>-1153305.4992344864</v>
      </c>
      <c r="BG62" s="14">
        <f>BD62/B62</f>
        <v>-0.64513438483932473</v>
      </c>
      <c r="BH62" s="14">
        <f>BE62/C62</f>
        <v>-0.57610279057407143</v>
      </c>
    </row>
    <row r="63" spans="1:69" x14ac:dyDescent="0.25">
      <c r="A63" s="17" t="s">
        <v>224</v>
      </c>
      <c r="B63" s="15">
        <f>+B3+B5+B8+B9+B10+B11+B12+B14+B15+B16+B17+B18+B19+B20+B21+B22+B23+B24+B25+B26+B28+B30+B31+B33+B34+B35+B36+B37+B39+B40+B41+B42+B43+B44+B46+B47+B49+B50</f>
        <v>11322538.537995046</v>
      </c>
      <c r="C63" s="15">
        <f>+C3+C5+C8+C9+C10+C11+C12+C14+C15+C16+C17+C18+C19+C20+C21+C22+C23+C24+C25+C26+C28+C30+C31+C33+C34+C35+C36+C37+C39+C40+C41+C42+C43+C44+C46+C47+C49+C50</f>
        <v>1577845.6267014958</v>
      </c>
      <c r="G63" s="15">
        <f t="shared" ref="G63:AA63" si="16">+G3+G5+G8+G9+G10+G11+G12+G14+G15+G16+G17+G18+G19+G20+G21+G22+G23+G24+G25+G26+G28+G30+G31+G33+G34+G35+G36+G37+G39+G40+G41+G42+G43+G44+G46+G47+G49+G50</f>
        <v>86439.379443277605</v>
      </c>
      <c r="H63" s="15">
        <f t="shared" si="16"/>
        <v>77278.290137851509</v>
      </c>
      <c r="I63" s="15">
        <f t="shared" si="16"/>
        <v>2687.5108539927314</v>
      </c>
      <c r="J63" s="15">
        <f t="shared" si="16"/>
        <v>11898.534218258665</v>
      </c>
      <c r="K63" s="15">
        <f t="shared" si="16"/>
        <v>66301.26150103657</v>
      </c>
      <c r="L63" s="15">
        <f t="shared" si="16"/>
        <v>5139.8887169944283</v>
      </c>
      <c r="M63" s="15">
        <f t="shared" si="16"/>
        <v>27710.144619741215</v>
      </c>
      <c r="N63" s="15">
        <f t="shared" si="16"/>
        <v>11286009.70527339</v>
      </c>
      <c r="O63" s="15">
        <f t="shared" si="16"/>
        <v>1573048.8411522054</v>
      </c>
      <c r="P63" s="15">
        <f t="shared" si="16"/>
        <v>9712960.8641211838</v>
      </c>
      <c r="Q63" s="15">
        <f t="shared" si="16"/>
        <v>6314.8091544701374</v>
      </c>
      <c r="R63" s="15">
        <f t="shared" si="16"/>
        <v>1685.9788011759417</v>
      </c>
      <c r="S63" s="15">
        <f t="shared" si="16"/>
        <v>805316.30782297777</v>
      </c>
      <c r="T63" s="15">
        <f t="shared" si="16"/>
        <v>2448.0559017363566</v>
      </c>
      <c r="U63" s="15">
        <f t="shared" si="16"/>
        <v>51254.809177712254</v>
      </c>
      <c r="V63" s="15">
        <f t="shared" si="16"/>
        <v>6291.1590836728847</v>
      </c>
      <c r="W63" s="15">
        <f t="shared" si="16"/>
        <v>16465.983014094898</v>
      </c>
      <c r="X63" s="15">
        <f t="shared" si="16"/>
        <v>128137.0191753278</v>
      </c>
      <c r="Y63" s="15">
        <f t="shared" si="16"/>
        <v>256837.8791816658</v>
      </c>
      <c r="Z63" s="15">
        <f t="shared" si="16"/>
        <v>15125.041856324757</v>
      </c>
      <c r="AA63" s="15">
        <f t="shared" si="16"/>
        <v>5716.7884918927102</v>
      </c>
      <c r="AH63" s="15">
        <f t="shared" ref="AH63:BB63" si="17">+AH3+AH5+AH8+AH9+AH10+AH11+AH12+AH14+AH15+AH16+AH17+AH18+AH19+AH20+AH21+AH22+AH23+AH24+AH25+AH26+AH28+AH30+AH31+AH33+AH34+AH35+AH36+AH37+AH39+AH40+AH41+AH42+AH43+AH44+AH46+AH47+AH49+AH50</f>
        <v>36930.895343702941</v>
      </c>
      <c r="AI63" s="15">
        <f t="shared" si="17"/>
        <v>30570.274498093262</v>
      </c>
      <c r="AJ63" s="15">
        <f t="shared" si="17"/>
        <v>1118.4956489739338</v>
      </c>
      <c r="AK63" s="15">
        <f t="shared" si="17"/>
        <v>5086.1665805893363</v>
      </c>
      <c r="AL63" s="15">
        <f t="shared" si="17"/>
        <v>27836.322844304737</v>
      </c>
      <c r="AM63" s="15">
        <f t="shared" si="17"/>
        <v>2186.9590952052426</v>
      </c>
      <c r="AN63" s="15">
        <f t="shared" si="17"/>
        <v>11655.787888842795</v>
      </c>
      <c r="AO63" s="15">
        <f t="shared" si="17"/>
        <v>3912918.7746121781</v>
      </c>
      <c r="AP63" s="15">
        <f t="shared" si="17"/>
        <v>2389.7711046210779</v>
      </c>
      <c r="AQ63" s="15">
        <f t="shared" si="17"/>
        <v>702.04917979167419</v>
      </c>
      <c r="AR63" s="15">
        <f t="shared" si="17"/>
        <v>329749.91107673373</v>
      </c>
      <c r="AS63" s="15">
        <f t="shared" si="17"/>
        <v>1040.4586259228236</v>
      </c>
      <c r="AT63" s="15">
        <f t="shared" si="17"/>
        <v>21363.454016164498</v>
      </c>
      <c r="AU63" s="15">
        <f t="shared" si="17"/>
        <v>2813.0274004754342</v>
      </c>
      <c r="AV63" s="15">
        <f t="shared" si="17"/>
        <v>7393.2902069105494</v>
      </c>
      <c r="AW63" s="15">
        <f t="shared" si="17"/>
        <v>53408.632887546242</v>
      </c>
      <c r="AX63" s="15">
        <f t="shared" si="17"/>
        <v>108690.17543001653</v>
      </c>
      <c r="AY63" s="15">
        <f t="shared" si="17"/>
        <v>6299.3014276321546</v>
      </c>
      <c r="AZ63" s="15">
        <f t="shared" si="17"/>
        <v>2405.0625952767982</v>
      </c>
      <c r="BA63" s="15">
        <f t="shared" si="17"/>
        <v>4564558.8104629824</v>
      </c>
      <c r="BB63" s="15">
        <f t="shared" si="17"/>
        <v>651640.03585080372</v>
      </c>
    </row>
    <row r="64" spans="1:69" x14ac:dyDescent="0.25">
      <c r="A64" s="17" t="s">
        <v>350</v>
      </c>
      <c r="G64" s="15">
        <f>SUM(G3:G58)</f>
        <v>108188.03655033381</v>
      </c>
      <c r="H64" s="15">
        <f t="shared" ref="H64:AA64" si="18">SUM(H3:H58)</f>
        <v>100280.19173808329</v>
      </c>
      <c r="I64" s="15">
        <f t="shared" si="18"/>
        <v>3379.5006545651045</v>
      </c>
      <c r="J64" s="15">
        <f t="shared" si="18"/>
        <v>14699.645733877802</v>
      </c>
      <c r="K64" s="15">
        <f t="shared" si="18"/>
        <v>83543.181165173097</v>
      </c>
      <c r="L64" s="15">
        <f t="shared" si="18"/>
        <v>6515.1405628197072</v>
      </c>
      <c r="M64" s="15">
        <f t="shared" si="18"/>
        <v>34958.78860508911</v>
      </c>
      <c r="N64" s="15">
        <f t="shared" si="18"/>
        <v>14701408.418178797</v>
      </c>
      <c r="O64" s="15">
        <f t="shared" si="18"/>
        <v>1996249.340891612</v>
      </c>
      <c r="P64" s="15">
        <f t="shared" si="18"/>
        <v>12705159.077287184</v>
      </c>
      <c r="Q64" s="15">
        <f t="shared" si="18"/>
        <v>8161.6619485536276</v>
      </c>
      <c r="R64" s="15">
        <f t="shared" si="18"/>
        <v>2142.6762233625459</v>
      </c>
      <c r="S64" s="15">
        <f t="shared" si="18"/>
        <v>1028719.0332513475</v>
      </c>
      <c r="T64" s="15">
        <f t="shared" si="18"/>
        <v>3028.0564465709676</v>
      </c>
      <c r="U64" s="15">
        <f t="shared" si="18"/>
        <v>64414.409759318878</v>
      </c>
      <c r="V64" s="15">
        <f t="shared" si="18"/>
        <v>7854.4227777468077</v>
      </c>
      <c r="W64" s="15">
        <f t="shared" si="18"/>
        <v>20585.293324422491</v>
      </c>
      <c r="X64" s="15">
        <f t="shared" si="18"/>
        <v>161036.01771769626</v>
      </c>
      <c r="Y64" s="15">
        <f t="shared" si="18"/>
        <v>322256.26288089802</v>
      </c>
      <c r="Z64" s="15">
        <f t="shared" si="18"/>
        <v>19291.993223695979</v>
      </c>
      <c r="AA64" s="15">
        <f t="shared" si="18"/>
        <v>7195.028328056148</v>
      </c>
      <c r="AH64" s="15">
        <f t="shared" ref="AH64:BB64" si="19">SUM(AH3:AH58)</f>
        <v>47450.257779591702</v>
      </c>
      <c r="AI64" s="15">
        <f t="shared" si="19"/>
        <v>40577.154641190849</v>
      </c>
      <c r="AJ64" s="15">
        <f t="shared" si="19"/>
        <v>1452.2326400827819</v>
      </c>
      <c r="AK64" s="15">
        <f t="shared" si="19"/>
        <v>6568.2392091482861</v>
      </c>
      <c r="AL64" s="15">
        <f t="shared" si="19"/>
        <v>35887.60328852063</v>
      </c>
      <c r="AM64" s="15">
        <f t="shared" si="19"/>
        <v>2870.2448449383223</v>
      </c>
      <c r="AN64" s="15">
        <f t="shared" si="19"/>
        <v>15086.624306393873</v>
      </c>
      <c r="AO64" s="15">
        <f t="shared" si="19"/>
        <v>5232846.6379133323</v>
      </c>
      <c r="AP64" s="15">
        <f t="shared" si="19"/>
        <v>3149.6051607537843</v>
      </c>
      <c r="AQ64" s="15">
        <f t="shared" si="19"/>
        <v>913.25171147924482</v>
      </c>
      <c r="AR64" s="15">
        <f t="shared" si="19"/>
        <v>431742.23112752923</v>
      </c>
      <c r="AS64" s="15">
        <f t="shared" si="19"/>
        <v>1346.7942895316157</v>
      </c>
      <c r="AT64" s="15">
        <f t="shared" si="19"/>
        <v>27741.529159107624</v>
      </c>
      <c r="AU64" s="15">
        <f t="shared" si="19"/>
        <v>3656.2940772312136</v>
      </c>
      <c r="AV64" s="15">
        <f t="shared" si="19"/>
        <v>9622.3404211576562</v>
      </c>
      <c r="AW64" s="15">
        <f t="shared" si="19"/>
        <v>69353.820124483114</v>
      </c>
      <c r="AX64" s="15">
        <f t="shared" si="19"/>
        <v>139832.78810290416</v>
      </c>
      <c r="AY64" s="15">
        <f t="shared" si="19"/>
        <v>8303.0590560705787</v>
      </c>
      <c r="AZ64" s="15">
        <f t="shared" si="19"/>
        <v>3098.5971639542618</v>
      </c>
      <c r="BA64" s="15">
        <f t="shared" si="19"/>
        <v>6081499.3050174043</v>
      </c>
      <c r="BB64" s="15">
        <f t="shared" si="19"/>
        <v>848652.66710406914</v>
      </c>
    </row>
    <row r="65" spans="2:57" x14ac:dyDescent="0.25">
      <c r="B65" s="15">
        <f>+B62+B54+B55+B56</f>
        <v>14898825.930028772</v>
      </c>
      <c r="C65" s="15">
        <f>+C62+C54+C55+C56</f>
        <v>2018818.4932945829</v>
      </c>
    </row>
    <row r="67" spans="2:57" x14ac:dyDescent="0.25">
      <c r="BB67" s="17"/>
      <c r="BC67" s="17"/>
      <c r="BD67" s="17"/>
      <c r="BE67" s="17"/>
    </row>
    <row r="68" spans="2:57" x14ac:dyDescent="0.25">
      <c r="BB68" s="17"/>
      <c r="BC68" s="17"/>
      <c r="BD68" s="17"/>
      <c r="BE68" s="17"/>
    </row>
    <row r="69" spans="2:57" x14ac:dyDescent="0.25">
      <c r="BB69" s="17"/>
      <c r="BC69" s="17"/>
      <c r="BD69" s="17"/>
      <c r="BE69" s="17"/>
    </row>
    <row r="70" spans="2:57" x14ac:dyDescent="0.25">
      <c r="BB70" s="17"/>
      <c r="BC70" s="17"/>
      <c r="BD70" s="17"/>
      <c r="BE70" s="17"/>
    </row>
    <row r="71" spans="2:57" x14ac:dyDescent="0.25">
      <c r="BB71" s="17"/>
      <c r="BC71" s="17"/>
      <c r="BD71" s="17"/>
      <c r="BE71" s="17"/>
    </row>
    <row r="72" spans="2:57" x14ac:dyDescent="0.25">
      <c r="BB72" s="17"/>
      <c r="BC72" s="17"/>
      <c r="BD72" s="17"/>
      <c r="BE72" s="17"/>
    </row>
    <row r="73" spans="2:57" x14ac:dyDescent="0.25">
      <c r="BB73" s="17"/>
      <c r="BC73" s="17"/>
      <c r="BD73" s="17"/>
      <c r="BE73" s="17"/>
    </row>
    <row r="74" spans="2:57" x14ac:dyDescent="0.25">
      <c r="BB74" s="17"/>
      <c r="BC74" s="17"/>
      <c r="BD74" s="17"/>
      <c r="BE74" s="17"/>
    </row>
    <row r="75" spans="2:57" x14ac:dyDescent="0.25">
      <c r="BB75" s="17"/>
      <c r="BC75" s="17"/>
      <c r="BD75" s="17"/>
      <c r="BE75" s="17"/>
    </row>
    <row r="76" spans="2:57" x14ac:dyDescent="0.25">
      <c r="BB76" s="17"/>
      <c r="BC76" s="17"/>
      <c r="BD76" s="17"/>
      <c r="BE76" s="17"/>
    </row>
    <row r="77" spans="2:57" x14ac:dyDescent="0.25">
      <c r="BB77" s="17"/>
      <c r="BC77" s="17"/>
      <c r="BD77" s="17"/>
      <c r="BE77" s="17"/>
    </row>
    <row r="78" spans="2:57" x14ac:dyDescent="0.25">
      <c r="BB78" s="17"/>
      <c r="BC78" s="17"/>
      <c r="BD78" s="17"/>
      <c r="BE78" s="17"/>
    </row>
    <row r="79" spans="2:57" x14ac:dyDescent="0.25">
      <c r="BB79" s="17"/>
      <c r="BC79" s="17"/>
      <c r="BD79" s="17"/>
      <c r="BE79" s="17"/>
    </row>
    <row r="80" spans="2:57" x14ac:dyDescent="0.25">
      <c r="BB80" s="17"/>
      <c r="BC80" s="17"/>
      <c r="BD80" s="17"/>
      <c r="BE80" s="17"/>
    </row>
    <row r="81" spans="54:57" x14ac:dyDescent="0.25">
      <c r="BB81" s="17"/>
      <c r="BC81" s="17"/>
      <c r="BD81" s="17"/>
      <c r="BE81" s="17"/>
    </row>
    <row r="82" spans="54:57" x14ac:dyDescent="0.25">
      <c r="BB82" s="17"/>
      <c r="BC82" s="17"/>
      <c r="BD82" s="17"/>
      <c r="BE82" s="17"/>
    </row>
    <row r="83" spans="54:57" x14ac:dyDescent="0.25">
      <c r="BB83" s="17"/>
      <c r="BC83" s="17"/>
      <c r="BD83" s="17"/>
      <c r="BE83" s="17"/>
    </row>
    <row r="84" spans="54:57" x14ac:dyDescent="0.25">
      <c r="BB84" s="17"/>
      <c r="BC84" s="17"/>
      <c r="BD84" s="17"/>
      <c r="BE84" s="17"/>
    </row>
    <row r="85" spans="54:57" x14ac:dyDescent="0.25">
      <c r="BB85" s="17"/>
      <c r="BC85" s="17"/>
      <c r="BD85" s="17"/>
      <c r="BE85" s="1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8438-FCCE-4091-B4F6-12FEE2467A0E}">
  <dimension ref="A1:R68"/>
  <sheetViews>
    <sheetView tabSelected="1" zoomScale="85" zoomScaleNormal="85" workbookViewId="0">
      <pane xSplit="1" ySplit="2" topLeftCell="B3" activePane="bottomRight" state="frozen"/>
      <selection pane="topRight" activeCell="I32" sqref="I32"/>
      <selection pane="bottomLeft" activeCell="I32" sqref="I32"/>
      <selection pane="bottomRight" activeCell="J22" sqref="J22"/>
    </sheetView>
  </sheetViews>
  <sheetFormatPr defaultColWidth="9.140625" defaultRowHeight="15" x14ac:dyDescent="0.25"/>
  <cols>
    <col min="1" max="1" width="21.28515625" style="17" customWidth="1"/>
    <col min="2" max="4" width="9.140625" style="17"/>
    <col min="5" max="5" width="16.5703125" style="17" bestFit="1" customWidth="1"/>
    <col min="6" max="6" width="9.28515625" style="15" bestFit="1" customWidth="1"/>
    <col min="7" max="7" width="10" style="15" bestFit="1" customWidth="1"/>
    <col min="8" max="16384" width="9.140625" style="17"/>
  </cols>
  <sheetData>
    <row r="1" spans="1:18" x14ac:dyDescent="0.25">
      <c r="B1" s="17" t="s">
        <v>351</v>
      </c>
      <c r="E1" s="17" t="s">
        <v>352</v>
      </c>
    </row>
    <row r="2" spans="1:18" x14ac:dyDescent="0.25">
      <c r="A2" s="17" t="s">
        <v>158</v>
      </c>
      <c r="B2" s="17" t="s">
        <v>77</v>
      </c>
      <c r="E2" s="17" t="s">
        <v>339</v>
      </c>
      <c r="F2" s="15" t="s">
        <v>77</v>
      </c>
      <c r="G2" s="15" t="s">
        <v>79</v>
      </c>
      <c r="K2" s="17" t="s">
        <v>77</v>
      </c>
    </row>
    <row r="3" spans="1:18" x14ac:dyDescent="0.25">
      <c r="A3" s="15" t="s">
        <v>172</v>
      </c>
      <c r="B3" s="15">
        <v>29785.01476174</v>
      </c>
      <c r="C3" s="15"/>
      <c r="D3" s="15"/>
      <c r="E3" s="17" t="s">
        <v>172</v>
      </c>
      <c r="F3" s="15">
        <v>29862.282031790601</v>
      </c>
      <c r="G3" s="15">
        <v>29862.282031790601</v>
      </c>
      <c r="I3" s="25"/>
      <c r="K3" s="13">
        <f t="shared" ref="K3:K58" si="0">IF(B3=0,"",(F3-B3)/B3)</f>
        <v>2.5941659142587944E-3</v>
      </c>
      <c r="L3" s="13"/>
      <c r="M3" s="13"/>
      <c r="N3" s="13"/>
      <c r="O3" s="13"/>
      <c r="P3" s="13"/>
      <c r="Q3" s="13"/>
      <c r="R3" s="13"/>
    </row>
    <row r="4" spans="1:18" x14ac:dyDescent="0.25">
      <c r="A4" s="15" t="s">
        <v>174</v>
      </c>
      <c r="B4" s="15">
        <v>21731.5793982</v>
      </c>
      <c r="C4" s="15"/>
      <c r="D4" s="15"/>
      <c r="E4" s="17" t="s">
        <v>174</v>
      </c>
      <c r="F4" s="15">
        <v>21871.3496973605</v>
      </c>
      <c r="G4" s="15">
        <v>21871.3496973605</v>
      </c>
      <c r="I4" s="25"/>
      <c r="K4" s="13">
        <f t="shared" si="0"/>
        <v>6.431667786285112E-3</v>
      </c>
      <c r="L4" s="13"/>
      <c r="M4" s="13"/>
      <c r="N4" s="13"/>
      <c r="O4" s="13"/>
      <c r="P4" s="13"/>
      <c r="Q4" s="13"/>
      <c r="R4" s="13"/>
    </row>
    <row r="5" spans="1:18" x14ac:dyDescent="0.25">
      <c r="A5" s="15" t="s">
        <v>175</v>
      </c>
      <c r="B5" s="15">
        <v>39648.053314780002</v>
      </c>
      <c r="C5" s="15"/>
      <c r="D5" s="15"/>
      <c r="E5" s="17" t="s">
        <v>175</v>
      </c>
      <c r="F5" s="15">
        <v>39747.299321064602</v>
      </c>
      <c r="G5" s="15">
        <v>39747.299321064602</v>
      </c>
      <c r="I5" s="25"/>
      <c r="K5" s="13">
        <f t="shared" si="0"/>
        <v>2.5031747585852688E-3</v>
      </c>
      <c r="L5" s="13"/>
      <c r="M5" s="13"/>
      <c r="N5" s="13"/>
      <c r="O5" s="13"/>
      <c r="P5" s="13"/>
      <c r="Q5" s="13"/>
      <c r="R5" s="13"/>
    </row>
    <row r="6" spans="1:18" x14ac:dyDescent="0.25">
      <c r="A6" s="15" t="s">
        <v>176</v>
      </c>
      <c r="B6" s="15">
        <v>75546.987779829302</v>
      </c>
      <c r="C6" s="15"/>
      <c r="D6" s="15"/>
      <c r="E6" s="17" t="s">
        <v>176</v>
      </c>
      <c r="F6" s="15">
        <v>75934.517036108402</v>
      </c>
      <c r="G6" s="15">
        <v>75934.517036108402</v>
      </c>
      <c r="I6" s="25"/>
      <c r="K6" s="13">
        <f t="shared" si="0"/>
        <v>5.1296453726056915E-3</v>
      </c>
      <c r="L6" s="13"/>
      <c r="M6" s="13"/>
      <c r="N6" s="13"/>
      <c r="O6" s="13"/>
      <c r="P6" s="13"/>
      <c r="Q6" s="13"/>
      <c r="R6" s="13"/>
    </row>
    <row r="7" spans="1:18" x14ac:dyDescent="0.25">
      <c r="A7" s="15" t="s">
        <v>177</v>
      </c>
      <c r="B7" s="15">
        <v>38619.468536652297</v>
      </c>
      <c r="C7" s="15"/>
      <c r="D7" s="15"/>
      <c r="E7" s="17" t="s">
        <v>177</v>
      </c>
      <c r="F7" s="15">
        <v>38679.890633866497</v>
      </c>
      <c r="G7" s="15">
        <v>38679.890633866497</v>
      </c>
      <c r="I7" s="25"/>
      <c r="K7" s="13">
        <f t="shared" si="0"/>
        <v>1.564550199774369E-3</v>
      </c>
      <c r="L7" s="13"/>
      <c r="M7" s="13"/>
      <c r="N7" s="13"/>
      <c r="O7" s="13"/>
      <c r="P7" s="13"/>
      <c r="Q7" s="13"/>
      <c r="R7" s="13"/>
    </row>
    <row r="8" spans="1:18" x14ac:dyDescent="0.25">
      <c r="A8" s="15" t="s">
        <v>178</v>
      </c>
      <c r="B8" s="15">
        <v>2233.01712331</v>
      </c>
      <c r="C8" s="15"/>
      <c r="D8" s="15"/>
      <c r="E8" s="17" t="s">
        <v>178</v>
      </c>
      <c r="F8" s="15">
        <v>2237.6483586148302</v>
      </c>
      <c r="G8" s="15">
        <v>2237.6483586148302</v>
      </c>
      <c r="I8" s="25"/>
      <c r="K8" s="13">
        <f t="shared" si="0"/>
        <v>2.0739810978096275E-3</v>
      </c>
      <c r="L8" s="13"/>
      <c r="M8" s="13"/>
      <c r="N8" s="13"/>
      <c r="O8" s="13"/>
      <c r="P8" s="13"/>
      <c r="Q8" s="13"/>
      <c r="R8" s="13"/>
    </row>
    <row r="9" spans="1:18" x14ac:dyDescent="0.25">
      <c r="A9" s="15" t="s">
        <v>179</v>
      </c>
      <c r="B9" s="15">
        <v>1159.71502403</v>
      </c>
      <c r="C9" s="15"/>
      <c r="D9" s="15"/>
      <c r="E9" s="17" t="s">
        <v>179</v>
      </c>
      <c r="F9" s="15">
        <v>1162.8016539294599</v>
      </c>
      <c r="G9" s="15">
        <v>1162.8016539294599</v>
      </c>
      <c r="I9" s="25"/>
      <c r="K9" s="13">
        <f t="shared" si="0"/>
        <v>2.6615417024899004E-3</v>
      </c>
      <c r="L9" s="13"/>
      <c r="M9" s="13"/>
      <c r="N9" s="13"/>
      <c r="O9" s="13"/>
      <c r="P9" s="13"/>
      <c r="Q9" s="13"/>
      <c r="R9" s="13"/>
    </row>
    <row r="10" spans="1:18" x14ac:dyDescent="0.25">
      <c r="A10" s="15" t="s">
        <v>180</v>
      </c>
      <c r="B10" s="15">
        <v>16.737929686000001</v>
      </c>
      <c r="C10" s="15"/>
      <c r="D10" s="15"/>
      <c r="E10" s="17" t="s">
        <v>180</v>
      </c>
      <c r="F10" s="15">
        <v>16.7596019521927</v>
      </c>
      <c r="G10" s="15">
        <v>16.7596019521927</v>
      </c>
      <c r="I10" s="25"/>
      <c r="K10" s="13">
        <f t="shared" si="0"/>
        <v>1.2947996914353082E-3</v>
      </c>
      <c r="L10" s="13"/>
      <c r="M10" s="13"/>
      <c r="N10" s="13"/>
      <c r="O10" s="13"/>
      <c r="P10" s="13"/>
      <c r="Q10" s="13"/>
      <c r="R10" s="13"/>
    </row>
    <row r="11" spans="1:18" x14ac:dyDescent="0.25">
      <c r="A11" s="15" t="s">
        <v>181</v>
      </c>
      <c r="B11" s="15">
        <v>59102.650832439998</v>
      </c>
      <c r="C11" s="15"/>
      <c r="D11" s="15"/>
      <c r="E11" s="17" t="s">
        <v>181</v>
      </c>
      <c r="F11" s="15">
        <v>59215.4990273207</v>
      </c>
      <c r="G11" s="15">
        <v>59215.4990273207</v>
      </c>
      <c r="I11" s="25"/>
      <c r="K11" s="13">
        <f t="shared" si="0"/>
        <v>1.9093592806968052E-3</v>
      </c>
      <c r="L11" s="13"/>
      <c r="M11" s="13"/>
      <c r="N11" s="13"/>
      <c r="O11" s="13"/>
      <c r="P11" s="13"/>
      <c r="Q11" s="13"/>
      <c r="R11" s="13"/>
    </row>
    <row r="12" spans="1:18" x14ac:dyDescent="0.25">
      <c r="A12" s="15" t="s">
        <v>182</v>
      </c>
      <c r="B12" s="15">
        <v>36139.743070044897</v>
      </c>
      <c r="C12" s="15"/>
      <c r="D12" s="15"/>
      <c r="E12" s="17" t="s">
        <v>182</v>
      </c>
      <c r="F12" s="15">
        <v>36222.410038040704</v>
      </c>
      <c r="G12" s="15">
        <v>36222.410038040704</v>
      </c>
      <c r="I12" s="25"/>
      <c r="K12" s="13">
        <f t="shared" si="0"/>
        <v>2.2874254483653714E-3</v>
      </c>
      <c r="L12" s="13"/>
      <c r="M12" s="13"/>
      <c r="N12" s="13"/>
      <c r="O12" s="13"/>
      <c r="P12" s="13"/>
      <c r="Q12" s="13"/>
      <c r="R12" s="13"/>
    </row>
    <row r="13" spans="1:18" x14ac:dyDescent="0.25">
      <c r="A13" s="15" t="s">
        <v>183</v>
      </c>
      <c r="B13" s="15">
        <v>23433.450382220999</v>
      </c>
      <c r="C13" s="15"/>
      <c r="D13" s="15"/>
      <c r="E13" s="17" t="s">
        <v>183</v>
      </c>
      <c r="F13" s="15">
        <v>23471.321614364198</v>
      </c>
      <c r="G13" s="15">
        <v>23471.321614364198</v>
      </c>
      <c r="I13" s="25"/>
      <c r="K13" s="13">
        <f t="shared" si="0"/>
        <v>1.6161184770268583E-3</v>
      </c>
      <c r="L13" s="13"/>
      <c r="M13" s="13"/>
      <c r="N13" s="13"/>
      <c r="O13" s="13"/>
      <c r="P13" s="13"/>
      <c r="Q13" s="13"/>
      <c r="R13" s="13"/>
    </row>
    <row r="14" spans="1:18" x14ac:dyDescent="0.25">
      <c r="A14" s="15" t="s">
        <v>184</v>
      </c>
      <c r="B14" s="15">
        <v>46225.922550709998</v>
      </c>
      <c r="C14" s="15"/>
      <c r="D14" s="15"/>
      <c r="E14" s="17" t="s">
        <v>184</v>
      </c>
      <c r="F14" s="15">
        <v>46337.079646179103</v>
      </c>
      <c r="G14" s="15">
        <v>46337.079646179103</v>
      </c>
      <c r="I14" s="25"/>
      <c r="K14" s="13">
        <f t="shared" si="0"/>
        <v>2.4046485031675763E-3</v>
      </c>
      <c r="L14" s="13"/>
      <c r="M14" s="13"/>
      <c r="N14" s="13"/>
      <c r="O14" s="13"/>
      <c r="P14" s="13"/>
      <c r="Q14" s="13"/>
      <c r="R14" s="13"/>
    </row>
    <row r="15" spans="1:18" x14ac:dyDescent="0.25">
      <c r="A15" s="15" t="s">
        <v>185</v>
      </c>
      <c r="B15" s="15">
        <v>28812.706598072898</v>
      </c>
      <c r="C15" s="15"/>
      <c r="D15" s="15"/>
      <c r="E15" s="17" t="s">
        <v>185</v>
      </c>
      <c r="F15" s="15">
        <v>28940.202055214701</v>
      </c>
      <c r="G15" s="15">
        <v>28940.202055214701</v>
      </c>
      <c r="I15" s="25"/>
      <c r="K15" s="13">
        <f t="shared" si="0"/>
        <v>4.4249732911357037E-3</v>
      </c>
      <c r="L15" s="13"/>
      <c r="M15" s="13"/>
      <c r="N15" s="13"/>
      <c r="O15" s="13"/>
      <c r="P15" s="13"/>
      <c r="Q15" s="13"/>
      <c r="R15" s="13"/>
    </row>
    <row r="16" spans="1:18" x14ac:dyDescent="0.25">
      <c r="A16" s="15" t="s">
        <v>186</v>
      </c>
      <c r="B16" s="15">
        <v>53786.591954969997</v>
      </c>
      <c r="C16" s="15"/>
      <c r="D16" s="15"/>
      <c r="E16" s="17" t="s">
        <v>186</v>
      </c>
      <c r="F16" s="15">
        <v>53834.045464014402</v>
      </c>
      <c r="G16" s="15">
        <v>53834.045464014402</v>
      </c>
      <c r="I16" s="25"/>
      <c r="K16" s="13">
        <f t="shared" si="0"/>
        <v>8.8225535992561424E-4</v>
      </c>
      <c r="L16" s="13"/>
      <c r="M16" s="13"/>
      <c r="N16" s="13"/>
      <c r="O16" s="13"/>
      <c r="P16" s="13"/>
      <c r="Q16" s="13"/>
      <c r="R16" s="13"/>
    </row>
    <row r="17" spans="1:18" x14ac:dyDescent="0.25">
      <c r="A17" s="15" t="s">
        <v>187</v>
      </c>
      <c r="B17" s="15">
        <v>80351.2697377</v>
      </c>
      <c r="C17" s="15"/>
      <c r="D17" s="15"/>
      <c r="E17" s="17" t="s">
        <v>187</v>
      </c>
      <c r="F17" s="15">
        <v>80474.5973399582</v>
      </c>
      <c r="G17" s="15">
        <v>80474.5973399582</v>
      </c>
      <c r="I17" s="25"/>
      <c r="K17" s="13">
        <f t="shared" si="0"/>
        <v>1.5348556738529722E-3</v>
      </c>
      <c r="L17" s="13"/>
      <c r="M17" s="13"/>
      <c r="N17" s="13"/>
      <c r="O17" s="13"/>
      <c r="P17" s="13"/>
      <c r="Q17" s="13"/>
      <c r="R17" s="13"/>
    </row>
    <row r="18" spans="1:18" x14ac:dyDescent="0.25">
      <c r="A18" s="15" t="s">
        <v>188</v>
      </c>
      <c r="B18" s="15">
        <v>29448.945637449899</v>
      </c>
      <c r="C18" s="15"/>
      <c r="D18" s="15"/>
      <c r="E18" s="17" t="s">
        <v>188</v>
      </c>
      <c r="F18" s="15">
        <v>29680.647861880399</v>
      </c>
      <c r="G18" s="15">
        <v>29680.647861880399</v>
      </c>
      <c r="I18" s="25"/>
      <c r="K18" s="13">
        <f t="shared" si="0"/>
        <v>7.8679293745528064E-3</v>
      </c>
      <c r="L18" s="13"/>
      <c r="M18" s="13"/>
      <c r="N18" s="13"/>
      <c r="O18" s="13"/>
      <c r="P18" s="13"/>
      <c r="Q18" s="13"/>
      <c r="R18" s="13"/>
    </row>
    <row r="19" spans="1:18" x14ac:dyDescent="0.25">
      <c r="A19" s="15" t="s">
        <v>189</v>
      </c>
      <c r="B19" s="15">
        <v>39711.0478515</v>
      </c>
      <c r="C19" s="15"/>
      <c r="D19" s="15"/>
      <c r="E19" s="17" t="s">
        <v>189</v>
      </c>
      <c r="F19" s="15">
        <v>39843.243794330803</v>
      </c>
      <c r="G19" s="15">
        <v>39843.243794330803</v>
      </c>
      <c r="I19" s="25"/>
      <c r="K19" s="13">
        <f t="shared" si="0"/>
        <v>3.3289462248680068E-3</v>
      </c>
      <c r="L19" s="13"/>
      <c r="M19" s="13"/>
      <c r="N19" s="13"/>
      <c r="O19" s="13"/>
      <c r="P19" s="13"/>
      <c r="Q19" s="13"/>
      <c r="R19" s="13"/>
    </row>
    <row r="20" spans="1:18" x14ac:dyDescent="0.25">
      <c r="A20" s="15" t="s">
        <v>190</v>
      </c>
      <c r="B20" s="15">
        <v>5988.9076970819997</v>
      </c>
      <c r="C20" s="15"/>
      <c r="D20" s="15"/>
      <c r="E20" s="17" t="s">
        <v>190</v>
      </c>
      <c r="F20" s="15">
        <v>5990.5523179726297</v>
      </c>
      <c r="G20" s="15">
        <v>5990.5523179726297</v>
      </c>
      <c r="I20" s="25"/>
      <c r="K20" s="13">
        <f t="shared" si="0"/>
        <v>2.7461116013381036E-4</v>
      </c>
      <c r="L20" s="13"/>
      <c r="M20" s="13"/>
      <c r="N20" s="13"/>
      <c r="O20" s="13"/>
      <c r="P20" s="13"/>
      <c r="Q20" s="13"/>
      <c r="R20" s="13"/>
    </row>
    <row r="21" spans="1:18" x14ac:dyDescent="0.25">
      <c r="A21" s="15" t="s">
        <v>191</v>
      </c>
      <c r="B21" s="15">
        <v>6258.0975388480001</v>
      </c>
      <c r="C21" s="15"/>
      <c r="D21" s="15"/>
      <c r="E21" s="17" t="s">
        <v>191</v>
      </c>
      <c r="F21" s="15">
        <v>6277.7311586633296</v>
      </c>
      <c r="G21" s="15">
        <v>6277.7311586633296</v>
      </c>
      <c r="I21" s="25"/>
      <c r="K21" s="13">
        <f t="shared" si="0"/>
        <v>3.1373144463554695E-3</v>
      </c>
      <c r="L21" s="13"/>
      <c r="M21" s="13"/>
      <c r="N21" s="13"/>
      <c r="O21" s="13"/>
      <c r="P21" s="13"/>
      <c r="Q21" s="13"/>
      <c r="R21" s="13"/>
    </row>
    <row r="22" spans="1:18" x14ac:dyDescent="0.25">
      <c r="A22" s="15" t="s">
        <v>192</v>
      </c>
      <c r="B22" s="15">
        <v>2822.9797609202001</v>
      </c>
      <c r="C22" s="15"/>
      <c r="D22" s="15"/>
      <c r="E22" s="17" t="s">
        <v>192</v>
      </c>
      <c r="F22" s="15">
        <v>2827.18082190732</v>
      </c>
      <c r="G22" s="15">
        <v>2827.18082190732</v>
      </c>
      <c r="I22" s="25"/>
      <c r="K22" s="13">
        <f t="shared" si="0"/>
        <v>1.4881654644773418E-3</v>
      </c>
      <c r="L22" s="13"/>
      <c r="M22" s="13"/>
      <c r="N22" s="13"/>
      <c r="O22" s="13"/>
      <c r="P22" s="13"/>
      <c r="Q22" s="13"/>
      <c r="R22" s="13"/>
    </row>
    <row r="23" spans="1:18" x14ac:dyDescent="0.25">
      <c r="A23" s="15" t="s">
        <v>193</v>
      </c>
      <c r="B23" s="15">
        <v>26187.4916755579</v>
      </c>
      <c r="C23" s="15"/>
      <c r="D23" s="15"/>
      <c r="E23" s="17" t="s">
        <v>193</v>
      </c>
      <c r="F23" s="15">
        <v>26226.4348089419</v>
      </c>
      <c r="G23" s="15">
        <v>26226.4348089419</v>
      </c>
      <c r="I23" s="25"/>
      <c r="K23" s="13">
        <f t="shared" si="0"/>
        <v>1.4870890983556028E-3</v>
      </c>
      <c r="L23" s="13"/>
      <c r="M23" s="13"/>
      <c r="N23" s="13"/>
      <c r="O23" s="13"/>
      <c r="P23" s="13"/>
      <c r="Q23" s="13"/>
      <c r="R23" s="13"/>
    </row>
    <row r="24" spans="1:18" x14ac:dyDescent="0.25">
      <c r="A24" s="15" t="s">
        <v>194</v>
      </c>
      <c r="B24" s="15">
        <v>68585.300243575999</v>
      </c>
      <c r="C24" s="15"/>
      <c r="D24" s="15"/>
      <c r="E24" s="17" t="s">
        <v>194</v>
      </c>
      <c r="F24" s="15">
        <v>68621.039386938399</v>
      </c>
      <c r="G24" s="15">
        <v>68621.039386938399</v>
      </c>
      <c r="I24" s="25"/>
      <c r="K24" s="13">
        <f t="shared" si="0"/>
        <v>5.2109042659979107E-4</v>
      </c>
      <c r="L24" s="13"/>
      <c r="M24" s="13"/>
      <c r="N24" s="13"/>
      <c r="O24" s="13"/>
      <c r="P24" s="13"/>
      <c r="Q24" s="13"/>
      <c r="R24" s="13"/>
    </row>
    <row r="25" spans="1:18" x14ac:dyDescent="0.25">
      <c r="A25" s="15" t="s">
        <v>195</v>
      </c>
      <c r="B25" s="15">
        <v>31659.124375529998</v>
      </c>
      <c r="C25" s="15"/>
      <c r="D25" s="15"/>
      <c r="E25" s="17" t="s">
        <v>195</v>
      </c>
      <c r="F25" s="15">
        <v>31736.802234130799</v>
      </c>
      <c r="G25" s="15">
        <v>31736.802234130799</v>
      </c>
      <c r="I25" s="25"/>
      <c r="K25" s="13">
        <f t="shared" si="0"/>
        <v>2.4535693937523819E-3</v>
      </c>
      <c r="L25" s="13"/>
      <c r="M25" s="13"/>
      <c r="N25" s="13"/>
      <c r="O25" s="13"/>
      <c r="P25" s="13"/>
      <c r="Q25" s="13"/>
      <c r="R25" s="13"/>
    </row>
    <row r="26" spans="1:18" x14ac:dyDescent="0.25">
      <c r="A26" s="15" t="s">
        <v>196</v>
      </c>
      <c r="B26" s="15">
        <v>60525.241340036999</v>
      </c>
      <c r="C26" s="15"/>
      <c r="D26" s="15"/>
      <c r="E26" s="17" t="s">
        <v>196</v>
      </c>
      <c r="F26" s="15">
        <v>60692.817912399303</v>
      </c>
      <c r="G26" s="15">
        <v>60692.817912399303</v>
      </c>
      <c r="I26" s="25"/>
      <c r="K26" s="13">
        <f t="shared" si="0"/>
        <v>2.7687055623759039E-3</v>
      </c>
      <c r="L26" s="13"/>
      <c r="M26" s="13"/>
      <c r="N26" s="13"/>
      <c r="O26" s="13"/>
      <c r="P26" s="13"/>
      <c r="Q26" s="13"/>
      <c r="R26" s="13"/>
    </row>
    <row r="27" spans="1:18" x14ac:dyDescent="0.25">
      <c r="A27" s="15" t="s">
        <v>197</v>
      </c>
      <c r="B27" s="15">
        <v>52276.367450202997</v>
      </c>
      <c r="C27" s="15"/>
      <c r="D27" s="15"/>
      <c r="E27" s="17" t="s">
        <v>197</v>
      </c>
      <c r="F27" s="15">
        <v>52334.275162973499</v>
      </c>
      <c r="G27" s="15">
        <v>52334.275162973499</v>
      </c>
      <c r="I27" s="25"/>
      <c r="K27" s="13">
        <f t="shared" si="0"/>
        <v>1.1077225827839611E-3</v>
      </c>
      <c r="L27" s="13"/>
      <c r="M27" s="13"/>
      <c r="N27" s="13"/>
      <c r="O27" s="13"/>
      <c r="P27" s="13"/>
      <c r="Q27" s="13"/>
      <c r="R27" s="13"/>
    </row>
    <row r="28" spans="1:18" x14ac:dyDescent="0.25">
      <c r="A28" s="15" t="s">
        <v>198</v>
      </c>
      <c r="B28" s="15">
        <v>73598.900897829895</v>
      </c>
      <c r="C28" s="15"/>
      <c r="D28" s="15"/>
      <c r="E28" s="17" t="s">
        <v>198</v>
      </c>
      <c r="F28" s="15">
        <v>73624.301218269597</v>
      </c>
      <c r="G28" s="15">
        <v>73624.301218269597</v>
      </c>
      <c r="I28" s="25"/>
      <c r="K28" s="13">
        <f t="shared" si="0"/>
        <v>3.4511820325906881E-4</v>
      </c>
      <c r="L28" s="13"/>
      <c r="M28" s="13"/>
      <c r="N28" s="13"/>
      <c r="O28" s="13"/>
      <c r="P28" s="13"/>
      <c r="Q28" s="13"/>
      <c r="R28" s="13"/>
    </row>
    <row r="29" spans="1:18" x14ac:dyDescent="0.25">
      <c r="A29" s="15" t="s">
        <v>199</v>
      </c>
      <c r="B29" s="15">
        <v>13909.78670362</v>
      </c>
      <c r="C29" s="15"/>
      <c r="D29" s="15"/>
      <c r="E29" s="17" t="s">
        <v>199</v>
      </c>
      <c r="F29" s="15">
        <v>13937.5958373385</v>
      </c>
      <c r="G29" s="15">
        <v>13937.5958373385</v>
      </c>
      <c r="I29" s="25"/>
      <c r="K29" s="13">
        <f t="shared" si="0"/>
        <v>1.9992494716876115E-3</v>
      </c>
      <c r="L29" s="13"/>
      <c r="M29" s="13"/>
      <c r="N29" s="13"/>
      <c r="O29" s="13"/>
      <c r="P29" s="13"/>
      <c r="Q29" s="13"/>
      <c r="R29" s="13"/>
    </row>
    <row r="30" spans="1:18" x14ac:dyDescent="0.25">
      <c r="A30" s="15" t="s">
        <v>200</v>
      </c>
      <c r="B30" s="15">
        <v>2008.915352</v>
      </c>
      <c r="C30" s="15"/>
      <c r="D30" s="15"/>
      <c r="E30" s="17" t="s">
        <v>200</v>
      </c>
      <c r="F30" s="15">
        <v>2010.7477368232501</v>
      </c>
      <c r="G30" s="15">
        <v>2010.7477368232501</v>
      </c>
      <c r="I30" s="25"/>
      <c r="K30" s="13">
        <f t="shared" si="0"/>
        <v>9.1212644745127869E-4</v>
      </c>
      <c r="L30" s="13"/>
      <c r="M30" s="13"/>
      <c r="N30" s="13"/>
      <c r="O30" s="13"/>
      <c r="P30" s="13"/>
      <c r="Q30" s="13"/>
      <c r="R30" s="13"/>
    </row>
    <row r="31" spans="1:18" x14ac:dyDescent="0.25">
      <c r="A31" s="15" t="s">
        <v>201</v>
      </c>
      <c r="B31" s="15">
        <v>3774.60367318</v>
      </c>
      <c r="C31" s="15"/>
      <c r="D31" s="15"/>
      <c r="E31" s="17" t="s">
        <v>201</v>
      </c>
      <c r="F31" s="15">
        <v>3780.7691236329902</v>
      </c>
      <c r="G31" s="15">
        <v>3780.7691236329902</v>
      </c>
      <c r="I31" s="25"/>
      <c r="K31" s="13">
        <f t="shared" si="0"/>
        <v>1.6334033945863112E-3</v>
      </c>
      <c r="L31" s="13"/>
      <c r="M31" s="13"/>
      <c r="N31" s="13"/>
      <c r="O31" s="13"/>
      <c r="P31" s="13"/>
      <c r="Q31" s="13"/>
      <c r="R31" s="13"/>
    </row>
    <row r="32" spans="1:18" x14ac:dyDescent="0.25">
      <c r="A32" s="15" t="s">
        <v>202</v>
      </c>
      <c r="B32" s="15">
        <v>25702.106959091001</v>
      </c>
      <c r="C32" s="15"/>
      <c r="D32" s="15"/>
      <c r="E32" s="17" t="s">
        <v>202</v>
      </c>
      <c r="F32" s="15">
        <v>25775.2945064534</v>
      </c>
      <c r="G32" s="15">
        <v>25775.2945064534</v>
      </c>
      <c r="I32" s="25"/>
      <c r="K32" s="13">
        <f t="shared" si="0"/>
        <v>2.8475310401162154E-3</v>
      </c>
      <c r="L32" s="13"/>
      <c r="M32" s="13"/>
      <c r="N32" s="13"/>
      <c r="O32" s="13"/>
      <c r="P32" s="13"/>
      <c r="Q32" s="13"/>
      <c r="R32" s="13"/>
    </row>
    <row r="33" spans="1:18" x14ac:dyDescent="0.25">
      <c r="A33" s="15" t="s">
        <v>203</v>
      </c>
      <c r="B33" s="15">
        <v>17873.683132730901</v>
      </c>
      <c r="C33" s="15"/>
      <c r="D33" s="15"/>
      <c r="E33" s="17" t="s">
        <v>203</v>
      </c>
      <c r="F33" s="15">
        <v>17882.862973359301</v>
      </c>
      <c r="G33" s="15">
        <v>17882.862973359301</v>
      </c>
      <c r="I33" s="25"/>
      <c r="K33" s="13">
        <f t="shared" si="0"/>
        <v>5.1359535470276124E-4</v>
      </c>
      <c r="L33" s="13"/>
      <c r="M33" s="13"/>
      <c r="N33" s="13"/>
      <c r="O33" s="13"/>
      <c r="P33" s="13"/>
      <c r="Q33" s="13"/>
      <c r="R33" s="13"/>
    </row>
    <row r="34" spans="1:18" x14ac:dyDescent="0.25">
      <c r="A34" s="15" t="s">
        <v>204</v>
      </c>
      <c r="B34" s="15">
        <v>29772.336994632002</v>
      </c>
      <c r="C34" s="15"/>
      <c r="D34" s="15"/>
      <c r="E34" s="17" t="s">
        <v>204</v>
      </c>
      <c r="F34" s="15">
        <v>29868.0210870109</v>
      </c>
      <c r="G34" s="15">
        <v>29868.0210870109</v>
      </c>
      <c r="I34" s="25"/>
      <c r="K34" s="13">
        <f t="shared" si="0"/>
        <v>3.2138589723793142E-3</v>
      </c>
      <c r="L34" s="13"/>
      <c r="M34" s="13"/>
      <c r="N34" s="13"/>
      <c r="O34" s="13"/>
      <c r="P34" s="13"/>
      <c r="Q34" s="13"/>
      <c r="R34" s="13"/>
    </row>
    <row r="35" spans="1:18" x14ac:dyDescent="0.25">
      <c r="A35" s="15" t="s">
        <v>205</v>
      </c>
      <c r="B35" s="15">
        <v>68067.591439219905</v>
      </c>
      <c r="C35" s="15"/>
      <c r="D35" s="15"/>
      <c r="E35" s="17" t="s">
        <v>205</v>
      </c>
      <c r="F35" s="15">
        <v>68155.445037599799</v>
      </c>
      <c r="G35" s="15">
        <v>68155.445037599799</v>
      </c>
      <c r="I35" s="25"/>
      <c r="K35" s="13">
        <f t="shared" si="0"/>
        <v>1.290681755036706E-3</v>
      </c>
      <c r="L35" s="13"/>
      <c r="M35" s="13"/>
      <c r="N35" s="13"/>
      <c r="O35" s="13"/>
      <c r="P35" s="13"/>
      <c r="Q35" s="13"/>
      <c r="R35" s="13"/>
    </row>
    <row r="36" spans="1:18" x14ac:dyDescent="0.25">
      <c r="A36" s="15" t="s">
        <v>206</v>
      </c>
      <c r="B36" s="15">
        <v>26194.176970354001</v>
      </c>
      <c r="C36" s="15"/>
      <c r="D36" s="15"/>
      <c r="E36" s="17" t="s">
        <v>206</v>
      </c>
      <c r="F36" s="15">
        <v>26300.635290431299</v>
      </c>
      <c r="G36" s="15">
        <v>26300.635290431299</v>
      </c>
      <c r="I36" s="25"/>
      <c r="K36" s="13">
        <f t="shared" si="0"/>
        <v>4.064197939785812E-3</v>
      </c>
      <c r="L36" s="13"/>
      <c r="M36" s="13"/>
      <c r="N36" s="13"/>
      <c r="O36" s="13"/>
      <c r="P36" s="13"/>
      <c r="Q36" s="13"/>
      <c r="R36" s="13"/>
    </row>
    <row r="37" spans="1:18" x14ac:dyDescent="0.25">
      <c r="A37" s="15" t="s">
        <v>207</v>
      </c>
      <c r="B37" s="15">
        <v>70877.470575179905</v>
      </c>
      <c r="C37" s="15"/>
      <c r="D37" s="15"/>
      <c r="E37" s="17" t="s">
        <v>207</v>
      </c>
      <c r="F37" s="15">
        <v>70980.346913341797</v>
      </c>
      <c r="G37" s="15">
        <v>70980.346913341797</v>
      </c>
      <c r="I37" s="25"/>
      <c r="K37" s="13">
        <f t="shared" si="0"/>
        <v>1.4514674032105974E-3</v>
      </c>
      <c r="L37" s="13"/>
      <c r="M37" s="13"/>
      <c r="N37" s="13"/>
      <c r="O37" s="13"/>
      <c r="P37" s="13"/>
      <c r="Q37" s="13"/>
      <c r="R37" s="13"/>
    </row>
    <row r="38" spans="1:18" x14ac:dyDescent="0.25">
      <c r="A38" s="15" t="s">
        <v>208</v>
      </c>
      <c r="B38" s="15">
        <v>15447.600096869</v>
      </c>
      <c r="C38" s="15"/>
      <c r="D38" s="15"/>
      <c r="E38" s="17" t="s">
        <v>208</v>
      </c>
      <c r="F38" s="15">
        <v>15497.113575720499</v>
      </c>
      <c r="G38" s="15">
        <v>15497.113575720499</v>
      </c>
      <c r="I38" s="25"/>
      <c r="K38" s="13">
        <f t="shared" si="0"/>
        <v>3.2052537961242572E-3</v>
      </c>
      <c r="L38" s="13"/>
      <c r="M38" s="13"/>
      <c r="N38" s="13"/>
      <c r="O38" s="13"/>
      <c r="P38" s="13"/>
      <c r="Q38" s="13"/>
      <c r="R38" s="13"/>
    </row>
    <row r="39" spans="1:18" x14ac:dyDescent="0.25">
      <c r="A39" s="15" t="s">
        <v>209</v>
      </c>
      <c r="B39" s="15">
        <v>20239.546693525001</v>
      </c>
      <c r="C39" s="15"/>
      <c r="D39" s="15"/>
      <c r="E39" s="17" t="s">
        <v>209</v>
      </c>
      <c r="F39" s="15">
        <v>20265.308817216999</v>
      </c>
      <c r="G39" s="15">
        <v>20265.308817216999</v>
      </c>
      <c r="I39" s="25"/>
      <c r="K39" s="13">
        <f t="shared" si="0"/>
        <v>1.2728607059287716E-3</v>
      </c>
      <c r="L39" s="13"/>
      <c r="M39" s="13"/>
      <c r="N39" s="13"/>
      <c r="O39" s="13"/>
      <c r="P39" s="13"/>
      <c r="Q39" s="13"/>
      <c r="R39" s="13"/>
    </row>
    <row r="40" spans="1:18" x14ac:dyDescent="0.25">
      <c r="A40" s="15" t="s">
        <v>210</v>
      </c>
      <c r="B40" s="15">
        <v>468.04819110699998</v>
      </c>
      <c r="C40" s="15"/>
      <c r="D40" s="15"/>
      <c r="E40" s="17" t="s">
        <v>210</v>
      </c>
      <c r="F40" s="15">
        <v>469.08357341005399</v>
      </c>
      <c r="G40" s="15">
        <v>469.08357341005399</v>
      </c>
      <c r="I40" s="25"/>
      <c r="K40" s="13">
        <f t="shared" si="0"/>
        <v>2.2121275602095202E-3</v>
      </c>
      <c r="L40" s="13"/>
      <c r="M40" s="13"/>
      <c r="N40" s="13"/>
      <c r="O40" s="13"/>
      <c r="P40" s="13"/>
      <c r="Q40" s="13"/>
      <c r="R40" s="13"/>
    </row>
    <row r="41" spans="1:18" x14ac:dyDescent="0.25">
      <c r="A41" s="15" t="s">
        <v>211</v>
      </c>
      <c r="B41" s="15">
        <v>19014.4282213199</v>
      </c>
      <c r="C41" s="15"/>
      <c r="D41" s="15"/>
      <c r="E41" s="17" t="s">
        <v>211</v>
      </c>
      <c r="F41" s="15">
        <v>19050.1516582615</v>
      </c>
      <c r="G41" s="15">
        <v>19050.1516582615</v>
      </c>
      <c r="I41" s="25"/>
      <c r="K41" s="13">
        <f t="shared" si="0"/>
        <v>1.8787542031658481E-3</v>
      </c>
      <c r="L41" s="13"/>
      <c r="M41" s="13"/>
      <c r="N41" s="13"/>
      <c r="O41" s="13"/>
      <c r="P41" s="13"/>
      <c r="Q41" s="13"/>
      <c r="R41" s="13"/>
    </row>
    <row r="42" spans="1:18" x14ac:dyDescent="0.25">
      <c r="A42" s="15" t="s">
        <v>212</v>
      </c>
      <c r="B42" s="15">
        <v>60092.962106469997</v>
      </c>
      <c r="C42" s="15"/>
      <c r="D42" s="15"/>
      <c r="E42" s="17" t="s">
        <v>212</v>
      </c>
      <c r="F42" s="15">
        <v>60147.126831025598</v>
      </c>
      <c r="G42" s="15">
        <v>60147.126831025598</v>
      </c>
      <c r="I42" s="25"/>
      <c r="K42" s="13">
        <f t="shared" si="0"/>
        <v>9.0134888773888051E-4</v>
      </c>
      <c r="L42" s="13"/>
      <c r="M42" s="13"/>
      <c r="N42" s="13"/>
      <c r="O42" s="13"/>
      <c r="P42" s="13"/>
      <c r="Q42" s="13"/>
      <c r="R42" s="13"/>
    </row>
    <row r="43" spans="1:18" x14ac:dyDescent="0.25">
      <c r="A43" s="15" t="s">
        <v>213</v>
      </c>
      <c r="B43" s="15">
        <v>31067.099016839002</v>
      </c>
      <c r="C43" s="15"/>
      <c r="D43" s="15"/>
      <c r="E43" s="17" t="s">
        <v>213</v>
      </c>
      <c r="F43" s="15">
        <v>31317.0109729658</v>
      </c>
      <c r="G43" s="15">
        <v>31317.0109729658</v>
      </c>
      <c r="I43" s="25"/>
      <c r="K43" s="13">
        <f t="shared" si="0"/>
        <v>8.0442643193476375E-3</v>
      </c>
      <c r="L43" s="13"/>
      <c r="M43" s="13"/>
      <c r="N43" s="13"/>
      <c r="O43" s="13"/>
      <c r="P43" s="13"/>
      <c r="Q43" s="13"/>
      <c r="R43" s="13"/>
    </row>
    <row r="44" spans="1:18" x14ac:dyDescent="0.25">
      <c r="A44" s="15" t="s">
        <v>214</v>
      </c>
      <c r="B44" s="15">
        <v>219999.97169513899</v>
      </c>
      <c r="C44" s="15"/>
      <c r="D44" s="15"/>
      <c r="E44" s="17" t="s">
        <v>214</v>
      </c>
      <c r="F44" s="15">
        <v>220561.14696209601</v>
      </c>
      <c r="G44" s="15">
        <v>220561.14696209601</v>
      </c>
      <c r="I44" s="25"/>
      <c r="K44" s="13">
        <f t="shared" si="0"/>
        <v>2.5507969961680969E-3</v>
      </c>
      <c r="L44" s="13"/>
      <c r="M44" s="13"/>
      <c r="N44" s="13"/>
      <c r="O44" s="13"/>
      <c r="P44" s="13"/>
      <c r="Q44" s="13"/>
      <c r="R44" s="13"/>
    </row>
    <row r="45" spans="1:18" x14ac:dyDescent="0.25">
      <c r="A45" s="15" t="s">
        <v>215</v>
      </c>
      <c r="B45" s="15">
        <v>15504.919163094901</v>
      </c>
      <c r="C45" s="15"/>
      <c r="D45" s="15"/>
      <c r="E45" s="17" t="s">
        <v>215</v>
      </c>
      <c r="F45" s="15">
        <v>15528.388851096501</v>
      </c>
      <c r="G45" s="15">
        <v>15528.388851096501</v>
      </c>
      <c r="I45" s="25"/>
      <c r="K45" s="13">
        <f t="shared" si="0"/>
        <v>1.5136930257245666E-3</v>
      </c>
      <c r="L45" s="13"/>
      <c r="M45" s="13"/>
      <c r="N45" s="13"/>
      <c r="O45" s="13"/>
      <c r="P45" s="13"/>
      <c r="Q45" s="13"/>
      <c r="R45" s="13"/>
    </row>
    <row r="46" spans="1:18" x14ac:dyDescent="0.25">
      <c r="A46" s="15" t="s">
        <v>216</v>
      </c>
      <c r="B46" s="15">
        <v>2628.0791041009902</v>
      </c>
      <c r="C46" s="15"/>
      <c r="D46" s="15"/>
      <c r="E46" s="17" t="s">
        <v>216</v>
      </c>
      <c r="F46" s="15">
        <v>2630.18204727481</v>
      </c>
      <c r="G46" s="15">
        <v>2630.18204727481</v>
      </c>
      <c r="I46" s="25"/>
      <c r="K46" s="13">
        <f t="shared" si="0"/>
        <v>8.0018260125360244E-4</v>
      </c>
      <c r="L46" s="13"/>
      <c r="M46" s="13"/>
      <c r="N46" s="13"/>
      <c r="O46" s="13"/>
      <c r="P46" s="13"/>
      <c r="Q46" s="13"/>
      <c r="R46" s="13"/>
    </row>
    <row r="47" spans="1:18" x14ac:dyDescent="0.25">
      <c r="A47" s="15" t="s">
        <v>217</v>
      </c>
      <c r="B47" s="15">
        <v>21463.8088090704</v>
      </c>
      <c r="C47" s="15"/>
      <c r="D47" s="15"/>
      <c r="E47" s="17" t="s">
        <v>217</v>
      </c>
      <c r="F47" s="15">
        <v>21554.614795979502</v>
      </c>
      <c r="G47" s="15">
        <v>21554.614795979502</v>
      </c>
      <c r="I47" s="25"/>
      <c r="K47" s="13">
        <f t="shared" si="0"/>
        <v>4.2306557851338788E-3</v>
      </c>
      <c r="L47" s="13"/>
      <c r="M47" s="13"/>
      <c r="N47" s="13"/>
      <c r="O47" s="13"/>
      <c r="P47" s="13"/>
      <c r="Q47" s="13"/>
      <c r="R47" s="13"/>
    </row>
    <row r="48" spans="1:18" x14ac:dyDescent="0.25">
      <c r="A48" s="15" t="s">
        <v>218</v>
      </c>
      <c r="B48" s="15">
        <v>13522.5936425779</v>
      </c>
      <c r="C48" s="15"/>
      <c r="D48" s="15"/>
      <c r="E48" s="17" t="s">
        <v>218</v>
      </c>
      <c r="F48" s="15">
        <v>13560.139675227199</v>
      </c>
      <c r="G48" s="15">
        <v>13560.139675227199</v>
      </c>
      <c r="I48" s="25"/>
      <c r="K48" s="13">
        <f t="shared" si="0"/>
        <v>2.7765407762516876E-3</v>
      </c>
      <c r="L48" s="13"/>
      <c r="M48" s="13"/>
      <c r="N48" s="13"/>
      <c r="O48" s="13"/>
      <c r="P48" s="13"/>
      <c r="Q48" s="13"/>
      <c r="R48" s="13"/>
    </row>
    <row r="49" spans="1:18" x14ac:dyDescent="0.25">
      <c r="A49" s="15" t="s">
        <v>219</v>
      </c>
      <c r="B49" s="15">
        <v>10668.930971849901</v>
      </c>
      <c r="C49" s="15"/>
      <c r="D49" s="15"/>
      <c r="E49" s="17" t="s">
        <v>219</v>
      </c>
      <c r="F49" s="15">
        <v>10701.4639176904</v>
      </c>
      <c r="G49" s="15">
        <v>10701.4639176904</v>
      </c>
      <c r="I49" s="25"/>
      <c r="K49" s="13">
        <f t="shared" si="0"/>
        <v>3.0493163679039641E-3</v>
      </c>
      <c r="L49" s="13"/>
      <c r="M49" s="13"/>
      <c r="N49" s="13"/>
      <c r="O49" s="13"/>
      <c r="P49" s="13"/>
      <c r="Q49" s="13"/>
      <c r="R49" s="13"/>
    </row>
    <row r="50" spans="1:18" x14ac:dyDescent="0.25">
      <c r="A50" s="15" t="s">
        <v>220</v>
      </c>
      <c r="B50" s="15">
        <v>26898.343254924901</v>
      </c>
      <c r="C50" s="15"/>
      <c r="D50" s="15"/>
      <c r="E50" s="17" t="s">
        <v>220</v>
      </c>
      <c r="F50" s="15">
        <v>26935.152814336601</v>
      </c>
      <c r="G50" s="15">
        <v>26935.152814336601</v>
      </c>
      <c r="I50" s="25"/>
      <c r="K50" s="13">
        <f t="shared" si="0"/>
        <v>1.3684693909525726E-3</v>
      </c>
      <c r="L50" s="13"/>
      <c r="M50" s="13"/>
      <c r="N50" s="13"/>
      <c r="O50" s="13"/>
      <c r="P50" s="13"/>
      <c r="Q50" s="13"/>
      <c r="R50" s="13"/>
    </row>
    <row r="51" spans="1:18" x14ac:dyDescent="0.25">
      <c r="A51" s="15" t="s">
        <v>221</v>
      </c>
      <c r="B51" s="15">
        <v>22549.220273620002</v>
      </c>
      <c r="C51" s="15"/>
      <c r="D51" s="15"/>
      <c r="E51" s="17" t="s">
        <v>221</v>
      </c>
      <c r="F51" s="15">
        <v>22576.139829710501</v>
      </c>
      <c r="G51" s="15">
        <v>22576.139829710501</v>
      </c>
      <c r="I51" s="25"/>
      <c r="K51" s="13">
        <f t="shared" si="0"/>
        <v>1.1938131679875375E-3</v>
      </c>
      <c r="L51" s="13"/>
      <c r="M51" s="13"/>
      <c r="N51" s="13"/>
      <c r="O51" s="13"/>
      <c r="P51" s="13"/>
      <c r="Q51" s="13"/>
      <c r="R51" s="13"/>
    </row>
    <row r="52" spans="1:18" x14ac:dyDescent="0.25">
      <c r="A52" s="15"/>
      <c r="B52" s="15"/>
      <c r="C52" s="15"/>
      <c r="D52" s="15"/>
      <c r="I52" s="25"/>
      <c r="K52" s="13" t="str">
        <f t="shared" si="0"/>
        <v/>
      </c>
      <c r="L52" s="13"/>
      <c r="O52" s="13"/>
      <c r="P52" s="13"/>
      <c r="Q52" s="13"/>
      <c r="R52" s="13"/>
    </row>
    <row r="53" spans="1:18" x14ac:dyDescent="0.25">
      <c r="B53" s="15"/>
      <c r="K53" s="13" t="str">
        <f t="shared" si="0"/>
        <v/>
      </c>
      <c r="L53" s="13"/>
      <c r="O53" s="13"/>
      <c r="P53" s="13"/>
      <c r="Q53" s="13"/>
      <c r="R53" s="13"/>
    </row>
    <row r="54" spans="1:18" x14ac:dyDescent="0.25">
      <c r="A54" s="15" t="s">
        <v>342</v>
      </c>
      <c r="B54" s="15"/>
      <c r="C54" s="15"/>
      <c r="D54" s="15"/>
      <c r="I54" s="25"/>
      <c r="K54" s="13" t="str">
        <f t="shared" si="0"/>
        <v/>
      </c>
      <c r="L54" s="13"/>
      <c r="M54" s="13"/>
      <c r="N54" s="13"/>
      <c r="O54" s="13"/>
      <c r="P54" s="13"/>
      <c r="Q54" s="13"/>
      <c r="R54" s="13"/>
    </row>
    <row r="55" spans="1:18" x14ac:dyDescent="0.25">
      <c r="A55" s="15" t="s">
        <v>344</v>
      </c>
      <c r="B55" s="15"/>
      <c r="C55" s="15"/>
      <c r="D55" s="15"/>
      <c r="I55" s="25"/>
      <c r="K55" s="13" t="str">
        <f t="shared" si="0"/>
        <v/>
      </c>
      <c r="L55" s="13"/>
      <c r="M55" s="13"/>
      <c r="N55" s="13"/>
      <c r="O55" s="13"/>
      <c r="P55" s="13"/>
      <c r="Q55" s="13"/>
      <c r="R55" s="13"/>
    </row>
    <row r="56" spans="1:18" x14ac:dyDescent="0.25">
      <c r="A56" s="15" t="s">
        <v>345</v>
      </c>
      <c r="B56" s="15"/>
      <c r="C56" s="15"/>
      <c r="D56" s="15"/>
      <c r="I56" s="25"/>
      <c r="K56" s="13" t="str">
        <f t="shared" si="0"/>
        <v/>
      </c>
      <c r="L56" s="13"/>
      <c r="M56" s="13"/>
      <c r="N56" s="13"/>
      <c r="O56" s="13"/>
      <c r="P56" s="13"/>
      <c r="Q56" s="13"/>
      <c r="R56" s="13"/>
    </row>
    <row r="57" spans="1:18" x14ac:dyDescent="0.25">
      <c r="A57" s="15" t="s">
        <v>346</v>
      </c>
      <c r="B57" s="15"/>
      <c r="C57" s="15"/>
      <c r="D57" s="15"/>
      <c r="I57" s="25"/>
      <c r="K57" s="13" t="str">
        <f t="shared" si="0"/>
        <v/>
      </c>
      <c r="L57" s="13"/>
      <c r="M57" s="13"/>
      <c r="N57" s="13"/>
      <c r="O57" s="13"/>
      <c r="P57" s="13"/>
      <c r="Q57" s="13"/>
      <c r="R57" s="13"/>
    </row>
    <row r="58" spans="1:18" x14ac:dyDescent="0.25">
      <c r="A58" s="15" t="s">
        <v>347</v>
      </c>
      <c r="B58" s="15"/>
      <c r="C58" s="15"/>
      <c r="D58" s="15"/>
      <c r="I58" s="25"/>
      <c r="K58" s="13" t="str">
        <f t="shared" si="0"/>
        <v/>
      </c>
      <c r="L58" s="13"/>
      <c r="P58" s="13"/>
      <c r="Q58" s="13"/>
      <c r="R58" s="13"/>
    </row>
    <row r="59" spans="1:18" x14ac:dyDescent="0.25">
      <c r="A59" s="15"/>
      <c r="B59" s="15"/>
      <c r="C59" s="15"/>
      <c r="D59" s="15"/>
      <c r="I59" s="25"/>
      <c r="K59" s="13"/>
      <c r="L59" s="13"/>
      <c r="P59" s="13"/>
      <c r="Q59" s="13"/>
      <c r="R59" s="13"/>
    </row>
    <row r="60" spans="1:18" x14ac:dyDescent="0.25">
      <c r="A60" s="15"/>
      <c r="B60" s="15"/>
      <c r="C60" s="15"/>
      <c r="D60" s="15"/>
      <c r="I60" s="25"/>
      <c r="K60" s="13" t="str">
        <f>IF(B60=0,"",(F60-B60)/B60)</f>
        <v/>
      </c>
      <c r="L60" s="13"/>
    </row>
    <row r="61" spans="1:18" x14ac:dyDescent="0.25">
      <c r="A61" s="1" t="s">
        <v>353</v>
      </c>
      <c r="B61" s="93">
        <f>SUM(B3:B59)</f>
        <v>1671401.5365034365</v>
      </c>
      <c r="C61" s="1"/>
      <c r="D61" s="1"/>
      <c r="E61" s="1"/>
      <c r="F61" s="93">
        <f>SUM(F3:F59)</f>
        <v>1675347.4730261902</v>
      </c>
      <c r="G61" s="93">
        <f>SUM(G3:G59)</f>
        <v>1675347.4730261902</v>
      </c>
      <c r="K61" s="13"/>
      <c r="L61" s="13"/>
      <c r="M61" s="13"/>
      <c r="N61" s="13"/>
      <c r="O61" s="13"/>
    </row>
    <row r="62" spans="1:18" x14ac:dyDescent="0.25">
      <c r="A62" s="15" t="s">
        <v>223</v>
      </c>
      <c r="B62" s="15">
        <f>SUM(B3:B51)</f>
        <v>1671401.5365034365</v>
      </c>
      <c r="F62" s="15">
        <f>SUM(F3:F51)</f>
        <v>1675347.4730261902</v>
      </c>
      <c r="G62" s="15">
        <f>SUM(G3:G51)</f>
        <v>1675347.4730261902</v>
      </c>
    </row>
    <row r="63" spans="1:18" x14ac:dyDescent="0.25">
      <c r="A63" s="17" t="s">
        <v>224</v>
      </c>
      <c r="B63" s="15">
        <f>+B3+B5+B8+B9+B11+B12+B14+B15+B16+B17+B18+B19+B20+B21+B22+B23+B24+B25+B26+B28+B30+B31+B33+B34+B35+B36+B37+B39+B40+B41+B42+B43+B44+B46+B47+B49+B50+B10</f>
        <v>1353157.4561174579</v>
      </c>
      <c r="F63" s="15">
        <f>+F3+F5+F8+F9+F11+F12+F14+F15+F16+F17+F18+F19+F20+F21+F22+F23+F24+F25+F26+F28+F30+F31+F33+F34+F35+F36+F37+F39+F40+F41+F42+F43+F44+F46+F47+F49+F50+F10</f>
        <v>1356181.4466059709</v>
      </c>
      <c r="G63" s="15">
        <f>+G3+G5+G8+G9+G11+G12+G14+G15+G16+G17+G18+G19+G20+G21+G22+G23+G24+G25+G26+G28+G30+G31+G33+G34+G35+G36+G37+G39+G40+G41+G42+G43+G44+G46+G47+G49+G50+G10</f>
        <v>1356181.4466059709</v>
      </c>
    </row>
    <row r="66" spans="2:2" x14ac:dyDescent="0.25">
      <c r="B66" s="15"/>
    </row>
    <row r="67" spans="2:2" x14ac:dyDescent="0.25">
      <c r="B67" s="15"/>
    </row>
    <row r="68" spans="2:2" x14ac:dyDescent="0.25">
      <c r="B68" s="15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63"/>
  <sheetViews>
    <sheetView zoomScale="85" zoomScaleNormal="85" workbookViewId="0">
      <pane xSplit="1" ySplit="2" topLeftCell="AD42" activePane="bottomRight" state="frozen"/>
      <selection pane="topRight" activeCell="AY55" sqref="AY55"/>
      <selection pane="bottomLeft" activeCell="AY55" sqref="AY55"/>
      <selection pane="bottomRight" activeCell="AT58" sqref="AT58"/>
    </sheetView>
  </sheetViews>
  <sheetFormatPr defaultColWidth="9.140625" defaultRowHeight="15" x14ac:dyDescent="0.25"/>
  <cols>
    <col min="1" max="1" width="19.140625" style="17" customWidth="1"/>
    <col min="2" max="2" width="10.85546875" style="109" customWidth="1"/>
    <col min="3" max="3" width="9.140625" style="109" customWidth="1"/>
    <col min="4" max="14" width="9.140625" style="17" customWidth="1"/>
    <col min="15" max="15" width="11.140625" style="17" customWidth="1"/>
    <col min="16" max="16" width="15.140625" style="17" bestFit="1" customWidth="1"/>
    <col min="17" max="61" width="9.140625" style="28" customWidth="1"/>
    <col min="62" max="62" width="9.140625" style="17"/>
    <col min="63" max="63" width="9.140625" style="17" customWidth="1"/>
    <col min="64" max="16384" width="9.140625" style="17"/>
  </cols>
  <sheetData>
    <row r="1" spans="1:79" x14ac:dyDescent="0.25">
      <c r="B1" s="109" t="s">
        <v>334</v>
      </c>
      <c r="P1" s="17" t="s">
        <v>681</v>
      </c>
      <c r="BL1" s="17" t="s">
        <v>355</v>
      </c>
      <c r="BO1" s="61"/>
    </row>
    <row r="2" spans="1:79" x14ac:dyDescent="0.25">
      <c r="A2" s="17" t="s">
        <v>356</v>
      </c>
      <c r="B2" s="17" t="s">
        <v>77</v>
      </c>
      <c r="C2" s="17" t="s">
        <v>162</v>
      </c>
      <c r="D2" s="17" t="s">
        <v>357</v>
      </c>
      <c r="E2" s="17" t="s">
        <v>43</v>
      </c>
      <c r="F2" s="17" t="s">
        <v>358</v>
      </c>
      <c r="G2" s="17" t="s">
        <v>359</v>
      </c>
      <c r="H2" s="17" t="s">
        <v>360</v>
      </c>
      <c r="I2" s="17" t="s">
        <v>361</v>
      </c>
      <c r="J2" s="17" t="s">
        <v>362</v>
      </c>
      <c r="K2" s="17" t="s">
        <v>296</v>
      </c>
      <c r="L2" s="17" t="s">
        <v>293</v>
      </c>
      <c r="M2" s="17" t="s">
        <v>291</v>
      </c>
      <c r="N2" s="17" t="s">
        <v>363</v>
      </c>
      <c r="P2" s="28" t="s">
        <v>339</v>
      </c>
      <c r="Q2" s="28" t="s">
        <v>364</v>
      </c>
      <c r="R2" s="28" t="s">
        <v>33</v>
      </c>
      <c r="S2" s="28" t="s">
        <v>365</v>
      </c>
      <c r="T2" s="28" t="s">
        <v>37</v>
      </c>
      <c r="U2" s="28" t="s">
        <v>39</v>
      </c>
      <c r="V2" s="28" t="s">
        <v>41</v>
      </c>
      <c r="W2" s="28" t="s">
        <v>366</v>
      </c>
      <c r="X2" s="28" t="s">
        <v>284</v>
      </c>
      <c r="Y2" s="28" t="s">
        <v>47</v>
      </c>
      <c r="Z2" s="28" t="s">
        <v>358</v>
      </c>
      <c r="AA2" s="28" t="s">
        <v>367</v>
      </c>
      <c r="AB2" s="28" t="s">
        <v>368</v>
      </c>
      <c r="AC2" s="28" t="s">
        <v>53</v>
      </c>
      <c r="AD2" s="28" t="s">
        <v>55</v>
      </c>
      <c r="AE2" s="28" t="s">
        <v>369</v>
      </c>
      <c r="AF2" s="28" t="s">
        <v>57</v>
      </c>
      <c r="AG2" s="28" t="s">
        <v>370</v>
      </c>
      <c r="AH2" s="28" t="s">
        <v>371</v>
      </c>
      <c r="AI2" s="28" t="s">
        <v>372</v>
      </c>
      <c r="AJ2" s="28" t="s">
        <v>291</v>
      </c>
      <c r="AK2" s="28" t="s">
        <v>67</v>
      </c>
      <c r="AL2" s="28" t="s">
        <v>69</v>
      </c>
      <c r="AM2" s="28" t="s">
        <v>373</v>
      </c>
      <c r="AN2" s="28" t="s">
        <v>374</v>
      </c>
      <c r="AO2" s="28" t="s">
        <v>71</v>
      </c>
      <c r="AP2" s="28" t="s">
        <v>73</v>
      </c>
      <c r="AQ2" s="28" t="s">
        <v>375</v>
      </c>
      <c r="AR2" s="28" t="s">
        <v>75</v>
      </c>
      <c r="AS2" s="28" t="s">
        <v>77</v>
      </c>
      <c r="AT2" s="28" t="s">
        <v>79</v>
      </c>
      <c r="AU2" s="28" t="s">
        <v>376</v>
      </c>
      <c r="AV2" s="28" t="s">
        <v>87</v>
      </c>
      <c r="AW2" s="28" t="s">
        <v>89</v>
      </c>
      <c r="AX2" s="28" t="s">
        <v>377</v>
      </c>
      <c r="AY2" s="28" t="s">
        <v>293</v>
      </c>
      <c r="AZ2" s="28" t="s">
        <v>93</v>
      </c>
      <c r="BA2" s="28" t="s">
        <v>127</v>
      </c>
      <c r="BB2" s="28" t="s">
        <v>139</v>
      </c>
      <c r="BC2" s="28" t="s">
        <v>143</v>
      </c>
      <c r="BD2" s="28" t="s">
        <v>145</v>
      </c>
      <c r="BE2" s="28" t="s">
        <v>295</v>
      </c>
      <c r="BF2" s="28" t="s">
        <v>149</v>
      </c>
      <c r="BG2" s="28" t="s">
        <v>151</v>
      </c>
      <c r="BH2" s="28" t="s">
        <v>296</v>
      </c>
      <c r="BI2" s="28" t="s">
        <v>153</v>
      </c>
      <c r="BK2" s="17" t="s">
        <v>376</v>
      </c>
      <c r="BL2" s="17" t="s">
        <v>77</v>
      </c>
      <c r="BM2" s="17" t="s">
        <v>162</v>
      </c>
      <c r="BN2" s="17" t="s">
        <v>357</v>
      </c>
      <c r="BO2" s="61" t="s">
        <v>43</v>
      </c>
      <c r="BP2" s="17" t="s">
        <v>358</v>
      </c>
      <c r="BQ2" s="17" t="s">
        <v>359</v>
      </c>
      <c r="BR2" s="17" t="s">
        <v>360</v>
      </c>
      <c r="BS2" s="17" t="s">
        <v>361</v>
      </c>
      <c r="BT2" s="17" t="s">
        <v>362</v>
      </c>
      <c r="BU2" s="17" t="s">
        <v>296</v>
      </c>
      <c r="BV2" s="17" t="s">
        <v>293</v>
      </c>
      <c r="BW2" s="17" t="s">
        <v>291</v>
      </c>
      <c r="BX2" s="17" t="s">
        <v>363</v>
      </c>
    </row>
    <row r="3" spans="1:79" x14ac:dyDescent="0.25">
      <c r="A3" s="32" t="s">
        <v>172</v>
      </c>
      <c r="B3" s="15">
        <v>66863.684217152404</v>
      </c>
      <c r="C3" s="15">
        <v>5349.0947387096003</v>
      </c>
      <c r="D3" s="17">
        <v>1.03903826899999</v>
      </c>
      <c r="E3" s="17">
        <v>22.087105055811101</v>
      </c>
      <c r="F3" s="17">
        <v>10.5327613315779</v>
      </c>
      <c r="G3" s="17">
        <v>1.3836641208</v>
      </c>
      <c r="H3" s="17">
        <v>0.84262090702861903</v>
      </c>
      <c r="I3" s="17">
        <v>274.19057630499901</v>
      </c>
      <c r="J3" s="17">
        <v>19.480547860915799</v>
      </c>
      <c r="K3" s="17">
        <v>0.23419306300000001</v>
      </c>
      <c r="L3" s="17">
        <v>2.5278627187135299</v>
      </c>
      <c r="M3" s="17">
        <v>46.765460312199998</v>
      </c>
      <c r="N3" s="17">
        <v>37.075319890599999</v>
      </c>
      <c r="P3" s="28" t="s">
        <v>172</v>
      </c>
      <c r="Q3" s="28">
        <v>1146.9519229605601</v>
      </c>
      <c r="R3" s="28">
        <v>147.56253003673601</v>
      </c>
      <c r="S3" s="28">
        <v>37.028294387281299</v>
      </c>
      <c r="T3" s="28">
        <v>1.03567161755611</v>
      </c>
      <c r="U3" s="28">
        <v>1.03567161755611</v>
      </c>
      <c r="V3" s="28">
        <v>14.8896225158484</v>
      </c>
      <c r="W3" s="28">
        <v>8.6398886688674992</v>
      </c>
      <c r="X3" s="28">
        <v>22.0592486590912</v>
      </c>
      <c r="Y3" s="28">
        <v>43511.168496040998</v>
      </c>
      <c r="Z3" s="28">
        <v>10.5193990922017</v>
      </c>
      <c r="AA3" s="28">
        <v>0.84155217067749299</v>
      </c>
      <c r="AB3" s="28">
        <v>1.3830393725151799</v>
      </c>
      <c r="AC3" s="28">
        <v>0</v>
      </c>
      <c r="AD3" s="28">
        <v>10876.981346027</v>
      </c>
      <c r="AE3" s="28">
        <v>0</v>
      </c>
      <c r="AF3" s="28">
        <v>1183.54967665652</v>
      </c>
      <c r="AG3" s="28">
        <v>0</v>
      </c>
      <c r="AH3" s="28">
        <v>0</v>
      </c>
      <c r="AI3" s="28">
        <v>0</v>
      </c>
      <c r="AJ3" s="28">
        <v>46.70613762</v>
      </c>
      <c r="AK3" s="28">
        <v>22.458701498006999</v>
      </c>
      <c r="AL3" s="28">
        <v>6.0284132195968896</v>
      </c>
      <c r="AM3" s="28">
        <v>0</v>
      </c>
      <c r="AN3" s="28">
        <v>233.80868048424199</v>
      </c>
      <c r="AO3" s="28">
        <v>61.011982531805501</v>
      </c>
      <c r="AP3" s="28">
        <v>273.78303119411498</v>
      </c>
      <c r="AQ3" s="28">
        <v>0</v>
      </c>
      <c r="AR3" s="28">
        <v>0</v>
      </c>
      <c r="AS3" s="28">
        <v>66788.035668689394</v>
      </c>
      <c r="AT3" s="28">
        <v>0</v>
      </c>
      <c r="AU3" s="28">
        <v>16379.4166346445</v>
      </c>
      <c r="AV3" s="28">
        <v>0</v>
      </c>
      <c r="AW3" s="28">
        <v>36.426325586396302</v>
      </c>
      <c r="AX3" s="28">
        <v>80.505317347421396</v>
      </c>
      <c r="AY3" s="28">
        <v>2.5246557282632698</v>
      </c>
      <c r="AZ3" s="28">
        <v>710.21403086294401</v>
      </c>
      <c r="BA3" s="28">
        <v>0</v>
      </c>
      <c r="BB3" s="28">
        <v>10.6911227722804</v>
      </c>
      <c r="BC3" s="28">
        <v>10.284630244835901</v>
      </c>
      <c r="BD3" s="28">
        <v>28.8225811789167</v>
      </c>
      <c r="BE3" s="28">
        <v>19.4653444818635</v>
      </c>
      <c r="BF3" s="28">
        <v>247.27506051541101</v>
      </c>
      <c r="BG3" s="28">
        <v>5343.0429563980897</v>
      </c>
      <c r="BH3" s="28">
        <v>0.23310915426508599</v>
      </c>
      <c r="BI3" s="28">
        <v>3.9618076482052702</v>
      </c>
      <c r="BK3" s="94">
        <f t="shared" ref="BK3:BK9" si="0">AU3/BG3</f>
        <v>3.0655596012064201</v>
      </c>
      <c r="BL3" s="40">
        <f t="shared" ref="BL3:BL34" si="1">(AS3-B3)/(B3+1E-50)</f>
        <v>-1.1313846873487756E-3</v>
      </c>
      <c r="BM3" s="40">
        <f t="shared" ref="BM3:BM34" si="2">(BG3-C3)/(C3+1E-50)</f>
        <v>-1.1313656996418224E-3</v>
      </c>
      <c r="BN3" s="40">
        <f t="shared" ref="BN3:BN34" si="3">(U3-D3)/(D3+1E-50)</f>
        <v>-3.2401611608782461E-3</v>
      </c>
      <c r="BO3" s="40">
        <f t="shared" ref="BO3:BO34" si="4">(X3-E3)/(E3+1E-50)</f>
        <v>-1.2612063305495194E-3</v>
      </c>
      <c r="BP3" s="40">
        <f t="shared" ref="BP3:BP34" si="5">(Z3-F3)/(F3+1E-50)</f>
        <v>-1.2686359213455987E-3</v>
      </c>
      <c r="BQ3" s="40">
        <f t="shared" ref="BQ3:BQ34" si="6">(AB3-G3)/(G3+1E-50)</f>
        <v>-4.5151729775203746E-4</v>
      </c>
      <c r="BR3" s="40">
        <f t="shared" ref="BR3:BR34" si="7">(AA3-H3)/(H3+1E-50)</f>
        <v>-1.2683477732528335E-3</v>
      </c>
      <c r="BS3" s="40">
        <f t="shared" ref="BS3:BS34" si="8">(AP3-I3)/(I3+1E-50)</f>
        <v>-1.4863571037929922E-3</v>
      </c>
      <c r="BT3" s="40">
        <f t="shared" ref="BT3:BT34" si="9">(BE3-J3)/(J3+1E-50)</f>
        <v>-7.8043898769404477E-4</v>
      </c>
      <c r="BU3" s="40">
        <f t="shared" ref="BU3:BU34" si="10">(BH3-K3)/(K3+1E-50)</f>
        <v>-4.6282700308420879E-3</v>
      </c>
      <c r="BV3" s="40">
        <f t="shared" ref="BV3:BV34" si="11">(AY3-L3)/(L3+1E-50)</f>
        <v>-1.2686568880972149E-3</v>
      </c>
      <c r="BW3" s="40">
        <f t="shared" ref="BW3:BW34" si="12">(AJ3-M3)/(M3+1E-50)</f>
        <v>-1.2685150922062591E-3</v>
      </c>
      <c r="BX3" s="40">
        <f t="shared" ref="BX3:BX34" si="13">(S3-N3)/(N3+1E-50)</f>
        <v>-1.2683775475831537E-3</v>
      </c>
      <c r="BY3" s="40"/>
      <c r="BZ3" s="40"/>
      <c r="CA3" s="40"/>
    </row>
    <row r="4" spans="1:79" x14ac:dyDescent="0.25">
      <c r="A4" s="32" t="s">
        <v>174</v>
      </c>
      <c r="B4" s="15">
        <v>29293.388360448898</v>
      </c>
      <c r="C4" s="15">
        <v>2309.2340553389599</v>
      </c>
      <c r="D4" s="17">
        <v>21.828190584055001</v>
      </c>
      <c r="E4" s="17">
        <v>0.51282563802976</v>
      </c>
      <c r="F4" s="17">
        <v>2.2027552520000001E-3</v>
      </c>
      <c r="G4" s="17">
        <v>1.1813121326</v>
      </c>
      <c r="H4" s="17">
        <v>1.7530183325E-4</v>
      </c>
      <c r="I4" s="17">
        <v>500.50888634763498</v>
      </c>
      <c r="J4" s="17">
        <v>12.9354953608784</v>
      </c>
      <c r="K4" s="17">
        <v>6.0294638667999996</v>
      </c>
      <c r="L4" s="17">
        <v>5.2900864014000001E-4</v>
      </c>
      <c r="M4" s="17">
        <v>9.7798356220000007E-3</v>
      </c>
      <c r="N4" s="17">
        <v>7.7530034489999896E-3</v>
      </c>
      <c r="P4" s="28" t="s">
        <v>174</v>
      </c>
      <c r="Q4" s="28">
        <v>96.021685301854603</v>
      </c>
      <c r="R4" s="28">
        <v>170.100015306779</v>
      </c>
      <c r="S4" s="28">
        <v>7.7558152043574304E-3</v>
      </c>
      <c r="T4" s="28">
        <v>21.831529399076398</v>
      </c>
      <c r="U4" s="28">
        <v>21.831529399076398</v>
      </c>
      <c r="V4" s="28">
        <v>12.382362709882701</v>
      </c>
      <c r="W4" s="28">
        <v>8.4282552630037895</v>
      </c>
      <c r="X4" s="28">
        <v>0.51293361303389495</v>
      </c>
      <c r="Y4" s="28">
        <v>154128.74273958901</v>
      </c>
      <c r="Z4" s="28">
        <v>2.2035480360856402E-3</v>
      </c>
      <c r="AA4" s="28">
        <v>1.7536519146282099E-4</v>
      </c>
      <c r="AB4" s="28">
        <v>1.1817954027536599</v>
      </c>
      <c r="AC4" s="28">
        <v>0</v>
      </c>
      <c r="AD4" s="28">
        <v>1791.75326440357</v>
      </c>
      <c r="AE4" s="28">
        <v>0</v>
      </c>
      <c r="AF4" s="28">
        <v>1239.4929690736701</v>
      </c>
      <c r="AG4" s="28">
        <v>0</v>
      </c>
      <c r="AH4" s="28">
        <v>0</v>
      </c>
      <c r="AI4" s="28">
        <v>0</v>
      </c>
      <c r="AJ4" s="28">
        <v>9.7833650645182593E-3</v>
      </c>
      <c r="AK4" s="28">
        <v>0.210133952415438</v>
      </c>
      <c r="AL4" s="28">
        <v>10.5517882948135</v>
      </c>
      <c r="AM4" s="28">
        <v>0</v>
      </c>
      <c r="AN4" s="28">
        <v>65.878250420829502</v>
      </c>
      <c r="AO4" s="28">
        <v>2.45812826752646</v>
      </c>
      <c r="AP4" s="28">
        <v>500.584609642462</v>
      </c>
      <c r="AQ4" s="28">
        <v>0</v>
      </c>
      <c r="AR4" s="28">
        <v>0</v>
      </c>
      <c r="AS4" s="28">
        <v>29300.819650567399</v>
      </c>
      <c r="AT4" s="28">
        <v>0</v>
      </c>
      <c r="AU4" s="28">
        <v>4273.4819529643901</v>
      </c>
      <c r="AV4" s="28">
        <v>0</v>
      </c>
      <c r="AW4" s="28">
        <v>6.6914478226601997</v>
      </c>
      <c r="AX4" s="28">
        <v>7.1672469084430999</v>
      </c>
      <c r="AY4" s="28">
        <v>5.2919731662229796E-4</v>
      </c>
      <c r="AZ4" s="28">
        <v>242.86156805175301</v>
      </c>
      <c r="BA4" s="28">
        <v>0</v>
      </c>
      <c r="BB4" s="28">
        <v>0.110728418815006</v>
      </c>
      <c r="BC4" s="28">
        <v>2.15411419006418E-3</v>
      </c>
      <c r="BD4" s="28">
        <v>13.908724130749301</v>
      </c>
      <c r="BE4" s="28">
        <v>12.940102689168</v>
      </c>
      <c r="BF4" s="28">
        <v>0.70980419872550804</v>
      </c>
      <c r="BG4" s="28">
        <v>2309.7670223824198</v>
      </c>
      <c r="BH4" s="28">
        <v>6.0303814268564899</v>
      </c>
      <c r="BI4" s="28">
        <v>10.4959266312185</v>
      </c>
      <c r="BK4" s="94">
        <f t="shared" si="0"/>
        <v>1.8501787892687496</v>
      </c>
      <c r="BL4" s="40">
        <f t="shared" si="1"/>
        <v>2.5368489391052644E-4</v>
      </c>
      <c r="BM4" s="40">
        <f t="shared" si="2"/>
        <v>2.3079819138628502E-4</v>
      </c>
      <c r="BN4" s="40">
        <f t="shared" si="3"/>
        <v>1.5295885421837265E-4</v>
      </c>
      <c r="BO4" s="40">
        <f t="shared" si="4"/>
        <v>2.1054915380164084E-4</v>
      </c>
      <c r="BP4" s="40">
        <f t="shared" si="5"/>
        <v>3.5990566129407586E-4</v>
      </c>
      <c r="BQ4" s="40">
        <f t="shared" si="6"/>
        <v>4.0909607234478193E-4</v>
      </c>
      <c r="BR4" s="40">
        <f t="shared" si="7"/>
        <v>3.6142356098831053E-4</v>
      </c>
      <c r="BS4" s="40">
        <f t="shared" si="8"/>
        <v>1.5129260816843868E-4</v>
      </c>
      <c r="BT4" s="40">
        <f t="shared" si="9"/>
        <v>3.5617718232377847E-4</v>
      </c>
      <c r="BU4" s="40">
        <f t="shared" si="10"/>
        <v>1.5217937726481906E-4</v>
      </c>
      <c r="BV4" s="40">
        <f t="shared" si="11"/>
        <v>3.5666049281919763E-4</v>
      </c>
      <c r="BW4" s="40">
        <f t="shared" si="12"/>
        <v>3.6088975875207471E-4</v>
      </c>
      <c r="BX4" s="40">
        <f t="shared" si="13"/>
        <v>3.62666594428442E-4</v>
      </c>
      <c r="BY4" s="40"/>
      <c r="BZ4" s="40"/>
      <c r="CA4" s="40"/>
    </row>
    <row r="5" spans="1:79" x14ac:dyDescent="0.25">
      <c r="A5" s="32" t="s">
        <v>175</v>
      </c>
      <c r="B5" s="15">
        <v>77511.998609190894</v>
      </c>
      <c r="C5" s="15">
        <v>6200.9599258418802</v>
      </c>
      <c r="D5" s="17">
        <v>3.9481897291000001</v>
      </c>
      <c r="E5" s="17">
        <v>24.9706874258986</v>
      </c>
      <c r="F5" s="17">
        <v>11.579221303364699</v>
      </c>
      <c r="G5" s="17">
        <v>1.7038733639999999</v>
      </c>
      <c r="H5" s="17">
        <v>0.92633769733182403</v>
      </c>
      <c r="I5" s="17">
        <v>296.813812908599</v>
      </c>
      <c r="J5" s="17">
        <v>23.845346972383702</v>
      </c>
      <c r="K5" s="17">
        <v>0.197482956799999</v>
      </c>
      <c r="L5" s="17">
        <v>2.7790130593017199</v>
      </c>
      <c r="M5" s="17">
        <v>51.411742331745501</v>
      </c>
      <c r="N5" s="17">
        <v>40.758858418323904</v>
      </c>
      <c r="P5" s="28" t="s">
        <v>175</v>
      </c>
      <c r="Q5" s="28">
        <v>1261.62033593509</v>
      </c>
      <c r="R5" s="28">
        <v>160.87243006533001</v>
      </c>
      <c r="S5" s="28">
        <v>40.758559312451197</v>
      </c>
      <c r="T5" s="28">
        <v>3.9475508879122199</v>
      </c>
      <c r="U5" s="28">
        <v>3.9475508879122199</v>
      </c>
      <c r="V5" s="28">
        <v>21.102172209275899</v>
      </c>
      <c r="W5" s="28">
        <v>17.998124475073901</v>
      </c>
      <c r="X5" s="28">
        <v>24.970608549368698</v>
      </c>
      <c r="Y5" s="28">
        <v>48877.213574775204</v>
      </c>
      <c r="Z5" s="28">
        <v>11.5791378010406</v>
      </c>
      <c r="AA5" s="28">
        <v>0.92633076990435304</v>
      </c>
      <c r="AB5" s="28">
        <v>1.70411244862184</v>
      </c>
      <c r="AC5" s="28">
        <v>0</v>
      </c>
      <c r="AD5" s="28">
        <v>12637.452863459601</v>
      </c>
      <c r="AE5" s="28">
        <v>0</v>
      </c>
      <c r="AF5" s="28">
        <v>1514.07245563831</v>
      </c>
      <c r="AG5" s="28">
        <v>0</v>
      </c>
      <c r="AH5" s="28">
        <v>0</v>
      </c>
      <c r="AI5" s="28">
        <v>0</v>
      </c>
      <c r="AJ5" s="28">
        <v>51.411386354777399</v>
      </c>
      <c r="AK5" s="28">
        <v>24.935934089735699</v>
      </c>
      <c r="AL5" s="28">
        <v>6.8796545375930096</v>
      </c>
      <c r="AM5" s="28">
        <v>0</v>
      </c>
      <c r="AN5" s="28">
        <v>291.31785752470802</v>
      </c>
      <c r="AO5" s="28">
        <v>67.779711715350899</v>
      </c>
      <c r="AP5" s="28">
        <v>296.78637950134799</v>
      </c>
      <c r="AQ5" s="28">
        <v>0</v>
      </c>
      <c r="AR5" s="28">
        <v>0</v>
      </c>
      <c r="AS5" s="28">
        <v>77513.443426335303</v>
      </c>
      <c r="AT5" s="28">
        <v>0</v>
      </c>
      <c r="AU5" s="28">
        <v>19013.100757011998</v>
      </c>
      <c r="AV5" s="28">
        <v>0</v>
      </c>
      <c r="AW5" s="28">
        <v>41.392948277464299</v>
      </c>
      <c r="AX5" s="28">
        <v>88.550098745878302</v>
      </c>
      <c r="AY5" s="28">
        <v>2.77899240337078</v>
      </c>
      <c r="AZ5" s="28">
        <v>803.20947794415895</v>
      </c>
      <c r="BA5" s="28">
        <v>0</v>
      </c>
      <c r="BB5" s="28">
        <v>11.938069213803301</v>
      </c>
      <c r="BC5" s="28">
        <v>11.320711904427</v>
      </c>
      <c r="BD5" s="28">
        <v>36.3996565134129</v>
      </c>
      <c r="BE5" s="28">
        <v>23.847462299943398</v>
      </c>
      <c r="BF5" s="28">
        <v>272.30494328339199</v>
      </c>
      <c r="BG5" s="28">
        <v>6201.0756714121098</v>
      </c>
      <c r="BH5" s="28">
        <v>0.19714239273404299</v>
      </c>
      <c r="BI5" s="28">
        <v>6.04315544287339</v>
      </c>
      <c r="BK5" s="94">
        <f t="shared" si="0"/>
        <v>3.0660972006300855</v>
      </c>
      <c r="BL5" s="40">
        <f t="shared" si="1"/>
        <v>1.8639916017310045E-5</v>
      </c>
      <c r="BM5" s="40">
        <f t="shared" si="2"/>
        <v>1.8665750402164975E-5</v>
      </c>
      <c r="BN5" s="40">
        <f t="shared" si="3"/>
        <v>-1.6180610143217772E-4</v>
      </c>
      <c r="BO5" s="40">
        <f t="shared" si="4"/>
        <v>-3.1587648572118578E-6</v>
      </c>
      <c r="BP5" s="40">
        <f t="shared" si="5"/>
        <v>-7.2113937467066331E-6</v>
      </c>
      <c r="BQ5" s="40">
        <f t="shared" si="6"/>
        <v>1.4031830468832891E-4</v>
      </c>
      <c r="BR5" s="40">
        <f t="shared" si="7"/>
        <v>-7.4782959723504313E-6</v>
      </c>
      <c r="BS5" s="40">
        <f t="shared" si="8"/>
        <v>-9.2426315952680833E-5</v>
      </c>
      <c r="BT5" s="40">
        <f t="shared" si="9"/>
        <v>8.8710286419669919E-5</v>
      </c>
      <c r="BU5" s="40">
        <f t="shared" si="10"/>
        <v>-1.7245238347373569E-3</v>
      </c>
      <c r="BV5" s="40">
        <f t="shared" si="11"/>
        <v>-7.4328297489566307E-6</v>
      </c>
      <c r="BW5" s="40">
        <f t="shared" si="12"/>
        <v>-6.9240401502994662E-6</v>
      </c>
      <c r="BX5" s="40">
        <f t="shared" si="13"/>
        <v>-7.338426156011725E-6</v>
      </c>
      <c r="BY5" s="40"/>
      <c r="BZ5" s="40"/>
      <c r="CA5" s="40"/>
    </row>
    <row r="6" spans="1:79" x14ac:dyDescent="0.25">
      <c r="A6" s="32" t="s">
        <v>176</v>
      </c>
      <c r="B6" s="15">
        <v>157148.88531700301</v>
      </c>
      <c r="C6" s="15">
        <v>12571.910819242499</v>
      </c>
      <c r="D6" s="17">
        <v>104.8152712503</v>
      </c>
      <c r="E6" s="17">
        <v>5.3563024427589996</v>
      </c>
      <c r="F6" s="17">
        <v>2.2490550841774</v>
      </c>
      <c r="G6" s="17">
        <v>5.5195120107999998</v>
      </c>
      <c r="H6" s="17">
        <v>0.17992440472907001</v>
      </c>
      <c r="I6" s="17">
        <v>2659.8496936601</v>
      </c>
      <c r="J6" s="17">
        <v>61.900801772982</v>
      </c>
      <c r="K6" s="17">
        <v>33.828526189899897</v>
      </c>
      <c r="L6" s="17">
        <v>0.539773223811159</v>
      </c>
      <c r="M6" s="17">
        <v>9.9858045623135006</v>
      </c>
      <c r="N6" s="17">
        <v>7.9166738709082001</v>
      </c>
      <c r="P6" s="28" t="s">
        <v>176</v>
      </c>
      <c r="Q6" s="28">
        <v>742.78514941336095</v>
      </c>
      <c r="R6" s="28">
        <v>915.10577420600396</v>
      </c>
      <c r="S6" s="28">
        <v>7.9150853312123202</v>
      </c>
      <c r="T6" s="28">
        <v>104.778716764611</v>
      </c>
      <c r="U6" s="28">
        <v>104.778716764611</v>
      </c>
      <c r="V6" s="28">
        <v>59.267408689826198</v>
      </c>
      <c r="W6" s="28">
        <v>22.3057207787589</v>
      </c>
      <c r="X6" s="28">
        <v>5.35530082123572</v>
      </c>
      <c r="Y6" s="28">
        <v>806016.32456407498</v>
      </c>
      <c r="Z6" s="28">
        <v>2.2486033589112702</v>
      </c>
      <c r="AA6" s="28">
        <v>0.17988858093177401</v>
      </c>
      <c r="AB6" s="28">
        <v>5.5188496702055296</v>
      </c>
      <c r="AC6" s="28">
        <v>0</v>
      </c>
      <c r="AD6" s="28">
        <v>10487.741235977701</v>
      </c>
      <c r="AE6" s="28">
        <v>0</v>
      </c>
      <c r="AF6" s="28">
        <v>6392.8364686667701</v>
      </c>
      <c r="AG6" s="28">
        <v>0</v>
      </c>
      <c r="AH6" s="28">
        <v>0</v>
      </c>
      <c r="AI6" s="28">
        <v>0</v>
      </c>
      <c r="AJ6" s="28">
        <v>9.9837969853478405</v>
      </c>
      <c r="AK6" s="28">
        <v>5.2733586557468604</v>
      </c>
      <c r="AL6" s="28">
        <v>55.360810697480503</v>
      </c>
      <c r="AM6" s="28">
        <v>0</v>
      </c>
      <c r="AN6" s="28">
        <v>304.16342020642998</v>
      </c>
      <c r="AO6" s="28">
        <v>25.159352900030299</v>
      </c>
      <c r="AP6" s="28">
        <v>2658.9282209410298</v>
      </c>
      <c r="AQ6" s="28">
        <v>0</v>
      </c>
      <c r="AR6" s="28">
        <v>0</v>
      </c>
      <c r="AS6" s="28">
        <v>157108.29765877101</v>
      </c>
      <c r="AT6" s="28">
        <v>0</v>
      </c>
      <c r="AU6" s="28">
        <v>23982.621220974699</v>
      </c>
      <c r="AV6" s="28">
        <v>0</v>
      </c>
      <c r="AW6" s="28">
        <v>42.253560424064503</v>
      </c>
      <c r="AX6" s="28">
        <v>54.357165400828201</v>
      </c>
      <c r="AY6" s="28">
        <v>0.539664955586179</v>
      </c>
      <c r="AZ6" s="28">
        <v>1370.4247628623</v>
      </c>
      <c r="BA6" s="28">
        <v>0</v>
      </c>
      <c r="BB6" s="28">
        <v>2.34525465289535</v>
      </c>
      <c r="BC6" s="28">
        <v>2.1984191553908099</v>
      </c>
      <c r="BD6" s="28">
        <v>69.400301722616405</v>
      </c>
      <c r="BE6" s="28">
        <v>61.890701785455498</v>
      </c>
      <c r="BF6" s="28">
        <v>56.279072142814499</v>
      </c>
      <c r="BG6" s="28">
        <v>12568.664147511199</v>
      </c>
      <c r="BH6" s="28">
        <v>33.816668719430702</v>
      </c>
      <c r="BI6" s="28">
        <v>51.597953416466098</v>
      </c>
      <c r="BK6" s="94">
        <f t="shared" si="0"/>
        <v>1.9081280985397044</v>
      </c>
      <c r="BL6" s="40">
        <f t="shared" si="1"/>
        <v>-2.5827519011742677E-4</v>
      </c>
      <c r="BM6" s="40">
        <f t="shared" si="2"/>
        <v>-2.5824807206957539E-4</v>
      </c>
      <c r="BN6" s="40">
        <f t="shared" si="3"/>
        <v>-3.4875152497294918E-4</v>
      </c>
      <c r="BO6" s="40">
        <f t="shared" si="4"/>
        <v>-1.8699868687093956E-4</v>
      </c>
      <c r="BP6" s="40">
        <f t="shared" si="5"/>
        <v>-2.0085113490896065E-4</v>
      </c>
      <c r="BQ6" s="40">
        <f t="shared" si="6"/>
        <v>-1.1999984657595181E-4</v>
      </c>
      <c r="BR6" s="40">
        <f t="shared" si="7"/>
        <v>-1.9910471483810562E-4</v>
      </c>
      <c r="BS6" s="40">
        <f t="shared" si="8"/>
        <v>-3.4643789130887133E-4</v>
      </c>
      <c r="BT6" s="40">
        <f t="shared" si="9"/>
        <v>-1.6316408248705642E-4</v>
      </c>
      <c r="BU6" s="40">
        <f t="shared" si="10"/>
        <v>-3.5051690997804749E-4</v>
      </c>
      <c r="BV6" s="40">
        <f t="shared" si="11"/>
        <v>-2.0058094807955769E-4</v>
      </c>
      <c r="BW6" s="40">
        <f t="shared" si="12"/>
        <v>-2.010430860259991E-4</v>
      </c>
      <c r="BX6" s="40">
        <f t="shared" si="13"/>
        <v>-2.0065746319516785E-4</v>
      </c>
      <c r="BY6" s="40"/>
      <c r="BZ6" s="40"/>
      <c r="CA6" s="40"/>
    </row>
    <row r="7" spans="1:79" x14ac:dyDescent="0.25">
      <c r="A7" s="32" t="s">
        <v>177</v>
      </c>
      <c r="B7" s="15">
        <v>41447.613739478802</v>
      </c>
      <c r="C7" s="15">
        <v>3315.8090999439901</v>
      </c>
      <c r="D7" s="17">
        <v>20.874545971</v>
      </c>
      <c r="E7" s="17">
        <v>2.72134219686997</v>
      </c>
      <c r="F7" s="17">
        <v>0.34914129411759998</v>
      </c>
      <c r="G7" s="17">
        <v>2.2715299641</v>
      </c>
      <c r="H7" s="17">
        <v>2.7931303394449901E-2</v>
      </c>
      <c r="I7" s="17">
        <v>330.39414078049998</v>
      </c>
      <c r="J7" s="17">
        <v>23.552226690022799</v>
      </c>
      <c r="K7" s="17">
        <v>4.1800610539000003</v>
      </c>
      <c r="L7" s="17">
        <v>8.3793910784299999E-2</v>
      </c>
      <c r="M7" s="17">
        <v>1.5501873460269</v>
      </c>
      <c r="N7" s="17">
        <v>1.2289773558262</v>
      </c>
      <c r="P7" s="28" t="s">
        <v>177</v>
      </c>
      <c r="Q7" s="28">
        <v>99.604916492649906</v>
      </c>
      <c r="R7" s="28">
        <v>114.14684128365499</v>
      </c>
      <c r="S7" s="28">
        <v>1.2292940060414499</v>
      </c>
      <c r="T7" s="28">
        <v>20.8839165816918</v>
      </c>
      <c r="U7" s="28">
        <v>20.8839165816918</v>
      </c>
      <c r="V7" s="28">
        <v>31.504198693066101</v>
      </c>
      <c r="W7" s="28">
        <v>29.024754545446999</v>
      </c>
      <c r="X7" s="28">
        <v>2.7217839610952801</v>
      </c>
      <c r="Y7" s="28">
        <v>112071.63516755099</v>
      </c>
      <c r="Z7" s="28">
        <v>0.34923126480539901</v>
      </c>
      <c r="AA7" s="28">
        <v>2.7938497403184999E-2</v>
      </c>
      <c r="AB7" s="28">
        <v>2.2718932694593299</v>
      </c>
      <c r="AC7" s="28">
        <v>0</v>
      </c>
      <c r="AD7" s="28">
        <v>4819.8623786664702</v>
      </c>
      <c r="AE7" s="28">
        <v>0</v>
      </c>
      <c r="AF7" s="28">
        <v>2063.0908156210799</v>
      </c>
      <c r="AG7" s="28">
        <v>0</v>
      </c>
      <c r="AH7" s="28">
        <v>0</v>
      </c>
      <c r="AI7" s="28">
        <v>0</v>
      </c>
      <c r="AJ7" s="28">
        <v>1.5505863050741</v>
      </c>
      <c r="AK7" s="28">
        <v>1.45745918328185</v>
      </c>
      <c r="AL7" s="28">
        <v>8.2799312501568192</v>
      </c>
      <c r="AM7" s="28">
        <v>0</v>
      </c>
      <c r="AN7" s="28">
        <v>156.81854267960799</v>
      </c>
      <c r="AO7" s="28">
        <v>7.7037509624732703</v>
      </c>
      <c r="AP7" s="28">
        <v>330.60684628086199</v>
      </c>
      <c r="AQ7" s="28">
        <v>0</v>
      </c>
      <c r="AR7" s="28">
        <v>0</v>
      </c>
      <c r="AS7" s="28">
        <v>41459.937942986602</v>
      </c>
      <c r="AT7" s="28">
        <v>0</v>
      </c>
      <c r="AU7" s="28">
        <v>8255.7659257361993</v>
      </c>
      <c r="AV7" s="28">
        <v>0</v>
      </c>
      <c r="AW7" s="28">
        <v>16.149698065486501</v>
      </c>
      <c r="AX7" s="28">
        <v>7.2658947750540896</v>
      </c>
      <c r="AY7" s="28">
        <v>8.3815408331086499E-2</v>
      </c>
      <c r="AZ7" s="28">
        <v>288.53999512632799</v>
      </c>
      <c r="BA7" s="28">
        <v>0</v>
      </c>
      <c r="BB7" s="28">
        <v>0.812543135734768</v>
      </c>
      <c r="BC7" s="28">
        <v>0.34143745503846601</v>
      </c>
      <c r="BD7" s="28">
        <v>31.202755958355201</v>
      </c>
      <c r="BE7" s="28">
        <v>23.556904925278602</v>
      </c>
      <c r="BF7" s="28">
        <v>9.6676381739886494</v>
      </c>
      <c r="BG7" s="28">
        <v>3316.79546479384</v>
      </c>
      <c r="BH7" s="28">
        <v>4.1827878172510804</v>
      </c>
      <c r="BI7" s="28">
        <v>13.8717265461877</v>
      </c>
      <c r="BK7" s="94">
        <f t="shared" si="0"/>
        <v>2.4890789960873718</v>
      </c>
      <c r="BL7" s="40">
        <f t="shared" si="1"/>
        <v>2.9734410249199298E-4</v>
      </c>
      <c r="BM7" s="40">
        <f t="shared" si="2"/>
        <v>2.9747335269288193E-4</v>
      </c>
      <c r="BN7" s="40">
        <f t="shared" si="3"/>
        <v>4.4890129370085626E-4</v>
      </c>
      <c r="BO7" s="40">
        <f t="shared" si="4"/>
        <v>1.6233321403613532E-4</v>
      </c>
      <c r="BP7" s="40">
        <f t="shared" si="5"/>
        <v>2.5769133962346552E-4</v>
      </c>
      <c r="BQ7" s="40">
        <f t="shared" si="6"/>
        <v>1.5993861629462586E-4</v>
      </c>
      <c r="BR7" s="40">
        <f t="shared" si="7"/>
        <v>2.5756079598231353E-4</v>
      </c>
      <c r="BS7" s="40">
        <f t="shared" si="8"/>
        <v>6.4379319760188595E-4</v>
      </c>
      <c r="BT7" s="40">
        <f t="shared" si="9"/>
        <v>1.9863239758066578E-4</v>
      </c>
      <c r="BU7" s="40">
        <f t="shared" si="10"/>
        <v>6.5232620191900262E-4</v>
      </c>
      <c r="BV7" s="40">
        <f t="shared" si="11"/>
        <v>2.5655261325418605E-4</v>
      </c>
      <c r="BW7" s="40">
        <f t="shared" si="12"/>
        <v>2.5736182676405045E-4</v>
      </c>
      <c r="BX7" s="40">
        <f t="shared" si="13"/>
        <v>2.5765341708592677E-4</v>
      </c>
      <c r="BY7" s="40"/>
      <c r="BZ7" s="40"/>
      <c r="CA7" s="40"/>
    </row>
    <row r="8" spans="1:79" x14ac:dyDescent="0.25">
      <c r="A8" s="32" t="s">
        <v>178</v>
      </c>
      <c r="B8" s="15">
        <v>832.45840087019894</v>
      </c>
      <c r="C8" s="15">
        <v>66.596672198999897</v>
      </c>
      <c r="D8" s="17">
        <v>0.37321944889999897</v>
      </c>
      <c r="E8" s="17">
        <v>2.0381367599999999E-2</v>
      </c>
      <c r="F8" s="17">
        <v>3.4229238540000001E-3</v>
      </c>
      <c r="G8" s="17">
        <v>5.0730615899999998E-2</v>
      </c>
      <c r="H8" s="17">
        <v>2.7383394090000002E-4</v>
      </c>
      <c r="I8" s="17">
        <v>8.4184763123999993</v>
      </c>
      <c r="J8" s="17">
        <v>0.48664554582499903</v>
      </c>
      <c r="K8" s="17">
        <v>0.10823734209999999</v>
      </c>
      <c r="L8" s="17">
        <v>8.2150182060000004E-4</v>
      </c>
      <c r="M8" s="17">
        <v>1.5197781699999999E-2</v>
      </c>
      <c r="N8" s="17">
        <v>1.20486918999999E-2</v>
      </c>
      <c r="P8" s="28" t="s">
        <v>178</v>
      </c>
      <c r="Q8" s="28">
        <v>1.96797363514343</v>
      </c>
      <c r="R8" s="28">
        <v>2.8795187018249799</v>
      </c>
      <c r="S8" s="28">
        <v>1.2051714557670099E-2</v>
      </c>
      <c r="T8" s="28">
        <v>0.37336190025333699</v>
      </c>
      <c r="U8" s="28">
        <v>0.37336190025333699</v>
      </c>
      <c r="V8" s="28">
        <v>0.573980698417632</v>
      </c>
      <c r="W8" s="28">
        <v>0.28190768184459603</v>
      </c>
      <c r="X8" s="28">
        <v>2.0383356029847002E-2</v>
      </c>
      <c r="Y8" s="28">
        <v>2765.6445412500598</v>
      </c>
      <c r="Z8" s="28">
        <v>3.4237724911941798E-3</v>
      </c>
      <c r="AA8" s="28">
        <v>2.7390228092395702E-4</v>
      </c>
      <c r="AB8" s="28">
        <v>5.0738129875635203E-2</v>
      </c>
      <c r="AC8" s="28">
        <v>0</v>
      </c>
      <c r="AD8" s="28">
        <v>86.149955558603807</v>
      </c>
      <c r="AE8" s="28">
        <v>0</v>
      </c>
      <c r="AF8" s="28">
        <v>42.476709990093802</v>
      </c>
      <c r="AG8" s="28">
        <v>0</v>
      </c>
      <c r="AH8" s="28">
        <v>0</v>
      </c>
      <c r="AI8" s="28">
        <v>0</v>
      </c>
      <c r="AJ8" s="28">
        <v>1.52016633604226E-2</v>
      </c>
      <c r="AK8" s="28">
        <v>1.39540478762104E-2</v>
      </c>
      <c r="AL8" s="28">
        <v>0.19391613095163801</v>
      </c>
      <c r="AM8" s="28">
        <v>0</v>
      </c>
      <c r="AN8" s="28">
        <v>2.0957703583335001</v>
      </c>
      <c r="AO8" s="28">
        <v>0.138633023729448</v>
      </c>
      <c r="AP8" s="28">
        <v>8.4221512633947899</v>
      </c>
      <c r="AQ8" s="28">
        <v>0</v>
      </c>
      <c r="AR8" s="28">
        <v>0</v>
      </c>
      <c r="AS8" s="28">
        <v>832.67122595721901</v>
      </c>
      <c r="AT8" s="28">
        <v>0</v>
      </c>
      <c r="AU8" s="28">
        <v>155.73246099748101</v>
      </c>
      <c r="AV8" s="28">
        <v>0</v>
      </c>
      <c r="AW8" s="28">
        <v>0.34473275430976003</v>
      </c>
      <c r="AX8" s="28">
        <v>0.14524954659373501</v>
      </c>
      <c r="AY8" s="28">
        <v>8.2170212646814E-4</v>
      </c>
      <c r="AZ8" s="28">
        <v>5.9366272068155803</v>
      </c>
      <c r="BA8" s="28">
        <v>0</v>
      </c>
      <c r="BB8" s="28">
        <v>5.8292044724879699E-3</v>
      </c>
      <c r="BC8" s="28">
        <v>3.34737483845279E-3</v>
      </c>
      <c r="BD8" s="28">
        <v>0.55538493779339304</v>
      </c>
      <c r="BE8" s="28">
        <v>0.48673603798279702</v>
      </c>
      <c r="BF8" s="28">
        <v>0.113429125891631</v>
      </c>
      <c r="BG8" s="28">
        <v>66.613698187249497</v>
      </c>
      <c r="BH8" s="28">
        <v>0.10828444139080701</v>
      </c>
      <c r="BI8" s="28">
        <v>0.26676368939838002</v>
      </c>
      <c r="BK8" s="94">
        <f t="shared" si="0"/>
        <v>2.3378443959036899</v>
      </c>
      <c r="BL8" s="40">
        <f t="shared" si="1"/>
        <v>2.556585251558405E-4</v>
      </c>
      <c r="BM8" s="40">
        <f t="shared" si="2"/>
        <v>2.5565824368406595E-4</v>
      </c>
      <c r="BN8" s="40">
        <f t="shared" si="3"/>
        <v>3.8168255635622579E-4</v>
      </c>
      <c r="BO8" s="40">
        <f t="shared" si="4"/>
        <v>9.7561159095286637E-5</v>
      </c>
      <c r="BP8" s="40">
        <f t="shared" si="5"/>
        <v>2.4792757022274863E-4</v>
      </c>
      <c r="BQ8" s="40">
        <f t="shared" si="6"/>
        <v>1.4811520621032373E-4</v>
      </c>
      <c r="BR8" s="40">
        <f t="shared" si="7"/>
        <v>2.4956739742484658E-4</v>
      </c>
      <c r="BS8" s="40">
        <f t="shared" si="8"/>
        <v>4.3653398292249488E-4</v>
      </c>
      <c r="BT8" s="40">
        <f t="shared" si="9"/>
        <v>1.8595086007534536E-4</v>
      </c>
      <c r="BU8" s="40">
        <f t="shared" si="10"/>
        <v>4.3514825746088101E-4</v>
      </c>
      <c r="BV8" s="40">
        <f t="shared" si="11"/>
        <v>2.4382887915410794E-4</v>
      </c>
      <c r="BW8" s="40">
        <f t="shared" si="12"/>
        <v>2.5540967091276253E-4</v>
      </c>
      <c r="BX8" s="40">
        <f t="shared" si="13"/>
        <v>2.5087019365145098E-4</v>
      </c>
      <c r="BY8" s="40"/>
      <c r="BZ8" s="40"/>
      <c r="CA8" s="40"/>
    </row>
    <row r="9" spans="1:79" x14ac:dyDescent="0.25">
      <c r="A9" s="32" t="s">
        <v>179</v>
      </c>
      <c r="B9" s="15">
        <v>9962.1710032818992</v>
      </c>
      <c r="C9" s="15">
        <v>796.97368049259899</v>
      </c>
      <c r="D9" s="17">
        <v>0.1131583961</v>
      </c>
      <c r="E9" s="17">
        <v>4.0579153600020001</v>
      </c>
      <c r="F9" s="17">
        <v>1.9459158393180001</v>
      </c>
      <c r="G9" s="17">
        <v>1.4100433199999899E-2</v>
      </c>
      <c r="H9" s="17">
        <v>0.1556732671438</v>
      </c>
      <c r="I9" s="17">
        <v>49.130003146299998</v>
      </c>
      <c r="J9" s="17">
        <v>1.542067376988</v>
      </c>
      <c r="K9" s="17">
        <v>2.3443223499999999E-2</v>
      </c>
      <c r="L9" s="17">
        <v>0.46701980146919903</v>
      </c>
      <c r="M9" s="17">
        <v>8.6398663268</v>
      </c>
      <c r="N9" s="17">
        <v>6.8496237543999996</v>
      </c>
      <c r="P9" s="28" t="s">
        <v>179</v>
      </c>
      <c r="Q9" s="28">
        <v>211.845109850374</v>
      </c>
      <c r="R9" s="28">
        <v>26.777314950560999</v>
      </c>
      <c r="S9" s="28">
        <v>6.8485924437848897</v>
      </c>
      <c r="T9" s="28">
        <v>0.113103015971421</v>
      </c>
      <c r="U9" s="28">
        <v>0.113103015971421</v>
      </c>
      <c r="V9" s="28">
        <v>0.18731388377784</v>
      </c>
      <c r="W9" s="28">
        <v>0.73212157757061702</v>
      </c>
      <c r="X9" s="28">
        <v>4.0573007349583801</v>
      </c>
      <c r="Y9" s="28">
        <v>6286.8055318035404</v>
      </c>
      <c r="Z9" s="28">
        <v>1.9456243321457001</v>
      </c>
      <c r="AA9" s="28">
        <v>0.155649880716943</v>
      </c>
      <c r="AB9" s="28">
        <v>1.40967132316566E-2</v>
      </c>
      <c r="AC9" s="28">
        <v>0</v>
      </c>
      <c r="AD9" s="28">
        <v>1637.9899585282101</v>
      </c>
      <c r="AE9" s="28">
        <v>0</v>
      </c>
      <c r="AF9" s="28">
        <v>64.471601620031194</v>
      </c>
      <c r="AG9" s="28">
        <v>0</v>
      </c>
      <c r="AH9" s="28">
        <v>0</v>
      </c>
      <c r="AI9" s="28">
        <v>0</v>
      </c>
      <c r="AJ9" s="28">
        <v>8.6385765668165799</v>
      </c>
      <c r="AK9" s="28">
        <v>4.1340569979607196</v>
      </c>
      <c r="AL9" s="28">
        <v>0.97182390284252895</v>
      </c>
      <c r="AM9" s="28">
        <v>0</v>
      </c>
      <c r="AN9" s="28">
        <v>37.0298073831663</v>
      </c>
      <c r="AO9" s="28">
        <v>10.725850109576299</v>
      </c>
      <c r="AP9" s="28">
        <v>49.121818553975203</v>
      </c>
      <c r="AQ9" s="28">
        <v>0</v>
      </c>
      <c r="AR9" s="28">
        <v>0</v>
      </c>
      <c r="AS9" s="28">
        <v>9960.6262884637599</v>
      </c>
      <c r="AT9" s="28">
        <v>0</v>
      </c>
      <c r="AU9" s="28">
        <v>2463.4224337924402</v>
      </c>
      <c r="AV9" s="28">
        <v>0</v>
      </c>
      <c r="AW9" s="28">
        <v>5.1433085513539103</v>
      </c>
      <c r="AX9" s="28">
        <v>14.868286550690099</v>
      </c>
      <c r="AY9" s="28">
        <v>0.466950075056355</v>
      </c>
      <c r="AZ9" s="28">
        <v>119.055833287819</v>
      </c>
      <c r="BA9" s="28">
        <v>0</v>
      </c>
      <c r="BB9" s="28">
        <v>1.9763574741938801</v>
      </c>
      <c r="BC9" s="28">
        <v>1.90220199850755</v>
      </c>
      <c r="BD9" s="28">
        <v>3.1092048615440002</v>
      </c>
      <c r="BE9" s="28">
        <v>1.54182002739172</v>
      </c>
      <c r="BF9" s="28">
        <v>45.576576287306303</v>
      </c>
      <c r="BG9" s="28">
        <v>796.85005715482498</v>
      </c>
      <c r="BH9" s="28">
        <v>2.3426993343551701E-2</v>
      </c>
      <c r="BI9" s="28">
        <v>7.9584523771226295E-2</v>
      </c>
      <c r="BK9" s="94">
        <f t="shared" si="0"/>
        <v>3.0914504073553783</v>
      </c>
      <c r="BL9" s="40">
        <f t="shared" si="1"/>
        <v>-1.5505805086364911E-4</v>
      </c>
      <c r="BM9" s="40">
        <f t="shared" si="2"/>
        <v>-1.5511596028816962E-4</v>
      </c>
      <c r="BN9" s="40">
        <f t="shared" si="3"/>
        <v>-4.8940361906563222E-4</v>
      </c>
      <c r="BO9" s="40">
        <f t="shared" si="4"/>
        <v>-1.51463248760266E-4</v>
      </c>
      <c r="BP9" s="40">
        <f t="shared" si="5"/>
        <v>-1.4980461457271606E-4</v>
      </c>
      <c r="BQ9" s="40">
        <f t="shared" si="6"/>
        <v>-2.6381943664673509E-4</v>
      </c>
      <c r="BR9" s="40">
        <f t="shared" si="7"/>
        <v>-1.5022763565054222E-4</v>
      </c>
      <c r="BS9" s="40">
        <f t="shared" si="8"/>
        <v>-1.6659051090274127E-4</v>
      </c>
      <c r="BT9" s="40">
        <f t="shared" si="9"/>
        <v>-1.6040128983414579E-4</v>
      </c>
      <c r="BU9" s="40">
        <f t="shared" si="10"/>
        <v>-6.923176093209957E-4</v>
      </c>
      <c r="BV9" s="40">
        <f t="shared" si="11"/>
        <v>-1.4930076331812138E-4</v>
      </c>
      <c r="BW9" s="40">
        <f t="shared" si="12"/>
        <v>-1.4928008543597056E-4</v>
      </c>
      <c r="BX9" s="40">
        <f t="shared" si="13"/>
        <v>-1.5056456414082239E-4</v>
      </c>
      <c r="BY9" s="40"/>
      <c r="BZ9" s="40"/>
      <c r="CA9" s="40"/>
    </row>
    <row r="10" spans="1:79" x14ac:dyDescent="0.25">
      <c r="A10" s="32" t="s">
        <v>180</v>
      </c>
      <c r="B10" s="15"/>
      <c r="C10" s="15"/>
      <c r="P10" s="28"/>
      <c r="BK10" s="94"/>
      <c r="BL10" s="40">
        <f t="shared" si="1"/>
        <v>0</v>
      </c>
      <c r="BM10" s="40">
        <f t="shared" si="2"/>
        <v>0</v>
      </c>
      <c r="BN10" s="40">
        <f t="shared" si="3"/>
        <v>0</v>
      </c>
      <c r="BO10" s="40">
        <f t="shared" si="4"/>
        <v>0</v>
      </c>
      <c r="BP10" s="40">
        <f t="shared" si="5"/>
        <v>0</v>
      </c>
      <c r="BQ10" s="40">
        <f t="shared" si="6"/>
        <v>0</v>
      </c>
      <c r="BR10" s="40">
        <f t="shared" si="7"/>
        <v>0</v>
      </c>
      <c r="BS10" s="40">
        <f t="shared" si="8"/>
        <v>0</v>
      </c>
      <c r="BT10" s="40">
        <f t="shared" si="9"/>
        <v>0</v>
      </c>
      <c r="BU10" s="40">
        <f t="shared" si="10"/>
        <v>0</v>
      </c>
      <c r="BV10" s="40">
        <f t="shared" si="11"/>
        <v>0</v>
      </c>
      <c r="BW10" s="40">
        <f t="shared" si="12"/>
        <v>0</v>
      </c>
      <c r="BX10" s="40">
        <f t="shared" si="13"/>
        <v>0</v>
      </c>
      <c r="BY10" s="40"/>
      <c r="BZ10" s="40"/>
      <c r="CA10" s="40"/>
    </row>
    <row r="11" spans="1:79" x14ac:dyDescent="0.25">
      <c r="A11" s="32" t="s">
        <v>181</v>
      </c>
      <c r="B11" s="15">
        <v>34257.998694161201</v>
      </c>
      <c r="C11" s="15">
        <v>2740.6398947245998</v>
      </c>
      <c r="D11" s="17">
        <v>7.3084446969999997</v>
      </c>
      <c r="E11" s="17">
        <v>3.1253762525847</v>
      </c>
      <c r="F11" s="17">
        <v>1.3804850017566901</v>
      </c>
      <c r="G11" s="17">
        <v>2.1743492223000001</v>
      </c>
      <c r="H11" s="17">
        <v>0.110438799865545</v>
      </c>
      <c r="I11" s="17">
        <v>207.54191170659999</v>
      </c>
      <c r="J11" s="17">
        <v>20.392699290432901</v>
      </c>
      <c r="K11" s="17">
        <v>2.25903850319999</v>
      </c>
      <c r="L11" s="17">
        <v>0.33131640050129901</v>
      </c>
      <c r="M11" s="17">
        <v>6.1293534076812897</v>
      </c>
      <c r="N11" s="17">
        <v>4.8593072061706</v>
      </c>
      <c r="P11" s="28" t="s">
        <v>181</v>
      </c>
      <c r="Q11" s="28">
        <v>183.34679915908299</v>
      </c>
      <c r="R11" s="28">
        <v>77.661134576226004</v>
      </c>
      <c r="S11" s="28">
        <v>4.8592330555081</v>
      </c>
      <c r="T11" s="28">
        <v>7.3067157489541996</v>
      </c>
      <c r="U11" s="28">
        <v>7.3067157489541996</v>
      </c>
      <c r="V11" s="28">
        <v>23.294451492369198</v>
      </c>
      <c r="W11" s="28">
        <v>8.7796774769610604</v>
      </c>
      <c r="X11" s="28">
        <v>3.1253220114736102</v>
      </c>
      <c r="Y11" s="28">
        <v>67296.641006218706</v>
      </c>
      <c r="Z11" s="28">
        <v>1.3804638318773901</v>
      </c>
      <c r="AA11" s="28">
        <v>0.11043688960190599</v>
      </c>
      <c r="AB11" s="28">
        <v>2.17422860547549</v>
      </c>
      <c r="AC11" s="28">
        <v>0</v>
      </c>
      <c r="AD11" s="28">
        <v>4533.7699269169998</v>
      </c>
      <c r="AE11" s="28">
        <v>0</v>
      </c>
      <c r="AF11" s="28">
        <v>1607.3214998754399</v>
      </c>
      <c r="AG11" s="28">
        <v>0</v>
      </c>
      <c r="AH11" s="28">
        <v>0</v>
      </c>
      <c r="AI11" s="28">
        <v>0</v>
      </c>
      <c r="AJ11" s="28">
        <v>6.1292588509436499</v>
      </c>
      <c r="AK11" s="28">
        <v>3.12351621451245</v>
      </c>
      <c r="AL11" s="28">
        <v>5.1423719703356996</v>
      </c>
      <c r="AM11" s="28">
        <v>0</v>
      </c>
      <c r="AN11" s="28">
        <v>90.848728380432405</v>
      </c>
      <c r="AO11" s="28">
        <v>12.6255561097026</v>
      </c>
      <c r="AP11" s="28">
        <v>207.49870068057601</v>
      </c>
      <c r="AQ11" s="28">
        <v>0</v>
      </c>
      <c r="AR11" s="28">
        <v>0</v>
      </c>
      <c r="AS11" s="28">
        <v>34255.425679018001</v>
      </c>
      <c r="AT11" s="28">
        <v>0</v>
      </c>
      <c r="AU11" s="28">
        <v>7356.6096364820796</v>
      </c>
      <c r="AV11" s="28">
        <v>0</v>
      </c>
      <c r="AW11" s="28">
        <v>17.927945584249599</v>
      </c>
      <c r="AX11" s="28">
        <v>13.015752212421701</v>
      </c>
      <c r="AY11" s="28">
        <v>0.33131096156596002</v>
      </c>
      <c r="AZ11" s="28">
        <v>254.38241742528101</v>
      </c>
      <c r="BA11" s="28">
        <v>0</v>
      </c>
      <c r="BB11" s="28">
        <v>1.4224259467287299</v>
      </c>
      <c r="BC11" s="28">
        <v>1.3496546079009699</v>
      </c>
      <c r="BD11" s="28">
        <v>23.197113917592699</v>
      </c>
      <c r="BE11" s="28">
        <v>20.3916336204651</v>
      </c>
      <c r="BF11" s="28">
        <v>33.755572987581097</v>
      </c>
      <c r="BG11" s="28">
        <v>2740.4339827488302</v>
      </c>
      <c r="BH11" s="28">
        <v>2.2584782100974801</v>
      </c>
      <c r="BI11" s="28">
        <v>8.2394393977185398</v>
      </c>
      <c r="BK11" s="94">
        <f t="shared" ref="BK11:BK51" si="14">AU11/BG11</f>
        <v>2.6844688406260859</v>
      </c>
      <c r="BL11" s="40">
        <f t="shared" si="1"/>
        <v>-7.5106989353654701E-5</v>
      </c>
      <c r="BM11" s="40">
        <f t="shared" si="2"/>
        <v>-7.5132809737591186E-5</v>
      </c>
      <c r="BN11" s="40">
        <f t="shared" si="3"/>
        <v>-2.3656853372780451E-4</v>
      </c>
      <c r="BO11" s="40">
        <f t="shared" si="4"/>
        <v>-1.735506598442389E-5</v>
      </c>
      <c r="BP11" s="40">
        <f t="shared" si="5"/>
        <v>-1.533510271612529E-5</v>
      </c>
      <c r="BQ11" s="40">
        <f t="shared" si="6"/>
        <v>-5.5472609125063465E-5</v>
      </c>
      <c r="BR11" s="40">
        <f t="shared" si="7"/>
        <v>-1.7297033663286199E-5</v>
      </c>
      <c r="BS11" s="40">
        <f t="shared" si="8"/>
        <v>-2.0820385467523988E-4</v>
      </c>
      <c r="BT11" s="40">
        <f t="shared" si="9"/>
        <v>-5.2257425690616557E-5</v>
      </c>
      <c r="BU11" s="40">
        <f t="shared" si="10"/>
        <v>-2.4802282108793802E-4</v>
      </c>
      <c r="BV11" s="40">
        <f t="shared" si="11"/>
        <v>-1.6416136752565838E-5</v>
      </c>
      <c r="BW11" s="40">
        <f t="shared" si="12"/>
        <v>-1.5426869907893994E-5</v>
      </c>
      <c r="BX11" s="40">
        <f t="shared" si="13"/>
        <v>-1.5259513209162512E-5</v>
      </c>
      <c r="BY11" s="40"/>
      <c r="BZ11" s="40"/>
      <c r="CA11" s="40"/>
    </row>
    <row r="12" spans="1:79" x14ac:dyDescent="0.25">
      <c r="A12" s="32" t="s">
        <v>182</v>
      </c>
      <c r="B12" s="15">
        <v>77980.524218241801</v>
      </c>
      <c r="C12" s="15">
        <v>6238.4419402785998</v>
      </c>
      <c r="D12" s="17">
        <v>5.6537061877000001</v>
      </c>
      <c r="E12" s="17">
        <v>25.9218636992981</v>
      </c>
      <c r="F12" s="17">
        <v>12.3459276681346</v>
      </c>
      <c r="G12" s="17">
        <v>1.1744338533999901</v>
      </c>
      <c r="H12" s="17">
        <v>0.98767421322159199</v>
      </c>
      <c r="I12" s="17">
        <v>425.38394460132798</v>
      </c>
      <c r="J12" s="17">
        <v>19.666510663243098</v>
      </c>
      <c r="K12" s="17">
        <v>1.6248746384827999</v>
      </c>
      <c r="L12" s="17">
        <v>2.96302264013792</v>
      </c>
      <c r="M12" s="17">
        <v>54.815918846222303</v>
      </c>
      <c r="N12" s="17">
        <v>43.457665392073899</v>
      </c>
      <c r="P12" s="28" t="s">
        <v>182</v>
      </c>
      <c r="Q12" s="28">
        <v>1365.5263712216999</v>
      </c>
      <c r="R12" s="28">
        <v>208.44087576890001</v>
      </c>
      <c r="S12" s="28">
        <v>43.442651804240001</v>
      </c>
      <c r="T12" s="28">
        <v>5.6484603129992603</v>
      </c>
      <c r="U12" s="28">
        <v>5.6484603129992603</v>
      </c>
      <c r="V12" s="28">
        <v>13.0182357026587</v>
      </c>
      <c r="W12" s="28">
        <v>9.3997128553661593</v>
      </c>
      <c r="X12" s="28">
        <v>25.912980572795</v>
      </c>
      <c r="Y12" s="28">
        <v>79462.283400324799</v>
      </c>
      <c r="Z12" s="28">
        <v>12.3416600852161</v>
      </c>
      <c r="AA12" s="28">
        <v>0.98733303692859298</v>
      </c>
      <c r="AB12" s="28">
        <v>1.1744397187956399</v>
      </c>
      <c r="AC12" s="28">
        <v>0</v>
      </c>
      <c r="AD12" s="28">
        <v>12110.6450547186</v>
      </c>
      <c r="AE12" s="28">
        <v>0</v>
      </c>
      <c r="AF12" s="28">
        <v>1229.0305475826599</v>
      </c>
      <c r="AG12" s="28">
        <v>0</v>
      </c>
      <c r="AH12" s="28">
        <v>0</v>
      </c>
      <c r="AI12" s="28">
        <v>0</v>
      </c>
      <c r="AJ12" s="28">
        <v>54.796975177011497</v>
      </c>
      <c r="AK12" s="28">
        <v>26.3346081430997</v>
      </c>
      <c r="AL12" s="28">
        <v>8.9520638603605001</v>
      </c>
      <c r="AM12" s="28">
        <v>0</v>
      </c>
      <c r="AN12" s="28">
        <v>270.77245609732898</v>
      </c>
      <c r="AO12" s="28">
        <v>70.5673698239532</v>
      </c>
      <c r="AP12" s="28">
        <v>425.14970165535198</v>
      </c>
      <c r="AQ12" s="28">
        <v>0</v>
      </c>
      <c r="AR12" s="28">
        <v>0</v>
      </c>
      <c r="AS12" s="28">
        <v>77954.705938887899</v>
      </c>
      <c r="AT12" s="28">
        <v>0</v>
      </c>
      <c r="AU12" s="28">
        <v>18568.755347332601</v>
      </c>
      <c r="AV12" s="28">
        <v>0</v>
      </c>
      <c r="AW12" s="28">
        <v>39.791706500640402</v>
      </c>
      <c r="AX12" s="28">
        <v>95.935973727610005</v>
      </c>
      <c r="AY12" s="28">
        <v>2.9619974976262502</v>
      </c>
      <c r="AZ12" s="28">
        <v>851.49693060080006</v>
      </c>
      <c r="BA12" s="28">
        <v>0</v>
      </c>
      <c r="BB12" s="28">
        <v>12.5599706216386</v>
      </c>
      <c r="BC12" s="28">
        <v>12.0662222865676</v>
      </c>
      <c r="BD12" s="28">
        <v>30.6373368739157</v>
      </c>
      <c r="BE12" s="28">
        <v>19.6629315621086</v>
      </c>
      <c r="BF12" s="28">
        <v>289.816523186251</v>
      </c>
      <c r="BG12" s="28">
        <v>6236.3765984115698</v>
      </c>
      <c r="BH12" s="28">
        <v>1.6231630479720101</v>
      </c>
      <c r="BI12" s="28">
        <v>5.0893298407289604</v>
      </c>
      <c r="BK12" s="94">
        <f t="shared" si="14"/>
        <v>2.9774910245257056</v>
      </c>
      <c r="BL12" s="40">
        <f t="shared" si="1"/>
        <v>-3.3108625022377233E-4</v>
      </c>
      <c r="BM12" s="40">
        <f t="shared" si="2"/>
        <v>-3.3106693735418394E-4</v>
      </c>
      <c r="BN12" s="40">
        <f t="shared" si="3"/>
        <v>-9.2786475394715767E-4</v>
      </c>
      <c r="BO12" s="40">
        <f t="shared" si="4"/>
        <v>-3.4268857386750886E-4</v>
      </c>
      <c r="BP12" s="40">
        <f t="shared" si="5"/>
        <v>-3.4566725427320771E-4</v>
      </c>
      <c r="BQ12" s="40">
        <f t="shared" si="6"/>
        <v>4.9942324404730581E-6</v>
      </c>
      <c r="BR12" s="40">
        <f t="shared" si="7"/>
        <v>-3.4543403931359615E-4</v>
      </c>
      <c r="BS12" s="40">
        <f t="shared" si="8"/>
        <v>-5.5066240498460894E-4</v>
      </c>
      <c r="BT12" s="40">
        <f t="shared" si="9"/>
        <v>-1.8198963689007149E-4</v>
      </c>
      <c r="BU12" s="40">
        <f t="shared" si="10"/>
        <v>-1.0533677308103039E-3</v>
      </c>
      <c r="BV12" s="40">
        <f t="shared" si="11"/>
        <v>-3.4597862931689735E-4</v>
      </c>
      <c r="BW12" s="40">
        <f t="shared" si="12"/>
        <v>-3.4558700482517879E-4</v>
      </c>
      <c r="BX12" s="40">
        <f t="shared" si="13"/>
        <v>-3.4547617085378202E-4</v>
      </c>
      <c r="BY12" s="40"/>
      <c r="BZ12" s="40"/>
      <c r="CA12" s="40"/>
    </row>
    <row r="13" spans="1:79" x14ac:dyDescent="0.25">
      <c r="A13" s="32" t="s">
        <v>183</v>
      </c>
      <c r="B13" s="15">
        <v>57196.5052658641</v>
      </c>
      <c r="C13" s="15">
        <v>4575.7204235813897</v>
      </c>
      <c r="D13" s="17">
        <v>53.288587996899999</v>
      </c>
      <c r="E13" s="17">
        <v>0.208146055054549</v>
      </c>
      <c r="F13" s="17">
        <v>3.5203834050599903E-2</v>
      </c>
      <c r="G13" s="17">
        <v>1.0190831473999999</v>
      </c>
      <c r="H13" s="17">
        <v>2.8163067296559999E-3</v>
      </c>
      <c r="I13" s="17">
        <v>1333.39081330568</v>
      </c>
      <c r="J13" s="17">
        <v>15.4951098444804</v>
      </c>
      <c r="K13" s="17">
        <v>17.303254398205599</v>
      </c>
      <c r="L13" s="17">
        <v>8.4489202568260001E-3</v>
      </c>
      <c r="M13" s="17">
        <v>0.15630502208899999</v>
      </c>
      <c r="N13" s="17">
        <v>0.12391749506370001</v>
      </c>
      <c r="P13" s="28" t="s">
        <v>183</v>
      </c>
      <c r="Q13" s="28">
        <v>258.44046455830699</v>
      </c>
      <c r="R13" s="28">
        <v>452.56632054039602</v>
      </c>
      <c r="S13" s="28">
        <v>0.123877193135578</v>
      </c>
      <c r="T13" s="28">
        <v>53.209581361300103</v>
      </c>
      <c r="U13" s="28">
        <v>53.209581361300103</v>
      </c>
      <c r="V13" s="28">
        <v>10.9827930802493</v>
      </c>
      <c r="W13" s="28">
        <v>4.1189482140245701</v>
      </c>
      <c r="X13" s="28">
        <v>0.20811227814510899</v>
      </c>
      <c r="Y13" s="28">
        <v>398700.68113731599</v>
      </c>
      <c r="Z13" s="28">
        <v>3.5192363697305398E-2</v>
      </c>
      <c r="AA13" s="28">
        <v>2.8153961682622001E-3</v>
      </c>
      <c r="AB13" s="28">
        <v>1.0189557927486299</v>
      </c>
      <c r="AC13" s="28">
        <v>0</v>
      </c>
      <c r="AD13" s="28">
        <v>1627.28320395275</v>
      </c>
      <c r="AE13" s="28">
        <v>0</v>
      </c>
      <c r="AF13" s="28">
        <v>2091.5731181188398</v>
      </c>
      <c r="AG13" s="28">
        <v>0</v>
      </c>
      <c r="AH13" s="28">
        <v>0</v>
      </c>
      <c r="AI13" s="28">
        <v>0</v>
      </c>
      <c r="AJ13" s="28">
        <v>0.15625430496221801</v>
      </c>
      <c r="AK13" s="28">
        <v>0.16990352726401201</v>
      </c>
      <c r="AL13" s="28">
        <v>26.896334132098598</v>
      </c>
      <c r="AM13" s="28">
        <v>0</v>
      </c>
      <c r="AN13" s="28">
        <v>87.012904777533805</v>
      </c>
      <c r="AO13" s="28">
        <v>2.5603082269955002</v>
      </c>
      <c r="AP13" s="28">
        <v>1331.40847545461</v>
      </c>
      <c r="AQ13" s="28">
        <v>0</v>
      </c>
      <c r="AR13" s="28">
        <v>0</v>
      </c>
      <c r="AS13" s="28">
        <v>57125.213999421198</v>
      </c>
      <c r="AT13" s="28">
        <v>0</v>
      </c>
      <c r="AU13" s="28">
        <v>6651.6738339809399</v>
      </c>
      <c r="AV13" s="28">
        <v>0</v>
      </c>
      <c r="AW13" s="28">
        <v>6.8167253787281501</v>
      </c>
      <c r="AX13" s="28">
        <v>19.276268003148999</v>
      </c>
      <c r="AY13" s="28">
        <v>8.4462433607169398E-3</v>
      </c>
      <c r="AZ13" s="28">
        <v>544.52717461800898</v>
      </c>
      <c r="BA13" s="28">
        <v>0</v>
      </c>
      <c r="BB13" s="28">
        <v>4.9933545947600598E-2</v>
      </c>
      <c r="BC13" s="28">
        <v>3.4407052107163799E-2</v>
      </c>
      <c r="BD13" s="28">
        <v>17.100988002206901</v>
      </c>
      <c r="BE13" s="28">
        <v>15.4840176057573</v>
      </c>
      <c r="BF13" s="28">
        <v>1.49181813742991</v>
      </c>
      <c r="BG13" s="28">
        <v>4570.0171112837997</v>
      </c>
      <c r="BH13" s="28">
        <v>17.277499254791898</v>
      </c>
      <c r="BI13" s="28">
        <v>21.575302322169598</v>
      </c>
      <c r="BK13" s="94">
        <f t="shared" si="14"/>
        <v>1.455503047802017</v>
      </c>
      <c r="BL13" s="40">
        <f t="shared" si="1"/>
        <v>-1.2464269645762812E-3</v>
      </c>
      <c r="BM13" s="40">
        <f t="shared" si="2"/>
        <v>-1.2464293640401213E-3</v>
      </c>
      <c r="BN13" s="40">
        <f t="shared" si="3"/>
        <v>-1.4826182972701787E-3</v>
      </c>
      <c r="BO13" s="40">
        <f t="shared" si="4"/>
        <v>-1.6227504014504007E-4</v>
      </c>
      <c r="BP13" s="40">
        <f t="shared" si="5"/>
        <v>-3.2582681982926896E-4</v>
      </c>
      <c r="BQ13" s="40">
        <f t="shared" si="6"/>
        <v>-1.2496983361461625E-4</v>
      </c>
      <c r="BR13" s="40">
        <f t="shared" si="7"/>
        <v>-3.2331755068133429E-4</v>
      </c>
      <c r="BS13" s="40">
        <f t="shared" si="8"/>
        <v>-1.4866892971577652E-3</v>
      </c>
      <c r="BT13" s="40">
        <f t="shared" si="9"/>
        <v>-7.1585415233767062E-4</v>
      </c>
      <c r="BU13" s="40">
        <f t="shared" si="10"/>
        <v>-1.4884566117441787E-3</v>
      </c>
      <c r="BV13" s="40">
        <f t="shared" si="11"/>
        <v>-3.1683292393458028E-4</v>
      </c>
      <c r="BW13" s="40">
        <f t="shared" si="12"/>
        <v>-3.2447535021044415E-4</v>
      </c>
      <c r="BX13" s="40">
        <f t="shared" si="13"/>
        <v>-3.252319464760413E-4</v>
      </c>
      <c r="BY13" s="40"/>
      <c r="BZ13" s="40"/>
      <c r="CA13" s="40"/>
    </row>
    <row r="14" spans="1:79" x14ac:dyDescent="0.25">
      <c r="A14" s="32" t="s">
        <v>184</v>
      </c>
      <c r="B14" s="15">
        <v>65464.601791250599</v>
      </c>
      <c r="C14" s="15">
        <v>5237.1681483859902</v>
      </c>
      <c r="D14" s="17">
        <v>67.403891248599905</v>
      </c>
      <c r="E14" s="17">
        <v>15.5927158977467</v>
      </c>
      <c r="F14" s="17">
        <v>0.45774905817020001</v>
      </c>
      <c r="G14" s="17">
        <v>0.89314910459999997</v>
      </c>
      <c r="H14" s="17">
        <v>3.6619925002715999E-2</v>
      </c>
      <c r="I14" s="17">
        <v>83.267501816600003</v>
      </c>
      <c r="J14" s="17">
        <v>27.8215052737518</v>
      </c>
      <c r="K14" s="17">
        <v>0.93670921609999902</v>
      </c>
      <c r="L14" s="17">
        <v>0.10985977424533</v>
      </c>
      <c r="M14" s="17">
        <v>2.0324057766052999</v>
      </c>
      <c r="N14" s="17">
        <v>1.6112766671701899</v>
      </c>
      <c r="P14" s="28" t="s">
        <v>184</v>
      </c>
      <c r="Q14" s="28">
        <v>63.538282195039599</v>
      </c>
      <c r="R14" s="28">
        <v>30.634767206492199</v>
      </c>
      <c r="S14" s="28">
        <v>1.6110007842330201</v>
      </c>
      <c r="T14" s="28">
        <v>67.410901288655396</v>
      </c>
      <c r="U14" s="28">
        <v>67.410901288655396</v>
      </c>
      <c r="V14" s="28">
        <v>69.771200004427897</v>
      </c>
      <c r="W14" s="28">
        <v>173.113863193143</v>
      </c>
      <c r="X14" s="28">
        <v>15.5949579454618</v>
      </c>
      <c r="Y14" s="28">
        <v>56661.627585638496</v>
      </c>
      <c r="Z14" s="28">
        <v>0.45767092059778902</v>
      </c>
      <c r="AA14" s="28">
        <v>3.6613619779273597E-2</v>
      </c>
      <c r="AB14" s="28">
        <v>0.89341386717542604</v>
      </c>
      <c r="AC14" s="28">
        <v>0</v>
      </c>
      <c r="AD14" s="28">
        <v>10072.333558033801</v>
      </c>
      <c r="AE14" s="28">
        <v>0</v>
      </c>
      <c r="AF14" s="28">
        <v>2850.9583679715201</v>
      </c>
      <c r="AG14" s="28">
        <v>0</v>
      </c>
      <c r="AH14" s="28">
        <v>0</v>
      </c>
      <c r="AI14" s="28">
        <v>0</v>
      </c>
      <c r="AJ14" s="28">
        <v>2.0320565753327502</v>
      </c>
      <c r="AK14" s="28">
        <v>5.37368277346242</v>
      </c>
      <c r="AL14" s="28">
        <v>7.4743389219928904</v>
      </c>
      <c r="AM14" s="28">
        <v>0</v>
      </c>
      <c r="AN14" s="28">
        <v>674.26130332515004</v>
      </c>
      <c r="AO14" s="28">
        <v>8.9396211738873497</v>
      </c>
      <c r="AP14" s="28">
        <v>83.1754856577829</v>
      </c>
      <c r="AQ14" s="28">
        <v>0</v>
      </c>
      <c r="AR14" s="28">
        <v>0</v>
      </c>
      <c r="AS14" s="28">
        <v>65472.177311870197</v>
      </c>
      <c r="AT14" s="28">
        <v>0</v>
      </c>
      <c r="AU14" s="28">
        <v>15351.0796872633</v>
      </c>
      <c r="AV14" s="28">
        <v>0</v>
      </c>
      <c r="AW14" s="28">
        <v>9.2126373559125092</v>
      </c>
      <c r="AX14" s="28">
        <v>4.5206506509731099</v>
      </c>
      <c r="AY14" s="28">
        <v>0.10984072088189201</v>
      </c>
      <c r="AZ14" s="28">
        <v>407.75037240584999</v>
      </c>
      <c r="BA14" s="28">
        <v>0</v>
      </c>
      <c r="BB14" s="28">
        <v>4.1324263481343797</v>
      </c>
      <c r="BC14" s="28">
        <v>0.44745667914204201</v>
      </c>
      <c r="BD14" s="28">
        <v>75.0356462862147</v>
      </c>
      <c r="BE14" s="28">
        <v>27.826504631039299</v>
      </c>
      <c r="BF14" s="28">
        <v>11.304184936555799</v>
      </c>
      <c r="BG14" s="28">
        <v>5237.7741839426299</v>
      </c>
      <c r="BH14" s="28">
        <v>0.93553612193273095</v>
      </c>
      <c r="BI14" s="28">
        <v>30.913253800974601</v>
      </c>
      <c r="BK14" s="94">
        <f t="shared" si="14"/>
        <v>2.930840305090832</v>
      </c>
      <c r="BL14" s="40">
        <f t="shared" si="1"/>
        <v>1.1571934163372094E-4</v>
      </c>
      <c r="BM14" s="40">
        <f t="shared" si="2"/>
        <v>1.1571817812006363E-4</v>
      </c>
      <c r="BN14" s="40">
        <f t="shared" si="3"/>
        <v>1.040005246824125E-4</v>
      </c>
      <c r="BO14" s="40">
        <f t="shared" si="4"/>
        <v>1.4378814632441089E-4</v>
      </c>
      <c r="BP14" s="40">
        <f t="shared" si="5"/>
        <v>-1.7069958095234912E-4</v>
      </c>
      <c r="BQ14" s="40">
        <f t="shared" si="6"/>
        <v>2.9643715037327891E-4</v>
      </c>
      <c r="BR14" s="40">
        <f t="shared" si="7"/>
        <v>-1.72180129859194E-4</v>
      </c>
      <c r="BS14" s="40">
        <f t="shared" si="8"/>
        <v>-1.1050668845544562E-3</v>
      </c>
      <c r="BT14" s="40">
        <f t="shared" si="9"/>
        <v>1.7969398989405291E-4</v>
      </c>
      <c r="BU14" s="40">
        <f t="shared" si="10"/>
        <v>-1.2523568115965238E-3</v>
      </c>
      <c r="BV14" s="40">
        <f t="shared" si="11"/>
        <v>-1.7343348435656334E-4</v>
      </c>
      <c r="BW14" s="40">
        <f t="shared" si="12"/>
        <v>-1.7181670932511171E-4</v>
      </c>
      <c r="BX14" s="40">
        <f t="shared" si="13"/>
        <v>-1.7122009074603379E-4</v>
      </c>
      <c r="BY14" s="40"/>
      <c r="BZ14" s="40"/>
      <c r="CA14" s="40"/>
    </row>
    <row r="15" spans="1:79" x14ac:dyDescent="0.25">
      <c r="A15" s="32" t="s">
        <v>185</v>
      </c>
      <c r="B15" s="15">
        <v>71959.650146294502</v>
      </c>
      <c r="C15" s="15">
        <v>5756.7719487493996</v>
      </c>
      <c r="D15" s="17">
        <v>54.989567151499898</v>
      </c>
      <c r="E15" s="17">
        <v>19.481123746146299</v>
      </c>
      <c r="F15" s="17">
        <v>3.9894418311122002</v>
      </c>
      <c r="G15" s="17">
        <v>0.74963294169999894</v>
      </c>
      <c r="H15" s="17">
        <v>0.31915533803377799</v>
      </c>
      <c r="I15" s="17">
        <v>240.7272903388</v>
      </c>
      <c r="J15" s="17">
        <v>24.885489991048001</v>
      </c>
      <c r="K15" s="17">
        <v>1.86604932429999</v>
      </c>
      <c r="L15" s="17">
        <v>0.95746602389121904</v>
      </c>
      <c r="M15" s="17">
        <v>17.713121299335899</v>
      </c>
      <c r="N15" s="17">
        <v>14.0428347905039</v>
      </c>
      <c r="P15" s="28" t="s">
        <v>185</v>
      </c>
      <c r="Q15" s="28">
        <v>460.89076912538502</v>
      </c>
      <c r="R15" s="28">
        <v>102.333576885361</v>
      </c>
      <c r="S15" s="28">
        <v>14.035804890352299</v>
      </c>
      <c r="T15" s="28">
        <v>54.985714776362798</v>
      </c>
      <c r="U15" s="28">
        <v>54.985714776362798</v>
      </c>
      <c r="V15" s="28">
        <v>53.984334983910102</v>
      </c>
      <c r="W15" s="28">
        <v>133.47987532029899</v>
      </c>
      <c r="X15" s="28">
        <v>19.479192739117799</v>
      </c>
      <c r="Y15" s="28">
        <v>80303.969928706094</v>
      </c>
      <c r="Z15" s="28">
        <v>3.98744324684901</v>
      </c>
      <c r="AA15" s="28">
        <v>0.31899511015978299</v>
      </c>
      <c r="AB15" s="28">
        <v>0.74974116523228396</v>
      </c>
      <c r="AC15" s="28">
        <v>0</v>
      </c>
      <c r="AD15" s="28">
        <v>10806.566910215301</v>
      </c>
      <c r="AE15" s="28">
        <v>0</v>
      </c>
      <c r="AF15" s="28">
        <v>2412.6417157485098</v>
      </c>
      <c r="AG15" s="28">
        <v>0</v>
      </c>
      <c r="AH15" s="28">
        <v>0</v>
      </c>
      <c r="AI15" s="28">
        <v>0</v>
      </c>
      <c r="AJ15" s="28">
        <v>17.704244406576802</v>
      </c>
      <c r="AK15" s="28">
        <v>11.830890293886201</v>
      </c>
      <c r="AL15" s="28">
        <v>9.2218303297861297</v>
      </c>
      <c r="AM15" s="28">
        <v>0</v>
      </c>
      <c r="AN15" s="28">
        <v>588.04925338698297</v>
      </c>
      <c r="AO15" s="28">
        <v>26.971059229417602</v>
      </c>
      <c r="AP15" s="28">
        <v>240.334520011053</v>
      </c>
      <c r="AQ15" s="28">
        <v>0</v>
      </c>
      <c r="AR15" s="28">
        <v>0</v>
      </c>
      <c r="AS15" s="28">
        <v>71946.541027816798</v>
      </c>
      <c r="AT15" s="28">
        <v>0</v>
      </c>
      <c r="AU15" s="28">
        <v>16675.9953651129</v>
      </c>
      <c r="AV15" s="28">
        <v>0</v>
      </c>
      <c r="AW15" s="28">
        <v>16.9204872223102</v>
      </c>
      <c r="AX15" s="28">
        <v>32.466836623071103</v>
      </c>
      <c r="AY15" s="28">
        <v>0.95698571558586498</v>
      </c>
      <c r="AZ15" s="28">
        <v>566.98275853640405</v>
      </c>
      <c r="BA15" s="28">
        <v>0</v>
      </c>
      <c r="BB15" s="28">
        <v>6.8462406844838197</v>
      </c>
      <c r="BC15" s="28">
        <v>3.8984498715862399</v>
      </c>
      <c r="BD15" s="28">
        <v>63.881756467923999</v>
      </c>
      <c r="BE15" s="28">
        <v>24.886272492801002</v>
      </c>
      <c r="BF15" s="28">
        <v>93.878910356232097</v>
      </c>
      <c r="BG15" s="28">
        <v>5755.7232193984601</v>
      </c>
      <c r="BH15" s="28">
        <v>1.86157217546654</v>
      </c>
      <c r="BI15" s="28">
        <v>25.0280694212396</v>
      </c>
      <c r="BK15" s="94">
        <f t="shared" si="14"/>
        <v>2.8972893117775276</v>
      </c>
      <c r="BL15" s="40">
        <f t="shared" si="1"/>
        <v>-1.8217318248563423E-4</v>
      </c>
      <c r="BM15" s="40">
        <f t="shared" si="2"/>
        <v>-1.8217316236877586E-4</v>
      </c>
      <c r="BN15" s="40">
        <f t="shared" si="3"/>
        <v>-7.0056473194027712E-5</v>
      </c>
      <c r="BO15" s="40">
        <f t="shared" si="4"/>
        <v>-9.9121952802206886E-5</v>
      </c>
      <c r="BP15" s="40">
        <f t="shared" si="5"/>
        <v>-5.0096839302280047E-4</v>
      </c>
      <c r="BQ15" s="40">
        <f t="shared" si="6"/>
        <v>1.4436869868550016E-4</v>
      </c>
      <c r="BR15" s="40">
        <f t="shared" si="7"/>
        <v>-5.0203726806550381E-4</v>
      </c>
      <c r="BS15" s="40">
        <f t="shared" si="8"/>
        <v>-1.6315986741437414E-3</v>
      </c>
      <c r="BT15" s="40">
        <f t="shared" si="9"/>
        <v>3.1444096671693964E-5</v>
      </c>
      <c r="BU15" s="40">
        <f t="shared" si="10"/>
        <v>-2.3992660725244137E-3</v>
      </c>
      <c r="BV15" s="40">
        <f t="shared" si="11"/>
        <v>-5.016452734291798E-4</v>
      </c>
      <c r="BW15" s="40">
        <f t="shared" si="12"/>
        <v>-5.0114785582315504E-4</v>
      </c>
      <c r="BX15" s="40">
        <f t="shared" si="13"/>
        <v>-5.0060406295987547E-4</v>
      </c>
      <c r="BY15" s="40"/>
      <c r="BZ15" s="40"/>
      <c r="CA15" s="40"/>
    </row>
    <row r="16" spans="1:79" x14ac:dyDescent="0.25">
      <c r="A16" s="32" t="s">
        <v>186</v>
      </c>
      <c r="B16" s="15">
        <v>295346.05839588301</v>
      </c>
      <c r="C16" s="15">
        <v>23627.684672985299</v>
      </c>
      <c r="D16" s="17">
        <v>310.67434218119899</v>
      </c>
      <c r="E16" s="17">
        <v>75.750277414325197</v>
      </c>
      <c r="F16" s="17">
        <v>3.2484614199889901</v>
      </c>
      <c r="G16" s="17">
        <v>2.9192153110999999</v>
      </c>
      <c r="H16" s="17">
        <v>0.25987691908296601</v>
      </c>
      <c r="I16" s="17">
        <v>232.91475841310401</v>
      </c>
      <c r="J16" s="17">
        <v>120.168859097552</v>
      </c>
      <c r="K16" s="17">
        <v>1.99863686789999</v>
      </c>
      <c r="L16" s="17">
        <v>0.77963074816539901</v>
      </c>
      <c r="M16" s="17">
        <v>14.423168674591601</v>
      </c>
      <c r="N16" s="17">
        <v>11.434584083828099</v>
      </c>
      <c r="P16" s="28" t="s">
        <v>186</v>
      </c>
      <c r="Q16" s="28">
        <v>382.69767876446099</v>
      </c>
      <c r="R16" s="28">
        <v>95.975117980383303</v>
      </c>
      <c r="S16" s="28">
        <v>11.4388469498526</v>
      </c>
      <c r="T16" s="28">
        <v>310.73303825303401</v>
      </c>
      <c r="U16" s="28">
        <v>310.73303825303401</v>
      </c>
      <c r="V16" s="28">
        <v>315.60809228682598</v>
      </c>
      <c r="W16" s="28">
        <v>812.93899135637503</v>
      </c>
      <c r="X16" s="28">
        <v>75.766709814359302</v>
      </c>
      <c r="Y16" s="28">
        <v>208596.279401787</v>
      </c>
      <c r="Z16" s="28">
        <v>3.2496720466162299</v>
      </c>
      <c r="AA16" s="28">
        <v>0.25997351288353199</v>
      </c>
      <c r="AB16" s="28">
        <v>2.9201356854304898</v>
      </c>
      <c r="AC16" s="28">
        <v>0</v>
      </c>
      <c r="AD16" s="28">
        <v>46446.235120309</v>
      </c>
      <c r="AE16" s="28">
        <v>0</v>
      </c>
      <c r="AF16" s="28">
        <v>12466.5494265529</v>
      </c>
      <c r="AG16" s="28">
        <v>0</v>
      </c>
      <c r="AH16" s="28">
        <v>0</v>
      </c>
      <c r="AI16" s="28">
        <v>0</v>
      </c>
      <c r="AJ16" s="28">
        <v>14.428547049475601</v>
      </c>
      <c r="AK16" s="28">
        <v>27.574435780014401</v>
      </c>
      <c r="AL16" s="28">
        <v>31.502802231472</v>
      </c>
      <c r="AM16" s="28">
        <v>0</v>
      </c>
      <c r="AN16" s="28">
        <v>3162.2005640607999</v>
      </c>
      <c r="AO16" s="28">
        <v>45.188187587585702</v>
      </c>
      <c r="AP16" s="28">
        <v>232.873895581543</v>
      </c>
      <c r="AQ16" s="28">
        <v>0</v>
      </c>
      <c r="AR16" s="28">
        <v>0</v>
      </c>
      <c r="AS16" s="28">
        <v>295408.25774434098</v>
      </c>
      <c r="AT16" s="28">
        <v>0</v>
      </c>
      <c r="AU16" s="28">
        <v>70222.744616478405</v>
      </c>
      <c r="AV16" s="28">
        <v>0</v>
      </c>
      <c r="AW16" s="28">
        <v>37.7611591668568</v>
      </c>
      <c r="AX16" s="28">
        <v>26.988446393842299</v>
      </c>
      <c r="AY16" s="28">
        <v>0.77992136662517997</v>
      </c>
      <c r="AZ16" s="28">
        <v>1858.8216246986001</v>
      </c>
      <c r="BA16" s="28">
        <v>0</v>
      </c>
      <c r="BB16" s="28">
        <v>20.608442034898999</v>
      </c>
      <c r="BC16" s="28">
        <v>3.17714556509392</v>
      </c>
      <c r="BD16" s="28">
        <v>342.94307149046199</v>
      </c>
      <c r="BE16" s="28">
        <v>120.196044065267</v>
      </c>
      <c r="BF16" s="28">
        <v>78.021945696098101</v>
      </c>
      <c r="BG16" s="28">
        <v>23632.660723336401</v>
      </c>
      <c r="BH16" s="28">
        <v>1.9977152472230999</v>
      </c>
      <c r="BI16" s="28">
        <v>139.911636769019</v>
      </c>
      <c r="BK16" s="94">
        <f t="shared" si="14"/>
        <v>2.9714277811781038</v>
      </c>
      <c r="BL16" s="40">
        <f t="shared" si="1"/>
        <v>2.1059820061861218E-4</v>
      </c>
      <c r="BM16" s="40">
        <f t="shared" si="2"/>
        <v>2.106025376575227E-4</v>
      </c>
      <c r="BN16" s="40">
        <f t="shared" si="3"/>
        <v>1.8893118570049609E-4</v>
      </c>
      <c r="BO16" s="40">
        <f t="shared" si="4"/>
        <v>2.1692857894402713E-4</v>
      </c>
      <c r="BP16" s="40">
        <f t="shared" si="5"/>
        <v>3.7267692938890167E-4</v>
      </c>
      <c r="BQ16" s="40">
        <f t="shared" si="6"/>
        <v>3.1528141380676738E-4</v>
      </c>
      <c r="BR16" s="40">
        <f t="shared" si="7"/>
        <v>3.7169057147065404E-4</v>
      </c>
      <c r="BS16" s="40">
        <f t="shared" si="8"/>
        <v>-1.7544114353002486E-4</v>
      </c>
      <c r="BT16" s="40">
        <f t="shared" si="9"/>
        <v>2.262230657689198E-4</v>
      </c>
      <c r="BU16" s="40">
        <f t="shared" si="10"/>
        <v>-4.6112462533447722E-4</v>
      </c>
      <c r="BV16" s="40">
        <f t="shared" si="11"/>
        <v>3.7276423545996542E-4</v>
      </c>
      <c r="BW16" s="40">
        <f t="shared" si="12"/>
        <v>3.7289828645452051E-4</v>
      </c>
      <c r="BX16" s="40">
        <f t="shared" si="13"/>
        <v>3.7280464188721359E-4</v>
      </c>
      <c r="BY16" s="40"/>
      <c r="BZ16" s="40"/>
      <c r="CA16" s="40"/>
    </row>
    <row r="17" spans="1:79" x14ac:dyDescent="0.25">
      <c r="A17" s="32" t="s">
        <v>187</v>
      </c>
      <c r="B17" s="15">
        <v>86595.648772754401</v>
      </c>
      <c r="C17" s="15">
        <v>6927.6519052692902</v>
      </c>
      <c r="D17" s="17">
        <v>37.221615553600003</v>
      </c>
      <c r="E17" s="17">
        <v>7.52998745396782</v>
      </c>
      <c r="F17" s="17">
        <v>3.7353410547899903E-2</v>
      </c>
      <c r="G17" s="17">
        <v>5.8130888245999897</v>
      </c>
      <c r="H17" s="17">
        <v>2.9882736289739901E-3</v>
      </c>
      <c r="I17" s="17">
        <v>156.64757368311101</v>
      </c>
      <c r="J17" s="17">
        <v>59.412807826098501</v>
      </c>
      <c r="K17" s="17">
        <v>2.0223327770999999</v>
      </c>
      <c r="L17" s="17">
        <v>8.9648210050879903E-3</v>
      </c>
      <c r="M17" s="17">
        <v>0.165849160361599</v>
      </c>
      <c r="N17" s="17">
        <v>0.1314840219043</v>
      </c>
      <c r="P17" s="28" t="s">
        <v>187</v>
      </c>
      <c r="Q17" s="28">
        <v>33.849738265556198</v>
      </c>
      <c r="R17" s="28">
        <v>53.393519118762001</v>
      </c>
      <c r="S17" s="28">
        <v>0.13153138009946599</v>
      </c>
      <c r="T17" s="28">
        <v>37.224154731514197</v>
      </c>
      <c r="U17" s="28">
        <v>37.224154731514197</v>
      </c>
      <c r="V17" s="28">
        <v>90.347840173562702</v>
      </c>
      <c r="W17" s="28">
        <v>101.397835779844</v>
      </c>
      <c r="X17" s="28">
        <v>7.5314139696930704</v>
      </c>
      <c r="Y17" s="28">
        <v>91524.291639802294</v>
      </c>
      <c r="Z17" s="28">
        <v>3.7366894855963999E-2</v>
      </c>
      <c r="AA17" s="28">
        <v>2.9893525326914702E-3</v>
      </c>
      <c r="AB17" s="28">
        <v>5.8146028362701996</v>
      </c>
      <c r="AC17" s="28">
        <v>0</v>
      </c>
      <c r="AD17" s="28">
        <v>12966.4197632902</v>
      </c>
      <c r="AE17" s="28">
        <v>0</v>
      </c>
      <c r="AF17" s="28">
        <v>4887.0958487789403</v>
      </c>
      <c r="AG17" s="28">
        <v>0</v>
      </c>
      <c r="AH17" s="28">
        <v>0</v>
      </c>
      <c r="AI17" s="28">
        <v>0</v>
      </c>
      <c r="AJ17" s="28">
        <v>0.16590887184877101</v>
      </c>
      <c r="AK17" s="28">
        <v>2.60987198775153</v>
      </c>
      <c r="AL17" s="28">
        <v>8.39237037682825</v>
      </c>
      <c r="AM17" s="28">
        <v>0</v>
      </c>
      <c r="AN17" s="28">
        <v>459.049109635543</v>
      </c>
      <c r="AO17" s="28">
        <v>15.7136167467539</v>
      </c>
      <c r="AP17" s="28">
        <v>156.56885537303</v>
      </c>
      <c r="AQ17" s="28">
        <v>0</v>
      </c>
      <c r="AR17" s="28">
        <v>0</v>
      </c>
      <c r="AS17" s="28">
        <v>86612.626206264395</v>
      </c>
      <c r="AT17" s="28">
        <v>0</v>
      </c>
      <c r="AU17" s="28">
        <v>19962.1191816553</v>
      </c>
      <c r="AV17" s="28">
        <v>0</v>
      </c>
      <c r="AW17" s="28">
        <v>39.454324043407297</v>
      </c>
      <c r="AX17" s="28">
        <v>2.50880713540709</v>
      </c>
      <c r="AY17" s="28">
        <v>8.9680559427649208E-3</v>
      </c>
      <c r="AZ17" s="28">
        <v>489.40768459210898</v>
      </c>
      <c r="BA17" s="28">
        <v>0</v>
      </c>
      <c r="BB17" s="28">
        <v>1.80129690356796</v>
      </c>
      <c r="BC17" s="28">
        <v>3.6533108541623803E-2</v>
      </c>
      <c r="BD17" s="28">
        <v>85.379400158123602</v>
      </c>
      <c r="BE17" s="28">
        <v>59.427439256118802</v>
      </c>
      <c r="BF17" s="28">
        <v>4.6847451669650599</v>
      </c>
      <c r="BG17" s="28">
        <v>6929.0099238082603</v>
      </c>
      <c r="BH17" s="28">
        <v>2.0213011181798999</v>
      </c>
      <c r="BI17" s="28">
        <v>30.476526320911599</v>
      </c>
      <c r="BK17" s="94">
        <f t="shared" si="14"/>
        <v>2.88094827416323</v>
      </c>
      <c r="BL17" s="40">
        <f t="shared" si="1"/>
        <v>1.9605411762138478E-4</v>
      </c>
      <c r="BM17" s="40">
        <f t="shared" si="2"/>
        <v>1.9602869161730946E-4</v>
      </c>
      <c r="BN17" s="40">
        <f t="shared" si="3"/>
        <v>6.8217831935253774E-5</v>
      </c>
      <c r="BO17" s="40">
        <f t="shared" si="4"/>
        <v>1.8944463506360162E-4</v>
      </c>
      <c r="BP17" s="40">
        <f t="shared" si="5"/>
        <v>3.6099268758349814E-4</v>
      </c>
      <c r="BQ17" s="40">
        <f t="shared" si="6"/>
        <v>2.60448741777846E-4</v>
      </c>
      <c r="BR17" s="40">
        <f t="shared" si="7"/>
        <v>3.6104582492683891E-4</v>
      </c>
      <c r="BS17" s="40">
        <f t="shared" si="8"/>
        <v>-5.025185403780576E-4</v>
      </c>
      <c r="BT17" s="40">
        <f t="shared" si="9"/>
        <v>2.462672705711519E-4</v>
      </c>
      <c r="BU17" s="40">
        <f t="shared" si="10"/>
        <v>-5.1013311547045618E-4</v>
      </c>
      <c r="BV17" s="40">
        <f t="shared" si="11"/>
        <v>3.6084799407533406E-4</v>
      </c>
      <c r="BW17" s="40">
        <f t="shared" si="12"/>
        <v>3.6003490787548612E-4</v>
      </c>
      <c r="BX17" s="40">
        <f t="shared" si="13"/>
        <v>3.6018213072658555E-4</v>
      </c>
      <c r="BY17" s="40"/>
      <c r="BZ17" s="40"/>
      <c r="CA17" s="40"/>
    </row>
    <row r="18" spans="1:79" x14ac:dyDescent="0.25">
      <c r="A18" s="32" t="s">
        <v>188</v>
      </c>
      <c r="B18" s="15">
        <v>38709.361496216799</v>
      </c>
      <c r="C18" s="15">
        <v>3096.7489166716</v>
      </c>
      <c r="D18" s="17">
        <v>9.4158470907999998</v>
      </c>
      <c r="E18" s="17">
        <v>6.7579765642352001</v>
      </c>
      <c r="F18" s="17">
        <v>2.4560849903988902</v>
      </c>
      <c r="G18" s="17">
        <v>1.9358159585999899</v>
      </c>
      <c r="H18" s="17">
        <v>0.19648680026658799</v>
      </c>
      <c r="I18" s="17">
        <v>129.35274789274601</v>
      </c>
      <c r="J18" s="17">
        <v>20.5169662931727</v>
      </c>
      <c r="K18" s="17">
        <v>0.9040697633</v>
      </c>
      <c r="L18" s="17">
        <v>0.58946039852790899</v>
      </c>
      <c r="M18" s="17">
        <v>10.9050173589173</v>
      </c>
      <c r="N18" s="17">
        <v>8.6454191766459996</v>
      </c>
      <c r="P18" s="28" t="s">
        <v>188</v>
      </c>
      <c r="Q18" s="28">
        <v>279.97339331331699</v>
      </c>
      <c r="R18" s="28">
        <v>56.525428546188301</v>
      </c>
      <c r="S18" s="28">
        <v>8.6367298753741704</v>
      </c>
      <c r="T18" s="28">
        <v>9.40186708080744</v>
      </c>
      <c r="U18" s="28">
        <v>9.40186708080744</v>
      </c>
      <c r="V18" s="28">
        <v>26.634315118980101</v>
      </c>
      <c r="W18" s="28">
        <v>24.778192959039298</v>
      </c>
      <c r="X18" s="28">
        <v>6.7530526400967599</v>
      </c>
      <c r="Y18" s="28">
        <v>41049.7396439043</v>
      </c>
      <c r="Z18" s="28">
        <v>2.4536166680168399</v>
      </c>
      <c r="AA18" s="28">
        <v>0.19628920193569599</v>
      </c>
      <c r="AB18" s="28">
        <v>1.93584787669198</v>
      </c>
      <c r="AC18" s="28">
        <v>0</v>
      </c>
      <c r="AD18" s="28">
        <v>5863.2261198173901</v>
      </c>
      <c r="AE18" s="28">
        <v>0</v>
      </c>
      <c r="AF18" s="28">
        <v>1585.97365541106</v>
      </c>
      <c r="AG18" s="28">
        <v>0</v>
      </c>
      <c r="AH18" s="28">
        <v>0</v>
      </c>
      <c r="AI18" s="28">
        <v>0</v>
      </c>
      <c r="AJ18" s="28">
        <v>10.8940621894851</v>
      </c>
      <c r="AK18" s="28">
        <v>5.8036855723912097</v>
      </c>
      <c r="AL18" s="28">
        <v>3.9924529360204</v>
      </c>
      <c r="AM18" s="28">
        <v>0</v>
      </c>
      <c r="AN18" s="28">
        <v>162.444840340919</v>
      </c>
      <c r="AO18" s="28">
        <v>18.3958054469086</v>
      </c>
      <c r="AP18" s="28">
        <v>128.91895877073301</v>
      </c>
      <c r="AQ18" s="28">
        <v>0</v>
      </c>
      <c r="AR18" s="28">
        <v>0</v>
      </c>
      <c r="AS18" s="28">
        <v>38685.080581083203</v>
      </c>
      <c r="AT18" s="28">
        <v>0</v>
      </c>
      <c r="AU18" s="28">
        <v>9020.7484191427302</v>
      </c>
      <c r="AV18" s="28">
        <v>0</v>
      </c>
      <c r="AW18" s="28">
        <v>19.348579605598001</v>
      </c>
      <c r="AX18" s="28">
        <v>19.707076494812501</v>
      </c>
      <c r="AY18" s="28">
        <v>0.58886862648023497</v>
      </c>
      <c r="AZ18" s="28">
        <v>299.10326585847298</v>
      </c>
      <c r="BA18" s="28">
        <v>0</v>
      </c>
      <c r="BB18" s="28">
        <v>2.8670916886366098</v>
      </c>
      <c r="BC18" s="28">
        <v>2.39885846282754</v>
      </c>
      <c r="BD18" s="28">
        <v>28.440986067633901</v>
      </c>
      <c r="BE18" s="28">
        <v>20.5140242580622</v>
      </c>
      <c r="BF18" s="28">
        <v>58.733127012635101</v>
      </c>
      <c r="BG18" s="28">
        <v>3094.80650404272</v>
      </c>
      <c r="BH18" s="28">
        <v>0.899211619290053</v>
      </c>
      <c r="BI18" s="28">
        <v>8.8183397663382799</v>
      </c>
      <c r="BK18" s="94">
        <f t="shared" si="14"/>
        <v>2.9148020748176022</v>
      </c>
      <c r="BL18" s="40">
        <f t="shared" si="1"/>
        <v>-6.27262093588651E-4</v>
      </c>
      <c r="BM18" s="40">
        <f t="shared" si="2"/>
        <v>-6.2724253116642939E-4</v>
      </c>
      <c r="BN18" s="40">
        <f t="shared" si="3"/>
        <v>-1.484732054136617E-3</v>
      </c>
      <c r="BO18" s="40">
        <f t="shared" si="4"/>
        <v>-7.2860923556598161E-4</v>
      </c>
      <c r="BP18" s="40">
        <f t="shared" si="5"/>
        <v>-1.0049824789041301E-3</v>
      </c>
      <c r="BQ18" s="40">
        <f t="shared" si="6"/>
        <v>1.6488185174992306E-5</v>
      </c>
      <c r="BR18" s="40">
        <f t="shared" si="7"/>
        <v>-1.0056570244103189E-3</v>
      </c>
      <c r="BS18" s="40">
        <f t="shared" si="8"/>
        <v>-3.3535361952470948E-3</v>
      </c>
      <c r="BT18" s="40">
        <f t="shared" si="9"/>
        <v>-1.4339523048684285E-4</v>
      </c>
      <c r="BU18" s="40">
        <f t="shared" si="10"/>
        <v>-5.3736384150422081E-3</v>
      </c>
      <c r="BV18" s="40">
        <f t="shared" si="11"/>
        <v>-1.0039216360452471E-3</v>
      </c>
      <c r="BW18" s="40">
        <f t="shared" si="12"/>
        <v>-1.0045989906877545E-3</v>
      </c>
      <c r="BX18" s="40">
        <f t="shared" si="13"/>
        <v>-1.0050757625843924E-3</v>
      </c>
      <c r="BY18" s="40"/>
      <c r="BZ18" s="40"/>
      <c r="CA18" s="40"/>
    </row>
    <row r="19" spans="1:79" x14ac:dyDescent="0.25">
      <c r="A19" s="32" t="s">
        <v>189</v>
      </c>
      <c r="B19" s="15">
        <v>16700.0102456159</v>
      </c>
      <c r="C19" s="15">
        <v>1336.0008197192001</v>
      </c>
      <c r="D19" s="17">
        <v>0.84518052999999904</v>
      </c>
      <c r="E19" s="17">
        <v>3.06628876219379</v>
      </c>
      <c r="F19" s="17">
        <v>1.4250336642138901</v>
      </c>
      <c r="G19" s="17">
        <v>0.91902172879999899</v>
      </c>
      <c r="H19" s="17">
        <v>0.114002693032269</v>
      </c>
      <c r="I19" s="17">
        <v>52.383023323899998</v>
      </c>
      <c r="J19" s="17">
        <v>8.9347680926651893</v>
      </c>
      <c r="K19" s="17">
        <v>0.230186239214799</v>
      </c>
      <c r="L19" s="17">
        <v>0.34200807913761999</v>
      </c>
      <c r="M19" s="17">
        <v>6.3271494672567998</v>
      </c>
      <c r="N19" s="17">
        <v>5.0161184972737001</v>
      </c>
      <c r="P19" s="28" t="s">
        <v>189</v>
      </c>
      <c r="Q19" s="28">
        <v>158.317001692503</v>
      </c>
      <c r="R19" s="28">
        <v>25.1792988039258</v>
      </c>
      <c r="S19" s="28">
        <v>5.0168135139962597</v>
      </c>
      <c r="T19" s="28">
        <v>0.84400741868024798</v>
      </c>
      <c r="U19" s="28">
        <v>0.84400741868024798</v>
      </c>
      <c r="V19" s="28">
        <v>9.8269970249139291</v>
      </c>
      <c r="W19" s="28">
        <v>3.9010087558001301</v>
      </c>
      <c r="X19" s="28">
        <v>3.0667175231114001</v>
      </c>
      <c r="Y19" s="28">
        <v>14397.772592433501</v>
      </c>
      <c r="Z19" s="28">
        <v>1.42523118664527</v>
      </c>
      <c r="AA19" s="28">
        <v>0.114018787735748</v>
      </c>
      <c r="AB19" s="28">
        <v>0.91920266662435601</v>
      </c>
      <c r="AC19" s="28">
        <v>0</v>
      </c>
      <c r="AD19" s="28">
        <v>2610.68646572331</v>
      </c>
      <c r="AE19" s="28">
        <v>0</v>
      </c>
      <c r="AF19" s="28">
        <v>640.900599964766</v>
      </c>
      <c r="AG19" s="28">
        <v>0</v>
      </c>
      <c r="AH19" s="28">
        <v>0</v>
      </c>
      <c r="AI19" s="28">
        <v>0</v>
      </c>
      <c r="AJ19" s="28">
        <v>6.3280285046884099</v>
      </c>
      <c r="AK19" s="28">
        <v>3.10559017819189</v>
      </c>
      <c r="AL19" s="28">
        <v>1.4653876461350499</v>
      </c>
      <c r="AM19" s="28">
        <v>0</v>
      </c>
      <c r="AN19" s="28">
        <v>51.374581424355704</v>
      </c>
      <c r="AO19" s="28">
        <v>9.9605537223953107</v>
      </c>
      <c r="AP19" s="28">
        <v>52.358003494466303</v>
      </c>
      <c r="AQ19" s="28">
        <v>0</v>
      </c>
      <c r="AR19" s="28">
        <v>0</v>
      </c>
      <c r="AS19" s="28">
        <v>16701.790624050202</v>
      </c>
      <c r="AT19" s="28">
        <v>0</v>
      </c>
      <c r="AU19" s="28">
        <v>3974.7811351488299</v>
      </c>
      <c r="AV19" s="28">
        <v>0</v>
      </c>
      <c r="AW19" s="28">
        <v>9.7627054269448799</v>
      </c>
      <c r="AX19" s="28">
        <v>11.125409482981199</v>
      </c>
      <c r="AY19" s="28">
        <v>0.342055601501488</v>
      </c>
      <c r="AZ19" s="28">
        <v>137.61857118206899</v>
      </c>
      <c r="BA19" s="28">
        <v>0</v>
      </c>
      <c r="BB19" s="28">
        <v>1.4539594181145299</v>
      </c>
      <c r="BC19" s="28">
        <v>1.39342337664158</v>
      </c>
      <c r="BD19" s="28">
        <v>10.7344176338868</v>
      </c>
      <c r="BE19" s="28">
        <v>8.9363758572542995</v>
      </c>
      <c r="BF19" s="28">
        <v>33.981778782297901</v>
      </c>
      <c r="BG19" s="28">
        <v>1336.14324771683</v>
      </c>
      <c r="BH19" s="28">
        <v>0.22979735679448099</v>
      </c>
      <c r="BI19" s="28">
        <v>2.6831913091333699</v>
      </c>
      <c r="BK19" s="94">
        <f t="shared" si="14"/>
        <v>2.9748166163626855</v>
      </c>
      <c r="BL19" s="40">
        <f t="shared" si="1"/>
        <v>1.0660942167797588E-4</v>
      </c>
      <c r="BM19" s="40">
        <f t="shared" si="2"/>
        <v>1.0660771724668647E-4</v>
      </c>
      <c r="BN19" s="40">
        <f t="shared" si="3"/>
        <v>-1.3880008804167138E-3</v>
      </c>
      <c r="BO19" s="40">
        <f t="shared" si="4"/>
        <v>1.39830573981352E-4</v>
      </c>
      <c r="BP19" s="40">
        <f t="shared" si="5"/>
        <v>1.3860895804794843E-4</v>
      </c>
      <c r="BQ19" s="40">
        <f t="shared" si="6"/>
        <v>1.9688089920711288E-4</v>
      </c>
      <c r="BR19" s="40">
        <f t="shared" si="7"/>
        <v>1.4117827439786667E-4</v>
      </c>
      <c r="BS19" s="40">
        <f t="shared" si="8"/>
        <v>-4.7763240542628231E-4</v>
      </c>
      <c r="BT19" s="40">
        <f t="shared" si="9"/>
        <v>1.7994474757884559E-4</v>
      </c>
      <c r="BU19" s="40">
        <f t="shared" si="10"/>
        <v>-1.6894251439380044E-3</v>
      </c>
      <c r="BV19" s="40">
        <f t="shared" si="11"/>
        <v>1.3895099784730789E-4</v>
      </c>
      <c r="BW19" s="40">
        <f t="shared" si="12"/>
        <v>1.3893103618922782E-4</v>
      </c>
      <c r="BX19" s="40">
        <f t="shared" si="13"/>
        <v>1.3855667942003734E-4</v>
      </c>
      <c r="BY19" s="40"/>
      <c r="BZ19" s="40"/>
      <c r="CA19" s="40"/>
    </row>
    <row r="20" spans="1:79" x14ac:dyDescent="0.25">
      <c r="A20" s="32" t="s">
        <v>190</v>
      </c>
      <c r="B20" s="15">
        <v>1222.7937049193899</v>
      </c>
      <c r="C20" s="15">
        <v>97.823496078199994</v>
      </c>
      <c r="D20" s="17">
        <v>0.56126891570000004</v>
      </c>
      <c r="E20" s="17">
        <v>6.7078900287999899E-2</v>
      </c>
      <c r="F20" s="17">
        <v>2.54632799E-2</v>
      </c>
      <c r="G20" s="17">
        <v>6.2524629799999898E-2</v>
      </c>
      <c r="H20" s="17">
        <v>2.0370623621999901E-3</v>
      </c>
      <c r="I20" s="17">
        <v>13.6849472706</v>
      </c>
      <c r="J20" s="17">
        <v>0.62627472388799899</v>
      </c>
      <c r="K20" s="17">
        <v>0.16966431230000001</v>
      </c>
      <c r="L20" s="17">
        <v>6.1111871606999999E-3</v>
      </c>
      <c r="M20" s="17">
        <v>0.1130569632</v>
      </c>
      <c r="N20" s="17">
        <v>8.9630745499999998E-2</v>
      </c>
      <c r="P20" s="28" t="s">
        <v>190</v>
      </c>
      <c r="Q20" s="28">
        <v>5.2659959382741501</v>
      </c>
      <c r="R20" s="28">
        <v>4.7784751205778804</v>
      </c>
      <c r="S20" s="28">
        <v>8.9618708470378103E-2</v>
      </c>
      <c r="T20" s="28">
        <v>0.56085970140366403</v>
      </c>
      <c r="U20" s="28">
        <v>0.56085970140366403</v>
      </c>
      <c r="V20" s="28">
        <v>0.69803191066981896</v>
      </c>
      <c r="W20" s="28">
        <v>0.32768747867744002</v>
      </c>
      <c r="X20" s="28">
        <v>6.7071593988591693E-2</v>
      </c>
      <c r="Y20" s="28">
        <v>4286.3073087714602</v>
      </c>
      <c r="Z20" s="28">
        <v>2.5459846749639602E-2</v>
      </c>
      <c r="AA20" s="28">
        <v>2.0368254516308099E-3</v>
      </c>
      <c r="AB20" s="28">
        <v>6.2519372086494898E-2</v>
      </c>
      <c r="AC20" s="28">
        <v>0</v>
      </c>
      <c r="AD20" s="28">
        <v>122.469568228363</v>
      </c>
      <c r="AE20" s="28">
        <v>0</v>
      </c>
      <c r="AF20" s="28">
        <v>55.583931982843097</v>
      </c>
      <c r="AG20" s="28">
        <v>0</v>
      </c>
      <c r="AH20" s="28">
        <v>0</v>
      </c>
      <c r="AI20" s="28">
        <v>0</v>
      </c>
      <c r="AJ20" s="28">
        <v>0.11304195006527799</v>
      </c>
      <c r="AK20" s="28">
        <v>6.16231547141982E-2</v>
      </c>
      <c r="AL20" s="28">
        <v>0.30336553579031</v>
      </c>
      <c r="AM20" s="28">
        <v>0</v>
      </c>
      <c r="AN20" s="28">
        <v>3.0023614330757198</v>
      </c>
      <c r="AO20" s="28">
        <v>0.28686770231077402</v>
      </c>
      <c r="AP20" s="28">
        <v>13.6746008982236</v>
      </c>
      <c r="AQ20" s="28">
        <v>0</v>
      </c>
      <c r="AR20" s="28">
        <v>0</v>
      </c>
      <c r="AS20" s="28">
        <v>1222.36765163665</v>
      </c>
      <c r="AT20" s="28">
        <v>0</v>
      </c>
      <c r="AU20" s="28">
        <v>225.16480695778699</v>
      </c>
      <c r="AV20" s="28">
        <v>0</v>
      </c>
      <c r="AW20" s="28">
        <v>0.47956983875119102</v>
      </c>
      <c r="AX20" s="28">
        <v>0.38073540406768902</v>
      </c>
      <c r="AY20" s="28">
        <v>6.11035434055897E-3</v>
      </c>
      <c r="AZ20" s="28">
        <v>9.5787756444352592</v>
      </c>
      <c r="BA20" s="28">
        <v>0</v>
      </c>
      <c r="BB20" s="28">
        <v>2.8173375213834801E-2</v>
      </c>
      <c r="BC20" s="28">
        <v>2.4891703213737799E-2</v>
      </c>
      <c r="BD20" s="28">
        <v>0.72201464885797195</v>
      </c>
      <c r="BE20" s="28">
        <v>0.62617982729410204</v>
      </c>
      <c r="BF20" s="28">
        <v>0.63724254340250297</v>
      </c>
      <c r="BG20" s="28">
        <v>97.789405501634107</v>
      </c>
      <c r="BH20" s="28">
        <v>0.16953073650450201</v>
      </c>
      <c r="BI20" s="28">
        <v>0.36385364256561198</v>
      </c>
      <c r="BK20" s="94">
        <f t="shared" si="14"/>
        <v>2.3025480705476258</v>
      </c>
      <c r="BL20" s="40">
        <f t="shared" si="1"/>
        <v>-3.4842613355461484E-4</v>
      </c>
      <c r="BM20" s="40">
        <f t="shared" si="2"/>
        <v>-3.4849067895340258E-4</v>
      </c>
      <c r="BN20" s="40">
        <f t="shared" si="3"/>
        <v>-7.290877596982917E-4</v>
      </c>
      <c r="BO20" s="40">
        <f t="shared" si="4"/>
        <v>-1.0892097778639664E-4</v>
      </c>
      <c r="BP20" s="40">
        <f t="shared" si="5"/>
        <v>-1.3482749959475355E-4</v>
      </c>
      <c r="BQ20" s="40">
        <f t="shared" si="6"/>
        <v>-8.4090278052309465E-5</v>
      </c>
      <c r="BR20" s="40">
        <f t="shared" si="7"/>
        <v>-1.1630010625906431E-4</v>
      </c>
      <c r="BS20" s="40">
        <f t="shared" si="8"/>
        <v>-7.5604035381471378E-4</v>
      </c>
      <c r="BT20" s="40">
        <f t="shared" si="9"/>
        <v>-1.5152550514542818E-4</v>
      </c>
      <c r="BU20" s="40">
        <f t="shared" si="10"/>
        <v>-7.8729459181615816E-4</v>
      </c>
      <c r="BV20" s="40">
        <f t="shared" si="11"/>
        <v>-1.3627796353310134E-4</v>
      </c>
      <c r="BW20" s="40">
        <f t="shared" si="12"/>
        <v>-1.3279265864807525E-4</v>
      </c>
      <c r="BX20" s="40">
        <f t="shared" si="13"/>
        <v>-1.3429576597569055E-4</v>
      </c>
      <c r="BY20" s="40"/>
      <c r="BZ20" s="40"/>
      <c r="CA20" s="40"/>
    </row>
    <row r="21" spans="1:79" x14ac:dyDescent="0.25">
      <c r="A21" s="32" t="s">
        <v>191</v>
      </c>
      <c r="B21" s="15">
        <v>14663.5204190571</v>
      </c>
      <c r="C21" s="15">
        <v>1173.0816321519901</v>
      </c>
      <c r="D21" s="17">
        <v>1.2474865847000001</v>
      </c>
      <c r="E21" s="17">
        <v>5.0215815956206002</v>
      </c>
      <c r="F21" s="17">
        <v>2.381644243427</v>
      </c>
      <c r="G21" s="17">
        <v>0.17354131419999999</v>
      </c>
      <c r="H21" s="17">
        <v>0.19053153966059999</v>
      </c>
      <c r="I21" s="17">
        <v>83.208803523699999</v>
      </c>
      <c r="J21" s="17">
        <v>3.3847698614307902</v>
      </c>
      <c r="K21" s="17">
        <v>0.32836761879999998</v>
      </c>
      <c r="L21" s="17">
        <v>0.57159461902427999</v>
      </c>
      <c r="M21" s="17">
        <v>10.5745004501949</v>
      </c>
      <c r="N21" s="17">
        <v>8.3833877467050009</v>
      </c>
      <c r="P21" s="28" t="s">
        <v>191</v>
      </c>
      <c r="Q21" s="28">
        <v>263.72374783555102</v>
      </c>
      <c r="R21" s="28">
        <v>40.618478713623702</v>
      </c>
      <c r="S21" s="28">
        <v>8.3829629832768902</v>
      </c>
      <c r="T21" s="28">
        <v>1.24744782930583</v>
      </c>
      <c r="U21" s="28">
        <v>1.24744782930583</v>
      </c>
      <c r="V21" s="28">
        <v>2.0558479072239901</v>
      </c>
      <c r="W21" s="28">
        <v>1.9265194697910999</v>
      </c>
      <c r="X21" s="28">
        <v>5.0213196889869103</v>
      </c>
      <c r="Y21" s="28">
        <v>15441.815836280601</v>
      </c>
      <c r="Z21" s="28">
        <v>2.3815231862428998</v>
      </c>
      <c r="AA21" s="28">
        <v>0.19052179963355401</v>
      </c>
      <c r="AB21" s="28">
        <v>0.17353421786093501</v>
      </c>
      <c r="AC21" s="28">
        <v>0</v>
      </c>
      <c r="AD21" s="28">
        <v>2269.6717531481499</v>
      </c>
      <c r="AE21" s="28">
        <v>0</v>
      </c>
      <c r="AF21" s="28">
        <v>208.780120033298</v>
      </c>
      <c r="AG21" s="28">
        <v>0</v>
      </c>
      <c r="AH21" s="28">
        <v>0</v>
      </c>
      <c r="AI21" s="28">
        <v>0</v>
      </c>
      <c r="AJ21" s="28">
        <v>10.5739605989213</v>
      </c>
      <c r="AK21" s="28">
        <v>5.0850592938760597</v>
      </c>
      <c r="AL21" s="28">
        <v>1.7353937504285699</v>
      </c>
      <c r="AM21" s="28">
        <v>0</v>
      </c>
      <c r="AN21" s="28">
        <v>52.092556982444997</v>
      </c>
      <c r="AO21" s="28">
        <v>13.502181577749599</v>
      </c>
      <c r="AP21" s="28">
        <v>83.205875433051702</v>
      </c>
      <c r="AQ21" s="28">
        <v>0</v>
      </c>
      <c r="AR21" s="28">
        <v>0</v>
      </c>
      <c r="AS21" s="28">
        <v>14662.835223730501</v>
      </c>
      <c r="AT21" s="28">
        <v>0</v>
      </c>
      <c r="AU21" s="28">
        <v>3485.8090651851599</v>
      </c>
      <c r="AV21" s="28">
        <v>0</v>
      </c>
      <c r="AW21" s="28">
        <v>7.33213163152499</v>
      </c>
      <c r="AX21" s="28">
        <v>18.529079869836899</v>
      </c>
      <c r="AY21" s="28">
        <v>0.57156619217328297</v>
      </c>
      <c r="AZ21" s="28">
        <v>162.71561930057999</v>
      </c>
      <c r="BA21" s="28">
        <v>0</v>
      </c>
      <c r="BB21" s="28">
        <v>2.4299614190258398</v>
      </c>
      <c r="BC21" s="28">
        <v>2.3283735586696999</v>
      </c>
      <c r="BD21" s="28">
        <v>5.5497672212546698</v>
      </c>
      <c r="BE21" s="28">
        <v>3.38462968434676</v>
      </c>
      <c r="BF21" s="28">
        <v>55.889984941832999</v>
      </c>
      <c r="BG21" s="28">
        <v>1173.0267947551999</v>
      </c>
      <c r="BH21" s="28">
        <v>0.32836415028970301</v>
      </c>
      <c r="BI21" s="28">
        <v>0.90899145752234001</v>
      </c>
      <c r="BK21" s="94">
        <f t="shared" si="14"/>
        <v>2.9716363520175313</v>
      </c>
      <c r="BL21" s="40">
        <f t="shared" si="1"/>
        <v>-4.6727887097908011E-5</v>
      </c>
      <c r="BM21" s="40">
        <f t="shared" si="2"/>
        <v>-4.6746445675365864E-5</v>
      </c>
      <c r="BN21" s="40">
        <f t="shared" si="3"/>
        <v>-3.1066782316867093E-5</v>
      </c>
      <c r="BO21" s="40">
        <f t="shared" si="4"/>
        <v>-5.2156203917582595E-5</v>
      </c>
      <c r="BP21" s="40">
        <f t="shared" si="5"/>
        <v>-5.0829247245578419E-5</v>
      </c>
      <c r="BQ21" s="40">
        <f t="shared" si="6"/>
        <v>-4.0891352573279795E-5</v>
      </c>
      <c r="BR21" s="40">
        <f t="shared" si="7"/>
        <v>-5.1120287293824796E-5</v>
      </c>
      <c r="BS21" s="40">
        <f t="shared" si="8"/>
        <v>-3.5189673740023113E-5</v>
      </c>
      <c r="BT21" s="40">
        <f t="shared" si="9"/>
        <v>-4.1414066470941822E-5</v>
      </c>
      <c r="BU21" s="40">
        <f t="shared" si="10"/>
        <v>-1.0562887746524085E-5</v>
      </c>
      <c r="BV21" s="40">
        <f t="shared" si="11"/>
        <v>-4.9732537800208729E-5</v>
      </c>
      <c r="BW21" s="40">
        <f t="shared" si="12"/>
        <v>-5.1052177466297115E-5</v>
      </c>
      <c r="BX21" s="40">
        <f t="shared" si="13"/>
        <v>-5.0667276874752313E-5</v>
      </c>
      <c r="BY21" s="40"/>
      <c r="BZ21" s="40"/>
      <c r="CA21" s="40"/>
    </row>
    <row r="22" spans="1:79" x14ac:dyDescent="0.25">
      <c r="A22" s="32" t="s">
        <v>192</v>
      </c>
      <c r="B22" s="15">
        <v>806.2967340527</v>
      </c>
      <c r="C22" s="15">
        <v>64.503738423599899</v>
      </c>
      <c r="D22" s="17">
        <v>0.37370515069999899</v>
      </c>
      <c r="E22" s="17">
        <v>4.5627628586979899E-2</v>
      </c>
      <c r="F22" s="17">
        <v>1.20307941783999E-2</v>
      </c>
      <c r="G22" s="17">
        <v>4.3779414543000002E-2</v>
      </c>
      <c r="H22" s="17">
        <v>9.6246361984999999E-4</v>
      </c>
      <c r="I22" s="17">
        <v>7.7634954596999997</v>
      </c>
      <c r="J22" s="17">
        <v>0.44021146556429902</v>
      </c>
      <c r="K22" s="17">
        <v>9.7015825699999905E-2</v>
      </c>
      <c r="L22" s="17">
        <v>2.8873906111000001E-3</v>
      </c>
      <c r="M22" s="17">
        <v>5.3416724182899999E-2</v>
      </c>
      <c r="N22" s="17">
        <v>4.2348393994099898E-2</v>
      </c>
      <c r="P22" s="28" t="s">
        <v>192</v>
      </c>
      <c r="Q22" s="28">
        <v>2.7377286098731402</v>
      </c>
      <c r="R22" s="28">
        <v>2.7003863469655101</v>
      </c>
      <c r="S22" s="28">
        <v>4.2355180398999097E-2</v>
      </c>
      <c r="T22" s="28">
        <v>0.373696566624792</v>
      </c>
      <c r="U22" s="28">
        <v>0.373696566624792</v>
      </c>
      <c r="V22" s="28">
        <v>0.533203133343639</v>
      </c>
      <c r="W22" s="28">
        <v>0.35275601534565398</v>
      </c>
      <c r="X22" s="28">
        <v>4.5631672171456999E-2</v>
      </c>
      <c r="Y22" s="28">
        <v>2512.5786974575299</v>
      </c>
      <c r="Z22" s="28">
        <v>1.2032774653805201E-2</v>
      </c>
      <c r="AA22" s="28">
        <v>9.62609432078341E-4</v>
      </c>
      <c r="AB22" s="28">
        <v>4.3780889725976199E-2</v>
      </c>
      <c r="AC22" s="28">
        <v>0</v>
      </c>
      <c r="AD22" s="28">
        <v>87.083378471775006</v>
      </c>
      <c r="AE22" s="28">
        <v>0</v>
      </c>
      <c r="AF22" s="28">
        <v>38.575854741360097</v>
      </c>
      <c r="AG22" s="28">
        <v>0</v>
      </c>
      <c r="AH22" s="28">
        <v>0</v>
      </c>
      <c r="AI22" s="28">
        <v>0</v>
      </c>
      <c r="AJ22" s="28">
        <v>5.3425359825879197E-2</v>
      </c>
      <c r="AK22" s="28">
        <v>3.4036130646514499E-2</v>
      </c>
      <c r="AL22" s="28">
        <v>0.180515410908552</v>
      </c>
      <c r="AM22" s="28">
        <v>0</v>
      </c>
      <c r="AN22" s="28">
        <v>2.3919973847819298</v>
      </c>
      <c r="AO22" s="28">
        <v>0.172249172688547</v>
      </c>
      <c r="AP22" s="28">
        <v>7.7633669515147998</v>
      </c>
      <c r="AQ22" s="28">
        <v>0</v>
      </c>
      <c r="AR22" s="28">
        <v>0</v>
      </c>
      <c r="AS22" s="28">
        <v>806.31996071804497</v>
      </c>
      <c r="AT22" s="28">
        <v>0</v>
      </c>
      <c r="AU22" s="28">
        <v>154.37996763394401</v>
      </c>
      <c r="AV22" s="28">
        <v>0</v>
      </c>
      <c r="AW22" s="28">
        <v>0.32236330472885899</v>
      </c>
      <c r="AX22" s="28">
        <v>0.198525436521821</v>
      </c>
      <c r="AY22" s="28">
        <v>2.88785367245269E-3</v>
      </c>
      <c r="AZ22" s="28">
        <v>5.9678864550802704</v>
      </c>
      <c r="BA22" s="28">
        <v>0</v>
      </c>
      <c r="BB22" s="28">
        <v>1.65461912712625E-2</v>
      </c>
      <c r="BC22" s="28">
        <v>1.17641588418473E-2</v>
      </c>
      <c r="BD22" s="28">
        <v>0.53582946186792302</v>
      </c>
      <c r="BE22" s="28">
        <v>0.44022991731115901</v>
      </c>
      <c r="BF22" s="28">
        <v>0.31049636848922701</v>
      </c>
      <c r="BG22" s="28">
        <v>64.505599052012499</v>
      </c>
      <c r="BH22" s="28">
        <v>9.7013200166531796E-2</v>
      </c>
      <c r="BI22" s="28">
        <v>0.25142464309664098</v>
      </c>
      <c r="BK22" s="94">
        <f t="shared" si="14"/>
        <v>2.3932801168075892</v>
      </c>
      <c r="BL22" s="40">
        <f t="shared" si="1"/>
        <v>2.8806597328281E-5</v>
      </c>
      <c r="BM22" s="40">
        <f t="shared" si="2"/>
        <v>2.8845280259292257E-5</v>
      </c>
      <c r="BN22" s="40">
        <f t="shared" si="3"/>
        <v>-2.2970181681751907E-5</v>
      </c>
      <c r="BO22" s="40">
        <f t="shared" si="4"/>
        <v>8.8621403354166586E-5</v>
      </c>
      <c r="BP22" s="40">
        <f t="shared" si="5"/>
        <v>1.6461717954217251E-4</v>
      </c>
      <c r="BQ22" s="40">
        <f t="shared" si="6"/>
        <v>3.3695813240000171E-5</v>
      </c>
      <c r="BR22" s="40">
        <f t="shared" si="7"/>
        <v>1.5149895054084197E-4</v>
      </c>
      <c r="BS22" s="40">
        <f t="shared" si="8"/>
        <v>-1.6552876969775797E-5</v>
      </c>
      <c r="BT22" s="40">
        <f t="shared" si="9"/>
        <v>4.191564351087544E-5</v>
      </c>
      <c r="BU22" s="40">
        <f t="shared" si="10"/>
        <v>-2.7062939980823385E-5</v>
      </c>
      <c r="BV22" s="40">
        <f t="shared" si="11"/>
        <v>1.6037364356236874E-4</v>
      </c>
      <c r="BW22" s="40">
        <f t="shared" si="12"/>
        <v>1.6166552912583952E-4</v>
      </c>
      <c r="BX22" s="40">
        <f t="shared" si="13"/>
        <v>1.6025176539503919E-4</v>
      </c>
      <c r="BY22" s="40"/>
      <c r="BZ22" s="40"/>
      <c r="CA22" s="40"/>
    </row>
    <row r="23" spans="1:79" x14ac:dyDescent="0.25">
      <c r="A23" s="32" t="s">
        <v>193</v>
      </c>
      <c r="B23" s="15">
        <v>36342.117207473799</v>
      </c>
      <c r="C23" s="15">
        <v>2907.3693997587998</v>
      </c>
      <c r="D23" s="17">
        <v>24.329551761699999</v>
      </c>
      <c r="E23" s="17">
        <v>5.7566663230165904</v>
      </c>
      <c r="F23" s="17">
        <v>1.34838368744519</v>
      </c>
      <c r="G23" s="17">
        <v>0.94146879919999904</v>
      </c>
      <c r="H23" s="17">
        <v>0.10787069916321999</v>
      </c>
      <c r="I23" s="17">
        <v>323.65262982669998</v>
      </c>
      <c r="J23" s="17">
        <v>14.281927654777901</v>
      </c>
      <c r="K23" s="17">
        <v>3.7768949581000002</v>
      </c>
      <c r="L23" s="17">
        <v>0.32361209128872898</v>
      </c>
      <c r="M23" s="17">
        <v>5.9868240238737904</v>
      </c>
      <c r="N23" s="17">
        <v>4.7463105983730998</v>
      </c>
      <c r="P23" s="28" t="s">
        <v>193</v>
      </c>
      <c r="Q23" s="28">
        <v>202.18385668056899</v>
      </c>
      <c r="R23" s="28">
        <v>116.8822886618</v>
      </c>
      <c r="S23" s="28">
        <v>4.7460420544959199</v>
      </c>
      <c r="T23" s="28">
        <v>24.321735266019601</v>
      </c>
      <c r="U23" s="28">
        <v>24.321735266019601</v>
      </c>
      <c r="V23" s="28">
        <v>21.856856958895101</v>
      </c>
      <c r="W23" s="28">
        <v>37.169551482590897</v>
      </c>
      <c r="X23" s="28">
        <v>5.75681804775214</v>
      </c>
      <c r="Y23" s="28">
        <v>100619.48373288399</v>
      </c>
      <c r="Z23" s="28">
        <v>1.34830676032427</v>
      </c>
      <c r="AA23" s="28">
        <v>0.107864588340328</v>
      </c>
      <c r="AB23" s="28">
        <v>0.94155128136102195</v>
      </c>
      <c r="AC23" s="28">
        <v>0</v>
      </c>
      <c r="AD23" s="28">
        <v>4207.4740670374504</v>
      </c>
      <c r="AE23" s="28">
        <v>0</v>
      </c>
      <c r="AF23" s="28">
        <v>1378.0212782066401</v>
      </c>
      <c r="AG23" s="28">
        <v>0</v>
      </c>
      <c r="AH23" s="28">
        <v>0</v>
      </c>
      <c r="AI23" s="28">
        <v>0</v>
      </c>
      <c r="AJ23" s="28">
        <v>5.98648081867365</v>
      </c>
      <c r="AK23" s="28">
        <v>3.79093130988712</v>
      </c>
      <c r="AL23" s="28">
        <v>7.9104232528864902</v>
      </c>
      <c r="AM23" s="28">
        <v>0</v>
      </c>
      <c r="AN23" s="28">
        <v>187.72013728214901</v>
      </c>
      <c r="AO23" s="28">
        <v>10.442402605457</v>
      </c>
      <c r="AP23" s="28">
        <v>323.42134307760699</v>
      </c>
      <c r="AQ23" s="28">
        <v>0</v>
      </c>
      <c r="AR23" s="28">
        <v>0</v>
      </c>
      <c r="AS23" s="28">
        <v>36335.585470038597</v>
      </c>
      <c r="AT23" s="28">
        <v>0</v>
      </c>
      <c r="AU23" s="28">
        <v>7235.6306256364396</v>
      </c>
      <c r="AV23" s="28">
        <v>0</v>
      </c>
      <c r="AW23" s="28">
        <v>10.1277619564733</v>
      </c>
      <c r="AX23" s="28">
        <v>14.437631657441999</v>
      </c>
      <c r="AY23" s="28">
        <v>0.32359363389563101</v>
      </c>
      <c r="AZ23" s="28">
        <v>295.64854924177001</v>
      </c>
      <c r="BA23" s="28">
        <v>0</v>
      </c>
      <c r="BB23" s="28">
        <v>2.09279851922344</v>
      </c>
      <c r="BC23" s="28">
        <v>1.3182152909109699</v>
      </c>
      <c r="BD23" s="28">
        <v>25.2333987451353</v>
      </c>
      <c r="BE23" s="28">
        <v>14.2818959211526</v>
      </c>
      <c r="BF23" s="28">
        <v>32.1948227880102</v>
      </c>
      <c r="BG23" s="28">
        <v>2906.84688463984</v>
      </c>
      <c r="BH23" s="28">
        <v>3.7739063257052301</v>
      </c>
      <c r="BI23" s="28">
        <v>11.9966116606897</v>
      </c>
      <c r="BK23" s="94">
        <f t="shared" si="14"/>
        <v>2.4891681305508246</v>
      </c>
      <c r="BL23" s="40">
        <f t="shared" si="1"/>
        <v>-1.7972913900179678E-4</v>
      </c>
      <c r="BM23" s="40">
        <f t="shared" si="2"/>
        <v>-1.7972092538467735E-4</v>
      </c>
      <c r="BN23" s="40">
        <f t="shared" si="3"/>
        <v>-3.2127577840143228E-4</v>
      </c>
      <c r="BO23" s="40">
        <f t="shared" si="4"/>
        <v>2.6356354013945887E-5</v>
      </c>
      <c r="BP23" s="40">
        <f t="shared" si="5"/>
        <v>-5.7051358330918424E-5</v>
      </c>
      <c r="BQ23" s="40">
        <f t="shared" si="6"/>
        <v>8.7610084469076627E-5</v>
      </c>
      <c r="BR23" s="40">
        <f t="shared" si="7"/>
        <v>-5.6649515942674461E-5</v>
      </c>
      <c r="BS23" s="40">
        <f t="shared" si="8"/>
        <v>-7.146141504143815E-4</v>
      </c>
      <c r="BT23" s="40">
        <f t="shared" si="9"/>
        <v>-2.2219427284543534E-6</v>
      </c>
      <c r="BU23" s="40">
        <f t="shared" si="10"/>
        <v>-7.9129349053264487E-4</v>
      </c>
      <c r="BV23" s="40">
        <f t="shared" si="11"/>
        <v>-5.7035548407560973E-5</v>
      </c>
      <c r="BW23" s="40">
        <f t="shared" si="12"/>
        <v>-5.7326756018184328E-5</v>
      </c>
      <c r="BX23" s="40">
        <f t="shared" si="13"/>
        <v>-5.6579499300349928E-5</v>
      </c>
      <c r="BY23" s="40"/>
      <c r="BZ23" s="40"/>
      <c r="CA23" s="40"/>
    </row>
    <row r="24" spans="1:79" x14ac:dyDescent="0.25">
      <c r="A24" s="32" t="s">
        <v>194</v>
      </c>
      <c r="B24" s="15">
        <v>127269.282492446</v>
      </c>
      <c r="C24" s="15">
        <v>10181.542557164301</v>
      </c>
      <c r="D24" s="17">
        <v>113.4849380566</v>
      </c>
      <c r="E24" s="17">
        <v>31.051858767167399</v>
      </c>
      <c r="F24" s="17">
        <v>3.8044503680511901</v>
      </c>
      <c r="G24" s="17">
        <v>1.6432177991000001</v>
      </c>
      <c r="H24" s="17">
        <v>0.30435603123415</v>
      </c>
      <c r="I24" s="17">
        <v>383.30213550416101</v>
      </c>
      <c r="J24" s="17">
        <v>49.022954525246199</v>
      </c>
      <c r="K24" s="17">
        <v>3.7758378675999902</v>
      </c>
      <c r="L24" s="17">
        <v>0.91306807746496998</v>
      </c>
      <c r="M24" s="17">
        <v>16.891759159767499</v>
      </c>
      <c r="N24" s="17">
        <v>13.391664452092099</v>
      </c>
      <c r="P24" s="28" t="s">
        <v>194</v>
      </c>
      <c r="Q24" s="28">
        <v>469.26767766842499</v>
      </c>
      <c r="R24" s="28">
        <v>149.97343904681799</v>
      </c>
      <c r="S24" s="28">
        <v>13.3935016912662</v>
      </c>
      <c r="T24" s="28">
        <v>113.49716562778799</v>
      </c>
      <c r="U24" s="28">
        <v>113.49716562778799</v>
      </c>
      <c r="V24" s="28">
        <v>112.63164255868</v>
      </c>
      <c r="W24" s="28">
        <v>275.070544630553</v>
      </c>
      <c r="X24" s="28">
        <v>31.055600087091999</v>
      </c>
      <c r="Y24" s="28">
        <v>151980.77063805301</v>
      </c>
      <c r="Z24" s="28">
        <v>3.8049748621906798</v>
      </c>
      <c r="AA24" s="28">
        <v>0.30439772753400501</v>
      </c>
      <c r="AB24" s="28">
        <v>1.6433744126876599</v>
      </c>
      <c r="AC24" s="28">
        <v>0</v>
      </c>
      <c r="AD24" s="28">
        <v>18815.153142636402</v>
      </c>
      <c r="AE24" s="28">
        <v>0</v>
      </c>
      <c r="AF24" s="28">
        <v>4922.8916417913597</v>
      </c>
      <c r="AG24" s="28">
        <v>0</v>
      </c>
      <c r="AH24" s="28">
        <v>0</v>
      </c>
      <c r="AI24" s="28">
        <v>0</v>
      </c>
      <c r="AJ24" s="28">
        <v>16.8940840178267</v>
      </c>
      <c r="AK24" s="28">
        <v>15.046733247790099</v>
      </c>
      <c r="AL24" s="28">
        <v>16.888207660701799</v>
      </c>
      <c r="AM24" s="28">
        <v>0</v>
      </c>
      <c r="AN24" s="28">
        <v>1135.64402046296</v>
      </c>
      <c r="AO24" s="28">
        <v>31.589158589058201</v>
      </c>
      <c r="AP24" s="28">
        <v>383.32694589913399</v>
      </c>
      <c r="AQ24" s="28">
        <v>0</v>
      </c>
      <c r="AR24" s="28">
        <v>0</v>
      </c>
      <c r="AS24" s="28">
        <v>127283.46529042</v>
      </c>
      <c r="AT24" s="28">
        <v>0</v>
      </c>
      <c r="AU24" s="28">
        <v>29167.399283608</v>
      </c>
      <c r="AV24" s="28">
        <v>0</v>
      </c>
      <c r="AW24" s="28">
        <v>24.0796693124759</v>
      </c>
      <c r="AX24" s="28">
        <v>33.180978516834003</v>
      </c>
      <c r="AY24" s="28">
        <v>0.91319338965387198</v>
      </c>
      <c r="AZ24" s="28">
        <v>906.73357326474195</v>
      </c>
      <c r="BA24" s="28">
        <v>0</v>
      </c>
      <c r="BB24" s="28">
        <v>9.6528988100027604</v>
      </c>
      <c r="BC24" s="28">
        <v>3.7200564897075199</v>
      </c>
      <c r="BD24" s="28">
        <v>126.246610952154</v>
      </c>
      <c r="BE24" s="28">
        <v>49.028436304182399</v>
      </c>
      <c r="BF24" s="28">
        <v>90.190837445942407</v>
      </c>
      <c r="BG24" s="28">
        <v>10182.677251883501</v>
      </c>
      <c r="BH24" s="28">
        <v>3.77597900429152</v>
      </c>
      <c r="BI24" s="28">
        <v>51.922961309463702</v>
      </c>
      <c r="BK24" s="94">
        <f t="shared" si="14"/>
        <v>2.864413607748677</v>
      </c>
      <c r="BL24" s="40">
        <f t="shared" si="1"/>
        <v>1.1143928602604054E-4</v>
      </c>
      <c r="BM24" s="40">
        <f t="shared" si="2"/>
        <v>1.1144624823094027E-4</v>
      </c>
      <c r="BN24" s="40">
        <f t="shared" si="3"/>
        <v>1.0774620312956236E-4</v>
      </c>
      <c r="BO24" s="40">
        <f t="shared" si="4"/>
        <v>1.2048618257133889E-4</v>
      </c>
      <c r="BP24" s="40">
        <f t="shared" si="5"/>
        <v>1.3786331499927255E-4</v>
      </c>
      <c r="BQ24" s="40">
        <f t="shared" si="6"/>
        <v>9.5309086686874698E-5</v>
      </c>
      <c r="BR24" s="40">
        <f t="shared" si="7"/>
        <v>1.3699843464883233E-4</v>
      </c>
      <c r="BS24" s="40">
        <f t="shared" si="8"/>
        <v>6.4728037427551842E-5</v>
      </c>
      <c r="BT24" s="40">
        <f t="shared" si="9"/>
        <v>1.1182065604343476E-4</v>
      </c>
      <c r="BU24" s="40">
        <f t="shared" si="10"/>
        <v>3.7378906743029545E-5</v>
      </c>
      <c r="BV24" s="40">
        <f t="shared" si="11"/>
        <v>1.3724298548461883E-4</v>
      </c>
      <c r="BW24" s="40">
        <f t="shared" si="12"/>
        <v>1.3763267858670747E-4</v>
      </c>
      <c r="BX24" s="40">
        <f t="shared" si="13"/>
        <v>1.3719274259549091E-4</v>
      </c>
      <c r="BY24" s="40"/>
      <c r="BZ24" s="40"/>
      <c r="CA24" s="40"/>
    </row>
    <row r="25" spans="1:79" x14ac:dyDescent="0.25">
      <c r="A25" s="32" t="s">
        <v>195</v>
      </c>
      <c r="B25" s="15">
        <v>43156.549467483899</v>
      </c>
      <c r="C25" s="15">
        <v>3452.5239583289999</v>
      </c>
      <c r="D25" s="17">
        <v>4.7252709003</v>
      </c>
      <c r="E25" s="17">
        <v>13.286974487715501</v>
      </c>
      <c r="F25" s="17">
        <v>5.9399725177026896</v>
      </c>
      <c r="G25" s="17">
        <v>0.99537382789999995</v>
      </c>
      <c r="H25" s="17">
        <v>0.47519780133566802</v>
      </c>
      <c r="I25" s="17">
        <v>168.01721689049899</v>
      </c>
      <c r="J25" s="17">
        <v>13.967374810272601</v>
      </c>
      <c r="K25" s="17">
        <v>0.30590694190000001</v>
      </c>
      <c r="L25" s="17">
        <v>1.42559340415035</v>
      </c>
      <c r="M25" s="17">
        <v>26.373477978029602</v>
      </c>
      <c r="N25" s="17">
        <v>20.908703261996902</v>
      </c>
      <c r="P25" s="28" t="s">
        <v>195</v>
      </c>
      <c r="Q25" s="28">
        <v>650.08951074683796</v>
      </c>
      <c r="R25" s="28">
        <v>87.848565505155506</v>
      </c>
      <c r="S25" s="28">
        <v>20.905001561056199</v>
      </c>
      <c r="T25" s="28">
        <v>4.7223011707174702</v>
      </c>
      <c r="U25" s="28">
        <v>4.7223011707174702</v>
      </c>
      <c r="V25" s="28">
        <v>14.0411946493857</v>
      </c>
      <c r="W25" s="28">
        <v>15.099037411533599</v>
      </c>
      <c r="X25" s="28">
        <v>13.284682108557201</v>
      </c>
      <c r="Y25" s="28">
        <v>31302.212176741701</v>
      </c>
      <c r="Z25" s="28">
        <v>5.9389216656795796</v>
      </c>
      <c r="AA25" s="28">
        <v>0.47511407862348398</v>
      </c>
      <c r="AB25" s="28">
        <v>0.99540457789664105</v>
      </c>
      <c r="AC25" s="28">
        <v>0</v>
      </c>
      <c r="AD25" s="28">
        <v>6935.3973758535003</v>
      </c>
      <c r="AE25" s="28">
        <v>0</v>
      </c>
      <c r="AF25" s="28">
        <v>940.56488833400601</v>
      </c>
      <c r="AG25" s="28">
        <v>0</v>
      </c>
      <c r="AH25" s="28">
        <v>0</v>
      </c>
      <c r="AI25" s="28">
        <v>0</v>
      </c>
      <c r="AJ25" s="28">
        <v>26.368819734132401</v>
      </c>
      <c r="AK25" s="28">
        <v>12.938077485023699</v>
      </c>
      <c r="AL25" s="28">
        <v>4.0699984011252504</v>
      </c>
      <c r="AM25" s="28">
        <v>0</v>
      </c>
      <c r="AN25" s="28">
        <v>173.67218655748101</v>
      </c>
      <c r="AO25" s="28">
        <v>35.1841541931989</v>
      </c>
      <c r="AP25" s="28">
        <v>167.92892587420801</v>
      </c>
      <c r="AQ25" s="28">
        <v>0</v>
      </c>
      <c r="AR25" s="28">
        <v>0</v>
      </c>
      <c r="AS25" s="28">
        <v>43149.0935362776</v>
      </c>
      <c r="AT25" s="28">
        <v>0</v>
      </c>
      <c r="AU25" s="28">
        <v>10482.6881287058</v>
      </c>
      <c r="AV25" s="28">
        <v>0</v>
      </c>
      <c r="AW25" s="28">
        <v>22.099023581701601</v>
      </c>
      <c r="AX25" s="28">
        <v>45.641612257082798</v>
      </c>
      <c r="AY25" s="28">
        <v>1.4253410406275799</v>
      </c>
      <c r="AZ25" s="28">
        <v>433.59233588335701</v>
      </c>
      <c r="BA25" s="28">
        <v>0</v>
      </c>
      <c r="BB25" s="28">
        <v>6.2407948187098601</v>
      </c>
      <c r="BC25" s="28">
        <v>5.8063768189936296</v>
      </c>
      <c r="BD25" s="28">
        <v>21.973943311751601</v>
      </c>
      <c r="BE25" s="28">
        <v>13.9665154421181</v>
      </c>
      <c r="BF25" s="28">
        <v>139.74426519489899</v>
      </c>
      <c r="BG25" s="28">
        <v>3451.9275704404199</v>
      </c>
      <c r="BH25" s="28">
        <v>0.30508669127638199</v>
      </c>
      <c r="BI25" s="28">
        <v>4.5210092538828102</v>
      </c>
      <c r="BK25" s="94">
        <f t="shared" si="14"/>
        <v>3.0367636385164216</v>
      </c>
      <c r="BL25" s="40">
        <f t="shared" si="1"/>
        <v>-1.7276476683838961E-4</v>
      </c>
      <c r="BM25" s="40">
        <f t="shared" si="2"/>
        <v>-1.7273968139779668E-4</v>
      </c>
      <c r="BN25" s="40">
        <f t="shared" si="3"/>
        <v>-6.284781645727824E-4</v>
      </c>
      <c r="BO25" s="40">
        <f t="shared" si="4"/>
        <v>-1.7252830284422347E-4</v>
      </c>
      <c r="BP25" s="40">
        <f t="shared" si="5"/>
        <v>-1.7691193351118095E-4</v>
      </c>
      <c r="BQ25" s="40">
        <f t="shared" si="6"/>
        <v>3.089291257132477E-5</v>
      </c>
      <c r="BR25" s="40">
        <f t="shared" si="7"/>
        <v>-1.7618497381241584E-4</v>
      </c>
      <c r="BS25" s="40">
        <f t="shared" si="8"/>
        <v>-5.2548791085215015E-4</v>
      </c>
      <c r="BT25" s="40">
        <f t="shared" si="9"/>
        <v>-6.152681990525432E-5</v>
      </c>
      <c r="BU25" s="40">
        <f t="shared" si="10"/>
        <v>-2.6813730297305586E-3</v>
      </c>
      <c r="BV25" s="40">
        <f t="shared" si="11"/>
        <v>-1.7702349213690081E-4</v>
      </c>
      <c r="BW25" s="40">
        <f t="shared" si="12"/>
        <v>-1.7662607491817386E-4</v>
      </c>
      <c r="BX25" s="40">
        <f t="shared" si="13"/>
        <v>-1.7704115335695812E-4</v>
      </c>
      <c r="BY25" s="40"/>
      <c r="BZ25" s="40"/>
      <c r="CA25" s="40"/>
    </row>
    <row r="26" spans="1:79" x14ac:dyDescent="0.25">
      <c r="A26" s="32" t="s">
        <v>196</v>
      </c>
      <c r="B26" s="15">
        <v>109880.84701807299</v>
      </c>
      <c r="C26" s="15">
        <v>8790.4677228753899</v>
      </c>
      <c r="D26" s="17">
        <v>62.702987639600003</v>
      </c>
      <c r="E26" s="17">
        <v>22.980357549969</v>
      </c>
      <c r="F26" s="17">
        <v>4.3990823345370904</v>
      </c>
      <c r="G26" s="17">
        <v>3.85806626619999</v>
      </c>
      <c r="H26" s="17">
        <v>0.35192656953692503</v>
      </c>
      <c r="I26" s="17">
        <v>176.54992680606301</v>
      </c>
      <c r="J26" s="17">
        <v>54.339545078355201</v>
      </c>
      <c r="K26" s="17">
        <v>0.90334573209999902</v>
      </c>
      <c r="L26" s="17">
        <v>1.0557797329917999</v>
      </c>
      <c r="M26" s="17">
        <v>19.5319248159153</v>
      </c>
      <c r="N26" s="17">
        <v>15.4847695335095</v>
      </c>
      <c r="P26" s="28" t="s">
        <v>196</v>
      </c>
      <c r="Q26" s="28">
        <v>491.561477778447</v>
      </c>
      <c r="R26" s="28">
        <v>82.780731453732102</v>
      </c>
      <c r="S26" s="28">
        <v>15.486608339550999</v>
      </c>
      <c r="T26" s="28">
        <v>62.714231789436603</v>
      </c>
      <c r="U26" s="28">
        <v>62.714231789436603</v>
      </c>
      <c r="V26" s="28">
        <v>96.758657804599906</v>
      </c>
      <c r="W26" s="28">
        <v>172.21898007585901</v>
      </c>
      <c r="X26" s="28">
        <v>22.984639109287599</v>
      </c>
      <c r="Y26" s="28">
        <v>81304.508128844594</v>
      </c>
      <c r="Z26" s="28">
        <v>4.39960328286997</v>
      </c>
      <c r="AA26" s="28">
        <v>0.351968406940318</v>
      </c>
      <c r="AB26" s="28">
        <v>3.8590774707892601</v>
      </c>
      <c r="AC26" s="28">
        <v>0</v>
      </c>
      <c r="AD26" s="28">
        <v>17301.3623576235</v>
      </c>
      <c r="AE26" s="28">
        <v>0</v>
      </c>
      <c r="AF26" s="28">
        <v>4664.6802286437196</v>
      </c>
      <c r="AG26" s="28">
        <v>0</v>
      </c>
      <c r="AH26" s="28">
        <v>0</v>
      </c>
      <c r="AI26" s="28">
        <v>0</v>
      </c>
      <c r="AJ26" s="28">
        <v>19.534241841276501</v>
      </c>
      <c r="AK26" s="28">
        <v>13.6612973825062</v>
      </c>
      <c r="AL26" s="28">
        <v>10.283593855461399</v>
      </c>
      <c r="AM26" s="28">
        <v>0</v>
      </c>
      <c r="AN26" s="28">
        <v>775.09844717647502</v>
      </c>
      <c r="AO26" s="28">
        <v>37.128167148009702</v>
      </c>
      <c r="AP26" s="28">
        <v>176.49761231339301</v>
      </c>
      <c r="AQ26" s="28">
        <v>0</v>
      </c>
      <c r="AR26" s="28">
        <v>0</v>
      </c>
      <c r="AS26" s="28">
        <v>109902.422924541</v>
      </c>
      <c r="AT26" s="28">
        <v>0</v>
      </c>
      <c r="AU26" s="28">
        <v>26194.347307362899</v>
      </c>
      <c r="AV26" s="28">
        <v>0</v>
      </c>
      <c r="AW26" s="28">
        <v>38.840284595766001</v>
      </c>
      <c r="AX26" s="28">
        <v>34.555958450303599</v>
      </c>
      <c r="AY26" s="28">
        <v>1.0559055068460601</v>
      </c>
      <c r="AZ26" s="28">
        <v>765.79149770243896</v>
      </c>
      <c r="BA26" s="28">
        <v>0</v>
      </c>
      <c r="BB26" s="28">
        <v>7.87070736488631</v>
      </c>
      <c r="BC26" s="28">
        <v>4.3014131280744401</v>
      </c>
      <c r="BD26" s="28">
        <v>103.196324201712</v>
      </c>
      <c r="BE26" s="28">
        <v>54.352681256601201</v>
      </c>
      <c r="BF26" s="28">
        <v>105.569100473611</v>
      </c>
      <c r="BG26" s="28">
        <v>8792.1938387539394</v>
      </c>
      <c r="BH26" s="28">
        <v>0.90249556460517699</v>
      </c>
      <c r="BI26" s="28">
        <v>36.569072891223001</v>
      </c>
      <c r="BK26" s="94">
        <f t="shared" si="14"/>
        <v>2.9792731811603526</v>
      </c>
      <c r="BL26" s="40">
        <f t="shared" si="1"/>
        <v>1.9635730023498632E-4</v>
      </c>
      <c r="BM26" s="40">
        <f t="shared" si="2"/>
        <v>1.9636223383855591E-4</v>
      </c>
      <c r="BN26" s="40">
        <f t="shared" si="3"/>
        <v>1.7932398853509133E-4</v>
      </c>
      <c r="BO26" s="40">
        <f t="shared" si="4"/>
        <v>1.863138686719419E-4</v>
      </c>
      <c r="BP26" s="40">
        <f t="shared" si="5"/>
        <v>1.1842204652313072E-4</v>
      </c>
      <c r="BQ26" s="40">
        <f t="shared" si="6"/>
        <v>2.6210140508189169E-4</v>
      </c>
      <c r="BR26" s="40">
        <f t="shared" si="7"/>
        <v>1.1888105933014818E-4</v>
      </c>
      <c r="BS26" s="40">
        <f t="shared" si="8"/>
        <v>-2.9631557269051454E-4</v>
      </c>
      <c r="BT26" s="40">
        <f t="shared" si="9"/>
        <v>2.4174251416824813E-4</v>
      </c>
      <c r="BU26" s="40">
        <f t="shared" si="10"/>
        <v>-9.4113191064251051E-4</v>
      </c>
      <c r="BV26" s="40">
        <f t="shared" si="11"/>
        <v>1.1912887729313437E-4</v>
      </c>
      <c r="BW26" s="40">
        <f t="shared" si="12"/>
        <v>1.1862759984171277E-4</v>
      </c>
      <c r="BX26" s="40">
        <f t="shared" si="13"/>
        <v>1.1874933220803328E-4</v>
      </c>
      <c r="BY26" s="40"/>
      <c r="BZ26" s="40"/>
      <c r="CA26" s="40"/>
    </row>
    <row r="27" spans="1:79" x14ac:dyDescent="0.25">
      <c r="A27" s="32" t="s">
        <v>197</v>
      </c>
      <c r="B27" s="15">
        <v>18829.997075077001</v>
      </c>
      <c r="C27" s="15">
        <v>1506.3997652916</v>
      </c>
      <c r="D27" s="17">
        <v>3.6286707668</v>
      </c>
      <c r="E27" s="17">
        <v>0.72976640607102905</v>
      </c>
      <c r="F27" s="17">
        <v>7.1377795480000006E-2</v>
      </c>
      <c r="G27" s="17">
        <v>1.6035339497999901</v>
      </c>
      <c r="H27" s="17">
        <v>5.7102237374479997E-3</v>
      </c>
      <c r="I27" s="17">
        <v>41.946278667750001</v>
      </c>
      <c r="J27" s="17">
        <v>14.4390518087218</v>
      </c>
      <c r="K27" s="17">
        <v>0.52218101779999904</v>
      </c>
      <c r="L27" s="17">
        <v>1.71306717852239E-2</v>
      </c>
      <c r="M27" s="17">
        <v>0.31691741255330003</v>
      </c>
      <c r="N27" s="17">
        <v>0.25124984070429901</v>
      </c>
      <c r="P27" s="28" t="s">
        <v>197</v>
      </c>
      <c r="Q27" s="28">
        <v>15.4422033729346</v>
      </c>
      <c r="R27" s="28">
        <v>14.6102374738092</v>
      </c>
      <c r="S27" s="28">
        <v>0.25108566852484099</v>
      </c>
      <c r="T27" s="28">
        <v>3.6271219791901501</v>
      </c>
      <c r="U27" s="28">
        <v>3.6271219791901501</v>
      </c>
      <c r="V27" s="28">
        <v>18.808203600004902</v>
      </c>
      <c r="W27" s="28">
        <v>10.7885439735067</v>
      </c>
      <c r="X27" s="28">
        <v>0.72964810720822804</v>
      </c>
      <c r="Y27" s="28">
        <v>21646.6794700967</v>
      </c>
      <c r="Z27" s="28">
        <v>7.1330893529617106E-2</v>
      </c>
      <c r="AA27" s="28">
        <v>5.7064852736962001E-3</v>
      </c>
      <c r="AB27" s="28">
        <v>1.60321876424941</v>
      </c>
      <c r="AC27" s="28">
        <v>0</v>
      </c>
      <c r="AD27" s="28">
        <v>2784.23842116071</v>
      </c>
      <c r="AE27" s="28">
        <v>0</v>
      </c>
      <c r="AF27" s="28">
        <v>1123.85218810526</v>
      </c>
      <c r="AG27" s="28">
        <v>0</v>
      </c>
      <c r="AH27" s="28">
        <v>0</v>
      </c>
      <c r="AI27" s="28">
        <v>0</v>
      </c>
      <c r="AJ27" s="28">
        <v>0.31671035962620703</v>
      </c>
      <c r="AK27" s="28">
        <v>0.410922577523885</v>
      </c>
      <c r="AL27" s="28">
        <v>1.74096943276065</v>
      </c>
      <c r="AM27" s="28">
        <v>0</v>
      </c>
      <c r="AN27" s="28">
        <v>62.810787069812399</v>
      </c>
      <c r="AO27" s="28">
        <v>4.2265693464719902</v>
      </c>
      <c r="AP27" s="28">
        <v>41.906067750049402</v>
      </c>
      <c r="AQ27" s="28">
        <v>0</v>
      </c>
      <c r="AR27" s="28">
        <v>0</v>
      </c>
      <c r="AS27" s="28">
        <v>18825.516554980499</v>
      </c>
      <c r="AT27" s="28">
        <v>0</v>
      </c>
      <c r="AU27" s="28">
        <v>4307.7196787094099</v>
      </c>
      <c r="AV27" s="28">
        <v>0</v>
      </c>
      <c r="AW27" s="28">
        <v>10.820875908111301</v>
      </c>
      <c r="AX27" s="28">
        <v>1.1181024991952899</v>
      </c>
      <c r="AY27" s="28">
        <v>1.7119497790531801E-2</v>
      </c>
      <c r="AZ27" s="28">
        <v>106.22337840569099</v>
      </c>
      <c r="BA27" s="28">
        <v>0</v>
      </c>
      <c r="BB27" s="28">
        <v>0.18763030650002099</v>
      </c>
      <c r="BC27" s="28">
        <v>6.9739151684422004E-2</v>
      </c>
      <c r="BD27" s="28">
        <v>16.960446858837599</v>
      </c>
      <c r="BE27" s="28">
        <v>14.436282168302901</v>
      </c>
      <c r="BF27" s="28">
        <v>2.7209996466836999</v>
      </c>
      <c r="BG27" s="28">
        <v>1506.04131770256</v>
      </c>
      <c r="BH27" s="28">
        <v>0.52167275322462003</v>
      </c>
      <c r="BI27" s="28">
        <v>5.57441993098801</v>
      </c>
      <c r="BK27" s="94">
        <f t="shared" si="14"/>
        <v>2.8602931593409147</v>
      </c>
      <c r="BL27" s="40">
        <f t="shared" si="1"/>
        <v>-2.3794587320633893E-4</v>
      </c>
      <c r="BM27" s="40">
        <f t="shared" si="2"/>
        <v>-2.3794984392513563E-4</v>
      </c>
      <c r="BN27" s="40">
        <f t="shared" si="3"/>
        <v>-4.2681954616006985E-4</v>
      </c>
      <c r="BO27" s="40">
        <f t="shared" si="4"/>
        <v>-1.6210510900045434E-4</v>
      </c>
      <c r="BP27" s="40">
        <f t="shared" si="5"/>
        <v>-6.5709440964790283E-4</v>
      </c>
      <c r="BQ27" s="40">
        <f t="shared" si="6"/>
        <v>-1.9655683038041723E-4</v>
      </c>
      <c r="BR27" s="40">
        <f t="shared" si="7"/>
        <v>-6.5469654495016807E-4</v>
      </c>
      <c r="BS27" s="40">
        <f t="shared" si="8"/>
        <v>-9.5862896489823878E-4</v>
      </c>
      <c r="BT27" s="40">
        <f t="shared" si="9"/>
        <v>-1.9181594855321898E-4</v>
      </c>
      <c r="BU27" s="40">
        <f t="shared" si="10"/>
        <v>-9.7334939044772697E-4</v>
      </c>
      <c r="BV27" s="40">
        <f t="shared" si="11"/>
        <v>-6.5228000583943319E-4</v>
      </c>
      <c r="BW27" s="40">
        <f t="shared" si="12"/>
        <v>-6.5333401981557614E-4</v>
      </c>
      <c r="BX27" s="40">
        <f t="shared" si="13"/>
        <v>-6.5342202406106008E-4</v>
      </c>
      <c r="BY27" s="40"/>
      <c r="BZ27" s="40"/>
      <c r="CA27" s="40"/>
    </row>
    <row r="28" spans="1:79" x14ac:dyDescent="0.25">
      <c r="A28" s="32" t="s">
        <v>198</v>
      </c>
      <c r="B28" s="15">
        <v>103242.97041607799</v>
      </c>
      <c r="C28" s="15">
        <v>8259.4376303762001</v>
      </c>
      <c r="D28" s="17">
        <v>56.901524947499901</v>
      </c>
      <c r="E28" s="17">
        <v>14.763582916542999</v>
      </c>
      <c r="F28" s="17">
        <v>0.99009089518779902</v>
      </c>
      <c r="G28" s="17">
        <v>5.4293029484999904</v>
      </c>
      <c r="H28" s="17">
        <v>7.9207271476997895E-2</v>
      </c>
      <c r="I28" s="17">
        <v>86.627074275799998</v>
      </c>
      <c r="J28" s="17">
        <v>63.470035640161697</v>
      </c>
      <c r="K28" s="17">
        <v>0.812222252199999</v>
      </c>
      <c r="L28" s="17">
        <v>0.23762181478885</v>
      </c>
      <c r="M28" s="17">
        <v>4.3960035762844898</v>
      </c>
      <c r="N28" s="17">
        <v>3.4851199563631901</v>
      </c>
      <c r="P28" s="28" t="s">
        <v>198</v>
      </c>
      <c r="Q28" s="28">
        <v>119.60940471897101</v>
      </c>
      <c r="R28" s="28">
        <v>34.557677188279797</v>
      </c>
      <c r="S28" s="28">
        <v>3.48571598821635</v>
      </c>
      <c r="T28" s="28">
        <v>56.905583287159303</v>
      </c>
      <c r="U28" s="28">
        <v>56.905583287159303</v>
      </c>
      <c r="V28" s="28">
        <v>108.153665928024</v>
      </c>
      <c r="W28" s="28">
        <v>161.96367410188799</v>
      </c>
      <c r="X28" s="28">
        <v>14.7651940035877</v>
      </c>
      <c r="Y28" s="28">
        <v>75296.541500314896</v>
      </c>
      <c r="Z28" s="28">
        <v>0.99026074864652502</v>
      </c>
      <c r="AA28" s="28">
        <v>7.9220865510674796E-2</v>
      </c>
      <c r="AB28" s="28">
        <v>5.4294865135829102</v>
      </c>
      <c r="AC28" s="28">
        <v>0</v>
      </c>
      <c r="AD28" s="28">
        <v>16178.746373793399</v>
      </c>
      <c r="AE28" s="28">
        <v>0</v>
      </c>
      <c r="AF28" s="28">
        <v>5365.93499823406</v>
      </c>
      <c r="AG28" s="28">
        <v>0</v>
      </c>
      <c r="AH28" s="28">
        <v>0</v>
      </c>
      <c r="AI28" s="28">
        <v>0</v>
      </c>
      <c r="AJ28" s="28">
        <v>4.3967554534374198</v>
      </c>
      <c r="AK28" s="28">
        <v>6.1733881157209503</v>
      </c>
      <c r="AL28" s="28">
        <v>8.7831141407270898</v>
      </c>
      <c r="AM28" s="28">
        <v>0</v>
      </c>
      <c r="AN28" s="28">
        <v>695.26159165306603</v>
      </c>
      <c r="AO28" s="28">
        <v>21.642820561659601</v>
      </c>
      <c r="AP28" s="28">
        <v>86.594480345008805</v>
      </c>
      <c r="AQ28" s="28">
        <v>0</v>
      </c>
      <c r="AR28" s="28">
        <v>0</v>
      </c>
      <c r="AS28" s="28">
        <v>103249.286551089</v>
      </c>
      <c r="AT28" s="28">
        <v>0</v>
      </c>
      <c r="AU28" s="28">
        <v>24489.854827956799</v>
      </c>
      <c r="AV28" s="28">
        <v>0</v>
      </c>
      <c r="AW28" s="28">
        <v>40.162240795675601</v>
      </c>
      <c r="AX28" s="28">
        <v>8.4474022143222101</v>
      </c>
      <c r="AY28" s="28">
        <v>0.237662405422359</v>
      </c>
      <c r="AZ28" s="28">
        <v>606.41824925174001</v>
      </c>
      <c r="BA28" s="28">
        <v>0</v>
      </c>
      <c r="BB28" s="28">
        <v>4.0973204509966203</v>
      </c>
      <c r="BC28" s="28">
        <v>0.96815972165737596</v>
      </c>
      <c r="BD28" s="28">
        <v>106.643087225805</v>
      </c>
      <c r="BE28" s="28">
        <v>63.473645868232502</v>
      </c>
      <c r="BF28" s="28">
        <v>26.7496091738236</v>
      </c>
      <c r="BG28" s="28">
        <v>8259.9427112220692</v>
      </c>
      <c r="BH28" s="28">
        <v>0.81174227119089704</v>
      </c>
      <c r="BI28" s="28">
        <v>38.160386152256997</v>
      </c>
      <c r="BK28" s="94">
        <f t="shared" si="14"/>
        <v>2.9648940294324988</v>
      </c>
      <c r="BL28" s="40">
        <f t="shared" si="1"/>
        <v>6.1177385593882318E-5</v>
      </c>
      <c r="BM28" s="40">
        <f t="shared" si="2"/>
        <v>6.1151965602539778E-5</v>
      </c>
      <c r="BN28" s="40">
        <f t="shared" si="3"/>
        <v>7.1322159874380017E-5</v>
      </c>
      <c r="BO28" s="40">
        <f t="shared" si="4"/>
        <v>1.0912574906837435E-4</v>
      </c>
      <c r="BP28" s="40">
        <f t="shared" si="5"/>
        <v>1.7155339934095813E-4</v>
      </c>
      <c r="BQ28" s="40">
        <f t="shared" si="6"/>
        <v>3.3810064507553355E-5</v>
      </c>
      <c r="BR28" s="40">
        <f t="shared" si="7"/>
        <v>1.7162608209333438E-4</v>
      </c>
      <c r="BS28" s="40">
        <f t="shared" si="8"/>
        <v>-3.76255703700929E-4</v>
      </c>
      <c r="BT28" s="40">
        <f t="shared" si="9"/>
        <v>5.6880826273249973E-5</v>
      </c>
      <c r="BU28" s="40">
        <f t="shared" si="10"/>
        <v>-5.9094786901229916E-4</v>
      </c>
      <c r="BV28" s="40">
        <f t="shared" si="11"/>
        <v>1.7082031607691819E-4</v>
      </c>
      <c r="BW28" s="40">
        <f t="shared" si="12"/>
        <v>1.7103651984867168E-4</v>
      </c>
      <c r="BX28" s="40">
        <f t="shared" si="13"/>
        <v>1.7102190473291561E-4</v>
      </c>
      <c r="BY28" s="40"/>
      <c r="BZ28" s="40"/>
      <c r="CA28" s="40"/>
    </row>
    <row r="29" spans="1:79" x14ac:dyDescent="0.25">
      <c r="A29" s="32" t="s">
        <v>199</v>
      </c>
      <c r="B29" s="15">
        <v>5831.4332395972997</v>
      </c>
      <c r="C29" s="15">
        <v>466.51466043710002</v>
      </c>
      <c r="D29" s="17">
        <v>2.5974186411</v>
      </c>
      <c r="E29" s="17">
        <v>3.5379506804099903E-2</v>
      </c>
      <c r="F29" s="17">
        <v>9.1340878749999999E-4</v>
      </c>
      <c r="G29" s="17">
        <v>0.36671016569999998</v>
      </c>
      <c r="H29" s="5">
        <v>7.3072707269999994E-5</v>
      </c>
      <c r="I29" s="17">
        <v>64.692385231399996</v>
      </c>
      <c r="J29" s="17">
        <v>3.4392735301487001</v>
      </c>
      <c r="K29" s="17">
        <v>0.83976914869999897</v>
      </c>
      <c r="L29" s="17">
        <v>2.19218109089999E-4</v>
      </c>
      <c r="M29" s="17">
        <v>4.0555350735000002E-3</v>
      </c>
      <c r="N29" s="17">
        <v>3.2151986333E-3</v>
      </c>
      <c r="P29" s="28" t="s">
        <v>199</v>
      </c>
      <c r="Q29" s="28">
        <v>12.4681883142551</v>
      </c>
      <c r="R29" s="28">
        <v>21.974461372279901</v>
      </c>
      <c r="S29" s="28">
        <v>3.2135640842926101E-3</v>
      </c>
      <c r="T29" s="28">
        <v>2.5960222280005398</v>
      </c>
      <c r="U29" s="28">
        <v>2.5960222280005398</v>
      </c>
      <c r="V29" s="28">
        <v>3.8880714429917802</v>
      </c>
      <c r="W29" s="28">
        <v>1.3024287493181601</v>
      </c>
      <c r="X29" s="28">
        <v>3.5362794330321502E-2</v>
      </c>
      <c r="Y29" s="28">
        <v>21082.524088615301</v>
      </c>
      <c r="Z29" s="28">
        <v>9.1294872330980497E-4</v>
      </c>
      <c r="AA29" s="28">
        <v>7.3035724416025397E-5</v>
      </c>
      <c r="AB29" s="28">
        <v>0.36651190309618198</v>
      </c>
      <c r="AC29" s="28">
        <v>0</v>
      </c>
      <c r="AD29" s="28">
        <v>566.99786145353903</v>
      </c>
      <c r="AE29" s="28">
        <v>0</v>
      </c>
      <c r="AF29" s="28">
        <v>301.552737688332</v>
      </c>
      <c r="AG29" s="28">
        <v>0</v>
      </c>
      <c r="AH29" s="28">
        <v>0</v>
      </c>
      <c r="AI29" s="28">
        <v>0</v>
      </c>
      <c r="AJ29" s="28">
        <v>4.0534825239554196E-3</v>
      </c>
      <c r="AK29" s="28">
        <v>3.1700809281583101E-2</v>
      </c>
      <c r="AL29" s="28">
        <v>1.4534920642105</v>
      </c>
      <c r="AM29" s="28">
        <v>0</v>
      </c>
      <c r="AN29" s="28">
        <v>12.150409376223999</v>
      </c>
      <c r="AO29" s="28">
        <v>0.85187706974960897</v>
      </c>
      <c r="AP29" s="28">
        <v>64.657487234585005</v>
      </c>
      <c r="AQ29" s="28">
        <v>0</v>
      </c>
      <c r="AR29" s="28">
        <v>0</v>
      </c>
      <c r="AS29" s="28">
        <v>5828.3149420239497</v>
      </c>
      <c r="AT29" s="28">
        <v>0</v>
      </c>
      <c r="AU29" s="28">
        <v>1055.8212491388099</v>
      </c>
      <c r="AV29" s="28">
        <v>0</v>
      </c>
      <c r="AW29" s="28">
        <v>2.4192432869618599</v>
      </c>
      <c r="AX29" s="28">
        <v>0.930342885129682</v>
      </c>
      <c r="AY29" s="28">
        <v>2.19108121334898E-4</v>
      </c>
      <c r="AZ29" s="28">
        <v>41.743930781729098</v>
      </c>
      <c r="BA29" s="28">
        <v>0</v>
      </c>
      <c r="BB29" s="28">
        <v>2.2527013661432201E-3</v>
      </c>
      <c r="BC29" s="28">
        <v>8.9256721316870505E-4</v>
      </c>
      <c r="BD29" s="28">
        <v>3.7193667917450099</v>
      </c>
      <c r="BE29" s="28">
        <v>3.4374444144249199</v>
      </c>
      <c r="BF29" s="28">
        <v>0.261512298267431</v>
      </c>
      <c r="BG29" s="28">
        <v>466.265189040824</v>
      </c>
      <c r="BH29" s="28">
        <v>0.83931389900773801</v>
      </c>
      <c r="BI29" s="28">
        <v>1.87126470076423</v>
      </c>
      <c r="BK29" s="94">
        <f t="shared" si="14"/>
        <v>2.264422208552153</v>
      </c>
      <c r="BL29" s="40">
        <f t="shared" si="1"/>
        <v>-5.3473947916881769E-4</v>
      </c>
      <c r="BM29" s="40">
        <f t="shared" si="2"/>
        <v>-5.3475574817365827E-4</v>
      </c>
      <c r="BN29" s="40">
        <f t="shared" si="3"/>
        <v>-5.3761572253472787E-4</v>
      </c>
      <c r="BO29" s="40">
        <f t="shared" si="4"/>
        <v>-4.723772400485757E-4</v>
      </c>
      <c r="BP29" s="40">
        <f t="shared" si="5"/>
        <v>-5.0367830536666655E-4</v>
      </c>
      <c r="BQ29" s="40">
        <f t="shared" si="6"/>
        <v>-5.4065205266274469E-4</v>
      </c>
      <c r="BR29" s="40">
        <f t="shared" si="7"/>
        <v>-5.0611035715354712E-4</v>
      </c>
      <c r="BS29" s="40">
        <f t="shared" si="8"/>
        <v>-5.3944520193779976E-4</v>
      </c>
      <c r="BT29" s="40">
        <f t="shared" si="9"/>
        <v>-5.3183200107410802E-4</v>
      </c>
      <c r="BU29" s="40">
        <f t="shared" si="10"/>
        <v>-5.4211290444011783E-4</v>
      </c>
      <c r="BV29" s="40">
        <f t="shared" si="11"/>
        <v>-5.0172750580494067E-4</v>
      </c>
      <c r="BW29" s="40">
        <f t="shared" si="12"/>
        <v>-5.0611066292893477E-4</v>
      </c>
      <c r="BX29" s="40">
        <f t="shared" si="13"/>
        <v>-5.0838196759002722E-4</v>
      </c>
      <c r="BY29" s="40"/>
      <c r="BZ29" s="40"/>
      <c r="CA29" s="40"/>
    </row>
    <row r="30" spans="1:79" x14ac:dyDescent="0.25">
      <c r="A30" s="32" t="s">
        <v>200</v>
      </c>
      <c r="B30" s="15">
        <v>568.49779773319995</v>
      </c>
      <c r="C30" s="15">
        <v>45.479824231399903</v>
      </c>
      <c r="D30" s="17">
        <v>0.25402490570000003</v>
      </c>
      <c r="E30" s="17">
        <v>3.5703044952299999E-2</v>
      </c>
      <c r="F30" s="17">
        <v>1.16120559539999E-2</v>
      </c>
      <c r="G30" s="17">
        <v>3.0005599099999999E-2</v>
      </c>
      <c r="H30" s="17">
        <v>9.2896450911999996E-4</v>
      </c>
      <c r="I30" s="17">
        <v>5.6360561906999997</v>
      </c>
      <c r="J30" s="17">
        <v>0.301868529753899</v>
      </c>
      <c r="K30" s="17">
        <v>6.9520921299999996E-2</v>
      </c>
      <c r="L30" s="17">
        <v>2.7868932710399998E-3</v>
      </c>
      <c r="M30" s="17">
        <v>5.1557528200000001E-2</v>
      </c>
      <c r="N30" s="17">
        <v>4.0874436346699898E-2</v>
      </c>
      <c r="P30" s="28" t="s">
        <v>200</v>
      </c>
      <c r="Q30" s="28">
        <v>2.2864801399604202</v>
      </c>
      <c r="R30" s="28">
        <v>1.974256491267</v>
      </c>
      <c r="S30" s="28">
        <v>4.0883012065234703E-2</v>
      </c>
      <c r="T30" s="28">
        <v>0.25390037292885698</v>
      </c>
      <c r="U30" s="28">
        <v>0.25390037292885698</v>
      </c>
      <c r="V30" s="28">
        <v>0.35479696848492798</v>
      </c>
      <c r="W30" s="28">
        <v>0.212793238603327</v>
      </c>
      <c r="X30" s="28">
        <v>3.5708957489538902E-2</v>
      </c>
      <c r="Y30" s="28">
        <v>1794.6661614078</v>
      </c>
      <c r="Z30" s="28">
        <v>1.16144369520367E-2</v>
      </c>
      <c r="AA30" s="28">
        <v>9.2915703186825099E-4</v>
      </c>
      <c r="AB30" s="28">
        <v>3.00060914007916E-2</v>
      </c>
      <c r="AC30" s="28">
        <v>0</v>
      </c>
      <c r="AD30" s="28">
        <v>61.0051100000628</v>
      </c>
      <c r="AE30" s="28">
        <v>0</v>
      </c>
      <c r="AF30" s="28">
        <v>26.390566746247298</v>
      </c>
      <c r="AG30" s="28">
        <v>0</v>
      </c>
      <c r="AH30" s="28">
        <v>0</v>
      </c>
      <c r="AI30" s="28">
        <v>0</v>
      </c>
      <c r="AJ30" s="28">
        <v>5.1568418374369603E-2</v>
      </c>
      <c r="AK30" s="28">
        <v>2.9712014764144E-2</v>
      </c>
      <c r="AL30" s="28">
        <v>0.128932567313987</v>
      </c>
      <c r="AM30" s="28">
        <v>0</v>
      </c>
      <c r="AN30" s="28">
        <v>1.5992463187113399</v>
      </c>
      <c r="AO30" s="28">
        <v>0.135788255896647</v>
      </c>
      <c r="AP30" s="28">
        <v>5.6329037903655799</v>
      </c>
      <c r="AQ30" s="28">
        <v>0</v>
      </c>
      <c r="AR30" s="28">
        <v>0</v>
      </c>
      <c r="AS30" s="28">
        <v>568.40661357936904</v>
      </c>
      <c r="AT30" s="28">
        <v>0</v>
      </c>
      <c r="AU30" s="28">
        <v>108.51562393558</v>
      </c>
      <c r="AV30" s="28">
        <v>0</v>
      </c>
      <c r="AW30" s="28">
        <v>0.229299285845775</v>
      </c>
      <c r="AX30" s="28">
        <v>0.165041824531796</v>
      </c>
      <c r="AY30" s="28">
        <v>2.7874791253823601E-3</v>
      </c>
      <c r="AZ30" s="28">
        <v>4.3239797069495101</v>
      </c>
      <c r="BA30" s="28">
        <v>0</v>
      </c>
      <c r="BB30" s="28">
        <v>1.41102650295508E-2</v>
      </c>
      <c r="BC30" s="28">
        <v>1.1355230247410799E-2</v>
      </c>
      <c r="BD30" s="28">
        <v>0.36200504809775302</v>
      </c>
      <c r="BE30" s="28">
        <v>0.30186145483794302</v>
      </c>
      <c r="BF30" s="28">
        <v>0.29167580758345801</v>
      </c>
      <c r="BG30" s="28">
        <v>45.472529902941503</v>
      </c>
      <c r="BH30" s="28">
        <v>6.9479069829797596E-2</v>
      </c>
      <c r="BI30" s="28">
        <v>0.17071213568831001</v>
      </c>
      <c r="BK30" s="94">
        <f t="shared" si="14"/>
        <v>2.3863995288408266</v>
      </c>
      <c r="BL30" s="40">
        <f t="shared" si="1"/>
        <v>-1.6039491128108543E-4</v>
      </c>
      <c r="BM30" s="40">
        <f t="shared" si="2"/>
        <v>-1.6038603010615508E-4</v>
      </c>
      <c r="BN30" s="40">
        <f t="shared" si="3"/>
        <v>-4.9023843075497622E-4</v>
      </c>
      <c r="BO30" s="40">
        <f t="shared" si="4"/>
        <v>1.656031648505672E-4</v>
      </c>
      <c r="BP30" s="40">
        <f t="shared" si="5"/>
        <v>2.0504534651164468E-4</v>
      </c>
      <c r="BQ30" s="40">
        <f t="shared" si="6"/>
        <v>1.6406964245589829E-5</v>
      </c>
      <c r="BR30" s="40">
        <f t="shared" si="7"/>
        <v>2.0724446021453189E-4</v>
      </c>
      <c r="BS30" s="40">
        <f t="shared" si="8"/>
        <v>-5.5932734304913866E-4</v>
      </c>
      <c r="BT30" s="40">
        <f t="shared" si="9"/>
        <v>-2.3437076934589456E-5</v>
      </c>
      <c r="BU30" s="40">
        <f t="shared" si="10"/>
        <v>-6.0199821032003967E-4</v>
      </c>
      <c r="BV30" s="40">
        <f t="shared" si="11"/>
        <v>2.1021771750221371E-4</v>
      </c>
      <c r="BW30" s="40">
        <f t="shared" si="12"/>
        <v>2.112237484961818E-4</v>
      </c>
      <c r="BX30" s="40">
        <f t="shared" si="13"/>
        <v>2.0980640471870884E-4</v>
      </c>
      <c r="BY30" s="40"/>
      <c r="BZ30" s="40"/>
      <c r="CA30" s="40"/>
    </row>
    <row r="31" spans="1:79" x14ac:dyDescent="0.25">
      <c r="A31" s="32" t="s">
        <v>201</v>
      </c>
      <c r="B31" s="15">
        <v>1533.8422825092</v>
      </c>
      <c r="C31" s="15">
        <v>122.70738046509901</v>
      </c>
      <c r="D31" s="17">
        <v>0.34226405180000002</v>
      </c>
      <c r="E31" s="17">
        <v>0.32406456483059998</v>
      </c>
      <c r="F31" s="17">
        <v>0.1437187932024</v>
      </c>
      <c r="G31" s="17">
        <v>5.4003125899999997E-2</v>
      </c>
      <c r="H31" s="17">
        <v>1.149750380867E-2</v>
      </c>
      <c r="I31" s="17">
        <v>9.7599966889579992</v>
      </c>
      <c r="J31" s="17">
        <v>0.620428838889999</v>
      </c>
      <c r="K31" s="17">
        <v>8.1355747599999903E-2</v>
      </c>
      <c r="L31" s="17">
        <v>3.4492510480590002E-2</v>
      </c>
      <c r="M31" s="17">
        <v>0.63811144090099903</v>
      </c>
      <c r="N31" s="17">
        <v>0.505890153796</v>
      </c>
      <c r="P31" s="28" t="s">
        <v>201</v>
      </c>
      <c r="Q31" s="28">
        <v>16.8227913487598</v>
      </c>
      <c r="R31" s="28">
        <v>4.0610321430572904</v>
      </c>
      <c r="S31" s="28">
        <v>0.50592866003466197</v>
      </c>
      <c r="T31" s="28">
        <v>0.34216243686682901</v>
      </c>
      <c r="U31" s="28">
        <v>0.34216243686682901</v>
      </c>
      <c r="V31" s="28">
        <v>0.65635220383124704</v>
      </c>
      <c r="W31" s="28">
        <v>0.469838310131518</v>
      </c>
      <c r="X31" s="28">
        <v>0.32408202245285</v>
      </c>
      <c r="Y31" s="28">
        <v>2601.5066789053099</v>
      </c>
      <c r="Z31" s="28">
        <v>0.14372970034468999</v>
      </c>
      <c r="AA31" s="28">
        <v>1.14983984047053E-2</v>
      </c>
      <c r="AB31" s="28">
        <v>5.3988997561198501E-2</v>
      </c>
      <c r="AC31" s="28">
        <v>0</v>
      </c>
      <c r="AD31" s="28">
        <v>213.94988552126699</v>
      </c>
      <c r="AE31" s="28">
        <v>0</v>
      </c>
      <c r="AF31" s="28">
        <v>47.794274949348903</v>
      </c>
      <c r="AG31" s="28">
        <v>0</v>
      </c>
      <c r="AH31" s="28">
        <v>0</v>
      </c>
      <c r="AI31" s="28">
        <v>0</v>
      </c>
      <c r="AJ31" s="28">
        <v>0.63815991868697397</v>
      </c>
      <c r="AK31" s="28">
        <v>0.31550050754460301</v>
      </c>
      <c r="AL31" s="28">
        <v>0.225346333369915</v>
      </c>
      <c r="AM31" s="28">
        <v>0</v>
      </c>
      <c r="AN31" s="28">
        <v>5.2047268224636696</v>
      </c>
      <c r="AO31" s="28">
        <v>0.92054174674911904</v>
      </c>
      <c r="AP31" s="28">
        <v>9.7582001555556097</v>
      </c>
      <c r="AQ31" s="28">
        <v>0</v>
      </c>
      <c r="AR31" s="28">
        <v>0</v>
      </c>
      <c r="AS31" s="28">
        <v>1533.6792009457799</v>
      </c>
      <c r="AT31" s="28">
        <v>0</v>
      </c>
      <c r="AU31" s="28">
        <v>340.93538654188501</v>
      </c>
      <c r="AV31" s="28">
        <v>0</v>
      </c>
      <c r="AW31" s="28">
        <v>0.731964830351582</v>
      </c>
      <c r="AX31" s="28">
        <v>1.1859403675826301</v>
      </c>
      <c r="AY31" s="28">
        <v>3.4495166035593598E-2</v>
      </c>
      <c r="AZ31" s="28">
        <v>14.0471116868962</v>
      </c>
      <c r="BA31" s="28">
        <v>0</v>
      </c>
      <c r="BB31" s="28">
        <v>0.15110455235253101</v>
      </c>
      <c r="BC31" s="28">
        <v>0.14052190351555999</v>
      </c>
      <c r="BD31" s="28">
        <v>0.83679489022797704</v>
      </c>
      <c r="BE31" s="28">
        <v>0.62030682928259795</v>
      </c>
      <c r="BF31" s="28">
        <v>3.40158434206921</v>
      </c>
      <c r="BG31" s="28">
        <v>122.69432902219501</v>
      </c>
      <c r="BH31" s="28">
        <v>8.1328376531752594E-2</v>
      </c>
      <c r="BI31" s="28">
        <v>0.267747341531619</v>
      </c>
      <c r="BK31" s="94">
        <f t="shared" si="14"/>
        <v>2.7787379356401298</v>
      </c>
      <c r="BL31" s="40">
        <f t="shared" si="1"/>
        <v>-1.0632225052062108E-4</v>
      </c>
      <c r="BM31" s="40">
        <f t="shared" si="2"/>
        <v>-1.0636233007771411E-4</v>
      </c>
      <c r="BN31" s="40">
        <f t="shared" si="3"/>
        <v>-2.9689046406308143E-4</v>
      </c>
      <c r="BO31" s="40">
        <f t="shared" si="4"/>
        <v>5.3870815092521762E-5</v>
      </c>
      <c r="BP31" s="40">
        <f t="shared" si="5"/>
        <v>7.5892247958339026E-5</v>
      </c>
      <c r="BQ31" s="40">
        <f t="shared" si="6"/>
        <v>-2.616207592808242E-4</v>
      </c>
      <c r="BR31" s="40">
        <f t="shared" si="7"/>
        <v>7.7807848571959576E-5</v>
      </c>
      <c r="BS31" s="40">
        <f t="shared" si="8"/>
        <v>-1.8407110777219965E-4</v>
      </c>
      <c r="BT31" s="40">
        <f t="shared" si="9"/>
        <v>-1.966536688064632E-4</v>
      </c>
      <c r="BU31" s="40">
        <f t="shared" si="10"/>
        <v>-3.3643681060966453E-4</v>
      </c>
      <c r="BV31" s="40">
        <f t="shared" si="11"/>
        <v>7.6989322220840956E-5</v>
      </c>
      <c r="BW31" s="40">
        <f t="shared" si="12"/>
        <v>7.5970720578984549E-5</v>
      </c>
      <c r="BX31" s="40">
        <f t="shared" si="13"/>
        <v>7.6115809673379028E-5</v>
      </c>
      <c r="BY31" s="40"/>
      <c r="BZ31" s="40"/>
      <c r="CA31" s="40"/>
    </row>
    <row r="32" spans="1:79" x14ac:dyDescent="0.25">
      <c r="A32" s="32" t="s">
        <v>202</v>
      </c>
      <c r="B32" s="15">
        <v>32236.040640161002</v>
      </c>
      <c r="C32" s="15">
        <v>2578.8832483479</v>
      </c>
      <c r="D32" s="17">
        <v>21.806152587699899</v>
      </c>
      <c r="E32" s="17">
        <v>0.12292052570379899</v>
      </c>
      <c r="F32" s="17">
        <v>6.6475862961999999E-3</v>
      </c>
      <c r="G32" s="17">
        <v>1.33882038439999</v>
      </c>
      <c r="H32" s="17">
        <v>5.31806876585999E-4</v>
      </c>
      <c r="I32" s="17">
        <v>547.34014568329997</v>
      </c>
      <c r="J32" s="17">
        <v>14.1217790872027</v>
      </c>
      <c r="K32" s="17">
        <v>7.1052401475999902</v>
      </c>
      <c r="L32" s="17">
        <v>1.5954209563799899E-3</v>
      </c>
      <c r="M32" s="17">
        <v>2.9515279456199899E-2</v>
      </c>
      <c r="N32" s="17">
        <v>2.33995008876999E-2</v>
      </c>
      <c r="P32" s="28" t="s">
        <v>202</v>
      </c>
      <c r="Q32" s="28">
        <v>105.42112229006</v>
      </c>
      <c r="R32" s="28">
        <v>185.990852251934</v>
      </c>
      <c r="S32" s="28">
        <v>2.3413887651449201E-2</v>
      </c>
      <c r="T32" s="28">
        <v>21.803954163975</v>
      </c>
      <c r="U32" s="28">
        <v>21.803954163975</v>
      </c>
      <c r="V32" s="28">
        <v>14.1543898472693</v>
      </c>
      <c r="W32" s="28">
        <v>4.6073136130629999</v>
      </c>
      <c r="X32" s="28">
        <v>0.122977005542332</v>
      </c>
      <c r="Y32" s="28">
        <v>168857.92065297501</v>
      </c>
      <c r="Z32" s="28">
        <v>6.6516577175091199E-3</v>
      </c>
      <c r="AA32" s="28">
        <v>5.3213431594265699E-4</v>
      </c>
      <c r="AB32" s="28">
        <v>1.33940760452949</v>
      </c>
      <c r="AC32" s="28">
        <v>0</v>
      </c>
      <c r="AD32" s="28">
        <v>2067.3178911977802</v>
      </c>
      <c r="AE32" s="28">
        <v>0</v>
      </c>
      <c r="AF32" s="28">
        <v>1436.7450262664099</v>
      </c>
      <c r="AG32" s="28">
        <v>0</v>
      </c>
      <c r="AH32" s="28">
        <v>0</v>
      </c>
      <c r="AI32" s="28">
        <v>0</v>
      </c>
      <c r="AJ32" s="28">
        <v>2.9533422799095502E-2</v>
      </c>
      <c r="AK32" s="28">
        <v>0.118977143402495</v>
      </c>
      <c r="AL32" s="28">
        <v>11.474604330122499</v>
      </c>
      <c r="AM32" s="28">
        <v>0</v>
      </c>
      <c r="AN32" s="28">
        <v>57.607115387812001</v>
      </c>
      <c r="AO32" s="28">
        <v>3.1274434398641899</v>
      </c>
      <c r="AP32" s="28">
        <v>547.28634841702899</v>
      </c>
      <c r="AQ32" s="28">
        <v>0</v>
      </c>
      <c r="AR32" s="28">
        <v>0</v>
      </c>
      <c r="AS32" s="28">
        <v>32239.891461521001</v>
      </c>
      <c r="AT32" s="28">
        <v>0</v>
      </c>
      <c r="AU32" s="28">
        <v>4834.6758944426902</v>
      </c>
      <c r="AV32" s="28">
        <v>0</v>
      </c>
      <c r="AW32" s="28">
        <v>8.8477478358769108</v>
      </c>
      <c r="AX32" s="28">
        <v>7.8667801554838697</v>
      </c>
      <c r="AY32" s="28">
        <v>1.59639133063708E-3</v>
      </c>
      <c r="AZ32" s="28">
        <v>267.45394441843899</v>
      </c>
      <c r="BA32" s="28">
        <v>0</v>
      </c>
      <c r="BB32" s="28">
        <v>8.2861533415094207E-3</v>
      </c>
      <c r="BC32" s="28">
        <v>6.5032224352776702E-3</v>
      </c>
      <c r="BD32" s="28">
        <v>15.299986472153</v>
      </c>
      <c r="BE32" s="28">
        <v>14.126598527568399</v>
      </c>
      <c r="BF32" s="28">
        <v>1.0333353109125401</v>
      </c>
      <c r="BG32" s="28">
        <v>2579.1913693348101</v>
      </c>
      <c r="BH32" s="28">
        <v>7.1045235951113304</v>
      </c>
      <c r="BI32" s="28">
        <v>11.215440666924501</v>
      </c>
      <c r="BK32" s="94">
        <f t="shared" si="14"/>
        <v>1.8744928941389811</v>
      </c>
      <c r="BL32" s="40">
        <f t="shared" si="1"/>
        <v>1.1945702026452695E-4</v>
      </c>
      <c r="BM32" s="40">
        <f t="shared" si="2"/>
        <v>1.1947845529940766E-4</v>
      </c>
      <c r="BN32" s="40">
        <f t="shared" si="3"/>
        <v>-1.0081667162774516E-4</v>
      </c>
      <c r="BO32" s="40">
        <f t="shared" si="4"/>
        <v>4.5948256574418082E-4</v>
      </c>
      <c r="BP32" s="40">
        <f t="shared" si="5"/>
        <v>6.1246610840499558E-4</v>
      </c>
      <c r="BQ32" s="40">
        <f t="shared" si="6"/>
        <v>4.3861009015279314E-4</v>
      </c>
      <c r="BR32" s="40">
        <f t="shared" si="7"/>
        <v>6.1571102419740343E-4</v>
      </c>
      <c r="BS32" s="40">
        <f t="shared" si="8"/>
        <v>-9.8288544509768591E-5</v>
      </c>
      <c r="BT32" s="40">
        <f t="shared" si="9"/>
        <v>3.41277139086983E-4</v>
      </c>
      <c r="BU32" s="40">
        <f t="shared" si="10"/>
        <v>-1.0084845462991269E-4</v>
      </c>
      <c r="BV32" s="40">
        <f t="shared" si="11"/>
        <v>6.0822459001154091E-4</v>
      </c>
      <c r="BW32" s="40">
        <f t="shared" si="12"/>
        <v>6.1471018502558597E-4</v>
      </c>
      <c r="BX32" s="40">
        <f t="shared" si="13"/>
        <v>6.1483207775872085E-4</v>
      </c>
      <c r="BY32" s="40"/>
      <c r="BZ32" s="40"/>
      <c r="CA32" s="40"/>
    </row>
    <row r="33" spans="1:79" x14ac:dyDescent="0.25">
      <c r="A33" s="32" t="s">
        <v>203</v>
      </c>
      <c r="B33" s="15">
        <v>21610.485198976501</v>
      </c>
      <c r="C33" s="15">
        <v>1728.838814107</v>
      </c>
      <c r="D33" s="17">
        <v>9.9074281906999992</v>
      </c>
      <c r="E33" s="17">
        <v>0.90007479227559894</v>
      </c>
      <c r="F33" s="17">
        <v>0.3397137957536</v>
      </c>
      <c r="G33" s="17">
        <v>1.1612292603008001</v>
      </c>
      <c r="H33" s="17">
        <v>2.7177103644319901E-2</v>
      </c>
      <c r="I33" s="17">
        <v>245.587734039</v>
      </c>
      <c r="J33" s="17">
        <v>11.4161314268726</v>
      </c>
      <c r="K33" s="17">
        <v>3.0817440855</v>
      </c>
      <c r="L33" s="17">
        <v>8.1531309228319901E-2</v>
      </c>
      <c r="M33" s="17">
        <v>1.5083292332625</v>
      </c>
      <c r="N33" s="17">
        <v>1.1957925390618001</v>
      </c>
      <c r="P33" s="28" t="s">
        <v>203</v>
      </c>
      <c r="Q33" s="28">
        <v>82.307451357654898</v>
      </c>
      <c r="R33" s="28">
        <v>85.163677977036301</v>
      </c>
      <c r="S33" s="28">
        <v>1.19537828858574</v>
      </c>
      <c r="T33" s="28">
        <v>9.9023988337754805</v>
      </c>
      <c r="U33" s="28">
        <v>9.9023988337754805</v>
      </c>
      <c r="V33" s="28">
        <v>12.677747677922699</v>
      </c>
      <c r="W33" s="28">
        <v>5.2447177163920804</v>
      </c>
      <c r="X33" s="28">
        <v>0.89979114387936898</v>
      </c>
      <c r="Y33" s="28">
        <v>77522.955539272094</v>
      </c>
      <c r="Z33" s="28">
        <v>0.33959600369183801</v>
      </c>
      <c r="AA33" s="28">
        <v>2.7167561284869201E-2</v>
      </c>
      <c r="AB33" s="28">
        <v>1.1609513223154999</v>
      </c>
      <c r="AC33" s="28">
        <v>0</v>
      </c>
      <c r="AD33" s="28">
        <v>2124.71722276523</v>
      </c>
      <c r="AE33" s="28">
        <v>0</v>
      </c>
      <c r="AF33" s="28">
        <v>1012.56342060631</v>
      </c>
      <c r="AG33" s="28">
        <v>0</v>
      </c>
      <c r="AH33" s="28">
        <v>0</v>
      </c>
      <c r="AI33" s="28">
        <v>0</v>
      </c>
      <c r="AJ33" s="28">
        <v>1.50780676879846</v>
      </c>
      <c r="AK33" s="28">
        <v>0.84117183940052398</v>
      </c>
      <c r="AL33" s="28">
        <v>5.4405954124870703</v>
      </c>
      <c r="AM33" s="28">
        <v>0</v>
      </c>
      <c r="AN33" s="28">
        <v>50.025637161789703</v>
      </c>
      <c r="AO33" s="28">
        <v>4.5746414450725403</v>
      </c>
      <c r="AP33" s="28">
        <v>245.46136109239799</v>
      </c>
      <c r="AQ33" s="28">
        <v>0</v>
      </c>
      <c r="AR33" s="28">
        <v>0</v>
      </c>
      <c r="AS33" s="28">
        <v>21602.900181555</v>
      </c>
      <c r="AT33" s="28">
        <v>0</v>
      </c>
      <c r="AU33" s="28">
        <v>3940.3236597882401</v>
      </c>
      <c r="AV33" s="28">
        <v>0</v>
      </c>
      <c r="AW33" s="28">
        <v>8.5497071586930602</v>
      </c>
      <c r="AX33" s="28">
        <v>5.9792757181734997</v>
      </c>
      <c r="AY33" s="28">
        <v>8.1503035098155194E-2</v>
      </c>
      <c r="AZ33" s="28">
        <v>166.430265304621</v>
      </c>
      <c r="BA33" s="28">
        <v>0</v>
      </c>
      <c r="BB33" s="28">
        <v>0.37075725145851501</v>
      </c>
      <c r="BC33" s="28">
        <v>0.33201671132731297</v>
      </c>
      <c r="BD33" s="28">
        <v>12.867112100133999</v>
      </c>
      <c r="BE33" s="28">
        <v>11.413144163093699</v>
      </c>
      <c r="BF33" s="28">
        <v>8.7141246374127608</v>
      </c>
      <c r="BG33" s="28">
        <v>1728.23204062677</v>
      </c>
      <c r="BH33" s="28">
        <v>3.0801328950926399</v>
      </c>
      <c r="BI33" s="28">
        <v>6.5524466975692901</v>
      </c>
      <c r="BK33" s="94">
        <f t="shared" si="14"/>
        <v>2.2799737345219113</v>
      </c>
      <c r="BL33" s="40">
        <f t="shared" si="1"/>
        <v>-3.5098783538003775E-4</v>
      </c>
      <c r="BM33" s="40">
        <f t="shared" si="2"/>
        <v>-3.5097168994520838E-4</v>
      </c>
      <c r="BN33" s="40">
        <f t="shared" si="3"/>
        <v>-5.0763496113348419E-4</v>
      </c>
      <c r="BO33" s="40">
        <f t="shared" si="4"/>
        <v>-3.151386958775211E-4</v>
      </c>
      <c r="BP33" s="40">
        <f t="shared" si="5"/>
        <v>-3.4673911755831778E-4</v>
      </c>
      <c r="BQ33" s="40">
        <f t="shared" si="6"/>
        <v>-2.3934807260039652E-4</v>
      </c>
      <c r="BR33" s="40">
        <f t="shared" si="7"/>
        <v>-3.5111760162470542E-4</v>
      </c>
      <c r="BS33" s="40">
        <f t="shared" si="8"/>
        <v>-5.1457352744634815E-4</v>
      </c>
      <c r="BT33" s="40">
        <f t="shared" si="9"/>
        <v>-2.6167040893278128E-4</v>
      </c>
      <c r="BU33" s="40">
        <f t="shared" si="10"/>
        <v>-5.2281771706514735E-4</v>
      </c>
      <c r="BV33" s="40">
        <f t="shared" si="11"/>
        <v>-3.4678861939440225E-4</v>
      </c>
      <c r="BW33" s="40">
        <f t="shared" si="12"/>
        <v>-3.4638622160093244E-4</v>
      </c>
      <c r="BX33" s="40">
        <f t="shared" si="13"/>
        <v>-3.4642336569940804E-4</v>
      </c>
      <c r="BY33" s="40"/>
      <c r="BZ33" s="40"/>
      <c r="CA33" s="40"/>
    </row>
    <row r="34" spans="1:79" x14ac:dyDescent="0.25">
      <c r="A34" s="32" t="s">
        <v>204</v>
      </c>
      <c r="B34" s="15">
        <v>198252.78283024699</v>
      </c>
      <c r="C34" s="15">
        <v>15860.2226474621</v>
      </c>
      <c r="D34" s="17">
        <v>166.96195801600001</v>
      </c>
      <c r="E34" s="17">
        <v>60.552336716739703</v>
      </c>
      <c r="F34" s="17">
        <v>11.1818743914985</v>
      </c>
      <c r="G34" s="17">
        <v>0.78322009770000001</v>
      </c>
      <c r="H34" s="17">
        <v>0.89454994421156897</v>
      </c>
      <c r="I34" s="17">
        <v>323.93468426843202</v>
      </c>
      <c r="J34" s="17">
        <v>64.942044176087194</v>
      </c>
      <c r="K34" s="17">
        <v>0.67514220139999903</v>
      </c>
      <c r="L34" s="17">
        <v>2.6836499172408299</v>
      </c>
      <c r="M34" s="17">
        <v>49.647522251836797</v>
      </c>
      <c r="N34" s="17">
        <v>39.3601971991298</v>
      </c>
      <c r="P34" s="28" t="s">
        <v>204</v>
      </c>
      <c r="Q34" s="28">
        <v>1225.83663610741</v>
      </c>
      <c r="R34" s="28">
        <v>168.08815457452201</v>
      </c>
      <c r="S34" s="28">
        <v>39.371612967744198</v>
      </c>
      <c r="T34" s="28">
        <v>166.99400061710301</v>
      </c>
      <c r="U34" s="28">
        <v>166.99400061710301</v>
      </c>
      <c r="V34" s="28">
        <v>162.46456685745099</v>
      </c>
      <c r="W34" s="28">
        <v>440.23568534269299</v>
      </c>
      <c r="X34" s="28">
        <v>60.566126291738399</v>
      </c>
      <c r="Y34" s="28">
        <v>126810.007652974</v>
      </c>
      <c r="Z34" s="28">
        <v>11.1851132066069</v>
      </c>
      <c r="AA34" s="28">
        <v>0.89480933918872296</v>
      </c>
      <c r="AB34" s="28">
        <v>0.78339442419279703</v>
      </c>
      <c r="AC34" s="28">
        <v>0</v>
      </c>
      <c r="AD34" s="28">
        <v>31726.048512660898</v>
      </c>
      <c r="AE34" s="28">
        <v>0</v>
      </c>
      <c r="AF34" s="28">
        <v>6466.7255122543202</v>
      </c>
      <c r="AG34" s="28">
        <v>0</v>
      </c>
      <c r="AH34" s="28">
        <v>0</v>
      </c>
      <c r="AI34" s="28">
        <v>0</v>
      </c>
      <c r="AJ34" s="28">
        <v>49.6619276338795</v>
      </c>
      <c r="AK34" s="28">
        <v>34.877101388423398</v>
      </c>
      <c r="AL34" s="28">
        <v>20.554231226874499</v>
      </c>
      <c r="AM34" s="28">
        <v>0</v>
      </c>
      <c r="AN34" s="28">
        <v>1866.3581746319001</v>
      </c>
      <c r="AO34" s="28">
        <v>74.417302807835597</v>
      </c>
      <c r="AP34" s="28">
        <v>324.03436756216701</v>
      </c>
      <c r="AQ34" s="28">
        <v>0</v>
      </c>
      <c r="AR34" s="28">
        <v>0</v>
      </c>
      <c r="AS34" s="28">
        <v>198296.55822896099</v>
      </c>
      <c r="AT34" s="28">
        <v>0</v>
      </c>
      <c r="AU34" s="28">
        <v>47791.039306954997</v>
      </c>
      <c r="AV34" s="28">
        <v>0</v>
      </c>
      <c r="AW34" s="28">
        <v>39.646839644436902</v>
      </c>
      <c r="AX34" s="28">
        <v>86.070398212880207</v>
      </c>
      <c r="AY34" s="28">
        <v>2.6844284311961601</v>
      </c>
      <c r="AZ34" s="28">
        <v>1525.6689078060399</v>
      </c>
      <c r="BA34" s="28">
        <v>0</v>
      </c>
      <c r="BB34" s="28">
        <v>20.721137035461599</v>
      </c>
      <c r="BC34" s="28">
        <v>10.935490083351601</v>
      </c>
      <c r="BD34" s="28">
        <v>192.44750385503599</v>
      </c>
      <c r="BE34" s="28">
        <v>64.955440456826395</v>
      </c>
      <c r="BF34" s="28">
        <v>262.47350762486002</v>
      </c>
      <c r="BG34" s="28">
        <v>15863.724278829501</v>
      </c>
      <c r="BH34" s="28">
        <v>0.67540013445082803</v>
      </c>
      <c r="BI34" s="28">
        <v>73.249796819982805</v>
      </c>
      <c r="BK34" s="94">
        <f t="shared" si="14"/>
        <v>3.0125989626996494</v>
      </c>
      <c r="BL34" s="40">
        <f t="shared" si="1"/>
        <v>2.2080597351051916E-4</v>
      </c>
      <c r="BM34" s="40">
        <f t="shared" si="2"/>
        <v>2.207807194913999E-4</v>
      </c>
      <c r="BN34" s="40">
        <f t="shared" si="3"/>
        <v>1.9191558055356648E-4</v>
      </c>
      <c r="BO34" s="40">
        <f t="shared" si="4"/>
        <v>2.2772985728368393E-4</v>
      </c>
      <c r="BP34" s="40">
        <f t="shared" si="5"/>
        <v>2.8964867561581713E-4</v>
      </c>
      <c r="BQ34" s="40">
        <f t="shared" si="6"/>
        <v>2.2257663370609882E-4</v>
      </c>
      <c r="BR34" s="40">
        <f t="shared" si="7"/>
        <v>2.8997260447276215E-4</v>
      </c>
      <c r="BS34" s="40">
        <f t="shared" si="8"/>
        <v>3.0772652196879287E-4</v>
      </c>
      <c r="BT34" s="40">
        <f t="shared" si="9"/>
        <v>2.0628055228562867E-4</v>
      </c>
      <c r="BU34" s="40">
        <f t="shared" si="10"/>
        <v>3.8204255384145211E-4</v>
      </c>
      <c r="BV34" s="40">
        <f t="shared" si="11"/>
        <v>2.900951984566832E-4</v>
      </c>
      <c r="BW34" s="40">
        <f t="shared" si="12"/>
        <v>2.9015309101694997E-4</v>
      </c>
      <c r="BX34" s="40">
        <f t="shared" si="13"/>
        <v>2.9003331859960013E-4</v>
      </c>
      <c r="BY34" s="40"/>
      <c r="BZ34" s="40"/>
      <c r="CA34" s="40"/>
    </row>
    <row r="35" spans="1:79" x14ac:dyDescent="0.25">
      <c r="A35" s="32" t="s">
        <v>205</v>
      </c>
      <c r="B35" s="15">
        <v>14529.022696120301</v>
      </c>
      <c r="C35" s="15">
        <v>1162.3218115971999</v>
      </c>
      <c r="D35" s="17">
        <v>2.5800274951999902</v>
      </c>
      <c r="E35" s="17">
        <v>0.64129423676241004</v>
      </c>
      <c r="F35" s="17">
        <v>7.1634775158599895E-2</v>
      </c>
      <c r="G35" s="17">
        <v>1.2505014048</v>
      </c>
      <c r="H35" s="17">
        <v>5.73078152555399E-3</v>
      </c>
      <c r="I35" s="17">
        <v>22.490017595642101</v>
      </c>
      <c r="J35" s="17">
        <v>11.270079900508399</v>
      </c>
      <c r="K35" s="17">
        <v>0.26943073429999997</v>
      </c>
      <c r="L35" s="17">
        <v>1.71923455804259E-2</v>
      </c>
      <c r="M35" s="17">
        <v>0.31805840970589999</v>
      </c>
      <c r="N35" s="17">
        <v>0.252154390000429</v>
      </c>
      <c r="P35" s="28" t="s">
        <v>205</v>
      </c>
      <c r="Q35" s="28">
        <v>11.7627149340424</v>
      </c>
      <c r="R35" s="28">
        <v>8.0206608599499098</v>
      </c>
      <c r="S35" s="28">
        <v>0.252188934131304</v>
      </c>
      <c r="T35" s="28">
        <v>2.5808388849875201</v>
      </c>
      <c r="U35" s="28">
        <v>2.5808388849875201</v>
      </c>
      <c r="V35" s="28">
        <v>14.8293384089634</v>
      </c>
      <c r="W35" s="28">
        <v>8.8727384053931395</v>
      </c>
      <c r="X35" s="28">
        <v>0.64130149851424001</v>
      </c>
      <c r="Y35" s="28">
        <v>13886.766793618701</v>
      </c>
      <c r="Z35" s="28">
        <v>7.1644736913802395E-2</v>
      </c>
      <c r="AA35" s="28">
        <v>5.7315561322472701E-3</v>
      </c>
      <c r="AB35" s="28">
        <v>1.2503100982856601</v>
      </c>
      <c r="AC35" s="28">
        <v>0</v>
      </c>
      <c r="AD35" s="28">
        <v>2206.8578380671302</v>
      </c>
      <c r="AE35" s="28">
        <v>0</v>
      </c>
      <c r="AF35" s="28">
        <v>871.33399130966598</v>
      </c>
      <c r="AG35" s="28">
        <v>0</v>
      </c>
      <c r="AH35" s="28">
        <v>0</v>
      </c>
      <c r="AI35" s="28">
        <v>0</v>
      </c>
      <c r="AJ35" s="28">
        <v>0.31810226214888698</v>
      </c>
      <c r="AK35" s="28">
        <v>0.36604857279040798</v>
      </c>
      <c r="AL35" s="28">
        <v>1.1703567662339001</v>
      </c>
      <c r="AM35" s="28">
        <v>0</v>
      </c>
      <c r="AN35" s="28">
        <v>50.528428177229799</v>
      </c>
      <c r="AO35" s="28">
        <v>3.3958583180612498</v>
      </c>
      <c r="AP35" s="28">
        <v>22.510573547375198</v>
      </c>
      <c r="AQ35" s="28">
        <v>0</v>
      </c>
      <c r="AR35" s="28">
        <v>0</v>
      </c>
      <c r="AS35" s="28">
        <v>14528.0723682159</v>
      </c>
      <c r="AT35" s="28">
        <v>0</v>
      </c>
      <c r="AU35" s="28">
        <v>3379.37917327777</v>
      </c>
      <c r="AV35" s="28">
        <v>0</v>
      </c>
      <c r="AW35" s="28">
        <v>8.48619446175862</v>
      </c>
      <c r="AX35" s="28">
        <v>0.84326470986614899</v>
      </c>
      <c r="AY35" s="28">
        <v>1.71947206514565E-2</v>
      </c>
      <c r="AZ35" s="28">
        <v>80.731652656839501</v>
      </c>
      <c r="BA35" s="28">
        <v>0</v>
      </c>
      <c r="BB35" s="28">
        <v>0.17238165019905999</v>
      </c>
      <c r="BC35" s="28">
        <v>7.0045637764663604E-2</v>
      </c>
      <c r="BD35" s="28">
        <v>13.367218754795401</v>
      </c>
      <c r="BE35" s="28">
        <v>11.268670297771299</v>
      </c>
      <c r="BF35" s="28">
        <v>2.49712370894895</v>
      </c>
      <c r="BG35" s="28">
        <v>1162.2458145692401</v>
      </c>
      <c r="BH35" s="28">
        <v>0.26969394181795803</v>
      </c>
      <c r="BI35" s="28">
        <v>4.2715443522043799</v>
      </c>
      <c r="BK35" s="94">
        <f t="shared" si="14"/>
        <v>2.9076286022421685</v>
      </c>
      <c r="BL35" s="40">
        <f t="shared" ref="BL35:BL51" si="15">(AS35-B35)/(B35+1E-50)</f>
        <v>-6.5408935224111798E-5</v>
      </c>
      <c r="BM35" s="40">
        <f t="shared" ref="BM35:BM51" si="16">(BG35-C35)/(C35+1E-50)</f>
        <v>-6.5383809545308455E-5</v>
      </c>
      <c r="BN35" s="40">
        <f t="shared" ref="BN35:BN51" si="17">(U35-D35)/(D35+1E-50)</f>
        <v>3.1448881418491673E-4</v>
      </c>
      <c r="BO35" s="40">
        <f t="shared" ref="BO35:BO51" si="18">(X35-E35)/(E35+1E-50)</f>
        <v>1.1323588165440149E-5</v>
      </c>
      <c r="BP35" s="40">
        <f t="shared" ref="BP35:BP51" si="19">(Z35-F35)/(F35+1E-50)</f>
        <v>1.3906311816356143E-4</v>
      </c>
      <c r="BQ35" s="40">
        <f t="shared" ref="BQ35:BQ51" si="20">(AB35-G35)/(G35+1E-50)</f>
        <v>-1.5298384600420219E-4</v>
      </c>
      <c r="BR35" s="40">
        <f t="shared" ref="BR35:BR51" si="21">(AA35-H35)/(H35+1E-50)</f>
        <v>1.3516597864114105E-4</v>
      </c>
      <c r="BS35" s="40">
        <f t="shared" ref="BS35:BS51" si="22">(AP35-I35)/(I35+1E-50)</f>
        <v>9.1400336374484114E-4</v>
      </c>
      <c r="BT35" s="40">
        <f t="shared" ref="BT35:BT51" si="23">(BE35-J35)/(J35+1E-50)</f>
        <v>-1.2507477760085925E-4</v>
      </c>
      <c r="BU35" s="40">
        <f t="shared" ref="BU35:BU51" si="24">(BH35-K35)/(K35+1E-50)</f>
        <v>9.7690235170046409E-4</v>
      </c>
      <c r="BV35" s="40">
        <f t="shared" ref="BV35:BV51" si="25">(AY35-L35)/(L35+1E-50)</f>
        <v>1.3814700382154652E-4</v>
      </c>
      <c r="BW35" s="40">
        <f t="shared" ref="BW35:BW51" si="26">(AJ35-M35)/(M35+1E-50)</f>
        <v>1.3787543938090013E-4</v>
      </c>
      <c r="BX35" s="40">
        <f t="shared" ref="BX35:BX51" si="27">(S35-N35)/(N35+1E-50)</f>
        <v>1.3699595265798852E-4</v>
      </c>
      <c r="BY35" s="40"/>
      <c r="BZ35" s="40"/>
      <c r="CA35" s="40"/>
    </row>
    <row r="36" spans="1:79" x14ac:dyDescent="0.25">
      <c r="A36" s="32" t="s">
        <v>206</v>
      </c>
      <c r="B36" s="15">
        <v>59878.039347511498</v>
      </c>
      <c r="C36" s="15">
        <v>4790.2430664464</v>
      </c>
      <c r="D36" s="17">
        <v>38.994204316499903</v>
      </c>
      <c r="E36" s="17">
        <v>14.166465267224201</v>
      </c>
      <c r="F36" s="17">
        <v>3.3313526602232</v>
      </c>
      <c r="G36" s="17">
        <v>1.1634076704999901</v>
      </c>
      <c r="H36" s="17">
        <v>0.26650821204614</v>
      </c>
      <c r="I36" s="17">
        <v>265.42189706459902</v>
      </c>
      <c r="J36" s="17">
        <v>22.778212999634999</v>
      </c>
      <c r="K36" s="17">
        <v>2.3945588202999999</v>
      </c>
      <c r="L36" s="17">
        <v>0.79952463666733997</v>
      </c>
      <c r="M36" s="17">
        <v>14.7912051827496</v>
      </c>
      <c r="N36" s="17">
        <v>11.7263613213496</v>
      </c>
      <c r="P36" s="28" t="s">
        <v>206</v>
      </c>
      <c r="Q36" s="28">
        <v>397.19522006174702</v>
      </c>
      <c r="R36" s="28">
        <v>107.28440761983801</v>
      </c>
      <c r="S36" s="28">
        <v>11.7217646334104</v>
      </c>
      <c r="T36" s="28">
        <v>38.980748726502298</v>
      </c>
      <c r="U36" s="28">
        <v>38.980748726502298</v>
      </c>
      <c r="V36" s="28">
        <v>41.876588937459204</v>
      </c>
      <c r="W36" s="28">
        <v>88.288922051129504</v>
      </c>
      <c r="X36" s="28">
        <v>14.164842867856599</v>
      </c>
      <c r="Y36" s="28">
        <v>84635.536579459906</v>
      </c>
      <c r="Z36" s="28">
        <v>3.3300473261991801</v>
      </c>
      <c r="AA36" s="28">
        <v>0.26640442321220698</v>
      </c>
      <c r="AB36" s="28">
        <v>1.16372930898334</v>
      </c>
      <c r="AC36" s="28">
        <v>0</v>
      </c>
      <c r="AD36" s="28">
        <v>8626.9293736230193</v>
      </c>
      <c r="AE36" s="28">
        <v>0</v>
      </c>
      <c r="AF36" s="28">
        <v>2099.4705808450999</v>
      </c>
      <c r="AG36" s="28">
        <v>0</v>
      </c>
      <c r="AH36" s="28">
        <v>0</v>
      </c>
      <c r="AI36" s="28">
        <v>0</v>
      </c>
      <c r="AJ36" s="28">
        <v>14.7854076090502</v>
      </c>
      <c r="AK36" s="28">
        <v>9.2841790923468004</v>
      </c>
      <c r="AL36" s="28">
        <v>8.4266489127927109</v>
      </c>
      <c r="AM36" s="28">
        <v>0</v>
      </c>
      <c r="AN36" s="28">
        <v>412.97286886872098</v>
      </c>
      <c r="AO36" s="28">
        <v>23.122164949868601</v>
      </c>
      <c r="AP36" s="28">
        <v>264.933402571523</v>
      </c>
      <c r="AQ36" s="28">
        <v>0</v>
      </c>
      <c r="AR36" s="28">
        <v>0</v>
      </c>
      <c r="AS36" s="28">
        <v>59862.410294407397</v>
      </c>
      <c r="AT36" s="28">
        <v>0</v>
      </c>
      <c r="AU36" s="28">
        <v>13532.3000180778</v>
      </c>
      <c r="AV36" s="28">
        <v>0</v>
      </c>
      <c r="AW36" s="28">
        <v>17.360606778894599</v>
      </c>
      <c r="AX36" s="28">
        <v>28.0316399548398</v>
      </c>
      <c r="AY36" s="28">
        <v>0.799209992931188</v>
      </c>
      <c r="AZ36" s="28">
        <v>477.51448992538201</v>
      </c>
      <c r="BA36" s="28">
        <v>0</v>
      </c>
      <c r="BB36" s="28">
        <v>5.1778588319118901</v>
      </c>
      <c r="BC36" s="28">
        <v>3.2557281469775599</v>
      </c>
      <c r="BD36" s="28">
        <v>48.910402453279801</v>
      </c>
      <c r="BE36" s="28">
        <v>22.7792190795357</v>
      </c>
      <c r="BF36" s="28">
        <v>78.753626576821603</v>
      </c>
      <c r="BG36" s="28">
        <v>4788.9928002116403</v>
      </c>
      <c r="BH36" s="28">
        <v>2.3886183725335899</v>
      </c>
      <c r="BI36" s="28">
        <v>19.140188954188101</v>
      </c>
      <c r="BK36" s="94">
        <f t="shared" si="14"/>
        <v>2.8257089919783898</v>
      </c>
      <c r="BL36" s="40">
        <f t="shared" si="15"/>
        <v>-2.6101477727745383E-4</v>
      </c>
      <c r="BM36" s="40">
        <f t="shared" si="16"/>
        <v>-2.6100267093276993E-4</v>
      </c>
      <c r="BN36" s="40">
        <f t="shared" si="17"/>
        <v>-3.4506640752024335E-4</v>
      </c>
      <c r="BO36" s="40">
        <f t="shared" si="18"/>
        <v>-1.1452393642294521E-4</v>
      </c>
      <c r="BP36" s="40">
        <f t="shared" si="19"/>
        <v>-3.9183303515288333E-4</v>
      </c>
      <c r="BQ36" s="40">
        <f t="shared" si="20"/>
        <v>2.7646240566022373E-4</v>
      </c>
      <c r="BR36" s="40">
        <f t="shared" si="21"/>
        <v>-3.8943953409982936E-4</v>
      </c>
      <c r="BS36" s="40">
        <f t="shared" si="22"/>
        <v>-1.8404453380767129E-3</v>
      </c>
      <c r="BT36" s="40">
        <f t="shared" si="23"/>
        <v>4.4168517553048278E-5</v>
      </c>
      <c r="BU36" s="40">
        <f t="shared" si="24"/>
        <v>-2.4808109602694008E-3</v>
      </c>
      <c r="BV36" s="40">
        <f t="shared" si="25"/>
        <v>-3.9353851241345875E-4</v>
      </c>
      <c r="BW36" s="40">
        <f t="shared" si="26"/>
        <v>-3.9196087321956307E-4</v>
      </c>
      <c r="BX36" s="40">
        <f t="shared" si="27"/>
        <v>-3.9199610290287874E-4</v>
      </c>
      <c r="BY36" s="40"/>
      <c r="BZ36" s="40"/>
      <c r="CA36" s="40"/>
    </row>
    <row r="37" spans="1:79" x14ac:dyDescent="0.25">
      <c r="A37" s="32" t="s">
        <v>207</v>
      </c>
      <c r="B37" s="15">
        <v>96220.217205216293</v>
      </c>
      <c r="C37" s="15">
        <v>7697.6173787982998</v>
      </c>
      <c r="D37" s="17">
        <v>48.683863763199902</v>
      </c>
      <c r="E37" s="17">
        <v>14.577876104940399</v>
      </c>
      <c r="F37" s="17">
        <v>1.9260393262819999</v>
      </c>
      <c r="G37" s="17">
        <v>4.8927775723999902</v>
      </c>
      <c r="H37" s="17">
        <v>0.15408314619696101</v>
      </c>
      <c r="I37" s="17">
        <v>135.6025302557</v>
      </c>
      <c r="J37" s="17">
        <v>56.929094830821803</v>
      </c>
      <c r="K37" s="17">
        <v>1.1526237119</v>
      </c>
      <c r="L37" s="17">
        <v>0.46224943808936902</v>
      </c>
      <c r="M37" s="17">
        <v>8.5516146051449002</v>
      </c>
      <c r="N37" s="17">
        <v>6.7796584232302903</v>
      </c>
      <c r="P37" s="28" t="s">
        <v>207</v>
      </c>
      <c r="Q37" s="28">
        <v>226.39807737391001</v>
      </c>
      <c r="R37" s="28">
        <v>56.039312869380304</v>
      </c>
      <c r="S37" s="28">
        <v>6.7815209933401102</v>
      </c>
      <c r="T37" s="28">
        <v>48.688461681499398</v>
      </c>
      <c r="U37" s="28">
        <v>48.688461681499398</v>
      </c>
      <c r="V37" s="28">
        <v>93.847317780370005</v>
      </c>
      <c r="W37" s="28">
        <v>136.04808486452899</v>
      </c>
      <c r="X37" s="28">
        <v>14.5808524966557</v>
      </c>
      <c r="Y37" s="28">
        <v>78663.978344763804</v>
      </c>
      <c r="Z37" s="28">
        <v>1.9265679596130101</v>
      </c>
      <c r="AA37" s="28">
        <v>0.154125544625767</v>
      </c>
      <c r="AB37" s="28">
        <v>4.8938943792785601</v>
      </c>
      <c r="AC37" s="28">
        <v>0</v>
      </c>
      <c r="AD37" s="28">
        <v>14937.4103967014</v>
      </c>
      <c r="AE37" s="28">
        <v>0</v>
      </c>
      <c r="AF37" s="28">
        <v>4766.8760950271699</v>
      </c>
      <c r="AG37" s="28">
        <v>0</v>
      </c>
      <c r="AH37" s="28">
        <v>0</v>
      </c>
      <c r="AI37" s="28">
        <v>0</v>
      </c>
      <c r="AJ37" s="28">
        <v>8.5539642776423506</v>
      </c>
      <c r="AK37" s="28">
        <v>7.4981735191441601</v>
      </c>
      <c r="AL37" s="28">
        <v>8.7236593697176001</v>
      </c>
      <c r="AM37" s="28">
        <v>0</v>
      </c>
      <c r="AN37" s="28">
        <v>608.72902218839602</v>
      </c>
      <c r="AO37" s="28">
        <v>24.926225882550899</v>
      </c>
      <c r="AP37" s="28">
        <v>135.52866866551801</v>
      </c>
      <c r="AQ37" s="28">
        <v>0</v>
      </c>
      <c r="AR37" s="28">
        <v>0</v>
      </c>
      <c r="AS37" s="28">
        <v>96237.486726742602</v>
      </c>
      <c r="AT37" s="28">
        <v>0</v>
      </c>
      <c r="AU37" s="28">
        <v>22707.815211891699</v>
      </c>
      <c r="AV37" s="28">
        <v>0</v>
      </c>
      <c r="AW37" s="28">
        <v>38.754994642299998</v>
      </c>
      <c r="AX37" s="28">
        <v>15.963946045718</v>
      </c>
      <c r="AY37" s="28">
        <v>0.46237665277790901</v>
      </c>
      <c r="AZ37" s="28">
        <v>602.29580703050601</v>
      </c>
      <c r="BA37" s="28">
        <v>0</v>
      </c>
      <c r="BB37" s="28">
        <v>4.5211113698394403</v>
      </c>
      <c r="BC37" s="28">
        <v>1.88356977083601</v>
      </c>
      <c r="BD37" s="28">
        <v>93.895144456520498</v>
      </c>
      <c r="BE37" s="28">
        <v>56.941342776294</v>
      </c>
      <c r="BF37" s="28">
        <v>48.327418651498803</v>
      </c>
      <c r="BG37" s="28">
        <v>7698.9989327424901</v>
      </c>
      <c r="BH37" s="28">
        <v>1.1514921821625299</v>
      </c>
      <c r="BI37" s="28">
        <v>33.190920605750698</v>
      </c>
      <c r="BK37" s="94">
        <f t="shared" si="14"/>
        <v>2.9494503649454149</v>
      </c>
      <c r="BL37" s="40">
        <f t="shared" si="15"/>
        <v>1.794791367959224E-4</v>
      </c>
      <c r="BM37" s="40">
        <f t="shared" si="16"/>
        <v>1.7947812630899457E-4</v>
      </c>
      <c r="BN37" s="40">
        <f t="shared" si="17"/>
        <v>9.4444399932182077E-5</v>
      </c>
      <c r="BO37" s="40">
        <f t="shared" si="18"/>
        <v>2.0417183503787756E-4</v>
      </c>
      <c r="BP37" s="40">
        <f t="shared" si="19"/>
        <v>2.7446653025025761E-4</v>
      </c>
      <c r="BQ37" s="40">
        <f t="shared" si="20"/>
        <v>2.2825621276342654E-4</v>
      </c>
      <c r="BR37" s="40">
        <f t="shared" si="21"/>
        <v>2.7516590783908842E-4</v>
      </c>
      <c r="BS37" s="40">
        <f t="shared" si="22"/>
        <v>-5.446918287049182E-4</v>
      </c>
      <c r="BT37" s="40">
        <f t="shared" si="23"/>
        <v>2.1514386463713372E-4</v>
      </c>
      <c r="BU37" s="40">
        <f t="shared" si="24"/>
        <v>-9.8169916668196635E-4</v>
      </c>
      <c r="BV37" s="40">
        <f t="shared" si="25"/>
        <v>2.7520788141097608E-4</v>
      </c>
      <c r="BW37" s="40">
        <f t="shared" si="26"/>
        <v>2.7476360967397859E-4</v>
      </c>
      <c r="BX37" s="40">
        <f t="shared" si="27"/>
        <v>2.7472919630254359E-4</v>
      </c>
      <c r="BY37" s="40"/>
      <c r="BZ37" s="40"/>
      <c r="CA37" s="40"/>
    </row>
    <row r="38" spans="1:79" x14ac:dyDescent="0.25">
      <c r="A38" s="32" t="s">
        <v>208</v>
      </c>
      <c r="B38" s="15">
        <v>17597.075806859099</v>
      </c>
      <c r="C38" s="15">
        <v>1407.7660648291001</v>
      </c>
      <c r="D38" s="17">
        <v>7.7280325600999902</v>
      </c>
      <c r="E38" s="17">
        <v>0.55225667305416004</v>
      </c>
      <c r="F38" s="17">
        <v>0.21673207275619999</v>
      </c>
      <c r="G38" s="17">
        <v>1.0057698795000001</v>
      </c>
      <c r="H38" s="17">
        <v>1.7338565683665898E-2</v>
      </c>
      <c r="I38" s="17">
        <v>196.74722951070001</v>
      </c>
      <c r="J38" s="17">
        <v>9.6716928352626805</v>
      </c>
      <c r="K38" s="17">
        <v>2.4864015676000002</v>
      </c>
      <c r="L38" s="17">
        <v>5.2015697240370001E-2</v>
      </c>
      <c r="M38" s="17">
        <v>0.96229040374450003</v>
      </c>
      <c r="N38" s="17">
        <v>0.76289689666599902</v>
      </c>
      <c r="P38" s="28" t="s">
        <v>208</v>
      </c>
      <c r="Q38" s="28">
        <v>60.160813520998602</v>
      </c>
      <c r="R38" s="28">
        <v>67.913470805137393</v>
      </c>
      <c r="S38" s="28">
        <v>0.76268803189068302</v>
      </c>
      <c r="T38" s="28">
        <v>7.7208172315624699</v>
      </c>
      <c r="U38" s="28">
        <v>7.7208172315624699</v>
      </c>
      <c r="V38" s="28">
        <v>10.7066224857669</v>
      </c>
      <c r="W38" s="28">
        <v>3.7487805011107498</v>
      </c>
      <c r="X38" s="28">
        <v>0.552112062503756</v>
      </c>
      <c r="Y38" s="28">
        <v>62607.892951174399</v>
      </c>
      <c r="Z38" s="28">
        <v>0.216672673887402</v>
      </c>
      <c r="AA38" s="28">
        <v>1.73338316629565E-2</v>
      </c>
      <c r="AB38" s="28">
        <v>1.0055102341183999</v>
      </c>
      <c r="AC38" s="28">
        <v>0</v>
      </c>
      <c r="AD38" s="28">
        <v>1738.36558289557</v>
      </c>
      <c r="AE38" s="28">
        <v>0</v>
      </c>
      <c r="AF38" s="28">
        <v>849.62689271231602</v>
      </c>
      <c r="AG38" s="28">
        <v>0</v>
      </c>
      <c r="AH38" s="28">
        <v>0</v>
      </c>
      <c r="AI38" s="28">
        <v>0</v>
      </c>
      <c r="AJ38" s="28">
        <v>0.962026625049066</v>
      </c>
      <c r="AK38" s="28">
        <v>0.54447196817209198</v>
      </c>
      <c r="AL38" s="28">
        <v>4.3702054328274498</v>
      </c>
      <c r="AM38" s="28">
        <v>0</v>
      </c>
      <c r="AN38" s="28">
        <v>38.357718634171398</v>
      </c>
      <c r="AO38" s="28">
        <v>3.5167542512746501</v>
      </c>
      <c r="AP38" s="28">
        <v>196.56501232478499</v>
      </c>
      <c r="AQ38" s="28">
        <v>0</v>
      </c>
      <c r="AR38" s="28">
        <v>0</v>
      </c>
      <c r="AS38" s="28">
        <v>17587.9737609638</v>
      </c>
      <c r="AT38" s="28">
        <v>0</v>
      </c>
      <c r="AU38" s="28">
        <v>3215.1169137496699</v>
      </c>
      <c r="AV38" s="28">
        <v>0</v>
      </c>
      <c r="AW38" s="28">
        <v>7.1942861038878396</v>
      </c>
      <c r="AX38" s="28">
        <v>4.3857684944821003</v>
      </c>
      <c r="AY38" s="28">
        <v>5.2001488018302698E-2</v>
      </c>
      <c r="AZ38" s="28">
        <v>132.83004312736901</v>
      </c>
      <c r="BA38" s="28">
        <v>0</v>
      </c>
      <c r="BB38" s="28">
        <v>0.22589563868922799</v>
      </c>
      <c r="BC38" s="28">
        <v>0.21183676068415699</v>
      </c>
      <c r="BD38" s="28">
        <v>10.6490014132222</v>
      </c>
      <c r="BE38" s="28">
        <v>9.6686109597326908</v>
      </c>
      <c r="BF38" s="28">
        <v>5.7333606562535699</v>
      </c>
      <c r="BG38" s="28">
        <v>1407.0379207107601</v>
      </c>
      <c r="BH38" s="28">
        <v>2.4840495728621201</v>
      </c>
      <c r="BI38" s="28">
        <v>5.3497679187034599</v>
      </c>
      <c r="BK38" s="94">
        <f t="shared" si="14"/>
        <v>2.2850250632375033</v>
      </c>
      <c r="BL38" s="40">
        <f t="shared" si="15"/>
        <v>-5.1724763791442504E-4</v>
      </c>
      <c r="BM38" s="40">
        <f t="shared" si="16"/>
        <v>-5.1723374822816495E-4</v>
      </c>
      <c r="BN38" s="40">
        <f t="shared" si="17"/>
        <v>-9.3365659130024612E-4</v>
      </c>
      <c r="BO38" s="40">
        <f t="shared" si="18"/>
        <v>-2.6185387603250044E-4</v>
      </c>
      <c r="BP38" s="40">
        <f t="shared" si="19"/>
        <v>-2.7406589178340633E-4</v>
      </c>
      <c r="BQ38" s="40">
        <f t="shared" si="20"/>
        <v>-2.5815585343363912E-4</v>
      </c>
      <c r="BR38" s="40">
        <f t="shared" si="21"/>
        <v>-2.7303415955903061E-4</v>
      </c>
      <c r="BS38" s="40">
        <f t="shared" si="22"/>
        <v>-9.2614867496831443E-4</v>
      </c>
      <c r="BT38" s="40">
        <f t="shared" si="23"/>
        <v>-3.1864902892214604E-4</v>
      </c>
      <c r="BU38" s="40">
        <f t="shared" si="24"/>
        <v>-9.4594323319636671E-4</v>
      </c>
      <c r="BV38" s="40">
        <f t="shared" si="25"/>
        <v>-2.7317180814939143E-4</v>
      </c>
      <c r="BW38" s="40">
        <f t="shared" si="26"/>
        <v>-2.7411547949310371E-4</v>
      </c>
      <c r="BX38" s="40">
        <f t="shared" si="27"/>
        <v>-2.7377850955848256E-4</v>
      </c>
      <c r="BY38" s="40"/>
      <c r="BZ38" s="40"/>
      <c r="CA38" s="40"/>
    </row>
    <row r="39" spans="1:79" x14ac:dyDescent="0.25">
      <c r="A39" s="32" t="s">
        <v>209</v>
      </c>
      <c r="B39" s="15">
        <v>50942.071663424002</v>
      </c>
      <c r="C39" s="15">
        <v>4075.36575015989</v>
      </c>
      <c r="D39" s="17">
        <v>25.327035439799999</v>
      </c>
      <c r="E39" s="17">
        <v>10.9329750585855</v>
      </c>
      <c r="F39" s="17">
        <v>3.5632486901667901</v>
      </c>
      <c r="G39" s="17">
        <v>1.2363299736</v>
      </c>
      <c r="H39" s="17">
        <v>0.28505989455626402</v>
      </c>
      <c r="I39" s="17">
        <v>341.74925034709901</v>
      </c>
      <c r="J39" s="17">
        <v>18.9240174413357</v>
      </c>
      <c r="K39" s="17">
        <v>3.3124413555999999</v>
      </c>
      <c r="L39" s="17">
        <v>0.85517968544142997</v>
      </c>
      <c r="M39" s="17">
        <v>15.8208242259493</v>
      </c>
      <c r="N39" s="17">
        <v>12.542635322355199</v>
      </c>
      <c r="P39" s="28" t="s">
        <v>209</v>
      </c>
      <c r="Q39" s="28">
        <v>436.27242363644501</v>
      </c>
      <c r="R39" s="28">
        <v>134.59122219201501</v>
      </c>
      <c r="S39" s="28">
        <v>12.5465993974212</v>
      </c>
      <c r="T39" s="28">
        <v>25.324365822511702</v>
      </c>
      <c r="U39" s="28">
        <v>25.324365822511702</v>
      </c>
      <c r="V39" s="28">
        <v>27.2290698603531</v>
      </c>
      <c r="W39" s="28">
        <v>45.193503379501998</v>
      </c>
      <c r="X39" s="28">
        <v>10.935180447057601</v>
      </c>
      <c r="Y39" s="28">
        <v>99241.253446895105</v>
      </c>
      <c r="Z39" s="28">
        <v>3.56437408310902</v>
      </c>
      <c r="AA39" s="28">
        <v>0.28514990068082802</v>
      </c>
      <c r="AB39" s="28">
        <v>1.2364051383835599</v>
      </c>
      <c r="AC39" s="28">
        <v>0</v>
      </c>
      <c r="AD39" s="28">
        <v>6807.3831087482804</v>
      </c>
      <c r="AE39" s="28">
        <v>0</v>
      </c>
      <c r="AF39" s="28">
        <v>1667.01510707444</v>
      </c>
      <c r="AG39" s="28">
        <v>0</v>
      </c>
      <c r="AH39" s="28">
        <v>0</v>
      </c>
      <c r="AI39" s="28">
        <v>0</v>
      </c>
      <c r="AJ39" s="28">
        <v>15.825829694048499</v>
      </c>
      <c r="AK39" s="28">
        <v>8.6803482024653995</v>
      </c>
      <c r="AL39" s="28">
        <v>8.5984888080870103</v>
      </c>
      <c r="AM39" s="28">
        <v>0</v>
      </c>
      <c r="AN39" s="28">
        <v>258.66025657541502</v>
      </c>
      <c r="AO39" s="28">
        <v>23.4625423970583</v>
      </c>
      <c r="AP39" s="28">
        <v>341.72603685585102</v>
      </c>
      <c r="AQ39" s="28">
        <v>0</v>
      </c>
      <c r="AR39" s="28">
        <v>0</v>
      </c>
      <c r="AS39" s="28">
        <v>50946.233687726301</v>
      </c>
      <c r="AT39" s="28">
        <v>0</v>
      </c>
      <c r="AU39" s="28">
        <v>11024.910074461101</v>
      </c>
      <c r="AV39" s="28">
        <v>0</v>
      </c>
      <c r="AW39" s="28">
        <v>17.902351799281799</v>
      </c>
      <c r="AX39" s="28">
        <v>30.834855443373399</v>
      </c>
      <c r="AY39" s="28">
        <v>0.85545039358146702</v>
      </c>
      <c r="AZ39" s="28">
        <v>442.18253845974601</v>
      </c>
      <c r="BA39" s="28">
        <v>0</v>
      </c>
      <c r="BB39" s="28">
        <v>4.4786828869580404</v>
      </c>
      <c r="BC39" s="28">
        <v>3.4848267149166401</v>
      </c>
      <c r="BD39" s="28">
        <v>33.512182332612198</v>
      </c>
      <c r="BE39" s="28">
        <v>18.925137999915201</v>
      </c>
      <c r="BF39" s="28">
        <v>84.289342933730197</v>
      </c>
      <c r="BG39" s="28">
        <v>4075.6988575097598</v>
      </c>
      <c r="BH39" s="28">
        <v>3.3117716189178101</v>
      </c>
      <c r="BI39" s="28">
        <v>13.2879145366306</v>
      </c>
      <c r="BK39" s="94">
        <f t="shared" si="14"/>
        <v>2.7050354945010064</v>
      </c>
      <c r="BL39" s="40">
        <f t="shared" si="15"/>
        <v>8.1701119848395567E-5</v>
      </c>
      <c r="BM39" s="40">
        <f t="shared" si="16"/>
        <v>8.1736798680397498E-5</v>
      </c>
      <c r="BN39" s="40">
        <f t="shared" si="17"/>
        <v>-1.0540583380329981E-4</v>
      </c>
      <c r="BO39" s="40">
        <f t="shared" si="18"/>
        <v>2.0171897038847298E-4</v>
      </c>
      <c r="BP39" s="40">
        <f t="shared" si="19"/>
        <v>3.1583339813905331E-4</v>
      </c>
      <c r="BQ39" s="40">
        <f t="shared" si="20"/>
        <v>6.0796700852513894E-5</v>
      </c>
      <c r="BR39" s="40">
        <f t="shared" si="21"/>
        <v>3.157446076520474E-4</v>
      </c>
      <c r="BS39" s="40">
        <f t="shared" si="22"/>
        <v>-6.792550744269245E-5</v>
      </c>
      <c r="BT39" s="40">
        <f t="shared" si="23"/>
        <v>5.9213567255199909E-5</v>
      </c>
      <c r="BU39" s="40">
        <f t="shared" si="24"/>
        <v>-2.0218823830872397E-4</v>
      </c>
      <c r="BV39" s="40">
        <f t="shared" si="25"/>
        <v>3.1655118175230124E-4</v>
      </c>
      <c r="BW39" s="40">
        <f t="shared" si="26"/>
        <v>3.1638478676661752E-4</v>
      </c>
      <c r="BX39" s="40">
        <f t="shared" si="27"/>
        <v>3.1604802054126176E-4</v>
      </c>
      <c r="BY39" s="40"/>
      <c r="BZ39" s="40"/>
      <c r="CA39" s="40"/>
    </row>
    <row r="40" spans="1:79" x14ac:dyDescent="0.25">
      <c r="A40" s="32" t="s">
        <v>210</v>
      </c>
      <c r="B40" s="15">
        <v>114.8639643309</v>
      </c>
      <c r="C40" s="15">
        <v>9.1891171286999995</v>
      </c>
      <c r="D40" s="17">
        <v>5.2572524899999903E-2</v>
      </c>
      <c r="E40" s="17">
        <v>1.02359277668999E-2</v>
      </c>
      <c r="F40" s="17">
        <v>3.2249378639999998E-3</v>
      </c>
      <c r="G40" s="17">
        <v>5.5361799999999999E-3</v>
      </c>
      <c r="H40" s="17">
        <v>2.5799489211999902E-4</v>
      </c>
      <c r="I40" s="17">
        <v>1.0540621991999899</v>
      </c>
      <c r="J40" s="17">
        <v>5.8289924069999999E-2</v>
      </c>
      <c r="K40" s="17">
        <v>1.2669320299999899E-2</v>
      </c>
      <c r="L40" s="17">
        <v>7.7398503973999996E-4</v>
      </c>
      <c r="M40" s="17">
        <v>1.43187241999999E-2</v>
      </c>
      <c r="N40" s="17">
        <v>1.13517805707E-2</v>
      </c>
      <c r="P40" s="28" t="s">
        <v>210</v>
      </c>
      <c r="Q40" s="28">
        <v>0.53731663446463496</v>
      </c>
      <c r="R40" s="28">
        <v>0.37492448589593003</v>
      </c>
      <c r="S40" s="28">
        <v>1.1352442128121599E-2</v>
      </c>
      <c r="T40" s="28">
        <v>5.2574918629014998E-2</v>
      </c>
      <c r="U40" s="28">
        <v>5.2574918629014998E-2</v>
      </c>
      <c r="V40" s="28">
        <v>7.1241266596669905E-2</v>
      </c>
      <c r="W40" s="28">
        <v>5.58661512615376E-2</v>
      </c>
      <c r="X40" s="28">
        <v>1.02360146853836E-2</v>
      </c>
      <c r="Y40" s="28">
        <v>333.69128751696701</v>
      </c>
      <c r="Z40" s="28">
        <v>3.2251157741629301E-3</v>
      </c>
      <c r="AA40" s="28">
        <v>2.5800928593396001E-4</v>
      </c>
      <c r="AB40" s="28">
        <v>5.5359694244786796E-3</v>
      </c>
      <c r="AC40" s="28">
        <v>0</v>
      </c>
      <c r="AD40" s="28">
        <v>12.9486249200747</v>
      </c>
      <c r="AE40" s="28">
        <v>0</v>
      </c>
      <c r="AF40" s="28">
        <v>5.0963018493785501</v>
      </c>
      <c r="AG40" s="28">
        <v>0</v>
      </c>
      <c r="AH40" s="28">
        <v>0</v>
      </c>
      <c r="AI40" s="28">
        <v>0</v>
      </c>
      <c r="AJ40" s="28">
        <v>1.43194920555068E-2</v>
      </c>
      <c r="AK40" s="28">
        <v>8.1944803404156805E-3</v>
      </c>
      <c r="AL40" s="28">
        <v>2.4595573971098499E-2</v>
      </c>
      <c r="AM40" s="28">
        <v>0</v>
      </c>
      <c r="AN40" s="28">
        <v>0.37606304630493798</v>
      </c>
      <c r="AO40" s="28">
        <v>3.1417400335763901E-2</v>
      </c>
      <c r="AP40" s="28">
        <v>1.0541658493755901</v>
      </c>
      <c r="AQ40" s="28">
        <v>0</v>
      </c>
      <c r="AR40" s="28">
        <v>0</v>
      </c>
      <c r="AS40" s="28">
        <v>114.865613717158</v>
      </c>
      <c r="AT40" s="28">
        <v>0</v>
      </c>
      <c r="AU40" s="28">
        <v>22.5264551772791</v>
      </c>
      <c r="AV40" s="28">
        <v>0</v>
      </c>
      <c r="AW40" s="28">
        <v>4.5317781416138903E-2</v>
      </c>
      <c r="AX40" s="28">
        <v>3.8543231032614603E-2</v>
      </c>
      <c r="AY40" s="28">
        <v>7.7402500790908096E-4</v>
      </c>
      <c r="AZ40" s="28">
        <v>0.88865207864217299</v>
      </c>
      <c r="BA40" s="28">
        <v>0</v>
      </c>
      <c r="BB40" s="28">
        <v>4.0528755399818102E-3</v>
      </c>
      <c r="BC40" s="28">
        <v>3.1531174850950999E-3</v>
      </c>
      <c r="BD40" s="28">
        <v>7.4660820403379596E-2</v>
      </c>
      <c r="BE40" s="28">
        <v>5.82887261653664E-2</v>
      </c>
      <c r="BF40" s="28">
        <v>7.9160773630516296E-2</v>
      </c>
      <c r="BG40" s="28">
        <v>9.18924931518929</v>
      </c>
      <c r="BH40" s="28">
        <v>1.2670585349170701E-2</v>
      </c>
      <c r="BI40" s="28">
        <v>3.3977815302545698E-2</v>
      </c>
      <c r="BK40" s="94">
        <f t="shared" si="14"/>
        <v>2.4513923177646504</v>
      </c>
      <c r="BL40" s="40">
        <f t="shared" si="15"/>
        <v>1.4359475294126043E-5</v>
      </c>
      <c r="BM40" s="40">
        <f t="shared" si="16"/>
        <v>1.438511311142426E-5</v>
      </c>
      <c r="BN40" s="40">
        <f t="shared" si="17"/>
        <v>4.5531939347555728E-5</v>
      </c>
      <c r="BO40" s="40">
        <f t="shared" si="18"/>
        <v>8.491510069215259E-6</v>
      </c>
      <c r="BP40" s="40">
        <f t="shared" si="19"/>
        <v>5.5167004895305084E-5</v>
      </c>
      <c r="BQ40" s="40">
        <f t="shared" si="20"/>
        <v>-3.8036249059879694E-5</v>
      </c>
      <c r="BR40" s="40">
        <f t="shared" si="21"/>
        <v>5.5791081143950501E-5</v>
      </c>
      <c r="BS40" s="40">
        <f t="shared" si="22"/>
        <v>9.8334022108828058E-5</v>
      </c>
      <c r="BT40" s="40">
        <f t="shared" si="23"/>
        <v>-2.0550801064006085E-5</v>
      </c>
      <c r="BU40" s="40">
        <f t="shared" si="24"/>
        <v>9.9851384355750721E-5</v>
      </c>
      <c r="BV40" s="40">
        <f t="shared" si="25"/>
        <v>5.1639459458323036E-5</v>
      </c>
      <c r="BW40" s="40">
        <f t="shared" si="26"/>
        <v>5.3625972270642505E-5</v>
      </c>
      <c r="BX40" s="40">
        <f t="shared" si="27"/>
        <v>5.8277854956671917E-5</v>
      </c>
      <c r="BY40" s="40"/>
      <c r="BZ40" s="40"/>
      <c r="CA40" s="40"/>
    </row>
    <row r="41" spans="1:79" x14ac:dyDescent="0.25">
      <c r="A41" s="32" t="s">
        <v>211</v>
      </c>
      <c r="B41" s="15">
        <v>23091.592791798601</v>
      </c>
      <c r="C41" s="15">
        <v>1847.3274144761899</v>
      </c>
      <c r="D41" s="17">
        <v>4.1967459054000003</v>
      </c>
      <c r="E41" s="17">
        <v>7.4700587828313703</v>
      </c>
      <c r="F41" s="17">
        <v>3.21054351551025</v>
      </c>
      <c r="G41" s="17">
        <v>0.37326337329999998</v>
      </c>
      <c r="H41" s="17">
        <v>0.25684347532059099</v>
      </c>
      <c r="I41" s="17">
        <v>98.578089019117698</v>
      </c>
      <c r="J41" s="17">
        <v>6.5992899653795396</v>
      </c>
      <c r="K41" s="17">
        <v>0.26618169279999998</v>
      </c>
      <c r="L41" s="17">
        <v>0.77053041740524197</v>
      </c>
      <c r="M41" s="17">
        <v>14.254812810872201</v>
      </c>
      <c r="N41" s="17">
        <v>11.301113019312799</v>
      </c>
      <c r="P41" s="28" t="s">
        <v>211</v>
      </c>
      <c r="Q41" s="28">
        <v>352.98530396051098</v>
      </c>
      <c r="R41" s="28">
        <v>50.149520464005299</v>
      </c>
      <c r="S41" s="28">
        <v>11.302977205780399</v>
      </c>
      <c r="T41" s="28">
        <v>4.1975216953531902</v>
      </c>
      <c r="U41" s="28">
        <v>4.1975216953531902</v>
      </c>
      <c r="V41" s="28">
        <v>7.0996539874171196</v>
      </c>
      <c r="W41" s="28">
        <v>11.1175319766364</v>
      </c>
      <c r="X41" s="28">
        <v>7.4712695165942096</v>
      </c>
      <c r="Y41" s="28">
        <v>18943.190262570301</v>
      </c>
      <c r="Z41" s="28">
        <v>3.21107208933921</v>
      </c>
      <c r="AA41" s="28">
        <v>0.25688577230257797</v>
      </c>
      <c r="AB41" s="28">
        <v>0.37333001295287699</v>
      </c>
      <c r="AC41" s="28">
        <v>0</v>
      </c>
      <c r="AD41" s="28">
        <v>3668.4198976729699</v>
      </c>
      <c r="AE41" s="28">
        <v>0</v>
      </c>
      <c r="AF41" s="28">
        <v>458.61867023682498</v>
      </c>
      <c r="AG41" s="28">
        <v>0</v>
      </c>
      <c r="AH41" s="28">
        <v>0</v>
      </c>
      <c r="AI41" s="28">
        <v>0</v>
      </c>
      <c r="AJ41" s="28">
        <v>14.257164338248</v>
      </c>
      <c r="AK41" s="28">
        <v>7.0722558343761897</v>
      </c>
      <c r="AL41" s="28">
        <v>2.3911253328301698</v>
      </c>
      <c r="AM41" s="28">
        <v>0</v>
      </c>
      <c r="AN41" s="28">
        <v>103.41030613885999</v>
      </c>
      <c r="AO41" s="28">
        <v>18.7334200574923</v>
      </c>
      <c r="AP41" s="28">
        <v>98.598403690614802</v>
      </c>
      <c r="AQ41" s="28">
        <v>0</v>
      </c>
      <c r="AR41" s="28">
        <v>0</v>
      </c>
      <c r="AS41" s="28">
        <v>23095.567573615001</v>
      </c>
      <c r="AT41" s="28">
        <v>0</v>
      </c>
      <c r="AU41" s="28">
        <v>5570.1972271366903</v>
      </c>
      <c r="AV41" s="28">
        <v>0</v>
      </c>
      <c r="AW41" s="28">
        <v>10.905849630808399</v>
      </c>
      <c r="AX41" s="28">
        <v>24.789112619026099</v>
      </c>
      <c r="AY41" s="28">
        <v>0.77065694014932695</v>
      </c>
      <c r="AZ41" s="28">
        <v>235.78566108180701</v>
      </c>
      <c r="BA41" s="28">
        <v>0</v>
      </c>
      <c r="BB41" s="28">
        <v>3.4500850665361602</v>
      </c>
      <c r="BC41" s="28">
        <v>3.1394079292619299</v>
      </c>
      <c r="BD41" s="28">
        <v>11.788378069697201</v>
      </c>
      <c r="BE41" s="28">
        <v>6.6004584519924396</v>
      </c>
      <c r="BF41" s="28">
        <v>75.449311670710102</v>
      </c>
      <c r="BG41" s="28">
        <v>1847.6453768525701</v>
      </c>
      <c r="BH41" s="28">
        <v>0.26627482428067301</v>
      </c>
      <c r="BI41" s="28">
        <v>2.6993333076547201</v>
      </c>
      <c r="BK41" s="94">
        <f t="shared" si="14"/>
        <v>3.0147545069635706</v>
      </c>
      <c r="BL41" s="40">
        <f t="shared" si="15"/>
        <v>1.7213112374869798E-4</v>
      </c>
      <c r="BM41" s="40">
        <f t="shared" si="16"/>
        <v>1.7212020667722058E-4</v>
      </c>
      <c r="BN41" s="40">
        <f t="shared" si="17"/>
        <v>1.8485511648244534E-4</v>
      </c>
      <c r="BO41" s="40">
        <f t="shared" si="18"/>
        <v>1.6207821090002288E-4</v>
      </c>
      <c r="BP41" s="40">
        <f t="shared" si="19"/>
        <v>1.6463686799647145E-4</v>
      </c>
      <c r="BQ41" s="40">
        <f t="shared" si="20"/>
        <v>1.785325259423456E-4</v>
      </c>
      <c r="BR41" s="40">
        <f t="shared" si="21"/>
        <v>1.6467999404771341E-4</v>
      </c>
      <c r="BS41" s="40">
        <f t="shared" si="22"/>
        <v>2.0607694569088644E-4</v>
      </c>
      <c r="BT41" s="40">
        <f t="shared" si="23"/>
        <v>1.7706247475562023E-4</v>
      </c>
      <c r="BU41" s="40">
        <f t="shared" si="24"/>
        <v>3.4987936132407622E-4</v>
      </c>
      <c r="BV41" s="40">
        <f t="shared" si="25"/>
        <v>1.6420214079418554E-4</v>
      </c>
      <c r="BW41" s="40">
        <f t="shared" si="26"/>
        <v>1.6496374992770889E-4</v>
      </c>
      <c r="BX41" s="40">
        <f t="shared" si="27"/>
        <v>1.6495600605127397E-4</v>
      </c>
      <c r="BY41" s="40"/>
      <c r="BZ41" s="40"/>
      <c r="CA41" s="40"/>
    </row>
    <row r="42" spans="1:79" x14ac:dyDescent="0.25">
      <c r="A42" s="32" t="s">
        <v>212</v>
      </c>
      <c r="B42" s="15">
        <v>56250.3444416071</v>
      </c>
      <c r="C42" s="15">
        <v>4500.0275443647897</v>
      </c>
      <c r="D42" s="17">
        <v>33.116051773599999</v>
      </c>
      <c r="E42" s="17">
        <v>7.3253030861625597</v>
      </c>
      <c r="F42" s="17">
        <v>0.4496399198046</v>
      </c>
      <c r="G42" s="17">
        <v>2.7907146233</v>
      </c>
      <c r="H42" s="17">
        <v>3.5971194151244001E-2</v>
      </c>
      <c r="I42" s="17">
        <v>155.84534045656</v>
      </c>
      <c r="J42" s="17">
        <v>32.966467058875097</v>
      </c>
      <c r="K42" s="17">
        <v>1.8817370875999899</v>
      </c>
      <c r="L42" s="17">
        <v>0.107913578825346</v>
      </c>
      <c r="M42" s="17">
        <v>1.9964011227578</v>
      </c>
      <c r="N42" s="17">
        <v>1.58273254595069</v>
      </c>
      <c r="P42" s="28" t="s">
        <v>212</v>
      </c>
      <c r="Q42" s="28">
        <v>76.586432924753296</v>
      </c>
      <c r="R42" s="28">
        <v>55.256160930289802</v>
      </c>
      <c r="S42" s="28">
        <v>1.5825140206824999</v>
      </c>
      <c r="T42" s="28">
        <v>33.112877877311099</v>
      </c>
      <c r="U42" s="28">
        <v>33.112877877311099</v>
      </c>
      <c r="V42" s="28">
        <v>55.006528994080497</v>
      </c>
      <c r="W42" s="28">
        <v>81.592479491466605</v>
      </c>
      <c r="X42" s="28">
        <v>7.32520419687122</v>
      </c>
      <c r="Y42" s="28">
        <v>71532.446676901396</v>
      </c>
      <c r="Z42" s="28">
        <v>0.44957719171876298</v>
      </c>
      <c r="AA42" s="28">
        <v>3.5966289144966898E-2</v>
      </c>
      <c r="AB42" s="28">
        <v>2.79050127790277</v>
      </c>
      <c r="AC42" s="28">
        <v>0</v>
      </c>
      <c r="AD42" s="28">
        <v>8186.0740326638997</v>
      </c>
      <c r="AE42" s="28">
        <v>0</v>
      </c>
      <c r="AF42" s="28">
        <v>2857.16081654651</v>
      </c>
      <c r="AG42" s="28">
        <v>0</v>
      </c>
      <c r="AH42" s="28">
        <v>0</v>
      </c>
      <c r="AI42" s="28">
        <v>0</v>
      </c>
      <c r="AJ42" s="28">
        <v>1.99612421036987</v>
      </c>
      <c r="AK42" s="28">
        <v>3.0051975604511698</v>
      </c>
      <c r="AL42" s="28">
        <v>6.6690158374058104</v>
      </c>
      <c r="AM42" s="28">
        <v>0</v>
      </c>
      <c r="AN42" s="28">
        <v>355.051491259866</v>
      </c>
      <c r="AO42" s="28">
        <v>10.755278081213801</v>
      </c>
      <c r="AP42" s="28">
        <v>155.758750770799</v>
      </c>
      <c r="AQ42" s="28">
        <v>0</v>
      </c>
      <c r="AR42" s="28">
        <v>0</v>
      </c>
      <c r="AS42" s="28">
        <v>56245.421092169701</v>
      </c>
      <c r="AT42" s="28">
        <v>0</v>
      </c>
      <c r="AU42" s="28">
        <v>12749.3750274751</v>
      </c>
      <c r="AV42" s="28">
        <v>0</v>
      </c>
      <c r="AW42" s="28">
        <v>20.466930745707799</v>
      </c>
      <c r="AX42" s="28">
        <v>5.4986733363967701</v>
      </c>
      <c r="AY42" s="28">
        <v>0.107898541500845</v>
      </c>
      <c r="AZ42" s="28">
        <v>346.784168730038</v>
      </c>
      <c r="BA42" s="28">
        <v>0</v>
      </c>
      <c r="BB42" s="28">
        <v>2.0103791989112199</v>
      </c>
      <c r="BC42" s="28">
        <v>0.43954376129442002</v>
      </c>
      <c r="BD42" s="28">
        <v>54.726912403120799</v>
      </c>
      <c r="BE42" s="28">
        <v>32.9644770684666</v>
      </c>
      <c r="BF42" s="28">
        <v>12.3575797151407</v>
      </c>
      <c r="BG42" s="28">
        <v>4499.6337080088397</v>
      </c>
      <c r="BH42" s="28">
        <v>1.88062757657779</v>
      </c>
      <c r="BI42" s="28">
        <v>20.9434095662114</v>
      </c>
      <c r="BK42" s="94">
        <f t="shared" si="14"/>
        <v>2.8334250863092816</v>
      </c>
      <c r="BL42" s="40">
        <f t="shared" si="15"/>
        <v>-8.752567626513482E-5</v>
      </c>
      <c r="BM42" s="40">
        <f t="shared" si="16"/>
        <v>-8.7518654512066057E-5</v>
      </c>
      <c r="BN42" s="40">
        <f t="shared" si="17"/>
        <v>-9.5841627214438433E-5</v>
      </c>
      <c r="BO42" s="40">
        <f t="shared" si="18"/>
        <v>-1.3499685975643943E-5</v>
      </c>
      <c r="BP42" s="40">
        <f t="shared" si="19"/>
        <v>-1.3950737706802324E-4</v>
      </c>
      <c r="BQ42" s="40">
        <f t="shared" si="20"/>
        <v>-7.644830304349344E-5</v>
      </c>
      <c r="BR42" s="40">
        <f t="shared" si="21"/>
        <v>-1.363592839448089E-4</v>
      </c>
      <c r="BS42" s="40">
        <f t="shared" si="22"/>
        <v>-5.5561292693979557E-4</v>
      </c>
      <c r="BT42" s="40">
        <f t="shared" si="23"/>
        <v>-6.0364078593639592E-5</v>
      </c>
      <c r="BU42" s="40">
        <f t="shared" si="24"/>
        <v>-5.896206380323893E-4</v>
      </c>
      <c r="BV42" s="40">
        <f t="shared" si="25"/>
        <v>-1.393459902328731E-4</v>
      </c>
      <c r="BW42" s="40">
        <f t="shared" si="26"/>
        <v>-1.3870578651424353E-4</v>
      </c>
      <c r="BX42" s="40">
        <f t="shared" si="27"/>
        <v>-1.3806834815470733E-4</v>
      </c>
      <c r="BY42" s="40"/>
      <c r="BZ42" s="40"/>
      <c r="CA42" s="40"/>
    </row>
    <row r="43" spans="1:79" x14ac:dyDescent="0.25">
      <c r="A43" s="32" t="s">
        <v>213</v>
      </c>
      <c r="B43" s="15">
        <v>31437.3415255293</v>
      </c>
      <c r="C43" s="15">
        <v>2514.9873212285902</v>
      </c>
      <c r="D43" s="17">
        <v>7.4060336173999897</v>
      </c>
      <c r="E43" s="17">
        <v>4.9764096384855998</v>
      </c>
      <c r="F43" s="17">
        <v>1.7434779163280001</v>
      </c>
      <c r="G43" s="17">
        <v>1.7249420895999901</v>
      </c>
      <c r="H43" s="17">
        <v>0.13947823328135001</v>
      </c>
      <c r="I43" s="17">
        <v>93.0279590837999</v>
      </c>
      <c r="J43" s="17">
        <v>17.742869462745499</v>
      </c>
      <c r="K43" s="17">
        <v>0.65743722910000002</v>
      </c>
      <c r="L43" s="17">
        <v>0.41843469998642002</v>
      </c>
      <c r="M43" s="17">
        <v>7.7410419503243899</v>
      </c>
      <c r="N43" s="17">
        <v>6.13704226663</v>
      </c>
      <c r="P43" s="28" t="s">
        <v>213</v>
      </c>
      <c r="Q43" s="28">
        <v>198.968667572322</v>
      </c>
      <c r="R43" s="28">
        <v>40.560668153540902</v>
      </c>
      <c r="S43" s="28">
        <v>6.13022606323735</v>
      </c>
      <c r="T43" s="28">
        <v>7.3989665275001899</v>
      </c>
      <c r="U43" s="28">
        <v>7.3989665275001899</v>
      </c>
      <c r="V43" s="28">
        <v>23.234813145273499</v>
      </c>
      <c r="W43" s="28">
        <v>20.549728894592999</v>
      </c>
      <c r="X43" s="28">
        <v>4.97243069673031</v>
      </c>
      <c r="Y43" s="28">
        <v>31717.414729987198</v>
      </c>
      <c r="Z43" s="28">
        <v>1.7415409744405701</v>
      </c>
      <c r="AA43" s="28">
        <v>0.139323491442332</v>
      </c>
      <c r="AB43" s="28">
        <v>1.7247728247726299</v>
      </c>
      <c r="AC43" s="28">
        <v>0</v>
      </c>
      <c r="AD43" s="28">
        <v>4787.5324552682296</v>
      </c>
      <c r="AE43" s="28">
        <v>0</v>
      </c>
      <c r="AF43" s="28">
        <v>1370.8819501215501</v>
      </c>
      <c r="AG43" s="28">
        <v>0</v>
      </c>
      <c r="AH43" s="28">
        <v>0</v>
      </c>
      <c r="AI43" s="28">
        <v>0</v>
      </c>
      <c r="AJ43" s="28">
        <v>7.7324465060594196</v>
      </c>
      <c r="AK43" s="28">
        <v>4.19161683493759</v>
      </c>
      <c r="AL43" s="28">
        <v>3.0779190337108502</v>
      </c>
      <c r="AM43" s="28">
        <v>0</v>
      </c>
      <c r="AN43" s="28">
        <v>130.708432386304</v>
      </c>
      <c r="AO43" s="28">
        <v>13.911562202756199</v>
      </c>
      <c r="AP43" s="28">
        <v>92.796654858778098</v>
      </c>
      <c r="AQ43" s="28">
        <v>0</v>
      </c>
      <c r="AR43" s="28">
        <v>0</v>
      </c>
      <c r="AS43" s="28">
        <v>31419.932911401698</v>
      </c>
      <c r="AT43" s="28">
        <v>0</v>
      </c>
      <c r="AU43" s="28">
        <v>7346.7201472687402</v>
      </c>
      <c r="AV43" s="28">
        <v>0</v>
      </c>
      <c r="AW43" s="28">
        <v>16.067751807073499</v>
      </c>
      <c r="AX43" s="28">
        <v>14.006293044679801</v>
      </c>
      <c r="AY43" s="28">
        <v>0.41796966712829198</v>
      </c>
      <c r="AZ43" s="28">
        <v>232.93174292684</v>
      </c>
      <c r="BA43" s="28">
        <v>0</v>
      </c>
      <c r="BB43" s="28">
        <v>2.0733338483241699</v>
      </c>
      <c r="BC43" s="28">
        <v>1.70267369331491</v>
      </c>
      <c r="BD43" s="28">
        <v>24.066537010288702</v>
      </c>
      <c r="BE43" s="28">
        <v>17.7393519568245</v>
      </c>
      <c r="BF43" s="28">
        <v>41.917705235031598</v>
      </c>
      <c r="BG43" s="28">
        <v>2513.5945667201199</v>
      </c>
      <c r="BH43" s="28">
        <v>0.65504134922086399</v>
      </c>
      <c r="BI43" s="28">
        <v>7.4710440025828202</v>
      </c>
      <c r="BK43" s="94">
        <f t="shared" si="14"/>
        <v>2.9227944094640352</v>
      </c>
      <c r="BL43" s="40">
        <f t="shared" si="15"/>
        <v>-5.537559247325366E-4</v>
      </c>
      <c r="BM43" s="40">
        <f t="shared" si="16"/>
        <v>-5.5378192037560271E-4</v>
      </c>
      <c r="BN43" s="40">
        <f t="shared" si="17"/>
        <v>-9.5423411030650708E-4</v>
      </c>
      <c r="BO43" s="40">
        <f t="shared" si="18"/>
        <v>-7.9956073642294524E-4</v>
      </c>
      <c r="BP43" s="40">
        <f t="shared" si="19"/>
        <v>-1.1109643943810021E-3</v>
      </c>
      <c r="BQ43" s="40">
        <f t="shared" si="20"/>
        <v>-9.812783187369454E-5</v>
      </c>
      <c r="BR43" s="40">
        <f t="shared" si="21"/>
        <v>-1.1094336039220443E-3</v>
      </c>
      <c r="BS43" s="40">
        <f t="shared" si="22"/>
        <v>-2.4863947064929391E-3</v>
      </c>
      <c r="BT43" s="40">
        <f t="shared" si="23"/>
        <v>-1.9824898832657365E-4</v>
      </c>
      <c r="BU43" s="40">
        <f t="shared" si="24"/>
        <v>-3.6442716857027946E-3</v>
      </c>
      <c r="BV43" s="40">
        <f t="shared" si="25"/>
        <v>-1.1113630350043562E-3</v>
      </c>
      <c r="BW43" s="40">
        <f t="shared" si="26"/>
        <v>-1.1103730376516151E-3</v>
      </c>
      <c r="BX43" s="40">
        <f t="shared" si="27"/>
        <v>-1.1106658707098873E-3</v>
      </c>
      <c r="BY43" s="40"/>
      <c r="BZ43" s="40"/>
      <c r="CA43" s="40"/>
    </row>
    <row r="44" spans="1:79" x14ac:dyDescent="0.25">
      <c r="A44" s="32" t="s">
        <v>214</v>
      </c>
      <c r="B44" s="15">
        <v>239253.552522538</v>
      </c>
      <c r="C44" s="15">
        <v>19140.284188896701</v>
      </c>
      <c r="D44" s="17">
        <v>71.886397529299998</v>
      </c>
      <c r="E44" s="17">
        <v>20.602501989289099</v>
      </c>
      <c r="F44" s="17">
        <v>7.5614299035134698</v>
      </c>
      <c r="G44" s="17">
        <v>14.4613540808</v>
      </c>
      <c r="H44" s="17">
        <v>0.60491439322288698</v>
      </c>
      <c r="I44" s="17">
        <v>1571.33487252384</v>
      </c>
      <c r="J44" s="17">
        <v>139.911749421569</v>
      </c>
      <c r="K44" s="17">
        <v>18.016573030899998</v>
      </c>
      <c r="L44" s="17">
        <v>1.8147431775792799</v>
      </c>
      <c r="M44" s="17">
        <v>33.572748747781397</v>
      </c>
      <c r="N44" s="17">
        <v>26.6162332595101</v>
      </c>
      <c r="P44" s="28" t="s">
        <v>214</v>
      </c>
      <c r="Q44" s="28">
        <v>1087.7815596723201</v>
      </c>
      <c r="R44" s="28">
        <v>573.18761550846398</v>
      </c>
      <c r="S44" s="28">
        <v>26.625500669896599</v>
      </c>
      <c r="T44" s="28">
        <v>71.892748384953904</v>
      </c>
      <c r="U44" s="28">
        <v>71.892748384953904</v>
      </c>
      <c r="V44" s="28">
        <v>168.173345555597</v>
      </c>
      <c r="W44" s="28">
        <v>95.086560005386303</v>
      </c>
      <c r="X44" s="28">
        <v>20.608939227236501</v>
      </c>
      <c r="Y44" s="28">
        <v>517461.97346374602</v>
      </c>
      <c r="Z44" s="28">
        <v>7.5640630100735899</v>
      </c>
      <c r="AA44" s="28">
        <v>0.60512521854909995</v>
      </c>
      <c r="AB44" s="28">
        <v>14.4654218447108</v>
      </c>
      <c r="AC44" s="28">
        <v>0</v>
      </c>
      <c r="AD44" s="28">
        <v>30641.021104831801</v>
      </c>
      <c r="AE44" s="28">
        <v>0</v>
      </c>
      <c r="AF44" s="28">
        <v>11380.2198397873</v>
      </c>
      <c r="AG44" s="28">
        <v>0</v>
      </c>
      <c r="AH44" s="28">
        <v>0</v>
      </c>
      <c r="AI44" s="28">
        <v>0</v>
      </c>
      <c r="AJ44" s="28">
        <v>33.584428990477797</v>
      </c>
      <c r="AK44" s="28">
        <v>18.2887838158622</v>
      </c>
      <c r="AL44" s="28">
        <v>39.195011793985699</v>
      </c>
      <c r="AM44" s="28">
        <v>0</v>
      </c>
      <c r="AN44" s="28">
        <v>724.47615204835699</v>
      </c>
      <c r="AO44" s="28">
        <v>76.050311734684698</v>
      </c>
      <c r="AP44" s="28">
        <v>1571.4909903922</v>
      </c>
      <c r="AQ44" s="28">
        <v>0</v>
      </c>
      <c r="AR44" s="28">
        <v>0</v>
      </c>
      <c r="AS44" s="28">
        <v>239312.76472648801</v>
      </c>
      <c r="AT44" s="28">
        <v>0</v>
      </c>
      <c r="AU44" s="28">
        <v>50391.251006575199</v>
      </c>
      <c r="AV44" s="28">
        <v>0</v>
      </c>
      <c r="AW44" s="28">
        <v>115.538913936589</v>
      </c>
      <c r="AX44" s="28">
        <v>77.5259711764174</v>
      </c>
      <c r="AY44" s="28">
        <v>1.8153746858478399</v>
      </c>
      <c r="AZ44" s="28">
        <v>1747.63772321434</v>
      </c>
      <c r="BA44" s="28">
        <v>0</v>
      </c>
      <c r="BB44" s="28">
        <v>8.6214849157966604</v>
      </c>
      <c r="BC44" s="28">
        <v>7.39524686451814</v>
      </c>
      <c r="BD44" s="28">
        <v>167.59034868686899</v>
      </c>
      <c r="BE44" s="28">
        <v>139.950695241673</v>
      </c>
      <c r="BF44" s="28">
        <v>186.63098034372899</v>
      </c>
      <c r="BG44" s="28">
        <v>19145.021445791099</v>
      </c>
      <c r="BH44" s="28">
        <v>18.0177272201893</v>
      </c>
      <c r="BI44" s="28">
        <v>64.110890766577796</v>
      </c>
      <c r="BK44" s="94">
        <f t="shared" si="14"/>
        <v>2.6320811992432303</v>
      </c>
      <c r="BL44" s="40">
        <f t="shared" si="15"/>
        <v>2.474872507668706E-4</v>
      </c>
      <c r="BM44" s="40">
        <f t="shared" si="16"/>
        <v>2.4750190998446724E-4</v>
      </c>
      <c r="BN44" s="40">
        <f t="shared" si="17"/>
        <v>8.8345721474187409E-5</v>
      </c>
      <c r="BO44" s="40">
        <f t="shared" si="18"/>
        <v>3.1244933021964353E-4</v>
      </c>
      <c r="BP44" s="40">
        <f t="shared" si="19"/>
        <v>3.4822865433119704E-4</v>
      </c>
      <c r="BQ44" s="40">
        <f t="shared" si="20"/>
        <v>2.8128513333347614E-4</v>
      </c>
      <c r="BR44" s="40">
        <f t="shared" si="21"/>
        <v>3.4852092887016221E-4</v>
      </c>
      <c r="BS44" s="40">
        <f t="shared" si="22"/>
        <v>9.9353658529398894E-5</v>
      </c>
      <c r="BT44" s="40">
        <f t="shared" si="23"/>
        <v>2.7835989661351721E-4</v>
      </c>
      <c r="BU44" s="40">
        <f t="shared" si="24"/>
        <v>6.4062643174291493E-5</v>
      </c>
      <c r="BV44" s="40">
        <f t="shared" si="25"/>
        <v>3.4798768021948741E-4</v>
      </c>
      <c r="BW44" s="40">
        <f t="shared" si="26"/>
        <v>3.4790844158007385E-4</v>
      </c>
      <c r="BX44" s="40">
        <f t="shared" si="27"/>
        <v>3.4818639798282037E-4</v>
      </c>
      <c r="BY44" s="40"/>
      <c r="BZ44" s="40"/>
      <c r="CA44" s="40"/>
    </row>
    <row r="45" spans="1:79" x14ac:dyDescent="0.25">
      <c r="A45" s="32" t="s">
        <v>215</v>
      </c>
      <c r="B45" s="15">
        <v>25359.794786690101</v>
      </c>
      <c r="C45" s="15">
        <v>2028.7835747403999</v>
      </c>
      <c r="D45" s="17">
        <v>19.557108825299999</v>
      </c>
      <c r="E45" s="17">
        <v>4.3137665749813996</v>
      </c>
      <c r="F45" s="17">
        <v>0.61480762229519903</v>
      </c>
      <c r="G45" s="17">
        <v>0.6247365077</v>
      </c>
      <c r="H45" s="17">
        <v>4.9184613114110001E-2</v>
      </c>
      <c r="I45" s="17">
        <v>173.96692556310001</v>
      </c>
      <c r="J45" s="17">
        <v>10.547890912896101</v>
      </c>
      <c r="K45" s="17">
        <v>2.0648989910000002</v>
      </c>
      <c r="L45" s="17">
        <v>0.14755383996553001</v>
      </c>
      <c r="M45" s="17">
        <v>2.7297456278315901</v>
      </c>
      <c r="N45" s="17">
        <v>2.1641230466904</v>
      </c>
      <c r="P45" s="28" t="s">
        <v>215</v>
      </c>
      <c r="Q45" s="28">
        <v>97.244424202397198</v>
      </c>
      <c r="R45" s="28">
        <v>62.284994134324002</v>
      </c>
      <c r="S45" s="28">
        <v>2.1637559332254801</v>
      </c>
      <c r="T45" s="28">
        <v>19.555208383542901</v>
      </c>
      <c r="U45" s="28">
        <v>19.555208383542901</v>
      </c>
      <c r="V45" s="28">
        <v>18.957019487722999</v>
      </c>
      <c r="W45" s="28">
        <v>37.126795553813899</v>
      </c>
      <c r="X45" s="28">
        <v>4.3134721105217704</v>
      </c>
      <c r="Y45" s="28">
        <v>58106.087503240698</v>
      </c>
      <c r="Z45" s="28">
        <v>0.61470370214114001</v>
      </c>
      <c r="AA45" s="28">
        <v>4.9176452530777397E-2</v>
      </c>
      <c r="AB45" s="28">
        <v>0.62467922948224597</v>
      </c>
      <c r="AC45" s="28">
        <v>0</v>
      </c>
      <c r="AD45" s="28">
        <v>3174.1353963596698</v>
      </c>
      <c r="AE45" s="28">
        <v>0</v>
      </c>
      <c r="AF45" s="28">
        <v>1032.41753848241</v>
      </c>
      <c r="AG45" s="28">
        <v>0</v>
      </c>
      <c r="AH45" s="28">
        <v>0</v>
      </c>
      <c r="AI45" s="28">
        <v>0</v>
      </c>
      <c r="AJ45" s="28">
        <v>2.7292816674704001</v>
      </c>
      <c r="AK45" s="28">
        <v>2.24104296013435</v>
      </c>
      <c r="AL45" s="28">
        <v>4.8437448851866103</v>
      </c>
      <c r="AM45" s="28">
        <v>0</v>
      </c>
      <c r="AN45" s="28">
        <v>165.13951082681399</v>
      </c>
      <c r="AO45" s="28">
        <v>5.7127185853013396</v>
      </c>
      <c r="AP45" s="28">
        <v>173.924609564028</v>
      </c>
      <c r="AQ45" s="28">
        <v>0</v>
      </c>
      <c r="AR45" s="28">
        <v>0</v>
      </c>
      <c r="AS45" s="28">
        <v>25357.1199521376</v>
      </c>
      <c r="AT45" s="28">
        <v>0</v>
      </c>
      <c r="AU45" s="28">
        <v>5268.3016135628304</v>
      </c>
      <c r="AV45" s="28">
        <v>0</v>
      </c>
      <c r="AW45" s="28">
        <v>6.1508137764292803</v>
      </c>
      <c r="AX45" s="28">
        <v>6.9605193030014201</v>
      </c>
      <c r="AY45" s="28">
        <v>0.14752873500153901</v>
      </c>
      <c r="AZ45" s="28">
        <v>189.65208359414299</v>
      </c>
      <c r="BA45" s="28">
        <v>0</v>
      </c>
      <c r="BB45" s="28">
        <v>1.3754046387573</v>
      </c>
      <c r="BC45" s="28">
        <v>0.60098473943473596</v>
      </c>
      <c r="BD45" s="28">
        <v>20.988743416222</v>
      </c>
      <c r="BE45" s="28">
        <v>10.547101180596799</v>
      </c>
      <c r="BF45" s="28">
        <v>14.8058945328606</v>
      </c>
      <c r="BG45" s="28">
        <v>2028.5695244850799</v>
      </c>
      <c r="BH45" s="28">
        <v>2.06437782137552</v>
      </c>
      <c r="BI45" s="28">
        <v>9.5171049215126899</v>
      </c>
      <c r="BK45" s="94">
        <f t="shared" si="14"/>
        <v>2.5970525288750479</v>
      </c>
      <c r="BL45" s="40">
        <f t="shared" si="15"/>
        <v>-1.0547540210794574E-4</v>
      </c>
      <c r="BM45" s="40">
        <f t="shared" si="16"/>
        <v>-1.0550669770055635E-4</v>
      </c>
      <c r="BN45" s="40">
        <f t="shared" si="17"/>
        <v>-9.7173962372141667E-5</v>
      </c>
      <c r="BO45" s="40">
        <f t="shared" si="18"/>
        <v>-6.826156550450057E-5</v>
      </c>
      <c r="BP45" s="40">
        <f t="shared" si="19"/>
        <v>-1.6902873401450081E-4</v>
      </c>
      <c r="BQ45" s="40">
        <f t="shared" si="20"/>
        <v>-9.1683801167477327E-5</v>
      </c>
      <c r="BR45" s="40">
        <f t="shared" si="21"/>
        <v>-1.6591740416198292E-4</v>
      </c>
      <c r="BS45" s="40">
        <f t="shared" si="22"/>
        <v>-2.4324163305773771E-4</v>
      </c>
      <c r="BT45" s="40">
        <f t="shared" si="23"/>
        <v>-7.4871109857213585E-5</v>
      </c>
      <c r="BU45" s="40">
        <f t="shared" si="24"/>
        <v>-2.5239473056637917E-4</v>
      </c>
      <c r="BV45" s="40">
        <f t="shared" si="25"/>
        <v>-1.7014104137758065E-4</v>
      </c>
      <c r="BW45" s="40">
        <f t="shared" si="26"/>
        <v>-1.6996468698754212E-4</v>
      </c>
      <c r="BX45" s="40">
        <f t="shared" si="27"/>
        <v>-1.6963613297374107E-4</v>
      </c>
      <c r="BY45" s="40"/>
      <c r="BZ45" s="40"/>
      <c r="CA45" s="40"/>
    </row>
    <row r="46" spans="1:79" x14ac:dyDescent="0.25">
      <c r="A46" s="32" t="s">
        <v>216</v>
      </c>
      <c r="B46" s="15">
        <v>3799.0176471719901</v>
      </c>
      <c r="C46" s="15">
        <v>303.92141326460001</v>
      </c>
      <c r="D46" s="17">
        <v>2.36544591</v>
      </c>
      <c r="E46" s="17">
        <v>4.4244903342399999E-2</v>
      </c>
      <c r="F46" s="17">
        <v>1.051697414E-2</v>
      </c>
      <c r="G46" s="17">
        <v>0.1718756411</v>
      </c>
      <c r="H46" s="17">
        <v>8.4135802731999897E-4</v>
      </c>
      <c r="I46" s="17">
        <v>58.667132519299997</v>
      </c>
      <c r="J46" s="17">
        <v>1.7709893226694</v>
      </c>
      <c r="K46" s="17">
        <v>0.75848831959999996</v>
      </c>
      <c r="L46" s="17">
        <v>2.5240739504E-3</v>
      </c>
      <c r="M46" s="17">
        <v>4.6695365518E-2</v>
      </c>
      <c r="N46" s="17">
        <v>3.7019749577000001E-2</v>
      </c>
      <c r="P46" s="28" t="s">
        <v>216</v>
      </c>
      <c r="Q46" s="28">
        <v>12.309877603235501</v>
      </c>
      <c r="R46" s="28">
        <v>19.969272336025899</v>
      </c>
      <c r="S46" s="28">
        <v>3.7011601966026701E-2</v>
      </c>
      <c r="T46" s="28">
        <v>2.3631875279110499</v>
      </c>
      <c r="U46" s="28">
        <v>2.3631875279110499</v>
      </c>
      <c r="V46" s="28">
        <v>1.85077913087187</v>
      </c>
      <c r="W46" s="28">
        <v>0.69155770190124399</v>
      </c>
      <c r="X46" s="28">
        <v>4.4238213695612198E-2</v>
      </c>
      <c r="Y46" s="28">
        <v>18212.159208303699</v>
      </c>
      <c r="Z46" s="28">
        <v>1.05146161638392E-2</v>
      </c>
      <c r="AA46" s="28">
        <v>8.4116692678384202E-4</v>
      </c>
      <c r="AB46" s="28">
        <v>0.17185905651370101</v>
      </c>
      <c r="AC46" s="28">
        <v>0</v>
      </c>
      <c r="AD46" s="28">
        <v>278.03178091078797</v>
      </c>
      <c r="AE46" s="28">
        <v>0</v>
      </c>
      <c r="AF46" s="28">
        <v>173.04357120621401</v>
      </c>
      <c r="AG46" s="28">
        <v>0</v>
      </c>
      <c r="AH46" s="28">
        <v>0</v>
      </c>
      <c r="AI46" s="28">
        <v>0</v>
      </c>
      <c r="AJ46" s="28">
        <v>4.6684918137866002E-2</v>
      </c>
      <c r="AK46" s="28">
        <v>3.8261713769176003E-2</v>
      </c>
      <c r="AL46" s="28">
        <v>1.2450693234846599</v>
      </c>
      <c r="AM46" s="28">
        <v>0</v>
      </c>
      <c r="AN46" s="28">
        <v>7.4161066809318301</v>
      </c>
      <c r="AO46" s="28">
        <v>0.45687099447676</v>
      </c>
      <c r="AP46" s="28">
        <v>58.610560192997198</v>
      </c>
      <c r="AQ46" s="28">
        <v>0</v>
      </c>
      <c r="AR46" s="28">
        <v>0</v>
      </c>
      <c r="AS46" s="28">
        <v>3796.86358921278</v>
      </c>
      <c r="AT46" s="28">
        <v>0</v>
      </c>
      <c r="AU46" s="28">
        <v>602.04091657159199</v>
      </c>
      <c r="AV46" s="28">
        <v>0</v>
      </c>
      <c r="AW46" s="28">
        <v>1.16154949721942</v>
      </c>
      <c r="AX46" s="28">
        <v>0.913855283788091</v>
      </c>
      <c r="AY46" s="28">
        <v>2.5234991022999699E-3</v>
      </c>
      <c r="AZ46" s="28">
        <v>30.697642397780999</v>
      </c>
      <c r="BA46" s="28">
        <v>0</v>
      </c>
      <c r="BB46" s="28">
        <v>1.2970441411144701E-2</v>
      </c>
      <c r="BC46" s="28">
        <v>1.02799325229925E-2</v>
      </c>
      <c r="BD46" s="28">
        <v>1.94832385085999</v>
      </c>
      <c r="BE46" s="28">
        <v>1.77057548126007</v>
      </c>
      <c r="BF46" s="28">
        <v>0.35885571305742398</v>
      </c>
      <c r="BG46" s="28">
        <v>303.74909899303799</v>
      </c>
      <c r="BH46" s="28">
        <v>0.75775208767889601</v>
      </c>
      <c r="BI46" s="28">
        <v>1.2871651760924101</v>
      </c>
      <c r="BK46" s="94">
        <f t="shared" si="14"/>
        <v>1.9820335881404241</v>
      </c>
      <c r="BL46" s="40">
        <f t="shared" si="15"/>
        <v>-5.6700393608690976E-4</v>
      </c>
      <c r="BM46" s="40">
        <f t="shared" si="16"/>
        <v>-5.6696982851943834E-4</v>
      </c>
      <c r="BN46" s="40">
        <f t="shared" si="17"/>
        <v>-9.5473841925648945E-4</v>
      </c>
      <c r="BO46" s="40">
        <f t="shared" si="18"/>
        <v>-1.5119587302590828E-4</v>
      </c>
      <c r="BP46" s="40">
        <f t="shared" si="19"/>
        <v>-2.2420670902205612E-4</v>
      </c>
      <c r="BQ46" s="40">
        <f t="shared" si="20"/>
        <v>-9.6491778549040173E-5</v>
      </c>
      <c r="BR46" s="40">
        <f t="shared" si="21"/>
        <v>-2.2713343184669116E-4</v>
      </c>
      <c r="BS46" s="40">
        <f t="shared" si="22"/>
        <v>-9.6429335938974362E-4</v>
      </c>
      <c r="BT46" s="40">
        <f t="shared" si="23"/>
        <v>-2.3367809395157977E-4</v>
      </c>
      <c r="BU46" s="40">
        <f t="shared" si="24"/>
        <v>-9.7065690015135599E-4</v>
      </c>
      <c r="BV46" s="40">
        <f t="shared" si="25"/>
        <v>-2.2774614029787968E-4</v>
      </c>
      <c r="BW46" s="40">
        <f t="shared" si="26"/>
        <v>-2.2373484002326106E-4</v>
      </c>
      <c r="BX46" s="40">
        <f t="shared" si="27"/>
        <v>-2.2008822497172632E-4</v>
      </c>
      <c r="BY46" s="40"/>
      <c r="BZ46" s="40"/>
      <c r="CA46" s="40"/>
    </row>
    <row r="47" spans="1:79" x14ac:dyDescent="0.25">
      <c r="A47" s="32" t="s">
        <v>217</v>
      </c>
      <c r="B47" s="15">
        <v>35244.803027155998</v>
      </c>
      <c r="C47" s="15">
        <v>2819.58421585829</v>
      </c>
      <c r="D47" s="17">
        <v>6.8765307151999897</v>
      </c>
      <c r="E47" s="17">
        <v>8.3464939949965</v>
      </c>
      <c r="F47" s="17">
        <v>3.5332026638367902</v>
      </c>
      <c r="G47" s="17">
        <v>1.2274901948999899</v>
      </c>
      <c r="H47" s="17">
        <v>0.28265621356817</v>
      </c>
      <c r="I47" s="17">
        <v>158.21948800419901</v>
      </c>
      <c r="J47" s="17">
        <v>14.5103136002994</v>
      </c>
      <c r="K47" s="17">
        <v>0.93875434879999897</v>
      </c>
      <c r="L47" s="17">
        <v>0.84796864181205001</v>
      </c>
      <c r="M47" s="17">
        <v>15.687420312596201</v>
      </c>
      <c r="N47" s="17">
        <v>12.436873155453201</v>
      </c>
      <c r="P47" s="28" t="s">
        <v>217</v>
      </c>
      <c r="Q47" s="28">
        <v>397.82947161605398</v>
      </c>
      <c r="R47" s="28">
        <v>72.053799978327106</v>
      </c>
      <c r="S47" s="28">
        <v>12.434448448491599</v>
      </c>
      <c r="T47" s="28">
        <v>6.87498142547319</v>
      </c>
      <c r="U47" s="28">
        <v>6.87498142547319</v>
      </c>
      <c r="V47" s="28">
        <v>16.689431213305401</v>
      </c>
      <c r="W47" s="28">
        <v>15.7317663923819</v>
      </c>
      <c r="X47" s="28">
        <v>8.3451202584773494</v>
      </c>
      <c r="Y47" s="28">
        <v>40052.754404108302</v>
      </c>
      <c r="Z47" s="28">
        <v>3.5325132901114999</v>
      </c>
      <c r="AA47" s="28">
        <v>0.282600869616775</v>
      </c>
      <c r="AB47" s="28">
        <v>1.22765047034918</v>
      </c>
      <c r="AC47" s="28">
        <v>0</v>
      </c>
      <c r="AD47" s="28">
        <v>5327.1048557477998</v>
      </c>
      <c r="AE47" s="28">
        <v>0</v>
      </c>
      <c r="AF47" s="28">
        <v>1082.1877224340501</v>
      </c>
      <c r="AG47" s="28">
        <v>0</v>
      </c>
      <c r="AH47" s="28">
        <v>0</v>
      </c>
      <c r="AI47" s="28">
        <v>0</v>
      </c>
      <c r="AJ47" s="28">
        <v>15.6843545201358</v>
      </c>
      <c r="AK47" s="28">
        <v>7.8618229612207298</v>
      </c>
      <c r="AL47" s="28">
        <v>4.0165537225080197</v>
      </c>
      <c r="AM47" s="28">
        <v>0</v>
      </c>
      <c r="AN47" s="28">
        <v>138.899230888663</v>
      </c>
      <c r="AO47" s="28">
        <v>22.511716430955101</v>
      </c>
      <c r="AP47" s="28">
        <v>158.15884852416099</v>
      </c>
      <c r="AQ47" s="28">
        <v>0</v>
      </c>
      <c r="AR47" s="28">
        <v>0</v>
      </c>
      <c r="AS47" s="28">
        <v>35241.634681170799</v>
      </c>
      <c r="AT47" s="28">
        <v>0</v>
      </c>
      <c r="AU47" s="28">
        <v>8224.1910803000501</v>
      </c>
      <c r="AV47" s="28">
        <v>0</v>
      </c>
      <c r="AW47" s="28">
        <v>17.392272391212298</v>
      </c>
      <c r="AX47" s="28">
        <v>27.980472317648601</v>
      </c>
      <c r="AY47" s="28">
        <v>0.84780288670237203</v>
      </c>
      <c r="AZ47" s="28">
        <v>318.501218123966</v>
      </c>
      <c r="BA47" s="28">
        <v>0</v>
      </c>
      <c r="BB47" s="28">
        <v>3.81133096193967</v>
      </c>
      <c r="BC47" s="28">
        <v>3.4536746929886499</v>
      </c>
      <c r="BD47" s="28">
        <v>20.952852450220899</v>
      </c>
      <c r="BE47" s="28">
        <v>14.5111334451692</v>
      </c>
      <c r="BF47" s="28">
        <v>83.537312201246493</v>
      </c>
      <c r="BG47" s="28">
        <v>2819.3307860943401</v>
      </c>
      <c r="BH47" s="28">
        <v>0.93817861314175699</v>
      </c>
      <c r="BI47" s="28">
        <v>5.9015007920261002</v>
      </c>
      <c r="BK47" s="94">
        <f t="shared" si="14"/>
        <v>2.9170720657766949</v>
      </c>
      <c r="BL47" s="40">
        <f t="shared" si="15"/>
        <v>-8.9895409055288725E-5</v>
      </c>
      <c r="BM47" s="40">
        <f t="shared" si="16"/>
        <v>-8.9881962923674528E-5</v>
      </c>
      <c r="BN47" s="40">
        <f t="shared" si="17"/>
        <v>-2.2530106982218684E-4</v>
      </c>
      <c r="BO47" s="40">
        <f t="shared" si="18"/>
        <v>-1.6458845114776863E-4</v>
      </c>
      <c r="BP47" s="40">
        <f t="shared" si="19"/>
        <v>-1.9511298696395818E-4</v>
      </c>
      <c r="BQ47" s="40">
        <f t="shared" si="20"/>
        <v>1.3057167369318173E-4</v>
      </c>
      <c r="BR47" s="40">
        <f t="shared" si="21"/>
        <v>-1.9579952160385166E-4</v>
      </c>
      <c r="BS47" s="40">
        <f t="shared" si="22"/>
        <v>-3.8326176378734579E-4</v>
      </c>
      <c r="BT47" s="40">
        <f t="shared" si="23"/>
        <v>5.6500837430817045E-5</v>
      </c>
      <c r="BU47" s="40">
        <f t="shared" si="24"/>
        <v>-6.1329746059545843E-4</v>
      </c>
      <c r="BV47" s="40">
        <f t="shared" si="25"/>
        <v>-1.9547315962506755E-4</v>
      </c>
      <c r="BW47" s="40">
        <f t="shared" si="26"/>
        <v>-1.9542999418069098E-4</v>
      </c>
      <c r="BX47" s="40">
        <f t="shared" si="27"/>
        <v>-1.949611394515609E-4</v>
      </c>
      <c r="BY47" s="40"/>
      <c r="BZ47" s="40"/>
      <c r="CA47" s="40"/>
    </row>
    <row r="48" spans="1:79" x14ac:dyDescent="0.25">
      <c r="A48" s="32" t="s">
        <v>218</v>
      </c>
      <c r="B48" s="15">
        <v>22896.129104994401</v>
      </c>
      <c r="C48" s="15">
        <v>1831.6903284401999</v>
      </c>
      <c r="D48" s="17">
        <v>12.9978092788</v>
      </c>
      <c r="E48" s="17">
        <v>1.2093271106668</v>
      </c>
      <c r="F48" s="17">
        <v>0.53677810154100003</v>
      </c>
      <c r="G48" s="17">
        <v>0.90455060349999905</v>
      </c>
      <c r="H48" s="17">
        <v>4.294224816548E-2</v>
      </c>
      <c r="I48" s="17">
        <v>337.02475545150003</v>
      </c>
      <c r="J48" s="17">
        <v>9.7177401208548897</v>
      </c>
      <c r="K48" s="17">
        <v>4.2068319838999901</v>
      </c>
      <c r="L48" s="17">
        <v>0.12882674484151899</v>
      </c>
      <c r="M48" s="17">
        <v>2.3832947703029999</v>
      </c>
      <c r="N48" s="17">
        <v>1.8894589165659901</v>
      </c>
      <c r="P48" s="28" t="s">
        <v>218</v>
      </c>
      <c r="Q48" s="28">
        <v>120.185412844954</v>
      </c>
      <c r="R48" s="28">
        <v>117.08984837065201</v>
      </c>
      <c r="S48" s="28">
        <v>1.88792969619837</v>
      </c>
      <c r="T48" s="28">
        <v>12.9742101374214</v>
      </c>
      <c r="U48" s="28">
        <v>12.9742101374214</v>
      </c>
      <c r="V48" s="28">
        <v>9.6349128396137402</v>
      </c>
      <c r="W48" s="28">
        <v>3.4907614093056401</v>
      </c>
      <c r="X48" s="28">
        <v>1.20839639229561</v>
      </c>
      <c r="Y48" s="28">
        <v>101999.312343606</v>
      </c>
      <c r="Z48" s="28">
        <v>0.53634333820979896</v>
      </c>
      <c r="AA48" s="28">
        <v>4.29074772859094E-2</v>
      </c>
      <c r="AB48" s="28">
        <v>0.90424466549854798</v>
      </c>
      <c r="AC48" s="28">
        <v>0</v>
      </c>
      <c r="AD48" s="28">
        <v>1846.9581979624199</v>
      </c>
      <c r="AE48" s="28">
        <v>0</v>
      </c>
      <c r="AF48" s="28">
        <v>937.32750118507795</v>
      </c>
      <c r="AG48" s="28">
        <v>0</v>
      </c>
      <c r="AH48" s="28">
        <v>0</v>
      </c>
      <c r="AI48" s="28">
        <v>0</v>
      </c>
      <c r="AJ48" s="28">
        <v>2.3813642925337799</v>
      </c>
      <c r="AK48" s="28">
        <v>1.2150333639809101</v>
      </c>
      <c r="AL48" s="28">
        <v>7.0947458169486897</v>
      </c>
      <c r="AM48" s="28">
        <v>0</v>
      </c>
      <c r="AN48" s="28">
        <v>47.59534204317</v>
      </c>
      <c r="AO48" s="28">
        <v>5.0394363855595001</v>
      </c>
      <c r="AP48" s="28">
        <v>336.42218065438402</v>
      </c>
      <c r="AQ48" s="28">
        <v>0</v>
      </c>
      <c r="AR48" s="28">
        <v>0</v>
      </c>
      <c r="AS48" s="28">
        <v>22870.1553922077</v>
      </c>
      <c r="AT48" s="28">
        <v>0</v>
      </c>
      <c r="AU48" s="28">
        <v>3795.6014965415002</v>
      </c>
      <c r="AV48" s="28">
        <v>0</v>
      </c>
      <c r="AW48" s="28">
        <v>7.3561693693370103</v>
      </c>
      <c r="AX48" s="28">
        <v>8.7112515211821506</v>
      </c>
      <c r="AY48" s="28">
        <v>0.12872255321631601</v>
      </c>
      <c r="AZ48" s="28">
        <v>196.08187744539401</v>
      </c>
      <c r="BA48" s="28">
        <v>0</v>
      </c>
      <c r="BB48" s="28">
        <v>0.55001846601772897</v>
      </c>
      <c r="BC48" s="28">
        <v>0.524373809988957</v>
      </c>
      <c r="BD48" s="28">
        <v>10.955484075199101</v>
      </c>
      <c r="BE48" s="28">
        <v>9.7118927970440794</v>
      </c>
      <c r="BF48" s="28">
        <v>13.153833468136</v>
      </c>
      <c r="BG48" s="28">
        <v>1829.6125253283501</v>
      </c>
      <c r="BH48" s="28">
        <v>4.1991410776800899</v>
      </c>
      <c r="BI48" s="28">
        <v>6.95670503908591</v>
      </c>
      <c r="BK48" s="94">
        <f t="shared" si="14"/>
        <v>2.0745384304036318</v>
      </c>
      <c r="BL48" s="40">
        <f t="shared" si="15"/>
        <v>-1.1344150213162165E-3</v>
      </c>
      <c r="BM48" s="40">
        <f t="shared" si="16"/>
        <v>-1.1343637511146167E-3</v>
      </c>
      <c r="BN48" s="40">
        <f t="shared" si="17"/>
        <v>-1.815624531211698E-3</v>
      </c>
      <c r="BO48" s="40">
        <f t="shared" si="18"/>
        <v>-7.6961672568208971E-4</v>
      </c>
      <c r="BP48" s="40">
        <f t="shared" si="19"/>
        <v>-8.0994982834236076E-4</v>
      </c>
      <c r="BQ48" s="40">
        <f t="shared" si="20"/>
        <v>-3.3822099091780378E-4</v>
      </c>
      <c r="BR48" s="40">
        <f t="shared" si="21"/>
        <v>-8.0971260369529512E-4</v>
      </c>
      <c r="BS48" s="40">
        <f t="shared" si="22"/>
        <v>-1.7879244398790761E-3</v>
      </c>
      <c r="BT48" s="40">
        <f t="shared" si="23"/>
        <v>-6.0171642152290054E-4</v>
      </c>
      <c r="BU48" s="40">
        <f t="shared" si="24"/>
        <v>-1.8281942918885643E-3</v>
      </c>
      <c r="BV48" s="40">
        <f t="shared" si="25"/>
        <v>-8.0877325070311608E-4</v>
      </c>
      <c r="BW48" s="40">
        <f t="shared" si="26"/>
        <v>-8.1000377849799947E-4</v>
      </c>
      <c r="BX48" s="40">
        <f t="shared" si="27"/>
        <v>-8.0934301043143894E-4</v>
      </c>
      <c r="BY48" s="40"/>
      <c r="BZ48" s="40"/>
      <c r="CA48" s="40"/>
    </row>
    <row r="49" spans="1:79" x14ac:dyDescent="0.25">
      <c r="A49" s="32" t="s">
        <v>219</v>
      </c>
      <c r="B49" s="15">
        <v>8271.1918137848006</v>
      </c>
      <c r="C49" s="15">
        <v>661.69534741769996</v>
      </c>
      <c r="D49" s="17">
        <v>0.47732640879999999</v>
      </c>
      <c r="E49" s="17">
        <v>1.9155345031973801</v>
      </c>
      <c r="F49" s="17">
        <v>0.90099868449620002</v>
      </c>
      <c r="G49" s="17">
        <v>0.34821690291359902</v>
      </c>
      <c r="H49" s="17">
        <v>7.2079893607829904E-2</v>
      </c>
      <c r="I49" s="17">
        <v>32.271137784499999</v>
      </c>
      <c r="J49" s="17">
        <v>3.6675121536385098</v>
      </c>
      <c r="K49" s="17">
        <v>0.13452653465709899</v>
      </c>
      <c r="L49" s="17">
        <v>0.21623967277107001</v>
      </c>
      <c r="M49" s="17">
        <v>4.0004340965392897</v>
      </c>
      <c r="N49" s="17">
        <v>3.1715152773752902</v>
      </c>
      <c r="P49" s="28" t="s">
        <v>219</v>
      </c>
      <c r="Q49" s="28">
        <v>99.907561480847903</v>
      </c>
      <c r="R49" s="28">
        <v>15.631579699600399</v>
      </c>
      <c r="S49" s="28">
        <v>3.1709699998046301</v>
      </c>
      <c r="T49" s="28">
        <v>0.47696509347486798</v>
      </c>
      <c r="U49" s="28">
        <v>0.47696509347486798</v>
      </c>
      <c r="V49" s="28">
        <v>3.7340847728623099</v>
      </c>
      <c r="W49" s="28">
        <v>1.6164221599147099</v>
      </c>
      <c r="X49" s="28">
        <v>1.9152140528000201</v>
      </c>
      <c r="Y49" s="28">
        <v>7586.8489065902504</v>
      </c>
      <c r="Z49" s="28">
        <v>0.90084396956306501</v>
      </c>
      <c r="AA49" s="28">
        <v>7.2067480610619905E-2</v>
      </c>
      <c r="AB49" s="28">
        <v>0.34822420141808502</v>
      </c>
      <c r="AC49" s="28">
        <v>0</v>
      </c>
      <c r="AD49" s="28">
        <v>1289.41771301572</v>
      </c>
      <c r="AE49" s="28">
        <v>0</v>
      </c>
      <c r="AF49" s="28">
        <v>256.84477657876698</v>
      </c>
      <c r="AG49" s="28">
        <v>0</v>
      </c>
      <c r="AH49" s="28">
        <v>0</v>
      </c>
      <c r="AI49" s="28">
        <v>0</v>
      </c>
      <c r="AJ49" s="28">
        <v>3.99974781972149</v>
      </c>
      <c r="AK49" s="28">
        <v>1.94347818014951</v>
      </c>
      <c r="AL49" s="28">
        <v>0.80027435017406201</v>
      </c>
      <c r="AM49" s="28">
        <v>0</v>
      </c>
      <c r="AN49" s="28">
        <v>26.456981055246999</v>
      </c>
      <c r="AO49" s="28">
        <v>5.7573352130833699</v>
      </c>
      <c r="AP49" s="28">
        <v>32.258380172933997</v>
      </c>
      <c r="AQ49" s="28">
        <v>0</v>
      </c>
      <c r="AR49" s="28">
        <v>0</v>
      </c>
      <c r="AS49" s="28">
        <v>8270.2066971786298</v>
      </c>
      <c r="AT49" s="28">
        <v>0</v>
      </c>
      <c r="AU49" s="28">
        <v>1968.0484346764999</v>
      </c>
      <c r="AV49" s="28">
        <v>0</v>
      </c>
      <c r="AW49" s="28">
        <v>4.6354455151472296</v>
      </c>
      <c r="AX49" s="28">
        <v>7.0200996340235502</v>
      </c>
      <c r="AY49" s="28">
        <v>0.21620223434776301</v>
      </c>
      <c r="AZ49" s="28">
        <v>75.339919630889995</v>
      </c>
      <c r="BA49" s="28">
        <v>0</v>
      </c>
      <c r="BB49" s="28">
        <v>0.91767900510763201</v>
      </c>
      <c r="BC49" s="28">
        <v>0.88073921051417703</v>
      </c>
      <c r="BD49" s="28">
        <v>4.6428568261380496</v>
      </c>
      <c r="BE49" s="28">
        <v>3.6674512534808201</v>
      </c>
      <c r="BF49" s="28">
        <v>21.326311291492701</v>
      </c>
      <c r="BG49" s="28">
        <v>661.61653742841895</v>
      </c>
      <c r="BH49" s="28">
        <v>0.13440833785666201</v>
      </c>
      <c r="BI49" s="28">
        <v>1.07328197495111</v>
      </c>
      <c r="BK49" s="94">
        <f t="shared" si="14"/>
        <v>2.9746058681149963</v>
      </c>
      <c r="BL49" s="40">
        <f t="shared" si="15"/>
        <v>-1.191021352604806E-4</v>
      </c>
      <c r="BM49" s="40">
        <f t="shared" si="16"/>
        <v>-1.1910313347157779E-4</v>
      </c>
      <c r="BN49" s="40">
        <f t="shared" si="17"/>
        <v>-7.5695649448844328E-4</v>
      </c>
      <c r="BO49" s="40">
        <f t="shared" si="18"/>
        <v>-1.6729032905701236E-4</v>
      </c>
      <c r="BP49" s="40">
        <f t="shared" si="19"/>
        <v>-1.7171493787643423E-4</v>
      </c>
      <c r="BQ49" s="40">
        <f t="shared" si="20"/>
        <v>2.0959650220679786E-5</v>
      </c>
      <c r="BR49" s="40">
        <f t="shared" si="21"/>
        <v>-1.7221164722487943E-4</v>
      </c>
      <c r="BS49" s="40">
        <f t="shared" si="22"/>
        <v>-3.9532574436001197E-4</v>
      </c>
      <c r="BT49" s="40">
        <f t="shared" si="23"/>
        <v>-1.6605304942002968E-5</v>
      </c>
      <c r="BU49" s="40">
        <f t="shared" si="24"/>
        <v>-8.7861328427331407E-4</v>
      </c>
      <c r="BV49" s="40">
        <f t="shared" si="25"/>
        <v>-1.7313392508985556E-4</v>
      </c>
      <c r="BW49" s="40">
        <f t="shared" si="26"/>
        <v>-1.7155058707089935E-4</v>
      </c>
      <c r="BX49" s="40">
        <f t="shared" si="27"/>
        <v>-1.7192966861925238E-4</v>
      </c>
      <c r="BY49" s="40"/>
      <c r="BZ49" s="40"/>
      <c r="CA49" s="40"/>
    </row>
    <row r="50" spans="1:79" x14ac:dyDescent="0.25">
      <c r="A50" s="32" t="s">
        <v>220</v>
      </c>
      <c r="B50" s="15">
        <v>51505.990423602401</v>
      </c>
      <c r="C50" s="15">
        <v>4120.47923816619</v>
      </c>
      <c r="D50" s="17">
        <v>24.957548076399899</v>
      </c>
      <c r="E50" s="17">
        <v>2.9139341581977001</v>
      </c>
      <c r="F50" s="17">
        <v>0.9065758231262</v>
      </c>
      <c r="G50" s="17">
        <v>2.6146570814999999</v>
      </c>
      <c r="H50" s="17">
        <v>7.2526068878015895E-2</v>
      </c>
      <c r="I50" s="17">
        <v>557.0503604708</v>
      </c>
      <c r="J50" s="17">
        <v>26.605925061751101</v>
      </c>
      <c r="K50" s="17">
        <v>6.9471576554999999</v>
      </c>
      <c r="L50" s="17">
        <v>0.21757819859074901</v>
      </c>
      <c r="M50" s="17">
        <v>4.0251967642586903</v>
      </c>
      <c r="N50" s="17">
        <v>3.1911468685069</v>
      </c>
      <c r="P50" s="28" t="s">
        <v>220</v>
      </c>
      <c r="Q50" s="28">
        <v>200.9913218161</v>
      </c>
      <c r="R50" s="28">
        <v>194.01680598553099</v>
      </c>
      <c r="S50" s="28">
        <v>3.1925079673213101</v>
      </c>
      <c r="T50" s="28">
        <v>24.962564004188</v>
      </c>
      <c r="U50" s="28">
        <v>24.962564004188</v>
      </c>
      <c r="V50" s="28">
        <v>31.014745986887998</v>
      </c>
      <c r="W50" s="28">
        <v>18.769285204221799</v>
      </c>
      <c r="X50" s="28">
        <v>2.9149713905839101</v>
      </c>
      <c r="Y50" s="28">
        <v>176463.88766286499</v>
      </c>
      <c r="Z50" s="28">
        <v>0.90696202332395404</v>
      </c>
      <c r="AA50" s="28">
        <v>7.2556971798763803E-2</v>
      </c>
      <c r="AB50" s="28">
        <v>2.6153945637470599</v>
      </c>
      <c r="AC50" s="28">
        <v>0</v>
      </c>
      <c r="AD50" s="28">
        <v>5242.4693741368601</v>
      </c>
      <c r="AE50" s="28">
        <v>0</v>
      </c>
      <c r="AF50" s="28">
        <v>2375.1160158464099</v>
      </c>
      <c r="AG50" s="28">
        <v>0</v>
      </c>
      <c r="AH50" s="28">
        <v>0</v>
      </c>
      <c r="AI50" s="28">
        <v>0</v>
      </c>
      <c r="AJ50" s="28">
        <v>4.0269136816542099</v>
      </c>
      <c r="AK50" s="28">
        <v>2.3724999406643601</v>
      </c>
      <c r="AL50" s="28">
        <v>12.5590457491606</v>
      </c>
      <c r="AM50" s="28">
        <v>0</v>
      </c>
      <c r="AN50" s="28">
        <v>141.41983155212299</v>
      </c>
      <c r="AO50" s="28">
        <v>11.2630620051255</v>
      </c>
      <c r="AP50" s="28">
        <v>557.16719848091498</v>
      </c>
      <c r="AQ50" s="28">
        <v>0</v>
      </c>
      <c r="AR50" s="28">
        <v>0</v>
      </c>
      <c r="AS50" s="28">
        <v>51519.6668112568</v>
      </c>
      <c r="AT50" s="28">
        <v>0</v>
      </c>
      <c r="AU50" s="28">
        <v>9563.5331373093595</v>
      </c>
      <c r="AV50" s="28">
        <v>0</v>
      </c>
      <c r="AW50" s="28">
        <v>19.7159415599012</v>
      </c>
      <c r="AX50" s="28">
        <v>14.563342337644</v>
      </c>
      <c r="AY50" s="28">
        <v>0.217671056910795</v>
      </c>
      <c r="AZ50" s="28">
        <v>396.40279518956902</v>
      </c>
      <c r="BA50" s="28">
        <v>0</v>
      </c>
      <c r="BB50" s="28">
        <v>1.12841166035392</v>
      </c>
      <c r="BC50" s="28">
        <v>0.88672071332411495</v>
      </c>
      <c r="BD50" s="28">
        <v>31.8820238127133</v>
      </c>
      <c r="BE50" s="28">
        <v>26.613458568060999</v>
      </c>
      <c r="BF50" s="28">
        <v>22.955004020646498</v>
      </c>
      <c r="BG50" s="28">
        <v>4121.5733116839401</v>
      </c>
      <c r="BH50" s="28">
        <v>6.9485383553400402</v>
      </c>
      <c r="BI50" s="28">
        <v>15.8937952732272</v>
      </c>
      <c r="BK50" s="94">
        <f t="shared" si="14"/>
        <v>2.3203598272044355</v>
      </c>
      <c r="BL50" s="40">
        <f t="shared" si="15"/>
        <v>2.655300391647649E-4</v>
      </c>
      <c r="BM50" s="40">
        <f t="shared" si="16"/>
        <v>2.6552093931602735E-4</v>
      </c>
      <c r="BN50" s="40">
        <f t="shared" si="17"/>
        <v>2.0097838829143206E-4</v>
      </c>
      <c r="BO50" s="40">
        <f t="shared" si="18"/>
        <v>3.5595601338210981E-4</v>
      </c>
      <c r="BP50" s="40">
        <f t="shared" si="19"/>
        <v>4.2599878344679563E-4</v>
      </c>
      <c r="BQ50" s="40">
        <f t="shared" si="20"/>
        <v>2.8205696734692461E-4</v>
      </c>
      <c r="BR50" s="40">
        <f t="shared" si="21"/>
        <v>4.2609397180873657E-4</v>
      </c>
      <c r="BS50" s="40">
        <f t="shared" si="22"/>
        <v>2.0974407056523144E-4</v>
      </c>
      <c r="BT50" s="40">
        <f t="shared" si="23"/>
        <v>2.8315145188196467E-4</v>
      </c>
      <c r="BU50" s="40">
        <f t="shared" si="24"/>
        <v>1.9874312755047572E-4</v>
      </c>
      <c r="BV50" s="40">
        <f t="shared" si="25"/>
        <v>4.2678136250521876E-4</v>
      </c>
      <c r="BW50" s="40">
        <f t="shared" si="26"/>
        <v>4.2654247632433482E-4</v>
      </c>
      <c r="BX50" s="40">
        <f t="shared" si="27"/>
        <v>4.2652340067538089E-4</v>
      </c>
      <c r="BY50" s="40"/>
      <c r="BZ50" s="40"/>
      <c r="CA50" s="40"/>
    </row>
    <row r="51" spans="1:79" x14ac:dyDescent="0.25">
      <c r="A51" s="32" t="s">
        <v>221</v>
      </c>
      <c r="B51" s="15">
        <v>11267.0087976421</v>
      </c>
      <c r="C51" s="15">
        <v>901.36070879900001</v>
      </c>
      <c r="D51" s="17">
        <v>2.4363852007000002</v>
      </c>
      <c r="E51" s="17">
        <v>0.22962805656169999</v>
      </c>
      <c r="F51" s="17">
        <v>1.6767303424E-3</v>
      </c>
      <c r="G51" s="17">
        <v>0.95190524469999904</v>
      </c>
      <c r="H51" s="17">
        <v>1.3413838694999999E-4</v>
      </c>
      <c r="I51" s="17">
        <v>44.233486494099999</v>
      </c>
      <c r="J51" s="17">
        <v>8.48571208969196</v>
      </c>
      <c r="K51" s="17">
        <v>0.57391733889999996</v>
      </c>
      <c r="L51" s="17">
        <v>4.0241512228999902E-4</v>
      </c>
      <c r="M51" s="17">
        <v>7.4446814825999902E-3</v>
      </c>
      <c r="N51" s="17">
        <v>5.9020900423999998E-3</v>
      </c>
      <c r="P51" s="28" t="s">
        <v>221</v>
      </c>
      <c r="Q51" s="28">
        <v>8.6354709003048793</v>
      </c>
      <c r="R51" s="28">
        <v>15.0320800585742</v>
      </c>
      <c r="S51" s="28">
        <v>5.9007912682694204E-3</v>
      </c>
      <c r="T51" s="28">
        <v>2.4353851696037498</v>
      </c>
      <c r="U51" s="28">
        <v>2.4353851696037498</v>
      </c>
      <c r="V51" s="28">
        <v>10.674185189371499</v>
      </c>
      <c r="W51" s="28">
        <v>5.0060049606086903</v>
      </c>
      <c r="X51" s="28">
        <v>0.22963392525043899</v>
      </c>
      <c r="Y51" s="28">
        <v>18497.0809619063</v>
      </c>
      <c r="Z51" s="28">
        <v>1.6763669943819701E-3</v>
      </c>
      <c r="AA51" s="28">
        <v>1.34110042780833E-4</v>
      </c>
      <c r="AB51" s="28">
        <v>0.95186266081279902</v>
      </c>
      <c r="AC51" s="28">
        <v>0</v>
      </c>
      <c r="AD51" s="28">
        <v>1551.4571882407699</v>
      </c>
      <c r="AE51" s="28">
        <v>0</v>
      </c>
      <c r="AF51" s="28">
        <v>670.21900864701502</v>
      </c>
      <c r="AG51" s="28">
        <v>0</v>
      </c>
      <c r="AH51" s="28">
        <v>0</v>
      </c>
      <c r="AI51" s="28">
        <v>0</v>
      </c>
      <c r="AJ51" s="28">
        <v>7.4430764243464597E-3</v>
      </c>
      <c r="AK51" s="28">
        <v>0.122255258825928</v>
      </c>
      <c r="AL51" s="28">
        <v>1.3731012913798599</v>
      </c>
      <c r="AM51" s="28">
        <v>0</v>
      </c>
      <c r="AN51" s="28">
        <v>32.203637804946702</v>
      </c>
      <c r="AO51" s="28">
        <v>2.25027772925257</v>
      </c>
      <c r="AP51" s="28">
        <v>44.207409287125103</v>
      </c>
      <c r="AQ51" s="28">
        <v>0</v>
      </c>
      <c r="AR51" s="28">
        <v>0</v>
      </c>
      <c r="AS51" s="28">
        <v>11265.791334623</v>
      </c>
      <c r="AT51" s="28">
        <v>0</v>
      </c>
      <c r="AU51" s="28">
        <v>2469.3374602754602</v>
      </c>
      <c r="AV51" s="28">
        <v>0</v>
      </c>
      <c r="AW51" s="28">
        <v>6.3015760624404002</v>
      </c>
      <c r="AX51" s="28">
        <v>0.64384929423008797</v>
      </c>
      <c r="AY51" s="28">
        <v>4.0232744575803098E-4</v>
      </c>
      <c r="AZ51" s="28">
        <v>65.591738896145699</v>
      </c>
      <c r="BA51" s="28">
        <v>0</v>
      </c>
      <c r="BB51" s="28">
        <v>4.0189463552913897E-2</v>
      </c>
      <c r="BC51" s="28">
        <v>1.6389525990387599E-3</v>
      </c>
      <c r="BD51" s="28">
        <v>9.5863475768091302</v>
      </c>
      <c r="BE51" s="28">
        <v>8.4853018230399293</v>
      </c>
      <c r="BF51" s="28">
        <v>0.66290042096727697</v>
      </c>
      <c r="BG51" s="28">
        <v>901.26334452179003</v>
      </c>
      <c r="BH51" s="28">
        <v>0.57357823443760603</v>
      </c>
      <c r="BI51" s="28">
        <v>3.3721560445873702</v>
      </c>
      <c r="BK51" s="94">
        <f t="shared" si="14"/>
        <v>2.7398623002754978</v>
      </c>
      <c r="BL51" s="40">
        <f t="shared" si="15"/>
        <v>-1.0805556656306462E-4</v>
      </c>
      <c r="BM51" s="40">
        <f t="shared" si="16"/>
        <v>-1.0801921612459413E-4</v>
      </c>
      <c r="BN51" s="40">
        <f t="shared" si="17"/>
        <v>-4.104568916126372E-4</v>
      </c>
      <c r="BO51" s="40">
        <f t="shared" si="18"/>
        <v>2.5557367975309202E-5</v>
      </c>
      <c r="BP51" s="40">
        <f t="shared" si="19"/>
        <v>-2.1670032970827274E-4</v>
      </c>
      <c r="BQ51" s="40">
        <f t="shared" si="20"/>
        <v>-4.4735426595365875E-5</v>
      </c>
      <c r="BR51" s="40">
        <f t="shared" si="21"/>
        <v>-2.1130542726416587E-4</v>
      </c>
      <c r="BS51" s="40">
        <f t="shared" si="22"/>
        <v>-5.8953541856518455E-4</v>
      </c>
      <c r="BT51" s="40">
        <f t="shared" si="23"/>
        <v>-4.8347934468466369E-5</v>
      </c>
      <c r="BU51" s="40">
        <f t="shared" si="24"/>
        <v>-5.9085941373348432E-4</v>
      </c>
      <c r="BV51" s="40">
        <f t="shared" si="25"/>
        <v>-2.1787583793847704E-4</v>
      </c>
      <c r="BW51" s="40">
        <f t="shared" si="26"/>
        <v>-2.1559797518293935E-4</v>
      </c>
      <c r="BX51" s="40">
        <f t="shared" si="27"/>
        <v>-2.2005325592274895E-4</v>
      </c>
      <c r="BY51" s="40"/>
      <c r="BZ51" s="40"/>
      <c r="CA51" s="40"/>
    </row>
    <row r="52" spans="1:79" x14ac:dyDescent="0.25">
      <c r="B52" s="15"/>
      <c r="C52" s="15"/>
      <c r="P52" s="28"/>
    </row>
    <row r="53" spans="1:79" x14ac:dyDescent="0.25">
      <c r="B53" s="15"/>
      <c r="C53" s="15"/>
      <c r="P53" s="28"/>
    </row>
    <row r="54" spans="1:79" x14ac:dyDescent="0.25">
      <c r="A54" s="32" t="s">
        <v>342</v>
      </c>
      <c r="B54" s="15">
        <v>31.180601667000001</v>
      </c>
      <c r="C54" s="15">
        <v>2.5035996299000001</v>
      </c>
      <c r="D54" s="17">
        <v>1.48225912E-2</v>
      </c>
      <c r="E54" s="17">
        <v>1.6085396429999901E-4</v>
      </c>
      <c r="F54" s="5">
        <v>7.6848336999999995E-6</v>
      </c>
      <c r="G54" s="17">
        <v>1.8863617009999901E-3</v>
      </c>
      <c r="H54" s="5">
        <v>4.7437297000000001E-7</v>
      </c>
      <c r="I54" s="17">
        <v>0.37196550239999998</v>
      </c>
      <c r="J54" s="17">
        <v>2.4176207626399999E-2</v>
      </c>
      <c r="K54" s="17">
        <v>3.7765298779999998E-3</v>
      </c>
      <c r="L54" s="5">
        <v>1.897489E-6</v>
      </c>
      <c r="M54" s="5">
        <v>3.4059910999999999E-5</v>
      </c>
      <c r="N54" s="5">
        <v>2.69443789999999E-5</v>
      </c>
      <c r="P54" s="28" t="s">
        <v>343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K54" s="94" t="e">
        <f t="shared" ref="BK54:BK56" si="28">AU54/BG54</f>
        <v>#DIV/0!</v>
      </c>
      <c r="BL54" s="40">
        <f t="shared" ref="BL54:BL56" si="29">(AS54-B54)/(B54+1E-50)</f>
        <v>-1</v>
      </c>
      <c r="BM54" s="40">
        <f t="shared" ref="BM54:BM56" si="30">(BG54-C54)/(C54+1E-50)</f>
        <v>-1</v>
      </c>
      <c r="BN54" s="40">
        <f t="shared" ref="BN54:BN56" si="31">(U54-D54)/(D54+1E-50)</f>
        <v>-1</v>
      </c>
      <c r="BO54" s="40">
        <f t="shared" ref="BO54:BO56" si="32">(X54-E54)/(E54+1E-50)</f>
        <v>-1</v>
      </c>
      <c r="BP54" s="40">
        <f t="shared" ref="BP54:BP56" si="33">(Z54-F54)/(F54+1E-50)</f>
        <v>-1</v>
      </c>
      <c r="BQ54" s="40">
        <f t="shared" ref="BQ54:BQ56" si="34">(AB54-G54)/(G54+1E-50)</f>
        <v>-1</v>
      </c>
      <c r="BR54" s="40">
        <f t="shared" ref="BR54:BR56" si="35">(AA54-H54)/(H54+1E-50)</f>
        <v>-1</v>
      </c>
      <c r="BS54" s="40">
        <f t="shared" ref="BS54:BS56" si="36">(AP54-I54)/(I54+1E-50)</f>
        <v>-1</v>
      </c>
      <c r="BT54" s="40">
        <f t="shared" ref="BT54:BT56" si="37">(BE54-J54)/(J54+1E-50)</f>
        <v>-1</v>
      </c>
      <c r="BU54" s="40">
        <f t="shared" ref="BU54:BU56" si="38">(BH54-K54)/(K54+1E-50)</f>
        <v>-1</v>
      </c>
      <c r="BV54" s="40">
        <f t="shared" ref="BV54:BV56" si="39">(AY54-L54)/(L54+1E-50)</f>
        <v>-1</v>
      </c>
      <c r="BW54" s="40">
        <f t="shared" ref="BW54:BW56" si="40">(AJ54-M54)/(M54+1E-50)</f>
        <v>-1</v>
      </c>
      <c r="BX54" s="40">
        <f t="shared" ref="BX54:BX56" si="41">(S54-N54)/(N54+1E-50)</f>
        <v>-1</v>
      </c>
    </row>
    <row r="55" spans="1:79" x14ac:dyDescent="0.25">
      <c r="A55" s="32" t="s">
        <v>344</v>
      </c>
      <c r="B55" s="15">
        <v>21.052904412</v>
      </c>
      <c r="C55" s="15">
        <v>1.6842322657</v>
      </c>
      <c r="D55" s="17">
        <v>8.8380875999999903E-3</v>
      </c>
      <c r="E55" s="17">
        <v>1.8012291500000001E-4</v>
      </c>
      <c r="F55" s="5">
        <v>3.6461370000000001E-5</v>
      </c>
      <c r="G55" s="17">
        <v>1.3556828999999901E-3</v>
      </c>
      <c r="H55" s="5">
        <v>2.91690734999999E-6</v>
      </c>
      <c r="I55" s="17">
        <v>0.22290449979999999</v>
      </c>
      <c r="J55" s="17">
        <v>1.26256817945E-2</v>
      </c>
      <c r="K55" s="17">
        <v>2.8833484000000001E-3</v>
      </c>
      <c r="L55" s="5">
        <v>8.7507217999999994E-6</v>
      </c>
      <c r="M55" s="17">
        <v>1.6188841200000001E-4</v>
      </c>
      <c r="N55" s="17">
        <v>1.2834391799999999E-4</v>
      </c>
      <c r="P55" s="126" t="s">
        <v>344</v>
      </c>
      <c r="Q55" s="126">
        <v>1.9125417306018E-3</v>
      </c>
      <c r="R55" s="126">
        <v>3.2710887174060301E-3</v>
      </c>
      <c r="S55" s="127">
        <v>2.44630868180139E-6</v>
      </c>
      <c r="T55" s="126">
        <v>3.8206647568908098E-4</v>
      </c>
      <c r="U55" s="126">
        <v>3.8206647568908098E-4</v>
      </c>
      <c r="V55" s="127">
        <v>3.2251892938044602E-4</v>
      </c>
      <c r="W55" s="126">
        <v>1.03704861560982E-4</v>
      </c>
      <c r="X55" s="127">
        <v>3.7973906248824598E-6</v>
      </c>
      <c r="Y55" s="126">
        <v>3.0023486854191801</v>
      </c>
      <c r="Z55" s="127">
        <v>6.9497690061630199E-7</v>
      </c>
      <c r="AA55" s="127">
        <v>5.5597771160237401E-8</v>
      </c>
      <c r="AB55" s="127">
        <v>3.0573946423618099E-5</v>
      </c>
      <c r="AC55" s="127">
        <v>0</v>
      </c>
      <c r="AD55" s="126">
        <v>4.7560050641379602E-2</v>
      </c>
      <c r="AE55" s="126">
        <v>0</v>
      </c>
      <c r="AF55" s="126">
        <v>2.9661329149313499E-2</v>
      </c>
      <c r="AG55" s="126">
        <v>0</v>
      </c>
      <c r="AH55" s="126">
        <v>0</v>
      </c>
      <c r="AI55" s="126">
        <v>0</v>
      </c>
      <c r="AJ55" s="127">
        <v>3.08566031267051E-6</v>
      </c>
      <c r="AK55" s="127">
        <v>3.82739367604182E-6</v>
      </c>
      <c r="AL55" s="126">
        <v>2.04829268537508E-4</v>
      </c>
      <c r="AM55" s="126">
        <v>0</v>
      </c>
      <c r="AN55" s="126">
        <v>1.1914398113842201E-3</v>
      </c>
      <c r="AO55" s="127">
        <v>7.4331049223697496E-5</v>
      </c>
      <c r="AP55" s="126">
        <v>9.6143762553172699E-3</v>
      </c>
      <c r="AQ55" s="126">
        <v>0</v>
      </c>
      <c r="AR55" s="126">
        <v>0</v>
      </c>
      <c r="AS55" s="127">
        <v>0.63616420741083601</v>
      </c>
      <c r="AT55" s="127">
        <v>0</v>
      </c>
      <c r="AU55" s="126">
        <v>0.101774473784288</v>
      </c>
      <c r="AV55" s="126">
        <v>0</v>
      </c>
      <c r="AW55" s="126">
        <v>2.0334799070751799E-4</v>
      </c>
      <c r="AX55" s="126">
        <v>1.4243949072215099E-4</v>
      </c>
      <c r="AY55" s="127">
        <v>1.6679504180514399E-7</v>
      </c>
      <c r="AZ55" s="127">
        <v>5.0663397000611701E-3</v>
      </c>
      <c r="BA55" s="127">
        <v>0</v>
      </c>
      <c r="BB55" s="127">
        <v>7.05119212869921E-7</v>
      </c>
      <c r="BC55" s="127">
        <v>6.79467046842706E-7</v>
      </c>
      <c r="BD55" s="126">
        <v>3.3305549233816602E-4</v>
      </c>
      <c r="BE55" s="126">
        <v>3.0797465742515498E-4</v>
      </c>
      <c r="BF55" s="127">
        <v>3.6307730544486399E-5</v>
      </c>
      <c r="BG55" s="127">
        <v>5.0893177246096398E-2</v>
      </c>
      <c r="BH55" s="126">
        <v>1.2464326994549E-4</v>
      </c>
      <c r="BI55" s="126">
        <v>2.1483993329640601E-4</v>
      </c>
      <c r="BK55" s="94">
        <f t="shared" si="28"/>
        <v>1.9997665559796485</v>
      </c>
      <c r="BL55" s="40">
        <f t="shared" si="29"/>
        <v>-0.96978259175260273</v>
      </c>
      <c r="BM55" s="40">
        <f t="shared" si="30"/>
        <v>-0.96978256604949664</v>
      </c>
      <c r="BN55" s="40">
        <f t="shared" si="31"/>
        <v>-0.95677045838637298</v>
      </c>
      <c r="BO55" s="40">
        <f t="shared" si="32"/>
        <v>-0.97891778164437071</v>
      </c>
      <c r="BP55" s="40">
        <f t="shared" si="33"/>
        <v>-0.98093936402783821</v>
      </c>
      <c r="BQ55" s="40">
        <f t="shared" si="34"/>
        <v>-0.97744756799424226</v>
      </c>
      <c r="BR55" s="40">
        <f t="shared" si="35"/>
        <v>-0.98093947990489394</v>
      </c>
      <c r="BS55" s="40">
        <f t="shared" si="36"/>
        <v>-0.95686773365300504</v>
      </c>
      <c r="BT55" s="40">
        <f t="shared" si="37"/>
        <v>-0.97560728502128768</v>
      </c>
      <c r="BU55" s="40">
        <f t="shared" si="38"/>
        <v>-0.95677134613857628</v>
      </c>
      <c r="BV55" s="40">
        <f t="shared" si="39"/>
        <v>-0.98093928185385293</v>
      </c>
      <c r="BW55" s="40">
        <f t="shared" si="40"/>
        <v>-0.98093958502310519</v>
      </c>
      <c r="BX55" s="40">
        <f t="shared" si="41"/>
        <v>-0.98093942650401722</v>
      </c>
    </row>
    <row r="56" spans="1:79" x14ac:dyDescent="0.25">
      <c r="A56" s="32" t="s">
        <v>345</v>
      </c>
      <c r="B56" s="15">
        <v>243.66400613549999</v>
      </c>
      <c r="C56" s="15">
        <v>19.493121283399901</v>
      </c>
      <c r="D56" s="17">
        <v>0.20962508360000001</v>
      </c>
      <c r="E56" s="17">
        <v>5.050705E-4</v>
      </c>
      <c r="F56" s="5">
        <v>2.0814272000000002E-5</v>
      </c>
      <c r="G56" s="17">
        <v>6.0030980999999997E-3</v>
      </c>
      <c r="H56" s="5">
        <v>1.6651416000000001E-6</v>
      </c>
      <c r="I56" s="17">
        <v>5.2664070431000001</v>
      </c>
      <c r="J56" s="17">
        <v>7.7571073074999997E-2</v>
      </c>
      <c r="K56" s="17">
        <v>6.8388325400000005E-2</v>
      </c>
      <c r="L56" s="5">
        <v>4.9954259999999999E-6</v>
      </c>
      <c r="M56" s="5">
        <v>9.2415299999999996E-5</v>
      </c>
      <c r="N56" s="5">
        <v>7.32662E-5</v>
      </c>
      <c r="P56" s="28" t="s">
        <v>345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K56" s="94" t="e">
        <f t="shared" si="28"/>
        <v>#DIV/0!</v>
      </c>
      <c r="BL56" s="40">
        <f t="shared" si="29"/>
        <v>-1</v>
      </c>
      <c r="BM56" s="40">
        <f t="shared" si="30"/>
        <v>-1</v>
      </c>
      <c r="BN56" s="40">
        <f t="shared" si="31"/>
        <v>-1</v>
      </c>
      <c r="BO56" s="40">
        <f t="shared" si="32"/>
        <v>-1</v>
      </c>
      <c r="BP56" s="40">
        <f t="shared" si="33"/>
        <v>-1</v>
      </c>
      <c r="BQ56" s="40">
        <f t="shared" si="34"/>
        <v>-1</v>
      </c>
      <c r="BR56" s="40">
        <f t="shared" si="35"/>
        <v>-1</v>
      </c>
      <c r="BS56" s="40">
        <f t="shared" si="36"/>
        <v>-1</v>
      </c>
      <c r="BT56" s="40">
        <f t="shared" si="37"/>
        <v>-1</v>
      </c>
      <c r="BU56" s="40">
        <f t="shared" si="38"/>
        <v>-1</v>
      </c>
      <c r="BV56" s="40">
        <f t="shared" si="39"/>
        <v>-1</v>
      </c>
      <c r="BW56" s="40">
        <f t="shared" si="40"/>
        <v>-1</v>
      </c>
      <c r="BX56" s="40">
        <f t="shared" si="41"/>
        <v>-1</v>
      </c>
    </row>
    <row r="57" spans="1:79" x14ac:dyDescent="0.25">
      <c r="A57" s="32" t="s">
        <v>346</v>
      </c>
      <c r="P57" s="28"/>
    </row>
    <row r="58" spans="1:79" x14ac:dyDescent="0.25">
      <c r="A58" s="32" t="s">
        <v>347</v>
      </c>
      <c r="P58" s="28"/>
    </row>
    <row r="59" spans="1:79" x14ac:dyDescent="0.25">
      <c r="A59" s="17" t="s">
        <v>378</v>
      </c>
      <c r="P59" s="28"/>
    </row>
    <row r="60" spans="1:79" x14ac:dyDescent="0.25">
      <c r="P60" s="28"/>
    </row>
    <row r="61" spans="1:79" x14ac:dyDescent="0.25">
      <c r="A61" s="1" t="s">
        <v>353</v>
      </c>
      <c r="B61" s="116">
        <f>SUM(B3:B59)</f>
        <v>2590671.9702757853</v>
      </c>
      <c r="C61" s="116">
        <f t="shared" ref="C61:L61" si="42">SUM(C3:C59)</f>
        <v>207219.52957542482</v>
      </c>
      <c r="D61" s="1">
        <f t="shared" si="42"/>
        <v>1479.4898525053538</v>
      </c>
      <c r="E61" s="1">
        <f t="shared" si="42"/>
        <v>473.06344117323238</v>
      </c>
      <c r="F61" s="1">
        <f t="shared" si="42"/>
        <v>111.27638263529775</v>
      </c>
      <c r="G61" s="1">
        <f t="shared" si="42"/>
        <v>83.964584483058289</v>
      </c>
      <c r="H61" s="1">
        <f t="shared" si="42"/>
        <v>8.9021095231971614</v>
      </c>
      <c r="I61" s="1">
        <f t="shared" si="42"/>
        <v>13711.764476258224</v>
      </c>
      <c r="J61" s="1">
        <f t="shared" si="42"/>
        <v>1162.1237391743141</v>
      </c>
      <c r="K61" s="1">
        <f t="shared" si="42"/>
        <v>142.44044612883815</v>
      </c>
      <c r="L61" s="1">
        <f t="shared" si="42"/>
        <v>26.706332181506895</v>
      </c>
      <c r="M61" s="39"/>
      <c r="N61" s="39"/>
      <c r="O61" s="1"/>
      <c r="Q61" s="39">
        <f>SUM(Q3:Q59)</f>
        <v>14198.155848089506</v>
      </c>
      <c r="R61" s="39">
        <f t="shared" ref="R61:BI61" si="43">SUM(R3:R59)</f>
        <v>5231.6167938386516</v>
      </c>
      <c r="S61" s="39">
        <f t="shared" si="43"/>
        <v>391.62930428925</v>
      </c>
      <c r="T61" s="39">
        <f t="shared" si="43"/>
        <v>1479.1836785685764</v>
      </c>
      <c r="U61" s="39">
        <f t="shared" si="43"/>
        <v>1479.1836785685764</v>
      </c>
      <c r="V61" s="39">
        <f t="shared" si="43"/>
        <v>1857.7385502782133</v>
      </c>
      <c r="W61" s="39">
        <f t="shared" si="43"/>
        <v>3059.2958433193826</v>
      </c>
      <c r="X61" s="39">
        <f t="shared" si="43"/>
        <v>473.06409098885223</v>
      </c>
      <c r="Y61" s="39">
        <f t="shared" si="43"/>
        <v>4494656.5770907514</v>
      </c>
      <c r="Z61" s="39">
        <f t="shared" si="43"/>
        <v>111.25831555148044</v>
      </c>
      <c r="AA61" s="39">
        <f t="shared" si="43"/>
        <v>8.9006657089710171</v>
      </c>
      <c r="AB61" s="39">
        <f t="shared" si="43"/>
        <v>83.964657575024702</v>
      </c>
      <c r="AC61" s="39">
        <f t="shared" si="43"/>
        <v>0</v>
      </c>
      <c r="AD61" s="39">
        <f t="shared" si="43"/>
        <v>355159.2945289677</v>
      </c>
      <c r="AE61" s="39">
        <f t="shared" si="43"/>
        <v>0</v>
      </c>
      <c r="AF61" s="39">
        <f t="shared" si="43"/>
        <v>103116.17818707397</v>
      </c>
      <c r="AG61" s="39">
        <f t="shared" si="43"/>
        <v>0</v>
      </c>
      <c r="AH61" s="39">
        <f t="shared" si="43"/>
        <v>0</v>
      </c>
      <c r="AI61" s="39">
        <f t="shared" si="43"/>
        <v>0</v>
      </c>
      <c r="AJ61" s="39">
        <f t="shared" si="43"/>
        <v>493.98698163650124</v>
      </c>
      <c r="AK61" s="39">
        <f t="shared" si="43"/>
        <v>312.55968338312817</v>
      </c>
      <c r="AL61" s="39">
        <f t="shared" si="43"/>
        <v>397.05884064330621</v>
      </c>
      <c r="AM61" s="39">
        <f t="shared" si="43"/>
        <v>0</v>
      </c>
      <c r="AN61" s="39">
        <f t="shared" si="43"/>
        <v>14960.168037802841</v>
      </c>
      <c r="AO61" s="39">
        <f t="shared" si="43"/>
        <v>874.99868018996369</v>
      </c>
      <c r="AP61" s="39">
        <f t="shared" si="43"/>
        <v>13699.391001630242</v>
      </c>
      <c r="AQ61" s="39">
        <f t="shared" si="43"/>
        <v>0</v>
      </c>
      <c r="AR61" s="39">
        <f t="shared" si="43"/>
        <v>0</v>
      </c>
      <c r="AS61" s="39">
        <f t="shared" si="43"/>
        <v>2590305.0981439836</v>
      </c>
      <c r="AT61" s="39">
        <f t="shared" si="43"/>
        <v>0</v>
      </c>
      <c r="AU61" s="39">
        <f t="shared" si="43"/>
        <v>567953.10059007944</v>
      </c>
      <c r="AV61" s="39">
        <f t="shared" si="43"/>
        <v>0</v>
      </c>
      <c r="AW61" s="39">
        <f t="shared" si="43"/>
        <v>875.52418394115318</v>
      </c>
      <c r="AX61" s="39">
        <f t="shared" si="43"/>
        <v>1005.8038856554057</v>
      </c>
      <c r="AY61" s="39">
        <f t="shared" si="43"/>
        <v>26.701994312067129</v>
      </c>
      <c r="AZ61" s="39">
        <f t="shared" si="43"/>
        <v>19834.525920963326</v>
      </c>
      <c r="BA61" s="39">
        <f t="shared" si="43"/>
        <v>0</v>
      </c>
      <c r="BB61" s="39">
        <f t="shared" si="43"/>
        <v>172.07744290415158</v>
      </c>
      <c r="BC61" s="39">
        <f t="shared" si="43"/>
        <v>108.77526812537413</v>
      </c>
      <c r="BD61" s="39">
        <f t="shared" si="43"/>
        <v>2052.8812694505818</v>
      </c>
      <c r="BE61" s="39">
        <f t="shared" si="43"/>
        <v>1162.1030829132135</v>
      </c>
      <c r="BF61" s="39">
        <f t="shared" si="43"/>
        <v>2660.6139868090077</v>
      </c>
      <c r="BG61" s="39">
        <f t="shared" si="43"/>
        <v>207190.11031738139</v>
      </c>
      <c r="BH61" s="39">
        <f t="shared" si="43"/>
        <v>142.28611017899092</v>
      </c>
      <c r="BI61" s="39">
        <f t="shared" si="43"/>
        <v>817.14906203772625</v>
      </c>
    </row>
    <row r="62" spans="1:79" x14ac:dyDescent="0.25">
      <c r="A62" s="17" t="s">
        <v>223</v>
      </c>
      <c r="B62" s="116">
        <f t="shared" ref="B62:N62" si="44">SUM(B2:B51)</f>
        <v>2590376.0727635706</v>
      </c>
      <c r="C62" s="116">
        <f t="shared" si="44"/>
        <v>207195.84862224583</v>
      </c>
      <c r="D62" s="39">
        <f t="shared" si="44"/>
        <v>1479.2565667429537</v>
      </c>
      <c r="E62" s="39">
        <f t="shared" si="44"/>
        <v>473.06259512585302</v>
      </c>
      <c r="F62" s="39">
        <f t="shared" si="44"/>
        <v>111.27631767482204</v>
      </c>
      <c r="G62" s="39">
        <f t="shared" si="44"/>
        <v>83.955339340357298</v>
      </c>
      <c r="H62" s="39">
        <f t="shared" si="44"/>
        <v>8.902104466775242</v>
      </c>
      <c r="I62" s="39">
        <f t="shared" si="44"/>
        <v>13705.903199212924</v>
      </c>
      <c r="J62" s="39">
        <f t="shared" si="44"/>
        <v>1162.0093662118181</v>
      </c>
      <c r="K62" s="39">
        <f t="shared" si="44"/>
        <v>142.36539792516015</v>
      </c>
      <c r="L62" s="39">
        <f t="shared" si="44"/>
        <v>26.706316537870094</v>
      </c>
      <c r="M62" s="39">
        <f t="shared" si="44"/>
        <v>494.06684768396008</v>
      </c>
      <c r="N62" s="39">
        <f t="shared" si="44"/>
        <v>391.69263420292225</v>
      </c>
      <c r="Q62" s="1">
        <f t="shared" ref="Q62" si="45">SUM(Q2:Q51)</f>
        <v>14198.153935547774</v>
      </c>
      <c r="R62" s="1">
        <f t="shared" ref="R62:BI62" si="46">SUM(R2:R51)</f>
        <v>5231.6135227499344</v>
      </c>
      <c r="S62" s="1">
        <f t="shared" si="46"/>
        <v>391.62930184294135</v>
      </c>
      <c r="T62" s="1">
        <f t="shared" si="46"/>
        <v>1479.1832965021008</v>
      </c>
      <c r="U62" s="1">
        <f t="shared" si="46"/>
        <v>1479.1832965021008</v>
      </c>
      <c r="V62" s="1">
        <f t="shared" si="46"/>
        <v>1857.738227759284</v>
      </c>
      <c r="W62" s="1">
        <f t="shared" si="46"/>
        <v>3059.2957396145212</v>
      </c>
      <c r="X62" s="1">
        <f t="shared" si="46"/>
        <v>473.06408719146162</v>
      </c>
      <c r="Y62" s="1">
        <f t="shared" si="46"/>
        <v>4494653.5747420657</v>
      </c>
      <c r="Z62" s="1">
        <f t="shared" si="46"/>
        <v>111.25831485650353</v>
      </c>
      <c r="AA62" s="1">
        <f t="shared" si="46"/>
        <v>8.9006656533732453</v>
      </c>
      <c r="AB62" s="1">
        <f t="shared" si="46"/>
        <v>83.964627001078284</v>
      </c>
      <c r="AC62" s="1">
        <f t="shared" si="46"/>
        <v>0</v>
      </c>
      <c r="AD62" s="1">
        <f t="shared" si="46"/>
        <v>355159.24696891708</v>
      </c>
      <c r="AE62" s="1">
        <f t="shared" si="46"/>
        <v>0</v>
      </c>
      <c r="AF62" s="1">
        <f t="shared" si="46"/>
        <v>103116.14852574482</v>
      </c>
      <c r="AG62" s="1">
        <f t="shared" si="46"/>
        <v>0</v>
      </c>
      <c r="AH62" s="1">
        <f t="shared" si="46"/>
        <v>0</v>
      </c>
      <c r="AI62" s="1">
        <f t="shared" si="46"/>
        <v>0</v>
      </c>
      <c r="AJ62" s="1">
        <f t="shared" si="46"/>
        <v>493.98697855084094</v>
      </c>
      <c r="AK62" s="1">
        <f t="shared" si="46"/>
        <v>312.55967955573448</v>
      </c>
      <c r="AL62" s="1">
        <f t="shared" si="46"/>
        <v>397.0586358140377</v>
      </c>
      <c r="AM62" s="1">
        <f t="shared" si="46"/>
        <v>0</v>
      </c>
      <c r="AN62" s="1">
        <f t="shared" si="46"/>
        <v>14960.16684636303</v>
      </c>
      <c r="AO62" s="1">
        <f t="shared" si="46"/>
        <v>874.99860585891452</v>
      </c>
      <c r="AP62" s="1">
        <f t="shared" si="46"/>
        <v>13699.381387253987</v>
      </c>
      <c r="AQ62" s="1">
        <f t="shared" si="46"/>
        <v>0</v>
      </c>
      <c r="AR62" s="1">
        <f t="shared" si="46"/>
        <v>0</v>
      </c>
      <c r="AS62" s="1">
        <f t="shared" si="46"/>
        <v>2590304.4619797762</v>
      </c>
      <c r="AT62" s="1">
        <f t="shared" si="46"/>
        <v>0</v>
      </c>
      <c r="AU62" s="1">
        <f t="shared" si="46"/>
        <v>567952.99881560565</v>
      </c>
      <c r="AV62" s="1">
        <f t="shared" si="46"/>
        <v>0</v>
      </c>
      <c r="AW62" s="1">
        <f t="shared" si="46"/>
        <v>875.52398059316249</v>
      </c>
      <c r="AX62" s="1">
        <f t="shared" si="46"/>
        <v>1005.803743215915</v>
      </c>
      <c r="AY62" s="1">
        <f t="shared" si="46"/>
        <v>26.701994145272085</v>
      </c>
      <c r="AZ62" s="1">
        <f t="shared" si="46"/>
        <v>19834.520854623624</v>
      </c>
      <c r="BA62" s="1">
        <f t="shared" si="46"/>
        <v>0</v>
      </c>
      <c r="BB62" s="1">
        <f t="shared" si="46"/>
        <v>172.07744219903236</v>
      </c>
      <c r="BC62" s="1">
        <f t="shared" si="46"/>
        <v>108.77526744590708</v>
      </c>
      <c r="BD62" s="1">
        <f t="shared" si="46"/>
        <v>2052.8809363950895</v>
      </c>
      <c r="BE62" s="1">
        <f t="shared" si="46"/>
        <v>1162.102774938556</v>
      </c>
      <c r="BF62" s="1">
        <f t="shared" si="46"/>
        <v>2660.613950501277</v>
      </c>
      <c r="BG62" s="1">
        <f t="shared" si="46"/>
        <v>207190.05942420414</v>
      </c>
      <c r="BH62" s="1">
        <f t="shared" si="46"/>
        <v>142.28598553572098</v>
      </c>
      <c r="BI62" s="1">
        <f t="shared" si="46"/>
        <v>817.14884719779297</v>
      </c>
    </row>
    <row r="63" spans="1:79" x14ac:dyDescent="0.25">
      <c r="A63" s="17" t="s">
        <v>224</v>
      </c>
      <c r="B63" s="109">
        <f t="shared" ref="B63:L63" si="47">+B3+B5+B8+B9+B11+B12+B14+B15+B16+B17+B18+B19+B20+B21+B22+B23+B24+B25+B26+B28+B30+B31+B33+B34+B35+B36+B37+B39+B40+B41+B42+B43+B44+B46+B47+B49+B50</f>
        <v>2171272.2006297545</v>
      </c>
      <c r="C63" s="109">
        <f t="shared" si="47"/>
        <v>173701.77587325367</v>
      </c>
      <c r="D63" s="28">
        <f t="shared" si="47"/>
        <v>1207.6983930801985</v>
      </c>
      <c r="E63" s="28">
        <f t="shared" si="47"/>
        <v>457.07093393929688</v>
      </c>
      <c r="F63" s="28">
        <f t="shared" si="47"/>
        <v>107.19178138972595</v>
      </c>
      <c r="G63" s="28">
        <f t="shared" si="47"/>
        <v>67.167875350157317</v>
      </c>
      <c r="H63" s="28">
        <f t="shared" si="47"/>
        <v>8.5753424814173069</v>
      </c>
      <c r="I63" s="28">
        <f t="shared" si="47"/>
        <v>7475.8084585171582</v>
      </c>
      <c r="J63" s="28">
        <f t="shared" si="47"/>
        <v>977.70259215867532</v>
      </c>
      <c r="K63" s="28">
        <f t="shared" si="47"/>
        <v>63.224852220854615</v>
      </c>
      <c r="L63" s="28">
        <f t="shared" si="47"/>
        <v>25.726027466357259</v>
      </c>
      <c r="M63" s="28"/>
      <c r="N63" s="28"/>
      <c r="O63" s="15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2025-05-12T18:59:13+00:00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 xsi:nil="true"/>
    <lcf76f155ced4ddcb4097134ff3c332f xmlns="4a60d1e6-9fb0-49a5-b8a6-8b05d7a50250">
      <Terms xmlns="http://schemas.microsoft.com/office/infopath/2007/PartnerControls"/>
    </lcf76f155ced4ddcb4097134ff3c332f>
    <SharedWithUsers xmlns="c45a38fa-5f4a-4a15-8f16-325b23925f60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33299115974DE4A9F9D2BCFD7E48759" ma:contentTypeVersion="14" ma:contentTypeDescription="Create a new document." ma:contentTypeScope="" ma:versionID="88af419f77d3686cd86f7b4fc74ca991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4a60d1e6-9fb0-49a5-b8a6-8b05d7a50250" xmlns:ns6="c45a38fa-5f4a-4a15-8f16-325b23925f60" targetNamespace="http://schemas.microsoft.com/office/2006/metadata/properties" ma:root="true" ma:fieldsID="61b9f09a0c4a759ca6911b327f83c723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4a60d1e6-9fb0-49a5-b8a6-8b05d7a50250"/>
    <xsd:import namespace="c45a38fa-5f4a-4a15-8f16-325b23925f60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5:MediaServiceMetadata" minOccurs="0"/>
                <xsd:element ref="ns5:MediaServiceFastMetadata" minOccurs="0"/>
                <xsd:element ref="ns6:SharedWithUsers" minOccurs="0"/>
                <xsd:element ref="ns6:SharedWithDetails" minOccurs="0"/>
                <xsd:element ref="ns5:lcf76f155ced4ddcb4097134ff3c332f" minOccurs="0"/>
                <xsd:element ref="ns5:MediaServiceOCR" minOccurs="0"/>
                <xsd:element ref="ns5:MediaServiceGenerationTime" minOccurs="0"/>
                <xsd:element ref="ns5:MediaServiceEventHashCode" minOccurs="0"/>
                <xsd:element ref="ns5:MediaServiceObjectDetectorVersions" minOccurs="0"/>
                <xsd:element ref="ns5:MediaServiceSearchProperties" minOccurs="0"/>
                <xsd:element ref="ns5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8ae145e-0eff-4316-bb29-bdcf94f75929}" ma:internalName="TaxCatchAllLabel" ma:readOnly="true" ma:showField="CatchAllDataLabel" ma:web="c45a38fa-5f4a-4a15-8f16-325b23925f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8ae145e-0eff-4316-bb29-bdcf94f75929}" ma:internalName="TaxCatchAll" ma:showField="CatchAllData" ma:web="c45a38fa-5f4a-4a15-8f16-325b23925f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0d1e6-9fb0-49a5-b8a6-8b05d7a502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33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3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3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a38fa-5f4a-4a15-8f16-325b23925f60" elementFormDefault="qualified">
    <xsd:import namespace="http://schemas.microsoft.com/office/2006/documentManagement/types"/>
    <xsd:import namespace="http://schemas.microsoft.com/office/infopath/2007/PartnerControls"/>
    <xsd:element name="SharedWithUsers" ma:index="3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4974AF-B8D1-42D0-9057-0FA4624CF85A}">
  <ds:schemaRefs>
    <ds:schemaRef ds:uri="http://www.w3.org/XML/1998/namespace"/>
    <ds:schemaRef ds:uri="http://purl.org/dc/terms/"/>
    <ds:schemaRef ds:uri="http://purl.org/dc/elements/1.1/"/>
    <ds:schemaRef ds:uri="ba8eb6be-0955-44cd-ad6c-1ec625d649b5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sharepoint/v3/fields"/>
    <ds:schemaRef ds:uri="46aa0371-c0be-4330-a5ff-ec128acf39ed"/>
    <ds:schemaRef ds:uri="http://schemas.microsoft.com/sharepoint/v3"/>
    <ds:schemaRef ds:uri="http://schemas.microsoft.com/office/2006/documentManagement/types"/>
    <ds:schemaRef ds:uri="http://schemas.microsoft.com/sharepoint.v3"/>
    <ds:schemaRef ds:uri="4ffa91fb-a0ff-4ac5-b2db-65c790d184a4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2C053C6-F959-47B5-8FF8-665A86EBE13E}"/>
</file>

<file path=customXml/itemProps3.xml><?xml version="1.0" encoding="utf-8"?>
<ds:datastoreItem xmlns:ds="http://schemas.openxmlformats.org/officeDocument/2006/customXml" ds:itemID="{A7F94B5A-DD04-4EF4-B64A-42CF84754BE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BF4C3CA2-425F-45D5-A9A8-740A2C419D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52</vt:i4>
      </vt:variant>
    </vt:vector>
  </HeadingPairs>
  <TitlesOfParts>
    <vt:vector size="101" baseType="lpstr">
      <vt:lpstr>README</vt:lpstr>
      <vt:lpstr>State Totals</vt:lpstr>
      <vt:lpstr>All Sectors CAPs</vt:lpstr>
      <vt:lpstr>All Sectors HAPs</vt:lpstr>
      <vt:lpstr>Model Species 12</vt:lpstr>
      <vt:lpstr>Model Species 36</vt:lpstr>
      <vt:lpstr>afdust</vt:lpstr>
      <vt:lpstr>fertilizer</vt:lpstr>
      <vt:lpstr>livestock</vt:lpstr>
      <vt:lpstr>beis</vt:lpstr>
      <vt:lpstr>total ag</vt:lpstr>
      <vt:lpstr>cmv_c1c2</vt:lpstr>
      <vt:lpstr>cmv_c1c2 36</vt:lpstr>
      <vt:lpstr>cmv_c3</vt:lpstr>
      <vt:lpstr>cmv_c3 36</vt:lpstr>
      <vt:lpstr>rail</vt:lpstr>
      <vt:lpstr>nonpt</vt:lpstr>
      <vt:lpstr>nonroad</vt:lpstr>
      <vt:lpstr>np_solvents</vt:lpstr>
      <vt:lpstr>openburn</vt:lpstr>
      <vt:lpstr>onroad all</vt:lpstr>
      <vt:lpstr>np_oilgas</vt:lpstr>
      <vt:lpstr>rwc</vt:lpstr>
      <vt:lpstr>airports</vt:lpstr>
      <vt:lpstr>ptagfire</vt:lpstr>
      <vt:lpstr>ptfire-rx</vt:lpstr>
      <vt:lpstr>ptfire-wild</vt:lpstr>
      <vt:lpstr>ptfire_nonconus</vt:lpstr>
      <vt:lpstr>ptfire_othna</vt:lpstr>
      <vt:lpstr>ptfire_othna 36</vt:lpstr>
      <vt:lpstr>ptegu</vt:lpstr>
      <vt:lpstr>ptnonipm</vt:lpstr>
      <vt:lpstr>ptnonipm_hr</vt:lpstr>
      <vt:lpstr>pt_oilgas</vt:lpstr>
      <vt:lpstr>canmex_area</vt:lpstr>
      <vt:lpstr>canmex_area 36</vt:lpstr>
      <vt:lpstr>canada_onroad</vt:lpstr>
      <vt:lpstr>canada_onroad 36</vt:lpstr>
      <vt:lpstr>mexico_onroad</vt:lpstr>
      <vt:lpstr>canmex_point</vt:lpstr>
      <vt:lpstr>canmex_point 36</vt:lpstr>
      <vt:lpstr>canmex_ag</vt:lpstr>
      <vt:lpstr>canmex_ag 36</vt:lpstr>
      <vt:lpstr>canada_og2D</vt:lpstr>
      <vt:lpstr>canada_og2D 36</vt:lpstr>
      <vt:lpstr>canada_afdust</vt:lpstr>
      <vt:lpstr>canada_afdust 36</vt:lpstr>
      <vt:lpstr>canada_ptdust</vt:lpstr>
      <vt:lpstr>canada_ptdust 36</vt:lpstr>
      <vt:lpstr>ptfire_nonconus!annual_2011_draft_ptfire_12US2_cbo5_soa</vt:lpstr>
      <vt:lpstr>'ptfire-rx'!annual_2011_draft_ptfire_12US2_cbo5_soa</vt:lpstr>
      <vt:lpstr>'ptfire-wild'!annual_2011_draft_ptfire_12US2_cbo5_soa</vt:lpstr>
      <vt:lpstr>afdust!annual_2011ea_v6_11f_afdust_12US2_cmaq_cb05_soa_state</vt:lpstr>
      <vt:lpstr>canada_afdust!annual_2011ea_v6_11f_afdust_12US2_cmaq_cb05_soa_state</vt:lpstr>
      <vt:lpstr>afdust!annual_2011ea_v6_11f_afdust_12US2_cmaq_cb05_soa_state_1</vt:lpstr>
      <vt:lpstr>afdust!annual_2011ea_v6_11f_afdust_12US2_cmaq_cb05_soa_state_2</vt:lpstr>
      <vt:lpstr>afdust!annual_2011ea_v6_11f_afdust_12US2_cmaq_cb05_soa_state_3</vt:lpstr>
      <vt:lpstr>canada_afdust!annual_2011ea_v6_11f_afdust_12US2_cmaq_cb05_soa_state_5</vt:lpstr>
      <vt:lpstr>fertilizer!annual_2011ea_v6_11f_c1c2rail_12US2_cbo5_soa_state</vt:lpstr>
      <vt:lpstr>rail!annual_2011ea_v6_11f_c1c2rail_12US2_cbo5_soa_state</vt:lpstr>
      <vt:lpstr>fertilizer!annual_2011ea_v6_11f_c1c2rail_12US2_cbo5_soa_state_5</vt:lpstr>
      <vt:lpstr>cmv_c1c2!annual_2011ea_v6_11f_c3marine_12US2_cbo5_soa_state</vt:lpstr>
      <vt:lpstr>'cmv_c1c2 36'!annual_2011ea_v6_11f_c3marine_12US2_cbo5_soa_state</vt:lpstr>
      <vt:lpstr>cmv_c3!annual_2011ea_v6_11f_c3marine_12US2_cbo5_soa_state</vt:lpstr>
      <vt:lpstr>'cmv_c3 36'!annual_2011ea_v6_11f_c3marine_12US2_cbo5_soa_state</vt:lpstr>
      <vt:lpstr>cmv_c3!annual_2011ea_v6_11f_c3marine_12US2_cbo5_soa_state_1</vt:lpstr>
      <vt:lpstr>'cmv_c3 36'!annual_2011ea_v6_11f_c3marine_12US2_cbo5_soa_state_1</vt:lpstr>
      <vt:lpstr>ptagfire!annual_2011ea_v6_11f_nonpt_12US2_cbo5_soa_state</vt:lpstr>
      <vt:lpstr>nonroad!annual_2011ea_v6_11f_nonroad_12US2_cbo5_soa_state</vt:lpstr>
      <vt:lpstr>canmex_area!annual_2011ea_v6_11f_othar_12US2_cmaq_cb05_soa_state</vt:lpstr>
      <vt:lpstr>'canmex_area 36'!annual_2011ea_v6_11f_othar_12US2_cmaq_cb05_soa_state</vt:lpstr>
      <vt:lpstr>ptfire_othna!annual_2011ea_v6_11f_othar_12US2_cmaq_cb05_soa_state</vt:lpstr>
      <vt:lpstr>'ptfire_othna 36'!annual_2011ea_v6_11f_othar_12US2_cmaq_cb05_soa_state</vt:lpstr>
      <vt:lpstr>canmex_area!annual_2011ea_v6_11f_othar_12US2_cmaq_cb05_soa_state_1</vt:lpstr>
      <vt:lpstr>'canmex_area 36'!annual_2011ea_v6_11f_othar_12US2_cmaq_cb05_soa_state_1</vt:lpstr>
      <vt:lpstr>ptfire_othna!annual_2011ea_v6_11f_othar_12US2_cmaq_cb05_soa_state_1</vt:lpstr>
      <vt:lpstr>'ptfire_othna 36'!annual_2011ea_v6_11f_othar_12US2_cmaq_cb05_soa_state_1</vt:lpstr>
      <vt:lpstr>canada_onroad!annual_2011ea_v6_11f_othon_12US2_cmaq_cb05_soa_state</vt:lpstr>
      <vt:lpstr>'canada_onroad 36'!annual_2011ea_v6_11f_othon_12US2_cmaq_cb05_soa_state</vt:lpstr>
      <vt:lpstr>mexico_onroad!annual_2011ea_v6_11f_othon_12US2_cmaq_cb05_soa_state</vt:lpstr>
      <vt:lpstr>canada_onroad!annual_2011ea_v6_11f_othon_12US2_cmaq_cb05_soa_state_1</vt:lpstr>
      <vt:lpstr>canada_og2D!annual_2011ea_v6_11f_othpt_12US2_cmaq_cb05_soa_state</vt:lpstr>
      <vt:lpstr>'canada_og2D 36'!annual_2011ea_v6_11f_othpt_12US2_cmaq_cb05_soa_state</vt:lpstr>
      <vt:lpstr>canmex_ag!annual_2011ea_v6_11f_othpt_12US2_cmaq_cb05_soa_state</vt:lpstr>
      <vt:lpstr>'canmex_ag 36'!annual_2011ea_v6_11f_othpt_12US2_cmaq_cb05_soa_state</vt:lpstr>
      <vt:lpstr>canmex_point!annual_2011ea_v6_11f_othpt_12US2_cmaq_cb05_soa_state</vt:lpstr>
      <vt:lpstr>'canmex_point 36'!annual_2011ea_v6_11f_othpt_12US2_cmaq_cb05_soa_state</vt:lpstr>
      <vt:lpstr>canmex_point!annual_2011ea_v6_11f_othpt_12US2_cmaq_cb05_soa_state_1</vt:lpstr>
      <vt:lpstr>'canmex_point 36'!annual_2011ea_v6_11f_othpt_12US2_cmaq_cb05_soa_state_1</vt:lpstr>
      <vt:lpstr>canada_og2D!annual_2011ea_v6_11f_othpt_12US2_cmaq_cb05_soa_state_5</vt:lpstr>
      <vt:lpstr>airports!annual_2011ea_v6_11f_ptipm_12US2_cbo5_soa_state</vt:lpstr>
      <vt:lpstr>livestock!annual_2011ea_v6_11f_ptipm_12US2_cbo5_soa_state</vt:lpstr>
      <vt:lpstr>nonpt!annual_2011ea_v6_11f_ptipm_12US2_cbo5_soa_state</vt:lpstr>
      <vt:lpstr>np_solvents!annual_2011ea_v6_11f_ptipm_12US2_cbo5_soa_state</vt:lpstr>
      <vt:lpstr>openburn!annual_2011ea_v6_11f_ptipm_12US2_cbo5_soa_state</vt:lpstr>
      <vt:lpstr>ptegu!annual_2011ea_v6_11f_ptipm_12US2_cbo5_soa_state</vt:lpstr>
      <vt:lpstr>ptnonipm!annual_2011ea_v6_11f_ptipm_12US2_cbo5_soa_state</vt:lpstr>
      <vt:lpstr>ptnonipm_hr!annual_2011ea_v6_11f_ptipm_12US2_cbo5_soa_state</vt:lpstr>
      <vt:lpstr>ptegu!annual_2011ea_v6_11f_ptipm_12US2_cbo5_soa_state_1</vt:lpstr>
      <vt:lpstr>pt_oilgas!annual_2011ea_v6_11f_ptnonipm_12US2_cbo5_soa_state</vt:lpstr>
      <vt:lpstr>rwc!annual_2011ea_v6_11f_rwc_12US2_cbo5_soa_state</vt:lpstr>
    </vt:vector>
  </TitlesOfParts>
  <Manager/>
  <Company>US-EPA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jbeidler</dc:creator>
  <cp:keywords/>
  <dc:description/>
  <cp:lastModifiedBy>Allen, Christine</cp:lastModifiedBy>
  <cp:revision/>
  <dcterms:created xsi:type="dcterms:W3CDTF">2013-06-04T13:06:38Z</dcterms:created>
  <dcterms:modified xsi:type="dcterms:W3CDTF">2025-08-26T21:10:12Z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0x010100D33299115974DE4A9F9D2BCFD7E48759</vt:lpwstr>
  </property>
  <property fmtid="{D5CDD505-2E9C-101B-9397-08002B2CF9AE}" pid="3" name="TaxKeyword">
    <vt:lpwstr/>
  </property>
  <property fmtid="{D5CDD505-2E9C-101B-9397-08002B2CF9AE}" pid="4" name="Document_x0020_Type">
    <vt:lpwstr/>
  </property>
  <property fmtid="{D5CDD505-2E9C-101B-9397-08002B2CF9AE}" pid="5" name="MediaServiceImageTags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EPA Subject">
    <vt:lpwstr/>
  </property>
  <property fmtid="{D5CDD505-2E9C-101B-9397-08002B2CF9AE}" pid="10" name="_ExtendedDescription">
    <vt:lpwstr/>
  </property>
  <property fmtid="{D5CDD505-2E9C-101B-9397-08002B2CF9AE}" pid="11" name="Document Type">
    <vt:lpwstr/>
  </property>
  <property fmtid="{D5CDD505-2E9C-101B-9397-08002B2CF9AE}" pid="12" name="e3f09c3df709400db2417a7161762d62">
    <vt:lpwstr/>
  </property>
  <property fmtid="{D5CDD505-2E9C-101B-9397-08002B2CF9AE}" pid="13" name="Records Status">
    <vt:lpwstr>Pending</vt:lpwstr>
  </property>
  <property fmtid="{D5CDD505-2E9C-101B-9397-08002B2CF9AE}" pid="14" name="EPA_x0020_Subject">
    <vt:lpwstr/>
  </property>
  <property fmtid="{D5CDD505-2E9C-101B-9397-08002B2CF9AE}" pid="15" name="TriggerFlowInfo">
    <vt:lpwstr/>
  </property>
</Properties>
</file>